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00008992\Desktop\"/>
    </mc:Choice>
  </mc:AlternateContent>
  <xr:revisionPtr revIDLastSave="0" documentId="13_ncr:1_{A832E4F6-6B20-454E-ABA4-01A228BA413A}" xr6:coauthVersionLast="47" xr6:coauthVersionMax="47" xr10:uidLastSave="{00000000-0000-0000-0000-000000000000}"/>
  <bookViews>
    <workbookView xWindow="-108" yWindow="-108" windowWidth="23256" windowHeight="12456" firstSheet="23" activeTab="25" xr2:uid="{C22312A9-4D8C-43AE-9EA0-1DCEC1F5A23C}"/>
  </bookViews>
  <sheets>
    <sheet name="Jul-22" sheetId="5" r:id="rId1"/>
    <sheet name="COAL RECEIPT &amp; GCV DATA" sheetId="12" state="hidden" r:id="rId2"/>
    <sheet name="WASH COAL RECEIPT &amp; GCV DATA" sheetId="13" state="hidden" r:id="rId3"/>
    <sheet name="IMP COAL RECEIPT &amp; GCV DATA" sheetId="14" state="hidden" r:id="rId4"/>
    <sheet name="MASTER DATA FILE RAW COAL 210" sheetId="1" r:id="rId5"/>
    <sheet name="MASTER DATA FILE RAW COAL" sheetId="2" r:id="rId6"/>
    <sheet name="MASTER DATA FILE WASH COAL 210" sheetId="3" r:id="rId7"/>
    <sheet name="MASTER DATA FILE WASH COAL" sheetId="4" r:id="rId8"/>
    <sheet name="Oct-22" sheetId="6" r:id="rId9"/>
    <sheet name="WASH COAL RECEIPT &amp; GCV DAT (2)" sheetId="15" state="hidden" r:id="rId10"/>
    <sheet name="COAL RECEIPT &amp; GCV DATA (2)" sheetId="16" state="hidden" r:id="rId11"/>
    <sheet name="IMP COAL RECEIPT &amp; GCV DATA (2)" sheetId="17" state="hidden" r:id="rId12"/>
    <sheet name="MASTER DATA FILE WASH COAL  (2)" sheetId="7" r:id="rId13"/>
    <sheet name="MASTER DATA FILE WASH COAL (2)" sheetId="8" r:id="rId14"/>
    <sheet name="MASTER DATA FILE RAW COAL (2)" sheetId="9" r:id="rId15"/>
    <sheet name="MASTER DATA FILE RAW COAL 2 (2)" sheetId="10" r:id="rId16"/>
    <sheet name="MASTER DATA FILE IMP COAL" sheetId="11" r:id="rId17"/>
    <sheet name="COAL RECEIPT &amp; GCV DATA (3)" sheetId="18" r:id="rId18"/>
    <sheet name="MASTER DATA FILE RAW COAL ( (3)" sheetId="19" r:id="rId19"/>
    <sheet name="MASTER DATA FILE RAW COAL 2 (3)" sheetId="20" r:id="rId20"/>
    <sheet name="WASH COAL RECEIPT &amp; GCV DAT (3)" sheetId="21" r:id="rId21"/>
    <sheet name="MASTER DATA FILE WASH COAL  (3)" sheetId="22" r:id="rId22"/>
    <sheet name="MASTER DATA FILE WASH COAL  (4)" sheetId="23" r:id="rId23"/>
    <sheet name="MASTER DATA FILE IMP COAL (2)" sheetId="24" r:id="rId24"/>
    <sheet name="IMP COAL RECEIPT &amp; GCV DATA (3)" sheetId="25" r:id="rId25"/>
    <sheet name="COAL RECEIPT &amp; GCV DATA (4)" sheetId="26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a" localSheetId="25">#REF!</definedName>
    <definedName name="\a" localSheetId="3">#REF!</definedName>
    <definedName name="\a" localSheetId="11">#REF!</definedName>
    <definedName name="\a" localSheetId="24">#REF!</definedName>
    <definedName name="\a" localSheetId="16">#REF!</definedName>
    <definedName name="\a" localSheetId="23">#REF!</definedName>
    <definedName name="\a" localSheetId="15">#REF!</definedName>
    <definedName name="\a" localSheetId="19">#REF!</definedName>
    <definedName name="\a" localSheetId="4">#REF!</definedName>
    <definedName name="\a" localSheetId="12">#REF!</definedName>
    <definedName name="\a" localSheetId="22">#REF!</definedName>
    <definedName name="\a" localSheetId="6">#REF!</definedName>
    <definedName name="\a">#REF!</definedName>
    <definedName name="\b" localSheetId="25">#REF!</definedName>
    <definedName name="\b" localSheetId="3">#REF!</definedName>
    <definedName name="\b" localSheetId="11">#REF!</definedName>
    <definedName name="\b" localSheetId="24">#REF!</definedName>
    <definedName name="\b" localSheetId="16">#REF!</definedName>
    <definedName name="\b" localSheetId="23">#REF!</definedName>
    <definedName name="\b" localSheetId="15">#REF!</definedName>
    <definedName name="\b" localSheetId="19">#REF!</definedName>
    <definedName name="\b" localSheetId="4">#REF!</definedName>
    <definedName name="\b" localSheetId="12">#REF!</definedName>
    <definedName name="\b" localSheetId="22">#REF!</definedName>
    <definedName name="\b" localSheetId="6">#REF!</definedName>
    <definedName name="\b">#REF!</definedName>
    <definedName name="\c" localSheetId="25">#REF!</definedName>
    <definedName name="\c" localSheetId="3">#REF!</definedName>
    <definedName name="\c" localSheetId="11">#REF!</definedName>
    <definedName name="\c" localSheetId="24">#REF!</definedName>
    <definedName name="\c" localSheetId="16">#REF!</definedName>
    <definedName name="\c" localSheetId="23">#REF!</definedName>
    <definedName name="\c" localSheetId="15">#REF!</definedName>
    <definedName name="\c" localSheetId="19">#REF!</definedName>
    <definedName name="\c" localSheetId="4">#REF!</definedName>
    <definedName name="\c" localSheetId="12">#REF!</definedName>
    <definedName name="\c" localSheetId="22">#REF!</definedName>
    <definedName name="\c" localSheetId="6">#REF!</definedName>
    <definedName name="\c">#REF!</definedName>
    <definedName name="\d" localSheetId="25">#REF!</definedName>
    <definedName name="\d" localSheetId="3">#REF!</definedName>
    <definedName name="\d" localSheetId="11">#REF!</definedName>
    <definedName name="\d" localSheetId="24">#REF!</definedName>
    <definedName name="\d" localSheetId="16">#REF!</definedName>
    <definedName name="\d" localSheetId="23">#REF!</definedName>
    <definedName name="\d" localSheetId="15">#REF!</definedName>
    <definedName name="\d" localSheetId="19">#REF!</definedName>
    <definedName name="\d" localSheetId="4">#REF!</definedName>
    <definedName name="\d" localSheetId="12">#REF!</definedName>
    <definedName name="\d" localSheetId="22">#REF!</definedName>
    <definedName name="\d" localSheetId="6">#REF!</definedName>
    <definedName name="\d">#REF!</definedName>
    <definedName name="\e" localSheetId="25">#REF!</definedName>
    <definedName name="\e" localSheetId="3">#REF!</definedName>
    <definedName name="\e" localSheetId="11">#REF!</definedName>
    <definedName name="\e" localSheetId="24">#REF!</definedName>
    <definedName name="\e" localSheetId="16">#REF!</definedName>
    <definedName name="\e" localSheetId="23">#REF!</definedName>
    <definedName name="\e" localSheetId="15">#REF!</definedName>
    <definedName name="\e" localSheetId="19">#REF!</definedName>
    <definedName name="\e" localSheetId="4">#REF!</definedName>
    <definedName name="\e" localSheetId="12">#REF!</definedName>
    <definedName name="\e" localSheetId="22">#REF!</definedName>
    <definedName name="\e" localSheetId="6">#REF!</definedName>
    <definedName name="\e">#REF!</definedName>
    <definedName name="\f" localSheetId="25">#REF!</definedName>
    <definedName name="\f" localSheetId="3">#REF!</definedName>
    <definedName name="\f" localSheetId="11">#REF!</definedName>
    <definedName name="\f" localSheetId="24">#REF!</definedName>
    <definedName name="\f" localSheetId="16">#REF!</definedName>
    <definedName name="\f" localSheetId="23">#REF!</definedName>
    <definedName name="\f" localSheetId="15">#REF!</definedName>
    <definedName name="\f" localSheetId="19">#REF!</definedName>
    <definedName name="\f" localSheetId="4">#REF!</definedName>
    <definedName name="\f" localSheetId="12">#REF!</definedName>
    <definedName name="\f" localSheetId="22">#REF!</definedName>
    <definedName name="\f" localSheetId="6">#REF!</definedName>
    <definedName name="\f">#REF!</definedName>
    <definedName name="\k" localSheetId="25">#REF!</definedName>
    <definedName name="\k" localSheetId="3">#REF!</definedName>
    <definedName name="\k" localSheetId="11">#REF!</definedName>
    <definedName name="\k" localSheetId="24">#REF!</definedName>
    <definedName name="\k" localSheetId="16">#REF!</definedName>
    <definedName name="\k" localSheetId="23">#REF!</definedName>
    <definedName name="\k" localSheetId="15">#REF!</definedName>
    <definedName name="\k" localSheetId="19">#REF!</definedName>
    <definedName name="\k" localSheetId="4">#REF!</definedName>
    <definedName name="\k" localSheetId="12">#REF!</definedName>
    <definedName name="\k" localSheetId="22">#REF!</definedName>
    <definedName name="\k" localSheetId="6">#REF!</definedName>
    <definedName name="\k">#REF!</definedName>
    <definedName name="\n" localSheetId="25">#REF!</definedName>
    <definedName name="\n" localSheetId="3">#REF!</definedName>
    <definedName name="\n" localSheetId="11">#REF!</definedName>
    <definedName name="\n" localSheetId="24">#REF!</definedName>
    <definedName name="\n" localSheetId="16">#REF!</definedName>
    <definedName name="\n" localSheetId="23">#REF!</definedName>
    <definedName name="\n" localSheetId="15">#REF!</definedName>
    <definedName name="\n" localSheetId="19">#REF!</definedName>
    <definedName name="\n" localSheetId="4">#REF!</definedName>
    <definedName name="\n" localSheetId="12">#REF!</definedName>
    <definedName name="\n" localSheetId="22">#REF!</definedName>
    <definedName name="\n" localSheetId="6">#REF!</definedName>
    <definedName name="\n">#REF!</definedName>
    <definedName name="\o" localSheetId="25">#REF!</definedName>
    <definedName name="\o" localSheetId="3">#REF!</definedName>
    <definedName name="\o" localSheetId="11">#REF!</definedName>
    <definedName name="\o" localSheetId="24">#REF!</definedName>
    <definedName name="\o" localSheetId="16">#REF!</definedName>
    <definedName name="\o" localSheetId="23">#REF!</definedName>
    <definedName name="\o" localSheetId="15">#REF!</definedName>
    <definedName name="\o" localSheetId="19">#REF!</definedName>
    <definedName name="\o" localSheetId="4">#REF!</definedName>
    <definedName name="\o" localSheetId="12">#REF!</definedName>
    <definedName name="\o" localSheetId="22">#REF!</definedName>
    <definedName name="\o" localSheetId="6">#REF!</definedName>
    <definedName name="\o">#REF!</definedName>
    <definedName name="\p" localSheetId="25">#REF!</definedName>
    <definedName name="\p" localSheetId="3">#REF!</definedName>
    <definedName name="\p" localSheetId="11">#REF!</definedName>
    <definedName name="\p" localSheetId="24">#REF!</definedName>
    <definedName name="\p" localSheetId="16">#REF!</definedName>
    <definedName name="\p" localSheetId="23">#REF!</definedName>
    <definedName name="\p" localSheetId="15">#REF!</definedName>
    <definedName name="\p" localSheetId="19">#REF!</definedName>
    <definedName name="\p" localSheetId="4">#REF!</definedName>
    <definedName name="\p" localSheetId="12">#REF!</definedName>
    <definedName name="\p" localSheetId="22">#REF!</definedName>
    <definedName name="\p" localSheetId="6">#REF!</definedName>
    <definedName name="\p">#REF!</definedName>
    <definedName name="\s" localSheetId="25">#REF!</definedName>
    <definedName name="\s" localSheetId="3">#REF!</definedName>
    <definedName name="\s" localSheetId="11">#REF!</definedName>
    <definedName name="\s" localSheetId="24">#REF!</definedName>
    <definedName name="\s" localSheetId="16">#REF!</definedName>
    <definedName name="\s" localSheetId="23">#REF!</definedName>
    <definedName name="\s" localSheetId="15">#REF!</definedName>
    <definedName name="\s" localSheetId="19">#REF!</definedName>
    <definedName name="\s" localSheetId="4">#REF!</definedName>
    <definedName name="\s" localSheetId="12">#REF!</definedName>
    <definedName name="\s" localSheetId="22">#REF!</definedName>
    <definedName name="\s" localSheetId="6">#REF!</definedName>
    <definedName name="\s">#REF!</definedName>
    <definedName name="_" localSheetId="25">#REF!</definedName>
    <definedName name="_" localSheetId="3">#REF!</definedName>
    <definedName name="_" localSheetId="11">#REF!</definedName>
    <definedName name="_" localSheetId="24">#REF!</definedName>
    <definedName name="_" localSheetId="16">#REF!</definedName>
    <definedName name="_" localSheetId="23">#REF!</definedName>
    <definedName name="_" localSheetId="5">#REF!</definedName>
    <definedName name="_" localSheetId="18">#REF!</definedName>
    <definedName name="_" localSheetId="14">#REF!</definedName>
    <definedName name="_" localSheetId="15">#REF!</definedName>
    <definedName name="_" localSheetId="19">#REF!</definedName>
    <definedName name="_" localSheetId="4">#REF!</definedName>
    <definedName name="_" localSheetId="12">#REF!</definedName>
    <definedName name="_" localSheetId="22">#REF!</definedName>
    <definedName name="_" localSheetId="6">#REF!</definedName>
    <definedName name="_">#REF!</definedName>
    <definedName name="_.._D__D__D__D_" localSheetId="25">#REF!</definedName>
    <definedName name="_.._D__D__D__D_" localSheetId="3">#REF!</definedName>
    <definedName name="_.._D__D__D__D_" localSheetId="11">#REF!</definedName>
    <definedName name="_.._D__D__D__D_" localSheetId="24">#REF!</definedName>
    <definedName name="_.._D__D__D__D_" localSheetId="16">#REF!</definedName>
    <definedName name="_.._D__D__D__D_" localSheetId="23">#REF!</definedName>
    <definedName name="_.._D__D__D__D_" localSheetId="5">#REF!</definedName>
    <definedName name="_.._D__D__D__D_" localSheetId="18">#REF!</definedName>
    <definedName name="_.._D__D__D__D_" localSheetId="14">#REF!</definedName>
    <definedName name="_.._D__D__D__D_" localSheetId="15">#REF!</definedName>
    <definedName name="_.._D__D__D__D_" localSheetId="19">#REF!</definedName>
    <definedName name="_.._D__D__D__D_" localSheetId="4">#REF!</definedName>
    <definedName name="_.._D__D__D__D_" localSheetId="12">#REF!</definedName>
    <definedName name="_.._D__D__D__D_" localSheetId="22">#REF!</definedName>
    <definedName name="_.._D__D__D__D_" localSheetId="6">#REF!</definedName>
    <definedName name="_.._D__D__D__D_">#REF!</definedName>
    <definedName name="____________________XL__ENTER_UNIT" localSheetId="25">#REF!</definedName>
    <definedName name="____________________XL__ENTER_UNIT" localSheetId="3">#REF!</definedName>
    <definedName name="____________________XL__ENTER_UNIT" localSheetId="11">#REF!</definedName>
    <definedName name="____________________XL__ENTER_UNIT" localSheetId="24">#REF!</definedName>
    <definedName name="____________________XL__ENTER_UNIT" localSheetId="16">#REF!</definedName>
    <definedName name="____________________XL__ENTER_UNIT" localSheetId="23">#REF!</definedName>
    <definedName name="____________________XL__ENTER_UNIT" localSheetId="12">#REF!</definedName>
    <definedName name="____________________XL__ENTER_UNIT" localSheetId="22">#REF!</definedName>
    <definedName name="____________________XL__ENTER_UNIT" localSheetId="6">#REF!</definedName>
    <definedName name="____________________XL__ENTER_UNIT">#REF!</definedName>
    <definedName name="___________________XL__ENTER_UNIT" localSheetId="25">#REF!</definedName>
    <definedName name="___________________XL__ENTER_UNIT" localSheetId="3">#REF!</definedName>
    <definedName name="___________________XL__ENTER_UNIT" localSheetId="11">#REF!</definedName>
    <definedName name="___________________XL__ENTER_UNIT" localSheetId="24">#REF!</definedName>
    <definedName name="___________________XL__ENTER_UNIT" localSheetId="16">#REF!</definedName>
    <definedName name="___________________XL__ENTER_UNIT" localSheetId="23">#REF!</definedName>
    <definedName name="___________________XL__ENTER_UNIT" localSheetId="12">#REF!</definedName>
    <definedName name="___________________XL__ENTER_UNIT" localSheetId="22">#REF!</definedName>
    <definedName name="___________________XL__ENTER_UNIT" localSheetId="6">#REF!</definedName>
    <definedName name="___________________XL__ENTER_UNIT">#REF!</definedName>
    <definedName name="__________________XL__ENTER_UNIT" localSheetId="25">#REF!</definedName>
    <definedName name="__________________XL__ENTER_UNIT" localSheetId="3">#REF!</definedName>
    <definedName name="__________________XL__ENTER_UNIT" localSheetId="11">#REF!</definedName>
    <definedName name="__________________XL__ENTER_UNIT" localSheetId="24">#REF!</definedName>
    <definedName name="__________________XL__ENTER_UNIT" localSheetId="16">#REF!</definedName>
    <definedName name="__________________XL__ENTER_UNIT" localSheetId="23">#REF!</definedName>
    <definedName name="__________________XL__ENTER_UNIT" localSheetId="12">#REF!</definedName>
    <definedName name="__________________XL__ENTER_UNIT" localSheetId="22">#REF!</definedName>
    <definedName name="__________________XL__ENTER_UNIT" localSheetId="6">#REF!</definedName>
    <definedName name="__________________XL__ENTER_UNIT">#REF!</definedName>
    <definedName name="_________________XL__ENTER_UNIT" localSheetId="25">#REF!</definedName>
    <definedName name="_________________XL__ENTER_UNIT" localSheetId="3">#REF!</definedName>
    <definedName name="_________________XL__ENTER_UNIT" localSheetId="11">#REF!</definedName>
    <definedName name="_________________XL__ENTER_UNIT" localSheetId="24">#REF!</definedName>
    <definedName name="_________________XL__ENTER_UNIT" localSheetId="16">#REF!</definedName>
    <definedName name="_________________XL__ENTER_UNIT" localSheetId="23">#REF!</definedName>
    <definedName name="_________________XL__ENTER_UNIT" localSheetId="12">#REF!</definedName>
    <definedName name="_________________XL__ENTER_UNIT" localSheetId="22">#REF!</definedName>
    <definedName name="_________________XL__ENTER_UNIT" localSheetId="6">#REF!</definedName>
    <definedName name="_________________XL__ENTER_UNIT">#REF!</definedName>
    <definedName name="________________XL__ENTER_UNIT" localSheetId="25">#REF!</definedName>
    <definedName name="________________XL__ENTER_UNIT" localSheetId="3">#REF!</definedName>
    <definedName name="________________XL__ENTER_UNIT" localSheetId="11">#REF!</definedName>
    <definedName name="________________XL__ENTER_UNIT" localSheetId="24">#REF!</definedName>
    <definedName name="________________XL__ENTER_UNIT" localSheetId="16">#REF!</definedName>
    <definedName name="________________XL__ENTER_UNIT" localSheetId="23">#REF!</definedName>
    <definedName name="________________XL__ENTER_UNIT" localSheetId="15">#REF!</definedName>
    <definedName name="________________XL__ENTER_UNIT" localSheetId="19">#REF!</definedName>
    <definedName name="________________XL__ENTER_UNIT" localSheetId="4">#REF!</definedName>
    <definedName name="________________XL__ENTER_UNIT" localSheetId="12">#REF!</definedName>
    <definedName name="________________XL__ENTER_UNIT" localSheetId="22">#REF!</definedName>
    <definedName name="________________XL__ENTER_UNIT" localSheetId="6">#REF!</definedName>
    <definedName name="________________XL__ENTER_UNIT">#REF!</definedName>
    <definedName name="_______________XL__ENTER_UNIT" localSheetId="25">#REF!</definedName>
    <definedName name="_______________XL__ENTER_UNIT" localSheetId="3">#REF!</definedName>
    <definedName name="_______________XL__ENTER_UNIT" localSheetId="11">#REF!</definedName>
    <definedName name="_______________XL__ENTER_UNIT" localSheetId="24">#REF!</definedName>
    <definedName name="_______________XL__ENTER_UNIT" localSheetId="16">#REF!</definedName>
    <definedName name="_______________XL__ENTER_UNIT" localSheetId="23">#REF!</definedName>
    <definedName name="_______________XL__ENTER_UNIT" localSheetId="15">#REF!</definedName>
    <definedName name="_______________XL__ENTER_UNIT" localSheetId="19">#REF!</definedName>
    <definedName name="_______________XL__ENTER_UNIT" localSheetId="4">#REF!</definedName>
    <definedName name="_______________XL__ENTER_UNIT" localSheetId="12">#REF!</definedName>
    <definedName name="_______________XL__ENTER_UNIT" localSheetId="22">#REF!</definedName>
    <definedName name="_______________XL__ENTER_UNIT" localSheetId="6">#REF!</definedName>
    <definedName name="_______________XL__ENTER_UNIT">#REF!</definedName>
    <definedName name="______________XL__ENTER_UNIT" localSheetId="25">#REF!</definedName>
    <definedName name="______________XL__ENTER_UNIT" localSheetId="3">#REF!</definedName>
    <definedName name="______________XL__ENTER_UNIT" localSheetId="11">#REF!</definedName>
    <definedName name="______________XL__ENTER_UNIT" localSheetId="24">#REF!</definedName>
    <definedName name="______________XL__ENTER_UNIT" localSheetId="16">#REF!</definedName>
    <definedName name="______________XL__ENTER_UNIT" localSheetId="23">#REF!</definedName>
    <definedName name="______________XL__ENTER_UNIT" localSheetId="15">#REF!</definedName>
    <definedName name="______________XL__ENTER_UNIT" localSheetId="19">#REF!</definedName>
    <definedName name="______________XL__ENTER_UNIT" localSheetId="4">#REF!</definedName>
    <definedName name="______________XL__ENTER_UNIT" localSheetId="12">#REF!</definedName>
    <definedName name="______________XL__ENTER_UNIT" localSheetId="22">#REF!</definedName>
    <definedName name="______________XL__ENTER_UNIT" localSheetId="6">#REF!</definedName>
    <definedName name="______________XL__ENTER_UNIT">#REF!</definedName>
    <definedName name="_____________XL__ENTER_UNIT" localSheetId="25">#REF!</definedName>
    <definedName name="_____________XL__ENTER_UNIT" localSheetId="3">#REF!</definedName>
    <definedName name="_____________XL__ENTER_UNIT" localSheetId="11">#REF!</definedName>
    <definedName name="_____________XL__ENTER_UNIT" localSheetId="24">#REF!</definedName>
    <definedName name="_____________XL__ENTER_UNIT" localSheetId="16">#REF!</definedName>
    <definedName name="_____________XL__ENTER_UNIT" localSheetId="23">#REF!</definedName>
    <definedName name="_____________XL__ENTER_UNIT" localSheetId="15">#REF!</definedName>
    <definedName name="_____________XL__ENTER_UNIT" localSheetId="19">#REF!</definedName>
    <definedName name="_____________XL__ENTER_UNIT" localSheetId="4">#REF!</definedName>
    <definedName name="_____________XL__ENTER_UNIT" localSheetId="12">#REF!</definedName>
    <definedName name="_____________XL__ENTER_UNIT" localSheetId="22">#REF!</definedName>
    <definedName name="_____________XL__ENTER_UNIT" localSheetId="6">#REF!</definedName>
    <definedName name="_____________XL__ENTER_UNIT">#REF!</definedName>
    <definedName name="____________XL__ENTER_UNIT" localSheetId="25">#REF!</definedName>
    <definedName name="____________XL__ENTER_UNIT" localSheetId="3">#REF!</definedName>
    <definedName name="____________XL__ENTER_UNIT" localSheetId="11">#REF!</definedName>
    <definedName name="____________XL__ENTER_UNIT" localSheetId="24">#REF!</definedName>
    <definedName name="____________XL__ENTER_UNIT" localSheetId="16">#REF!</definedName>
    <definedName name="____________XL__ENTER_UNIT" localSheetId="23">#REF!</definedName>
    <definedName name="____________XL__ENTER_UNIT" localSheetId="15">#REF!</definedName>
    <definedName name="____________XL__ENTER_UNIT" localSheetId="19">#REF!</definedName>
    <definedName name="____________XL__ENTER_UNIT" localSheetId="4">#REF!</definedName>
    <definedName name="____________XL__ENTER_UNIT" localSheetId="12">#REF!</definedName>
    <definedName name="____________XL__ENTER_UNIT" localSheetId="22">#REF!</definedName>
    <definedName name="____________XL__ENTER_UNIT" localSheetId="6">#REF!</definedName>
    <definedName name="____________XL__ENTER_UNIT">#REF!</definedName>
    <definedName name="___________XL__ENTER_UNIT" localSheetId="25">#REF!</definedName>
    <definedName name="___________XL__ENTER_UNIT" localSheetId="3">#REF!</definedName>
    <definedName name="___________XL__ENTER_UNIT" localSheetId="11">#REF!</definedName>
    <definedName name="___________XL__ENTER_UNIT" localSheetId="24">#REF!</definedName>
    <definedName name="___________XL__ENTER_UNIT" localSheetId="16">#REF!</definedName>
    <definedName name="___________XL__ENTER_UNIT" localSheetId="23">#REF!</definedName>
    <definedName name="___________XL__ENTER_UNIT" localSheetId="15">#REF!</definedName>
    <definedName name="___________XL__ENTER_UNIT" localSheetId="19">#REF!</definedName>
    <definedName name="___________XL__ENTER_UNIT" localSheetId="4">#REF!</definedName>
    <definedName name="___________XL__ENTER_UNIT" localSheetId="12">#REF!</definedName>
    <definedName name="___________XL__ENTER_UNIT" localSheetId="22">#REF!</definedName>
    <definedName name="___________XL__ENTER_UNIT" localSheetId="6">#REF!</definedName>
    <definedName name="___________XL__ENTER_UNIT">#REF!</definedName>
    <definedName name="__________XL__ENTER_UNIT" localSheetId="25">#REF!</definedName>
    <definedName name="__________XL__ENTER_UNIT" localSheetId="3">#REF!</definedName>
    <definedName name="__________XL__ENTER_UNIT" localSheetId="11">#REF!</definedName>
    <definedName name="__________XL__ENTER_UNIT" localSheetId="24">#REF!</definedName>
    <definedName name="__________XL__ENTER_UNIT" localSheetId="16">#REF!</definedName>
    <definedName name="__________XL__ENTER_UNIT" localSheetId="23">#REF!</definedName>
    <definedName name="__________XL__ENTER_UNIT" localSheetId="15">#REF!</definedName>
    <definedName name="__________XL__ENTER_UNIT" localSheetId="19">#REF!</definedName>
    <definedName name="__________XL__ENTER_UNIT" localSheetId="4">#REF!</definedName>
    <definedName name="__________XL__ENTER_UNIT" localSheetId="12">#REF!</definedName>
    <definedName name="__________XL__ENTER_UNIT" localSheetId="22">#REF!</definedName>
    <definedName name="__________XL__ENTER_UNIT" localSheetId="6">#REF!</definedName>
    <definedName name="__________XL__ENTER_UNIT">#REF!</definedName>
    <definedName name="_________XL__ENTER_UNIT" localSheetId="25">#REF!</definedName>
    <definedName name="_________XL__ENTER_UNIT" localSheetId="3">#REF!</definedName>
    <definedName name="_________XL__ENTER_UNIT" localSheetId="11">#REF!</definedName>
    <definedName name="_________XL__ENTER_UNIT" localSheetId="24">#REF!</definedName>
    <definedName name="_________XL__ENTER_UNIT" localSheetId="16">#REF!</definedName>
    <definedName name="_________XL__ENTER_UNIT" localSheetId="23">#REF!</definedName>
    <definedName name="_________XL__ENTER_UNIT" localSheetId="15">#REF!</definedName>
    <definedName name="_________XL__ENTER_UNIT" localSheetId="19">#REF!</definedName>
    <definedName name="_________XL__ENTER_UNIT" localSheetId="4">#REF!</definedName>
    <definedName name="_________XL__ENTER_UNIT" localSheetId="12">#REF!</definedName>
    <definedName name="_________XL__ENTER_UNIT" localSheetId="22">#REF!</definedName>
    <definedName name="_________XL__ENTER_UNIT" localSheetId="6">#REF!</definedName>
    <definedName name="_________XL__ENTER_UNIT">#REF!</definedName>
    <definedName name="________XL__ENTER_UNIT" localSheetId="25">#REF!</definedName>
    <definedName name="________XL__ENTER_UNIT" localSheetId="3">#REF!</definedName>
    <definedName name="________XL__ENTER_UNIT" localSheetId="11">#REF!</definedName>
    <definedName name="________XL__ENTER_UNIT" localSheetId="24">#REF!</definedName>
    <definedName name="________XL__ENTER_UNIT" localSheetId="16">#REF!</definedName>
    <definedName name="________XL__ENTER_UNIT" localSheetId="23">#REF!</definedName>
    <definedName name="________XL__ENTER_UNIT" localSheetId="5">#REF!</definedName>
    <definedName name="________XL__ENTER_UNIT" localSheetId="18">#REF!</definedName>
    <definedName name="________XL__ENTER_UNIT" localSheetId="14">#REF!</definedName>
    <definedName name="________XL__ENTER_UNIT" localSheetId="15">#REF!</definedName>
    <definedName name="________XL__ENTER_UNIT" localSheetId="19">#REF!</definedName>
    <definedName name="________XL__ENTER_UNIT" localSheetId="4">#REF!</definedName>
    <definedName name="________XL__ENTER_UNIT" localSheetId="12">#REF!</definedName>
    <definedName name="________XL__ENTER_UNIT" localSheetId="22">#REF!</definedName>
    <definedName name="________XL__ENTER_UNIT" localSheetId="6">#REF!</definedName>
    <definedName name="________XL__ENTER_UNIT">#REF!</definedName>
    <definedName name="_______XL__ENTER_UNIT" localSheetId="25">#REF!</definedName>
    <definedName name="_______XL__ENTER_UNIT" localSheetId="3">#REF!</definedName>
    <definedName name="_______XL__ENTER_UNIT" localSheetId="11">#REF!</definedName>
    <definedName name="_______XL__ENTER_UNIT" localSheetId="24">#REF!</definedName>
    <definedName name="_______XL__ENTER_UNIT" localSheetId="16">#REF!</definedName>
    <definedName name="_______XL__ENTER_UNIT" localSheetId="23">#REF!</definedName>
    <definedName name="_______XL__ENTER_UNIT" localSheetId="15">#REF!</definedName>
    <definedName name="_______XL__ENTER_UNIT" localSheetId="19">#REF!</definedName>
    <definedName name="_______XL__ENTER_UNIT" localSheetId="4">#REF!</definedName>
    <definedName name="_______XL__ENTER_UNIT" localSheetId="12">#REF!</definedName>
    <definedName name="_______XL__ENTER_UNIT" localSheetId="22">#REF!</definedName>
    <definedName name="_______XL__ENTER_UNIT" localSheetId="6">#REF!</definedName>
    <definedName name="_______XL__ENTER_UNIT">#REF!</definedName>
    <definedName name="______XL__ENTER_UNIT" localSheetId="25">#REF!</definedName>
    <definedName name="______XL__ENTER_UNIT" localSheetId="3">#REF!</definedName>
    <definedName name="______XL__ENTER_UNIT" localSheetId="11">#REF!</definedName>
    <definedName name="______XL__ENTER_UNIT" localSheetId="24">#REF!</definedName>
    <definedName name="______XL__ENTER_UNIT" localSheetId="16">#REF!</definedName>
    <definedName name="______XL__ENTER_UNIT" localSheetId="23">#REF!</definedName>
    <definedName name="______XL__ENTER_UNIT" localSheetId="15">#REF!</definedName>
    <definedName name="______XL__ENTER_UNIT" localSheetId="19">#REF!</definedName>
    <definedName name="______XL__ENTER_UNIT" localSheetId="4">#REF!</definedName>
    <definedName name="______XL__ENTER_UNIT" localSheetId="12">#REF!</definedName>
    <definedName name="______XL__ENTER_UNIT" localSheetId="22">#REF!</definedName>
    <definedName name="______XL__ENTER_UNIT" localSheetId="6">#REF!</definedName>
    <definedName name="______XL__ENTER_UNIT">#REF!</definedName>
    <definedName name="_____XL__ENTER_UNIT" localSheetId="25">#REF!</definedName>
    <definedName name="_____XL__ENTER_UNIT" localSheetId="3">#REF!</definedName>
    <definedName name="_____XL__ENTER_UNIT" localSheetId="11">#REF!</definedName>
    <definedName name="_____XL__ENTER_UNIT" localSheetId="24">#REF!</definedName>
    <definedName name="_____XL__ENTER_UNIT" localSheetId="16">#REF!</definedName>
    <definedName name="_____XL__ENTER_UNIT" localSheetId="23">#REF!</definedName>
    <definedName name="_____XL__ENTER_UNIT" localSheetId="15">#REF!</definedName>
    <definedName name="_____XL__ENTER_UNIT" localSheetId="19">#REF!</definedName>
    <definedName name="_____XL__ENTER_UNIT" localSheetId="4">#REF!</definedName>
    <definedName name="_____XL__ENTER_UNIT" localSheetId="12">#REF!</definedName>
    <definedName name="_____XL__ENTER_UNIT" localSheetId="22">#REF!</definedName>
    <definedName name="_____XL__ENTER_UNIT" localSheetId="6">#REF!</definedName>
    <definedName name="_____XL__ENTER_UNIT">#REF!</definedName>
    <definedName name="____XL__ENTER_UNIT" localSheetId="25">#REF!</definedName>
    <definedName name="____XL__ENTER_UNIT" localSheetId="3">#REF!</definedName>
    <definedName name="____XL__ENTER_UNIT" localSheetId="11">#REF!</definedName>
    <definedName name="____XL__ENTER_UNIT" localSheetId="24">#REF!</definedName>
    <definedName name="____XL__ENTER_UNIT" localSheetId="16">#REF!</definedName>
    <definedName name="____XL__ENTER_UNIT" localSheetId="23">#REF!</definedName>
    <definedName name="____XL__ENTER_UNIT" localSheetId="15">#REF!</definedName>
    <definedName name="____XL__ENTER_UNIT" localSheetId="19">#REF!</definedName>
    <definedName name="____XL__ENTER_UNIT" localSheetId="4">#REF!</definedName>
    <definedName name="____XL__ENTER_UNIT" localSheetId="12">#REF!</definedName>
    <definedName name="____XL__ENTER_UNIT" localSheetId="22">#REF!</definedName>
    <definedName name="____XL__ENTER_UNIT" localSheetId="6">#REF!</definedName>
    <definedName name="____XL__ENTER_UNIT">#REF!</definedName>
    <definedName name="___123Graph_AI_II_PLF" localSheetId="3">[2]CE!#REF!</definedName>
    <definedName name="___123Graph_AI_II_PLF" localSheetId="11">[2]CE!#REF!</definedName>
    <definedName name="___123Graph_AI_II_PLF" localSheetId="24">[2]CE!#REF!</definedName>
    <definedName name="___123Graph_AI_II_PLF" localSheetId="16">[2]CE!#REF!</definedName>
    <definedName name="___123Graph_AI_II_PLF" localSheetId="23">[2]CE!#REF!</definedName>
    <definedName name="___123Graph_AI_II_PLF" localSheetId="15">[2]CE!#REF!</definedName>
    <definedName name="___123Graph_AI_II_PLF" localSheetId="19">[2]CE!#REF!</definedName>
    <definedName name="___123Graph_AI_II_PLF" localSheetId="4">[2]CE!#REF!</definedName>
    <definedName name="___123Graph_AI_II_PLF" localSheetId="12">[2]CE!#REF!</definedName>
    <definedName name="___123Graph_AI_II_PLF" localSheetId="22">[2]CE!#REF!</definedName>
    <definedName name="___123Graph_AI_II_PLF" localSheetId="6">[2]CE!#REF!</definedName>
    <definedName name="___123Graph_AI_II_PLF">[2]CE!#REF!</definedName>
    <definedName name="___123Graph_BI_II_PLF" localSheetId="3">[2]CE!#REF!</definedName>
    <definedName name="___123Graph_BI_II_PLF" localSheetId="11">[2]CE!#REF!</definedName>
    <definedName name="___123Graph_BI_II_PLF" localSheetId="24">[2]CE!#REF!</definedName>
    <definedName name="___123Graph_BI_II_PLF" localSheetId="16">[2]CE!#REF!</definedName>
    <definedName name="___123Graph_BI_II_PLF" localSheetId="23">[2]CE!#REF!</definedName>
    <definedName name="___123Graph_BI_II_PLF" localSheetId="15">[2]CE!#REF!</definedName>
    <definedName name="___123Graph_BI_II_PLF" localSheetId="19">[2]CE!#REF!</definedName>
    <definedName name="___123Graph_BI_II_PLF" localSheetId="4">[2]CE!#REF!</definedName>
    <definedName name="___123Graph_BI_II_PLF" localSheetId="12">[2]CE!#REF!</definedName>
    <definedName name="___123Graph_BI_II_PLF" localSheetId="22">[2]CE!#REF!</definedName>
    <definedName name="___123Graph_BI_II_PLF" localSheetId="6">[2]CE!#REF!</definedName>
    <definedName name="___123Graph_BI_II_PLF">[2]CE!#REF!</definedName>
    <definedName name="___123Graph_CI_II_PLF" localSheetId="3">[2]CE!#REF!</definedName>
    <definedName name="___123Graph_CI_II_PLF" localSheetId="11">[2]CE!#REF!</definedName>
    <definedName name="___123Graph_CI_II_PLF" localSheetId="24">[2]CE!#REF!</definedName>
    <definedName name="___123Graph_CI_II_PLF" localSheetId="16">[2]CE!#REF!</definedName>
    <definedName name="___123Graph_CI_II_PLF" localSheetId="23">[2]CE!#REF!</definedName>
    <definedName name="___123Graph_CI_II_PLF" localSheetId="15">[2]CE!#REF!</definedName>
    <definedName name="___123Graph_CI_II_PLF" localSheetId="19">[2]CE!#REF!</definedName>
    <definedName name="___123Graph_CI_II_PLF" localSheetId="4">[2]CE!#REF!</definedName>
    <definedName name="___123Graph_CI_II_PLF" localSheetId="12">[2]CE!#REF!</definedName>
    <definedName name="___123Graph_CI_II_PLF" localSheetId="22">[2]CE!#REF!</definedName>
    <definedName name="___123Graph_CI_II_PLF" localSheetId="6">[2]CE!#REF!</definedName>
    <definedName name="___123Graph_CI_II_PLF">[2]CE!#REF!</definedName>
    <definedName name="___123Graph_XI_II_PLF" localSheetId="3">[2]CE!#REF!</definedName>
    <definedName name="___123Graph_XI_II_PLF" localSheetId="11">[2]CE!#REF!</definedName>
    <definedName name="___123Graph_XI_II_PLF" localSheetId="24">[2]CE!#REF!</definedName>
    <definedName name="___123Graph_XI_II_PLF" localSheetId="16">[2]CE!#REF!</definedName>
    <definedName name="___123Graph_XI_II_PLF" localSheetId="23">[2]CE!#REF!</definedName>
    <definedName name="___123Graph_XI_II_PLF" localSheetId="15">[2]CE!#REF!</definedName>
    <definedName name="___123Graph_XI_II_PLF" localSheetId="19">[2]CE!#REF!</definedName>
    <definedName name="___123Graph_XI_II_PLF" localSheetId="4">[2]CE!#REF!</definedName>
    <definedName name="___123Graph_XI_II_PLF" localSheetId="12">[2]CE!#REF!</definedName>
    <definedName name="___123Graph_XI_II_PLF" localSheetId="22">[2]CE!#REF!</definedName>
    <definedName name="___123Graph_XI_II_PLF" localSheetId="6">[2]CE!#REF!</definedName>
    <definedName name="___123Graph_XI_II_PLF">[2]CE!#REF!</definedName>
    <definedName name="___XL__ENTER_UNIT" localSheetId="25">#REF!</definedName>
    <definedName name="___XL__ENTER_UNIT" localSheetId="3">#REF!</definedName>
    <definedName name="___XL__ENTER_UNIT" localSheetId="11">#REF!</definedName>
    <definedName name="___XL__ENTER_UNIT" localSheetId="24">#REF!</definedName>
    <definedName name="___XL__ENTER_UNIT" localSheetId="16">#REF!</definedName>
    <definedName name="___XL__ENTER_UNIT" localSheetId="23">#REF!</definedName>
    <definedName name="___XL__ENTER_UNIT" localSheetId="15">#REF!</definedName>
    <definedName name="___XL__ENTER_UNIT" localSheetId="19">#REF!</definedName>
    <definedName name="___XL__ENTER_UNIT" localSheetId="4">#REF!</definedName>
    <definedName name="___XL__ENTER_UNIT" localSheetId="12">#REF!</definedName>
    <definedName name="___XL__ENTER_UNIT" localSheetId="22">#REF!</definedName>
    <definedName name="___XL__ENTER_UNIT" localSheetId="6">#REF!</definedName>
    <definedName name="___XL__ENTER_UNIT">#REF!</definedName>
    <definedName name="__123Graph_A" localSheetId="3">[3]CE!#REF!</definedName>
    <definedName name="__123Graph_A" localSheetId="11">[3]CE!#REF!</definedName>
    <definedName name="__123Graph_A" localSheetId="24">[3]CE!#REF!</definedName>
    <definedName name="__123Graph_A" localSheetId="16">[3]CE!#REF!</definedName>
    <definedName name="__123Graph_A" localSheetId="23">[3]CE!#REF!</definedName>
    <definedName name="__123Graph_A" localSheetId="15">[3]CE!#REF!</definedName>
    <definedName name="__123Graph_A" localSheetId="19">[3]CE!#REF!</definedName>
    <definedName name="__123Graph_A" localSheetId="4">[3]CE!#REF!</definedName>
    <definedName name="__123Graph_A" localSheetId="12">[3]CE!#REF!</definedName>
    <definedName name="__123Graph_A" localSheetId="22">[3]CE!#REF!</definedName>
    <definedName name="__123Graph_A" localSheetId="6">[3]CE!#REF!</definedName>
    <definedName name="__123Graph_A">[3]CE!#REF!</definedName>
    <definedName name="__123Graph_AI_II_PLF" localSheetId="3">[3]CE!#REF!</definedName>
    <definedName name="__123Graph_AI_II_PLF" localSheetId="11">[3]CE!#REF!</definedName>
    <definedName name="__123Graph_AI_II_PLF" localSheetId="24">[3]CE!#REF!</definedName>
    <definedName name="__123Graph_AI_II_PLF" localSheetId="16">[3]CE!#REF!</definedName>
    <definedName name="__123Graph_AI_II_PLF" localSheetId="23">[3]CE!#REF!</definedName>
    <definedName name="__123Graph_AI_II_PLF" localSheetId="15">[3]CE!#REF!</definedName>
    <definedName name="__123Graph_AI_II_PLF" localSheetId="19">[3]CE!#REF!</definedName>
    <definedName name="__123Graph_AI_II_PLF" localSheetId="4">[3]CE!#REF!</definedName>
    <definedName name="__123Graph_AI_II_PLF" localSheetId="12">[3]CE!#REF!</definedName>
    <definedName name="__123Graph_AI_II_PLF" localSheetId="22">[3]CE!#REF!</definedName>
    <definedName name="__123Graph_AI_II_PLF" localSheetId="6">[3]CE!#REF!</definedName>
    <definedName name="__123Graph_AI_II_PLF">[3]CE!#REF!</definedName>
    <definedName name="__123Graph_ASTNPLF" localSheetId="3">[3]CE!#REF!</definedName>
    <definedName name="__123Graph_ASTNPLF" localSheetId="11">[3]CE!#REF!</definedName>
    <definedName name="__123Graph_ASTNPLF" localSheetId="24">[3]CE!#REF!</definedName>
    <definedName name="__123Graph_ASTNPLF" localSheetId="16">[3]CE!#REF!</definedName>
    <definedName name="__123Graph_ASTNPLF" localSheetId="23">[3]CE!#REF!</definedName>
    <definedName name="__123Graph_ASTNPLF" localSheetId="15">[3]CE!#REF!</definedName>
    <definedName name="__123Graph_ASTNPLF" localSheetId="19">[3]CE!#REF!</definedName>
    <definedName name="__123Graph_ASTNPLF" localSheetId="4">[3]CE!#REF!</definedName>
    <definedName name="__123Graph_ASTNPLF" localSheetId="12">[3]CE!#REF!</definedName>
    <definedName name="__123Graph_ASTNPLF" localSheetId="22">[3]CE!#REF!</definedName>
    <definedName name="__123Graph_ASTNPLF" localSheetId="6">[3]CE!#REF!</definedName>
    <definedName name="__123Graph_ASTNPLF">[3]CE!#REF!</definedName>
    <definedName name="__123Graph_B" localSheetId="3">[3]CE!#REF!</definedName>
    <definedName name="__123Graph_B" localSheetId="11">[3]CE!#REF!</definedName>
    <definedName name="__123Graph_B" localSheetId="24">[3]CE!#REF!</definedName>
    <definedName name="__123Graph_B" localSheetId="16">[3]CE!#REF!</definedName>
    <definedName name="__123Graph_B" localSheetId="23">[3]CE!#REF!</definedName>
    <definedName name="__123Graph_B" localSheetId="15">[3]CE!#REF!</definedName>
    <definedName name="__123Graph_B" localSheetId="19">[3]CE!#REF!</definedName>
    <definedName name="__123Graph_B" localSheetId="4">[3]CE!#REF!</definedName>
    <definedName name="__123Graph_B" localSheetId="12">[3]CE!#REF!</definedName>
    <definedName name="__123Graph_B" localSheetId="22">[3]CE!#REF!</definedName>
    <definedName name="__123Graph_B" localSheetId="6">[3]CE!#REF!</definedName>
    <definedName name="__123Graph_B">[3]CE!#REF!</definedName>
    <definedName name="__123Graph_BI_II_PLF" localSheetId="3">[3]CE!#REF!</definedName>
    <definedName name="__123Graph_BI_II_PLF" localSheetId="11">[3]CE!#REF!</definedName>
    <definedName name="__123Graph_BI_II_PLF" localSheetId="24">[3]CE!#REF!</definedName>
    <definedName name="__123Graph_BI_II_PLF" localSheetId="16">[3]CE!#REF!</definedName>
    <definedName name="__123Graph_BI_II_PLF" localSheetId="23">[3]CE!#REF!</definedName>
    <definedName name="__123Graph_BI_II_PLF" localSheetId="15">[3]CE!#REF!</definedName>
    <definedName name="__123Graph_BI_II_PLF" localSheetId="19">[3]CE!#REF!</definedName>
    <definedName name="__123Graph_BI_II_PLF" localSheetId="4">[3]CE!#REF!</definedName>
    <definedName name="__123Graph_BI_II_PLF" localSheetId="12">[3]CE!#REF!</definedName>
    <definedName name="__123Graph_BI_II_PLF" localSheetId="22">[3]CE!#REF!</definedName>
    <definedName name="__123Graph_BI_II_PLF" localSheetId="6">[3]CE!#REF!</definedName>
    <definedName name="__123Graph_BI_II_PLF">[3]CE!#REF!</definedName>
    <definedName name="__123Graph_BSTNPLF" localSheetId="3">[3]CE!#REF!</definedName>
    <definedName name="__123Graph_BSTNPLF" localSheetId="11">[3]CE!#REF!</definedName>
    <definedName name="__123Graph_BSTNPLF" localSheetId="24">[3]CE!#REF!</definedName>
    <definedName name="__123Graph_BSTNPLF" localSheetId="16">[3]CE!#REF!</definedName>
    <definedName name="__123Graph_BSTNPLF" localSheetId="23">[3]CE!#REF!</definedName>
    <definedName name="__123Graph_BSTNPLF" localSheetId="15">[3]CE!#REF!</definedName>
    <definedName name="__123Graph_BSTNPLF" localSheetId="19">[3]CE!#REF!</definedName>
    <definedName name="__123Graph_BSTNPLF" localSheetId="4">[3]CE!#REF!</definedName>
    <definedName name="__123Graph_BSTNPLF" localSheetId="12">[3]CE!#REF!</definedName>
    <definedName name="__123Graph_BSTNPLF" localSheetId="22">[3]CE!#REF!</definedName>
    <definedName name="__123Graph_BSTNPLF" localSheetId="6">[3]CE!#REF!</definedName>
    <definedName name="__123Graph_BSTNPLF">[3]CE!#REF!</definedName>
    <definedName name="__123Graph_C" localSheetId="3">[3]CE!#REF!</definedName>
    <definedName name="__123Graph_C" localSheetId="11">[3]CE!#REF!</definedName>
    <definedName name="__123Graph_C" localSheetId="24">[3]CE!#REF!</definedName>
    <definedName name="__123Graph_C" localSheetId="16">[3]CE!#REF!</definedName>
    <definedName name="__123Graph_C" localSheetId="23">[3]CE!#REF!</definedName>
    <definedName name="__123Graph_C" localSheetId="15">[3]CE!#REF!</definedName>
    <definedName name="__123Graph_C" localSheetId="19">[3]CE!#REF!</definedName>
    <definedName name="__123Graph_C" localSheetId="4">[3]CE!#REF!</definedName>
    <definedName name="__123Graph_C" localSheetId="12">[3]CE!#REF!</definedName>
    <definedName name="__123Graph_C" localSheetId="22">[3]CE!#REF!</definedName>
    <definedName name="__123Graph_C" localSheetId="6">[3]CE!#REF!</definedName>
    <definedName name="__123Graph_C">[3]CE!#REF!</definedName>
    <definedName name="__123Graph_CI_II_PLF" localSheetId="3">[3]CE!#REF!</definedName>
    <definedName name="__123Graph_CI_II_PLF" localSheetId="11">[3]CE!#REF!</definedName>
    <definedName name="__123Graph_CI_II_PLF" localSheetId="24">[3]CE!#REF!</definedName>
    <definedName name="__123Graph_CI_II_PLF" localSheetId="16">[3]CE!#REF!</definedName>
    <definedName name="__123Graph_CI_II_PLF" localSheetId="23">[3]CE!#REF!</definedName>
    <definedName name="__123Graph_CI_II_PLF" localSheetId="15">[3]CE!#REF!</definedName>
    <definedName name="__123Graph_CI_II_PLF" localSheetId="19">[3]CE!#REF!</definedName>
    <definedName name="__123Graph_CI_II_PLF" localSheetId="4">[3]CE!#REF!</definedName>
    <definedName name="__123Graph_CI_II_PLF" localSheetId="12">[3]CE!#REF!</definedName>
    <definedName name="__123Graph_CI_II_PLF" localSheetId="22">[3]CE!#REF!</definedName>
    <definedName name="__123Graph_CI_II_PLF" localSheetId="6">[3]CE!#REF!</definedName>
    <definedName name="__123Graph_CI_II_PLF">[3]CE!#REF!</definedName>
    <definedName name="__123Graph_CSTNPF1" localSheetId="3">[3]CE!#REF!</definedName>
    <definedName name="__123Graph_CSTNPF1" localSheetId="11">[3]CE!#REF!</definedName>
    <definedName name="__123Graph_CSTNPF1" localSheetId="24">[3]CE!#REF!</definedName>
    <definedName name="__123Graph_CSTNPF1" localSheetId="16">[3]CE!#REF!</definedName>
    <definedName name="__123Graph_CSTNPF1" localSheetId="23">[3]CE!#REF!</definedName>
    <definedName name="__123Graph_CSTNPF1" localSheetId="15">[3]CE!#REF!</definedName>
    <definedName name="__123Graph_CSTNPF1" localSheetId="19">[3]CE!#REF!</definedName>
    <definedName name="__123Graph_CSTNPF1" localSheetId="4">[3]CE!#REF!</definedName>
    <definedName name="__123Graph_CSTNPF1" localSheetId="12">[3]CE!#REF!</definedName>
    <definedName name="__123Graph_CSTNPF1" localSheetId="22">[3]CE!#REF!</definedName>
    <definedName name="__123Graph_CSTNPF1" localSheetId="6">[3]CE!#REF!</definedName>
    <definedName name="__123Graph_CSTNPF1">[3]CE!#REF!</definedName>
    <definedName name="__123Graph_CSTNPLF" localSheetId="3">[3]CE!#REF!</definedName>
    <definedName name="__123Graph_CSTNPLF" localSheetId="11">[3]CE!#REF!</definedName>
    <definedName name="__123Graph_CSTNPLF" localSheetId="24">[3]CE!#REF!</definedName>
    <definedName name="__123Graph_CSTNPLF" localSheetId="16">[3]CE!#REF!</definedName>
    <definedName name="__123Graph_CSTNPLF" localSheetId="23">[3]CE!#REF!</definedName>
    <definedName name="__123Graph_CSTNPLF" localSheetId="15">[3]CE!#REF!</definedName>
    <definedName name="__123Graph_CSTNPLF" localSheetId="19">[3]CE!#REF!</definedName>
    <definedName name="__123Graph_CSTNPLF" localSheetId="4">[3]CE!#REF!</definedName>
    <definedName name="__123Graph_CSTNPLF" localSheetId="12">[3]CE!#REF!</definedName>
    <definedName name="__123Graph_CSTNPLF" localSheetId="22">[3]CE!#REF!</definedName>
    <definedName name="__123Graph_CSTNPLF" localSheetId="6">[3]CE!#REF!</definedName>
    <definedName name="__123Graph_CSTNPLF">[3]CE!#REF!</definedName>
    <definedName name="__123Graph_X" localSheetId="3">[3]CE!#REF!</definedName>
    <definedName name="__123Graph_X" localSheetId="11">[3]CE!#REF!</definedName>
    <definedName name="__123Graph_X" localSheetId="24">[3]CE!#REF!</definedName>
    <definedName name="__123Graph_X" localSheetId="16">[3]CE!#REF!</definedName>
    <definedName name="__123Graph_X" localSheetId="23">[3]CE!#REF!</definedName>
    <definedName name="__123Graph_X" localSheetId="15">[3]CE!#REF!</definedName>
    <definedName name="__123Graph_X" localSheetId="19">[3]CE!#REF!</definedName>
    <definedName name="__123Graph_X" localSheetId="4">[3]CE!#REF!</definedName>
    <definedName name="__123Graph_X" localSheetId="12">[3]CE!#REF!</definedName>
    <definedName name="__123Graph_X" localSheetId="22">[3]CE!#REF!</definedName>
    <definedName name="__123Graph_X" localSheetId="6">[3]CE!#REF!</definedName>
    <definedName name="__123Graph_X">[3]CE!#REF!</definedName>
    <definedName name="__123Graph_XI_II_PLF" localSheetId="3">[3]CE!#REF!</definedName>
    <definedName name="__123Graph_XI_II_PLF" localSheetId="11">[3]CE!#REF!</definedName>
    <definedName name="__123Graph_XI_II_PLF" localSheetId="24">[3]CE!#REF!</definedName>
    <definedName name="__123Graph_XI_II_PLF" localSheetId="16">[3]CE!#REF!</definedName>
    <definedName name="__123Graph_XI_II_PLF" localSheetId="23">[3]CE!#REF!</definedName>
    <definedName name="__123Graph_XI_II_PLF" localSheetId="15">[3]CE!#REF!</definedName>
    <definedName name="__123Graph_XI_II_PLF" localSheetId="19">[3]CE!#REF!</definedName>
    <definedName name="__123Graph_XI_II_PLF" localSheetId="4">[3]CE!#REF!</definedName>
    <definedName name="__123Graph_XI_II_PLF" localSheetId="12">[3]CE!#REF!</definedName>
    <definedName name="__123Graph_XI_II_PLF" localSheetId="22">[3]CE!#REF!</definedName>
    <definedName name="__123Graph_XI_II_PLF" localSheetId="6">[3]CE!#REF!</definedName>
    <definedName name="__123Graph_XI_II_PLF">[3]CE!#REF!</definedName>
    <definedName name="__123Graph_XSTNPLF" localSheetId="3">[3]CE!#REF!</definedName>
    <definedName name="__123Graph_XSTNPLF" localSheetId="11">[3]CE!#REF!</definedName>
    <definedName name="__123Graph_XSTNPLF" localSheetId="24">[3]CE!#REF!</definedName>
    <definedName name="__123Graph_XSTNPLF" localSheetId="16">[3]CE!#REF!</definedName>
    <definedName name="__123Graph_XSTNPLF" localSheetId="23">[3]CE!#REF!</definedName>
    <definedName name="__123Graph_XSTNPLF" localSheetId="15">[3]CE!#REF!</definedName>
    <definedName name="__123Graph_XSTNPLF" localSheetId="19">[3]CE!#REF!</definedName>
    <definedName name="__123Graph_XSTNPLF" localSheetId="4">[3]CE!#REF!</definedName>
    <definedName name="__123Graph_XSTNPLF" localSheetId="12">[3]CE!#REF!</definedName>
    <definedName name="__123Graph_XSTNPLF" localSheetId="22">[3]CE!#REF!</definedName>
    <definedName name="__123Graph_XSTNPLF" localSheetId="6">[3]CE!#REF!</definedName>
    <definedName name="__123Graph_XSTNPLF">[3]CE!#REF!</definedName>
    <definedName name="__ABC660" localSheetId="25">#REF!</definedName>
    <definedName name="__ABC660" localSheetId="3">#REF!</definedName>
    <definedName name="__ABC660" localSheetId="11">#REF!</definedName>
    <definedName name="__ABC660" localSheetId="24">#REF!</definedName>
    <definedName name="__ABC660" localSheetId="16">#REF!</definedName>
    <definedName name="__ABC660" localSheetId="23">#REF!</definedName>
    <definedName name="__ABC660" localSheetId="15">#REF!</definedName>
    <definedName name="__ABC660" localSheetId="19">#REF!</definedName>
    <definedName name="__ABC660" localSheetId="4">#REF!</definedName>
    <definedName name="__ABC660" localSheetId="12">#REF!</definedName>
    <definedName name="__ABC660" localSheetId="22">#REF!</definedName>
    <definedName name="__ABC660" localSheetId="6">#REF!</definedName>
    <definedName name="__ABC660">#REF!</definedName>
    <definedName name="__DOWN_10__GOTO" localSheetId="25">#REF!</definedName>
    <definedName name="__DOWN_10__GOTO" localSheetId="3">#REF!</definedName>
    <definedName name="__DOWN_10__GOTO" localSheetId="11">#REF!</definedName>
    <definedName name="__DOWN_10__GOTO" localSheetId="24">#REF!</definedName>
    <definedName name="__DOWN_10__GOTO" localSheetId="16">#REF!</definedName>
    <definedName name="__DOWN_10__GOTO" localSheetId="23">#REF!</definedName>
    <definedName name="__DOWN_10__GOTO" localSheetId="15">#REF!</definedName>
    <definedName name="__DOWN_10__GOTO" localSheetId="19">#REF!</definedName>
    <definedName name="__DOWN_10__GOTO" localSheetId="4">#REF!</definedName>
    <definedName name="__DOWN_10__GOTO" localSheetId="12">#REF!</definedName>
    <definedName name="__DOWN_10__GOTO" localSheetId="22">#REF!</definedName>
    <definedName name="__DOWN_10__GOTO" localSheetId="6">#REF!</definedName>
    <definedName name="__DOWN_10__GOTO">#REF!</definedName>
    <definedName name="__ES84__EW84_0." localSheetId="25">#REF!</definedName>
    <definedName name="__ES84__EW84_0." localSheetId="3">#REF!</definedName>
    <definedName name="__ES84__EW84_0." localSheetId="11">#REF!</definedName>
    <definedName name="__ES84__EW84_0." localSheetId="24">#REF!</definedName>
    <definedName name="__ES84__EW84_0." localSheetId="16">#REF!</definedName>
    <definedName name="__ES84__EW84_0." localSheetId="23">#REF!</definedName>
    <definedName name="__ES84__EW84_0." localSheetId="15">#REF!</definedName>
    <definedName name="__ES84__EW84_0." localSheetId="19">#REF!</definedName>
    <definedName name="__ES84__EW84_0." localSheetId="4">#REF!</definedName>
    <definedName name="__ES84__EW84_0." localSheetId="12">#REF!</definedName>
    <definedName name="__ES84__EW84_0." localSheetId="22">#REF!</definedName>
    <definedName name="__ES84__EW84_0." localSheetId="6">#REF!</definedName>
    <definedName name="__ES84__EW84_0.">#REF!</definedName>
    <definedName name="__GOTO_EP84__AV" localSheetId="25">#REF!</definedName>
    <definedName name="__GOTO_EP84__AV" localSheetId="3">#REF!</definedName>
    <definedName name="__GOTO_EP84__AV" localSheetId="11">#REF!</definedName>
    <definedName name="__GOTO_EP84__AV" localSheetId="24">#REF!</definedName>
    <definedName name="__GOTO_EP84__AV" localSheetId="16">#REF!</definedName>
    <definedName name="__GOTO_EP84__AV" localSheetId="23">#REF!</definedName>
    <definedName name="__GOTO_EP84__AV" localSheetId="15">#REF!</definedName>
    <definedName name="__GOTO_EP84__AV" localSheetId="19">#REF!</definedName>
    <definedName name="__GOTO_EP84__AV" localSheetId="4">#REF!</definedName>
    <definedName name="__GOTO_EP84__AV" localSheetId="12">#REF!</definedName>
    <definedName name="__GOTO_EP84__AV" localSheetId="22">#REF!</definedName>
    <definedName name="__GOTO_EP84__AV" localSheetId="6">#REF!</definedName>
    <definedName name="__GOTO_EP84__AV">#REF!</definedName>
    <definedName name="__SUM_CS57..CS6" localSheetId="25">#REF!</definedName>
    <definedName name="__SUM_CS57..CS6" localSheetId="3">#REF!</definedName>
    <definedName name="__SUM_CS57..CS6" localSheetId="11">#REF!</definedName>
    <definedName name="__SUM_CS57..CS6" localSheetId="24">#REF!</definedName>
    <definedName name="__SUM_CS57..CS6" localSheetId="16">#REF!</definedName>
    <definedName name="__SUM_CS57..CS6" localSheetId="23">#REF!</definedName>
    <definedName name="__SUM_CS57..CS6" localSheetId="15">#REF!</definedName>
    <definedName name="__SUM_CS57..CS6" localSheetId="19">#REF!</definedName>
    <definedName name="__SUM_CS57..CS6" localSheetId="4">#REF!</definedName>
    <definedName name="__SUM_CS57..CS6" localSheetId="12">#REF!</definedName>
    <definedName name="__SUM_CS57..CS6" localSheetId="22">#REF!</definedName>
    <definedName name="__SUM_CS57..CS6" localSheetId="6">#REF!</definedName>
    <definedName name="__SUM_CS57..CS6">#REF!</definedName>
    <definedName name="__SUM_CS65..CS7" localSheetId="25">#REF!</definedName>
    <definedName name="__SUM_CS65..CS7" localSheetId="3">#REF!</definedName>
    <definedName name="__SUM_CS65..CS7" localSheetId="11">#REF!</definedName>
    <definedName name="__SUM_CS65..CS7" localSheetId="24">#REF!</definedName>
    <definedName name="__SUM_CS65..CS7" localSheetId="16">#REF!</definedName>
    <definedName name="__SUM_CS65..CS7" localSheetId="23">#REF!</definedName>
    <definedName name="__SUM_CS65..CS7" localSheetId="15">#REF!</definedName>
    <definedName name="__SUM_CS65..CS7" localSheetId="19">#REF!</definedName>
    <definedName name="__SUM_CS65..CS7" localSheetId="4">#REF!</definedName>
    <definedName name="__SUM_CS65..CS7" localSheetId="12">#REF!</definedName>
    <definedName name="__SUM_CS65..CS7" localSheetId="22">#REF!</definedName>
    <definedName name="__SUM_CS65..CS7" localSheetId="6">#REF!</definedName>
    <definedName name="__SUM_CS65..CS7">#REF!</definedName>
    <definedName name="__SUM_FQ20..FQ2" localSheetId="25">#REF!</definedName>
    <definedName name="__SUM_FQ20..FQ2" localSheetId="3">#REF!</definedName>
    <definedName name="__SUM_FQ20..FQ2" localSheetId="11">#REF!</definedName>
    <definedName name="__SUM_FQ20..FQ2" localSheetId="24">#REF!</definedName>
    <definedName name="__SUM_FQ20..FQ2" localSheetId="16">#REF!</definedName>
    <definedName name="__SUM_FQ20..FQ2" localSheetId="23">#REF!</definedName>
    <definedName name="__SUM_FQ20..FQ2" localSheetId="15">#REF!</definedName>
    <definedName name="__SUM_FQ20..FQ2" localSheetId="19">#REF!</definedName>
    <definedName name="__SUM_FQ20..FQ2" localSheetId="4">#REF!</definedName>
    <definedName name="__SUM_FQ20..FQ2" localSheetId="12">#REF!</definedName>
    <definedName name="__SUM_FQ20..FQ2" localSheetId="22">#REF!</definedName>
    <definedName name="__SUM_FQ20..FQ2" localSheetId="6">#REF!</definedName>
    <definedName name="__SUM_FQ20..FQ2">#REF!</definedName>
    <definedName name="__SUM_FQ28..FQ3" localSheetId="25">#REF!</definedName>
    <definedName name="__SUM_FQ28..FQ3" localSheetId="3">#REF!</definedName>
    <definedName name="__SUM_FQ28..FQ3" localSheetId="11">#REF!</definedName>
    <definedName name="__SUM_FQ28..FQ3" localSheetId="24">#REF!</definedName>
    <definedName name="__SUM_FQ28..FQ3" localSheetId="16">#REF!</definedName>
    <definedName name="__SUM_FQ28..FQ3" localSheetId="23">#REF!</definedName>
    <definedName name="__SUM_FQ28..FQ3" localSheetId="15">#REF!</definedName>
    <definedName name="__SUM_FQ28..FQ3" localSheetId="19">#REF!</definedName>
    <definedName name="__SUM_FQ28..FQ3" localSheetId="4">#REF!</definedName>
    <definedName name="__SUM_FQ28..FQ3" localSheetId="12">#REF!</definedName>
    <definedName name="__SUM_FQ28..FQ3" localSheetId="22">#REF!</definedName>
    <definedName name="__SUM_FQ28..FQ3" localSheetId="6">#REF!</definedName>
    <definedName name="__SUM_FQ28..FQ3">#REF!</definedName>
    <definedName name="__XL__ENTER_UNIT" localSheetId="25">#REF!</definedName>
    <definedName name="__XL__ENTER_UNIT" localSheetId="3">#REF!</definedName>
    <definedName name="__XL__ENTER_UNIT" localSheetId="11">#REF!</definedName>
    <definedName name="__XL__ENTER_UNIT" localSheetId="24">#REF!</definedName>
    <definedName name="__XL__ENTER_UNIT" localSheetId="16">#REF!</definedName>
    <definedName name="__XL__ENTER_UNIT" localSheetId="23">#REF!</definedName>
    <definedName name="__XL__ENTER_UNIT" localSheetId="15">#REF!</definedName>
    <definedName name="__XL__ENTER_UNIT" localSheetId="19">#REF!</definedName>
    <definedName name="__XL__ENTER_UNIT" localSheetId="4">#REF!</definedName>
    <definedName name="__XL__ENTER_UNIT" localSheetId="12">#REF!</definedName>
    <definedName name="__XL__ENTER_UNIT" localSheetId="22">#REF!</definedName>
    <definedName name="__XL__ENTER_UNIT" localSheetId="6">#REF!</definedName>
    <definedName name="__XL__ENTER_UNIT">#REF!</definedName>
    <definedName name="_1___123Graph_AI_II_PLF" localSheetId="3" hidden="1">[4]CE!#REF!</definedName>
    <definedName name="_1___123Graph_AI_II_PLF" localSheetId="11" hidden="1">[4]CE!#REF!</definedName>
    <definedName name="_1___123Graph_AI_II_PLF" localSheetId="24" hidden="1">[4]CE!#REF!</definedName>
    <definedName name="_1___123Graph_AI_II_PLF" localSheetId="16" hidden="1">[4]CE!#REF!</definedName>
    <definedName name="_1___123Graph_AI_II_PLF" localSheetId="23" hidden="1">[4]CE!#REF!</definedName>
    <definedName name="_1___123Graph_AI_II_PLF" localSheetId="15" hidden="1">[4]CE!#REF!</definedName>
    <definedName name="_1___123Graph_AI_II_PLF" localSheetId="19" hidden="1">[4]CE!#REF!</definedName>
    <definedName name="_1___123Graph_AI_II_PLF" localSheetId="4" hidden="1">[4]CE!#REF!</definedName>
    <definedName name="_1___123Graph_AI_II_PLF" localSheetId="12" hidden="1">[4]CE!#REF!</definedName>
    <definedName name="_1___123Graph_AI_II_PLF" localSheetId="22" hidden="1">[4]CE!#REF!</definedName>
    <definedName name="_1___123Graph_AI_II_PLF" localSheetId="6" hidden="1">[4]CE!#REF!</definedName>
    <definedName name="_1___123Graph_AI_II_PLF" hidden="1">[4]CE!#REF!</definedName>
    <definedName name="_2___123Graph_BI_II_PLF" localSheetId="3" hidden="1">[4]CE!#REF!</definedName>
    <definedName name="_2___123Graph_BI_II_PLF" localSheetId="11" hidden="1">[4]CE!#REF!</definedName>
    <definedName name="_2___123Graph_BI_II_PLF" localSheetId="24" hidden="1">[4]CE!#REF!</definedName>
    <definedName name="_2___123Graph_BI_II_PLF" localSheetId="16" hidden="1">[4]CE!#REF!</definedName>
    <definedName name="_2___123Graph_BI_II_PLF" localSheetId="23" hidden="1">[4]CE!#REF!</definedName>
    <definedName name="_2___123Graph_BI_II_PLF" localSheetId="15" hidden="1">[4]CE!#REF!</definedName>
    <definedName name="_2___123Graph_BI_II_PLF" localSheetId="19" hidden="1">[4]CE!#REF!</definedName>
    <definedName name="_2___123Graph_BI_II_PLF" localSheetId="4" hidden="1">[4]CE!#REF!</definedName>
    <definedName name="_2___123Graph_BI_II_PLF" localSheetId="12" hidden="1">[4]CE!#REF!</definedName>
    <definedName name="_2___123Graph_BI_II_PLF" localSheetId="22" hidden="1">[4]CE!#REF!</definedName>
    <definedName name="_2___123Graph_BI_II_PLF" localSheetId="6" hidden="1">[4]CE!#REF!</definedName>
    <definedName name="_2___123Graph_BI_II_PLF" hidden="1">[4]CE!#REF!</definedName>
    <definedName name="_3___123Graph_CI_II_PLF" localSheetId="3" hidden="1">[4]CE!#REF!</definedName>
    <definedName name="_3___123Graph_CI_II_PLF" localSheetId="11" hidden="1">[4]CE!#REF!</definedName>
    <definedName name="_3___123Graph_CI_II_PLF" localSheetId="24" hidden="1">[4]CE!#REF!</definedName>
    <definedName name="_3___123Graph_CI_II_PLF" localSheetId="16" hidden="1">[4]CE!#REF!</definedName>
    <definedName name="_3___123Graph_CI_II_PLF" localSheetId="23" hidden="1">[4]CE!#REF!</definedName>
    <definedName name="_3___123Graph_CI_II_PLF" localSheetId="15" hidden="1">[4]CE!#REF!</definedName>
    <definedName name="_3___123Graph_CI_II_PLF" localSheetId="19" hidden="1">[4]CE!#REF!</definedName>
    <definedName name="_3___123Graph_CI_II_PLF" localSheetId="4" hidden="1">[4]CE!#REF!</definedName>
    <definedName name="_3___123Graph_CI_II_PLF" localSheetId="12" hidden="1">[4]CE!#REF!</definedName>
    <definedName name="_3___123Graph_CI_II_PLF" localSheetId="22" hidden="1">[4]CE!#REF!</definedName>
    <definedName name="_3___123Graph_CI_II_PLF" localSheetId="6" hidden="1">[4]CE!#REF!</definedName>
    <definedName name="_3___123Graph_CI_II_PLF" hidden="1">[4]CE!#REF!</definedName>
    <definedName name="_4___123Graph_XI_II_PLF" localSheetId="3" hidden="1">[4]CE!#REF!</definedName>
    <definedName name="_4___123Graph_XI_II_PLF" localSheetId="11" hidden="1">[4]CE!#REF!</definedName>
    <definedName name="_4___123Graph_XI_II_PLF" localSheetId="24" hidden="1">[4]CE!#REF!</definedName>
    <definedName name="_4___123Graph_XI_II_PLF" localSheetId="16" hidden="1">[4]CE!#REF!</definedName>
    <definedName name="_4___123Graph_XI_II_PLF" localSheetId="23" hidden="1">[4]CE!#REF!</definedName>
    <definedName name="_4___123Graph_XI_II_PLF" localSheetId="15" hidden="1">[4]CE!#REF!</definedName>
    <definedName name="_4___123Graph_XI_II_PLF" localSheetId="19" hidden="1">[4]CE!#REF!</definedName>
    <definedName name="_4___123Graph_XI_II_PLF" localSheetId="4" hidden="1">[4]CE!#REF!</definedName>
    <definedName name="_4___123Graph_XI_II_PLF" localSheetId="12" hidden="1">[4]CE!#REF!</definedName>
    <definedName name="_4___123Graph_XI_II_PLF" localSheetId="22" hidden="1">[4]CE!#REF!</definedName>
    <definedName name="_4___123Graph_XI_II_PLF" localSheetId="6" hidden="1">[4]CE!#REF!</definedName>
    <definedName name="_4___123Graph_XI_II_PLF" hidden="1">[4]CE!#REF!</definedName>
    <definedName name="_5" localSheetId="25">#REF!</definedName>
    <definedName name="_5" localSheetId="3">#REF!</definedName>
    <definedName name="_5" localSheetId="11">#REF!</definedName>
    <definedName name="_5" localSheetId="24">#REF!</definedName>
    <definedName name="_5" localSheetId="16">#REF!</definedName>
    <definedName name="_5" localSheetId="23">#REF!</definedName>
    <definedName name="_5" localSheetId="15">#REF!</definedName>
    <definedName name="_5" localSheetId="19">#REF!</definedName>
    <definedName name="_5" localSheetId="4">#REF!</definedName>
    <definedName name="_5" localSheetId="12">#REF!</definedName>
    <definedName name="_5" localSheetId="22">#REF!</definedName>
    <definedName name="_5" localSheetId="6">#REF!</definedName>
    <definedName name="_5">#REF!</definedName>
    <definedName name="_5__123Graph_AI_II_PLF" localSheetId="3" hidden="1">[5]CE!#REF!</definedName>
    <definedName name="_5__123Graph_AI_II_PLF" localSheetId="11" hidden="1">[5]CE!#REF!</definedName>
    <definedName name="_5__123Graph_AI_II_PLF" localSheetId="24" hidden="1">[5]CE!#REF!</definedName>
    <definedName name="_5__123Graph_AI_II_PLF" localSheetId="16" hidden="1">[5]CE!#REF!</definedName>
    <definedName name="_5__123Graph_AI_II_PLF" localSheetId="23" hidden="1">[5]CE!#REF!</definedName>
    <definedName name="_5__123Graph_AI_II_PLF" localSheetId="15" hidden="1">[5]CE!#REF!</definedName>
    <definedName name="_5__123Graph_AI_II_PLF" localSheetId="19" hidden="1">[5]CE!#REF!</definedName>
    <definedName name="_5__123Graph_AI_II_PLF" localSheetId="4" hidden="1">[5]CE!#REF!</definedName>
    <definedName name="_5__123Graph_AI_II_PLF" localSheetId="12" hidden="1">[5]CE!#REF!</definedName>
    <definedName name="_5__123Graph_AI_II_PLF" localSheetId="22" hidden="1">[5]CE!#REF!</definedName>
    <definedName name="_5__123Graph_AI_II_PLF" localSheetId="6" hidden="1">[5]CE!#REF!</definedName>
    <definedName name="_5__123Graph_AI_II_PLF" hidden="1">[5]CE!#REF!</definedName>
    <definedName name="_6" localSheetId="25">#REF!</definedName>
    <definedName name="_6" localSheetId="3">#REF!</definedName>
    <definedName name="_6" localSheetId="11">#REF!</definedName>
    <definedName name="_6" localSheetId="24">#REF!</definedName>
    <definedName name="_6" localSheetId="16">#REF!</definedName>
    <definedName name="_6" localSheetId="23">#REF!</definedName>
    <definedName name="_6" localSheetId="15">#REF!</definedName>
    <definedName name="_6" localSheetId="19">#REF!</definedName>
    <definedName name="_6" localSheetId="4">#REF!</definedName>
    <definedName name="_6" localSheetId="12">#REF!</definedName>
    <definedName name="_6" localSheetId="22">#REF!</definedName>
    <definedName name="_6" localSheetId="6">#REF!</definedName>
    <definedName name="_6">#REF!</definedName>
    <definedName name="_6__123Graph_BI_II_PLF" localSheetId="3" hidden="1">[5]CE!#REF!</definedName>
    <definedName name="_6__123Graph_BI_II_PLF" localSheetId="11" hidden="1">[5]CE!#REF!</definedName>
    <definedName name="_6__123Graph_BI_II_PLF" localSheetId="24" hidden="1">[5]CE!#REF!</definedName>
    <definedName name="_6__123Graph_BI_II_PLF" localSheetId="16" hidden="1">[5]CE!#REF!</definedName>
    <definedName name="_6__123Graph_BI_II_PLF" localSheetId="23" hidden="1">[5]CE!#REF!</definedName>
    <definedName name="_6__123Graph_BI_II_PLF" localSheetId="15" hidden="1">[5]CE!#REF!</definedName>
    <definedName name="_6__123Graph_BI_II_PLF" localSheetId="19" hidden="1">[5]CE!#REF!</definedName>
    <definedName name="_6__123Graph_BI_II_PLF" localSheetId="4" hidden="1">[5]CE!#REF!</definedName>
    <definedName name="_6__123Graph_BI_II_PLF" localSheetId="12" hidden="1">[5]CE!#REF!</definedName>
    <definedName name="_6__123Graph_BI_II_PLF" localSheetId="22" hidden="1">[5]CE!#REF!</definedName>
    <definedName name="_6__123Graph_BI_II_PLF" localSheetId="6" hidden="1">[5]CE!#REF!</definedName>
    <definedName name="_6__123Graph_BI_II_PLF" hidden="1">[5]CE!#REF!</definedName>
    <definedName name="_7__123Graph_CI_II_PLF" localSheetId="3" hidden="1">[5]CE!#REF!</definedName>
    <definedName name="_7__123Graph_CI_II_PLF" localSheetId="11" hidden="1">[5]CE!#REF!</definedName>
    <definedName name="_7__123Graph_CI_II_PLF" localSheetId="24" hidden="1">[5]CE!#REF!</definedName>
    <definedName name="_7__123Graph_CI_II_PLF" localSheetId="16" hidden="1">[5]CE!#REF!</definedName>
    <definedName name="_7__123Graph_CI_II_PLF" localSheetId="23" hidden="1">[5]CE!#REF!</definedName>
    <definedName name="_7__123Graph_CI_II_PLF" localSheetId="15" hidden="1">[5]CE!#REF!</definedName>
    <definedName name="_7__123Graph_CI_II_PLF" localSheetId="19" hidden="1">[5]CE!#REF!</definedName>
    <definedName name="_7__123Graph_CI_II_PLF" localSheetId="4" hidden="1">[5]CE!#REF!</definedName>
    <definedName name="_7__123Graph_CI_II_PLF" localSheetId="12" hidden="1">[5]CE!#REF!</definedName>
    <definedName name="_7__123Graph_CI_II_PLF" localSheetId="22" hidden="1">[5]CE!#REF!</definedName>
    <definedName name="_7__123Graph_CI_II_PLF" localSheetId="6" hidden="1">[5]CE!#REF!</definedName>
    <definedName name="_7__123Graph_CI_II_PLF" hidden="1">[5]CE!#REF!</definedName>
    <definedName name="_8__123Graph_XI_II_PLF" localSheetId="3" hidden="1">[5]CE!#REF!</definedName>
    <definedName name="_8__123Graph_XI_II_PLF" localSheetId="11" hidden="1">[5]CE!#REF!</definedName>
    <definedName name="_8__123Graph_XI_II_PLF" localSheetId="24" hidden="1">[5]CE!#REF!</definedName>
    <definedName name="_8__123Graph_XI_II_PLF" localSheetId="16" hidden="1">[5]CE!#REF!</definedName>
    <definedName name="_8__123Graph_XI_II_PLF" localSheetId="23" hidden="1">[5]CE!#REF!</definedName>
    <definedName name="_8__123Graph_XI_II_PLF" localSheetId="15" hidden="1">[5]CE!#REF!</definedName>
    <definedName name="_8__123Graph_XI_II_PLF" localSheetId="19" hidden="1">[5]CE!#REF!</definedName>
    <definedName name="_8__123Graph_XI_II_PLF" localSheetId="4" hidden="1">[5]CE!#REF!</definedName>
    <definedName name="_8__123Graph_XI_II_PLF" localSheetId="12" hidden="1">[5]CE!#REF!</definedName>
    <definedName name="_8__123Graph_XI_II_PLF" localSheetId="22" hidden="1">[5]CE!#REF!</definedName>
    <definedName name="_8__123Graph_XI_II_PLF" localSheetId="6" hidden="1">[5]CE!#REF!</definedName>
    <definedName name="_8__123Graph_XI_II_PLF" hidden="1">[5]CE!#REF!</definedName>
    <definedName name="_a" localSheetId="25">#REF!</definedName>
    <definedName name="_a" localSheetId="3">#REF!</definedName>
    <definedName name="_a" localSheetId="11">#REF!</definedName>
    <definedName name="_a" localSheetId="24">#REF!</definedName>
    <definedName name="_a" localSheetId="16">#REF!</definedName>
    <definedName name="_a" localSheetId="23">#REF!</definedName>
    <definedName name="_a" localSheetId="15">#REF!</definedName>
    <definedName name="_a" localSheetId="19">#REF!</definedName>
    <definedName name="_a" localSheetId="4">#REF!</definedName>
    <definedName name="_a" localSheetId="12">#REF!</definedName>
    <definedName name="_a" localSheetId="22">#REF!</definedName>
    <definedName name="_a" localSheetId="6">#REF!</definedName>
    <definedName name="_a">#REF!</definedName>
    <definedName name="_ABC660" localSheetId="25">#REF!</definedName>
    <definedName name="_ABC660" localSheetId="3">#REF!</definedName>
    <definedName name="_ABC660" localSheetId="11">#REF!</definedName>
    <definedName name="_ABC660" localSheetId="24">#REF!</definedName>
    <definedName name="_ABC660" localSheetId="16">#REF!</definedName>
    <definedName name="_ABC660" localSheetId="23">#REF!</definedName>
    <definedName name="_ABC660" localSheetId="15">#REF!</definedName>
    <definedName name="_ABC660" localSheetId="19">#REF!</definedName>
    <definedName name="_ABC660" localSheetId="4">#REF!</definedName>
    <definedName name="_ABC660" localSheetId="12">#REF!</definedName>
    <definedName name="_ABC660" localSheetId="22">#REF!</definedName>
    <definedName name="_ABC660" localSheetId="6">#REF!</definedName>
    <definedName name="_ABC660">#REF!</definedName>
    <definedName name="_b" localSheetId="25">#REF!</definedName>
    <definedName name="_b" localSheetId="3">#REF!</definedName>
    <definedName name="_b" localSheetId="11">#REF!</definedName>
    <definedName name="_b" localSheetId="24">#REF!</definedName>
    <definedName name="_b" localSheetId="16">#REF!</definedName>
    <definedName name="_b" localSheetId="23">#REF!</definedName>
    <definedName name="_b" localSheetId="15">#REF!</definedName>
    <definedName name="_b" localSheetId="19">#REF!</definedName>
    <definedName name="_b" localSheetId="4">#REF!</definedName>
    <definedName name="_b" localSheetId="12">#REF!</definedName>
    <definedName name="_b" localSheetId="22">#REF!</definedName>
    <definedName name="_b" localSheetId="6">#REF!</definedName>
    <definedName name="_b">#REF!</definedName>
    <definedName name="_c" localSheetId="25">#REF!</definedName>
    <definedName name="_c" localSheetId="3">#REF!</definedName>
    <definedName name="_c" localSheetId="11">#REF!</definedName>
    <definedName name="_c" localSheetId="24">#REF!</definedName>
    <definedName name="_c" localSheetId="16">#REF!</definedName>
    <definedName name="_c" localSheetId="23">#REF!</definedName>
    <definedName name="_c" localSheetId="15">#REF!</definedName>
    <definedName name="_c" localSheetId="19">#REF!</definedName>
    <definedName name="_c" localSheetId="4">#REF!</definedName>
    <definedName name="_c" localSheetId="12">#REF!</definedName>
    <definedName name="_c" localSheetId="22">#REF!</definedName>
    <definedName name="_c" localSheetId="6">#REF!</definedName>
    <definedName name="_c">#REF!</definedName>
    <definedName name="_d" localSheetId="25">#REF!</definedName>
    <definedName name="_d" localSheetId="3">#REF!</definedName>
    <definedName name="_d" localSheetId="11">#REF!</definedName>
    <definedName name="_d" localSheetId="24">#REF!</definedName>
    <definedName name="_d" localSheetId="16">#REF!</definedName>
    <definedName name="_d" localSheetId="23">#REF!</definedName>
    <definedName name="_d" localSheetId="15">#REF!</definedName>
    <definedName name="_d" localSheetId="19">#REF!</definedName>
    <definedName name="_d" localSheetId="4">#REF!</definedName>
    <definedName name="_d" localSheetId="12">#REF!</definedName>
    <definedName name="_d" localSheetId="22">#REF!</definedName>
    <definedName name="_d" localSheetId="6">#REF!</definedName>
    <definedName name="_d">#REF!</definedName>
    <definedName name="_D___GOTO_GK112" localSheetId="25">#REF!</definedName>
    <definedName name="_D___GOTO_GK112" localSheetId="3">#REF!</definedName>
    <definedName name="_D___GOTO_GK112" localSheetId="11">#REF!</definedName>
    <definedName name="_D___GOTO_GK112" localSheetId="24">#REF!</definedName>
    <definedName name="_D___GOTO_GK112" localSheetId="16">#REF!</definedName>
    <definedName name="_D___GOTO_GK112" localSheetId="23">#REF!</definedName>
    <definedName name="_D___GOTO_GK112" localSheetId="15">#REF!</definedName>
    <definedName name="_D___GOTO_GK112" localSheetId="19">#REF!</definedName>
    <definedName name="_D___GOTO_GK112" localSheetId="4">#REF!</definedName>
    <definedName name="_D___GOTO_GK112" localSheetId="12">#REF!</definedName>
    <definedName name="_D___GOTO_GK112" localSheetId="22">#REF!</definedName>
    <definedName name="_D___GOTO_GK112" localSheetId="6">#REF!</definedName>
    <definedName name="_D___GOTO_GK112">#REF!</definedName>
    <definedName name="_D___GOTO_GK56_" localSheetId="25">#REF!</definedName>
    <definedName name="_D___GOTO_GK56_" localSheetId="3">#REF!</definedName>
    <definedName name="_D___GOTO_GK56_" localSheetId="11">#REF!</definedName>
    <definedName name="_D___GOTO_GK56_" localSheetId="24">#REF!</definedName>
    <definedName name="_D___GOTO_GK56_" localSheetId="16">#REF!</definedName>
    <definedName name="_D___GOTO_GK56_" localSheetId="23">#REF!</definedName>
    <definedName name="_D___GOTO_GK56_" localSheetId="15">#REF!</definedName>
    <definedName name="_D___GOTO_GK56_" localSheetId="19">#REF!</definedName>
    <definedName name="_D___GOTO_GK56_" localSheetId="4">#REF!</definedName>
    <definedName name="_D___GOTO_GK56_" localSheetId="12">#REF!</definedName>
    <definedName name="_D___GOTO_GK56_" localSheetId="22">#REF!</definedName>
    <definedName name="_D___GOTO_GK56_" localSheetId="6">#REF!</definedName>
    <definedName name="_D___GOTO_GK56_">#REF!</definedName>
    <definedName name="_D__D___L___GOT" localSheetId="25">#REF!</definedName>
    <definedName name="_D__D___L___GOT" localSheetId="3">#REF!</definedName>
    <definedName name="_D__D___L___GOT" localSheetId="11">#REF!</definedName>
    <definedName name="_D__D___L___GOT" localSheetId="24">#REF!</definedName>
    <definedName name="_D__D___L___GOT" localSheetId="16">#REF!</definedName>
    <definedName name="_D__D___L___GOT" localSheetId="23">#REF!</definedName>
    <definedName name="_D__D___L___GOT" localSheetId="15">#REF!</definedName>
    <definedName name="_D__D___L___GOT" localSheetId="19">#REF!</definedName>
    <definedName name="_D__D___L___GOT" localSheetId="4">#REF!</definedName>
    <definedName name="_D__D___L___GOT" localSheetId="12">#REF!</definedName>
    <definedName name="_D__D___L___GOT" localSheetId="22">#REF!</definedName>
    <definedName name="_D__D___L___GOT" localSheetId="6">#REF!</definedName>
    <definedName name="_D__D___L___GOT">#REF!</definedName>
    <definedName name="_D__D__D___D__D" localSheetId="25">#REF!</definedName>
    <definedName name="_D__D__D___D__D" localSheetId="3">#REF!</definedName>
    <definedName name="_D__D__D___D__D" localSheetId="11">#REF!</definedName>
    <definedName name="_D__D__D___D__D" localSheetId="24">#REF!</definedName>
    <definedName name="_D__D__D___D__D" localSheetId="16">#REF!</definedName>
    <definedName name="_D__D__D___D__D" localSheetId="23">#REF!</definedName>
    <definedName name="_D__D__D___D__D" localSheetId="15">#REF!</definedName>
    <definedName name="_D__D__D___D__D" localSheetId="19">#REF!</definedName>
    <definedName name="_D__D__D___D__D" localSheetId="4">#REF!</definedName>
    <definedName name="_D__D__D___D__D" localSheetId="12">#REF!</definedName>
    <definedName name="_D__D__D___D__D" localSheetId="22">#REF!</definedName>
    <definedName name="_D__D__D___D__D" localSheetId="6">#REF!</definedName>
    <definedName name="_D__D__D___D__D">#REF!</definedName>
    <definedName name="_D_19__U_19_" localSheetId="25">#REF!</definedName>
    <definedName name="_D_19__U_19_" localSheetId="3">#REF!</definedName>
    <definedName name="_D_19__U_19_" localSheetId="11">#REF!</definedName>
    <definedName name="_D_19__U_19_" localSheetId="24">#REF!</definedName>
    <definedName name="_D_19__U_19_" localSheetId="16">#REF!</definedName>
    <definedName name="_D_19__U_19_" localSheetId="23">#REF!</definedName>
    <definedName name="_D_19__U_19_" localSheetId="15">#REF!</definedName>
    <definedName name="_D_19__U_19_" localSheetId="19">#REF!</definedName>
    <definedName name="_D_19__U_19_" localSheetId="4">#REF!</definedName>
    <definedName name="_D_19__U_19_" localSheetId="12">#REF!</definedName>
    <definedName name="_D_19__U_19_" localSheetId="22">#REF!</definedName>
    <definedName name="_D_19__U_19_" localSheetId="6">#REF!</definedName>
    <definedName name="_D_19__U_19_">#REF!</definedName>
    <definedName name="_DOWN_9__RIGHT_" localSheetId="25">#REF!</definedName>
    <definedName name="_DOWN_9__RIGHT_" localSheetId="3">#REF!</definedName>
    <definedName name="_DOWN_9__RIGHT_" localSheetId="11">#REF!</definedName>
    <definedName name="_DOWN_9__RIGHT_" localSheetId="24">#REF!</definedName>
    <definedName name="_DOWN_9__RIGHT_" localSheetId="16">#REF!</definedName>
    <definedName name="_DOWN_9__RIGHT_" localSheetId="23">#REF!</definedName>
    <definedName name="_DOWN_9__RIGHT_" localSheetId="15">#REF!</definedName>
    <definedName name="_DOWN_9__RIGHT_" localSheetId="19">#REF!</definedName>
    <definedName name="_DOWN_9__RIGHT_" localSheetId="4">#REF!</definedName>
    <definedName name="_DOWN_9__RIGHT_" localSheetId="12">#REF!</definedName>
    <definedName name="_DOWN_9__RIGHT_" localSheetId="22">#REF!</definedName>
    <definedName name="_DOWN_9__RIGHT_" localSheetId="6">#REF!</definedName>
    <definedName name="_DOWN_9__RIGHT_">#REF!</definedName>
    <definedName name="_e" localSheetId="25">#REF!</definedName>
    <definedName name="_e" localSheetId="3">#REF!</definedName>
    <definedName name="_e" localSheetId="11">#REF!</definedName>
    <definedName name="_e" localSheetId="24">#REF!</definedName>
    <definedName name="_e" localSheetId="16">#REF!</definedName>
    <definedName name="_e" localSheetId="23">#REF!</definedName>
    <definedName name="_e" localSheetId="15">#REF!</definedName>
    <definedName name="_e" localSheetId="19">#REF!</definedName>
    <definedName name="_e" localSheetId="4">#REF!</definedName>
    <definedName name="_e" localSheetId="12">#REF!</definedName>
    <definedName name="_e" localSheetId="22">#REF!</definedName>
    <definedName name="_e" localSheetId="6">#REF!</definedName>
    <definedName name="_e">#REF!</definedName>
    <definedName name="_f" localSheetId="25">#REF!</definedName>
    <definedName name="_f" localSheetId="3">#REF!</definedName>
    <definedName name="_f" localSheetId="11">#REF!</definedName>
    <definedName name="_f" localSheetId="24">#REF!</definedName>
    <definedName name="_f" localSheetId="16">#REF!</definedName>
    <definedName name="_f" localSheetId="23">#REF!</definedName>
    <definedName name="_f" localSheetId="15">#REF!</definedName>
    <definedName name="_f" localSheetId="19">#REF!</definedName>
    <definedName name="_f" localSheetId="4">#REF!</definedName>
    <definedName name="_f" localSheetId="12">#REF!</definedName>
    <definedName name="_f" localSheetId="22">#REF!</definedName>
    <definedName name="_f" localSheetId="6">#REF!</definedName>
    <definedName name="_f">#REF!</definedName>
    <definedName name="_Fill" localSheetId="25" hidden="1">#REF!</definedName>
    <definedName name="_Fill" localSheetId="3" hidden="1">#REF!</definedName>
    <definedName name="_Fill" localSheetId="11" hidden="1">#REF!</definedName>
    <definedName name="_Fill" localSheetId="24" hidden="1">#REF!</definedName>
    <definedName name="_Fill" localSheetId="16" hidden="1">#REF!</definedName>
    <definedName name="_Fill" localSheetId="23" hidden="1">#REF!</definedName>
    <definedName name="_Fill" localSheetId="15" hidden="1">#REF!</definedName>
    <definedName name="_Fill" localSheetId="19" hidden="1">#REF!</definedName>
    <definedName name="_Fill" localSheetId="4" hidden="1">#REF!</definedName>
    <definedName name="_Fill" localSheetId="12" hidden="1">#REF!</definedName>
    <definedName name="_Fill" localSheetId="22" hidden="1">#REF!</definedName>
    <definedName name="_Fill" localSheetId="6" hidden="1">#REF!</definedName>
    <definedName name="_Fill" hidden="1">#REF!</definedName>
    <definedName name="_xlnm._FilterDatabase" localSheetId="1" hidden="1">'COAL RECEIPT &amp; GCV DATA'!$A$2:$WVZ$22</definedName>
    <definedName name="_xlnm._FilterDatabase" localSheetId="10" hidden="1">'COAL RECEIPT &amp; GCV DATA (2)'!$A$2:$WVZ$26</definedName>
    <definedName name="_xlnm._FilterDatabase" localSheetId="17" hidden="1">'COAL RECEIPT &amp; GCV DATA (3)'!$A$2:$WVZ$97</definedName>
    <definedName name="_xlnm._FilterDatabase" localSheetId="25" hidden="1">'COAL RECEIPT &amp; GCV DATA (4)'!$A$2:$WVZ$26</definedName>
    <definedName name="_xlnm._FilterDatabase" localSheetId="3" hidden="1">'IMP COAL RECEIPT &amp; GCV DATA'!$A$2:$AL$186</definedName>
    <definedName name="_xlnm._FilterDatabase" localSheetId="11" hidden="1">'IMP COAL RECEIPT &amp; GCV DATA (2)'!$A$2:$AL$183</definedName>
    <definedName name="_xlnm._FilterDatabase" localSheetId="24" hidden="1">'IMP COAL RECEIPT &amp; GCV DATA (3)'!$A$2:$AL$183</definedName>
    <definedName name="_xlnm._FilterDatabase" localSheetId="16" hidden="1">'MASTER DATA FILE IMP COAL'!$A$2:$AH$227</definedName>
    <definedName name="_xlnm._FilterDatabase" localSheetId="23" hidden="1">'MASTER DATA FILE IMP COAL (2)'!$A$2:$AH$227</definedName>
    <definedName name="_xlnm._FilterDatabase" localSheetId="5" hidden="1">'MASTER DATA FILE RAW COAL'!$A$2:$WWG$218</definedName>
    <definedName name="_xlnm._FilterDatabase" localSheetId="18" hidden="1">'MASTER DATA FILE RAW COAL ( (3)'!$A$2:$WWG$218</definedName>
    <definedName name="_xlnm._FilterDatabase" localSheetId="14" hidden="1">'MASTER DATA FILE RAW COAL (2)'!$A$2:$WWG$218</definedName>
    <definedName name="_xlnm._FilterDatabase" localSheetId="15" hidden="1">'MASTER DATA FILE RAW COAL 2 (2)'!$A$2:$WWE$214</definedName>
    <definedName name="_xlnm._FilterDatabase" localSheetId="19" hidden="1">'MASTER DATA FILE RAW COAL 2 (3)'!$A$2:$WWE$214</definedName>
    <definedName name="_xlnm._FilterDatabase" localSheetId="4" hidden="1">'MASTER DATA FILE RAW COAL 210'!$A$2:$WWE$214</definedName>
    <definedName name="_xlnm._FilterDatabase" localSheetId="7" hidden="1">'MASTER DATA FILE WASH COAL'!$A$2:$AH$227</definedName>
    <definedName name="_xlnm._FilterDatabase" localSheetId="12" hidden="1">'MASTER DATA FILE WASH COAL  (2)'!$A$2:$X$214</definedName>
    <definedName name="_xlnm._FilterDatabase" localSheetId="21" hidden="1">'MASTER DATA FILE WASH COAL  (3)'!$A$2:$AH$227</definedName>
    <definedName name="_xlnm._FilterDatabase" localSheetId="22" hidden="1">'MASTER DATA FILE WASH COAL  (4)'!$A$2:$X$214</definedName>
    <definedName name="_xlnm._FilterDatabase" localSheetId="13" hidden="1">'MASTER DATA FILE WASH COAL (2)'!$A$2:$AH$227</definedName>
    <definedName name="_xlnm._FilterDatabase" localSheetId="6" hidden="1">'MASTER DATA FILE WASH COAL 210'!$A$2:$X$214</definedName>
    <definedName name="_xlnm._FilterDatabase" localSheetId="9" hidden="1">'WASH COAL RECEIPT &amp; GCV DAT (2)'!$A$2:$AL$174</definedName>
    <definedName name="_xlnm._FilterDatabase" localSheetId="20" hidden="1">'WASH COAL RECEIPT &amp; GCV DAT (3)'!$F$155:$H$169</definedName>
    <definedName name="_xlnm._FilterDatabase" localSheetId="2" hidden="1">'WASH COAL RECEIPT &amp; GCV DATA'!$A$2:$WWC$125</definedName>
    <definedName name="_FROM__R__R__08" localSheetId="25">#REF!</definedName>
    <definedName name="_FROM__R__R__08" localSheetId="3">#REF!</definedName>
    <definedName name="_FROM__R__R__08" localSheetId="11">#REF!</definedName>
    <definedName name="_FROM__R__R__08" localSheetId="24">#REF!</definedName>
    <definedName name="_FROM__R__R__08" localSheetId="16">#REF!</definedName>
    <definedName name="_FROM__R__R__08" localSheetId="23">#REF!</definedName>
    <definedName name="_FROM__R__R__08" localSheetId="5">#REF!</definedName>
    <definedName name="_FROM__R__R__08" localSheetId="18">#REF!</definedName>
    <definedName name="_FROM__R__R__08" localSheetId="14">#REF!</definedName>
    <definedName name="_FROM__R__R__08" localSheetId="15">#REF!</definedName>
    <definedName name="_FROM__R__R__08" localSheetId="19">#REF!</definedName>
    <definedName name="_FROM__R__R__08" localSheetId="4">#REF!</definedName>
    <definedName name="_FROM__R__R__08" localSheetId="12">#REF!</definedName>
    <definedName name="_FROM__R__R__08" localSheetId="22">#REF!</definedName>
    <definedName name="_FROM__R__R__08" localSheetId="6">#REF!</definedName>
    <definedName name="_FROM__R__R__08">#REF!</definedName>
    <definedName name="_FROM__R__R__16" localSheetId="25">#REF!</definedName>
    <definedName name="_FROM__R__R__16" localSheetId="3">#REF!</definedName>
    <definedName name="_FROM__R__R__16" localSheetId="11">#REF!</definedName>
    <definedName name="_FROM__R__R__16" localSheetId="24">#REF!</definedName>
    <definedName name="_FROM__R__R__16" localSheetId="16">#REF!</definedName>
    <definedName name="_FROM__R__R__16" localSheetId="23">#REF!</definedName>
    <definedName name="_FROM__R__R__16" localSheetId="5">#REF!</definedName>
    <definedName name="_FROM__R__R__16" localSheetId="18">#REF!</definedName>
    <definedName name="_FROM__R__R__16" localSheetId="14">#REF!</definedName>
    <definedName name="_FROM__R__R__16" localSheetId="15">#REF!</definedName>
    <definedName name="_FROM__R__R__16" localSheetId="19">#REF!</definedName>
    <definedName name="_FROM__R__R__16" localSheetId="4">#REF!</definedName>
    <definedName name="_FROM__R__R__16" localSheetId="12">#REF!</definedName>
    <definedName name="_FROM__R__R__16" localSheetId="22">#REF!</definedName>
    <definedName name="_FROM__R__R__16" localSheetId="6">#REF!</definedName>
    <definedName name="_FROM__R__R__16">#REF!</definedName>
    <definedName name="_GENERATION__R_" localSheetId="25">#REF!</definedName>
    <definedName name="_GENERATION__R_" localSheetId="3">#REF!</definedName>
    <definedName name="_GENERATION__R_" localSheetId="11">#REF!</definedName>
    <definedName name="_GENERATION__R_" localSheetId="24">#REF!</definedName>
    <definedName name="_GENERATION__R_" localSheetId="16">#REF!</definedName>
    <definedName name="_GENERATION__R_" localSheetId="23">#REF!</definedName>
    <definedName name="_GENERATION__R_" localSheetId="5">#REF!</definedName>
    <definedName name="_GENERATION__R_" localSheetId="18">#REF!</definedName>
    <definedName name="_GENERATION__R_" localSheetId="14">#REF!</definedName>
    <definedName name="_GENERATION__R_" localSheetId="15">#REF!</definedName>
    <definedName name="_GENERATION__R_" localSheetId="19">#REF!</definedName>
    <definedName name="_GENERATION__R_" localSheetId="4">#REF!</definedName>
    <definedName name="_GENERATION__R_" localSheetId="12">#REF!</definedName>
    <definedName name="_GENERATION__R_" localSheetId="22">#REF!</definedName>
    <definedName name="_GENERATION__R_" localSheetId="6">#REF!</definedName>
    <definedName name="_GENERATION__R_">#REF!</definedName>
    <definedName name="_GOTO_BT49__R__" localSheetId="25">#REF!</definedName>
    <definedName name="_GOTO_BT49__R__" localSheetId="3">#REF!</definedName>
    <definedName name="_GOTO_BT49__R__" localSheetId="11">#REF!</definedName>
    <definedName name="_GOTO_BT49__R__" localSheetId="24">#REF!</definedName>
    <definedName name="_GOTO_BT49__R__" localSheetId="16">#REF!</definedName>
    <definedName name="_GOTO_BT49__R__" localSheetId="23">#REF!</definedName>
    <definedName name="_GOTO_BT49__R__" localSheetId="15">#REF!</definedName>
    <definedName name="_GOTO_BT49__R__" localSheetId="19">#REF!</definedName>
    <definedName name="_GOTO_BT49__R__" localSheetId="4">#REF!</definedName>
    <definedName name="_GOTO_BT49__R__" localSheetId="12">#REF!</definedName>
    <definedName name="_GOTO_BT49__R__" localSheetId="22">#REF!</definedName>
    <definedName name="_GOTO_BT49__R__" localSheetId="6">#REF!</definedName>
    <definedName name="_GOTO_BT49__R__">#REF!</definedName>
    <definedName name="_GOTO_CF11__?__" localSheetId="25">#REF!</definedName>
    <definedName name="_GOTO_CF11__?__" localSheetId="3">#REF!</definedName>
    <definedName name="_GOTO_CF11__?__" localSheetId="11">#REF!</definedName>
    <definedName name="_GOTO_CF11__?__" localSheetId="24">#REF!</definedName>
    <definedName name="_GOTO_CF11__?__" localSheetId="16">#REF!</definedName>
    <definedName name="_GOTO_CF11__?__" localSheetId="23">#REF!</definedName>
    <definedName name="_GOTO_CF11__?__" localSheetId="15">#REF!</definedName>
    <definedName name="_GOTO_CF11__?__" localSheetId="19">#REF!</definedName>
    <definedName name="_GOTO_CF11__?__" localSheetId="4">#REF!</definedName>
    <definedName name="_GOTO_CF11__?__" localSheetId="12">#REF!</definedName>
    <definedName name="_GOTO_CF11__?__" localSheetId="22">#REF!</definedName>
    <definedName name="_GOTO_CF11__?__" localSheetId="6">#REF!</definedName>
    <definedName name="_GOTO_CF11__?__">#REF!</definedName>
    <definedName name="_GOTO_EO75__WEK" localSheetId="25">#REF!</definedName>
    <definedName name="_GOTO_EO75__WEK" localSheetId="3">#REF!</definedName>
    <definedName name="_GOTO_EO75__WEK" localSheetId="11">#REF!</definedName>
    <definedName name="_GOTO_EO75__WEK" localSheetId="24">#REF!</definedName>
    <definedName name="_GOTO_EO75__WEK" localSheetId="16">#REF!</definedName>
    <definedName name="_GOTO_EO75__WEK" localSheetId="23">#REF!</definedName>
    <definedName name="_GOTO_EO75__WEK" localSheetId="15">#REF!</definedName>
    <definedName name="_GOTO_EO75__WEK" localSheetId="19">#REF!</definedName>
    <definedName name="_GOTO_EO75__WEK" localSheetId="4">#REF!</definedName>
    <definedName name="_GOTO_EO75__WEK" localSheetId="12">#REF!</definedName>
    <definedName name="_GOTO_EO75__WEK" localSheetId="22">#REF!</definedName>
    <definedName name="_GOTO_EO75__WEK" localSheetId="6">#REF!</definedName>
    <definedName name="_GOTO_EO75__WEK">#REF!</definedName>
    <definedName name="_GOTO_EP82__PEA" localSheetId="25">#REF!</definedName>
    <definedName name="_GOTO_EP82__PEA" localSheetId="3">#REF!</definedName>
    <definedName name="_GOTO_EP82__PEA" localSheetId="11">#REF!</definedName>
    <definedName name="_GOTO_EP82__PEA" localSheetId="24">#REF!</definedName>
    <definedName name="_GOTO_EP82__PEA" localSheetId="16">#REF!</definedName>
    <definedName name="_GOTO_EP82__PEA" localSheetId="23">#REF!</definedName>
    <definedName name="_GOTO_EP82__PEA" localSheetId="15">#REF!</definedName>
    <definedName name="_GOTO_EP82__PEA" localSheetId="19">#REF!</definedName>
    <definedName name="_GOTO_EP82__PEA" localSheetId="4">#REF!</definedName>
    <definedName name="_GOTO_EP82__PEA" localSheetId="12">#REF!</definedName>
    <definedName name="_GOTO_EP82__PEA" localSheetId="22">#REF!</definedName>
    <definedName name="_GOTO_EP82__PEA" localSheetId="6">#REF!</definedName>
    <definedName name="_GOTO_EP82__PEA">#REF!</definedName>
    <definedName name="_GOTO_EP86__PER" localSheetId="25">#REF!</definedName>
    <definedName name="_GOTO_EP86__PER" localSheetId="3">#REF!</definedName>
    <definedName name="_GOTO_EP86__PER" localSheetId="11">#REF!</definedName>
    <definedName name="_GOTO_EP86__PER" localSheetId="24">#REF!</definedName>
    <definedName name="_GOTO_EP86__PER" localSheetId="16">#REF!</definedName>
    <definedName name="_GOTO_EP86__PER" localSheetId="23">#REF!</definedName>
    <definedName name="_GOTO_EP86__PER" localSheetId="15">#REF!</definedName>
    <definedName name="_GOTO_EP86__PER" localSheetId="19">#REF!</definedName>
    <definedName name="_GOTO_EP86__PER" localSheetId="4">#REF!</definedName>
    <definedName name="_GOTO_EP86__PER" localSheetId="12">#REF!</definedName>
    <definedName name="_GOTO_EP86__PER" localSheetId="22">#REF!</definedName>
    <definedName name="_GOTO_EP86__PER" localSheetId="6">#REF!</definedName>
    <definedName name="_GOTO_EP86__PER">#REF!</definedName>
    <definedName name="_GOTO_FO112__RV" localSheetId="25">#REF!</definedName>
    <definedName name="_GOTO_FO112__RV" localSheetId="3">#REF!</definedName>
    <definedName name="_GOTO_FO112__RV" localSheetId="11">#REF!</definedName>
    <definedName name="_GOTO_FO112__RV" localSheetId="24">#REF!</definedName>
    <definedName name="_GOTO_FO112__RV" localSheetId="16">#REF!</definedName>
    <definedName name="_GOTO_FO112__RV" localSheetId="23">#REF!</definedName>
    <definedName name="_GOTO_FO112__RV" localSheetId="15">#REF!</definedName>
    <definedName name="_GOTO_FO112__RV" localSheetId="19">#REF!</definedName>
    <definedName name="_GOTO_FO112__RV" localSheetId="4">#REF!</definedName>
    <definedName name="_GOTO_FO112__RV" localSheetId="12">#REF!</definedName>
    <definedName name="_GOTO_FO112__RV" localSheetId="22">#REF!</definedName>
    <definedName name="_GOTO_FO112__RV" localSheetId="6">#REF!</definedName>
    <definedName name="_GOTO_FO112__RV">#REF!</definedName>
    <definedName name="_GOTO_FO56__RV_" localSheetId="25">#REF!</definedName>
    <definedName name="_GOTO_FO56__RV_" localSheetId="3">#REF!</definedName>
    <definedName name="_GOTO_FO56__RV_" localSheetId="11">#REF!</definedName>
    <definedName name="_GOTO_FO56__RV_" localSheetId="24">#REF!</definedName>
    <definedName name="_GOTO_FO56__RV_" localSheetId="16">#REF!</definedName>
    <definedName name="_GOTO_FO56__RV_" localSheetId="23">#REF!</definedName>
    <definedName name="_GOTO_FO56__RV_" localSheetId="15">#REF!</definedName>
    <definedName name="_GOTO_FO56__RV_" localSheetId="19">#REF!</definedName>
    <definedName name="_GOTO_FO56__RV_" localSheetId="4">#REF!</definedName>
    <definedName name="_GOTO_FO56__RV_" localSheetId="12">#REF!</definedName>
    <definedName name="_GOTO_FO56__RV_" localSheetId="22">#REF!</definedName>
    <definedName name="_GOTO_FO56__RV_" localSheetId="6">#REF!</definedName>
    <definedName name="_GOTO_FO56__RV_">#REF!</definedName>
    <definedName name="_HOME__GOTO_M14" localSheetId="25">#REF!</definedName>
    <definedName name="_HOME__GOTO_M14" localSheetId="3">#REF!</definedName>
    <definedName name="_HOME__GOTO_M14" localSheetId="11">#REF!</definedName>
    <definedName name="_HOME__GOTO_M14" localSheetId="24">#REF!</definedName>
    <definedName name="_HOME__GOTO_M14" localSheetId="16">#REF!</definedName>
    <definedName name="_HOME__GOTO_M14" localSheetId="23">#REF!</definedName>
    <definedName name="_HOME__GOTO_M14" localSheetId="15">#REF!</definedName>
    <definedName name="_HOME__GOTO_M14" localSheetId="19">#REF!</definedName>
    <definedName name="_HOME__GOTO_M14" localSheetId="4">#REF!</definedName>
    <definedName name="_HOME__GOTO_M14" localSheetId="12">#REF!</definedName>
    <definedName name="_HOME__GOTO_M14" localSheetId="22">#REF!</definedName>
    <definedName name="_HOME__GOTO_M14" localSheetId="6">#REF!</definedName>
    <definedName name="_HOME__GOTO_M14">#REF!</definedName>
    <definedName name="_k" localSheetId="25">#REF!</definedName>
    <definedName name="_k" localSheetId="3">#REF!</definedName>
    <definedName name="_k" localSheetId="11">#REF!</definedName>
    <definedName name="_k" localSheetId="24">#REF!</definedName>
    <definedName name="_k" localSheetId="16">#REF!</definedName>
    <definedName name="_k" localSheetId="23">#REF!</definedName>
    <definedName name="_k" localSheetId="15">#REF!</definedName>
    <definedName name="_k" localSheetId="19">#REF!</definedName>
    <definedName name="_k" localSheetId="4">#REF!</definedName>
    <definedName name="_k" localSheetId="12">#REF!</definedName>
    <definedName name="_k" localSheetId="22">#REF!</definedName>
    <definedName name="_k" localSheetId="6">#REF!</definedName>
    <definedName name="_k">#REF!</definedName>
    <definedName name="_n" localSheetId="25">#REF!</definedName>
    <definedName name="_n" localSheetId="3">#REF!</definedName>
    <definedName name="_n" localSheetId="11">#REF!</definedName>
    <definedName name="_n" localSheetId="24">#REF!</definedName>
    <definedName name="_n" localSheetId="16">#REF!</definedName>
    <definedName name="_n" localSheetId="23">#REF!</definedName>
    <definedName name="_n" localSheetId="15">#REF!</definedName>
    <definedName name="_n" localSheetId="19">#REF!</definedName>
    <definedName name="_n" localSheetId="4">#REF!</definedName>
    <definedName name="_n" localSheetId="12">#REF!</definedName>
    <definedName name="_n" localSheetId="22">#REF!</definedName>
    <definedName name="_n" localSheetId="6">#REF!</definedName>
    <definedName name="_n">#REF!</definedName>
    <definedName name="_o" localSheetId="25">#REF!</definedName>
    <definedName name="_o" localSheetId="3">#REF!</definedName>
    <definedName name="_o" localSheetId="11">#REF!</definedName>
    <definedName name="_o" localSheetId="24">#REF!</definedName>
    <definedName name="_o" localSheetId="16">#REF!</definedName>
    <definedName name="_o" localSheetId="23">#REF!</definedName>
    <definedName name="_o" localSheetId="15">#REF!</definedName>
    <definedName name="_o" localSheetId="19">#REF!</definedName>
    <definedName name="_o" localSheetId="4">#REF!</definedName>
    <definedName name="_o" localSheetId="12">#REF!</definedName>
    <definedName name="_o" localSheetId="22">#REF!</definedName>
    <definedName name="_o" localSheetId="6">#REF!</definedName>
    <definedName name="_o">#REF!</definedName>
    <definedName name="_Order1">255</definedName>
    <definedName name="_p" localSheetId="25">#REF!</definedName>
    <definedName name="_p" localSheetId="3">#REF!</definedName>
    <definedName name="_p" localSheetId="11">#REF!</definedName>
    <definedName name="_p" localSheetId="24">#REF!</definedName>
    <definedName name="_p" localSheetId="16">#REF!</definedName>
    <definedName name="_p" localSheetId="23">#REF!</definedName>
    <definedName name="_p" localSheetId="15">#REF!</definedName>
    <definedName name="_p" localSheetId="19">#REF!</definedName>
    <definedName name="_p" localSheetId="4">#REF!</definedName>
    <definedName name="_p" localSheetId="12">#REF!</definedName>
    <definedName name="_p" localSheetId="22">#REF!</definedName>
    <definedName name="_p" localSheetId="6">#REF!</definedName>
    <definedName name="_p">#REF!</definedName>
    <definedName name="_PLF__R__R___ES" localSheetId="25">#REF!</definedName>
    <definedName name="_PLF__R__R___ES" localSheetId="3">#REF!</definedName>
    <definedName name="_PLF__R__R___ES" localSheetId="11">#REF!</definedName>
    <definedName name="_PLF__R__R___ES" localSheetId="24">#REF!</definedName>
    <definedName name="_PLF__R__R___ES" localSheetId="16">#REF!</definedName>
    <definedName name="_PLF__R__R___ES" localSheetId="23">#REF!</definedName>
    <definedName name="_PLF__R__R___ES" localSheetId="15">#REF!</definedName>
    <definedName name="_PLF__R__R___ES" localSheetId="19">#REF!</definedName>
    <definedName name="_PLF__R__R___ES" localSheetId="4">#REF!</definedName>
    <definedName name="_PLF__R__R___ES" localSheetId="12">#REF!</definedName>
    <definedName name="_PLF__R__R___ES" localSheetId="22">#REF!</definedName>
    <definedName name="_PLF__R__R___ES" localSheetId="6">#REF!</definedName>
    <definedName name="_PLF__R__R___ES">#REF!</definedName>
    <definedName name="_RV_DOWN_6__LEF" localSheetId="25">#REF!</definedName>
    <definedName name="_RV_DOWN_6__LEF" localSheetId="3">#REF!</definedName>
    <definedName name="_RV_DOWN_6__LEF" localSheetId="11">#REF!</definedName>
    <definedName name="_RV_DOWN_6__LEF" localSheetId="24">#REF!</definedName>
    <definedName name="_RV_DOWN_6__LEF" localSheetId="16">#REF!</definedName>
    <definedName name="_RV_DOWN_6__LEF" localSheetId="23">#REF!</definedName>
    <definedName name="_RV_DOWN_6__LEF" localSheetId="15">#REF!</definedName>
    <definedName name="_RV_DOWN_6__LEF" localSheetId="19">#REF!</definedName>
    <definedName name="_RV_DOWN_6__LEF" localSheetId="4">#REF!</definedName>
    <definedName name="_RV_DOWN_6__LEF" localSheetId="12">#REF!</definedName>
    <definedName name="_RV_DOWN_6__LEF" localSheetId="22">#REF!</definedName>
    <definedName name="_RV_DOWN_6__LEF" localSheetId="6">#REF!</definedName>
    <definedName name="_RV_DOWN_6__LEF">#REF!</definedName>
    <definedName name="_s" localSheetId="25">#REF!</definedName>
    <definedName name="_s" localSheetId="3">#REF!</definedName>
    <definedName name="_s" localSheetId="11">#REF!</definedName>
    <definedName name="_s" localSheetId="24">#REF!</definedName>
    <definedName name="_s" localSheetId="16">#REF!</definedName>
    <definedName name="_s" localSheetId="23">#REF!</definedName>
    <definedName name="_s" localSheetId="15">#REF!</definedName>
    <definedName name="_s" localSheetId="19">#REF!</definedName>
    <definedName name="_s" localSheetId="4">#REF!</definedName>
    <definedName name="_s" localSheetId="12">#REF!</definedName>
    <definedName name="_s" localSheetId="22">#REF!</definedName>
    <definedName name="_s" localSheetId="6">#REF!</definedName>
    <definedName name="_s">#REF!</definedName>
    <definedName name="_SCH6" localSheetId="3">'[6]04REL'!#REF!</definedName>
    <definedName name="_SCH6" localSheetId="11">'[6]04REL'!#REF!</definedName>
    <definedName name="_SCH6" localSheetId="24">'[6]04REL'!#REF!</definedName>
    <definedName name="_SCH6" localSheetId="16">'[6]04REL'!#REF!</definedName>
    <definedName name="_SCH6" localSheetId="23">'[6]04REL'!#REF!</definedName>
    <definedName name="_SCH6" localSheetId="15">'[6]04REL'!#REF!</definedName>
    <definedName name="_SCH6" localSheetId="19">'[6]04REL'!#REF!</definedName>
    <definedName name="_SCH6" localSheetId="4">'[6]04REL'!#REF!</definedName>
    <definedName name="_SCH6" localSheetId="12">'[6]04REL'!#REF!</definedName>
    <definedName name="_SCH6" localSheetId="22">'[6]04REL'!#REF!</definedName>
    <definedName name="_SCH6" localSheetId="6">'[6]04REL'!#REF!</definedName>
    <definedName name="_SCH6">'[6]04REL'!#REF!</definedName>
    <definedName name="_SUM_DI14..DI21" localSheetId="25">#REF!</definedName>
    <definedName name="_SUM_DI14..DI21" localSheetId="3">#REF!</definedName>
    <definedName name="_SUM_DI14..DI21" localSheetId="11">#REF!</definedName>
    <definedName name="_SUM_DI14..DI21" localSheetId="24">#REF!</definedName>
    <definedName name="_SUM_DI14..DI21" localSheetId="16">#REF!</definedName>
    <definedName name="_SUM_DI14..DI21" localSheetId="23">#REF!</definedName>
    <definedName name="_SUM_DI14..DI21" localSheetId="5">#REF!</definedName>
    <definedName name="_SUM_DI14..DI21" localSheetId="18">#REF!</definedName>
    <definedName name="_SUM_DI14..DI21" localSheetId="14">#REF!</definedName>
    <definedName name="_SUM_DI14..DI21" localSheetId="15">#REF!</definedName>
    <definedName name="_SUM_DI14..DI21" localSheetId="19">#REF!</definedName>
    <definedName name="_SUM_DI14..DI21" localSheetId="4">#REF!</definedName>
    <definedName name="_SUM_DI14..DI21" localSheetId="12">#REF!</definedName>
    <definedName name="_SUM_DI14..DI21" localSheetId="22">#REF!</definedName>
    <definedName name="_SUM_DI14..DI21" localSheetId="6">#REF!</definedName>
    <definedName name="_SUM_DI14..DI21">#REF!</definedName>
    <definedName name="_SUM_DI22..DI29" localSheetId="25">#REF!</definedName>
    <definedName name="_SUM_DI22..DI29" localSheetId="3">#REF!</definedName>
    <definedName name="_SUM_DI22..DI29" localSheetId="11">#REF!</definedName>
    <definedName name="_SUM_DI22..DI29" localSheetId="24">#REF!</definedName>
    <definedName name="_SUM_DI22..DI29" localSheetId="16">#REF!</definedName>
    <definedName name="_SUM_DI22..DI29" localSheetId="23">#REF!</definedName>
    <definedName name="_SUM_DI22..DI29" localSheetId="5">#REF!</definedName>
    <definedName name="_SUM_DI22..DI29" localSheetId="18">#REF!</definedName>
    <definedName name="_SUM_DI22..DI29" localSheetId="14">#REF!</definedName>
    <definedName name="_SUM_DI22..DI29" localSheetId="15">#REF!</definedName>
    <definedName name="_SUM_DI22..DI29" localSheetId="19">#REF!</definedName>
    <definedName name="_SUM_DI22..DI29" localSheetId="4">#REF!</definedName>
    <definedName name="_SUM_DI22..DI29" localSheetId="12">#REF!</definedName>
    <definedName name="_SUM_DI22..DI29" localSheetId="22">#REF!</definedName>
    <definedName name="_SUM_DI22..DI29" localSheetId="6">#REF!</definedName>
    <definedName name="_SUM_DI22..DI29">#REF!</definedName>
    <definedName name="_U__END__U__D__" localSheetId="25">#REF!</definedName>
    <definedName name="_U__END__U__D__" localSheetId="3">#REF!</definedName>
    <definedName name="_U__END__U__D__" localSheetId="11">#REF!</definedName>
    <definedName name="_U__END__U__D__" localSheetId="24">#REF!</definedName>
    <definedName name="_U__END__U__D__" localSheetId="16">#REF!</definedName>
    <definedName name="_U__END__U__D__" localSheetId="23">#REF!</definedName>
    <definedName name="_U__END__U__D__" localSheetId="5">#REF!</definedName>
    <definedName name="_U__END__U__D__" localSheetId="18">#REF!</definedName>
    <definedName name="_U__END__U__D__" localSheetId="14">#REF!</definedName>
    <definedName name="_U__END__U__D__" localSheetId="15">#REF!</definedName>
    <definedName name="_U__END__U__D__" localSheetId="19">#REF!</definedName>
    <definedName name="_U__END__U__D__" localSheetId="4">#REF!</definedName>
    <definedName name="_U__END__U__D__" localSheetId="12">#REF!</definedName>
    <definedName name="_U__END__U__D__" localSheetId="22">#REF!</definedName>
    <definedName name="_U__END__U__D__" localSheetId="6">#REF!</definedName>
    <definedName name="_U__END__U__D__">#REF!</definedName>
    <definedName name="_U__U__END__U__" localSheetId="25">#REF!</definedName>
    <definedName name="_U__U__END__U__" localSheetId="3">#REF!</definedName>
    <definedName name="_U__U__END__U__" localSheetId="11">#REF!</definedName>
    <definedName name="_U__U__END__U__" localSheetId="24">#REF!</definedName>
    <definedName name="_U__U__END__U__" localSheetId="16">#REF!</definedName>
    <definedName name="_U__U__END__U__" localSheetId="23">#REF!</definedName>
    <definedName name="_U__U__END__U__" localSheetId="15">#REF!</definedName>
    <definedName name="_U__U__END__U__" localSheetId="19">#REF!</definedName>
    <definedName name="_U__U__END__U__" localSheetId="4">#REF!</definedName>
    <definedName name="_U__U__END__U__" localSheetId="12">#REF!</definedName>
    <definedName name="_U__U__END__U__" localSheetId="22">#REF!</definedName>
    <definedName name="_U__U__END__U__" localSheetId="6">#REF!</definedName>
    <definedName name="_U__U__END__U__">#REF!</definedName>
    <definedName name="_U__U__U__U__U_" localSheetId="25">#REF!</definedName>
    <definedName name="_U__U__U__U__U_" localSheetId="3">#REF!</definedName>
    <definedName name="_U__U__U__U__U_" localSheetId="11">#REF!</definedName>
    <definedName name="_U__U__U__U__U_" localSheetId="24">#REF!</definedName>
    <definedName name="_U__U__U__U__U_" localSheetId="16">#REF!</definedName>
    <definedName name="_U__U__U__U__U_" localSheetId="23">#REF!</definedName>
    <definedName name="_U__U__U__U__U_" localSheetId="15">#REF!</definedName>
    <definedName name="_U__U__U__U__U_" localSheetId="19">#REF!</definedName>
    <definedName name="_U__U__U__U__U_" localSheetId="4">#REF!</definedName>
    <definedName name="_U__U__U__U__U_" localSheetId="12">#REF!</definedName>
    <definedName name="_U__U__U__U__U_" localSheetId="22">#REF!</definedName>
    <definedName name="_U__U__U__U__U_" localSheetId="6">#REF!</definedName>
    <definedName name="_U__U__U__U__U_">#REF!</definedName>
    <definedName name="_WGPD_GOTO_CO10" localSheetId="25">#REF!</definedName>
    <definedName name="_WGPD_GOTO_CO10" localSheetId="3">#REF!</definedName>
    <definedName name="_WGPD_GOTO_CO10" localSheetId="11">#REF!</definedName>
    <definedName name="_WGPD_GOTO_CO10" localSheetId="24">#REF!</definedName>
    <definedName name="_WGPD_GOTO_CO10" localSheetId="16">#REF!</definedName>
    <definedName name="_WGPD_GOTO_CO10" localSheetId="23">#REF!</definedName>
    <definedName name="_WGPD_GOTO_CO10" localSheetId="15">#REF!</definedName>
    <definedName name="_WGPD_GOTO_CO10" localSheetId="19">#REF!</definedName>
    <definedName name="_WGPD_GOTO_CO10" localSheetId="4">#REF!</definedName>
    <definedName name="_WGPD_GOTO_CO10" localSheetId="12">#REF!</definedName>
    <definedName name="_WGPD_GOTO_CO10" localSheetId="22">#REF!</definedName>
    <definedName name="_WGPD_GOTO_CO10" localSheetId="6">#REF!</definedName>
    <definedName name="_WGPD_GOTO_CO10">#REF!</definedName>
    <definedName name="A" localSheetId="25">#REF!</definedName>
    <definedName name="A" localSheetId="3">#REF!</definedName>
    <definedName name="A" localSheetId="11">#REF!</definedName>
    <definedName name="A" localSheetId="24">#REF!</definedName>
    <definedName name="A" localSheetId="16">#REF!</definedName>
    <definedName name="A" localSheetId="23">#REF!</definedName>
    <definedName name="A" localSheetId="15">#REF!</definedName>
    <definedName name="A" localSheetId="19">#REF!</definedName>
    <definedName name="A" localSheetId="4">#REF!</definedName>
    <definedName name="A" localSheetId="12">#REF!</definedName>
    <definedName name="A" localSheetId="22">#REF!</definedName>
    <definedName name="A" localSheetId="6">#REF!</definedName>
    <definedName name="A">#REF!</definedName>
    <definedName name="ADL.63">[7]Addl.40!$A$38:$I$284</definedName>
    <definedName name="aed" localSheetId="25">#REF!</definedName>
    <definedName name="aed" localSheetId="3">#REF!</definedName>
    <definedName name="aed" localSheetId="11">#REF!</definedName>
    <definedName name="aed" localSheetId="24">#REF!</definedName>
    <definedName name="aed" localSheetId="16">#REF!</definedName>
    <definedName name="aed" localSheetId="23">#REF!</definedName>
    <definedName name="aed">#REF!</definedName>
    <definedName name="AERWST" localSheetId="3">[3]CE!#REF!</definedName>
    <definedName name="AERWST" localSheetId="11">[3]CE!#REF!</definedName>
    <definedName name="AERWST" localSheetId="24">[3]CE!#REF!</definedName>
    <definedName name="AERWST" localSheetId="16">[3]CE!#REF!</definedName>
    <definedName name="AERWST" localSheetId="23">[3]CE!#REF!</definedName>
    <definedName name="AERWST">[3]CE!#REF!</definedName>
    <definedName name="AETUJ" localSheetId="25">#REF!</definedName>
    <definedName name="AETUJ" localSheetId="3">#REF!</definedName>
    <definedName name="AETUJ" localSheetId="11">#REF!</definedName>
    <definedName name="AETUJ" localSheetId="24">#REF!</definedName>
    <definedName name="AETUJ" localSheetId="16">#REF!</definedName>
    <definedName name="AETUJ" localSheetId="23">#REF!</definedName>
    <definedName name="AETUJ">#REF!</definedName>
    <definedName name="ARTJ" localSheetId="25">#REF!</definedName>
    <definedName name="ARTJ" localSheetId="3">#REF!</definedName>
    <definedName name="ARTJ" localSheetId="11">#REF!</definedName>
    <definedName name="ARTJ" localSheetId="24">#REF!</definedName>
    <definedName name="ARTJ" localSheetId="16">#REF!</definedName>
    <definedName name="ARTJ" localSheetId="23">#REF!</definedName>
    <definedName name="ARTJ">#REF!</definedName>
    <definedName name="asd" localSheetId="25">#REF!</definedName>
    <definedName name="asd" localSheetId="3">#REF!</definedName>
    <definedName name="asd" localSheetId="11">#REF!</definedName>
    <definedName name="asd" localSheetId="24">#REF!</definedName>
    <definedName name="asd" localSheetId="16">#REF!</definedName>
    <definedName name="asd" localSheetId="23">#REF!</definedName>
    <definedName name="asd" localSheetId="15">#REF!</definedName>
    <definedName name="asd" localSheetId="19">#REF!</definedName>
    <definedName name="asd" localSheetId="4">#REF!</definedName>
    <definedName name="asd" localSheetId="12">#REF!</definedName>
    <definedName name="asd" localSheetId="22">#REF!</definedName>
    <definedName name="asd" localSheetId="6">#REF!</definedName>
    <definedName name="asd">#REF!</definedName>
    <definedName name="ASRTJ" localSheetId="25">#REF!</definedName>
    <definedName name="ASRTJ" localSheetId="3">#REF!</definedName>
    <definedName name="ASRTJ" localSheetId="11">#REF!</definedName>
    <definedName name="ASRTJ" localSheetId="24">#REF!</definedName>
    <definedName name="ASRTJ" localSheetId="16">#REF!</definedName>
    <definedName name="ASRTJ" localSheetId="23">#REF!</definedName>
    <definedName name="ASRTJ">#REF!</definedName>
    <definedName name="aszdSZ" localSheetId="25">#REF!</definedName>
    <definedName name="aszdSZ" localSheetId="3">#REF!</definedName>
    <definedName name="aszdSZ" localSheetId="11">#REF!</definedName>
    <definedName name="aszdSZ" localSheetId="24">#REF!</definedName>
    <definedName name="aszdSZ" localSheetId="16">#REF!</definedName>
    <definedName name="aszdSZ" localSheetId="23">#REF!</definedName>
    <definedName name="aszdSZ">#REF!</definedName>
    <definedName name="atatuj" localSheetId="3" hidden="1">[5]CE!#REF!</definedName>
    <definedName name="atatuj" localSheetId="11" hidden="1">[5]CE!#REF!</definedName>
    <definedName name="atatuj" localSheetId="24" hidden="1">[5]CE!#REF!</definedName>
    <definedName name="atatuj" localSheetId="16" hidden="1">[5]CE!#REF!</definedName>
    <definedName name="atatuj" localSheetId="23" hidden="1">[5]CE!#REF!</definedName>
    <definedName name="atatuj" hidden="1">[5]CE!#REF!</definedName>
    <definedName name="atrws" localSheetId="3" hidden="1">[4]CE!#REF!</definedName>
    <definedName name="atrws" localSheetId="11" hidden="1">[4]CE!#REF!</definedName>
    <definedName name="atrws" localSheetId="24" hidden="1">[4]CE!#REF!</definedName>
    <definedName name="atrws" localSheetId="16" hidden="1">[4]CE!#REF!</definedName>
    <definedName name="atrws" localSheetId="23" hidden="1">[4]CE!#REF!</definedName>
    <definedName name="atrws" hidden="1">[4]CE!#REF!</definedName>
    <definedName name="AV" localSheetId="25">#REF!</definedName>
    <definedName name="AV" localSheetId="3">#REF!</definedName>
    <definedName name="AV" localSheetId="11">#REF!</definedName>
    <definedName name="AV" localSheetId="24">#REF!</definedName>
    <definedName name="AV" localSheetId="16">#REF!</definedName>
    <definedName name="AV" localSheetId="23">#REF!</definedName>
    <definedName name="AV" localSheetId="5">#REF!</definedName>
    <definedName name="AV" localSheetId="18">#REF!</definedName>
    <definedName name="AV" localSheetId="14">#REF!</definedName>
    <definedName name="AV" localSheetId="15">#REF!</definedName>
    <definedName name="AV" localSheetId="19">#REF!</definedName>
    <definedName name="AV" localSheetId="4">#REF!</definedName>
    <definedName name="AV" localSheetId="12">#REF!</definedName>
    <definedName name="AV" localSheetId="22">#REF!</definedName>
    <definedName name="AV" localSheetId="6">#REF!</definedName>
    <definedName name="AV">#REF!</definedName>
    <definedName name="awe" localSheetId="25">#REF!</definedName>
    <definedName name="awe" localSheetId="3">#REF!</definedName>
    <definedName name="awe" localSheetId="11">#REF!</definedName>
    <definedName name="awe" localSheetId="24">#REF!</definedName>
    <definedName name="awe" localSheetId="16">#REF!</definedName>
    <definedName name="awe" localSheetId="23">#REF!</definedName>
    <definedName name="awe">#REF!</definedName>
    <definedName name="aws" localSheetId="25">#REF!</definedName>
    <definedName name="aws" localSheetId="3">#REF!</definedName>
    <definedName name="aws" localSheetId="11">#REF!</definedName>
    <definedName name="aws" localSheetId="24">#REF!</definedName>
    <definedName name="aws" localSheetId="16">#REF!</definedName>
    <definedName name="aws" localSheetId="23">#REF!</definedName>
    <definedName name="aws">#REF!</definedName>
    <definedName name="B" localSheetId="3">[3]CE!#REF!</definedName>
    <definedName name="B" localSheetId="11">[3]CE!#REF!</definedName>
    <definedName name="B" localSheetId="24">[3]CE!#REF!</definedName>
    <definedName name="B" localSheetId="16">[3]CE!#REF!</definedName>
    <definedName name="B" localSheetId="23">[3]CE!#REF!</definedName>
    <definedName name="B" localSheetId="5">[3]CE!#REF!</definedName>
    <definedName name="B" localSheetId="18">[3]CE!#REF!</definedName>
    <definedName name="B" localSheetId="14">[3]CE!#REF!</definedName>
    <definedName name="B" localSheetId="15">[3]CE!#REF!</definedName>
    <definedName name="B" localSheetId="19">[3]CE!#REF!</definedName>
    <definedName name="B" localSheetId="4">[3]CE!#REF!</definedName>
    <definedName name="B" localSheetId="12">[3]CE!#REF!</definedName>
    <definedName name="B" localSheetId="22">[3]CE!#REF!</definedName>
    <definedName name="B" localSheetId="6">[3]CE!#REF!</definedName>
    <definedName name="B">[3]CE!#REF!</definedName>
    <definedName name="bh" localSheetId="25">#REF!</definedName>
    <definedName name="bh" localSheetId="3">#REF!</definedName>
    <definedName name="bh" localSheetId="11">#REF!</definedName>
    <definedName name="bh" localSheetId="24">#REF!</definedName>
    <definedName name="bh" localSheetId="16">#REF!</definedName>
    <definedName name="bh" localSheetId="23">#REF!</definedName>
    <definedName name="bh" localSheetId="12">#REF!</definedName>
    <definedName name="bh" localSheetId="22">#REF!</definedName>
    <definedName name="bh" localSheetId="6">#REF!</definedName>
    <definedName name="bh">#REF!</definedName>
    <definedName name="blank_sheet" localSheetId="25">#REF!</definedName>
    <definedName name="blank_sheet" localSheetId="3">#REF!</definedName>
    <definedName name="blank_sheet" localSheetId="11">#REF!</definedName>
    <definedName name="blank_sheet" localSheetId="24">#REF!</definedName>
    <definedName name="blank_sheet" localSheetId="16">#REF!</definedName>
    <definedName name="blank_sheet" localSheetId="23">#REF!</definedName>
    <definedName name="blank_sheet" localSheetId="5">#REF!</definedName>
    <definedName name="blank_sheet" localSheetId="18">#REF!</definedName>
    <definedName name="blank_sheet" localSheetId="14">#REF!</definedName>
    <definedName name="blank_sheet" localSheetId="15">#REF!</definedName>
    <definedName name="blank_sheet" localSheetId="19">#REF!</definedName>
    <definedName name="blank_sheet" localSheetId="4">#REF!</definedName>
    <definedName name="blank_sheet" localSheetId="12">#REF!</definedName>
    <definedName name="blank_sheet" localSheetId="22">#REF!</definedName>
    <definedName name="blank_sheet" localSheetId="6">#REF!</definedName>
    <definedName name="blank_sheet">#REF!</definedName>
    <definedName name="c_a_s" localSheetId="25">#REF!</definedName>
    <definedName name="c_a_s" localSheetId="3">#REF!</definedName>
    <definedName name="c_a_s" localSheetId="11">#REF!</definedName>
    <definedName name="c_a_s" localSheetId="24">#REF!</definedName>
    <definedName name="c_a_s" localSheetId="16">#REF!</definedName>
    <definedName name="c_a_s" localSheetId="23">#REF!</definedName>
    <definedName name="c_a_s" localSheetId="15">#REF!</definedName>
    <definedName name="c_a_s" localSheetId="19">#REF!</definedName>
    <definedName name="c_a_s" localSheetId="4">#REF!</definedName>
    <definedName name="c_a_s" localSheetId="12">#REF!</definedName>
    <definedName name="c_a_s" localSheetId="22">#REF!</definedName>
    <definedName name="c_a_s" localSheetId="6">#REF!</definedName>
    <definedName name="c_a_s">#REF!</definedName>
    <definedName name="CASE3" localSheetId="25">#REF!</definedName>
    <definedName name="CASE3" localSheetId="3">#REF!</definedName>
    <definedName name="CASE3" localSheetId="11">#REF!</definedName>
    <definedName name="CASE3" localSheetId="24">#REF!</definedName>
    <definedName name="CASE3" localSheetId="16">#REF!</definedName>
    <definedName name="CASE3" localSheetId="23">#REF!</definedName>
    <definedName name="CASE3" localSheetId="5">#REF!</definedName>
    <definedName name="CASE3" localSheetId="18">#REF!</definedName>
    <definedName name="CASE3" localSheetId="14">#REF!</definedName>
    <definedName name="CASE3" localSheetId="15">#REF!</definedName>
    <definedName name="CASE3" localSheetId="19">#REF!</definedName>
    <definedName name="CASE3" localSheetId="4">#REF!</definedName>
    <definedName name="CASE3" localSheetId="12">#REF!</definedName>
    <definedName name="CASE3" localSheetId="22">#REF!</definedName>
    <definedName name="CASE3" localSheetId="6">#REF!</definedName>
    <definedName name="CASE3">#REF!</definedName>
    <definedName name="cdfghky" localSheetId="25">#REF!</definedName>
    <definedName name="cdfghky" localSheetId="3">#REF!</definedName>
    <definedName name="cdfghky" localSheetId="11">#REF!</definedName>
    <definedName name="cdfghky" localSheetId="24">#REF!</definedName>
    <definedName name="cdfghky" localSheetId="16">#REF!</definedName>
    <definedName name="cdfghky" localSheetId="23">#REF!</definedName>
    <definedName name="cdfghky" localSheetId="15">#REF!</definedName>
    <definedName name="cdfghky" localSheetId="19">#REF!</definedName>
    <definedName name="cdfghky" localSheetId="4">#REF!</definedName>
    <definedName name="cdfghky" localSheetId="12">#REF!</definedName>
    <definedName name="cdfghky" localSheetId="22">#REF!</definedName>
    <definedName name="cdfghky" localSheetId="6">#REF!</definedName>
    <definedName name="cdfghky">#REF!</definedName>
    <definedName name="CFG" localSheetId="25">#REF!</definedName>
    <definedName name="CFG" localSheetId="3">#REF!</definedName>
    <definedName name="CFG" localSheetId="11">#REF!</definedName>
    <definedName name="CFG" localSheetId="24">#REF!</definedName>
    <definedName name="CFG" localSheetId="16">#REF!</definedName>
    <definedName name="CFG" localSheetId="23">#REF!</definedName>
    <definedName name="CFG">#REF!</definedName>
    <definedName name="cfvsz" localSheetId="25">#REF!</definedName>
    <definedName name="cfvsz" localSheetId="3">#REF!</definedName>
    <definedName name="cfvsz" localSheetId="11">#REF!</definedName>
    <definedName name="cfvsz" localSheetId="24">#REF!</definedName>
    <definedName name="cfvsz" localSheetId="16">#REF!</definedName>
    <definedName name="cfvsz" localSheetId="23">#REF!</definedName>
    <definedName name="cfvsz">#REF!</definedName>
    <definedName name="CGH" localSheetId="25">#REF!</definedName>
    <definedName name="CGH" localSheetId="3">#REF!</definedName>
    <definedName name="CGH" localSheetId="11">#REF!</definedName>
    <definedName name="CGH" localSheetId="24">#REF!</definedName>
    <definedName name="CGH" localSheetId="16">#REF!</definedName>
    <definedName name="CGH" localSheetId="23">#REF!</definedName>
    <definedName name="CGH">#REF!</definedName>
    <definedName name="chffd" localSheetId="25">#REF!</definedName>
    <definedName name="chffd" localSheetId="3">#REF!</definedName>
    <definedName name="chffd" localSheetId="11">#REF!</definedName>
    <definedName name="chffd" localSheetId="24">#REF!</definedName>
    <definedName name="chffd" localSheetId="16">#REF!</definedName>
    <definedName name="chffd" localSheetId="23">#REF!</definedName>
    <definedName name="chffd">#REF!</definedName>
    <definedName name="CM10_C_RIGHT___" localSheetId="25">#REF!</definedName>
    <definedName name="CM10_C_RIGHT___" localSheetId="3">#REF!</definedName>
    <definedName name="CM10_C_RIGHT___" localSheetId="11">#REF!</definedName>
    <definedName name="CM10_C_RIGHT___" localSheetId="24">#REF!</definedName>
    <definedName name="CM10_C_RIGHT___" localSheetId="16">#REF!</definedName>
    <definedName name="CM10_C_RIGHT___" localSheetId="23">#REF!</definedName>
    <definedName name="CM10_C_RIGHT___" localSheetId="5">#REF!</definedName>
    <definedName name="CM10_C_RIGHT___" localSheetId="18">#REF!</definedName>
    <definedName name="CM10_C_RIGHT___" localSheetId="14">#REF!</definedName>
    <definedName name="CM10_C_RIGHT___" localSheetId="15">#REF!</definedName>
    <definedName name="CM10_C_RIGHT___" localSheetId="19">#REF!</definedName>
    <definedName name="CM10_C_RIGHT___" localSheetId="4">#REF!</definedName>
    <definedName name="CM10_C_RIGHT___" localSheetId="12">#REF!</definedName>
    <definedName name="CM10_C_RIGHT___" localSheetId="22">#REF!</definedName>
    <definedName name="CM10_C_RIGHT___" localSheetId="6">#REF!</definedName>
    <definedName name="CM10_C_RIGHT___">#REF!</definedName>
    <definedName name="CV" localSheetId="25">#REF!</definedName>
    <definedName name="CV" localSheetId="3">#REF!</definedName>
    <definedName name="CV" localSheetId="11">#REF!</definedName>
    <definedName name="CV" localSheetId="24">#REF!</definedName>
    <definedName name="CV" localSheetId="16">#REF!</definedName>
    <definedName name="CV" localSheetId="23">#REF!</definedName>
    <definedName name="CV" localSheetId="15">#REF!</definedName>
    <definedName name="CV" localSheetId="19">#REF!</definedName>
    <definedName name="CV" localSheetId="4">#REF!</definedName>
    <definedName name="CV" localSheetId="12">#REF!</definedName>
    <definedName name="CV" localSheetId="22">#REF!</definedName>
    <definedName name="CV" localSheetId="6">#REF!</definedName>
    <definedName name="CV">#REF!</definedName>
    <definedName name="D" localSheetId="25">#REF!</definedName>
    <definedName name="D" localSheetId="3">#REF!</definedName>
    <definedName name="D" localSheetId="11">#REF!</definedName>
    <definedName name="D" localSheetId="24">#REF!</definedName>
    <definedName name="D" localSheetId="16">#REF!</definedName>
    <definedName name="D" localSheetId="23">#REF!</definedName>
    <definedName name="D" localSheetId="15">#REF!</definedName>
    <definedName name="D" localSheetId="19">#REF!</definedName>
    <definedName name="D" localSheetId="4">#REF!</definedName>
    <definedName name="D" localSheetId="12">#REF!</definedName>
    <definedName name="D" localSheetId="22">#REF!</definedName>
    <definedName name="D" localSheetId="6">#REF!</definedName>
    <definedName name="D">#REF!</definedName>
    <definedName name="DADDA" localSheetId="3">[3]CE!#REF!</definedName>
    <definedName name="DADDA" localSheetId="11">[3]CE!#REF!</definedName>
    <definedName name="DADDA" localSheetId="24">[3]CE!#REF!</definedName>
    <definedName name="DADDA" localSheetId="16">[3]CE!#REF!</definedName>
    <definedName name="DADDA" localSheetId="23">[3]CE!#REF!</definedName>
    <definedName name="DADDA" localSheetId="15">[3]CE!#REF!</definedName>
    <definedName name="DADDA" localSheetId="19">[3]CE!#REF!</definedName>
    <definedName name="DADDA" localSheetId="4">[3]CE!#REF!</definedName>
    <definedName name="DADDA" localSheetId="12">[3]CE!#REF!</definedName>
    <definedName name="DADDA" localSheetId="22">[3]CE!#REF!</definedName>
    <definedName name="DADDA" localSheetId="6">[3]CE!#REF!</definedName>
    <definedName name="DADDA">[3]CE!#REF!</definedName>
    <definedName name="dargfs" localSheetId="25">#REF!</definedName>
    <definedName name="dargfs" localSheetId="3">#REF!</definedName>
    <definedName name="dargfs" localSheetId="11">#REF!</definedName>
    <definedName name="dargfs" localSheetId="24">#REF!</definedName>
    <definedName name="dargfs" localSheetId="16">#REF!</definedName>
    <definedName name="dargfs" localSheetId="23">#REF!</definedName>
    <definedName name="dargfs">#REF!</definedName>
    <definedName name="DATJH" localSheetId="25">#REF!</definedName>
    <definedName name="DATJH" localSheetId="3">#REF!</definedName>
    <definedName name="DATJH" localSheetId="11">#REF!</definedName>
    <definedName name="DATJH" localSheetId="24">#REF!</definedName>
    <definedName name="DATJH" localSheetId="16">#REF!</definedName>
    <definedName name="DATJH" localSheetId="23">#REF!</definedName>
    <definedName name="DATJH">#REF!</definedName>
    <definedName name="df" localSheetId="25">#REF!</definedName>
    <definedName name="df" localSheetId="3">#REF!</definedName>
    <definedName name="df" localSheetId="11">#REF!</definedName>
    <definedName name="df" localSheetId="24">#REF!</definedName>
    <definedName name="df" localSheetId="16">#REF!</definedName>
    <definedName name="df" localSheetId="23">#REF!</definedName>
    <definedName name="df">#REF!</definedName>
    <definedName name="dfh" localSheetId="25">#REF!</definedName>
    <definedName name="dfh" localSheetId="3">#REF!</definedName>
    <definedName name="dfh" localSheetId="11">#REF!</definedName>
    <definedName name="dfh" localSheetId="24">#REF!</definedName>
    <definedName name="dfh" localSheetId="16">#REF!</definedName>
    <definedName name="dfh" localSheetId="23">#REF!</definedName>
    <definedName name="dfh">#REF!</definedName>
    <definedName name="dfhg" localSheetId="25">#REF!</definedName>
    <definedName name="dfhg" localSheetId="3">#REF!</definedName>
    <definedName name="dfhg" localSheetId="11">#REF!</definedName>
    <definedName name="dfhg" localSheetId="24">#REF!</definedName>
    <definedName name="dfhg" localSheetId="16">#REF!</definedName>
    <definedName name="dfhg" localSheetId="23">#REF!</definedName>
    <definedName name="dfhg">#REF!</definedName>
    <definedName name="dfr" localSheetId="25">#REF!</definedName>
    <definedName name="dfr" localSheetId="3">#REF!</definedName>
    <definedName name="dfr" localSheetId="11">#REF!</definedName>
    <definedName name="dfr" localSheetId="24">#REF!</definedName>
    <definedName name="dfr" localSheetId="16">#REF!</definedName>
    <definedName name="dfr" localSheetId="23">#REF!</definedName>
    <definedName name="dfr">#REF!</definedName>
    <definedName name="dfy" localSheetId="25">#REF!</definedName>
    <definedName name="dfy" localSheetId="3">#REF!</definedName>
    <definedName name="dfy" localSheetId="11">#REF!</definedName>
    <definedName name="dfy" localSheetId="24">#REF!</definedName>
    <definedName name="dfy" localSheetId="16">#REF!</definedName>
    <definedName name="dfy" localSheetId="23">#REF!</definedName>
    <definedName name="dfy">#REF!</definedName>
    <definedName name="dfz" localSheetId="25">#REF!</definedName>
    <definedName name="dfz" localSheetId="3">#REF!</definedName>
    <definedName name="dfz" localSheetId="11">#REF!</definedName>
    <definedName name="dfz" localSheetId="24">#REF!</definedName>
    <definedName name="dfz" localSheetId="16">#REF!</definedName>
    <definedName name="dfz" localSheetId="23">#REF!</definedName>
    <definedName name="dfz">#REF!</definedName>
    <definedName name="DGFHJ" localSheetId="25">#REF!</definedName>
    <definedName name="DGFHJ" localSheetId="3">#REF!</definedName>
    <definedName name="DGFHJ" localSheetId="11">#REF!</definedName>
    <definedName name="DGFHJ" localSheetId="24">#REF!</definedName>
    <definedName name="DGFHJ" localSheetId="16">#REF!</definedName>
    <definedName name="DGFHJ" localSheetId="23">#REF!</definedName>
    <definedName name="DGFHJ" localSheetId="15">#REF!</definedName>
    <definedName name="DGFHJ" localSheetId="19">#REF!</definedName>
    <definedName name="DGFHJ" localSheetId="4">#REF!</definedName>
    <definedName name="DGFHJ" localSheetId="12">#REF!</definedName>
    <definedName name="DGFHJ" localSheetId="22">#REF!</definedName>
    <definedName name="DGFHJ" localSheetId="6">#REF!</definedName>
    <definedName name="DGFHJ">#REF!</definedName>
    <definedName name="dgfuj" localSheetId="25">#REF!</definedName>
    <definedName name="dgfuj" localSheetId="3">#REF!</definedName>
    <definedName name="dgfuj" localSheetId="11">#REF!</definedName>
    <definedName name="dgfuj" localSheetId="24">#REF!</definedName>
    <definedName name="dgfuj" localSheetId="16">#REF!</definedName>
    <definedName name="dgfuj" localSheetId="23">#REF!</definedName>
    <definedName name="dgfuj">#REF!</definedName>
    <definedName name="dgtk" localSheetId="25">#REF!</definedName>
    <definedName name="dgtk" localSheetId="3">#REF!</definedName>
    <definedName name="dgtk" localSheetId="11">#REF!</definedName>
    <definedName name="dgtk" localSheetId="24">#REF!</definedName>
    <definedName name="dgtk" localSheetId="16">#REF!</definedName>
    <definedName name="dgtk" localSheetId="23">#REF!</definedName>
    <definedName name="dgtk">#REF!</definedName>
    <definedName name="dh" localSheetId="25">#REF!</definedName>
    <definedName name="dh" localSheetId="3">#REF!</definedName>
    <definedName name="dh" localSheetId="11">#REF!</definedName>
    <definedName name="dh" localSheetId="24">#REF!</definedName>
    <definedName name="dh" localSheetId="16">#REF!</definedName>
    <definedName name="dh" localSheetId="23">#REF!</definedName>
    <definedName name="dh">#REF!</definedName>
    <definedName name="dhf" localSheetId="25">#REF!</definedName>
    <definedName name="dhf" localSheetId="3">#REF!</definedName>
    <definedName name="dhf" localSheetId="11">#REF!</definedName>
    <definedName name="dhf" localSheetId="24">#REF!</definedName>
    <definedName name="dhf" localSheetId="16">#REF!</definedName>
    <definedName name="dhf" localSheetId="23">#REF!</definedName>
    <definedName name="dhf">#REF!</definedName>
    <definedName name="dhskj" localSheetId="3" hidden="1">[4]CE!#REF!</definedName>
    <definedName name="dhskj" localSheetId="11" hidden="1">[4]CE!#REF!</definedName>
    <definedName name="dhskj" localSheetId="24" hidden="1">[4]CE!#REF!</definedName>
    <definedName name="dhskj" localSheetId="16" hidden="1">[4]CE!#REF!</definedName>
    <definedName name="dhskj" localSheetId="23" hidden="1">[4]CE!#REF!</definedName>
    <definedName name="dhskj" hidden="1">[4]CE!#REF!</definedName>
    <definedName name="dpc">'[8]dpc cost'!$D$1</definedName>
    <definedName name="dr" localSheetId="25">#REF!</definedName>
    <definedName name="dr" localSheetId="3">#REF!</definedName>
    <definedName name="dr" localSheetId="11">#REF!</definedName>
    <definedName name="dr" localSheetId="24">#REF!</definedName>
    <definedName name="dr" localSheetId="16">#REF!</definedName>
    <definedName name="dr" localSheetId="23">#REF!</definedName>
    <definedName name="dr">#REF!</definedName>
    <definedName name="drfh" localSheetId="25">#REF!</definedName>
    <definedName name="drfh" localSheetId="3">#REF!</definedName>
    <definedName name="drfh" localSheetId="11">#REF!</definedName>
    <definedName name="drfh" localSheetId="24">#REF!</definedName>
    <definedName name="drfh" localSheetId="16">#REF!</definedName>
    <definedName name="drfh" localSheetId="23">#REF!</definedName>
    <definedName name="drfh">#REF!</definedName>
    <definedName name="drhfdhfd" localSheetId="25">#REF!</definedName>
    <definedName name="drhfdhfd" localSheetId="3">#REF!</definedName>
    <definedName name="drhfdhfd" localSheetId="11">#REF!</definedName>
    <definedName name="drhfdhfd" localSheetId="24">#REF!</definedName>
    <definedName name="drhfdhfd" localSheetId="16">#REF!</definedName>
    <definedName name="drhfdhfd" localSheetId="23">#REF!</definedName>
    <definedName name="drhfdhfd">#REF!</definedName>
    <definedName name="drsf" localSheetId="25">#REF!</definedName>
    <definedName name="drsf" localSheetId="3">#REF!</definedName>
    <definedName name="drsf" localSheetId="11">#REF!</definedName>
    <definedName name="drsf" localSheetId="24">#REF!</definedName>
    <definedName name="drsf" localSheetId="16">#REF!</definedName>
    <definedName name="drsf" localSheetId="23">#REF!</definedName>
    <definedName name="drsf">#REF!</definedName>
    <definedName name="ds" localSheetId="25">#REF!</definedName>
    <definedName name="ds" localSheetId="3">#REF!</definedName>
    <definedName name="ds" localSheetId="11">#REF!</definedName>
    <definedName name="ds" localSheetId="24">#REF!</definedName>
    <definedName name="ds" localSheetId="16">#REF!</definedName>
    <definedName name="ds" localSheetId="23">#REF!</definedName>
    <definedName name="ds">#REF!</definedName>
    <definedName name="dsa" localSheetId="25">#REF!</definedName>
    <definedName name="dsa" localSheetId="3">#REF!</definedName>
    <definedName name="dsa" localSheetId="11">#REF!</definedName>
    <definedName name="dsa" localSheetId="24">#REF!</definedName>
    <definedName name="dsa" localSheetId="16">#REF!</definedName>
    <definedName name="dsa" localSheetId="23">#REF!</definedName>
    <definedName name="dsa">#REF!</definedName>
    <definedName name="dsag" localSheetId="25">#REF!</definedName>
    <definedName name="dsag" localSheetId="3">#REF!</definedName>
    <definedName name="dsag" localSheetId="11">#REF!</definedName>
    <definedName name="dsag" localSheetId="24">#REF!</definedName>
    <definedName name="dsag" localSheetId="16">#REF!</definedName>
    <definedName name="dsag" localSheetId="23">#REF!</definedName>
    <definedName name="dsag">#REF!</definedName>
    <definedName name="dsgsgd" localSheetId="3" hidden="1">[5]CE!#REF!</definedName>
    <definedName name="dsgsgd" localSheetId="11" hidden="1">[5]CE!#REF!</definedName>
    <definedName name="dsgsgd" localSheetId="24" hidden="1">[5]CE!#REF!</definedName>
    <definedName name="dsgsgd" localSheetId="16" hidden="1">[5]CE!#REF!</definedName>
    <definedName name="dsgsgd" localSheetId="23" hidden="1">[5]CE!#REF!</definedName>
    <definedName name="dsgsgd" hidden="1">[5]CE!#REF!</definedName>
    <definedName name="dyj" localSheetId="25">#REF!</definedName>
    <definedName name="dyj" localSheetId="3">#REF!</definedName>
    <definedName name="dyj" localSheetId="11">#REF!</definedName>
    <definedName name="dyj" localSheetId="24">#REF!</definedName>
    <definedName name="dyj" localSheetId="16">#REF!</definedName>
    <definedName name="dyj" localSheetId="23">#REF!</definedName>
    <definedName name="dyj">#REF!</definedName>
    <definedName name="dz" localSheetId="25">(#REF!,#REF!)</definedName>
    <definedName name="dz" localSheetId="3">(#REF!,#REF!)</definedName>
    <definedName name="dz" localSheetId="11">(#REF!,#REF!)</definedName>
    <definedName name="dz" localSheetId="24">(#REF!,#REF!)</definedName>
    <definedName name="dz" localSheetId="16">(#REF!,#REF!)</definedName>
    <definedName name="dz" localSheetId="23">(#REF!,#REF!)</definedName>
    <definedName name="dz">(#REF!,#REF!)</definedName>
    <definedName name="dzf" localSheetId="25">[9]CE!#REF!</definedName>
    <definedName name="dzf" localSheetId="3">[9]CE!#REF!</definedName>
    <definedName name="dzf" localSheetId="11">[9]CE!#REF!</definedName>
    <definedName name="dzf" localSheetId="24">[9]CE!#REF!</definedName>
    <definedName name="dzf" localSheetId="16">[9]CE!#REF!</definedName>
    <definedName name="dzf" localSheetId="23">[9]CE!#REF!</definedName>
    <definedName name="dzf">[9]CE!#REF!</definedName>
    <definedName name="dzs" localSheetId="25">(#REF!,#REF!)</definedName>
    <definedName name="dzs" localSheetId="3">(#REF!,#REF!)</definedName>
    <definedName name="dzs" localSheetId="11">(#REF!,#REF!)</definedName>
    <definedName name="dzs" localSheetId="24">(#REF!,#REF!)</definedName>
    <definedName name="dzs" localSheetId="16">(#REF!,#REF!)</definedName>
    <definedName name="dzs" localSheetId="23">(#REF!,#REF!)</definedName>
    <definedName name="dzs">(#REF!,#REF!)</definedName>
    <definedName name="E_315MVA_Addl_Page1" localSheetId="25">#REF!</definedName>
    <definedName name="E_315MVA_Addl_Page1" localSheetId="3">#REF!</definedName>
    <definedName name="E_315MVA_Addl_Page1" localSheetId="11">#REF!</definedName>
    <definedName name="E_315MVA_Addl_Page1" localSheetId="24">#REF!</definedName>
    <definedName name="E_315MVA_Addl_Page1" localSheetId="16">#REF!</definedName>
    <definedName name="E_315MVA_Addl_Page1" localSheetId="23">#REF!</definedName>
    <definedName name="E_315MVA_Addl_Page1" localSheetId="5">#REF!</definedName>
    <definedName name="E_315MVA_Addl_Page1" localSheetId="18">#REF!</definedName>
    <definedName name="E_315MVA_Addl_Page1" localSheetId="14">#REF!</definedName>
    <definedName name="E_315MVA_Addl_Page1" localSheetId="15">#REF!</definedName>
    <definedName name="E_315MVA_Addl_Page1" localSheetId="19">#REF!</definedName>
    <definedName name="E_315MVA_Addl_Page1" localSheetId="4">#REF!</definedName>
    <definedName name="E_315MVA_Addl_Page1" localSheetId="12">#REF!</definedName>
    <definedName name="E_315MVA_Addl_Page1" localSheetId="22">#REF!</definedName>
    <definedName name="E_315MVA_Addl_Page1" localSheetId="6">#REF!</definedName>
    <definedName name="E_315MVA_Addl_Page1">#REF!</definedName>
    <definedName name="E_315MVA_Addl_Page2" localSheetId="25">#REF!</definedName>
    <definedName name="E_315MVA_Addl_Page2" localSheetId="3">#REF!</definedName>
    <definedName name="E_315MVA_Addl_Page2" localSheetId="11">#REF!</definedName>
    <definedName name="E_315MVA_Addl_Page2" localSheetId="24">#REF!</definedName>
    <definedName name="E_315MVA_Addl_Page2" localSheetId="16">#REF!</definedName>
    <definedName name="E_315MVA_Addl_Page2" localSheetId="23">#REF!</definedName>
    <definedName name="E_315MVA_Addl_Page2" localSheetId="5">#REF!</definedName>
    <definedName name="E_315MVA_Addl_Page2" localSheetId="18">#REF!</definedName>
    <definedName name="E_315MVA_Addl_Page2" localSheetId="14">#REF!</definedName>
    <definedName name="E_315MVA_Addl_Page2" localSheetId="15">#REF!</definedName>
    <definedName name="E_315MVA_Addl_Page2" localSheetId="19">#REF!</definedName>
    <definedName name="E_315MVA_Addl_Page2" localSheetId="4">#REF!</definedName>
    <definedName name="E_315MVA_Addl_Page2" localSheetId="12">#REF!</definedName>
    <definedName name="E_315MVA_Addl_Page2" localSheetId="22">#REF!</definedName>
    <definedName name="E_315MVA_Addl_Page2" localSheetId="6">#REF!</definedName>
    <definedName name="E_315MVA_Addl_Page2">#REF!</definedName>
    <definedName name="easd" localSheetId="25">[3]CE!#REF!</definedName>
    <definedName name="easd" localSheetId="3">[3]CE!#REF!</definedName>
    <definedName name="easd" localSheetId="11">[3]CE!#REF!</definedName>
    <definedName name="easd" localSheetId="24">[3]CE!#REF!</definedName>
    <definedName name="easd" localSheetId="16">[3]CE!#REF!</definedName>
    <definedName name="easd" localSheetId="23">[3]CE!#REF!</definedName>
    <definedName name="easd">[3]CE!#REF!</definedName>
    <definedName name="ed" localSheetId="25">#REF!</definedName>
    <definedName name="ed" localSheetId="3">#REF!</definedName>
    <definedName name="ed" localSheetId="11">#REF!</definedName>
    <definedName name="ed" localSheetId="24">#REF!</definedName>
    <definedName name="ed" localSheetId="16">#REF!</definedName>
    <definedName name="ed" localSheetId="23">#REF!</definedName>
    <definedName name="ed">#REF!</definedName>
    <definedName name="er" localSheetId="25">#REF!</definedName>
    <definedName name="er" localSheetId="3">#REF!</definedName>
    <definedName name="er" localSheetId="11">#REF!</definedName>
    <definedName name="er" localSheetId="24">#REF!</definedName>
    <definedName name="er" localSheetId="16">#REF!</definedName>
    <definedName name="er" localSheetId="23">#REF!</definedName>
    <definedName name="er">#REF!</definedName>
    <definedName name="Erai_level">[10]Level_qty!$B$8:$C$528</definedName>
    <definedName name="esd" localSheetId="25">#REF!</definedName>
    <definedName name="esd" localSheetId="3">#REF!</definedName>
    <definedName name="esd" localSheetId="11">#REF!</definedName>
    <definedName name="esd" localSheetId="24">#REF!</definedName>
    <definedName name="esd" localSheetId="16">#REF!</definedName>
    <definedName name="esd" localSheetId="23">#REF!</definedName>
    <definedName name="esd">#REF!</definedName>
    <definedName name="esrdf" localSheetId="25">#REF!</definedName>
    <definedName name="esrdf" localSheetId="3">#REF!</definedName>
    <definedName name="esrdf" localSheetId="11">#REF!</definedName>
    <definedName name="esrdf" localSheetId="24">#REF!</definedName>
    <definedName name="esrdf" localSheetId="16">#REF!</definedName>
    <definedName name="esrdf" localSheetId="23">#REF!</definedName>
    <definedName name="esrdf">#REF!</definedName>
    <definedName name="ESUA" localSheetId="25">#REF!</definedName>
    <definedName name="ESUA" localSheetId="3">#REF!</definedName>
    <definedName name="ESUA" localSheetId="11">#REF!</definedName>
    <definedName name="ESUA" localSheetId="24">#REF!</definedName>
    <definedName name="ESUA" localSheetId="16">#REF!</definedName>
    <definedName name="ESUA" localSheetId="23">#REF!</definedName>
    <definedName name="ESUA">#REF!</definedName>
    <definedName name="Excel_BuiltIn__FilterDatabase" localSheetId="5">'MASTER DATA FILE RAW COAL'!$A$1:$S$898</definedName>
    <definedName name="Excel_BuiltIn__FilterDatabase" localSheetId="18">'MASTER DATA FILE RAW COAL ( (3)'!$A$1:$S$898</definedName>
    <definedName name="Excel_BuiltIn__FilterDatabase" localSheetId="14">'MASTER DATA FILE RAW COAL (2)'!$A$1:$S$898</definedName>
    <definedName name="Excel_BuiltIn__FilterDatabase" localSheetId="15">'MASTER DATA FILE RAW COAL 2 (2)'!$A$1:$S$898</definedName>
    <definedName name="Excel_BuiltIn__FilterDatabase" localSheetId="19">'MASTER DATA FILE RAW COAL 2 (3)'!$A$1:$S$898</definedName>
    <definedName name="Excel_BuiltIn__FilterDatabase" localSheetId="4">'MASTER DATA FILE RAW COAL 210'!$A$1:$S$898</definedName>
    <definedName name="Excel_BuiltIn__FilterDatabase" localSheetId="12">'MASTER DATA FILE WASH COAL  (2)'!$A$1:$S$898</definedName>
    <definedName name="Excel_BuiltIn__FilterDatabase" localSheetId="22">'MASTER DATA FILE WASH COAL  (4)'!$A$1:$S$898</definedName>
    <definedName name="Excel_BuiltIn__FilterDatabase" localSheetId="6">'MASTER DATA FILE WASH COAL 210'!$A$1:$S$898</definedName>
    <definedName name="Excel_BuiltIn_Print_Area" localSheetId="25">#REF!</definedName>
    <definedName name="Excel_BuiltIn_Print_Area" localSheetId="3">#REF!</definedName>
    <definedName name="Excel_BuiltIn_Print_Area" localSheetId="11">#REF!</definedName>
    <definedName name="Excel_BuiltIn_Print_Area" localSheetId="24">#REF!</definedName>
    <definedName name="Excel_BuiltIn_Print_Area" localSheetId="16">#REF!</definedName>
    <definedName name="Excel_BuiltIn_Print_Area" localSheetId="23">#REF!</definedName>
    <definedName name="Excel_BuiltIn_Print_Area" localSheetId="5">#REF!</definedName>
    <definedName name="Excel_BuiltIn_Print_Area" localSheetId="18">#REF!</definedName>
    <definedName name="Excel_BuiltIn_Print_Area" localSheetId="14">#REF!</definedName>
    <definedName name="Excel_BuiltIn_Print_Area" localSheetId="15">#REF!</definedName>
    <definedName name="Excel_BuiltIn_Print_Area" localSheetId="19">#REF!</definedName>
    <definedName name="Excel_BuiltIn_Print_Area" localSheetId="4">#REF!</definedName>
    <definedName name="Excel_BuiltIn_Print_Area" localSheetId="12">#REF!</definedName>
    <definedName name="Excel_BuiltIn_Print_Area" localSheetId="22">#REF!</definedName>
    <definedName name="Excel_BuiltIn_Print_Area" localSheetId="6">#REF!</definedName>
    <definedName name="Excel_BuiltIn_Print_Area">#REF!</definedName>
    <definedName name="f" localSheetId="3" hidden="1">[5]CE!#REF!</definedName>
    <definedName name="f" localSheetId="11" hidden="1">[5]CE!#REF!</definedName>
    <definedName name="f" localSheetId="24" hidden="1">[5]CE!#REF!</definedName>
    <definedName name="f" localSheetId="16" hidden="1">[5]CE!#REF!</definedName>
    <definedName name="f" localSheetId="23" hidden="1">[5]CE!#REF!</definedName>
    <definedName name="f" hidden="1">[5]CE!#REF!</definedName>
    <definedName name="FAX" localSheetId="25">#REF!</definedName>
    <definedName name="FAX" localSheetId="3">#REF!</definedName>
    <definedName name="FAX" localSheetId="11">#REF!</definedName>
    <definedName name="FAX" localSheetId="24">#REF!</definedName>
    <definedName name="FAX" localSheetId="16">#REF!</definedName>
    <definedName name="FAX" localSheetId="23">#REF!</definedName>
    <definedName name="FAX" localSheetId="5">#REF!</definedName>
    <definedName name="FAX" localSheetId="18">#REF!</definedName>
    <definedName name="FAX" localSheetId="14">#REF!</definedName>
    <definedName name="FAX" localSheetId="15">#REF!</definedName>
    <definedName name="FAX" localSheetId="19">#REF!</definedName>
    <definedName name="FAX" localSheetId="4">#REF!</definedName>
    <definedName name="FAX" localSheetId="12">#REF!</definedName>
    <definedName name="FAX" localSheetId="22">#REF!</definedName>
    <definedName name="FAX" localSheetId="6">#REF!</definedName>
    <definedName name="FAX">#REF!</definedName>
    <definedName name="fc" localSheetId="25">#REF!</definedName>
    <definedName name="fc" localSheetId="3">#REF!</definedName>
    <definedName name="fc" localSheetId="11">#REF!</definedName>
    <definedName name="fc" localSheetId="24">#REF!</definedName>
    <definedName name="fc" localSheetId="16">#REF!</definedName>
    <definedName name="fc" localSheetId="23">#REF!</definedName>
    <definedName name="fc">#REF!</definedName>
    <definedName name="fd" localSheetId="25">#REF!</definedName>
    <definedName name="fd" localSheetId="3">#REF!</definedName>
    <definedName name="fd" localSheetId="11">#REF!</definedName>
    <definedName name="fd" localSheetId="24">#REF!</definedName>
    <definedName name="fd" localSheetId="16">#REF!</definedName>
    <definedName name="fd" localSheetId="23">#REF!</definedName>
    <definedName name="fd">#REF!</definedName>
    <definedName name="fdg" localSheetId="25">#REF!</definedName>
    <definedName name="fdg" localSheetId="3">#REF!</definedName>
    <definedName name="fdg" localSheetId="11">#REF!</definedName>
    <definedName name="fdg" localSheetId="24">#REF!</definedName>
    <definedName name="fdg" localSheetId="16">#REF!</definedName>
    <definedName name="fdg" localSheetId="23">#REF!</definedName>
    <definedName name="fdg">#REF!</definedName>
    <definedName name="fdh" localSheetId="25">#REF!</definedName>
    <definedName name="fdh" localSheetId="3">#REF!</definedName>
    <definedName name="fdh" localSheetId="11">#REF!</definedName>
    <definedName name="fdh" localSheetId="24">#REF!</definedName>
    <definedName name="fdh" localSheetId="16">#REF!</definedName>
    <definedName name="fdh" localSheetId="23">#REF!</definedName>
    <definedName name="fdh">#REF!</definedName>
    <definedName name="fdhd" localSheetId="25">#REF!</definedName>
    <definedName name="fdhd" localSheetId="3">#REF!</definedName>
    <definedName name="fdhd" localSheetId="11">#REF!</definedName>
    <definedName name="fdhd" localSheetId="24">#REF!</definedName>
    <definedName name="fdhd" localSheetId="16">#REF!</definedName>
    <definedName name="fdhd" localSheetId="23">#REF!</definedName>
    <definedName name="fdhd">#REF!</definedName>
    <definedName name="fdhfdhd" localSheetId="25">#REF!</definedName>
    <definedName name="fdhfdhd" localSheetId="3">#REF!</definedName>
    <definedName name="fdhfdhd" localSheetId="11">#REF!</definedName>
    <definedName name="fdhfdhd" localSheetId="24">#REF!</definedName>
    <definedName name="fdhfdhd" localSheetId="16">#REF!</definedName>
    <definedName name="fdhfdhd" localSheetId="23">#REF!</definedName>
    <definedName name="fdhfdhd">#REF!</definedName>
    <definedName name="fds" localSheetId="25">#REF!</definedName>
    <definedName name="fds" localSheetId="3">#REF!</definedName>
    <definedName name="fds" localSheetId="11">#REF!</definedName>
    <definedName name="fds" localSheetId="24">#REF!</definedName>
    <definedName name="fds" localSheetId="16">#REF!</definedName>
    <definedName name="fds" localSheetId="23">#REF!</definedName>
    <definedName name="fds">#REF!</definedName>
    <definedName name="fdy" localSheetId="25">#REF!</definedName>
    <definedName name="fdy" localSheetId="3">#REF!</definedName>
    <definedName name="fdy" localSheetId="11">#REF!</definedName>
    <definedName name="fdy" localSheetId="24">#REF!</definedName>
    <definedName name="fdy" localSheetId="16">#REF!</definedName>
    <definedName name="fdy" localSheetId="23">#REF!</definedName>
    <definedName name="fdy">#REF!</definedName>
    <definedName name="ff" localSheetId="3" hidden="1">[5]CE!#REF!</definedName>
    <definedName name="ff" localSheetId="11" hidden="1">[5]CE!#REF!</definedName>
    <definedName name="ff" localSheetId="24" hidden="1">[5]CE!#REF!</definedName>
    <definedName name="ff" localSheetId="16" hidden="1">[5]CE!#REF!</definedName>
    <definedName name="ff" localSheetId="23" hidden="1">[5]CE!#REF!</definedName>
    <definedName name="ff" hidden="1">[5]CE!#REF!</definedName>
    <definedName name="fg" localSheetId="25">#REF!</definedName>
    <definedName name="fg" localSheetId="3">#REF!</definedName>
    <definedName name="fg" localSheetId="11">#REF!</definedName>
    <definedName name="fg" localSheetId="24">#REF!</definedName>
    <definedName name="fg" localSheetId="16">#REF!</definedName>
    <definedName name="fg" localSheetId="23">#REF!</definedName>
    <definedName name="fg">#REF!</definedName>
    <definedName name="fgdhg" localSheetId="25">#REF!</definedName>
    <definedName name="fgdhg" localSheetId="3">#REF!</definedName>
    <definedName name="fgdhg" localSheetId="11">#REF!</definedName>
    <definedName name="fgdhg" localSheetId="24">#REF!</definedName>
    <definedName name="fgdhg" localSheetId="16">#REF!</definedName>
    <definedName name="fgdhg" localSheetId="23">#REF!</definedName>
    <definedName name="fgdhg">#REF!</definedName>
    <definedName name="fgh" localSheetId="25">(#REF!,#REF!)</definedName>
    <definedName name="fgh" localSheetId="3">(#REF!,#REF!)</definedName>
    <definedName name="fgh" localSheetId="11">(#REF!,#REF!)</definedName>
    <definedName name="fgh" localSheetId="24">(#REF!,#REF!)</definedName>
    <definedName name="fgh" localSheetId="16">(#REF!,#REF!)</definedName>
    <definedName name="fgh" localSheetId="23">(#REF!,#REF!)</definedName>
    <definedName name="fgh" localSheetId="12">(#REF!,#REF!)</definedName>
    <definedName name="fgh" localSheetId="22">(#REF!,#REF!)</definedName>
    <definedName name="fgh" localSheetId="6">(#REF!,#REF!)</definedName>
    <definedName name="fgh">(#REF!,#REF!)</definedName>
    <definedName name="fghgfcjh" localSheetId="25">#REF!</definedName>
    <definedName name="fghgfcjh" localSheetId="3">#REF!</definedName>
    <definedName name="fghgfcjh" localSheetId="11">#REF!</definedName>
    <definedName name="fghgfcjh" localSheetId="24">#REF!</definedName>
    <definedName name="fghgfcjh" localSheetId="16">#REF!</definedName>
    <definedName name="fghgfcjh" localSheetId="23">#REF!</definedName>
    <definedName name="fghgfcjh">#REF!</definedName>
    <definedName name="fgs" localSheetId="25">#REF!</definedName>
    <definedName name="fgs" localSheetId="3">#REF!</definedName>
    <definedName name="fgs" localSheetId="11">#REF!</definedName>
    <definedName name="fgs" localSheetId="24">#REF!</definedName>
    <definedName name="fgs" localSheetId="16">#REF!</definedName>
    <definedName name="fgs" localSheetId="23">#REF!</definedName>
    <definedName name="fgs">#REF!</definedName>
    <definedName name="FHG" localSheetId="25">#REF!</definedName>
    <definedName name="FHG" localSheetId="3">#REF!</definedName>
    <definedName name="FHG" localSheetId="11">#REF!</definedName>
    <definedName name="FHG" localSheetId="24">#REF!</definedName>
    <definedName name="FHG" localSheetId="16">#REF!</definedName>
    <definedName name="FHG" localSheetId="23">#REF!</definedName>
    <definedName name="FHG">#REF!</definedName>
    <definedName name="fhgj" localSheetId="25">#REF!</definedName>
    <definedName name="fhgj" localSheetId="3">#REF!</definedName>
    <definedName name="fhgj" localSheetId="11">#REF!</definedName>
    <definedName name="fhgj" localSheetId="24">#REF!</definedName>
    <definedName name="fhgj" localSheetId="16">#REF!</definedName>
    <definedName name="fhgj" localSheetId="23">#REF!</definedName>
    <definedName name="fhgj">#REF!</definedName>
    <definedName name="Final_Copy" localSheetId="25">#REF!</definedName>
    <definedName name="Final_Copy" localSheetId="3">#REF!</definedName>
    <definedName name="Final_Copy" localSheetId="11">#REF!</definedName>
    <definedName name="Final_Copy" localSheetId="24">#REF!</definedName>
    <definedName name="Final_Copy" localSheetId="16">#REF!</definedName>
    <definedName name="Final_Copy" localSheetId="23">#REF!</definedName>
    <definedName name="Final_Copy" localSheetId="5">#REF!</definedName>
    <definedName name="Final_Copy" localSheetId="18">#REF!</definedName>
    <definedName name="Final_Copy" localSheetId="14">#REF!</definedName>
    <definedName name="Final_Copy" localSheetId="15">#REF!</definedName>
    <definedName name="Final_Copy" localSheetId="19">#REF!</definedName>
    <definedName name="Final_Copy" localSheetId="4">#REF!</definedName>
    <definedName name="Final_Copy" localSheetId="12">#REF!</definedName>
    <definedName name="Final_Copy" localSheetId="22">#REF!</definedName>
    <definedName name="Final_Copy" localSheetId="6">#REF!</definedName>
    <definedName name="Final_Copy">#REF!</definedName>
    <definedName name="fjh" localSheetId="25">#REF!</definedName>
    <definedName name="fjh" localSheetId="3">#REF!</definedName>
    <definedName name="fjh" localSheetId="11">#REF!</definedName>
    <definedName name="fjh" localSheetId="24">#REF!</definedName>
    <definedName name="fjh" localSheetId="16">#REF!</definedName>
    <definedName name="fjh" localSheetId="23">#REF!</definedName>
    <definedName name="fjh">#REF!</definedName>
    <definedName name="fjhkl" localSheetId="25">#REF!</definedName>
    <definedName name="fjhkl" localSheetId="3">#REF!</definedName>
    <definedName name="fjhkl" localSheetId="11">#REF!</definedName>
    <definedName name="fjhkl" localSheetId="24">#REF!</definedName>
    <definedName name="fjhkl" localSheetId="16">#REF!</definedName>
    <definedName name="fjhkl" localSheetId="23">#REF!</definedName>
    <definedName name="fjhkl">#REF!</definedName>
    <definedName name="fluj" localSheetId="25">#REF!</definedName>
    <definedName name="fluj" localSheetId="3">#REF!</definedName>
    <definedName name="fluj" localSheetId="11">#REF!</definedName>
    <definedName name="fluj" localSheetId="24">#REF!</definedName>
    <definedName name="fluj" localSheetId="16">#REF!</definedName>
    <definedName name="fluj" localSheetId="23">#REF!</definedName>
    <definedName name="fluj">#REF!</definedName>
    <definedName name="fr" localSheetId="25">#REF!</definedName>
    <definedName name="fr" localSheetId="3">#REF!</definedName>
    <definedName name="fr" localSheetId="11">#REF!</definedName>
    <definedName name="fr" localSheetId="24">#REF!</definedName>
    <definedName name="fr" localSheetId="16">#REF!</definedName>
    <definedName name="fr" localSheetId="23">#REF!</definedName>
    <definedName name="fr">#REF!</definedName>
    <definedName name="fsh" localSheetId="25">#REF!</definedName>
    <definedName name="fsh" localSheetId="3">#REF!</definedName>
    <definedName name="fsh" localSheetId="11">#REF!</definedName>
    <definedName name="fsh" localSheetId="24">#REF!</definedName>
    <definedName name="fsh" localSheetId="16">#REF!</definedName>
    <definedName name="fsh" localSheetId="23">#REF!</definedName>
    <definedName name="fsh">#REF!</definedName>
    <definedName name="Fuel_Exp_CY" localSheetId="25">#REF!</definedName>
    <definedName name="Fuel_Exp_CY" localSheetId="3">#REF!</definedName>
    <definedName name="Fuel_Exp_CY" localSheetId="11">#REF!</definedName>
    <definedName name="Fuel_Exp_CY" localSheetId="24">#REF!</definedName>
    <definedName name="Fuel_Exp_CY" localSheetId="16">#REF!</definedName>
    <definedName name="Fuel_Exp_CY" localSheetId="23">#REF!</definedName>
    <definedName name="Fuel_Exp_CY" localSheetId="15">#REF!</definedName>
    <definedName name="Fuel_Exp_CY" localSheetId="19">#REF!</definedName>
    <definedName name="Fuel_Exp_CY" localSheetId="4">#REF!</definedName>
    <definedName name="Fuel_Exp_CY" localSheetId="12">#REF!</definedName>
    <definedName name="Fuel_Exp_CY" localSheetId="22">#REF!</definedName>
    <definedName name="Fuel_Exp_CY" localSheetId="6">#REF!</definedName>
    <definedName name="Fuel_Exp_CY">#REF!</definedName>
    <definedName name="Fuel_Exp_EY" localSheetId="25">#REF!</definedName>
    <definedName name="Fuel_Exp_EY" localSheetId="3">#REF!</definedName>
    <definedName name="Fuel_Exp_EY" localSheetId="11">#REF!</definedName>
    <definedName name="Fuel_Exp_EY" localSheetId="24">#REF!</definedName>
    <definedName name="Fuel_Exp_EY" localSheetId="16">#REF!</definedName>
    <definedName name="Fuel_Exp_EY" localSheetId="23">#REF!</definedName>
    <definedName name="Fuel_Exp_EY" localSheetId="15">#REF!</definedName>
    <definedName name="Fuel_Exp_EY" localSheetId="19">#REF!</definedName>
    <definedName name="Fuel_Exp_EY" localSheetId="4">#REF!</definedName>
    <definedName name="Fuel_Exp_EY" localSheetId="12">#REF!</definedName>
    <definedName name="Fuel_Exp_EY" localSheetId="22">#REF!</definedName>
    <definedName name="Fuel_Exp_EY" localSheetId="6">#REF!</definedName>
    <definedName name="Fuel_Exp_EY">#REF!</definedName>
    <definedName name="Fuel_Exp_PY" localSheetId="25">#REF!</definedName>
    <definedName name="Fuel_Exp_PY" localSheetId="3">#REF!</definedName>
    <definedName name="Fuel_Exp_PY" localSheetId="11">#REF!</definedName>
    <definedName name="Fuel_Exp_PY" localSheetId="24">#REF!</definedName>
    <definedName name="Fuel_Exp_PY" localSheetId="16">#REF!</definedName>
    <definedName name="Fuel_Exp_PY" localSheetId="23">#REF!</definedName>
    <definedName name="Fuel_Exp_PY" localSheetId="15">#REF!</definedName>
    <definedName name="Fuel_Exp_PY" localSheetId="19">#REF!</definedName>
    <definedName name="Fuel_Exp_PY" localSheetId="4">#REF!</definedName>
    <definedName name="Fuel_Exp_PY" localSheetId="12">#REF!</definedName>
    <definedName name="Fuel_Exp_PY" localSheetId="22">#REF!</definedName>
    <definedName name="Fuel_Exp_PY" localSheetId="6">#REF!</definedName>
    <definedName name="Fuel_Exp_PY">#REF!</definedName>
    <definedName name="fxg" localSheetId="25">(#REF!,#REF!)</definedName>
    <definedName name="fxg" localSheetId="3">(#REF!,#REF!)</definedName>
    <definedName name="fxg" localSheetId="11">(#REF!,#REF!)</definedName>
    <definedName name="fxg" localSheetId="24">(#REF!,#REF!)</definedName>
    <definedName name="fxg" localSheetId="16">(#REF!,#REF!)</definedName>
    <definedName name="fxg" localSheetId="23">(#REF!,#REF!)</definedName>
    <definedName name="fxg" localSheetId="12">(#REF!,#REF!)</definedName>
    <definedName name="fxg" localSheetId="22">(#REF!,#REF!)</definedName>
    <definedName name="fxg" localSheetId="6">(#REF!,#REF!)</definedName>
    <definedName name="fxg">(#REF!,#REF!)</definedName>
    <definedName name="g" localSheetId="25">#REF!</definedName>
    <definedName name="g" localSheetId="3">#REF!</definedName>
    <definedName name="g" localSheetId="11">#REF!</definedName>
    <definedName name="g" localSheetId="24">#REF!</definedName>
    <definedName name="g" localSheetId="16">#REF!</definedName>
    <definedName name="g" localSheetId="23">#REF!</definedName>
    <definedName name="g">#REF!</definedName>
    <definedName name="gdg" localSheetId="25" hidden="1">[5]CE!#REF!</definedName>
    <definedName name="gdg" localSheetId="3" hidden="1">[5]CE!#REF!</definedName>
    <definedName name="gdg" localSheetId="11" hidden="1">[5]CE!#REF!</definedName>
    <definedName name="gdg" localSheetId="24" hidden="1">[5]CE!#REF!</definedName>
    <definedName name="gdg" localSheetId="16" hidden="1">[5]CE!#REF!</definedName>
    <definedName name="gdg" localSheetId="23" hidden="1">[5]CE!#REF!</definedName>
    <definedName name="gdg" hidden="1">[5]CE!#REF!</definedName>
    <definedName name="gdhfdhfd" localSheetId="25">#REF!</definedName>
    <definedName name="gdhfdhfd" localSheetId="3">#REF!</definedName>
    <definedName name="gdhfdhfd" localSheetId="11">#REF!</definedName>
    <definedName name="gdhfdhfd" localSheetId="24">#REF!</definedName>
    <definedName name="gdhfdhfd" localSheetId="16">#REF!</definedName>
    <definedName name="gdhfdhfd" localSheetId="23">#REF!</definedName>
    <definedName name="gdhfdhfd">#REF!</definedName>
    <definedName name="gdsf" localSheetId="25">#REF!</definedName>
    <definedName name="gdsf" localSheetId="3">#REF!</definedName>
    <definedName name="gdsf" localSheetId="11">#REF!</definedName>
    <definedName name="gdsf" localSheetId="24">#REF!</definedName>
    <definedName name="gdsf" localSheetId="16">#REF!</definedName>
    <definedName name="gdsf" localSheetId="23">#REF!</definedName>
    <definedName name="gdsf">#REF!</definedName>
    <definedName name="gdsgdsgs" localSheetId="25" hidden="1">[5]CE!#REF!</definedName>
    <definedName name="gdsgdsgs" localSheetId="3" hidden="1">[5]CE!#REF!</definedName>
    <definedName name="gdsgdsgs" localSheetId="11" hidden="1">[5]CE!#REF!</definedName>
    <definedName name="gdsgdsgs" localSheetId="24" hidden="1">[5]CE!#REF!</definedName>
    <definedName name="gdsgdsgs" localSheetId="16" hidden="1">[5]CE!#REF!</definedName>
    <definedName name="gdsgdsgs" localSheetId="23" hidden="1">[5]CE!#REF!</definedName>
    <definedName name="gdsgdsgs" hidden="1">[5]CE!#REF!</definedName>
    <definedName name="gf" localSheetId="25">#REF!</definedName>
    <definedName name="gf" localSheetId="3">#REF!</definedName>
    <definedName name="gf" localSheetId="11">#REF!</definedName>
    <definedName name="gf" localSheetId="24">#REF!</definedName>
    <definedName name="gf" localSheetId="16">#REF!</definedName>
    <definedName name="gf" localSheetId="23">#REF!</definedName>
    <definedName name="gf">#REF!</definedName>
    <definedName name="gfd" localSheetId="25">#REF!</definedName>
    <definedName name="gfd" localSheetId="3">#REF!</definedName>
    <definedName name="gfd" localSheetId="11">#REF!</definedName>
    <definedName name="gfd" localSheetId="24">#REF!</definedName>
    <definedName name="gfd" localSheetId="16">#REF!</definedName>
    <definedName name="gfd" localSheetId="23">#REF!</definedName>
    <definedName name="gfd">#REF!</definedName>
    <definedName name="gfdh" localSheetId="25">#REF!</definedName>
    <definedName name="gfdh" localSheetId="3">#REF!</definedName>
    <definedName name="gfdh" localSheetId="11">#REF!</definedName>
    <definedName name="gfdh" localSheetId="24">#REF!</definedName>
    <definedName name="gfdh" localSheetId="16">#REF!</definedName>
    <definedName name="gfdh" localSheetId="23">#REF!</definedName>
    <definedName name="gfdh">#REF!</definedName>
    <definedName name="gfgf" localSheetId="25" hidden="1">#REF!</definedName>
    <definedName name="gfgf" localSheetId="3" hidden="1">#REF!</definedName>
    <definedName name="gfgf" localSheetId="11" hidden="1">#REF!</definedName>
    <definedName name="gfgf" localSheetId="24" hidden="1">#REF!</definedName>
    <definedName name="gfgf" localSheetId="16" hidden="1">#REF!</definedName>
    <definedName name="gfgf" localSheetId="23" hidden="1">#REF!</definedName>
    <definedName name="gfgf" hidden="1">#REF!</definedName>
    <definedName name="gfh" localSheetId="25">[3]CE!#REF!</definedName>
    <definedName name="gfh" localSheetId="3">[3]CE!#REF!</definedName>
    <definedName name="gfh" localSheetId="11">[3]CE!#REF!</definedName>
    <definedName name="gfh" localSheetId="24">[3]CE!#REF!</definedName>
    <definedName name="gfh" localSheetId="16">[3]CE!#REF!</definedName>
    <definedName name="gfh" localSheetId="23">[3]CE!#REF!</definedName>
    <definedName name="gfh" localSheetId="12">[3]CE!#REF!</definedName>
    <definedName name="gfh" localSheetId="22">[3]CE!#REF!</definedName>
    <definedName name="gfh" localSheetId="6">[3]CE!#REF!</definedName>
    <definedName name="gfh">[3]CE!#REF!</definedName>
    <definedName name="gfj" localSheetId="25">#REF!</definedName>
    <definedName name="gfj" localSheetId="3">#REF!</definedName>
    <definedName name="gfj" localSheetId="11">#REF!</definedName>
    <definedName name="gfj" localSheetId="24">#REF!</definedName>
    <definedName name="gfj" localSheetId="16">#REF!</definedName>
    <definedName name="gfj" localSheetId="23">#REF!</definedName>
    <definedName name="gfj">#REF!</definedName>
    <definedName name="gfjkgfikk" localSheetId="25">#REF!</definedName>
    <definedName name="gfjkgfikk" localSheetId="3">#REF!</definedName>
    <definedName name="gfjkgfikk" localSheetId="11">#REF!</definedName>
    <definedName name="gfjkgfikk" localSheetId="24">#REF!</definedName>
    <definedName name="gfjkgfikk" localSheetId="16">#REF!</definedName>
    <definedName name="gfjkgfikk" localSheetId="23">#REF!</definedName>
    <definedName name="gfjkgfikk">#REF!</definedName>
    <definedName name="gfxd" localSheetId="25">#REF!</definedName>
    <definedName name="gfxd" localSheetId="3">#REF!</definedName>
    <definedName name="gfxd" localSheetId="11">#REF!</definedName>
    <definedName name="gfxd" localSheetId="24">#REF!</definedName>
    <definedName name="gfxd" localSheetId="16">#REF!</definedName>
    <definedName name="gfxd" localSheetId="23">#REF!</definedName>
    <definedName name="gfxd">#REF!</definedName>
    <definedName name="gg" localSheetId="25">#REF!</definedName>
    <definedName name="gg" localSheetId="3">#REF!</definedName>
    <definedName name="gg" localSheetId="11">#REF!</definedName>
    <definedName name="gg" localSheetId="24">#REF!</definedName>
    <definedName name="gg" localSheetId="16">#REF!</definedName>
    <definedName name="gg" localSheetId="23">#REF!</definedName>
    <definedName name="gg" localSheetId="15">#REF!</definedName>
    <definedName name="gg" localSheetId="19">#REF!</definedName>
    <definedName name="gg" localSheetId="4">#REF!</definedName>
    <definedName name="gg" localSheetId="12">#REF!</definedName>
    <definedName name="gg" localSheetId="22">#REF!</definedName>
    <definedName name="gg" localSheetId="6">#REF!</definedName>
    <definedName name="gg">#REF!</definedName>
    <definedName name="gh" localSheetId="25">#REF!</definedName>
    <definedName name="gh" localSheetId="3">#REF!</definedName>
    <definedName name="gh" localSheetId="11">#REF!</definedName>
    <definedName name="gh" localSheetId="24">#REF!</definedName>
    <definedName name="gh" localSheetId="16">#REF!</definedName>
    <definedName name="gh" localSheetId="23">#REF!</definedName>
    <definedName name="gh">#REF!</definedName>
    <definedName name="ghj" localSheetId="25">#REF!</definedName>
    <definedName name="ghj" localSheetId="3">#REF!</definedName>
    <definedName name="ghj" localSheetId="11">#REF!</definedName>
    <definedName name="ghj" localSheetId="24">#REF!</definedName>
    <definedName name="ghj" localSheetId="16">#REF!</definedName>
    <definedName name="ghj" localSheetId="23">#REF!</definedName>
    <definedName name="ghj">#REF!</definedName>
    <definedName name="gj" localSheetId="25">#REF!</definedName>
    <definedName name="gj" localSheetId="3">#REF!</definedName>
    <definedName name="gj" localSheetId="11">#REF!</definedName>
    <definedName name="gj" localSheetId="24">#REF!</definedName>
    <definedName name="gj" localSheetId="16">#REF!</definedName>
    <definedName name="gj" localSheetId="23">#REF!</definedName>
    <definedName name="gj">#REF!</definedName>
    <definedName name="gjghhg" localSheetId="25">#REF!</definedName>
    <definedName name="gjghhg" localSheetId="3">#REF!</definedName>
    <definedName name="gjghhg" localSheetId="11">#REF!</definedName>
    <definedName name="gjghhg" localSheetId="24">#REF!</definedName>
    <definedName name="gjghhg" localSheetId="16">#REF!</definedName>
    <definedName name="gjghhg" localSheetId="23">#REF!</definedName>
    <definedName name="gjghhg">#REF!</definedName>
    <definedName name="gl" localSheetId="25">[3]CE!#REF!</definedName>
    <definedName name="gl" localSheetId="3">[3]CE!#REF!</definedName>
    <definedName name="gl" localSheetId="11">[3]CE!#REF!</definedName>
    <definedName name="gl" localSheetId="24">[3]CE!#REF!</definedName>
    <definedName name="gl" localSheetId="16">[3]CE!#REF!</definedName>
    <definedName name="gl" localSheetId="23">[3]CE!#REF!</definedName>
    <definedName name="gl">[3]CE!#REF!</definedName>
    <definedName name="GR" localSheetId="25">#REF!</definedName>
    <definedName name="GR" localSheetId="3">#REF!</definedName>
    <definedName name="GR" localSheetId="11">#REF!</definedName>
    <definedName name="GR" localSheetId="24">#REF!</definedName>
    <definedName name="GR" localSheetId="16">#REF!</definedName>
    <definedName name="GR" localSheetId="23">#REF!</definedName>
    <definedName name="GR" localSheetId="15">#REF!</definedName>
    <definedName name="GR" localSheetId="19">#REF!</definedName>
    <definedName name="GR" localSheetId="4">#REF!</definedName>
    <definedName name="GR" localSheetId="12">#REF!</definedName>
    <definedName name="GR" localSheetId="22">#REF!</definedName>
    <definedName name="GR" localSheetId="6">#REF!</definedName>
    <definedName name="GR">#REF!</definedName>
    <definedName name="gs" localSheetId="25">#REF!</definedName>
    <definedName name="gs" localSheetId="3">#REF!</definedName>
    <definedName name="gs" localSheetId="11">#REF!</definedName>
    <definedName name="gs" localSheetId="24">#REF!</definedName>
    <definedName name="gs" localSheetId="16">#REF!</definedName>
    <definedName name="gs" localSheetId="23">#REF!</definedName>
    <definedName name="gs">#REF!</definedName>
    <definedName name="gsd" localSheetId="25">#REF!</definedName>
    <definedName name="gsd" localSheetId="3">#REF!</definedName>
    <definedName name="gsd" localSheetId="11">#REF!</definedName>
    <definedName name="gsd" localSheetId="24">#REF!</definedName>
    <definedName name="gsd" localSheetId="16">#REF!</definedName>
    <definedName name="gsd" localSheetId="23">#REF!</definedName>
    <definedName name="gsd">#REF!</definedName>
    <definedName name="gse" localSheetId="25">[3]CE!#REF!</definedName>
    <definedName name="gse" localSheetId="3">[3]CE!#REF!</definedName>
    <definedName name="gse" localSheetId="11">[3]CE!#REF!</definedName>
    <definedName name="gse" localSheetId="24">[3]CE!#REF!</definedName>
    <definedName name="gse" localSheetId="16">[3]CE!#REF!</definedName>
    <definedName name="gse" localSheetId="23">[3]CE!#REF!</definedName>
    <definedName name="gse">[3]CE!#REF!</definedName>
    <definedName name="gsfd" localSheetId="25">#REF!</definedName>
    <definedName name="gsfd" localSheetId="3">#REF!</definedName>
    <definedName name="gsfd" localSheetId="11">#REF!</definedName>
    <definedName name="gsfd" localSheetId="24">#REF!</definedName>
    <definedName name="gsfd" localSheetId="16">#REF!</definedName>
    <definedName name="gsfd" localSheetId="23">#REF!</definedName>
    <definedName name="gsfd">#REF!</definedName>
    <definedName name="gtsd" localSheetId="25">#REF!</definedName>
    <definedName name="gtsd" localSheetId="3">#REF!</definedName>
    <definedName name="gtsd" localSheetId="11">#REF!</definedName>
    <definedName name="gtsd" localSheetId="24">#REF!</definedName>
    <definedName name="gtsd" localSheetId="16">#REF!</definedName>
    <definedName name="gtsd" localSheetId="23">#REF!</definedName>
    <definedName name="gtsd">#REF!</definedName>
    <definedName name="h" localSheetId="25">#REF!</definedName>
    <definedName name="h" localSheetId="3">#REF!</definedName>
    <definedName name="h" localSheetId="11">#REF!</definedName>
    <definedName name="h" localSheetId="24">#REF!</definedName>
    <definedName name="h" localSheetId="16">#REF!</definedName>
    <definedName name="h" localSheetId="23">#REF!</definedName>
    <definedName name="h" localSheetId="15">#REF!</definedName>
    <definedName name="h" localSheetId="19">#REF!</definedName>
    <definedName name="h" localSheetId="4">#REF!</definedName>
    <definedName name="h" localSheetId="12">#REF!</definedName>
    <definedName name="h" localSheetId="22">#REF!</definedName>
    <definedName name="h" localSheetId="6">#REF!</definedName>
    <definedName name="h">#REF!</definedName>
    <definedName name="hdf" localSheetId="25">#REF!</definedName>
    <definedName name="hdf" localSheetId="3">#REF!</definedName>
    <definedName name="hdf" localSheetId="11">#REF!</definedName>
    <definedName name="hdf" localSheetId="24">#REF!</definedName>
    <definedName name="hdf" localSheetId="16">#REF!</definedName>
    <definedName name="hdf" localSheetId="23">#REF!</definedName>
    <definedName name="hdf">#REF!</definedName>
    <definedName name="hdfg" localSheetId="25">#REF!</definedName>
    <definedName name="hdfg" localSheetId="3">#REF!</definedName>
    <definedName name="hdfg" localSheetId="11">#REF!</definedName>
    <definedName name="hdfg" localSheetId="24">#REF!</definedName>
    <definedName name="hdfg" localSheetId="16">#REF!</definedName>
    <definedName name="hdfg" localSheetId="23">#REF!</definedName>
    <definedName name="hdfg">#REF!</definedName>
    <definedName name="hfx" localSheetId="25">#REF!</definedName>
    <definedName name="hfx" localSheetId="3">#REF!</definedName>
    <definedName name="hfx" localSheetId="11">#REF!</definedName>
    <definedName name="hfx" localSheetId="24">#REF!</definedName>
    <definedName name="hfx" localSheetId="16">#REF!</definedName>
    <definedName name="hfx" localSheetId="23">#REF!</definedName>
    <definedName name="hfx">#REF!</definedName>
    <definedName name="hfxg" localSheetId="25">#REF!</definedName>
    <definedName name="hfxg" localSheetId="3">#REF!</definedName>
    <definedName name="hfxg" localSheetId="11">#REF!</definedName>
    <definedName name="hfxg" localSheetId="24">#REF!</definedName>
    <definedName name="hfxg" localSheetId="16">#REF!</definedName>
    <definedName name="hfxg" localSheetId="23">#REF!</definedName>
    <definedName name="hfxg">#REF!</definedName>
    <definedName name="hg" localSheetId="25">#REF!</definedName>
    <definedName name="hg" localSheetId="3">#REF!</definedName>
    <definedName name="hg" localSheetId="11">#REF!</definedName>
    <definedName name="hg" localSheetId="24">#REF!</definedName>
    <definedName name="hg" localSheetId="16">#REF!</definedName>
    <definedName name="hg" localSheetId="23">#REF!</definedName>
    <definedName name="hg">#REF!</definedName>
    <definedName name="hgfd" localSheetId="25">(#REF!,#REF!)</definedName>
    <definedName name="hgfd" localSheetId="3">(#REF!,#REF!)</definedName>
    <definedName name="hgfd" localSheetId="11">(#REF!,#REF!)</definedName>
    <definedName name="hgfd" localSheetId="24">(#REF!,#REF!)</definedName>
    <definedName name="hgfd" localSheetId="16">(#REF!,#REF!)</definedName>
    <definedName name="hgfd" localSheetId="23">(#REF!,#REF!)</definedName>
    <definedName name="hgfd">(#REF!,#REF!)</definedName>
    <definedName name="HGFJM" localSheetId="25">#REF!</definedName>
    <definedName name="HGFJM" localSheetId="3">#REF!</definedName>
    <definedName name="HGFJM" localSheetId="11">#REF!</definedName>
    <definedName name="HGFJM" localSheetId="24">#REF!</definedName>
    <definedName name="HGFJM" localSheetId="16">#REF!</definedName>
    <definedName name="HGFJM" localSheetId="23">#REF!</definedName>
    <definedName name="HGFJM">#REF!</definedName>
    <definedName name="hgj" localSheetId="25">#REF!</definedName>
    <definedName name="hgj" localSheetId="3">#REF!</definedName>
    <definedName name="hgj" localSheetId="11">#REF!</definedName>
    <definedName name="hgj" localSheetId="24">#REF!</definedName>
    <definedName name="hgj" localSheetId="16">#REF!</definedName>
    <definedName name="hgj" localSheetId="23">#REF!</definedName>
    <definedName name="hgj">#REF!</definedName>
    <definedName name="hgz" localSheetId="25">#REF!</definedName>
    <definedName name="hgz" localSheetId="3">#REF!</definedName>
    <definedName name="hgz" localSheetId="11">#REF!</definedName>
    <definedName name="hgz" localSheetId="24">#REF!</definedName>
    <definedName name="hgz" localSheetId="16">#REF!</definedName>
    <definedName name="hgz" localSheetId="23">#REF!</definedName>
    <definedName name="hgz">#REF!</definedName>
    <definedName name="hjf" localSheetId="25" hidden="1">[5]CE!#REF!</definedName>
    <definedName name="hjf" localSheetId="3" hidden="1">[5]CE!#REF!</definedName>
    <definedName name="hjf" localSheetId="11" hidden="1">[5]CE!#REF!</definedName>
    <definedName name="hjf" localSheetId="24" hidden="1">[5]CE!#REF!</definedName>
    <definedName name="hjf" localSheetId="16" hidden="1">[5]CE!#REF!</definedName>
    <definedName name="hjf" localSheetId="23" hidden="1">[5]CE!#REF!</definedName>
    <definedName name="hjf" hidden="1">[5]CE!#REF!</definedName>
    <definedName name="hjfg" localSheetId="25">#REF!</definedName>
    <definedName name="hjfg" localSheetId="3">#REF!</definedName>
    <definedName name="hjfg" localSheetId="11">#REF!</definedName>
    <definedName name="hjfg" localSheetId="24">#REF!</definedName>
    <definedName name="hjfg" localSheetId="16">#REF!</definedName>
    <definedName name="hjfg" localSheetId="23">#REF!</definedName>
    <definedName name="hjfg">#REF!</definedName>
    <definedName name="hjfjhf" localSheetId="25">#REF!</definedName>
    <definedName name="hjfjhf" localSheetId="3">#REF!</definedName>
    <definedName name="hjfjhf" localSheetId="11">#REF!</definedName>
    <definedName name="hjfjhf" localSheetId="24">#REF!</definedName>
    <definedName name="hjfjhf" localSheetId="16">#REF!</definedName>
    <definedName name="hjfjhf" localSheetId="23">#REF!</definedName>
    <definedName name="hjfjhf">#REF!</definedName>
    <definedName name="hjk" localSheetId="25">[3]CE!#REF!</definedName>
    <definedName name="hjk" localSheetId="3">[3]CE!#REF!</definedName>
    <definedName name="hjk" localSheetId="11">[3]CE!#REF!</definedName>
    <definedName name="hjk" localSheetId="24">[3]CE!#REF!</definedName>
    <definedName name="hjk" localSheetId="16">[3]CE!#REF!</definedName>
    <definedName name="hjk" localSheetId="23">[3]CE!#REF!</definedName>
    <definedName name="hjk" localSheetId="15">[3]CE!#REF!</definedName>
    <definedName name="hjk" localSheetId="19">[3]CE!#REF!</definedName>
    <definedName name="hjk" localSheetId="4">[3]CE!#REF!</definedName>
    <definedName name="hjk" localSheetId="12">[3]CE!#REF!</definedName>
    <definedName name="hjk" localSheetId="22">[3]CE!#REF!</definedName>
    <definedName name="hjk" localSheetId="6">[3]CE!#REF!</definedName>
    <definedName name="hjk">[3]CE!#REF!</definedName>
    <definedName name="hkj" localSheetId="25">#REF!</definedName>
    <definedName name="hkj" localSheetId="3">#REF!</definedName>
    <definedName name="hkj" localSheetId="11">#REF!</definedName>
    <definedName name="hkj" localSheetId="24">#REF!</definedName>
    <definedName name="hkj" localSheetId="16">#REF!</definedName>
    <definedName name="hkj" localSheetId="23">#REF!</definedName>
    <definedName name="hkj">#REF!</definedName>
    <definedName name="HR_IMPACT" localSheetId="25">#REF!</definedName>
    <definedName name="HR_IMPACT" localSheetId="3">#REF!</definedName>
    <definedName name="HR_IMPACT" localSheetId="11">#REF!</definedName>
    <definedName name="HR_IMPACT" localSheetId="24">#REF!</definedName>
    <definedName name="HR_IMPACT" localSheetId="16">#REF!</definedName>
    <definedName name="HR_IMPACT" localSheetId="23">#REF!</definedName>
    <definedName name="HR_IMPACT" localSheetId="15">#REF!</definedName>
    <definedName name="HR_IMPACT" localSheetId="19">#REF!</definedName>
    <definedName name="HR_IMPACT" localSheetId="4">#REF!</definedName>
    <definedName name="HR_IMPACT" localSheetId="12">#REF!</definedName>
    <definedName name="HR_IMPACT" localSheetId="22">#REF!</definedName>
    <definedName name="HR_IMPACT" localSheetId="6">#REF!</definedName>
    <definedName name="HR_IMPACT">#REF!</definedName>
    <definedName name="hy" localSheetId="25">#REF!</definedName>
    <definedName name="hy" localSheetId="3">#REF!</definedName>
    <definedName name="hy" localSheetId="11">#REF!</definedName>
    <definedName name="hy" localSheetId="24">#REF!</definedName>
    <definedName name="hy" localSheetId="16">#REF!</definedName>
    <definedName name="hy" localSheetId="23">#REF!</definedName>
    <definedName name="hy">#REF!</definedName>
    <definedName name="Intt_Charge_cY" localSheetId="25">(#REF!,#REF!)</definedName>
    <definedName name="Intt_Charge_cY" localSheetId="3">(#REF!,#REF!)</definedName>
    <definedName name="Intt_Charge_cY" localSheetId="11">(#REF!,#REF!)</definedName>
    <definedName name="Intt_Charge_cY" localSheetId="24">(#REF!,#REF!)</definedName>
    <definedName name="Intt_Charge_cY" localSheetId="16">(#REF!,#REF!)</definedName>
    <definedName name="Intt_Charge_cY" localSheetId="23">(#REF!,#REF!)</definedName>
    <definedName name="Intt_Charge_cY" localSheetId="5">(#REF!,#REF!)</definedName>
    <definedName name="Intt_Charge_cY" localSheetId="18">(#REF!,#REF!)</definedName>
    <definedName name="Intt_Charge_cY" localSheetId="14">(#REF!,#REF!)</definedName>
    <definedName name="Intt_Charge_cY" localSheetId="15">(#REF!,#REF!)</definedName>
    <definedName name="Intt_Charge_cY" localSheetId="19">(#REF!,#REF!)</definedName>
    <definedName name="Intt_Charge_cY" localSheetId="4">(#REF!,#REF!)</definedName>
    <definedName name="Intt_Charge_cY" localSheetId="12">(#REF!,#REF!)</definedName>
    <definedName name="Intt_Charge_cY" localSheetId="22">(#REF!,#REF!)</definedName>
    <definedName name="Intt_Charge_cY" localSheetId="6">(#REF!,#REF!)</definedName>
    <definedName name="Intt_Charge_cY">(#REF!,#REF!)</definedName>
    <definedName name="Intt_Charge_cy_1">('[11]A 3.7'!$H$35,'[11]A 3.7'!$H$44)</definedName>
    <definedName name="Intt_Charge_eY" localSheetId="25">(#REF!,#REF!)</definedName>
    <definedName name="Intt_Charge_eY" localSheetId="3">(#REF!,#REF!)</definedName>
    <definedName name="Intt_Charge_eY" localSheetId="11">(#REF!,#REF!)</definedName>
    <definedName name="Intt_Charge_eY" localSheetId="24">(#REF!,#REF!)</definedName>
    <definedName name="Intt_Charge_eY" localSheetId="16">(#REF!,#REF!)</definedName>
    <definedName name="Intt_Charge_eY" localSheetId="23">(#REF!,#REF!)</definedName>
    <definedName name="Intt_Charge_eY" localSheetId="5">(#REF!,#REF!)</definedName>
    <definedName name="Intt_Charge_eY" localSheetId="18">(#REF!,#REF!)</definedName>
    <definedName name="Intt_Charge_eY" localSheetId="14">(#REF!,#REF!)</definedName>
    <definedName name="Intt_Charge_eY" localSheetId="15">(#REF!,#REF!)</definedName>
    <definedName name="Intt_Charge_eY" localSheetId="19">(#REF!,#REF!)</definedName>
    <definedName name="Intt_Charge_eY" localSheetId="4">(#REF!,#REF!)</definedName>
    <definedName name="Intt_Charge_eY" localSheetId="12">(#REF!,#REF!)</definedName>
    <definedName name="Intt_Charge_eY" localSheetId="22">(#REF!,#REF!)</definedName>
    <definedName name="Intt_Charge_eY" localSheetId="6">(#REF!,#REF!)</definedName>
    <definedName name="Intt_Charge_eY">(#REF!,#REF!)</definedName>
    <definedName name="Intt_Charge_ey_1">('[11]A 3.7'!$I$35,'[11]A 3.7'!$I$44)</definedName>
    <definedName name="Intt_Charge_PY" localSheetId="25">(#REF!,#REF!)</definedName>
    <definedName name="Intt_Charge_PY" localSheetId="3">(#REF!,#REF!)</definedName>
    <definedName name="Intt_Charge_PY" localSheetId="11">(#REF!,#REF!)</definedName>
    <definedName name="Intt_Charge_PY" localSheetId="24">(#REF!,#REF!)</definedName>
    <definedName name="Intt_Charge_PY" localSheetId="16">(#REF!,#REF!)</definedName>
    <definedName name="Intt_Charge_PY" localSheetId="23">(#REF!,#REF!)</definedName>
    <definedName name="Intt_Charge_PY" localSheetId="5">(#REF!,#REF!)</definedName>
    <definedName name="Intt_Charge_PY" localSheetId="18">(#REF!,#REF!)</definedName>
    <definedName name="Intt_Charge_PY" localSheetId="14">(#REF!,#REF!)</definedName>
    <definedName name="Intt_Charge_PY" localSheetId="15">(#REF!,#REF!)</definedName>
    <definedName name="Intt_Charge_PY" localSheetId="19">(#REF!,#REF!)</definedName>
    <definedName name="Intt_Charge_PY" localSheetId="4">(#REF!,#REF!)</definedName>
    <definedName name="Intt_Charge_PY" localSheetId="12">(#REF!,#REF!)</definedName>
    <definedName name="Intt_Charge_PY" localSheetId="22">(#REF!,#REF!)</definedName>
    <definedName name="Intt_Charge_PY" localSheetId="6">(#REF!,#REF!)</definedName>
    <definedName name="Intt_Charge_PY">(#REF!,#REF!)</definedName>
    <definedName name="Intt_Charge_py_1">('[11]A 3.7'!$G$35,'[11]A 3.7'!$G$44)</definedName>
    <definedName name="IYU9TC" localSheetId="25">#REF!</definedName>
    <definedName name="IYU9TC" localSheetId="3">#REF!</definedName>
    <definedName name="IYU9TC" localSheetId="11">#REF!</definedName>
    <definedName name="IYU9TC" localSheetId="24">#REF!</definedName>
    <definedName name="IYU9TC" localSheetId="16">#REF!</definedName>
    <definedName name="IYU9TC" localSheetId="23">#REF!</definedName>
    <definedName name="IYU9TC" localSheetId="15">#REF!</definedName>
    <definedName name="IYU9TC" localSheetId="19">#REF!</definedName>
    <definedName name="IYU9TC" localSheetId="4">#REF!</definedName>
    <definedName name="IYU9TC" localSheetId="12">#REF!</definedName>
    <definedName name="IYU9TC" localSheetId="22">#REF!</definedName>
    <definedName name="IYU9TC" localSheetId="6">#REF!</definedName>
    <definedName name="IYU9TC">#REF!</definedName>
    <definedName name="j" localSheetId="25">#REF!</definedName>
    <definedName name="j" localSheetId="3">#REF!</definedName>
    <definedName name="j" localSheetId="11">#REF!</definedName>
    <definedName name="j" localSheetId="24">#REF!</definedName>
    <definedName name="j" localSheetId="16">#REF!</definedName>
    <definedName name="j" localSheetId="23">#REF!</definedName>
    <definedName name="j">#REF!</definedName>
    <definedName name="jfg" localSheetId="25">#REF!</definedName>
    <definedName name="jfg" localSheetId="3">#REF!</definedName>
    <definedName name="jfg" localSheetId="11">#REF!</definedName>
    <definedName name="jfg" localSheetId="24">#REF!</definedName>
    <definedName name="jfg" localSheetId="16">#REF!</definedName>
    <definedName name="jfg" localSheetId="23">#REF!</definedName>
    <definedName name="jfg">#REF!</definedName>
    <definedName name="jg" localSheetId="25">#REF!</definedName>
    <definedName name="jg" localSheetId="3">#REF!</definedName>
    <definedName name="jg" localSheetId="11">#REF!</definedName>
    <definedName name="jg" localSheetId="24">#REF!</definedName>
    <definedName name="jg" localSheetId="16">#REF!</definedName>
    <definedName name="jg" localSheetId="23">#REF!</definedName>
    <definedName name="jg">#REF!</definedName>
    <definedName name="jgh" localSheetId="25">#REF!</definedName>
    <definedName name="jgh" localSheetId="3">#REF!</definedName>
    <definedName name="jgh" localSheetId="11">#REF!</definedName>
    <definedName name="jgh" localSheetId="24">#REF!</definedName>
    <definedName name="jgh" localSheetId="16">#REF!</definedName>
    <definedName name="jgh" localSheetId="23">#REF!</definedName>
    <definedName name="jgh">#REF!</definedName>
    <definedName name="jghfjfguj" localSheetId="25">#REF!</definedName>
    <definedName name="jghfjfguj" localSheetId="3">#REF!</definedName>
    <definedName name="jghfjfguj" localSheetId="11">#REF!</definedName>
    <definedName name="jghfjfguj" localSheetId="24">#REF!</definedName>
    <definedName name="jghfjfguj" localSheetId="16">#REF!</definedName>
    <definedName name="jghfjfguj" localSheetId="23">#REF!</definedName>
    <definedName name="jghfjfguj">#REF!</definedName>
    <definedName name="jh" localSheetId="25">#REF!</definedName>
    <definedName name="jh" localSheetId="3">#REF!</definedName>
    <definedName name="jh" localSheetId="11">#REF!</definedName>
    <definedName name="jh" localSheetId="24">#REF!</definedName>
    <definedName name="jh" localSheetId="16">#REF!</definedName>
    <definedName name="jh" localSheetId="23">#REF!</definedName>
    <definedName name="jh">#REF!</definedName>
    <definedName name="jhf" localSheetId="3" hidden="1">[5]CE!#REF!</definedName>
    <definedName name="jhf" localSheetId="11" hidden="1">[5]CE!#REF!</definedName>
    <definedName name="jhf" localSheetId="24" hidden="1">[5]CE!#REF!</definedName>
    <definedName name="jhf" localSheetId="16" hidden="1">[5]CE!#REF!</definedName>
    <definedName name="jhf" localSheetId="23" hidden="1">[5]CE!#REF!</definedName>
    <definedName name="jhf" hidden="1">[5]CE!#REF!</definedName>
    <definedName name="jhl" localSheetId="3">[3]CE!#REF!</definedName>
    <definedName name="jhl" localSheetId="11">[3]CE!#REF!</definedName>
    <definedName name="jhl" localSheetId="24">[3]CE!#REF!</definedName>
    <definedName name="jhl" localSheetId="16">[3]CE!#REF!</definedName>
    <definedName name="jhl" localSheetId="23">[3]CE!#REF!</definedName>
    <definedName name="jhl">[3]CE!#REF!</definedName>
    <definedName name="jjjj" localSheetId="3" hidden="1">[12]CE!#REF!</definedName>
    <definedName name="jjjj" localSheetId="11" hidden="1">[12]CE!#REF!</definedName>
    <definedName name="jjjj" localSheetId="24" hidden="1">[12]CE!#REF!</definedName>
    <definedName name="jjjj" localSheetId="16" hidden="1">[12]CE!#REF!</definedName>
    <definedName name="jjjj" localSheetId="23" hidden="1">[12]CE!#REF!</definedName>
    <definedName name="jjjj" hidden="1">[12]CE!#REF!</definedName>
    <definedName name="JJTSRF" localSheetId="25">#REF!</definedName>
    <definedName name="JJTSRF" localSheetId="3">#REF!</definedName>
    <definedName name="JJTSRF" localSheetId="11">#REF!</definedName>
    <definedName name="JJTSRF" localSheetId="24">#REF!</definedName>
    <definedName name="JJTSRF" localSheetId="16">#REF!</definedName>
    <definedName name="JJTSRF" localSheetId="23">#REF!</definedName>
    <definedName name="JJTSRF">#REF!</definedName>
    <definedName name="jk" localSheetId="25">#REF!</definedName>
    <definedName name="jk" localSheetId="3">#REF!</definedName>
    <definedName name="jk" localSheetId="11">#REF!</definedName>
    <definedName name="jk" localSheetId="24">#REF!</definedName>
    <definedName name="jk" localSheetId="16">#REF!</definedName>
    <definedName name="jk" localSheetId="23">#REF!</definedName>
    <definedName name="jk" localSheetId="15">#REF!</definedName>
    <definedName name="jk" localSheetId="19">#REF!</definedName>
    <definedName name="jk" localSheetId="4">#REF!</definedName>
    <definedName name="jk" localSheetId="12">#REF!</definedName>
    <definedName name="jk" localSheetId="22">#REF!</definedName>
    <definedName name="jk" localSheetId="6">#REF!</definedName>
    <definedName name="jk">#REF!</definedName>
    <definedName name="JLH" localSheetId="3">[3]CE!#REF!</definedName>
    <definedName name="JLH" localSheetId="11">[3]CE!#REF!</definedName>
    <definedName name="JLH" localSheetId="24">[3]CE!#REF!</definedName>
    <definedName name="JLH" localSheetId="16">[3]CE!#REF!</definedName>
    <definedName name="JLH" localSheetId="23">[3]CE!#REF!</definedName>
    <definedName name="JLH">[3]CE!#REF!</definedName>
    <definedName name="jt" localSheetId="25">#REF!</definedName>
    <definedName name="jt" localSheetId="3">#REF!</definedName>
    <definedName name="jt" localSheetId="11">#REF!</definedName>
    <definedName name="jt" localSheetId="24">#REF!</definedName>
    <definedName name="jt" localSheetId="16">#REF!</definedName>
    <definedName name="jt" localSheetId="23">#REF!</definedName>
    <definedName name="jt">#REF!</definedName>
    <definedName name="juu56tgj" localSheetId="25">#REF!</definedName>
    <definedName name="juu56tgj" localSheetId="3">#REF!</definedName>
    <definedName name="juu56tgj" localSheetId="11">#REF!</definedName>
    <definedName name="juu56tgj" localSheetId="24">#REF!</definedName>
    <definedName name="juu56tgj" localSheetId="16">#REF!</definedName>
    <definedName name="juu56tgj" localSheetId="23">#REF!</definedName>
    <definedName name="juu56tgj">#REF!</definedName>
    <definedName name="JYT" localSheetId="3">[3]CE!#REF!</definedName>
    <definedName name="JYT" localSheetId="11">[3]CE!#REF!</definedName>
    <definedName name="JYT" localSheetId="24">[3]CE!#REF!</definedName>
    <definedName name="JYT" localSheetId="16">[3]CE!#REF!</definedName>
    <definedName name="JYT" localSheetId="23">[3]CE!#REF!</definedName>
    <definedName name="JYT">[3]CE!#REF!</definedName>
    <definedName name="k.jg.kjg" localSheetId="3">[3]CE!#REF!</definedName>
    <definedName name="k.jg.kjg" localSheetId="11">[3]CE!#REF!</definedName>
    <definedName name="k.jg.kjg" localSheetId="24">[3]CE!#REF!</definedName>
    <definedName name="k.jg.kjg" localSheetId="16">[3]CE!#REF!</definedName>
    <definedName name="k.jg.kjg" localSheetId="23">[3]CE!#REF!</definedName>
    <definedName name="k.jg.kjg">[3]CE!#REF!</definedName>
    <definedName name="K2000_">NA()</definedName>
    <definedName name="KJG" localSheetId="3">[3]CE!#REF!</definedName>
    <definedName name="KJG" localSheetId="11">[3]CE!#REF!</definedName>
    <definedName name="KJG" localSheetId="24">[3]CE!#REF!</definedName>
    <definedName name="KJG" localSheetId="16">[3]CE!#REF!</definedName>
    <definedName name="KJG" localSheetId="23">[3]CE!#REF!</definedName>
    <definedName name="KJG">[3]CE!#REF!</definedName>
    <definedName name="KJG." localSheetId="3">[3]CE!#REF!</definedName>
    <definedName name="KJG." localSheetId="11">[3]CE!#REF!</definedName>
    <definedName name="KJG." localSheetId="24">[3]CE!#REF!</definedName>
    <definedName name="KJG." localSheetId="16">[3]CE!#REF!</definedName>
    <definedName name="KJG." localSheetId="23">[3]CE!#REF!</definedName>
    <definedName name="KJG.">[3]CE!#REF!</definedName>
    <definedName name="kjh" localSheetId="25">#REF!</definedName>
    <definedName name="kjh" localSheetId="3">#REF!</definedName>
    <definedName name="kjh" localSheetId="11">#REF!</definedName>
    <definedName name="kjh" localSheetId="24">#REF!</definedName>
    <definedName name="kjh" localSheetId="16">#REF!</definedName>
    <definedName name="kjh" localSheetId="23">#REF!</definedName>
    <definedName name="kjh">#REF!</definedName>
    <definedName name="kjhl" localSheetId="25">(#REF!,#REF!)</definedName>
    <definedName name="kjhl" localSheetId="3">(#REF!,#REF!)</definedName>
    <definedName name="kjhl" localSheetId="11">(#REF!,#REF!)</definedName>
    <definedName name="kjhl" localSheetId="24">(#REF!,#REF!)</definedName>
    <definedName name="kjhl" localSheetId="16">(#REF!,#REF!)</definedName>
    <definedName name="kjhl" localSheetId="23">(#REF!,#REF!)</definedName>
    <definedName name="kjhl" localSheetId="12">(#REF!,#REF!)</definedName>
    <definedName name="kjhl" localSheetId="22">(#REF!,#REF!)</definedName>
    <definedName name="kjhl" localSheetId="6">(#REF!,#REF!)</definedName>
    <definedName name="kjhl">(#REF!,#REF!)</definedName>
    <definedName name="kuf" localSheetId="25">#REF!</definedName>
    <definedName name="kuf" localSheetId="3">#REF!</definedName>
    <definedName name="kuf" localSheetId="11">#REF!</definedName>
    <definedName name="kuf" localSheetId="24">#REF!</definedName>
    <definedName name="kuf" localSheetId="16">#REF!</definedName>
    <definedName name="kuf" localSheetId="23">#REF!</definedName>
    <definedName name="kuf">#REF!</definedName>
    <definedName name="kujg" localSheetId="25">#REF!</definedName>
    <definedName name="kujg" localSheetId="3">#REF!</definedName>
    <definedName name="kujg" localSheetId="11">#REF!</definedName>
    <definedName name="kujg" localSheetId="24">#REF!</definedName>
    <definedName name="kujg" localSheetId="16">#REF!</definedName>
    <definedName name="kujg" localSheetId="23">#REF!</definedName>
    <definedName name="kujg" localSheetId="15">#REF!</definedName>
    <definedName name="kujg" localSheetId="19">#REF!</definedName>
    <definedName name="kujg" localSheetId="4">#REF!</definedName>
    <definedName name="kujg" localSheetId="12">#REF!</definedName>
    <definedName name="kujg" localSheetId="22">#REF!</definedName>
    <definedName name="kujg" localSheetId="6">#REF!</definedName>
    <definedName name="kujg">#REF!</definedName>
    <definedName name="l" localSheetId="25">[3]CE!#REF!</definedName>
    <definedName name="l" localSheetId="3">[3]CE!#REF!</definedName>
    <definedName name="l" localSheetId="11">[3]CE!#REF!</definedName>
    <definedName name="l" localSheetId="24">[3]CE!#REF!</definedName>
    <definedName name="l" localSheetId="16">[3]CE!#REF!</definedName>
    <definedName name="l" localSheetId="23">[3]CE!#REF!</definedName>
    <definedName name="l">[3]CE!#REF!</definedName>
    <definedName name="lkl" localSheetId="25">[3]CE!#REF!</definedName>
    <definedName name="lkl" localSheetId="3">[3]CE!#REF!</definedName>
    <definedName name="lkl" localSheetId="11">[3]CE!#REF!</definedName>
    <definedName name="lkl" localSheetId="24">[3]CE!#REF!</definedName>
    <definedName name="lkl" localSheetId="16">[3]CE!#REF!</definedName>
    <definedName name="lkl" localSheetId="23">[3]CE!#REF!</definedName>
    <definedName name="lkl">[3]CE!#REF!</definedName>
    <definedName name="mbhv" localSheetId="25">[3]CE!#REF!</definedName>
    <definedName name="mbhv" localSheetId="3">[3]CE!#REF!</definedName>
    <definedName name="mbhv" localSheetId="11">[3]CE!#REF!</definedName>
    <definedName name="mbhv" localSheetId="24">[3]CE!#REF!</definedName>
    <definedName name="mbhv" localSheetId="16">[3]CE!#REF!</definedName>
    <definedName name="mbhv" localSheetId="23">[3]CE!#REF!</definedName>
    <definedName name="mbhv">[3]CE!#REF!</definedName>
    <definedName name="mfhx" localSheetId="25">#REF!</definedName>
    <definedName name="mfhx" localSheetId="3">#REF!</definedName>
    <definedName name="mfhx" localSheetId="11">#REF!</definedName>
    <definedName name="mfhx" localSheetId="24">#REF!</definedName>
    <definedName name="mfhx" localSheetId="16">#REF!</definedName>
    <definedName name="mfhx" localSheetId="23">#REF!</definedName>
    <definedName name="mfhx">#REF!</definedName>
    <definedName name="mhdt" localSheetId="25" hidden="1">[4]CE!#REF!</definedName>
    <definedName name="mhdt" localSheetId="3" hidden="1">[4]CE!#REF!</definedName>
    <definedName name="mhdt" localSheetId="11" hidden="1">[4]CE!#REF!</definedName>
    <definedName name="mhdt" localSheetId="24" hidden="1">[4]CE!#REF!</definedName>
    <definedName name="mhdt" localSheetId="16" hidden="1">[4]CE!#REF!</definedName>
    <definedName name="mhdt" localSheetId="23" hidden="1">[4]CE!#REF!</definedName>
    <definedName name="mhdt" hidden="1">[4]CE!#REF!</definedName>
    <definedName name="mhgd" localSheetId="25" hidden="1">[4]CE!#REF!</definedName>
    <definedName name="mhgd" localSheetId="3" hidden="1">[4]CE!#REF!</definedName>
    <definedName name="mhgd" localSheetId="11" hidden="1">[4]CE!#REF!</definedName>
    <definedName name="mhgd" localSheetId="24" hidden="1">[4]CE!#REF!</definedName>
    <definedName name="mhgd" localSheetId="16" hidden="1">[4]CE!#REF!</definedName>
    <definedName name="mhgd" localSheetId="23" hidden="1">[4]CE!#REF!</definedName>
    <definedName name="mhgd" hidden="1">[4]CE!#REF!</definedName>
    <definedName name="new" localSheetId="25">[9]CE!#REF!</definedName>
    <definedName name="new" localSheetId="3">[9]CE!#REF!</definedName>
    <definedName name="new" localSheetId="11">[9]CE!#REF!</definedName>
    <definedName name="new" localSheetId="24">[9]CE!#REF!</definedName>
    <definedName name="new" localSheetId="16">[9]CE!#REF!</definedName>
    <definedName name="new" localSheetId="23">[9]CE!#REF!</definedName>
    <definedName name="new" localSheetId="5">[9]CE!#REF!</definedName>
    <definedName name="new" localSheetId="18">[9]CE!#REF!</definedName>
    <definedName name="new" localSheetId="14">[9]CE!#REF!</definedName>
    <definedName name="new" localSheetId="15">[9]CE!#REF!</definedName>
    <definedName name="new" localSheetId="19">[9]CE!#REF!</definedName>
    <definedName name="new" localSheetId="4">[9]CE!#REF!</definedName>
    <definedName name="new" localSheetId="12">[9]CE!#REF!</definedName>
    <definedName name="new" localSheetId="22">[9]CE!#REF!</definedName>
    <definedName name="new" localSheetId="6">[9]CE!#REF!</definedName>
    <definedName name="new">[9]CE!#REF!</definedName>
    <definedName name="O" localSheetId="25">#REF!</definedName>
    <definedName name="O" localSheetId="3">#REF!</definedName>
    <definedName name="O" localSheetId="11">#REF!</definedName>
    <definedName name="O" localSheetId="24">#REF!</definedName>
    <definedName name="O" localSheetId="16">#REF!</definedName>
    <definedName name="O" localSheetId="23">#REF!</definedName>
    <definedName name="O" localSheetId="5">#REF!</definedName>
    <definedName name="O" localSheetId="18">#REF!</definedName>
    <definedName name="O" localSheetId="14">#REF!</definedName>
    <definedName name="O" localSheetId="15">#REF!</definedName>
    <definedName name="O" localSheetId="19">#REF!</definedName>
    <definedName name="O" localSheetId="4">#REF!</definedName>
    <definedName name="O" localSheetId="12">#REF!</definedName>
    <definedName name="O" localSheetId="22">#REF!</definedName>
    <definedName name="O" localSheetId="6">#REF!</definedName>
    <definedName name="O">#REF!</definedName>
    <definedName name="p" localSheetId="25">#REF!</definedName>
    <definedName name="p" localSheetId="3">#REF!</definedName>
    <definedName name="p" localSheetId="11">#REF!</definedName>
    <definedName name="p" localSheetId="24">#REF!</definedName>
    <definedName name="p" localSheetId="16">#REF!</definedName>
    <definedName name="p" localSheetId="23">#REF!</definedName>
    <definedName name="p" localSheetId="5">#REF!</definedName>
    <definedName name="p" localSheetId="18">#REF!</definedName>
    <definedName name="p" localSheetId="14">#REF!</definedName>
    <definedName name="p" localSheetId="15">#REF!</definedName>
    <definedName name="p" localSheetId="19">#REF!</definedName>
    <definedName name="p" localSheetId="4">#REF!</definedName>
    <definedName name="p" localSheetId="12">#REF!</definedName>
    <definedName name="p" localSheetId="22">#REF!</definedName>
    <definedName name="p" localSheetId="6">#REF!</definedName>
    <definedName name="p">#REF!</definedName>
    <definedName name="PAGE1" localSheetId="25">#REF!</definedName>
    <definedName name="PAGE1" localSheetId="3">#REF!</definedName>
    <definedName name="PAGE1" localSheetId="11">#REF!</definedName>
    <definedName name="PAGE1" localSheetId="24">#REF!</definedName>
    <definedName name="PAGE1" localSheetId="16">#REF!</definedName>
    <definedName name="PAGE1" localSheetId="23">#REF!</definedName>
    <definedName name="PAGE1" localSheetId="5">#REF!</definedName>
    <definedName name="PAGE1" localSheetId="18">#REF!</definedName>
    <definedName name="PAGE1" localSheetId="14">#REF!</definedName>
    <definedName name="PAGE1" localSheetId="15">#REF!</definedName>
    <definedName name="PAGE1" localSheetId="19">#REF!</definedName>
    <definedName name="PAGE1" localSheetId="4">#REF!</definedName>
    <definedName name="PAGE1" localSheetId="12">#REF!</definedName>
    <definedName name="PAGE1" localSheetId="22">#REF!</definedName>
    <definedName name="PAGE1" localSheetId="6">#REF!</definedName>
    <definedName name="PAGE1">#REF!</definedName>
    <definedName name="page10" localSheetId="25">#REF!</definedName>
    <definedName name="page10" localSheetId="3">#REF!</definedName>
    <definedName name="page10" localSheetId="11">#REF!</definedName>
    <definedName name="page10" localSheetId="24">#REF!</definedName>
    <definedName name="page10" localSheetId="16">#REF!</definedName>
    <definedName name="page10" localSheetId="23">#REF!</definedName>
    <definedName name="page10" localSheetId="15">#REF!</definedName>
    <definedName name="page10" localSheetId="19">#REF!</definedName>
    <definedName name="page10" localSheetId="4">#REF!</definedName>
    <definedName name="page10" localSheetId="12">#REF!</definedName>
    <definedName name="page10" localSheetId="22">#REF!</definedName>
    <definedName name="page10" localSheetId="6">#REF!</definedName>
    <definedName name="page10">#REF!</definedName>
    <definedName name="PAGE14" localSheetId="25">#REF!</definedName>
    <definedName name="PAGE14" localSheetId="3">#REF!</definedName>
    <definedName name="PAGE14" localSheetId="11">#REF!</definedName>
    <definedName name="PAGE14" localSheetId="24">#REF!</definedName>
    <definedName name="PAGE14" localSheetId="16">#REF!</definedName>
    <definedName name="PAGE14" localSheetId="23">#REF!</definedName>
    <definedName name="PAGE14" localSheetId="15">#REF!</definedName>
    <definedName name="PAGE14" localSheetId="19">#REF!</definedName>
    <definedName name="PAGE14" localSheetId="4">#REF!</definedName>
    <definedName name="PAGE14" localSheetId="12">#REF!</definedName>
    <definedName name="PAGE14" localSheetId="22">#REF!</definedName>
    <definedName name="PAGE14" localSheetId="6">#REF!</definedName>
    <definedName name="PAGE14">#REF!</definedName>
    <definedName name="PAGE15" localSheetId="25">#REF!</definedName>
    <definedName name="PAGE15" localSheetId="3">#REF!</definedName>
    <definedName name="PAGE15" localSheetId="11">#REF!</definedName>
    <definedName name="PAGE15" localSheetId="24">#REF!</definedName>
    <definedName name="PAGE15" localSheetId="16">#REF!</definedName>
    <definedName name="PAGE15" localSheetId="23">#REF!</definedName>
    <definedName name="PAGE15" localSheetId="15">#REF!</definedName>
    <definedName name="PAGE15" localSheetId="19">#REF!</definedName>
    <definedName name="PAGE15" localSheetId="4">#REF!</definedName>
    <definedName name="PAGE15" localSheetId="12">#REF!</definedName>
    <definedName name="PAGE15" localSheetId="22">#REF!</definedName>
    <definedName name="PAGE15" localSheetId="6">#REF!</definedName>
    <definedName name="PAGE15">#REF!</definedName>
    <definedName name="PAGE16" localSheetId="25">#REF!</definedName>
    <definedName name="PAGE16" localSheetId="3">#REF!</definedName>
    <definedName name="PAGE16" localSheetId="11">#REF!</definedName>
    <definedName name="PAGE16" localSheetId="24">#REF!</definedName>
    <definedName name="PAGE16" localSheetId="16">#REF!</definedName>
    <definedName name="PAGE16" localSheetId="23">#REF!</definedName>
    <definedName name="PAGE16" localSheetId="15">#REF!</definedName>
    <definedName name="PAGE16" localSheetId="19">#REF!</definedName>
    <definedName name="PAGE16" localSheetId="4">#REF!</definedName>
    <definedName name="PAGE16" localSheetId="12">#REF!</definedName>
    <definedName name="PAGE16" localSheetId="22">#REF!</definedName>
    <definedName name="PAGE16" localSheetId="6">#REF!</definedName>
    <definedName name="PAGE16">#REF!</definedName>
    <definedName name="PAGE17" localSheetId="25">#REF!</definedName>
    <definedName name="PAGE17" localSheetId="3">#REF!</definedName>
    <definedName name="PAGE17" localSheetId="11">#REF!</definedName>
    <definedName name="PAGE17" localSheetId="24">#REF!</definedName>
    <definedName name="PAGE17" localSheetId="16">#REF!</definedName>
    <definedName name="PAGE17" localSheetId="23">#REF!</definedName>
    <definedName name="PAGE17" localSheetId="15">#REF!</definedName>
    <definedName name="PAGE17" localSheetId="19">#REF!</definedName>
    <definedName name="PAGE17" localSheetId="4">#REF!</definedName>
    <definedName name="PAGE17" localSheetId="12">#REF!</definedName>
    <definedName name="PAGE17" localSheetId="22">#REF!</definedName>
    <definedName name="PAGE17" localSheetId="6">#REF!</definedName>
    <definedName name="PAGE17">#REF!</definedName>
    <definedName name="PAGE18" localSheetId="25">#REF!</definedName>
    <definedName name="PAGE18" localSheetId="3">#REF!</definedName>
    <definedName name="PAGE18" localSheetId="11">#REF!</definedName>
    <definedName name="PAGE18" localSheetId="24">#REF!</definedName>
    <definedName name="PAGE18" localSheetId="16">#REF!</definedName>
    <definedName name="PAGE18" localSheetId="23">#REF!</definedName>
    <definedName name="PAGE18" localSheetId="15">#REF!</definedName>
    <definedName name="PAGE18" localSheetId="19">#REF!</definedName>
    <definedName name="PAGE18" localSheetId="4">#REF!</definedName>
    <definedName name="PAGE18" localSheetId="12">#REF!</definedName>
    <definedName name="PAGE18" localSheetId="22">#REF!</definedName>
    <definedName name="PAGE18" localSheetId="6">#REF!</definedName>
    <definedName name="PAGE18">#REF!</definedName>
    <definedName name="PAGE19" localSheetId="25">#REF!</definedName>
    <definedName name="PAGE19" localSheetId="3">#REF!</definedName>
    <definedName name="PAGE19" localSheetId="11">#REF!</definedName>
    <definedName name="PAGE19" localSheetId="24">#REF!</definedName>
    <definedName name="PAGE19" localSheetId="16">#REF!</definedName>
    <definedName name="PAGE19" localSheetId="23">#REF!</definedName>
    <definedName name="PAGE19" localSheetId="15">#REF!</definedName>
    <definedName name="PAGE19" localSheetId="19">#REF!</definedName>
    <definedName name="PAGE19" localSheetId="4">#REF!</definedName>
    <definedName name="PAGE19" localSheetId="12">#REF!</definedName>
    <definedName name="PAGE19" localSheetId="22">#REF!</definedName>
    <definedName name="PAGE19" localSheetId="6">#REF!</definedName>
    <definedName name="PAGE19">#REF!</definedName>
    <definedName name="PAGE2" localSheetId="25">#REF!</definedName>
    <definedName name="PAGE2" localSheetId="3">#REF!</definedName>
    <definedName name="PAGE2" localSheetId="11">#REF!</definedName>
    <definedName name="PAGE2" localSheetId="24">#REF!</definedName>
    <definedName name="PAGE2" localSheetId="16">#REF!</definedName>
    <definedName name="PAGE2" localSheetId="23">#REF!</definedName>
    <definedName name="PAGE2" localSheetId="15">#REF!</definedName>
    <definedName name="PAGE2" localSheetId="19">#REF!</definedName>
    <definedName name="PAGE2" localSheetId="4">#REF!</definedName>
    <definedName name="PAGE2" localSheetId="12">#REF!</definedName>
    <definedName name="PAGE2" localSheetId="22">#REF!</definedName>
    <definedName name="PAGE2" localSheetId="6">#REF!</definedName>
    <definedName name="PAGE2">#REF!</definedName>
    <definedName name="PAGE20" localSheetId="25">#REF!</definedName>
    <definedName name="PAGE20" localSheetId="3">#REF!</definedName>
    <definedName name="PAGE20" localSheetId="11">#REF!</definedName>
    <definedName name="PAGE20" localSheetId="24">#REF!</definedName>
    <definedName name="PAGE20" localSheetId="16">#REF!</definedName>
    <definedName name="PAGE20" localSheetId="23">#REF!</definedName>
    <definedName name="PAGE20" localSheetId="15">#REF!</definedName>
    <definedName name="PAGE20" localSheetId="19">#REF!</definedName>
    <definedName name="PAGE20" localSheetId="4">#REF!</definedName>
    <definedName name="PAGE20" localSheetId="12">#REF!</definedName>
    <definedName name="PAGE20" localSheetId="22">#REF!</definedName>
    <definedName name="PAGE20" localSheetId="6">#REF!</definedName>
    <definedName name="PAGE20">#REF!</definedName>
    <definedName name="PAGE21" localSheetId="25">#REF!</definedName>
    <definedName name="PAGE21" localSheetId="3">#REF!</definedName>
    <definedName name="PAGE21" localSheetId="11">#REF!</definedName>
    <definedName name="PAGE21" localSheetId="24">#REF!</definedName>
    <definedName name="PAGE21" localSheetId="16">#REF!</definedName>
    <definedName name="PAGE21" localSheetId="23">#REF!</definedName>
    <definedName name="PAGE21" localSheetId="15">#REF!</definedName>
    <definedName name="PAGE21" localSheetId="19">#REF!</definedName>
    <definedName name="PAGE21" localSheetId="4">#REF!</definedName>
    <definedName name="PAGE21" localSheetId="12">#REF!</definedName>
    <definedName name="PAGE21" localSheetId="22">#REF!</definedName>
    <definedName name="PAGE21" localSheetId="6">#REF!</definedName>
    <definedName name="PAGE21">#REF!</definedName>
    <definedName name="PAGE22" localSheetId="25">#REF!</definedName>
    <definedName name="PAGE22" localSheetId="3">#REF!</definedName>
    <definedName name="PAGE22" localSheetId="11">#REF!</definedName>
    <definedName name="PAGE22" localSheetId="24">#REF!</definedName>
    <definedName name="PAGE22" localSheetId="16">#REF!</definedName>
    <definedName name="PAGE22" localSheetId="23">#REF!</definedName>
    <definedName name="PAGE22" localSheetId="15">#REF!</definedName>
    <definedName name="PAGE22" localSheetId="19">#REF!</definedName>
    <definedName name="PAGE22" localSheetId="4">#REF!</definedName>
    <definedName name="PAGE22" localSheetId="12">#REF!</definedName>
    <definedName name="PAGE22" localSheetId="22">#REF!</definedName>
    <definedName name="PAGE22" localSheetId="6">#REF!</definedName>
    <definedName name="PAGE22">#REF!</definedName>
    <definedName name="PAGE23" localSheetId="25">#REF!</definedName>
    <definedName name="PAGE23" localSheetId="3">#REF!</definedName>
    <definedName name="PAGE23" localSheetId="11">#REF!</definedName>
    <definedName name="PAGE23" localSheetId="24">#REF!</definedName>
    <definedName name="PAGE23" localSheetId="16">#REF!</definedName>
    <definedName name="PAGE23" localSheetId="23">#REF!</definedName>
    <definedName name="PAGE23" localSheetId="15">#REF!</definedName>
    <definedName name="PAGE23" localSheetId="19">#REF!</definedName>
    <definedName name="PAGE23" localSheetId="4">#REF!</definedName>
    <definedName name="PAGE23" localSheetId="12">#REF!</definedName>
    <definedName name="PAGE23" localSheetId="22">#REF!</definedName>
    <definedName name="PAGE23" localSheetId="6">#REF!</definedName>
    <definedName name="PAGE23">#REF!</definedName>
    <definedName name="PAGE24" localSheetId="25">#REF!</definedName>
    <definedName name="PAGE24" localSheetId="3">#REF!</definedName>
    <definedName name="PAGE24" localSheetId="11">#REF!</definedName>
    <definedName name="PAGE24" localSheetId="24">#REF!</definedName>
    <definedName name="PAGE24" localSheetId="16">#REF!</definedName>
    <definedName name="PAGE24" localSheetId="23">#REF!</definedName>
    <definedName name="PAGE24" localSheetId="15">#REF!</definedName>
    <definedName name="PAGE24" localSheetId="19">#REF!</definedName>
    <definedName name="PAGE24" localSheetId="4">#REF!</definedName>
    <definedName name="PAGE24" localSheetId="12">#REF!</definedName>
    <definedName name="PAGE24" localSheetId="22">#REF!</definedName>
    <definedName name="PAGE24" localSheetId="6">#REF!</definedName>
    <definedName name="PAGE24">#REF!</definedName>
    <definedName name="PAGE25" localSheetId="25">#REF!</definedName>
    <definedName name="PAGE25" localSheetId="3">#REF!</definedName>
    <definedName name="PAGE25" localSheetId="11">#REF!</definedName>
    <definedName name="PAGE25" localSheetId="24">#REF!</definedName>
    <definedName name="PAGE25" localSheetId="16">#REF!</definedName>
    <definedName name="PAGE25" localSheetId="23">#REF!</definedName>
    <definedName name="PAGE25" localSheetId="15">#REF!</definedName>
    <definedName name="PAGE25" localSheetId="19">#REF!</definedName>
    <definedName name="PAGE25" localSheetId="4">#REF!</definedName>
    <definedName name="PAGE25" localSheetId="12">#REF!</definedName>
    <definedName name="PAGE25" localSheetId="22">#REF!</definedName>
    <definedName name="PAGE25" localSheetId="6">#REF!</definedName>
    <definedName name="PAGE25">#REF!</definedName>
    <definedName name="PAGE26" localSheetId="25">#REF!</definedName>
    <definedName name="PAGE26" localSheetId="3">#REF!</definedName>
    <definedName name="PAGE26" localSheetId="11">#REF!</definedName>
    <definedName name="PAGE26" localSheetId="24">#REF!</definedName>
    <definedName name="PAGE26" localSheetId="16">#REF!</definedName>
    <definedName name="PAGE26" localSheetId="23">#REF!</definedName>
    <definedName name="PAGE26" localSheetId="15">#REF!</definedName>
    <definedName name="PAGE26" localSheetId="19">#REF!</definedName>
    <definedName name="PAGE26" localSheetId="4">#REF!</definedName>
    <definedName name="PAGE26" localSheetId="12">#REF!</definedName>
    <definedName name="PAGE26" localSheetId="22">#REF!</definedName>
    <definedName name="PAGE26" localSheetId="6">#REF!</definedName>
    <definedName name="PAGE26">#REF!</definedName>
    <definedName name="PAGE27" localSheetId="25">#REF!</definedName>
    <definedName name="PAGE27" localSheetId="3">#REF!</definedName>
    <definedName name="PAGE27" localSheetId="11">#REF!</definedName>
    <definedName name="PAGE27" localSheetId="24">#REF!</definedName>
    <definedName name="PAGE27" localSheetId="16">#REF!</definedName>
    <definedName name="PAGE27" localSheetId="23">#REF!</definedName>
    <definedName name="PAGE27" localSheetId="15">#REF!</definedName>
    <definedName name="PAGE27" localSheetId="19">#REF!</definedName>
    <definedName name="PAGE27" localSheetId="4">#REF!</definedName>
    <definedName name="PAGE27" localSheetId="12">#REF!</definedName>
    <definedName name="PAGE27" localSheetId="22">#REF!</definedName>
    <definedName name="PAGE27" localSheetId="6">#REF!</definedName>
    <definedName name="PAGE27">#REF!</definedName>
    <definedName name="PAGE28" localSheetId="25">#REF!</definedName>
    <definedName name="PAGE28" localSheetId="3">#REF!</definedName>
    <definedName name="PAGE28" localSheetId="11">#REF!</definedName>
    <definedName name="PAGE28" localSheetId="24">#REF!</definedName>
    <definedName name="PAGE28" localSheetId="16">#REF!</definedName>
    <definedName name="PAGE28" localSheetId="23">#REF!</definedName>
    <definedName name="PAGE28" localSheetId="15">#REF!</definedName>
    <definedName name="PAGE28" localSheetId="19">#REF!</definedName>
    <definedName name="PAGE28" localSheetId="4">#REF!</definedName>
    <definedName name="PAGE28" localSheetId="12">#REF!</definedName>
    <definedName name="PAGE28" localSheetId="22">#REF!</definedName>
    <definedName name="PAGE28" localSheetId="6">#REF!</definedName>
    <definedName name="PAGE28">#REF!</definedName>
    <definedName name="PAGE29" localSheetId="25">#REF!</definedName>
    <definedName name="PAGE29" localSheetId="3">#REF!</definedName>
    <definedName name="PAGE29" localSheetId="11">#REF!</definedName>
    <definedName name="PAGE29" localSheetId="24">#REF!</definedName>
    <definedName name="PAGE29" localSheetId="16">#REF!</definedName>
    <definedName name="PAGE29" localSheetId="23">#REF!</definedName>
    <definedName name="PAGE29" localSheetId="15">#REF!</definedName>
    <definedName name="PAGE29" localSheetId="19">#REF!</definedName>
    <definedName name="PAGE29" localSheetId="4">#REF!</definedName>
    <definedName name="PAGE29" localSheetId="12">#REF!</definedName>
    <definedName name="PAGE29" localSheetId="22">#REF!</definedName>
    <definedName name="PAGE29" localSheetId="6">#REF!</definedName>
    <definedName name="PAGE29">#REF!</definedName>
    <definedName name="page34" localSheetId="25">#REF!</definedName>
    <definedName name="page34" localSheetId="3">#REF!</definedName>
    <definedName name="page34" localSheetId="11">#REF!</definedName>
    <definedName name="page34" localSheetId="24">#REF!</definedName>
    <definedName name="page34" localSheetId="16">#REF!</definedName>
    <definedName name="page34" localSheetId="23">#REF!</definedName>
    <definedName name="page34" localSheetId="15">#REF!</definedName>
    <definedName name="page34" localSheetId="19">#REF!</definedName>
    <definedName name="page34" localSheetId="4">#REF!</definedName>
    <definedName name="page34" localSheetId="12">#REF!</definedName>
    <definedName name="page34" localSheetId="22">#REF!</definedName>
    <definedName name="page34" localSheetId="6">#REF!</definedName>
    <definedName name="page34">#REF!</definedName>
    <definedName name="Page35" localSheetId="25">#REF!</definedName>
    <definedName name="Page35" localSheetId="3">#REF!</definedName>
    <definedName name="Page35" localSheetId="11">#REF!</definedName>
    <definedName name="Page35" localSheetId="24">#REF!</definedName>
    <definedName name="Page35" localSheetId="16">#REF!</definedName>
    <definedName name="Page35" localSheetId="23">#REF!</definedName>
    <definedName name="Page35" localSheetId="15">#REF!</definedName>
    <definedName name="Page35" localSheetId="19">#REF!</definedName>
    <definedName name="Page35" localSheetId="4">#REF!</definedName>
    <definedName name="Page35" localSheetId="12">#REF!</definedName>
    <definedName name="Page35" localSheetId="22">#REF!</definedName>
    <definedName name="Page35" localSheetId="6">#REF!</definedName>
    <definedName name="Page35">#REF!</definedName>
    <definedName name="page50" localSheetId="25">#REF!</definedName>
    <definedName name="page50" localSheetId="3">#REF!</definedName>
    <definedName name="page50" localSheetId="11">#REF!</definedName>
    <definedName name="page50" localSheetId="24">#REF!</definedName>
    <definedName name="page50" localSheetId="16">#REF!</definedName>
    <definedName name="page50" localSheetId="23">#REF!</definedName>
    <definedName name="page50" localSheetId="15">#REF!</definedName>
    <definedName name="page50" localSheetId="19">#REF!</definedName>
    <definedName name="page50" localSheetId="4">#REF!</definedName>
    <definedName name="page50" localSheetId="12">#REF!</definedName>
    <definedName name="page50" localSheetId="22">#REF!</definedName>
    <definedName name="page50" localSheetId="6">#REF!</definedName>
    <definedName name="page50">#REF!</definedName>
    <definedName name="page51" localSheetId="25">#REF!</definedName>
    <definedName name="page51" localSheetId="3">#REF!</definedName>
    <definedName name="page51" localSheetId="11">#REF!</definedName>
    <definedName name="page51" localSheetId="24">#REF!</definedName>
    <definedName name="page51" localSheetId="16">#REF!</definedName>
    <definedName name="page51" localSheetId="23">#REF!</definedName>
    <definedName name="page51" localSheetId="15">#REF!</definedName>
    <definedName name="page51" localSheetId="19">#REF!</definedName>
    <definedName name="page51" localSheetId="4">#REF!</definedName>
    <definedName name="page51" localSheetId="12">#REF!</definedName>
    <definedName name="page51" localSheetId="22">#REF!</definedName>
    <definedName name="page51" localSheetId="6">#REF!</definedName>
    <definedName name="page51">#REF!</definedName>
    <definedName name="page52" localSheetId="25">#REF!</definedName>
    <definedName name="page52" localSheetId="3">#REF!</definedName>
    <definedName name="page52" localSheetId="11">#REF!</definedName>
    <definedName name="page52" localSheetId="24">#REF!</definedName>
    <definedName name="page52" localSheetId="16">#REF!</definedName>
    <definedName name="page52" localSheetId="23">#REF!</definedName>
    <definedName name="page52" localSheetId="15">#REF!</definedName>
    <definedName name="page52" localSheetId="19">#REF!</definedName>
    <definedName name="page52" localSheetId="4">#REF!</definedName>
    <definedName name="page52" localSheetId="12">#REF!</definedName>
    <definedName name="page52" localSheetId="22">#REF!</definedName>
    <definedName name="page52" localSheetId="6">#REF!</definedName>
    <definedName name="page52">#REF!</definedName>
    <definedName name="PAGE6" localSheetId="25">#REF!</definedName>
    <definedName name="PAGE6" localSheetId="3">#REF!</definedName>
    <definedName name="PAGE6" localSheetId="11">#REF!</definedName>
    <definedName name="PAGE6" localSheetId="24">#REF!</definedName>
    <definedName name="PAGE6" localSheetId="16">#REF!</definedName>
    <definedName name="PAGE6" localSheetId="23">#REF!</definedName>
    <definedName name="PAGE6" localSheetId="15">#REF!</definedName>
    <definedName name="PAGE6" localSheetId="19">#REF!</definedName>
    <definedName name="PAGE6" localSheetId="4">#REF!</definedName>
    <definedName name="PAGE6" localSheetId="12">#REF!</definedName>
    <definedName name="PAGE6" localSheetId="22">#REF!</definedName>
    <definedName name="PAGE6" localSheetId="6">#REF!</definedName>
    <definedName name="PAGE6">#REF!</definedName>
    <definedName name="PAGE7" localSheetId="25">#REF!</definedName>
    <definedName name="PAGE7" localSheetId="3">#REF!</definedName>
    <definedName name="PAGE7" localSheetId="11">#REF!</definedName>
    <definedName name="PAGE7" localSheetId="24">#REF!</definedName>
    <definedName name="PAGE7" localSheetId="16">#REF!</definedName>
    <definedName name="PAGE7" localSheetId="23">#REF!</definedName>
    <definedName name="PAGE7" localSheetId="15">#REF!</definedName>
    <definedName name="PAGE7" localSheetId="19">#REF!</definedName>
    <definedName name="PAGE7" localSheetId="4">#REF!</definedName>
    <definedName name="PAGE7" localSheetId="12">#REF!</definedName>
    <definedName name="PAGE7" localSheetId="22">#REF!</definedName>
    <definedName name="PAGE7" localSheetId="6">#REF!</definedName>
    <definedName name="PAGE7">#REF!</definedName>
    <definedName name="PAGE8" localSheetId="25">#REF!</definedName>
    <definedName name="PAGE8" localSheetId="3">#REF!</definedName>
    <definedName name="PAGE8" localSheetId="11">#REF!</definedName>
    <definedName name="PAGE8" localSheetId="24">#REF!</definedName>
    <definedName name="PAGE8" localSheetId="16">#REF!</definedName>
    <definedName name="PAGE8" localSheetId="23">#REF!</definedName>
    <definedName name="PAGE8" localSheetId="15">#REF!</definedName>
    <definedName name="PAGE8" localSheetId="19">#REF!</definedName>
    <definedName name="PAGE8" localSheetId="4">#REF!</definedName>
    <definedName name="PAGE8" localSheetId="12">#REF!</definedName>
    <definedName name="PAGE8" localSheetId="22">#REF!</definedName>
    <definedName name="PAGE8" localSheetId="6">#REF!</definedName>
    <definedName name="PAGE8">#REF!</definedName>
    <definedName name="PAGE9" localSheetId="25">#REF!</definedName>
    <definedName name="PAGE9" localSheetId="3">#REF!</definedName>
    <definedName name="PAGE9" localSheetId="11">#REF!</definedName>
    <definedName name="PAGE9" localSheetId="24">#REF!</definedName>
    <definedName name="PAGE9" localSheetId="16">#REF!</definedName>
    <definedName name="PAGE9" localSheetId="23">#REF!</definedName>
    <definedName name="PAGE9" localSheetId="15">#REF!</definedName>
    <definedName name="PAGE9" localSheetId="19">#REF!</definedName>
    <definedName name="PAGE9" localSheetId="4">#REF!</definedName>
    <definedName name="PAGE9" localSheetId="12">#REF!</definedName>
    <definedName name="PAGE9" localSheetId="22">#REF!</definedName>
    <definedName name="PAGE9" localSheetId="6">#REF!</definedName>
    <definedName name="PAGE9">#REF!</definedName>
    <definedName name="Pop_Ratio" localSheetId="25">#REF!</definedName>
    <definedName name="Pop_Ratio" localSheetId="3">#REF!</definedName>
    <definedName name="Pop_Ratio" localSheetId="11">#REF!</definedName>
    <definedName name="Pop_Ratio" localSheetId="24">#REF!</definedName>
    <definedName name="Pop_Ratio" localSheetId="16">#REF!</definedName>
    <definedName name="Pop_Ratio" localSheetId="23">#REF!</definedName>
    <definedName name="Pop_Ratio" localSheetId="15">#REF!</definedName>
    <definedName name="Pop_Ratio" localSheetId="19">#REF!</definedName>
    <definedName name="Pop_Ratio" localSheetId="4">#REF!</definedName>
    <definedName name="Pop_Ratio" localSheetId="12">#REF!</definedName>
    <definedName name="Pop_Ratio" localSheetId="22">#REF!</definedName>
    <definedName name="Pop_Ratio" localSheetId="6">#REF!</definedName>
    <definedName name="Pop_Ratio">#REF!</definedName>
    <definedName name="_xlnm.Print_Area" localSheetId="25">#REF!</definedName>
    <definedName name="_xlnm.Print_Area" localSheetId="3">#REF!</definedName>
    <definedName name="_xlnm.Print_Area" localSheetId="11">#REF!</definedName>
    <definedName name="_xlnm.Print_Area" localSheetId="24">#REF!</definedName>
    <definedName name="_xlnm.Print_Area" localSheetId="16">#REF!</definedName>
    <definedName name="_xlnm.Print_Area" localSheetId="23">#REF!</definedName>
    <definedName name="_xlnm.Print_Area" localSheetId="5">'MASTER DATA FILE RAW COAL'!$A$1:$R$219</definedName>
    <definedName name="_xlnm.Print_Area" localSheetId="18">'MASTER DATA FILE RAW COAL ( (3)'!$A$1:$R$219</definedName>
    <definedName name="_xlnm.Print_Area" localSheetId="14">'MASTER DATA FILE RAW COAL (2)'!$A$1:$R$219</definedName>
    <definedName name="_xlnm.Print_Area" localSheetId="15">'MASTER DATA FILE RAW COAL 2 (2)'!$A$1:$R$219</definedName>
    <definedName name="_xlnm.Print_Area" localSheetId="19">'MASTER DATA FILE RAW COAL 2 (3)'!$A$1:$R$219</definedName>
    <definedName name="_xlnm.Print_Area" localSheetId="4">'MASTER DATA FILE RAW COAL 210'!$A$1:$R$219</definedName>
    <definedName name="_xlnm.Print_Area" localSheetId="12">'MASTER DATA FILE WASH COAL  (2)'!$A$1:$R$219</definedName>
    <definedName name="_xlnm.Print_Area" localSheetId="22">'MASTER DATA FILE WASH COAL  (4)'!$A$1:$R$219</definedName>
    <definedName name="_xlnm.Print_Area" localSheetId="6">'MASTER DATA FILE WASH COAL 210'!$A$1:$R$219</definedName>
    <definedName name="_xlnm.Print_Area">#REF!</definedName>
    <definedName name="PRINT_AREA_MI" localSheetId="25">#REF!</definedName>
    <definedName name="PRINT_AREA_MI" localSheetId="3">#REF!</definedName>
    <definedName name="PRINT_AREA_MI" localSheetId="11">#REF!</definedName>
    <definedName name="PRINT_AREA_MI" localSheetId="24">#REF!</definedName>
    <definedName name="PRINT_AREA_MI" localSheetId="16">#REF!</definedName>
    <definedName name="PRINT_AREA_MI" localSheetId="23">#REF!</definedName>
    <definedName name="PRINT_AREA_MI" localSheetId="5">#REF!</definedName>
    <definedName name="PRINT_AREA_MI" localSheetId="18">#REF!</definedName>
    <definedName name="PRINT_AREA_MI" localSheetId="14">#REF!</definedName>
    <definedName name="PRINT_AREA_MI" localSheetId="15">#REF!</definedName>
    <definedName name="PRINT_AREA_MI" localSheetId="19">#REF!</definedName>
    <definedName name="PRINT_AREA_MI" localSheetId="4">#REF!</definedName>
    <definedName name="PRINT_AREA_MI" localSheetId="12">#REF!</definedName>
    <definedName name="PRINT_AREA_MI" localSheetId="22">#REF!</definedName>
    <definedName name="PRINT_AREA_MI" localSheetId="6">#REF!</definedName>
    <definedName name="PRINT_AREA_MI">#REF!</definedName>
    <definedName name="q">('[13]A 3.7'!$I$35,'[13]A 3.7'!$I$44)</definedName>
    <definedName name="rf" localSheetId="25">#REF!</definedName>
    <definedName name="rf" localSheetId="3">#REF!</definedName>
    <definedName name="rf" localSheetId="11">#REF!</definedName>
    <definedName name="rf" localSheetId="24">#REF!</definedName>
    <definedName name="rf" localSheetId="16">#REF!</definedName>
    <definedName name="rf" localSheetId="23">#REF!</definedName>
    <definedName name="rf">#REF!</definedName>
    <definedName name="rhfs" localSheetId="25">#REF!</definedName>
    <definedName name="rhfs" localSheetId="3">#REF!</definedName>
    <definedName name="rhfs" localSheetId="11">#REF!</definedName>
    <definedName name="rhfs" localSheetId="24">#REF!</definedName>
    <definedName name="rhfs" localSheetId="16">#REF!</definedName>
    <definedName name="rhfs" localSheetId="23">#REF!</definedName>
    <definedName name="rhfs">#REF!</definedName>
    <definedName name="RJYT" localSheetId="25">#REF!</definedName>
    <definedName name="RJYT" localSheetId="3">#REF!</definedName>
    <definedName name="RJYT" localSheetId="11">#REF!</definedName>
    <definedName name="RJYT" localSheetId="24">#REF!</definedName>
    <definedName name="RJYT" localSheetId="16">#REF!</definedName>
    <definedName name="RJYT" localSheetId="23">#REF!</definedName>
    <definedName name="RJYT">#REF!</definedName>
    <definedName name="rsd" localSheetId="25">#REF!</definedName>
    <definedName name="rsd" localSheetId="3">#REF!</definedName>
    <definedName name="rsd" localSheetId="11">#REF!</definedName>
    <definedName name="rsd" localSheetId="24">#REF!</definedName>
    <definedName name="rsd" localSheetId="16">#REF!</definedName>
    <definedName name="rsd" localSheetId="23">#REF!</definedName>
    <definedName name="rsd">#REF!</definedName>
    <definedName name="RSWTJY" localSheetId="25">#REF!</definedName>
    <definedName name="RSWTJY" localSheetId="3">#REF!</definedName>
    <definedName name="RSWTJY" localSheetId="11">#REF!</definedName>
    <definedName name="RSWTJY" localSheetId="24">#REF!</definedName>
    <definedName name="RSWTJY" localSheetId="16">#REF!</definedName>
    <definedName name="RSWTJY" localSheetId="23">#REF!</definedName>
    <definedName name="RSWTJY">#REF!</definedName>
    <definedName name="RSYTJ" localSheetId="25">#REF!</definedName>
    <definedName name="RSYTJ" localSheetId="3">#REF!</definedName>
    <definedName name="RSYTJ" localSheetId="11">#REF!</definedName>
    <definedName name="RSYTJ" localSheetId="24">#REF!</definedName>
    <definedName name="RSYTJ" localSheetId="16">#REF!</definedName>
    <definedName name="RSYTJ" localSheetId="23">#REF!</definedName>
    <definedName name="RSYTJ">#REF!</definedName>
    <definedName name="RUJ6T" localSheetId="3">[2]CE!#REF!</definedName>
    <definedName name="RUJ6T" localSheetId="11">[2]CE!#REF!</definedName>
    <definedName name="RUJ6T" localSheetId="24">[2]CE!#REF!</definedName>
    <definedName name="RUJ6T" localSheetId="16">[2]CE!#REF!</definedName>
    <definedName name="RUJ6T" localSheetId="23">[2]CE!#REF!</definedName>
    <definedName name="RUJ6T">[2]CE!#REF!</definedName>
    <definedName name="ryt" localSheetId="25">#REF!</definedName>
    <definedName name="ryt" localSheetId="3">#REF!</definedName>
    <definedName name="ryt" localSheetId="11">#REF!</definedName>
    <definedName name="ryt" localSheetId="24">#REF!</definedName>
    <definedName name="ryt" localSheetId="16">#REF!</definedName>
    <definedName name="ryt" localSheetId="23">#REF!</definedName>
    <definedName name="ryt">#REF!</definedName>
    <definedName name="rz" localSheetId="25">#REF!</definedName>
    <definedName name="rz" localSheetId="3">#REF!</definedName>
    <definedName name="rz" localSheetId="11">#REF!</definedName>
    <definedName name="rz" localSheetId="24">#REF!</definedName>
    <definedName name="rz" localSheetId="16">#REF!</definedName>
    <definedName name="rz" localSheetId="23">#REF!</definedName>
    <definedName name="rz">#REF!</definedName>
    <definedName name="S" localSheetId="25">#REF!</definedName>
    <definedName name="S" localSheetId="3">#REF!</definedName>
    <definedName name="S" localSheetId="11">#REF!</definedName>
    <definedName name="S" localSheetId="24">#REF!</definedName>
    <definedName name="S" localSheetId="16">#REF!</definedName>
    <definedName name="S" localSheetId="23">#REF!</definedName>
    <definedName name="S" localSheetId="5">#REF!</definedName>
    <definedName name="S" localSheetId="18">#REF!</definedName>
    <definedName name="S" localSheetId="14">#REF!</definedName>
    <definedName name="S" localSheetId="15">#REF!</definedName>
    <definedName name="S" localSheetId="19">#REF!</definedName>
    <definedName name="S" localSheetId="4">#REF!</definedName>
    <definedName name="S" localSheetId="12">#REF!</definedName>
    <definedName name="S" localSheetId="22">#REF!</definedName>
    <definedName name="S" localSheetId="6">#REF!</definedName>
    <definedName name="S">#REF!</definedName>
    <definedName name="sa" localSheetId="25">#REF!</definedName>
    <definedName name="sa" localSheetId="3">#REF!</definedName>
    <definedName name="sa" localSheetId="11">#REF!</definedName>
    <definedName name="sa" localSheetId="24">#REF!</definedName>
    <definedName name="sa" localSheetId="16">#REF!</definedName>
    <definedName name="sa" localSheetId="23">#REF!</definedName>
    <definedName name="sa">#REF!</definedName>
    <definedName name="saed" localSheetId="25">#REF!</definedName>
    <definedName name="saed" localSheetId="3">#REF!</definedName>
    <definedName name="saed" localSheetId="11">#REF!</definedName>
    <definedName name="saed" localSheetId="24">#REF!</definedName>
    <definedName name="saed" localSheetId="16">#REF!</definedName>
    <definedName name="saed" localSheetId="23">#REF!</definedName>
    <definedName name="saed">#REF!</definedName>
    <definedName name="sd" localSheetId="25">#REF!</definedName>
    <definedName name="sd" localSheetId="3">#REF!</definedName>
    <definedName name="sd" localSheetId="11">#REF!</definedName>
    <definedName name="sd" localSheetId="24">#REF!</definedName>
    <definedName name="sd" localSheetId="16">#REF!</definedName>
    <definedName name="sd" localSheetId="23">#REF!</definedName>
    <definedName name="sd">#REF!</definedName>
    <definedName name="SDJH" localSheetId="3">[3]CE!#REF!</definedName>
    <definedName name="SDJH" localSheetId="11">[3]CE!#REF!</definedName>
    <definedName name="SDJH" localSheetId="24">[3]CE!#REF!</definedName>
    <definedName name="SDJH" localSheetId="16">[3]CE!#REF!</definedName>
    <definedName name="SDJH" localSheetId="23">[3]CE!#REF!</definedName>
    <definedName name="SDJH">[3]CE!#REF!</definedName>
    <definedName name="sdrf" localSheetId="25">#REF!</definedName>
    <definedName name="sdrf" localSheetId="3">#REF!</definedName>
    <definedName name="sdrf" localSheetId="11">#REF!</definedName>
    <definedName name="sdrf" localSheetId="24">#REF!</definedName>
    <definedName name="sdrf" localSheetId="16">#REF!</definedName>
    <definedName name="sdrf" localSheetId="23">#REF!</definedName>
    <definedName name="sdrf">#REF!</definedName>
    <definedName name="sdt" localSheetId="25">#REF!</definedName>
    <definedName name="sdt" localSheetId="3">#REF!</definedName>
    <definedName name="sdt" localSheetId="11">#REF!</definedName>
    <definedName name="sdt" localSheetId="24">#REF!</definedName>
    <definedName name="sdt" localSheetId="16">#REF!</definedName>
    <definedName name="sdt" localSheetId="23">#REF!</definedName>
    <definedName name="sdt">#REF!</definedName>
    <definedName name="sdz" localSheetId="25">#REF!</definedName>
    <definedName name="sdz" localSheetId="3">#REF!</definedName>
    <definedName name="sdz" localSheetId="11">#REF!</definedName>
    <definedName name="sdz" localSheetId="24">#REF!</definedName>
    <definedName name="sdz" localSheetId="16">#REF!</definedName>
    <definedName name="sdz" localSheetId="23">#REF!</definedName>
    <definedName name="sdz">#REF!</definedName>
    <definedName name="se" localSheetId="25">#REF!</definedName>
    <definedName name="se" localSheetId="3">#REF!</definedName>
    <definedName name="se" localSheetId="11">#REF!</definedName>
    <definedName name="se" localSheetId="24">#REF!</definedName>
    <definedName name="se" localSheetId="16">#REF!</definedName>
    <definedName name="se" localSheetId="23">#REF!</definedName>
    <definedName name="se">#REF!</definedName>
    <definedName name="sed" localSheetId="25">#REF!</definedName>
    <definedName name="sed" localSheetId="3">#REF!</definedName>
    <definedName name="sed" localSheetId="11">#REF!</definedName>
    <definedName name="sed" localSheetId="24">#REF!</definedName>
    <definedName name="sed" localSheetId="16">#REF!</definedName>
    <definedName name="sed" localSheetId="23">#REF!</definedName>
    <definedName name="sed">#REF!</definedName>
    <definedName name="sEGT" localSheetId="25">#REF!</definedName>
    <definedName name="sEGT" localSheetId="3">#REF!</definedName>
    <definedName name="sEGT" localSheetId="11">#REF!</definedName>
    <definedName name="sEGT" localSheetId="24">#REF!</definedName>
    <definedName name="sEGT" localSheetId="16">#REF!</definedName>
    <definedName name="sEGT" localSheetId="23">#REF!</definedName>
    <definedName name="sEGT">#REF!</definedName>
    <definedName name="ser" localSheetId="25">#REF!</definedName>
    <definedName name="ser" localSheetId="3">#REF!</definedName>
    <definedName name="ser" localSheetId="11">#REF!</definedName>
    <definedName name="ser" localSheetId="24">#REF!</definedName>
    <definedName name="ser" localSheetId="16">#REF!</definedName>
    <definedName name="ser" localSheetId="23">#REF!</definedName>
    <definedName name="ser">#REF!</definedName>
    <definedName name="serd" localSheetId="25">#REF!</definedName>
    <definedName name="serd" localSheetId="3">#REF!</definedName>
    <definedName name="serd" localSheetId="11">#REF!</definedName>
    <definedName name="serd" localSheetId="24">#REF!</definedName>
    <definedName name="serd" localSheetId="16">#REF!</definedName>
    <definedName name="serd" localSheetId="23">#REF!</definedName>
    <definedName name="serd">#REF!</definedName>
    <definedName name="setdg" localSheetId="25">#REF!</definedName>
    <definedName name="setdg" localSheetId="3">#REF!</definedName>
    <definedName name="setdg" localSheetId="11">#REF!</definedName>
    <definedName name="setdg" localSheetId="24">#REF!</definedName>
    <definedName name="setdg" localSheetId="16">#REF!</definedName>
    <definedName name="setdg" localSheetId="23">#REF!</definedName>
    <definedName name="setdg">#REF!</definedName>
    <definedName name="seyh" localSheetId="25">#REF!</definedName>
    <definedName name="seyh" localSheetId="3">#REF!</definedName>
    <definedName name="seyh" localSheetId="11">#REF!</definedName>
    <definedName name="seyh" localSheetId="24">#REF!</definedName>
    <definedName name="seyh" localSheetId="16">#REF!</definedName>
    <definedName name="seyh" localSheetId="23">#REF!</definedName>
    <definedName name="seyh">#REF!</definedName>
    <definedName name="sf" localSheetId="25">#REF!</definedName>
    <definedName name="sf" localSheetId="3">#REF!</definedName>
    <definedName name="sf" localSheetId="11">#REF!</definedName>
    <definedName name="sf" localSheetId="24">#REF!</definedName>
    <definedName name="sf" localSheetId="16">#REF!</definedName>
    <definedName name="sf" localSheetId="23">#REF!</definedName>
    <definedName name="sf">#REF!</definedName>
    <definedName name="sfd" localSheetId="25">#REF!</definedName>
    <definedName name="sfd" localSheetId="3">#REF!</definedName>
    <definedName name="sfd" localSheetId="11">#REF!</definedName>
    <definedName name="sfd" localSheetId="24">#REF!</definedName>
    <definedName name="sfd" localSheetId="16">#REF!</definedName>
    <definedName name="sfd" localSheetId="23">#REF!</definedName>
    <definedName name="sfd">#REF!</definedName>
    <definedName name="SFG" localSheetId="25">#REF!</definedName>
    <definedName name="SFG" localSheetId="3">#REF!</definedName>
    <definedName name="SFG" localSheetId="11">#REF!</definedName>
    <definedName name="SFG" localSheetId="24">#REF!</definedName>
    <definedName name="SFG" localSheetId="16">#REF!</definedName>
    <definedName name="SFG" localSheetId="23">#REF!</definedName>
    <definedName name="SFG">#REF!</definedName>
    <definedName name="SFGJ" localSheetId="25">#REF!</definedName>
    <definedName name="SFGJ" localSheetId="3">#REF!</definedName>
    <definedName name="SFGJ" localSheetId="11">#REF!</definedName>
    <definedName name="SFGJ" localSheetId="24">#REF!</definedName>
    <definedName name="SFGJ" localSheetId="16">#REF!</definedName>
    <definedName name="SFGJ" localSheetId="23">#REF!</definedName>
    <definedName name="SFGJ">#REF!</definedName>
    <definedName name="sfjt" localSheetId="25">#REF!</definedName>
    <definedName name="sfjt" localSheetId="3">#REF!</definedName>
    <definedName name="sfjt" localSheetId="11">#REF!</definedName>
    <definedName name="sfjt" localSheetId="24">#REF!</definedName>
    <definedName name="sfjt" localSheetId="16">#REF!</definedName>
    <definedName name="sfjt" localSheetId="23">#REF!</definedName>
    <definedName name="sfjt">#REF!</definedName>
    <definedName name="sfrd" localSheetId="25">#REF!</definedName>
    <definedName name="sfrd" localSheetId="3">#REF!</definedName>
    <definedName name="sfrd" localSheetId="11">#REF!</definedName>
    <definedName name="sfrd" localSheetId="24">#REF!</definedName>
    <definedName name="sfrd" localSheetId="16">#REF!</definedName>
    <definedName name="sfrd" localSheetId="23">#REF!</definedName>
    <definedName name="sfrd">#REF!</definedName>
    <definedName name="SFRJ" localSheetId="25">#REF!</definedName>
    <definedName name="SFRJ" localSheetId="3">#REF!</definedName>
    <definedName name="SFRJ" localSheetId="11">#REF!</definedName>
    <definedName name="SFRJ" localSheetId="24">#REF!</definedName>
    <definedName name="SFRJ" localSheetId="16">#REF!</definedName>
    <definedName name="SFRJ" localSheetId="23">#REF!</definedName>
    <definedName name="SFRJ">#REF!</definedName>
    <definedName name="SFRT" localSheetId="3">[3]CE!#REF!</definedName>
    <definedName name="SFRT" localSheetId="11">[3]CE!#REF!</definedName>
    <definedName name="SFRT" localSheetId="24">[3]CE!#REF!</definedName>
    <definedName name="SFRT" localSheetId="16">[3]CE!#REF!</definedName>
    <definedName name="SFRT" localSheetId="23">[3]CE!#REF!</definedName>
    <definedName name="SFRT">[3]CE!#REF!</definedName>
    <definedName name="SFRTJH" localSheetId="3">[3]CE!#REF!</definedName>
    <definedName name="SFRTJH" localSheetId="11">[3]CE!#REF!</definedName>
    <definedName name="SFRTJH" localSheetId="24">[3]CE!#REF!</definedName>
    <definedName name="SFRTJH" localSheetId="16">[3]CE!#REF!</definedName>
    <definedName name="SFRTJH" localSheetId="23">[3]CE!#REF!</definedName>
    <definedName name="SFRTJH">[3]CE!#REF!</definedName>
    <definedName name="SFYJ" localSheetId="25">#REF!</definedName>
    <definedName name="SFYJ" localSheetId="3">#REF!</definedName>
    <definedName name="SFYJ" localSheetId="11">#REF!</definedName>
    <definedName name="SFYJ" localSheetId="24">#REF!</definedName>
    <definedName name="SFYJ" localSheetId="16">#REF!</definedName>
    <definedName name="SFYJ" localSheetId="23">#REF!</definedName>
    <definedName name="SFYJ">#REF!</definedName>
    <definedName name="sg" localSheetId="25">#REF!</definedName>
    <definedName name="sg" localSheetId="3">#REF!</definedName>
    <definedName name="sg" localSheetId="11">#REF!</definedName>
    <definedName name="sg" localSheetId="24">#REF!</definedName>
    <definedName name="sg" localSheetId="16">#REF!</definedName>
    <definedName name="sg" localSheetId="23">#REF!</definedName>
    <definedName name="sg">#REF!</definedName>
    <definedName name="shft1">[8]SUMMERY!$P$1</definedName>
    <definedName name="shftI">[14]SUMMERY!$P$1</definedName>
    <definedName name="shweta" localSheetId="25">#REF!</definedName>
    <definedName name="shweta" localSheetId="3">#REF!</definedName>
    <definedName name="shweta" localSheetId="11">#REF!</definedName>
    <definedName name="shweta" localSheetId="24">#REF!</definedName>
    <definedName name="shweta" localSheetId="16">#REF!</definedName>
    <definedName name="shweta" localSheetId="23">#REF!</definedName>
    <definedName name="shweta" localSheetId="5">#REF!</definedName>
    <definedName name="shweta" localSheetId="18">#REF!</definedName>
    <definedName name="shweta" localSheetId="14">#REF!</definedName>
    <definedName name="shweta" localSheetId="15">#REF!</definedName>
    <definedName name="shweta" localSheetId="19">#REF!</definedName>
    <definedName name="shweta" localSheetId="4">#REF!</definedName>
    <definedName name="shweta" localSheetId="12">#REF!</definedName>
    <definedName name="shweta" localSheetId="22">#REF!</definedName>
    <definedName name="shweta" localSheetId="6">#REF!</definedName>
    <definedName name="shweta">#REF!</definedName>
    <definedName name="sjedtk" localSheetId="25">#REF!</definedName>
    <definedName name="sjedtk" localSheetId="3">#REF!</definedName>
    <definedName name="sjedtk" localSheetId="11">#REF!</definedName>
    <definedName name="sjedtk" localSheetId="24">#REF!</definedName>
    <definedName name="sjedtk" localSheetId="16">#REF!</definedName>
    <definedName name="sjedtk" localSheetId="23">#REF!</definedName>
    <definedName name="sjedtk">#REF!</definedName>
    <definedName name="sr" localSheetId="25">#REF!</definedName>
    <definedName name="sr" localSheetId="3">#REF!</definedName>
    <definedName name="sr" localSheetId="11">#REF!</definedName>
    <definedName name="sr" localSheetId="24">#REF!</definedName>
    <definedName name="sr" localSheetId="16">#REF!</definedName>
    <definedName name="sr" localSheetId="23">#REF!</definedName>
    <definedName name="sr">#REF!</definedName>
    <definedName name="SRFJ" localSheetId="25">#REF!</definedName>
    <definedName name="SRFJ" localSheetId="3">#REF!</definedName>
    <definedName name="SRFJ" localSheetId="11">#REF!</definedName>
    <definedName name="SRFJ" localSheetId="24">#REF!</definedName>
    <definedName name="SRFJ" localSheetId="16">#REF!</definedName>
    <definedName name="SRFJ" localSheetId="23">#REF!</definedName>
    <definedName name="SRFJ">#REF!</definedName>
    <definedName name="SRFTHJ" localSheetId="3">[3]CE!#REF!</definedName>
    <definedName name="SRFTHJ" localSheetId="11">[3]CE!#REF!</definedName>
    <definedName name="SRFTHJ" localSheetId="24">[3]CE!#REF!</definedName>
    <definedName name="SRFTHJ" localSheetId="16">[3]CE!#REF!</definedName>
    <definedName name="SRFTHJ" localSheetId="23">[3]CE!#REF!</definedName>
    <definedName name="SRFTHJ">[3]CE!#REF!</definedName>
    <definedName name="SRJTY" localSheetId="25">#REF!</definedName>
    <definedName name="SRJTY" localSheetId="3">#REF!</definedName>
    <definedName name="SRJTY" localSheetId="11">#REF!</definedName>
    <definedName name="SRJTY" localSheetId="24">#REF!</definedName>
    <definedName name="SRJTY" localSheetId="16">#REF!</definedName>
    <definedName name="SRJTY" localSheetId="23">#REF!</definedName>
    <definedName name="SRJTY">#REF!</definedName>
    <definedName name="SRJY" localSheetId="3">[2]CE!#REF!</definedName>
    <definedName name="SRJY" localSheetId="11">[2]CE!#REF!</definedName>
    <definedName name="SRJY" localSheetId="24">[2]CE!#REF!</definedName>
    <definedName name="SRJY" localSheetId="16">[2]CE!#REF!</definedName>
    <definedName name="SRJY" localSheetId="23">[2]CE!#REF!</definedName>
    <definedName name="SRJY">[2]CE!#REF!</definedName>
    <definedName name="SRJYT" localSheetId="3">[2]CE!#REF!</definedName>
    <definedName name="SRJYT" localSheetId="11">[2]CE!#REF!</definedName>
    <definedName name="SRJYT" localSheetId="24">[2]CE!#REF!</definedName>
    <definedName name="SRJYT" localSheetId="16">[2]CE!#REF!</definedName>
    <definedName name="SRJYT" localSheetId="23">[2]CE!#REF!</definedName>
    <definedName name="SRJYT">[2]CE!#REF!</definedName>
    <definedName name="SRTJ" localSheetId="25">#REF!</definedName>
    <definedName name="SRTJ" localSheetId="3">#REF!</definedName>
    <definedName name="SRTJ" localSheetId="11">#REF!</definedName>
    <definedName name="SRTJ" localSheetId="24">#REF!</definedName>
    <definedName name="SRTJ" localSheetId="16">#REF!</definedName>
    <definedName name="SRTJ" localSheetId="23">#REF!</definedName>
    <definedName name="SRTJ">#REF!</definedName>
    <definedName name="SRTYJ" localSheetId="25">#REF!</definedName>
    <definedName name="SRTYJ" localSheetId="3">#REF!</definedName>
    <definedName name="SRTYJ" localSheetId="11">#REF!</definedName>
    <definedName name="SRTYJ" localSheetId="24">#REF!</definedName>
    <definedName name="SRTYJ" localSheetId="16">#REF!</definedName>
    <definedName name="SRTYJ" localSheetId="23">#REF!</definedName>
    <definedName name="SRTYJ">#REF!</definedName>
    <definedName name="SRYJ" localSheetId="3">[2]CE!#REF!</definedName>
    <definedName name="SRYJ" localSheetId="11">[2]CE!#REF!</definedName>
    <definedName name="SRYJ" localSheetId="24">[2]CE!#REF!</definedName>
    <definedName name="SRYJ" localSheetId="16">[2]CE!#REF!</definedName>
    <definedName name="SRYJ" localSheetId="23">[2]CE!#REF!</definedName>
    <definedName name="SRYJ">[2]CE!#REF!</definedName>
    <definedName name="SRYTJ" localSheetId="25">#REF!</definedName>
    <definedName name="SRYTJ" localSheetId="3">#REF!</definedName>
    <definedName name="SRYTJ" localSheetId="11">#REF!</definedName>
    <definedName name="SRYTJ" localSheetId="24">#REF!</definedName>
    <definedName name="SRYTJ" localSheetId="16">#REF!</definedName>
    <definedName name="SRYTJ" localSheetId="23">#REF!</definedName>
    <definedName name="SRYTJ">#REF!</definedName>
    <definedName name="STJ" localSheetId="25">#REF!</definedName>
    <definedName name="STJ" localSheetId="3">#REF!</definedName>
    <definedName name="STJ" localSheetId="11">#REF!</definedName>
    <definedName name="STJ" localSheetId="24">#REF!</definedName>
    <definedName name="STJ" localSheetId="16">#REF!</definedName>
    <definedName name="STJ" localSheetId="23">#REF!</definedName>
    <definedName name="STJ">#REF!</definedName>
    <definedName name="stjelu" localSheetId="3" hidden="1">[4]CE!#REF!</definedName>
    <definedName name="stjelu" localSheetId="11" hidden="1">[4]CE!#REF!</definedName>
    <definedName name="stjelu" localSheetId="24" hidden="1">[4]CE!#REF!</definedName>
    <definedName name="stjelu" localSheetId="16" hidden="1">[4]CE!#REF!</definedName>
    <definedName name="stjelu" localSheetId="23" hidden="1">[4]CE!#REF!</definedName>
    <definedName name="stjelu" hidden="1">[4]CE!#REF!</definedName>
    <definedName name="stjsk" localSheetId="3" hidden="1">[4]CE!#REF!</definedName>
    <definedName name="stjsk" localSheetId="11" hidden="1">[4]CE!#REF!</definedName>
    <definedName name="stjsk" localSheetId="24" hidden="1">[4]CE!#REF!</definedName>
    <definedName name="stjsk" localSheetId="16" hidden="1">[4]CE!#REF!</definedName>
    <definedName name="stjsk" localSheetId="23" hidden="1">[4]CE!#REF!</definedName>
    <definedName name="stjsk" hidden="1">[4]CE!#REF!</definedName>
    <definedName name="sy" localSheetId="25">#REF!</definedName>
    <definedName name="sy" localSheetId="3">#REF!</definedName>
    <definedName name="sy" localSheetId="11">#REF!</definedName>
    <definedName name="sy" localSheetId="24">#REF!</definedName>
    <definedName name="sy" localSheetId="16">#REF!</definedName>
    <definedName name="sy" localSheetId="23">#REF!</definedName>
    <definedName name="sy">#REF!</definedName>
    <definedName name="sz" localSheetId="25">#REF!</definedName>
    <definedName name="sz" localSheetId="3">#REF!</definedName>
    <definedName name="sz" localSheetId="11">#REF!</definedName>
    <definedName name="sz" localSheetId="24">#REF!</definedName>
    <definedName name="sz" localSheetId="16">#REF!</definedName>
    <definedName name="sz" localSheetId="23">#REF!</definedName>
    <definedName name="sz">#REF!</definedName>
    <definedName name="szrh" localSheetId="25">#REF!</definedName>
    <definedName name="szrh" localSheetId="3">#REF!</definedName>
    <definedName name="szrh" localSheetId="11">#REF!</definedName>
    <definedName name="szrh" localSheetId="24">#REF!</definedName>
    <definedName name="szrh" localSheetId="16">#REF!</definedName>
    <definedName name="szrh" localSheetId="23">#REF!</definedName>
    <definedName name="szrh">#REF!</definedName>
    <definedName name="t" localSheetId="25">#REF!</definedName>
    <definedName name="t" localSheetId="3">#REF!</definedName>
    <definedName name="t" localSheetId="11">#REF!</definedName>
    <definedName name="t" localSheetId="24">#REF!</definedName>
    <definedName name="t" localSheetId="16">#REF!</definedName>
    <definedName name="t" localSheetId="23">#REF!</definedName>
    <definedName name="t" localSheetId="5">#REF!</definedName>
    <definedName name="t" localSheetId="18">#REF!</definedName>
    <definedName name="t" localSheetId="14">#REF!</definedName>
    <definedName name="t" localSheetId="15">#REF!</definedName>
    <definedName name="t" localSheetId="19">#REF!</definedName>
    <definedName name="t" localSheetId="4">#REF!</definedName>
    <definedName name="t" localSheetId="12">#REF!</definedName>
    <definedName name="t" localSheetId="22">#REF!</definedName>
    <definedName name="t" localSheetId="6">#REF!</definedName>
    <definedName name="t">#REF!</definedName>
    <definedName name="tdhj" localSheetId="25">#REF!</definedName>
    <definedName name="tdhj" localSheetId="3">#REF!</definedName>
    <definedName name="tdhj" localSheetId="11">#REF!</definedName>
    <definedName name="tdhj" localSheetId="24">#REF!</definedName>
    <definedName name="tdhj" localSheetId="16">#REF!</definedName>
    <definedName name="tdhj" localSheetId="23">#REF!</definedName>
    <definedName name="tdhj">#REF!</definedName>
    <definedName name="tdky" localSheetId="25">#REF!</definedName>
    <definedName name="tdky" localSheetId="3">#REF!</definedName>
    <definedName name="tdky" localSheetId="11">#REF!</definedName>
    <definedName name="tdky" localSheetId="24">#REF!</definedName>
    <definedName name="tdky" localSheetId="16">#REF!</definedName>
    <definedName name="tdky" localSheetId="23">#REF!</definedName>
    <definedName name="tdky">#REF!</definedName>
    <definedName name="tdy" localSheetId="25">#REF!</definedName>
    <definedName name="tdy" localSheetId="3">#REF!</definedName>
    <definedName name="tdy" localSheetId="11">#REF!</definedName>
    <definedName name="tdy" localSheetId="24">#REF!</definedName>
    <definedName name="tdy" localSheetId="16">#REF!</definedName>
    <definedName name="tdy" localSheetId="23">#REF!</definedName>
    <definedName name="tdy">#REF!</definedName>
    <definedName name="TDYJ" localSheetId="25">#REF!</definedName>
    <definedName name="TDYJ" localSheetId="3">#REF!</definedName>
    <definedName name="TDYJ" localSheetId="11">#REF!</definedName>
    <definedName name="TDYJ" localSheetId="24">#REF!</definedName>
    <definedName name="TDYJ" localSheetId="16">#REF!</definedName>
    <definedName name="TDYJ" localSheetId="23">#REF!</definedName>
    <definedName name="TDYJ">#REF!</definedName>
    <definedName name="tg" localSheetId="25">#REF!</definedName>
    <definedName name="tg" localSheetId="3">#REF!</definedName>
    <definedName name="tg" localSheetId="11">#REF!</definedName>
    <definedName name="tg" localSheetId="24">#REF!</definedName>
    <definedName name="tg" localSheetId="16">#REF!</definedName>
    <definedName name="tg" localSheetId="23">#REF!</definedName>
    <definedName name="tg">#REF!</definedName>
    <definedName name="tr" localSheetId="25">#REF!</definedName>
    <definedName name="tr" localSheetId="3">#REF!</definedName>
    <definedName name="tr" localSheetId="11">#REF!</definedName>
    <definedName name="tr" localSheetId="24">#REF!</definedName>
    <definedName name="tr" localSheetId="16">#REF!</definedName>
    <definedName name="tr" localSheetId="23">#REF!</definedName>
    <definedName name="tr">#REF!</definedName>
    <definedName name="tripping" localSheetId="25">#REF!</definedName>
    <definedName name="tripping" localSheetId="3">#REF!</definedName>
    <definedName name="tripping" localSheetId="11">#REF!</definedName>
    <definedName name="tripping" localSheetId="24">#REF!</definedName>
    <definedName name="tripping" localSheetId="16">#REF!</definedName>
    <definedName name="tripping" localSheetId="23">#REF!</definedName>
    <definedName name="tripping" localSheetId="5">#REF!</definedName>
    <definedName name="tripping" localSheetId="18">#REF!</definedName>
    <definedName name="tripping" localSheetId="14">#REF!</definedName>
    <definedName name="tripping" localSheetId="15">#REF!</definedName>
    <definedName name="tripping" localSheetId="19">#REF!</definedName>
    <definedName name="tripping" localSheetId="4">#REF!</definedName>
    <definedName name="tripping" localSheetId="12">#REF!</definedName>
    <definedName name="tripping" localSheetId="22">#REF!</definedName>
    <definedName name="tripping" localSheetId="6">#REF!</definedName>
    <definedName name="tripping">#REF!</definedName>
    <definedName name="trj" localSheetId="25">#REF!</definedName>
    <definedName name="trj" localSheetId="3">#REF!</definedName>
    <definedName name="trj" localSheetId="11">#REF!</definedName>
    <definedName name="trj" localSheetId="24">#REF!</definedName>
    <definedName name="trj" localSheetId="16">#REF!</definedName>
    <definedName name="trj" localSheetId="23">#REF!</definedName>
    <definedName name="trj">#REF!</definedName>
    <definedName name="tstjru" localSheetId="25">#REF!</definedName>
    <definedName name="tstjru" localSheetId="3">#REF!</definedName>
    <definedName name="tstjru" localSheetId="11">#REF!</definedName>
    <definedName name="tstjru" localSheetId="24">#REF!</definedName>
    <definedName name="tstjru" localSheetId="16">#REF!</definedName>
    <definedName name="tstjru" localSheetId="23">#REF!</definedName>
    <definedName name="tstjru">#REF!</definedName>
    <definedName name="ttjtrs" localSheetId="25">#REF!</definedName>
    <definedName name="ttjtrs" localSheetId="3">#REF!</definedName>
    <definedName name="ttjtrs" localSheetId="11">#REF!</definedName>
    <definedName name="ttjtrs" localSheetId="24">#REF!</definedName>
    <definedName name="ttjtrs" localSheetId="16">#REF!</definedName>
    <definedName name="ttjtrs" localSheetId="23">#REF!</definedName>
    <definedName name="ttjtrs">#REF!</definedName>
    <definedName name="tz" localSheetId="25">#REF!</definedName>
    <definedName name="tz" localSheetId="3">#REF!</definedName>
    <definedName name="tz" localSheetId="11">#REF!</definedName>
    <definedName name="tz" localSheetId="24">#REF!</definedName>
    <definedName name="tz" localSheetId="16">#REF!</definedName>
    <definedName name="tz" localSheetId="23">#REF!</definedName>
    <definedName name="tz">#REF!</definedName>
    <definedName name="ukryt" localSheetId="3" hidden="1">[4]CE!#REF!</definedName>
    <definedName name="ukryt" localSheetId="11" hidden="1">[4]CE!#REF!</definedName>
    <definedName name="ukryt" localSheetId="24" hidden="1">[4]CE!#REF!</definedName>
    <definedName name="ukryt" localSheetId="16" hidden="1">[4]CE!#REF!</definedName>
    <definedName name="ukryt" localSheetId="23" hidden="1">[4]CE!#REF!</definedName>
    <definedName name="ukryt" hidden="1">[4]CE!#REF!</definedName>
    <definedName name="ukyr" localSheetId="25">#REF!</definedName>
    <definedName name="ukyr" localSheetId="3">#REF!</definedName>
    <definedName name="ukyr" localSheetId="11">#REF!</definedName>
    <definedName name="ukyr" localSheetId="24">#REF!</definedName>
    <definedName name="ukyr" localSheetId="16">#REF!</definedName>
    <definedName name="ukyr" localSheetId="23">#REF!</definedName>
    <definedName name="ukyr">#REF!</definedName>
    <definedName name="uNIT1">'[15]F2.6 (Bhu)'!$B$2:$J$22</definedName>
    <definedName name="uNIT2">'[15]F2.6 (Bhu)'!$Y$3:$AE$22</definedName>
    <definedName name="uNIT3">'[15]F2.6 (Bhu)'!$AR$2:$AX$22</definedName>
    <definedName name="uryk" localSheetId="3" hidden="1">[4]CE!#REF!</definedName>
    <definedName name="uryk" localSheetId="11" hidden="1">[4]CE!#REF!</definedName>
    <definedName name="uryk" localSheetId="24" hidden="1">[4]CE!#REF!</definedName>
    <definedName name="uryk" localSheetId="16" hidden="1">[4]CE!#REF!</definedName>
    <definedName name="uryk" localSheetId="23" hidden="1">[4]CE!#REF!</definedName>
    <definedName name="uryk" hidden="1">[4]CE!#REF!</definedName>
    <definedName name="uyf" localSheetId="25">#REF!</definedName>
    <definedName name="uyf" localSheetId="3">#REF!</definedName>
    <definedName name="uyf" localSheetId="11">#REF!</definedName>
    <definedName name="uyf" localSheetId="24">#REF!</definedName>
    <definedName name="uyf" localSheetId="16">#REF!</definedName>
    <definedName name="uyf" localSheetId="23">#REF!</definedName>
    <definedName name="uyf">#REF!</definedName>
    <definedName name="VHBM" localSheetId="25">#REF!</definedName>
    <definedName name="VHBM" localSheetId="3">#REF!</definedName>
    <definedName name="VHBM" localSheetId="11">#REF!</definedName>
    <definedName name="VHBM" localSheetId="24">#REF!</definedName>
    <definedName name="VHBM" localSheetId="16">#REF!</definedName>
    <definedName name="VHBM" localSheetId="23">#REF!</definedName>
    <definedName name="VHBM" localSheetId="12">#REF!</definedName>
    <definedName name="VHBM" localSheetId="22">#REF!</definedName>
    <definedName name="VHBM" localSheetId="6">#REF!</definedName>
    <definedName name="VHBM">#REF!</definedName>
    <definedName name="W" localSheetId="25">#REF!</definedName>
    <definedName name="W" localSheetId="3">#REF!</definedName>
    <definedName name="W" localSheetId="11">#REF!</definedName>
    <definedName name="W" localSheetId="24">#REF!</definedName>
    <definedName name="W" localSheetId="16">#REF!</definedName>
    <definedName name="W" localSheetId="23">#REF!</definedName>
    <definedName name="W" localSheetId="5">#REF!</definedName>
    <definedName name="W" localSheetId="18">#REF!</definedName>
    <definedName name="W" localSheetId="14">#REF!</definedName>
    <definedName name="W" localSheetId="15">#REF!</definedName>
    <definedName name="W" localSheetId="19">#REF!</definedName>
    <definedName name="W" localSheetId="4">#REF!</definedName>
    <definedName name="W" localSheetId="12">#REF!</definedName>
    <definedName name="W" localSheetId="22">#REF!</definedName>
    <definedName name="W" localSheetId="6">#REF!</definedName>
    <definedName name="W">#REF!</definedName>
    <definedName name="was" localSheetId="25">#REF!</definedName>
    <definedName name="was" localSheetId="3">#REF!</definedName>
    <definedName name="was" localSheetId="11">#REF!</definedName>
    <definedName name="was" localSheetId="24">#REF!</definedName>
    <definedName name="was" localSheetId="16">#REF!</definedName>
    <definedName name="was" localSheetId="23">#REF!</definedName>
    <definedName name="was">#REF!</definedName>
    <definedName name="wes" localSheetId="25">#REF!</definedName>
    <definedName name="wes" localSheetId="3">#REF!</definedName>
    <definedName name="wes" localSheetId="11">#REF!</definedName>
    <definedName name="wes" localSheetId="24">#REF!</definedName>
    <definedName name="wes" localSheetId="16">#REF!</definedName>
    <definedName name="wes" localSheetId="23">#REF!</definedName>
    <definedName name="wes">#REF!</definedName>
    <definedName name="WFQKJG" localSheetId="3">[3]CE!#REF!</definedName>
    <definedName name="WFQKJG" localSheetId="11">[3]CE!#REF!</definedName>
    <definedName name="WFQKJG" localSheetId="24">[3]CE!#REF!</definedName>
    <definedName name="WFQKJG" localSheetId="16">[3]CE!#REF!</definedName>
    <definedName name="WFQKJG" localSheetId="23">[3]CE!#REF!</definedName>
    <definedName name="WFQKJG">[3]CE!#REF!</definedName>
    <definedName name="wsazswa" localSheetId="25">#REF!</definedName>
    <definedName name="wsazswa" localSheetId="3">#REF!</definedName>
    <definedName name="wsazswa" localSheetId="11">#REF!</definedName>
    <definedName name="wsazswa" localSheetId="24">#REF!</definedName>
    <definedName name="wsazswa" localSheetId="16">#REF!</definedName>
    <definedName name="wsazswa" localSheetId="23">#REF!</definedName>
    <definedName name="wsazswa">#REF!</definedName>
    <definedName name="X1_" localSheetId="25">#REF!</definedName>
    <definedName name="X1_" localSheetId="3">#REF!</definedName>
    <definedName name="X1_" localSheetId="11">#REF!</definedName>
    <definedName name="X1_" localSheetId="24">#REF!</definedName>
    <definedName name="X1_" localSheetId="16">#REF!</definedName>
    <definedName name="X1_" localSheetId="23">#REF!</definedName>
    <definedName name="X1_" localSheetId="5">#REF!</definedName>
    <definedName name="X1_" localSheetId="18">#REF!</definedName>
    <definedName name="X1_" localSheetId="14">#REF!</definedName>
    <definedName name="X1_" localSheetId="15">#REF!</definedName>
    <definedName name="X1_" localSheetId="19">#REF!</definedName>
    <definedName name="X1_" localSheetId="4">#REF!</definedName>
    <definedName name="X1_" localSheetId="12">#REF!</definedName>
    <definedName name="X1_" localSheetId="22">#REF!</definedName>
    <definedName name="X1_" localSheetId="6">#REF!</definedName>
    <definedName name="X1_">#REF!</definedName>
    <definedName name="X11__?___QUIT_" localSheetId="25">#REF!</definedName>
    <definedName name="X11__?___QUIT_" localSheetId="3">#REF!</definedName>
    <definedName name="X11__?___QUIT_" localSheetId="11">#REF!</definedName>
    <definedName name="X11__?___QUIT_" localSheetId="24">#REF!</definedName>
    <definedName name="X11__?___QUIT_" localSheetId="16">#REF!</definedName>
    <definedName name="X11__?___QUIT_" localSheetId="23">#REF!</definedName>
    <definedName name="X11__?___QUIT_" localSheetId="5">#REF!</definedName>
    <definedName name="X11__?___QUIT_" localSheetId="18">#REF!</definedName>
    <definedName name="X11__?___QUIT_" localSheetId="14">#REF!</definedName>
    <definedName name="X11__?___QUIT_" localSheetId="15">#REF!</definedName>
    <definedName name="X11__?___QUIT_" localSheetId="19">#REF!</definedName>
    <definedName name="X11__?___QUIT_" localSheetId="4">#REF!</definedName>
    <definedName name="X11__?___QUIT_" localSheetId="12">#REF!</definedName>
    <definedName name="X11__?___QUIT_" localSheetId="22">#REF!</definedName>
    <definedName name="X11__?___QUIT_" localSheetId="6">#REF!</definedName>
    <definedName name="X11__?___QUIT_">#REF!</definedName>
    <definedName name="xdtxdgf" localSheetId="25">(#REF!,#REF!)</definedName>
    <definedName name="xdtxdgf" localSheetId="3">(#REF!,#REF!)</definedName>
    <definedName name="xdtxdgf" localSheetId="11">(#REF!,#REF!)</definedName>
    <definedName name="xdtxdgf" localSheetId="24">(#REF!,#REF!)</definedName>
    <definedName name="xdtxdgf" localSheetId="16">(#REF!,#REF!)</definedName>
    <definedName name="xdtxdgf" localSheetId="23">(#REF!,#REF!)</definedName>
    <definedName name="xdtxdgf">(#REF!,#REF!)</definedName>
    <definedName name="xxxx" localSheetId="25" hidden="1">[12]CE!#REF!</definedName>
    <definedName name="xxxx" localSheetId="3" hidden="1">[12]CE!#REF!</definedName>
    <definedName name="xxxx" localSheetId="11" hidden="1">[12]CE!#REF!</definedName>
    <definedName name="xxxx" localSheetId="24" hidden="1">[12]CE!#REF!</definedName>
    <definedName name="xxxx" localSheetId="16" hidden="1">[12]CE!#REF!</definedName>
    <definedName name="xxxx" localSheetId="23" hidden="1">[12]CE!#REF!</definedName>
    <definedName name="xxxx" localSheetId="15" hidden="1">[12]CE!#REF!</definedName>
    <definedName name="xxxx" localSheetId="19" hidden="1">[12]CE!#REF!</definedName>
    <definedName name="xxxx" localSheetId="4" hidden="1">[12]CE!#REF!</definedName>
    <definedName name="xxxx" localSheetId="12" hidden="1">[12]CE!#REF!</definedName>
    <definedName name="xxxx" localSheetId="22" hidden="1">[12]CE!#REF!</definedName>
    <definedName name="xxxx" localSheetId="6" hidden="1">[12]CE!#REF!</definedName>
    <definedName name="xxxx" hidden="1">[12]CE!#REF!</definedName>
    <definedName name="xzgxfgh" localSheetId="25">#REF!</definedName>
    <definedName name="xzgxfgh" localSheetId="3">#REF!</definedName>
    <definedName name="xzgxfgh" localSheetId="11">#REF!</definedName>
    <definedName name="xzgxfgh" localSheetId="24">#REF!</definedName>
    <definedName name="xzgxfgh" localSheetId="16">#REF!</definedName>
    <definedName name="xzgxfgh" localSheetId="23">#REF!</definedName>
    <definedName name="xzgxfgh">#REF!</definedName>
    <definedName name="y" localSheetId="25">#REF!</definedName>
    <definedName name="y" localSheetId="3">#REF!</definedName>
    <definedName name="y" localSheetId="11">#REF!</definedName>
    <definedName name="y" localSheetId="24">#REF!</definedName>
    <definedName name="y" localSheetId="16">#REF!</definedName>
    <definedName name="y" localSheetId="23">#REF!</definedName>
    <definedName name="y">#REF!</definedName>
    <definedName name="ydjk" localSheetId="25">#REF!</definedName>
    <definedName name="ydjk" localSheetId="3">#REF!</definedName>
    <definedName name="ydjk" localSheetId="11">#REF!</definedName>
    <definedName name="ydjk" localSheetId="24">#REF!</definedName>
    <definedName name="ydjk" localSheetId="16">#REF!</definedName>
    <definedName name="ydjk" localSheetId="23">#REF!</definedName>
    <definedName name="ydjk">#REF!</definedName>
    <definedName name="YEAR" localSheetId="25">#REF!</definedName>
    <definedName name="YEAR" localSheetId="3">#REF!</definedName>
    <definedName name="YEAR" localSheetId="11">#REF!</definedName>
    <definedName name="YEAR" localSheetId="24">#REF!</definedName>
    <definedName name="YEAR" localSheetId="16">#REF!</definedName>
    <definedName name="YEAR" localSheetId="23">#REF!</definedName>
    <definedName name="YEAR" localSheetId="15">#REF!</definedName>
    <definedName name="YEAR" localSheetId="19">#REF!</definedName>
    <definedName name="YEAR" localSheetId="4">#REF!</definedName>
    <definedName name="YEAR" localSheetId="12">#REF!</definedName>
    <definedName name="YEAR" localSheetId="22">#REF!</definedName>
    <definedName name="YEAR" localSheetId="6">#REF!</definedName>
    <definedName name="YEAR">#REF!</definedName>
    <definedName name="YEAR1" localSheetId="25">#REF!</definedName>
    <definedName name="YEAR1" localSheetId="3">#REF!</definedName>
    <definedName name="YEAR1" localSheetId="11">#REF!</definedName>
    <definedName name="YEAR1" localSheetId="24">#REF!</definedName>
    <definedName name="YEAR1" localSheetId="16">#REF!</definedName>
    <definedName name="YEAR1" localSheetId="23">#REF!</definedName>
    <definedName name="YEAR1" localSheetId="15">#REF!</definedName>
    <definedName name="YEAR1" localSheetId="19">#REF!</definedName>
    <definedName name="YEAR1" localSheetId="4">#REF!</definedName>
    <definedName name="YEAR1" localSheetId="12">#REF!</definedName>
    <definedName name="YEAR1" localSheetId="22">#REF!</definedName>
    <definedName name="YEAR1" localSheetId="6">#REF!</definedName>
    <definedName name="YEAR1">#REF!</definedName>
    <definedName name="yf" localSheetId="25">#REF!</definedName>
    <definedName name="yf" localSheetId="3">#REF!</definedName>
    <definedName name="yf" localSheetId="11">#REF!</definedName>
    <definedName name="yf" localSheetId="24">#REF!</definedName>
    <definedName name="yf" localSheetId="16">#REF!</definedName>
    <definedName name="yf" localSheetId="23">#REF!</definedName>
    <definedName name="yf">#REF!</definedName>
    <definedName name="yfhg" localSheetId="25">#REF!</definedName>
    <definedName name="yfhg" localSheetId="3">#REF!</definedName>
    <definedName name="yfhg" localSheetId="11">#REF!</definedName>
    <definedName name="yfhg" localSheetId="24">#REF!</definedName>
    <definedName name="yfhg" localSheetId="16">#REF!</definedName>
    <definedName name="yfhg" localSheetId="23">#REF!</definedName>
    <definedName name="yfhg">#REF!</definedName>
    <definedName name="yfil" localSheetId="25">[3]CE!#REF!</definedName>
    <definedName name="yfil" localSheetId="3">[3]CE!#REF!</definedName>
    <definedName name="yfil" localSheetId="11">[3]CE!#REF!</definedName>
    <definedName name="yfil" localSheetId="24">[3]CE!#REF!</definedName>
    <definedName name="yfil" localSheetId="16">[3]CE!#REF!</definedName>
    <definedName name="yfil" localSheetId="23">[3]CE!#REF!</definedName>
    <definedName name="yfil">[3]CE!#REF!</definedName>
    <definedName name="yfjfyj" localSheetId="25">#REF!</definedName>
    <definedName name="yfjfyj" localSheetId="3">#REF!</definedName>
    <definedName name="yfjfyj" localSheetId="11">#REF!</definedName>
    <definedName name="yfjfyj" localSheetId="24">#REF!</definedName>
    <definedName name="yfjfyj" localSheetId="16">#REF!</definedName>
    <definedName name="yfjfyj" localSheetId="23">#REF!</definedName>
    <definedName name="yfjfyj">#REF!</definedName>
    <definedName name="yfu" localSheetId="25">#REF!</definedName>
    <definedName name="yfu" localSheetId="3">#REF!</definedName>
    <definedName name="yfu" localSheetId="11">#REF!</definedName>
    <definedName name="yfu" localSheetId="24">#REF!</definedName>
    <definedName name="yfu" localSheetId="16">#REF!</definedName>
    <definedName name="yfu" localSheetId="23">#REF!</definedName>
    <definedName name="yfu">#REF!</definedName>
    <definedName name="yh" localSheetId="25">#REF!</definedName>
    <definedName name="yh" localSheetId="3">#REF!</definedName>
    <definedName name="yh" localSheetId="11">#REF!</definedName>
    <definedName name="yh" localSheetId="24">#REF!</definedName>
    <definedName name="yh" localSheetId="16">#REF!</definedName>
    <definedName name="yh" localSheetId="23">#REF!</definedName>
    <definedName name="yh">#REF!</definedName>
    <definedName name="yt" localSheetId="25">#REF!</definedName>
    <definedName name="yt" localSheetId="3">#REF!</definedName>
    <definedName name="yt" localSheetId="11">#REF!</definedName>
    <definedName name="yt" localSheetId="24">#REF!</definedName>
    <definedName name="yt" localSheetId="16">#REF!</definedName>
    <definedName name="yt" localSheetId="23">#REF!</definedName>
    <definedName name="yt">#REF!</definedName>
    <definedName name="Z_0033738E_F095_475E_B4DF_66DBC6BA7399_.wvu.FilterData" localSheetId="5" hidden="1">'MASTER DATA FILE RAW COAL'!$A$2:$S$218</definedName>
    <definedName name="Z_0033738E_F095_475E_B4DF_66DBC6BA7399_.wvu.FilterData" localSheetId="18" hidden="1">'MASTER DATA FILE RAW COAL ( (3)'!$A$2:$S$218</definedName>
    <definedName name="Z_0033738E_F095_475E_B4DF_66DBC6BA7399_.wvu.FilterData" localSheetId="14" hidden="1">'MASTER DATA FILE RAW COAL (2)'!$A$2:$S$218</definedName>
    <definedName name="Z_0033738E_F095_475E_B4DF_66DBC6BA7399_.wvu.FilterData" localSheetId="15" hidden="1">'MASTER DATA FILE RAW COAL 2 (2)'!$A$2:$S$218</definedName>
    <definedName name="Z_0033738E_F095_475E_B4DF_66DBC6BA7399_.wvu.FilterData" localSheetId="19" hidden="1">'MASTER DATA FILE RAW COAL 2 (3)'!$A$2:$S$218</definedName>
    <definedName name="Z_0033738E_F095_475E_B4DF_66DBC6BA7399_.wvu.FilterData" localSheetId="4" hidden="1">'MASTER DATA FILE RAW COAL 210'!$A$2:$S$218</definedName>
    <definedName name="Z_0033738E_F095_475E_B4DF_66DBC6BA7399_.wvu.FilterData" localSheetId="12" hidden="1">'MASTER DATA FILE WASH COAL  (2)'!$A$2:$S$218</definedName>
    <definedName name="Z_0033738E_F095_475E_B4DF_66DBC6BA7399_.wvu.FilterData" localSheetId="22" hidden="1">'MASTER DATA FILE WASH COAL  (4)'!$A$2:$S$218</definedName>
    <definedName name="Z_0033738E_F095_475E_B4DF_66DBC6BA7399_.wvu.FilterData" localSheetId="6" hidden="1">'MASTER DATA FILE WASH COAL 210'!$A$2:$S$218</definedName>
    <definedName name="Z_01CBEE4B_E2A3_4A2B_90B8_E3E4E3F2B4CA_.wvu.FilterData" localSheetId="5" hidden="1">'MASTER DATA FILE RAW COAL'!$A$2:$S$218</definedName>
    <definedName name="Z_01CBEE4B_E2A3_4A2B_90B8_E3E4E3F2B4CA_.wvu.FilterData" localSheetId="18" hidden="1">'MASTER DATA FILE RAW COAL ( (3)'!$A$2:$S$218</definedName>
    <definedName name="Z_01CBEE4B_E2A3_4A2B_90B8_E3E4E3F2B4CA_.wvu.FilterData" localSheetId="14" hidden="1">'MASTER DATA FILE RAW COAL (2)'!$A$2:$S$218</definedName>
    <definedName name="Z_01CBEE4B_E2A3_4A2B_90B8_E3E4E3F2B4CA_.wvu.FilterData" localSheetId="15" hidden="1">'MASTER DATA FILE RAW COAL 2 (2)'!$A$2:$S$218</definedName>
    <definedName name="Z_01CBEE4B_E2A3_4A2B_90B8_E3E4E3F2B4CA_.wvu.FilterData" localSheetId="19" hidden="1">'MASTER DATA FILE RAW COAL 2 (3)'!$A$2:$S$218</definedName>
    <definedName name="Z_01CBEE4B_E2A3_4A2B_90B8_E3E4E3F2B4CA_.wvu.FilterData" localSheetId="4" hidden="1">'MASTER DATA FILE RAW COAL 210'!$A$2:$S$218</definedName>
    <definedName name="Z_01CBEE4B_E2A3_4A2B_90B8_E3E4E3F2B4CA_.wvu.FilterData" localSheetId="12" hidden="1">'MASTER DATA FILE WASH COAL  (2)'!$A$2:$S$218</definedName>
    <definedName name="Z_01CBEE4B_E2A3_4A2B_90B8_E3E4E3F2B4CA_.wvu.FilterData" localSheetId="22" hidden="1">'MASTER DATA FILE WASH COAL  (4)'!$A$2:$S$218</definedName>
    <definedName name="Z_01CBEE4B_E2A3_4A2B_90B8_E3E4E3F2B4CA_.wvu.FilterData" localSheetId="6" hidden="1">'MASTER DATA FILE WASH COAL 210'!$A$2:$S$218</definedName>
    <definedName name="Z_01CBEE4B_E2A3_4A2B_90B8_E3E4E3F2B4CA_.wvu.PrintArea" localSheetId="5" hidden="1">'MASTER DATA FILE RAW COAL'!$A$1:$R$219</definedName>
    <definedName name="Z_01CBEE4B_E2A3_4A2B_90B8_E3E4E3F2B4CA_.wvu.PrintArea" localSheetId="18" hidden="1">'MASTER DATA FILE RAW COAL ( (3)'!$A$1:$R$219</definedName>
    <definedName name="Z_01CBEE4B_E2A3_4A2B_90B8_E3E4E3F2B4CA_.wvu.PrintArea" localSheetId="14" hidden="1">'MASTER DATA FILE RAW COAL (2)'!$A$1:$R$219</definedName>
    <definedName name="Z_01CBEE4B_E2A3_4A2B_90B8_E3E4E3F2B4CA_.wvu.PrintArea" localSheetId="15" hidden="1">'MASTER DATA FILE RAW COAL 2 (2)'!$A$1:$R$219</definedName>
    <definedName name="Z_01CBEE4B_E2A3_4A2B_90B8_E3E4E3F2B4CA_.wvu.PrintArea" localSheetId="19" hidden="1">'MASTER DATA FILE RAW COAL 2 (3)'!$A$1:$R$219</definedName>
    <definedName name="Z_01CBEE4B_E2A3_4A2B_90B8_E3E4E3F2B4CA_.wvu.PrintArea" localSheetId="4" hidden="1">'MASTER DATA FILE RAW COAL 210'!$A$1:$R$219</definedName>
    <definedName name="Z_01CBEE4B_E2A3_4A2B_90B8_E3E4E3F2B4CA_.wvu.PrintArea" localSheetId="12" hidden="1">'MASTER DATA FILE WASH COAL  (2)'!$A$1:$R$219</definedName>
    <definedName name="Z_01CBEE4B_E2A3_4A2B_90B8_E3E4E3F2B4CA_.wvu.PrintArea" localSheetId="22" hidden="1">'MASTER DATA FILE WASH COAL  (4)'!$A$1:$R$219</definedName>
    <definedName name="Z_01CBEE4B_E2A3_4A2B_90B8_E3E4E3F2B4CA_.wvu.PrintArea" localSheetId="6" hidden="1">'MASTER DATA FILE WASH COAL 210'!$A$1:$R$219</definedName>
    <definedName name="Z_0205CDC3_5521_46F8_BB27_510AB4F61DE1_.wvu.FilterData" localSheetId="5" hidden="1">'MASTER DATA FILE RAW COAL'!$A$2:$S$218</definedName>
    <definedName name="Z_0205CDC3_5521_46F8_BB27_510AB4F61DE1_.wvu.FilterData" localSheetId="18" hidden="1">'MASTER DATA FILE RAW COAL ( (3)'!$A$2:$S$218</definedName>
    <definedName name="Z_0205CDC3_5521_46F8_BB27_510AB4F61DE1_.wvu.FilterData" localSheetId="14" hidden="1">'MASTER DATA FILE RAW COAL (2)'!$A$2:$S$218</definedName>
    <definedName name="Z_0205CDC3_5521_46F8_BB27_510AB4F61DE1_.wvu.FilterData" localSheetId="15" hidden="1">'MASTER DATA FILE RAW COAL 2 (2)'!$A$2:$S$218</definedName>
    <definedName name="Z_0205CDC3_5521_46F8_BB27_510AB4F61DE1_.wvu.FilterData" localSheetId="19" hidden="1">'MASTER DATA FILE RAW COAL 2 (3)'!$A$2:$S$218</definedName>
    <definedName name="Z_0205CDC3_5521_46F8_BB27_510AB4F61DE1_.wvu.FilterData" localSheetId="4" hidden="1">'MASTER DATA FILE RAW COAL 210'!$A$2:$S$218</definedName>
    <definedName name="Z_0205CDC3_5521_46F8_BB27_510AB4F61DE1_.wvu.FilterData" localSheetId="12" hidden="1">'MASTER DATA FILE WASH COAL  (2)'!$A$2:$S$218</definedName>
    <definedName name="Z_0205CDC3_5521_46F8_BB27_510AB4F61DE1_.wvu.FilterData" localSheetId="22" hidden="1">'MASTER DATA FILE WASH COAL  (4)'!$A$2:$S$218</definedName>
    <definedName name="Z_0205CDC3_5521_46F8_BB27_510AB4F61DE1_.wvu.FilterData" localSheetId="6" hidden="1">'MASTER DATA FILE WASH COAL 210'!$A$2:$S$218</definedName>
    <definedName name="Z_04301844_1DD0_45D0_8AC5_1D3D5CBB0E40_.wvu.FilterData" localSheetId="5" hidden="1">'MASTER DATA FILE RAW COAL'!$A$2:$S$218</definedName>
    <definedName name="Z_04301844_1DD0_45D0_8AC5_1D3D5CBB0E40_.wvu.FilterData" localSheetId="18" hidden="1">'MASTER DATA FILE RAW COAL ( (3)'!$A$2:$S$218</definedName>
    <definedName name="Z_04301844_1DD0_45D0_8AC5_1D3D5CBB0E40_.wvu.FilterData" localSheetId="14" hidden="1">'MASTER DATA FILE RAW COAL (2)'!$A$2:$S$218</definedName>
    <definedName name="Z_04301844_1DD0_45D0_8AC5_1D3D5CBB0E40_.wvu.FilterData" localSheetId="15" hidden="1">'MASTER DATA FILE RAW COAL 2 (2)'!$A$2:$S$218</definedName>
    <definedName name="Z_04301844_1DD0_45D0_8AC5_1D3D5CBB0E40_.wvu.FilterData" localSheetId="19" hidden="1">'MASTER DATA FILE RAW COAL 2 (3)'!$A$2:$S$218</definedName>
    <definedName name="Z_04301844_1DD0_45D0_8AC5_1D3D5CBB0E40_.wvu.FilterData" localSheetId="4" hidden="1">'MASTER DATA FILE RAW COAL 210'!$A$2:$S$218</definedName>
    <definedName name="Z_04301844_1DD0_45D0_8AC5_1D3D5CBB0E40_.wvu.FilterData" localSheetId="12" hidden="1">'MASTER DATA FILE WASH COAL  (2)'!$A$2:$S$218</definedName>
    <definedName name="Z_04301844_1DD0_45D0_8AC5_1D3D5CBB0E40_.wvu.FilterData" localSheetId="22" hidden="1">'MASTER DATA FILE WASH COAL  (4)'!$A$2:$S$218</definedName>
    <definedName name="Z_04301844_1DD0_45D0_8AC5_1D3D5CBB0E40_.wvu.FilterData" localSheetId="6" hidden="1">'MASTER DATA FILE WASH COAL 210'!$A$2:$S$218</definedName>
    <definedName name="Z_1196B59A_91A6_4F15_A00A_135D7916570B_.wvu.FilterData" localSheetId="5" hidden="1">'MASTER DATA FILE RAW COAL'!$A$2:$S$218</definedName>
    <definedName name="Z_1196B59A_91A6_4F15_A00A_135D7916570B_.wvu.FilterData" localSheetId="18" hidden="1">'MASTER DATA FILE RAW COAL ( (3)'!$A$2:$S$218</definedName>
    <definedName name="Z_1196B59A_91A6_4F15_A00A_135D7916570B_.wvu.FilterData" localSheetId="14" hidden="1">'MASTER DATA FILE RAW COAL (2)'!$A$2:$S$218</definedName>
    <definedName name="Z_1196B59A_91A6_4F15_A00A_135D7916570B_.wvu.FilterData" localSheetId="15" hidden="1">'MASTER DATA FILE RAW COAL 2 (2)'!$A$2:$S$218</definedName>
    <definedName name="Z_1196B59A_91A6_4F15_A00A_135D7916570B_.wvu.FilterData" localSheetId="19" hidden="1">'MASTER DATA FILE RAW COAL 2 (3)'!$A$2:$S$218</definedName>
    <definedName name="Z_1196B59A_91A6_4F15_A00A_135D7916570B_.wvu.FilterData" localSheetId="4" hidden="1">'MASTER DATA FILE RAW COAL 210'!$A$2:$S$218</definedName>
    <definedName name="Z_1196B59A_91A6_4F15_A00A_135D7916570B_.wvu.FilterData" localSheetId="12" hidden="1">'MASTER DATA FILE WASH COAL  (2)'!$A$2:$S$218</definedName>
    <definedName name="Z_1196B59A_91A6_4F15_A00A_135D7916570B_.wvu.FilterData" localSheetId="22" hidden="1">'MASTER DATA FILE WASH COAL  (4)'!$A$2:$S$218</definedName>
    <definedName name="Z_1196B59A_91A6_4F15_A00A_135D7916570B_.wvu.FilterData" localSheetId="6" hidden="1">'MASTER DATA FILE WASH COAL 210'!$A$2:$S$218</definedName>
    <definedName name="Z_1FB91912_C93C_45C5_9694_8CB6A52776F0_.wvu.FilterData" localSheetId="5" hidden="1">'MASTER DATA FILE RAW COAL'!$A$2:$S$218</definedName>
    <definedName name="Z_1FB91912_C93C_45C5_9694_8CB6A52776F0_.wvu.FilterData" localSheetId="18" hidden="1">'MASTER DATA FILE RAW COAL ( (3)'!$A$2:$S$218</definedName>
    <definedName name="Z_1FB91912_C93C_45C5_9694_8CB6A52776F0_.wvu.FilterData" localSheetId="14" hidden="1">'MASTER DATA FILE RAW COAL (2)'!$A$2:$S$218</definedName>
    <definedName name="Z_1FB91912_C93C_45C5_9694_8CB6A52776F0_.wvu.FilterData" localSheetId="15" hidden="1">'MASTER DATA FILE RAW COAL 2 (2)'!$A$2:$S$218</definedName>
    <definedName name="Z_1FB91912_C93C_45C5_9694_8CB6A52776F0_.wvu.FilterData" localSheetId="19" hidden="1">'MASTER DATA FILE RAW COAL 2 (3)'!$A$2:$S$218</definedName>
    <definedName name="Z_1FB91912_C93C_45C5_9694_8CB6A52776F0_.wvu.FilterData" localSheetId="4" hidden="1">'MASTER DATA FILE RAW COAL 210'!$A$2:$S$218</definedName>
    <definedName name="Z_1FB91912_C93C_45C5_9694_8CB6A52776F0_.wvu.FilterData" localSheetId="12" hidden="1">'MASTER DATA FILE WASH COAL  (2)'!$A$2:$S$218</definedName>
    <definedName name="Z_1FB91912_C93C_45C5_9694_8CB6A52776F0_.wvu.FilterData" localSheetId="22" hidden="1">'MASTER DATA FILE WASH COAL  (4)'!$A$2:$S$218</definedName>
    <definedName name="Z_1FB91912_C93C_45C5_9694_8CB6A52776F0_.wvu.FilterData" localSheetId="6" hidden="1">'MASTER DATA FILE WASH COAL 210'!$A$2:$S$218</definedName>
    <definedName name="Z_239C2E8C_F640_4C80_9216_7FDD35F80AF7_.wvu.FilterData" localSheetId="5" hidden="1">'MASTER DATA FILE RAW COAL'!$A$2:$S$218</definedName>
    <definedName name="Z_239C2E8C_F640_4C80_9216_7FDD35F80AF7_.wvu.FilterData" localSheetId="18" hidden="1">'MASTER DATA FILE RAW COAL ( (3)'!$A$2:$S$218</definedName>
    <definedName name="Z_239C2E8C_F640_4C80_9216_7FDD35F80AF7_.wvu.FilterData" localSheetId="14" hidden="1">'MASTER DATA FILE RAW COAL (2)'!$A$2:$S$218</definedName>
    <definedName name="Z_239C2E8C_F640_4C80_9216_7FDD35F80AF7_.wvu.FilterData" localSheetId="15" hidden="1">'MASTER DATA FILE RAW COAL 2 (2)'!$A$2:$S$218</definedName>
    <definedName name="Z_239C2E8C_F640_4C80_9216_7FDD35F80AF7_.wvu.FilterData" localSheetId="19" hidden="1">'MASTER DATA FILE RAW COAL 2 (3)'!$A$2:$S$218</definedName>
    <definedName name="Z_239C2E8C_F640_4C80_9216_7FDD35F80AF7_.wvu.FilterData" localSheetId="4" hidden="1">'MASTER DATA FILE RAW COAL 210'!$A$2:$S$218</definedName>
    <definedName name="Z_239C2E8C_F640_4C80_9216_7FDD35F80AF7_.wvu.FilterData" localSheetId="12" hidden="1">'MASTER DATA FILE WASH COAL  (2)'!$A$2:$S$218</definedName>
    <definedName name="Z_239C2E8C_F640_4C80_9216_7FDD35F80AF7_.wvu.FilterData" localSheetId="22" hidden="1">'MASTER DATA FILE WASH COAL  (4)'!$A$2:$S$218</definedName>
    <definedName name="Z_239C2E8C_F640_4C80_9216_7FDD35F80AF7_.wvu.FilterData" localSheetId="6" hidden="1">'MASTER DATA FILE WASH COAL 210'!$A$2:$S$218</definedName>
    <definedName name="Z_5023CCFA_D6A9_4F4F_AF38_57390D39F632_.wvu.FilterData" localSheetId="5" hidden="1">'MASTER DATA FILE RAW COAL'!$A$2:$S$218</definedName>
    <definedName name="Z_5023CCFA_D6A9_4F4F_AF38_57390D39F632_.wvu.FilterData" localSheetId="18" hidden="1">'MASTER DATA FILE RAW COAL ( (3)'!$A$2:$S$218</definedName>
    <definedName name="Z_5023CCFA_D6A9_4F4F_AF38_57390D39F632_.wvu.FilterData" localSheetId="14" hidden="1">'MASTER DATA FILE RAW COAL (2)'!$A$2:$S$218</definedName>
    <definedName name="Z_5023CCFA_D6A9_4F4F_AF38_57390D39F632_.wvu.FilterData" localSheetId="15" hidden="1">'MASTER DATA FILE RAW COAL 2 (2)'!$A$2:$S$218</definedName>
    <definedName name="Z_5023CCFA_D6A9_4F4F_AF38_57390D39F632_.wvu.FilterData" localSheetId="19" hidden="1">'MASTER DATA FILE RAW COAL 2 (3)'!$A$2:$S$218</definedName>
    <definedName name="Z_5023CCFA_D6A9_4F4F_AF38_57390D39F632_.wvu.FilterData" localSheetId="4" hidden="1">'MASTER DATA FILE RAW COAL 210'!$A$2:$S$218</definedName>
    <definedName name="Z_5023CCFA_D6A9_4F4F_AF38_57390D39F632_.wvu.FilterData" localSheetId="12" hidden="1">'MASTER DATA FILE WASH COAL  (2)'!$A$2:$S$218</definedName>
    <definedName name="Z_5023CCFA_D6A9_4F4F_AF38_57390D39F632_.wvu.FilterData" localSheetId="22" hidden="1">'MASTER DATA FILE WASH COAL  (4)'!$A$2:$S$218</definedName>
    <definedName name="Z_5023CCFA_D6A9_4F4F_AF38_57390D39F632_.wvu.FilterData" localSheetId="6" hidden="1">'MASTER DATA FILE WASH COAL 210'!$A$2:$S$218</definedName>
    <definedName name="Z_5482A334_C391_4CFF_85EE_C16950DFE302_.wvu.FilterData" localSheetId="5" hidden="1">'MASTER DATA FILE RAW COAL'!$A$2:$S$218</definedName>
    <definedName name="Z_5482A334_C391_4CFF_85EE_C16950DFE302_.wvu.FilterData" localSheetId="18" hidden="1">'MASTER DATA FILE RAW COAL ( (3)'!$A$2:$S$218</definedName>
    <definedName name="Z_5482A334_C391_4CFF_85EE_C16950DFE302_.wvu.FilterData" localSheetId="14" hidden="1">'MASTER DATA FILE RAW COAL (2)'!$A$2:$S$218</definedName>
    <definedName name="Z_5482A334_C391_4CFF_85EE_C16950DFE302_.wvu.FilterData" localSheetId="15" hidden="1">'MASTER DATA FILE RAW COAL 2 (2)'!$A$2:$S$218</definedName>
    <definedName name="Z_5482A334_C391_4CFF_85EE_C16950DFE302_.wvu.FilterData" localSheetId="19" hidden="1">'MASTER DATA FILE RAW COAL 2 (3)'!$A$2:$S$218</definedName>
    <definedName name="Z_5482A334_C391_4CFF_85EE_C16950DFE302_.wvu.FilterData" localSheetId="4" hidden="1">'MASTER DATA FILE RAW COAL 210'!$A$2:$S$218</definedName>
    <definedName name="Z_5482A334_C391_4CFF_85EE_C16950DFE302_.wvu.FilterData" localSheetId="12" hidden="1">'MASTER DATA FILE WASH COAL  (2)'!$A$2:$S$218</definedName>
    <definedName name="Z_5482A334_C391_4CFF_85EE_C16950DFE302_.wvu.FilterData" localSheetId="22" hidden="1">'MASTER DATA FILE WASH COAL  (4)'!$A$2:$S$218</definedName>
    <definedName name="Z_5482A334_C391_4CFF_85EE_C16950DFE302_.wvu.FilterData" localSheetId="6" hidden="1">'MASTER DATA FILE WASH COAL 210'!$A$2:$S$218</definedName>
    <definedName name="Z_5F2B1C7F_BE74_43E6_B1E8_7DCBEB453047_.wvu.FilterData" localSheetId="5" hidden="1">'MASTER DATA FILE RAW COAL'!$A$2:$S$218</definedName>
    <definedName name="Z_5F2B1C7F_BE74_43E6_B1E8_7DCBEB453047_.wvu.FilterData" localSheetId="18" hidden="1">'MASTER DATA FILE RAW COAL ( (3)'!$A$2:$S$218</definedName>
    <definedName name="Z_5F2B1C7F_BE74_43E6_B1E8_7DCBEB453047_.wvu.FilterData" localSheetId="14" hidden="1">'MASTER DATA FILE RAW COAL (2)'!$A$2:$S$218</definedName>
    <definedName name="Z_5F2B1C7F_BE74_43E6_B1E8_7DCBEB453047_.wvu.FilterData" localSheetId="15" hidden="1">'MASTER DATA FILE RAW COAL 2 (2)'!$A$2:$S$218</definedName>
    <definedName name="Z_5F2B1C7F_BE74_43E6_B1E8_7DCBEB453047_.wvu.FilterData" localSheetId="19" hidden="1">'MASTER DATA FILE RAW COAL 2 (3)'!$A$2:$S$218</definedName>
    <definedName name="Z_5F2B1C7F_BE74_43E6_B1E8_7DCBEB453047_.wvu.FilterData" localSheetId="4" hidden="1">'MASTER DATA FILE RAW COAL 210'!$A$2:$S$218</definedName>
    <definedName name="Z_5F2B1C7F_BE74_43E6_B1E8_7DCBEB453047_.wvu.FilterData" localSheetId="12" hidden="1">'MASTER DATA FILE WASH COAL  (2)'!$A$2:$S$218</definedName>
    <definedName name="Z_5F2B1C7F_BE74_43E6_B1E8_7DCBEB453047_.wvu.FilterData" localSheetId="22" hidden="1">'MASTER DATA FILE WASH COAL  (4)'!$A$2:$S$218</definedName>
    <definedName name="Z_5F2B1C7F_BE74_43E6_B1E8_7DCBEB453047_.wvu.FilterData" localSheetId="6" hidden="1">'MASTER DATA FILE WASH COAL 210'!$A$2:$S$218</definedName>
    <definedName name="Z_7882D6E4_689D_4976_B009_C5AD7A000CA2_.wvu.FilterData" localSheetId="5" hidden="1">'MASTER DATA FILE RAW COAL'!$A$2:$S$218</definedName>
    <definedName name="Z_7882D6E4_689D_4976_B009_C5AD7A000CA2_.wvu.FilterData" localSheetId="18" hidden="1">'MASTER DATA FILE RAW COAL ( (3)'!$A$2:$S$218</definedName>
    <definedName name="Z_7882D6E4_689D_4976_B009_C5AD7A000CA2_.wvu.FilterData" localSheetId="14" hidden="1">'MASTER DATA FILE RAW COAL (2)'!$A$2:$S$218</definedName>
    <definedName name="Z_7882D6E4_689D_4976_B009_C5AD7A000CA2_.wvu.FilterData" localSheetId="15" hidden="1">'MASTER DATA FILE RAW COAL 2 (2)'!$A$2:$S$218</definedName>
    <definedName name="Z_7882D6E4_689D_4976_B009_C5AD7A000CA2_.wvu.FilterData" localSheetId="19" hidden="1">'MASTER DATA FILE RAW COAL 2 (3)'!$A$2:$S$218</definedName>
    <definedName name="Z_7882D6E4_689D_4976_B009_C5AD7A000CA2_.wvu.FilterData" localSheetId="4" hidden="1">'MASTER DATA FILE RAW COAL 210'!$A$2:$S$218</definedName>
    <definedName name="Z_7882D6E4_689D_4976_B009_C5AD7A000CA2_.wvu.FilterData" localSheetId="12" hidden="1">'MASTER DATA FILE WASH COAL  (2)'!$A$2:$S$218</definedName>
    <definedName name="Z_7882D6E4_689D_4976_B009_C5AD7A000CA2_.wvu.FilterData" localSheetId="22" hidden="1">'MASTER DATA FILE WASH COAL  (4)'!$A$2:$S$218</definedName>
    <definedName name="Z_7882D6E4_689D_4976_B009_C5AD7A000CA2_.wvu.FilterData" localSheetId="6" hidden="1">'MASTER DATA FILE WASH COAL 210'!$A$2:$S$218</definedName>
    <definedName name="Z_7882D6E4_689D_4976_B009_C5AD7A000CA2_.wvu.PrintArea" localSheetId="5" hidden="1">'MASTER DATA FILE RAW COAL'!$A$1:$R$219</definedName>
    <definedName name="Z_7882D6E4_689D_4976_B009_C5AD7A000CA2_.wvu.PrintArea" localSheetId="18" hidden="1">'MASTER DATA FILE RAW COAL ( (3)'!$A$1:$R$219</definedName>
    <definedName name="Z_7882D6E4_689D_4976_B009_C5AD7A000CA2_.wvu.PrintArea" localSheetId="14" hidden="1">'MASTER DATA FILE RAW COAL (2)'!$A$1:$R$219</definedName>
    <definedName name="Z_7882D6E4_689D_4976_B009_C5AD7A000CA2_.wvu.PrintArea" localSheetId="15" hidden="1">'MASTER DATA FILE RAW COAL 2 (2)'!$A$1:$R$219</definedName>
    <definedName name="Z_7882D6E4_689D_4976_B009_C5AD7A000CA2_.wvu.PrintArea" localSheetId="19" hidden="1">'MASTER DATA FILE RAW COAL 2 (3)'!$A$1:$R$219</definedName>
    <definedName name="Z_7882D6E4_689D_4976_B009_C5AD7A000CA2_.wvu.PrintArea" localSheetId="4" hidden="1">'MASTER DATA FILE RAW COAL 210'!$A$1:$R$219</definedName>
    <definedName name="Z_7882D6E4_689D_4976_B009_C5AD7A000CA2_.wvu.PrintArea" localSheetId="12" hidden="1">'MASTER DATA FILE WASH COAL  (2)'!$A$1:$R$219</definedName>
    <definedName name="Z_7882D6E4_689D_4976_B009_C5AD7A000CA2_.wvu.PrintArea" localSheetId="22" hidden="1">'MASTER DATA FILE WASH COAL  (4)'!$A$1:$R$219</definedName>
    <definedName name="Z_7882D6E4_689D_4976_B009_C5AD7A000CA2_.wvu.PrintArea" localSheetId="6" hidden="1">'MASTER DATA FILE WASH COAL 210'!$A$1:$R$219</definedName>
    <definedName name="Z_8264894C_D86D_49A3_9884_FA57088AEAA0_.wvu.FilterData" localSheetId="5" hidden="1">'MASTER DATA FILE RAW COAL'!$A$2:$S$218</definedName>
    <definedName name="Z_8264894C_D86D_49A3_9884_FA57088AEAA0_.wvu.FilterData" localSheetId="18" hidden="1">'MASTER DATA FILE RAW COAL ( (3)'!$A$2:$S$218</definedName>
    <definedName name="Z_8264894C_D86D_49A3_9884_FA57088AEAA0_.wvu.FilterData" localSheetId="14" hidden="1">'MASTER DATA FILE RAW COAL (2)'!$A$2:$S$218</definedName>
    <definedName name="Z_8264894C_D86D_49A3_9884_FA57088AEAA0_.wvu.FilterData" localSheetId="15" hidden="1">'MASTER DATA FILE RAW COAL 2 (2)'!$A$2:$S$218</definedName>
    <definedName name="Z_8264894C_D86D_49A3_9884_FA57088AEAA0_.wvu.FilterData" localSheetId="19" hidden="1">'MASTER DATA FILE RAW COAL 2 (3)'!$A$2:$S$218</definedName>
    <definedName name="Z_8264894C_D86D_49A3_9884_FA57088AEAA0_.wvu.FilterData" localSheetId="4" hidden="1">'MASTER DATA FILE RAW COAL 210'!$A$2:$S$218</definedName>
    <definedName name="Z_8264894C_D86D_49A3_9884_FA57088AEAA0_.wvu.FilterData" localSheetId="12" hidden="1">'MASTER DATA FILE WASH COAL  (2)'!$A$2:$S$218</definedName>
    <definedName name="Z_8264894C_D86D_49A3_9884_FA57088AEAA0_.wvu.FilterData" localSheetId="22" hidden="1">'MASTER DATA FILE WASH COAL  (4)'!$A$2:$S$218</definedName>
    <definedName name="Z_8264894C_D86D_49A3_9884_FA57088AEAA0_.wvu.FilterData" localSheetId="6" hidden="1">'MASTER DATA FILE WASH COAL 210'!$A$2:$S$218</definedName>
    <definedName name="Z_8299DA9B_6B8A_4BB5_9E94_765BDF6A2A5A_.wvu.FilterData" localSheetId="5" hidden="1">'MASTER DATA FILE RAW COAL'!$A$2:$S$218</definedName>
    <definedName name="Z_8299DA9B_6B8A_4BB5_9E94_765BDF6A2A5A_.wvu.FilterData" localSheetId="18" hidden="1">'MASTER DATA FILE RAW COAL ( (3)'!$A$2:$S$218</definedName>
    <definedName name="Z_8299DA9B_6B8A_4BB5_9E94_765BDF6A2A5A_.wvu.FilterData" localSheetId="14" hidden="1">'MASTER DATA FILE RAW COAL (2)'!$A$2:$S$218</definedName>
    <definedName name="Z_8299DA9B_6B8A_4BB5_9E94_765BDF6A2A5A_.wvu.FilterData" localSheetId="15" hidden="1">'MASTER DATA FILE RAW COAL 2 (2)'!$A$2:$S$218</definedName>
    <definedName name="Z_8299DA9B_6B8A_4BB5_9E94_765BDF6A2A5A_.wvu.FilterData" localSheetId="19" hidden="1">'MASTER DATA FILE RAW COAL 2 (3)'!$A$2:$S$218</definedName>
    <definedName name="Z_8299DA9B_6B8A_4BB5_9E94_765BDF6A2A5A_.wvu.FilterData" localSheetId="4" hidden="1">'MASTER DATA FILE RAW COAL 210'!$A$2:$S$218</definedName>
    <definedName name="Z_8299DA9B_6B8A_4BB5_9E94_765BDF6A2A5A_.wvu.FilterData" localSheetId="12" hidden="1">'MASTER DATA FILE WASH COAL  (2)'!$A$2:$S$218</definedName>
    <definedName name="Z_8299DA9B_6B8A_4BB5_9E94_765BDF6A2A5A_.wvu.FilterData" localSheetId="22" hidden="1">'MASTER DATA FILE WASH COAL  (4)'!$A$2:$S$218</definedName>
    <definedName name="Z_8299DA9B_6B8A_4BB5_9E94_765BDF6A2A5A_.wvu.FilterData" localSheetId="6" hidden="1">'MASTER DATA FILE WASH COAL 210'!$A$2:$S$218</definedName>
    <definedName name="Z_8A593B43_19AE_4E36_944E_CDA26D98F0FA_.wvu.FilterData" localSheetId="5" hidden="1">'MASTER DATA FILE RAW COAL'!$A$2:$S$218</definedName>
    <definedName name="Z_8A593B43_19AE_4E36_944E_CDA26D98F0FA_.wvu.FilterData" localSheetId="18" hidden="1">'MASTER DATA FILE RAW COAL ( (3)'!$A$2:$S$218</definedName>
    <definedName name="Z_8A593B43_19AE_4E36_944E_CDA26D98F0FA_.wvu.FilterData" localSheetId="14" hidden="1">'MASTER DATA FILE RAW COAL (2)'!$A$2:$S$218</definedName>
    <definedName name="Z_8A593B43_19AE_4E36_944E_CDA26D98F0FA_.wvu.FilterData" localSheetId="15" hidden="1">'MASTER DATA FILE RAW COAL 2 (2)'!$A$2:$S$218</definedName>
    <definedName name="Z_8A593B43_19AE_4E36_944E_CDA26D98F0FA_.wvu.FilterData" localSheetId="19" hidden="1">'MASTER DATA FILE RAW COAL 2 (3)'!$A$2:$S$218</definedName>
    <definedName name="Z_8A593B43_19AE_4E36_944E_CDA26D98F0FA_.wvu.FilterData" localSheetId="4" hidden="1">'MASTER DATA FILE RAW COAL 210'!$A$2:$S$218</definedName>
    <definedName name="Z_8A593B43_19AE_4E36_944E_CDA26D98F0FA_.wvu.FilterData" localSheetId="12" hidden="1">'MASTER DATA FILE WASH COAL  (2)'!$A$2:$S$218</definedName>
    <definedName name="Z_8A593B43_19AE_4E36_944E_CDA26D98F0FA_.wvu.FilterData" localSheetId="22" hidden="1">'MASTER DATA FILE WASH COAL  (4)'!$A$2:$S$218</definedName>
    <definedName name="Z_8A593B43_19AE_4E36_944E_CDA26D98F0FA_.wvu.FilterData" localSheetId="6" hidden="1">'MASTER DATA FILE WASH COAL 210'!$A$2:$S$218</definedName>
    <definedName name="Z_8A593B43_19AE_4E36_944E_CDA26D98F0FA_.wvu.PrintArea" localSheetId="5" hidden="1">'MASTER DATA FILE RAW COAL'!$A$1:$R$219</definedName>
    <definedName name="Z_8A593B43_19AE_4E36_944E_CDA26D98F0FA_.wvu.PrintArea" localSheetId="18" hidden="1">'MASTER DATA FILE RAW COAL ( (3)'!$A$1:$R$219</definedName>
    <definedName name="Z_8A593B43_19AE_4E36_944E_CDA26D98F0FA_.wvu.PrintArea" localSheetId="14" hidden="1">'MASTER DATA FILE RAW COAL (2)'!$A$1:$R$219</definedName>
    <definedName name="Z_8A593B43_19AE_4E36_944E_CDA26D98F0FA_.wvu.PrintArea" localSheetId="15" hidden="1">'MASTER DATA FILE RAW COAL 2 (2)'!$A$1:$R$219</definedName>
    <definedName name="Z_8A593B43_19AE_4E36_944E_CDA26D98F0FA_.wvu.PrintArea" localSheetId="19" hidden="1">'MASTER DATA FILE RAW COAL 2 (3)'!$A$1:$R$219</definedName>
    <definedName name="Z_8A593B43_19AE_4E36_944E_CDA26D98F0FA_.wvu.PrintArea" localSheetId="4" hidden="1">'MASTER DATA FILE RAW COAL 210'!$A$1:$R$219</definedName>
    <definedName name="Z_8A593B43_19AE_4E36_944E_CDA26D98F0FA_.wvu.PrintArea" localSheetId="12" hidden="1">'MASTER DATA FILE WASH COAL  (2)'!$A$1:$R$219</definedName>
    <definedName name="Z_8A593B43_19AE_4E36_944E_CDA26D98F0FA_.wvu.PrintArea" localSheetId="22" hidden="1">'MASTER DATA FILE WASH COAL  (4)'!$A$1:$R$219</definedName>
    <definedName name="Z_8A593B43_19AE_4E36_944E_CDA26D98F0FA_.wvu.PrintArea" localSheetId="6" hidden="1">'MASTER DATA FILE WASH COAL 210'!$A$1:$R$219</definedName>
    <definedName name="Z_8D6EC320_DFE8_4467_B49D_C385F94692D9_.wvu.FilterData" localSheetId="5" hidden="1">'MASTER DATA FILE RAW COAL'!$A$2:$S$218</definedName>
    <definedName name="Z_8D6EC320_DFE8_4467_B49D_C385F94692D9_.wvu.FilterData" localSheetId="18" hidden="1">'MASTER DATA FILE RAW COAL ( (3)'!$A$2:$S$218</definedName>
    <definedName name="Z_8D6EC320_DFE8_4467_B49D_C385F94692D9_.wvu.FilterData" localSheetId="14" hidden="1">'MASTER DATA FILE RAW COAL (2)'!$A$2:$S$218</definedName>
    <definedName name="Z_8D6EC320_DFE8_4467_B49D_C385F94692D9_.wvu.FilterData" localSheetId="15" hidden="1">'MASTER DATA FILE RAW COAL 2 (2)'!$A$2:$S$218</definedName>
    <definedName name="Z_8D6EC320_DFE8_4467_B49D_C385F94692D9_.wvu.FilterData" localSheetId="19" hidden="1">'MASTER DATA FILE RAW COAL 2 (3)'!$A$2:$S$218</definedName>
    <definedName name="Z_8D6EC320_DFE8_4467_B49D_C385F94692D9_.wvu.FilterData" localSheetId="4" hidden="1">'MASTER DATA FILE RAW COAL 210'!$A$2:$S$218</definedName>
    <definedName name="Z_8D6EC320_DFE8_4467_B49D_C385F94692D9_.wvu.FilterData" localSheetId="12" hidden="1">'MASTER DATA FILE WASH COAL  (2)'!$A$2:$S$218</definedName>
    <definedName name="Z_8D6EC320_DFE8_4467_B49D_C385F94692D9_.wvu.FilterData" localSheetId="22" hidden="1">'MASTER DATA FILE WASH COAL  (4)'!$A$2:$S$218</definedName>
    <definedName name="Z_8D6EC320_DFE8_4467_B49D_C385F94692D9_.wvu.FilterData" localSheetId="6" hidden="1">'MASTER DATA FILE WASH COAL 210'!$A$2:$S$218</definedName>
    <definedName name="Z_8DC8874E_1D68_4CA0_9443_52904B17C6FC_.wvu.FilterData" localSheetId="5" hidden="1">'MASTER DATA FILE RAW COAL'!$A$2:$S$218</definedName>
    <definedName name="Z_8DC8874E_1D68_4CA0_9443_52904B17C6FC_.wvu.FilterData" localSheetId="18" hidden="1">'MASTER DATA FILE RAW COAL ( (3)'!$A$2:$S$218</definedName>
    <definedName name="Z_8DC8874E_1D68_4CA0_9443_52904B17C6FC_.wvu.FilterData" localSheetId="14" hidden="1">'MASTER DATA FILE RAW COAL (2)'!$A$2:$S$218</definedName>
    <definedName name="Z_8DC8874E_1D68_4CA0_9443_52904B17C6FC_.wvu.FilterData" localSheetId="15" hidden="1">'MASTER DATA FILE RAW COAL 2 (2)'!$A$2:$S$218</definedName>
    <definedName name="Z_8DC8874E_1D68_4CA0_9443_52904B17C6FC_.wvu.FilterData" localSheetId="19" hidden="1">'MASTER DATA FILE RAW COAL 2 (3)'!$A$2:$S$218</definedName>
    <definedName name="Z_8DC8874E_1D68_4CA0_9443_52904B17C6FC_.wvu.FilterData" localSheetId="4" hidden="1">'MASTER DATA FILE RAW COAL 210'!$A$2:$S$218</definedName>
    <definedName name="Z_8DC8874E_1D68_4CA0_9443_52904B17C6FC_.wvu.FilterData" localSheetId="12" hidden="1">'MASTER DATA FILE WASH COAL  (2)'!$A$2:$S$218</definedName>
    <definedName name="Z_8DC8874E_1D68_4CA0_9443_52904B17C6FC_.wvu.FilterData" localSheetId="22" hidden="1">'MASTER DATA FILE WASH COAL  (4)'!$A$2:$S$218</definedName>
    <definedName name="Z_8DC8874E_1D68_4CA0_9443_52904B17C6FC_.wvu.FilterData" localSheetId="6" hidden="1">'MASTER DATA FILE WASH COAL 210'!$A$2:$S$218</definedName>
    <definedName name="Z_9046BA03_20A2_4073_B16C_0152DB5E3CCC_.wvu.Cols" localSheetId="5" hidden="1">'MASTER DATA FILE RAW COAL'!$C:$M</definedName>
    <definedName name="Z_9046BA03_20A2_4073_B16C_0152DB5E3CCC_.wvu.Cols" localSheetId="18" hidden="1">'MASTER DATA FILE RAW COAL ( (3)'!$C:$M</definedName>
    <definedName name="Z_9046BA03_20A2_4073_B16C_0152DB5E3CCC_.wvu.Cols" localSheetId="14" hidden="1">'MASTER DATA FILE RAW COAL (2)'!$C:$M</definedName>
    <definedName name="Z_9046BA03_20A2_4073_B16C_0152DB5E3CCC_.wvu.Cols" localSheetId="15" hidden="1">'MASTER DATA FILE RAW COAL 2 (2)'!$C:$M</definedName>
    <definedName name="Z_9046BA03_20A2_4073_B16C_0152DB5E3CCC_.wvu.Cols" localSheetId="19" hidden="1">'MASTER DATA FILE RAW COAL 2 (3)'!$C:$M</definedName>
    <definedName name="Z_9046BA03_20A2_4073_B16C_0152DB5E3CCC_.wvu.Cols" localSheetId="4" hidden="1">'MASTER DATA FILE RAW COAL 210'!$C:$M</definedName>
    <definedName name="Z_9046BA03_20A2_4073_B16C_0152DB5E3CCC_.wvu.Cols" localSheetId="12" hidden="1">'MASTER DATA FILE WASH COAL  (2)'!$C:$M</definedName>
    <definedName name="Z_9046BA03_20A2_4073_B16C_0152DB5E3CCC_.wvu.Cols" localSheetId="22" hidden="1">'MASTER DATA FILE WASH COAL  (4)'!$C:$M</definedName>
    <definedName name="Z_9046BA03_20A2_4073_B16C_0152DB5E3CCC_.wvu.Cols" localSheetId="6" hidden="1">'MASTER DATA FILE WASH COAL 210'!$C:$M</definedName>
    <definedName name="Z_9046BA03_20A2_4073_B16C_0152DB5E3CCC_.wvu.FilterData" localSheetId="5" hidden="1">'MASTER DATA FILE RAW COAL'!$A$2:$S$218</definedName>
    <definedName name="Z_9046BA03_20A2_4073_B16C_0152DB5E3CCC_.wvu.FilterData" localSheetId="18" hidden="1">'MASTER DATA FILE RAW COAL ( (3)'!$A$2:$S$218</definedName>
    <definedName name="Z_9046BA03_20A2_4073_B16C_0152DB5E3CCC_.wvu.FilterData" localSheetId="14" hidden="1">'MASTER DATA FILE RAW COAL (2)'!$A$2:$S$218</definedName>
    <definedName name="Z_9046BA03_20A2_4073_B16C_0152DB5E3CCC_.wvu.FilterData" localSheetId="15" hidden="1">'MASTER DATA FILE RAW COAL 2 (2)'!$A$2:$S$218</definedName>
    <definedName name="Z_9046BA03_20A2_4073_B16C_0152DB5E3CCC_.wvu.FilterData" localSheetId="19" hidden="1">'MASTER DATA FILE RAW COAL 2 (3)'!$A$2:$S$218</definedName>
    <definedName name="Z_9046BA03_20A2_4073_B16C_0152DB5E3CCC_.wvu.FilterData" localSheetId="4" hidden="1">'MASTER DATA FILE RAW COAL 210'!$A$2:$S$218</definedName>
    <definedName name="Z_9046BA03_20A2_4073_B16C_0152DB5E3CCC_.wvu.FilterData" localSheetId="12" hidden="1">'MASTER DATA FILE WASH COAL  (2)'!$A$2:$S$218</definedName>
    <definedName name="Z_9046BA03_20A2_4073_B16C_0152DB5E3CCC_.wvu.FilterData" localSheetId="22" hidden="1">'MASTER DATA FILE WASH COAL  (4)'!$A$2:$S$218</definedName>
    <definedName name="Z_9046BA03_20A2_4073_B16C_0152DB5E3CCC_.wvu.FilterData" localSheetId="6" hidden="1">'MASTER DATA FILE WASH COAL 210'!$A$2:$S$218</definedName>
    <definedName name="Z_9046BA03_20A2_4073_B16C_0152DB5E3CCC_.wvu.PrintArea" localSheetId="5" hidden="1">'MASTER DATA FILE RAW COAL'!$A$1:$R$219</definedName>
    <definedName name="Z_9046BA03_20A2_4073_B16C_0152DB5E3CCC_.wvu.PrintArea" localSheetId="18" hidden="1">'MASTER DATA FILE RAW COAL ( (3)'!$A$1:$R$219</definedName>
    <definedName name="Z_9046BA03_20A2_4073_B16C_0152DB5E3CCC_.wvu.PrintArea" localSheetId="14" hidden="1">'MASTER DATA FILE RAW COAL (2)'!$A$1:$R$219</definedName>
    <definedName name="Z_9046BA03_20A2_4073_B16C_0152DB5E3CCC_.wvu.PrintArea" localSheetId="15" hidden="1">'MASTER DATA FILE RAW COAL 2 (2)'!$A$1:$R$219</definedName>
    <definedName name="Z_9046BA03_20A2_4073_B16C_0152DB5E3CCC_.wvu.PrintArea" localSheetId="19" hidden="1">'MASTER DATA FILE RAW COAL 2 (3)'!$A$1:$R$219</definedName>
    <definedName name="Z_9046BA03_20A2_4073_B16C_0152DB5E3CCC_.wvu.PrintArea" localSheetId="4" hidden="1">'MASTER DATA FILE RAW COAL 210'!$A$1:$R$219</definedName>
    <definedName name="Z_9046BA03_20A2_4073_B16C_0152DB5E3CCC_.wvu.PrintArea" localSheetId="12" hidden="1">'MASTER DATA FILE WASH COAL  (2)'!$A$1:$R$219</definedName>
    <definedName name="Z_9046BA03_20A2_4073_B16C_0152DB5E3CCC_.wvu.PrintArea" localSheetId="22" hidden="1">'MASTER DATA FILE WASH COAL  (4)'!$A$1:$R$219</definedName>
    <definedName name="Z_9046BA03_20A2_4073_B16C_0152DB5E3CCC_.wvu.PrintArea" localSheetId="6" hidden="1">'MASTER DATA FILE WASH COAL 210'!$A$1:$R$219</definedName>
    <definedName name="Z_986AC829_6FCC_404C_AD88_F2E4A637D870_.wvu.FilterData" localSheetId="5" hidden="1">'MASTER DATA FILE RAW COAL'!$A$2:$S$218</definedName>
    <definedName name="Z_986AC829_6FCC_404C_AD88_F2E4A637D870_.wvu.FilterData" localSheetId="18" hidden="1">'MASTER DATA FILE RAW COAL ( (3)'!$A$2:$S$218</definedName>
    <definedName name="Z_986AC829_6FCC_404C_AD88_F2E4A637D870_.wvu.FilterData" localSheetId="14" hidden="1">'MASTER DATA FILE RAW COAL (2)'!$A$2:$S$218</definedName>
    <definedName name="Z_986AC829_6FCC_404C_AD88_F2E4A637D870_.wvu.FilterData" localSheetId="15" hidden="1">'MASTER DATA FILE RAW COAL 2 (2)'!$A$2:$S$218</definedName>
    <definedName name="Z_986AC829_6FCC_404C_AD88_F2E4A637D870_.wvu.FilterData" localSheetId="19" hidden="1">'MASTER DATA FILE RAW COAL 2 (3)'!$A$2:$S$218</definedName>
    <definedName name="Z_986AC829_6FCC_404C_AD88_F2E4A637D870_.wvu.FilterData" localSheetId="4" hidden="1">'MASTER DATA FILE RAW COAL 210'!$A$2:$S$218</definedName>
    <definedName name="Z_986AC829_6FCC_404C_AD88_F2E4A637D870_.wvu.FilterData" localSheetId="12" hidden="1">'MASTER DATA FILE WASH COAL  (2)'!$A$2:$S$218</definedName>
    <definedName name="Z_986AC829_6FCC_404C_AD88_F2E4A637D870_.wvu.FilterData" localSheetId="22" hidden="1">'MASTER DATA FILE WASH COAL  (4)'!$A$2:$S$218</definedName>
    <definedName name="Z_986AC829_6FCC_404C_AD88_F2E4A637D870_.wvu.FilterData" localSheetId="6" hidden="1">'MASTER DATA FILE WASH COAL 210'!$A$2:$S$218</definedName>
    <definedName name="Z_9A9C7B83_F4FC_4161_8C3C_4C35158A5565_.wvu.FilterData" localSheetId="5" hidden="1">'MASTER DATA FILE RAW COAL'!$A$2:$S$218</definedName>
    <definedName name="Z_9A9C7B83_F4FC_4161_8C3C_4C35158A5565_.wvu.FilterData" localSheetId="18" hidden="1">'MASTER DATA FILE RAW COAL ( (3)'!$A$2:$S$218</definedName>
    <definedName name="Z_9A9C7B83_F4FC_4161_8C3C_4C35158A5565_.wvu.FilterData" localSheetId="14" hidden="1">'MASTER DATA FILE RAW COAL (2)'!$A$2:$S$218</definedName>
    <definedName name="Z_9A9C7B83_F4FC_4161_8C3C_4C35158A5565_.wvu.FilterData" localSheetId="15" hidden="1">'MASTER DATA FILE RAW COAL 2 (2)'!$A$2:$S$218</definedName>
    <definedName name="Z_9A9C7B83_F4FC_4161_8C3C_4C35158A5565_.wvu.FilterData" localSheetId="19" hidden="1">'MASTER DATA FILE RAW COAL 2 (3)'!$A$2:$S$218</definedName>
    <definedName name="Z_9A9C7B83_F4FC_4161_8C3C_4C35158A5565_.wvu.FilterData" localSheetId="4" hidden="1">'MASTER DATA FILE RAW COAL 210'!$A$2:$S$218</definedName>
    <definedName name="Z_9A9C7B83_F4FC_4161_8C3C_4C35158A5565_.wvu.FilterData" localSheetId="12" hidden="1">'MASTER DATA FILE WASH COAL  (2)'!$A$2:$S$218</definedName>
    <definedName name="Z_9A9C7B83_F4FC_4161_8C3C_4C35158A5565_.wvu.FilterData" localSheetId="22" hidden="1">'MASTER DATA FILE WASH COAL  (4)'!$A$2:$S$218</definedName>
    <definedName name="Z_9A9C7B83_F4FC_4161_8C3C_4C35158A5565_.wvu.FilterData" localSheetId="6" hidden="1">'MASTER DATA FILE WASH COAL 210'!$A$2:$S$218</definedName>
    <definedName name="Z_9CCF0E9F_394A_4806_B28D_45E4F374A289_.wvu.FilterData" localSheetId="5" hidden="1">'MASTER DATA FILE RAW COAL'!$A$2:$S$218</definedName>
    <definedName name="Z_9CCF0E9F_394A_4806_B28D_45E4F374A289_.wvu.FilterData" localSheetId="18" hidden="1">'MASTER DATA FILE RAW COAL ( (3)'!$A$2:$S$218</definedName>
    <definedName name="Z_9CCF0E9F_394A_4806_B28D_45E4F374A289_.wvu.FilterData" localSheetId="14" hidden="1">'MASTER DATA FILE RAW COAL (2)'!$A$2:$S$218</definedName>
    <definedName name="Z_9CCF0E9F_394A_4806_B28D_45E4F374A289_.wvu.FilterData" localSheetId="15" hidden="1">'MASTER DATA FILE RAW COAL 2 (2)'!$A$2:$S$218</definedName>
    <definedName name="Z_9CCF0E9F_394A_4806_B28D_45E4F374A289_.wvu.FilterData" localSheetId="19" hidden="1">'MASTER DATA FILE RAW COAL 2 (3)'!$A$2:$S$218</definedName>
    <definedName name="Z_9CCF0E9F_394A_4806_B28D_45E4F374A289_.wvu.FilterData" localSheetId="4" hidden="1">'MASTER DATA FILE RAW COAL 210'!$A$2:$S$218</definedName>
    <definedName name="Z_9CCF0E9F_394A_4806_B28D_45E4F374A289_.wvu.FilterData" localSheetId="12" hidden="1">'MASTER DATA FILE WASH COAL  (2)'!$A$2:$S$218</definedName>
    <definedName name="Z_9CCF0E9F_394A_4806_B28D_45E4F374A289_.wvu.FilterData" localSheetId="22" hidden="1">'MASTER DATA FILE WASH COAL  (4)'!$A$2:$S$218</definedName>
    <definedName name="Z_9CCF0E9F_394A_4806_B28D_45E4F374A289_.wvu.FilterData" localSheetId="6" hidden="1">'MASTER DATA FILE WASH COAL 210'!$A$2:$S$218</definedName>
    <definedName name="Z_A46CD638_F2CC_45C8_B964_0F3C0D92829B_.wvu.FilterData" localSheetId="5" hidden="1">'MASTER DATA FILE RAW COAL'!$A$2:$S$218</definedName>
    <definedName name="Z_A46CD638_F2CC_45C8_B964_0F3C0D92829B_.wvu.FilterData" localSheetId="18" hidden="1">'MASTER DATA FILE RAW COAL ( (3)'!$A$2:$S$218</definedName>
    <definedName name="Z_A46CD638_F2CC_45C8_B964_0F3C0D92829B_.wvu.FilterData" localSheetId="14" hidden="1">'MASTER DATA FILE RAW COAL (2)'!$A$2:$S$218</definedName>
    <definedName name="Z_A46CD638_F2CC_45C8_B964_0F3C0D92829B_.wvu.FilterData" localSheetId="15" hidden="1">'MASTER DATA FILE RAW COAL 2 (2)'!$A$2:$S$218</definedName>
    <definedName name="Z_A46CD638_F2CC_45C8_B964_0F3C0D92829B_.wvu.FilterData" localSheetId="19" hidden="1">'MASTER DATA FILE RAW COAL 2 (3)'!$A$2:$S$218</definedName>
    <definedName name="Z_A46CD638_F2CC_45C8_B964_0F3C0D92829B_.wvu.FilterData" localSheetId="4" hidden="1">'MASTER DATA FILE RAW COAL 210'!$A$2:$S$218</definedName>
    <definedName name="Z_A46CD638_F2CC_45C8_B964_0F3C0D92829B_.wvu.FilterData" localSheetId="12" hidden="1">'MASTER DATA FILE WASH COAL  (2)'!$A$2:$S$218</definedName>
    <definedName name="Z_A46CD638_F2CC_45C8_B964_0F3C0D92829B_.wvu.FilterData" localSheetId="22" hidden="1">'MASTER DATA FILE WASH COAL  (4)'!$A$2:$S$218</definedName>
    <definedName name="Z_A46CD638_F2CC_45C8_B964_0F3C0D92829B_.wvu.FilterData" localSheetId="6" hidden="1">'MASTER DATA FILE WASH COAL 210'!$A$2:$S$218</definedName>
    <definedName name="Z_AFC8DB14_1679_4326_9893_207AC6C12074_.wvu.FilterData" localSheetId="5" hidden="1">'MASTER DATA FILE RAW COAL'!$A$2:$S$218</definedName>
    <definedName name="Z_AFC8DB14_1679_4326_9893_207AC6C12074_.wvu.FilterData" localSheetId="18" hidden="1">'MASTER DATA FILE RAW COAL ( (3)'!$A$2:$S$218</definedName>
    <definedName name="Z_AFC8DB14_1679_4326_9893_207AC6C12074_.wvu.FilterData" localSheetId="14" hidden="1">'MASTER DATA FILE RAW COAL (2)'!$A$2:$S$218</definedName>
    <definedName name="Z_AFC8DB14_1679_4326_9893_207AC6C12074_.wvu.FilterData" localSheetId="15" hidden="1">'MASTER DATA FILE RAW COAL 2 (2)'!$A$2:$S$218</definedName>
    <definedName name="Z_AFC8DB14_1679_4326_9893_207AC6C12074_.wvu.FilterData" localSheetId="19" hidden="1">'MASTER DATA FILE RAW COAL 2 (3)'!$A$2:$S$218</definedName>
    <definedName name="Z_AFC8DB14_1679_4326_9893_207AC6C12074_.wvu.FilterData" localSheetId="4" hidden="1">'MASTER DATA FILE RAW COAL 210'!$A$2:$S$218</definedName>
    <definedName name="Z_AFC8DB14_1679_4326_9893_207AC6C12074_.wvu.FilterData" localSheetId="12" hidden="1">'MASTER DATA FILE WASH COAL  (2)'!$A$2:$S$218</definedName>
    <definedName name="Z_AFC8DB14_1679_4326_9893_207AC6C12074_.wvu.FilterData" localSheetId="22" hidden="1">'MASTER DATA FILE WASH COAL  (4)'!$A$2:$S$218</definedName>
    <definedName name="Z_AFC8DB14_1679_4326_9893_207AC6C12074_.wvu.FilterData" localSheetId="6" hidden="1">'MASTER DATA FILE WASH COAL 210'!$A$2:$S$218</definedName>
    <definedName name="Z_B86F43EC_5DC2_46F6_8829_DA35589B8B44_.wvu.FilterData" localSheetId="5" hidden="1">'MASTER DATA FILE RAW COAL'!$A$2:$S$218</definedName>
    <definedName name="Z_B86F43EC_5DC2_46F6_8829_DA35589B8B44_.wvu.FilterData" localSheetId="18" hidden="1">'MASTER DATA FILE RAW COAL ( (3)'!$A$2:$S$218</definedName>
    <definedName name="Z_B86F43EC_5DC2_46F6_8829_DA35589B8B44_.wvu.FilterData" localSheetId="14" hidden="1">'MASTER DATA FILE RAW COAL (2)'!$A$2:$S$218</definedName>
    <definedName name="Z_B86F43EC_5DC2_46F6_8829_DA35589B8B44_.wvu.FilterData" localSheetId="15" hidden="1">'MASTER DATA FILE RAW COAL 2 (2)'!$A$2:$S$218</definedName>
    <definedName name="Z_B86F43EC_5DC2_46F6_8829_DA35589B8B44_.wvu.FilterData" localSheetId="19" hidden="1">'MASTER DATA FILE RAW COAL 2 (3)'!$A$2:$S$218</definedName>
    <definedName name="Z_B86F43EC_5DC2_46F6_8829_DA35589B8B44_.wvu.FilterData" localSheetId="4" hidden="1">'MASTER DATA FILE RAW COAL 210'!$A$2:$S$218</definedName>
    <definedName name="Z_B86F43EC_5DC2_46F6_8829_DA35589B8B44_.wvu.FilterData" localSheetId="12" hidden="1">'MASTER DATA FILE WASH COAL  (2)'!$A$2:$S$218</definedName>
    <definedName name="Z_B86F43EC_5DC2_46F6_8829_DA35589B8B44_.wvu.FilterData" localSheetId="22" hidden="1">'MASTER DATA FILE WASH COAL  (4)'!$A$2:$S$218</definedName>
    <definedName name="Z_B86F43EC_5DC2_46F6_8829_DA35589B8B44_.wvu.FilterData" localSheetId="6" hidden="1">'MASTER DATA FILE WASH COAL 210'!$A$2:$S$218</definedName>
    <definedName name="Z_C26582F9_026D_4DD3_A057_02F10139EF94_.wvu.FilterData" localSheetId="5" hidden="1">'MASTER DATA FILE RAW COAL'!$A$2:$S$218</definedName>
    <definedName name="Z_C26582F9_026D_4DD3_A057_02F10139EF94_.wvu.FilterData" localSheetId="18" hidden="1">'MASTER DATA FILE RAW COAL ( (3)'!$A$2:$S$218</definedName>
    <definedName name="Z_C26582F9_026D_4DD3_A057_02F10139EF94_.wvu.FilterData" localSheetId="14" hidden="1">'MASTER DATA FILE RAW COAL (2)'!$A$2:$S$218</definedName>
    <definedName name="Z_C26582F9_026D_4DD3_A057_02F10139EF94_.wvu.FilterData" localSheetId="15" hidden="1">'MASTER DATA FILE RAW COAL 2 (2)'!$A$2:$S$218</definedName>
    <definedName name="Z_C26582F9_026D_4DD3_A057_02F10139EF94_.wvu.FilterData" localSheetId="19" hidden="1">'MASTER DATA FILE RAW COAL 2 (3)'!$A$2:$S$218</definedName>
    <definedName name="Z_C26582F9_026D_4DD3_A057_02F10139EF94_.wvu.FilterData" localSheetId="4" hidden="1">'MASTER DATA FILE RAW COAL 210'!$A$2:$S$218</definedName>
    <definedName name="Z_C26582F9_026D_4DD3_A057_02F10139EF94_.wvu.FilterData" localSheetId="12" hidden="1">'MASTER DATA FILE WASH COAL  (2)'!$A$2:$S$218</definedName>
    <definedName name="Z_C26582F9_026D_4DD3_A057_02F10139EF94_.wvu.FilterData" localSheetId="22" hidden="1">'MASTER DATA FILE WASH COAL  (4)'!$A$2:$S$218</definedName>
    <definedName name="Z_C26582F9_026D_4DD3_A057_02F10139EF94_.wvu.FilterData" localSheetId="6" hidden="1">'MASTER DATA FILE WASH COAL 210'!$A$2:$S$218</definedName>
    <definedName name="Z_F906A076_A75E_46D9_954F_407662714ED0_.wvu.FilterData" localSheetId="5" hidden="1">'MASTER DATA FILE RAW COAL'!$A$2:$S$218</definedName>
    <definedName name="Z_F906A076_A75E_46D9_954F_407662714ED0_.wvu.FilterData" localSheetId="18" hidden="1">'MASTER DATA FILE RAW COAL ( (3)'!$A$2:$S$218</definedName>
    <definedName name="Z_F906A076_A75E_46D9_954F_407662714ED0_.wvu.FilterData" localSheetId="14" hidden="1">'MASTER DATA FILE RAW COAL (2)'!$A$2:$S$218</definedName>
    <definedName name="Z_F906A076_A75E_46D9_954F_407662714ED0_.wvu.FilterData" localSheetId="15" hidden="1">'MASTER DATA FILE RAW COAL 2 (2)'!$A$2:$S$218</definedName>
    <definedName name="Z_F906A076_A75E_46D9_954F_407662714ED0_.wvu.FilterData" localSheetId="19" hidden="1">'MASTER DATA FILE RAW COAL 2 (3)'!$A$2:$S$218</definedName>
    <definedName name="Z_F906A076_A75E_46D9_954F_407662714ED0_.wvu.FilterData" localSheetId="4" hidden="1">'MASTER DATA FILE RAW COAL 210'!$A$2:$S$218</definedName>
    <definedName name="Z_F906A076_A75E_46D9_954F_407662714ED0_.wvu.FilterData" localSheetId="12" hidden="1">'MASTER DATA FILE WASH COAL  (2)'!$A$2:$S$218</definedName>
    <definedName name="Z_F906A076_A75E_46D9_954F_407662714ED0_.wvu.FilterData" localSheetId="22" hidden="1">'MASTER DATA FILE WASH COAL  (4)'!$A$2:$S$218</definedName>
    <definedName name="Z_F906A076_A75E_46D9_954F_407662714ED0_.wvu.FilterData" localSheetId="6" hidden="1">'MASTER DATA FILE WASH COAL 210'!$A$2:$S$218</definedName>
    <definedName name="Z_F90AC675_C21C_4808_957B_976CE600BCF0_.wvu.FilterData" localSheetId="5" hidden="1">'MASTER DATA FILE RAW COAL'!$A$2:$S$218</definedName>
    <definedName name="Z_F90AC675_C21C_4808_957B_976CE600BCF0_.wvu.FilterData" localSheetId="18" hidden="1">'MASTER DATA FILE RAW COAL ( (3)'!$A$2:$S$218</definedName>
    <definedName name="Z_F90AC675_C21C_4808_957B_976CE600BCF0_.wvu.FilterData" localSheetId="14" hidden="1">'MASTER DATA FILE RAW COAL (2)'!$A$2:$S$218</definedName>
    <definedName name="Z_F90AC675_C21C_4808_957B_976CE600BCF0_.wvu.FilterData" localSheetId="15" hidden="1">'MASTER DATA FILE RAW COAL 2 (2)'!$A$2:$S$218</definedName>
    <definedName name="Z_F90AC675_C21C_4808_957B_976CE600BCF0_.wvu.FilterData" localSheetId="19" hidden="1">'MASTER DATA FILE RAW COAL 2 (3)'!$A$2:$S$218</definedName>
    <definedName name="Z_F90AC675_C21C_4808_957B_976CE600BCF0_.wvu.FilterData" localSheetId="4" hidden="1">'MASTER DATA FILE RAW COAL 210'!$A$2:$S$218</definedName>
    <definedName name="Z_F90AC675_C21C_4808_957B_976CE600BCF0_.wvu.FilterData" localSheetId="12" hidden="1">'MASTER DATA FILE WASH COAL  (2)'!$A$2:$S$218</definedName>
    <definedName name="Z_F90AC675_C21C_4808_957B_976CE600BCF0_.wvu.FilterData" localSheetId="22" hidden="1">'MASTER DATA FILE WASH COAL  (4)'!$A$2:$S$218</definedName>
    <definedName name="Z_F90AC675_C21C_4808_957B_976CE600BCF0_.wvu.FilterData" localSheetId="6" hidden="1">'MASTER DATA FILE WASH COAL 210'!$A$2:$S$218</definedName>
    <definedName name="Z_FB6B4F6F_F2A3_497C_BDDB_E57C8ADEA472_.wvu.Cols" localSheetId="5" hidden="1">'MASTER DATA FILE RAW COAL'!$C:$M</definedName>
    <definedName name="Z_FB6B4F6F_F2A3_497C_BDDB_E57C8ADEA472_.wvu.Cols" localSheetId="18" hidden="1">'MASTER DATA FILE RAW COAL ( (3)'!$C:$M</definedName>
    <definedName name="Z_FB6B4F6F_F2A3_497C_BDDB_E57C8ADEA472_.wvu.Cols" localSheetId="14" hidden="1">'MASTER DATA FILE RAW COAL (2)'!$C:$M</definedName>
    <definedName name="Z_FB6B4F6F_F2A3_497C_BDDB_E57C8ADEA472_.wvu.Cols" localSheetId="15" hidden="1">'MASTER DATA FILE RAW COAL 2 (2)'!$C:$M</definedName>
    <definedName name="Z_FB6B4F6F_F2A3_497C_BDDB_E57C8ADEA472_.wvu.Cols" localSheetId="19" hidden="1">'MASTER DATA FILE RAW COAL 2 (3)'!$C:$M</definedName>
    <definedName name="Z_FB6B4F6F_F2A3_497C_BDDB_E57C8ADEA472_.wvu.Cols" localSheetId="4" hidden="1">'MASTER DATA FILE RAW COAL 210'!$C:$M</definedName>
    <definedName name="Z_FB6B4F6F_F2A3_497C_BDDB_E57C8ADEA472_.wvu.Cols" localSheetId="12" hidden="1">'MASTER DATA FILE WASH COAL  (2)'!$C:$M</definedName>
    <definedName name="Z_FB6B4F6F_F2A3_497C_BDDB_E57C8ADEA472_.wvu.Cols" localSheetId="22" hidden="1">'MASTER DATA FILE WASH COAL  (4)'!$C:$M</definedName>
    <definedName name="Z_FB6B4F6F_F2A3_497C_BDDB_E57C8ADEA472_.wvu.Cols" localSheetId="6" hidden="1">'MASTER DATA FILE WASH COAL 210'!$C:$M</definedName>
    <definedName name="Z_FB6B4F6F_F2A3_497C_BDDB_E57C8ADEA472_.wvu.FilterData" localSheetId="5" hidden="1">'MASTER DATA FILE RAW COAL'!$A$2:$S$218</definedName>
    <definedName name="Z_FB6B4F6F_F2A3_497C_BDDB_E57C8ADEA472_.wvu.FilterData" localSheetId="18" hidden="1">'MASTER DATA FILE RAW COAL ( (3)'!$A$2:$S$218</definedName>
    <definedName name="Z_FB6B4F6F_F2A3_497C_BDDB_E57C8ADEA472_.wvu.FilterData" localSheetId="14" hidden="1">'MASTER DATA FILE RAW COAL (2)'!$A$2:$S$218</definedName>
    <definedName name="Z_FB6B4F6F_F2A3_497C_BDDB_E57C8ADEA472_.wvu.FilterData" localSheetId="15" hidden="1">'MASTER DATA FILE RAW COAL 2 (2)'!$A$2:$S$218</definedName>
    <definedName name="Z_FB6B4F6F_F2A3_497C_BDDB_E57C8ADEA472_.wvu.FilterData" localSheetId="19" hidden="1">'MASTER DATA FILE RAW COAL 2 (3)'!$A$2:$S$218</definedName>
    <definedName name="Z_FB6B4F6F_F2A3_497C_BDDB_E57C8ADEA472_.wvu.FilterData" localSheetId="4" hidden="1">'MASTER DATA FILE RAW COAL 210'!$A$2:$S$218</definedName>
    <definedName name="Z_FB6B4F6F_F2A3_497C_BDDB_E57C8ADEA472_.wvu.FilterData" localSheetId="12" hidden="1">'MASTER DATA FILE WASH COAL  (2)'!$A$2:$S$218</definedName>
    <definedName name="Z_FB6B4F6F_F2A3_497C_BDDB_E57C8ADEA472_.wvu.FilterData" localSheetId="22" hidden="1">'MASTER DATA FILE WASH COAL  (4)'!$A$2:$S$218</definedName>
    <definedName name="Z_FB6B4F6F_F2A3_497C_BDDB_E57C8ADEA472_.wvu.FilterData" localSheetId="6" hidden="1">'MASTER DATA FILE WASH COAL 210'!$A$2:$S$218</definedName>
    <definedName name="Z_FB6B4F6F_F2A3_497C_BDDB_E57C8ADEA472_.wvu.PrintArea" localSheetId="5" hidden="1">'MASTER DATA FILE RAW COAL'!$A$1:$R$219</definedName>
    <definedName name="Z_FB6B4F6F_F2A3_497C_BDDB_E57C8ADEA472_.wvu.PrintArea" localSheetId="18" hidden="1">'MASTER DATA FILE RAW COAL ( (3)'!$A$1:$R$219</definedName>
    <definedName name="Z_FB6B4F6F_F2A3_497C_BDDB_E57C8ADEA472_.wvu.PrintArea" localSheetId="14" hidden="1">'MASTER DATA FILE RAW COAL (2)'!$A$1:$R$219</definedName>
    <definedName name="Z_FB6B4F6F_F2A3_497C_BDDB_E57C8ADEA472_.wvu.PrintArea" localSheetId="15" hidden="1">'MASTER DATA FILE RAW COAL 2 (2)'!$A$1:$R$219</definedName>
    <definedName name="Z_FB6B4F6F_F2A3_497C_BDDB_E57C8ADEA472_.wvu.PrintArea" localSheetId="19" hidden="1">'MASTER DATA FILE RAW COAL 2 (3)'!$A$1:$R$219</definedName>
    <definedName name="Z_FB6B4F6F_F2A3_497C_BDDB_E57C8ADEA472_.wvu.PrintArea" localSheetId="4" hidden="1">'MASTER DATA FILE RAW COAL 210'!$A$1:$R$219</definedName>
    <definedName name="Z_FB6B4F6F_F2A3_497C_BDDB_E57C8ADEA472_.wvu.PrintArea" localSheetId="12" hidden="1">'MASTER DATA FILE WASH COAL  (2)'!$A$1:$R$219</definedName>
    <definedName name="Z_FB6B4F6F_F2A3_497C_BDDB_E57C8ADEA472_.wvu.PrintArea" localSheetId="22" hidden="1">'MASTER DATA FILE WASH COAL  (4)'!$A$1:$R$219</definedName>
    <definedName name="Z_FB6B4F6F_F2A3_497C_BDDB_E57C8ADEA472_.wvu.PrintArea" localSheetId="6" hidden="1">'MASTER DATA FILE WASH COAL 210'!$A$1:$R$219</definedName>
    <definedName name="Z_FFCB90AD_2453_4415_A2A7_D6C7F5D821F3_.wvu.FilterData" localSheetId="5" hidden="1">'MASTER DATA FILE RAW COAL'!$A$2:$S$218</definedName>
    <definedName name="Z_FFCB90AD_2453_4415_A2A7_D6C7F5D821F3_.wvu.FilterData" localSheetId="18" hidden="1">'MASTER DATA FILE RAW COAL ( (3)'!$A$2:$S$218</definedName>
    <definedName name="Z_FFCB90AD_2453_4415_A2A7_D6C7F5D821F3_.wvu.FilterData" localSheetId="14" hidden="1">'MASTER DATA FILE RAW COAL (2)'!$A$2:$S$218</definedName>
    <definedName name="Z_FFCB90AD_2453_4415_A2A7_D6C7F5D821F3_.wvu.FilterData" localSheetId="15" hidden="1">'MASTER DATA FILE RAW COAL 2 (2)'!$A$2:$S$218</definedName>
    <definedName name="Z_FFCB90AD_2453_4415_A2A7_D6C7F5D821F3_.wvu.FilterData" localSheetId="19" hidden="1">'MASTER DATA FILE RAW COAL 2 (3)'!$A$2:$S$218</definedName>
    <definedName name="Z_FFCB90AD_2453_4415_A2A7_D6C7F5D821F3_.wvu.FilterData" localSheetId="4" hidden="1">'MASTER DATA FILE RAW COAL 210'!$A$2:$S$218</definedName>
    <definedName name="Z_FFCB90AD_2453_4415_A2A7_D6C7F5D821F3_.wvu.FilterData" localSheetId="12" hidden="1">'MASTER DATA FILE WASH COAL  (2)'!$A$2:$S$218</definedName>
    <definedName name="Z_FFCB90AD_2453_4415_A2A7_D6C7F5D821F3_.wvu.FilterData" localSheetId="22" hidden="1">'MASTER DATA FILE WASH COAL  (4)'!$A$2:$S$218</definedName>
    <definedName name="Z_FFCB90AD_2453_4415_A2A7_D6C7F5D821F3_.wvu.FilterData" localSheetId="6" hidden="1">'MASTER DATA FILE WASH COAL 210'!$A$2:$S$218</definedName>
    <definedName name="zander" localSheetId="25">#REF!</definedName>
    <definedName name="zander" localSheetId="3">#REF!</definedName>
    <definedName name="zander" localSheetId="11">#REF!</definedName>
    <definedName name="zander" localSheetId="24">#REF!</definedName>
    <definedName name="zander" localSheetId="16">#REF!</definedName>
    <definedName name="zander" localSheetId="23">#REF!</definedName>
    <definedName name="zander" localSheetId="15">#REF!</definedName>
    <definedName name="zander" localSheetId="19">#REF!</definedName>
    <definedName name="zander" localSheetId="4">#REF!</definedName>
    <definedName name="zander" localSheetId="12">#REF!</definedName>
    <definedName name="zander" localSheetId="22">#REF!</definedName>
    <definedName name="zander" localSheetId="6">#REF!</definedName>
    <definedName name="zander">#REF!</definedName>
    <definedName name="zander_zander" localSheetId="25">#REF!</definedName>
    <definedName name="zander_zander" localSheetId="3">#REF!</definedName>
    <definedName name="zander_zander" localSheetId="11">#REF!</definedName>
    <definedName name="zander_zander" localSheetId="24">#REF!</definedName>
    <definedName name="zander_zander" localSheetId="16">#REF!</definedName>
    <definedName name="zander_zander" localSheetId="23">#REF!</definedName>
    <definedName name="zander_zander" localSheetId="15">#REF!</definedName>
    <definedName name="zander_zander" localSheetId="19">#REF!</definedName>
    <definedName name="zander_zander" localSheetId="4">#REF!</definedName>
    <definedName name="zander_zander" localSheetId="12">#REF!</definedName>
    <definedName name="zander_zander" localSheetId="22">#REF!</definedName>
    <definedName name="zander_zander" localSheetId="6">#REF!</definedName>
    <definedName name="zander_zander">#REF!</definedName>
    <definedName name="ZCFGH" localSheetId="25">#REF!</definedName>
    <definedName name="ZCFGH" localSheetId="3">#REF!</definedName>
    <definedName name="ZCFGH" localSheetId="11">#REF!</definedName>
    <definedName name="ZCFGH" localSheetId="24">#REF!</definedName>
    <definedName name="ZCFGH" localSheetId="16">#REF!</definedName>
    <definedName name="ZCFGH" localSheetId="23">#REF!</definedName>
    <definedName name="ZCFGH">#REF!</definedName>
    <definedName name="zd" localSheetId="3">'[6]04REL'!#REF!</definedName>
    <definedName name="zd" localSheetId="11">'[6]04REL'!#REF!</definedName>
    <definedName name="zd" localSheetId="24">'[6]04REL'!#REF!</definedName>
    <definedName name="zd" localSheetId="16">'[6]04REL'!#REF!</definedName>
    <definedName name="zd" localSheetId="23">'[6]04REL'!#REF!</definedName>
    <definedName name="zd">'[6]04REL'!#REF!</definedName>
    <definedName name="ZDFH" localSheetId="25">#REF!</definedName>
    <definedName name="ZDFH" localSheetId="3">#REF!</definedName>
    <definedName name="ZDFH" localSheetId="11">#REF!</definedName>
    <definedName name="ZDFH" localSheetId="24">#REF!</definedName>
    <definedName name="ZDFH" localSheetId="16">#REF!</definedName>
    <definedName name="ZDFH" localSheetId="23">#REF!</definedName>
    <definedName name="ZDFH">#REF!</definedName>
    <definedName name="ZDGHJ" localSheetId="25">#REF!</definedName>
    <definedName name="ZDGHJ" localSheetId="3">#REF!</definedName>
    <definedName name="ZDGHJ" localSheetId="11">#REF!</definedName>
    <definedName name="ZDGHJ" localSheetId="24">#REF!</definedName>
    <definedName name="ZDGHJ" localSheetId="16">#REF!</definedName>
    <definedName name="ZDGHJ" localSheetId="23">#REF!</definedName>
    <definedName name="ZDGHJ">#REF!</definedName>
    <definedName name="zdsf" localSheetId="25">#REF!</definedName>
    <definedName name="zdsf" localSheetId="3">#REF!</definedName>
    <definedName name="zdsf" localSheetId="11">#REF!</definedName>
    <definedName name="zdsf" localSheetId="24">#REF!</definedName>
    <definedName name="zdsf" localSheetId="16">#REF!</definedName>
    <definedName name="zdsf" localSheetId="23">#REF!</definedName>
    <definedName name="zdsf">#REF!</definedName>
    <definedName name="zdtf" localSheetId="25">#REF!</definedName>
    <definedName name="zdtf" localSheetId="3">#REF!</definedName>
    <definedName name="zdtf" localSheetId="11">#REF!</definedName>
    <definedName name="zdtf" localSheetId="24">#REF!</definedName>
    <definedName name="zdtf" localSheetId="16">#REF!</definedName>
    <definedName name="zdtf" localSheetId="23">#REF!</definedName>
    <definedName name="zdtf">#REF!</definedName>
    <definedName name="zrdf" localSheetId="3">[3]CE!#REF!</definedName>
    <definedName name="zrdf" localSheetId="11">[3]CE!#REF!</definedName>
    <definedName name="zrdf" localSheetId="24">[3]CE!#REF!</definedName>
    <definedName name="zrdf" localSheetId="16">[3]CE!#REF!</definedName>
    <definedName name="zrdf" localSheetId="23">[3]CE!#REF!</definedName>
    <definedName name="zrdf">[3]CE!#REF!</definedName>
    <definedName name="zsr" localSheetId="25">#REF!</definedName>
    <definedName name="zsr" localSheetId="3">#REF!</definedName>
    <definedName name="zsr" localSheetId="11">#REF!</definedName>
    <definedName name="zsr" localSheetId="24">#REF!</definedName>
    <definedName name="zsr" localSheetId="16">#REF!</definedName>
    <definedName name="zsr" localSheetId="23">#REF!</definedName>
    <definedName name="zsr">#REF!</definedName>
    <definedName name="zsrf" localSheetId="25">#REF!</definedName>
    <definedName name="zsrf" localSheetId="3">#REF!</definedName>
    <definedName name="zsrf" localSheetId="11">#REF!</definedName>
    <definedName name="zsrf" localSheetId="24">#REF!</definedName>
    <definedName name="zsrf" localSheetId="16">#REF!</definedName>
    <definedName name="zsrf" localSheetId="23">#REF!</definedName>
    <definedName name="zsrf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3" i="26" l="1"/>
  <c r="X53" i="26" s="1"/>
  <c r="O53" i="26"/>
  <c r="M53" i="26"/>
  <c r="S52" i="26"/>
  <c r="N52" i="26" s="1"/>
  <c r="O52" i="26"/>
  <c r="M52" i="26"/>
  <c r="S51" i="26"/>
  <c r="X51" i="26" s="1"/>
  <c r="O51" i="26"/>
  <c r="M51" i="26"/>
  <c r="N51" i="26" s="1"/>
  <c r="S50" i="26"/>
  <c r="X50" i="26" s="1"/>
  <c r="O50" i="26"/>
  <c r="M50" i="26"/>
  <c r="N50" i="26" s="1"/>
  <c r="S49" i="26"/>
  <c r="X49" i="26" s="1"/>
  <c r="O49" i="26"/>
  <c r="M49" i="26"/>
  <c r="S48" i="26"/>
  <c r="X48" i="26" s="1"/>
  <c r="O48" i="26"/>
  <c r="M48" i="26"/>
  <c r="N48" i="26" s="1"/>
  <c r="S47" i="26"/>
  <c r="X47" i="26" s="1"/>
  <c r="O47" i="26"/>
  <c r="M47" i="26"/>
  <c r="N47" i="26" s="1"/>
  <c r="S46" i="26"/>
  <c r="X46" i="26" s="1"/>
  <c r="O46" i="26"/>
  <c r="M46" i="26"/>
  <c r="N46" i="26" s="1"/>
  <c r="S45" i="26"/>
  <c r="X45" i="26" s="1"/>
  <c r="O45" i="26"/>
  <c r="M45" i="26"/>
  <c r="X44" i="26"/>
  <c r="S44" i="26"/>
  <c r="O44" i="26"/>
  <c r="M44" i="26"/>
  <c r="S43" i="26"/>
  <c r="X43" i="26" s="1"/>
  <c r="O43" i="26"/>
  <c r="M43" i="26"/>
  <c r="N43" i="26" s="1"/>
  <c r="S42" i="26"/>
  <c r="X42" i="26" s="1"/>
  <c r="O42" i="26"/>
  <c r="M42" i="26"/>
  <c r="N42" i="26" s="1"/>
  <c r="S41" i="26"/>
  <c r="X41" i="26" s="1"/>
  <c r="O41" i="26"/>
  <c r="M41" i="26"/>
  <c r="N41" i="26" s="1"/>
  <c r="X40" i="26"/>
  <c r="S40" i="26"/>
  <c r="O40" i="26"/>
  <c r="M40" i="26"/>
  <c r="N40" i="26" s="1"/>
  <c r="S39" i="26"/>
  <c r="X39" i="26" s="1"/>
  <c r="O39" i="26"/>
  <c r="M39" i="26"/>
  <c r="N39" i="26" s="1"/>
  <c r="S38" i="26"/>
  <c r="X38" i="26" s="1"/>
  <c r="O38" i="26"/>
  <c r="N38" i="26"/>
  <c r="M38" i="26"/>
  <c r="S37" i="26"/>
  <c r="X37" i="26" s="1"/>
  <c r="O37" i="26"/>
  <c r="M37" i="26"/>
  <c r="N37" i="26" s="1"/>
  <c r="X36" i="26"/>
  <c r="S36" i="26"/>
  <c r="O36" i="26"/>
  <c r="M36" i="26"/>
  <c r="N36" i="26" s="1"/>
  <c r="S35" i="26"/>
  <c r="X35" i="26" s="1"/>
  <c r="O35" i="26"/>
  <c r="M35" i="26"/>
  <c r="N35" i="26" s="1"/>
  <c r="S34" i="26"/>
  <c r="X34" i="26" s="1"/>
  <c r="O34" i="26"/>
  <c r="M34" i="26"/>
  <c r="N34" i="26" s="1"/>
  <c r="S33" i="26"/>
  <c r="X33" i="26" s="1"/>
  <c r="O33" i="26"/>
  <c r="M33" i="26"/>
  <c r="N33" i="26" s="1"/>
  <c r="S32" i="26"/>
  <c r="X32" i="26" s="1"/>
  <c r="O32" i="26"/>
  <c r="M32" i="26"/>
  <c r="N32" i="26" s="1"/>
  <c r="S31" i="26"/>
  <c r="X31" i="26" s="1"/>
  <c r="S30" i="26"/>
  <c r="X30" i="26" s="1"/>
  <c r="L30" i="26"/>
  <c r="O30" i="26" s="1"/>
  <c r="S29" i="26"/>
  <c r="X29" i="26" s="1"/>
  <c r="O29" i="26"/>
  <c r="M29" i="26"/>
  <c r="N29" i="26" s="1"/>
  <c r="S28" i="26"/>
  <c r="X28" i="26" s="1"/>
  <c r="L28" i="26"/>
  <c r="O28" i="26" s="1"/>
  <c r="S27" i="26"/>
  <c r="X27" i="26" s="1"/>
  <c r="O27" i="26"/>
  <c r="N27" i="26"/>
  <c r="M27" i="26"/>
  <c r="S26" i="26"/>
  <c r="X26" i="26" s="1"/>
  <c r="O26" i="26"/>
  <c r="M26" i="26"/>
  <c r="N26" i="26" s="1"/>
  <c r="R25" i="26"/>
  <c r="S25" i="26" s="1"/>
  <c r="X25" i="26" s="1"/>
  <c r="Q25" i="26"/>
  <c r="P25" i="26"/>
  <c r="O25" i="26" s="1"/>
  <c r="M25" i="26"/>
  <c r="N25" i="26" s="1"/>
  <c r="S24" i="26"/>
  <c r="X24" i="26" s="1"/>
  <c r="O24" i="26"/>
  <c r="M24" i="26"/>
  <c r="N24" i="26" s="1"/>
  <c r="S22" i="26"/>
  <c r="X22" i="26" s="1"/>
  <c r="O22" i="26"/>
  <c r="L22" i="26"/>
  <c r="K22" i="26"/>
  <c r="M22" i="26" s="1"/>
  <c r="S21" i="26"/>
  <c r="X21" i="26" s="1"/>
  <c r="O21" i="26"/>
  <c r="M21" i="26"/>
  <c r="N21" i="26" s="1"/>
  <c r="S20" i="26"/>
  <c r="X20" i="26" s="1"/>
  <c r="O20" i="26"/>
  <c r="M20" i="26"/>
  <c r="N20" i="26" s="1"/>
  <c r="S18" i="26"/>
  <c r="X18" i="26" s="1"/>
  <c r="S17" i="26"/>
  <c r="X17" i="26" s="1"/>
  <c r="O17" i="26"/>
  <c r="M17" i="26"/>
  <c r="S16" i="26"/>
  <c r="X16" i="26" s="1"/>
  <c r="L16" i="26"/>
  <c r="S15" i="26"/>
  <c r="X15" i="26" s="1"/>
  <c r="O15" i="26"/>
  <c r="M15" i="26"/>
  <c r="N15" i="26" s="1"/>
  <c r="O14" i="26"/>
  <c r="S13" i="26"/>
  <c r="X13" i="26" s="1"/>
  <c r="L13" i="26"/>
  <c r="M13" i="26" s="1"/>
  <c r="N13" i="26" s="1"/>
  <c r="S12" i="26"/>
  <c r="X12" i="26" s="1"/>
  <c r="O12" i="26"/>
  <c r="M12" i="26"/>
  <c r="N12" i="26" s="1"/>
  <c r="S11" i="26"/>
  <c r="X11" i="26" s="1"/>
  <c r="O11" i="26"/>
  <c r="M11" i="26"/>
  <c r="N11" i="26" s="1"/>
  <c r="S10" i="26"/>
  <c r="X10" i="26" s="1"/>
  <c r="O10" i="26"/>
  <c r="M10" i="26"/>
  <c r="N10" i="26" s="1"/>
  <c r="S9" i="26"/>
  <c r="X9" i="26" s="1"/>
  <c r="O9" i="26"/>
  <c r="M9" i="26"/>
  <c r="N9" i="26" s="1"/>
  <c r="S8" i="26"/>
  <c r="X8" i="26" s="1"/>
  <c r="O8" i="26"/>
  <c r="M8" i="26"/>
  <c r="N8" i="26" s="1"/>
  <c r="X7" i="26"/>
  <c r="S7" i="26"/>
  <c r="O7" i="26"/>
  <c r="M7" i="26"/>
  <c r="N7" i="26" s="1"/>
  <c r="S6" i="26"/>
  <c r="O6" i="26"/>
  <c r="M6" i="26"/>
  <c r="S4" i="26"/>
  <c r="X4" i="26" s="1"/>
  <c r="O4" i="26"/>
  <c r="M4" i="26"/>
  <c r="R1" i="26"/>
  <c r="Q1" i="26"/>
  <c r="P1" i="26"/>
  <c r="M28" i="26" l="1"/>
  <c r="N28" i="26" s="1"/>
  <c r="N6" i="26"/>
  <c r="X6" i="26"/>
  <c r="X52" i="26"/>
  <c r="L31" i="26"/>
  <c r="O31" i="26" s="1"/>
  <c r="N44" i="26"/>
  <c r="M30" i="26"/>
  <c r="N30" i="26" s="1"/>
  <c r="N17" i="26"/>
  <c r="N45" i="26"/>
  <c r="N49" i="26"/>
  <c r="G136" i="26"/>
  <c r="K14" i="26"/>
  <c r="O13" i="26"/>
  <c r="L18" i="26"/>
  <c r="O16" i="26"/>
  <c r="M16" i="26"/>
  <c r="N16" i="26" s="1"/>
  <c r="N22" i="26"/>
  <c r="N4" i="26"/>
  <c r="N53" i="26"/>
  <c r="M31" i="26" l="1"/>
  <c r="N31" i="26" s="1"/>
  <c r="S14" i="26"/>
  <c r="X14" i="26" s="1"/>
  <c r="M14" i="26"/>
  <c r="N14" i="26" s="1"/>
  <c r="O18" i="26"/>
  <c r="M18" i="26"/>
  <c r="N18" i="26" s="1"/>
  <c r="S163" i="25" l="1"/>
  <c r="S162" i="25"/>
  <c r="S161" i="25"/>
  <c r="S160" i="25"/>
  <c r="S159" i="25"/>
  <c r="S158" i="25"/>
  <c r="S157" i="25"/>
  <c r="S156" i="25"/>
  <c r="S155" i="25"/>
  <c r="S154" i="25"/>
  <c r="S153" i="25"/>
  <c r="S152" i="25"/>
  <c r="S151" i="25"/>
  <c r="S150" i="25"/>
  <c r="S149" i="25"/>
  <c r="S148" i="25"/>
  <c r="S147" i="25"/>
  <c r="S146" i="25"/>
  <c r="S145" i="25"/>
  <c r="S144" i="25"/>
  <c r="S143" i="25"/>
  <c r="S142" i="25"/>
  <c r="S141" i="25"/>
  <c r="S140" i="25"/>
  <c r="S139" i="25"/>
  <c r="S138" i="25"/>
  <c r="S137" i="25"/>
  <c r="S136" i="25"/>
  <c r="S135" i="25"/>
  <c r="S134" i="25"/>
  <c r="S133" i="25"/>
  <c r="S132" i="25"/>
  <c r="S131" i="25"/>
  <c r="S130" i="25"/>
  <c r="S129" i="25"/>
  <c r="S128" i="25"/>
  <c r="S127" i="25"/>
  <c r="S126" i="25"/>
  <c r="S125" i="25"/>
  <c r="S124" i="25"/>
  <c r="S123" i="25"/>
  <c r="S122" i="25"/>
  <c r="S121" i="25"/>
  <c r="S120" i="25"/>
  <c r="S119" i="25"/>
  <c r="S118" i="25"/>
  <c r="S117" i="25"/>
  <c r="S116" i="25"/>
  <c r="S115" i="25"/>
  <c r="S114" i="25"/>
  <c r="S113" i="25"/>
  <c r="S112" i="25"/>
  <c r="S111" i="25"/>
  <c r="S110" i="25"/>
  <c r="S109" i="25"/>
  <c r="S108" i="25"/>
  <c r="S107" i="25"/>
  <c r="S106" i="25"/>
  <c r="S105" i="25"/>
  <c r="S104" i="25"/>
  <c r="S103" i="25"/>
  <c r="S102" i="25"/>
  <c r="S101" i="25"/>
  <c r="S100" i="25"/>
  <c r="S99" i="25"/>
  <c r="S98" i="25"/>
  <c r="S97" i="25"/>
  <c r="S96" i="25"/>
  <c r="S95" i="25"/>
  <c r="S94" i="25"/>
  <c r="S93" i="25"/>
  <c r="S92" i="25"/>
  <c r="S91" i="25"/>
  <c r="S90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S70" i="25"/>
  <c r="S69" i="25"/>
  <c r="S68" i="25"/>
  <c r="S67" i="25"/>
  <c r="S66" i="25"/>
  <c r="S65" i="25"/>
  <c r="S64" i="25"/>
  <c r="S63" i="25"/>
  <c r="S62" i="25"/>
  <c r="S61" i="25"/>
  <c r="S60" i="25"/>
  <c r="S59" i="25"/>
  <c r="S58" i="25"/>
  <c r="S57" i="25"/>
  <c r="S56" i="25"/>
  <c r="S55" i="25"/>
  <c r="S54" i="25"/>
  <c r="S53" i="25"/>
  <c r="S52" i="25"/>
  <c r="S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S34" i="25"/>
  <c r="S33" i="25"/>
  <c r="M33" i="25"/>
  <c r="S32" i="25"/>
  <c r="M32" i="25"/>
  <c r="S31" i="25"/>
  <c r="M31" i="25"/>
  <c r="S30" i="25"/>
  <c r="M30" i="25"/>
  <c r="S29" i="25"/>
  <c r="M29" i="25"/>
  <c r="S28" i="25"/>
  <c r="M28" i="25"/>
  <c r="S27" i="25"/>
  <c r="M27" i="25"/>
  <c r="S26" i="25"/>
  <c r="M26" i="25"/>
  <c r="S25" i="25"/>
  <c r="M25" i="25"/>
  <c r="S24" i="25"/>
  <c r="M24" i="25"/>
  <c r="S23" i="25"/>
  <c r="M23" i="25"/>
  <c r="S22" i="25"/>
  <c r="M22" i="25"/>
  <c r="S21" i="25"/>
  <c r="M21" i="25"/>
  <c r="S20" i="25"/>
  <c r="M20" i="25"/>
  <c r="S19" i="25"/>
  <c r="M19" i="25"/>
  <c r="S18" i="25"/>
  <c r="M18" i="25"/>
  <c r="S17" i="25"/>
  <c r="M17" i="25"/>
  <c r="S16" i="25"/>
  <c r="M16" i="25"/>
  <c r="S15" i="25"/>
  <c r="M15" i="25"/>
  <c r="S14" i="25"/>
  <c r="M14" i="25"/>
  <c r="S13" i="25"/>
  <c r="M13" i="25"/>
  <c r="S12" i="25"/>
  <c r="M12" i="25"/>
  <c r="S11" i="25"/>
  <c r="M11" i="25"/>
  <c r="S10" i="25"/>
  <c r="M10" i="25"/>
  <c r="S9" i="25"/>
  <c r="M9" i="25"/>
  <c r="S8" i="25"/>
  <c r="M8" i="25"/>
  <c r="S7" i="25"/>
  <c r="M7" i="25"/>
  <c r="S6" i="25"/>
  <c r="M6" i="25"/>
  <c r="S5" i="25"/>
  <c r="M5" i="25"/>
  <c r="S4" i="25"/>
  <c r="M4" i="25"/>
  <c r="S3" i="25"/>
  <c r="M3" i="25"/>
  <c r="S1" i="25"/>
  <c r="R1" i="25"/>
  <c r="Q1" i="25"/>
  <c r="W256" i="24"/>
  <c r="U256" i="24"/>
  <c r="M227" i="24"/>
  <c r="J227" i="24"/>
  <c r="N227" i="24" s="1"/>
  <c r="L220" i="24"/>
  <c r="W220" i="24" s="1"/>
  <c r="V213" i="24"/>
  <c r="T213" i="24"/>
  <c r="Q213" i="24"/>
  <c r="O213" i="24"/>
  <c r="L213" i="24"/>
  <c r="K213" i="24"/>
  <c r="M213" i="24" s="1"/>
  <c r="J213" i="24"/>
  <c r="I213" i="24"/>
  <c r="H213" i="24"/>
  <c r="R213" i="24" s="1"/>
  <c r="G213" i="24"/>
  <c r="F213" i="24"/>
  <c r="E213" i="24"/>
  <c r="D213" i="24"/>
  <c r="C213" i="24"/>
  <c r="B213" i="24"/>
  <c r="V212" i="24"/>
  <c r="AC212" i="24" s="1"/>
  <c r="AE212" i="24" s="1"/>
  <c r="T212" i="24"/>
  <c r="Q212" i="24"/>
  <c r="O212" i="24"/>
  <c r="L212" i="24"/>
  <c r="W212" i="24" s="1"/>
  <c r="K212" i="24"/>
  <c r="J212" i="24"/>
  <c r="I212" i="24"/>
  <c r="H212" i="24"/>
  <c r="R212" i="24" s="1"/>
  <c r="S212" i="24" s="1"/>
  <c r="G212" i="24"/>
  <c r="F212" i="24"/>
  <c r="E212" i="24"/>
  <c r="D212" i="24"/>
  <c r="C212" i="24"/>
  <c r="B212" i="24"/>
  <c r="V211" i="24"/>
  <c r="T211" i="24"/>
  <c r="Q211" i="24"/>
  <c r="O211" i="24"/>
  <c r="L211" i="24"/>
  <c r="K211" i="24"/>
  <c r="J211" i="24"/>
  <c r="I211" i="24"/>
  <c r="H211" i="24"/>
  <c r="R211" i="24" s="1"/>
  <c r="S211" i="24" s="1"/>
  <c r="G211" i="24"/>
  <c r="F211" i="24"/>
  <c r="E211" i="24"/>
  <c r="D211" i="24"/>
  <c r="C211" i="24"/>
  <c r="B211" i="24"/>
  <c r="V210" i="24"/>
  <c r="AC210" i="24" s="1"/>
  <c r="AE210" i="24" s="1"/>
  <c r="T210" i="24"/>
  <c r="Q210" i="24"/>
  <c r="O210" i="24"/>
  <c r="L210" i="24"/>
  <c r="K210" i="24"/>
  <c r="J210" i="24"/>
  <c r="I210" i="24"/>
  <c r="H210" i="24"/>
  <c r="R210" i="24" s="1"/>
  <c r="G210" i="24"/>
  <c r="F210" i="24"/>
  <c r="E210" i="24"/>
  <c r="D210" i="24"/>
  <c r="C210" i="24"/>
  <c r="B210" i="24"/>
  <c r="V209" i="24"/>
  <c r="T209" i="24"/>
  <c r="Q209" i="24"/>
  <c r="O209" i="24"/>
  <c r="L209" i="24"/>
  <c r="K209" i="24"/>
  <c r="J209" i="24"/>
  <c r="I209" i="24"/>
  <c r="H209" i="24"/>
  <c r="R209" i="24" s="1"/>
  <c r="G209" i="24"/>
  <c r="F209" i="24"/>
  <c r="E209" i="24"/>
  <c r="D209" i="24"/>
  <c r="C209" i="24"/>
  <c r="B209" i="24"/>
  <c r="V208" i="24"/>
  <c r="AC208" i="24" s="1"/>
  <c r="AE208" i="24" s="1"/>
  <c r="T208" i="24"/>
  <c r="Q208" i="24"/>
  <c r="O208" i="24"/>
  <c r="L208" i="24"/>
  <c r="K208" i="24"/>
  <c r="J208" i="24"/>
  <c r="I208" i="24"/>
  <c r="H208" i="24"/>
  <c r="R208" i="24" s="1"/>
  <c r="G208" i="24"/>
  <c r="F208" i="24"/>
  <c r="E208" i="24"/>
  <c r="D208" i="24"/>
  <c r="C208" i="24"/>
  <c r="B208" i="24"/>
  <c r="V207" i="24"/>
  <c r="AC207" i="24" s="1"/>
  <c r="AE207" i="24" s="1"/>
  <c r="T207" i="24"/>
  <c r="Q207" i="24"/>
  <c r="O207" i="24"/>
  <c r="L207" i="24"/>
  <c r="K207" i="24"/>
  <c r="J207" i="24"/>
  <c r="I207" i="24"/>
  <c r="H207" i="24"/>
  <c r="R207" i="24" s="1"/>
  <c r="G207" i="24"/>
  <c r="F207" i="24"/>
  <c r="E207" i="24"/>
  <c r="D207" i="24"/>
  <c r="C207" i="24"/>
  <c r="B207" i="24"/>
  <c r="V206" i="24"/>
  <c r="AC206" i="24" s="1"/>
  <c r="AE206" i="24" s="1"/>
  <c r="T206" i="24"/>
  <c r="Q206" i="24"/>
  <c r="O206" i="24"/>
  <c r="L206" i="24"/>
  <c r="K206" i="24"/>
  <c r="J206" i="24"/>
  <c r="I206" i="24"/>
  <c r="H206" i="24"/>
  <c r="R206" i="24" s="1"/>
  <c r="G206" i="24"/>
  <c r="F206" i="24"/>
  <c r="E206" i="24"/>
  <c r="D206" i="24"/>
  <c r="C206" i="24"/>
  <c r="B206" i="24"/>
  <c r="V205" i="24"/>
  <c r="AC205" i="24" s="1"/>
  <c r="AE205" i="24" s="1"/>
  <c r="T205" i="24"/>
  <c r="Q205" i="24"/>
  <c r="O205" i="24"/>
  <c r="L205" i="24"/>
  <c r="K205" i="24"/>
  <c r="J205" i="24"/>
  <c r="I205" i="24"/>
  <c r="H205" i="24"/>
  <c r="R205" i="24" s="1"/>
  <c r="G205" i="24"/>
  <c r="F205" i="24"/>
  <c r="E205" i="24"/>
  <c r="D205" i="24"/>
  <c r="C205" i="24"/>
  <c r="B205" i="24"/>
  <c r="V204" i="24"/>
  <c r="T204" i="24"/>
  <c r="Q204" i="24"/>
  <c r="O204" i="24"/>
  <c r="L204" i="24"/>
  <c r="K204" i="24"/>
  <c r="J204" i="24"/>
  <c r="I204" i="24"/>
  <c r="H204" i="24"/>
  <c r="R204" i="24" s="1"/>
  <c r="G204" i="24"/>
  <c r="F204" i="24"/>
  <c r="E204" i="24"/>
  <c r="D204" i="24"/>
  <c r="C204" i="24"/>
  <c r="B204" i="24"/>
  <c r="V203" i="24"/>
  <c r="AC203" i="24" s="1"/>
  <c r="AE203" i="24" s="1"/>
  <c r="T203" i="24"/>
  <c r="Q203" i="24"/>
  <c r="O203" i="24"/>
  <c r="L203" i="24"/>
  <c r="K203" i="24"/>
  <c r="M203" i="24" s="1"/>
  <c r="J203" i="24"/>
  <c r="I203" i="24"/>
  <c r="H203" i="24"/>
  <c r="R203" i="24" s="1"/>
  <c r="G203" i="24"/>
  <c r="F203" i="24"/>
  <c r="E203" i="24"/>
  <c r="D203" i="24"/>
  <c r="C203" i="24"/>
  <c r="B203" i="24"/>
  <c r="V202" i="24"/>
  <c r="AC202" i="24" s="1"/>
  <c r="AE202" i="24" s="1"/>
  <c r="T202" i="24"/>
  <c r="Q202" i="24"/>
  <c r="O202" i="24"/>
  <c r="L202" i="24"/>
  <c r="K202" i="24"/>
  <c r="J202" i="24"/>
  <c r="I202" i="24"/>
  <c r="H202" i="24"/>
  <c r="R202" i="24" s="1"/>
  <c r="S202" i="24" s="1"/>
  <c r="G202" i="24"/>
  <c r="F202" i="24"/>
  <c r="E202" i="24"/>
  <c r="D202" i="24"/>
  <c r="C202" i="24"/>
  <c r="B202" i="24"/>
  <c r="V201" i="24"/>
  <c r="AC201" i="24" s="1"/>
  <c r="AE201" i="24" s="1"/>
  <c r="T201" i="24"/>
  <c r="Q201" i="24"/>
  <c r="O201" i="24"/>
  <c r="L201" i="24"/>
  <c r="K201" i="24"/>
  <c r="J201" i="24"/>
  <c r="I201" i="24"/>
  <c r="H201" i="24"/>
  <c r="R201" i="24" s="1"/>
  <c r="S201" i="24" s="1"/>
  <c r="G201" i="24"/>
  <c r="F201" i="24"/>
  <c r="E201" i="24"/>
  <c r="D201" i="24"/>
  <c r="C201" i="24"/>
  <c r="B201" i="24"/>
  <c r="V200" i="24"/>
  <c r="AC200" i="24" s="1"/>
  <c r="AE200" i="24" s="1"/>
  <c r="T200" i="24"/>
  <c r="Q200" i="24"/>
  <c r="O200" i="24"/>
  <c r="L200" i="24"/>
  <c r="W200" i="24" s="1"/>
  <c r="K200" i="24"/>
  <c r="J200" i="24"/>
  <c r="I200" i="24"/>
  <c r="H200" i="24"/>
  <c r="R200" i="24" s="1"/>
  <c r="G200" i="24"/>
  <c r="F200" i="24"/>
  <c r="E200" i="24"/>
  <c r="D200" i="24"/>
  <c r="C200" i="24"/>
  <c r="B200" i="24"/>
  <c r="V199" i="24"/>
  <c r="AC199" i="24" s="1"/>
  <c r="AE199" i="24" s="1"/>
  <c r="T199" i="24"/>
  <c r="Q199" i="24"/>
  <c r="O199" i="24"/>
  <c r="L199" i="24"/>
  <c r="W199" i="24" s="1"/>
  <c r="K199" i="24"/>
  <c r="J199" i="24"/>
  <c r="I199" i="24"/>
  <c r="H199" i="24"/>
  <c r="R199" i="24" s="1"/>
  <c r="G199" i="24"/>
  <c r="F199" i="24"/>
  <c r="E199" i="24"/>
  <c r="D199" i="24"/>
  <c r="C199" i="24"/>
  <c r="B199" i="24"/>
  <c r="V198" i="24"/>
  <c r="AC198" i="24" s="1"/>
  <c r="AE198" i="24" s="1"/>
  <c r="T198" i="24"/>
  <c r="Q198" i="24"/>
  <c r="O198" i="24"/>
  <c r="L198" i="24"/>
  <c r="K198" i="24"/>
  <c r="J198" i="24"/>
  <c r="I198" i="24"/>
  <c r="H198" i="24"/>
  <c r="R198" i="24" s="1"/>
  <c r="G198" i="24"/>
  <c r="F198" i="24"/>
  <c r="E198" i="24"/>
  <c r="D198" i="24"/>
  <c r="C198" i="24"/>
  <c r="B198" i="24"/>
  <c r="V197" i="24"/>
  <c r="AC197" i="24" s="1"/>
  <c r="AE197" i="24" s="1"/>
  <c r="T197" i="24"/>
  <c r="Q197" i="24"/>
  <c r="O197" i="24"/>
  <c r="L197" i="24"/>
  <c r="K197" i="24"/>
  <c r="M197" i="24" s="1"/>
  <c r="J197" i="24"/>
  <c r="I197" i="24"/>
  <c r="H197" i="24"/>
  <c r="R197" i="24" s="1"/>
  <c r="G197" i="24"/>
  <c r="F197" i="24"/>
  <c r="E197" i="24"/>
  <c r="D197" i="24"/>
  <c r="C197" i="24"/>
  <c r="B197" i="24"/>
  <c r="V196" i="24"/>
  <c r="T196" i="24"/>
  <c r="Q196" i="24"/>
  <c r="O196" i="24"/>
  <c r="L196" i="24"/>
  <c r="K196" i="24"/>
  <c r="J196" i="24"/>
  <c r="I196" i="24"/>
  <c r="H196" i="24"/>
  <c r="R196" i="24" s="1"/>
  <c r="G196" i="24"/>
  <c r="F196" i="24"/>
  <c r="E196" i="24"/>
  <c r="D196" i="24"/>
  <c r="C196" i="24"/>
  <c r="B196" i="24"/>
  <c r="V195" i="24"/>
  <c r="AC195" i="24" s="1"/>
  <c r="AE195" i="24" s="1"/>
  <c r="T195" i="24"/>
  <c r="Q195" i="24"/>
  <c r="O195" i="24"/>
  <c r="L195" i="24"/>
  <c r="K195" i="24"/>
  <c r="J195" i="24"/>
  <c r="I195" i="24"/>
  <c r="H195" i="24"/>
  <c r="R195" i="24" s="1"/>
  <c r="S195" i="24" s="1"/>
  <c r="X195" i="24" s="1"/>
  <c r="G195" i="24"/>
  <c r="F195" i="24"/>
  <c r="E195" i="24"/>
  <c r="D195" i="24"/>
  <c r="C195" i="24"/>
  <c r="B195" i="24"/>
  <c r="V194" i="24"/>
  <c r="AC194" i="24" s="1"/>
  <c r="AE194" i="24" s="1"/>
  <c r="T194" i="24"/>
  <c r="Q194" i="24"/>
  <c r="O194" i="24"/>
  <c r="L194" i="24"/>
  <c r="K194" i="24"/>
  <c r="J194" i="24"/>
  <c r="I194" i="24"/>
  <c r="H194" i="24"/>
  <c r="R194" i="24" s="1"/>
  <c r="G194" i="24"/>
  <c r="F194" i="24"/>
  <c r="E194" i="24"/>
  <c r="D194" i="24"/>
  <c r="C194" i="24"/>
  <c r="B194" i="24"/>
  <c r="V193" i="24"/>
  <c r="AC193" i="24" s="1"/>
  <c r="AE193" i="24" s="1"/>
  <c r="T193" i="24"/>
  <c r="Q193" i="24"/>
  <c r="O193" i="24"/>
  <c r="L193" i="24"/>
  <c r="K193" i="24"/>
  <c r="J193" i="24"/>
  <c r="I193" i="24"/>
  <c r="H193" i="24"/>
  <c r="R193" i="24" s="1"/>
  <c r="G193" i="24"/>
  <c r="F193" i="24"/>
  <c r="E193" i="24"/>
  <c r="D193" i="24"/>
  <c r="C193" i="24"/>
  <c r="B193" i="24"/>
  <c r="V192" i="24"/>
  <c r="AC192" i="24" s="1"/>
  <c r="AE192" i="24" s="1"/>
  <c r="T192" i="24"/>
  <c r="Q192" i="24"/>
  <c r="O192" i="24"/>
  <c r="L192" i="24"/>
  <c r="K192" i="24"/>
  <c r="J192" i="24"/>
  <c r="I192" i="24"/>
  <c r="H192" i="24"/>
  <c r="R192" i="24" s="1"/>
  <c r="G192" i="24"/>
  <c r="F192" i="24"/>
  <c r="E192" i="24"/>
  <c r="D192" i="24"/>
  <c r="C192" i="24"/>
  <c r="B192" i="24"/>
  <c r="V191" i="24"/>
  <c r="AC191" i="24" s="1"/>
  <c r="AE191" i="24" s="1"/>
  <c r="T191" i="24"/>
  <c r="Q191" i="24"/>
  <c r="O191" i="24"/>
  <c r="L191" i="24"/>
  <c r="K191" i="24"/>
  <c r="J191" i="24"/>
  <c r="I191" i="24"/>
  <c r="H191" i="24"/>
  <c r="R191" i="24" s="1"/>
  <c r="G191" i="24"/>
  <c r="F191" i="24"/>
  <c r="E191" i="24"/>
  <c r="D191" i="24"/>
  <c r="C191" i="24"/>
  <c r="B191" i="24"/>
  <c r="V190" i="24"/>
  <c r="AC190" i="24" s="1"/>
  <c r="AE190" i="24" s="1"/>
  <c r="T190" i="24"/>
  <c r="Q190" i="24"/>
  <c r="O190" i="24"/>
  <c r="L190" i="24"/>
  <c r="K190" i="24"/>
  <c r="J190" i="24"/>
  <c r="I190" i="24"/>
  <c r="H190" i="24"/>
  <c r="R190" i="24" s="1"/>
  <c r="G190" i="24"/>
  <c r="F190" i="24"/>
  <c r="E190" i="24"/>
  <c r="D190" i="24"/>
  <c r="C190" i="24"/>
  <c r="B190" i="24"/>
  <c r="V189" i="24"/>
  <c r="AC189" i="24" s="1"/>
  <c r="AE189" i="24" s="1"/>
  <c r="T189" i="24"/>
  <c r="Q189" i="24"/>
  <c r="O189" i="24"/>
  <c r="L189" i="24"/>
  <c r="K189" i="24"/>
  <c r="J189" i="24"/>
  <c r="I189" i="24"/>
  <c r="H189" i="24"/>
  <c r="R189" i="24" s="1"/>
  <c r="G189" i="24"/>
  <c r="F189" i="24"/>
  <c r="E189" i="24"/>
  <c r="D189" i="24"/>
  <c r="C189" i="24"/>
  <c r="B189" i="24"/>
  <c r="V188" i="24"/>
  <c r="AC188" i="24" s="1"/>
  <c r="AE188" i="24" s="1"/>
  <c r="T188" i="24"/>
  <c r="Q188" i="24"/>
  <c r="O188" i="24"/>
  <c r="L188" i="24"/>
  <c r="K188" i="24"/>
  <c r="J188" i="24"/>
  <c r="I188" i="24"/>
  <c r="H188" i="24"/>
  <c r="R188" i="24" s="1"/>
  <c r="G188" i="24"/>
  <c r="F188" i="24"/>
  <c r="E188" i="24"/>
  <c r="D188" i="24"/>
  <c r="C188" i="24"/>
  <c r="B188" i="24"/>
  <c r="V187" i="24"/>
  <c r="AC187" i="24" s="1"/>
  <c r="AE187" i="24" s="1"/>
  <c r="T187" i="24"/>
  <c r="Q187" i="24"/>
  <c r="O187" i="24"/>
  <c r="L187" i="24"/>
  <c r="K187" i="24"/>
  <c r="J187" i="24"/>
  <c r="I187" i="24"/>
  <c r="H187" i="24"/>
  <c r="R187" i="24" s="1"/>
  <c r="G187" i="24"/>
  <c r="F187" i="24"/>
  <c r="E187" i="24"/>
  <c r="D187" i="24"/>
  <c r="C187" i="24"/>
  <c r="B187" i="24"/>
  <c r="V186" i="24"/>
  <c r="AC186" i="24" s="1"/>
  <c r="AE186" i="24" s="1"/>
  <c r="T186" i="24"/>
  <c r="Q186" i="24"/>
  <c r="O186" i="24"/>
  <c r="L186" i="24"/>
  <c r="K186" i="24"/>
  <c r="J186" i="24"/>
  <c r="I186" i="24"/>
  <c r="H186" i="24"/>
  <c r="R186" i="24" s="1"/>
  <c r="G186" i="24"/>
  <c r="F186" i="24"/>
  <c r="E186" i="24"/>
  <c r="D186" i="24"/>
  <c r="C186" i="24"/>
  <c r="B186" i="24"/>
  <c r="V185" i="24"/>
  <c r="AC185" i="24" s="1"/>
  <c r="AE185" i="24" s="1"/>
  <c r="T185" i="24"/>
  <c r="Q185" i="24"/>
  <c r="O185" i="24"/>
  <c r="L185" i="24"/>
  <c r="W185" i="24" s="1"/>
  <c r="K185" i="24"/>
  <c r="J185" i="24"/>
  <c r="I185" i="24"/>
  <c r="H185" i="24"/>
  <c r="R185" i="24" s="1"/>
  <c r="G185" i="24"/>
  <c r="F185" i="24"/>
  <c r="E185" i="24"/>
  <c r="D185" i="24"/>
  <c r="C185" i="24"/>
  <c r="B185" i="24"/>
  <c r="V184" i="24"/>
  <c r="AC184" i="24" s="1"/>
  <c r="AE184" i="24" s="1"/>
  <c r="T184" i="24"/>
  <c r="Q184" i="24"/>
  <c r="O184" i="24"/>
  <c r="L184" i="24"/>
  <c r="K184" i="24"/>
  <c r="J184" i="24"/>
  <c r="I184" i="24"/>
  <c r="H184" i="24"/>
  <c r="R184" i="24" s="1"/>
  <c r="G184" i="24"/>
  <c r="F184" i="24"/>
  <c r="E184" i="24"/>
  <c r="D184" i="24"/>
  <c r="C184" i="24"/>
  <c r="B184" i="24"/>
  <c r="V183" i="24"/>
  <c r="AC183" i="24" s="1"/>
  <c r="AE183" i="24" s="1"/>
  <c r="T183" i="24"/>
  <c r="Q183" i="24"/>
  <c r="O183" i="24"/>
  <c r="L183" i="24"/>
  <c r="K183" i="24"/>
  <c r="J183" i="24"/>
  <c r="I183" i="24"/>
  <c r="H183" i="24"/>
  <c r="R183" i="24" s="1"/>
  <c r="G183" i="24"/>
  <c r="F183" i="24"/>
  <c r="E183" i="24"/>
  <c r="D183" i="24"/>
  <c r="C183" i="24"/>
  <c r="B183" i="24"/>
  <c r="V182" i="24"/>
  <c r="AC182" i="24" s="1"/>
  <c r="AE182" i="24" s="1"/>
  <c r="T182" i="24"/>
  <c r="Q182" i="24"/>
  <c r="O182" i="24"/>
  <c r="L182" i="24"/>
  <c r="K182" i="24"/>
  <c r="J182" i="24"/>
  <c r="I182" i="24"/>
  <c r="H182" i="24"/>
  <c r="R182" i="24" s="1"/>
  <c r="G182" i="24"/>
  <c r="F182" i="24"/>
  <c r="E182" i="24"/>
  <c r="D182" i="24"/>
  <c r="C182" i="24"/>
  <c r="B182" i="24"/>
  <c r="V181" i="24"/>
  <c r="AC181" i="24" s="1"/>
  <c r="AE181" i="24" s="1"/>
  <c r="T181" i="24"/>
  <c r="Q181" i="24"/>
  <c r="O181" i="24"/>
  <c r="L181" i="24"/>
  <c r="W181" i="24" s="1"/>
  <c r="K181" i="24"/>
  <c r="M181" i="24" s="1"/>
  <c r="J181" i="24"/>
  <c r="I181" i="24"/>
  <c r="H181" i="24"/>
  <c r="R181" i="24" s="1"/>
  <c r="G181" i="24"/>
  <c r="F181" i="24"/>
  <c r="E181" i="24"/>
  <c r="D181" i="24"/>
  <c r="C181" i="24"/>
  <c r="B181" i="24"/>
  <c r="V180" i="24"/>
  <c r="AC180" i="24" s="1"/>
  <c r="AE180" i="24" s="1"/>
  <c r="T180" i="24"/>
  <c r="Q180" i="24"/>
  <c r="O180" i="24"/>
  <c r="L180" i="24"/>
  <c r="K180" i="24"/>
  <c r="J180" i="24"/>
  <c r="I180" i="24"/>
  <c r="H180" i="24"/>
  <c r="R180" i="24" s="1"/>
  <c r="G180" i="24"/>
  <c r="F180" i="24"/>
  <c r="E180" i="24"/>
  <c r="D180" i="24"/>
  <c r="C180" i="24"/>
  <c r="B180" i="24"/>
  <c r="V179" i="24"/>
  <c r="AC179" i="24" s="1"/>
  <c r="AE179" i="24" s="1"/>
  <c r="T179" i="24"/>
  <c r="Q179" i="24"/>
  <c r="O179" i="24"/>
  <c r="L179" i="24"/>
  <c r="K179" i="24"/>
  <c r="J179" i="24"/>
  <c r="I179" i="24"/>
  <c r="H179" i="24"/>
  <c r="R179" i="24" s="1"/>
  <c r="G179" i="24"/>
  <c r="F179" i="24"/>
  <c r="E179" i="24"/>
  <c r="D179" i="24"/>
  <c r="C179" i="24"/>
  <c r="B179" i="24"/>
  <c r="V178" i="24"/>
  <c r="AC178" i="24" s="1"/>
  <c r="AE178" i="24" s="1"/>
  <c r="T178" i="24"/>
  <c r="Q178" i="24"/>
  <c r="O178" i="24"/>
  <c r="L178" i="24"/>
  <c r="K178" i="24"/>
  <c r="J178" i="24"/>
  <c r="I178" i="24"/>
  <c r="H178" i="24"/>
  <c r="R178" i="24" s="1"/>
  <c r="G178" i="24"/>
  <c r="F178" i="24"/>
  <c r="E178" i="24"/>
  <c r="D178" i="24"/>
  <c r="C178" i="24"/>
  <c r="B178" i="24"/>
  <c r="V177" i="24"/>
  <c r="AC177" i="24" s="1"/>
  <c r="AE177" i="24" s="1"/>
  <c r="T177" i="24"/>
  <c r="Q177" i="24"/>
  <c r="O177" i="24"/>
  <c r="L177" i="24"/>
  <c r="K177" i="24"/>
  <c r="J177" i="24"/>
  <c r="I177" i="24"/>
  <c r="H177" i="24"/>
  <c r="R177" i="24" s="1"/>
  <c r="S177" i="24" s="1"/>
  <c r="X177" i="24" s="1"/>
  <c r="G177" i="24"/>
  <c r="F177" i="24"/>
  <c r="E177" i="24"/>
  <c r="D177" i="24"/>
  <c r="C177" i="24"/>
  <c r="B177" i="24"/>
  <c r="V176" i="24"/>
  <c r="AC176" i="24" s="1"/>
  <c r="AE176" i="24" s="1"/>
  <c r="T176" i="24"/>
  <c r="Q176" i="24"/>
  <c r="O176" i="24"/>
  <c r="L176" i="24"/>
  <c r="K176" i="24"/>
  <c r="J176" i="24"/>
  <c r="I176" i="24"/>
  <c r="H176" i="24"/>
  <c r="R176" i="24" s="1"/>
  <c r="G176" i="24"/>
  <c r="F176" i="24"/>
  <c r="E176" i="24"/>
  <c r="D176" i="24"/>
  <c r="C176" i="24"/>
  <c r="B176" i="24"/>
  <c r="V175" i="24"/>
  <c r="AC175" i="24" s="1"/>
  <c r="AE175" i="24" s="1"/>
  <c r="T175" i="24"/>
  <c r="Q175" i="24"/>
  <c r="O175" i="24"/>
  <c r="L175" i="24"/>
  <c r="K175" i="24"/>
  <c r="J175" i="24"/>
  <c r="I175" i="24"/>
  <c r="H175" i="24"/>
  <c r="R175" i="24" s="1"/>
  <c r="S175" i="24" s="1"/>
  <c r="G175" i="24"/>
  <c r="F175" i="24"/>
  <c r="E175" i="24"/>
  <c r="D175" i="24"/>
  <c r="C175" i="24"/>
  <c r="B175" i="24"/>
  <c r="V174" i="24"/>
  <c r="AC174" i="24" s="1"/>
  <c r="AE174" i="24" s="1"/>
  <c r="T174" i="24"/>
  <c r="Q174" i="24"/>
  <c r="O174" i="24"/>
  <c r="L174" i="24"/>
  <c r="W174" i="24" s="1"/>
  <c r="K174" i="24"/>
  <c r="J174" i="24"/>
  <c r="I174" i="24"/>
  <c r="H174" i="24"/>
  <c r="R174" i="24" s="1"/>
  <c r="G174" i="24"/>
  <c r="F174" i="24"/>
  <c r="E174" i="24"/>
  <c r="D174" i="24"/>
  <c r="C174" i="24"/>
  <c r="B174" i="24"/>
  <c r="V173" i="24"/>
  <c r="AC173" i="24" s="1"/>
  <c r="AE173" i="24" s="1"/>
  <c r="T173" i="24"/>
  <c r="Q173" i="24"/>
  <c r="O173" i="24"/>
  <c r="L173" i="24"/>
  <c r="K173" i="24"/>
  <c r="J173" i="24"/>
  <c r="I173" i="24"/>
  <c r="H173" i="24"/>
  <c r="R173" i="24" s="1"/>
  <c r="G173" i="24"/>
  <c r="F173" i="24"/>
  <c r="E173" i="24"/>
  <c r="D173" i="24"/>
  <c r="C173" i="24"/>
  <c r="B173" i="24"/>
  <c r="V172" i="24"/>
  <c r="AC172" i="24" s="1"/>
  <c r="AE172" i="24" s="1"/>
  <c r="T172" i="24"/>
  <c r="Q172" i="24"/>
  <c r="O172" i="24"/>
  <c r="L172" i="24"/>
  <c r="K172" i="24"/>
  <c r="J172" i="24"/>
  <c r="I172" i="24"/>
  <c r="H172" i="24"/>
  <c r="R172" i="24" s="1"/>
  <c r="G172" i="24"/>
  <c r="F172" i="24"/>
  <c r="E172" i="24"/>
  <c r="D172" i="24"/>
  <c r="C172" i="24"/>
  <c r="B172" i="24"/>
  <c r="V171" i="24"/>
  <c r="AC171" i="24" s="1"/>
  <c r="AE171" i="24" s="1"/>
  <c r="T171" i="24"/>
  <c r="Q171" i="24"/>
  <c r="O171" i="24"/>
  <c r="L171" i="24"/>
  <c r="K171" i="24"/>
  <c r="J171" i="24"/>
  <c r="I171" i="24"/>
  <c r="H171" i="24"/>
  <c r="R171" i="24" s="1"/>
  <c r="G171" i="24"/>
  <c r="F171" i="24"/>
  <c r="E171" i="24"/>
  <c r="D171" i="24"/>
  <c r="C171" i="24"/>
  <c r="B171" i="24"/>
  <c r="V170" i="24"/>
  <c r="AC170" i="24" s="1"/>
  <c r="AE170" i="24" s="1"/>
  <c r="T170" i="24"/>
  <c r="Q170" i="24"/>
  <c r="O170" i="24"/>
  <c r="L170" i="24"/>
  <c r="K170" i="24"/>
  <c r="J170" i="24"/>
  <c r="I170" i="24"/>
  <c r="H170" i="24"/>
  <c r="R170" i="24" s="1"/>
  <c r="S170" i="24" s="1"/>
  <c r="X170" i="24" s="1"/>
  <c r="G170" i="24"/>
  <c r="F170" i="24"/>
  <c r="E170" i="24"/>
  <c r="D170" i="24"/>
  <c r="C170" i="24"/>
  <c r="B170" i="24"/>
  <c r="V169" i="24"/>
  <c r="AC169" i="24" s="1"/>
  <c r="AE169" i="24" s="1"/>
  <c r="T169" i="24"/>
  <c r="Q169" i="24"/>
  <c r="O169" i="24"/>
  <c r="L169" i="24"/>
  <c r="K169" i="24"/>
  <c r="J169" i="24"/>
  <c r="I169" i="24"/>
  <c r="H169" i="24"/>
  <c r="R169" i="24" s="1"/>
  <c r="S169" i="24" s="1"/>
  <c r="G169" i="24"/>
  <c r="F169" i="24"/>
  <c r="E169" i="24"/>
  <c r="D169" i="24"/>
  <c r="C169" i="24"/>
  <c r="B169" i="24"/>
  <c r="V168" i="24"/>
  <c r="T168" i="24"/>
  <c r="Q168" i="24"/>
  <c r="O168" i="24"/>
  <c r="L168" i="24"/>
  <c r="U168" i="24" s="1"/>
  <c r="K168" i="24"/>
  <c r="J168" i="24"/>
  <c r="I168" i="24"/>
  <c r="H168" i="24"/>
  <c r="R168" i="24" s="1"/>
  <c r="G168" i="24"/>
  <c r="F168" i="24"/>
  <c r="E168" i="24"/>
  <c r="D168" i="24"/>
  <c r="C168" i="24"/>
  <c r="B168" i="24"/>
  <c r="V167" i="24"/>
  <c r="AC167" i="24" s="1"/>
  <c r="AE167" i="24" s="1"/>
  <c r="T167" i="24"/>
  <c r="Q167" i="24"/>
  <c r="O167" i="24"/>
  <c r="L167" i="24"/>
  <c r="W167" i="24" s="1"/>
  <c r="K167" i="24"/>
  <c r="J167" i="24"/>
  <c r="I167" i="24"/>
  <c r="H167" i="24"/>
  <c r="R167" i="24" s="1"/>
  <c r="G167" i="24"/>
  <c r="F167" i="24"/>
  <c r="E167" i="24"/>
  <c r="D167" i="24"/>
  <c r="C167" i="24"/>
  <c r="B167" i="24"/>
  <c r="V166" i="24"/>
  <c r="AC166" i="24" s="1"/>
  <c r="AE166" i="24" s="1"/>
  <c r="T166" i="24"/>
  <c r="Q166" i="24"/>
  <c r="O166" i="24"/>
  <c r="L166" i="24"/>
  <c r="K166" i="24"/>
  <c r="J166" i="24"/>
  <c r="I166" i="24"/>
  <c r="H166" i="24"/>
  <c r="R166" i="24" s="1"/>
  <c r="G166" i="24"/>
  <c r="F166" i="24"/>
  <c r="E166" i="24"/>
  <c r="D166" i="24"/>
  <c r="C166" i="24"/>
  <c r="B166" i="24"/>
  <c r="V165" i="24"/>
  <c r="T165" i="24"/>
  <c r="Q165" i="24"/>
  <c r="O165" i="24"/>
  <c r="L165" i="24"/>
  <c r="K165" i="24"/>
  <c r="J165" i="24"/>
  <c r="I165" i="24"/>
  <c r="H165" i="24"/>
  <c r="R165" i="24" s="1"/>
  <c r="G165" i="24"/>
  <c r="F165" i="24"/>
  <c r="E165" i="24"/>
  <c r="D165" i="24"/>
  <c r="C165" i="24"/>
  <c r="B165" i="24"/>
  <c r="V164" i="24"/>
  <c r="T164" i="24"/>
  <c r="Q164" i="24"/>
  <c r="O164" i="24"/>
  <c r="L164" i="24"/>
  <c r="K164" i="24"/>
  <c r="J164" i="24"/>
  <c r="I164" i="24"/>
  <c r="H164" i="24"/>
  <c r="R164" i="24" s="1"/>
  <c r="G164" i="24"/>
  <c r="F164" i="24"/>
  <c r="E164" i="24"/>
  <c r="D164" i="24"/>
  <c r="C164" i="24"/>
  <c r="B164" i="24"/>
  <c r="V163" i="24"/>
  <c r="AC163" i="24" s="1"/>
  <c r="AE163" i="24" s="1"/>
  <c r="T163" i="24"/>
  <c r="Q163" i="24"/>
  <c r="O163" i="24"/>
  <c r="L163" i="24"/>
  <c r="K163" i="24"/>
  <c r="J163" i="24"/>
  <c r="I163" i="24"/>
  <c r="H163" i="24"/>
  <c r="R163" i="24" s="1"/>
  <c r="G163" i="24"/>
  <c r="F163" i="24"/>
  <c r="E163" i="24"/>
  <c r="D163" i="24"/>
  <c r="C163" i="24"/>
  <c r="B163" i="24"/>
  <c r="V162" i="24"/>
  <c r="AC162" i="24" s="1"/>
  <c r="AE162" i="24" s="1"/>
  <c r="T162" i="24"/>
  <c r="Q162" i="24"/>
  <c r="O162" i="24"/>
  <c r="L162" i="24"/>
  <c r="K162" i="24"/>
  <c r="J162" i="24"/>
  <c r="I162" i="24"/>
  <c r="H162" i="24"/>
  <c r="R162" i="24" s="1"/>
  <c r="G162" i="24"/>
  <c r="F162" i="24"/>
  <c r="E162" i="24"/>
  <c r="D162" i="24"/>
  <c r="C162" i="24"/>
  <c r="B162" i="24"/>
  <c r="V161" i="24"/>
  <c r="AC161" i="24" s="1"/>
  <c r="AE161" i="24" s="1"/>
  <c r="T161" i="24"/>
  <c r="Q161" i="24"/>
  <c r="O161" i="24"/>
  <c r="L161" i="24"/>
  <c r="K161" i="24"/>
  <c r="J161" i="24"/>
  <c r="I161" i="24"/>
  <c r="H161" i="24"/>
  <c r="R161" i="24" s="1"/>
  <c r="G161" i="24"/>
  <c r="F161" i="24"/>
  <c r="E161" i="24"/>
  <c r="D161" i="24"/>
  <c r="C161" i="24"/>
  <c r="B161" i="24"/>
  <c r="V160" i="24"/>
  <c r="T160" i="24"/>
  <c r="Q160" i="24"/>
  <c r="O160" i="24"/>
  <c r="L160" i="24"/>
  <c r="K160" i="24"/>
  <c r="J160" i="24"/>
  <c r="I160" i="24"/>
  <c r="H160" i="24"/>
  <c r="R160" i="24" s="1"/>
  <c r="S160" i="24" s="1"/>
  <c r="X160" i="24" s="1"/>
  <c r="G160" i="24"/>
  <c r="F160" i="24"/>
  <c r="E160" i="24"/>
  <c r="D160" i="24"/>
  <c r="C160" i="24"/>
  <c r="B160" i="24"/>
  <c r="V159" i="24"/>
  <c r="AC159" i="24" s="1"/>
  <c r="AE159" i="24" s="1"/>
  <c r="T159" i="24"/>
  <c r="Q159" i="24"/>
  <c r="O159" i="24"/>
  <c r="L159" i="24"/>
  <c r="K159" i="24"/>
  <c r="J159" i="24"/>
  <c r="I159" i="24"/>
  <c r="H159" i="24"/>
  <c r="R159" i="24" s="1"/>
  <c r="G159" i="24"/>
  <c r="F159" i="24"/>
  <c r="E159" i="24"/>
  <c r="D159" i="24"/>
  <c r="C159" i="24"/>
  <c r="B159" i="24"/>
  <c r="V158" i="24"/>
  <c r="AC158" i="24" s="1"/>
  <c r="AE158" i="24" s="1"/>
  <c r="T158" i="24"/>
  <c r="Q158" i="24"/>
  <c r="O158" i="24"/>
  <c r="L158" i="24"/>
  <c r="W158" i="24" s="1"/>
  <c r="K158" i="24"/>
  <c r="J158" i="24"/>
  <c r="I158" i="24"/>
  <c r="H158" i="24"/>
  <c r="R158" i="24" s="1"/>
  <c r="G158" i="24"/>
  <c r="F158" i="24"/>
  <c r="E158" i="24"/>
  <c r="D158" i="24"/>
  <c r="C158" i="24"/>
  <c r="B158" i="24"/>
  <c r="V157" i="24"/>
  <c r="AC157" i="24" s="1"/>
  <c r="AE157" i="24" s="1"/>
  <c r="T157" i="24"/>
  <c r="Q157" i="24"/>
  <c r="O157" i="24"/>
  <c r="L157" i="24"/>
  <c r="K157" i="24"/>
  <c r="J157" i="24"/>
  <c r="I157" i="24"/>
  <c r="H157" i="24"/>
  <c r="R157" i="24" s="1"/>
  <c r="G157" i="24"/>
  <c r="F157" i="24"/>
  <c r="E157" i="24"/>
  <c r="D157" i="24"/>
  <c r="C157" i="24"/>
  <c r="B157" i="24"/>
  <c r="V156" i="24"/>
  <c r="AC156" i="24" s="1"/>
  <c r="AE156" i="24" s="1"/>
  <c r="T156" i="24"/>
  <c r="Q156" i="24"/>
  <c r="O156" i="24"/>
  <c r="L156" i="24"/>
  <c r="K156" i="24"/>
  <c r="J156" i="24"/>
  <c r="I156" i="24"/>
  <c r="H156" i="24"/>
  <c r="R156" i="24" s="1"/>
  <c r="G156" i="24"/>
  <c r="F156" i="24"/>
  <c r="E156" i="24"/>
  <c r="D156" i="24"/>
  <c r="C156" i="24"/>
  <c r="B156" i="24"/>
  <c r="V155" i="24"/>
  <c r="AC155" i="24" s="1"/>
  <c r="AE155" i="24" s="1"/>
  <c r="T155" i="24"/>
  <c r="Q155" i="24"/>
  <c r="O155" i="24"/>
  <c r="L155" i="24"/>
  <c r="K155" i="24"/>
  <c r="J155" i="24"/>
  <c r="I155" i="24"/>
  <c r="H155" i="24"/>
  <c r="R155" i="24" s="1"/>
  <c r="G155" i="24"/>
  <c r="F155" i="24"/>
  <c r="E155" i="24"/>
  <c r="D155" i="24"/>
  <c r="C155" i="24"/>
  <c r="B155" i="24"/>
  <c r="V154" i="24"/>
  <c r="AC154" i="24" s="1"/>
  <c r="AE154" i="24" s="1"/>
  <c r="T154" i="24"/>
  <c r="Q154" i="24"/>
  <c r="O154" i="24"/>
  <c r="L154" i="24"/>
  <c r="K154" i="24"/>
  <c r="J154" i="24"/>
  <c r="I154" i="24"/>
  <c r="H154" i="24"/>
  <c r="R154" i="24" s="1"/>
  <c r="S154" i="24" s="1"/>
  <c r="X154" i="24" s="1"/>
  <c r="G154" i="24"/>
  <c r="F154" i="24"/>
  <c r="E154" i="24"/>
  <c r="D154" i="24"/>
  <c r="C154" i="24"/>
  <c r="B154" i="24"/>
  <c r="V153" i="24"/>
  <c r="AC153" i="24" s="1"/>
  <c r="AE153" i="24" s="1"/>
  <c r="T153" i="24"/>
  <c r="Q153" i="24"/>
  <c r="O153" i="24"/>
  <c r="L153" i="24"/>
  <c r="K153" i="24"/>
  <c r="J153" i="24"/>
  <c r="I153" i="24"/>
  <c r="H153" i="24"/>
  <c r="R153" i="24" s="1"/>
  <c r="G153" i="24"/>
  <c r="F153" i="24"/>
  <c r="E153" i="24"/>
  <c r="D153" i="24"/>
  <c r="C153" i="24"/>
  <c r="B153" i="24"/>
  <c r="V152" i="24"/>
  <c r="AC152" i="24" s="1"/>
  <c r="AE152" i="24" s="1"/>
  <c r="T152" i="24"/>
  <c r="Q152" i="24"/>
  <c r="O152" i="24"/>
  <c r="L152" i="24"/>
  <c r="K152" i="24"/>
  <c r="J152" i="24"/>
  <c r="I152" i="24"/>
  <c r="H152" i="24"/>
  <c r="R152" i="24" s="1"/>
  <c r="G152" i="24"/>
  <c r="F152" i="24"/>
  <c r="E152" i="24"/>
  <c r="D152" i="24"/>
  <c r="C152" i="24"/>
  <c r="B152" i="24"/>
  <c r="V151" i="24"/>
  <c r="T151" i="24"/>
  <c r="Q151" i="24"/>
  <c r="O151" i="24"/>
  <c r="L151" i="24"/>
  <c r="K151" i="24"/>
  <c r="J151" i="24"/>
  <c r="I151" i="24"/>
  <c r="H151" i="24"/>
  <c r="R151" i="24" s="1"/>
  <c r="G151" i="24"/>
  <c r="F151" i="24"/>
  <c r="E151" i="24"/>
  <c r="D151" i="24"/>
  <c r="C151" i="24"/>
  <c r="B151" i="24"/>
  <c r="V150" i="24"/>
  <c r="AC150" i="24" s="1"/>
  <c r="AE150" i="24" s="1"/>
  <c r="T150" i="24"/>
  <c r="Q150" i="24"/>
  <c r="O150" i="24"/>
  <c r="L150" i="24"/>
  <c r="K150" i="24"/>
  <c r="J150" i="24"/>
  <c r="I150" i="24"/>
  <c r="H150" i="24"/>
  <c r="R150" i="24" s="1"/>
  <c r="G150" i="24"/>
  <c r="F150" i="24"/>
  <c r="E150" i="24"/>
  <c r="D150" i="24"/>
  <c r="C150" i="24"/>
  <c r="B150" i="24"/>
  <c r="V149" i="24"/>
  <c r="AC149" i="24" s="1"/>
  <c r="AE149" i="24" s="1"/>
  <c r="T149" i="24"/>
  <c r="Q149" i="24"/>
  <c r="O149" i="24"/>
  <c r="L149" i="24"/>
  <c r="K149" i="24"/>
  <c r="J149" i="24"/>
  <c r="I149" i="24"/>
  <c r="H149" i="24"/>
  <c r="R149" i="24" s="1"/>
  <c r="G149" i="24"/>
  <c r="F149" i="24"/>
  <c r="E149" i="24"/>
  <c r="D149" i="24"/>
  <c r="C149" i="24"/>
  <c r="B149" i="24"/>
  <c r="V148" i="24"/>
  <c r="T148" i="24"/>
  <c r="Q148" i="24"/>
  <c r="O148" i="24"/>
  <c r="L148" i="24"/>
  <c r="K148" i="24"/>
  <c r="J148" i="24"/>
  <c r="I148" i="24"/>
  <c r="H148" i="24"/>
  <c r="R148" i="24" s="1"/>
  <c r="S148" i="24" s="1"/>
  <c r="G148" i="24"/>
  <c r="F148" i="24"/>
  <c r="E148" i="24"/>
  <c r="D148" i="24"/>
  <c r="C148" i="24"/>
  <c r="B148" i="24"/>
  <c r="V147" i="24"/>
  <c r="AC147" i="24" s="1"/>
  <c r="AE147" i="24" s="1"/>
  <c r="T147" i="24"/>
  <c r="Q147" i="24"/>
  <c r="O147" i="24"/>
  <c r="L147" i="24"/>
  <c r="K147" i="24"/>
  <c r="J147" i="24"/>
  <c r="I147" i="24"/>
  <c r="H147" i="24"/>
  <c r="R147" i="24" s="1"/>
  <c r="G147" i="24"/>
  <c r="F147" i="24"/>
  <c r="E147" i="24"/>
  <c r="D147" i="24"/>
  <c r="C147" i="24"/>
  <c r="B147" i="24"/>
  <c r="V146" i="24"/>
  <c r="AC146" i="24" s="1"/>
  <c r="AE146" i="24" s="1"/>
  <c r="T146" i="24"/>
  <c r="Q146" i="24"/>
  <c r="O146" i="24"/>
  <c r="L146" i="24"/>
  <c r="K146" i="24"/>
  <c r="J146" i="24"/>
  <c r="I146" i="24"/>
  <c r="H146" i="24"/>
  <c r="R146" i="24" s="1"/>
  <c r="G146" i="24"/>
  <c r="F146" i="24"/>
  <c r="E146" i="24"/>
  <c r="D146" i="24"/>
  <c r="C146" i="24"/>
  <c r="B146" i="24"/>
  <c r="V145" i="24"/>
  <c r="AC145" i="24" s="1"/>
  <c r="AE145" i="24" s="1"/>
  <c r="T145" i="24"/>
  <c r="Q145" i="24"/>
  <c r="O145" i="24"/>
  <c r="L145" i="24"/>
  <c r="K145" i="24"/>
  <c r="J145" i="24"/>
  <c r="I145" i="24"/>
  <c r="H145" i="24"/>
  <c r="R145" i="24" s="1"/>
  <c r="G145" i="24"/>
  <c r="F145" i="24"/>
  <c r="E145" i="24"/>
  <c r="D145" i="24"/>
  <c r="C145" i="24"/>
  <c r="B145" i="24"/>
  <c r="V144" i="24"/>
  <c r="AC144" i="24" s="1"/>
  <c r="AE144" i="24" s="1"/>
  <c r="T144" i="24"/>
  <c r="Q144" i="24"/>
  <c r="O144" i="24"/>
  <c r="L144" i="24"/>
  <c r="K144" i="24"/>
  <c r="J144" i="24"/>
  <c r="I144" i="24"/>
  <c r="H144" i="24"/>
  <c r="R144" i="24" s="1"/>
  <c r="G144" i="24"/>
  <c r="F144" i="24"/>
  <c r="E144" i="24"/>
  <c r="D144" i="24"/>
  <c r="C144" i="24"/>
  <c r="B144" i="24"/>
  <c r="V143" i="24"/>
  <c r="T143" i="24"/>
  <c r="Q143" i="24"/>
  <c r="O143" i="24"/>
  <c r="L143" i="24"/>
  <c r="K143" i="24"/>
  <c r="J143" i="24"/>
  <c r="I143" i="24"/>
  <c r="H143" i="24"/>
  <c r="R143" i="24" s="1"/>
  <c r="S143" i="24" s="1"/>
  <c r="G143" i="24"/>
  <c r="F143" i="24"/>
  <c r="E143" i="24"/>
  <c r="D143" i="24"/>
  <c r="C143" i="24"/>
  <c r="B143" i="24"/>
  <c r="V142" i="24"/>
  <c r="T142" i="24"/>
  <c r="Q142" i="24"/>
  <c r="O142" i="24"/>
  <c r="L142" i="24"/>
  <c r="K142" i="24"/>
  <c r="J142" i="24"/>
  <c r="I142" i="24"/>
  <c r="H142" i="24"/>
  <c r="R142" i="24" s="1"/>
  <c r="G142" i="24"/>
  <c r="F142" i="24"/>
  <c r="E142" i="24"/>
  <c r="D142" i="24"/>
  <c r="C142" i="24"/>
  <c r="B142" i="24"/>
  <c r="V141" i="24"/>
  <c r="T141" i="24"/>
  <c r="Q141" i="24"/>
  <c r="O141" i="24"/>
  <c r="L141" i="24"/>
  <c r="K141" i="24"/>
  <c r="J141" i="24"/>
  <c r="I141" i="24"/>
  <c r="H141" i="24"/>
  <c r="R141" i="24" s="1"/>
  <c r="G141" i="24"/>
  <c r="F141" i="24"/>
  <c r="E141" i="24"/>
  <c r="D141" i="24"/>
  <c r="C141" i="24"/>
  <c r="B141" i="24"/>
  <c r="V140" i="24"/>
  <c r="AC140" i="24" s="1"/>
  <c r="AE140" i="24" s="1"/>
  <c r="T140" i="24"/>
  <c r="Q140" i="24"/>
  <c r="O140" i="24"/>
  <c r="L140" i="24"/>
  <c r="K140" i="24"/>
  <c r="P140" i="24" s="1"/>
  <c r="J140" i="24"/>
  <c r="I140" i="24"/>
  <c r="H140" i="24"/>
  <c r="R140" i="24" s="1"/>
  <c r="G140" i="24"/>
  <c r="F140" i="24"/>
  <c r="E140" i="24"/>
  <c r="D140" i="24"/>
  <c r="C140" i="24"/>
  <c r="B140" i="24"/>
  <c r="V139" i="24"/>
  <c r="AC139" i="24" s="1"/>
  <c r="AE139" i="24" s="1"/>
  <c r="T139" i="24"/>
  <c r="Q139" i="24"/>
  <c r="O139" i="24"/>
  <c r="L139" i="24"/>
  <c r="K139" i="24"/>
  <c r="P139" i="24" s="1"/>
  <c r="J139" i="24"/>
  <c r="I139" i="24"/>
  <c r="H139" i="24"/>
  <c r="R139" i="24" s="1"/>
  <c r="G139" i="24"/>
  <c r="F139" i="24"/>
  <c r="E139" i="24"/>
  <c r="D139" i="24"/>
  <c r="C139" i="24"/>
  <c r="B139" i="24"/>
  <c r="V138" i="24"/>
  <c r="AC138" i="24" s="1"/>
  <c r="AE138" i="24" s="1"/>
  <c r="T138" i="24"/>
  <c r="Q138" i="24"/>
  <c r="O138" i="24"/>
  <c r="L138" i="24"/>
  <c r="K138" i="24"/>
  <c r="J138" i="24"/>
  <c r="I138" i="24"/>
  <c r="H138" i="24"/>
  <c r="R138" i="24" s="1"/>
  <c r="G138" i="24"/>
  <c r="F138" i="24"/>
  <c r="E138" i="24"/>
  <c r="D138" i="24"/>
  <c r="C138" i="24"/>
  <c r="B138" i="24"/>
  <c r="V137" i="24"/>
  <c r="AC137" i="24" s="1"/>
  <c r="AE137" i="24" s="1"/>
  <c r="T137" i="24"/>
  <c r="Q137" i="24"/>
  <c r="O137" i="24"/>
  <c r="L137" i="24"/>
  <c r="K137" i="24"/>
  <c r="J137" i="24"/>
  <c r="I137" i="24"/>
  <c r="H137" i="24"/>
  <c r="R137" i="24" s="1"/>
  <c r="G137" i="24"/>
  <c r="F137" i="24"/>
  <c r="E137" i="24"/>
  <c r="D137" i="24"/>
  <c r="C137" i="24"/>
  <c r="B137" i="24"/>
  <c r="V136" i="24"/>
  <c r="AC136" i="24" s="1"/>
  <c r="AE136" i="24" s="1"/>
  <c r="T136" i="24"/>
  <c r="Q136" i="24"/>
  <c r="O136" i="24"/>
  <c r="L136" i="24"/>
  <c r="K136" i="24"/>
  <c r="J136" i="24"/>
  <c r="I136" i="24"/>
  <c r="H136" i="24"/>
  <c r="R136" i="24" s="1"/>
  <c r="S136" i="24" s="1"/>
  <c r="G136" i="24"/>
  <c r="F136" i="24"/>
  <c r="E136" i="24"/>
  <c r="D136" i="24"/>
  <c r="C136" i="24"/>
  <c r="B136" i="24"/>
  <c r="V135" i="24"/>
  <c r="AC135" i="24" s="1"/>
  <c r="AE135" i="24" s="1"/>
  <c r="T135" i="24"/>
  <c r="Q135" i="24"/>
  <c r="O135" i="24"/>
  <c r="L135" i="24"/>
  <c r="K135" i="24"/>
  <c r="J135" i="24"/>
  <c r="I135" i="24"/>
  <c r="H135" i="24"/>
  <c r="R135" i="24" s="1"/>
  <c r="G135" i="24"/>
  <c r="F135" i="24"/>
  <c r="E135" i="24"/>
  <c r="D135" i="24"/>
  <c r="C135" i="24"/>
  <c r="B135" i="24"/>
  <c r="V134" i="24"/>
  <c r="AC134" i="24" s="1"/>
  <c r="AE134" i="24" s="1"/>
  <c r="T134" i="24"/>
  <c r="Q134" i="24"/>
  <c r="O134" i="24"/>
  <c r="L134" i="24"/>
  <c r="K134" i="24"/>
  <c r="J134" i="24"/>
  <c r="I134" i="24"/>
  <c r="H134" i="24"/>
  <c r="R134" i="24" s="1"/>
  <c r="G134" i="24"/>
  <c r="F134" i="24"/>
  <c r="E134" i="24"/>
  <c r="D134" i="24"/>
  <c r="C134" i="24"/>
  <c r="B134" i="24"/>
  <c r="V133" i="24"/>
  <c r="AC133" i="24" s="1"/>
  <c r="AE133" i="24" s="1"/>
  <c r="T133" i="24"/>
  <c r="Q133" i="24"/>
  <c r="O133" i="24"/>
  <c r="L133" i="24"/>
  <c r="K133" i="24"/>
  <c r="M133" i="24" s="1"/>
  <c r="J133" i="24"/>
  <c r="I133" i="24"/>
  <c r="H133" i="24"/>
  <c r="R133" i="24" s="1"/>
  <c r="G133" i="24"/>
  <c r="F133" i="24"/>
  <c r="E133" i="24"/>
  <c r="D133" i="24"/>
  <c r="C133" i="24"/>
  <c r="B133" i="24"/>
  <c r="V132" i="24"/>
  <c r="AC132" i="24" s="1"/>
  <c r="AE132" i="24" s="1"/>
  <c r="T132" i="24"/>
  <c r="Q132" i="24"/>
  <c r="O132" i="24"/>
  <c r="L132" i="24"/>
  <c r="K132" i="24"/>
  <c r="J132" i="24"/>
  <c r="I132" i="24"/>
  <c r="H132" i="24"/>
  <c r="R132" i="24" s="1"/>
  <c r="G132" i="24"/>
  <c r="F132" i="24"/>
  <c r="E132" i="24"/>
  <c r="D132" i="24"/>
  <c r="C132" i="24"/>
  <c r="B132" i="24"/>
  <c r="V131" i="24"/>
  <c r="AC131" i="24" s="1"/>
  <c r="AE131" i="24" s="1"/>
  <c r="T131" i="24"/>
  <c r="Q131" i="24"/>
  <c r="O131" i="24"/>
  <c r="L131" i="24"/>
  <c r="K131" i="24"/>
  <c r="J131" i="24"/>
  <c r="I131" i="24"/>
  <c r="H131" i="24"/>
  <c r="R131" i="24" s="1"/>
  <c r="G131" i="24"/>
  <c r="F131" i="24"/>
  <c r="E131" i="24"/>
  <c r="D131" i="24"/>
  <c r="C131" i="24"/>
  <c r="B131" i="24"/>
  <c r="V130" i="24"/>
  <c r="T130" i="24"/>
  <c r="Q130" i="24"/>
  <c r="O130" i="24"/>
  <c r="L130" i="24"/>
  <c r="K130" i="24"/>
  <c r="J130" i="24"/>
  <c r="I130" i="24"/>
  <c r="H130" i="24"/>
  <c r="R130" i="24" s="1"/>
  <c r="G130" i="24"/>
  <c r="F130" i="24"/>
  <c r="E130" i="24"/>
  <c r="D130" i="24"/>
  <c r="C130" i="24"/>
  <c r="B130" i="24"/>
  <c r="V129" i="24"/>
  <c r="AC129" i="24" s="1"/>
  <c r="AE129" i="24" s="1"/>
  <c r="T129" i="24"/>
  <c r="Q129" i="24"/>
  <c r="O129" i="24"/>
  <c r="L129" i="24"/>
  <c r="K129" i="24"/>
  <c r="J129" i="24"/>
  <c r="I129" i="24"/>
  <c r="H129" i="24"/>
  <c r="R129" i="24" s="1"/>
  <c r="S129" i="24" s="1"/>
  <c r="X129" i="24" s="1"/>
  <c r="G129" i="24"/>
  <c r="F129" i="24"/>
  <c r="E129" i="24"/>
  <c r="D129" i="24"/>
  <c r="C129" i="24"/>
  <c r="B129" i="24"/>
  <c r="V128" i="24"/>
  <c r="AC128" i="24" s="1"/>
  <c r="AE128" i="24" s="1"/>
  <c r="T128" i="24"/>
  <c r="Q128" i="24"/>
  <c r="O128" i="24"/>
  <c r="L128" i="24"/>
  <c r="K128" i="24"/>
  <c r="J128" i="24"/>
  <c r="I128" i="24"/>
  <c r="H128" i="24"/>
  <c r="R128" i="24" s="1"/>
  <c r="S128" i="24" s="1"/>
  <c r="G128" i="24"/>
  <c r="F128" i="24"/>
  <c r="E128" i="24"/>
  <c r="D128" i="24"/>
  <c r="C128" i="24"/>
  <c r="B128" i="24"/>
  <c r="V127" i="24"/>
  <c r="AC127" i="24" s="1"/>
  <c r="AE127" i="24" s="1"/>
  <c r="T127" i="24"/>
  <c r="Q127" i="24"/>
  <c r="O127" i="24"/>
  <c r="L127" i="24"/>
  <c r="K127" i="24"/>
  <c r="J127" i="24"/>
  <c r="I127" i="24"/>
  <c r="H127" i="24"/>
  <c r="R127" i="24" s="1"/>
  <c r="S127" i="24" s="1"/>
  <c r="G127" i="24"/>
  <c r="F127" i="24"/>
  <c r="E127" i="24"/>
  <c r="D127" i="24"/>
  <c r="C127" i="24"/>
  <c r="B127" i="24"/>
  <c r="V126" i="24"/>
  <c r="AC126" i="24" s="1"/>
  <c r="AE126" i="24" s="1"/>
  <c r="T126" i="24"/>
  <c r="Q126" i="24"/>
  <c r="O126" i="24"/>
  <c r="L126" i="24"/>
  <c r="K126" i="24"/>
  <c r="J126" i="24"/>
  <c r="I126" i="24"/>
  <c r="H126" i="24"/>
  <c r="R126" i="24" s="1"/>
  <c r="G126" i="24"/>
  <c r="F126" i="24"/>
  <c r="E126" i="24"/>
  <c r="D126" i="24"/>
  <c r="C126" i="24"/>
  <c r="B126" i="24"/>
  <c r="V125" i="24"/>
  <c r="AC125" i="24" s="1"/>
  <c r="AE125" i="24" s="1"/>
  <c r="T125" i="24"/>
  <c r="Q125" i="24"/>
  <c r="O125" i="24"/>
  <c r="L125" i="24"/>
  <c r="K125" i="24"/>
  <c r="J125" i="24"/>
  <c r="I125" i="24"/>
  <c r="H125" i="24"/>
  <c r="R125" i="24" s="1"/>
  <c r="G125" i="24"/>
  <c r="F125" i="24"/>
  <c r="E125" i="24"/>
  <c r="D125" i="24"/>
  <c r="C125" i="24"/>
  <c r="B125" i="24"/>
  <c r="V124" i="24"/>
  <c r="AC124" i="24" s="1"/>
  <c r="AE124" i="24" s="1"/>
  <c r="T124" i="24"/>
  <c r="Q124" i="24"/>
  <c r="O124" i="24"/>
  <c r="L124" i="24"/>
  <c r="K124" i="24"/>
  <c r="J124" i="24"/>
  <c r="I124" i="24"/>
  <c r="H124" i="24"/>
  <c r="R124" i="24" s="1"/>
  <c r="G124" i="24"/>
  <c r="F124" i="24"/>
  <c r="E124" i="24"/>
  <c r="D124" i="24"/>
  <c r="C124" i="24"/>
  <c r="B124" i="24"/>
  <c r="V123" i="24"/>
  <c r="AC123" i="24" s="1"/>
  <c r="AE123" i="24" s="1"/>
  <c r="T123" i="24"/>
  <c r="Q123" i="24"/>
  <c r="O123" i="24"/>
  <c r="L123" i="24"/>
  <c r="K123" i="24"/>
  <c r="J123" i="24"/>
  <c r="I123" i="24"/>
  <c r="H123" i="24"/>
  <c r="R123" i="24" s="1"/>
  <c r="G123" i="24"/>
  <c r="F123" i="24"/>
  <c r="E123" i="24"/>
  <c r="D123" i="24"/>
  <c r="C123" i="24"/>
  <c r="B123" i="24"/>
  <c r="V122" i="24"/>
  <c r="AC122" i="24" s="1"/>
  <c r="AE122" i="24" s="1"/>
  <c r="T122" i="24"/>
  <c r="Q122" i="24"/>
  <c r="O122" i="24"/>
  <c r="L122" i="24"/>
  <c r="K122" i="24"/>
  <c r="J122" i="24"/>
  <c r="I122" i="24"/>
  <c r="H122" i="24"/>
  <c r="R122" i="24" s="1"/>
  <c r="G122" i="24"/>
  <c r="F122" i="24"/>
  <c r="E122" i="24"/>
  <c r="D122" i="24"/>
  <c r="C122" i="24"/>
  <c r="B122" i="24"/>
  <c r="V121" i="24"/>
  <c r="T121" i="24"/>
  <c r="Q121" i="24"/>
  <c r="O121" i="24"/>
  <c r="L121" i="24"/>
  <c r="K121" i="24"/>
  <c r="J121" i="24"/>
  <c r="I121" i="24"/>
  <c r="H121" i="24"/>
  <c r="R121" i="24" s="1"/>
  <c r="G121" i="24"/>
  <c r="F121" i="24"/>
  <c r="E121" i="24"/>
  <c r="D121" i="24"/>
  <c r="C121" i="24"/>
  <c r="B121" i="24"/>
  <c r="V120" i="24"/>
  <c r="AC120" i="24" s="1"/>
  <c r="AE120" i="24" s="1"/>
  <c r="T120" i="24"/>
  <c r="Q120" i="24"/>
  <c r="O120" i="24"/>
  <c r="L120" i="24"/>
  <c r="K120" i="24"/>
  <c r="J120" i="24"/>
  <c r="I120" i="24"/>
  <c r="H120" i="24"/>
  <c r="R120" i="24" s="1"/>
  <c r="G120" i="24"/>
  <c r="F120" i="24"/>
  <c r="E120" i="24"/>
  <c r="D120" i="24"/>
  <c r="C120" i="24"/>
  <c r="B120" i="24"/>
  <c r="V119" i="24"/>
  <c r="AC119" i="24" s="1"/>
  <c r="AE119" i="24" s="1"/>
  <c r="T119" i="24"/>
  <c r="Q119" i="24"/>
  <c r="O119" i="24"/>
  <c r="P119" i="24" s="1"/>
  <c r="L119" i="24"/>
  <c r="K119" i="24"/>
  <c r="J119" i="24"/>
  <c r="I119" i="24"/>
  <c r="H119" i="24"/>
  <c r="R119" i="24" s="1"/>
  <c r="S119" i="24" s="1"/>
  <c r="G119" i="24"/>
  <c r="F119" i="24"/>
  <c r="E119" i="24"/>
  <c r="D119" i="24"/>
  <c r="C119" i="24"/>
  <c r="B119" i="24"/>
  <c r="V118" i="24"/>
  <c r="AC118" i="24" s="1"/>
  <c r="AE118" i="24" s="1"/>
  <c r="T118" i="24"/>
  <c r="Q118" i="24"/>
  <c r="O118" i="24"/>
  <c r="L118" i="24"/>
  <c r="K118" i="24"/>
  <c r="J118" i="24"/>
  <c r="I118" i="24"/>
  <c r="H118" i="24"/>
  <c r="R118" i="24" s="1"/>
  <c r="G118" i="24"/>
  <c r="F118" i="24"/>
  <c r="E118" i="24"/>
  <c r="D118" i="24"/>
  <c r="C118" i="24"/>
  <c r="B118" i="24"/>
  <c r="V117" i="24"/>
  <c r="AC117" i="24" s="1"/>
  <c r="AE117" i="24" s="1"/>
  <c r="T117" i="24"/>
  <c r="Q117" i="24"/>
  <c r="O117" i="24"/>
  <c r="L117" i="24"/>
  <c r="K117" i="24"/>
  <c r="J117" i="24"/>
  <c r="I117" i="24"/>
  <c r="H117" i="24"/>
  <c r="R117" i="24" s="1"/>
  <c r="G117" i="24"/>
  <c r="F117" i="24"/>
  <c r="E117" i="24"/>
  <c r="D117" i="24"/>
  <c r="C117" i="24"/>
  <c r="B117" i="24"/>
  <c r="V116" i="24"/>
  <c r="AC116" i="24" s="1"/>
  <c r="AE116" i="24" s="1"/>
  <c r="T116" i="24"/>
  <c r="Q116" i="24"/>
  <c r="O116" i="24"/>
  <c r="L116" i="24"/>
  <c r="K116" i="24"/>
  <c r="J116" i="24"/>
  <c r="I116" i="24"/>
  <c r="H116" i="24"/>
  <c r="R116" i="24" s="1"/>
  <c r="G116" i="24"/>
  <c r="F116" i="24"/>
  <c r="E116" i="24"/>
  <c r="D116" i="24"/>
  <c r="C116" i="24"/>
  <c r="B116" i="24"/>
  <c r="V115" i="24"/>
  <c r="AC115" i="24" s="1"/>
  <c r="AE115" i="24" s="1"/>
  <c r="T115" i="24"/>
  <c r="Q115" i="24"/>
  <c r="O115" i="24"/>
  <c r="L115" i="24"/>
  <c r="K115" i="24"/>
  <c r="J115" i="24"/>
  <c r="I115" i="24"/>
  <c r="H115" i="24"/>
  <c r="R115" i="24" s="1"/>
  <c r="G115" i="24"/>
  <c r="F115" i="24"/>
  <c r="E115" i="24"/>
  <c r="D115" i="24"/>
  <c r="C115" i="24"/>
  <c r="B115" i="24"/>
  <c r="V114" i="24"/>
  <c r="T114" i="24"/>
  <c r="Q114" i="24"/>
  <c r="O114" i="24"/>
  <c r="L114" i="24"/>
  <c r="K114" i="24"/>
  <c r="J114" i="24"/>
  <c r="I114" i="24"/>
  <c r="H114" i="24"/>
  <c r="R114" i="24" s="1"/>
  <c r="G114" i="24"/>
  <c r="F114" i="24"/>
  <c r="E114" i="24"/>
  <c r="D114" i="24"/>
  <c r="C114" i="24"/>
  <c r="B114" i="24"/>
  <c r="V113" i="24"/>
  <c r="AC113" i="24" s="1"/>
  <c r="AE113" i="24" s="1"/>
  <c r="T113" i="24"/>
  <c r="Q113" i="24"/>
  <c r="O113" i="24"/>
  <c r="L113" i="24"/>
  <c r="K113" i="24"/>
  <c r="J113" i="24"/>
  <c r="I113" i="24"/>
  <c r="H113" i="24"/>
  <c r="R113" i="24" s="1"/>
  <c r="G113" i="24"/>
  <c r="F113" i="24"/>
  <c r="E113" i="24"/>
  <c r="D113" i="24"/>
  <c r="C113" i="24"/>
  <c r="B113" i="24"/>
  <c r="V112" i="24"/>
  <c r="AC112" i="24" s="1"/>
  <c r="AE112" i="24" s="1"/>
  <c r="T112" i="24"/>
  <c r="Q112" i="24"/>
  <c r="O112" i="24"/>
  <c r="L112" i="24"/>
  <c r="K112" i="24"/>
  <c r="J112" i="24"/>
  <c r="I112" i="24"/>
  <c r="H112" i="24"/>
  <c r="R112" i="24" s="1"/>
  <c r="G112" i="24"/>
  <c r="F112" i="24"/>
  <c r="E112" i="24"/>
  <c r="D112" i="24"/>
  <c r="C112" i="24"/>
  <c r="B112" i="24"/>
  <c r="V111" i="24"/>
  <c r="AC111" i="24" s="1"/>
  <c r="AE111" i="24" s="1"/>
  <c r="T111" i="24"/>
  <c r="Q111" i="24"/>
  <c r="O111" i="24"/>
  <c r="L111" i="24"/>
  <c r="K111" i="24"/>
  <c r="J111" i="24"/>
  <c r="I111" i="24"/>
  <c r="H111" i="24"/>
  <c r="R111" i="24" s="1"/>
  <c r="G111" i="24"/>
  <c r="F111" i="24"/>
  <c r="E111" i="24"/>
  <c r="D111" i="24"/>
  <c r="C111" i="24"/>
  <c r="B111" i="24"/>
  <c r="V110" i="24"/>
  <c r="AC110" i="24" s="1"/>
  <c r="AE110" i="24" s="1"/>
  <c r="T110" i="24"/>
  <c r="Q110" i="24"/>
  <c r="O110" i="24"/>
  <c r="L110" i="24"/>
  <c r="K110" i="24"/>
  <c r="J110" i="24"/>
  <c r="I110" i="24"/>
  <c r="H110" i="24"/>
  <c r="R110" i="24" s="1"/>
  <c r="G110" i="24"/>
  <c r="F110" i="24"/>
  <c r="E110" i="24"/>
  <c r="D110" i="24"/>
  <c r="C110" i="24"/>
  <c r="B110" i="24"/>
  <c r="V109" i="24"/>
  <c r="AC109" i="24" s="1"/>
  <c r="AE109" i="24" s="1"/>
  <c r="T109" i="24"/>
  <c r="Q109" i="24"/>
  <c r="O109" i="24"/>
  <c r="L109" i="24"/>
  <c r="W109" i="24" s="1"/>
  <c r="K109" i="24"/>
  <c r="J109" i="24"/>
  <c r="I109" i="24"/>
  <c r="H109" i="24"/>
  <c r="R109" i="24" s="1"/>
  <c r="G109" i="24"/>
  <c r="F109" i="24"/>
  <c r="E109" i="24"/>
  <c r="D109" i="24"/>
  <c r="C109" i="24"/>
  <c r="B109" i="24"/>
  <c r="V108" i="24"/>
  <c r="AC108" i="24" s="1"/>
  <c r="AE108" i="24" s="1"/>
  <c r="T108" i="24"/>
  <c r="Q108" i="24"/>
  <c r="O108" i="24"/>
  <c r="L108" i="24"/>
  <c r="K108" i="24"/>
  <c r="M108" i="24" s="1"/>
  <c r="J108" i="24"/>
  <c r="I108" i="24"/>
  <c r="H108" i="24"/>
  <c r="R108" i="24" s="1"/>
  <c r="G108" i="24"/>
  <c r="F108" i="24"/>
  <c r="E108" i="24"/>
  <c r="D108" i="24"/>
  <c r="C108" i="24"/>
  <c r="B108" i="24"/>
  <c r="V107" i="24"/>
  <c r="AC107" i="24" s="1"/>
  <c r="AE107" i="24" s="1"/>
  <c r="T107" i="24"/>
  <c r="Q107" i="24"/>
  <c r="O107" i="24"/>
  <c r="L107" i="24"/>
  <c r="K107" i="24"/>
  <c r="J107" i="24"/>
  <c r="I107" i="24"/>
  <c r="H107" i="24"/>
  <c r="R107" i="24" s="1"/>
  <c r="G107" i="24"/>
  <c r="F107" i="24"/>
  <c r="E107" i="24"/>
  <c r="D107" i="24"/>
  <c r="C107" i="24"/>
  <c r="B107" i="24"/>
  <c r="V106" i="24"/>
  <c r="AC106" i="24" s="1"/>
  <c r="AE106" i="24" s="1"/>
  <c r="T106" i="24"/>
  <c r="Q106" i="24"/>
  <c r="O106" i="24"/>
  <c r="L106" i="24"/>
  <c r="K106" i="24"/>
  <c r="J106" i="24"/>
  <c r="I106" i="24"/>
  <c r="H106" i="24"/>
  <c r="R106" i="24" s="1"/>
  <c r="G106" i="24"/>
  <c r="F106" i="24"/>
  <c r="E106" i="24"/>
  <c r="D106" i="24"/>
  <c r="C106" i="24"/>
  <c r="B106" i="24"/>
  <c r="V105" i="24"/>
  <c r="AC105" i="24" s="1"/>
  <c r="AE105" i="24" s="1"/>
  <c r="T105" i="24"/>
  <c r="Q105" i="24"/>
  <c r="O105" i="24"/>
  <c r="L105" i="24"/>
  <c r="K105" i="24"/>
  <c r="J105" i="24"/>
  <c r="I105" i="24"/>
  <c r="H105" i="24"/>
  <c r="R105" i="24" s="1"/>
  <c r="G105" i="24"/>
  <c r="F105" i="24"/>
  <c r="E105" i="24"/>
  <c r="D105" i="24"/>
  <c r="C105" i="24"/>
  <c r="B105" i="24"/>
  <c r="V104" i="24"/>
  <c r="AC104" i="24" s="1"/>
  <c r="AE104" i="24" s="1"/>
  <c r="T104" i="24"/>
  <c r="Q104" i="24"/>
  <c r="O104" i="24"/>
  <c r="L104" i="24"/>
  <c r="K104" i="24"/>
  <c r="J104" i="24"/>
  <c r="I104" i="24"/>
  <c r="H104" i="24"/>
  <c r="R104" i="24" s="1"/>
  <c r="G104" i="24"/>
  <c r="F104" i="24"/>
  <c r="E104" i="24"/>
  <c r="D104" i="24"/>
  <c r="C104" i="24"/>
  <c r="B104" i="24"/>
  <c r="V103" i="24"/>
  <c r="AC103" i="24" s="1"/>
  <c r="AE103" i="24" s="1"/>
  <c r="T103" i="24"/>
  <c r="Q103" i="24"/>
  <c r="O103" i="24"/>
  <c r="L103" i="24"/>
  <c r="K103" i="24"/>
  <c r="J103" i="24"/>
  <c r="I103" i="24"/>
  <c r="H103" i="24"/>
  <c r="R103" i="24" s="1"/>
  <c r="G103" i="24"/>
  <c r="F103" i="24"/>
  <c r="E103" i="24"/>
  <c r="D103" i="24"/>
  <c r="C103" i="24"/>
  <c r="B103" i="24"/>
  <c r="V102" i="24"/>
  <c r="AC102" i="24" s="1"/>
  <c r="AE102" i="24" s="1"/>
  <c r="T102" i="24"/>
  <c r="Q102" i="24"/>
  <c r="O102" i="24"/>
  <c r="L102" i="24"/>
  <c r="K102" i="24"/>
  <c r="J102" i="24"/>
  <c r="I102" i="24"/>
  <c r="H102" i="24"/>
  <c r="R102" i="24" s="1"/>
  <c r="G102" i="24"/>
  <c r="F102" i="24"/>
  <c r="E102" i="24"/>
  <c r="D102" i="24"/>
  <c r="C102" i="24"/>
  <c r="B102" i="24"/>
  <c r="V101" i="24"/>
  <c r="AC101" i="24" s="1"/>
  <c r="AE101" i="24" s="1"/>
  <c r="T101" i="24"/>
  <c r="Q101" i="24"/>
  <c r="O101" i="24"/>
  <c r="L101" i="24"/>
  <c r="K101" i="24"/>
  <c r="J101" i="24"/>
  <c r="I101" i="24"/>
  <c r="H101" i="24"/>
  <c r="R101" i="24" s="1"/>
  <c r="G101" i="24"/>
  <c r="F101" i="24"/>
  <c r="E101" i="24"/>
  <c r="D101" i="24"/>
  <c r="C101" i="24"/>
  <c r="B101" i="24"/>
  <c r="V100" i="24"/>
  <c r="AC100" i="24" s="1"/>
  <c r="AE100" i="24" s="1"/>
  <c r="T100" i="24"/>
  <c r="Q100" i="24"/>
  <c r="O100" i="24"/>
  <c r="L100" i="24"/>
  <c r="K100" i="24"/>
  <c r="J100" i="24"/>
  <c r="I100" i="24"/>
  <c r="H100" i="24"/>
  <c r="R100" i="24" s="1"/>
  <c r="G100" i="24"/>
  <c r="F100" i="24"/>
  <c r="E100" i="24"/>
  <c r="D100" i="24"/>
  <c r="C100" i="24"/>
  <c r="B100" i="24"/>
  <c r="V99" i="24"/>
  <c r="AC99" i="24" s="1"/>
  <c r="AE99" i="24" s="1"/>
  <c r="T99" i="24"/>
  <c r="Q99" i="24"/>
  <c r="O99" i="24"/>
  <c r="L99" i="24"/>
  <c r="K99" i="24"/>
  <c r="J99" i="24"/>
  <c r="I99" i="24"/>
  <c r="H99" i="24"/>
  <c r="R99" i="24" s="1"/>
  <c r="G99" i="24"/>
  <c r="F99" i="24"/>
  <c r="E99" i="24"/>
  <c r="D99" i="24"/>
  <c r="C99" i="24"/>
  <c r="B99" i="24"/>
  <c r="V98" i="24"/>
  <c r="AC98" i="24" s="1"/>
  <c r="AE98" i="24" s="1"/>
  <c r="T98" i="24"/>
  <c r="Q98" i="24"/>
  <c r="O98" i="24"/>
  <c r="L98" i="24"/>
  <c r="K98" i="24"/>
  <c r="J98" i="24"/>
  <c r="I98" i="24"/>
  <c r="H98" i="24"/>
  <c r="R98" i="24" s="1"/>
  <c r="G98" i="24"/>
  <c r="F98" i="24"/>
  <c r="E98" i="24"/>
  <c r="D98" i="24"/>
  <c r="C98" i="24"/>
  <c r="B98" i="24"/>
  <c r="V97" i="24"/>
  <c r="T97" i="24"/>
  <c r="Q97" i="24"/>
  <c r="O97" i="24"/>
  <c r="L97" i="24"/>
  <c r="K97" i="24"/>
  <c r="J97" i="24"/>
  <c r="I97" i="24"/>
  <c r="H97" i="24"/>
  <c r="R97" i="24" s="1"/>
  <c r="S97" i="24" s="1"/>
  <c r="G97" i="24"/>
  <c r="F97" i="24"/>
  <c r="E97" i="24"/>
  <c r="D97" i="24"/>
  <c r="C97" i="24"/>
  <c r="B97" i="24"/>
  <c r="V96" i="24"/>
  <c r="T96" i="24"/>
  <c r="Q96" i="24"/>
  <c r="O96" i="24"/>
  <c r="L96" i="24"/>
  <c r="K96" i="24"/>
  <c r="J96" i="24"/>
  <c r="I96" i="24"/>
  <c r="H96" i="24"/>
  <c r="R96" i="24" s="1"/>
  <c r="G96" i="24"/>
  <c r="F96" i="24"/>
  <c r="E96" i="24"/>
  <c r="D96" i="24"/>
  <c r="C96" i="24"/>
  <c r="B96" i="24"/>
  <c r="V95" i="24"/>
  <c r="AC95" i="24" s="1"/>
  <c r="AE95" i="24" s="1"/>
  <c r="T95" i="24"/>
  <c r="Q95" i="24"/>
  <c r="O95" i="24"/>
  <c r="L95" i="24"/>
  <c r="K95" i="24"/>
  <c r="J95" i="24"/>
  <c r="I95" i="24"/>
  <c r="H95" i="24"/>
  <c r="R95" i="24" s="1"/>
  <c r="S95" i="24" s="1"/>
  <c r="X95" i="24" s="1"/>
  <c r="G95" i="24"/>
  <c r="F95" i="24"/>
  <c r="E95" i="24"/>
  <c r="D95" i="24"/>
  <c r="C95" i="24"/>
  <c r="B95" i="24"/>
  <c r="V94" i="24"/>
  <c r="T94" i="24"/>
  <c r="Q94" i="24"/>
  <c r="O94" i="24"/>
  <c r="L94" i="24"/>
  <c r="K94" i="24"/>
  <c r="J94" i="24"/>
  <c r="I94" i="24"/>
  <c r="H94" i="24"/>
  <c r="R94" i="24" s="1"/>
  <c r="G94" i="24"/>
  <c r="F94" i="24"/>
  <c r="E94" i="24"/>
  <c r="D94" i="24"/>
  <c r="C94" i="24"/>
  <c r="B94" i="24"/>
  <c r="V93" i="24"/>
  <c r="T93" i="24"/>
  <c r="Q93" i="24"/>
  <c r="O93" i="24"/>
  <c r="L93" i="24"/>
  <c r="K93" i="24"/>
  <c r="J93" i="24"/>
  <c r="I93" i="24"/>
  <c r="H93" i="24"/>
  <c r="R93" i="24" s="1"/>
  <c r="G93" i="24"/>
  <c r="F93" i="24"/>
  <c r="E93" i="24"/>
  <c r="D93" i="24"/>
  <c r="C93" i="24"/>
  <c r="B93" i="24"/>
  <c r="V92" i="24"/>
  <c r="AC92" i="24" s="1"/>
  <c r="AE92" i="24" s="1"/>
  <c r="T92" i="24"/>
  <c r="Q92" i="24"/>
  <c r="O92" i="24"/>
  <c r="L92" i="24"/>
  <c r="K92" i="24"/>
  <c r="J92" i="24"/>
  <c r="I92" i="24"/>
  <c r="H92" i="24"/>
  <c r="R92" i="24" s="1"/>
  <c r="G92" i="24"/>
  <c r="F92" i="24"/>
  <c r="E92" i="24"/>
  <c r="D92" i="24"/>
  <c r="C92" i="24"/>
  <c r="B92" i="24"/>
  <c r="V91" i="24"/>
  <c r="AC91" i="24" s="1"/>
  <c r="AE91" i="24" s="1"/>
  <c r="T91" i="24"/>
  <c r="Q91" i="24"/>
  <c r="O91" i="24"/>
  <c r="L91" i="24"/>
  <c r="K91" i="24"/>
  <c r="J91" i="24"/>
  <c r="I91" i="24"/>
  <c r="H91" i="24"/>
  <c r="R91" i="24" s="1"/>
  <c r="G91" i="24"/>
  <c r="F91" i="24"/>
  <c r="E91" i="24"/>
  <c r="D91" i="24"/>
  <c r="C91" i="24"/>
  <c r="B91" i="24"/>
  <c r="V90" i="24"/>
  <c r="AC90" i="24" s="1"/>
  <c r="AE90" i="24" s="1"/>
  <c r="T90" i="24"/>
  <c r="Q90" i="24"/>
  <c r="O90" i="24"/>
  <c r="L90" i="24"/>
  <c r="K90" i="24"/>
  <c r="J90" i="24"/>
  <c r="I90" i="24"/>
  <c r="H90" i="24"/>
  <c r="R90" i="24" s="1"/>
  <c r="G90" i="24"/>
  <c r="F90" i="24"/>
  <c r="E90" i="24"/>
  <c r="D90" i="24"/>
  <c r="C90" i="24"/>
  <c r="B90" i="24"/>
  <c r="V89" i="24"/>
  <c r="AC89" i="24" s="1"/>
  <c r="AE89" i="24" s="1"/>
  <c r="T89" i="24"/>
  <c r="Q89" i="24"/>
  <c r="O89" i="24"/>
  <c r="L89" i="24"/>
  <c r="K89" i="24"/>
  <c r="J89" i="24"/>
  <c r="I89" i="24"/>
  <c r="H89" i="24"/>
  <c r="R89" i="24" s="1"/>
  <c r="G89" i="24"/>
  <c r="F89" i="24"/>
  <c r="E89" i="24"/>
  <c r="D89" i="24"/>
  <c r="C89" i="24"/>
  <c r="B89" i="24"/>
  <c r="V88" i="24"/>
  <c r="AC88" i="24" s="1"/>
  <c r="AE88" i="24" s="1"/>
  <c r="T88" i="24"/>
  <c r="Q88" i="24"/>
  <c r="O88" i="24"/>
  <c r="L88" i="24"/>
  <c r="K88" i="24"/>
  <c r="J88" i="24"/>
  <c r="I88" i="24"/>
  <c r="H88" i="24"/>
  <c r="R88" i="24" s="1"/>
  <c r="S88" i="24" s="1"/>
  <c r="G88" i="24"/>
  <c r="F88" i="24"/>
  <c r="E88" i="24"/>
  <c r="D88" i="24"/>
  <c r="C88" i="24"/>
  <c r="B88" i="24"/>
  <c r="V87" i="24"/>
  <c r="AC87" i="24" s="1"/>
  <c r="AE87" i="24" s="1"/>
  <c r="T87" i="24"/>
  <c r="Q87" i="24"/>
  <c r="O87" i="24"/>
  <c r="L87" i="24"/>
  <c r="K87" i="24"/>
  <c r="J87" i="24"/>
  <c r="I87" i="24"/>
  <c r="H87" i="24"/>
  <c r="R87" i="24" s="1"/>
  <c r="G87" i="24"/>
  <c r="F87" i="24"/>
  <c r="E87" i="24"/>
  <c r="D87" i="24"/>
  <c r="C87" i="24"/>
  <c r="B87" i="24"/>
  <c r="V86" i="24"/>
  <c r="AC86" i="24" s="1"/>
  <c r="AE86" i="24" s="1"/>
  <c r="T86" i="24"/>
  <c r="Q86" i="24"/>
  <c r="O86" i="24"/>
  <c r="L86" i="24"/>
  <c r="K86" i="24"/>
  <c r="J86" i="24"/>
  <c r="I86" i="24"/>
  <c r="H86" i="24"/>
  <c r="R86" i="24" s="1"/>
  <c r="G86" i="24"/>
  <c r="F86" i="24"/>
  <c r="E86" i="24"/>
  <c r="D86" i="24"/>
  <c r="C86" i="24"/>
  <c r="B86" i="24"/>
  <c r="V85" i="24"/>
  <c r="T85" i="24"/>
  <c r="Q85" i="24"/>
  <c r="O85" i="24"/>
  <c r="L85" i="24"/>
  <c r="K85" i="24"/>
  <c r="J85" i="24"/>
  <c r="I85" i="24"/>
  <c r="H85" i="24"/>
  <c r="R85" i="24" s="1"/>
  <c r="G85" i="24"/>
  <c r="F85" i="24"/>
  <c r="E85" i="24"/>
  <c r="D85" i="24"/>
  <c r="C85" i="24"/>
  <c r="B85" i="24"/>
  <c r="V84" i="24"/>
  <c r="T84" i="24"/>
  <c r="Q84" i="24"/>
  <c r="O84" i="24"/>
  <c r="L84" i="24"/>
  <c r="K84" i="24"/>
  <c r="J84" i="24"/>
  <c r="I84" i="24"/>
  <c r="H84" i="24"/>
  <c r="R84" i="24" s="1"/>
  <c r="G84" i="24"/>
  <c r="F84" i="24"/>
  <c r="E84" i="24"/>
  <c r="D84" i="24"/>
  <c r="C84" i="24"/>
  <c r="B84" i="24"/>
  <c r="V83" i="24"/>
  <c r="T83" i="24"/>
  <c r="Q83" i="24"/>
  <c r="O83" i="24"/>
  <c r="L83" i="24"/>
  <c r="K83" i="24"/>
  <c r="J83" i="24"/>
  <c r="I83" i="24"/>
  <c r="H83" i="24"/>
  <c r="R83" i="24" s="1"/>
  <c r="G83" i="24"/>
  <c r="F83" i="24"/>
  <c r="E83" i="24"/>
  <c r="D83" i="24"/>
  <c r="C83" i="24"/>
  <c r="B83" i="24"/>
  <c r="V82" i="24"/>
  <c r="T82" i="24"/>
  <c r="Q82" i="24"/>
  <c r="O82" i="24"/>
  <c r="L82" i="24"/>
  <c r="K82" i="24"/>
  <c r="J82" i="24"/>
  <c r="I82" i="24"/>
  <c r="H82" i="24"/>
  <c r="R82" i="24" s="1"/>
  <c r="G82" i="24"/>
  <c r="F82" i="24"/>
  <c r="E82" i="24"/>
  <c r="D82" i="24"/>
  <c r="C82" i="24"/>
  <c r="B82" i="24"/>
  <c r="V81" i="24"/>
  <c r="T81" i="24"/>
  <c r="Q81" i="24"/>
  <c r="O81" i="24"/>
  <c r="L81" i="24"/>
  <c r="K81" i="24"/>
  <c r="J81" i="24"/>
  <c r="I81" i="24"/>
  <c r="H81" i="24"/>
  <c r="R81" i="24" s="1"/>
  <c r="G81" i="24"/>
  <c r="F81" i="24"/>
  <c r="E81" i="24"/>
  <c r="D81" i="24"/>
  <c r="C81" i="24"/>
  <c r="B81" i="24"/>
  <c r="V80" i="24"/>
  <c r="AC80" i="24" s="1"/>
  <c r="AE80" i="24" s="1"/>
  <c r="T80" i="24"/>
  <c r="Q80" i="24"/>
  <c r="O80" i="24"/>
  <c r="L80" i="24"/>
  <c r="K80" i="24"/>
  <c r="M80" i="24" s="1"/>
  <c r="J80" i="24"/>
  <c r="I80" i="24"/>
  <c r="H80" i="24"/>
  <c r="R80" i="24" s="1"/>
  <c r="G80" i="24"/>
  <c r="F80" i="24"/>
  <c r="E80" i="24"/>
  <c r="D80" i="24"/>
  <c r="C80" i="24"/>
  <c r="B80" i="24"/>
  <c r="V79" i="24"/>
  <c r="AC79" i="24" s="1"/>
  <c r="AE79" i="24" s="1"/>
  <c r="T79" i="24"/>
  <c r="Q79" i="24"/>
  <c r="O79" i="24"/>
  <c r="L79" i="24"/>
  <c r="K79" i="24"/>
  <c r="J79" i="24"/>
  <c r="I79" i="24"/>
  <c r="H79" i="24"/>
  <c r="R79" i="24" s="1"/>
  <c r="S79" i="24" s="1"/>
  <c r="G79" i="24"/>
  <c r="F79" i="24"/>
  <c r="E79" i="24"/>
  <c r="D79" i="24"/>
  <c r="C79" i="24"/>
  <c r="B79" i="24"/>
  <c r="V78" i="24"/>
  <c r="AC78" i="24" s="1"/>
  <c r="AE78" i="24" s="1"/>
  <c r="T78" i="24"/>
  <c r="Q78" i="24"/>
  <c r="O78" i="24"/>
  <c r="P78" i="24" s="1"/>
  <c r="L78" i="24"/>
  <c r="K78" i="24"/>
  <c r="J78" i="24"/>
  <c r="I78" i="24"/>
  <c r="H78" i="24"/>
  <c r="R78" i="24" s="1"/>
  <c r="G78" i="24"/>
  <c r="F78" i="24"/>
  <c r="E78" i="24"/>
  <c r="D78" i="24"/>
  <c r="C78" i="24"/>
  <c r="B78" i="24"/>
  <c r="V77" i="24"/>
  <c r="T77" i="24"/>
  <c r="Q77" i="24"/>
  <c r="O77" i="24"/>
  <c r="L77" i="24"/>
  <c r="K77" i="24"/>
  <c r="J77" i="24"/>
  <c r="I77" i="24"/>
  <c r="H77" i="24"/>
  <c r="R77" i="24" s="1"/>
  <c r="G77" i="24"/>
  <c r="F77" i="24"/>
  <c r="E77" i="24"/>
  <c r="D77" i="24"/>
  <c r="C77" i="24"/>
  <c r="B77" i="24"/>
  <c r="V76" i="24"/>
  <c r="AC76" i="24" s="1"/>
  <c r="AE76" i="24" s="1"/>
  <c r="T76" i="24"/>
  <c r="Q76" i="24"/>
  <c r="O76" i="24"/>
  <c r="L76" i="24"/>
  <c r="K76" i="24"/>
  <c r="J76" i="24"/>
  <c r="I76" i="24"/>
  <c r="H76" i="24"/>
  <c r="R76" i="24" s="1"/>
  <c r="G76" i="24"/>
  <c r="F76" i="24"/>
  <c r="E76" i="24"/>
  <c r="D76" i="24"/>
  <c r="C76" i="24"/>
  <c r="B76" i="24"/>
  <c r="V75" i="24"/>
  <c r="AC75" i="24" s="1"/>
  <c r="AE75" i="24" s="1"/>
  <c r="T75" i="24"/>
  <c r="Q75" i="24"/>
  <c r="O75" i="24"/>
  <c r="L75" i="24"/>
  <c r="K75" i="24"/>
  <c r="J75" i="24"/>
  <c r="I75" i="24"/>
  <c r="H75" i="24"/>
  <c r="R75" i="24" s="1"/>
  <c r="G75" i="24"/>
  <c r="F75" i="24"/>
  <c r="E75" i="24"/>
  <c r="D75" i="24"/>
  <c r="C75" i="24"/>
  <c r="B75" i="24"/>
  <c r="V74" i="24"/>
  <c r="AC74" i="24" s="1"/>
  <c r="AE74" i="24" s="1"/>
  <c r="T74" i="24"/>
  <c r="Q74" i="24"/>
  <c r="O74" i="24"/>
  <c r="L74" i="24"/>
  <c r="K74" i="24"/>
  <c r="J74" i="24"/>
  <c r="I74" i="24"/>
  <c r="H74" i="24"/>
  <c r="R74" i="24" s="1"/>
  <c r="S74" i="24" s="1"/>
  <c r="G74" i="24"/>
  <c r="F74" i="24"/>
  <c r="E74" i="24"/>
  <c r="D74" i="24"/>
  <c r="C74" i="24"/>
  <c r="B74" i="24"/>
  <c r="V73" i="24"/>
  <c r="AC73" i="24" s="1"/>
  <c r="AE73" i="24" s="1"/>
  <c r="T73" i="24"/>
  <c r="Q73" i="24"/>
  <c r="O73" i="24"/>
  <c r="L73" i="24"/>
  <c r="K73" i="24"/>
  <c r="J73" i="24"/>
  <c r="I73" i="24"/>
  <c r="H73" i="24"/>
  <c r="R73" i="24" s="1"/>
  <c r="G73" i="24"/>
  <c r="F73" i="24"/>
  <c r="E73" i="24"/>
  <c r="D73" i="24"/>
  <c r="C73" i="24"/>
  <c r="B73" i="24"/>
  <c r="V72" i="24"/>
  <c r="AC72" i="24" s="1"/>
  <c r="AE72" i="24" s="1"/>
  <c r="T72" i="24"/>
  <c r="Q72" i="24"/>
  <c r="O72" i="24"/>
  <c r="L72" i="24"/>
  <c r="K72" i="24"/>
  <c r="J72" i="24"/>
  <c r="I72" i="24"/>
  <c r="H72" i="24"/>
  <c r="R72" i="24" s="1"/>
  <c r="S72" i="24" s="1"/>
  <c r="X72" i="24" s="1"/>
  <c r="G72" i="24"/>
  <c r="F72" i="24"/>
  <c r="E72" i="24"/>
  <c r="D72" i="24"/>
  <c r="C72" i="24"/>
  <c r="B72" i="24"/>
  <c r="V71" i="24"/>
  <c r="AC71" i="24" s="1"/>
  <c r="AE71" i="24" s="1"/>
  <c r="T71" i="24"/>
  <c r="Q71" i="24"/>
  <c r="O71" i="24"/>
  <c r="L71" i="24"/>
  <c r="K71" i="24"/>
  <c r="J71" i="24"/>
  <c r="I71" i="24"/>
  <c r="H71" i="24"/>
  <c r="R71" i="24" s="1"/>
  <c r="G71" i="24"/>
  <c r="F71" i="24"/>
  <c r="E71" i="24"/>
  <c r="D71" i="24"/>
  <c r="C71" i="24"/>
  <c r="B71" i="24"/>
  <c r="V70" i="24"/>
  <c r="AC70" i="24" s="1"/>
  <c r="AE70" i="24" s="1"/>
  <c r="T70" i="24"/>
  <c r="Q70" i="24"/>
  <c r="O70" i="24"/>
  <c r="L70" i="24"/>
  <c r="K70" i="24"/>
  <c r="J70" i="24"/>
  <c r="I70" i="24"/>
  <c r="H70" i="24"/>
  <c r="R70" i="24" s="1"/>
  <c r="S70" i="24" s="1"/>
  <c r="G70" i="24"/>
  <c r="F70" i="24"/>
  <c r="E70" i="24"/>
  <c r="D70" i="24"/>
  <c r="C70" i="24"/>
  <c r="B70" i="24"/>
  <c r="V69" i="24"/>
  <c r="AC69" i="24" s="1"/>
  <c r="AE69" i="24" s="1"/>
  <c r="T69" i="24"/>
  <c r="Q69" i="24"/>
  <c r="O69" i="24"/>
  <c r="L69" i="24"/>
  <c r="K69" i="24"/>
  <c r="J69" i="24"/>
  <c r="I69" i="24"/>
  <c r="H69" i="24"/>
  <c r="R69" i="24" s="1"/>
  <c r="G69" i="24"/>
  <c r="F69" i="24"/>
  <c r="E69" i="24"/>
  <c r="D69" i="24"/>
  <c r="C69" i="24"/>
  <c r="B69" i="24"/>
  <c r="V68" i="24"/>
  <c r="AC68" i="24" s="1"/>
  <c r="AE68" i="24" s="1"/>
  <c r="T68" i="24"/>
  <c r="Q68" i="24"/>
  <c r="O68" i="24"/>
  <c r="L68" i="24"/>
  <c r="K68" i="24"/>
  <c r="J68" i="24"/>
  <c r="I68" i="24"/>
  <c r="H68" i="24"/>
  <c r="R68" i="24" s="1"/>
  <c r="G68" i="24"/>
  <c r="F68" i="24"/>
  <c r="E68" i="24"/>
  <c r="D68" i="24"/>
  <c r="C68" i="24"/>
  <c r="B68" i="24"/>
  <c r="V67" i="24"/>
  <c r="AC67" i="24" s="1"/>
  <c r="AE67" i="24" s="1"/>
  <c r="T67" i="24"/>
  <c r="Q67" i="24"/>
  <c r="O67" i="24"/>
  <c r="L67" i="24"/>
  <c r="K67" i="24"/>
  <c r="J67" i="24"/>
  <c r="I67" i="24"/>
  <c r="H67" i="24"/>
  <c r="R67" i="24" s="1"/>
  <c r="G67" i="24"/>
  <c r="F67" i="24"/>
  <c r="E67" i="24"/>
  <c r="D67" i="24"/>
  <c r="C67" i="24"/>
  <c r="B67" i="24"/>
  <c r="V66" i="24"/>
  <c r="AC66" i="24" s="1"/>
  <c r="AE66" i="24" s="1"/>
  <c r="T66" i="24"/>
  <c r="Q66" i="24"/>
  <c r="O66" i="24"/>
  <c r="L66" i="24"/>
  <c r="K66" i="24"/>
  <c r="J66" i="24"/>
  <c r="I66" i="24"/>
  <c r="H66" i="24"/>
  <c r="R66" i="24" s="1"/>
  <c r="G66" i="24"/>
  <c r="F66" i="24"/>
  <c r="E66" i="24"/>
  <c r="D66" i="24"/>
  <c r="C66" i="24"/>
  <c r="B66" i="24"/>
  <c r="V65" i="24"/>
  <c r="T65" i="24"/>
  <c r="Q65" i="24"/>
  <c r="O65" i="24"/>
  <c r="L65" i="24"/>
  <c r="K65" i="24"/>
  <c r="J65" i="24"/>
  <c r="I65" i="24"/>
  <c r="H65" i="24"/>
  <c r="R65" i="24" s="1"/>
  <c r="G65" i="24"/>
  <c r="F65" i="24"/>
  <c r="E65" i="24"/>
  <c r="D65" i="24"/>
  <c r="C65" i="24"/>
  <c r="B65" i="24"/>
  <c r="V64" i="24"/>
  <c r="AC64" i="24" s="1"/>
  <c r="AE64" i="24" s="1"/>
  <c r="T64" i="24"/>
  <c r="Q64" i="24"/>
  <c r="O64" i="24"/>
  <c r="L64" i="24"/>
  <c r="K64" i="24"/>
  <c r="J64" i="24"/>
  <c r="I64" i="24"/>
  <c r="H64" i="24"/>
  <c r="R64" i="24" s="1"/>
  <c r="G64" i="24"/>
  <c r="F64" i="24"/>
  <c r="E64" i="24"/>
  <c r="D64" i="24"/>
  <c r="C64" i="24"/>
  <c r="B64" i="24"/>
  <c r="V63" i="24"/>
  <c r="AC63" i="24" s="1"/>
  <c r="AE63" i="24" s="1"/>
  <c r="T63" i="24"/>
  <c r="Q63" i="24"/>
  <c r="O63" i="24"/>
  <c r="L63" i="24"/>
  <c r="K63" i="24"/>
  <c r="J63" i="24"/>
  <c r="I63" i="24"/>
  <c r="H63" i="24"/>
  <c r="R63" i="24" s="1"/>
  <c r="S63" i="24" s="1"/>
  <c r="G63" i="24"/>
  <c r="F63" i="24"/>
  <c r="E63" i="24"/>
  <c r="D63" i="24"/>
  <c r="C63" i="24"/>
  <c r="B63" i="24"/>
  <c r="V62" i="24"/>
  <c r="AC62" i="24" s="1"/>
  <c r="AE62" i="24" s="1"/>
  <c r="T62" i="24"/>
  <c r="Q62" i="24"/>
  <c r="O62" i="24"/>
  <c r="L62" i="24"/>
  <c r="K62" i="24"/>
  <c r="M62" i="24" s="1"/>
  <c r="J62" i="24"/>
  <c r="I62" i="24"/>
  <c r="H62" i="24"/>
  <c r="R62" i="24" s="1"/>
  <c r="G62" i="24"/>
  <c r="F62" i="24"/>
  <c r="E62" i="24"/>
  <c r="D62" i="24"/>
  <c r="C62" i="24"/>
  <c r="B62" i="24"/>
  <c r="V61" i="24"/>
  <c r="AC61" i="24" s="1"/>
  <c r="AE61" i="24" s="1"/>
  <c r="T61" i="24"/>
  <c r="Q61" i="24"/>
  <c r="O61" i="24"/>
  <c r="L61" i="24"/>
  <c r="K61" i="24"/>
  <c r="J61" i="24"/>
  <c r="I61" i="24"/>
  <c r="H61" i="24"/>
  <c r="R61" i="24" s="1"/>
  <c r="G61" i="24"/>
  <c r="F61" i="24"/>
  <c r="E61" i="24"/>
  <c r="D61" i="24"/>
  <c r="C61" i="24"/>
  <c r="B61" i="24"/>
  <c r="V60" i="24"/>
  <c r="AC60" i="24" s="1"/>
  <c r="AE60" i="24" s="1"/>
  <c r="T60" i="24"/>
  <c r="Q60" i="24"/>
  <c r="O60" i="24"/>
  <c r="L60" i="24"/>
  <c r="K60" i="24"/>
  <c r="J60" i="24"/>
  <c r="I60" i="24"/>
  <c r="H60" i="24"/>
  <c r="R60" i="24" s="1"/>
  <c r="G60" i="24"/>
  <c r="F60" i="24"/>
  <c r="E60" i="24"/>
  <c r="D60" i="24"/>
  <c r="C60" i="24"/>
  <c r="B60" i="24"/>
  <c r="V59" i="24"/>
  <c r="T59" i="24"/>
  <c r="Q59" i="24"/>
  <c r="O59" i="24"/>
  <c r="L59" i="24"/>
  <c r="K59" i="24"/>
  <c r="J59" i="24"/>
  <c r="I59" i="24"/>
  <c r="H59" i="24"/>
  <c r="R59" i="24" s="1"/>
  <c r="G59" i="24"/>
  <c r="F59" i="24"/>
  <c r="E59" i="24"/>
  <c r="D59" i="24"/>
  <c r="C59" i="24"/>
  <c r="B59" i="24"/>
  <c r="V58" i="24"/>
  <c r="AC58" i="24" s="1"/>
  <c r="AE58" i="24" s="1"/>
  <c r="T58" i="24"/>
  <c r="Q58" i="24"/>
  <c r="O58" i="24"/>
  <c r="L58" i="24"/>
  <c r="K58" i="24"/>
  <c r="J58" i="24"/>
  <c r="I58" i="24"/>
  <c r="H58" i="24"/>
  <c r="R58" i="24" s="1"/>
  <c r="G58" i="24"/>
  <c r="F58" i="24"/>
  <c r="E58" i="24"/>
  <c r="D58" i="24"/>
  <c r="C58" i="24"/>
  <c r="B58" i="24"/>
  <c r="V57" i="24"/>
  <c r="T57" i="24"/>
  <c r="Q57" i="24"/>
  <c r="O57" i="24"/>
  <c r="L57" i="24"/>
  <c r="K57" i="24"/>
  <c r="J57" i="24"/>
  <c r="I57" i="24"/>
  <c r="H57" i="24"/>
  <c r="R57" i="24" s="1"/>
  <c r="G57" i="24"/>
  <c r="F57" i="24"/>
  <c r="E57" i="24"/>
  <c r="D57" i="24"/>
  <c r="C57" i="24"/>
  <c r="B57" i="24"/>
  <c r="V56" i="24"/>
  <c r="AC56" i="24" s="1"/>
  <c r="AE56" i="24" s="1"/>
  <c r="T56" i="24"/>
  <c r="Q56" i="24"/>
  <c r="O56" i="24"/>
  <c r="L56" i="24"/>
  <c r="K56" i="24"/>
  <c r="J56" i="24"/>
  <c r="I56" i="24"/>
  <c r="H56" i="24"/>
  <c r="R56" i="24" s="1"/>
  <c r="G56" i="24"/>
  <c r="F56" i="24"/>
  <c r="E56" i="24"/>
  <c r="D56" i="24"/>
  <c r="C56" i="24"/>
  <c r="B56" i="24"/>
  <c r="V55" i="24"/>
  <c r="AC55" i="24" s="1"/>
  <c r="AE55" i="24" s="1"/>
  <c r="T55" i="24"/>
  <c r="Q55" i="24"/>
  <c r="O55" i="24"/>
  <c r="L55" i="24"/>
  <c r="K55" i="24"/>
  <c r="J55" i="24"/>
  <c r="I55" i="24"/>
  <c r="H55" i="24"/>
  <c r="R55" i="24" s="1"/>
  <c r="S55" i="24" s="1"/>
  <c r="G55" i="24"/>
  <c r="F55" i="24"/>
  <c r="E55" i="24"/>
  <c r="D55" i="24"/>
  <c r="C55" i="24"/>
  <c r="B55" i="24"/>
  <c r="V54" i="24"/>
  <c r="AC54" i="24" s="1"/>
  <c r="AE54" i="24" s="1"/>
  <c r="T54" i="24"/>
  <c r="Q54" i="24"/>
  <c r="O54" i="24"/>
  <c r="L54" i="24"/>
  <c r="K54" i="24"/>
  <c r="J54" i="24"/>
  <c r="I54" i="24"/>
  <c r="H54" i="24"/>
  <c r="R54" i="24" s="1"/>
  <c r="G54" i="24"/>
  <c r="F54" i="24"/>
  <c r="E54" i="24"/>
  <c r="D54" i="24"/>
  <c r="C54" i="24"/>
  <c r="B54" i="24"/>
  <c r="V53" i="24"/>
  <c r="AC53" i="24" s="1"/>
  <c r="AE53" i="24" s="1"/>
  <c r="T53" i="24"/>
  <c r="Q53" i="24"/>
  <c r="O53" i="24"/>
  <c r="L53" i="24"/>
  <c r="K53" i="24"/>
  <c r="J53" i="24"/>
  <c r="I53" i="24"/>
  <c r="H53" i="24"/>
  <c r="R53" i="24" s="1"/>
  <c r="G53" i="24"/>
  <c r="F53" i="24"/>
  <c r="E53" i="24"/>
  <c r="D53" i="24"/>
  <c r="C53" i="24"/>
  <c r="B53" i="24"/>
  <c r="V52" i="24"/>
  <c r="AC52" i="24" s="1"/>
  <c r="AE52" i="24" s="1"/>
  <c r="T52" i="24"/>
  <c r="Q52" i="24"/>
  <c r="O52" i="24"/>
  <c r="L52" i="24"/>
  <c r="K52" i="24"/>
  <c r="J52" i="24"/>
  <c r="I52" i="24"/>
  <c r="H52" i="24"/>
  <c r="R52" i="24" s="1"/>
  <c r="G52" i="24"/>
  <c r="F52" i="24"/>
  <c r="E52" i="24"/>
  <c r="D52" i="24"/>
  <c r="C52" i="24"/>
  <c r="B52" i="24"/>
  <c r="V51" i="24"/>
  <c r="AC51" i="24" s="1"/>
  <c r="AE51" i="24" s="1"/>
  <c r="T51" i="24"/>
  <c r="Q51" i="24"/>
  <c r="O51" i="24"/>
  <c r="L51" i="24"/>
  <c r="K51" i="24"/>
  <c r="J51" i="24"/>
  <c r="I51" i="24"/>
  <c r="H51" i="24"/>
  <c r="R51" i="24" s="1"/>
  <c r="S51" i="24" s="1"/>
  <c r="G51" i="24"/>
  <c r="F51" i="24"/>
  <c r="E51" i="24"/>
  <c r="D51" i="24"/>
  <c r="C51" i="24"/>
  <c r="B51" i="24"/>
  <c r="V50" i="24"/>
  <c r="AC50" i="24" s="1"/>
  <c r="AE50" i="24" s="1"/>
  <c r="T50" i="24"/>
  <c r="Q50" i="24"/>
  <c r="O50" i="24"/>
  <c r="L50" i="24"/>
  <c r="K50" i="24"/>
  <c r="M50" i="24" s="1"/>
  <c r="J50" i="24"/>
  <c r="I50" i="24"/>
  <c r="H50" i="24"/>
  <c r="R50" i="24" s="1"/>
  <c r="G50" i="24"/>
  <c r="F50" i="24"/>
  <c r="E50" i="24"/>
  <c r="D50" i="24"/>
  <c r="C50" i="24"/>
  <c r="B50" i="24"/>
  <c r="V49" i="24"/>
  <c r="T49" i="24"/>
  <c r="Q49" i="24"/>
  <c r="O49" i="24"/>
  <c r="L49" i="24"/>
  <c r="K49" i="24"/>
  <c r="J49" i="24"/>
  <c r="I49" i="24"/>
  <c r="H49" i="24"/>
  <c r="R49" i="24" s="1"/>
  <c r="G49" i="24"/>
  <c r="F49" i="24"/>
  <c r="E49" i="24"/>
  <c r="D49" i="24"/>
  <c r="C49" i="24"/>
  <c r="B49" i="24"/>
  <c r="V48" i="24"/>
  <c r="AC48" i="24" s="1"/>
  <c r="AE48" i="24" s="1"/>
  <c r="T48" i="24"/>
  <c r="Q48" i="24"/>
  <c r="O48" i="24"/>
  <c r="L48" i="24"/>
  <c r="K48" i="24"/>
  <c r="J48" i="24"/>
  <c r="I48" i="24"/>
  <c r="H48" i="24"/>
  <c r="R48" i="24" s="1"/>
  <c r="G48" i="24"/>
  <c r="F48" i="24"/>
  <c r="E48" i="24"/>
  <c r="D48" i="24"/>
  <c r="C48" i="24"/>
  <c r="B48" i="24"/>
  <c r="V47" i="24"/>
  <c r="AC47" i="24" s="1"/>
  <c r="AE47" i="24" s="1"/>
  <c r="T47" i="24"/>
  <c r="Q47" i="24"/>
  <c r="O47" i="24"/>
  <c r="L47" i="24"/>
  <c r="K47" i="24"/>
  <c r="J47" i="24"/>
  <c r="I47" i="24"/>
  <c r="H47" i="24"/>
  <c r="R47" i="24" s="1"/>
  <c r="S47" i="24" s="1"/>
  <c r="G47" i="24"/>
  <c r="F47" i="24"/>
  <c r="E47" i="24"/>
  <c r="D47" i="24"/>
  <c r="C47" i="24"/>
  <c r="B47" i="24"/>
  <c r="V46" i="24"/>
  <c r="T46" i="24"/>
  <c r="Q46" i="24"/>
  <c r="O46" i="24"/>
  <c r="L46" i="24"/>
  <c r="K46" i="24"/>
  <c r="J46" i="24"/>
  <c r="I46" i="24"/>
  <c r="H46" i="24"/>
  <c r="R46" i="24" s="1"/>
  <c r="G46" i="24"/>
  <c r="F46" i="24"/>
  <c r="E46" i="24"/>
  <c r="D46" i="24"/>
  <c r="C46" i="24"/>
  <c r="B46" i="24"/>
  <c r="V45" i="24"/>
  <c r="T45" i="24"/>
  <c r="Q45" i="24"/>
  <c r="O45" i="24"/>
  <c r="L45" i="24"/>
  <c r="K45" i="24"/>
  <c r="J45" i="24"/>
  <c r="I45" i="24"/>
  <c r="H45" i="24"/>
  <c r="R45" i="24" s="1"/>
  <c r="G45" i="24"/>
  <c r="F45" i="24"/>
  <c r="E45" i="24"/>
  <c r="D45" i="24"/>
  <c r="C45" i="24"/>
  <c r="B45" i="24"/>
  <c r="V44" i="24"/>
  <c r="T44" i="24"/>
  <c r="Q44" i="24"/>
  <c r="O44" i="24"/>
  <c r="L44" i="24"/>
  <c r="K44" i="24"/>
  <c r="J44" i="24"/>
  <c r="I44" i="24"/>
  <c r="H44" i="24"/>
  <c r="R44" i="24" s="1"/>
  <c r="G44" i="24"/>
  <c r="F44" i="24"/>
  <c r="E44" i="24"/>
  <c r="D44" i="24"/>
  <c r="C44" i="24"/>
  <c r="B44" i="24"/>
  <c r="V43" i="24"/>
  <c r="AC43" i="24" s="1"/>
  <c r="AE43" i="24" s="1"/>
  <c r="T43" i="24"/>
  <c r="Q43" i="24"/>
  <c r="O43" i="24"/>
  <c r="L43" i="24"/>
  <c r="K43" i="24"/>
  <c r="J43" i="24"/>
  <c r="I43" i="24"/>
  <c r="H43" i="24"/>
  <c r="R43" i="24" s="1"/>
  <c r="G43" i="24"/>
  <c r="F43" i="24"/>
  <c r="E43" i="24"/>
  <c r="D43" i="24"/>
  <c r="C43" i="24"/>
  <c r="B43" i="24"/>
  <c r="V42" i="24"/>
  <c r="T42" i="24"/>
  <c r="Q42" i="24"/>
  <c r="O42" i="24"/>
  <c r="L42" i="24"/>
  <c r="K42" i="24"/>
  <c r="J42" i="24"/>
  <c r="I42" i="24"/>
  <c r="H42" i="24"/>
  <c r="R42" i="24" s="1"/>
  <c r="G42" i="24"/>
  <c r="F42" i="24"/>
  <c r="E42" i="24"/>
  <c r="D42" i="24"/>
  <c r="C42" i="24"/>
  <c r="B42" i="24"/>
  <c r="V41" i="24"/>
  <c r="AC41" i="24" s="1"/>
  <c r="AE41" i="24" s="1"/>
  <c r="T41" i="24"/>
  <c r="Q41" i="24"/>
  <c r="O41" i="24"/>
  <c r="L41" i="24"/>
  <c r="K41" i="24"/>
  <c r="J41" i="24"/>
  <c r="I41" i="24"/>
  <c r="H41" i="24"/>
  <c r="R41" i="24" s="1"/>
  <c r="G41" i="24"/>
  <c r="F41" i="24"/>
  <c r="E41" i="24"/>
  <c r="D41" i="24"/>
  <c r="C41" i="24"/>
  <c r="B41" i="24"/>
  <c r="V40" i="24"/>
  <c r="T40" i="24"/>
  <c r="Q40" i="24"/>
  <c r="O40" i="24"/>
  <c r="L40" i="24"/>
  <c r="K40" i="24"/>
  <c r="J40" i="24"/>
  <c r="I40" i="24"/>
  <c r="H40" i="24"/>
  <c r="R40" i="24" s="1"/>
  <c r="G40" i="24"/>
  <c r="F40" i="24"/>
  <c r="E40" i="24"/>
  <c r="D40" i="24"/>
  <c r="C40" i="24"/>
  <c r="B40" i="24"/>
  <c r="V39" i="24"/>
  <c r="T39" i="24"/>
  <c r="Q39" i="24"/>
  <c r="O39" i="24"/>
  <c r="L39" i="24"/>
  <c r="K39" i="24"/>
  <c r="J39" i="24"/>
  <c r="I39" i="24"/>
  <c r="H39" i="24"/>
  <c r="R39" i="24" s="1"/>
  <c r="S39" i="24" s="1"/>
  <c r="G39" i="24"/>
  <c r="F39" i="24"/>
  <c r="E39" i="24"/>
  <c r="D39" i="24"/>
  <c r="C39" i="24"/>
  <c r="B39" i="24"/>
  <c r="V38" i="24"/>
  <c r="T38" i="24"/>
  <c r="Q38" i="24"/>
  <c r="O38" i="24"/>
  <c r="L38" i="24"/>
  <c r="K38" i="24"/>
  <c r="J38" i="24"/>
  <c r="I38" i="24"/>
  <c r="H38" i="24"/>
  <c r="R38" i="24" s="1"/>
  <c r="G38" i="24"/>
  <c r="F38" i="24"/>
  <c r="E38" i="24"/>
  <c r="D38" i="24"/>
  <c r="C38" i="24"/>
  <c r="B38" i="24"/>
  <c r="V37" i="24"/>
  <c r="AC37" i="24" s="1"/>
  <c r="AE37" i="24" s="1"/>
  <c r="T37" i="24"/>
  <c r="Q37" i="24"/>
  <c r="O37" i="24"/>
  <c r="L37" i="24"/>
  <c r="K37" i="24"/>
  <c r="J37" i="24"/>
  <c r="I37" i="24"/>
  <c r="H37" i="24"/>
  <c r="R37" i="24" s="1"/>
  <c r="G37" i="24"/>
  <c r="F37" i="24"/>
  <c r="E37" i="24"/>
  <c r="D37" i="24"/>
  <c r="C37" i="24"/>
  <c r="B37" i="24"/>
  <c r="V36" i="24"/>
  <c r="AC36" i="24" s="1"/>
  <c r="AE36" i="24" s="1"/>
  <c r="T36" i="24"/>
  <c r="Q36" i="24"/>
  <c r="O36" i="24"/>
  <c r="L36" i="24"/>
  <c r="K36" i="24"/>
  <c r="J36" i="24"/>
  <c r="I36" i="24"/>
  <c r="H36" i="24"/>
  <c r="R36" i="24" s="1"/>
  <c r="G36" i="24"/>
  <c r="F36" i="24"/>
  <c r="E36" i="24"/>
  <c r="D36" i="24"/>
  <c r="C36" i="24"/>
  <c r="B36" i="24"/>
  <c r="V35" i="24"/>
  <c r="AC35" i="24" s="1"/>
  <c r="AE35" i="24" s="1"/>
  <c r="T35" i="24"/>
  <c r="Q35" i="24"/>
  <c r="O35" i="24"/>
  <c r="L35" i="24"/>
  <c r="K35" i="24"/>
  <c r="J35" i="24"/>
  <c r="I35" i="24"/>
  <c r="H35" i="24"/>
  <c r="R35" i="24" s="1"/>
  <c r="G35" i="24"/>
  <c r="F35" i="24"/>
  <c r="E35" i="24"/>
  <c r="D35" i="24"/>
  <c r="C35" i="24"/>
  <c r="B35" i="24"/>
  <c r="V34" i="24"/>
  <c r="T34" i="24"/>
  <c r="Q34" i="24"/>
  <c r="O34" i="24"/>
  <c r="L34" i="24"/>
  <c r="K34" i="24"/>
  <c r="M34" i="24" s="1"/>
  <c r="J34" i="24"/>
  <c r="I34" i="24"/>
  <c r="H34" i="24"/>
  <c r="R34" i="24" s="1"/>
  <c r="G34" i="24"/>
  <c r="F34" i="24"/>
  <c r="E34" i="24"/>
  <c r="D34" i="24"/>
  <c r="C34" i="24"/>
  <c r="B34" i="24"/>
  <c r="V33" i="24"/>
  <c r="AC33" i="24" s="1"/>
  <c r="AE33" i="24" s="1"/>
  <c r="T33" i="24"/>
  <c r="Q33" i="24"/>
  <c r="O33" i="24"/>
  <c r="L33" i="24"/>
  <c r="K33" i="24"/>
  <c r="J33" i="24"/>
  <c r="I33" i="24"/>
  <c r="H33" i="24"/>
  <c r="R33" i="24" s="1"/>
  <c r="G33" i="24"/>
  <c r="F33" i="24"/>
  <c r="E33" i="24"/>
  <c r="D33" i="24"/>
  <c r="C33" i="24"/>
  <c r="B33" i="24"/>
  <c r="V32" i="24"/>
  <c r="T32" i="24"/>
  <c r="Q32" i="24"/>
  <c r="O32" i="24"/>
  <c r="L32" i="24"/>
  <c r="K32" i="24"/>
  <c r="J32" i="24"/>
  <c r="I32" i="24"/>
  <c r="H32" i="24"/>
  <c r="R32" i="24" s="1"/>
  <c r="S32" i="24" s="1"/>
  <c r="G32" i="24"/>
  <c r="F32" i="24"/>
  <c r="E32" i="24"/>
  <c r="D32" i="24"/>
  <c r="C32" i="24"/>
  <c r="B32" i="24"/>
  <c r="V31" i="24"/>
  <c r="AC31" i="24" s="1"/>
  <c r="AE31" i="24" s="1"/>
  <c r="T31" i="24"/>
  <c r="Q31" i="24"/>
  <c r="O31" i="24"/>
  <c r="L31" i="24"/>
  <c r="K31" i="24"/>
  <c r="J31" i="24"/>
  <c r="I31" i="24"/>
  <c r="H31" i="24"/>
  <c r="R31" i="24" s="1"/>
  <c r="G31" i="24"/>
  <c r="F31" i="24"/>
  <c r="E31" i="24"/>
  <c r="D31" i="24"/>
  <c r="C31" i="24"/>
  <c r="B31" i="24"/>
  <c r="V30" i="24"/>
  <c r="AC30" i="24" s="1"/>
  <c r="AE30" i="24" s="1"/>
  <c r="T30" i="24"/>
  <c r="Q30" i="24"/>
  <c r="O30" i="24"/>
  <c r="L30" i="24"/>
  <c r="K30" i="24"/>
  <c r="M30" i="24" s="1"/>
  <c r="J30" i="24"/>
  <c r="I30" i="24"/>
  <c r="H30" i="24"/>
  <c r="R30" i="24" s="1"/>
  <c r="G30" i="24"/>
  <c r="F30" i="24"/>
  <c r="E30" i="24"/>
  <c r="D30" i="24"/>
  <c r="C30" i="24"/>
  <c r="B30" i="24"/>
  <c r="V29" i="24"/>
  <c r="T29" i="24"/>
  <c r="Q29" i="24"/>
  <c r="O29" i="24"/>
  <c r="L29" i="24"/>
  <c r="K29" i="24"/>
  <c r="J29" i="24"/>
  <c r="I29" i="24"/>
  <c r="H29" i="24"/>
  <c r="R29" i="24" s="1"/>
  <c r="G29" i="24"/>
  <c r="F29" i="24"/>
  <c r="E29" i="24"/>
  <c r="D29" i="24"/>
  <c r="C29" i="24"/>
  <c r="B29" i="24"/>
  <c r="V28" i="24"/>
  <c r="T28" i="24"/>
  <c r="Q28" i="24"/>
  <c r="O28" i="24"/>
  <c r="L28" i="24"/>
  <c r="K28" i="24"/>
  <c r="J28" i="24"/>
  <c r="I28" i="24"/>
  <c r="H28" i="24"/>
  <c r="R28" i="24" s="1"/>
  <c r="G28" i="24"/>
  <c r="F28" i="24"/>
  <c r="E28" i="24"/>
  <c r="D28" i="24"/>
  <c r="C28" i="24"/>
  <c r="B28" i="24"/>
  <c r="V27" i="24"/>
  <c r="T27" i="24"/>
  <c r="Q27" i="24"/>
  <c r="O27" i="24"/>
  <c r="L27" i="24"/>
  <c r="K27" i="24"/>
  <c r="J27" i="24"/>
  <c r="I27" i="24"/>
  <c r="H27" i="24"/>
  <c r="R27" i="24" s="1"/>
  <c r="S27" i="24" s="1"/>
  <c r="X27" i="24" s="1"/>
  <c r="G27" i="24"/>
  <c r="F27" i="24"/>
  <c r="E27" i="24"/>
  <c r="D27" i="24"/>
  <c r="C27" i="24"/>
  <c r="B27" i="24"/>
  <c r="V26" i="24"/>
  <c r="AC26" i="24" s="1"/>
  <c r="AE26" i="24" s="1"/>
  <c r="T26" i="24"/>
  <c r="Q26" i="24"/>
  <c r="O26" i="24"/>
  <c r="L26" i="24"/>
  <c r="K26" i="24"/>
  <c r="J26" i="24"/>
  <c r="I26" i="24"/>
  <c r="H26" i="24"/>
  <c r="R26" i="24" s="1"/>
  <c r="S26" i="24" s="1"/>
  <c r="G26" i="24"/>
  <c r="F26" i="24"/>
  <c r="E26" i="24"/>
  <c r="D26" i="24"/>
  <c r="C26" i="24"/>
  <c r="B26" i="24"/>
  <c r="V25" i="24"/>
  <c r="AC25" i="24" s="1"/>
  <c r="AE25" i="24" s="1"/>
  <c r="T25" i="24"/>
  <c r="Q25" i="24"/>
  <c r="O25" i="24"/>
  <c r="L25" i="24"/>
  <c r="K25" i="24"/>
  <c r="J25" i="24"/>
  <c r="I25" i="24"/>
  <c r="H25" i="24"/>
  <c r="R25" i="24" s="1"/>
  <c r="G25" i="24"/>
  <c r="F25" i="24"/>
  <c r="E25" i="24"/>
  <c r="D25" i="24"/>
  <c r="C25" i="24"/>
  <c r="B25" i="24"/>
  <c r="V24" i="24"/>
  <c r="T24" i="24"/>
  <c r="Q24" i="24"/>
  <c r="O24" i="24"/>
  <c r="L24" i="24"/>
  <c r="K24" i="24"/>
  <c r="J24" i="24"/>
  <c r="I24" i="24"/>
  <c r="H24" i="24"/>
  <c r="R24" i="24" s="1"/>
  <c r="G24" i="24"/>
  <c r="F24" i="24"/>
  <c r="E24" i="24"/>
  <c r="D24" i="24"/>
  <c r="C24" i="24"/>
  <c r="B24" i="24"/>
  <c r="V23" i="24"/>
  <c r="AC23" i="24" s="1"/>
  <c r="AE23" i="24" s="1"/>
  <c r="T23" i="24"/>
  <c r="Q23" i="24"/>
  <c r="O23" i="24"/>
  <c r="L23" i="24"/>
  <c r="K23" i="24"/>
  <c r="J23" i="24"/>
  <c r="I23" i="24"/>
  <c r="H23" i="24"/>
  <c r="R23" i="24" s="1"/>
  <c r="G23" i="24"/>
  <c r="F23" i="24"/>
  <c r="E23" i="24"/>
  <c r="D23" i="24"/>
  <c r="C23" i="24"/>
  <c r="B23" i="24"/>
  <c r="V22" i="24"/>
  <c r="T22" i="24"/>
  <c r="Q22" i="24"/>
  <c r="O22" i="24"/>
  <c r="L22" i="24"/>
  <c r="K22" i="24"/>
  <c r="J22" i="24"/>
  <c r="I22" i="24"/>
  <c r="H22" i="24"/>
  <c r="R22" i="24" s="1"/>
  <c r="G22" i="24"/>
  <c r="F22" i="24"/>
  <c r="E22" i="24"/>
  <c r="D22" i="24"/>
  <c r="C22" i="24"/>
  <c r="B22" i="24"/>
  <c r="V21" i="24"/>
  <c r="AC21" i="24" s="1"/>
  <c r="AE21" i="24" s="1"/>
  <c r="T21" i="24"/>
  <c r="Q21" i="24"/>
  <c r="O21" i="24"/>
  <c r="L21" i="24"/>
  <c r="K21" i="24"/>
  <c r="J21" i="24"/>
  <c r="I21" i="24"/>
  <c r="H21" i="24"/>
  <c r="R21" i="24" s="1"/>
  <c r="G21" i="24"/>
  <c r="F21" i="24"/>
  <c r="E21" i="24"/>
  <c r="D21" i="24"/>
  <c r="C21" i="24"/>
  <c r="B21" i="24"/>
  <c r="V20" i="24"/>
  <c r="AC20" i="24" s="1"/>
  <c r="AE20" i="24" s="1"/>
  <c r="T20" i="24"/>
  <c r="Q20" i="24"/>
  <c r="O20" i="24"/>
  <c r="L20" i="24"/>
  <c r="K20" i="24"/>
  <c r="M20" i="24" s="1"/>
  <c r="J20" i="24"/>
  <c r="I20" i="24"/>
  <c r="H20" i="24"/>
  <c r="R20" i="24" s="1"/>
  <c r="G20" i="24"/>
  <c r="F20" i="24"/>
  <c r="E20" i="24"/>
  <c r="D20" i="24"/>
  <c r="C20" i="24"/>
  <c r="B20" i="24"/>
  <c r="V19" i="24"/>
  <c r="AC19" i="24" s="1"/>
  <c r="AE19" i="24" s="1"/>
  <c r="T19" i="24"/>
  <c r="Q19" i="24"/>
  <c r="O19" i="24"/>
  <c r="L19" i="24"/>
  <c r="K19" i="24"/>
  <c r="J19" i="24"/>
  <c r="I19" i="24"/>
  <c r="H19" i="24"/>
  <c r="R19" i="24" s="1"/>
  <c r="G19" i="24"/>
  <c r="F19" i="24"/>
  <c r="E19" i="24"/>
  <c r="D19" i="24"/>
  <c r="C19" i="24"/>
  <c r="B19" i="24"/>
  <c r="V18" i="24"/>
  <c r="T18" i="24"/>
  <c r="Q18" i="24"/>
  <c r="O18" i="24"/>
  <c r="L18" i="24"/>
  <c r="K18" i="24"/>
  <c r="J18" i="24"/>
  <c r="I18" i="24"/>
  <c r="H18" i="24"/>
  <c r="R18" i="24" s="1"/>
  <c r="G18" i="24"/>
  <c r="F18" i="24"/>
  <c r="E18" i="24"/>
  <c r="D18" i="24"/>
  <c r="C18" i="24"/>
  <c r="B18" i="24"/>
  <c r="V17" i="24"/>
  <c r="AC17" i="24" s="1"/>
  <c r="AE17" i="24" s="1"/>
  <c r="T17" i="24"/>
  <c r="Q17" i="24"/>
  <c r="O17" i="24"/>
  <c r="L17" i="24"/>
  <c r="K17" i="24"/>
  <c r="J17" i="24"/>
  <c r="I17" i="24"/>
  <c r="H17" i="24"/>
  <c r="R17" i="24" s="1"/>
  <c r="S17" i="24" s="1"/>
  <c r="G17" i="24"/>
  <c r="F17" i="24"/>
  <c r="E17" i="24"/>
  <c r="D17" i="24"/>
  <c r="C17" i="24"/>
  <c r="B17" i="24"/>
  <c r="V16" i="24"/>
  <c r="T16" i="24"/>
  <c r="Q16" i="24"/>
  <c r="O16" i="24"/>
  <c r="L16" i="24"/>
  <c r="K16" i="24"/>
  <c r="J16" i="24"/>
  <c r="I16" i="24"/>
  <c r="H16" i="24"/>
  <c r="R16" i="24" s="1"/>
  <c r="G16" i="24"/>
  <c r="F16" i="24"/>
  <c r="E16" i="24"/>
  <c r="D16" i="24"/>
  <c r="C16" i="24"/>
  <c r="B16" i="24"/>
  <c r="V15" i="24"/>
  <c r="T15" i="24"/>
  <c r="Q15" i="24"/>
  <c r="O15" i="24"/>
  <c r="L15" i="24"/>
  <c r="K15" i="24"/>
  <c r="J15" i="24"/>
  <c r="I15" i="24"/>
  <c r="H15" i="24"/>
  <c r="R15" i="24" s="1"/>
  <c r="G15" i="24"/>
  <c r="F15" i="24"/>
  <c r="E15" i="24"/>
  <c r="D15" i="24"/>
  <c r="C15" i="24"/>
  <c r="B15" i="24"/>
  <c r="V14" i="24"/>
  <c r="AC14" i="24" s="1"/>
  <c r="AE14" i="24" s="1"/>
  <c r="T14" i="24"/>
  <c r="Q14" i="24"/>
  <c r="O14" i="24"/>
  <c r="L14" i="24"/>
  <c r="U14" i="24" s="1"/>
  <c r="K14" i="24"/>
  <c r="J14" i="24"/>
  <c r="I14" i="24"/>
  <c r="H14" i="24"/>
  <c r="R14" i="24" s="1"/>
  <c r="G14" i="24"/>
  <c r="F14" i="24"/>
  <c r="E14" i="24"/>
  <c r="D14" i="24"/>
  <c r="C14" i="24"/>
  <c r="B14" i="24"/>
  <c r="V13" i="24"/>
  <c r="T13" i="24"/>
  <c r="Q13" i="24"/>
  <c r="O13" i="24"/>
  <c r="L13" i="24"/>
  <c r="K13" i="24"/>
  <c r="J13" i="24"/>
  <c r="I13" i="24"/>
  <c r="H13" i="24"/>
  <c r="R13" i="24" s="1"/>
  <c r="G13" i="24"/>
  <c r="F13" i="24"/>
  <c r="E13" i="24"/>
  <c r="D13" i="24"/>
  <c r="C13" i="24"/>
  <c r="B13" i="24"/>
  <c r="V12" i="24"/>
  <c r="AC12" i="24" s="1"/>
  <c r="AE12" i="24" s="1"/>
  <c r="T12" i="24"/>
  <c r="Q12" i="24"/>
  <c r="O12" i="24"/>
  <c r="L12" i="24"/>
  <c r="K12" i="24"/>
  <c r="J12" i="24"/>
  <c r="I12" i="24"/>
  <c r="H12" i="24"/>
  <c r="R12" i="24" s="1"/>
  <c r="G12" i="24"/>
  <c r="F12" i="24"/>
  <c r="E12" i="24"/>
  <c r="D12" i="24"/>
  <c r="C12" i="24"/>
  <c r="B12" i="24"/>
  <c r="V11" i="24"/>
  <c r="T11" i="24"/>
  <c r="Q11" i="24"/>
  <c r="O11" i="24"/>
  <c r="L11" i="24"/>
  <c r="K11" i="24"/>
  <c r="J11" i="24"/>
  <c r="I11" i="24"/>
  <c r="H11" i="24"/>
  <c r="R11" i="24" s="1"/>
  <c r="G11" i="24"/>
  <c r="F11" i="24"/>
  <c r="E11" i="24"/>
  <c r="D11" i="24"/>
  <c r="C11" i="24"/>
  <c r="B11" i="24"/>
  <c r="V10" i="24"/>
  <c r="AC10" i="24" s="1"/>
  <c r="AE10" i="24" s="1"/>
  <c r="T10" i="24"/>
  <c r="Q10" i="24"/>
  <c r="O10" i="24"/>
  <c r="L10" i="24"/>
  <c r="K10" i="24"/>
  <c r="J10" i="24"/>
  <c r="I10" i="24"/>
  <c r="H10" i="24"/>
  <c r="R10" i="24" s="1"/>
  <c r="S10" i="24" s="1"/>
  <c r="G10" i="24"/>
  <c r="F10" i="24"/>
  <c r="E10" i="24"/>
  <c r="D10" i="24"/>
  <c r="C10" i="24"/>
  <c r="B10" i="24"/>
  <c r="V9" i="24"/>
  <c r="AC9" i="24" s="1"/>
  <c r="AE9" i="24" s="1"/>
  <c r="T9" i="24"/>
  <c r="Q9" i="24"/>
  <c r="O9" i="24"/>
  <c r="L9" i="24"/>
  <c r="K9" i="24"/>
  <c r="J9" i="24"/>
  <c r="I9" i="24"/>
  <c r="H9" i="24"/>
  <c r="R9" i="24" s="1"/>
  <c r="G9" i="24"/>
  <c r="F9" i="24"/>
  <c r="E9" i="24"/>
  <c r="D9" i="24"/>
  <c r="C9" i="24"/>
  <c r="B9" i="24"/>
  <c r="V8" i="24"/>
  <c r="T8" i="24"/>
  <c r="Q8" i="24"/>
  <c r="O8" i="24"/>
  <c r="L8" i="24"/>
  <c r="K8" i="24"/>
  <c r="J8" i="24"/>
  <c r="I8" i="24"/>
  <c r="H8" i="24"/>
  <c r="R8" i="24" s="1"/>
  <c r="G8" i="24"/>
  <c r="F8" i="24"/>
  <c r="E8" i="24"/>
  <c r="D8" i="24"/>
  <c r="C8" i="24"/>
  <c r="B8" i="24"/>
  <c r="V7" i="24"/>
  <c r="AC7" i="24" s="1"/>
  <c r="AE7" i="24" s="1"/>
  <c r="T7" i="24"/>
  <c r="Q7" i="24"/>
  <c r="O7" i="24"/>
  <c r="L7" i="24"/>
  <c r="K7" i="24"/>
  <c r="J7" i="24"/>
  <c r="I7" i="24"/>
  <c r="H7" i="24"/>
  <c r="R7" i="24" s="1"/>
  <c r="G7" i="24"/>
  <c r="F7" i="24"/>
  <c r="E7" i="24"/>
  <c r="D7" i="24"/>
  <c r="C7" i="24"/>
  <c r="B7" i="24"/>
  <c r="V6" i="24"/>
  <c r="T6" i="24"/>
  <c r="Q6" i="24"/>
  <c r="O6" i="24"/>
  <c r="L6" i="24"/>
  <c r="K6" i="24"/>
  <c r="J6" i="24"/>
  <c r="I6" i="24"/>
  <c r="H6" i="24"/>
  <c r="R6" i="24" s="1"/>
  <c r="G6" i="24"/>
  <c r="F6" i="24"/>
  <c r="E6" i="24"/>
  <c r="D6" i="24"/>
  <c r="C6" i="24"/>
  <c r="B6" i="24"/>
  <c r="V5" i="24"/>
  <c r="AC5" i="24" s="1"/>
  <c r="AE5" i="24" s="1"/>
  <c r="T5" i="24"/>
  <c r="Q5" i="24"/>
  <c r="O5" i="24"/>
  <c r="L5" i="24"/>
  <c r="K5" i="24"/>
  <c r="J5" i="24"/>
  <c r="I5" i="24"/>
  <c r="H5" i="24"/>
  <c r="R5" i="24" s="1"/>
  <c r="G5" i="24"/>
  <c r="F5" i="24"/>
  <c r="E5" i="24"/>
  <c r="D5" i="24"/>
  <c r="C5" i="24"/>
  <c r="B5" i="24"/>
  <c r="V4" i="24"/>
  <c r="T4" i="24"/>
  <c r="Q4" i="24"/>
  <c r="O4" i="24"/>
  <c r="L4" i="24"/>
  <c r="U4" i="24" s="1"/>
  <c r="K4" i="24"/>
  <c r="J4" i="24"/>
  <c r="I4" i="24"/>
  <c r="H4" i="24"/>
  <c r="R4" i="24" s="1"/>
  <c r="G4" i="24"/>
  <c r="F4" i="24"/>
  <c r="E4" i="24"/>
  <c r="D4" i="24"/>
  <c r="C4" i="24"/>
  <c r="B4" i="24"/>
  <c r="V3" i="24"/>
  <c r="T3" i="24"/>
  <c r="Q3" i="24"/>
  <c r="O3" i="24"/>
  <c r="L3" i="24"/>
  <c r="K3" i="24"/>
  <c r="J3" i="24"/>
  <c r="I3" i="24"/>
  <c r="H3" i="24"/>
  <c r="R3" i="24" s="1"/>
  <c r="G3" i="24"/>
  <c r="F3" i="24"/>
  <c r="E3" i="24"/>
  <c r="D3" i="24"/>
  <c r="C3" i="24"/>
  <c r="B3" i="24"/>
  <c r="W218" i="23"/>
  <c r="U218" i="23"/>
  <c r="R218" i="23"/>
  <c r="V213" i="23"/>
  <c r="T213" i="23"/>
  <c r="Q213" i="23"/>
  <c r="O213" i="23"/>
  <c r="L213" i="23"/>
  <c r="K213" i="23"/>
  <c r="J213" i="23"/>
  <c r="I213" i="23"/>
  <c r="H213" i="23"/>
  <c r="R213" i="23" s="1"/>
  <c r="G213" i="23"/>
  <c r="F213" i="23"/>
  <c r="E213" i="23"/>
  <c r="D213" i="23"/>
  <c r="C213" i="23"/>
  <c r="B213" i="23"/>
  <c r="V212" i="23"/>
  <c r="T212" i="23"/>
  <c r="Q212" i="23"/>
  <c r="O212" i="23"/>
  <c r="L212" i="23"/>
  <c r="K212" i="23"/>
  <c r="J212" i="23"/>
  <c r="I212" i="23"/>
  <c r="H212" i="23"/>
  <c r="R212" i="23" s="1"/>
  <c r="G212" i="23"/>
  <c r="F212" i="23"/>
  <c r="E212" i="23"/>
  <c r="D212" i="23"/>
  <c r="C212" i="23"/>
  <c r="B212" i="23"/>
  <c r="V211" i="23"/>
  <c r="T211" i="23"/>
  <c r="Q211" i="23"/>
  <c r="O211" i="23"/>
  <c r="L211" i="23"/>
  <c r="K211" i="23"/>
  <c r="J211" i="23"/>
  <c r="I211" i="23"/>
  <c r="H211" i="23"/>
  <c r="R211" i="23" s="1"/>
  <c r="S211" i="23" s="1"/>
  <c r="G211" i="23"/>
  <c r="F211" i="23"/>
  <c r="E211" i="23"/>
  <c r="D211" i="23"/>
  <c r="C211" i="23"/>
  <c r="B211" i="23"/>
  <c r="V210" i="23"/>
  <c r="T210" i="23"/>
  <c r="U210" i="23" s="1"/>
  <c r="Q210" i="23"/>
  <c r="O210" i="23"/>
  <c r="L210" i="23"/>
  <c r="K210" i="23"/>
  <c r="J210" i="23"/>
  <c r="I210" i="23"/>
  <c r="H210" i="23"/>
  <c r="R210" i="23" s="1"/>
  <c r="G210" i="23"/>
  <c r="F210" i="23"/>
  <c r="E210" i="23"/>
  <c r="D210" i="23"/>
  <c r="C210" i="23"/>
  <c r="B210" i="23"/>
  <c r="V209" i="23"/>
  <c r="T209" i="23"/>
  <c r="Q209" i="23"/>
  <c r="O209" i="23"/>
  <c r="L209" i="23"/>
  <c r="K209" i="23"/>
  <c r="J209" i="23"/>
  <c r="I209" i="23"/>
  <c r="H209" i="23"/>
  <c r="R209" i="23" s="1"/>
  <c r="G209" i="23"/>
  <c r="F209" i="23"/>
  <c r="E209" i="23"/>
  <c r="D209" i="23"/>
  <c r="C209" i="23"/>
  <c r="B209" i="23"/>
  <c r="V208" i="23"/>
  <c r="T208" i="23"/>
  <c r="Q208" i="23"/>
  <c r="O208" i="23"/>
  <c r="L208" i="23"/>
  <c r="K208" i="23"/>
  <c r="J208" i="23"/>
  <c r="I208" i="23"/>
  <c r="H208" i="23"/>
  <c r="R208" i="23" s="1"/>
  <c r="G208" i="23"/>
  <c r="F208" i="23"/>
  <c r="E208" i="23"/>
  <c r="D208" i="23"/>
  <c r="C208" i="23"/>
  <c r="B208" i="23"/>
  <c r="V207" i="23"/>
  <c r="T207" i="23"/>
  <c r="Q207" i="23"/>
  <c r="O207" i="23"/>
  <c r="L207" i="23"/>
  <c r="K207" i="23"/>
  <c r="J207" i="23"/>
  <c r="I207" i="23"/>
  <c r="H207" i="23"/>
  <c r="R207" i="23" s="1"/>
  <c r="G207" i="23"/>
  <c r="F207" i="23"/>
  <c r="E207" i="23"/>
  <c r="D207" i="23"/>
  <c r="C207" i="23"/>
  <c r="B207" i="23"/>
  <c r="V206" i="23"/>
  <c r="T206" i="23"/>
  <c r="Q206" i="23"/>
  <c r="O206" i="23"/>
  <c r="L206" i="23"/>
  <c r="K206" i="23"/>
  <c r="J206" i="23"/>
  <c r="I206" i="23"/>
  <c r="H206" i="23"/>
  <c r="R206" i="23" s="1"/>
  <c r="G206" i="23"/>
  <c r="F206" i="23"/>
  <c r="E206" i="23"/>
  <c r="D206" i="23"/>
  <c r="C206" i="23"/>
  <c r="B206" i="23"/>
  <c r="V205" i="23"/>
  <c r="T205" i="23"/>
  <c r="Q205" i="23"/>
  <c r="O205" i="23"/>
  <c r="L205" i="23"/>
  <c r="K205" i="23"/>
  <c r="J205" i="23"/>
  <c r="I205" i="23"/>
  <c r="H205" i="23"/>
  <c r="R205" i="23" s="1"/>
  <c r="G205" i="23"/>
  <c r="F205" i="23"/>
  <c r="E205" i="23"/>
  <c r="D205" i="23"/>
  <c r="C205" i="23"/>
  <c r="B205" i="23"/>
  <c r="V204" i="23"/>
  <c r="T204" i="23"/>
  <c r="Q204" i="23"/>
  <c r="O204" i="23"/>
  <c r="L204" i="23"/>
  <c r="K204" i="23"/>
  <c r="M204" i="23" s="1"/>
  <c r="J204" i="23"/>
  <c r="I204" i="23"/>
  <c r="H204" i="23"/>
  <c r="R204" i="23" s="1"/>
  <c r="G204" i="23"/>
  <c r="F204" i="23"/>
  <c r="E204" i="23"/>
  <c r="D204" i="23"/>
  <c r="C204" i="23"/>
  <c r="B204" i="23"/>
  <c r="V203" i="23"/>
  <c r="T203" i="23"/>
  <c r="Q203" i="23"/>
  <c r="O203" i="23"/>
  <c r="P203" i="23" s="1"/>
  <c r="L203" i="23"/>
  <c r="K203" i="23"/>
  <c r="J203" i="23"/>
  <c r="I203" i="23"/>
  <c r="H203" i="23"/>
  <c r="R203" i="23" s="1"/>
  <c r="S203" i="23" s="1"/>
  <c r="G203" i="23"/>
  <c r="F203" i="23"/>
  <c r="E203" i="23"/>
  <c r="D203" i="23"/>
  <c r="C203" i="23"/>
  <c r="B203" i="23"/>
  <c r="V202" i="23"/>
  <c r="T202" i="23"/>
  <c r="Q202" i="23"/>
  <c r="O202" i="23"/>
  <c r="L202" i="23"/>
  <c r="M202" i="23" s="1"/>
  <c r="K202" i="23"/>
  <c r="J202" i="23"/>
  <c r="I202" i="23"/>
  <c r="H202" i="23"/>
  <c r="R202" i="23" s="1"/>
  <c r="S202" i="23" s="1"/>
  <c r="G202" i="23"/>
  <c r="F202" i="23"/>
  <c r="E202" i="23"/>
  <c r="D202" i="23"/>
  <c r="C202" i="23"/>
  <c r="B202" i="23"/>
  <c r="V201" i="23"/>
  <c r="T201" i="23"/>
  <c r="Q201" i="23"/>
  <c r="O201" i="23"/>
  <c r="L201" i="23"/>
  <c r="K201" i="23"/>
  <c r="J201" i="23"/>
  <c r="I201" i="23"/>
  <c r="H201" i="23"/>
  <c r="R201" i="23" s="1"/>
  <c r="G201" i="23"/>
  <c r="F201" i="23"/>
  <c r="E201" i="23"/>
  <c r="D201" i="23"/>
  <c r="C201" i="23"/>
  <c r="B201" i="23"/>
  <c r="V200" i="23"/>
  <c r="T200" i="23"/>
  <c r="Q200" i="23"/>
  <c r="O200" i="23"/>
  <c r="L200" i="23"/>
  <c r="K200" i="23"/>
  <c r="J200" i="23"/>
  <c r="I200" i="23"/>
  <c r="H200" i="23"/>
  <c r="R200" i="23" s="1"/>
  <c r="G200" i="23"/>
  <c r="F200" i="23"/>
  <c r="E200" i="23"/>
  <c r="D200" i="23"/>
  <c r="C200" i="23"/>
  <c r="B200" i="23"/>
  <c r="V199" i="23"/>
  <c r="T199" i="23"/>
  <c r="Q199" i="23"/>
  <c r="O199" i="23"/>
  <c r="L199" i="23"/>
  <c r="K199" i="23"/>
  <c r="J199" i="23"/>
  <c r="I199" i="23"/>
  <c r="H199" i="23"/>
  <c r="R199" i="23" s="1"/>
  <c r="G199" i="23"/>
  <c r="F199" i="23"/>
  <c r="E199" i="23"/>
  <c r="D199" i="23"/>
  <c r="C199" i="23"/>
  <c r="B199" i="23"/>
  <c r="V198" i="23"/>
  <c r="T198" i="23"/>
  <c r="R198" i="23"/>
  <c r="Q198" i="23"/>
  <c r="O198" i="23"/>
  <c r="L198" i="23"/>
  <c r="K198" i="23"/>
  <c r="J198" i="23"/>
  <c r="I198" i="23"/>
  <c r="H198" i="23"/>
  <c r="G198" i="23"/>
  <c r="F198" i="23"/>
  <c r="E198" i="23"/>
  <c r="D198" i="23"/>
  <c r="C198" i="23"/>
  <c r="B198" i="23"/>
  <c r="V197" i="23"/>
  <c r="T197" i="23"/>
  <c r="R197" i="23"/>
  <c r="Q197" i="23"/>
  <c r="O197" i="23"/>
  <c r="L197" i="23"/>
  <c r="K197" i="23"/>
  <c r="J197" i="23"/>
  <c r="I197" i="23"/>
  <c r="H197" i="23"/>
  <c r="G197" i="23"/>
  <c r="F197" i="23"/>
  <c r="E197" i="23"/>
  <c r="D197" i="23"/>
  <c r="C197" i="23"/>
  <c r="B197" i="23"/>
  <c r="V196" i="23"/>
  <c r="T196" i="23"/>
  <c r="Q196" i="23"/>
  <c r="O196" i="23"/>
  <c r="L196" i="23"/>
  <c r="K196" i="23"/>
  <c r="J196" i="23"/>
  <c r="I196" i="23"/>
  <c r="H196" i="23"/>
  <c r="R196" i="23" s="1"/>
  <c r="G196" i="23"/>
  <c r="F196" i="23"/>
  <c r="E196" i="23"/>
  <c r="D196" i="23"/>
  <c r="C196" i="23"/>
  <c r="B196" i="23"/>
  <c r="V195" i="23"/>
  <c r="T195" i="23"/>
  <c r="Q195" i="23"/>
  <c r="O195" i="23"/>
  <c r="L195" i="23"/>
  <c r="W195" i="23" s="1"/>
  <c r="K195" i="23"/>
  <c r="J195" i="23"/>
  <c r="I195" i="23"/>
  <c r="H195" i="23"/>
  <c r="R195" i="23" s="1"/>
  <c r="G195" i="23"/>
  <c r="F195" i="23"/>
  <c r="E195" i="23"/>
  <c r="D195" i="23"/>
  <c r="C195" i="23"/>
  <c r="B195" i="23"/>
  <c r="V194" i="23"/>
  <c r="T194" i="23"/>
  <c r="Q194" i="23"/>
  <c r="O194" i="23"/>
  <c r="L194" i="23"/>
  <c r="K194" i="23"/>
  <c r="J194" i="23"/>
  <c r="I194" i="23"/>
  <c r="H194" i="23"/>
  <c r="R194" i="23" s="1"/>
  <c r="G194" i="23"/>
  <c r="F194" i="23"/>
  <c r="E194" i="23"/>
  <c r="D194" i="23"/>
  <c r="C194" i="23"/>
  <c r="B194" i="23"/>
  <c r="V193" i="23"/>
  <c r="T193" i="23"/>
  <c r="Q193" i="23"/>
  <c r="O193" i="23"/>
  <c r="L193" i="23"/>
  <c r="K193" i="23"/>
  <c r="J193" i="23"/>
  <c r="I193" i="23"/>
  <c r="H193" i="23"/>
  <c r="R193" i="23" s="1"/>
  <c r="G193" i="23"/>
  <c r="F193" i="23"/>
  <c r="E193" i="23"/>
  <c r="D193" i="23"/>
  <c r="C193" i="23"/>
  <c r="B193" i="23"/>
  <c r="V192" i="23"/>
  <c r="T192" i="23"/>
  <c r="Q192" i="23"/>
  <c r="O192" i="23"/>
  <c r="L192" i="23"/>
  <c r="K192" i="23"/>
  <c r="J192" i="23"/>
  <c r="I192" i="23"/>
  <c r="H192" i="23"/>
  <c r="R192" i="23" s="1"/>
  <c r="G192" i="23"/>
  <c r="F192" i="23"/>
  <c r="E192" i="23"/>
  <c r="D192" i="23"/>
  <c r="C192" i="23"/>
  <c r="B192" i="23"/>
  <c r="V191" i="23"/>
  <c r="T191" i="23"/>
  <c r="Q191" i="23"/>
  <c r="O191" i="23"/>
  <c r="L191" i="23"/>
  <c r="W191" i="23" s="1"/>
  <c r="K191" i="23"/>
  <c r="J191" i="23"/>
  <c r="I191" i="23"/>
  <c r="H191" i="23"/>
  <c r="R191" i="23" s="1"/>
  <c r="G191" i="23"/>
  <c r="F191" i="23"/>
  <c r="E191" i="23"/>
  <c r="D191" i="23"/>
  <c r="C191" i="23"/>
  <c r="B191" i="23"/>
  <c r="V190" i="23"/>
  <c r="T190" i="23"/>
  <c r="Q190" i="23"/>
  <c r="O190" i="23"/>
  <c r="L190" i="23"/>
  <c r="K190" i="23"/>
  <c r="J190" i="23"/>
  <c r="I190" i="23"/>
  <c r="H190" i="23"/>
  <c r="R190" i="23" s="1"/>
  <c r="S190" i="23" s="1"/>
  <c r="G190" i="23"/>
  <c r="F190" i="23"/>
  <c r="E190" i="23"/>
  <c r="D190" i="23"/>
  <c r="C190" i="23"/>
  <c r="B190" i="23"/>
  <c r="V189" i="23"/>
  <c r="T189" i="23"/>
  <c r="Q189" i="23"/>
  <c r="O189" i="23"/>
  <c r="L189" i="23"/>
  <c r="U189" i="23" s="1"/>
  <c r="K189" i="23"/>
  <c r="J189" i="23"/>
  <c r="I189" i="23"/>
  <c r="H189" i="23"/>
  <c r="R189" i="23" s="1"/>
  <c r="S189" i="23" s="1"/>
  <c r="G189" i="23"/>
  <c r="F189" i="23"/>
  <c r="E189" i="23"/>
  <c r="D189" i="23"/>
  <c r="C189" i="23"/>
  <c r="B189" i="23"/>
  <c r="V188" i="23"/>
  <c r="T188" i="23"/>
  <c r="Q188" i="23"/>
  <c r="O188" i="23"/>
  <c r="L188" i="23"/>
  <c r="K188" i="23"/>
  <c r="J188" i="23"/>
  <c r="I188" i="23"/>
  <c r="H188" i="23"/>
  <c r="R188" i="23" s="1"/>
  <c r="G188" i="23"/>
  <c r="F188" i="23"/>
  <c r="E188" i="23"/>
  <c r="D188" i="23"/>
  <c r="C188" i="23"/>
  <c r="B188" i="23"/>
  <c r="V187" i="23"/>
  <c r="T187" i="23"/>
  <c r="Q187" i="23"/>
  <c r="O187" i="23"/>
  <c r="L187" i="23"/>
  <c r="K187" i="23"/>
  <c r="J187" i="23"/>
  <c r="I187" i="23"/>
  <c r="H187" i="23"/>
  <c r="R187" i="23" s="1"/>
  <c r="G187" i="23"/>
  <c r="F187" i="23"/>
  <c r="E187" i="23"/>
  <c r="D187" i="23"/>
  <c r="C187" i="23"/>
  <c r="B187" i="23"/>
  <c r="V186" i="23"/>
  <c r="T186" i="23"/>
  <c r="Q186" i="23"/>
  <c r="O186" i="23"/>
  <c r="L186" i="23"/>
  <c r="K186" i="23"/>
  <c r="J186" i="23"/>
  <c r="I186" i="23"/>
  <c r="H186" i="23"/>
  <c r="R186" i="23" s="1"/>
  <c r="G186" i="23"/>
  <c r="F186" i="23"/>
  <c r="E186" i="23"/>
  <c r="D186" i="23"/>
  <c r="C186" i="23"/>
  <c r="B186" i="23"/>
  <c r="V185" i="23"/>
  <c r="T185" i="23"/>
  <c r="Q185" i="23"/>
  <c r="O185" i="23"/>
  <c r="L185" i="23"/>
  <c r="K185" i="23"/>
  <c r="J185" i="23"/>
  <c r="I185" i="23"/>
  <c r="H185" i="23"/>
  <c r="R185" i="23" s="1"/>
  <c r="S185" i="23" s="1"/>
  <c r="G185" i="23"/>
  <c r="F185" i="23"/>
  <c r="E185" i="23"/>
  <c r="D185" i="23"/>
  <c r="C185" i="23"/>
  <c r="B185" i="23"/>
  <c r="V184" i="23"/>
  <c r="T184" i="23"/>
  <c r="Q184" i="23"/>
  <c r="O184" i="23"/>
  <c r="L184" i="23"/>
  <c r="K184" i="23"/>
  <c r="J184" i="23"/>
  <c r="I184" i="23"/>
  <c r="H184" i="23"/>
  <c r="R184" i="23" s="1"/>
  <c r="G184" i="23"/>
  <c r="F184" i="23"/>
  <c r="E184" i="23"/>
  <c r="D184" i="23"/>
  <c r="C184" i="23"/>
  <c r="B184" i="23"/>
  <c r="V183" i="23"/>
  <c r="T183" i="23"/>
  <c r="Q183" i="23"/>
  <c r="O183" i="23"/>
  <c r="L183" i="23"/>
  <c r="K183" i="23"/>
  <c r="J183" i="23"/>
  <c r="I183" i="23"/>
  <c r="H183" i="23"/>
  <c r="R183" i="23" s="1"/>
  <c r="S183" i="23" s="1"/>
  <c r="G183" i="23"/>
  <c r="F183" i="23"/>
  <c r="E183" i="23"/>
  <c r="D183" i="23"/>
  <c r="C183" i="23"/>
  <c r="B183" i="23"/>
  <c r="V182" i="23"/>
  <c r="T182" i="23"/>
  <c r="Q182" i="23"/>
  <c r="O182" i="23"/>
  <c r="L182" i="23"/>
  <c r="K182" i="23"/>
  <c r="J182" i="23"/>
  <c r="I182" i="23"/>
  <c r="H182" i="23"/>
  <c r="R182" i="23" s="1"/>
  <c r="G182" i="23"/>
  <c r="F182" i="23"/>
  <c r="E182" i="23"/>
  <c r="D182" i="23"/>
  <c r="C182" i="23"/>
  <c r="B182" i="23"/>
  <c r="V181" i="23"/>
  <c r="T181" i="23"/>
  <c r="Q181" i="23"/>
  <c r="O181" i="23"/>
  <c r="L181" i="23"/>
  <c r="K181" i="23"/>
  <c r="J181" i="23"/>
  <c r="I181" i="23"/>
  <c r="H181" i="23"/>
  <c r="R181" i="23" s="1"/>
  <c r="G181" i="23"/>
  <c r="F181" i="23"/>
  <c r="E181" i="23"/>
  <c r="D181" i="23"/>
  <c r="C181" i="23"/>
  <c r="B181" i="23"/>
  <c r="V180" i="23"/>
  <c r="T180" i="23"/>
  <c r="Q180" i="23"/>
  <c r="O180" i="23"/>
  <c r="L180" i="23"/>
  <c r="K180" i="23"/>
  <c r="J180" i="23"/>
  <c r="I180" i="23"/>
  <c r="H180" i="23"/>
  <c r="R180" i="23" s="1"/>
  <c r="G180" i="23"/>
  <c r="F180" i="23"/>
  <c r="E180" i="23"/>
  <c r="D180" i="23"/>
  <c r="C180" i="23"/>
  <c r="B180" i="23"/>
  <c r="V179" i="23"/>
  <c r="T179" i="23"/>
  <c r="R179" i="23"/>
  <c r="S179" i="23" s="1"/>
  <c r="Q179" i="23"/>
  <c r="O179" i="23"/>
  <c r="L179" i="23"/>
  <c r="K179" i="23"/>
  <c r="J179" i="23"/>
  <c r="I179" i="23"/>
  <c r="H179" i="23"/>
  <c r="G179" i="23"/>
  <c r="F179" i="23"/>
  <c r="E179" i="23"/>
  <c r="D179" i="23"/>
  <c r="C179" i="23"/>
  <c r="B179" i="23"/>
  <c r="V178" i="23"/>
  <c r="T178" i="23"/>
  <c r="Q178" i="23"/>
  <c r="O178" i="23"/>
  <c r="L178" i="23"/>
  <c r="K178" i="23"/>
  <c r="J178" i="23"/>
  <c r="I178" i="23"/>
  <c r="H178" i="23"/>
  <c r="R178" i="23" s="1"/>
  <c r="G178" i="23"/>
  <c r="F178" i="23"/>
  <c r="E178" i="23"/>
  <c r="D178" i="23"/>
  <c r="C178" i="23"/>
  <c r="B178" i="23"/>
  <c r="V177" i="23"/>
  <c r="T177" i="23"/>
  <c r="Q177" i="23"/>
  <c r="O177" i="23"/>
  <c r="L177" i="23"/>
  <c r="U177" i="23" s="1"/>
  <c r="K177" i="23"/>
  <c r="J177" i="23"/>
  <c r="I177" i="23"/>
  <c r="H177" i="23"/>
  <c r="R177" i="23" s="1"/>
  <c r="G177" i="23"/>
  <c r="F177" i="23"/>
  <c r="E177" i="23"/>
  <c r="D177" i="23"/>
  <c r="C177" i="23"/>
  <c r="B177" i="23"/>
  <c r="V176" i="23"/>
  <c r="T176" i="23"/>
  <c r="Q176" i="23"/>
  <c r="O176" i="23"/>
  <c r="L176" i="23"/>
  <c r="K176" i="23"/>
  <c r="J176" i="23"/>
  <c r="I176" i="23"/>
  <c r="H176" i="23"/>
  <c r="R176" i="23" s="1"/>
  <c r="G176" i="23"/>
  <c r="F176" i="23"/>
  <c r="E176" i="23"/>
  <c r="D176" i="23"/>
  <c r="C176" i="23"/>
  <c r="B176" i="23"/>
  <c r="V175" i="23"/>
  <c r="T175" i="23"/>
  <c r="Q175" i="23"/>
  <c r="O175" i="23"/>
  <c r="L175" i="23"/>
  <c r="K175" i="23"/>
  <c r="J175" i="23"/>
  <c r="I175" i="23"/>
  <c r="H175" i="23"/>
  <c r="R175" i="23" s="1"/>
  <c r="G175" i="23"/>
  <c r="F175" i="23"/>
  <c r="E175" i="23"/>
  <c r="D175" i="23"/>
  <c r="C175" i="23"/>
  <c r="B175" i="23"/>
  <c r="V174" i="23"/>
  <c r="T174" i="23"/>
  <c r="Q174" i="23"/>
  <c r="O174" i="23"/>
  <c r="L174" i="23"/>
  <c r="K174" i="23"/>
  <c r="J174" i="23"/>
  <c r="I174" i="23"/>
  <c r="H174" i="23"/>
  <c r="R174" i="23" s="1"/>
  <c r="S174" i="23" s="1"/>
  <c r="X174" i="23" s="1"/>
  <c r="G174" i="23"/>
  <c r="F174" i="23"/>
  <c r="E174" i="23"/>
  <c r="D174" i="23"/>
  <c r="C174" i="23"/>
  <c r="B174" i="23"/>
  <c r="V173" i="23"/>
  <c r="T173" i="23"/>
  <c r="Q173" i="23"/>
  <c r="O173" i="23"/>
  <c r="L173" i="23"/>
  <c r="K173" i="23"/>
  <c r="J173" i="23"/>
  <c r="I173" i="23"/>
  <c r="H173" i="23"/>
  <c r="R173" i="23" s="1"/>
  <c r="G173" i="23"/>
  <c r="F173" i="23"/>
  <c r="E173" i="23"/>
  <c r="D173" i="23"/>
  <c r="C173" i="23"/>
  <c r="B173" i="23"/>
  <c r="V172" i="23"/>
  <c r="T172" i="23"/>
  <c r="Q172" i="23"/>
  <c r="O172" i="23"/>
  <c r="L172" i="23"/>
  <c r="K172" i="23"/>
  <c r="J172" i="23"/>
  <c r="I172" i="23"/>
  <c r="H172" i="23"/>
  <c r="R172" i="23" s="1"/>
  <c r="G172" i="23"/>
  <c r="F172" i="23"/>
  <c r="E172" i="23"/>
  <c r="D172" i="23"/>
  <c r="C172" i="23"/>
  <c r="B172" i="23"/>
  <c r="V171" i="23"/>
  <c r="T171" i="23"/>
  <c r="Q171" i="23"/>
  <c r="O171" i="23"/>
  <c r="L171" i="23"/>
  <c r="K171" i="23"/>
  <c r="J171" i="23"/>
  <c r="I171" i="23"/>
  <c r="H171" i="23"/>
  <c r="R171" i="23" s="1"/>
  <c r="G171" i="23"/>
  <c r="F171" i="23"/>
  <c r="E171" i="23"/>
  <c r="D171" i="23"/>
  <c r="C171" i="23"/>
  <c r="B171" i="23"/>
  <c r="V170" i="23"/>
  <c r="T170" i="23"/>
  <c r="Q170" i="23"/>
  <c r="O170" i="23"/>
  <c r="L170" i="23"/>
  <c r="K170" i="23"/>
  <c r="J170" i="23"/>
  <c r="I170" i="23"/>
  <c r="H170" i="23"/>
  <c r="R170" i="23" s="1"/>
  <c r="G170" i="23"/>
  <c r="F170" i="23"/>
  <c r="E170" i="23"/>
  <c r="D170" i="23"/>
  <c r="C170" i="23"/>
  <c r="B170" i="23"/>
  <c r="V169" i="23"/>
  <c r="T169" i="23"/>
  <c r="Q169" i="23"/>
  <c r="O169" i="23"/>
  <c r="L169" i="23"/>
  <c r="K169" i="23"/>
  <c r="J169" i="23"/>
  <c r="I169" i="23"/>
  <c r="H169" i="23"/>
  <c r="R169" i="23" s="1"/>
  <c r="G169" i="23"/>
  <c r="F169" i="23"/>
  <c r="E169" i="23"/>
  <c r="D169" i="23"/>
  <c r="C169" i="23"/>
  <c r="B169" i="23"/>
  <c r="V168" i="23"/>
  <c r="T168" i="23"/>
  <c r="Q168" i="23"/>
  <c r="O168" i="23"/>
  <c r="L168" i="23"/>
  <c r="K168" i="23"/>
  <c r="J168" i="23"/>
  <c r="I168" i="23"/>
  <c r="H168" i="23"/>
  <c r="R168" i="23" s="1"/>
  <c r="G168" i="23"/>
  <c r="F168" i="23"/>
  <c r="E168" i="23"/>
  <c r="D168" i="23"/>
  <c r="C168" i="23"/>
  <c r="B168" i="23"/>
  <c r="V167" i="23"/>
  <c r="T167" i="23"/>
  <c r="Q167" i="23"/>
  <c r="O167" i="23"/>
  <c r="P167" i="23" s="1"/>
  <c r="L167" i="23"/>
  <c r="K167" i="23"/>
  <c r="J167" i="23"/>
  <c r="I167" i="23"/>
  <c r="H167" i="23"/>
  <c r="R167" i="23" s="1"/>
  <c r="S167" i="23" s="1"/>
  <c r="G167" i="23"/>
  <c r="F167" i="23"/>
  <c r="E167" i="23"/>
  <c r="D167" i="23"/>
  <c r="C167" i="23"/>
  <c r="B167" i="23"/>
  <c r="V166" i="23"/>
  <c r="T166" i="23"/>
  <c r="Q166" i="23"/>
  <c r="O166" i="23"/>
  <c r="L166" i="23"/>
  <c r="K166" i="23"/>
  <c r="J166" i="23"/>
  <c r="I166" i="23"/>
  <c r="H166" i="23"/>
  <c r="R166" i="23" s="1"/>
  <c r="G166" i="23"/>
  <c r="F166" i="23"/>
  <c r="E166" i="23"/>
  <c r="D166" i="23"/>
  <c r="C166" i="23"/>
  <c r="B166" i="23"/>
  <c r="V165" i="23"/>
  <c r="T165" i="23"/>
  <c r="Q165" i="23"/>
  <c r="O165" i="23"/>
  <c r="L165" i="23"/>
  <c r="K165" i="23"/>
  <c r="J165" i="23"/>
  <c r="I165" i="23"/>
  <c r="H165" i="23"/>
  <c r="R165" i="23" s="1"/>
  <c r="G165" i="23"/>
  <c r="F165" i="23"/>
  <c r="E165" i="23"/>
  <c r="D165" i="23"/>
  <c r="C165" i="23"/>
  <c r="B165" i="23"/>
  <c r="V164" i="23"/>
  <c r="W164" i="23" s="1"/>
  <c r="T164" i="23"/>
  <c r="Q164" i="23"/>
  <c r="O164" i="23"/>
  <c r="L164" i="23"/>
  <c r="K164" i="23"/>
  <c r="J164" i="23"/>
  <c r="I164" i="23"/>
  <c r="H164" i="23"/>
  <c r="R164" i="23" s="1"/>
  <c r="G164" i="23"/>
  <c r="F164" i="23"/>
  <c r="E164" i="23"/>
  <c r="D164" i="23"/>
  <c r="C164" i="23"/>
  <c r="B164" i="23"/>
  <c r="V163" i="23"/>
  <c r="T163" i="23"/>
  <c r="Q163" i="23"/>
  <c r="O163" i="23"/>
  <c r="L163" i="23"/>
  <c r="W163" i="23" s="1"/>
  <c r="K163" i="23"/>
  <c r="J163" i="23"/>
  <c r="I163" i="23"/>
  <c r="H163" i="23"/>
  <c r="R163" i="23" s="1"/>
  <c r="G163" i="23"/>
  <c r="F163" i="23"/>
  <c r="E163" i="23"/>
  <c r="D163" i="23"/>
  <c r="C163" i="23"/>
  <c r="B163" i="23"/>
  <c r="V162" i="23"/>
  <c r="T162" i="23"/>
  <c r="Q162" i="23"/>
  <c r="O162" i="23"/>
  <c r="L162" i="23"/>
  <c r="K162" i="23"/>
  <c r="J162" i="23"/>
  <c r="I162" i="23"/>
  <c r="H162" i="23"/>
  <c r="R162" i="23" s="1"/>
  <c r="G162" i="23"/>
  <c r="F162" i="23"/>
  <c r="E162" i="23"/>
  <c r="D162" i="23"/>
  <c r="C162" i="23"/>
  <c r="B162" i="23"/>
  <c r="V161" i="23"/>
  <c r="T161" i="23"/>
  <c r="Q161" i="23"/>
  <c r="O161" i="23"/>
  <c r="L161" i="23"/>
  <c r="K161" i="23"/>
  <c r="J161" i="23"/>
  <c r="I161" i="23"/>
  <c r="H161" i="23"/>
  <c r="R161" i="23" s="1"/>
  <c r="G161" i="23"/>
  <c r="F161" i="23"/>
  <c r="E161" i="23"/>
  <c r="D161" i="23"/>
  <c r="C161" i="23"/>
  <c r="B161" i="23"/>
  <c r="V160" i="23"/>
  <c r="T160" i="23"/>
  <c r="Q160" i="23"/>
  <c r="O160" i="23"/>
  <c r="L160" i="23"/>
  <c r="K160" i="23"/>
  <c r="J160" i="23"/>
  <c r="I160" i="23"/>
  <c r="H160" i="23"/>
  <c r="R160" i="23" s="1"/>
  <c r="G160" i="23"/>
  <c r="F160" i="23"/>
  <c r="E160" i="23"/>
  <c r="D160" i="23"/>
  <c r="C160" i="23"/>
  <c r="B160" i="23"/>
  <c r="V159" i="23"/>
  <c r="T159" i="23"/>
  <c r="Q159" i="23"/>
  <c r="O159" i="23"/>
  <c r="L159" i="23"/>
  <c r="K159" i="23"/>
  <c r="J159" i="23"/>
  <c r="I159" i="23"/>
  <c r="H159" i="23"/>
  <c r="R159" i="23" s="1"/>
  <c r="G159" i="23"/>
  <c r="F159" i="23"/>
  <c r="E159" i="23"/>
  <c r="D159" i="23"/>
  <c r="C159" i="23"/>
  <c r="B159" i="23"/>
  <c r="V158" i="23"/>
  <c r="T158" i="23"/>
  <c r="Q158" i="23"/>
  <c r="O158" i="23"/>
  <c r="L158" i="23"/>
  <c r="K158" i="23"/>
  <c r="J158" i="23"/>
  <c r="I158" i="23"/>
  <c r="H158" i="23"/>
  <c r="R158" i="23" s="1"/>
  <c r="G158" i="23"/>
  <c r="F158" i="23"/>
  <c r="E158" i="23"/>
  <c r="D158" i="23"/>
  <c r="C158" i="23"/>
  <c r="B158" i="23"/>
  <c r="V157" i="23"/>
  <c r="T157" i="23"/>
  <c r="Q157" i="23"/>
  <c r="O157" i="23"/>
  <c r="L157" i="23"/>
  <c r="K157" i="23"/>
  <c r="J157" i="23"/>
  <c r="I157" i="23"/>
  <c r="H157" i="23"/>
  <c r="R157" i="23" s="1"/>
  <c r="G157" i="23"/>
  <c r="F157" i="23"/>
  <c r="E157" i="23"/>
  <c r="D157" i="23"/>
  <c r="C157" i="23"/>
  <c r="B157" i="23"/>
  <c r="V156" i="23"/>
  <c r="T156" i="23"/>
  <c r="Q156" i="23"/>
  <c r="O156" i="23"/>
  <c r="L156" i="23"/>
  <c r="K156" i="23"/>
  <c r="J156" i="23"/>
  <c r="I156" i="23"/>
  <c r="H156" i="23"/>
  <c r="R156" i="23" s="1"/>
  <c r="G156" i="23"/>
  <c r="F156" i="23"/>
  <c r="E156" i="23"/>
  <c r="D156" i="23"/>
  <c r="C156" i="23"/>
  <c r="B156" i="23"/>
  <c r="V155" i="23"/>
  <c r="T155" i="23"/>
  <c r="Q155" i="23"/>
  <c r="O155" i="23"/>
  <c r="L155" i="23"/>
  <c r="K155" i="23"/>
  <c r="J155" i="23"/>
  <c r="I155" i="23"/>
  <c r="H155" i="23"/>
  <c r="R155" i="23" s="1"/>
  <c r="G155" i="23"/>
  <c r="F155" i="23"/>
  <c r="E155" i="23"/>
  <c r="D155" i="23"/>
  <c r="C155" i="23"/>
  <c r="B155" i="23"/>
  <c r="V154" i="23"/>
  <c r="T154" i="23"/>
  <c r="Q154" i="23"/>
  <c r="O154" i="23"/>
  <c r="L154" i="23"/>
  <c r="K154" i="23"/>
  <c r="J154" i="23"/>
  <c r="I154" i="23"/>
  <c r="H154" i="23"/>
  <c r="R154" i="23" s="1"/>
  <c r="G154" i="23"/>
  <c r="F154" i="23"/>
  <c r="E154" i="23"/>
  <c r="D154" i="23"/>
  <c r="C154" i="23"/>
  <c r="B154" i="23"/>
  <c r="V153" i="23"/>
  <c r="T153" i="23"/>
  <c r="Q153" i="23"/>
  <c r="O153" i="23"/>
  <c r="L153" i="23"/>
  <c r="K153" i="23"/>
  <c r="M153" i="23" s="1"/>
  <c r="J153" i="23"/>
  <c r="I153" i="23"/>
  <c r="H153" i="23"/>
  <c r="R153" i="23" s="1"/>
  <c r="G153" i="23"/>
  <c r="F153" i="23"/>
  <c r="E153" i="23"/>
  <c r="D153" i="23"/>
  <c r="C153" i="23"/>
  <c r="B153" i="23"/>
  <c r="V152" i="23"/>
  <c r="T152" i="23"/>
  <c r="Q152" i="23"/>
  <c r="O152" i="23"/>
  <c r="L152" i="23"/>
  <c r="K152" i="23"/>
  <c r="J152" i="23"/>
  <c r="I152" i="23"/>
  <c r="H152" i="23"/>
  <c r="R152" i="23" s="1"/>
  <c r="G152" i="23"/>
  <c r="F152" i="23"/>
  <c r="E152" i="23"/>
  <c r="D152" i="23"/>
  <c r="C152" i="23"/>
  <c r="B152" i="23"/>
  <c r="V151" i="23"/>
  <c r="T151" i="23"/>
  <c r="Q151" i="23"/>
  <c r="O151" i="23"/>
  <c r="L151" i="23"/>
  <c r="K151" i="23"/>
  <c r="J151" i="23"/>
  <c r="I151" i="23"/>
  <c r="H151" i="23"/>
  <c r="R151" i="23" s="1"/>
  <c r="G151" i="23"/>
  <c r="F151" i="23"/>
  <c r="E151" i="23"/>
  <c r="D151" i="23"/>
  <c r="C151" i="23"/>
  <c r="B151" i="23"/>
  <c r="V150" i="23"/>
  <c r="W150" i="23" s="1"/>
  <c r="T150" i="23"/>
  <c r="Q150" i="23"/>
  <c r="O150" i="23"/>
  <c r="L150" i="23"/>
  <c r="K150" i="23"/>
  <c r="M150" i="23" s="1"/>
  <c r="J150" i="23"/>
  <c r="I150" i="23"/>
  <c r="H150" i="23"/>
  <c r="R150" i="23" s="1"/>
  <c r="G150" i="23"/>
  <c r="F150" i="23"/>
  <c r="E150" i="23"/>
  <c r="D150" i="23"/>
  <c r="C150" i="23"/>
  <c r="B150" i="23"/>
  <c r="V149" i="23"/>
  <c r="T149" i="23"/>
  <c r="Q149" i="23"/>
  <c r="O149" i="23"/>
  <c r="L149" i="23"/>
  <c r="K149" i="23"/>
  <c r="J149" i="23"/>
  <c r="I149" i="23"/>
  <c r="H149" i="23"/>
  <c r="R149" i="23" s="1"/>
  <c r="S149" i="23" s="1"/>
  <c r="G149" i="23"/>
  <c r="F149" i="23"/>
  <c r="E149" i="23"/>
  <c r="D149" i="23"/>
  <c r="C149" i="23"/>
  <c r="B149" i="23"/>
  <c r="V148" i="23"/>
  <c r="T148" i="23"/>
  <c r="Q148" i="23"/>
  <c r="O148" i="23"/>
  <c r="L148" i="23"/>
  <c r="K148" i="23"/>
  <c r="J148" i="23"/>
  <c r="I148" i="23"/>
  <c r="H148" i="23"/>
  <c r="R148" i="23" s="1"/>
  <c r="G148" i="23"/>
  <c r="F148" i="23"/>
  <c r="E148" i="23"/>
  <c r="D148" i="23"/>
  <c r="C148" i="23"/>
  <c r="B148" i="23"/>
  <c r="V147" i="23"/>
  <c r="T147" i="23"/>
  <c r="R147" i="23"/>
  <c r="Q147" i="23"/>
  <c r="O147" i="23"/>
  <c r="L147" i="23"/>
  <c r="W147" i="23" s="1"/>
  <c r="K147" i="23"/>
  <c r="J147" i="23"/>
  <c r="I147" i="23"/>
  <c r="H147" i="23"/>
  <c r="G147" i="23"/>
  <c r="F147" i="23"/>
  <c r="E147" i="23"/>
  <c r="D147" i="23"/>
  <c r="C147" i="23"/>
  <c r="B147" i="23"/>
  <c r="V146" i="23"/>
  <c r="T146" i="23"/>
  <c r="U146" i="23" s="1"/>
  <c r="Q146" i="23"/>
  <c r="O146" i="23"/>
  <c r="L146" i="23"/>
  <c r="K146" i="23"/>
  <c r="J146" i="23"/>
  <c r="I146" i="23"/>
  <c r="H146" i="23"/>
  <c r="R146" i="23" s="1"/>
  <c r="G146" i="23"/>
  <c r="F146" i="23"/>
  <c r="E146" i="23"/>
  <c r="D146" i="23"/>
  <c r="C146" i="23"/>
  <c r="B146" i="23"/>
  <c r="V145" i="23"/>
  <c r="T145" i="23"/>
  <c r="R145" i="23"/>
  <c r="S145" i="23" s="1"/>
  <c r="Q145" i="23"/>
  <c r="O145" i="23"/>
  <c r="L145" i="23"/>
  <c r="K145" i="23"/>
  <c r="J145" i="23"/>
  <c r="I145" i="23"/>
  <c r="H145" i="23"/>
  <c r="G145" i="23"/>
  <c r="F145" i="23"/>
  <c r="E145" i="23"/>
  <c r="D145" i="23"/>
  <c r="C145" i="23"/>
  <c r="B145" i="23"/>
  <c r="V144" i="23"/>
  <c r="T144" i="23"/>
  <c r="Q144" i="23"/>
  <c r="O144" i="23"/>
  <c r="L144" i="23"/>
  <c r="K144" i="23"/>
  <c r="J144" i="23"/>
  <c r="I144" i="23"/>
  <c r="H144" i="23"/>
  <c r="R144" i="23" s="1"/>
  <c r="G144" i="23"/>
  <c r="F144" i="23"/>
  <c r="E144" i="23"/>
  <c r="D144" i="23"/>
  <c r="C144" i="23"/>
  <c r="B144" i="23"/>
  <c r="V143" i="23"/>
  <c r="T143" i="23"/>
  <c r="Q143" i="23"/>
  <c r="O143" i="23"/>
  <c r="P143" i="23" s="1"/>
  <c r="L143" i="23"/>
  <c r="K143" i="23"/>
  <c r="J143" i="23"/>
  <c r="I143" i="23"/>
  <c r="H143" i="23"/>
  <c r="R143" i="23" s="1"/>
  <c r="G143" i="23"/>
  <c r="F143" i="23"/>
  <c r="E143" i="23"/>
  <c r="D143" i="23"/>
  <c r="C143" i="23"/>
  <c r="B143" i="23"/>
  <c r="V142" i="23"/>
  <c r="T142" i="23"/>
  <c r="Q142" i="23"/>
  <c r="O142" i="23"/>
  <c r="L142" i="23"/>
  <c r="U142" i="23" s="1"/>
  <c r="K142" i="23"/>
  <c r="J142" i="23"/>
  <c r="I142" i="23"/>
  <c r="H142" i="23"/>
  <c r="R142" i="23" s="1"/>
  <c r="G142" i="23"/>
  <c r="F142" i="23"/>
  <c r="E142" i="23"/>
  <c r="D142" i="23"/>
  <c r="C142" i="23"/>
  <c r="B142" i="23"/>
  <c r="V141" i="23"/>
  <c r="T141" i="23"/>
  <c r="Q141" i="23"/>
  <c r="O141" i="23"/>
  <c r="L141" i="23"/>
  <c r="K141" i="23"/>
  <c r="J141" i="23"/>
  <c r="I141" i="23"/>
  <c r="H141" i="23"/>
  <c r="R141" i="23" s="1"/>
  <c r="G141" i="23"/>
  <c r="F141" i="23"/>
  <c r="E141" i="23"/>
  <c r="D141" i="23"/>
  <c r="C141" i="23"/>
  <c r="B141" i="23"/>
  <c r="V140" i="23"/>
  <c r="T140" i="23"/>
  <c r="Q140" i="23"/>
  <c r="O140" i="23"/>
  <c r="L140" i="23"/>
  <c r="K140" i="23"/>
  <c r="M140" i="23" s="1"/>
  <c r="J140" i="23"/>
  <c r="I140" i="23"/>
  <c r="H140" i="23"/>
  <c r="R140" i="23" s="1"/>
  <c r="G140" i="23"/>
  <c r="F140" i="23"/>
  <c r="E140" i="23"/>
  <c r="D140" i="23"/>
  <c r="C140" i="23"/>
  <c r="B140" i="23"/>
  <c r="V139" i="23"/>
  <c r="T139" i="23"/>
  <c r="Q139" i="23"/>
  <c r="O139" i="23"/>
  <c r="L139" i="23"/>
  <c r="K139" i="23"/>
  <c r="J139" i="23"/>
  <c r="I139" i="23"/>
  <c r="H139" i="23"/>
  <c r="R139" i="23" s="1"/>
  <c r="G139" i="23"/>
  <c r="F139" i="23"/>
  <c r="E139" i="23"/>
  <c r="D139" i="23"/>
  <c r="C139" i="23"/>
  <c r="B139" i="23"/>
  <c r="V138" i="23"/>
  <c r="T138" i="23"/>
  <c r="Q138" i="23"/>
  <c r="O138" i="23"/>
  <c r="L138" i="23"/>
  <c r="K138" i="23"/>
  <c r="J138" i="23"/>
  <c r="I138" i="23"/>
  <c r="H138" i="23"/>
  <c r="R138" i="23" s="1"/>
  <c r="G138" i="23"/>
  <c r="F138" i="23"/>
  <c r="E138" i="23"/>
  <c r="D138" i="23"/>
  <c r="C138" i="23"/>
  <c r="B138" i="23"/>
  <c r="V137" i="23"/>
  <c r="T137" i="23"/>
  <c r="Q137" i="23"/>
  <c r="O137" i="23"/>
  <c r="L137" i="23"/>
  <c r="K137" i="23"/>
  <c r="J137" i="23"/>
  <c r="I137" i="23"/>
  <c r="H137" i="23"/>
  <c r="R137" i="23" s="1"/>
  <c r="G137" i="23"/>
  <c r="F137" i="23"/>
  <c r="E137" i="23"/>
  <c r="D137" i="23"/>
  <c r="C137" i="23"/>
  <c r="B137" i="23"/>
  <c r="V136" i="23"/>
  <c r="T136" i="23"/>
  <c r="Q136" i="23"/>
  <c r="O136" i="23"/>
  <c r="L136" i="23"/>
  <c r="K136" i="23"/>
  <c r="J136" i="23"/>
  <c r="I136" i="23"/>
  <c r="H136" i="23"/>
  <c r="R136" i="23" s="1"/>
  <c r="G136" i="23"/>
  <c r="F136" i="23"/>
  <c r="E136" i="23"/>
  <c r="D136" i="23"/>
  <c r="C136" i="23"/>
  <c r="B136" i="23"/>
  <c r="V135" i="23"/>
  <c r="T135" i="23"/>
  <c r="Q135" i="23"/>
  <c r="O135" i="23"/>
  <c r="L135" i="23"/>
  <c r="K135" i="23"/>
  <c r="J135" i="23"/>
  <c r="I135" i="23"/>
  <c r="H135" i="23"/>
  <c r="R135" i="23" s="1"/>
  <c r="G135" i="23"/>
  <c r="F135" i="23"/>
  <c r="E135" i="23"/>
  <c r="D135" i="23"/>
  <c r="C135" i="23"/>
  <c r="B135" i="23"/>
  <c r="V134" i="23"/>
  <c r="T134" i="23"/>
  <c r="Q134" i="23"/>
  <c r="O134" i="23"/>
  <c r="L134" i="23"/>
  <c r="K134" i="23"/>
  <c r="J134" i="23"/>
  <c r="I134" i="23"/>
  <c r="H134" i="23"/>
  <c r="R134" i="23" s="1"/>
  <c r="G134" i="23"/>
  <c r="F134" i="23"/>
  <c r="E134" i="23"/>
  <c r="D134" i="23"/>
  <c r="C134" i="23"/>
  <c r="B134" i="23"/>
  <c r="V133" i="23"/>
  <c r="T133" i="23"/>
  <c r="Q133" i="23"/>
  <c r="O133" i="23"/>
  <c r="L133" i="23"/>
  <c r="K133" i="23"/>
  <c r="J133" i="23"/>
  <c r="I133" i="23"/>
  <c r="H133" i="23"/>
  <c r="R133" i="23" s="1"/>
  <c r="S133" i="23" s="1"/>
  <c r="G133" i="23"/>
  <c r="F133" i="23"/>
  <c r="E133" i="23"/>
  <c r="D133" i="23"/>
  <c r="C133" i="23"/>
  <c r="B133" i="23"/>
  <c r="V132" i="23"/>
  <c r="W132" i="23" s="1"/>
  <c r="T132" i="23"/>
  <c r="Q132" i="23"/>
  <c r="O132" i="23"/>
  <c r="L132" i="23"/>
  <c r="K132" i="23"/>
  <c r="J132" i="23"/>
  <c r="I132" i="23"/>
  <c r="H132" i="23"/>
  <c r="R132" i="23" s="1"/>
  <c r="G132" i="23"/>
  <c r="F132" i="23"/>
  <c r="E132" i="23"/>
  <c r="D132" i="23"/>
  <c r="C132" i="23"/>
  <c r="B132" i="23"/>
  <c r="V131" i="23"/>
  <c r="T131" i="23"/>
  <c r="Q131" i="23"/>
  <c r="O131" i="23"/>
  <c r="P131" i="23" s="1"/>
  <c r="L131" i="23"/>
  <c r="K131" i="23"/>
  <c r="J131" i="23"/>
  <c r="I131" i="23"/>
  <c r="H131" i="23"/>
  <c r="R131" i="23" s="1"/>
  <c r="G131" i="23"/>
  <c r="F131" i="23"/>
  <c r="E131" i="23"/>
  <c r="D131" i="23"/>
  <c r="C131" i="23"/>
  <c r="B131" i="23"/>
  <c r="V130" i="23"/>
  <c r="T130" i="23"/>
  <c r="Q130" i="23"/>
  <c r="O130" i="23"/>
  <c r="L130" i="23"/>
  <c r="K130" i="23"/>
  <c r="J130" i="23"/>
  <c r="I130" i="23"/>
  <c r="H130" i="23"/>
  <c r="R130" i="23" s="1"/>
  <c r="G130" i="23"/>
  <c r="F130" i="23"/>
  <c r="E130" i="23"/>
  <c r="D130" i="23"/>
  <c r="C130" i="23"/>
  <c r="B130" i="23"/>
  <c r="V129" i="23"/>
  <c r="T129" i="23"/>
  <c r="Q129" i="23"/>
  <c r="O129" i="23"/>
  <c r="L129" i="23"/>
  <c r="K129" i="23"/>
  <c r="J129" i="23"/>
  <c r="I129" i="23"/>
  <c r="H129" i="23"/>
  <c r="R129" i="23" s="1"/>
  <c r="G129" i="23"/>
  <c r="F129" i="23"/>
  <c r="E129" i="23"/>
  <c r="D129" i="23"/>
  <c r="C129" i="23"/>
  <c r="B129" i="23"/>
  <c r="V128" i="23"/>
  <c r="T128" i="23"/>
  <c r="Q128" i="23"/>
  <c r="O128" i="23"/>
  <c r="L128" i="23"/>
  <c r="K128" i="23"/>
  <c r="J128" i="23"/>
  <c r="I128" i="23"/>
  <c r="H128" i="23"/>
  <c r="R128" i="23" s="1"/>
  <c r="G128" i="23"/>
  <c r="F128" i="23"/>
  <c r="E128" i="23"/>
  <c r="D128" i="23"/>
  <c r="C128" i="23"/>
  <c r="B128" i="23"/>
  <c r="V127" i="23"/>
  <c r="T127" i="23"/>
  <c r="Q127" i="23"/>
  <c r="O127" i="23"/>
  <c r="L127" i="23"/>
  <c r="K127" i="23"/>
  <c r="J127" i="23"/>
  <c r="I127" i="23"/>
  <c r="H127" i="23"/>
  <c r="R127" i="23" s="1"/>
  <c r="G127" i="23"/>
  <c r="F127" i="23"/>
  <c r="E127" i="23"/>
  <c r="D127" i="23"/>
  <c r="C127" i="23"/>
  <c r="B127" i="23"/>
  <c r="V126" i="23"/>
  <c r="T126" i="23"/>
  <c r="Q126" i="23"/>
  <c r="O126" i="23"/>
  <c r="L126" i="23"/>
  <c r="K126" i="23"/>
  <c r="J126" i="23"/>
  <c r="I126" i="23"/>
  <c r="H126" i="23"/>
  <c r="R126" i="23" s="1"/>
  <c r="G126" i="23"/>
  <c r="F126" i="23"/>
  <c r="E126" i="23"/>
  <c r="D126" i="23"/>
  <c r="C126" i="23"/>
  <c r="B126" i="23"/>
  <c r="V125" i="23"/>
  <c r="T125" i="23"/>
  <c r="Q125" i="23"/>
  <c r="O125" i="23"/>
  <c r="L125" i="23"/>
  <c r="K125" i="23"/>
  <c r="J125" i="23"/>
  <c r="I125" i="23"/>
  <c r="H125" i="23"/>
  <c r="R125" i="23" s="1"/>
  <c r="G125" i="23"/>
  <c r="F125" i="23"/>
  <c r="E125" i="23"/>
  <c r="D125" i="23"/>
  <c r="C125" i="23"/>
  <c r="B125" i="23"/>
  <c r="V124" i="23"/>
  <c r="T124" i="23"/>
  <c r="Q124" i="23"/>
  <c r="O124" i="23"/>
  <c r="L124" i="23"/>
  <c r="K124" i="23"/>
  <c r="J124" i="23"/>
  <c r="I124" i="23"/>
  <c r="H124" i="23"/>
  <c r="R124" i="23" s="1"/>
  <c r="G124" i="23"/>
  <c r="F124" i="23"/>
  <c r="E124" i="23"/>
  <c r="D124" i="23"/>
  <c r="C124" i="23"/>
  <c r="B124" i="23"/>
  <c r="V123" i="23"/>
  <c r="T123" i="23"/>
  <c r="Q123" i="23"/>
  <c r="O123" i="23"/>
  <c r="L123" i="23"/>
  <c r="K123" i="23"/>
  <c r="J123" i="23"/>
  <c r="I123" i="23"/>
  <c r="H123" i="23"/>
  <c r="R123" i="23" s="1"/>
  <c r="G123" i="23"/>
  <c r="F123" i="23"/>
  <c r="E123" i="23"/>
  <c r="D123" i="23"/>
  <c r="C123" i="23"/>
  <c r="B123" i="23"/>
  <c r="V122" i="23"/>
  <c r="T122" i="23"/>
  <c r="Q122" i="23"/>
  <c r="O122" i="23"/>
  <c r="L122" i="23"/>
  <c r="K122" i="23"/>
  <c r="J122" i="23"/>
  <c r="I122" i="23"/>
  <c r="H122" i="23"/>
  <c r="R122" i="23" s="1"/>
  <c r="G122" i="23"/>
  <c r="F122" i="23"/>
  <c r="E122" i="23"/>
  <c r="D122" i="23"/>
  <c r="C122" i="23"/>
  <c r="B122" i="23"/>
  <c r="V121" i="23"/>
  <c r="T121" i="23"/>
  <c r="Q121" i="23"/>
  <c r="O121" i="23"/>
  <c r="L121" i="23"/>
  <c r="K121" i="23"/>
  <c r="J121" i="23"/>
  <c r="I121" i="23"/>
  <c r="H121" i="23"/>
  <c r="R121" i="23" s="1"/>
  <c r="G121" i="23"/>
  <c r="F121" i="23"/>
  <c r="E121" i="23"/>
  <c r="D121" i="23"/>
  <c r="C121" i="23"/>
  <c r="B121" i="23"/>
  <c r="V120" i="23"/>
  <c r="T120" i="23"/>
  <c r="Q120" i="23"/>
  <c r="O120" i="23"/>
  <c r="L120" i="23"/>
  <c r="K120" i="23"/>
  <c r="J120" i="23"/>
  <c r="I120" i="23"/>
  <c r="H120" i="23"/>
  <c r="R120" i="23" s="1"/>
  <c r="G120" i="23"/>
  <c r="F120" i="23"/>
  <c r="E120" i="23"/>
  <c r="D120" i="23"/>
  <c r="C120" i="23"/>
  <c r="B120" i="23"/>
  <c r="V119" i="23"/>
  <c r="T119" i="23"/>
  <c r="Q119" i="23"/>
  <c r="O119" i="23"/>
  <c r="L119" i="23"/>
  <c r="K119" i="23"/>
  <c r="J119" i="23"/>
  <c r="I119" i="23"/>
  <c r="H119" i="23"/>
  <c r="R119" i="23" s="1"/>
  <c r="G119" i="23"/>
  <c r="F119" i="23"/>
  <c r="E119" i="23"/>
  <c r="D119" i="23"/>
  <c r="C119" i="23"/>
  <c r="B119" i="23"/>
  <c r="V118" i="23"/>
  <c r="T118" i="23"/>
  <c r="Q118" i="23"/>
  <c r="O118" i="23"/>
  <c r="L118" i="23"/>
  <c r="K118" i="23"/>
  <c r="J118" i="23"/>
  <c r="I118" i="23"/>
  <c r="H118" i="23"/>
  <c r="R118" i="23" s="1"/>
  <c r="G118" i="23"/>
  <c r="F118" i="23"/>
  <c r="E118" i="23"/>
  <c r="D118" i="23"/>
  <c r="C118" i="23"/>
  <c r="B118" i="23"/>
  <c r="V117" i="23"/>
  <c r="T117" i="23"/>
  <c r="Q117" i="23"/>
  <c r="O117" i="23"/>
  <c r="L117" i="23"/>
  <c r="K117" i="23"/>
  <c r="P117" i="23" s="1"/>
  <c r="J117" i="23"/>
  <c r="I117" i="23"/>
  <c r="H117" i="23"/>
  <c r="R117" i="23" s="1"/>
  <c r="G117" i="23"/>
  <c r="F117" i="23"/>
  <c r="E117" i="23"/>
  <c r="D117" i="23"/>
  <c r="C117" i="23"/>
  <c r="B117" i="23"/>
  <c r="V116" i="23"/>
  <c r="T116" i="23"/>
  <c r="Q116" i="23"/>
  <c r="O116" i="23"/>
  <c r="L116" i="23"/>
  <c r="K116" i="23"/>
  <c r="J116" i="23"/>
  <c r="I116" i="23"/>
  <c r="H116" i="23"/>
  <c r="R116" i="23" s="1"/>
  <c r="G116" i="23"/>
  <c r="F116" i="23"/>
  <c r="E116" i="23"/>
  <c r="D116" i="23"/>
  <c r="C116" i="23"/>
  <c r="B116" i="23"/>
  <c r="V115" i="23"/>
  <c r="T115" i="23"/>
  <c r="Q115" i="23"/>
  <c r="O115" i="23"/>
  <c r="L115" i="23"/>
  <c r="K115" i="23"/>
  <c r="J115" i="23"/>
  <c r="I115" i="23"/>
  <c r="H115" i="23"/>
  <c r="R115" i="23" s="1"/>
  <c r="G115" i="23"/>
  <c r="F115" i="23"/>
  <c r="E115" i="23"/>
  <c r="D115" i="23"/>
  <c r="C115" i="23"/>
  <c r="B115" i="23"/>
  <c r="V114" i="23"/>
  <c r="T114" i="23"/>
  <c r="Q114" i="23"/>
  <c r="O114" i="23"/>
  <c r="L114" i="23"/>
  <c r="K114" i="23"/>
  <c r="J114" i="23"/>
  <c r="I114" i="23"/>
  <c r="H114" i="23"/>
  <c r="R114" i="23" s="1"/>
  <c r="G114" i="23"/>
  <c r="F114" i="23"/>
  <c r="E114" i="23"/>
  <c r="D114" i="23"/>
  <c r="C114" i="23"/>
  <c r="B114" i="23"/>
  <c r="V113" i="23"/>
  <c r="T113" i="23"/>
  <c r="Q113" i="23"/>
  <c r="O113" i="23"/>
  <c r="L113" i="23"/>
  <c r="K113" i="23"/>
  <c r="J113" i="23"/>
  <c r="I113" i="23"/>
  <c r="H113" i="23"/>
  <c r="R113" i="23" s="1"/>
  <c r="G113" i="23"/>
  <c r="F113" i="23"/>
  <c r="E113" i="23"/>
  <c r="D113" i="23"/>
  <c r="C113" i="23"/>
  <c r="B113" i="23"/>
  <c r="V112" i="23"/>
  <c r="T112" i="23"/>
  <c r="Q112" i="23"/>
  <c r="O112" i="23"/>
  <c r="L112" i="23"/>
  <c r="K112" i="23"/>
  <c r="J112" i="23"/>
  <c r="I112" i="23"/>
  <c r="H112" i="23"/>
  <c r="R112" i="23" s="1"/>
  <c r="G112" i="23"/>
  <c r="F112" i="23"/>
  <c r="E112" i="23"/>
  <c r="D112" i="23"/>
  <c r="C112" i="23"/>
  <c r="B112" i="23"/>
  <c r="V111" i="23"/>
  <c r="T111" i="23"/>
  <c r="Q111" i="23"/>
  <c r="O111" i="23"/>
  <c r="L111" i="23"/>
  <c r="K111" i="23"/>
  <c r="J111" i="23"/>
  <c r="I111" i="23"/>
  <c r="H111" i="23"/>
  <c r="R111" i="23" s="1"/>
  <c r="G111" i="23"/>
  <c r="F111" i="23"/>
  <c r="E111" i="23"/>
  <c r="D111" i="23"/>
  <c r="C111" i="23"/>
  <c r="B111" i="23"/>
  <c r="V110" i="23"/>
  <c r="T110" i="23"/>
  <c r="Q110" i="23"/>
  <c r="O110" i="23"/>
  <c r="L110" i="23"/>
  <c r="K110" i="23"/>
  <c r="J110" i="23"/>
  <c r="I110" i="23"/>
  <c r="H110" i="23"/>
  <c r="R110" i="23" s="1"/>
  <c r="G110" i="23"/>
  <c r="F110" i="23"/>
  <c r="E110" i="23"/>
  <c r="D110" i="23"/>
  <c r="C110" i="23"/>
  <c r="B110" i="23"/>
  <c r="V109" i="23"/>
  <c r="T109" i="23"/>
  <c r="Q109" i="23"/>
  <c r="O109" i="23"/>
  <c r="L109" i="23"/>
  <c r="K109" i="23"/>
  <c r="J109" i="23"/>
  <c r="I109" i="23"/>
  <c r="H109" i="23"/>
  <c r="R109" i="23" s="1"/>
  <c r="G109" i="23"/>
  <c r="F109" i="23"/>
  <c r="E109" i="23"/>
  <c r="D109" i="23"/>
  <c r="C109" i="23"/>
  <c r="B109" i="23"/>
  <c r="V108" i="23"/>
  <c r="T108" i="23"/>
  <c r="Q108" i="23"/>
  <c r="O108" i="23"/>
  <c r="L108" i="23"/>
  <c r="K108" i="23"/>
  <c r="J108" i="23"/>
  <c r="I108" i="23"/>
  <c r="H108" i="23"/>
  <c r="R108" i="23" s="1"/>
  <c r="G108" i="23"/>
  <c r="F108" i="23"/>
  <c r="E108" i="23"/>
  <c r="D108" i="23"/>
  <c r="C108" i="23"/>
  <c r="B108" i="23"/>
  <c r="V107" i="23"/>
  <c r="T107" i="23"/>
  <c r="Q107" i="23"/>
  <c r="O107" i="23"/>
  <c r="L107" i="23"/>
  <c r="K107" i="23"/>
  <c r="J107" i="23"/>
  <c r="I107" i="23"/>
  <c r="H107" i="23"/>
  <c r="R107" i="23" s="1"/>
  <c r="G107" i="23"/>
  <c r="F107" i="23"/>
  <c r="E107" i="23"/>
  <c r="D107" i="23"/>
  <c r="C107" i="23"/>
  <c r="B107" i="23"/>
  <c r="V106" i="23"/>
  <c r="T106" i="23"/>
  <c r="Q106" i="23"/>
  <c r="O106" i="23"/>
  <c r="L106" i="23"/>
  <c r="K106" i="23"/>
  <c r="J106" i="23"/>
  <c r="I106" i="23"/>
  <c r="H106" i="23"/>
  <c r="R106" i="23" s="1"/>
  <c r="G106" i="23"/>
  <c r="F106" i="23"/>
  <c r="E106" i="23"/>
  <c r="D106" i="23"/>
  <c r="C106" i="23"/>
  <c r="B106" i="23"/>
  <c r="V105" i="23"/>
  <c r="T105" i="23"/>
  <c r="Q105" i="23"/>
  <c r="O105" i="23"/>
  <c r="L105" i="23"/>
  <c r="K105" i="23"/>
  <c r="J105" i="23"/>
  <c r="I105" i="23"/>
  <c r="H105" i="23"/>
  <c r="R105" i="23" s="1"/>
  <c r="G105" i="23"/>
  <c r="F105" i="23"/>
  <c r="E105" i="23"/>
  <c r="D105" i="23"/>
  <c r="C105" i="23"/>
  <c r="B105" i="23"/>
  <c r="V104" i="23"/>
  <c r="T104" i="23"/>
  <c r="Q104" i="23"/>
  <c r="O104" i="23"/>
  <c r="L104" i="23"/>
  <c r="K104" i="23"/>
  <c r="J104" i="23"/>
  <c r="I104" i="23"/>
  <c r="H104" i="23"/>
  <c r="R104" i="23" s="1"/>
  <c r="G104" i="23"/>
  <c r="F104" i="23"/>
  <c r="E104" i="23"/>
  <c r="D104" i="23"/>
  <c r="C104" i="23"/>
  <c r="B104" i="23"/>
  <c r="V103" i="23"/>
  <c r="T103" i="23"/>
  <c r="Q103" i="23"/>
  <c r="O103" i="23"/>
  <c r="L103" i="23"/>
  <c r="K103" i="23"/>
  <c r="M103" i="23" s="1"/>
  <c r="J103" i="23"/>
  <c r="I103" i="23"/>
  <c r="H103" i="23"/>
  <c r="R103" i="23" s="1"/>
  <c r="G103" i="23"/>
  <c r="F103" i="23"/>
  <c r="E103" i="23"/>
  <c r="D103" i="23"/>
  <c r="C103" i="23"/>
  <c r="B103" i="23"/>
  <c r="V102" i="23"/>
  <c r="T102" i="23"/>
  <c r="Q102" i="23"/>
  <c r="O102" i="23"/>
  <c r="L102" i="23"/>
  <c r="K102" i="23"/>
  <c r="J102" i="23"/>
  <c r="I102" i="23"/>
  <c r="H102" i="23"/>
  <c r="R102" i="23" s="1"/>
  <c r="G102" i="23"/>
  <c r="F102" i="23"/>
  <c r="E102" i="23"/>
  <c r="D102" i="23"/>
  <c r="C102" i="23"/>
  <c r="B102" i="23"/>
  <c r="V101" i="23"/>
  <c r="T101" i="23"/>
  <c r="Q101" i="23"/>
  <c r="O101" i="23"/>
  <c r="L101" i="23"/>
  <c r="K101" i="23"/>
  <c r="J101" i="23"/>
  <c r="I101" i="23"/>
  <c r="H101" i="23"/>
  <c r="R101" i="23" s="1"/>
  <c r="G101" i="23"/>
  <c r="F101" i="23"/>
  <c r="E101" i="23"/>
  <c r="D101" i="23"/>
  <c r="C101" i="23"/>
  <c r="B101" i="23"/>
  <c r="V100" i="23"/>
  <c r="T100" i="23"/>
  <c r="Q100" i="23"/>
  <c r="O100" i="23"/>
  <c r="L100" i="23"/>
  <c r="K100" i="23"/>
  <c r="M100" i="23" s="1"/>
  <c r="J100" i="23"/>
  <c r="I100" i="23"/>
  <c r="H100" i="23"/>
  <c r="R100" i="23" s="1"/>
  <c r="S100" i="23" s="1"/>
  <c r="X100" i="23" s="1"/>
  <c r="G100" i="23"/>
  <c r="F100" i="23"/>
  <c r="E100" i="23"/>
  <c r="D100" i="23"/>
  <c r="C100" i="23"/>
  <c r="B100" i="23"/>
  <c r="V99" i="23"/>
  <c r="T99" i="23"/>
  <c r="Q99" i="23"/>
  <c r="O99" i="23"/>
  <c r="L99" i="23"/>
  <c r="K99" i="23"/>
  <c r="J99" i="23"/>
  <c r="I99" i="23"/>
  <c r="H99" i="23"/>
  <c r="R99" i="23" s="1"/>
  <c r="G99" i="23"/>
  <c r="F99" i="23"/>
  <c r="E99" i="23"/>
  <c r="D99" i="23"/>
  <c r="C99" i="23"/>
  <c r="B99" i="23"/>
  <c r="V98" i="23"/>
  <c r="T98" i="23"/>
  <c r="Q98" i="23"/>
  <c r="O98" i="23"/>
  <c r="L98" i="23"/>
  <c r="K98" i="23"/>
  <c r="J98" i="23"/>
  <c r="I98" i="23"/>
  <c r="H98" i="23"/>
  <c r="R98" i="23" s="1"/>
  <c r="G98" i="23"/>
  <c r="F98" i="23"/>
  <c r="E98" i="23"/>
  <c r="D98" i="23"/>
  <c r="C98" i="23"/>
  <c r="B98" i="23"/>
  <c r="V97" i="23"/>
  <c r="T97" i="23"/>
  <c r="Q97" i="23"/>
  <c r="O97" i="23"/>
  <c r="L97" i="23"/>
  <c r="K97" i="23"/>
  <c r="J97" i="23"/>
  <c r="I97" i="23"/>
  <c r="H97" i="23"/>
  <c r="R97" i="23" s="1"/>
  <c r="G97" i="23"/>
  <c r="F97" i="23"/>
  <c r="E97" i="23"/>
  <c r="D97" i="23"/>
  <c r="C97" i="23"/>
  <c r="B97" i="23"/>
  <c r="V96" i="23"/>
  <c r="T96" i="23"/>
  <c r="Q96" i="23"/>
  <c r="O96" i="23"/>
  <c r="L96" i="23"/>
  <c r="K96" i="23"/>
  <c r="J96" i="23"/>
  <c r="I96" i="23"/>
  <c r="H96" i="23"/>
  <c r="R96" i="23" s="1"/>
  <c r="G96" i="23"/>
  <c r="F96" i="23"/>
  <c r="E96" i="23"/>
  <c r="D96" i="23"/>
  <c r="C96" i="23"/>
  <c r="B96" i="23"/>
  <c r="V95" i="23"/>
  <c r="T95" i="23"/>
  <c r="Q95" i="23"/>
  <c r="O95" i="23"/>
  <c r="L95" i="23"/>
  <c r="K95" i="23"/>
  <c r="M95" i="23" s="1"/>
  <c r="J95" i="23"/>
  <c r="I95" i="23"/>
  <c r="H95" i="23"/>
  <c r="R95" i="23" s="1"/>
  <c r="G95" i="23"/>
  <c r="F95" i="23"/>
  <c r="E95" i="23"/>
  <c r="D95" i="23"/>
  <c r="C95" i="23"/>
  <c r="B95" i="23"/>
  <c r="V94" i="23"/>
  <c r="T94" i="23"/>
  <c r="Q94" i="23"/>
  <c r="O94" i="23"/>
  <c r="L94" i="23"/>
  <c r="K94" i="23"/>
  <c r="J94" i="23"/>
  <c r="I94" i="23"/>
  <c r="H94" i="23"/>
  <c r="R94" i="23" s="1"/>
  <c r="G94" i="23"/>
  <c r="F94" i="23"/>
  <c r="E94" i="23"/>
  <c r="D94" i="23"/>
  <c r="C94" i="23"/>
  <c r="B94" i="23"/>
  <c r="V93" i="23"/>
  <c r="T93" i="23"/>
  <c r="Q93" i="23"/>
  <c r="O93" i="23"/>
  <c r="L93" i="23"/>
  <c r="K93" i="23"/>
  <c r="J93" i="23"/>
  <c r="I93" i="23"/>
  <c r="H93" i="23"/>
  <c r="R93" i="23" s="1"/>
  <c r="G93" i="23"/>
  <c r="F93" i="23"/>
  <c r="E93" i="23"/>
  <c r="D93" i="23"/>
  <c r="C93" i="23"/>
  <c r="B93" i="23"/>
  <c r="V92" i="23"/>
  <c r="T92" i="23"/>
  <c r="Q92" i="23"/>
  <c r="O92" i="23"/>
  <c r="L92" i="23"/>
  <c r="K92" i="23"/>
  <c r="J92" i="23"/>
  <c r="I92" i="23"/>
  <c r="H92" i="23"/>
  <c r="R92" i="23" s="1"/>
  <c r="G92" i="23"/>
  <c r="F92" i="23"/>
  <c r="E92" i="23"/>
  <c r="D92" i="23"/>
  <c r="C92" i="23"/>
  <c r="B92" i="23"/>
  <c r="V91" i="23"/>
  <c r="T91" i="23"/>
  <c r="Q91" i="23"/>
  <c r="O91" i="23"/>
  <c r="L91" i="23"/>
  <c r="K91" i="23"/>
  <c r="J91" i="23"/>
  <c r="I91" i="23"/>
  <c r="H91" i="23"/>
  <c r="R91" i="23" s="1"/>
  <c r="S91" i="23" s="1"/>
  <c r="G91" i="23"/>
  <c r="F91" i="23"/>
  <c r="E91" i="23"/>
  <c r="D91" i="23"/>
  <c r="C91" i="23"/>
  <c r="B91" i="23"/>
  <c r="V90" i="23"/>
  <c r="T90" i="23"/>
  <c r="Q90" i="23"/>
  <c r="O90" i="23"/>
  <c r="L90" i="23"/>
  <c r="K90" i="23"/>
  <c r="J90" i="23"/>
  <c r="I90" i="23"/>
  <c r="H90" i="23"/>
  <c r="R90" i="23" s="1"/>
  <c r="G90" i="23"/>
  <c r="F90" i="23"/>
  <c r="E90" i="23"/>
  <c r="D90" i="23"/>
  <c r="C90" i="23"/>
  <c r="B90" i="23"/>
  <c r="V89" i="23"/>
  <c r="T89" i="23"/>
  <c r="Q89" i="23"/>
  <c r="O89" i="23"/>
  <c r="L89" i="23"/>
  <c r="K89" i="23"/>
  <c r="J89" i="23"/>
  <c r="I89" i="23"/>
  <c r="H89" i="23"/>
  <c r="R89" i="23" s="1"/>
  <c r="G89" i="23"/>
  <c r="F89" i="23"/>
  <c r="E89" i="23"/>
  <c r="D89" i="23"/>
  <c r="C89" i="23"/>
  <c r="B89" i="23"/>
  <c r="V88" i="23"/>
  <c r="T88" i="23"/>
  <c r="Q88" i="23"/>
  <c r="O88" i="23"/>
  <c r="L88" i="23"/>
  <c r="K88" i="23"/>
  <c r="J88" i="23"/>
  <c r="I88" i="23"/>
  <c r="H88" i="23"/>
  <c r="R88" i="23" s="1"/>
  <c r="G88" i="23"/>
  <c r="F88" i="23"/>
  <c r="E88" i="23"/>
  <c r="D88" i="23"/>
  <c r="C88" i="23"/>
  <c r="B88" i="23"/>
  <c r="V87" i="23"/>
  <c r="T87" i="23"/>
  <c r="Q87" i="23"/>
  <c r="O87" i="23"/>
  <c r="L87" i="23"/>
  <c r="K87" i="23"/>
  <c r="J87" i="23"/>
  <c r="I87" i="23"/>
  <c r="H87" i="23"/>
  <c r="R87" i="23" s="1"/>
  <c r="G87" i="23"/>
  <c r="F87" i="23"/>
  <c r="E87" i="23"/>
  <c r="D87" i="23"/>
  <c r="C87" i="23"/>
  <c r="B87" i="23"/>
  <c r="V86" i="23"/>
  <c r="T86" i="23"/>
  <c r="Q86" i="23"/>
  <c r="O86" i="23"/>
  <c r="L86" i="23"/>
  <c r="K86" i="23"/>
  <c r="J86" i="23"/>
  <c r="I86" i="23"/>
  <c r="H86" i="23"/>
  <c r="R86" i="23" s="1"/>
  <c r="G86" i="23"/>
  <c r="F86" i="23"/>
  <c r="E86" i="23"/>
  <c r="D86" i="23"/>
  <c r="C86" i="23"/>
  <c r="B86" i="23"/>
  <c r="V85" i="23"/>
  <c r="T85" i="23"/>
  <c r="Q85" i="23"/>
  <c r="O85" i="23"/>
  <c r="L85" i="23"/>
  <c r="K85" i="23"/>
  <c r="P85" i="23" s="1"/>
  <c r="J85" i="23"/>
  <c r="I85" i="23"/>
  <c r="H85" i="23"/>
  <c r="R85" i="23" s="1"/>
  <c r="G85" i="23"/>
  <c r="F85" i="23"/>
  <c r="E85" i="23"/>
  <c r="D85" i="23"/>
  <c r="C85" i="23"/>
  <c r="B85" i="23"/>
  <c r="V84" i="23"/>
  <c r="T84" i="23"/>
  <c r="Q84" i="23"/>
  <c r="O84" i="23"/>
  <c r="P84" i="23" s="1"/>
  <c r="L84" i="23"/>
  <c r="K84" i="23"/>
  <c r="J84" i="23"/>
  <c r="I84" i="23"/>
  <c r="H84" i="23"/>
  <c r="R84" i="23" s="1"/>
  <c r="S84" i="23" s="1"/>
  <c r="X84" i="23" s="1"/>
  <c r="G84" i="23"/>
  <c r="F84" i="23"/>
  <c r="E84" i="23"/>
  <c r="D84" i="23"/>
  <c r="C84" i="23"/>
  <c r="B84" i="23"/>
  <c r="V83" i="23"/>
  <c r="T83" i="23"/>
  <c r="Q83" i="23"/>
  <c r="O83" i="23"/>
  <c r="L83" i="23"/>
  <c r="K83" i="23"/>
  <c r="J83" i="23"/>
  <c r="I83" i="23"/>
  <c r="H83" i="23"/>
  <c r="R83" i="23" s="1"/>
  <c r="G83" i="23"/>
  <c r="F83" i="23"/>
  <c r="E83" i="23"/>
  <c r="D83" i="23"/>
  <c r="C83" i="23"/>
  <c r="B83" i="23"/>
  <c r="V82" i="23"/>
  <c r="T82" i="23"/>
  <c r="Q82" i="23"/>
  <c r="O82" i="23"/>
  <c r="L82" i="23"/>
  <c r="K82" i="23"/>
  <c r="J82" i="23"/>
  <c r="I82" i="23"/>
  <c r="H82" i="23"/>
  <c r="R82" i="23" s="1"/>
  <c r="G82" i="23"/>
  <c r="F82" i="23"/>
  <c r="E82" i="23"/>
  <c r="D82" i="23"/>
  <c r="C82" i="23"/>
  <c r="B82" i="23"/>
  <c r="V81" i="23"/>
  <c r="T81" i="23"/>
  <c r="Q81" i="23"/>
  <c r="O81" i="23"/>
  <c r="L81" i="23"/>
  <c r="K81" i="23"/>
  <c r="J81" i="23"/>
  <c r="I81" i="23"/>
  <c r="H81" i="23"/>
  <c r="R81" i="23" s="1"/>
  <c r="G81" i="23"/>
  <c r="F81" i="23"/>
  <c r="E81" i="23"/>
  <c r="D81" i="23"/>
  <c r="C81" i="23"/>
  <c r="B81" i="23"/>
  <c r="V80" i="23"/>
  <c r="T80" i="23"/>
  <c r="Q80" i="23"/>
  <c r="O80" i="23"/>
  <c r="L80" i="23"/>
  <c r="K80" i="23"/>
  <c r="J80" i="23"/>
  <c r="I80" i="23"/>
  <c r="H80" i="23"/>
  <c r="R80" i="23" s="1"/>
  <c r="G80" i="23"/>
  <c r="F80" i="23"/>
  <c r="E80" i="23"/>
  <c r="D80" i="23"/>
  <c r="C80" i="23"/>
  <c r="B80" i="23"/>
  <c r="V79" i="23"/>
  <c r="T79" i="23"/>
  <c r="Q79" i="23"/>
  <c r="O79" i="23"/>
  <c r="L79" i="23"/>
  <c r="K79" i="23"/>
  <c r="J79" i="23"/>
  <c r="I79" i="23"/>
  <c r="H79" i="23"/>
  <c r="R79" i="23" s="1"/>
  <c r="G79" i="23"/>
  <c r="F79" i="23"/>
  <c r="E79" i="23"/>
  <c r="D79" i="23"/>
  <c r="C79" i="23"/>
  <c r="B79" i="23"/>
  <c r="V78" i="23"/>
  <c r="T78" i="23"/>
  <c r="Q78" i="23"/>
  <c r="O78" i="23"/>
  <c r="L78" i="23"/>
  <c r="K78" i="23"/>
  <c r="J78" i="23"/>
  <c r="I78" i="23"/>
  <c r="H78" i="23"/>
  <c r="R78" i="23" s="1"/>
  <c r="G78" i="23"/>
  <c r="F78" i="23"/>
  <c r="E78" i="23"/>
  <c r="D78" i="23"/>
  <c r="C78" i="23"/>
  <c r="B78" i="23"/>
  <c r="V77" i="23"/>
  <c r="T77" i="23"/>
  <c r="Q77" i="23"/>
  <c r="O77" i="23"/>
  <c r="L77" i="23"/>
  <c r="K77" i="23"/>
  <c r="J77" i="23"/>
  <c r="I77" i="23"/>
  <c r="H77" i="23"/>
  <c r="R77" i="23" s="1"/>
  <c r="G77" i="23"/>
  <c r="F77" i="23"/>
  <c r="E77" i="23"/>
  <c r="D77" i="23"/>
  <c r="C77" i="23"/>
  <c r="B77" i="23"/>
  <c r="V76" i="23"/>
  <c r="T76" i="23"/>
  <c r="Q76" i="23"/>
  <c r="O76" i="23"/>
  <c r="L76" i="23"/>
  <c r="K76" i="23"/>
  <c r="J76" i="23"/>
  <c r="I76" i="23"/>
  <c r="H76" i="23"/>
  <c r="R76" i="23" s="1"/>
  <c r="G76" i="23"/>
  <c r="F76" i="23"/>
  <c r="E76" i="23"/>
  <c r="D76" i="23"/>
  <c r="C76" i="23"/>
  <c r="B76" i="23"/>
  <c r="V75" i="23"/>
  <c r="T75" i="23"/>
  <c r="Q75" i="23"/>
  <c r="O75" i="23"/>
  <c r="L75" i="23"/>
  <c r="K75" i="23"/>
  <c r="J75" i="23"/>
  <c r="I75" i="23"/>
  <c r="H75" i="23"/>
  <c r="R75" i="23" s="1"/>
  <c r="S75" i="23" s="1"/>
  <c r="X75" i="23" s="1"/>
  <c r="G75" i="23"/>
  <c r="F75" i="23"/>
  <c r="E75" i="23"/>
  <c r="D75" i="23"/>
  <c r="C75" i="23"/>
  <c r="B75" i="23"/>
  <c r="V74" i="23"/>
  <c r="T74" i="23"/>
  <c r="Q74" i="23"/>
  <c r="O74" i="23"/>
  <c r="L74" i="23"/>
  <c r="K74" i="23"/>
  <c r="J74" i="23"/>
  <c r="I74" i="23"/>
  <c r="H74" i="23"/>
  <c r="R74" i="23" s="1"/>
  <c r="G74" i="23"/>
  <c r="F74" i="23"/>
  <c r="E74" i="23"/>
  <c r="D74" i="23"/>
  <c r="C74" i="23"/>
  <c r="B74" i="23"/>
  <c r="V73" i="23"/>
  <c r="T73" i="23"/>
  <c r="Q73" i="23"/>
  <c r="O73" i="23"/>
  <c r="L73" i="23"/>
  <c r="K73" i="23"/>
  <c r="J73" i="23"/>
  <c r="I73" i="23"/>
  <c r="H73" i="23"/>
  <c r="R73" i="23" s="1"/>
  <c r="S73" i="23" s="1"/>
  <c r="X73" i="23" s="1"/>
  <c r="G73" i="23"/>
  <c r="F73" i="23"/>
  <c r="E73" i="23"/>
  <c r="D73" i="23"/>
  <c r="C73" i="23"/>
  <c r="B73" i="23"/>
  <c r="V72" i="23"/>
  <c r="T72" i="23"/>
  <c r="Q72" i="23"/>
  <c r="O72" i="23"/>
  <c r="L72" i="23"/>
  <c r="K72" i="23"/>
  <c r="J72" i="23"/>
  <c r="I72" i="23"/>
  <c r="H72" i="23"/>
  <c r="R72" i="23" s="1"/>
  <c r="G72" i="23"/>
  <c r="F72" i="23"/>
  <c r="E72" i="23"/>
  <c r="D72" i="23"/>
  <c r="C72" i="23"/>
  <c r="B72" i="23"/>
  <c r="V71" i="23"/>
  <c r="T71" i="23"/>
  <c r="Q71" i="23"/>
  <c r="O71" i="23"/>
  <c r="L71" i="23"/>
  <c r="K71" i="23"/>
  <c r="J71" i="23"/>
  <c r="I71" i="23"/>
  <c r="H71" i="23"/>
  <c r="R71" i="23" s="1"/>
  <c r="G71" i="23"/>
  <c r="F71" i="23"/>
  <c r="E71" i="23"/>
  <c r="D71" i="23"/>
  <c r="C71" i="23"/>
  <c r="B71" i="23"/>
  <c r="V70" i="23"/>
  <c r="T70" i="23"/>
  <c r="Q70" i="23"/>
  <c r="O70" i="23"/>
  <c r="L70" i="23"/>
  <c r="K70" i="23"/>
  <c r="J70" i="23"/>
  <c r="I70" i="23"/>
  <c r="H70" i="23"/>
  <c r="R70" i="23" s="1"/>
  <c r="G70" i="23"/>
  <c r="F70" i="23"/>
  <c r="E70" i="23"/>
  <c r="D70" i="23"/>
  <c r="C70" i="23"/>
  <c r="B70" i="23"/>
  <c r="V69" i="23"/>
  <c r="T69" i="23"/>
  <c r="Q69" i="23"/>
  <c r="O69" i="23"/>
  <c r="L69" i="23"/>
  <c r="K69" i="23"/>
  <c r="J69" i="23"/>
  <c r="I69" i="23"/>
  <c r="H69" i="23"/>
  <c r="R69" i="23" s="1"/>
  <c r="G69" i="23"/>
  <c r="F69" i="23"/>
  <c r="E69" i="23"/>
  <c r="D69" i="23"/>
  <c r="C69" i="23"/>
  <c r="B69" i="23"/>
  <c r="V68" i="23"/>
  <c r="T68" i="23"/>
  <c r="Q68" i="23"/>
  <c r="O68" i="23"/>
  <c r="L68" i="23"/>
  <c r="K68" i="23"/>
  <c r="J68" i="23"/>
  <c r="I68" i="23"/>
  <c r="H68" i="23"/>
  <c r="R68" i="23" s="1"/>
  <c r="G68" i="23"/>
  <c r="F68" i="23"/>
  <c r="E68" i="23"/>
  <c r="D68" i="23"/>
  <c r="C68" i="23"/>
  <c r="B68" i="23"/>
  <c r="V67" i="23"/>
  <c r="T67" i="23"/>
  <c r="Q67" i="23"/>
  <c r="O67" i="23"/>
  <c r="L67" i="23"/>
  <c r="K67" i="23"/>
  <c r="J67" i="23"/>
  <c r="I67" i="23"/>
  <c r="H67" i="23"/>
  <c r="R67" i="23" s="1"/>
  <c r="G67" i="23"/>
  <c r="F67" i="23"/>
  <c r="E67" i="23"/>
  <c r="D67" i="23"/>
  <c r="C67" i="23"/>
  <c r="B67" i="23"/>
  <c r="V66" i="23"/>
  <c r="T66" i="23"/>
  <c r="U66" i="23" s="1"/>
  <c r="Q66" i="23"/>
  <c r="O66" i="23"/>
  <c r="L66" i="23"/>
  <c r="K66" i="23"/>
  <c r="J66" i="23"/>
  <c r="I66" i="23"/>
  <c r="H66" i="23"/>
  <c r="R66" i="23" s="1"/>
  <c r="G66" i="23"/>
  <c r="F66" i="23"/>
  <c r="E66" i="23"/>
  <c r="D66" i="23"/>
  <c r="C66" i="23"/>
  <c r="B66" i="23"/>
  <c r="V65" i="23"/>
  <c r="T65" i="23"/>
  <c r="Q65" i="23"/>
  <c r="O65" i="23"/>
  <c r="L65" i="23"/>
  <c r="K65" i="23"/>
  <c r="J65" i="23"/>
  <c r="I65" i="23"/>
  <c r="H65" i="23"/>
  <c r="R65" i="23" s="1"/>
  <c r="G65" i="23"/>
  <c r="F65" i="23"/>
  <c r="E65" i="23"/>
  <c r="D65" i="23"/>
  <c r="C65" i="23"/>
  <c r="B65" i="23"/>
  <c r="V64" i="23"/>
  <c r="T64" i="23"/>
  <c r="Q64" i="23"/>
  <c r="O64" i="23"/>
  <c r="L64" i="23"/>
  <c r="K64" i="23"/>
  <c r="J64" i="23"/>
  <c r="I64" i="23"/>
  <c r="H64" i="23"/>
  <c r="R64" i="23" s="1"/>
  <c r="G64" i="23"/>
  <c r="F64" i="23"/>
  <c r="E64" i="23"/>
  <c r="D64" i="23"/>
  <c r="C64" i="23"/>
  <c r="B64" i="23"/>
  <c r="V63" i="23"/>
  <c r="T63" i="23"/>
  <c r="Q63" i="23"/>
  <c r="O63" i="23"/>
  <c r="L63" i="23"/>
  <c r="K63" i="23"/>
  <c r="J63" i="23"/>
  <c r="I63" i="23"/>
  <c r="H63" i="23"/>
  <c r="R63" i="23" s="1"/>
  <c r="G63" i="23"/>
  <c r="F63" i="23"/>
  <c r="E63" i="23"/>
  <c r="D63" i="23"/>
  <c r="C63" i="23"/>
  <c r="B63" i="23"/>
  <c r="V62" i="23"/>
  <c r="T62" i="23"/>
  <c r="Q62" i="23"/>
  <c r="O62" i="23"/>
  <c r="L62" i="23"/>
  <c r="K62" i="23"/>
  <c r="M62" i="23" s="1"/>
  <c r="J62" i="23"/>
  <c r="I62" i="23"/>
  <c r="H62" i="23"/>
  <c r="R62" i="23" s="1"/>
  <c r="G62" i="23"/>
  <c r="F62" i="23"/>
  <c r="E62" i="23"/>
  <c r="D62" i="23"/>
  <c r="C62" i="23"/>
  <c r="B62" i="23"/>
  <c r="V61" i="23"/>
  <c r="T61" i="23"/>
  <c r="Q61" i="23"/>
  <c r="O61" i="23"/>
  <c r="L61" i="23"/>
  <c r="K61" i="23"/>
  <c r="J61" i="23"/>
  <c r="I61" i="23"/>
  <c r="H61" i="23"/>
  <c r="R61" i="23" s="1"/>
  <c r="G61" i="23"/>
  <c r="F61" i="23"/>
  <c r="E61" i="23"/>
  <c r="D61" i="23"/>
  <c r="C61" i="23"/>
  <c r="B61" i="23"/>
  <c r="V60" i="23"/>
  <c r="T60" i="23"/>
  <c r="Q60" i="23"/>
  <c r="O60" i="23"/>
  <c r="L60" i="23"/>
  <c r="K60" i="23"/>
  <c r="J60" i="23"/>
  <c r="I60" i="23"/>
  <c r="H60" i="23"/>
  <c r="R60" i="23" s="1"/>
  <c r="G60" i="23"/>
  <c r="F60" i="23"/>
  <c r="E60" i="23"/>
  <c r="D60" i="23"/>
  <c r="C60" i="23"/>
  <c r="B60" i="23"/>
  <c r="V59" i="23"/>
  <c r="T59" i="23"/>
  <c r="Q59" i="23"/>
  <c r="O59" i="23"/>
  <c r="L59" i="23"/>
  <c r="K59" i="23"/>
  <c r="J59" i="23"/>
  <c r="I59" i="23"/>
  <c r="H59" i="23"/>
  <c r="R59" i="23" s="1"/>
  <c r="G59" i="23"/>
  <c r="F59" i="23"/>
  <c r="E59" i="23"/>
  <c r="D59" i="23"/>
  <c r="C59" i="23"/>
  <c r="B59" i="23"/>
  <c r="V58" i="23"/>
  <c r="T58" i="23"/>
  <c r="Q58" i="23"/>
  <c r="O58" i="23"/>
  <c r="L58" i="23"/>
  <c r="K58" i="23"/>
  <c r="M58" i="23" s="1"/>
  <c r="J58" i="23"/>
  <c r="I58" i="23"/>
  <c r="H58" i="23"/>
  <c r="R58" i="23" s="1"/>
  <c r="G58" i="23"/>
  <c r="F58" i="23"/>
  <c r="E58" i="23"/>
  <c r="D58" i="23"/>
  <c r="C58" i="23"/>
  <c r="B58" i="23"/>
  <c r="V57" i="23"/>
  <c r="T57" i="23"/>
  <c r="Q57" i="23"/>
  <c r="O57" i="23"/>
  <c r="L57" i="23"/>
  <c r="K57" i="23"/>
  <c r="J57" i="23"/>
  <c r="I57" i="23"/>
  <c r="H57" i="23"/>
  <c r="R57" i="23" s="1"/>
  <c r="G57" i="23"/>
  <c r="F57" i="23"/>
  <c r="E57" i="23"/>
  <c r="D57" i="23"/>
  <c r="C57" i="23"/>
  <c r="B57" i="23"/>
  <c r="V56" i="23"/>
  <c r="T56" i="23"/>
  <c r="Q56" i="23"/>
  <c r="O56" i="23"/>
  <c r="L56" i="23"/>
  <c r="K56" i="23"/>
  <c r="J56" i="23"/>
  <c r="I56" i="23"/>
  <c r="H56" i="23"/>
  <c r="R56" i="23" s="1"/>
  <c r="G56" i="23"/>
  <c r="F56" i="23"/>
  <c r="E56" i="23"/>
  <c r="D56" i="23"/>
  <c r="C56" i="23"/>
  <c r="B56" i="23"/>
  <c r="V55" i="23"/>
  <c r="T55" i="23"/>
  <c r="Q55" i="23"/>
  <c r="O55" i="23"/>
  <c r="L55" i="23"/>
  <c r="K55" i="23"/>
  <c r="J55" i="23"/>
  <c r="I55" i="23"/>
  <c r="H55" i="23"/>
  <c r="R55" i="23" s="1"/>
  <c r="G55" i="23"/>
  <c r="F55" i="23"/>
  <c r="E55" i="23"/>
  <c r="D55" i="23"/>
  <c r="C55" i="23"/>
  <c r="B55" i="23"/>
  <c r="V54" i="23"/>
  <c r="T54" i="23"/>
  <c r="Q54" i="23"/>
  <c r="O54" i="23"/>
  <c r="L54" i="23"/>
  <c r="K54" i="23"/>
  <c r="M54" i="23" s="1"/>
  <c r="J54" i="23"/>
  <c r="I54" i="23"/>
  <c r="H54" i="23"/>
  <c r="R54" i="23" s="1"/>
  <c r="S54" i="23" s="1"/>
  <c r="X54" i="23" s="1"/>
  <c r="G54" i="23"/>
  <c r="F54" i="23"/>
  <c r="E54" i="23"/>
  <c r="D54" i="23"/>
  <c r="C54" i="23"/>
  <c r="B54" i="23"/>
  <c r="V53" i="23"/>
  <c r="T53" i="23"/>
  <c r="Q53" i="23"/>
  <c r="O53" i="23"/>
  <c r="L53" i="23"/>
  <c r="K53" i="23"/>
  <c r="J53" i="23"/>
  <c r="I53" i="23"/>
  <c r="H53" i="23"/>
  <c r="R53" i="23" s="1"/>
  <c r="G53" i="23"/>
  <c r="F53" i="23"/>
  <c r="E53" i="23"/>
  <c r="D53" i="23"/>
  <c r="C53" i="23"/>
  <c r="B53" i="23"/>
  <c r="V52" i="23"/>
  <c r="T52" i="23"/>
  <c r="Q52" i="23"/>
  <c r="O52" i="23"/>
  <c r="L52" i="23"/>
  <c r="K52" i="23"/>
  <c r="J52" i="23"/>
  <c r="I52" i="23"/>
  <c r="H52" i="23"/>
  <c r="R52" i="23" s="1"/>
  <c r="G52" i="23"/>
  <c r="F52" i="23"/>
  <c r="E52" i="23"/>
  <c r="D52" i="23"/>
  <c r="C52" i="23"/>
  <c r="B52" i="23"/>
  <c r="V51" i="23"/>
  <c r="T51" i="23"/>
  <c r="Q51" i="23"/>
  <c r="O51" i="23"/>
  <c r="L51" i="23"/>
  <c r="K51" i="23"/>
  <c r="J51" i="23"/>
  <c r="I51" i="23"/>
  <c r="H51" i="23"/>
  <c r="R51" i="23" s="1"/>
  <c r="G51" i="23"/>
  <c r="F51" i="23"/>
  <c r="E51" i="23"/>
  <c r="D51" i="23"/>
  <c r="C51" i="23"/>
  <c r="B51" i="23"/>
  <c r="V50" i="23"/>
  <c r="W50" i="23" s="1"/>
  <c r="T50" i="23"/>
  <c r="Q50" i="23"/>
  <c r="O50" i="23"/>
  <c r="L50" i="23"/>
  <c r="K50" i="23"/>
  <c r="J50" i="23"/>
  <c r="I50" i="23"/>
  <c r="H50" i="23"/>
  <c r="R50" i="23" s="1"/>
  <c r="S50" i="23" s="1"/>
  <c r="G50" i="23"/>
  <c r="F50" i="23"/>
  <c r="E50" i="23"/>
  <c r="D50" i="23"/>
  <c r="C50" i="23"/>
  <c r="B50" i="23"/>
  <c r="V49" i="23"/>
  <c r="T49" i="23"/>
  <c r="Q49" i="23"/>
  <c r="O49" i="23"/>
  <c r="L49" i="23"/>
  <c r="K49" i="23"/>
  <c r="M49" i="23" s="1"/>
  <c r="J49" i="23"/>
  <c r="I49" i="23"/>
  <c r="H49" i="23"/>
  <c r="R49" i="23" s="1"/>
  <c r="G49" i="23"/>
  <c r="F49" i="23"/>
  <c r="E49" i="23"/>
  <c r="D49" i="23"/>
  <c r="C49" i="23"/>
  <c r="B49" i="23"/>
  <c r="V48" i="23"/>
  <c r="W48" i="23" s="1"/>
  <c r="T48" i="23"/>
  <c r="Q48" i="23"/>
  <c r="O48" i="23"/>
  <c r="L48" i="23"/>
  <c r="K48" i="23"/>
  <c r="J48" i="23"/>
  <c r="I48" i="23"/>
  <c r="H48" i="23"/>
  <c r="R48" i="23" s="1"/>
  <c r="G48" i="23"/>
  <c r="F48" i="23"/>
  <c r="E48" i="23"/>
  <c r="D48" i="23"/>
  <c r="C48" i="23"/>
  <c r="B48" i="23"/>
  <c r="V47" i="23"/>
  <c r="T47" i="23"/>
  <c r="Q47" i="23"/>
  <c r="O47" i="23"/>
  <c r="L47" i="23"/>
  <c r="K47" i="23"/>
  <c r="J47" i="23"/>
  <c r="I47" i="23"/>
  <c r="H47" i="23"/>
  <c r="R47" i="23" s="1"/>
  <c r="G47" i="23"/>
  <c r="F47" i="23"/>
  <c r="E47" i="23"/>
  <c r="D47" i="23"/>
  <c r="C47" i="23"/>
  <c r="B47" i="23"/>
  <c r="V46" i="23"/>
  <c r="T46" i="23"/>
  <c r="Q46" i="23"/>
  <c r="O46" i="23"/>
  <c r="L46" i="23"/>
  <c r="K46" i="23"/>
  <c r="M46" i="23" s="1"/>
  <c r="J46" i="23"/>
  <c r="I46" i="23"/>
  <c r="H46" i="23"/>
  <c r="R46" i="23" s="1"/>
  <c r="G46" i="23"/>
  <c r="F46" i="23"/>
  <c r="E46" i="23"/>
  <c r="D46" i="23"/>
  <c r="C46" i="23"/>
  <c r="B46" i="23"/>
  <c r="V45" i="23"/>
  <c r="T45" i="23"/>
  <c r="Q45" i="23"/>
  <c r="O45" i="23"/>
  <c r="L45" i="23"/>
  <c r="K45" i="23"/>
  <c r="J45" i="23"/>
  <c r="I45" i="23"/>
  <c r="H45" i="23"/>
  <c r="R45" i="23" s="1"/>
  <c r="G45" i="23"/>
  <c r="F45" i="23"/>
  <c r="E45" i="23"/>
  <c r="D45" i="23"/>
  <c r="C45" i="23"/>
  <c r="B45" i="23"/>
  <c r="V44" i="23"/>
  <c r="T44" i="23"/>
  <c r="Q44" i="23"/>
  <c r="O44" i="23"/>
  <c r="L44" i="23"/>
  <c r="K44" i="23"/>
  <c r="J44" i="23"/>
  <c r="I44" i="23"/>
  <c r="H44" i="23"/>
  <c r="R44" i="23" s="1"/>
  <c r="G44" i="23"/>
  <c r="F44" i="23"/>
  <c r="E44" i="23"/>
  <c r="D44" i="23"/>
  <c r="C44" i="23"/>
  <c r="B44" i="23"/>
  <c r="V43" i="23"/>
  <c r="T43" i="23"/>
  <c r="Q43" i="23"/>
  <c r="O43" i="23"/>
  <c r="L43" i="23"/>
  <c r="K43" i="23"/>
  <c r="M43" i="23" s="1"/>
  <c r="J43" i="23"/>
  <c r="I43" i="23"/>
  <c r="H43" i="23"/>
  <c r="R43" i="23" s="1"/>
  <c r="G43" i="23"/>
  <c r="F43" i="23"/>
  <c r="E43" i="23"/>
  <c r="D43" i="23"/>
  <c r="C43" i="23"/>
  <c r="B43" i="23"/>
  <c r="V42" i="23"/>
  <c r="T42" i="23"/>
  <c r="Q42" i="23"/>
  <c r="O42" i="23"/>
  <c r="L42" i="23"/>
  <c r="K42" i="23"/>
  <c r="J42" i="23"/>
  <c r="I42" i="23"/>
  <c r="H42" i="23"/>
  <c r="R42" i="23" s="1"/>
  <c r="G42" i="23"/>
  <c r="F42" i="23"/>
  <c r="E42" i="23"/>
  <c r="D42" i="23"/>
  <c r="C42" i="23"/>
  <c r="B42" i="23"/>
  <c r="V41" i="23"/>
  <c r="T41" i="23"/>
  <c r="Q41" i="23"/>
  <c r="O41" i="23"/>
  <c r="L41" i="23"/>
  <c r="K41" i="23"/>
  <c r="J41" i="23"/>
  <c r="I41" i="23"/>
  <c r="H41" i="23"/>
  <c r="R41" i="23" s="1"/>
  <c r="G41" i="23"/>
  <c r="F41" i="23"/>
  <c r="E41" i="23"/>
  <c r="D41" i="23"/>
  <c r="C41" i="23"/>
  <c r="B41" i="23"/>
  <c r="V40" i="23"/>
  <c r="T40" i="23"/>
  <c r="Q40" i="23"/>
  <c r="O40" i="23"/>
  <c r="L40" i="23"/>
  <c r="K40" i="23"/>
  <c r="J40" i="23"/>
  <c r="I40" i="23"/>
  <c r="H40" i="23"/>
  <c r="R40" i="23" s="1"/>
  <c r="G40" i="23"/>
  <c r="F40" i="23"/>
  <c r="E40" i="23"/>
  <c r="D40" i="23"/>
  <c r="C40" i="23"/>
  <c r="B40" i="23"/>
  <c r="V39" i="23"/>
  <c r="T39" i="23"/>
  <c r="Q39" i="23"/>
  <c r="O39" i="23"/>
  <c r="L39" i="23"/>
  <c r="K39" i="23"/>
  <c r="J39" i="23"/>
  <c r="I39" i="23"/>
  <c r="H39" i="23"/>
  <c r="R39" i="23" s="1"/>
  <c r="G39" i="23"/>
  <c r="F39" i="23"/>
  <c r="E39" i="23"/>
  <c r="D39" i="23"/>
  <c r="C39" i="23"/>
  <c r="B39" i="23"/>
  <c r="V38" i="23"/>
  <c r="T38" i="23"/>
  <c r="Q38" i="23"/>
  <c r="O38" i="23"/>
  <c r="L38" i="23"/>
  <c r="K38" i="23"/>
  <c r="J38" i="23"/>
  <c r="I38" i="23"/>
  <c r="H38" i="23"/>
  <c r="R38" i="23" s="1"/>
  <c r="G38" i="23"/>
  <c r="F38" i="23"/>
  <c r="E38" i="23"/>
  <c r="D38" i="23"/>
  <c r="C38" i="23"/>
  <c r="B38" i="23"/>
  <c r="V37" i="23"/>
  <c r="T37" i="23"/>
  <c r="Q37" i="23"/>
  <c r="O37" i="23"/>
  <c r="L37" i="23"/>
  <c r="K37" i="23"/>
  <c r="M37" i="23" s="1"/>
  <c r="J37" i="23"/>
  <c r="I37" i="23"/>
  <c r="H37" i="23"/>
  <c r="R37" i="23" s="1"/>
  <c r="S37" i="23" s="1"/>
  <c r="G37" i="23"/>
  <c r="F37" i="23"/>
  <c r="E37" i="23"/>
  <c r="D37" i="23"/>
  <c r="C37" i="23"/>
  <c r="B37" i="23"/>
  <c r="V36" i="23"/>
  <c r="T36" i="23"/>
  <c r="Q36" i="23"/>
  <c r="O36" i="23"/>
  <c r="L36" i="23"/>
  <c r="K36" i="23"/>
  <c r="J36" i="23"/>
  <c r="I36" i="23"/>
  <c r="H36" i="23"/>
  <c r="R36" i="23" s="1"/>
  <c r="G36" i="23"/>
  <c r="F36" i="23"/>
  <c r="E36" i="23"/>
  <c r="D36" i="23"/>
  <c r="C36" i="23"/>
  <c r="B36" i="23"/>
  <c r="V35" i="23"/>
  <c r="T35" i="23"/>
  <c r="Q35" i="23"/>
  <c r="O35" i="23"/>
  <c r="L35" i="23"/>
  <c r="K35" i="23"/>
  <c r="J35" i="23"/>
  <c r="I35" i="23"/>
  <c r="H35" i="23"/>
  <c r="R35" i="23" s="1"/>
  <c r="G35" i="23"/>
  <c r="F35" i="23"/>
  <c r="E35" i="23"/>
  <c r="D35" i="23"/>
  <c r="C35" i="23"/>
  <c r="B35" i="23"/>
  <c r="V34" i="23"/>
  <c r="T34" i="23"/>
  <c r="Q34" i="23"/>
  <c r="O34" i="23"/>
  <c r="L34" i="23"/>
  <c r="K34" i="23"/>
  <c r="J34" i="23"/>
  <c r="I34" i="23"/>
  <c r="H34" i="23"/>
  <c r="R34" i="23" s="1"/>
  <c r="G34" i="23"/>
  <c r="F34" i="23"/>
  <c r="E34" i="23"/>
  <c r="D34" i="23"/>
  <c r="C34" i="23"/>
  <c r="B34" i="23"/>
  <c r="V33" i="23"/>
  <c r="T33" i="23"/>
  <c r="Q33" i="23"/>
  <c r="O33" i="23"/>
  <c r="L33" i="23"/>
  <c r="K33" i="23"/>
  <c r="J33" i="23"/>
  <c r="I33" i="23"/>
  <c r="H33" i="23"/>
  <c r="R33" i="23" s="1"/>
  <c r="G33" i="23"/>
  <c r="F33" i="23"/>
  <c r="E33" i="23"/>
  <c r="D33" i="23"/>
  <c r="C33" i="23"/>
  <c r="B33" i="23"/>
  <c r="V32" i="23"/>
  <c r="W32" i="23" s="1"/>
  <c r="T32" i="23"/>
  <c r="Q32" i="23"/>
  <c r="O32" i="23"/>
  <c r="L32" i="23"/>
  <c r="K32" i="23"/>
  <c r="J32" i="23"/>
  <c r="I32" i="23"/>
  <c r="H32" i="23"/>
  <c r="R32" i="23" s="1"/>
  <c r="G32" i="23"/>
  <c r="F32" i="23"/>
  <c r="E32" i="23"/>
  <c r="D32" i="23"/>
  <c r="C32" i="23"/>
  <c r="B32" i="23"/>
  <c r="V31" i="23"/>
  <c r="T31" i="23"/>
  <c r="Q31" i="23"/>
  <c r="O31" i="23"/>
  <c r="L31" i="23"/>
  <c r="K31" i="23"/>
  <c r="J31" i="23"/>
  <c r="I31" i="23"/>
  <c r="H31" i="23"/>
  <c r="R31" i="23" s="1"/>
  <c r="G31" i="23"/>
  <c r="F31" i="23"/>
  <c r="E31" i="23"/>
  <c r="D31" i="23"/>
  <c r="C31" i="23"/>
  <c r="B31" i="23"/>
  <c r="V30" i="23"/>
  <c r="T30" i="23"/>
  <c r="Q30" i="23"/>
  <c r="O30" i="23"/>
  <c r="L30" i="23"/>
  <c r="K30" i="23"/>
  <c r="M30" i="23" s="1"/>
  <c r="J30" i="23"/>
  <c r="I30" i="23"/>
  <c r="H30" i="23"/>
  <c r="R30" i="23" s="1"/>
  <c r="G30" i="23"/>
  <c r="F30" i="23"/>
  <c r="E30" i="23"/>
  <c r="D30" i="23"/>
  <c r="C30" i="23"/>
  <c r="B30" i="23"/>
  <c r="V29" i="23"/>
  <c r="T29" i="23"/>
  <c r="Q29" i="23"/>
  <c r="O29" i="23"/>
  <c r="L29" i="23"/>
  <c r="K29" i="23"/>
  <c r="J29" i="23"/>
  <c r="I29" i="23"/>
  <c r="H29" i="23"/>
  <c r="R29" i="23" s="1"/>
  <c r="G29" i="23"/>
  <c r="F29" i="23"/>
  <c r="E29" i="23"/>
  <c r="D29" i="23"/>
  <c r="C29" i="23"/>
  <c r="B29" i="23"/>
  <c r="V28" i="23"/>
  <c r="T28" i="23"/>
  <c r="Q28" i="23"/>
  <c r="O28" i="23"/>
  <c r="L28" i="23"/>
  <c r="K28" i="23"/>
  <c r="J28" i="23"/>
  <c r="I28" i="23"/>
  <c r="H28" i="23"/>
  <c r="R28" i="23" s="1"/>
  <c r="G28" i="23"/>
  <c r="F28" i="23"/>
  <c r="E28" i="23"/>
  <c r="D28" i="23"/>
  <c r="C28" i="23"/>
  <c r="B28" i="23"/>
  <c r="V27" i="23"/>
  <c r="T27" i="23"/>
  <c r="Q27" i="23"/>
  <c r="O27" i="23"/>
  <c r="L27" i="23"/>
  <c r="K27" i="23"/>
  <c r="J27" i="23"/>
  <c r="I27" i="23"/>
  <c r="H27" i="23"/>
  <c r="R27" i="23" s="1"/>
  <c r="G27" i="23"/>
  <c r="F27" i="23"/>
  <c r="E27" i="23"/>
  <c r="D27" i="23"/>
  <c r="C27" i="23"/>
  <c r="B27" i="23"/>
  <c r="V26" i="23"/>
  <c r="T26" i="23"/>
  <c r="Q26" i="23"/>
  <c r="O26" i="23"/>
  <c r="L26" i="23"/>
  <c r="K26" i="23"/>
  <c r="J26" i="23"/>
  <c r="I26" i="23"/>
  <c r="H26" i="23"/>
  <c r="R26" i="23" s="1"/>
  <c r="G26" i="23"/>
  <c r="F26" i="23"/>
  <c r="E26" i="23"/>
  <c r="D26" i="23"/>
  <c r="C26" i="23"/>
  <c r="B26" i="23"/>
  <c r="V25" i="23"/>
  <c r="T25" i="23"/>
  <c r="Q25" i="23"/>
  <c r="O25" i="23"/>
  <c r="L25" i="23"/>
  <c r="K25" i="23"/>
  <c r="J25" i="23"/>
  <c r="I25" i="23"/>
  <c r="H25" i="23"/>
  <c r="R25" i="23" s="1"/>
  <c r="S25" i="23" s="1"/>
  <c r="X25" i="23" s="1"/>
  <c r="G25" i="23"/>
  <c r="F25" i="23"/>
  <c r="E25" i="23"/>
  <c r="D25" i="23"/>
  <c r="C25" i="23"/>
  <c r="B25" i="23"/>
  <c r="V24" i="23"/>
  <c r="T24" i="23"/>
  <c r="Q24" i="23"/>
  <c r="O24" i="23"/>
  <c r="L24" i="23"/>
  <c r="K24" i="23"/>
  <c r="J24" i="23"/>
  <c r="I24" i="23"/>
  <c r="H24" i="23"/>
  <c r="R24" i="23" s="1"/>
  <c r="S24" i="23" s="1"/>
  <c r="G24" i="23"/>
  <c r="F24" i="23"/>
  <c r="E24" i="23"/>
  <c r="D24" i="23"/>
  <c r="C24" i="23"/>
  <c r="B24" i="23"/>
  <c r="V23" i="23"/>
  <c r="T23" i="23"/>
  <c r="Q23" i="23"/>
  <c r="O23" i="23"/>
  <c r="L23" i="23"/>
  <c r="K23" i="23"/>
  <c r="M23" i="23" s="1"/>
  <c r="J23" i="23"/>
  <c r="I23" i="23"/>
  <c r="H23" i="23"/>
  <c r="R23" i="23" s="1"/>
  <c r="G23" i="23"/>
  <c r="F23" i="23"/>
  <c r="E23" i="23"/>
  <c r="D23" i="23"/>
  <c r="C23" i="23"/>
  <c r="B23" i="23"/>
  <c r="V22" i="23"/>
  <c r="T22" i="23"/>
  <c r="Q22" i="23"/>
  <c r="O22" i="23"/>
  <c r="L22" i="23"/>
  <c r="K22" i="23"/>
  <c r="J22" i="23"/>
  <c r="I22" i="23"/>
  <c r="H22" i="23"/>
  <c r="R22" i="23" s="1"/>
  <c r="G22" i="23"/>
  <c r="F22" i="23"/>
  <c r="E22" i="23"/>
  <c r="D22" i="23"/>
  <c r="C22" i="23"/>
  <c r="B22" i="23"/>
  <c r="V21" i="23"/>
  <c r="T21" i="23"/>
  <c r="Q21" i="23"/>
  <c r="O21" i="23"/>
  <c r="L21" i="23"/>
  <c r="K21" i="23"/>
  <c r="M21" i="23" s="1"/>
  <c r="J21" i="23"/>
  <c r="I21" i="23"/>
  <c r="H21" i="23"/>
  <c r="R21" i="23" s="1"/>
  <c r="G21" i="23"/>
  <c r="F21" i="23"/>
  <c r="E21" i="23"/>
  <c r="D21" i="23"/>
  <c r="C21" i="23"/>
  <c r="B21" i="23"/>
  <c r="V20" i="23"/>
  <c r="T20" i="23"/>
  <c r="Q20" i="23"/>
  <c r="O20" i="23"/>
  <c r="L20" i="23"/>
  <c r="K20" i="23"/>
  <c r="J20" i="23"/>
  <c r="I20" i="23"/>
  <c r="H20" i="23"/>
  <c r="R20" i="23" s="1"/>
  <c r="S20" i="23" s="1"/>
  <c r="G20" i="23"/>
  <c r="F20" i="23"/>
  <c r="E20" i="23"/>
  <c r="D20" i="23"/>
  <c r="C20" i="23"/>
  <c r="B20" i="23"/>
  <c r="V19" i="23"/>
  <c r="T19" i="23"/>
  <c r="Q19" i="23"/>
  <c r="O19" i="23"/>
  <c r="L19" i="23"/>
  <c r="K19" i="23"/>
  <c r="J19" i="23"/>
  <c r="I19" i="23"/>
  <c r="H19" i="23"/>
  <c r="R19" i="23" s="1"/>
  <c r="G19" i="23"/>
  <c r="F19" i="23"/>
  <c r="E19" i="23"/>
  <c r="D19" i="23"/>
  <c r="C19" i="23"/>
  <c r="B19" i="23"/>
  <c r="V18" i="23"/>
  <c r="T18" i="23"/>
  <c r="Q18" i="23"/>
  <c r="O18" i="23"/>
  <c r="L18" i="23"/>
  <c r="K18" i="23"/>
  <c r="J18" i="23"/>
  <c r="I18" i="23"/>
  <c r="H18" i="23"/>
  <c r="R18" i="23" s="1"/>
  <c r="G18" i="23"/>
  <c r="F18" i="23"/>
  <c r="E18" i="23"/>
  <c r="D18" i="23"/>
  <c r="C18" i="23"/>
  <c r="B18" i="23"/>
  <c r="V17" i="23"/>
  <c r="T17" i="23"/>
  <c r="J17" i="23"/>
  <c r="I17" i="23"/>
  <c r="H17" i="23"/>
  <c r="G17" i="23"/>
  <c r="F17" i="23"/>
  <c r="E17" i="23"/>
  <c r="D17" i="23"/>
  <c r="C17" i="23"/>
  <c r="B17" i="23"/>
  <c r="V16" i="23"/>
  <c r="T16" i="23"/>
  <c r="Q16" i="23"/>
  <c r="L16" i="23"/>
  <c r="K16" i="23"/>
  <c r="J16" i="23"/>
  <c r="I16" i="23"/>
  <c r="H16" i="23"/>
  <c r="R16" i="23" s="1"/>
  <c r="G16" i="23"/>
  <c r="F16" i="23"/>
  <c r="E16" i="23"/>
  <c r="D16" i="23"/>
  <c r="C16" i="23"/>
  <c r="B16" i="23"/>
  <c r="V15" i="23"/>
  <c r="T15" i="23"/>
  <c r="Q15" i="23"/>
  <c r="L15" i="23"/>
  <c r="K15" i="23"/>
  <c r="J15" i="23"/>
  <c r="I15" i="23"/>
  <c r="H15" i="23"/>
  <c r="R15" i="23" s="1"/>
  <c r="G15" i="23"/>
  <c r="F15" i="23"/>
  <c r="E15" i="23"/>
  <c r="D15" i="23"/>
  <c r="C15" i="23"/>
  <c r="B15" i="23"/>
  <c r="V14" i="23"/>
  <c r="T14" i="23"/>
  <c r="Q14" i="23"/>
  <c r="L14" i="23"/>
  <c r="K14" i="23"/>
  <c r="J14" i="23"/>
  <c r="I14" i="23"/>
  <c r="H14" i="23"/>
  <c r="R14" i="23" s="1"/>
  <c r="G14" i="23"/>
  <c r="F14" i="23"/>
  <c r="E14" i="23"/>
  <c r="D14" i="23"/>
  <c r="C14" i="23"/>
  <c r="B14" i="23"/>
  <c r="V13" i="23"/>
  <c r="T13" i="23"/>
  <c r="Q13" i="23"/>
  <c r="L13" i="23"/>
  <c r="K13" i="23"/>
  <c r="M13" i="23" s="1"/>
  <c r="J13" i="23"/>
  <c r="I13" i="23"/>
  <c r="H13" i="23"/>
  <c r="R13" i="23" s="1"/>
  <c r="G13" i="23"/>
  <c r="F13" i="23"/>
  <c r="E13" i="23"/>
  <c r="D13" i="23"/>
  <c r="C13" i="23"/>
  <c r="B13" i="23"/>
  <c r="V12" i="23"/>
  <c r="T12" i="23"/>
  <c r="Q12" i="23"/>
  <c r="L12" i="23"/>
  <c r="K12" i="23"/>
  <c r="J12" i="23"/>
  <c r="I12" i="23"/>
  <c r="H12" i="23"/>
  <c r="R12" i="23" s="1"/>
  <c r="G12" i="23"/>
  <c r="F12" i="23"/>
  <c r="E12" i="23"/>
  <c r="D12" i="23"/>
  <c r="C12" i="23"/>
  <c r="B12" i="23"/>
  <c r="V11" i="23"/>
  <c r="T11" i="23"/>
  <c r="Q11" i="23"/>
  <c r="L11" i="23"/>
  <c r="K11" i="23"/>
  <c r="J11" i="23"/>
  <c r="I11" i="23"/>
  <c r="H11" i="23"/>
  <c r="R11" i="23" s="1"/>
  <c r="G11" i="23"/>
  <c r="F11" i="23"/>
  <c r="E11" i="23"/>
  <c r="D11" i="23"/>
  <c r="C11" i="23"/>
  <c r="B11" i="23"/>
  <c r="V10" i="23"/>
  <c r="T10" i="23"/>
  <c r="Q10" i="23"/>
  <c r="L10" i="23"/>
  <c r="K10" i="23"/>
  <c r="J10" i="23"/>
  <c r="I10" i="23"/>
  <c r="H10" i="23"/>
  <c r="R10" i="23" s="1"/>
  <c r="G10" i="23"/>
  <c r="F10" i="23"/>
  <c r="E10" i="23"/>
  <c r="D10" i="23"/>
  <c r="C10" i="23"/>
  <c r="B10" i="23"/>
  <c r="V9" i="23"/>
  <c r="T9" i="23"/>
  <c r="Q9" i="23"/>
  <c r="L9" i="23"/>
  <c r="K9" i="23"/>
  <c r="J9" i="23"/>
  <c r="I9" i="23"/>
  <c r="H9" i="23"/>
  <c r="R9" i="23" s="1"/>
  <c r="G9" i="23"/>
  <c r="F9" i="23"/>
  <c r="E9" i="23"/>
  <c r="D9" i="23"/>
  <c r="C9" i="23"/>
  <c r="B9" i="23"/>
  <c r="V8" i="23"/>
  <c r="T8" i="23"/>
  <c r="Q8" i="23"/>
  <c r="L8" i="23"/>
  <c r="K8" i="23"/>
  <c r="J8" i="23"/>
  <c r="I8" i="23"/>
  <c r="H8" i="23"/>
  <c r="R8" i="23" s="1"/>
  <c r="G8" i="23"/>
  <c r="F8" i="23"/>
  <c r="E8" i="23"/>
  <c r="D8" i="23"/>
  <c r="C8" i="23"/>
  <c r="B8" i="23"/>
  <c r="V7" i="23"/>
  <c r="T7" i="23"/>
  <c r="Q7" i="23"/>
  <c r="L7" i="23"/>
  <c r="K7" i="23"/>
  <c r="J7" i="23"/>
  <c r="I7" i="23"/>
  <c r="H7" i="23"/>
  <c r="R7" i="23" s="1"/>
  <c r="G7" i="23"/>
  <c r="F7" i="23"/>
  <c r="E7" i="23"/>
  <c r="D7" i="23"/>
  <c r="C7" i="23"/>
  <c r="B7" i="23"/>
  <c r="V6" i="23"/>
  <c r="T6" i="23"/>
  <c r="Q6" i="23"/>
  <c r="L6" i="23"/>
  <c r="K6" i="23"/>
  <c r="J6" i="23"/>
  <c r="I6" i="23"/>
  <c r="H6" i="23"/>
  <c r="R6" i="23" s="1"/>
  <c r="G6" i="23"/>
  <c r="F6" i="23"/>
  <c r="E6" i="23"/>
  <c r="D6" i="23"/>
  <c r="C6" i="23"/>
  <c r="B6" i="23"/>
  <c r="V5" i="23"/>
  <c r="W5" i="23" s="1"/>
  <c r="T5" i="23"/>
  <c r="Q5" i="23"/>
  <c r="L5" i="23"/>
  <c r="K5" i="23"/>
  <c r="J5" i="23"/>
  <c r="I5" i="23"/>
  <c r="H5" i="23"/>
  <c r="R5" i="23" s="1"/>
  <c r="S5" i="23" s="1"/>
  <c r="X5" i="23" s="1"/>
  <c r="G5" i="23"/>
  <c r="F5" i="23"/>
  <c r="E5" i="23"/>
  <c r="D5" i="23"/>
  <c r="C5" i="23"/>
  <c r="B5" i="23"/>
  <c r="V4" i="23"/>
  <c r="T4" i="23"/>
  <c r="Q4" i="23"/>
  <c r="L4" i="23"/>
  <c r="K4" i="23"/>
  <c r="J4" i="23"/>
  <c r="I4" i="23"/>
  <c r="H4" i="23"/>
  <c r="R4" i="23" s="1"/>
  <c r="S4" i="23" s="1"/>
  <c r="G4" i="23"/>
  <c r="F4" i="23"/>
  <c r="E4" i="23"/>
  <c r="D4" i="23"/>
  <c r="C4" i="23"/>
  <c r="B4" i="23"/>
  <c r="V3" i="23"/>
  <c r="T3" i="23"/>
  <c r="Q3" i="23"/>
  <c r="L3" i="23"/>
  <c r="K3" i="23"/>
  <c r="J3" i="23"/>
  <c r="I3" i="23"/>
  <c r="H3" i="23"/>
  <c r="R3" i="23" s="1"/>
  <c r="G3" i="23"/>
  <c r="F3" i="23"/>
  <c r="E3" i="23"/>
  <c r="D3" i="23"/>
  <c r="C3" i="23"/>
  <c r="B3" i="23"/>
  <c r="C1" i="23"/>
  <c r="C1" i="22" s="1"/>
  <c r="W256" i="22"/>
  <c r="U256" i="22"/>
  <c r="J227" i="22"/>
  <c r="N227" i="22" s="1"/>
  <c r="L220" i="22"/>
  <c r="W220" i="22" s="1"/>
  <c r="V213" i="22"/>
  <c r="T213" i="22"/>
  <c r="Q213" i="22"/>
  <c r="O213" i="22"/>
  <c r="L213" i="22"/>
  <c r="K213" i="22"/>
  <c r="J213" i="22"/>
  <c r="I213" i="22"/>
  <c r="H213" i="22"/>
  <c r="R213" i="22" s="1"/>
  <c r="G213" i="22"/>
  <c r="F213" i="22"/>
  <c r="E213" i="22"/>
  <c r="D213" i="22"/>
  <c r="C213" i="22"/>
  <c r="B213" i="22"/>
  <c r="V212" i="22"/>
  <c r="T212" i="22"/>
  <c r="Q212" i="22"/>
  <c r="O212" i="22"/>
  <c r="L212" i="22"/>
  <c r="K212" i="22"/>
  <c r="J212" i="22"/>
  <c r="I212" i="22"/>
  <c r="H212" i="22"/>
  <c r="R212" i="22" s="1"/>
  <c r="G212" i="22"/>
  <c r="F212" i="22"/>
  <c r="E212" i="22"/>
  <c r="D212" i="22"/>
  <c r="C212" i="22"/>
  <c r="B212" i="22"/>
  <c r="V211" i="22"/>
  <c r="T211" i="22"/>
  <c r="Q211" i="22"/>
  <c r="O211" i="22"/>
  <c r="L211" i="22"/>
  <c r="K211" i="22"/>
  <c r="J211" i="22"/>
  <c r="I211" i="22"/>
  <c r="H211" i="22"/>
  <c r="R211" i="22" s="1"/>
  <c r="G211" i="22"/>
  <c r="F211" i="22"/>
  <c r="E211" i="22"/>
  <c r="D211" i="22"/>
  <c r="C211" i="22"/>
  <c r="B211" i="22"/>
  <c r="V210" i="22"/>
  <c r="T210" i="22"/>
  <c r="Q210" i="22"/>
  <c r="O210" i="22"/>
  <c r="L210" i="22"/>
  <c r="K210" i="22"/>
  <c r="J210" i="22"/>
  <c r="I210" i="22"/>
  <c r="H210" i="22"/>
  <c r="R210" i="22" s="1"/>
  <c r="G210" i="22"/>
  <c r="F210" i="22"/>
  <c r="E210" i="22"/>
  <c r="D210" i="22"/>
  <c r="C210" i="22"/>
  <c r="B210" i="22"/>
  <c r="V209" i="22"/>
  <c r="T209" i="22"/>
  <c r="Q209" i="22"/>
  <c r="O209" i="22"/>
  <c r="L209" i="22"/>
  <c r="K209" i="22"/>
  <c r="J209" i="22"/>
  <c r="I209" i="22"/>
  <c r="H209" i="22"/>
  <c r="R209" i="22" s="1"/>
  <c r="G209" i="22"/>
  <c r="F209" i="22"/>
  <c r="E209" i="22"/>
  <c r="D209" i="22"/>
  <c r="C209" i="22"/>
  <c r="B209" i="22"/>
  <c r="V208" i="22"/>
  <c r="T208" i="22"/>
  <c r="Q208" i="22"/>
  <c r="O208" i="22"/>
  <c r="L208" i="22"/>
  <c r="K208" i="22"/>
  <c r="M208" i="22" s="1"/>
  <c r="J208" i="22"/>
  <c r="I208" i="22"/>
  <c r="H208" i="22"/>
  <c r="R208" i="22" s="1"/>
  <c r="G208" i="22"/>
  <c r="F208" i="22"/>
  <c r="E208" i="22"/>
  <c r="D208" i="22"/>
  <c r="C208" i="22"/>
  <c r="B208" i="22"/>
  <c r="V207" i="22"/>
  <c r="T207" i="22"/>
  <c r="Q207" i="22"/>
  <c r="O207" i="22"/>
  <c r="L207" i="22"/>
  <c r="K207" i="22"/>
  <c r="J207" i="22"/>
  <c r="I207" i="22"/>
  <c r="H207" i="22"/>
  <c r="R207" i="22" s="1"/>
  <c r="G207" i="22"/>
  <c r="F207" i="22"/>
  <c r="E207" i="22"/>
  <c r="D207" i="22"/>
  <c r="C207" i="22"/>
  <c r="B207" i="22"/>
  <c r="V206" i="22"/>
  <c r="T206" i="22"/>
  <c r="Q206" i="22"/>
  <c r="O206" i="22"/>
  <c r="L206" i="22"/>
  <c r="K206" i="22"/>
  <c r="J206" i="22"/>
  <c r="I206" i="22"/>
  <c r="H206" i="22"/>
  <c r="R206" i="22" s="1"/>
  <c r="G206" i="22"/>
  <c r="F206" i="22"/>
  <c r="E206" i="22"/>
  <c r="D206" i="22"/>
  <c r="C206" i="22"/>
  <c r="B206" i="22"/>
  <c r="V205" i="22"/>
  <c r="T205" i="22"/>
  <c r="Q205" i="22"/>
  <c r="O205" i="22"/>
  <c r="L205" i="22"/>
  <c r="K205" i="22"/>
  <c r="J205" i="22"/>
  <c r="I205" i="22"/>
  <c r="H205" i="22"/>
  <c r="R205" i="22" s="1"/>
  <c r="G205" i="22"/>
  <c r="F205" i="22"/>
  <c r="E205" i="22"/>
  <c r="D205" i="22"/>
  <c r="C205" i="22"/>
  <c r="B205" i="22"/>
  <c r="V204" i="22"/>
  <c r="T204" i="22"/>
  <c r="Q204" i="22"/>
  <c r="O204" i="22"/>
  <c r="L204" i="22"/>
  <c r="K204" i="22"/>
  <c r="J204" i="22"/>
  <c r="I204" i="22"/>
  <c r="H204" i="22"/>
  <c r="R204" i="22" s="1"/>
  <c r="S204" i="22" s="1"/>
  <c r="G204" i="22"/>
  <c r="F204" i="22"/>
  <c r="E204" i="22"/>
  <c r="D204" i="22"/>
  <c r="C204" i="22"/>
  <c r="B204" i="22"/>
  <c r="V203" i="22"/>
  <c r="T203" i="22"/>
  <c r="R203" i="22"/>
  <c r="S203" i="22" s="1"/>
  <c r="Q203" i="22"/>
  <c r="O203" i="22"/>
  <c r="L203" i="22"/>
  <c r="K203" i="22"/>
  <c r="J203" i="22"/>
  <c r="I203" i="22"/>
  <c r="H203" i="22"/>
  <c r="G203" i="22"/>
  <c r="F203" i="22"/>
  <c r="E203" i="22"/>
  <c r="D203" i="22"/>
  <c r="C203" i="22"/>
  <c r="B203" i="22"/>
  <c r="V202" i="22"/>
  <c r="T202" i="22"/>
  <c r="Q202" i="22"/>
  <c r="O202" i="22"/>
  <c r="L202" i="22"/>
  <c r="K202" i="22"/>
  <c r="J202" i="22"/>
  <c r="I202" i="22"/>
  <c r="H202" i="22"/>
  <c r="R202" i="22" s="1"/>
  <c r="G202" i="22"/>
  <c r="F202" i="22"/>
  <c r="E202" i="22"/>
  <c r="D202" i="22"/>
  <c r="C202" i="22"/>
  <c r="B202" i="22"/>
  <c r="V201" i="22"/>
  <c r="T201" i="22"/>
  <c r="Q201" i="22"/>
  <c r="O201" i="22"/>
  <c r="L201" i="22"/>
  <c r="K201" i="22"/>
  <c r="J201" i="22"/>
  <c r="I201" i="22"/>
  <c r="H201" i="22"/>
  <c r="R201" i="22" s="1"/>
  <c r="G201" i="22"/>
  <c r="F201" i="22"/>
  <c r="E201" i="22"/>
  <c r="D201" i="22"/>
  <c r="C201" i="22"/>
  <c r="B201" i="22"/>
  <c r="V200" i="22"/>
  <c r="T200" i="22"/>
  <c r="Q200" i="22"/>
  <c r="O200" i="22"/>
  <c r="L200" i="22"/>
  <c r="K200" i="22"/>
  <c r="J200" i="22"/>
  <c r="I200" i="22"/>
  <c r="H200" i="22"/>
  <c r="R200" i="22" s="1"/>
  <c r="G200" i="22"/>
  <c r="F200" i="22"/>
  <c r="E200" i="22"/>
  <c r="D200" i="22"/>
  <c r="C200" i="22"/>
  <c r="B200" i="22"/>
  <c r="V199" i="22"/>
  <c r="T199" i="22"/>
  <c r="Q199" i="22"/>
  <c r="O199" i="22"/>
  <c r="L199" i="22"/>
  <c r="K199" i="22"/>
  <c r="P199" i="22" s="1"/>
  <c r="J199" i="22"/>
  <c r="I199" i="22"/>
  <c r="H199" i="22"/>
  <c r="R199" i="22" s="1"/>
  <c r="G199" i="22"/>
  <c r="F199" i="22"/>
  <c r="E199" i="22"/>
  <c r="D199" i="22"/>
  <c r="C199" i="22"/>
  <c r="B199" i="22"/>
  <c r="V198" i="22"/>
  <c r="T198" i="22"/>
  <c r="Q198" i="22"/>
  <c r="O198" i="22"/>
  <c r="L198" i="22"/>
  <c r="K198" i="22"/>
  <c r="J198" i="22"/>
  <c r="I198" i="22"/>
  <c r="H198" i="22"/>
  <c r="R198" i="22" s="1"/>
  <c r="G198" i="22"/>
  <c r="F198" i="22"/>
  <c r="E198" i="22"/>
  <c r="D198" i="22"/>
  <c r="C198" i="22"/>
  <c r="B198" i="22"/>
  <c r="V197" i="22"/>
  <c r="T197" i="22"/>
  <c r="Q197" i="22"/>
  <c r="O197" i="22"/>
  <c r="L197" i="22"/>
  <c r="K197" i="22"/>
  <c r="M197" i="22" s="1"/>
  <c r="J197" i="22"/>
  <c r="I197" i="22"/>
  <c r="H197" i="22"/>
  <c r="R197" i="22" s="1"/>
  <c r="G197" i="22"/>
  <c r="F197" i="22"/>
  <c r="E197" i="22"/>
  <c r="D197" i="22"/>
  <c r="C197" i="22"/>
  <c r="B197" i="22"/>
  <c r="V196" i="22"/>
  <c r="T196" i="22"/>
  <c r="Q196" i="22"/>
  <c r="O196" i="22"/>
  <c r="L196" i="22"/>
  <c r="K196" i="22"/>
  <c r="J196" i="22"/>
  <c r="I196" i="22"/>
  <c r="H196" i="22"/>
  <c r="R196" i="22" s="1"/>
  <c r="S196" i="22" s="1"/>
  <c r="G196" i="22"/>
  <c r="F196" i="22"/>
  <c r="E196" i="22"/>
  <c r="D196" i="22"/>
  <c r="C196" i="22"/>
  <c r="B196" i="22"/>
  <c r="V195" i="22"/>
  <c r="T195" i="22"/>
  <c r="Q195" i="22"/>
  <c r="O195" i="22"/>
  <c r="L195" i="22"/>
  <c r="K195" i="22"/>
  <c r="M195" i="22" s="1"/>
  <c r="J195" i="22"/>
  <c r="I195" i="22"/>
  <c r="H195" i="22"/>
  <c r="R195" i="22" s="1"/>
  <c r="G195" i="22"/>
  <c r="F195" i="22"/>
  <c r="E195" i="22"/>
  <c r="D195" i="22"/>
  <c r="C195" i="22"/>
  <c r="B195" i="22"/>
  <c r="V194" i="22"/>
  <c r="T194" i="22"/>
  <c r="Q194" i="22"/>
  <c r="O194" i="22"/>
  <c r="L194" i="22"/>
  <c r="K194" i="22"/>
  <c r="J194" i="22"/>
  <c r="I194" i="22"/>
  <c r="H194" i="22"/>
  <c r="R194" i="22" s="1"/>
  <c r="G194" i="22"/>
  <c r="F194" i="22"/>
  <c r="E194" i="22"/>
  <c r="D194" i="22"/>
  <c r="C194" i="22"/>
  <c r="B194" i="22"/>
  <c r="V193" i="22"/>
  <c r="T193" i="22"/>
  <c r="Q193" i="22"/>
  <c r="O193" i="22"/>
  <c r="L193" i="22"/>
  <c r="K193" i="22"/>
  <c r="J193" i="22"/>
  <c r="I193" i="22"/>
  <c r="H193" i="22"/>
  <c r="R193" i="22" s="1"/>
  <c r="G193" i="22"/>
  <c r="F193" i="22"/>
  <c r="E193" i="22"/>
  <c r="D193" i="22"/>
  <c r="C193" i="22"/>
  <c r="B193" i="22"/>
  <c r="V192" i="22"/>
  <c r="T192" i="22"/>
  <c r="Q192" i="22"/>
  <c r="O192" i="22"/>
  <c r="L192" i="22"/>
  <c r="K192" i="22"/>
  <c r="M192" i="22" s="1"/>
  <c r="J192" i="22"/>
  <c r="I192" i="22"/>
  <c r="H192" i="22"/>
  <c r="R192" i="22" s="1"/>
  <c r="G192" i="22"/>
  <c r="F192" i="22"/>
  <c r="E192" i="22"/>
  <c r="D192" i="22"/>
  <c r="C192" i="22"/>
  <c r="B192" i="22"/>
  <c r="V191" i="22"/>
  <c r="T191" i="22"/>
  <c r="Q191" i="22"/>
  <c r="O191" i="22"/>
  <c r="P191" i="22" s="1"/>
  <c r="L191" i="22"/>
  <c r="K191" i="22"/>
  <c r="M191" i="22" s="1"/>
  <c r="J191" i="22"/>
  <c r="I191" i="22"/>
  <c r="H191" i="22"/>
  <c r="R191" i="22" s="1"/>
  <c r="G191" i="22"/>
  <c r="F191" i="22"/>
  <c r="E191" i="22"/>
  <c r="D191" i="22"/>
  <c r="C191" i="22"/>
  <c r="B191" i="22"/>
  <c r="V190" i="22"/>
  <c r="T190" i="22"/>
  <c r="Q190" i="22"/>
  <c r="O190" i="22"/>
  <c r="L190" i="22"/>
  <c r="K190" i="22"/>
  <c r="J190" i="22"/>
  <c r="I190" i="22"/>
  <c r="H190" i="22"/>
  <c r="R190" i="22" s="1"/>
  <c r="G190" i="22"/>
  <c r="F190" i="22"/>
  <c r="E190" i="22"/>
  <c r="D190" i="22"/>
  <c r="C190" i="22"/>
  <c r="B190" i="22"/>
  <c r="V189" i="22"/>
  <c r="T189" i="22"/>
  <c r="Q189" i="22"/>
  <c r="O189" i="22"/>
  <c r="L189" i="22"/>
  <c r="K189" i="22"/>
  <c r="J189" i="22"/>
  <c r="I189" i="22"/>
  <c r="H189" i="22"/>
  <c r="R189" i="22" s="1"/>
  <c r="G189" i="22"/>
  <c r="F189" i="22"/>
  <c r="E189" i="22"/>
  <c r="D189" i="22"/>
  <c r="C189" i="22"/>
  <c r="B189" i="22"/>
  <c r="V188" i="22"/>
  <c r="T188" i="22"/>
  <c r="Q188" i="22"/>
  <c r="O188" i="22"/>
  <c r="L188" i="22"/>
  <c r="K188" i="22"/>
  <c r="J188" i="22"/>
  <c r="I188" i="22"/>
  <c r="H188" i="22"/>
  <c r="R188" i="22" s="1"/>
  <c r="G188" i="22"/>
  <c r="F188" i="22"/>
  <c r="E188" i="22"/>
  <c r="D188" i="22"/>
  <c r="C188" i="22"/>
  <c r="B188" i="22"/>
  <c r="V187" i="22"/>
  <c r="T187" i="22"/>
  <c r="Q187" i="22"/>
  <c r="O187" i="22"/>
  <c r="L187" i="22"/>
  <c r="K187" i="22"/>
  <c r="J187" i="22"/>
  <c r="I187" i="22"/>
  <c r="H187" i="22"/>
  <c r="R187" i="22" s="1"/>
  <c r="G187" i="22"/>
  <c r="F187" i="22"/>
  <c r="E187" i="22"/>
  <c r="D187" i="22"/>
  <c r="C187" i="22"/>
  <c r="B187" i="22"/>
  <c r="V186" i="22"/>
  <c r="W186" i="22" s="1"/>
  <c r="T186" i="22"/>
  <c r="Q186" i="22"/>
  <c r="O186" i="22"/>
  <c r="L186" i="22"/>
  <c r="K186" i="22"/>
  <c r="J186" i="22"/>
  <c r="I186" i="22"/>
  <c r="H186" i="22"/>
  <c r="R186" i="22" s="1"/>
  <c r="G186" i="22"/>
  <c r="F186" i="22"/>
  <c r="E186" i="22"/>
  <c r="D186" i="22"/>
  <c r="C186" i="22"/>
  <c r="B186" i="22"/>
  <c r="V185" i="22"/>
  <c r="T185" i="22"/>
  <c r="Q185" i="22"/>
  <c r="O185" i="22"/>
  <c r="L185" i="22"/>
  <c r="K185" i="22"/>
  <c r="J185" i="22"/>
  <c r="I185" i="22"/>
  <c r="H185" i="22"/>
  <c r="R185" i="22" s="1"/>
  <c r="G185" i="22"/>
  <c r="F185" i="22"/>
  <c r="E185" i="22"/>
  <c r="D185" i="22"/>
  <c r="C185" i="22"/>
  <c r="B185" i="22"/>
  <c r="V184" i="22"/>
  <c r="T184" i="22"/>
  <c r="Q184" i="22"/>
  <c r="O184" i="22"/>
  <c r="L184" i="22"/>
  <c r="K184" i="22"/>
  <c r="J184" i="22"/>
  <c r="I184" i="22"/>
  <c r="H184" i="22"/>
  <c r="R184" i="22" s="1"/>
  <c r="G184" i="22"/>
  <c r="F184" i="22"/>
  <c r="E184" i="22"/>
  <c r="D184" i="22"/>
  <c r="C184" i="22"/>
  <c r="B184" i="22"/>
  <c r="V183" i="22"/>
  <c r="T183" i="22"/>
  <c r="Q183" i="22"/>
  <c r="O183" i="22"/>
  <c r="L183" i="22"/>
  <c r="K183" i="22"/>
  <c r="J183" i="22"/>
  <c r="I183" i="22"/>
  <c r="H183" i="22"/>
  <c r="R183" i="22" s="1"/>
  <c r="S183" i="22" s="1"/>
  <c r="G183" i="22"/>
  <c r="F183" i="22"/>
  <c r="E183" i="22"/>
  <c r="D183" i="22"/>
  <c r="C183" i="22"/>
  <c r="B183" i="22"/>
  <c r="V182" i="22"/>
  <c r="T182" i="22"/>
  <c r="Q182" i="22"/>
  <c r="O182" i="22"/>
  <c r="L182" i="22"/>
  <c r="K182" i="22"/>
  <c r="J182" i="22"/>
  <c r="I182" i="22"/>
  <c r="H182" i="22"/>
  <c r="R182" i="22" s="1"/>
  <c r="G182" i="22"/>
  <c r="F182" i="22"/>
  <c r="E182" i="22"/>
  <c r="D182" i="22"/>
  <c r="C182" i="22"/>
  <c r="B182" i="22"/>
  <c r="V181" i="22"/>
  <c r="T181" i="22"/>
  <c r="Q181" i="22"/>
  <c r="O181" i="22"/>
  <c r="L181" i="22"/>
  <c r="K181" i="22"/>
  <c r="J181" i="22"/>
  <c r="I181" i="22"/>
  <c r="H181" i="22"/>
  <c r="R181" i="22" s="1"/>
  <c r="G181" i="22"/>
  <c r="F181" i="22"/>
  <c r="E181" i="22"/>
  <c r="D181" i="22"/>
  <c r="C181" i="22"/>
  <c r="B181" i="22"/>
  <c r="V180" i="22"/>
  <c r="T180" i="22"/>
  <c r="Q180" i="22"/>
  <c r="O180" i="22"/>
  <c r="L180" i="22"/>
  <c r="K180" i="22"/>
  <c r="J180" i="22"/>
  <c r="I180" i="22"/>
  <c r="H180" i="22"/>
  <c r="R180" i="22" s="1"/>
  <c r="G180" i="22"/>
  <c r="F180" i="22"/>
  <c r="E180" i="22"/>
  <c r="D180" i="22"/>
  <c r="C180" i="22"/>
  <c r="B180" i="22"/>
  <c r="V179" i="22"/>
  <c r="T179" i="22"/>
  <c r="U179" i="22" s="1"/>
  <c r="Q179" i="22"/>
  <c r="O179" i="22"/>
  <c r="L179" i="22"/>
  <c r="K179" i="22"/>
  <c r="J179" i="22"/>
  <c r="I179" i="22"/>
  <c r="H179" i="22"/>
  <c r="R179" i="22" s="1"/>
  <c r="G179" i="22"/>
  <c r="F179" i="22"/>
  <c r="E179" i="22"/>
  <c r="D179" i="22"/>
  <c r="C179" i="22"/>
  <c r="B179" i="22"/>
  <c r="V178" i="22"/>
  <c r="T178" i="22"/>
  <c r="Q178" i="22"/>
  <c r="O178" i="22"/>
  <c r="L178" i="22"/>
  <c r="K178" i="22"/>
  <c r="J178" i="22"/>
  <c r="I178" i="22"/>
  <c r="H178" i="22"/>
  <c r="R178" i="22" s="1"/>
  <c r="G178" i="22"/>
  <c r="F178" i="22"/>
  <c r="E178" i="22"/>
  <c r="D178" i="22"/>
  <c r="C178" i="22"/>
  <c r="B178" i="22"/>
  <c r="V177" i="22"/>
  <c r="AC177" i="22" s="1"/>
  <c r="T177" i="22"/>
  <c r="Q177" i="22"/>
  <c r="O177" i="22"/>
  <c r="L177" i="22"/>
  <c r="K177" i="22"/>
  <c r="J177" i="22"/>
  <c r="I177" i="22"/>
  <c r="H177" i="22"/>
  <c r="R177" i="22" s="1"/>
  <c r="G177" i="22"/>
  <c r="F177" i="22"/>
  <c r="E177" i="22"/>
  <c r="D177" i="22"/>
  <c r="C177" i="22"/>
  <c r="B177" i="22"/>
  <c r="V176" i="22"/>
  <c r="AC176" i="22" s="1"/>
  <c r="T176" i="22"/>
  <c r="Q176" i="22"/>
  <c r="O176" i="22"/>
  <c r="L176" i="22"/>
  <c r="K176" i="22"/>
  <c r="J176" i="22"/>
  <c r="I176" i="22"/>
  <c r="H176" i="22"/>
  <c r="R176" i="22" s="1"/>
  <c r="G176" i="22"/>
  <c r="F176" i="22"/>
  <c r="E176" i="22"/>
  <c r="D176" i="22"/>
  <c r="C176" i="22"/>
  <c r="B176" i="22"/>
  <c r="V175" i="22"/>
  <c r="AC175" i="22" s="1"/>
  <c r="T175" i="22"/>
  <c r="Q175" i="22"/>
  <c r="O175" i="22"/>
  <c r="L175" i="22"/>
  <c r="K175" i="22"/>
  <c r="J175" i="22"/>
  <c r="I175" i="22"/>
  <c r="H175" i="22"/>
  <c r="R175" i="22" s="1"/>
  <c r="G175" i="22"/>
  <c r="F175" i="22"/>
  <c r="E175" i="22"/>
  <c r="D175" i="22"/>
  <c r="C175" i="22"/>
  <c r="B175" i="22"/>
  <c r="V174" i="22"/>
  <c r="AC174" i="22" s="1"/>
  <c r="T174" i="22"/>
  <c r="Q174" i="22"/>
  <c r="O174" i="22"/>
  <c r="L174" i="22"/>
  <c r="K174" i="22"/>
  <c r="J174" i="22"/>
  <c r="I174" i="22"/>
  <c r="H174" i="22"/>
  <c r="R174" i="22" s="1"/>
  <c r="G174" i="22"/>
  <c r="F174" i="22"/>
  <c r="E174" i="22"/>
  <c r="D174" i="22"/>
  <c r="C174" i="22"/>
  <c r="B174" i="22"/>
  <c r="V173" i="22"/>
  <c r="AC173" i="22" s="1"/>
  <c r="T173" i="22"/>
  <c r="Q173" i="22"/>
  <c r="O173" i="22"/>
  <c r="L173" i="22"/>
  <c r="K173" i="22"/>
  <c r="J173" i="22"/>
  <c r="I173" i="22"/>
  <c r="H173" i="22"/>
  <c r="R173" i="22" s="1"/>
  <c r="S173" i="22" s="1"/>
  <c r="G173" i="22"/>
  <c r="F173" i="22"/>
  <c r="E173" i="22"/>
  <c r="D173" i="22"/>
  <c r="C173" i="22"/>
  <c r="B173" i="22"/>
  <c r="V172" i="22"/>
  <c r="AC172" i="22" s="1"/>
  <c r="T172" i="22"/>
  <c r="Q172" i="22"/>
  <c r="O172" i="22"/>
  <c r="L172" i="22"/>
  <c r="K172" i="22"/>
  <c r="J172" i="22"/>
  <c r="I172" i="22"/>
  <c r="H172" i="22"/>
  <c r="R172" i="22" s="1"/>
  <c r="G172" i="22"/>
  <c r="F172" i="22"/>
  <c r="E172" i="22"/>
  <c r="D172" i="22"/>
  <c r="C172" i="22"/>
  <c r="B172" i="22"/>
  <c r="V171" i="22"/>
  <c r="AC171" i="22" s="1"/>
  <c r="T171" i="22"/>
  <c r="Q171" i="22"/>
  <c r="O171" i="22"/>
  <c r="L171" i="22"/>
  <c r="K171" i="22"/>
  <c r="J171" i="22"/>
  <c r="I171" i="22"/>
  <c r="H171" i="22"/>
  <c r="R171" i="22" s="1"/>
  <c r="S171" i="22" s="1"/>
  <c r="G171" i="22"/>
  <c r="F171" i="22"/>
  <c r="E171" i="22"/>
  <c r="D171" i="22"/>
  <c r="C171" i="22"/>
  <c r="B171" i="22"/>
  <c r="V170" i="22"/>
  <c r="AC170" i="22" s="1"/>
  <c r="T170" i="22"/>
  <c r="Q170" i="22"/>
  <c r="O170" i="22"/>
  <c r="L170" i="22"/>
  <c r="K170" i="22"/>
  <c r="J170" i="22"/>
  <c r="I170" i="22"/>
  <c r="H170" i="22"/>
  <c r="R170" i="22" s="1"/>
  <c r="S170" i="22" s="1"/>
  <c r="G170" i="22"/>
  <c r="F170" i="22"/>
  <c r="E170" i="22"/>
  <c r="D170" i="22"/>
  <c r="C170" i="22"/>
  <c r="B170" i="22"/>
  <c r="V169" i="22"/>
  <c r="T169" i="22"/>
  <c r="Q169" i="22"/>
  <c r="O169" i="22"/>
  <c r="L169" i="22"/>
  <c r="K169" i="22"/>
  <c r="J169" i="22"/>
  <c r="I169" i="22"/>
  <c r="H169" i="22"/>
  <c r="R169" i="22" s="1"/>
  <c r="G169" i="22"/>
  <c r="F169" i="22"/>
  <c r="E169" i="22"/>
  <c r="D169" i="22"/>
  <c r="C169" i="22"/>
  <c r="B169" i="22"/>
  <c r="V168" i="22"/>
  <c r="AC168" i="22" s="1"/>
  <c r="T168" i="22"/>
  <c r="Q168" i="22"/>
  <c r="O168" i="22"/>
  <c r="L168" i="22"/>
  <c r="K168" i="22"/>
  <c r="J168" i="22"/>
  <c r="I168" i="22"/>
  <c r="H168" i="22"/>
  <c r="R168" i="22" s="1"/>
  <c r="G168" i="22"/>
  <c r="F168" i="22"/>
  <c r="E168" i="22"/>
  <c r="D168" i="22"/>
  <c r="C168" i="22"/>
  <c r="B168" i="22"/>
  <c r="V167" i="22"/>
  <c r="AC167" i="22" s="1"/>
  <c r="T167" i="22"/>
  <c r="Q167" i="22"/>
  <c r="O167" i="22"/>
  <c r="L167" i="22"/>
  <c r="K167" i="22"/>
  <c r="J167" i="22"/>
  <c r="I167" i="22"/>
  <c r="H167" i="22"/>
  <c r="R167" i="22" s="1"/>
  <c r="G167" i="22"/>
  <c r="F167" i="22"/>
  <c r="E167" i="22"/>
  <c r="D167" i="22"/>
  <c r="C167" i="22"/>
  <c r="B167" i="22"/>
  <c r="V166" i="22"/>
  <c r="AC166" i="22" s="1"/>
  <c r="T166" i="22"/>
  <c r="Q166" i="22"/>
  <c r="O166" i="22"/>
  <c r="L166" i="22"/>
  <c r="K166" i="22"/>
  <c r="J166" i="22"/>
  <c r="I166" i="22"/>
  <c r="H166" i="22"/>
  <c r="R166" i="22" s="1"/>
  <c r="G166" i="22"/>
  <c r="F166" i="22"/>
  <c r="E166" i="22"/>
  <c r="D166" i="22"/>
  <c r="C166" i="22"/>
  <c r="B166" i="22"/>
  <c r="V165" i="22"/>
  <c r="AC165" i="22" s="1"/>
  <c r="T165" i="22"/>
  <c r="Q165" i="22"/>
  <c r="O165" i="22"/>
  <c r="L165" i="22"/>
  <c r="K165" i="22"/>
  <c r="J165" i="22"/>
  <c r="I165" i="22"/>
  <c r="H165" i="22"/>
  <c r="R165" i="22" s="1"/>
  <c r="G165" i="22"/>
  <c r="F165" i="22"/>
  <c r="E165" i="22"/>
  <c r="D165" i="22"/>
  <c r="C165" i="22"/>
  <c r="B165" i="22"/>
  <c r="V164" i="22"/>
  <c r="AC164" i="22" s="1"/>
  <c r="T164" i="22"/>
  <c r="Q164" i="22"/>
  <c r="O164" i="22"/>
  <c r="L164" i="22"/>
  <c r="K164" i="22"/>
  <c r="J164" i="22"/>
  <c r="I164" i="22"/>
  <c r="H164" i="22"/>
  <c r="R164" i="22" s="1"/>
  <c r="G164" i="22"/>
  <c r="F164" i="22"/>
  <c r="E164" i="22"/>
  <c r="D164" i="22"/>
  <c r="C164" i="22"/>
  <c r="B164" i="22"/>
  <c r="V163" i="22"/>
  <c r="T163" i="22"/>
  <c r="Q163" i="22"/>
  <c r="O163" i="22"/>
  <c r="L163" i="22"/>
  <c r="K163" i="22"/>
  <c r="J163" i="22"/>
  <c r="I163" i="22"/>
  <c r="H163" i="22"/>
  <c r="R163" i="22" s="1"/>
  <c r="G163" i="22"/>
  <c r="F163" i="22"/>
  <c r="E163" i="22"/>
  <c r="D163" i="22"/>
  <c r="C163" i="22"/>
  <c r="B163" i="22"/>
  <c r="V162" i="22"/>
  <c r="AC162" i="22" s="1"/>
  <c r="T162" i="22"/>
  <c r="Q162" i="22"/>
  <c r="O162" i="22"/>
  <c r="L162" i="22"/>
  <c r="K162" i="22"/>
  <c r="J162" i="22"/>
  <c r="I162" i="22"/>
  <c r="H162" i="22"/>
  <c r="R162" i="22" s="1"/>
  <c r="S162" i="22" s="1"/>
  <c r="G162" i="22"/>
  <c r="F162" i="22"/>
  <c r="E162" i="22"/>
  <c r="D162" i="22"/>
  <c r="C162" i="22"/>
  <c r="B162" i="22"/>
  <c r="V161" i="22"/>
  <c r="T161" i="22"/>
  <c r="Q161" i="22"/>
  <c r="O161" i="22"/>
  <c r="L161" i="22"/>
  <c r="K161" i="22"/>
  <c r="J161" i="22"/>
  <c r="I161" i="22"/>
  <c r="H161" i="22"/>
  <c r="R161" i="22" s="1"/>
  <c r="G161" i="22"/>
  <c r="F161" i="22"/>
  <c r="E161" i="22"/>
  <c r="D161" i="22"/>
  <c r="C161" i="22"/>
  <c r="B161" i="22"/>
  <c r="V160" i="22"/>
  <c r="AC160" i="22" s="1"/>
  <c r="T160" i="22"/>
  <c r="Q160" i="22"/>
  <c r="O160" i="22"/>
  <c r="L160" i="22"/>
  <c r="K160" i="22"/>
  <c r="J160" i="22"/>
  <c r="I160" i="22"/>
  <c r="H160" i="22"/>
  <c r="R160" i="22" s="1"/>
  <c r="G160" i="22"/>
  <c r="F160" i="22"/>
  <c r="E160" i="22"/>
  <c r="D160" i="22"/>
  <c r="C160" i="22"/>
  <c r="B160" i="22"/>
  <c r="V159" i="22"/>
  <c r="AC159" i="22" s="1"/>
  <c r="T159" i="22"/>
  <c r="Q159" i="22"/>
  <c r="O159" i="22"/>
  <c r="L159" i="22"/>
  <c r="K159" i="22"/>
  <c r="J159" i="22"/>
  <c r="I159" i="22"/>
  <c r="H159" i="22"/>
  <c r="R159" i="22" s="1"/>
  <c r="G159" i="22"/>
  <c r="F159" i="22"/>
  <c r="E159" i="22"/>
  <c r="D159" i="22"/>
  <c r="C159" i="22"/>
  <c r="B159" i="22"/>
  <c r="V158" i="22"/>
  <c r="AC158" i="22" s="1"/>
  <c r="T158" i="22"/>
  <c r="Q158" i="22"/>
  <c r="O158" i="22"/>
  <c r="L158" i="22"/>
  <c r="K158" i="22"/>
  <c r="J158" i="22"/>
  <c r="I158" i="22"/>
  <c r="H158" i="22"/>
  <c r="R158" i="22" s="1"/>
  <c r="G158" i="22"/>
  <c r="F158" i="22"/>
  <c r="E158" i="22"/>
  <c r="D158" i="22"/>
  <c r="C158" i="22"/>
  <c r="B158" i="22"/>
  <c r="V157" i="22"/>
  <c r="AC157" i="22" s="1"/>
  <c r="T157" i="22"/>
  <c r="Q157" i="22"/>
  <c r="O157" i="22"/>
  <c r="L157" i="22"/>
  <c r="K157" i="22"/>
  <c r="J157" i="22"/>
  <c r="I157" i="22"/>
  <c r="H157" i="22"/>
  <c r="R157" i="22" s="1"/>
  <c r="G157" i="22"/>
  <c r="F157" i="22"/>
  <c r="E157" i="22"/>
  <c r="D157" i="22"/>
  <c r="C157" i="22"/>
  <c r="B157" i="22"/>
  <c r="V156" i="22"/>
  <c r="AC156" i="22" s="1"/>
  <c r="T156" i="22"/>
  <c r="Q156" i="22"/>
  <c r="O156" i="22"/>
  <c r="L156" i="22"/>
  <c r="K156" i="22"/>
  <c r="J156" i="22"/>
  <c r="I156" i="22"/>
  <c r="H156" i="22"/>
  <c r="R156" i="22" s="1"/>
  <c r="G156" i="22"/>
  <c r="F156" i="22"/>
  <c r="E156" i="22"/>
  <c r="D156" i="22"/>
  <c r="C156" i="22"/>
  <c r="B156" i="22"/>
  <c r="V155" i="22"/>
  <c r="AC155" i="22" s="1"/>
  <c r="T155" i="22"/>
  <c r="Q155" i="22"/>
  <c r="O155" i="22"/>
  <c r="L155" i="22"/>
  <c r="K155" i="22"/>
  <c r="J155" i="22"/>
  <c r="I155" i="22"/>
  <c r="H155" i="22"/>
  <c r="R155" i="22" s="1"/>
  <c r="S155" i="22" s="1"/>
  <c r="G155" i="22"/>
  <c r="F155" i="22"/>
  <c r="E155" i="22"/>
  <c r="D155" i="22"/>
  <c r="C155" i="22"/>
  <c r="B155" i="22"/>
  <c r="V154" i="22"/>
  <c r="T154" i="22"/>
  <c r="Q154" i="22"/>
  <c r="O154" i="22"/>
  <c r="L154" i="22"/>
  <c r="K154" i="22"/>
  <c r="J154" i="22"/>
  <c r="I154" i="22"/>
  <c r="H154" i="22"/>
  <c r="R154" i="22" s="1"/>
  <c r="S154" i="22" s="1"/>
  <c r="G154" i="22"/>
  <c r="F154" i="22"/>
  <c r="E154" i="22"/>
  <c r="D154" i="22"/>
  <c r="C154" i="22"/>
  <c r="B154" i="22"/>
  <c r="V153" i="22"/>
  <c r="AC153" i="22" s="1"/>
  <c r="T153" i="22"/>
  <c r="Q153" i="22"/>
  <c r="O153" i="22"/>
  <c r="L153" i="22"/>
  <c r="K153" i="22"/>
  <c r="J153" i="22"/>
  <c r="I153" i="22"/>
  <c r="H153" i="22"/>
  <c r="R153" i="22" s="1"/>
  <c r="G153" i="22"/>
  <c r="F153" i="22"/>
  <c r="E153" i="22"/>
  <c r="D153" i="22"/>
  <c r="C153" i="22"/>
  <c r="B153" i="22"/>
  <c r="V152" i="22"/>
  <c r="T152" i="22"/>
  <c r="J152" i="22"/>
  <c r="I152" i="22"/>
  <c r="H152" i="22"/>
  <c r="G152" i="22"/>
  <c r="F152" i="22"/>
  <c r="E152" i="22"/>
  <c r="D152" i="22"/>
  <c r="C152" i="22"/>
  <c r="B152" i="22"/>
  <c r="V151" i="22"/>
  <c r="AC151" i="22" s="1"/>
  <c r="AE151" i="22" s="1"/>
  <c r="T151" i="22"/>
  <c r="Q151" i="22"/>
  <c r="L151" i="22"/>
  <c r="K151" i="22"/>
  <c r="J151" i="22"/>
  <c r="I151" i="22"/>
  <c r="H151" i="22"/>
  <c r="R151" i="22" s="1"/>
  <c r="S151" i="22" s="1"/>
  <c r="G151" i="22"/>
  <c r="F151" i="22"/>
  <c r="E151" i="22"/>
  <c r="D151" i="22"/>
  <c r="C151" i="22"/>
  <c r="B151" i="22"/>
  <c r="V150" i="22"/>
  <c r="T150" i="22"/>
  <c r="Q150" i="22"/>
  <c r="L150" i="22"/>
  <c r="K150" i="22"/>
  <c r="J150" i="22"/>
  <c r="I150" i="22"/>
  <c r="H150" i="22"/>
  <c r="R150" i="22" s="1"/>
  <c r="G150" i="22"/>
  <c r="F150" i="22"/>
  <c r="E150" i="22"/>
  <c r="D150" i="22"/>
  <c r="C150" i="22"/>
  <c r="B150" i="22"/>
  <c r="V149" i="22"/>
  <c r="AC149" i="22" s="1"/>
  <c r="AE149" i="22" s="1"/>
  <c r="T149" i="22"/>
  <c r="Q149" i="22"/>
  <c r="L149" i="22"/>
  <c r="K149" i="22"/>
  <c r="J149" i="22"/>
  <c r="I149" i="22"/>
  <c r="H149" i="22"/>
  <c r="R149" i="22" s="1"/>
  <c r="G149" i="22"/>
  <c r="F149" i="22"/>
  <c r="E149" i="22"/>
  <c r="D149" i="22"/>
  <c r="C149" i="22"/>
  <c r="B149" i="22"/>
  <c r="V148" i="22"/>
  <c r="AC148" i="22" s="1"/>
  <c r="AE148" i="22" s="1"/>
  <c r="T148" i="22"/>
  <c r="Q148" i="22"/>
  <c r="L148" i="22"/>
  <c r="K148" i="22"/>
  <c r="J148" i="22"/>
  <c r="I148" i="22"/>
  <c r="H148" i="22"/>
  <c r="R148" i="22" s="1"/>
  <c r="G148" i="22"/>
  <c r="F148" i="22"/>
  <c r="E148" i="22"/>
  <c r="D148" i="22"/>
  <c r="C148" i="22"/>
  <c r="B148" i="22"/>
  <c r="V147" i="22"/>
  <c r="AC147" i="22" s="1"/>
  <c r="AE147" i="22" s="1"/>
  <c r="T147" i="22"/>
  <c r="Q147" i="22"/>
  <c r="L147" i="22"/>
  <c r="K147" i="22"/>
  <c r="J147" i="22"/>
  <c r="I147" i="22"/>
  <c r="H147" i="22"/>
  <c r="R147" i="22" s="1"/>
  <c r="G147" i="22"/>
  <c r="F147" i="22"/>
  <c r="E147" i="22"/>
  <c r="D147" i="22"/>
  <c r="C147" i="22"/>
  <c r="B147" i="22"/>
  <c r="V146" i="22"/>
  <c r="AC146" i="22" s="1"/>
  <c r="AE146" i="22" s="1"/>
  <c r="T146" i="22"/>
  <c r="Q146" i="22"/>
  <c r="L146" i="22"/>
  <c r="K146" i="22"/>
  <c r="J146" i="22"/>
  <c r="I146" i="22"/>
  <c r="H146" i="22"/>
  <c r="R146" i="22" s="1"/>
  <c r="G146" i="22"/>
  <c r="F146" i="22"/>
  <c r="E146" i="22"/>
  <c r="D146" i="22"/>
  <c r="C146" i="22"/>
  <c r="B146" i="22"/>
  <c r="V145" i="22"/>
  <c r="AC145" i="22" s="1"/>
  <c r="AE145" i="22" s="1"/>
  <c r="T145" i="22"/>
  <c r="Q145" i="22"/>
  <c r="L145" i="22"/>
  <c r="K145" i="22"/>
  <c r="J145" i="22"/>
  <c r="I145" i="22"/>
  <c r="H145" i="22"/>
  <c r="R145" i="22" s="1"/>
  <c r="S145" i="22" s="1"/>
  <c r="G145" i="22"/>
  <c r="F145" i="22"/>
  <c r="E145" i="22"/>
  <c r="D145" i="22"/>
  <c r="C145" i="22"/>
  <c r="B145" i="22"/>
  <c r="V144" i="22"/>
  <c r="AC144" i="22" s="1"/>
  <c r="AE144" i="22" s="1"/>
  <c r="T144" i="22"/>
  <c r="Q144" i="22"/>
  <c r="L144" i="22"/>
  <c r="K144" i="22"/>
  <c r="J144" i="22"/>
  <c r="I144" i="22"/>
  <c r="H144" i="22"/>
  <c r="R144" i="22" s="1"/>
  <c r="G144" i="22"/>
  <c r="F144" i="22"/>
  <c r="E144" i="22"/>
  <c r="D144" i="22"/>
  <c r="C144" i="22"/>
  <c r="B144" i="22"/>
  <c r="V143" i="22"/>
  <c r="AC143" i="22" s="1"/>
  <c r="AE143" i="22" s="1"/>
  <c r="T143" i="22"/>
  <c r="Q143" i="22"/>
  <c r="L143" i="22"/>
  <c r="K143" i="22"/>
  <c r="J143" i="22"/>
  <c r="I143" i="22"/>
  <c r="H143" i="22"/>
  <c r="R143" i="22" s="1"/>
  <c r="G143" i="22"/>
  <c r="F143" i="22"/>
  <c r="E143" i="22"/>
  <c r="D143" i="22"/>
  <c r="C143" i="22"/>
  <c r="B143" i="22"/>
  <c r="V142" i="22"/>
  <c r="AC142" i="22" s="1"/>
  <c r="AE142" i="22" s="1"/>
  <c r="T142" i="22"/>
  <c r="R142" i="22"/>
  <c r="Q142" i="22"/>
  <c r="L142" i="22"/>
  <c r="K142" i="22"/>
  <c r="J142" i="22"/>
  <c r="I142" i="22"/>
  <c r="H142" i="22"/>
  <c r="G142" i="22"/>
  <c r="F142" i="22"/>
  <c r="E142" i="22"/>
  <c r="D142" i="22"/>
  <c r="C142" i="22"/>
  <c r="B142" i="22"/>
  <c r="V141" i="22"/>
  <c r="T141" i="22"/>
  <c r="Q141" i="22"/>
  <c r="L141" i="22"/>
  <c r="K141" i="22"/>
  <c r="J141" i="22"/>
  <c r="I141" i="22"/>
  <c r="H141" i="22"/>
  <c r="R141" i="22" s="1"/>
  <c r="G141" i="22"/>
  <c r="F141" i="22"/>
  <c r="E141" i="22"/>
  <c r="D141" i="22"/>
  <c r="C141" i="22"/>
  <c r="B141" i="22"/>
  <c r="V140" i="22"/>
  <c r="T140" i="22"/>
  <c r="Q140" i="22"/>
  <c r="L140" i="22"/>
  <c r="K140" i="22"/>
  <c r="J140" i="22"/>
  <c r="I140" i="22"/>
  <c r="H140" i="22"/>
  <c r="R140" i="22" s="1"/>
  <c r="G140" i="22"/>
  <c r="F140" i="22"/>
  <c r="E140" i="22"/>
  <c r="D140" i="22"/>
  <c r="C140" i="22"/>
  <c r="B140" i="22"/>
  <c r="V139" i="22"/>
  <c r="AC139" i="22" s="1"/>
  <c r="AE139" i="22" s="1"/>
  <c r="T139" i="22"/>
  <c r="Q139" i="22"/>
  <c r="L139" i="22"/>
  <c r="K139" i="22"/>
  <c r="J139" i="22"/>
  <c r="I139" i="22"/>
  <c r="H139" i="22"/>
  <c r="R139" i="22" s="1"/>
  <c r="G139" i="22"/>
  <c r="F139" i="22"/>
  <c r="E139" i="22"/>
  <c r="D139" i="22"/>
  <c r="C139" i="22"/>
  <c r="B139" i="22"/>
  <c r="V138" i="22"/>
  <c r="T138" i="22"/>
  <c r="Q138" i="22"/>
  <c r="L138" i="22"/>
  <c r="K138" i="22"/>
  <c r="J138" i="22"/>
  <c r="I138" i="22"/>
  <c r="H138" i="22"/>
  <c r="R138" i="22" s="1"/>
  <c r="G138" i="22"/>
  <c r="F138" i="22"/>
  <c r="E138" i="22"/>
  <c r="D138" i="22"/>
  <c r="C138" i="22"/>
  <c r="B138" i="22"/>
  <c r="V137" i="22"/>
  <c r="T137" i="22"/>
  <c r="Q137" i="22"/>
  <c r="L137" i="22"/>
  <c r="K137" i="22"/>
  <c r="J137" i="22"/>
  <c r="I137" i="22"/>
  <c r="H137" i="22"/>
  <c r="R137" i="22" s="1"/>
  <c r="G137" i="22"/>
  <c r="F137" i="22"/>
  <c r="E137" i="22"/>
  <c r="D137" i="22"/>
  <c r="C137" i="22"/>
  <c r="B137" i="22"/>
  <c r="V136" i="22"/>
  <c r="AC136" i="22" s="1"/>
  <c r="AE136" i="22" s="1"/>
  <c r="T136" i="22"/>
  <c r="Q136" i="22"/>
  <c r="L136" i="22"/>
  <c r="K136" i="22"/>
  <c r="J136" i="22"/>
  <c r="I136" i="22"/>
  <c r="H136" i="22"/>
  <c r="R136" i="22" s="1"/>
  <c r="G136" i="22"/>
  <c r="F136" i="22"/>
  <c r="E136" i="22"/>
  <c r="D136" i="22"/>
  <c r="C136" i="22"/>
  <c r="B136" i="22"/>
  <c r="V135" i="22"/>
  <c r="AC135" i="22" s="1"/>
  <c r="AE135" i="22" s="1"/>
  <c r="T135" i="22"/>
  <c r="Q135" i="22"/>
  <c r="L135" i="22"/>
  <c r="K135" i="22"/>
  <c r="J135" i="22"/>
  <c r="I135" i="22"/>
  <c r="H135" i="22"/>
  <c r="R135" i="22" s="1"/>
  <c r="G135" i="22"/>
  <c r="F135" i="22"/>
  <c r="E135" i="22"/>
  <c r="D135" i="22"/>
  <c r="C135" i="22"/>
  <c r="B135" i="22"/>
  <c r="V134" i="22"/>
  <c r="AC134" i="22" s="1"/>
  <c r="AE134" i="22" s="1"/>
  <c r="T134" i="22"/>
  <c r="U134" i="22" s="1"/>
  <c r="Q134" i="22"/>
  <c r="L134" i="22"/>
  <c r="K134" i="22"/>
  <c r="J134" i="22"/>
  <c r="I134" i="22"/>
  <c r="H134" i="22"/>
  <c r="R134" i="22" s="1"/>
  <c r="G134" i="22"/>
  <c r="F134" i="22"/>
  <c r="E134" i="22"/>
  <c r="D134" i="22"/>
  <c r="C134" i="22"/>
  <c r="B134" i="22"/>
  <c r="V133" i="22"/>
  <c r="AC133" i="22" s="1"/>
  <c r="AE133" i="22" s="1"/>
  <c r="T133" i="22"/>
  <c r="Q133" i="22"/>
  <c r="L133" i="22"/>
  <c r="K133" i="22"/>
  <c r="J133" i="22"/>
  <c r="I133" i="22"/>
  <c r="H133" i="22"/>
  <c r="R133" i="22" s="1"/>
  <c r="G133" i="22"/>
  <c r="F133" i="22"/>
  <c r="E133" i="22"/>
  <c r="D133" i="22"/>
  <c r="C133" i="22"/>
  <c r="B133" i="22"/>
  <c r="V132" i="22"/>
  <c r="AC132" i="22" s="1"/>
  <c r="AE132" i="22" s="1"/>
  <c r="T132" i="22"/>
  <c r="Q132" i="22"/>
  <c r="L132" i="22"/>
  <c r="K132" i="22"/>
  <c r="J132" i="22"/>
  <c r="I132" i="22"/>
  <c r="H132" i="22"/>
  <c r="R132" i="22" s="1"/>
  <c r="G132" i="22"/>
  <c r="F132" i="22"/>
  <c r="E132" i="22"/>
  <c r="D132" i="22"/>
  <c r="C132" i="22"/>
  <c r="B132" i="22"/>
  <c r="V131" i="22"/>
  <c r="AC131" i="22" s="1"/>
  <c r="AE131" i="22" s="1"/>
  <c r="T131" i="22"/>
  <c r="Q131" i="22"/>
  <c r="L131" i="22"/>
  <c r="K131" i="22"/>
  <c r="J131" i="22"/>
  <c r="I131" i="22"/>
  <c r="H131" i="22"/>
  <c r="R131" i="22" s="1"/>
  <c r="G131" i="22"/>
  <c r="F131" i="22"/>
  <c r="E131" i="22"/>
  <c r="D131" i="22"/>
  <c r="C131" i="22"/>
  <c r="B131" i="22"/>
  <c r="V130" i="22"/>
  <c r="AC130" i="22" s="1"/>
  <c r="AE130" i="22" s="1"/>
  <c r="T130" i="22"/>
  <c r="Q130" i="22"/>
  <c r="L130" i="22"/>
  <c r="K130" i="22"/>
  <c r="J130" i="22"/>
  <c r="I130" i="22"/>
  <c r="H130" i="22"/>
  <c r="R130" i="22" s="1"/>
  <c r="G130" i="22"/>
  <c r="F130" i="22"/>
  <c r="E130" i="22"/>
  <c r="D130" i="22"/>
  <c r="C130" i="22"/>
  <c r="B130" i="22"/>
  <c r="V129" i="22"/>
  <c r="T129" i="22"/>
  <c r="Q129" i="22"/>
  <c r="L129" i="22"/>
  <c r="K129" i="22"/>
  <c r="J129" i="22"/>
  <c r="I129" i="22"/>
  <c r="H129" i="22"/>
  <c r="R129" i="22" s="1"/>
  <c r="G129" i="22"/>
  <c r="F129" i="22"/>
  <c r="E129" i="22"/>
  <c r="D129" i="22"/>
  <c r="C129" i="22"/>
  <c r="B129" i="22"/>
  <c r="V128" i="22"/>
  <c r="AC128" i="22" s="1"/>
  <c r="AE128" i="22" s="1"/>
  <c r="T128" i="22"/>
  <c r="Q128" i="22"/>
  <c r="L128" i="22"/>
  <c r="K128" i="22"/>
  <c r="M128" i="22" s="1"/>
  <c r="J128" i="22"/>
  <c r="I128" i="22"/>
  <c r="H128" i="22"/>
  <c r="R128" i="22" s="1"/>
  <c r="G128" i="22"/>
  <c r="F128" i="22"/>
  <c r="E128" i="22"/>
  <c r="D128" i="22"/>
  <c r="C128" i="22"/>
  <c r="B128" i="22"/>
  <c r="V127" i="22"/>
  <c r="AC127" i="22" s="1"/>
  <c r="AE127" i="22" s="1"/>
  <c r="T127" i="22"/>
  <c r="Q127" i="22"/>
  <c r="L127" i="22"/>
  <c r="K127" i="22"/>
  <c r="J127" i="22"/>
  <c r="I127" i="22"/>
  <c r="H127" i="22"/>
  <c r="R127" i="22" s="1"/>
  <c r="G127" i="22"/>
  <c r="F127" i="22"/>
  <c r="E127" i="22"/>
  <c r="D127" i="22"/>
  <c r="C127" i="22"/>
  <c r="B127" i="22"/>
  <c r="V126" i="22"/>
  <c r="AC126" i="22" s="1"/>
  <c r="AE126" i="22" s="1"/>
  <c r="T126" i="22"/>
  <c r="Q126" i="22"/>
  <c r="L126" i="22"/>
  <c r="K126" i="22"/>
  <c r="J126" i="22"/>
  <c r="I126" i="22"/>
  <c r="H126" i="22"/>
  <c r="R126" i="22" s="1"/>
  <c r="G126" i="22"/>
  <c r="F126" i="22"/>
  <c r="E126" i="22"/>
  <c r="D126" i="22"/>
  <c r="C126" i="22"/>
  <c r="B126" i="22"/>
  <c r="V125" i="22"/>
  <c r="AC125" i="22" s="1"/>
  <c r="AE125" i="22" s="1"/>
  <c r="T125" i="22"/>
  <c r="R125" i="22"/>
  <c r="S125" i="22" s="1"/>
  <c r="Q125" i="22"/>
  <c r="L125" i="22"/>
  <c r="K125" i="22"/>
  <c r="J125" i="22"/>
  <c r="I125" i="22"/>
  <c r="H125" i="22"/>
  <c r="G125" i="22"/>
  <c r="F125" i="22"/>
  <c r="E125" i="22"/>
  <c r="D125" i="22"/>
  <c r="C125" i="22"/>
  <c r="B125" i="22"/>
  <c r="V124" i="22"/>
  <c r="T124" i="22"/>
  <c r="Q124" i="22"/>
  <c r="L124" i="22"/>
  <c r="K124" i="22"/>
  <c r="J124" i="22"/>
  <c r="I124" i="22"/>
  <c r="H124" i="22"/>
  <c r="R124" i="22" s="1"/>
  <c r="G124" i="22"/>
  <c r="F124" i="22"/>
  <c r="E124" i="22"/>
  <c r="D124" i="22"/>
  <c r="C124" i="22"/>
  <c r="B124" i="22"/>
  <c r="V123" i="22"/>
  <c r="AC123" i="22" s="1"/>
  <c r="AE123" i="22" s="1"/>
  <c r="T123" i="22"/>
  <c r="Q123" i="22"/>
  <c r="L123" i="22"/>
  <c r="K123" i="22"/>
  <c r="J123" i="22"/>
  <c r="I123" i="22"/>
  <c r="H123" i="22"/>
  <c r="R123" i="22" s="1"/>
  <c r="G123" i="22"/>
  <c r="F123" i="22"/>
  <c r="E123" i="22"/>
  <c r="D123" i="22"/>
  <c r="C123" i="22"/>
  <c r="B123" i="22"/>
  <c r="V122" i="22"/>
  <c r="AC122" i="22" s="1"/>
  <c r="AE122" i="22" s="1"/>
  <c r="T122" i="22"/>
  <c r="Q122" i="22"/>
  <c r="L122" i="22"/>
  <c r="K122" i="22"/>
  <c r="J122" i="22"/>
  <c r="I122" i="22"/>
  <c r="H122" i="22"/>
  <c r="R122" i="22" s="1"/>
  <c r="G122" i="22"/>
  <c r="F122" i="22"/>
  <c r="E122" i="22"/>
  <c r="D122" i="22"/>
  <c r="C122" i="22"/>
  <c r="B122" i="22"/>
  <c r="V121" i="22"/>
  <c r="AC121" i="22" s="1"/>
  <c r="AE121" i="22" s="1"/>
  <c r="T121" i="22"/>
  <c r="U121" i="22" s="1"/>
  <c r="Q121" i="22"/>
  <c r="L121" i="22"/>
  <c r="K121" i="22"/>
  <c r="J121" i="22"/>
  <c r="I121" i="22"/>
  <c r="H121" i="22"/>
  <c r="R121" i="22" s="1"/>
  <c r="G121" i="22"/>
  <c r="F121" i="22"/>
  <c r="E121" i="22"/>
  <c r="D121" i="22"/>
  <c r="C121" i="22"/>
  <c r="B121" i="22"/>
  <c r="V120" i="22"/>
  <c r="T120" i="22"/>
  <c r="Q120" i="22"/>
  <c r="L120" i="22"/>
  <c r="K120" i="22"/>
  <c r="J120" i="22"/>
  <c r="I120" i="22"/>
  <c r="H120" i="22"/>
  <c r="R120" i="22" s="1"/>
  <c r="G120" i="22"/>
  <c r="F120" i="22"/>
  <c r="E120" i="22"/>
  <c r="D120" i="22"/>
  <c r="C120" i="22"/>
  <c r="B120" i="22"/>
  <c r="V119" i="22"/>
  <c r="AC119" i="22" s="1"/>
  <c r="AE119" i="22" s="1"/>
  <c r="T119" i="22"/>
  <c r="Q119" i="22"/>
  <c r="L119" i="22"/>
  <c r="K119" i="22"/>
  <c r="J119" i="22"/>
  <c r="I119" i="22"/>
  <c r="H119" i="22"/>
  <c r="R119" i="22" s="1"/>
  <c r="G119" i="22"/>
  <c r="F119" i="22"/>
  <c r="E119" i="22"/>
  <c r="D119" i="22"/>
  <c r="C119" i="22"/>
  <c r="B119" i="22"/>
  <c r="V118" i="22"/>
  <c r="AC118" i="22" s="1"/>
  <c r="AE118" i="22" s="1"/>
  <c r="T118" i="22"/>
  <c r="Q118" i="22"/>
  <c r="L118" i="22"/>
  <c r="K118" i="22"/>
  <c r="J118" i="22"/>
  <c r="I118" i="22"/>
  <c r="H118" i="22"/>
  <c r="R118" i="22" s="1"/>
  <c r="S118" i="22" s="1"/>
  <c r="G118" i="22"/>
  <c r="F118" i="22"/>
  <c r="E118" i="22"/>
  <c r="D118" i="22"/>
  <c r="C118" i="22"/>
  <c r="B118" i="22"/>
  <c r="V117" i="22"/>
  <c r="AC117" i="22" s="1"/>
  <c r="AE117" i="22" s="1"/>
  <c r="T117" i="22"/>
  <c r="Q117" i="22"/>
  <c r="L117" i="22"/>
  <c r="K117" i="22"/>
  <c r="J117" i="22"/>
  <c r="I117" i="22"/>
  <c r="H117" i="22"/>
  <c r="R117" i="22" s="1"/>
  <c r="G117" i="22"/>
  <c r="F117" i="22"/>
  <c r="E117" i="22"/>
  <c r="D117" i="22"/>
  <c r="C117" i="22"/>
  <c r="B117" i="22"/>
  <c r="V116" i="22"/>
  <c r="AC116" i="22" s="1"/>
  <c r="AE116" i="22" s="1"/>
  <c r="T116" i="22"/>
  <c r="Q116" i="22"/>
  <c r="L116" i="22"/>
  <c r="K116" i="22"/>
  <c r="J116" i="22"/>
  <c r="I116" i="22"/>
  <c r="H116" i="22"/>
  <c r="R116" i="22" s="1"/>
  <c r="G116" i="22"/>
  <c r="F116" i="22"/>
  <c r="E116" i="22"/>
  <c r="D116" i="22"/>
  <c r="C116" i="22"/>
  <c r="B116" i="22"/>
  <c r="V115" i="22"/>
  <c r="AC115" i="22" s="1"/>
  <c r="AE115" i="22" s="1"/>
  <c r="T115" i="22"/>
  <c r="Q115" i="22"/>
  <c r="L115" i="22"/>
  <c r="K115" i="22"/>
  <c r="J115" i="22"/>
  <c r="I115" i="22"/>
  <c r="H115" i="22"/>
  <c r="R115" i="22" s="1"/>
  <c r="G115" i="22"/>
  <c r="F115" i="22"/>
  <c r="E115" i="22"/>
  <c r="D115" i="22"/>
  <c r="C115" i="22"/>
  <c r="B115" i="22"/>
  <c r="V114" i="22"/>
  <c r="T114" i="22"/>
  <c r="Q114" i="22"/>
  <c r="L114" i="22"/>
  <c r="U114" i="22" s="1"/>
  <c r="K114" i="22"/>
  <c r="J114" i="22"/>
  <c r="I114" i="22"/>
  <c r="H114" i="22"/>
  <c r="R114" i="22" s="1"/>
  <c r="S114" i="22" s="1"/>
  <c r="G114" i="22"/>
  <c r="F114" i="22"/>
  <c r="E114" i="22"/>
  <c r="D114" i="22"/>
  <c r="C114" i="22"/>
  <c r="B114" i="22"/>
  <c r="V113" i="22"/>
  <c r="AC113" i="22" s="1"/>
  <c r="AE113" i="22" s="1"/>
  <c r="T113" i="22"/>
  <c r="Q113" i="22"/>
  <c r="L113" i="22"/>
  <c r="K113" i="22"/>
  <c r="J113" i="22"/>
  <c r="I113" i="22"/>
  <c r="H113" i="22"/>
  <c r="R113" i="22" s="1"/>
  <c r="G113" i="22"/>
  <c r="F113" i="22"/>
  <c r="E113" i="22"/>
  <c r="D113" i="22"/>
  <c r="C113" i="22"/>
  <c r="B113" i="22"/>
  <c r="V112" i="22"/>
  <c r="AC112" i="22" s="1"/>
  <c r="AE112" i="22" s="1"/>
  <c r="T112" i="22"/>
  <c r="Q112" i="22"/>
  <c r="L112" i="22"/>
  <c r="U112" i="22" s="1"/>
  <c r="K112" i="22"/>
  <c r="J112" i="22"/>
  <c r="I112" i="22"/>
  <c r="H112" i="22"/>
  <c r="R112" i="22" s="1"/>
  <c r="S112" i="22" s="1"/>
  <c r="G112" i="22"/>
  <c r="F112" i="22"/>
  <c r="E112" i="22"/>
  <c r="D112" i="22"/>
  <c r="C112" i="22"/>
  <c r="B112" i="22"/>
  <c r="V111" i="22"/>
  <c r="AC111" i="22" s="1"/>
  <c r="AE111" i="22" s="1"/>
  <c r="T111" i="22"/>
  <c r="Q111" i="22"/>
  <c r="L111" i="22"/>
  <c r="K111" i="22"/>
  <c r="J111" i="22"/>
  <c r="I111" i="22"/>
  <c r="H111" i="22"/>
  <c r="R111" i="22" s="1"/>
  <c r="G111" i="22"/>
  <c r="F111" i="22"/>
  <c r="E111" i="22"/>
  <c r="D111" i="22"/>
  <c r="C111" i="22"/>
  <c r="B111" i="22"/>
  <c r="V110" i="22"/>
  <c r="AC110" i="22" s="1"/>
  <c r="AE110" i="22" s="1"/>
  <c r="T110" i="22"/>
  <c r="Q110" i="22"/>
  <c r="L110" i="22"/>
  <c r="K110" i="22"/>
  <c r="J110" i="22"/>
  <c r="I110" i="22"/>
  <c r="H110" i="22"/>
  <c r="R110" i="22" s="1"/>
  <c r="S110" i="22" s="1"/>
  <c r="X110" i="22" s="1"/>
  <c r="G110" i="22"/>
  <c r="F110" i="22"/>
  <c r="E110" i="22"/>
  <c r="D110" i="22"/>
  <c r="C110" i="22"/>
  <c r="B110" i="22"/>
  <c r="V109" i="22"/>
  <c r="AC109" i="22" s="1"/>
  <c r="AE109" i="22" s="1"/>
  <c r="T109" i="22"/>
  <c r="Q109" i="22"/>
  <c r="L109" i="22"/>
  <c r="K109" i="22"/>
  <c r="J109" i="22"/>
  <c r="I109" i="22"/>
  <c r="H109" i="22"/>
  <c r="R109" i="22" s="1"/>
  <c r="G109" i="22"/>
  <c r="F109" i="22"/>
  <c r="E109" i="22"/>
  <c r="D109" i="22"/>
  <c r="C109" i="22"/>
  <c r="B109" i="22"/>
  <c r="V108" i="22"/>
  <c r="T108" i="22"/>
  <c r="Q108" i="22"/>
  <c r="L108" i="22"/>
  <c r="K108" i="22"/>
  <c r="J108" i="22"/>
  <c r="I108" i="22"/>
  <c r="H108" i="22"/>
  <c r="R108" i="22" s="1"/>
  <c r="G108" i="22"/>
  <c r="F108" i="22"/>
  <c r="E108" i="22"/>
  <c r="D108" i="22"/>
  <c r="C108" i="22"/>
  <c r="B108" i="22"/>
  <c r="V107" i="22"/>
  <c r="AC107" i="22" s="1"/>
  <c r="AE107" i="22" s="1"/>
  <c r="T107" i="22"/>
  <c r="Q107" i="22"/>
  <c r="L107" i="22"/>
  <c r="K107" i="22"/>
  <c r="J107" i="22"/>
  <c r="I107" i="22"/>
  <c r="H107" i="22"/>
  <c r="R107" i="22" s="1"/>
  <c r="G107" i="22"/>
  <c r="F107" i="22"/>
  <c r="E107" i="22"/>
  <c r="D107" i="22"/>
  <c r="C107" i="22"/>
  <c r="B107" i="22"/>
  <c r="V106" i="22"/>
  <c r="AC106" i="22" s="1"/>
  <c r="AE106" i="22" s="1"/>
  <c r="T106" i="22"/>
  <c r="Q106" i="22"/>
  <c r="L106" i="22"/>
  <c r="M106" i="22" s="1"/>
  <c r="K106" i="22"/>
  <c r="J106" i="22"/>
  <c r="I106" i="22"/>
  <c r="H106" i="22"/>
  <c r="R106" i="22" s="1"/>
  <c r="G106" i="22"/>
  <c r="F106" i="22"/>
  <c r="E106" i="22"/>
  <c r="D106" i="22"/>
  <c r="C106" i="22"/>
  <c r="B106" i="22"/>
  <c r="V105" i="22"/>
  <c r="AC105" i="22" s="1"/>
  <c r="AE105" i="22" s="1"/>
  <c r="T105" i="22"/>
  <c r="Q105" i="22"/>
  <c r="L105" i="22"/>
  <c r="K105" i="22"/>
  <c r="J105" i="22"/>
  <c r="I105" i="22"/>
  <c r="H105" i="22"/>
  <c r="R105" i="22" s="1"/>
  <c r="S105" i="22" s="1"/>
  <c r="G105" i="22"/>
  <c r="F105" i="22"/>
  <c r="E105" i="22"/>
  <c r="D105" i="22"/>
  <c r="C105" i="22"/>
  <c r="B105" i="22"/>
  <c r="V104" i="22"/>
  <c r="AC104" i="22" s="1"/>
  <c r="AE104" i="22" s="1"/>
  <c r="T104" i="22"/>
  <c r="Q104" i="22"/>
  <c r="L104" i="22"/>
  <c r="K104" i="22"/>
  <c r="J104" i="22"/>
  <c r="I104" i="22"/>
  <c r="H104" i="22"/>
  <c r="R104" i="22" s="1"/>
  <c r="G104" i="22"/>
  <c r="F104" i="22"/>
  <c r="E104" i="22"/>
  <c r="D104" i="22"/>
  <c r="C104" i="22"/>
  <c r="B104" i="22"/>
  <c r="V103" i="22"/>
  <c r="T103" i="22"/>
  <c r="Q103" i="22"/>
  <c r="L103" i="22"/>
  <c r="K103" i="22"/>
  <c r="M103" i="22" s="1"/>
  <c r="J103" i="22"/>
  <c r="I103" i="22"/>
  <c r="H103" i="22"/>
  <c r="R103" i="22" s="1"/>
  <c r="G103" i="22"/>
  <c r="F103" i="22"/>
  <c r="E103" i="22"/>
  <c r="D103" i="22"/>
  <c r="C103" i="22"/>
  <c r="B103" i="22"/>
  <c r="V102" i="22"/>
  <c r="AC102" i="22" s="1"/>
  <c r="AE102" i="22" s="1"/>
  <c r="T102" i="22"/>
  <c r="Q102" i="22"/>
  <c r="L102" i="22"/>
  <c r="K102" i="22"/>
  <c r="J102" i="22"/>
  <c r="I102" i="22"/>
  <c r="H102" i="22"/>
  <c r="R102" i="22" s="1"/>
  <c r="G102" i="22"/>
  <c r="F102" i="22"/>
  <c r="E102" i="22"/>
  <c r="D102" i="22"/>
  <c r="C102" i="22"/>
  <c r="B102" i="22"/>
  <c r="V101" i="22"/>
  <c r="T101" i="22"/>
  <c r="Q101" i="22"/>
  <c r="L101" i="22"/>
  <c r="K101" i="22"/>
  <c r="J101" i="22"/>
  <c r="I101" i="22"/>
  <c r="H101" i="22"/>
  <c r="R101" i="22" s="1"/>
  <c r="G101" i="22"/>
  <c r="F101" i="22"/>
  <c r="E101" i="22"/>
  <c r="D101" i="22"/>
  <c r="C101" i="22"/>
  <c r="B101" i="22"/>
  <c r="V100" i="22"/>
  <c r="AC100" i="22" s="1"/>
  <c r="AE100" i="22" s="1"/>
  <c r="T100" i="22"/>
  <c r="Q100" i="22"/>
  <c r="L100" i="22"/>
  <c r="AK100" i="22" s="1"/>
  <c r="K100" i="22"/>
  <c r="J100" i="22"/>
  <c r="I100" i="22"/>
  <c r="H100" i="22"/>
  <c r="R100" i="22" s="1"/>
  <c r="G100" i="22"/>
  <c r="F100" i="22"/>
  <c r="E100" i="22"/>
  <c r="D100" i="22"/>
  <c r="C100" i="22"/>
  <c r="B100" i="22"/>
  <c r="V99" i="22"/>
  <c r="T99" i="22"/>
  <c r="R99" i="22"/>
  <c r="Q99" i="22"/>
  <c r="L99" i="22"/>
  <c r="AK99" i="22" s="1"/>
  <c r="K99" i="22"/>
  <c r="J99" i="22"/>
  <c r="I99" i="22"/>
  <c r="H99" i="22"/>
  <c r="G99" i="22"/>
  <c r="F99" i="22"/>
  <c r="E99" i="22"/>
  <c r="D99" i="22"/>
  <c r="C99" i="22"/>
  <c r="B99" i="22"/>
  <c r="V98" i="22"/>
  <c r="AC98" i="22" s="1"/>
  <c r="AE98" i="22" s="1"/>
  <c r="T98" i="22"/>
  <c r="Q98" i="22"/>
  <c r="L98" i="22"/>
  <c r="W98" i="22" s="1"/>
  <c r="K98" i="22"/>
  <c r="J98" i="22"/>
  <c r="I98" i="22"/>
  <c r="H98" i="22"/>
  <c r="R98" i="22" s="1"/>
  <c r="G98" i="22"/>
  <c r="F98" i="22"/>
  <c r="E98" i="22"/>
  <c r="D98" i="22"/>
  <c r="C98" i="22"/>
  <c r="B98" i="22"/>
  <c r="V97" i="22"/>
  <c r="AC97" i="22" s="1"/>
  <c r="AE97" i="22" s="1"/>
  <c r="T97" i="22"/>
  <c r="Q97" i="22"/>
  <c r="L97" i="22"/>
  <c r="AK97" i="22" s="1"/>
  <c r="K97" i="22"/>
  <c r="J97" i="22"/>
  <c r="I97" i="22"/>
  <c r="H97" i="22"/>
  <c r="R97" i="22" s="1"/>
  <c r="G97" i="22"/>
  <c r="F97" i="22"/>
  <c r="E97" i="22"/>
  <c r="D97" i="22"/>
  <c r="C97" i="22"/>
  <c r="B97" i="22"/>
  <c r="V96" i="22"/>
  <c r="AC96" i="22" s="1"/>
  <c r="AE96" i="22" s="1"/>
  <c r="T96" i="22"/>
  <c r="Q96" i="22"/>
  <c r="L96" i="22"/>
  <c r="K96" i="22"/>
  <c r="J96" i="22"/>
  <c r="I96" i="22"/>
  <c r="H96" i="22"/>
  <c r="R96" i="22" s="1"/>
  <c r="G96" i="22"/>
  <c r="F96" i="22"/>
  <c r="E96" i="22"/>
  <c r="D96" i="22"/>
  <c r="C96" i="22"/>
  <c r="B96" i="22"/>
  <c r="V95" i="22"/>
  <c r="AC95" i="22" s="1"/>
  <c r="AE95" i="22" s="1"/>
  <c r="T95" i="22"/>
  <c r="Q95" i="22"/>
  <c r="L95" i="22"/>
  <c r="AK95" i="22" s="1"/>
  <c r="K95" i="22"/>
  <c r="J95" i="22"/>
  <c r="I95" i="22"/>
  <c r="H95" i="22"/>
  <c r="R95" i="22" s="1"/>
  <c r="G95" i="22"/>
  <c r="F95" i="22"/>
  <c r="E95" i="22"/>
  <c r="D95" i="22"/>
  <c r="C95" i="22"/>
  <c r="B95" i="22"/>
  <c r="V94" i="22"/>
  <c r="AC94" i="22" s="1"/>
  <c r="AE94" i="22" s="1"/>
  <c r="T94" i="22"/>
  <c r="Q94" i="22"/>
  <c r="L94" i="22"/>
  <c r="AK94" i="22" s="1"/>
  <c r="K94" i="22"/>
  <c r="J94" i="22"/>
  <c r="I94" i="22"/>
  <c r="H94" i="22"/>
  <c r="R94" i="22" s="1"/>
  <c r="G94" i="22"/>
  <c r="F94" i="22"/>
  <c r="E94" i="22"/>
  <c r="D94" i="22"/>
  <c r="C94" i="22"/>
  <c r="B94" i="22"/>
  <c r="V93" i="22"/>
  <c r="T93" i="22"/>
  <c r="Q93" i="22"/>
  <c r="L93" i="22"/>
  <c r="AK93" i="22" s="1"/>
  <c r="K93" i="22"/>
  <c r="M93" i="22" s="1"/>
  <c r="J93" i="22"/>
  <c r="I93" i="22"/>
  <c r="H93" i="22"/>
  <c r="R93" i="22" s="1"/>
  <c r="G93" i="22"/>
  <c r="F93" i="22"/>
  <c r="E93" i="22"/>
  <c r="D93" i="22"/>
  <c r="C93" i="22"/>
  <c r="B93" i="22"/>
  <c r="V92" i="22"/>
  <c r="AC92" i="22" s="1"/>
  <c r="AE92" i="22" s="1"/>
  <c r="T92" i="22"/>
  <c r="Q92" i="22"/>
  <c r="L92" i="22"/>
  <c r="AK92" i="22" s="1"/>
  <c r="K92" i="22"/>
  <c r="J92" i="22"/>
  <c r="I92" i="22"/>
  <c r="H92" i="22"/>
  <c r="R92" i="22" s="1"/>
  <c r="G92" i="22"/>
  <c r="F92" i="22"/>
  <c r="E92" i="22"/>
  <c r="D92" i="22"/>
  <c r="C92" i="22"/>
  <c r="B92" i="22"/>
  <c r="V91" i="22"/>
  <c r="T91" i="22"/>
  <c r="Q91" i="22"/>
  <c r="L91" i="22"/>
  <c r="AK91" i="22" s="1"/>
  <c r="K91" i="22"/>
  <c r="J91" i="22"/>
  <c r="I91" i="22"/>
  <c r="H91" i="22"/>
  <c r="R91" i="22" s="1"/>
  <c r="G91" i="22"/>
  <c r="F91" i="22"/>
  <c r="E91" i="22"/>
  <c r="D91" i="22"/>
  <c r="C91" i="22"/>
  <c r="B91" i="22"/>
  <c r="V90" i="22"/>
  <c r="AC90" i="22" s="1"/>
  <c r="AE90" i="22" s="1"/>
  <c r="T90" i="22"/>
  <c r="Q90" i="22"/>
  <c r="L90" i="22"/>
  <c r="AK90" i="22" s="1"/>
  <c r="K90" i="22"/>
  <c r="J90" i="22"/>
  <c r="I90" i="22"/>
  <c r="H90" i="22"/>
  <c r="R90" i="22" s="1"/>
  <c r="G90" i="22"/>
  <c r="F90" i="22"/>
  <c r="E90" i="22"/>
  <c r="D90" i="22"/>
  <c r="C90" i="22"/>
  <c r="B90" i="22"/>
  <c r="V89" i="22"/>
  <c r="AC89" i="22" s="1"/>
  <c r="AE89" i="22" s="1"/>
  <c r="T89" i="22"/>
  <c r="Q89" i="22"/>
  <c r="L89" i="22"/>
  <c r="AK89" i="22" s="1"/>
  <c r="K89" i="22"/>
  <c r="J89" i="22"/>
  <c r="I89" i="22"/>
  <c r="H89" i="22"/>
  <c r="R89" i="22" s="1"/>
  <c r="G89" i="22"/>
  <c r="F89" i="22"/>
  <c r="E89" i="22"/>
  <c r="D89" i="22"/>
  <c r="C89" i="22"/>
  <c r="B89" i="22"/>
  <c r="V88" i="22"/>
  <c r="AC88" i="22" s="1"/>
  <c r="AE88" i="22" s="1"/>
  <c r="T88" i="22"/>
  <c r="Q88" i="22"/>
  <c r="L88" i="22"/>
  <c r="AK88" i="22" s="1"/>
  <c r="K88" i="22"/>
  <c r="J88" i="22"/>
  <c r="I88" i="22"/>
  <c r="H88" i="22"/>
  <c r="R88" i="22" s="1"/>
  <c r="G88" i="22"/>
  <c r="F88" i="22"/>
  <c r="E88" i="22"/>
  <c r="D88" i="22"/>
  <c r="C88" i="22"/>
  <c r="B88" i="22"/>
  <c r="V87" i="22"/>
  <c r="AC87" i="22" s="1"/>
  <c r="AE87" i="22" s="1"/>
  <c r="T87" i="22"/>
  <c r="Q87" i="22"/>
  <c r="L87" i="22"/>
  <c r="AK87" i="22" s="1"/>
  <c r="K87" i="22"/>
  <c r="J87" i="22"/>
  <c r="I87" i="22"/>
  <c r="H87" i="22"/>
  <c r="R87" i="22" s="1"/>
  <c r="G87" i="22"/>
  <c r="F87" i="22"/>
  <c r="E87" i="22"/>
  <c r="D87" i="22"/>
  <c r="C87" i="22"/>
  <c r="B87" i="22"/>
  <c r="V86" i="22"/>
  <c r="AC86" i="22" s="1"/>
  <c r="AE86" i="22" s="1"/>
  <c r="T86" i="22"/>
  <c r="Q86" i="22"/>
  <c r="L86" i="22"/>
  <c r="AK86" i="22" s="1"/>
  <c r="K86" i="22"/>
  <c r="J86" i="22"/>
  <c r="I86" i="22"/>
  <c r="H86" i="22"/>
  <c r="R86" i="22" s="1"/>
  <c r="G86" i="22"/>
  <c r="F86" i="22"/>
  <c r="E86" i="22"/>
  <c r="D86" i="22"/>
  <c r="C86" i="22"/>
  <c r="B86" i="22"/>
  <c r="V85" i="22"/>
  <c r="AC85" i="22" s="1"/>
  <c r="AE85" i="22" s="1"/>
  <c r="T85" i="22"/>
  <c r="Q85" i="22"/>
  <c r="L85" i="22"/>
  <c r="K85" i="22"/>
  <c r="J85" i="22"/>
  <c r="I85" i="22"/>
  <c r="H85" i="22"/>
  <c r="R85" i="22" s="1"/>
  <c r="G85" i="22"/>
  <c r="F85" i="22"/>
  <c r="E85" i="22"/>
  <c r="D85" i="22"/>
  <c r="C85" i="22"/>
  <c r="B85" i="22"/>
  <c r="V84" i="22"/>
  <c r="T84" i="22"/>
  <c r="Q84" i="22"/>
  <c r="L84" i="22"/>
  <c r="AK84" i="22" s="1"/>
  <c r="K84" i="22"/>
  <c r="J84" i="22"/>
  <c r="I84" i="22"/>
  <c r="H84" i="22"/>
  <c r="R84" i="22" s="1"/>
  <c r="G84" i="22"/>
  <c r="F84" i="22"/>
  <c r="E84" i="22"/>
  <c r="D84" i="22"/>
  <c r="C84" i="22"/>
  <c r="B84" i="22"/>
  <c r="V83" i="22"/>
  <c r="T83" i="22"/>
  <c r="Q83" i="22"/>
  <c r="L83" i="22"/>
  <c r="AK83" i="22" s="1"/>
  <c r="K83" i="22"/>
  <c r="J83" i="22"/>
  <c r="I83" i="22"/>
  <c r="H83" i="22"/>
  <c r="R83" i="22" s="1"/>
  <c r="G83" i="22"/>
  <c r="F83" i="22"/>
  <c r="E83" i="22"/>
  <c r="D83" i="22"/>
  <c r="C83" i="22"/>
  <c r="B83" i="22"/>
  <c r="V82" i="22"/>
  <c r="AC82" i="22" s="1"/>
  <c r="AE82" i="22" s="1"/>
  <c r="T82" i="22"/>
  <c r="Q82" i="22"/>
  <c r="L82" i="22"/>
  <c r="K82" i="22"/>
  <c r="J82" i="22"/>
  <c r="I82" i="22"/>
  <c r="H82" i="22"/>
  <c r="R82" i="22" s="1"/>
  <c r="G82" i="22"/>
  <c r="F82" i="22"/>
  <c r="E82" i="22"/>
  <c r="D82" i="22"/>
  <c r="C82" i="22"/>
  <c r="B82" i="22"/>
  <c r="V81" i="22"/>
  <c r="AC81" i="22" s="1"/>
  <c r="AE81" i="22" s="1"/>
  <c r="T81" i="22"/>
  <c r="Q81" i="22"/>
  <c r="L81" i="22"/>
  <c r="AK81" i="22" s="1"/>
  <c r="K81" i="22"/>
  <c r="J81" i="22"/>
  <c r="I81" i="22"/>
  <c r="H81" i="22"/>
  <c r="R81" i="22" s="1"/>
  <c r="G81" i="22"/>
  <c r="F81" i="22"/>
  <c r="E81" i="22"/>
  <c r="D81" i="22"/>
  <c r="C81" i="22"/>
  <c r="B81" i="22"/>
  <c r="V80" i="22"/>
  <c r="AC80" i="22" s="1"/>
  <c r="AE80" i="22" s="1"/>
  <c r="T80" i="22"/>
  <c r="Q80" i="22"/>
  <c r="L80" i="22"/>
  <c r="AK80" i="22" s="1"/>
  <c r="K80" i="22"/>
  <c r="J80" i="22"/>
  <c r="I80" i="22"/>
  <c r="H80" i="22"/>
  <c r="R80" i="22" s="1"/>
  <c r="G80" i="22"/>
  <c r="F80" i="22"/>
  <c r="E80" i="22"/>
  <c r="D80" i="22"/>
  <c r="C80" i="22"/>
  <c r="B80" i="22"/>
  <c r="V79" i="22"/>
  <c r="AC79" i="22" s="1"/>
  <c r="AE79" i="22" s="1"/>
  <c r="T79" i="22"/>
  <c r="Q79" i="22"/>
  <c r="L79" i="22"/>
  <c r="AK79" i="22" s="1"/>
  <c r="K79" i="22"/>
  <c r="J79" i="22"/>
  <c r="I79" i="22"/>
  <c r="H79" i="22"/>
  <c r="R79" i="22" s="1"/>
  <c r="G79" i="22"/>
  <c r="F79" i="22"/>
  <c r="E79" i="22"/>
  <c r="D79" i="22"/>
  <c r="C79" i="22"/>
  <c r="B79" i="22"/>
  <c r="V78" i="22"/>
  <c r="AC78" i="22" s="1"/>
  <c r="AE78" i="22" s="1"/>
  <c r="T78" i="22"/>
  <c r="Q78" i="22"/>
  <c r="L78" i="22"/>
  <c r="AK78" i="22" s="1"/>
  <c r="K78" i="22"/>
  <c r="J78" i="22"/>
  <c r="I78" i="22"/>
  <c r="H78" i="22"/>
  <c r="R78" i="22" s="1"/>
  <c r="G78" i="22"/>
  <c r="F78" i="22"/>
  <c r="E78" i="22"/>
  <c r="D78" i="22"/>
  <c r="C78" i="22"/>
  <c r="B78" i="22"/>
  <c r="V77" i="22"/>
  <c r="T77" i="22"/>
  <c r="Q77" i="22"/>
  <c r="L77" i="22"/>
  <c r="K77" i="22"/>
  <c r="J77" i="22"/>
  <c r="I77" i="22"/>
  <c r="H77" i="22"/>
  <c r="R77" i="22" s="1"/>
  <c r="G77" i="22"/>
  <c r="F77" i="22"/>
  <c r="E77" i="22"/>
  <c r="D77" i="22"/>
  <c r="C77" i="22"/>
  <c r="B77" i="22"/>
  <c r="V76" i="22"/>
  <c r="T76" i="22"/>
  <c r="Q76" i="22"/>
  <c r="L76" i="22"/>
  <c r="AK76" i="22" s="1"/>
  <c r="K76" i="22"/>
  <c r="J76" i="22"/>
  <c r="I76" i="22"/>
  <c r="H76" i="22"/>
  <c r="R76" i="22" s="1"/>
  <c r="S76" i="22" s="1"/>
  <c r="G76" i="22"/>
  <c r="F76" i="22"/>
  <c r="E76" i="22"/>
  <c r="D76" i="22"/>
  <c r="C76" i="22"/>
  <c r="B76" i="22"/>
  <c r="V75" i="22"/>
  <c r="AC75" i="22" s="1"/>
  <c r="AE75" i="22" s="1"/>
  <c r="T75" i="22"/>
  <c r="Q75" i="22"/>
  <c r="L75" i="22"/>
  <c r="AK75" i="22" s="1"/>
  <c r="K75" i="22"/>
  <c r="J75" i="22"/>
  <c r="I75" i="22"/>
  <c r="H75" i="22"/>
  <c r="R75" i="22" s="1"/>
  <c r="AE157" i="22" s="1"/>
  <c r="G75" i="22"/>
  <c r="F75" i="22"/>
  <c r="E75" i="22"/>
  <c r="D75" i="22"/>
  <c r="C75" i="22"/>
  <c r="B75" i="22"/>
  <c r="V74" i="22"/>
  <c r="AC74" i="22" s="1"/>
  <c r="AE74" i="22" s="1"/>
  <c r="T74" i="22"/>
  <c r="Q74" i="22"/>
  <c r="L74" i="22"/>
  <c r="K74" i="22"/>
  <c r="J74" i="22"/>
  <c r="I74" i="22"/>
  <c r="H74" i="22"/>
  <c r="R74" i="22" s="1"/>
  <c r="G74" i="22"/>
  <c r="F74" i="22"/>
  <c r="E74" i="22"/>
  <c r="D74" i="22"/>
  <c r="C74" i="22"/>
  <c r="B74" i="22"/>
  <c r="V73" i="22"/>
  <c r="AC73" i="22" s="1"/>
  <c r="AE73" i="22" s="1"/>
  <c r="T73" i="22"/>
  <c r="Q73" i="22"/>
  <c r="L73" i="22"/>
  <c r="AK73" i="22" s="1"/>
  <c r="K73" i="22"/>
  <c r="J73" i="22"/>
  <c r="I73" i="22"/>
  <c r="H73" i="22"/>
  <c r="R73" i="22" s="1"/>
  <c r="G73" i="22"/>
  <c r="F73" i="22"/>
  <c r="E73" i="22"/>
  <c r="D73" i="22"/>
  <c r="C73" i="22"/>
  <c r="B73" i="22"/>
  <c r="V72" i="22"/>
  <c r="AC72" i="22" s="1"/>
  <c r="AE72" i="22" s="1"/>
  <c r="T72" i="22"/>
  <c r="Q72" i="22"/>
  <c r="L72" i="22"/>
  <c r="K72" i="22"/>
  <c r="J72" i="22"/>
  <c r="I72" i="22"/>
  <c r="H72" i="22"/>
  <c r="R72" i="22" s="1"/>
  <c r="G72" i="22"/>
  <c r="F72" i="22"/>
  <c r="E72" i="22"/>
  <c r="D72" i="22"/>
  <c r="C72" i="22"/>
  <c r="B72" i="22"/>
  <c r="V71" i="22"/>
  <c r="AC71" i="22" s="1"/>
  <c r="AE71" i="22" s="1"/>
  <c r="T71" i="22"/>
  <c r="Q71" i="22"/>
  <c r="L71" i="22"/>
  <c r="AK71" i="22" s="1"/>
  <c r="K71" i="22"/>
  <c r="J71" i="22"/>
  <c r="I71" i="22"/>
  <c r="H71" i="22"/>
  <c r="R71" i="22" s="1"/>
  <c r="G71" i="22"/>
  <c r="F71" i="22"/>
  <c r="E71" i="22"/>
  <c r="D71" i="22"/>
  <c r="C71" i="22"/>
  <c r="B71" i="22"/>
  <c r="V70" i="22"/>
  <c r="AC70" i="22" s="1"/>
  <c r="AE70" i="22" s="1"/>
  <c r="T70" i="22"/>
  <c r="Q70" i="22"/>
  <c r="L70" i="22"/>
  <c r="AK70" i="22" s="1"/>
  <c r="K70" i="22"/>
  <c r="J70" i="22"/>
  <c r="I70" i="22"/>
  <c r="H70" i="22"/>
  <c r="R70" i="22" s="1"/>
  <c r="G70" i="22"/>
  <c r="F70" i="22"/>
  <c r="E70" i="22"/>
  <c r="D70" i="22"/>
  <c r="C70" i="22"/>
  <c r="B70" i="22"/>
  <c r="V69" i="22"/>
  <c r="T69" i="22"/>
  <c r="Q69" i="22"/>
  <c r="L69" i="22"/>
  <c r="K69" i="22"/>
  <c r="J69" i="22"/>
  <c r="I69" i="22"/>
  <c r="H69" i="22"/>
  <c r="R69" i="22" s="1"/>
  <c r="G69" i="22"/>
  <c r="F69" i="22"/>
  <c r="E69" i="22"/>
  <c r="D69" i="22"/>
  <c r="C69" i="22"/>
  <c r="B69" i="22"/>
  <c r="V68" i="22"/>
  <c r="T68" i="22"/>
  <c r="Q68" i="22"/>
  <c r="L68" i="22"/>
  <c r="AK68" i="22" s="1"/>
  <c r="K68" i="22"/>
  <c r="J68" i="22"/>
  <c r="I68" i="22"/>
  <c r="H68" i="22"/>
  <c r="R68" i="22" s="1"/>
  <c r="S68" i="22" s="1"/>
  <c r="G68" i="22"/>
  <c r="F68" i="22"/>
  <c r="E68" i="22"/>
  <c r="D68" i="22"/>
  <c r="C68" i="22"/>
  <c r="B68" i="22"/>
  <c r="V67" i="22"/>
  <c r="T67" i="22"/>
  <c r="Q67" i="22"/>
  <c r="L67" i="22"/>
  <c r="AK67" i="22" s="1"/>
  <c r="K67" i="22"/>
  <c r="J67" i="22"/>
  <c r="I67" i="22"/>
  <c r="H67" i="22"/>
  <c r="R67" i="22" s="1"/>
  <c r="G67" i="22"/>
  <c r="F67" i="22"/>
  <c r="E67" i="22"/>
  <c r="D67" i="22"/>
  <c r="C67" i="22"/>
  <c r="B67" i="22"/>
  <c r="V66" i="22"/>
  <c r="AC66" i="22" s="1"/>
  <c r="AE66" i="22" s="1"/>
  <c r="T66" i="22"/>
  <c r="Q66" i="22"/>
  <c r="L66" i="22"/>
  <c r="AK66" i="22" s="1"/>
  <c r="K66" i="22"/>
  <c r="J66" i="22"/>
  <c r="I66" i="22"/>
  <c r="H66" i="22"/>
  <c r="R66" i="22" s="1"/>
  <c r="G66" i="22"/>
  <c r="F66" i="22"/>
  <c r="E66" i="22"/>
  <c r="D66" i="22"/>
  <c r="C66" i="22"/>
  <c r="B66" i="22"/>
  <c r="V65" i="22"/>
  <c r="AC65" i="22" s="1"/>
  <c r="AE65" i="22" s="1"/>
  <c r="T65" i="22"/>
  <c r="R65" i="22"/>
  <c r="Q65" i="22"/>
  <c r="L65" i="22"/>
  <c r="AK65" i="22" s="1"/>
  <c r="K65" i="22"/>
  <c r="J65" i="22"/>
  <c r="I65" i="22"/>
  <c r="H65" i="22"/>
  <c r="G65" i="22"/>
  <c r="F65" i="22"/>
  <c r="E65" i="22"/>
  <c r="D65" i="22"/>
  <c r="C65" i="22"/>
  <c r="B65" i="22"/>
  <c r="V64" i="22"/>
  <c r="AC64" i="22" s="1"/>
  <c r="AE64" i="22" s="1"/>
  <c r="T64" i="22"/>
  <c r="Q64" i="22"/>
  <c r="L64" i="22"/>
  <c r="K64" i="22"/>
  <c r="J64" i="22"/>
  <c r="I64" i="22"/>
  <c r="H64" i="22"/>
  <c r="R64" i="22" s="1"/>
  <c r="G64" i="22"/>
  <c r="F64" i="22"/>
  <c r="E64" i="22"/>
  <c r="D64" i="22"/>
  <c r="C64" i="22"/>
  <c r="B64" i="22"/>
  <c r="V63" i="22"/>
  <c r="T63" i="22"/>
  <c r="Q63" i="22"/>
  <c r="L63" i="22"/>
  <c r="K63" i="22"/>
  <c r="J63" i="22"/>
  <c r="I63" i="22"/>
  <c r="H63" i="22"/>
  <c r="R63" i="22" s="1"/>
  <c r="G63" i="22"/>
  <c r="F63" i="22"/>
  <c r="E63" i="22"/>
  <c r="D63" i="22"/>
  <c r="C63" i="22"/>
  <c r="B63" i="22"/>
  <c r="V62" i="22"/>
  <c r="AC62" i="22" s="1"/>
  <c r="AE62" i="22" s="1"/>
  <c r="T62" i="22"/>
  <c r="Q62" i="22"/>
  <c r="L62" i="22"/>
  <c r="AK62" i="22" s="1"/>
  <c r="K62" i="22"/>
  <c r="J62" i="22"/>
  <c r="I62" i="22"/>
  <c r="H62" i="22"/>
  <c r="R62" i="22" s="1"/>
  <c r="G62" i="22"/>
  <c r="F62" i="22"/>
  <c r="E62" i="22"/>
  <c r="D62" i="22"/>
  <c r="C62" i="22"/>
  <c r="B62" i="22"/>
  <c r="V61" i="22"/>
  <c r="AC61" i="22" s="1"/>
  <c r="AE61" i="22" s="1"/>
  <c r="T61" i="22"/>
  <c r="Q61" i="22"/>
  <c r="L61" i="22"/>
  <c r="U61" i="22" s="1"/>
  <c r="K61" i="22"/>
  <c r="J61" i="22"/>
  <c r="I61" i="22"/>
  <c r="H61" i="22"/>
  <c r="R61" i="22" s="1"/>
  <c r="G61" i="22"/>
  <c r="F61" i="22"/>
  <c r="E61" i="22"/>
  <c r="D61" i="22"/>
  <c r="C61" i="22"/>
  <c r="B61" i="22"/>
  <c r="V60" i="22"/>
  <c r="T60" i="22"/>
  <c r="Q60" i="22"/>
  <c r="L60" i="22"/>
  <c r="AK60" i="22" s="1"/>
  <c r="K60" i="22"/>
  <c r="J60" i="22"/>
  <c r="I60" i="22"/>
  <c r="H60" i="22"/>
  <c r="R60" i="22" s="1"/>
  <c r="G60" i="22"/>
  <c r="F60" i="22"/>
  <c r="E60" i="22"/>
  <c r="D60" i="22"/>
  <c r="C60" i="22"/>
  <c r="B60" i="22"/>
  <c r="V59" i="22"/>
  <c r="T59" i="22"/>
  <c r="Q59" i="22"/>
  <c r="L59" i="22"/>
  <c r="AK59" i="22" s="1"/>
  <c r="K59" i="22"/>
  <c r="J59" i="22"/>
  <c r="I59" i="22"/>
  <c r="H59" i="22"/>
  <c r="R59" i="22" s="1"/>
  <c r="S59" i="22" s="1"/>
  <c r="G59" i="22"/>
  <c r="F59" i="22"/>
  <c r="E59" i="22"/>
  <c r="D59" i="22"/>
  <c r="C59" i="22"/>
  <c r="B59" i="22"/>
  <c r="V58" i="22"/>
  <c r="AC58" i="22" s="1"/>
  <c r="AE58" i="22" s="1"/>
  <c r="T58" i="22"/>
  <c r="Q58" i="22"/>
  <c r="L58" i="22"/>
  <c r="AK58" i="22" s="1"/>
  <c r="K58" i="22"/>
  <c r="J58" i="22"/>
  <c r="I58" i="22"/>
  <c r="H58" i="22"/>
  <c r="R58" i="22" s="1"/>
  <c r="G58" i="22"/>
  <c r="F58" i="22"/>
  <c r="E58" i="22"/>
  <c r="D58" i="22"/>
  <c r="C58" i="22"/>
  <c r="B58" i="22"/>
  <c r="V57" i="22"/>
  <c r="T57" i="22"/>
  <c r="Q57" i="22"/>
  <c r="L57" i="22"/>
  <c r="AK57" i="22" s="1"/>
  <c r="K57" i="22"/>
  <c r="J57" i="22"/>
  <c r="I57" i="22"/>
  <c r="H57" i="22"/>
  <c r="R57" i="22" s="1"/>
  <c r="G57" i="22"/>
  <c r="F57" i="22"/>
  <c r="E57" i="22"/>
  <c r="D57" i="22"/>
  <c r="C57" i="22"/>
  <c r="B57" i="22"/>
  <c r="V56" i="22"/>
  <c r="AC56" i="22" s="1"/>
  <c r="AE56" i="22" s="1"/>
  <c r="T56" i="22"/>
  <c r="Q56" i="22"/>
  <c r="L56" i="22"/>
  <c r="AK56" i="22" s="1"/>
  <c r="K56" i="22"/>
  <c r="J56" i="22"/>
  <c r="I56" i="22"/>
  <c r="H56" i="22"/>
  <c r="R56" i="22" s="1"/>
  <c r="G56" i="22"/>
  <c r="F56" i="22"/>
  <c r="E56" i="22"/>
  <c r="D56" i="22"/>
  <c r="C56" i="22"/>
  <c r="B56" i="22"/>
  <c r="V55" i="22"/>
  <c r="AC55" i="22" s="1"/>
  <c r="AE55" i="22" s="1"/>
  <c r="T55" i="22"/>
  <c r="Q55" i="22"/>
  <c r="L55" i="22"/>
  <c r="K55" i="22"/>
  <c r="J55" i="22"/>
  <c r="I55" i="22"/>
  <c r="H55" i="22"/>
  <c r="R55" i="22" s="1"/>
  <c r="G55" i="22"/>
  <c r="F55" i="22"/>
  <c r="E55" i="22"/>
  <c r="D55" i="22"/>
  <c r="C55" i="22"/>
  <c r="B55" i="22"/>
  <c r="V54" i="22"/>
  <c r="T54" i="22"/>
  <c r="Q54" i="22"/>
  <c r="L54" i="22"/>
  <c r="AK54" i="22" s="1"/>
  <c r="K54" i="22"/>
  <c r="J54" i="22"/>
  <c r="I54" i="22"/>
  <c r="H54" i="22"/>
  <c r="R54" i="22" s="1"/>
  <c r="S54" i="22" s="1"/>
  <c r="G54" i="22"/>
  <c r="F54" i="22"/>
  <c r="E54" i="22"/>
  <c r="D54" i="22"/>
  <c r="C54" i="22"/>
  <c r="B54" i="22"/>
  <c r="V53" i="22"/>
  <c r="T53" i="22"/>
  <c r="Q53" i="22"/>
  <c r="L53" i="22"/>
  <c r="K53" i="22"/>
  <c r="J53" i="22"/>
  <c r="I53" i="22"/>
  <c r="H53" i="22"/>
  <c r="R53" i="22" s="1"/>
  <c r="G53" i="22"/>
  <c r="F53" i="22"/>
  <c r="E53" i="22"/>
  <c r="D53" i="22"/>
  <c r="C53" i="22"/>
  <c r="B53" i="22"/>
  <c r="V52" i="22"/>
  <c r="AC52" i="22" s="1"/>
  <c r="AE52" i="22" s="1"/>
  <c r="T52" i="22"/>
  <c r="Q52" i="22"/>
  <c r="L52" i="22"/>
  <c r="AK52" i="22" s="1"/>
  <c r="K52" i="22"/>
  <c r="J52" i="22"/>
  <c r="I52" i="22"/>
  <c r="H52" i="22"/>
  <c r="R52" i="22" s="1"/>
  <c r="G52" i="22"/>
  <c r="F52" i="22"/>
  <c r="E52" i="22"/>
  <c r="D52" i="22"/>
  <c r="C52" i="22"/>
  <c r="B52" i="22"/>
  <c r="V51" i="22"/>
  <c r="T51" i="22"/>
  <c r="Q51" i="22"/>
  <c r="L51" i="22"/>
  <c r="K51" i="22"/>
  <c r="J51" i="22"/>
  <c r="I51" i="22"/>
  <c r="H51" i="22"/>
  <c r="R51" i="22" s="1"/>
  <c r="G51" i="22"/>
  <c r="F51" i="22"/>
  <c r="E51" i="22"/>
  <c r="D51" i="22"/>
  <c r="C51" i="22"/>
  <c r="B51" i="22"/>
  <c r="V50" i="22"/>
  <c r="AC50" i="22" s="1"/>
  <c r="AE50" i="22" s="1"/>
  <c r="T50" i="22"/>
  <c r="Q50" i="22"/>
  <c r="L50" i="22"/>
  <c r="K50" i="22"/>
  <c r="J50" i="22"/>
  <c r="I50" i="22"/>
  <c r="H50" i="22"/>
  <c r="R50" i="22" s="1"/>
  <c r="G50" i="22"/>
  <c r="F50" i="22"/>
  <c r="E50" i="22"/>
  <c r="D50" i="22"/>
  <c r="C50" i="22"/>
  <c r="B50" i="22"/>
  <c r="V49" i="22"/>
  <c r="AC49" i="22" s="1"/>
  <c r="AE49" i="22" s="1"/>
  <c r="T49" i="22"/>
  <c r="Q49" i="22"/>
  <c r="L49" i="22"/>
  <c r="AK49" i="22" s="1"/>
  <c r="K49" i="22"/>
  <c r="J49" i="22"/>
  <c r="I49" i="22"/>
  <c r="H49" i="22"/>
  <c r="R49" i="22" s="1"/>
  <c r="G49" i="22"/>
  <c r="F49" i="22"/>
  <c r="E49" i="22"/>
  <c r="D49" i="22"/>
  <c r="C49" i="22"/>
  <c r="B49" i="22"/>
  <c r="V48" i="22"/>
  <c r="AC48" i="22" s="1"/>
  <c r="AE48" i="22" s="1"/>
  <c r="T48" i="22"/>
  <c r="R48" i="22"/>
  <c r="Q48" i="22"/>
  <c r="L48" i="22"/>
  <c r="AK48" i="22" s="1"/>
  <c r="K48" i="22"/>
  <c r="J48" i="22"/>
  <c r="I48" i="22"/>
  <c r="H48" i="22"/>
  <c r="G48" i="22"/>
  <c r="F48" i="22"/>
  <c r="E48" i="22"/>
  <c r="D48" i="22"/>
  <c r="C48" i="22"/>
  <c r="B48" i="22"/>
  <c r="V47" i="22"/>
  <c r="T47" i="22"/>
  <c r="Q47" i="22"/>
  <c r="L47" i="22"/>
  <c r="AK47" i="22" s="1"/>
  <c r="K47" i="22"/>
  <c r="J47" i="22"/>
  <c r="I47" i="22"/>
  <c r="H47" i="22"/>
  <c r="R47" i="22" s="1"/>
  <c r="G47" i="22"/>
  <c r="F47" i="22"/>
  <c r="E47" i="22"/>
  <c r="D47" i="22"/>
  <c r="C47" i="22"/>
  <c r="B47" i="22"/>
  <c r="V46" i="22"/>
  <c r="T46" i="22"/>
  <c r="Q46" i="22"/>
  <c r="L46" i="22"/>
  <c r="AK46" i="22" s="1"/>
  <c r="K46" i="22"/>
  <c r="J46" i="22"/>
  <c r="I46" i="22"/>
  <c r="H46" i="22"/>
  <c r="R46" i="22" s="1"/>
  <c r="G46" i="22"/>
  <c r="F46" i="22"/>
  <c r="E46" i="22"/>
  <c r="D46" i="22"/>
  <c r="C46" i="22"/>
  <c r="B46" i="22"/>
  <c r="V45" i="22"/>
  <c r="AC45" i="22" s="1"/>
  <c r="AE45" i="22" s="1"/>
  <c r="T45" i="22"/>
  <c r="Q45" i="22"/>
  <c r="L45" i="22"/>
  <c r="AK45" i="22" s="1"/>
  <c r="K45" i="22"/>
  <c r="J45" i="22"/>
  <c r="I45" i="22"/>
  <c r="H45" i="22"/>
  <c r="R45" i="22" s="1"/>
  <c r="G45" i="22"/>
  <c r="F45" i="22"/>
  <c r="E45" i="22"/>
  <c r="D45" i="22"/>
  <c r="C45" i="22"/>
  <c r="B45" i="22"/>
  <c r="V44" i="22"/>
  <c r="AC44" i="22" s="1"/>
  <c r="AE44" i="22" s="1"/>
  <c r="T44" i="22"/>
  <c r="Q44" i="22"/>
  <c r="L44" i="22"/>
  <c r="AK44" i="22" s="1"/>
  <c r="K44" i="22"/>
  <c r="J44" i="22"/>
  <c r="I44" i="22"/>
  <c r="H44" i="22"/>
  <c r="R44" i="22" s="1"/>
  <c r="S44" i="22" s="1"/>
  <c r="G44" i="22"/>
  <c r="F44" i="22"/>
  <c r="E44" i="22"/>
  <c r="D44" i="22"/>
  <c r="C44" i="22"/>
  <c r="B44" i="22"/>
  <c r="V43" i="22"/>
  <c r="T43" i="22"/>
  <c r="Q43" i="22"/>
  <c r="L43" i="22"/>
  <c r="AK43" i="22" s="1"/>
  <c r="K43" i="22"/>
  <c r="J43" i="22"/>
  <c r="I43" i="22"/>
  <c r="H43" i="22"/>
  <c r="R43" i="22" s="1"/>
  <c r="G43" i="22"/>
  <c r="F43" i="22"/>
  <c r="E43" i="22"/>
  <c r="D43" i="22"/>
  <c r="C43" i="22"/>
  <c r="B43" i="22"/>
  <c r="V42" i="22"/>
  <c r="AC42" i="22" s="1"/>
  <c r="AE42" i="22" s="1"/>
  <c r="T42" i="22"/>
  <c r="Q42" i="22"/>
  <c r="L42" i="22"/>
  <c r="AK42" i="22" s="1"/>
  <c r="K42" i="22"/>
  <c r="J42" i="22"/>
  <c r="I42" i="22"/>
  <c r="H42" i="22"/>
  <c r="R42" i="22" s="1"/>
  <c r="S42" i="22" s="1"/>
  <c r="G42" i="22"/>
  <c r="F42" i="22"/>
  <c r="E42" i="22"/>
  <c r="D42" i="22"/>
  <c r="C42" i="22"/>
  <c r="B42" i="22"/>
  <c r="V41" i="22"/>
  <c r="AC41" i="22" s="1"/>
  <c r="AE41" i="22" s="1"/>
  <c r="T41" i="22"/>
  <c r="Q41" i="22"/>
  <c r="L41" i="22"/>
  <c r="AK41" i="22" s="1"/>
  <c r="K41" i="22"/>
  <c r="J41" i="22"/>
  <c r="I41" i="22"/>
  <c r="H41" i="22"/>
  <c r="R41" i="22" s="1"/>
  <c r="G41" i="22"/>
  <c r="F41" i="22"/>
  <c r="E41" i="22"/>
  <c r="D41" i="22"/>
  <c r="C41" i="22"/>
  <c r="B41" i="22"/>
  <c r="V40" i="22"/>
  <c r="AC40" i="22" s="1"/>
  <c r="AE40" i="22" s="1"/>
  <c r="T40" i="22"/>
  <c r="Q40" i="22"/>
  <c r="L40" i="22"/>
  <c r="AK40" i="22" s="1"/>
  <c r="K40" i="22"/>
  <c r="J40" i="22"/>
  <c r="I40" i="22"/>
  <c r="H40" i="22"/>
  <c r="R40" i="22" s="1"/>
  <c r="G40" i="22"/>
  <c r="F40" i="22"/>
  <c r="E40" i="22"/>
  <c r="D40" i="22"/>
  <c r="C40" i="22"/>
  <c r="B40" i="22"/>
  <c r="V39" i="22"/>
  <c r="T39" i="22"/>
  <c r="Q39" i="22"/>
  <c r="L39" i="22"/>
  <c r="AK39" i="22" s="1"/>
  <c r="K39" i="22"/>
  <c r="J39" i="22"/>
  <c r="I39" i="22"/>
  <c r="H39" i="22"/>
  <c r="R39" i="22" s="1"/>
  <c r="G39" i="22"/>
  <c r="F39" i="22"/>
  <c r="E39" i="22"/>
  <c r="D39" i="22"/>
  <c r="C39" i="22"/>
  <c r="B39" i="22"/>
  <c r="V38" i="22"/>
  <c r="T38" i="22"/>
  <c r="Q38" i="22"/>
  <c r="L38" i="22"/>
  <c r="AK38" i="22" s="1"/>
  <c r="K38" i="22"/>
  <c r="J38" i="22"/>
  <c r="I38" i="22"/>
  <c r="H38" i="22"/>
  <c r="R38" i="22" s="1"/>
  <c r="G38" i="22"/>
  <c r="F38" i="22"/>
  <c r="E38" i="22"/>
  <c r="D38" i="22"/>
  <c r="C38" i="22"/>
  <c r="B38" i="22"/>
  <c r="V37" i="22"/>
  <c r="AC37" i="22" s="1"/>
  <c r="AE37" i="22" s="1"/>
  <c r="T37" i="22"/>
  <c r="Q37" i="22"/>
  <c r="L37" i="22"/>
  <c r="AK37" i="22" s="1"/>
  <c r="K37" i="22"/>
  <c r="J37" i="22"/>
  <c r="I37" i="22"/>
  <c r="H37" i="22"/>
  <c r="R37" i="22" s="1"/>
  <c r="S37" i="22" s="1"/>
  <c r="X37" i="22" s="1"/>
  <c r="G37" i="22"/>
  <c r="F37" i="22"/>
  <c r="E37" i="22"/>
  <c r="D37" i="22"/>
  <c r="C37" i="22"/>
  <c r="B37" i="22"/>
  <c r="V36" i="22"/>
  <c r="AC36" i="22" s="1"/>
  <c r="AE36" i="22" s="1"/>
  <c r="T36" i="22"/>
  <c r="Q36" i="22"/>
  <c r="L36" i="22"/>
  <c r="AK36" i="22" s="1"/>
  <c r="K36" i="22"/>
  <c r="J36" i="22"/>
  <c r="I36" i="22"/>
  <c r="H36" i="22"/>
  <c r="R36" i="22" s="1"/>
  <c r="G36" i="22"/>
  <c r="F36" i="22"/>
  <c r="E36" i="22"/>
  <c r="D36" i="22"/>
  <c r="C36" i="22"/>
  <c r="B36" i="22"/>
  <c r="V35" i="22"/>
  <c r="T35" i="22"/>
  <c r="Q35" i="22"/>
  <c r="L35" i="22"/>
  <c r="AK35" i="22" s="1"/>
  <c r="K35" i="22"/>
  <c r="J35" i="22"/>
  <c r="I35" i="22"/>
  <c r="H35" i="22"/>
  <c r="R35" i="22" s="1"/>
  <c r="G35" i="22"/>
  <c r="F35" i="22"/>
  <c r="E35" i="22"/>
  <c r="D35" i="22"/>
  <c r="C35" i="22"/>
  <c r="B35" i="22"/>
  <c r="V34" i="22"/>
  <c r="AC34" i="22" s="1"/>
  <c r="AE34" i="22" s="1"/>
  <c r="T34" i="22"/>
  <c r="Q34" i="22"/>
  <c r="L34" i="22"/>
  <c r="AK34" i="22" s="1"/>
  <c r="K34" i="22"/>
  <c r="J34" i="22"/>
  <c r="I34" i="22"/>
  <c r="H34" i="22"/>
  <c r="R34" i="22" s="1"/>
  <c r="G34" i="22"/>
  <c r="F34" i="22"/>
  <c r="E34" i="22"/>
  <c r="D34" i="22"/>
  <c r="C34" i="22"/>
  <c r="B34" i="22"/>
  <c r="V33" i="22"/>
  <c r="AC33" i="22" s="1"/>
  <c r="AE33" i="22" s="1"/>
  <c r="T33" i="22"/>
  <c r="Q33" i="22"/>
  <c r="L33" i="22"/>
  <c r="AK33" i="22" s="1"/>
  <c r="K33" i="22"/>
  <c r="J33" i="22"/>
  <c r="I33" i="22"/>
  <c r="H33" i="22"/>
  <c r="R33" i="22" s="1"/>
  <c r="G33" i="22"/>
  <c r="F33" i="22"/>
  <c r="E33" i="22"/>
  <c r="D33" i="22"/>
  <c r="C33" i="22"/>
  <c r="B33" i="22"/>
  <c r="V32" i="22"/>
  <c r="AC32" i="22" s="1"/>
  <c r="AE32" i="22" s="1"/>
  <c r="T32" i="22"/>
  <c r="Q32" i="22"/>
  <c r="L32" i="22"/>
  <c r="AK32" i="22" s="1"/>
  <c r="K32" i="22"/>
  <c r="J32" i="22"/>
  <c r="I32" i="22"/>
  <c r="H32" i="22"/>
  <c r="R32" i="22" s="1"/>
  <c r="G32" i="22"/>
  <c r="F32" i="22"/>
  <c r="E32" i="22"/>
  <c r="D32" i="22"/>
  <c r="C32" i="22"/>
  <c r="B32" i="22"/>
  <c r="V31" i="22"/>
  <c r="T31" i="22"/>
  <c r="Q31" i="22"/>
  <c r="L31" i="22"/>
  <c r="AK31" i="22" s="1"/>
  <c r="K31" i="22"/>
  <c r="J31" i="22"/>
  <c r="I31" i="22"/>
  <c r="H31" i="22"/>
  <c r="R31" i="22" s="1"/>
  <c r="G31" i="22"/>
  <c r="F31" i="22"/>
  <c r="E31" i="22"/>
  <c r="D31" i="22"/>
  <c r="C31" i="22"/>
  <c r="B31" i="22"/>
  <c r="V30" i="22"/>
  <c r="T30" i="22"/>
  <c r="Q30" i="22"/>
  <c r="L30" i="22"/>
  <c r="AK30" i="22" s="1"/>
  <c r="K30" i="22"/>
  <c r="J30" i="22"/>
  <c r="I30" i="22"/>
  <c r="H30" i="22"/>
  <c r="R30" i="22" s="1"/>
  <c r="G30" i="22"/>
  <c r="F30" i="22"/>
  <c r="E30" i="22"/>
  <c r="D30" i="22"/>
  <c r="C30" i="22"/>
  <c r="B30" i="22"/>
  <c r="V29" i="22"/>
  <c r="AC29" i="22" s="1"/>
  <c r="AE29" i="22" s="1"/>
  <c r="T29" i="22"/>
  <c r="Q29" i="22"/>
  <c r="L29" i="22"/>
  <c r="AK29" i="22" s="1"/>
  <c r="K29" i="22"/>
  <c r="J29" i="22"/>
  <c r="I29" i="22"/>
  <c r="H29" i="22"/>
  <c r="R29" i="22" s="1"/>
  <c r="G29" i="22"/>
  <c r="F29" i="22"/>
  <c r="E29" i="22"/>
  <c r="D29" i="22"/>
  <c r="C29" i="22"/>
  <c r="B29" i="22"/>
  <c r="V28" i="22"/>
  <c r="AC28" i="22" s="1"/>
  <c r="AE28" i="22" s="1"/>
  <c r="T28" i="22"/>
  <c r="Q28" i="22"/>
  <c r="L28" i="22"/>
  <c r="K28" i="22"/>
  <c r="J28" i="22"/>
  <c r="I28" i="22"/>
  <c r="H28" i="22"/>
  <c r="R28" i="22" s="1"/>
  <c r="G28" i="22"/>
  <c r="F28" i="22"/>
  <c r="E28" i="22"/>
  <c r="D28" i="22"/>
  <c r="C28" i="22"/>
  <c r="B28" i="22"/>
  <c r="V27" i="22"/>
  <c r="T27" i="22"/>
  <c r="Q27" i="22"/>
  <c r="L27" i="22"/>
  <c r="AK27" i="22" s="1"/>
  <c r="K27" i="22"/>
  <c r="J27" i="22"/>
  <c r="I27" i="22"/>
  <c r="H27" i="22"/>
  <c r="R27" i="22" s="1"/>
  <c r="G27" i="22"/>
  <c r="F27" i="22"/>
  <c r="E27" i="22"/>
  <c r="D27" i="22"/>
  <c r="C27" i="22"/>
  <c r="B27" i="22"/>
  <c r="V26" i="22"/>
  <c r="AC26" i="22" s="1"/>
  <c r="AE26" i="22" s="1"/>
  <c r="T26" i="22"/>
  <c r="Q26" i="22"/>
  <c r="L26" i="22"/>
  <c r="AK26" i="22" s="1"/>
  <c r="K26" i="22"/>
  <c r="J26" i="22"/>
  <c r="I26" i="22"/>
  <c r="H26" i="22"/>
  <c r="R26" i="22" s="1"/>
  <c r="G26" i="22"/>
  <c r="F26" i="22"/>
  <c r="E26" i="22"/>
  <c r="D26" i="22"/>
  <c r="C26" i="22"/>
  <c r="B26" i="22"/>
  <c r="V25" i="22"/>
  <c r="T25" i="22"/>
  <c r="Q25" i="22"/>
  <c r="L25" i="22"/>
  <c r="AK25" i="22" s="1"/>
  <c r="K25" i="22"/>
  <c r="J25" i="22"/>
  <c r="I25" i="22"/>
  <c r="H25" i="22"/>
  <c r="R25" i="22" s="1"/>
  <c r="G25" i="22"/>
  <c r="F25" i="22"/>
  <c r="E25" i="22"/>
  <c r="D25" i="22"/>
  <c r="C25" i="22"/>
  <c r="B25" i="22"/>
  <c r="V24" i="22"/>
  <c r="AC24" i="22" s="1"/>
  <c r="AE24" i="22" s="1"/>
  <c r="T24" i="22"/>
  <c r="U24" i="22" s="1"/>
  <c r="Q24" i="22"/>
  <c r="L24" i="22"/>
  <c r="AK24" i="22" s="1"/>
  <c r="K24" i="22"/>
  <c r="J24" i="22"/>
  <c r="I24" i="22"/>
  <c r="H24" i="22"/>
  <c r="R24" i="22" s="1"/>
  <c r="G24" i="22"/>
  <c r="F24" i="22"/>
  <c r="E24" i="22"/>
  <c r="D24" i="22"/>
  <c r="C24" i="22"/>
  <c r="B24" i="22"/>
  <c r="V23" i="22"/>
  <c r="T23" i="22"/>
  <c r="Q23" i="22"/>
  <c r="L23" i="22"/>
  <c r="AK23" i="22" s="1"/>
  <c r="K23" i="22"/>
  <c r="J23" i="22"/>
  <c r="I23" i="22"/>
  <c r="H23" i="22"/>
  <c r="R23" i="22" s="1"/>
  <c r="G23" i="22"/>
  <c r="F23" i="22"/>
  <c r="E23" i="22"/>
  <c r="D23" i="22"/>
  <c r="C23" i="22"/>
  <c r="B23" i="22"/>
  <c r="V22" i="22"/>
  <c r="T22" i="22"/>
  <c r="Q22" i="22"/>
  <c r="L22" i="22"/>
  <c r="AK22" i="22" s="1"/>
  <c r="K22" i="22"/>
  <c r="J22" i="22"/>
  <c r="I22" i="22"/>
  <c r="H22" i="22"/>
  <c r="R22" i="22" s="1"/>
  <c r="G22" i="22"/>
  <c r="F22" i="22"/>
  <c r="E22" i="22"/>
  <c r="D22" i="22"/>
  <c r="C22" i="22"/>
  <c r="B22" i="22"/>
  <c r="V21" i="22"/>
  <c r="AC21" i="22" s="1"/>
  <c r="AE21" i="22" s="1"/>
  <c r="T21" i="22"/>
  <c r="Q21" i="22"/>
  <c r="L21" i="22"/>
  <c r="AK21" i="22" s="1"/>
  <c r="K21" i="22"/>
  <c r="J21" i="22"/>
  <c r="I21" i="22"/>
  <c r="H21" i="22"/>
  <c r="R21" i="22" s="1"/>
  <c r="G21" i="22"/>
  <c r="F21" i="22"/>
  <c r="E21" i="22"/>
  <c r="D21" i="22"/>
  <c r="C21" i="22"/>
  <c r="B21" i="22"/>
  <c r="V20" i="22"/>
  <c r="AC20" i="22" s="1"/>
  <c r="AE20" i="22" s="1"/>
  <c r="T20" i="22"/>
  <c r="Q20" i="22"/>
  <c r="L20" i="22"/>
  <c r="K20" i="22"/>
  <c r="J20" i="22"/>
  <c r="I20" i="22"/>
  <c r="H20" i="22"/>
  <c r="R20" i="22" s="1"/>
  <c r="S20" i="22" s="1"/>
  <c r="G20" i="22"/>
  <c r="F20" i="22"/>
  <c r="E20" i="22"/>
  <c r="D20" i="22"/>
  <c r="C20" i="22"/>
  <c r="B20" i="22"/>
  <c r="V19" i="22"/>
  <c r="T19" i="22"/>
  <c r="Q19" i="22"/>
  <c r="L19" i="22"/>
  <c r="AK19" i="22" s="1"/>
  <c r="K19" i="22"/>
  <c r="J19" i="22"/>
  <c r="I19" i="22"/>
  <c r="H19" i="22"/>
  <c r="R19" i="22" s="1"/>
  <c r="G19" i="22"/>
  <c r="F19" i="22"/>
  <c r="E19" i="22"/>
  <c r="D19" i="22"/>
  <c r="C19" i="22"/>
  <c r="B19" i="22"/>
  <c r="V18" i="22"/>
  <c r="AC18" i="22" s="1"/>
  <c r="AE18" i="22" s="1"/>
  <c r="T18" i="22"/>
  <c r="R18" i="22"/>
  <c r="Q18" i="22"/>
  <c r="L18" i="22"/>
  <c r="AK18" i="22" s="1"/>
  <c r="K18" i="22"/>
  <c r="J18" i="22"/>
  <c r="I18" i="22"/>
  <c r="H18" i="22"/>
  <c r="G18" i="22"/>
  <c r="F18" i="22"/>
  <c r="E18" i="22"/>
  <c r="D18" i="22"/>
  <c r="C18" i="22"/>
  <c r="B18" i="22"/>
  <c r="V17" i="22"/>
  <c r="T17" i="22"/>
  <c r="Q17" i="22"/>
  <c r="L17" i="22"/>
  <c r="AK17" i="22" s="1"/>
  <c r="K17" i="22"/>
  <c r="J17" i="22"/>
  <c r="I17" i="22"/>
  <c r="H17" i="22"/>
  <c r="R17" i="22" s="1"/>
  <c r="G17" i="22"/>
  <c r="F17" i="22"/>
  <c r="E17" i="22"/>
  <c r="D17" i="22"/>
  <c r="C17" i="22"/>
  <c r="B17" i="22"/>
  <c r="V16" i="22"/>
  <c r="AC16" i="22" s="1"/>
  <c r="AE16" i="22" s="1"/>
  <c r="T16" i="22"/>
  <c r="U16" i="22" s="1"/>
  <c r="R16" i="22"/>
  <c r="Q16" i="22"/>
  <c r="L16" i="22"/>
  <c r="AK16" i="22" s="1"/>
  <c r="K16" i="22"/>
  <c r="J16" i="22"/>
  <c r="I16" i="22"/>
  <c r="H16" i="22"/>
  <c r="G16" i="22"/>
  <c r="F16" i="22"/>
  <c r="E16" i="22"/>
  <c r="D16" i="22"/>
  <c r="C16" i="22"/>
  <c r="B16" i="22"/>
  <c r="V15" i="22"/>
  <c r="T15" i="22"/>
  <c r="Q15" i="22"/>
  <c r="L15" i="22"/>
  <c r="AK15" i="22" s="1"/>
  <c r="K15" i="22"/>
  <c r="J15" i="22"/>
  <c r="I15" i="22"/>
  <c r="H15" i="22"/>
  <c r="R15" i="22" s="1"/>
  <c r="G15" i="22"/>
  <c r="F15" i="22"/>
  <c r="E15" i="22"/>
  <c r="D15" i="22"/>
  <c r="C15" i="22"/>
  <c r="B15" i="22"/>
  <c r="V14" i="22"/>
  <c r="T14" i="22"/>
  <c r="Q14" i="22"/>
  <c r="L14" i="22"/>
  <c r="AK14" i="22" s="1"/>
  <c r="K14" i="22"/>
  <c r="J14" i="22"/>
  <c r="I14" i="22"/>
  <c r="H14" i="22"/>
  <c r="R14" i="22" s="1"/>
  <c r="G14" i="22"/>
  <c r="F14" i="22"/>
  <c r="E14" i="22"/>
  <c r="D14" i="22"/>
  <c r="C14" i="22"/>
  <c r="B14" i="22"/>
  <c r="V13" i="22"/>
  <c r="AC13" i="22" s="1"/>
  <c r="AE13" i="22" s="1"/>
  <c r="T13" i="22"/>
  <c r="Q13" i="22"/>
  <c r="L13" i="22"/>
  <c r="AK13" i="22" s="1"/>
  <c r="K13" i="22"/>
  <c r="J13" i="22"/>
  <c r="I13" i="22"/>
  <c r="H13" i="22"/>
  <c r="R13" i="22" s="1"/>
  <c r="G13" i="22"/>
  <c r="F13" i="22"/>
  <c r="E13" i="22"/>
  <c r="D13" i="22"/>
  <c r="C13" i="22"/>
  <c r="B13" i="22"/>
  <c r="V12" i="22"/>
  <c r="AC12" i="22" s="1"/>
  <c r="AE12" i="22" s="1"/>
  <c r="T12" i="22"/>
  <c r="Q12" i="22"/>
  <c r="L12" i="22"/>
  <c r="K12" i="22"/>
  <c r="J12" i="22"/>
  <c r="I12" i="22"/>
  <c r="H12" i="22"/>
  <c r="R12" i="22" s="1"/>
  <c r="G12" i="22"/>
  <c r="F12" i="22"/>
  <c r="E12" i="22"/>
  <c r="D12" i="22"/>
  <c r="C12" i="22"/>
  <c r="B12" i="22"/>
  <c r="V11" i="22"/>
  <c r="T11" i="22"/>
  <c r="Q11" i="22"/>
  <c r="L11" i="22"/>
  <c r="AK11" i="22" s="1"/>
  <c r="K11" i="22"/>
  <c r="J11" i="22"/>
  <c r="I11" i="22"/>
  <c r="H11" i="22"/>
  <c r="R11" i="22" s="1"/>
  <c r="G11" i="22"/>
  <c r="F11" i="22"/>
  <c r="E11" i="22"/>
  <c r="D11" i="22"/>
  <c r="C11" i="22"/>
  <c r="B11" i="22"/>
  <c r="V10" i="22"/>
  <c r="AC10" i="22" s="1"/>
  <c r="AE10" i="22" s="1"/>
  <c r="T10" i="22"/>
  <c r="Q10" i="22"/>
  <c r="L10" i="22"/>
  <c r="AK10" i="22" s="1"/>
  <c r="K10" i="22"/>
  <c r="J10" i="22"/>
  <c r="I10" i="22"/>
  <c r="H10" i="22"/>
  <c r="R10" i="22" s="1"/>
  <c r="G10" i="22"/>
  <c r="F10" i="22"/>
  <c r="E10" i="22"/>
  <c r="D10" i="22"/>
  <c r="C10" i="22"/>
  <c r="B10" i="22"/>
  <c r="V9" i="22"/>
  <c r="AC9" i="22" s="1"/>
  <c r="AE9" i="22" s="1"/>
  <c r="T9" i="22"/>
  <c r="Q9" i="22"/>
  <c r="L9" i="22"/>
  <c r="AK9" i="22" s="1"/>
  <c r="K9" i="22"/>
  <c r="J9" i="22"/>
  <c r="I9" i="22"/>
  <c r="H9" i="22"/>
  <c r="R9" i="22" s="1"/>
  <c r="G9" i="22"/>
  <c r="F9" i="22"/>
  <c r="E9" i="22"/>
  <c r="D9" i="22"/>
  <c r="C9" i="22"/>
  <c r="B9" i="22"/>
  <c r="V8" i="22"/>
  <c r="T8" i="22"/>
  <c r="Q8" i="22"/>
  <c r="L8" i="22"/>
  <c r="AK8" i="22" s="1"/>
  <c r="K8" i="22"/>
  <c r="J8" i="22"/>
  <c r="I8" i="22"/>
  <c r="H8" i="22"/>
  <c r="R8" i="22" s="1"/>
  <c r="G8" i="22"/>
  <c r="F8" i="22"/>
  <c r="E8" i="22"/>
  <c r="D8" i="22"/>
  <c r="C8" i="22"/>
  <c r="B8" i="22"/>
  <c r="V7" i="22"/>
  <c r="T7" i="22"/>
  <c r="Q7" i="22"/>
  <c r="L7" i="22"/>
  <c r="AK7" i="22" s="1"/>
  <c r="K7" i="22"/>
  <c r="J7" i="22"/>
  <c r="I7" i="22"/>
  <c r="H7" i="22"/>
  <c r="R7" i="22" s="1"/>
  <c r="G7" i="22"/>
  <c r="F7" i="22"/>
  <c r="E7" i="22"/>
  <c r="D7" i="22"/>
  <c r="C7" i="22"/>
  <c r="B7" i="22"/>
  <c r="V6" i="22"/>
  <c r="T6" i="22"/>
  <c r="Q6" i="22"/>
  <c r="L6" i="22"/>
  <c r="AK6" i="22" s="1"/>
  <c r="K6" i="22"/>
  <c r="J6" i="22"/>
  <c r="I6" i="22"/>
  <c r="H6" i="22"/>
  <c r="R6" i="22" s="1"/>
  <c r="G6" i="22"/>
  <c r="F6" i="22"/>
  <c r="E6" i="22"/>
  <c r="D6" i="22"/>
  <c r="C6" i="22"/>
  <c r="B6" i="22"/>
  <c r="V5" i="22"/>
  <c r="AC5" i="22" s="1"/>
  <c r="AE5" i="22" s="1"/>
  <c r="T5" i="22"/>
  <c r="Q5" i="22"/>
  <c r="L5" i="22"/>
  <c r="AK5" i="22" s="1"/>
  <c r="K5" i="22"/>
  <c r="J5" i="22"/>
  <c r="I5" i="22"/>
  <c r="H5" i="22"/>
  <c r="R5" i="22" s="1"/>
  <c r="G5" i="22"/>
  <c r="F5" i="22"/>
  <c r="E5" i="22"/>
  <c r="D5" i="22"/>
  <c r="C5" i="22"/>
  <c r="B5" i="22"/>
  <c r="V4" i="22"/>
  <c r="AC4" i="22" s="1"/>
  <c r="AE4" i="22" s="1"/>
  <c r="T4" i="22"/>
  <c r="Q4" i="22"/>
  <c r="L4" i="22"/>
  <c r="K4" i="22"/>
  <c r="J4" i="22"/>
  <c r="I4" i="22"/>
  <c r="H4" i="22"/>
  <c r="R4" i="22" s="1"/>
  <c r="G4" i="22"/>
  <c r="F4" i="22"/>
  <c r="E4" i="22"/>
  <c r="D4" i="22"/>
  <c r="C4" i="22"/>
  <c r="B4" i="22"/>
  <c r="V3" i="22"/>
  <c r="T3" i="22"/>
  <c r="Q3" i="22"/>
  <c r="L3" i="22"/>
  <c r="AK3" i="22" s="1"/>
  <c r="K3" i="22"/>
  <c r="J3" i="22"/>
  <c r="H3" i="22"/>
  <c r="R3" i="22" s="1"/>
  <c r="G3" i="22"/>
  <c r="F3" i="22"/>
  <c r="E3" i="22"/>
  <c r="D3" i="22"/>
  <c r="C3" i="22"/>
  <c r="B3" i="22"/>
  <c r="L224" i="21"/>
  <c r="J211" i="21"/>
  <c r="J220" i="21" s="1"/>
  <c r="J223" i="21" s="1"/>
  <c r="I211" i="21"/>
  <c r="I214" i="21" s="1"/>
  <c r="J207" i="21"/>
  <c r="J210" i="21" s="1"/>
  <c r="J213" i="21" s="1"/>
  <c r="J212" i="21" s="1"/>
  <c r="I207" i="21"/>
  <c r="I210" i="21" s="1"/>
  <c r="J206" i="21"/>
  <c r="J209" i="21" s="1"/>
  <c r="I206" i="21"/>
  <c r="I209" i="21" s="1"/>
  <c r="I212" i="21" s="1"/>
  <c r="P194" i="21"/>
  <c r="P193" i="21"/>
  <c r="P192" i="21"/>
  <c r="P191" i="21"/>
  <c r="L191" i="21"/>
  <c r="L192" i="21" s="1"/>
  <c r="L194" i="21" s="1"/>
  <c r="K188" i="21"/>
  <c r="L184" i="21"/>
  <c r="L183" i="21"/>
  <c r="L182" i="21"/>
  <c r="L178" i="21"/>
  <c r="S176" i="21"/>
  <c r="N176" i="21" s="1"/>
  <c r="O176" i="21"/>
  <c r="M176" i="21"/>
  <c r="S175" i="21"/>
  <c r="X175" i="21" s="1"/>
  <c r="O175" i="21"/>
  <c r="M175" i="21"/>
  <c r="N175" i="21" s="1"/>
  <c r="S174" i="21"/>
  <c r="X174" i="21" s="1"/>
  <c r="O174" i="21"/>
  <c r="M174" i="21"/>
  <c r="S173" i="21"/>
  <c r="X173" i="21" s="1"/>
  <c r="O173" i="21"/>
  <c r="M173" i="21"/>
  <c r="S172" i="21"/>
  <c r="X172" i="21" s="1"/>
  <c r="O172" i="21"/>
  <c r="M172" i="21"/>
  <c r="S171" i="21"/>
  <c r="X171" i="21" s="1"/>
  <c r="O171" i="21"/>
  <c r="M171" i="21"/>
  <c r="S170" i="21"/>
  <c r="X170" i="21" s="1"/>
  <c r="O170" i="21"/>
  <c r="AD169" i="21"/>
  <c r="AB169" i="21"/>
  <c r="L169" i="21"/>
  <c r="L152" i="21" s="1"/>
  <c r="K169" i="21"/>
  <c r="K17" i="23" s="1"/>
  <c r="AD168" i="21"/>
  <c r="AB168" i="21"/>
  <c r="S168" i="21"/>
  <c r="X168" i="21" s="1"/>
  <c r="O168" i="21"/>
  <c r="O16" i="23" s="1"/>
  <c r="P16" i="23" s="1"/>
  <c r="M168" i="21"/>
  <c r="AD167" i="21"/>
  <c r="AB167" i="21"/>
  <c r="S167" i="21"/>
  <c r="X167" i="21" s="1"/>
  <c r="O167" i="21"/>
  <c r="O15" i="23" s="1"/>
  <c r="P15" i="23" s="1"/>
  <c r="M167" i="21"/>
  <c r="N167" i="21" s="1"/>
  <c r="AD166" i="21"/>
  <c r="AB166" i="21"/>
  <c r="S166" i="21"/>
  <c r="X166" i="21" s="1"/>
  <c r="O166" i="21"/>
  <c r="O14" i="23" s="1"/>
  <c r="P14" i="23" s="1"/>
  <c r="M166" i="21"/>
  <c r="AD165" i="21"/>
  <c r="AB165" i="21"/>
  <c r="S165" i="21"/>
  <c r="X165" i="21" s="1"/>
  <c r="O165" i="21"/>
  <c r="O13" i="23" s="1"/>
  <c r="P13" i="23" s="1"/>
  <c r="M165" i="21"/>
  <c r="AD164" i="21"/>
  <c r="AB164" i="21"/>
  <c r="S164" i="21"/>
  <c r="X164" i="21" s="1"/>
  <c r="O164" i="21"/>
  <c r="O12" i="23" s="1"/>
  <c r="P12" i="23" s="1"/>
  <c r="M164" i="21"/>
  <c r="AD163" i="21"/>
  <c r="AB163" i="21"/>
  <c r="S163" i="21"/>
  <c r="X163" i="21" s="1"/>
  <c r="O163" i="21"/>
  <c r="O11" i="23" s="1"/>
  <c r="M163" i="21"/>
  <c r="AD162" i="21"/>
  <c r="AB162" i="21"/>
  <c r="S162" i="21"/>
  <c r="X162" i="21" s="1"/>
  <c r="O162" i="21"/>
  <c r="O10" i="23" s="1"/>
  <c r="P10" i="23" s="1"/>
  <c r="M162" i="21"/>
  <c r="AD161" i="21"/>
  <c r="AB161" i="21"/>
  <c r="S161" i="21"/>
  <c r="O161" i="21"/>
  <c r="O9" i="23" s="1"/>
  <c r="P9" i="23" s="1"/>
  <c r="M161" i="21"/>
  <c r="AD160" i="21"/>
  <c r="O160" i="21"/>
  <c r="O8" i="23" s="1"/>
  <c r="P8" i="23" s="1"/>
  <c r="N160" i="21"/>
  <c r="AD159" i="21"/>
  <c r="O159" i="21"/>
  <c r="O7" i="23" s="1"/>
  <c r="P7" i="23" s="1"/>
  <c r="N159" i="21"/>
  <c r="AD158" i="21"/>
  <c r="AB158" i="21"/>
  <c r="S158" i="21"/>
  <c r="X158" i="21" s="1"/>
  <c r="O158" i="21"/>
  <c r="O6" i="23" s="1"/>
  <c r="P6" i="23" s="1"/>
  <c r="M158" i="21"/>
  <c r="AD157" i="21"/>
  <c r="AB157" i="21"/>
  <c r="S157" i="21"/>
  <c r="X157" i="21" s="1"/>
  <c r="O157" i="21"/>
  <c r="O5" i="23" s="1"/>
  <c r="P5" i="23" s="1"/>
  <c r="M157" i="21"/>
  <c r="AD156" i="21"/>
  <c r="AB156" i="21"/>
  <c r="S156" i="21"/>
  <c r="X156" i="21" s="1"/>
  <c r="O156" i="21"/>
  <c r="O4" i="23" s="1"/>
  <c r="P4" i="23" s="1"/>
  <c r="M156" i="21"/>
  <c r="AD155" i="21"/>
  <c r="AB155" i="21"/>
  <c r="S155" i="21"/>
  <c r="X155" i="21" s="1"/>
  <c r="O155" i="21"/>
  <c r="O3" i="23" s="1"/>
  <c r="P3" i="23" s="1"/>
  <c r="M155" i="21"/>
  <c r="AB154" i="21"/>
  <c r="S154" i="21"/>
  <c r="X154" i="21" s="1"/>
  <c r="O154" i="21"/>
  <c r="M154" i="21"/>
  <c r="AB153" i="21"/>
  <c r="S153" i="21"/>
  <c r="X153" i="21" s="1"/>
  <c r="O153" i="21"/>
  <c r="AD152" i="21"/>
  <c r="AB152" i="21"/>
  <c r="Z152" i="21"/>
  <c r="AD151" i="21"/>
  <c r="AB151" i="21"/>
  <c r="Z151" i="21"/>
  <c r="S151" i="21"/>
  <c r="X151" i="21" s="1"/>
  <c r="O151" i="21"/>
  <c r="O151" i="22" s="1"/>
  <c r="P151" i="22" s="1"/>
  <c r="M151" i="21"/>
  <c r="AD150" i="21"/>
  <c r="AB150" i="21"/>
  <c r="Z150" i="21"/>
  <c r="S150" i="21"/>
  <c r="X150" i="21" s="1"/>
  <c r="O150" i="21"/>
  <c r="O150" i="22" s="1"/>
  <c r="P150" i="22" s="1"/>
  <c r="M150" i="21"/>
  <c r="AD149" i="21"/>
  <c r="AB149" i="21"/>
  <c r="Z149" i="21"/>
  <c r="S149" i="21"/>
  <c r="X149" i="21" s="1"/>
  <c r="O149" i="21"/>
  <c r="O149" i="22" s="1"/>
  <c r="M149" i="21"/>
  <c r="AD148" i="21"/>
  <c r="AB148" i="21"/>
  <c r="Z148" i="21"/>
  <c r="S148" i="21"/>
  <c r="X148" i="21" s="1"/>
  <c r="O148" i="21"/>
  <c r="O148" i="22" s="1"/>
  <c r="M148" i="21"/>
  <c r="AD147" i="21"/>
  <c r="AB147" i="21"/>
  <c r="Z147" i="21"/>
  <c r="S147" i="21"/>
  <c r="X147" i="21" s="1"/>
  <c r="O147" i="21"/>
  <c r="O147" i="22" s="1"/>
  <c r="P147" i="22" s="1"/>
  <c r="M147" i="21"/>
  <c r="AD146" i="21"/>
  <c r="AB146" i="21"/>
  <c r="Z146" i="21"/>
  <c r="S146" i="21"/>
  <c r="X146" i="21" s="1"/>
  <c r="O146" i="21"/>
  <c r="O146" i="22" s="1"/>
  <c r="P146" i="22" s="1"/>
  <c r="M146" i="21"/>
  <c r="AD145" i="21"/>
  <c r="AB145" i="21"/>
  <c r="Z145" i="21"/>
  <c r="S145" i="21"/>
  <c r="X145" i="21" s="1"/>
  <c r="O145" i="21"/>
  <c r="O145" i="22" s="1"/>
  <c r="P145" i="22" s="1"/>
  <c r="M145" i="21"/>
  <c r="AD144" i="21"/>
  <c r="AB144" i="21"/>
  <c r="Z144" i="21"/>
  <c r="S144" i="21"/>
  <c r="O144" i="21"/>
  <c r="O144" i="22" s="1"/>
  <c r="AD143" i="21"/>
  <c r="AB143" i="21"/>
  <c r="Z143" i="21"/>
  <c r="S143" i="21"/>
  <c r="X143" i="21" s="1"/>
  <c r="O143" i="21"/>
  <c r="O143" i="22" s="1"/>
  <c r="P143" i="22" s="1"/>
  <c r="M143" i="21"/>
  <c r="AD142" i="21"/>
  <c r="AB142" i="21"/>
  <c r="Z142" i="21"/>
  <c r="S142" i="21"/>
  <c r="X142" i="21" s="1"/>
  <c r="O142" i="21"/>
  <c r="O142" i="22" s="1"/>
  <c r="P142" i="22" s="1"/>
  <c r="M142" i="21"/>
  <c r="AD141" i="21"/>
  <c r="AB141" i="21"/>
  <c r="Z141" i="21"/>
  <c r="S141" i="21"/>
  <c r="X141" i="21" s="1"/>
  <c r="O141" i="21"/>
  <c r="O141" i="22" s="1"/>
  <c r="P141" i="22" s="1"/>
  <c r="M141" i="21"/>
  <c r="N141" i="21" s="1"/>
  <c r="AD140" i="21"/>
  <c r="AB140" i="21"/>
  <c r="Z140" i="21"/>
  <c r="S140" i="21"/>
  <c r="X140" i="21" s="1"/>
  <c r="O140" i="21"/>
  <c r="O140" i="22" s="1"/>
  <c r="P140" i="22" s="1"/>
  <c r="M140" i="21"/>
  <c r="AD139" i="21"/>
  <c r="AB139" i="21"/>
  <c r="Z139" i="21"/>
  <c r="S139" i="21"/>
  <c r="X139" i="21" s="1"/>
  <c r="O139" i="21"/>
  <c r="O139" i="22" s="1"/>
  <c r="M139" i="21"/>
  <c r="AD138" i="21"/>
  <c r="AB138" i="21"/>
  <c r="Z138" i="21"/>
  <c r="X138" i="21"/>
  <c r="S138" i="21"/>
  <c r="O138" i="21"/>
  <c r="O138" i="22" s="1"/>
  <c r="P138" i="22" s="1"/>
  <c r="M138" i="21"/>
  <c r="AD137" i="21"/>
  <c r="AB137" i="21"/>
  <c r="Z137" i="21"/>
  <c r="S137" i="21"/>
  <c r="X137" i="21" s="1"/>
  <c r="O137" i="21"/>
  <c r="O137" i="22" s="1"/>
  <c r="P137" i="22" s="1"/>
  <c r="M137" i="21"/>
  <c r="AD136" i="21"/>
  <c r="AB136" i="21"/>
  <c r="Z136" i="21"/>
  <c r="S136" i="21"/>
  <c r="X136" i="21" s="1"/>
  <c r="O136" i="21"/>
  <c r="O136" i="22" s="1"/>
  <c r="P136" i="22" s="1"/>
  <c r="M136" i="21"/>
  <c r="AD135" i="21"/>
  <c r="AB135" i="21"/>
  <c r="Z135" i="21"/>
  <c r="S135" i="21"/>
  <c r="X135" i="21" s="1"/>
  <c r="O135" i="21"/>
  <c r="O135" i="22" s="1"/>
  <c r="P135" i="22" s="1"/>
  <c r="M135" i="21"/>
  <c r="AD134" i="21"/>
  <c r="AB134" i="21"/>
  <c r="Z134" i="21"/>
  <c r="S134" i="21"/>
  <c r="X134" i="21" s="1"/>
  <c r="O134" i="21"/>
  <c r="O134" i="22" s="1"/>
  <c r="P134" i="22" s="1"/>
  <c r="M134" i="21"/>
  <c r="AD133" i="21"/>
  <c r="AB133" i="21"/>
  <c r="Z133" i="21"/>
  <c r="S133" i="21"/>
  <c r="X133" i="21" s="1"/>
  <c r="O133" i="21"/>
  <c r="O133" i="22" s="1"/>
  <c r="P133" i="22" s="1"/>
  <c r="M133" i="21"/>
  <c r="AD132" i="21"/>
  <c r="AB132" i="21"/>
  <c r="Z132" i="21"/>
  <c r="S132" i="21"/>
  <c r="X132" i="21" s="1"/>
  <c r="O132" i="21"/>
  <c r="O132" i="22" s="1"/>
  <c r="M132" i="21"/>
  <c r="AD131" i="21"/>
  <c r="AB131" i="21"/>
  <c r="Z131" i="21"/>
  <c r="S131" i="21"/>
  <c r="X131" i="21" s="1"/>
  <c r="O131" i="21"/>
  <c r="O131" i="22" s="1"/>
  <c r="P131" i="22" s="1"/>
  <c r="M131" i="21"/>
  <c r="AD130" i="21"/>
  <c r="AB130" i="21"/>
  <c r="Z130" i="21"/>
  <c r="S130" i="21"/>
  <c r="X130" i="21" s="1"/>
  <c r="O130" i="21"/>
  <c r="O130" i="22" s="1"/>
  <c r="P130" i="22" s="1"/>
  <c r="M130" i="21"/>
  <c r="AD129" i="21"/>
  <c r="AB129" i="21"/>
  <c r="Z129" i="21"/>
  <c r="S129" i="21"/>
  <c r="X129" i="21" s="1"/>
  <c r="O129" i="21"/>
  <c r="O129" i="22" s="1"/>
  <c r="P129" i="22" s="1"/>
  <c r="M129" i="21"/>
  <c r="AD128" i="21"/>
  <c r="AB128" i="21"/>
  <c r="Z128" i="21"/>
  <c r="S128" i="21"/>
  <c r="X128" i="21" s="1"/>
  <c r="O128" i="21"/>
  <c r="O128" i="22" s="1"/>
  <c r="P128" i="22" s="1"/>
  <c r="M128" i="21"/>
  <c r="AD127" i="21"/>
  <c r="AB127" i="21"/>
  <c r="Z127" i="21"/>
  <c r="S127" i="21"/>
  <c r="X127" i="21" s="1"/>
  <c r="O127" i="21"/>
  <c r="O127" i="22" s="1"/>
  <c r="P127" i="22" s="1"/>
  <c r="M127" i="21"/>
  <c r="AD126" i="21"/>
  <c r="AB126" i="21"/>
  <c r="Z126" i="21"/>
  <c r="S126" i="21"/>
  <c r="X126" i="21" s="1"/>
  <c r="O126" i="21"/>
  <c r="O126" i="22" s="1"/>
  <c r="P126" i="22" s="1"/>
  <c r="M126" i="21"/>
  <c r="AD125" i="21"/>
  <c r="AB125" i="21"/>
  <c r="Z125" i="21"/>
  <c r="S125" i="21"/>
  <c r="O125" i="21"/>
  <c r="O125" i="22" s="1"/>
  <c r="P125" i="22" s="1"/>
  <c r="M125" i="21"/>
  <c r="AD124" i="21"/>
  <c r="AB124" i="21"/>
  <c r="Z124" i="21"/>
  <c r="S124" i="21"/>
  <c r="X124" i="21" s="1"/>
  <c r="O124" i="21"/>
  <c r="O124" i="22" s="1"/>
  <c r="P124" i="22" s="1"/>
  <c r="M124" i="21"/>
  <c r="AD123" i="21"/>
  <c r="AB123" i="21"/>
  <c r="Z123" i="21"/>
  <c r="S123" i="21"/>
  <c r="X123" i="21" s="1"/>
  <c r="O123" i="21"/>
  <c r="O123" i="22" s="1"/>
  <c r="M123" i="21"/>
  <c r="AD122" i="21"/>
  <c r="AB122" i="21"/>
  <c r="Z122" i="21"/>
  <c r="S122" i="21"/>
  <c r="X122" i="21" s="1"/>
  <c r="O122" i="21"/>
  <c r="O122" i="22" s="1"/>
  <c r="P122" i="22" s="1"/>
  <c r="M122" i="21"/>
  <c r="AD121" i="21"/>
  <c r="AB121" i="21"/>
  <c r="Z121" i="21"/>
  <c r="S121" i="21"/>
  <c r="X121" i="21" s="1"/>
  <c r="O121" i="21"/>
  <c r="O121" i="22" s="1"/>
  <c r="M121" i="21"/>
  <c r="AD120" i="21"/>
  <c r="AB120" i="21"/>
  <c r="Z120" i="21"/>
  <c r="S120" i="21"/>
  <c r="X120" i="21" s="1"/>
  <c r="O120" i="21"/>
  <c r="O120" i="22" s="1"/>
  <c r="P120" i="22" s="1"/>
  <c r="M120" i="21"/>
  <c r="AD119" i="21"/>
  <c r="AB119" i="21"/>
  <c r="Z119" i="21"/>
  <c r="S119" i="21"/>
  <c r="X119" i="21" s="1"/>
  <c r="O119" i="21"/>
  <c r="O119" i="22" s="1"/>
  <c r="P119" i="22" s="1"/>
  <c r="M119" i="21"/>
  <c r="AD118" i="21"/>
  <c r="AB118" i="21"/>
  <c r="Z118" i="21"/>
  <c r="S118" i="21"/>
  <c r="X118" i="21" s="1"/>
  <c r="O118" i="21"/>
  <c r="O118" i="22" s="1"/>
  <c r="P118" i="22" s="1"/>
  <c r="M118" i="21"/>
  <c r="AD117" i="21"/>
  <c r="AB117" i="21"/>
  <c r="Z117" i="21"/>
  <c r="S117" i="21"/>
  <c r="X117" i="21" s="1"/>
  <c r="O117" i="21"/>
  <c r="O117" i="22" s="1"/>
  <c r="P117" i="22" s="1"/>
  <c r="M117" i="21"/>
  <c r="AD116" i="21"/>
  <c r="AB116" i="21"/>
  <c r="Z116" i="21"/>
  <c r="S116" i="21"/>
  <c r="X116" i="21" s="1"/>
  <c r="O116" i="21"/>
  <c r="O116" i="22" s="1"/>
  <c r="P116" i="22" s="1"/>
  <c r="M116" i="21"/>
  <c r="AD115" i="21"/>
  <c r="AB115" i="21"/>
  <c r="Z115" i="21"/>
  <c r="S115" i="21"/>
  <c r="X115" i="21" s="1"/>
  <c r="O115" i="21"/>
  <c r="O115" i="22" s="1"/>
  <c r="M115" i="21"/>
  <c r="AD114" i="21"/>
  <c r="AB114" i="21"/>
  <c r="Z114" i="21"/>
  <c r="S114" i="21"/>
  <c r="X114" i="21" s="1"/>
  <c r="O114" i="21"/>
  <c r="O114" i="22" s="1"/>
  <c r="P114" i="22" s="1"/>
  <c r="M114" i="21"/>
  <c r="AD113" i="21"/>
  <c r="AB113" i="21"/>
  <c r="Z113" i="21"/>
  <c r="S113" i="21"/>
  <c r="X113" i="21" s="1"/>
  <c r="O113" i="21"/>
  <c r="O113" i="22" s="1"/>
  <c r="P113" i="22" s="1"/>
  <c r="M113" i="21"/>
  <c r="AD112" i="21"/>
  <c r="AB112" i="21"/>
  <c r="Z112" i="21"/>
  <c r="S112" i="21"/>
  <c r="X112" i="21" s="1"/>
  <c r="O112" i="21"/>
  <c r="O112" i="22" s="1"/>
  <c r="P112" i="22" s="1"/>
  <c r="M112" i="21"/>
  <c r="AD111" i="21"/>
  <c r="AB111" i="21"/>
  <c r="Z111" i="21"/>
  <c r="S111" i="21"/>
  <c r="X111" i="21" s="1"/>
  <c r="O111" i="21"/>
  <c r="O111" i="22" s="1"/>
  <c r="P111" i="22" s="1"/>
  <c r="M111" i="21"/>
  <c r="AD110" i="21"/>
  <c r="AB110" i="21"/>
  <c r="Z110" i="21"/>
  <c r="S110" i="21"/>
  <c r="X110" i="21" s="1"/>
  <c r="O110" i="21"/>
  <c r="O110" i="22" s="1"/>
  <c r="P110" i="22" s="1"/>
  <c r="M110" i="21"/>
  <c r="AD109" i="21"/>
  <c r="AB109" i="21"/>
  <c r="Z109" i="21"/>
  <c r="S109" i="21"/>
  <c r="X109" i="21" s="1"/>
  <c r="O109" i="21"/>
  <c r="O109" i="22" s="1"/>
  <c r="P109" i="22" s="1"/>
  <c r="M109" i="21"/>
  <c r="AD108" i="21"/>
  <c r="AB108" i="21"/>
  <c r="Z108" i="21"/>
  <c r="S108" i="21"/>
  <c r="X108" i="21" s="1"/>
  <c r="O108" i="21"/>
  <c r="O108" i="22" s="1"/>
  <c r="P108" i="22" s="1"/>
  <c r="M108" i="21"/>
  <c r="AD107" i="21"/>
  <c r="AB107" i="21"/>
  <c r="Z107" i="21"/>
  <c r="S107" i="21"/>
  <c r="X107" i="21" s="1"/>
  <c r="O107" i="21"/>
  <c r="O107" i="22" s="1"/>
  <c r="M107" i="21"/>
  <c r="AD106" i="21"/>
  <c r="AB106" i="21"/>
  <c r="Z106" i="21"/>
  <c r="S106" i="21"/>
  <c r="X106" i="21" s="1"/>
  <c r="O106" i="21"/>
  <c r="O106" i="22" s="1"/>
  <c r="P106" i="22" s="1"/>
  <c r="M106" i="21"/>
  <c r="AD105" i="21"/>
  <c r="AB105" i="21"/>
  <c r="Z105" i="21"/>
  <c r="S105" i="21"/>
  <c r="X105" i="21" s="1"/>
  <c r="O105" i="21"/>
  <c r="O105" i="22" s="1"/>
  <c r="P105" i="22" s="1"/>
  <c r="M105" i="21"/>
  <c r="AD104" i="21"/>
  <c r="AB104" i="21"/>
  <c r="Z104" i="21"/>
  <c r="S104" i="21"/>
  <c r="X104" i="21" s="1"/>
  <c r="O104" i="21"/>
  <c r="O104" i="22" s="1"/>
  <c r="M104" i="21"/>
  <c r="AD103" i="21"/>
  <c r="AB103" i="21"/>
  <c r="Z103" i="21"/>
  <c r="S103" i="21"/>
  <c r="X103" i="21" s="1"/>
  <c r="O103" i="21"/>
  <c r="O103" i="22" s="1"/>
  <c r="P103" i="22" s="1"/>
  <c r="M103" i="21"/>
  <c r="AD102" i="21"/>
  <c r="AB102" i="21"/>
  <c r="Z102" i="21"/>
  <c r="S102" i="21"/>
  <c r="X102" i="21" s="1"/>
  <c r="O102" i="21"/>
  <c r="O102" i="22" s="1"/>
  <c r="P102" i="22" s="1"/>
  <c r="M102" i="21"/>
  <c r="AD101" i="21"/>
  <c r="AB101" i="21"/>
  <c r="Z101" i="21"/>
  <c r="S101" i="21"/>
  <c r="X101" i="21" s="1"/>
  <c r="O101" i="21"/>
  <c r="O101" i="22" s="1"/>
  <c r="P101" i="22" s="1"/>
  <c r="M101" i="21"/>
  <c r="AD100" i="21"/>
  <c r="AB100" i="21"/>
  <c r="Z100" i="21"/>
  <c r="S100" i="21"/>
  <c r="X100" i="21" s="1"/>
  <c r="O100" i="21"/>
  <c r="O100" i="22" s="1"/>
  <c r="P100" i="22" s="1"/>
  <c r="M100" i="21"/>
  <c r="AD99" i="21"/>
  <c r="AB99" i="21"/>
  <c r="Z99" i="21"/>
  <c r="S99" i="21"/>
  <c r="X99" i="21" s="1"/>
  <c r="O99" i="21"/>
  <c r="O99" i="22" s="1"/>
  <c r="P99" i="22" s="1"/>
  <c r="M99" i="21"/>
  <c r="AD98" i="21"/>
  <c r="AB98" i="21"/>
  <c r="Z98" i="21"/>
  <c r="S98" i="21"/>
  <c r="X98" i="21" s="1"/>
  <c r="O98" i="21"/>
  <c r="O98" i="22" s="1"/>
  <c r="M98" i="21"/>
  <c r="AD97" i="21"/>
  <c r="AB97" i="21"/>
  <c r="Z97" i="21"/>
  <c r="S97" i="21"/>
  <c r="X97" i="21" s="1"/>
  <c r="O97" i="21"/>
  <c r="O97" i="22" s="1"/>
  <c r="P97" i="22" s="1"/>
  <c r="M97" i="21"/>
  <c r="AD96" i="21"/>
  <c r="AB96" i="21"/>
  <c r="Z96" i="21"/>
  <c r="S96" i="21"/>
  <c r="X96" i="21" s="1"/>
  <c r="O96" i="21"/>
  <c r="O96" i="22" s="1"/>
  <c r="P96" i="22" s="1"/>
  <c r="M96" i="21"/>
  <c r="AD95" i="21"/>
  <c r="AB95" i="21"/>
  <c r="Z95" i="21"/>
  <c r="S95" i="21"/>
  <c r="X95" i="21" s="1"/>
  <c r="O95" i="21"/>
  <c r="O95" i="22" s="1"/>
  <c r="P95" i="22" s="1"/>
  <c r="M95" i="21"/>
  <c r="AD94" i="21"/>
  <c r="AB94" i="21"/>
  <c r="Z94" i="21"/>
  <c r="S94" i="21"/>
  <c r="X94" i="21" s="1"/>
  <c r="O94" i="21"/>
  <c r="O94" i="22" s="1"/>
  <c r="P94" i="22" s="1"/>
  <c r="M94" i="21"/>
  <c r="AD93" i="21"/>
  <c r="AB93" i="21"/>
  <c r="Z93" i="21"/>
  <c r="S93" i="21"/>
  <c r="X93" i="21" s="1"/>
  <c r="O93" i="21"/>
  <c r="O93" i="22" s="1"/>
  <c r="P93" i="22" s="1"/>
  <c r="M93" i="21"/>
  <c r="AD92" i="21"/>
  <c r="AB92" i="21"/>
  <c r="Z92" i="21"/>
  <c r="S92" i="21"/>
  <c r="X92" i="21" s="1"/>
  <c r="O92" i="21"/>
  <c r="O92" i="22" s="1"/>
  <c r="P92" i="22" s="1"/>
  <c r="M92" i="21"/>
  <c r="AD91" i="21"/>
  <c r="AB91" i="21"/>
  <c r="Z91" i="21"/>
  <c r="S91" i="21"/>
  <c r="X91" i="21" s="1"/>
  <c r="O91" i="21"/>
  <c r="O91" i="22" s="1"/>
  <c r="P91" i="22" s="1"/>
  <c r="M91" i="21"/>
  <c r="AD90" i="21"/>
  <c r="AB90" i="21"/>
  <c r="Z90" i="21"/>
  <c r="S90" i="21"/>
  <c r="X90" i="21" s="1"/>
  <c r="O90" i="21"/>
  <c r="O90" i="22" s="1"/>
  <c r="M90" i="21"/>
  <c r="AD89" i="21"/>
  <c r="AB89" i="21"/>
  <c r="Z89" i="21"/>
  <c r="S89" i="21"/>
  <c r="X89" i="21" s="1"/>
  <c r="O89" i="21"/>
  <c r="O89" i="22" s="1"/>
  <c r="P89" i="22" s="1"/>
  <c r="M89" i="21"/>
  <c r="AD88" i="21"/>
  <c r="AB88" i="21"/>
  <c r="Z88" i="21"/>
  <c r="S88" i="21"/>
  <c r="X88" i="21" s="1"/>
  <c r="O88" i="21"/>
  <c r="O88" i="22" s="1"/>
  <c r="P88" i="22" s="1"/>
  <c r="M88" i="21"/>
  <c r="AD87" i="21"/>
  <c r="AB87" i="21"/>
  <c r="Z87" i="21"/>
  <c r="S87" i="21"/>
  <c r="X87" i="21" s="1"/>
  <c r="O87" i="21"/>
  <c r="O87" i="22" s="1"/>
  <c r="P87" i="22" s="1"/>
  <c r="M87" i="21"/>
  <c r="AD86" i="21"/>
  <c r="AB86" i="21"/>
  <c r="Z86" i="21"/>
  <c r="S86" i="21"/>
  <c r="X86" i="21" s="1"/>
  <c r="O86" i="21"/>
  <c r="O86" i="22" s="1"/>
  <c r="M86" i="21"/>
  <c r="AD85" i="21"/>
  <c r="AB85" i="21"/>
  <c r="Z85" i="21"/>
  <c r="S85" i="21"/>
  <c r="X85" i="21" s="1"/>
  <c r="O85" i="21"/>
  <c r="O85" i="22" s="1"/>
  <c r="P85" i="22" s="1"/>
  <c r="M85" i="21"/>
  <c r="AD84" i="21"/>
  <c r="AB84" i="21"/>
  <c r="Z84" i="21"/>
  <c r="S84" i="21"/>
  <c r="X84" i="21" s="1"/>
  <c r="O84" i="21"/>
  <c r="O84" i="22" s="1"/>
  <c r="P84" i="22" s="1"/>
  <c r="M84" i="21"/>
  <c r="AD83" i="21"/>
  <c r="AB83" i="21"/>
  <c r="Z83" i="21"/>
  <c r="S83" i="21"/>
  <c r="X83" i="21" s="1"/>
  <c r="O83" i="21"/>
  <c r="O83" i="22" s="1"/>
  <c r="P83" i="22" s="1"/>
  <c r="M83" i="21"/>
  <c r="AD82" i="21"/>
  <c r="AB82" i="21"/>
  <c r="Z82" i="21"/>
  <c r="S82" i="21"/>
  <c r="X82" i="21" s="1"/>
  <c r="O82" i="21"/>
  <c r="O82" i="22" s="1"/>
  <c r="M82" i="21"/>
  <c r="AD81" i="21"/>
  <c r="AB81" i="21"/>
  <c r="Z81" i="21"/>
  <c r="S81" i="21"/>
  <c r="X81" i="21" s="1"/>
  <c r="O81" i="21"/>
  <c r="O81" i="22" s="1"/>
  <c r="P81" i="22" s="1"/>
  <c r="M81" i="21"/>
  <c r="AD80" i="21"/>
  <c r="AB80" i="21"/>
  <c r="Z80" i="21"/>
  <c r="S80" i="21"/>
  <c r="X80" i="21" s="1"/>
  <c r="O80" i="21"/>
  <c r="O80" i="22" s="1"/>
  <c r="P80" i="22" s="1"/>
  <c r="M80" i="21"/>
  <c r="AD79" i="21"/>
  <c r="AB79" i="21"/>
  <c r="Z79" i="21"/>
  <c r="S79" i="21"/>
  <c r="X79" i="21" s="1"/>
  <c r="O79" i="21"/>
  <c r="O79" i="22" s="1"/>
  <c r="M79" i="21"/>
  <c r="AD78" i="21"/>
  <c r="AB78" i="21"/>
  <c r="Z78" i="21"/>
  <c r="S78" i="21"/>
  <c r="X78" i="21" s="1"/>
  <c r="O78" i="21"/>
  <c r="O78" i="22" s="1"/>
  <c r="M78" i="21"/>
  <c r="AD77" i="21"/>
  <c r="AB77" i="21"/>
  <c r="Z77" i="21"/>
  <c r="S77" i="21"/>
  <c r="X77" i="21" s="1"/>
  <c r="O77" i="21"/>
  <c r="O77" i="22" s="1"/>
  <c r="P77" i="22" s="1"/>
  <c r="M77" i="21"/>
  <c r="AD76" i="21"/>
  <c r="AB76" i="21"/>
  <c r="Z76" i="21"/>
  <c r="S76" i="21"/>
  <c r="X76" i="21" s="1"/>
  <c r="O76" i="21"/>
  <c r="O76" i="22" s="1"/>
  <c r="P76" i="22" s="1"/>
  <c r="M76" i="21"/>
  <c r="AD75" i="21"/>
  <c r="AB75" i="21"/>
  <c r="Z75" i="21"/>
  <c r="S75" i="21"/>
  <c r="X75" i="21" s="1"/>
  <c r="O75" i="21"/>
  <c r="O75" i="22" s="1"/>
  <c r="P75" i="22" s="1"/>
  <c r="M75" i="21"/>
  <c r="AD74" i="21"/>
  <c r="AB74" i="21"/>
  <c r="Z74" i="21"/>
  <c r="S74" i="21"/>
  <c r="X74" i="21" s="1"/>
  <c r="O74" i="21"/>
  <c r="O74" i="22" s="1"/>
  <c r="P74" i="22" s="1"/>
  <c r="M74" i="21"/>
  <c r="AD73" i="21"/>
  <c r="AB73" i="21"/>
  <c r="Z73" i="21"/>
  <c r="S73" i="21"/>
  <c r="X73" i="21" s="1"/>
  <c r="O73" i="21"/>
  <c r="O73" i="22" s="1"/>
  <c r="P73" i="22" s="1"/>
  <c r="M73" i="21"/>
  <c r="AD72" i="21"/>
  <c r="AB72" i="21"/>
  <c r="Z72" i="21"/>
  <c r="S72" i="21"/>
  <c r="X72" i="21" s="1"/>
  <c r="O72" i="21"/>
  <c r="O72" i="22" s="1"/>
  <c r="M72" i="21"/>
  <c r="AD71" i="21"/>
  <c r="AB71" i="21"/>
  <c r="Z71" i="21"/>
  <c r="S71" i="21"/>
  <c r="X71" i="21" s="1"/>
  <c r="O71" i="21"/>
  <c r="O71" i="22" s="1"/>
  <c r="P71" i="22" s="1"/>
  <c r="M71" i="21"/>
  <c r="AD70" i="21"/>
  <c r="AB70" i="21"/>
  <c r="Z70" i="21"/>
  <c r="S70" i="21"/>
  <c r="X70" i="21" s="1"/>
  <c r="O70" i="21"/>
  <c r="O70" i="22" s="1"/>
  <c r="P70" i="22" s="1"/>
  <c r="M70" i="21"/>
  <c r="AD69" i="21"/>
  <c r="AB69" i="21"/>
  <c r="Z69" i="21"/>
  <c r="S69" i="21"/>
  <c r="X69" i="21" s="1"/>
  <c r="O69" i="21"/>
  <c r="O69" i="22" s="1"/>
  <c r="P69" i="22" s="1"/>
  <c r="M69" i="21"/>
  <c r="AD68" i="21"/>
  <c r="AB68" i="21"/>
  <c r="Z68" i="21"/>
  <c r="S68" i="21"/>
  <c r="X68" i="21" s="1"/>
  <c r="O68" i="21"/>
  <c r="O68" i="22" s="1"/>
  <c r="P68" i="22" s="1"/>
  <c r="M68" i="21"/>
  <c r="AD67" i="21"/>
  <c r="AB67" i="21"/>
  <c r="Z67" i="21"/>
  <c r="S67" i="21"/>
  <c r="X67" i="21" s="1"/>
  <c r="O67" i="21"/>
  <c r="O67" i="22" s="1"/>
  <c r="P67" i="22" s="1"/>
  <c r="M67" i="21"/>
  <c r="AD66" i="21"/>
  <c r="AB66" i="21"/>
  <c r="Z66" i="21"/>
  <c r="S66" i="21"/>
  <c r="X66" i="21" s="1"/>
  <c r="O66" i="21"/>
  <c r="O66" i="22" s="1"/>
  <c r="P66" i="22" s="1"/>
  <c r="M66" i="21"/>
  <c r="AD65" i="21"/>
  <c r="AB65" i="21"/>
  <c r="Z65" i="21"/>
  <c r="S65" i="21"/>
  <c r="X65" i="21" s="1"/>
  <c r="O65" i="21"/>
  <c r="O65" i="22" s="1"/>
  <c r="M65" i="21"/>
  <c r="AD64" i="21"/>
  <c r="AB64" i="21"/>
  <c r="Z64" i="21"/>
  <c r="S64" i="21"/>
  <c r="X64" i="21" s="1"/>
  <c r="O64" i="21"/>
  <c r="O64" i="22" s="1"/>
  <c r="P64" i="22" s="1"/>
  <c r="M64" i="21"/>
  <c r="AD63" i="21"/>
  <c r="AB63" i="21"/>
  <c r="Z63" i="21"/>
  <c r="S63" i="21"/>
  <c r="X63" i="21" s="1"/>
  <c r="O63" i="21"/>
  <c r="O63" i="22" s="1"/>
  <c r="P63" i="22" s="1"/>
  <c r="M63" i="21"/>
  <c r="AD62" i="21"/>
  <c r="AB62" i="21"/>
  <c r="Z62" i="21"/>
  <c r="S62" i="21"/>
  <c r="X62" i="21" s="1"/>
  <c r="O62" i="21"/>
  <c r="O62" i="22" s="1"/>
  <c r="P62" i="22" s="1"/>
  <c r="M62" i="21"/>
  <c r="AD61" i="21"/>
  <c r="AB61" i="21"/>
  <c r="Z61" i="21"/>
  <c r="S61" i="21"/>
  <c r="X61" i="21" s="1"/>
  <c r="O61" i="21"/>
  <c r="O61" i="22" s="1"/>
  <c r="P61" i="22" s="1"/>
  <c r="M61" i="21"/>
  <c r="AD60" i="21"/>
  <c r="AB60" i="21"/>
  <c r="Z60" i="21"/>
  <c r="S60" i="21"/>
  <c r="X60" i="21" s="1"/>
  <c r="O60" i="21"/>
  <c r="O60" i="22" s="1"/>
  <c r="M60" i="21"/>
  <c r="AD59" i="21"/>
  <c r="AB59" i="21"/>
  <c r="Z59" i="21"/>
  <c r="S59" i="21"/>
  <c r="X59" i="21" s="1"/>
  <c r="O59" i="21"/>
  <c r="O59" i="22" s="1"/>
  <c r="P59" i="22" s="1"/>
  <c r="M59" i="21"/>
  <c r="AD58" i="21"/>
  <c r="AB58" i="21"/>
  <c r="Z58" i="21"/>
  <c r="S58" i="21"/>
  <c r="X58" i="21" s="1"/>
  <c r="O58" i="21"/>
  <c r="O58" i="22" s="1"/>
  <c r="P58" i="22" s="1"/>
  <c r="M58" i="21"/>
  <c r="AD57" i="21"/>
  <c r="AB57" i="21"/>
  <c r="Z57" i="21"/>
  <c r="S57" i="21"/>
  <c r="X57" i="21" s="1"/>
  <c r="O57" i="21"/>
  <c r="O57" i="22" s="1"/>
  <c r="M57" i="21"/>
  <c r="AD56" i="21"/>
  <c r="AB56" i="21"/>
  <c r="Z56" i="21"/>
  <c r="S56" i="21"/>
  <c r="X56" i="21" s="1"/>
  <c r="O56" i="21"/>
  <c r="O56" i="22" s="1"/>
  <c r="M56" i="21"/>
  <c r="AD55" i="21"/>
  <c r="AB55" i="21"/>
  <c r="Z55" i="21"/>
  <c r="S55" i="21"/>
  <c r="X55" i="21" s="1"/>
  <c r="O55" i="21"/>
  <c r="O55" i="22" s="1"/>
  <c r="P55" i="22" s="1"/>
  <c r="M55" i="21"/>
  <c r="AD54" i="21"/>
  <c r="AB54" i="21"/>
  <c r="Z54" i="21"/>
  <c r="S54" i="21"/>
  <c r="X54" i="21" s="1"/>
  <c r="O54" i="21"/>
  <c r="O54" i="22" s="1"/>
  <c r="P54" i="22" s="1"/>
  <c r="M54" i="21"/>
  <c r="AD53" i="21"/>
  <c r="AB53" i="21"/>
  <c r="Z53" i="21"/>
  <c r="S53" i="21"/>
  <c r="X53" i="21" s="1"/>
  <c r="O53" i="21"/>
  <c r="O53" i="22" s="1"/>
  <c r="M53" i="21"/>
  <c r="AD52" i="21"/>
  <c r="AB52" i="21"/>
  <c r="Z52" i="21"/>
  <c r="S52" i="21"/>
  <c r="X52" i="21" s="1"/>
  <c r="O52" i="21"/>
  <c r="O52" i="22" s="1"/>
  <c r="P52" i="22" s="1"/>
  <c r="M52" i="21"/>
  <c r="AD51" i="21"/>
  <c r="AB51" i="21"/>
  <c r="Z51" i="21"/>
  <c r="S51" i="21"/>
  <c r="X51" i="21" s="1"/>
  <c r="O51" i="21"/>
  <c r="O51" i="22" s="1"/>
  <c r="P51" i="22" s="1"/>
  <c r="M51" i="21"/>
  <c r="AD50" i="21"/>
  <c r="AB50" i="21"/>
  <c r="Z50" i="21"/>
  <c r="S50" i="21"/>
  <c r="X50" i="21" s="1"/>
  <c r="O50" i="21"/>
  <c r="O50" i="22" s="1"/>
  <c r="P50" i="22" s="1"/>
  <c r="M50" i="21"/>
  <c r="AD49" i="21"/>
  <c r="AB49" i="21"/>
  <c r="Z49" i="21"/>
  <c r="S49" i="21"/>
  <c r="X49" i="21" s="1"/>
  <c r="O49" i="21"/>
  <c r="O49" i="22" s="1"/>
  <c r="P49" i="22" s="1"/>
  <c r="M49" i="21"/>
  <c r="AD48" i="21"/>
  <c r="AB48" i="21"/>
  <c r="Z48" i="21"/>
  <c r="S48" i="21"/>
  <c r="X48" i="21" s="1"/>
  <c r="O48" i="21"/>
  <c r="O48" i="22" s="1"/>
  <c r="M48" i="21"/>
  <c r="AD47" i="21"/>
  <c r="AB47" i="21"/>
  <c r="Z47" i="21"/>
  <c r="S47" i="21"/>
  <c r="X47" i="21" s="1"/>
  <c r="O47" i="21"/>
  <c r="O47" i="22" s="1"/>
  <c r="M47" i="21"/>
  <c r="AD46" i="21"/>
  <c r="AB46" i="21"/>
  <c r="Z46" i="21"/>
  <c r="S46" i="21"/>
  <c r="X46" i="21" s="1"/>
  <c r="O46" i="21"/>
  <c r="O46" i="22" s="1"/>
  <c r="P46" i="22" s="1"/>
  <c r="M46" i="21"/>
  <c r="AD45" i="21"/>
  <c r="AB45" i="21"/>
  <c r="Z45" i="21"/>
  <c r="S45" i="21"/>
  <c r="X45" i="21" s="1"/>
  <c r="O45" i="21"/>
  <c r="O45" i="22" s="1"/>
  <c r="P45" i="22" s="1"/>
  <c r="M45" i="21"/>
  <c r="AD44" i="21"/>
  <c r="AB44" i="21"/>
  <c r="Z44" i="21"/>
  <c r="S44" i="21"/>
  <c r="X44" i="21" s="1"/>
  <c r="O44" i="21"/>
  <c r="O44" i="22" s="1"/>
  <c r="P44" i="22" s="1"/>
  <c r="M44" i="21"/>
  <c r="AD43" i="21"/>
  <c r="AB43" i="21"/>
  <c r="Z43" i="21"/>
  <c r="X43" i="21"/>
  <c r="S43" i="21"/>
  <c r="O43" i="21"/>
  <c r="O43" i="22" s="1"/>
  <c r="P43" i="22" s="1"/>
  <c r="M43" i="21"/>
  <c r="AD42" i="21"/>
  <c r="AB42" i="21"/>
  <c r="Z42" i="21"/>
  <c r="S42" i="21"/>
  <c r="X42" i="21" s="1"/>
  <c r="O42" i="21"/>
  <c r="O42" i="22" s="1"/>
  <c r="P42" i="22" s="1"/>
  <c r="M42" i="21"/>
  <c r="AD41" i="21"/>
  <c r="AB41" i="21"/>
  <c r="Z41" i="21"/>
  <c r="S41" i="21"/>
  <c r="X41" i="21" s="1"/>
  <c r="O41" i="21"/>
  <c r="O41" i="22" s="1"/>
  <c r="P41" i="22" s="1"/>
  <c r="M41" i="21"/>
  <c r="AD40" i="21"/>
  <c r="AB40" i="21"/>
  <c r="Z40" i="21"/>
  <c r="S40" i="21"/>
  <c r="X40" i="21" s="1"/>
  <c r="O40" i="21"/>
  <c r="O40" i="22" s="1"/>
  <c r="P40" i="22" s="1"/>
  <c r="M40" i="21"/>
  <c r="AD39" i="21"/>
  <c r="AB39" i="21"/>
  <c r="Z39" i="21"/>
  <c r="S39" i="21"/>
  <c r="X39" i="21" s="1"/>
  <c r="O39" i="21"/>
  <c r="O39" i="22" s="1"/>
  <c r="M39" i="21"/>
  <c r="AD38" i="21"/>
  <c r="AB38" i="21"/>
  <c r="Z38" i="21"/>
  <c r="S38" i="21"/>
  <c r="X38" i="21" s="1"/>
  <c r="O38" i="21"/>
  <c r="O38" i="22" s="1"/>
  <c r="P38" i="22" s="1"/>
  <c r="M38" i="21"/>
  <c r="AD37" i="21"/>
  <c r="AB37" i="21"/>
  <c r="Z37" i="21"/>
  <c r="S37" i="21"/>
  <c r="X37" i="21" s="1"/>
  <c r="O37" i="21"/>
  <c r="O37" i="22" s="1"/>
  <c r="P37" i="22" s="1"/>
  <c r="M37" i="21"/>
  <c r="AD36" i="21"/>
  <c r="AB36" i="21"/>
  <c r="Z36" i="21"/>
  <c r="S36" i="21"/>
  <c r="X36" i="21" s="1"/>
  <c r="O36" i="21"/>
  <c r="O36" i="22" s="1"/>
  <c r="P36" i="22" s="1"/>
  <c r="M36" i="21"/>
  <c r="AD35" i="21"/>
  <c r="AB35" i="21"/>
  <c r="Z35" i="21"/>
  <c r="S35" i="21"/>
  <c r="X35" i="21" s="1"/>
  <c r="O35" i="21"/>
  <c r="O35" i="22" s="1"/>
  <c r="M35" i="21"/>
  <c r="AD34" i="21"/>
  <c r="AB34" i="21"/>
  <c r="Z34" i="21"/>
  <c r="S34" i="21"/>
  <c r="X34" i="21" s="1"/>
  <c r="O34" i="21"/>
  <c r="O34" i="22" s="1"/>
  <c r="P34" i="22" s="1"/>
  <c r="M34" i="21"/>
  <c r="AD33" i="21"/>
  <c r="AB33" i="21"/>
  <c r="Z33" i="21"/>
  <c r="S33" i="21"/>
  <c r="X33" i="21" s="1"/>
  <c r="O33" i="21"/>
  <c r="O33" i="22" s="1"/>
  <c r="M33" i="21"/>
  <c r="AD32" i="21"/>
  <c r="AB32" i="21"/>
  <c r="Z32" i="21"/>
  <c r="S32" i="21"/>
  <c r="X32" i="21" s="1"/>
  <c r="O32" i="21"/>
  <c r="O32" i="22" s="1"/>
  <c r="M32" i="21"/>
  <c r="AD31" i="21"/>
  <c r="AB31" i="21"/>
  <c r="Z31" i="21"/>
  <c r="S31" i="21"/>
  <c r="X31" i="21" s="1"/>
  <c r="O31" i="21"/>
  <c r="O31" i="22" s="1"/>
  <c r="M31" i="21"/>
  <c r="AD30" i="21"/>
  <c r="AB30" i="21"/>
  <c r="Z30" i="21"/>
  <c r="S30" i="21"/>
  <c r="X30" i="21" s="1"/>
  <c r="O30" i="21"/>
  <c r="O30" i="22" s="1"/>
  <c r="P30" i="22" s="1"/>
  <c r="M30" i="21"/>
  <c r="AD29" i="21"/>
  <c r="AB29" i="21"/>
  <c r="Z29" i="21"/>
  <c r="S29" i="21"/>
  <c r="O29" i="21"/>
  <c r="O29" i="22" s="1"/>
  <c r="P29" i="22" s="1"/>
  <c r="M29" i="21"/>
  <c r="AD28" i="21"/>
  <c r="AB28" i="21"/>
  <c r="Z28" i="21"/>
  <c r="S28" i="21"/>
  <c r="X28" i="21" s="1"/>
  <c r="O28" i="21"/>
  <c r="O28" i="22" s="1"/>
  <c r="P28" i="22" s="1"/>
  <c r="M28" i="21"/>
  <c r="AD27" i="21"/>
  <c r="AB27" i="21"/>
  <c r="Z27" i="21"/>
  <c r="S27" i="21"/>
  <c r="X27" i="21" s="1"/>
  <c r="O27" i="21"/>
  <c r="O27" i="22" s="1"/>
  <c r="P27" i="22" s="1"/>
  <c r="M27" i="21"/>
  <c r="AD26" i="21"/>
  <c r="AB26" i="21"/>
  <c r="Z26" i="21"/>
  <c r="S26" i="21"/>
  <c r="X26" i="21" s="1"/>
  <c r="O26" i="21"/>
  <c r="O26" i="22" s="1"/>
  <c r="M26" i="21"/>
  <c r="AD25" i="21"/>
  <c r="AB25" i="21"/>
  <c r="Z25" i="21"/>
  <c r="S25" i="21"/>
  <c r="X25" i="21" s="1"/>
  <c r="O25" i="21"/>
  <c r="O25" i="22" s="1"/>
  <c r="P25" i="22" s="1"/>
  <c r="M25" i="21"/>
  <c r="AD24" i="21"/>
  <c r="AB24" i="21"/>
  <c r="Z24" i="21"/>
  <c r="S24" i="21"/>
  <c r="X24" i="21" s="1"/>
  <c r="O24" i="21"/>
  <c r="O24" i="22" s="1"/>
  <c r="P24" i="22" s="1"/>
  <c r="M24" i="21"/>
  <c r="AD23" i="21"/>
  <c r="AB23" i="21"/>
  <c r="Z23" i="21"/>
  <c r="S23" i="21"/>
  <c r="X23" i="21" s="1"/>
  <c r="O23" i="21"/>
  <c r="O23" i="22" s="1"/>
  <c r="P23" i="22" s="1"/>
  <c r="M23" i="21"/>
  <c r="AD22" i="21"/>
  <c r="AB22" i="21"/>
  <c r="Z22" i="21"/>
  <c r="S22" i="21"/>
  <c r="X22" i="21" s="1"/>
  <c r="O22" i="21"/>
  <c r="O22" i="22" s="1"/>
  <c r="P22" i="22" s="1"/>
  <c r="M22" i="21"/>
  <c r="AD21" i="21"/>
  <c r="AB21" i="21"/>
  <c r="Z21" i="21"/>
  <c r="S21" i="21"/>
  <c r="X21" i="21" s="1"/>
  <c r="O21" i="21"/>
  <c r="O21" i="22" s="1"/>
  <c r="P21" i="22" s="1"/>
  <c r="M21" i="21"/>
  <c r="AD20" i="21"/>
  <c r="AB20" i="21"/>
  <c r="Z20" i="21"/>
  <c r="S20" i="21"/>
  <c r="X20" i="21" s="1"/>
  <c r="O20" i="21"/>
  <c r="O20" i="22" s="1"/>
  <c r="P20" i="22" s="1"/>
  <c r="M20" i="21"/>
  <c r="AD19" i="21"/>
  <c r="AB19" i="21"/>
  <c r="Z19" i="21"/>
  <c r="S19" i="21"/>
  <c r="X19" i="21" s="1"/>
  <c r="O19" i="21"/>
  <c r="O19" i="22" s="1"/>
  <c r="P19" i="22" s="1"/>
  <c r="M19" i="21"/>
  <c r="AD18" i="21"/>
  <c r="AB18" i="21"/>
  <c r="Z18" i="21"/>
  <c r="S18" i="21"/>
  <c r="X18" i="21" s="1"/>
  <c r="O18" i="21"/>
  <c r="O18" i="22" s="1"/>
  <c r="P18" i="22" s="1"/>
  <c r="M18" i="21"/>
  <c r="AD17" i="21"/>
  <c r="AB17" i="21"/>
  <c r="Z17" i="21"/>
  <c r="S17" i="21"/>
  <c r="X17" i="21" s="1"/>
  <c r="O17" i="21"/>
  <c r="O17" i="22" s="1"/>
  <c r="P17" i="22" s="1"/>
  <c r="M17" i="21"/>
  <c r="AD16" i="21"/>
  <c r="AB16" i="21"/>
  <c r="Z16" i="21"/>
  <c r="S16" i="21"/>
  <c r="X16" i="21" s="1"/>
  <c r="O16" i="21"/>
  <c r="O16" i="22" s="1"/>
  <c r="P16" i="22" s="1"/>
  <c r="M16" i="21"/>
  <c r="AD15" i="21"/>
  <c r="AB15" i="21"/>
  <c r="Z15" i="21"/>
  <c r="S15" i="21"/>
  <c r="X15" i="21" s="1"/>
  <c r="O15" i="21"/>
  <c r="O15" i="22" s="1"/>
  <c r="P15" i="22" s="1"/>
  <c r="M15" i="21"/>
  <c r="AD14" i="21"/>
  <c r="AB14" i="21"/>
  <c r="Z14" i="21"/>
  <c r="S14" i="21"/>
  <c r="X14" i="21" s="1"/>
  <c r="O14" i="21"/>
  <c r="O14" i="22" s="1"/>
  <c r="P14" i="22" s="1"/>
  <c r="M14" i="21"/>
  <c r="AD13" i="21"/>
  <c r="AB13" i="21"/>
  <c r="Z13" i="21"/>
  <c r="S13" i="21"/>
  <c r="X13" i="21" s="1"/>
  <c r="O13" i="21"/>
  <c r="O13" i="22" s="1"/>
  <c r="P13" i="22" s="1"/>
  <c r="M13" i="21"/>
  <c r="AD12" i="21"/>
  <c r="AB12" i="21"/>
  <c r="Z12" i="21"/>
  <c r="S12" i="21"/>
  <c r="X12" i="21" s="1"/>
  <c r="O12" i="21"/>
  <c r="O12" i="22" s="1"/>
  <c r="M12" i="21"/>
  <c r="AD11" i="21"/>
  <c r="AB11" i="21"/>
  <c r="Z11" i="21"/>
  <c r="S11" i="21"/>
  <c r="X11" i="21" s="1"/>
  <c r="O11" i="21"/>
  <c r="O11" i="22" s="1"/>
  <c r="P11" i="22" s="1"/>
  <c r="M11" i="21"/>
  <c r="AD10" i="21"/>
  <c r="AB10" i="21"/>
  <c r="Z10" i="21"/>
  <c r="S10" i="21"/>
  <c r="X10" i="21" s="1"/>
  <c r="O10" i="21"/>
  <c r="O10" i="22" s="1"/>
  <c r="M10" i="21"/>
  <c r="AD9" i="21"/>
  <c r="AB9" i="21"/>
  <c r="Z9" i="21"/>
  <c r="S9" i="21"/>
  <c r="X9" i="21" s="1"/>
  <c r="O9" i="21"/>
  <c r="O9" i="22" s="1"/>
  <c r="P9" i="22" s="1"/>
  <c r="M9" i="21"/>
  <c r="AD8" i="21"/>
  <c r="AB8" i="21"/>
  <c r="Z8" i="21"/>
  <c r="S8" i="21"/>
  <c r="X8" i="21" s="1"/>
  <c r="O8" i="21"/>
  <c r="O8" i="22" s="1"/>
  <c r="P8" i="22" s="1"/>
  <c r="M8" i="21"/>
  <c r="AD7" i="21"/>
  <c r="AB7" i="21"/>
  <c r="Z7" i="21"/>
  <c r="S7" i="21"/>
  <c r="O7" i="21"/>
  <c r="O7" i="22" s="1"/>
  <c r="M7" i="21"/>
  <c r="AD6" i="21"/>
  <c r="AB6" i="21"/>
  <c r="Z6" i="21"/>
  <c r="S6" i="21"/>
  <c r="X6" i="21" s="1"/>
  <c r="O6" i="21"/>
  <c r="O6" i="22" s="1"/>
  <c r="M6" i="21"/>
  <c r="AD5" i="21"/>
  <c r="AB5" i="21"/>
  <c r="Z5" i="21"/>
  <c r="S5" i="21"/>
  <c r="X5" i="21" s="1"/>
  <c r="O5" i="21"/>
  <c r="O5" i="22" s="1"/>
  <c r="P5" i="22" s="1"/>
  <c r="M5" i="21"/>
  <c r="AD4" i="21"/>
  <c r="AB4" i="21"/>
  <c r="Z4" i="21"/>
  <c r="S4" i="21"/>
  <c r="X4" i="21" s="1"/>
  <c r="O4" i="21"/>
  <c r="O4" i="22" s="1"/>
  <c r="M4" i="21"/>
  <c r="AD3" i="21"/>
  <c r="AB3" i="21"/>
  <c r="Z3" i="21"/>
  <c r="S3" i="21"/>
  <c r="X3" i="21" s="1"/>
  <c r="O3" i="21"/>
  <c r="O3" i="22" s="1"/>
  <c r="P3" i="22" s="1"/>
  <c r="M3" i="21"/>
  <c r="I3" i="21"/>
  <c r="I3" i="22" s="1"/>
  <c r="S1" i="21"/>
  <c r="R1" i="21"/>
  <c r="Q1" i="21"/>
  <c r="P240" i="20"/>
  <c r="P241" i="20" s="1"/>
  <c r="W218" i="20"/>
  <c r="U218" i="20"/>
  <c r="S218" i="20"/>
  <c r="V213" i="20"/>
  <c r="T213" i="20"/>
  <c r="O213" i="20"/>
  <c r="L213" i="20"/>
  <c r="K213" i="20"/>
  <c r="J213" i="20"/>
  <c r="I213" i="20"/>
  <c r="H213" i="20"/>
  <c r="G213" i="20"/>
  <c r="F213" i="20"/>
  <c r="E213" i="20"/>
  <c r="D213" i="20"/>
  <c r="C213" i="20"/>
  <c r="B213" i="20"/>
  <c r="V212" i="20"/>
  <c r="T212" i="20"/>
  <c r="O212" i="20"/>
  <c r="L212" i="20"/>
  <c r="K212" i="20"/>
  <c r="J212" i="20"/>
  <c r="I212" i="20"/>
  <c r="H212" i="20"/>
  <c r="R212" i="20" s="1"/>
  <c r="G212" i="20"/>
  <c r="F212" i="20"/>
  <c r="E212" i="20"/>
  <c r="D212" i="20"/>
  <c r="C212" i="20"/>
  <c r="B212" i="20"/>
  <c r="V211" i="20"/>
  <c r="W211" i="20" s="1"/>
  <c r="T211" i="20"/>
  <c r="O211" i="20"/>
  <c r="L211" i="20"/>
  <c r="K211" i="20"/>
  <c r="J211" i="20"/>
  <c r="I211" i="20"/>
  <c r="H211" i="20"/>
  <c r="R211" i="20" s="1"/>
  <c r="G211" i="20"/>
  <c r="F211" i="20"/>
  <c r="E211" i="20"/>
  <c r="D211" i="20"/>
  <c r="C211" i="20"/>
  <c r="B211" i="20"/>
  <c r="V210" i="20"/>
  <c r="T210" i="20"/>
  <c r="O210" i="20"/>
  <c r="L210" i="20"/>
  <c r="K210" i="20"/>
  <c r="J210" i="20"/>
  <c r="I210" i="20"/>
  <c r="H210" i="20"/>
  <c r="G210" i="20"/>
  <c r="F210" i="20"/>
  <c r="E210" i="20"/>
  <c r="D210" i="20"/>
  <c r="C210" i="20"/>
  <c r="B210" i="20"/>
  <c r="V209" i="20"/>
  <c r="T209" i="20"/>
  <c r="O209" i="20"/>
  <c r="L209" i="20"/>
  <c r="K209" i="20"/>
  <c r="J209" i="20"/>
  <c r="I209" i="20"/>
  <c r="H209" i="20"/>
  <c r="R209" i="20" s="1"/>
  <c r="G209" i="20"/>
  <c r="F209" i="20"/>
  <c r="E209" i="20"/>
  <c r="D209" i="20"/>
  <c r="C209" i="20"/>
  <c r="B209" i="20"/>
  <c r="V208" i="20"/>
  <c r="T208" i="20"/>
  <c r="O208" i="20"/>
  <c r="L208" i="20"/>
  <c r="K208" i="20"/>
  <c r="J208" i="20"/>
  <c r="I208" i="20"/>
  <c r="H208" i="20"/>
  <c r="R208" i="20" s="1"/>
  <c r="G208" i="20"/>
  <c r="F208" i="20"/>
  <c r="E208" i="20"/>
  <c r="D208" i="20"/>
  <c r="C208" i="20"/>
  <c r="B208" i="20"/>
  <c r="V207" i="20"/>
  <c r="T207" i="20"/>
  <c r="O207" i="20"/>
  <c r="L207" i="20"/>
  <c r="K207" i="20"/>
  <c r="J207" i="20"/>
  <c r="I207" i="20"/>
  <c r="H207" i="20"/>
  <c r="R207" i="20" s="1"/>
  <c r="G207" i="20"/>
  <c r="F207" i="20"/>
  <c r="E207" i="20"/>
  <c r="D207" i="20"/>
  <c r="C207" i="20"/>
  <c r="B207" i="20"/>
  <c r="V206" i="20"/>
  <c r="T206" i="20"/>
  <c r="O206" i="20"/>
  <c r="L206" i="20"/>
  <c r="K206" i="20"/>
  <c r="J206" i="20"/>
  <c r="I206" i="20"/>
  <c r="H206" i="20"/>
  <c r="R206" i="20" s="1"/>
  <c r="G206" i="20"/>
  <c r="F206" i="20"/>
  <c r="E206" i="20"/>
  <c r="D206" i="20"/>
  <c r="C206" i="20"/>
  <c r="B206" i="20"/>
  <c r="V205" i="20"/>
  <c r="T205" i="20"/>
  <c r="U205" i="20" s="1"/>
  <c r="O205" i="20"/>
  <c r="L205" i="20"/>
  <c r="K205" i="20"/>
  <c r="J205" i="20"/>
  <c r="I205" i="20"/>
  <c r="H205" i="20"/>
  <c r="G205" i="20"/>
  <c r="F205" i="20"/>
  <c r="E205" i="20"/>
  <c r="D205" i="20"/>
  <c r="C205" i="20"/>
  <c r="B205" i="20"/>
  <c r="V204" i="20"/>
  <c r="T204" i="20"/>
  <c r="O204" i="20"/>
  <c r="P204" i="20" s="1"/>
  <c r="L204" i="20"/>
  <c r="W204" i="20" s="1"/>
  <c r="K204" i="20"/>
  <c r="J204" i="20"/>
  <c r="I204" i="20"/>
  <c r="H204" i="20"/>
  <c r="R204" i="20" s="1"/>
  <c r="S204" i="20" s="1"/>
  <c r="G204" i="20"/>
  <c r="F204" i="20"/>
  <c r="E204" i="20"/>
  <c r="D204" i="20"/>
  <c r="C204" i="20"/>
  <c r="B204" i="20"/>
  <c r="V203" i="20"/>
  <c r="T203" i="20"/>
  <c r="O203" i="20"/>
  <c r="L203" i="20"/>
  <c r="K203" i="20"/>
  <c r="J203" i="20"/>
  <c r="I203" i="20"/>
  <c r="H203" i="20"/>
  <c r="G203" i="20"/>
  <c r="F203" i="20"/>
  <c r="E203" i="20"/>
  <c r="D203" i="20"/>
  <c r="C203" i="20"/>
  <c r="B203" i="20"/>
  <c r="V202" i="20"/>
  <c r="T202" i="20"/>
  <c r="O202" i="20"/>
  <c r="L202" i="20"/>
  <c r="K202" i="20"/>
  <c r="J202" i="20"/>
  <c r="I202" i="20"/>
  <c r="H202" i="20"/>
  <c r="G202" i="20"/>
  <c r="F202" i="20"/>
  <c r="E202" i="20"/>
  <c r="D202" i="20"/>
  <c r="C202" i="20"/>
  <c r="B202" i="20"/>
  <c r="V201" i="20"/>
  <c r="T201" i="20"/>
  <c r="U201" i="20" s="1"/>
  <c r="O201" i="20"/>
  <c r="L201" i="20"/>
  <c r="K201" i="20"/>
  <c r="J201" i="20"/>
  <c r="I201" i="20"/>
  <c r="H201" i="20"/>
  <c r="G201" i="20"/>
  <c r="F201" i="20"/>
  <c r="E201" i="20"/>
  <c r="D201" i="20"/>
  <c r="C201" i="20"/>
  <c r="B201" i="20"/>
  <c r="V200" i="20"/>
  <c r="T200" i="20"/>
  <c r="O200" i="20"/>
  <c r="L200" i="20"/>
  <c r="K200" i="20"/>
  <c r="J200" i="20"/>
  <c r="I200" i="20"/>
  <c r="H200" i="20"/>
  <c r="G200" i="20"/>
  <c r="F200" i="20"/>
  <c r="E200" i="20"/>
  <c r="D200" i="20"/>
  <c r="C200" i="20"/>
  <c r="B200" i="20"/>
  <c r="V199" i="20"/>
  <c r="T199" i="20"/>
  <c r="O199" i="20"/>
  <c r="L199" i="20"/>
  <c r="K199" i="20"/>
  <c r="J199" i="20"/>
  <c r="I199" i="20"/>
  <c r="H199" i="20"/>
  <c r="R199" i="20" s="1"/>
  <c r="G199" i="20"/>
  <c r="F199" i="20"/>
  <c r="E199" i="20"/>
  <c r="D199" i="20"/>
  <c r="C199" i="20"/>
  <c r="B199" i="20"/>
  <c r="V198" i="20"/>
  <c r="T198" i="20"/>
  <c r="O198" i="20"/>
  <c r="L198" i="20"/>
  <c r="K198" i="20"/>
  <c r="J198" i="20"/>
  <c r="I198" i="20"/>
  <c r="H198" i="20"/>
  <c r="R198" i="20" s="1"/>
  <c r="S198" i="20" s="1"/>
  <c r="G198" i="20"/>
  <c r="F198" i="20"/>
  <c r="E198" i="20"/>
  <c r="D198" i="20"/>
  <c r="C198" i="20"/>
  <c r="B198" i="20"/>
  <c r="V197" i="20"/>
  <c r="T197" i="20"/>
  <c r="O197" i="20"/>
  <c r="L197" i="20"/>
  <c r="K197" i="20"/>
  <c r="J197" i="20"/>
  <c r="I197" i="20"/>
  <c r="H197" i="20"/>
  <c r="G197" i="20"/>
  <c r="F197" i="20"/>
  <c r="E197" i="20"/>
  <c r="D197" i="20"/>
  <c r="C197" i="20"/>
  <c r="B197" i="20"/>
  <c r="V196" i="20"/>
  <c r="T196" i="20"/>
  <c r="O196" i="20"/>
  <c r="L196" i="20"/>
  <c r="K196" i="20"/>
  <c r="J196" i="20"/>
  <c r="I196" i="20"/>
  <c r="H196" i="20"/>
  <c r="R196" i="20" s="1"/>
  <c r="S196" i="20" s="1"/>
  <c r="G196" i="20"/>
  <c r="F196" i="20"/>
  <c r="E196" i="20"/>
  <c r="D196" i="20"/>
  <c r="C196" i="20"/>
  <c r="B196" i="20"/>
  <c r="V195" i="20"/>
  <c r="W195" i="20" s="1"/>
  <c r="T195" i="20"/>
  <c r="O195" i="20"/>
  <c r="L195" i="20"/>
  <c r="K195" i="20"/>
  <c r="J195" i="20"/>
  <c r="I195" i="20"/>
  <c r="H195" i="20"/>
  <c r="G195" i="20"/>
  <c r="F195" i="20"/>
  <c r="E195" i="20"/>
  <c r="D195" i="20"/>
  <c r="C195" i="20"/>
  <c r="B195" i="20"/>
  <c r="V194" i="20"/>
  <c r="T194" i="20"/>
  <c r="U194" i="20" s="1"/>
  <c r="O194" i="20"/>
  <c r="P194" i="20" s="1"/>
  <c r="L194" i="20"/>
  <c r="K194" i="20"/>
  <c r="J194" i="20"/>
  <c r="I194" i="20"/>
  <c r="H194" i="20"/>
  <c r="G194" i="20"/>
  <c r="F194" i="20"/>
  <c r="E194" i="20"/>
  <c r="D194" i="20"/>
  <c r="C194" i="20"/>
  <c r="B194" i="20"/>
  <c r="V193" i="20"/>
  <c r="T193" i="20"/>
  <c r="O193" i="20"/>
  <c r="L193" i="20"/>
  <c r="K193" i="20"/>
  <c r="J193" i="20"/>
  <c r="I193" i="20"/>
  <c r="H193" i="20"/>
  <c r="R193" i="20" s="1"/>
  <c r="G193" i="20"/>
  <c r="F193" i="20"/>
  <c r="E193" i="20"/>
  <c r="D193" i="20"/>
  <c r="C193" i="20"/>
  <c r="B193" i="20"/>
  <c r="V192" i="20"/>
  <c r="T192" i="20"/>
  <c r="O192" i="20"/>
  <c r="L192" i="20"/>
  <c r="K192" i="20"/>
  <c r="J192" i="20"/>
  <c r="I192" i="20"/>
  <c r="H192" i="20"/>
  <c r="R192" i="20" s="1"/>
  <c r="G192" i="20"/>
  <c r="F192" i="20"/>
  <c r="E192" i="20"/>
  <c r="D192" i="20"/>
  <c r="C192" i="20"/>
  <c r="B192" i="20"/>
  <c r="V191" i="20"/>
  <c r="T191" i="20"/>
  <c r="O191" i="20"/>
  <c r="L191" i="20"/>
  <c r="K191" i="20"/>
  <c r="J191" i="20"/>
  <c r="I191" i="20"/>
  <c r="H191" i="20"/>
  <c r="R191" i="20" s="1"/>
  <c r="G191" i="20"/>
  <c r="F191" i="20"/>
  <c r="E191" i="20"/>
  <c r="D191" i="20"/>
  <c r="C191" i="20"/>
  <c r="B191" i="20"/>
  <c r="V190" i="20"/>
  <c r="T190" i="20"/>
  <c r="O190" i="20"/>
  <c r="L190" i="20"/>
  <c r="K190" i="20"/>
  <c r="J190" i="20"/>
  <c r="I190" i="20"/>
  <c r="H190" i="20"/>
  <c r="Q190" i="20" s="1"/>
  <c r="G190" i="20"/>
  <c r="F190" i="20"/>
  <c r="E190" i="20"/>
  <c r="D190" i="20"/>
  <c r="C190" i="20"/>
  <c r="B190" i="20"/>
  <c r="V189" i="20"/>
  <c r="T189" i="20"/>
  <c r="O189" i="20"/>
  <c r="L189" i="20"/>
  <c r="K189" i="20"/>
  <c r="J189" i="20"/>
  <c r="I189" i="20"/>
  <c r="H189" i="20"/>
  <c r="G189" i="20"/>
  <c r="F189" i="20"/>
  <c r="E189" i="20"/>
  <c r="D189" i="20"/>
  <c r="C189" i="20"/>
  <c r="B189" i="20"/>
  <c r="V188" i="20"/>
  <c r="T188" i="20"/>
  <c r="O188" i="20"/>
  <c r="P188" i="20" s="1"/>
  <c r="L188" i="20"/>
  <c r="W188" i="20" s="1"/>
  <c r="K188" i="20"/>
  <c r="J188" i="20"/>
  <c r="I188" i="20"/>
  <c r="H188" i="20"/>
  <c r="R188" i="20" s="1"/>
  <c r="S188" i="20" s="1"/>
  <c r="G188" i="20"/>
  <c r="F188" i="20"/>
  <c r="E188" i="20"/>
  <c r="D188" i="20"/>
  <c r="C188" i="20"/>
  <c r="B188" i="20"/>
  <c r="V187" i="20"/>
  <c r="T187" i="20"/>
  <c r="O187" i="20"/>
  <c r="L187" i="20"/>
  <c r="K187" i="20"/>
  <c r="J187" i="20"/>
  <c r="I187" i="20"/>
  <c r="H187" i="20"/>
  <c r="G187" i="20"/>
  <c r="F187" i="20"/>
  <c r="E187" i="20"/>
  <c r="D187" i="20"/>
  <c r="C187" i="20"/>
  <c r="B187" i="20"/>
  <c r="V186" i="20"/>
  <c r="T186" i="20"/>
  <c r="U186" i="20" s="1"/>
  <c r="O186" i="20"/>
  <c r="L186" i="20"/>
  <c r="K186" i="20"/>
  <c r="J186" i="20"/>
  <c r="I186" i="20"/>
  <c r="H186" i="20"/>
  <c r="G186" i="20"/>
  <c r="F186" i="20"/>
  <c r="E186" i="20"/>
  <c r="D186" i="20"/>
  <c r="C186" i="20"/>
  <c r="B186" i="20"/>
  <c r="V185" i="20"/>
  <c r="T185" i="20"/>
  <c r="O185" i="20"/>
  <c r="L185" i="20"/>
  <c r="K185" i="20"/>
  <c r="J185" i="20"/>
  <c r="I185" i="20"/>
  <c r="H185" i="20"/>
  <c r="R185" i="20" s="1"/>
  <c r="G185" i="20"/>
  <c r="F185" i="20"/>
  <c r="E185" i="20"/>
  <c r="D185" i="20"/>
  <c r="C185" i="20"/>
  <c r="B185" i="20"/>
  <c r="V184" i="20"/>
  <c r="T184" i="20"/>
  <c r="O184" i="20"/>
  <c r="L184" i="20"/>
  <c r="K184" i="20"/>
  <c r="J184" i="20"/>
  <c r="I184" i="20"/>
  <c r="H184" i="20"/>
  <c r="R184" i="20" s="1"/>
  <c r="G184" i="20"/>
  <c r="F184" i="20"/>
  <c r="E184" i="20"/>
  <c r="D184" i="20"/>
  <c r="C184" i="20"/>
  <c r="B184" i="20"/>
  <c r="V183" i="20"/>
  <c r="T183" i="20"/>
  <c r="O183" i="20"/>
  <c r="L183" i="20"/>
  <c r="K183" i="20"/>
  <c r="J183" i="20"/>
  <c r="I183" i="20"/>
  <c r="H183" i="20"/>
  <c r="R183" i="20" s="1"/>
  <c r="S183" i="20" s="1"/>
  <c r="G183" i="20"/>
  <c r="F183" i="20"/>
  <c r="E183" i="20"/>
  <c r="D183" i="20"/>
  <c r="C183" i="20"/>
  <c r="B183" i="20"/>
  <c r="V182" i="20"/>
  <c r="T182" i="20"/>
  <c r="O182" i="20"/>
  <c r="L182" i="20"/>
  <c r="K182" i="20"/>
  <c r="J182" i="20"/>
  <c r="I182" i="20"/>
  <c r="H182" i="20"/>
  <c r="R182" i="20" s="1"/>
  <c r="G182" i="20"/>
  <c r="F182" i="20"/>
  <c r="E182" i="20"/>
  <c r="D182" i="20"/>
  <c r="C182" i="20"/>
  <c r="B182" i="20"/>
  <c r="V181" i="20"/>
  <c r="T181" i="20"/>
  <c r="O181" i="20"/>
  <c r="L181" i="20"/>
  <c r="K181" i="20"/>
  <c r="J181" i="20"/>
  <c r="I181" i="20"/>
  <c r="H181" i="20"/>
  <c r="G181" i="20"/>
  <c r="F181" i="20"/>
  <c r="E181" i="20"/>
  <c r="D181" i="20"/>
  <c r="C181" i="20"/>
  <c r="B181" i="20"/>
  <c r="V180" i="20"/>
  <c r="T180" i="20"/>
  <c r="O180" i="20"/>
  <c r="L180" i="20"/>
  <c r="K180" i="20"/>
  <c r="J180" i="20"/>
  <c r="I180" i="20"/>
  <c r="H180" i="20"/>
  <c r="R180" i="20" s="1"/>
  <c r="G180" i="20"/>
  <c r="F180" i="20"/>
  <c r="E180" i="20"/>
  <c r="D180" i="20"/>
  <c r="C180" i="20"/>
  <c r="B180" i="20"/>
  <c r="V179" i="20"/>
  <c r="T179" i="20"/>
  <c r="O179" i="20"/>
  <c r="L179" i="20"/>
  <c r="K179" i="20"/>
  <c r="J179" i="20"/>
  <c r="I179" i="20"/>
  <c r="H179" i="20"/>
  <c r="G179" i="20"/>
  <c r="F179" i="20"/>
  <c r="E179" i="20"/>
  <c r="D179" i="20"/>
  <c r="C179" i="20"/>
  <c r="B179" i="20"/>
  <c r="V178" i="20"/>
  <c r="T178" i="20"/>
  <c r="O178" i="20"/>
  <c r="L178" i="20"/>
  <c r="W178" i="20" s="1"/>
  <c r="K178" i="20"/>
  <c r="J178" i="20"/>
  <c r="I178" i="20"/>
  <c r="H178" i="20"/>
  <c r="G178" i="20"/>
  <c r="F178" i="20"/>
  <c r="E178" i="20"/>
  <c r="D178" i="20"/>
  <c r="C178" i="20"/>
  <c r="B178" i="20"/>
  <c r="V177" i="20"/>
  <c r="T177" i="20"/>
  <c r="O177" i="20"/>
  <c r="L177" i="20"/>
  <c r="K177" i="20"/>
  <c r="J177" i="20"/>
  <c r="I177" i="20"/>
  <c r="H177" i="20"/>
  <c r="G177" i="20"/>
  <c r="F177" i="20"/>
  <c r="E177" i="20"/>
  <c r="D177" i="20"/>
  <c r="C177" i="20"/>
  <c r="B177" i="20"/>
  <c r="V176" i="20"/>
  <c r="T176" i="20"/>
  <c r="O176" i="20"/>
  <c r="L176" i="20"/>
  <c r="K176" i="20"/>
  <c r="J176" i="20"/>
  <c r="I176" i="20"/>
  <c r="H176" i="20"/>
  <c r="G176" i="20"/>
  <c r="F176" i="20"/>
  <c r="E176" i="20"/>
  <c r="D176" i="20"/>
  <c r="C176" i="20"/>
  <c r="B176" i="20"/>
  <c r="V175" i="20"/>
  <c r="T175" i="20"/>
  <c r="O175" i="20"/>
  <c r="L175" i="20"/>
  <c r="K175" i="20"/>
  <c r="J175" i="20"/>
  <c r="I175" i="20"/>
  <c r="H175" i="20"/>
  <c r="R175" i="20" s="1"/>
  <c r="S175" i="20" s="1"/>
  <c r="G175" i="20"/>
  <c r="F175" i="20"/>
  <c r="E175" i="20"/>
  <c r="D175" i="20"/>
  <c r="C175" i="20"/>
  <c r="B175" i="20"/>
  <c r="V174" i="20"/>
  <c r="T174" i="20"/>
  <c r="O174" i="20"/>
  <c r="L174" i="20"/>
  <c r="K174" i="20"/>
  <c r="J174" i="20"/>
  <c r="I174" i="20"/>
  <c r="H174" i="20"/>
  <c r="R174" i="20" s="1"/>
  <c r="G174" i="20"/>
  <c r="F174" i="20"/>
  <c r="E174" i="20"/>
  <c r="D174" i="20"/>
  <c r="C174" i="20"/>
  <c r="B174" i="20"/>
  <c r="V173" i="20"/>
  <c r="T173" i="20"/>
  <c r="O173" i="20"/>
  <c r="L173" i="20"/>
  <c r="K173" i="20"/>
  <c r="J173" i="20"/>
  <c r="I173" i="20"/>
  <c r="H173" i="20"/>
  <c r="G173" i="20"/>
  <c r="F173" i="20"/>
  <c r="E173" i="20"/>
  <c r="D173" i="20"/>
  <c r="C173" i="20"/>
  <c r="B173" i="20"/>
  <c r="V172" i="20"/>
  <c r="T172" i="20"/>
  <c r="O172" i="20"/>
  <c r="L172" i="20"/>
  <c r="K172" i="20"/>
  <c r="J172" i="20"/>
  <c r="I172" i="20"/>
  <c r="H172" i="20"/>
  <c r="Q172" i="20" s="1"/>
  <c r="G172" i="20"/>
  <c r="F172" i="20"/>
  <c r="E172" i="20"/>
  <c r="D172" i="20"/>
  <c r="C172" i="20"/>
  <c r="B172" i="20"/>
  <c r="V171" i="20"/>
  <c r="T171" i="20"/>
  <c r="O171" i="20"/>
  <c r="L171" i="20"/>
  <c r="K171" i="20"/>
  <c r="M171" i="20" s="1"/>
  <c r="J171" i="20"/>
  <c r="I171" i="20"/>
  <c r="H171" i="20"/>
  <c r="G171" i="20"/>
  <c r="F171" i="20"/>
  <c r="E171" i="20"/>
  <c r="D171" i="20"/>
  <c r="C171" i="20"/>
  <c r="B171" i="20"/>
  <c r="V170" i="20"/>
  <c r="T170" i="20"/>
  <c r="O170" i="20"/>
  <c r="L170" i="20"/>
  <c r="K170" i="20"/>
  <c r="J170" i="20"/>
  <c r="I170" i="20"/>
  <c r="H170" i="20"/>
  <c r="G170" i="20"/>
  <c r="F170" i="20"/>
  <c r="E170" i="20"/>
  <c r="D170" i="20"/>
  <c r="C170" i="20"/>
  <c r="B170" i="20"/>
  <c r="V169" i="20"/>
  <c r="T169" i="20"/>
  <c r="O169" i="20"/>
  <c r="L169" i="20"/>
  <c r="K169" i="20"/>
  <c r="J169" i="20"/>
  <c r="I169" i="20"/>
  <c r="H169" i="20"/>
  <c r="R169" i="20" s="1"/>
  <c r="G169" i="20"/>
  <c r="F169" i="20"/>
  <c r="E169" i="20"/>
  <c r="D169" i="20"/>
  <c r="C169" i="20"/>
  <c r="B169" i="20"/>
  <c r="V168" i="20"/>
  <c r="T168" i="20"/>
  <c r="O168" i="20"/>
  <c r="L168" i="20"/>
  <c r="K168" i="20"/>
  <c r="J168" i="20"/>
  <c r="I168" i="20"/>
  <c r="H168" i="20"/>
  <c r="G168" i="20"/>
  <c r="F168" i="20"/>
  <c r="E168" i="20"/>
  <c r="D168" i="20"/>
  <c r="C168" i="20"/>
  <c r="B168" i="20"/>
  <c r="V167" i="20"/>
  <c r="T167" i="20"/>
  <c r="O167" i="20"/>
  <c r="L167" i="20"/>
  <c r="K167" i="20"/>
  <c r="M167" i="20" s="1"/>
  <c r="J167" i="20"/>
  <c r="I167" i="20"/>
  <c r="H167" i="20"/>
  <c r="R167" i="20" s="1"/>
  <c r="G167" i="20"/>
  <c r="F167" i="20"/>
  <c r="E167" i="20"/>
  <c r="D167" i="20"/>
  <c r="C167" i="20"/>
  <c r="B167" i="20"/>
  <c r="V166" i="20"/>
  <c r="T166" i="20"/>
  <c r="O166" i="20"/>
  <c r="L166" i="20"/>
  <c r="K166" i="20"/>
  <c r="J166" i="20"/>
  <c r="I166" i="20"/>
  <c r="H166" i="20"/>
  <c r="G166" i="20"/>
  <c r="F166" i="20"/>
  <c r="E166" i="20"/>
  <c r="D166" i="20"/>
  <c r="C166" i="20"/>
  <c r="B166" i="20"/>
  <c r="V165" i="20"/>
  <c r="T165" i="20"/>
  <c r="O165" i="20"/>
  <c r="L165" i="20"/>
  <c r="K165" i="20"/>
  <c r="J165" i="20"/>
  <c r="I165" i="20"/>
  <c r="H165" i="20"/>
  <c r="G165" i="20"/>
  <c r="F165" i="20"/>
  <c r="E165" i="20"/>
  <c r="D165" i="20"/>
  <c r="C165" i="20"/>
  <c r="B165" i="20"/>
  <c r="V164" i="20"/>
  <c r="T164" i="20"/>
  <c r="O164" i="20"/>
  <c r="L164" i="20"/>
  <c r="K164" i="20"/>
  <c r="J164" i="20"/>
  <c r="I164" i="20"/>
  <c r="H164" i="20"/>
  <c r="G164" i="20"/>
  <c r="F164" i="20"/>
  <c r="E164" i="20"/>
  <c r="D164" i="20"/>
  <c r="C164" i="20"/>
  <c r="B164" i="20"/>
  <c r="V163" i="20"/>
  <c r="W163" i="20" s="1"/>
  <c r="T163" i="20"/>
  <c r="O163" i="20"/>
  <c r="L163" i="20"/>
  <c r="K163" i="20"/>
  <c r="M163" i="20" s="1"/>
  <c r="J163" i="20"/>
  <c r="I163" i="20"/>
  <c r="H163" i="20"/>
  <c r="G163" i="20"/>
  <c r="F163" i="20"/>
  <c r="E163" i="20"/>
  <c r="D163" i="20"/>
  <c r="C163" i="20"/>
  <c r="B163" i="20"/>
  <c r="V162" i="20"/>
  <c r="T162" i="20"/>
  <c r="O162" i="20"/>
  <c r="L162" i="20"/>
  <c r="K162" i="20"/>
  <c r="J162" i="20"/>
  <c r="I162" i="20"/>
  <c r="H162" i="20"/>
  <c r="G162" i="20"/>
  <c r="F162" i="20"/>
  <c r="E162" i="20"/>
  <c r="D162" i="20"/>
  <c r="C162" i="20"/>
  <c r="B162" i="20"/>
  <c r="V161" i="20"/>
  <c r="T161" i="20"/>
  <c r="O161" i="20"/>
  <c r="L161" i="20"/>
  <c r="K161" i="20"/>
  <c r="J161" i="20"/>
  <c r="I161" i="20"/>
  <c r="H161" i="20"/>
  <c r="R161" i="20" s="1"/>
  <c r="G161" i="20"/>
  <c r="F161" i="20"/>
  <c r="E161" i="20"/>
  <c r="D161" i="20"/>
  <c r="C161" i="20"/>
  <c r="B161" i="20"/>
  <c r="V160" i="20"/>
  <c r="T160" i="20"/>
  <c r="O160" i="20"/>
  <c r="P160" i="20" s="1"/>
  <c r="L160" i="20"/>
  <c r="K160" i="20"/>
  <c r="J160" i="20"/>
  <c r="I160" i="20"/>
  <c r="H160" i="20"/>
  <c r="R160" i="20" s="1"/>
  <c r="G160" i="20"/>
  <c r="F160" i="20"/>
  <c r="E160" i="20"/>
  <c r="D160" i="20"/>
  <c r="C160" i="20"/>
  <c r="B160" i="20"/>
  <c r="V159" i="20"/>
  <c r="T159" i="20"/>
  <c r="O159" i="20"/>
  <c r="L159" i="20"/>
  <c r="K159" i="20"/>
  <c r="J159" i="20"/>
  <c r="I159" i="20"/>
  <c r="H159" i="20"/>
  <c r="G159" i="20"/>
  <c r="F159" i="20"/>
  <c r="E159" i="20"/>
  <c r="D159" i="20"/>
  <c r="C159" i="20"/>
  <c r="B159" i="20"/>
  <c r="V158" i="20"/>
  <c r="T158" i="20"/>
  <c r="O158" i="20"/>
  <c r="L158" i="20"/>
  <c r="K158" i="20"/>
  <c r="M158" i="20" s="1"/>
  <c r="J158" i="20"/>
  <c r="I158" i="20"/>
  <c r="H158" i="20"/>
  <c r="G158" i="20"/>
  <c r="F158" i="20"/>
  <c r="E158" i="20"/>
  <c r="D158" i="20"/>
  <c r="C158" i="20"/>
  <c r="B158" i="20"/>
  <c r="V157" i="20"/>
  <c r="T157" i="20"/>
  <c r="O157" i="20"/>
  <c r="L157" i="20"/>
  <c r="K157" i="20"/>
  <c r="J157" i="20"/>
  <c r="I157" i="20"/>
  <c r="H157" i="20"/>
  <c r="G157" i="20"/>
  <c r="F157" i="20"/>
  <c r="E157" i="20"/>
  <c r="D157" i="20"/>
  <c r="C157" i="20"/>
  <c r="B157" i="20"/>
  <c r="V156" i="20"/>
  <c r="T156" i="20"/>
  <c r="O156" i="20"/>
  <c r="L156" i="20"/>
  <c r="K156" i="20"/>
  <c r="J156" i="20"/>
  <c r="I156" i="20"/>
  <c r="H156" i="20"/>
  <c r="R156" i="20" s="1"/>
  <c r="G156" i="20"/>
  <c r="F156" i="20"/>
  <c r="E156" i="20"/>
  <c r="D156" i="20"/>
  <c r="C156" i="20"/>
  <c r="B156" i="20"/>
  <c r="V155" i="20"/>
  <c r="W155" i="20" s="1"/>
  <c r="T155" i="20"/>
  <c r="O155" i="20"/>
  <c r="L155" i="20"/>
  <c r="K155" i="20"/>
  <c r="M155" i="20" s="1"/>
  <c r="J155" i="20"/>
  <c r="I155" i="20"/>
  <c r="H155" i="20"/>
  <c r="R155" i="20" s="1"/>
  <c r="G155" i="20"/>
  <c r="F155" i="20"/>
  <c r="E155" i="20"/>
  <c r="D155" i="20"/>
  <c r="C155" i="20"/>
  <c r="B155" i="20"/>
  <c r="V154" i="20"/>
  <c r="T154" i="20"/>
  <c r="O154" i="20"/>
  <c r="L154" i="20"/>
  <c r="K154" i="20"/>
  <c r="J154" i="20"/>
  <c r="I154" i="20"/>
  <c r="H154" i="20"/>
  <c r="G154" i="20"/>
  <c r="F154" i="20"/>
  <c r="E154" i="20"/>
  <c r="D154" i="20"/>
  <c r="C154" i="20"/>
  <c r="B154" i="20"/>
  <c r="V153" i="20"/>
  <c r="T153" i="20"/>
  <c r="O153" i="20"/>
  <c r="L153" i="20"/>
  <c r="K153" i="20"/>
  <c r="J153" i="20"/>
  <c r="I153" i="20"/>
  <c r="H153" i="20"/>
  <c r="R153" i="20" s="1"/>
  <c r="G153" i="20"/>
  <c r="F153" i="20"/>
  <c r="E153" i="20"/>
  <c r="D153" i="20"/>
  <c r="C153" i="20"/>
  <c r="B153" i="20"/>
  <c r="V152" i="20"/>
  <c r="W152" i="20" s="1"/>
  <c r="T152" i="20"/>
  <c r="O152" i="20"/>
  <c r="P152" i="20" s="1"/>
  <c r="L152" i="20"/>
  <c r="K152" i="20"/>
  <c r="J152" i="20"/>
  <c r="I152" i="20"/>
  <c r="H152" i="20"/>
  <c r="R152" i="20" s="1"/>
  <c r="G152" i="20"/>
  <c r="F152" i="20"/>
  <c r="E152" i="20"/>
  <c r="D152" i="20"/>
  <c r="C152" i="20"/>
  <c r="B152" i="20"/>
  <c r="V151" i="20"/>
  <c r="T151" i="20"/>
  <c r="O151" i="20"/>
  <c r="L151" i="20"/>
  <c r="K151" i="20"/>
  <c r="J151" i="20"/>
  <c r="I151" i="20"/>
  <c r="H151" i="20"/>
  <c r="G151" i="20"/>
  <c r="F151" i="20"/>
  <c r="E151" i="20"/>
  <c r="D151" i="20"/>
  <c r="C151" i="20"/>
  <c r="B151" i="20"/>
  <c r="V150" i="20"/>
  <c r="T150" i="20"/>
  <c r="O150" i="20"/>
  <c r="L150" i="20"/>
  <c r="K150" i="20"/>
  <c r="M150" i="20" s="1"/>
  <c r="J150" i="20"/>
  <c r="I150" i="20"/>
  <c r="H150" i="20"/>
  <c r="G150" i="20"/>
  <c r="F150" i="20"/>
  <c r="E150" i="20"/>
  <c r="D150" i="20"/>
  <c r="C150" i="20"/>
  <c r="B150" i="20"/>
  <c r="V149" i="20"/>
  <c r="T149" i="20"/>
  <c r="O149" i="20"/>
  <c r="L149" i="20"/>
  <c r="K149" i="20"/>
  <c r="J149" i="20"/>
  <c r="I149" i="20"/>
  <c r="H149" i="20"/>
  <c r="G149" i="20"/>
  <c r="F149" i="20"/>
  <c r="E149" i="20"/>
  <c r="D149" i="20"/>
  <c r="C149" i="20"/>
  <c r="B149" i="20"/>
  <c r="V148" i="20"/>
  <c r="T148" i="20"/>
  <c r="O148" i="20"/>
  <c r="L148" i="20"/>
  <c r="K148" i="20"/>
  <c r="J148" i="20"/>
  <c r="I148" i="20"/>
  <c r="H148" i="20"/>
  <c r="G148" i="20"/>
  <c r="F148" i="20"/>
  <c r="E148" i="20"/>
  <c r="D148" i="20"/>
  <c r="C148" i="20"/>
  <c r="B148" i="20"/>
  <c r="V147" i="20"/>
  <c r="W147" i="20" s="1"/>
  <c r="T147" i="20"/>
  <c r="O147" i="20"/>
  <c r="L147" i="20"/>
  <c r="K147" i="20"/>
  <c r="J147" i="20"/>
  <c r="I147" i="20"/>
  <c r="H147" i="20"/>
  <c r="R147" i="20" s="1"/>
  <c r="G147" i="20"/>
  <c r="F147" i="20"/>
  <c r="E147" i="20"/>
  <c r="D147" i="20"/>
  <c r="C147" i="20"/>
  <c r="B147" i="20"/>
  <c r="V146" i="20"/>
  <c r="T146" i="20"/>
  <c r="O146" i="20"/>
  <c r="L146" i="20"/>
  <c r="K146" i="20"/>
  <c r="J146" i="20"/>
  <c r="I146" i="20"/>
  <c r="H146" i="20"/>
  <c r="G146" i="20"/>
  <c r="F146" i="20"/>
  <c r="E146" i="20"/>
  <c r="D146" i="20"/>
  <c r="C146" i="20"/>
  <c r="B146" i="20"/>
  <c r="V145" i="20"/>
  <c r="T145" i="20"/>
  <c r="O145" i="20"/>
  <c r="L145" i="20"/>
  <c r="K145" i="20"/>
  <c r="J145" i="20"/>
  <c r="I145" i="20"/>
  <c r="H145" i="20"/>
  <c r="R145" i="20" s="1"/>
  <c r="G145" i="20"/>
  <c r="F145" i="20"/>
  <c r="E145" i="20"/>
  <c r="D145" i="20"/>
  <c r="C145" i="20"/>
  <c r="B145" i="20"/>
  <c r="V144" i="20"/>
  <c r="W144" i="20" s="1"/>
  <c r="T144" i="20"/>
  <c r="O144" i="20"/>
  <c r="P144" i="20" s="1"/>
  <c r="L144" i="20"/>
  <c r="K144" i="20"/>
  <c r="M144" i="20" s="1"/>
  <c r="J144" i="20"/>
  <c r="I144" i="20"/>
  <c r="H144" i="20"/>
  <c r="R144" i="20" s="1"/>
  <c r="G144" i="20"/>
  <c r="F144" i="20"/>
  <c r="E144" i="20"/>
  <c r="D144" i="20"/>
  <c r="C144" i="20"/>
  <c r="B144" i="20"/>
  <c r="V143" i="20"/>
  <c r="T143" i="20"/>
  <c r="O143" i="20"/>
  <c r="L143" i="20"/>
  <c r="K143" i="20"/>
  <c r="J143" i="20"/>
  <c r="I143" i="20"/>
  <c r="H143" i="20"/>
  <c r="R143" i="20" s="1"/>
  <c r="S143" i="20" s="1"/>
  <c r="G143" i="20"/>
  <c r="F143" i="20"/>
  <c r="E143" i="20"/>
  <c r="D143" i="20"/>
  <c r="C143" i="20"/>
  <c r="B143" i="20"/>
  <c r="V142" i="20"/>
  <c r="T142" i="20"/>
  <c r="O142" i="20"/>
  <c r="L142" i="20"/>
  <c r="K142" i="20"/>
  <c r="J142" i="20"/>
  <c r="I142" i="20"/>
  <c r="H142" i="20"/>
  <c r="R142" i="20" s="1"/>
  <c r="G142" i="20"/>
  <c r="F142" i="20"/>
  <c r="E142" i="20"/>
  <c r="D142" i="20"/>
  <c r="C142" i="20"/>
  <c r="B142" i="20"/>
  <c r="V141" i="20"/>
  <c r="W141" i="20" s="1"/>
  <c r="T141" i="20"/>
  <c r="O141" i="20"/>
  <c r="L141" i="20"/>
  <c r="K141" i="20"/>
  <c r="J141" i="20"/>
  <c r="I141" i="20"/>
  <c r="H141" i="20"/>
  <c r="G141" i="20"/>
  <c r="F141" i="20"/>
  <c r="E141" i="20"/>
  <c r="D141" i="20"/>
  <c r="C141" i="20"/>
  <c r="B141" i="20"/>
  <c r="V140" i="20"/>
  <c r="T140" i="20"/>
  <c r="O140" i="20"/>
  <c r="L140" i="20"/>
  <c r="K140" i="20"/>
  <c r="J140" i="20"/>
  <c r="I140" i="20"/>
  <c r="H140" i="20"/>
  <c r="R140" i="20" s="1"/>
  <c r="G140" i="20"/>
  <c r="F140" i="20"/>
  <c r="E140" i="20"/>
  <c r="D140" i="20"/>
  <c r="C140" i="20"/>
  <c r="B140" i="20"/>
  <c r="V139" i="20"/>
  <c r="T139" i="20"/>
  <c r="O139" i="20"/>
  <c r="L139" i="20"/>
  <c r="K139" i="20"/>
  <c r="M139" i="20" s="1"/>
  <c r="J139" i="20"/>
  <c r="I139" i="20"/>
  <c r="H139" i="20"/>
  <c r="R139" i="20" s="1"/>
  <c r="G139" i="20"/>
  <c r="F139" i="20"/>
  <c r="E139" i="20"/>
  <c r="D139" i="20"/>
  <c r="C139" i="20"/>
  <c r="B139" i="20"/>
  <c r="V138" i="20"/>
  <c r="W138" i="20" s="1"/>
  <c r="T138" i="20"/>
  <c r="U138" i="20" s="1"/>
  <c r="O138" i="20"/>
  <c r="L138" i="20"/>
  <c r="K138" i="20"/>
  <c r="J138" i="20"/>
  <c r="I138" i="20"/>
  <c r="H138" i="20"/>
  <c r="G138" i="20"/>
  <c r="F138" i="20"/>
  <c r="E138" i="20"/>
  <c r="D138" i="20"/>
  <c r="C138" i="20"/>
  <c r="B138" i="20"/>
  <c r="V137" i="20"/>
  <c r="T137" i="20"/>
  <c r="O137" i="20"/>
  <c r="L137" i="20"/>
  <c r="K137" i="20"/>
  <c r="J137" i="20"/>
  <c r="I137" i="20"/>
  <c r="H137" i="20"/>
  <c r="R137" i="20" s="1"/>
  <c r="G137" i="20"/>
  <c r="F137" i="20"/>
  <c r="E137" i="20"/>
  <c r="D137" i="20"/>
  <c r="C137" i="20"/>
  <c r="B137" i="20"/>
  <c r="V136" i="20"/>
  <c r="T136" i="20"/>
  <c r="O136" i="20"/>
  <c r="L136" i="20"/>
  <c r="K136" i="20"/>
  <c r="J136" i="20"/>
  <c r="I136" i="20"/>
  <c r="H136" i="20"/>
  <c r="R136" i="20" s="1"/>
  <c r="G136" i="20"/>
  <c r="F136" i="20"/>
  <c r="E136" i="20"/>
  <c r="D136" i="20"/>
  <c r="C136" i="20"/>
  <c r="B136" i="20"/>
  <c r="V135" i="20"/>
  <c r="T135" i="20"/>
  <c r="O135" i="20"/>
  <c r="L135" i="20"/>
  <c r="K135" i="20"/>
  <c r="M135" i="20" s="1"/>
  <c r="J135" i="20"/>
  <c r="I135" i="20"/>
  <c r="H135" i="20"/>
  <c r="R135" i="20" s="1"/>
  <c r="S135" i="20" s="1"/>
  <c r="G135" i="20"/>
  <c r="F135" i="20"/>
  <c r="E135" i="20"/>
  <c r="D135" i="20"/>
  <c r="C135" i="20"/>
  <c r="B135" i="20"/>
  <c r="V134" i="20"/>
  <c r="W134" i="20" s="1"/>
  <c r="T134" i="20"/>
  <c r="O134" i="20"/>
  <c r="P134" i="20" s="1"/>
  <c r="L134" i="20"/>
  <c r="K134" i="20"/>
  <c r="J134" i="20"/>
  <c r="I134" i="20"/>
  <c r="H134" i="20"/>
  <c r="R134" i="20" s="1"/>
  <c r="G134" i="20"/>
  <c r="F134" i="20"/>
  <c r="E134" i="20"/>
  <c r="D134" i="20"/>
  <c r="C134" i="20"/>
  <c r="B134" i="20"/>
  <c r="V133" i="20"/>
  <c r="T133" i="20"/>
  <c r="O133" i="20"/>
  <c r="L133" i="20"/>
  <c r="K133" i="20"/>
  <c r="J133" i="20"/>
  <c r="I133" i="20"/>
  <c r="H133" i="20"/>
  <c r="G133" i="20"/>
  <c r="F133" i="20"/>
  <c r="E133" i="20"/>
  <c r="D133" i="20"/>
  <c r="C133" i="20"/>
  <c r="B133" i="20"/>
  <c r="V132" i="20"/>
  <c r="T132" i="20"/>
  <c r="O132" i="20"/>
  <c r="L132" i="20"/>
  <c r="K132" i="20"/>
  <c r="M132" i="20" s="1"/>
  <c r="J132" i="20"/>
  <c r="I132" i="20"/>
  <c r="H132" i="20"/>
  <c r="R132" i="20" s="1"/>
  <c r="G132" i="20"/>
  <c r="F132" i="20"/>
  <c r="E132" i="20"/>
  <c r="D132" i="20"/>
  <c r="C132" i="20"/>
  <c r="B132" i="20"/>
  <c r="V131" i="20"/>
  <c r="T131" i="20"/>
  <c r="O131" i="20"/>
  <c r="L131" i="20"/>
  <c r="K131" i="20"/>
  <c r="J131" i="20"/>
  <c r="I131" i="20"/>
  <c r="H131" i="20"/>
  <c r="R131" i="20" s="1"/>
  <c r="G131" i="20"/>
  <c r="F131" i="20"/>
  <c r="E131" i="20"/>
  <c r="D131" i="20"/>
  <c r="C131" i="20"/>
  <c r="B131" i="20"/>
  <c r="V130" i="20"/>
  <c r="W130" i="20" s="1"/>
  <c r="T130" i="20"/>
  <c r="U130" i="20" s="1"/>
  <c r="O130" i="20"/>
  <c r="L130" i="20"/>
  <c r="K130" i="20"/>
  <c r="M130" i="20" s="1"/>
  <c r="J130" i="20"/>
  <c r="I130" i="20"/>
  <c r="H130" i="20"/>
  <c r="G130" i="20"/>
  <c r="F130" i="20"/>
  <c r="E130" i="20"/>
  <c r="D130" i="20"/>
  <c r="C130" i="20"/>
  <c r="B130" i="20"/>
  <c r="V129" i="20"/>
  <c r="T129" i="20"/>
  <c r="O129" i="20"/>
  <c r="L129" i="20"/>
  <c r="K129" i="20"/>
  <c r="J129" i="20"/>
  <c r="I129" i="20"/>
  <c r="H129" i="20"/>
  <c r="R129" i="20" s="1"/>
  <c r="G129" i="20"/>
  <c r="F129" i="20"/>
  <c r="E129" i="20"/>
  <c r="D129" i="20"/>
  <c r="C129" i="20"/>
  <c r="B129" i="20"/>
  <c r="V128" i="20"/>
  <c r="T128" i="20"/>
  <c r="O128" i="20"/>
  <c r="L128" i="20"/>
  <c r="K128" i="20"/>
  <c r="J128" i="20"/>
  <c r="I128" i="20"/>
  <c r="H128" i="20"/>
  <c r="G128" i="20"/>
  <c r="F128" i="20"/>
  <c r="E128" i="20"/>
  <c r="D128" i="20"/>
  <c r="C128" i="20"/>
  <c r="B128" i="20"/>
  <c r="V127" i="20"/>
  <c r="T127" i="20"/>
  <c r="O127" i="20"/>
  <c r="L127" i="20"/>
  <c r="K127" i="20"/>
  <c r="J127" i="20"/>
  <c r="I127" i="20"/>
  <c r="H127" i="20"/>
  <c r="R127" i="20" s="1"/>
  <c r="G127" i="20"/>
  <c r="F127" i="20"/>
  <c r="E127" i="20"/>
  <c r="D127" i="20"/>
  <c r="C127" i="20"/>
  <c r="B127" i="20"/>
  <c r="V126" i="20"/>
  <c r="T126" i="20"/>
  <c r="O126" i="20"/>
  <c r="P126" i="20" s="1"/>
  <c r="L126" i="20"/>
  <c r="K126" i="20"/>
  <c r="M126" i="20" s="1"/>
  <c r="J126" i="20"/>
  <c r="I126" i="20"/>
  <c r="H126" i="20"/>
  <c r="R126" i="20" s="1"/>
  <c r="G126" i="20"/>
  <c r="F126" i="20"/>
  <c r="E126" i="20"/>
  <c r="D126" i="20"/>
  <c r="C126" i="20"/>
  <c r="B126" i="20"/>
  <c r="V125" i="20"/>
  <c r="T125" i="20"/>
  <c r="O125" i="20"/>
  <c r="L125" i="20"/>
  <c r="K125" i="20"/>
  <c r="J125" i="20"/>
  <c r="I125" i="20"/>
  <c r="H125" i="20"/>
  <c r="G125" i="20"/>
  <c r="F125" i="20"/>
  <c r="E125" i="20"/>
  <c r="D125" i="20"/>
  <c r="C125" i="20"/>
  <c r="B125" i="20"/>
  <c r="V124" i="20"/>
  <c r="T124" i="20"/>
  <c r="O124" i="20"/>
  <c r="L124" i="20"/>
  <c r="K124" i="20"/>
  <c r="M124" i="20" s="1"/>
  <c r="J124" i="20"/>
  <c r="I124" i="20"/>
  <c r="H124" i="20"/>
  <c r="R124" i="20" s="1"/>
  <c r="G124" i="20"/>
  <c r="F124" i="20"/>
  <c r="E124" i="20"/>
  <c r="D124" i="20"/>
  <c r="C124" i="20"/>
  <c r="B124" i="20"/>
  <c r="V123" i="20"/>
  <c r="T123" i="20"/>
  <c r="O123" i="20"/>
  <c r="L123" i="20"/>
  <c r="K123" i="20"/>
  <c r="J123" i="20"/>
  <c r="I123" i="20"/>
  <c r="H123" i="20"/>
  <c r="Q123" i="20" s="1"/>
  <c r="G123" i="20"/>
  <c r="F123" i="20"/>
  <c r="E123" i="20"/>
  <c r="D123" i="20"/>
  <c r="C123" i="20"/>
  <c r="B123" i="20"/>
  <c r="V122" i="20"/>
  <c r="T122" i="20"/>
  <c r="O122" i="20"/>
  <c r="L122" i="20"/>
  <c r="K122" i="20"/>
  <c r="J122" i="20"/>
  <c r="I122" i="20"/>
  <c r="H122" i="20"/>
  <c r="G122" i="20"/>
  <c r="F122" i="20"/>
  <c r="E122" i="20"/>
  <c r="D122" i="20"/>
  <c r="C122" i="20"/>
  <c r="B122" i="20"/>
  <c r="V121" i="20"/>
  <c r="T121" i="20"/>
  <c r="O121" i="20"/>
  <c r="P121" i="20" s="1"/>
  <c r="L121" i="20"/>
  <c r="K121" i="20"/>
  <c r="J121" i="20"/>
  <c r="I121" i="20"/>
  <c r="H121" i="20"/>
  <c r="R121" i="20" s="1"/>
  <c r="G121" i="20"/>
  <c r="F121" i="20"/>
  <c r="E121" i="20"/>
  <c r="D121" i="20"/>
  <c r="C121" i="20"/>
  <c r="B121" i="20"/>
  <c r="V120" i="20"/>
  <c r="T120" i="20"/>
  <c r="O120" i="20"/>
  <c r="L120" i="20"/>
  <c r="K120" i="20"/>
  <c r="J120" i="20"/>
  <c r="I120" i="20"/>
  <c r="H120" i="20"/>
  <c r="R120" i="20" s="1"/>
  <c r="G120" i="20"/>
  <c r="F120" i="20"/>
  <c r="E120" i="20"/>
  <c r="D120" i="20"/>
  <c r="C120" i="20"/>
  <c r="B120" i="20"/>
  <c r="V119" i="20"/>
  <c r="T119" i="20"/>
  <c r="O119" i="20"/>
  <c r="L119" i="20"/>
  <c r="K119" i="20"/>
  <c r="M119" i="20" s="1"/>
  <c r="J119" i="20"/>
  <c r="I119" i="20"/>
  <c r="H119" i="20"/>
  <c r="R119" i="20" s="1"/>
  <c r="G119" i="20"/>
  <c r="F119" i="20"/>
  <c r="E119" i="20"/>
  <c r="D119" i="20"/>
  <c r="C119" i="20"/>
  <c r="B119" i="20"/>
  <c r="V118" i="20"/>
  <c r="T118" i="20"/>
  <c r="O118" i="20"/>
  <c r="P118" i="20" s="1"/>
  <c r="L118" i="20"/>
  <c r="K118" i="20"/>
  <c r="J118" i="20"/>
  <c r="I118" i="20"/>
  <c r="H118" i="20"/>
  <c r="R118" i="20" s="1"/>
  <c r="G118" i="20"/>
  <c r="F118" i="20"/>
  <c r="E118" i="20"/>
  <c r="D118" i="20"/>
  <c r="C118" i="20"/>
  <c r="B118" i="20"/>
  <c r="V117" i="20"/>
  <c r="T117" i="20"/>
  <c r="O117" i="20"/>
  <c r="L117" i="20"/>
  <c r="U117" i="20" s="1"/>
  <c r="K117" i="20"/>
  <c r="J117" i="20"/>
  <c r="I117" i="20"/>
  <c r="H117" i="20"/>
  <c r="G117" i="20"/>
  <c r="F117" i="20"/>
  <c r="E117" i="20"/>
  <c r="D117" i="20"/>
  <c r="C117" i="20"/>
  <c r="B117" i="20"/>
  <c r="V116" i="20"/>
  <c r="T116" i="20"/>
  <c r="O116" i="20"/>
  <c r="L116" i="20"/>
  <c r="K116" i="20"/>
  <c r="J116" i="20"/>
  <c r="I116" i="20"/>
  <c r="H116" i="20"/>
  <c r="R116" i="20" s="1"/>
  <c r="G116" i="20"/>
  <c r="F116" i="20"/>
  <c r="E116" i="20"/>
  <c r="D116" i="20"/>
  <c r="C116" i="20"/>
  <c r="B116" i="20"/>
  <c r="V115" i="20"/>
  <c r="W115" i="20" s="1"/>
  <c r="T115" i="20"/>
  <c r="O115" i="20"/>
  <c r="L115" i="20"/>
  <c r="K115" i="20"/>
  <c r="M115" i="20" s="1"/>
  <c r="J115" i="20"/>
  <c r="I115" i="20"/>
  <c r="H115" i="20"/>
  <c r="G115" i="20"/>
  <c r="F115" i="20"/>
  <c r="E115" i="20"/>
  <c r="D115" i="20"/>
  <c r="C115" i="20"/>
  <c r="B115" i="20"/>
  <c r="V114" i="20"/>
  <c r="T114" i="20"/>
  <c r="O114" i="20"/>
  <c r="L114" i="20"/>
  <c r="K114" i="20"/>
  <c r="J114" i="20"/>
  <c r="I114" i="20"/>
  <c r="H114" i="20"/>
  <c r="G114" i="20"/>
  <c r="F114" i="20"/>
  <c r="E114" i="20"/>
  <c r="D114" i="20"/>
  <c r="C114" i="20"/>
  <c r="B114" i="20"/>
  <c r="V113" i="20"/>
  <c r="T113" i="20"/>
  <c r="O113" i="20"/>
  <c r="P113" i="20" s="1"/>
  <c r="L113" i="20"/>
  <c r="K113" i="20"/>
  <c r="J113" i="20"/>
  <c r="I113" i="20"/>
  <c r="H113" i="20"/>
  <c r="R113" i="20" s="1"/>
  <c r="G113" i="20"/>
  <c r="F113" i="20"/>
  <c r="E113" i="20"/>
  <c r="D113" i="20"/>
  <c r="C113" i="20"/>
  <c r="B113" i="20"/>
  <c r="V112" i="20"/>
  <c r="T112" i="20"/>
  <c r="O112" i="20"/>
  <c r="L112" i="20"/>
  <c r="K112" i="20"/>
  <c r="J112" i="20"/>
  <c r="I112" i="20"/>
  <c r="H112" i="20"/>
  <c r="G112" i="20"/>
  <c r="F112" i="20"/>
  <c r="E112" i="20"/>
  <c r="D112" i="20"/>
  <c r="C112" i="20"/>
  <c r="B112" i="20"/>
  <c r="V111" i="20"/>
  <c r="T111" i="20"/>
  <c r="O111" i="20"/>
  <c r="L111" i="20"/>
  <c r="K111" i="20"/>
  <c r="J111" i="20"/>
  <c r="I111" i="20"/>
  <c r="H111" i="20"/>
  <c r="R111" i="20" s="1"/>
  <c r="G111" i="20"/>
  <c r="F111" i="20"/>
  <c r="E111" i="20"/>
  <c r="D111" i="20"/>
  <c r="C111" i="20"/>
  <c r="B111" i="20"/>
  <c r="V110" i="20"/>
  <c r="T110" i="20"/>
  <c r="O110" i="20"/>
  <c r="L110" i="20"/>
  <c r="K110" i="20"/>
  <c r="J110" i="20"/>
  <c r="I110" i="20"/>
  <c r="H110" i="20"/>
  <c r="R110" i="20" s="1"/>
  <c r="G110" i="20"/>
  <c r="F110" i="20"/>
  <c r="E110" i="20"/>
  <c r="D110" i="20"/>
  <c r="C110" i="20"/>
  <c r="B110" i="20"/>
  <c r="V109" i="20"/>
  <c r="T109" i="20"/>
  <c r="O109" i="20"/>
  <c r="L109" i="20"/>
  <c r="K109" i="20"/>
  <c r="J109" i="20"/>
  <c r="I109" i="20"/>
  <c r="H109" i="20"/>
  <c r="G109" i="20"/>
  <c r="F109" i="20"/>
  <c r="E109" i="20"/>
  <c r="D109" i="20"/>
  <c r="C109" i="20"/>
  <c r="B109" i="20"/>
  <c r="V108" i="20"/>
  <c r="T108" i="20"/>
  <c r="R108" i="20"/>
  <c r="S108" i="20" s="1"/>
  <c r="O108" i="20"/>
  <c r="L108" i="20"/>
  <c r="K108" i="20"/>
  <c r="J108" i="20"/>
  <c r="I108" i="20"/>
  <c r="H108" i="20"/>
  <c r="G108" i="20"/>
  <c r="F108" i="20"/>
  <c r="E108" i="20"/>
  <c r="D108" i="20"/>
  <c r="C108" i="20"/>
  <c r="B108" i="20"/>
  <c r="V107" i="20"/>
  <c r="T107" i="20"/>
  <c r="O107" i="20"/>
  <c r="L107" i="20"/>
  <c r="K107" i="20"/>
  <c r="J107" i="20"/>
  <c r="I107" i="20"/>
  <c r="H107" i="20"/>
  <c r="R107" i="20" s="1"/>
  <c r="S107" i="20" s="1"/>
  <c r="G107" i="20"/>
  <c r="F107" i="20"/>
  <c r="E107" i="20"/>
  <c r="D107" i="20"/>
  <c r="C107" i="20"/>
  <c r="B107" i="20"/>
  <c r="V106" i="20"/>
  <c r="T106" i="20"/>
  <c r="O106" i="20"/>
  <c r="L106" i="20"/>
  <c r="K106" i="20"/>
  <c r="J106" i="20"/>
  <c r="I106" i="20"/>
  <c r="H106" i="20"/>
  <c r="G106" i="20"/>
  <c r="F106" i="20"/>
  <c r="E106" i="20"/>
  <c r="D106" i="20"/>
  <c r="C106" i="20"/>
  <c r="B106" i="20"/>
  <c r="V105" i="20"/>
  <c r="W105" i="20" s="1"/>
  <c r="T105" i="20"/>
  <c r="O105" i="20"/>
  <c r="L105" i="20"/>
  <c r="K105" i="20"/>
  <c r="J105" i="20"/>
  <c r="I105" i="20"/>
  <c r="H105" i="20"/>
  <c r="R105" i="20" s="1"/>
  <c r="G105" i="20"/>
  <c r="F105" i="20"/>
  <c r="E105" i="20"/>
  <c r="D105" i="20"/>
  <c r="C105" i="20"/>
  <c r="B105" i="20"/>
  <c r="V104" i="20"/>
  <c r="T104" i="20"/>
  <c r="O104" i="20"/>
  <c r="P104" i="20" s="1"/>
  <c r="L104" i="20"/>
  <c r="K104" i="20"/>
  <c r="J104" i="20"/>
  <c r="I104" i="20"/>
  <c r="H104" i="20"/>
  <c r="G104" i="20"/>
  <c r="F104" i="20"/>
  <c r="E104" i="20"/>
  <c r="D104" i="20"/>
  <c r="C104" i="20"/>
  <c r="B104" i="20"/>
  <c r="V103" i="20"/>
  <c r="T103" i="20"/>
  <c r="O103" i="20"/>
  <c r="L103" i="20"/>
  <c r="K103" i="20"/>
  <c r="J103" i="20"/>
  <c r="I103" i="20"/>
  <c r="H103" i="20"/>
  <c r="R103" i="20" s="1"/>
  <c r="G103" i="20"/>
  <c r="F103" i="20"/>
  <c r="E103" i="20"/>
  <c r="D103" i="20"/>
  <c r="C103" i="20"/>
  <c r="B103" i="20"/>
  <c r="V102" i="20"/>
  <c r="T102" i="20"/>
  <c r="O102" i="20"/>
  <c r="L102" i="20"/>
  <c r="K102" i="20"/>
  <c r="J102" i="20"/>
  <c r="I102" i="20"/>
  <c r="H102" i="20"/>
  <c r="R102" i="20" s="1"/>
  <c r="G102" i="20"/>
  <c r="F102" i="20"/>
  <c r="E102" i="20"/>
  <c r="D102" i="20"/>
  <c r="C102" i="20"/>
  <c r="B102" i="20"/>
  <c r="V101" i="20"/>
  <c r="W101" i="20" s="1"/>
  <c r="T101" i="20"/>
  <c r="O101" i="20"/>
  <c r="L101" i="20"/>
  <c r="K101" i="20"/>
  <c r="J101" i="20"/>
  <c r="I101" i="20"/>
  <c r="H101" i="20"/>
  <c r="G101" i="20"/>
  <c r="F101" i="20"/>
  <c r="E101" i="20"/>
  <c r="D101" i="20"/>
  <c r="C101" i="20"/>
  <c r="B101" i="20"/>
  <c r="V100" i="20"/>
  <c r="T100" i="20"/>
  <c r="U100" i="20" s="1"/>
  <c r="O100" i="20"/>
  <c r="L100" i="20"/>
  <c r="K100" i="20"/>
  <c r="J100" i="20"/>
  <c r="I100" i="20"/>
  <c r="H100" i="20"/>
  <c r="R100" i="20" s="1"/>
  <c r="G100" i="20"/>
  <c r="F100" i="20"/>
  <c r="E100" i="20"/>
  <c r="D100" i="20"/>
  <c r="C100" i="20"/>
  <c r="B100" i="20"/>
  <c r="V99" i="20"/>
  <c r="T99" i="20"/>
  <c r="U99" i="20" s="1"/>
  <c r="O99" i="20"/>
  <c r="L99" i="20"/>
  <c r="K99" i="20"/>
  <c r="J99" i="20"/>
  <c r="I99" i="20"/>
  <c r="H99" i="20"/>
  <c r="G99" i="20"/>
  <c r="F99" i="20"/>
  <c r="E99" i="20"/>
  <c r="D99" i="20"/>
  <c r="C99" i="20"/>
  <c r="B99" i="20"/>
  <c r="V98" i="20"/>
  <c r="T98" i="20"/>
  <c r="O98" i="20"/>
  <c r="L98" i="20"/>
  <c r="K98" i="20"/>
  <c r="M98" i="20" s="1"/>
  <c r="J98" i="20"/>
  <c r="I98" i="20"/>
  <c r="H98" i="20"/>
  <c r="G98" i="20"/>
  <c r="F98" i="20"/>
  <c r="E98" i="20"/>
  <c r="D98" i="20"/>
  <c r="C98" i="20"/>
  <c r="B98" i="20"/>
  <c r="V97" i="20"/>
  <c r="T97" i="20"/>
  <c r="O97" i="20"/>
  <c r="L97" i="20"/>
  <c r="K97" i="20"/>
  <c r="J97" i="20"/>
  <c r="I97" i="20"/>
  <c r="H97" i="20"/>
  <c r="R97" i="20" s="1"/>
  <c r="G97" i="20"/>
  <c r="F97" i="20"/>
  <c r="E97" i="20"/>
  <c r="D97" i="20"/>
  <c r="C97" i="20"/>
  <c r="B97" i="20"/>
  <c r="V96" i="20"/>
  <c r="T96" i="20"/>
  <c r="O96" i="20"/>
  <c r="P96" i="20" s="1"/>
  <c r="L96" i="20"/>
  <c r="K96" i="20"/>
  <c r="J96" i="20"/>
  <c r="I96" i="20"/>
  <c r="H96" i="20"/>
  <c r="G96" i="20"/>
  <c r="F96" i="20"/>
  <c r="E96" i="20"/>
  <c r="D96" i="20"/>
  <c r="C96" i="20"/>
  <c r="B96" i="20"/>
  <c r="V95" i="20"/>
  <c r="T95" i="20"/>
  <c r="O95" i="20"/>
  <c r="L95" i="20"/>
  <c r="K95" i="20"/>
  <c r="J95" i="20"/>
  <c r="I95" i="20"/>
  <c r="H95" i="20"/>
  <c r="R95" i="20" s="1"/>
  <c r="G95" i="20"/>
  <c r="F95" i="20"/>
  <c r="E95" i="20"/>
  <c r="D95" i="20"/>
  <c r="C95" i="20"/>
  <c r="B95" i="20"/>
  <c r="V94" i="20"/>
  <c r="T94" i="20"/>
  <c r="O94" i="20"/>
  <c r="L94" i="20"/>
  <c r="K94" i="20"/>
  <c r="J94" i="20"/>
  <c r="I94" i="20"/>
  <c r="H94" i="20"/>
  <c r="Q95" i="20" s="1"/>
  <c r="G94" i="20"/>
  <c r="F94" i="20"/>
  <c r="E94" i="20"/>
  <c r="D94" i="20"/>
  <c r="C94" i="20"/>
  <c r="B94" i="20"/>
  <c r="V93" i="20"/>
  <c r="T93" i="20"/>
  <c r="O93" i="20"/>
  <c r="L93" i="20"/>
  <c r="K93" i="20"/>
  <c r="J93" i="20"/>
  <c r="I93" i="20"/>
  <c r="H93" i="20"/>
  <c r="G93" i="20"/>
  <c r="F93" i="20"/>
  <c r="E93" i="20"/>
  <c r="D93" i="20"/>
  <c r="C93" i="20"/>
  <c r="B93" i="20"/>
  <c r="V92" i="20"/>
  <c r="T92" i="20"/>
  <c r="O92" i="20"/>
  <c r="L92" i="20"/>
  <c r="K92" i="20"/>
  <c r="J92" i="20"/>
  <c r="I92" i="20"/>
  <c r="H92" i="20"/>
  <c r="G92" i="20"/>
  <c r="F92" i="20"/>
  <c r="E92" i="20"/>
  <c r="D92" i="20"/>
  <c r="C92" i="20"/>
  <c r="B92" i="20"/>
  <c r="V91" i="20"/>
  <c r="W91" i="20" s="1"/>
  <c r="T91" i="20"/>
  <c r="O91" i="20"/>
  <c r="L91" i="20"/>
  <c r="K91" i="20"/>
  <c r="J91" i="20"/>
  <c r="I91" i="20"/>
  <c r="H91" i="20"/>
  <c r="G91" i="20"/>
  <c r="F91" i="20"/>
  <c r="E91" i="20"/>
  <c r="D91" i="20"/>
  <c r="C91" i="20"/>
  <c r="B91" i="20"/>
  <c r="V90" i="20"/>
  <c r="W90" i="20" s="1"/>
  <c r="T90" i="20"/>
  <c r="O90" i="20"/>
  <c r="L90" i="20"/>
  <c r="K90" i="20"/>
  <c r="J90" i="20"/>
  <c r="I90" i="20"/>
  <c r="H90" i="20"/>
  <c r="G90" i="20"/>
  <c r="F90" i="20"/>
  <c r="E90" i="20"/>
  <c r="D90" i="20"/>
  <c r="C90" i="20"/>
  <c r="B90" i="20"/>
  <c r="V89" i="20"/>
  <c r="T89" i="20"/>
  <c r="U89" i="20" s="1"/>
  <c r="O89" i="20"/>
  <c r="L89" i="20"/>
  <c r="K89" i="20"/>
  <c r="J89" i="20"/>
  <c r="I89" i="20"/>
  <c r="H89" i="20"/>
  <c r="R89" i="20" s="1"/>
  <c r="G89" i="20"/>
  <c r="F89" i="20"/>
  <c r="E89" i="20"/>
  <c r="D89" i="20"/>
  <c r="C89" i="20"/>
  <c r="B89" i="20"/>
  <c r="V88" i="20"/>
  <c r="T88" i="20"/>
  <c r="O88" i="20"/>
  <c r="P88" i="20" s="1"/>
  <c r="L88" i="20"/>
  <c r="K88" i="20"/>
  <c r="J88" i="20"/>
  <c r="I88" i="20"/>
  <c r="H88" i="20"/>
  <c r="G88" i="20"/>
  <c r="F88" i="20"/>
  <c r="E88" i="20"/>
  <c r="D88" i="20"/>
  <c r="C88" i="20"/>
  <c r="B88" i="20"/>
  <c r="V87" i="20"/>
  <c r="T87" i="20"/>
  <c r="O87" i="20"/>
  <c r="L87" i="20"/>
  <c r="K87" i="20"/>
  <c r="J87" i="20"/>
  <c r="I87" i="20"/>
  <c r="H87" i="20"/>
  <c r="G87" i="20"/>
  <c r="F87" i="20"/>
  <c r="E87" i="20"/>
  <c r="D87" i="20"/>
  <c r="C87" i="20"/>
  <c r="B87" i="20"/>
  <c r="V86" i="20"/>
  <c r="T86" i="20"/>
  <c r="O86" i="20"/>
  <c r="L86" i="20"/>
  <c r="K86" i="20"/>
  <c r="J86" i="20"/>
  <c r="I86" i="20"/>
  <c r="H86" i="20"/>
  <c r="R86" i="20" s="1"/>
  <c r="G86" i="20"/>
  <c r="F86" i="20"/>
  <c r="E86" i="20"/>
  <c r="D86" i="20"/>
  <c r="C86" i="20"/>
  <c r="B86" i="20"/>
  <c r="V85" i="20"/>
  <c r="T85" i="20"/>
  <c r="O85" i="20"/>
  <c r="L85" i="20"/>
  <c r="K85" i="20"/>
  <c r="J85" i="20"/>
  <c r="I85" i="20"/>
  <c r="H85" i="20"/>
  <c r="G85" i="20"/>
  <c r="F85" i="20"/>
  <c r="E85" i="20"/>
  <c r="D85" i="20"/>
  <c r="C85" i="20"/>
  <c r="B85" i="20"/>
  <c r="V84" i="20"/>
  <c r="T84" i="20"/>
  <c r="O84" i="20"/>
  <c r="L84" i="20"/>
  <c r="K84" i="20"/>
  <c r="J84" i="20"/>
  <c r="I84" i="20"/>
  <c r="H84" i="20"/>
  <c r="R84" i="20" s="1"/>
  <c r="G84" i="20"/>
  <c r="F84" i="20"/>
  <c r="E84" i="20"/>
  <c r="D84" i="20"/>
  <c r="C84" i="20"/>
  <c r="B84" i="20"/>
  <c r="V83" i="20"/>
  <c r="T83" i="20"/>
  <c r="O83" i="20"/>
  <c r="L83" i="20"/>
  <c r="K83" i="20"/>
  <c r="M83" i="20" s="1"/>
  <c r="J83" i="20"/>
  <c r="I83" i="20"/>
  <c r="H83" i="20"/>
  <c r="R83" i="20" s="1"/>
  <c r="G83" i="20"/>
  <c r="F83" i="20"/>
  <c r="E83" i="20"/>
  <c r="D83" i="20"/>
  <c r="C83" i="20"/>
  <c r="B83" i="20"/>
  <c r="V82" i="20"/>
  <c r="T82" i="20"/>
  <c r="O82" i="20"/>
  <c r="L82" i="20"/>
  <c r="K82" i="20"/>
  <c r="J82" i="20"/>
  <c r="I82" i="20"/>
  <c r="H82" i="20"/>
  <c r="G82" i="20"/>
  <c r="F82" i="20"/>
  <c r="E82" i="20"/>
  <c r="D82" i="20"/>
  <c r="C82" i="20"/>
  <c r="B82" i="20"/>
  <c r="V81" i="20"/>
  <c r="T81" i="20"/>
  <c r="O81" i="20"/>
  <c r="L81" i="20"/>
  <c r="K81" i="20"/>
  <c r="M81" i="20" s="1"/>
  <c r="J81" i="20"/>
  <c r="I81" i="20"/>
  <c r="H81" i="20"/>
  <c r="R81" i="20" s="1"/>
  <c r="G81" i="20"/>
  <c r="F81" i="20"/>
  <c r="E81" i="20"/>
  <c r="D81" i="20"/>
  <c r="C81" i="20"/>
  <c r="B81" i="20"/>
  <c r="V80" i="20"/>
  <c r="W80" i="20" s="1"/>
  <c r="T80" i="20"/>
  <c r="U80" i="20" s="1"/>
  <c r="O80" i="20"/>
  <c r="P80" i="20" s="1"/>
  <c r="L80" i="20"/>
  <c r="K80" i="20"/>
  <c r="J80" i="20"/>
  <c r="I80" i="20"/>
  <c r="H80" i="20"/>
  <c r="R80" i="20" s="1"/>
  <c r="S80" i="20" s="1"/>
  <c r="G80" i="20"/>
  <c r="F80" i="20"/>
  <c r="E80" i="20"/>
  <c r="D80" i="20"/>
  <c r="C80" i="20"/>
  <c r="B80" i="20"/>
  <c r="V79" i="20"/>
  <c r="T79" i="20"/>
  <c r="O79" i="20"/>
  <c r="P79" i="20" s="1"/>
  <c r="L79" i="20"/>
  <c r="K79" i="20"/>
  <c r="J79" i="20"/>
  <c r="I79" i="20"/>
  <c r="H79" i="20"/>
  <c r="R79" i="20" s="1"/>
  <c r="G79" i="20"/>
  <c r="F79" i="20"/>
  <c r="E79" i="20"/>
  <c r="D79" i="20"/>
  <c r="C79" i="20"/>
  <c r="B79" i="20"/>
  <c r="V78" i="20"/>
  <c r="T78" i="20"/>
  <c r="O78" i="20"/>
  <c r="L78" i="20"/>
  <c r="K78" i="20"/>
  <c r="J78" i="20"/>
  <c r="I78" i="20"/>
  <c r="H78" i="20"/>
  <c r="Q78" i="20" s="1"/>
  <c r="G78" i="20"/>
  <c r="F78" i="20"/>
  <c r="E78" i="20"/>
  <c r="D78" i="20"/>
  <c r="C78" i="20"/>
  <c r="B78" i="20"/>
  <c r="V77" i="20"/>
  <c r="T77" i="20"/>
  <c r="O77" i="20"/>
  <c r="L77" i="20"/>
  <c r="K77" i="20"/>
  <c r="J77" i="20"/>
  <c r="I77" i="20"/>
  <c r="H77" i="20"/>
  <c r="G77" i="20"/>
  <c r="F77" i="20"/>
  <c r="E77" i="20"/>
  <c r="D77" i="20"/>
  <c r="C77" i="20"/>
  <c r="B77" i="20"/>
  <c r="V76" i="20"/>
  <c r="T76" i="20"/>
  <c r="O76" i="20"/>
  <c r="L76" i="20"/>
  <c r="K76" i="20"/>
  <c r="J76" i="20"/>
  <c r="I76" i="20"/>
  <c r="H76" i="20"/>
  <c r="R76" i="20" s="1"/>
  <c r="G76" i="20"/>
  <c r="F76" i="20"/>
  <c r="E76" i="20"/>
  <c r="D76" i="20"/>
  <c r="C76" i="20"/>
  <c r="B76" i="20"/>
  <c r="V75" i="20"/>
  <c r="T75" i="20"/>
  <c r="O75" i="20"/>
  <c r="L75" i="20"/>
  <c r="K75" i="20"/>
  <c r="J75" i="20"/>
  <c r="I75" i="20"/>
  <c r="H75" i="20"/>
  <c r="G75" i="20"/>
  <c r="F75" i="20"/>
  <c r="E75" i="20"/>
  <c r="D75" i="20"/>
  <c r="C75" i="20"/>
  <c r="B75" i="20"/>
  <c r="V74" i="20"/>
  <c r="T74" i="20"/>
  <c r="O74" i="20"/>
  <c r="L74" i="20"/>
  <c r="K74" i="20"/>
  <c r="J74" i="20"/>
  <c r="I74" i="20"/>
  <c r="H74" i="20"/>
  <c r="G74" i="20"/>
  <c r="F74" i="20"/>
  <c r="E74" i="20"/>
  <c r="D74" i="20"/>
  <c r="C74" i="20"/>
  <c r="B74" i="20"/>
  <c r="V73" i="20"/>
  <c r="T73" i="20"/>
  <c r="O73" i="20"/>
  <c r="L73" i="20"/>
  <c r="K73" i="20"/>
  <c r="J73" i="20"/>
  <c r="I73" i="20"/>
  <c r="H73" i="20"/>
  <c r="R73" i="20" s="1"/>
  <c r="G73" i="20"/>
  <c r="F73" i="20"/>
  <c r="E73" i="20"/>
  <c r="D73" i="20"/>
  <c r="C73" i="20"/>
  <c r="B73" i="20"/>
  <c r="V72" i="20"/>
  <c r="T72" i="20"/>
  <c r="O72" i="20"/>
  <c r="P72" i="20" s="1"/>
  <c r="L72" i="20"/>
  <c r="K72" i="20"/>
  <c r="J72" i="20"/>
  <c r="I72" i="20"/>
  <c r="H72" i="20"/>
  <c r="R72" i="20" s="1"/>
  <c r="G72" i="20"/>
  <c r="F72" i="20"/>
  <c r="E72" i="20"/>
  <c r="D72" i="20"/>
  <c r="C72" i="20"/>
  <c r="B72" i="20"/>
  <c r="V71" i="20"/>
  <c r="T71" i="20"/>
  <c r="O71" i="20"/>
  <c r="L71" i="20"/>
  <c r="K71" i="20"/>
  <c r="J71" i="20"/>
  <c r="I71" i="20"/>
  <c r="H71" i="20"/>
  <c r="R71" i="20" s="1"/>
  <c r="G71" i="20"/>
  <c r="F71" i="20"/>
  <c r="E71" i="20"/>
  <c r="D71" i="20"/>
  <c r="C71" i="20"/>
  <c r="B71" i="20"/>
  <c r="V70" i="20"/>
  <c r="T70" i="20"/>
  <c r="O70" i="20"/>
  <c r="L70" i="20"/>
  <c r="K70" i="20"/>
  <c r="J70" i="20"/>
  <c r="I70" i="20"/>
  <c r="H70" i="20"/>
  <c r="R70" i="20" s="1"/>
  <c r="G70" i="20"/>
  <c r="F70" i="20"/>
  <c r="E70" i="20"/>
  <c r="D70" i="20"/>
  <c r="C70" i="20"/>
  <c r="B70" i="20"/>
  <c r="V69" i="20"/>
  <c r="T69" i="20"/>
  <c r="O69" i="20"/>
  <c r="L69" i="20"/>
  <c r="K69" i="20"/>
  <c r="J69" i="20"/>
  <c r="I69" i="20"/>
  <c r="H69" i="20"/>
  <c r="G69" i="20"/>
  <c r="F69" i="20"/>
  <c r="E69" i="20"/>
  <c r="D69" i="20"/>
  <c r="C69" i="20"/>
  <c r="B69" i="20"/>
  <c r="V68" i="20"/>
  <c r="T68" i="20"/>
  <c r="O68" i="20"/>
  <c r="L68" i="20"/>
  <c r="K68" i="20"/>
  <c r="J68" i="20"/>
  <c r="I68" i="20"/>
  <c r="H68" i="20"/>
  <c r="R68" i="20" s="1"/>
  <c r="G68" i="20"/>
  <c r="F68" i="20"/>
  <c r="E68" i="20"/>
  <c r="D68" i="20"/>
  <c r="C68" i="20"/>
  <c r="B68" i="20"/>
  <c r="V67" i="20"/>
  <c r="T67" i="20"/>
  <c r="O67" i="20"/>
  <c r="L67" i="20"/>
  <c r="K67" i="20"/>
  <c r="J67" i="20"/>
  <c r="I67" i="20"/>
  <c r="H67" i="20"/>
  <c r="R67" i="20" s="1"/>
  <c r="G67" i="20"/>
  <c r="F67" i="20"/>
  <c r="E67" i="20"/>
  <c r="D67" i="20"/>
  <c r="C67" i="20"/>
  <c r="B67" i="20"/>
  <c r="V66" i="20"/>
  <c r="T66" i="20"/>
  <c r="O66" i="20"/>
  <c r="L66" i="20"/>
  <c r="K66" i="20"/>
  <c r="M66" i="20" s="1"/>
  <c r="J66" i="20"/>
  <c r="I66" i="20"/>
  <c r="H66" i="20"/>
  <c r="G66" i="20"/>
  <c r="F66" i="20"/>
  <c r="E66" i="20"/>
  <c r="D66" i="20"/>
  <c r="C66" i="20"/>
  <c r="B66" i="20"/>
  <c r="V65" i="20"/>
  <c r="T65" i="20"/>
  <c r="O65" i="20"/>
  <c r="L65" i="20"/>
  <c r="K65" i="20"/>
  <c r="J65" i="20"/>
  <c r="I65" i="20"/>
  <c r="H65" i="20"/>
  <c r="R65" i="20" s="1"/>
  <c r="G65" i="20"/>
  <c r="F65" i="20"/>
  <c r="E65" i="20"/>
  <c r="D65" i="20"/>
  <c r="C65" i="20"/>
  <c r="B65" i="20"/>
  <c r="V64" i="20"/>
  <c r="T64" i="20"/>
  <c r="O64" i="20"/>
  <c r="L64" i="20"/>
  <c r="K64" i="20"/>
  <c r="J64" i="20"/>
  <c r="I64" i="20"/>
  <c r="H64" i="20"/>
  <c r="R64" i="20" s="1"/>
  <c r="G64" i="20"/>
  <c r="F64" i="20"/>
  <c r="E64" i="20"/>
  <c r="D64" i="20"/>
  <c r="C64" i="20"/>
  <c r="B64" i="20"/>
  <c r="V63" i="20"/>
  <c r="T63" i="20"/>
  <c r="O63" i="20"/>
  <c r="L63" i="20"/>
  <c r="K63" i="20"/>
  <c r="J63" i="20"/>
  <c r="I63" i="20"/>
  <c r="H63" i="20"/>
  <c r="R63" i="20" s="1"/>
  <c r="G63" i="20"/>
  <c r="F63" i="20"/>
  <c r="E63" i="20"/>
  <c r="D63" i="20"/>
  <c r="C63" i="20"/>
  <c r="B63" i="20"/>
  <c r="V62" i="20"/>
  <c r="W62" i="20" s="1"/>
  <c r="T62" i="20"/>
  <c r="U62" i="20" s="1"/>
  <c r="O62" i="20"/>
  <c r="L62" i="20"/>
  <c r="K62" i="20"/>
  <c r="M62" i="20" s="1"/>
  <c r="J62" i="20"/>
  <c r="I62" i="20"/>
  <c r="H62" i="20"/>
  <c r="R62" i="20" s="1"/>
  <c r="G62" i="20"/>
  <c r="F62" i="20"/>
  <c r="E62" i="20"/>
  <c r="D62" i="20"/>
  <c r="C62" i="20"/>
  <c r="B62" i="20"/>
  <c r="V61" i="20"/>
  <c r="T61" i="20"/>
  <c r="O61" i="20"/>
  <c r="L61" i="20"/>
  <c r="K61" i="20"/>
  <c r="J61" i="20"/>
  <c r="I61" i="20"/>
  <c r="H61" i="20"/>
  <c r="G61" i="20"/>
  <c r="F61" i="20"/>
  <c r="E61" i="20"/>
  <c r="D61" i="20"/>
  <c r="C61" i="20"/>
  <c r="B61" i="20"/>
  <c r="V60" i="20"/>
  <c r="T60" i="20"/>
  <c r="O60" i="20"/>
  <c r="L60" i="20"/>
  <c r="K60" i="20"/>
  <c r="J60" i="20"/>
  <c r="I60" i="20"/>
  <c r="H60" i="20"/>
  <c r="R60" i="20" s="1"/>
  <c r="G60" i="20"/>
  <c r="F60" i="20"/>
  <c r="E60" i="20"/>
  <c r="D60" i="20"/>
  <c r="C60" i="20"/>
  <c r="B60" i="20"/>
  <c r="V59" i="20"/>
  <c r="T59" i="20"/>
  <c r="O59" i="20"/>
  <c r="L59" i="20"/>
  <c r="K59" i="20"/>
  <c r="J59" i="20"/>
  <c r="I59" i="20"/>
  <c r="H59" i="20"/>
  <c r="R59" i="20" s="1"/>
  <c r="S59" i="20" s="1"/>
  <c r="G59" i="20"/>
  <c r="F59" i="20"/>
  <c r="E59" i="20"/>
  <c r="D59" i="20"/>
  <c r="C59" i="20"/>
  <c r="B59" i="20"/>
  <c r="V58" i="20"/>
  <c r="T58" i="20"/>
  <c r="O58" i="20"/>
  <c r="L58" i="20"/>
  <c r="K58" i="20"/>
  <c r="J58" i="20"/>
  <c r="I58" i="20"/>
  <c r="H58" i="20"/>
  <c r="G58" i="20"/>
  <c r="F58" i="20"/>
  <c r="E58" i="20"/>
  <c r="D58" i="20"/>
  <c r="C58" i="20"/>
  <c r="B58" i="20"/>
  <c r="V57" i="20"/>
  <c r="T57" i="20"/>
  <c r="O57" i="20"/>
  <c r="L57" i="20"/>
  <c r="K57" i="20"/>
  <c r="J57" i="20"/>
  <c r="I57" i="20"/>
  <c r="H57" i="20"/>
  <c r="R57" i="20" s="1"/>
  <c r="G57" i="20"/>
  <c r="F57" i="20"/>
  <c r="E57" i="20"/>
  <c r="D57" i="20"/>
  <c r="C57" i="20"/>
  <c r="B57" i="20"/>
  <c r="V56" i="20"/>
  <c r="T56" i="20"/>
  <c r="O56" i="20"/>
  <c r="L56" i="20"/>
  <c r="K56" i="20"/>
  <c r="J56" i="20"/>
  <c r="I56" i="20"/>
  <c r="H56" i="20"/>
  <c r="R56" i="20" s="1"/>
  <c r="G56" i="20"/>
  <c r="F56" i="20"/>
  <c r="E56" i="20"/>
  <c r="D56" i="20"/>
  <c r="C56" i="20"/>
  <c r="B56" i="20"/>
  <c r="V55" i="20"/>
  <c r="T55" i="20"/>
  <c r="O55" i="20"/>
  <c r="L55" i="20"/>
  <c r="K55" i="20"/>
  <c r="J55" i="20"/>
  <c r="I55" i="20"/>
  <c r="H55" i="20"/>
  <c r="Q56" i="20" s="1"/>
  <c r="G55" i="20"/>
  <c r="F55" i="20"/>
  <c r="E55" i="20"/>
  <c r="D55" i="20"/>
  <c r="C55" i="20"/>
  <c r="B55" i="20"/>
  <c r="V54" i="20"/>
  <c r="T54" i="20"/>
  <c r="O54" i="20"/>
  <c r="L54" i="20"/>
  <c r="K54" i="20"/>
  <c r="J54" i="20"/>
  <c r="I54" i="20"/>
  <c r="H54" i="20"/>
  <c r="G54" i="20"/>
  <c r="F54" i="20"/>
  <c r="E54" i="20"/>
  <c r="D54" i="20"/>
  <c r="C54" i="20"/>
  <c r="B54" i="20"/>
  <c r="V53" i="20"/>
  <c r="T53" i="20"/>
  <c r="O53" i="20"/>
  <c r="L53" i="20"/>
  <c r="K53" i="20"/>
  <c r="J53" i="20"/>
  <c r="I53" i="20"/>
  <c r="H53" i="20"/>
  <c r="R53" i="20" s="1"/>
  <c r="G53" i="20"/>
  <c r="F53" i="20"/>
  <c r="E53" i="20"/>
  <c r="D53" i="20"/>
  <c r="C53" i="20"/>
  <c r="B53" i="20"/>
  <c r="V52" i="20"/>
  <c r="T52" i="20"/>
  <c r="U52" i="20" s="1"/>
  <c r="O52" i="20"/>
  <c r="L52" i="20"/>
  <c r="K52" i="20"/>
  <c r="M52" i="20" s="1"/>
  <c r="J52" i="20"/>
  <c r="I52" i="20"/>
  <c r="H52" i="20"/>
  <c r="R52" i="20" s="1"/>
  <c r="G52" i="20"/>
  <c r="F52" i="20"/>
  <c r="E52" i="20"/>
  <c r="D52" i="20"/>
  <c r="C52" i="20"/>
  <c r="B52" i="20"/>
  <c r="V51" i="20"/>
  <c r="T51" i="20"/>
  <c r="O51" i="20"/>
  <c r="L51" i="20"/>
  <c r="K51" i="20"/>
  <c r="J51" i="20"/>
  <c r="I51" i="20"/>
  <c r="H51" i="20"/>
  <c r="G51" i="20"/>
  <c r="F51" i="20"/>
  <c r="E51" i="20"/>
  <c r="D51" i="20"/>
  <c r="C51" i="20"/>
  <c r="B51" i="20"/>
  <c r="V50" i="20"/>
  <c r="T50" i="20"/>
  <c r="U50" i="20" s="1"/>
  <c r="O50" i="20"/>
  <c r="L50" i="20"/>
  <c r="K50" i="20"/>
  <c r="J50" i="20"/>
  <c r="I50" i="20"/>
  <c r="H50" i="20"/>
  <c r="R50" i="20" s="1"/>
  <c r="G50" i="20"/>
  <c r="F50" i="20"/>
  <c r="E50" i="20"/>
  <c r="D50" i="20"/>
  <c r="C50" i="20"/>
  <c r="B50" i="20"/>
  <c r="V49" i="20"/>
  <c r="T49" i="20"/>
  <c r="O49" i="20"/>
  <c r="L49" i="20"/>
  <c r="K49" i="20"/>
  <c r="J49" i="20"/>
  <c r="I49" i="20"/>
  <c r="H49" i="20"/>
  <c r="R49" i="20" s="1"/>
  <c r="S49" i="20" s="1"/>
  <c r="G49" i="20"/>
  <c r="F49" i="20"/>
  <c r="E49" i="20"/>
  <c r="D49" i="20"/>
  <c r="C49" i="20"/>
  <c r="B49" i="20"/>
  <c r="V48" i="20"/>
  <c r="T48" i="20"/>
  <c r="O48" i="20"/>
  <c r="L48" i="20"/>
  <c r="K48" i="20"/>
  <c r="J48" i="20"/>
  <c r="I48" i="20"/>
  <c r="H48" i="20"/>
  <c r="R48" i="20" s="1"/>
  <c r="G48" i="20"/>
  <c r="F48" i="20"/>
  <c r="E48" i="20"/>
  <c r="D48" i="20"/>
  <c r="C48" i="20"/>
  <c r="B48" i="20"/>
  <c r="V47" i="20"/>
  <c r="T47" i="20"/>
  <c r="O47" i="20"/>
  <c r="L47" i="20"/>
  <c r="K47" i="20"/>
  <c r="J47" i="20"/>
  <c r="I47" i="20"/>
  <c r="H47" i="20"/>
  <c r="G47" i="20"/>
  <c r="F47" i="20"/>
  <c r="E47" i="20"/>
  <c r="D47" i="20"/>
  <c r="C47" i="20"/>
  <c r="B47" i="20"/>
  <c r="V46" i="20"/>
  <c r="T46" i="20"/>
  <c r="O46" i="20"/>
  <c r="L46" i="20"/>
  <c r="K46" i="20"/>
  <c r="J46" i="20"/>
  <c r="I46" i="20"/>
  <c r="H46" i="20"/>
  <c r="G46" i="20"/>
  <c r="F46" i="20"/>
  <c r="E46" i="20"/>
  <c r="D46" i="20"/>
  <c r="C46" i="20"/>
  <c r="B46" i="20"/>
  <c r="V45" i="20"/>
  <c r="T45" i="20"/>
  <c r="O45" i="20"/>
  <c r="L45" i="20"/>
  <c r="W45" i="20" s="1"/>
  <c r="K45" i="20"/>
  <c r="J45" i="20"/>
  <c r="I45" i="20"/>
  <c r="H45" i="20"/>
  <c r="R45" i="20" s="1"/>
  <c r="G45" i="20"/>
  <c r="F45" i="20"/>
  <c r="E45" i="20"/>
  <c r="D45" i="20"/>
  <c r="C45" i="20"/>
  <c r="B45" i="20"/>
  <c r="V44" i="20"/>
  <c r="T44" i="20"/>
  <c r="O44" i="20"/>
  <c r="L44" i="20"/>
  <c r="K44" i="20"/>
  <c r="M44" i="20" s="1"/>
  <c r="J44" i="20"/>
  <c r="I44" i="20"/>
  <c r="H44" i="20"/>
  <c r="R44" i="20" s="1"/>
  <c r="G44" i="20"/>
  <c r="F44" i="20"/>
  <c r="E44" i="20"/>
  <c r="D44" i="20"/>
  <c r="C44" i="20"/>
  <c r="B44" i="20"/>
  <c r="V43" i="20"/>
  <c r="T43" i="20"/>
  <c r="O43" i="20"/>
  <c r="L43" i="20"/>
  <c r="K43" i="20"/>
  <c r="J43" i="20"/>
  <c r="I43" i="20"/>
  <c r="H43" i="20"/>
  <c r="G43" i="20"/>
  <c r="F43" i="20"/>
  <c r="E43" i="20"/>
  <c r="D43" i="20"/>
  <c r="C43" i="20"/>
  <c r="B43" i="20"/>
  <c r="V42" i="20"/>
  <c r="T42" i="20"/>
  <c r="O42" i="20"/>
  <c r="L42" i="20"/>
  <c r="K42" i="20"/>
  <c r="J42" i="20"/>
  <c r="I42" i="20"/>
  <c r="H42" i="20"/>
  <c r="R42" i="20" s="1"/>
  <c r="S42" i="20" s="1"/>
  <c r="G42" i="20"/>
  <c r="F42" i="20"/>
  <c r="E42" i="20"/>
  <c r="D42" i="20"/>
  <c r="C42" i="20"/>
  <c r="B42" i="20"/>
  <c r="V41" i="20"/>
  <c r="T41" i="20"/>
  <c r="O41" i="20"/>
  <c r="L41" i="20"/>
  <c r="K41" i="20"/>
  <c r="J41" i="20"/>
  <c r="I41" i="20"/>
  <c r="H41" i="20"/>
  <c r="R41" i="20" s="1"/>
  <c r="S41" i="20" s="1"/>
  <c r="G41" i="20"/>
  <c r="F41" i="20"/>
  <c r="E41" i="20"/>
  <c r="D41" i="20"/>
  <c r="C41" i="20"/>
  <c r="B41" i="20"/>
  <c r="V40" i="20"/>
  <c r="T40" i="20"/>
  <c r="O40" i="20"/>
  <c r="P40" i="20" s="1"/>
  <c r="L40" i="20"/>
  <c r="K40" i="20"/>
  <c r="J40" i="20"/>
  <c r="I40" i="20"/>
  <c r="H40" i="20"/>
  <c r="G40" i="20"/>
  <c r="F40" i="20"/>
  <c r="E40" i="20"/>
  <c r="D40" i="20"/>
  <c r="C40" i="20"/>
  <c r="B40" i="20"/>
  <c r="V39" i="20"/>
  <c r="T39" i="20"/>
  <c r="O39" i="20"/>
  <c r="L39" i="20"/>
  <c r="K39" i="20"/>
  <c r="J39" i="20"/>
  <c r="I39" i="20"/>
  <c r="H39" i="20"/>
  <c r="R39" i="20" s="1"/>
  <c r="G39" i="20"/>
  <c r="F39" i="20"/>
  <c r="E39" i="20"/>
  <c r="D39" i="20"/>
  <c r="C39" i="20"/>
  <c r="B39" i="20"/>
  <c r="V38" i="20"/>
  <c r="T38" i="20"/>
  <c r="O38" i="20"/>
  <c r="L38" i="20"/>
  <c r="K38" i="20"/>
  <c r="J38" i="20"/>
  <c r="I38" i="20"/>
  <c r="H38" i="20"/>
  <c r="G38" i="20"/>
  <c r="F38" i="20"/>
  <c r="E38" i="20"/>
  <c r="D38" i="20"/>
  <c r="C38" i="20"/>
  <c r="B38" i="20"/>
  <c r="V37" i="20"/>
  <c r="T37" i="20"/>
  <c r="O37" i="20"/>
  <c r="L37" i="20"/>
  <c r="K37" i="20"/>
  <c r="J37" i="20"/>
  <c r="I37" i="20"/>
  <c r="H37" i="20"/>
  <c r="R37" i="20" s="1"/>
  <c r="S37" i="20" s="1"/>
  <c r="G37" i="20"/>
  <c r="F37" i="20"/>
  <c r="E37" i="20"/>
  <c r="D37" i="20"/>
  <c r="C37" i="20"/>
  <c r="B37" i="20"/>
  <c r="V36" i="20"/>
  <c r="T36" i="20"/>
  <c r="U36" i="20" s="1"/>
  <c r="O36" i="20"/>
  <c r="L36" i="20"/>
  <c r="K36" i="20"/>
  <c r="M36" i="20" s="1"/>
  <c r="J36" i="20"/>
  <c r="I36" i="20"/>
  <c r="H36" i="20"/>
  <c r="R36" i="20" s="1"/>
  <c r="G36" i="20"/>
  <c r="F36" i="20"/>
  <c r="E36" i="20"/>
  <c r="D36" i="20"/>
  <c r="C36" i="20"/>
  <c r="B36" i="20"/>
  <c r="V35" i="20"/>
  <c r="T35" i="20"/>
  <c r="O35" i="20"/>
  <c r="L35" i="20"/>
  <c r="K35" i="20"/>
  <c r="J35" i="20"/>
  <c r="I35" i="20"/>
  <c r="H35" i="20"/>
  <c r="G35" i="20"/>
  <c r="F35" i="20"/>
  <c r="E35" i="20"/>
  <c r="D35" i="20"/>
  <c r="C35" i="20"/>
  <c r="B35" i="20"/>
  <c r="V34" i="20"/>
  <c r="T34" i="20"/>
  <c r="O34" i="20"/>
  <c r="L34" i="20"/>
  <c r="K34" i="20"/>
  <c r="J34" i="20"/>
  <c r="I34" i="20"/>
  <c r="H34" i="20"/>
  <c r="G34" i="20"/>
  <c r="F34" i="20"/>
  <c r="E34" i="20"/>
  <c r="D34" i="20"/>
  <c r="C34" i="20"/>
  <c r="B34" i="20"/>
  <c r="V33" i="20"/>
  <c r="T33" i="20"/>
  <c r="O33" i="20"/>
  <c r="L33" i="20"/>
  <c r="K33" i="20"/>
  <c r="J33" i="20"/>
  <c r="I33" i="20"/>
  <c r="H33" i="20"/>
  <c r="R33" i="20" s="1"/>
  <c r="S33" i="20" s="1"/>
  <c r="G33" i="20"/>
  <c r="F33" i="20"/>
  <c r="E33" i="20"/>
  <c r="D33" i="20"/>
  <c r="C33" i="20"/>
  <c r="B33" i="20"/>
  <c r="V32" i="20"/>
  <c r="T32" i="20"/>
  <c r="O32" i="20"/>
  <c r="L32" i="20"/>
  <c r="K32" i="20"/>
  <c r="J32" i="20"/>
  <c r="I32" i="20"/>
  <c r="H32" i="20"/>
  <c r="G32" i="20"/>
  <c r="F32" i="20"/>
  <c r="E32" i="20"/>
  <c r="D32" i="20"/>
  <c r="C32" i="20"/>
  <c r="B32" i="20"/>
  <c r="V31" i="20"/>
  <c r="T31" i="20"/>
  <c r="O31" i="20"/>
  <c r="L31" i="20"/>
  <c r="K31" i="20"/>
  <c r="J31" i="20"/>
  <c r="I31" i="20"/>
  <c r="H31" i="20"/>
  <c r="R31" i="20" s="1"/>
  <c r="G31" i="20"/>
  <c r="F31" i="20"/>
  <c r="E31" i="20"/>
  <c r="D31" i="20"/>
  <c r="C31" i="20"/>
  <c r="B31" i="20"/>
  <c r="V30" i="20"/>
  <c r="T30" i="20"/>
  <c r="O30" i="20"/>
  <c r="L30" i="20"/>
  <c r="K30" i="20"/>
  <c r="J30" i="20"/>
  <c r="I30" i="20"/>
  <c r="H30" i="20"/>
  <c r="G30" i="20"/>
  <c r="F30" i="20"/>
  <c r="E30" i="20"/>
  <c r="D30" i="20"/>
  <c r="C30" i="20"/>
  <c r="B30" i="20"/>
  <c r="V29" i="20"/>
  <c r="T29" i="20"/>
  <c r="O29" i="20"/>
  <c r="L29" i="20"/>
  <c r="K29" i="20"/>
  <c r="J29" i="20"/>
  <c r="I29" i="20"/>
  <c r="H29" i="20"/>
  <c r="R29" i="20" s="1"/>
  <c r="G29" i="20"/>
  <c r="F29" i="20"/>
  <c r="E29" i="20"/>
  <c r="D29" i="20"/>
  <c r="C29" i="20"/>
  <c r="B29" i="20"/>
  <c r="V28" i="20"/>
  <c r="T28" i="20"/>
  <c r="O28" i="20"/>
  <c r="L28" i="20"/>
  <c r="K28" i="20"/>
  <c r="M28" i="20" s="1"/>
  <c r="J28" i="20"/>
  <c r="I28" i="20"/>
  <c r="H28" i="20"/>
  <c r="Q28" i="20" s="1"/>
  <c r="G28" i="20"/>
  <c r="F28" i="20"/>
  <c r="E28" i="20"/>
  <c r="D28" i="20"/>
  <c r="C28" i="20"/>
  <c r="B28" i="20"/>
  <c r="V27" i="20"/>
  <c r="T27" i="20"/>
  <c r="O27" i="20"/>
  <c r="L27" i="20"/>
  <c r="K27" i="20"/>
  <c r="J27" i="20"/>
  <c r="I27" i="20"/>
  <c r="H27" i="20"/>
  <c r="G27" i="20"/>
  <c r="F27" i="20"/>
  <c r="E27" i="20"/>
  <c r="D27" i="20"/>
  <c r="C27" i="20"/>
  <c r="B27" i="20"/>
  <c r="V26" i="20"/>
  <c r="T26" i="20"/>
  <c r="O26" i="20"/>
  <c r="L26" i="20"/>
  <c r="K26" i="20"/>
  <c r="J26" i="20"/>
  <c r="I26" i="20"/>
  <c r="H26" i="20"/>
  <c r="R26" i="20" s="1"/>
  <c r="G26" i="20"/>
  <c r="F26" i="20"/>
  <c r="E26" i="20"/>
  <c r="D26" i="20"/>
  <c r="C26" i="20"/>
  <c r="B26" i="20"/>
  <c r="V25" i="20"/>
  <c r="T25" i="20"/>
  <c r="O25" i="20"/>
  <c r="L25" i="20"/>
  <c r="K25" i="20"/>
  <c r="P25" i="20" s="1"/>
  <c r="J25" i="20"/>
  <c r="I25" i="20"/>
  <c r="H25" i="20"/>
  <c r="R25" i="20" s="1"/>
  <c r="G25" i="20"/>
  <c r="F25" i="20"/>
  <c r="E25" i="20"/>
  <c r="D25" i="20"/>
  <c r="C25" i="20"/>
  <c r="B25" i="20"/>
  <c r="V24" i="20"/>
  <c r="T24" i="20"/>
  <c r="O24" i="20"/>
  <c r="L24" i="20"/>
  <c r="K24" i="20"/>
  <c r="J24" i="20"/>
  <c r="I24" i="20"/>
  <c r="H24" i="20"/>
  <c r="G24" i="20"/>
  <c r="F24" i="20"/>
  <c r="E24" i="20"/>
  <c r="D24" i="20"/>
  <c r="C24" i="20"/>
  <c r="B24" i="20"/>
  <c r="V23" i="20"/>
  <c r="T23" i="20"/>
  <c r="O23" i="20"/>
  <c r="L23" i="20"/>
  <c r="K23" i="20"/>
  <c r="J23" i="20"/>
  <c r="I23" i="20"/>
  <c r="H23" i="20"/>
  <c r="R23" i="20" s="1"/>
  <c r="G23" i="20"/>
  <c r="F23" i="20"/>
  <c r="E23" i="20"/>
  <c r="D23" i="20"/>
  <c r="C23" i="20"/>
  <c r="B23" i="20"/>
  <c r="V22" i="20"/>
  <c r="T22" i="20"/>
  <c r="O22" i="20"/>
  <c r="L22" i="20"/>
  <c r="K22" i="20"/>
  <c r="J22" i="20"/>
  <c r="I22" i="20"/>
  <c r="H22" i="20"/>
  <c r="G22" i="20"/>
  <c r="F22" i="20"/>
  <c r="E22" i="20"/>
  <c r="D22" i="20"/>
  <c r="C22" i="20"/>
  <c r="B22" i="20"/>
  <c r="V21" i="20"/>
  <c r="T21" i="20"/>
  <c r="O21" i="20"/>
  <c r="L21" i="20"/>
  <c r="K21" i="20"/>
  <c r="J21" i="20"/>
  <c r="I21" i="20"/>
  <c r="H21" i="20"/>
  <c r="R21" i="20" s="1"/>
  <c r="G21" i="20"/>
  <c r="F21" i="20"/>
  <c r="E21" i="20"/>
  <c r="D21" i="20"/>
  <c r="C21" i="20"/>
  <c r="B21" i="20"/>
  <c r="V20" i="20"/>
  <c r="T20" i="20"/>
  <c r="U20" i="20" s="1"/>
  <c r="O20" i="20"/>
  <c r="L20" i="20"/>
  <c r="K20" i="20"/>
  <c r="J20" i="20"/>
  <c r="I20" i="20"/>
  <c r="H20" i="20"/>
  <c r="R20" i="20" s="1"/>
  <c r="G20" i="20"/>
  <c r="F20" i="20"/>
  <c r="E20" i="20"/>
  <c r="D20" i="20"/>
  <c r="C20" i="20"/>
  <c r="B20" i="20"/>
  <c r="V19" i="20"/>
  <c r="T19" i="20"/>
  <c r="O19" i="20"/>
  <c r="L19" i="20"/>
  <c r="K19" i="20"/>
  <c r="J19" i="20"/>
  <c r="I19" i="20"/>
  <c r="H19" i="20"/>
  <c r="G19" i="20"/>
  <c r="F19" i="20"/>
  <c r="E19" i="20"/>
  <c r="D19" i="20"/>
  <c r="C19" i="20"/>
  <c r="B19" i="20"/>
  <c r="V18" i="20"/>
  <c r="T18" i="20"/>
  <c r="O18" i="20"/>
  <c r="L18" i="20"/>
  <c r="K18" i="20"/>
  <c r="J18" i="20"/>
  <c r="I18" i="20"/>
  <c r="H18" i="20"/>
  <c r="R18" i="20" s="1"/>
  <c r="G18" i="20"/>
  <c r="F18" i="20"/>
  <c r="E18" i="20"/>
  <c r="D18" i="20"/>
  <c r="C18" i="20"/>
  <c r="B18" i="20"/>
  <c r="V17" i="20"/>
  <c r="T17" i="20"/>
  <c r="O17" i="20"/>
  <c r="L17" i="20"/>
  <c r="W17" i="20" s="1"/>
  <c r="K17" i="20"/>
  <c r="J17" i="20"/>
  <c r="I17" i="20"/>
  <c r="H17" i="20"/>
  <c r="R17" i="20" s="1"/>
  <c r="G17" i="20"/>
  <c r="F17" i="20"/>
  <c r="E17" i="20"/>
  <c r="D17" i="20"/>
  <c r="C17" i="20"/>
  <c r="B17" i="20"/>
  <c r="V16" i="20"/>
  <c r="T16" i="20"/>
  <c r="O16" i="20"/>
  <c r="L16" i="20"/>
  <c r="K16" i="20"/>
  <c r="J16" i="20"/>
  <c r="I16" i="20"/>
  <c r="H16" i="20"/>
  <c r="R16" i="20" s="1"/>
  <c r="G16" i="20"/>
  <c r="F16" i="20"/>
  <c r="E16" i="20"/>
  <c r="D16" i="20"/>
  <c r="C16" i="20"/>
  <c r="B16" i="20"/>
  <c r="V15" i="20"/>
  <c r="T15" i="20"/>
  <c r="O15" i="20"/>
  <c r="L15" i="20"/>
  <c r="K15" i="20"/>
  <c r="J15" i="20"/>
  <c r="I15" i="20"/>
  <c r="H15" i="20"/>
  <c r="R15" i="20" s="1"/>
  <c r="S15" i="20" s="1"/>
  <c r="G15" i="20"/>
  <c r="F15" i="20"/>
  <c r="E15" i="20"/>
  <c r="D15" i="20"/>
  <c r="C15" i="20"/>
  <c r="B15" i="20"/>
  <c r="V14" i="20"/>
  <c r="T14" i="20"/>
  <c r="O14" i="20"/>
  <c r="L14" i="20"/>
  <c r="K14" i="20"/>
  <c r="J14" i="20"/>
  <c r="I14" i="20"/>
  <c r="H14" i="20"/>
  <c r="G14" i="20"/>
  <c r="F14" i="20"/>
  <c r="E14" i="20"/>
  <c r="D14" i="20"/>
  <c r="C14" i="20"/>
  <c r="B14" i="20"/>
  <c r="V13" i="20"/>
  <c r="T13" i="20"/>
  <c r="O13" i="20"/>
  <c r="L13" i="20"/>
  <c r="K13" i="20"/>
  <c r="J13" i="20"/>
  <c r="I13" i="20"/>
  <c r="H13" i="20"/>
  <c r="R13" i="20" s="1"/>
  <c r="G13" i="20"/>
  <c r="F13" i="20"/>
  <c r="E13" i="20"/>
  <c r="D13" i="20"/>
  <c r="C13" i="20"/>
  <c r="B13" i="20"/>
  <c r="V12" i="20"/>
  <c r="T12" i="20"/>
  <c r="O12" i="20"/>
  <c r="L12" i="20"/>
  <c r="K12" i="20"/>
  <c r="J12" i="20"/>
  <c r="I12" i="20"/>
  <c r="H12" i="20"/>
  <c r="R12" i="20" s="1"/>
  <c r="G12" i="20"/>
  <c r="F12" i="20"/>
  <c r="E12" i="20"/>
  <c r="D12" i="20"/>
  <c r="C12" i="20"/>
  <c r="B12" i="20"/>
  <c r="V11" i="20"/>
  <c r="T11" i="20"/>
  <c r="O11" i="20"/>
  <c r="L11" i="20"/>
  <c r="K11" i="20"/>
  <c r="J11" i="20"/>
  <c r="I11" i="20"/>
  <c r="H11" i="20"/>
  <c r="G11" i="20"/>
  <c r="F11" i="20"/>
  <c r="E11" i="20"/>
  <c r="D11" i="20"/>
  <c r="C11" i="20"/>
  <c r="B11" i="20"/>
  <c r="V10" i="20"/>
  <c r="T10" i="20"/>
  <c r="O10" i="20"/>
  <c r="L10" i="20"/>
  <c r="K10" i="20"/>
  <c r="J10" i="20"/>
  <c r="I10" i="20"/>
  <c r="H10" i="20"/>
  <c r="R10" i="20" s="1"/>
  <c r="G10" i="20"/>
  <c r="F10" i="20"/>
  <c r="E10" i="20"/>
  <c r="D10" i="20"/>
  <c r="C10" i="20"/>
  <c r="B10" i="20"/>
  <c r="V9" i="20"/>
  <c r="T9" i="20"/>
  <c r="O9" i="20"/>
  <c r="L9" i="20"/>
  <c r="K9" i="20"/>
  <c r="J9" i="20"/>
  <c r="I9" i="20"/>
  <c r="H9" i="20"/>
  <c r="R9" i="20" s="1"/>
  <c r="G9" i="20"/>
  <c r="F9" i="20"/>
  <c r="E9" i="20"/>
  <c r="D9" i="20"/>
  <c r="C9" i="20"/>
  <c r="B9" i="20"/>
  <c r="V8" i="20"/>
  <c r="T8" i="20"/>
  <c r="O8" i="20"/>
  <c r="L8" i="20"/>
  <c r="K8" i="20"/>
  <c r="J8" i="20"/>
  <c r="I8" i="20"/>
  <c r="H8" i="20"/>
  <c r="G8" i="20"/>
  <c r="F8" i="20"/>
  <c r="E8" i="20"/>
  <c r="D8" i="20"/>
  <c r="C8" i="20"/>
  <c r="B8" i="20"/>
  <c r="V7" i="20"/>
  <c r="T7" i="20"/>
  <c r="U7" i="20" s="1"/>
  <c r="O7" i="20"/>
  <c r="L7" i="20"/>
  <c r="K7" i="20"/>
  <c r="J7" i="20"/>
  <c r="I7" i="20"/>
  <c r="H7" i="20"/>
  <c r="R7" i="20" s="1"/>
  <c r="S7" i="20" s="1"/>
  <c r="G7" i="20"/>
  <c r="F7" i="20"/>
  <c r="E7" i="20"/>
  <c r="D7" i="20"/>
  <c r="C7" i="20"/>
  <c r="B7" i="20"/>
  <c r="V6" i="20"/>
  <c r="T6" i="20"/>
  <c r="O6" i="20"/>
  <c r="L6" i="20"/>
  <c r="M6" i="20" s="1"/>
  <c r="K6" i="20"/>
  <c r="J6" i="20"/>
  <c r="I6" i="20"/>
  <c r="H6" i="20"/>
  <c r="G6" i="20"/>
  <c r="F6" i="20"/>
  <c r="E6" i="20"/>
  <c r="D6" i="20"/>
  <c r="C6" i="20"/>
  <c r="B6" i="20"/>
  <c r="V5" i="20"/>
  <c r="T5" i="20"/>
  <c r="O5" i="20"/>
  <c r="L5" i="20"/>
  <c r="K5" i="20"/>
  <c r="J5" i="20"/>
  <c r="I5" i="20"/>
  <c r="H5" i="20"/>
  <c r="R5" i="20" s="1"/>
  <c r="G5" i="20"/>
  <c r="F5" i="20"/>
  <c r="E5" i="20"/>
  <c r="D5" i="20"/>
  <c r="C5" i="20"/>
  <c r="B5" i="20"/>
  <c r="V4" i="20"/>
  <c r="T4" i="20"/>
  <c r="U4" i="20" s="1"/>
  <c r="O4" i="20"/>
  <c r="L4" i="20"/>
  <c r="K4" i="20"/>
  <c r="J4" i="20"/>
  <c r="I4" i="20"/>
  <c r="H4" i="20"/>
  <c r="R4" i="20" s="1"/>
  <c r="G4" i="20"/>
  <c r="F4" i="20"/>
  <c r="E4" i="20"/>
  <c r="D4" i="20"/>
  <c r="C4" i="20"/>
  <c r="B4" i="20"/>
  <c r="V3" i="20"/>
  <c r="T3" i="20"/>
  <c r="O3" i="20"/>
  <c r="L3" i="20"/>
  <c r="K3" i="20"/>
  <c r="J3" i="20"/>
  <c r="I3" i="20"/>
  <c r="H3" i="20"/>
  <c r="G3" i="20"/>
  <c r="F3" i="20"/>
  <c r="E3" i="20"/>
  <c r="D3" i="20"/>
  <c r="C3" i="20"/>
  <c r="B3" i="20"/>
  <c r="C1" i="20"/>
  <c r="X231" i="19"/>
  <c r="W218" i="19"/>
  <c r="U218" i="19"/>
  <c r="S218" i="19"/>
  <c r="V213" i="19"/>
  <c r="T213" i="19"/>
  <c r="O213" i="19"/>
  <c r="L213" i="19"/>
  <c r="K213" i="19"/>
  <c r="J213" i="19"/>
  <c r="I213" i="19"/>
  <c r="H213" i="19"/>
  <c r="R213" i="19" s="1"/>
  <c r="G213" i="19"/>
  <c r="F213" i="19"/>
  <c r="E213" i="19"/>
  <c r="D213" i="19"/>
  <c r="C213" i="19"/>
  <c r="B213" i="19"/>
  <c r="V212" i="19"/>
  <c r="W212" i="19" s="1"/>
  <c r="T212" i="19"/>
  <c r="O212" i="19"/>
  <c r="L212" i="19"/>
  <c r="K212" i="19"/>
  <c r="J212" i="19"/>
  <c r="I212" i="19"/>
  <c r="H212" i="19"/>
  <c r="G212" i="19"/>
  <c r="F212" i="19"/>
  <c r="E212" i="19"/>
  <c r="D212" i="19"/>
  <c r="C212" i="19"/>
  <c r="B212" i="19"/>
  <c r="V211" i="19"/>
  <c r="W211" i="19" s="1"/>
  <c r="T211" i="19"/>
  <c r="O211" i="19"/>
  <c r="L211" i="19"/>
  <c r="K211" i="19"/>
  <c r="J211" i="19"/>
  <c r="I211" i="19"/>
  <c r="H211" i="19"/>
  <c r="R211" i="19" s="1"/>
  <c r="G211" i="19"/>
  <c r="F211" i="19"/>
  <c r="E211" i="19"/>
  <c r="D211" i="19"/>
  <c r="C211" i="19"/>
  <c r="B211" i="19"/>
  <c r="V210" i="19"/>
  <c r="T210" i="19"/>
  <c r="O210" i="19"/>
  <c r="L210" i="19"/>
  <c r="K210" i="19"/>
  <c r="J210" i="19"/>
  <c r="I210" i="19"/>
  <c r="H210" i="19"/>
  <c r="R210" i="19" s="1"/>
  <c r="G210" i="19"/>
  <c r="F210" i="19"/>
  <c r="E210" i="19"/>
  <c r="D210" i="19"/>
  <c r="C210" i="19"/>
  <c r="B210" i="19"/>
  <c r="V209" i="19"/>
  <c r="T209" i="19"/>
  <c r="O209" i="19"/>
  <c r="L209" i="19"/>
  <c r="K209" i="19"/>
  <c r="J209" i="19"/>
  <c r="I209" i="19"/>
  <c r="H209" i="19"/>
  <c r="R209" i="19" s="1"/>
  <c r="G209" i="19"/>
  <c r="F209" i="19"/>
  <c r="E209" i="19"/>
  <c r="D209" i="19"/>
  <c r="C209" i="19"/>
  <c r="B209" i="19"/>
  <c r="V208" i="19"/>
  <c r="T208" i="19"/>
  <c r="U208" i="19" s="1"/>
  <c r="O208" i="19"/>
  <c r="L208" i="19"/>
  <c r="K208" i="19"/>
  <c r="J208" i="19"/>
  <c r="I208" i="19"/>
  <c r="H208" i="19"/>
  <c r="R208" i="19" s="1"/>
  <c r="G208" i="19"/>
  <c r="F208" i="19"/>
  <c r="E208" i="19"/>
  <c r="D208" i="19"/>
  <c r="C208" i="19"/>
  <c r="B208" i="19"/>
  <c r="V207" i="19"/>
  <c r="T207" i="19"/>
  <c r="O207" i="19"/>
  <c r="L207" i="19"/>
  <c r="K207" i="19"/>
  <c r="J207" i="19"/>
  <c r="I207" i="19"/>
  <c r="H207" i="19"/>
  <c r="R207" i="19" s="1"/>
  <c r="G207" i="19"/>
  <c r="F207" i="19"/>
  <c r="E207" i="19"/>
  <c r="D207" i="19"/>
  <c r="C207" i="19"/>
  <c r="B207" i="19"/>
  <c r="V206" i="19"/>
  <c r="T206" i="19"/>
  <c r="U206" i="19" s="1"/>
  <c r="O206" i="19"/>
  <c r="L206" i="19"/>
  <c r="K206" i="19"/>
  <c r="M206" i="19" s="1"/>
  <c r="J206" i="19"/>
  <c r="I206" i="19"/>
  <c r="H206" i="19"/>
  <c r="R206" i="19" s="1"/>
  <c r="G206" i="19"/>
  <c r="F206" i="19"/>
  <c r="E206" i="19"/>
  <c r="D206" i="19"/>
  <c r="C206" i="19"/>
  <c r="B206" i="19"/>
  <c r="V205" i="19"/>
  <c r="T205" i="19"/>
  <c r="O205" i="19"/>
  <c r="L205" i="19"/>
  <c r="W205" i="19" s="1"/>
  <c r="K205" i="19"/>
  <c r="J205" i="19"/>
  <c r="I205" i="19"/>
  <c r="H205" i="19"/>
  <c r="G205" i="19"/>
  <c r="F205" i="19"/>
  <c r="E205" i="19"/>
  <c r="D205" i="19"/>
  <c r="C205" i="19"/>
  <c r="B205" i="19"/>
  <c r="V204" i="19"/>
  <c r="T204" i="19"/>
  <c r="O204" i="19"/>
  <c r="L204" i="19"/>
  <c r="K204" i="19"/>
  <c r="J204" i="19"/>
  <c r="I204" i="19"/>
  <c r="H204" i="19"/>
  <c r="R204" i="19" s="1"/>
  <c r="G204" i="19"/>
  <c r="F204" i="19"/>
  <c r="E204" i="19"/>
  <c r="D204" i="19"/>
  <c r="C204" i="19"/>
  <c r="B204" i="19"/>
  <c r="V203" i="19"/>
  <c r="T203" i="19"/>
  <c r="O203" i="19"/>
  <c r="L203" i="19"/>
  <c r="K203" i="19"/>
  <c r="J203" i="19"/>
  <c r="I203" i="19"/>
  <c r="H203" i="19"/>
  <c r="R203" i="19" s="1"/>
  <c r="S203" i="19" s="1"/>
  <c r="G203" i="19"/>
  <c r="F203" i="19"/>
  <c r="E203" i="19"/>
  <c r="D203" i="19"/>
  <c r="C203" i="19"/>
  <c r="B203" i="19"/>
  <c r="V202" i="19"/>
  <c r="T202" i="19"/>
  <c r="O202" i="19"/>
  <c r="L202" i="19"/>
  <c r="K202" i="19"/>
  <c r="J202" i="19"/>
  <c r="I202" i="19"/>
  <c r="H202" i="19"/>
  <c r="R202" i="19" s="1"/>
  <c r="G202" i="19"/>
  <c r="F202" i="19"/>
  <c r="E202" i="19"/>
  <c r="D202" i="19"/>
  <c r="C202" i="19"/>
  <c r="B202" i="19"/>
  <c r="V201" i="19"/>
  <c r="T201" i="19"/>
  <c r="O201" i="19"/>
  <c r="L201" i="19"/>
  <c r="K201" i="19"/>
  <c r="J201" i="19"/>
  <c r="I201" i="19"/>
  <c r="H201" i="19"/>
  <c r="G201" i="19"/>
  <c r="F201" i="19"/>
  <c r="E201" i="19"/>
  <c r="D201" i="19"/>
  <c r="C201" i="19"/>
  <c r="B201" i="19"/>
  <c r="V200" i="19"/>
  <c r="T200" i="19"/>
  <c r="O200" i="19"/>
  <c r="L200" i="19"/>
  <c r="K200" i="19"/>
  <c r="J200" i="19"/>
  <c r="I200" i="19"/>
  <c r="H200" i="19"/>
  <c r="G200" i="19"/>
  <c r="F200" i="19"/>
  <c r="E200" i="19"/>
  <c r="D200" i="19"/>
  <c r="C200" i="19"/>
  <c r="B200" i="19"/>
  <c r="V199" i="19"/>
  <c r="T199" i="19"/>
  <c r="O199" i="19"/>
  <c r="L199" i="19"/>
  <c r="K199" i="19"/>
  <c r="J199" i="19"/>
  <c r="I199" i="19"/>
  <c r="H199" i="19"/>
  <c r="R199" i="19" s="1"/>
  <c r="G199" i="19"/>
  <c r="F199" i="19"/>
  <c r="E199" i="19"/>
  <c r="D199" i="19"/>
  <c r="C199" i="19"/>
  <c r="B199" i="19"/>
  <c r="V198" i="19"/>
  <c r="T198" i="19"/>
  <c r="O198" i="19"/>
  <c r="L198" i="19"/>
  <c r="K198" i="19"/>
  <c r="J198" i="19"/>
  <c r="I198" i="19"/>
  <c r="H198" i="19"/>
  <c r="R198" i="19" s="1"/>
  <c r="G198" i="19"/>
  <c r="F198" i="19"/>
  <c r="E198" i="19"/>
  <c r="D198" i="19"/>
  <c r="C198" i="19"/>
  <c r="B198" i="19"/>
  <c r="V197" i="19"/>
  <c r="T197" i="19"/>
  <c r="O197" i="19"/>
  <c r="L197" i="19"/>
  <c r="U197" i="19" s="1"/>
  <c r="K197" i="19"/>
  <c r="J197" i="19"/>
  <c r="I197" i="19"/>
  <c r="H197" i="19"/>
  <c r="G197" i="19"/>
  <c r="F197" i="19"/>
  <c r="E197" i="19"/>
  <c r="D197" i="19"/>
  <c r="C197" i="19"/>
  <c r="B197" i="19"/>
  <c r="V196" i="19"/>
  <c r="T196" i="19"/>
  <c r="O196" i="19"/>
  <c r="L196" i="19"/>
  <c r="K196" i="19"/>
  <c r="J196" i="19"/>
  <c r="I196" i="19"/>
  <c r="H196" i="19"/>
  <c r="G196" i="19"/>
  <c r="F196" i="19"/>
  <c r="E196" i="19"/>
  <c r="D196" i="19"/>
  <c r="C196" i="19"/>
  <c r="B196" i="19"/>
  <c r="V195" i="19"/>
  <c r="W195" i="19" s="1"/>
  <c r="T195" i="19"/>
  <c r="O195" i="19"/>
  <c r="L195" i="19"/>
  <c r="K195" i="19"/>
  <c r="J195" i="19"/>
  <c r="I195" i="19"/>
  <c r="H195" i="19"/>
  <c r="R195" i="19" s="1"/>
  <c r="G195" i="19"/>
  <c r="F195" i="19"/>
  <c r="E195" i="19"/>
  <c r="D195" i="19"/>
  <c r="C195" i="19"/>
  <c r="B195" i="19"/>
  <c r="V194" i="19"/>
  <c r="T194" i="19"/>
  <c r="O194" i="19"/>
  <c r="L194" i="19"/>
  <c r="K194" i="19"/>
  <c r="J194" i="19"/>
  <c r="I194" i="19"/>
  <c r="H194" i="19"/>
  <c r="R194" i="19" s="1"/>
  <c r="G194" i="19"/>
  <c r="F194" i="19"/>
  <c r="E194" i="19"/>
  <c r="D194" i="19"/>
  <c r="C194" i="19"/>
  <c r="B194" i="19"/>
  <c r="V193" i="19"/>
  <c r="T193" i="19"/>
  <c r="O193" i="19"/>
  <c r="L193" i="19"/>
  <c r="K193" i="19"/>
  <c r="J193" i="19"/>
  <c r="I193" i="19"/>
  <c r="H193" i="19"/>
  <c r="R193" i="19" s="1"/>
  <c r="G193" i="19"/>
  <c r="F193" i="19"/>
  <c r="E193" i="19"/>
  <c r="D193" i="19"/>
  <c r="C193" i="19"/>
  <c r="B193" i="19"/>
  <c r="V192" i="19"/>
  <c r="T192" i="19"/>
  <c r="O192" i="19"/>
  <c r="L192" i="19"/>
  <c r="K192" i="19"/>
  <c r="J192" i="19"/>
  <c r="I192" i="19"/>
  <c r="H192" i="19"/>
  <c r="R192" i="19" s="1"/>
  <c r="G192" i="19"/>
  <c r="F192" i="19"/>
  <c r="E192" i="19"/>
  <c r="D192" i="19"/>
  <c r="C192" i="19"/>
  <c r="B192" i="19"/>
  <c r="V191" i="19"/>
  <c r="T191" i="19"/>
  <c r="O191" i="19"/>
  <c r="L191" i="19"/>
  <c r="K191" i="19"/>
  <c r="M191" i="19" s="1"/>
  <c r="J191" i="19"/>
  <c r="I191" i="19"/>
  <c r="H191" i="19"/>
  <c r="R191" i="19" s="1"/>
  <c r="G191" i="19"/>
  <c r="F191" i="19"/>
  <c r="E191" i="19"/>
  <c r="D191" i="19"/>
  <c r="C191" i="19"/>
  <c r="B191" i="19"/>
  <c r="V190" i="19"/>
  <c r="T190" i="19"/>
  <c r="O190" i="19"/>
  <c r="L190" i="19"/>
  <c r="K190" i="19"/>
  <c r="J190" i="19"/>
  <c r="I190" i="19"/>
  <c r="H190" i="19"/>
  <c r="R190" i="19" s="1"/>
  <c r="G190" i="19"/>
  <c r="F190" i="19"/>
  <c r="E190" i="19"/>
  <c r="D190" i="19"/>
  <c r="C190" i="19"/>
  <c r="B190" i="19"/>
  <c r="V189" i="19"/>
  <c r="T189" i="19"/>
  <c r="O189" i="19"/>
  <c r="L189" i="19"/>
  <c r="K189" i="19"/>
  <c r="J189" i="19"/>
  <c r="I189" i="19"/>
  <c r="H189" i="19"/>
  <c r="R189" i="19" s="1"/>
  <c r="G189" i="19"/>
  <c r="F189" i="19"/>
  <c r="E189" i="19"/>
  <c r="D189" i="19"/>
  <c r="C189" i="19"/>
  <c r="B189" i="19"/>
  <c r="V188" i="19"/>
  <c r="W188" i="19" s="1"/>
  <c r="T188" i="19"/>
  <c r="O188" i="19"/>
  <c r="L188" i="19"/>
  <c r="K188" i="19"/>
  <c r="J188" i="19"/>
  <c r="I188" i="19"/>
  <c r="H188" i="19"/>
  <c r="G188" i="19"/>
  <c r="F188" i="19"/>
  <c r="E188" i="19"/>
  <c r="D188" i="19"/>
  <c r="C188" i="19"/>
  <c r="B188" i="19"/>
  <c r="V187" i="19"/>
  <c r="T187" i="19"/>
  <c r="O187" i="19"/>
  <c r="L187" i="19"/>
  <c r="K187" i="19"/>
  <c r="M187" i="19" s="1"/>
  <c r="J187" i="19"/>
  <c r="I187" i="19"/>
  <c r="H187" i="19"/>
  <c r="R187" i="19" s="1"/>
  <c r="G187" i="19"/>
  <c r="F187" i="19"/>
  <c r="E187" i="19"/>
  <c r="D187" i="19"/>
  <c r="C187" i="19"/>
  <c r="B187" i="19"/>
  <c r="V186" i="19"/>
  <c r="T186" i="19"/>
  <c r="O186" i="19"/>
  <c r="L186" i="19"/>
  <c r="K186" i="19"/>
  <c r="J186" i="19"/>
  <c r="I186" i="19"/>
  <c r="H186" i="19"/>
  <c r="R186" i="19" s="1"/>
  <c r="G186" i="19"/>
  <c r="F186" i="19"/>
  <c r="E186" i="19"/>
  <c r="D186" i="19"/>
  <c r="C186" i="19"/>
  <c r="B186" i="19"/>
  <c r="V185" i="19"/>
  <c r="T185" i="19"/>
  <c r="O185" i="19"/>
  <c r="L185" i="19"/>
  <c r="K185" i="19"/>
  <c r="J185" i="19"/>
  <c r="I185" i="19"/>
  <c r="H185" i="19"/>
  <c r="R185" i="19" s="1"/>
  <c r="G185" i="19"/>
  <c r="F185" i="19"/>
  <c r="E185" i="19"/>
  <c r="D185" i="19"/>
  <c r="C185" i="19"/>
  <c r="B185" i="19"/>
  <c r="V184" i="19"/>
  <c r="T184" i="19"/>
  <c r="O184" i="19"/>
  <c r="P184" i="19" s="1"/>
  <c r="L184" i="19"/>
  <c r="K184" i="19"/>
  <c r="J184" i="19"/>
  <c r="I184" i="19"/>
  <c r="H184" i="19"/>
  <c r="R184" i="19" s="1"/>
  <c r="G184" i="19"/>
  <c r="F184" i="19"/>
  <c r="E184" i="19"/>
  <c r="D184" i="19"/>
  <c r="C184" i="19"/>
  <c r="B184" i="19"/>
  <c r="V183" i="19"/>
  <c r="T183" i="19"/>
  <c r="O183" i="19"/>
  <c r="L183" i="19"/>
  <c r="K183" i="19"/>
  <c r="J183" i="19"/>
  <c r="I183" i="19"/>
  <c r="H183" i="19"/>
  <c r="R183" i="19" s="1"/>
  <c r="G183" i="19"/>
  <c r="F183" i="19"/>
  <c r="E183" i="19"/>
  <c r="D183" i="19"/>
  <c r="C183" i="19"/>
  <c r="B183" i="19"/>
  <c r="V182" i="19"/>
  <c r="T182" i="19"/>
  <c r="O182" i="19"/>
  <c r="L182" i="19"/>
  <c r="K182" i="19"/>
  <c r="J182" i="19"/>
  <c r="I182" i="19"/>
  <c r="H182" i="19"/>
  <c r="R182" i="19" s="1"/>
  <c r="G182" i="19"/>
  <c r="F182" i="19"/>
  <c r="E182" i="19"/>
  <c r="D182" i="19"/>
  <c r="C182" i="19"/>
  <c r="B182" i="19"/>
  <c r="V181" i="19"/>
  <c r="T181" i="19"/>
  <c r="O181" i="19"/>
  <c r="L181" i="19"/>
  <c r="K181" i="19"/>
  <c r="J181" i="19"/>
  <c r="I181" i="19"/>
  <c r="H181" i="19"/>
  <c r="R181" i="19" s="1"/>
  <c r="G181" i="19"/>
  <c r="F181" i="19"/>
  <c r="E181" i="19"/>
  <c r="D181" i="19"/>
  <c r="C181" i="19"/>
  <c r="B181" i="19"/>
  <c r="V180" i="19"/>
  <c r="T180" i="19"/>
  <c r="O180" i="19"/>
  <c r="L180" i="19"/>
  <c r="K180" i="19"/>
  <c r="J180" i="19"/>
  <c r="I180" i="19"/>
  <c r="H180" i="19"/>
  <c r="G180" i="19"/>
  <c r="F180" i="19"/>
  <c r="E180" i="19"/>
  <c r="D180" i="19"/>
  <c r="C180" i="19"/>
  <c r="B180" i="19"/>
  <c r="V179" i="19"/>
  <c r="T179" i="19"/>
  <c r="O179" i="19"/>
  <c r="L179" i="19"/>
  <c r="K179" i="19"/>
  <c r="J179" i="19"/>
  <c r="I179" i="19"/>
  <c r="H179" i="19"/>
  <c r="G179" i="19"/>
  <c r="F179" i="19"/>
  <c r="E179" i="19"/>
  <c r="D179" i="19"/>
  <c r="C179" i="19"/>
  <c r="B179" i="19"/>
  <c r="V178" i="19"/>
  <c r="T178" i="19"/>
  <c r="O178" i="19"/>
  <c r="L178" i="19"/>
  <c r="K178" i="19"/>
  <c r="J178" i="19"/>
  <c r="I178" i="19"/>
  <c r="H178" i="19"/>
  <c r="R178" i="19" s="1"/>
  <c r="G178" i="19"/>
  <c r="F178" i="19"/>
  <c r="E178" i="19"/>
  <c r="D178" i="19"/>
  <c r="C178" i="19"/>
  <c r="B178" i="19"/>
  <c r="V177" i="19"/>
  <c r="T177" i="19"/>
  <c r="O177" i="19"/>
  <c r="L177" i="19"/>
  <c r="K177" i="19"/>
  <c r="J177" i="19"/>
  <c r="I177" i="19"/>
  <c r="H177" i="19"/>
  <c r="R177" i="19" s="1"/>
  <c r="G177" i="19"/>
  <c r="F177" i="19"/>
  <c r="E177" i="19"/>
  <c r="D177" i="19"/>
  <c r="C177" i="19"/>
  <c r="B177" i="19"/>
  <c r="V176" i="19"/>
  <c r="T176" i="19"/>
  <c r="O176" i="19"/>
  <c r="L176" i="19"/>
  <c r="K176" i="19"/>
  <c r="J176" i="19"/>
  <c r="I176" i="19"/>
  <c r="H176" i="19"/>
  <c r="R176" i="19" s="1"/>
  <c r="G176" i="19"/>
  <c r="F176" i="19"/>
  <c r="E176" i="19"/>
  <c r="D176" i="19"/>
  <c r="C176" i="19"/>
  <c r="B176" i="19"/>
  <c r="V175" i="19"/>
  <c r="T175" i="19"/>
  <c r="O175" i="19"/>
  <c r="L175" i="19"/>
  <c r="K175" i="19"/>
  <c r="J175" i="19"/>
  <c r="I175" i="19"/>
  <c r="H175" i="19"/>
  <c r="G175" i="19"/>
  <c r="F175" i="19"/>
  <c r="E175" i="19"/>
  <c r="D175" i="19"/>
  <c r="C175" i="19"/>
  <c r="B175" i="19"/>
  <c r="V174" i="19"/>
  <c r="T174" i="19"/>
  <c r="O174" i="19"/>
  <c r="L174" i="19"/>
  <c r="K174" i="19"/>
  <c r="J174" i="19"/>
  <c r="I174" i="19"/>
  <c r="H174" i="19"/>
  <c r="R174" i="19" s="1"/>
  <c r="G174" i="19"/>
  <c r="F174" i="19"/>
  <c r="E174" i="19"/>
  <c r="D174" i="19"/>
  <c r="C174" i="19"/>
  <c r="B174" i="19"/>
  <c r="V173" i="19"/>
  <c r="T173" i="19"/>
  <c r="O173" i="19"/>
  <c r="L173" i="19"/>
  <c r="K173" i="19"/>
  <c r="J173" i="19"/>
  <c r="I173" i="19"/>
  <c r="H173" i="19"/>
  <c r="G173" i="19"/>
  <c r="F173" i="19"/>
  <c r="E173" i="19"/>
  <c r="D173" i="19"/>
  <c r="C173" i="19"/>
  <c r="B173" i="19"/>
  <c r="V172" i="19"/>
  <c r="T172" i="19"/>
  <c r="O172" i="19"/>
  <c r="P172" i="19" s="1"/>
  <c r="L172" i="19"/>
  <c r="K172" i="19"/>
  <c r="J172" i="19"/>
  <c r="I172" i="19"/>
  <c r="H172" i="19"/>
  <c r="G172" i="19"/>
  <c r="F172" i="19"/>
  <c r="E172" i="19"/>
  <c r="D172" i="19"/>
  <c r="C172" i="19"/>
  <c r="B172" i="19"/>
  <c r="V171" i="19"/>
  <c r="T171" i="19"/>
  <c r="O171" i="19"/>
  <c r="L171" i="19"/>
  <c r="K171" i="19"/>
  <c r="J171" i="19"/>
  <c r="I171" i="19"/>
  <c r="H171" i="19"/>
  <c r="G171" i="19"/>
  <c r="F171" i="19"/>
  <c r="E171" i="19"/>
  <c r="D171" i="19"/>
  <c r="C171" i="19"/>
  <c r="B171" i="19"/>
  <c r="V170" i="19"/>
  <c r="T170" i="19"/>
  <c r="O170" i="19"/>
  <c r="L170" i="19"/>
  <c r="K170" i="19"/>
  <c r="J170" i="19"/>
  <c r="I170" i="19"/>
  <c r="H170" i="19"/>
  <c r="R170" i="19" s="1"/>
  <c r="G170" i="19"/>
  <c r="F170" i="19"/>
  <c r="E170" i="19"/>
  <c r="D170" i="19"/>
  <c r="C170" i="19"/>
  <c r="B170" i="19"/>
  <c r="V169" i="19"/>
  <c r="W169" i="19" s="1"/>
  <c r="T169" i="19"/>
  <c r="O169" i="19"/>
  <c r="L169" i="19"/>
  <c r="K169" i="19"/>
  <c r="M169" i="19" s="1"/>
  <c r="J169" i="19"/>
  <c r="I169" i="19"/>
  <c r="H169" i="19"/>
  <c r="R169" i="19" s="1"/>
  <c r="G169" i="19"/>
  <c r="F169" i="19"/>
  <c r="E169" i="19"/>
  <c r="D169" i="19"/>
  <c r="C169" i="19"/>
  <c r="B169" i="19"/>
  <c r="V168" i="19"/>
  <c r="W168" i="19" s="1"/>
  <c r="T168" i="19"/>
  <c r="O168" i="19"/>
  <c r="P168" i="19" s="1"/>
  <c r="L168" i="19"/>
  <c r="K168" i="19"/>
  <c r="J168" i="19"/>
  <c r="I168" i="19"/>
  <c r="H168" i="19"/>
  <c r="G168" i="19"/>
  <c r="F168" i="19"/>
  <c r="E168" i="19"/>
  <c r="D168" i="19"/>
  <c r="C168" i="19"/>
  <c r="B168" i="19"/>
  <c r="V167" i="19"/>
  <c r="T167" i="19"/>
  <c r="O167" i="19"/>
  <c r="L167" i="19"/>
  <c r="K167" i="19"/>
  <c r="J167" i="19"/>
  <c r="I167" i="19"/>
  <c r="H167" i="19"/>
  <c r="R167" i="19" s="1"/>
  <c r="G167" i="19"/>
  <c r="F167" i="19"/>
  <c r="E167" i="19"/>
  <c r="D167" i="19"/>
  <c r="C167" i="19"/>
  <c r="B167" i="19"/>
  <c r="V166" i="19"/>
  <c r="T166" i="19"/>
  <c r="O166" i="19"/>
  <c r="L166" i="19"/>
  <c r="K166" i="19"/>
  <c r="J166" i="19"/>
  <c r="I166" i="19"/>
  <c r="H166" i="19"/>
  <c r="R166" i="19" s="1"/>
  <c r="G166" i="19"/>
  <c r="F166" i="19"/>
  <c r="E166" i="19"/>
  <c r="D166" i="19"/>
  <c r="C166" i="19"/>
  <c r="B166" i="19"/>
  <c r="V165" i="19"/>
  <c r="T165" i="19"/>
  <c r="O165" i="19"/>
  <c r="L165" i="19"/>
  <c r="U165" i="19" s="1"/>
  <c r="K165" i="19"/>
  <c r="J165" i="19"/>
  <c r="I165" i="19"/>
  <c r="H165" i="19"/>
  <c r="R165" i="19" s="1"/>
  <c r="G165" i="19"/>
  <c r="F165" i="19"/>
  <c r="E165" i="19"/>
  <c r="D165" i="19"/>
  <c r="C165" i="19"/>
  <c r="B165" i="19"/>
  <c r="V164" i="19"/>
  <c r="T164" i="19"/>
  <c r="O164" i="19"/>
  <c r="L164" i="19"/>
  <c r="K164" i="19"/>
  <c r="J164" i="19"/>
  <c r="I164" i="19"/>
  <c r="H164" i="19"/>
  <c r="G164" i="19"/>
  <c r="F164" i="19"/>
  <c r="E164" i="19"/>
  <c r="D164" i="19"/>
  <c r="C164" i="19"/>
  <c r="B164" i="19"/>
  <c r="V163" i="19"/>
  <c r="T163" i="19"/>
  <c r="O163" i="19"/>
  <c r="L163" i="19"/>
  <c r="K163" i="19"/>
  <c r="J163" i="19"/>
  <c r="I163" i="19"/>
  <c r="H163" i="19"/>
  <c r="G163" i="19"/>
  <c r="F163" i="19"/>
  <c r="E163" i="19"/>
  <c r="D163" i="19"/>
  <c r="C163" i="19"/>
  <c r="B163" i="19"/>
  <c r="V162" i="19"/>
  <c r="T162" i="19"/>
  <c r="O162" i="19"/>
  <c r="L162" i="19"/>
  <c r="K162" i="19"/>
  <c r="J162" i="19"/>
  <c r="I162" i="19"/>
  <c r="H162" i="19"/>
  <c r="R162" i="19" s="1"/>
  <c r="G162" i="19"/>
  <c r="F162" i="19"/>
  <c r="E162" i="19"/>
  <c r="D162" i="19"/>
  <c r="C162" i="19"/>
  <c r="B162" i="19"/>
  <c r="V161" i="19"/>
  <c r="T161" i="19"/>
  <c r="O161" i="19"/>
  <c r="L161" i="19"/>
  <c r="K161" i="19"/>
  <c r="J161" i="19"/>
  <c r="I161" i="19"/>
  <c r="H161" i="19"/>
  <c r="G161" i="19"/>
  <c r="F161" i="19"/>
  <c r="E161" i="19"/>
  <c r="D161" i="19"/>
  <c r="C161" i="19"/>
  <c r="B161" i="19"/>
  <c r="V160" i="19"/>
  <c r="T160" i="19"/>
  <c r="O160" i="19"/>
  <c r="L160" i="19"/>
  <c r="K160" i="19"/>
  <c r="J160" i="19"/>
  <c r="I160" i="19"/>
  <c r="H160" i="19"/>
  <c r="R160" i="19" s="1"/>
  <c r="G160" i="19"/>
  <c r="F160" i="19"/>
  <c r="E160" i="19"/>
  <c r="D160" i="19"/>
  <c r="C160" i="19"/>
  <c r="B160" i="19"/>
  <c r="V159" i="19"/>
  <c r="T159" i="19"/>
  <c r="O159" i="19"/>
  <c r="L159" i="19"/>
  <c r="K159" i="19"/>
  <c r="J159" i="19"/>
  <c r="I159" i="19"/>
  <c r="H159" i="19"/>
  <c r="R159" i="19" s="1"/>
  <c r="G159" i="19"/>
  <c r="F159" i="19"/>
  <c r="E159" i="19"/>
  <c r="D159" i="19"/>
  <c r="C159" i="19"/>
  <c r="B159" i="19"/>
  <c r="V158" i="19"/>
  <c r="T158" i="19"/>
  <c r="O158" i="19"/>
  <c r="L158" i="19"/>
  <c r="K158" i="19"/>
  <c r="J158" i="19"/>
  <c r="I158" i="19"/>
  <c r="H158" i="19"/>
  <c r="G158" i="19"/>
  <c r="F158" i="19"/>
  <c r="E158" i="19"/>
  <c r="D158" i="19"/>
  <c r="C158" i="19"/>
  <c r="B158" i="19"/>
  <c r="V157" i="19"/>
  <c r="T157" i="19"/>
  <c r="O157" i="19"/>
  <c r="L157" i="19"/>
  <c r="K157" i="19"/>
  <c r="J157" i="19"/>
  <c r="I157" i="19"/>
  <c r="H157" i="19"/>
  <c r="R157" i="19" s="1"/>
  <c r="G157" i="19"/>
  <c r="F157" i="19"/>
  <c r="E157" i="19"/>
  <c r="D157" i="19"/>
  <c r="C157" i="19"/>
  <c r="B157" i="19"/>
  <c r="V156" i="19"/>
  <c r="T156" i="19"/>
  <c r="O156" i="19"/>
  <c r="P156" i="19" s="1"/>
  <c r="L156" i="19"/>
  <c r="K156" i="19"/>
  <c r="J156" i="19"/>
  <c r="I156" i="19"/>
  <c r="H156" i="19"/>
  <c r="G156" i="19"/>
  <c r="F156" i="19"/>
  <c r="E156" i="19"/>
  <c r="D156" i="19"/>
  <c r="C156" i="19"/>
  <c r="B156" i="19"/>
  <c r="V155" i="19"/>
  <c r="T155" i="19"/>
  <c r="O155" i="19"/>
  <c r="L155" i="19"/>
  <c r="K155" i="19"/>
  <c r="M155" i="19" s="1"/>
  <c r="J155" i="19"/>
  <c r="I155" i="19"/>
  <c r="H155" i="19"/>
  <c r="R155" i="19" s="1"/>
  <c r="G155" i="19"/>
  <c r="F155" i="19"/>
  <c r="E155" i="19"/>
  <c r="D155" i="19"/>
  <c r="C155" i="19"/>
  <c r="B155" i="19"/>
  <c r="V154" i="19"/>
  <c r="T154" i="19"/>
  <c r="O154" i="19"/>
  <c r="L154" i="19"/>
  <c r="K154" i="19"/>
  <c r="J154" i="19"/>
  <c r="I154" i="19"/>
  <c r="H154" i="19"/>
  <c r="R154" i="19" s="1"/>
  <c r="G154" i="19"/>
  <c r="F154" i="19"/>
  <c r="E154" i="19"/>
  <c r="D154" i="19"/>
  <c r="C154" i="19"/>
  <c r="B154" i="19"/>
  <c r="V153" i="19"/>
  <c r="T153" i="19"/>
  <c r="O153" i="19"/>
  <c r="L153" i="19"/>
  <c r="K153" i="19"/>
  <c r="J153" i="19"/>
  <c r="I153" i="19"/>
  <c r="H153" i="19"/>
  <c r="G153" i="19"/>
  <c r="F153" i="19"/>
  <c r="E153" i="19"/>
  <c r="D153" i="19"/>
  <c r="C153" i="19"/>
  <c r="B153" i="19"/>
  <c r="V152" i="19"/>
  <c r="T152" i="19"/>
  <c r="O152" i="19"/>
  <c r="L152" i="19"/>
  <c r="K152" i="19"/>
  <c r="J152" i="19"/>
  <c r="I152" i="19"/>
  <c r="H152" i="19"/>
  <c r="G152" i="19"/>
  <c r="F152" i="19"/>
  <c r="E152" i="19"/>
  <c r="D152" i="19"/>
  <c r="C152" i="19"/>
  <c r="B152" i="19"/>
  <c r="V151" i="19"/>
  <c r="T151" i="19"/>
  <c r="O151" i="19"/>
  <c r="L151" i="19"/>
  <c r="U151" i="19" s="1"/>
  <c r="K151" i="19"/>
  <c r="J151" i="19"/>
  <c r="I151" i="19"/>
  <c r="H151" i="19"/>
  <c r="R151" i="19" s="1"/>
  <c r="G151" i="19"/>
  <c r="F151" i="19"/>
  <c r="E151" i="19"/>
  <c r="D151" i="19"/>
  <c r="C151" i="19"/>
  <c r="B151" i="19"/>
  <c r="V150" i="19"/>
  <c r="T150" i="19"/>
  <c r="O150" i="19"/>
  <c r="L150" i="19"/>
  <c r="K150" i="19"/>
  <c r="M150" i="19" s="1"/>
  <c r="J150" i="19"/>
  <c r="I150" i="19"/>
  <c r="H150" i="19"/>
  <c r="R150" i="19" s="1"/>
  <c r="G150" i="19"/>
  <c r="F150" i="19"/>
  <c r="E150" i="19"/>
  <c r="D150" i="19"/>
  <c r="C150" i="19"/>
  <c r="B150" i="19"/>
  <c r="V149" i="19"/>
  <c r="T149" i="19"/>
  <c r="O149" i="19"/>
  <c r="L149" i="19"/>
  <c r="K149" i="19"/>
  <c r="J149" i="19"/>
  <c r="I149" i="19"/>
  <c r="H149" i="19"/>
  <c r="R149" i="19" s="1"/>
  <c r="G149" i="19"/>
  <c r="F149" i="19"/>
  <c r="E149" i="19"/>
  <c r="D149" i="19"/>
  <c r="C149" i="19"/>
  <c r="B149" i="19"/>
  <c r="V148" i="19"/>
  <c r="T148" i="19"/>
  <c r="O148" i="19"/>
  <c r="L148" i="19"/>
  <c r="K148" i="19"/>
  <c r="M148" i="19" s="1"/>
  <c r="J148" i="19"/>
  <c r="I148" i="19"/>
  <c r="H148" i="19"/>
  <c r="G148" i="19"/>
  <c r="F148" i="19"/>
  <c r="E148" i="19"/>
  <c r="D148" i="19"/>
  <c r="C148" i="19"/>
  <c r="B148" i="19"/>
  <c r="V147" i="19"/>
  <c r="T147" i="19"/>
  <c r="O147" i="19"/>
  <c r="L147" i="19"/>
  <c r="K147" i="19"/>
  <c r="J147" i="19"/>
  <c r="I147" i="19"/>
  <c r="H147" i="19"/>
  <c r="R147" i="19" s="1"/>
  <c r="G147" i="19"/>
  <c r="F147" i="19"/>
  <c r="E147" i="19"/>
  <c r="D147" i="19"/>
  <c r="C147" i="19"/>
  <c r="B147" i="19"/>
  <c r="V146" i="19"/>
  <c r="T146" i="19"/>
  <c r="O146" i="19"/>
  <c r="L146" i="19"/>
  <c r="K146" i="19"/>
  <c r="J146" i="19"/>
  <c r="I146" i="19"/>
  <c r="H146" i="19"/>
  <c r="Q147" i="19" s="1"/>
  <c r="G146" i="19"/>
  <c r="F146" i="19"/>
  <c r="E146" i="19"/>
  <c r="D146" i="19"/>
  <c r="C146" i="19"/>
  <c r="B146" i="19"/>
  <c r="V145" i="19"/>
  <c r="T145" i="19"/>
  <c r="O145" i="19"/>
  <c r="L145" i="19"/>
  <c r="K145" i="19"/>
  <c r="J145" i="19"/>
  <c r="I145" i="19"/>
  <c r="H145" i="19"/>
  <c r="R145" i="19" s="1"/>
  <c r="G145" i="19"/>
  <c r="F145" i="19"/>
  <c r="E145" i="19"/>
  <c r="D145" i="19"/>
  <c r="C145" i="19"/>
  <c r="B145" i="19"/>
  <c r="V144" i="19"/>
  <c r="T144" i="19"/>
  <c r="O144" i="19"/>
  <c r="L144" i="19"/>
  <c r="K144" i="19"/>
  <c r="J144" i="19"/>
  <c r="I144" i="19"/>
  <c r="H144" i="19"/>
  <c r="G144" i="19"/>
  <c r="F144" i="19"/>
  <c r="E144" i="19"/>
  <c r="D144" i="19"/>
  <c r="C144" i="19"/>
  <c r="B144" i="19"/>
  <c r="V143" i="19"/>
  <c r="W143" i="19" s="1"/>
  <c r="T143" i="19"/>
  <c r="O143" i="19"/>
  <c r="L143" i="19"/>
  <c r="K143" i="19"/>
  <c r="J143" i="19"/>
  <c r="I143" i="19"/>
  <c r="H143" i="19"/>
  <c r="R143" i="19" s="1"/>
  <c r="G143" i="19"/>
  <c r="F143" i="19"/>
  <c r="E143" i="19"/>
  <c r="D143" i="19"/>
  <c r="C143" i="19"/>
  <c r="B143" i="19"/>
  <c r="V142" i="19"/>
  <c r="T142" i="19"/>
  <c r="O142" i="19"/>
  <c r="L142" i="19"/>
  <c r="K142" i="19"/>
  <c r="J142" i="19"/>
  <c r="I142" i="19"/>
  <c r="H142" i="19"/>
  <c r="R142" i="19" s="1"/>
  <c r="G142" i="19"/>
  <c r="F142" i="19"/>
  <c r="E142" i="19"/>
  <c r="D142" i="19"/>
  <c r="C142" i="19"/>
  <c r="B142" i="19"/>
  <c r="V141" i="19"/>
  <c r="T141" i="19"/>
  <c r="O141" i="19"/>
  <c r="L141" i="19"/>
  <c r="K141" i="19"/>
  <c r="M141" i="19" s="1"/>
  <c r="J141" i="19"/>
  <c r="I141" i="19"/>
  <c r="H141" i="19"/>
  <c r="G141" i="19"/>
  <c r="F141" i="19"/>
  <c r="E141" i="19"/>
  <c r="D141" i="19"/>
  <c r="C141" i="19"/>
  <c r="B141" i="19"/>
  <c r="V140" i="19"/>
  <c r="T140" i="19"/>
  <c r="O140" i="19"/>
  <c r="L140" i="19"/>
  <c r="K140" i="19"/>
  <c r="J140" i="19"/>
  <c r="I140" i="19"/>
  <c r="H140" i="19"/>
  <c r="G140" i="19"/>
  <c r="F140" i="19"/>
  <c r="E140" i="19"/>
  <c r="D140" i="19"/>
  <c r="C140" i="19"/>
  <c r="B140" i="19"/>
  <c r="V139" i="19"/>
  <c r="T139" i="19"/>
  <c r="O139" i="19"/>
  <c r="P139" i="19" s="1"/>
  <c r="L139" i="19"/>
  <c r="K139" i="19"/>
  <c r="M139" i="19" s="1"/>
  <c r="J139" i="19"/>
  <c r="I139" i="19"/>
  <c r="H139" i="19"/>
  <c r="R139" i="19" s="1"/>
  <c r="G139" i="19"/>
  <c r="F139" i="19"/>
  <c r="E139" i="19"/>
  <c r="D139" i="19"/>
  <c r="C139" i="19"/>
  <c r="B139" i="19"/>
  <c r="V138" i="19"/>
  <c r="T138" i="19"/>
  <c r="O138" i="19"/>
  <c r="L138" i="19"/>
  <c r="K138" i="19"/>
  <c r="J138" i="19"/>
  <c r="I138" i="19"/>
  <c r="H138" i="19"/>
  <c r="G138" i="19"/>
  <c r="F138" i="19"/>
  <c r="E138" i="19"/>
  <c r="D138" i="19"/>
  <c r="C138" i="19"/>
  <c r="B138" i="19"/>
  <c r="V137" i="19"/>
  <c r="T137" i="19"/>
  <c r="O137" i="19"/>
  <c r="L137" i="19"/>
  <c r="K137" i="19"/>
  <c r="J137" i="19"/>
  <c r="I137" i="19"/>
  <c r="H137" i="19"/>
  <c r="R137" i="19" s="1"/>
  <c r="G137" i="19"/>
  <c r="F137" i="19"/>
  <c r="E137" i="19"/>
  <c r="D137" i="19"/>
  <c r="C137" i="19"/>
  <c r="B137" i="19"/>
  <c r="V136" i="19"/>
  <c r="T136" i="19"/>
  <c r="O136" i="19"/>
  <c r="L136" i="19"/>
  <c r="K136" i="19"/>
  <c r="J136" i="19"/>
  <c r="I136" i="19"/>
  <c r="H136" i="19"/>
  <c r="G136" i="19"/>
  <c r="F136" i="19"/>
  <c r="E136" i="19"/>
  <c r="D136" i="19"/>
  <c r="C136" i="19"/>
  <c r="B136" i="19"/>
  <c r="V135" i="19"/>
  <c r="T135" i="19"/>
  <c r="O135" i="19"/>
  <c r="L135" i="19"/>
  <c r="K135" i="19"/>
  <c r="J135" i="19"/>
  <c r="I135" i="19"/>
  <c r="H135" i="19"/>
  <c r="R135" i="19" s="1"/>
  <c r="G135" i="19"/>
  <c r="F135" i="19"/>
  <c r="E135" i="19"/>
  <c r="D135" i="19"/>
  <c r="C135" i="19"/>
  <c r="B135" i="19"/>
  <c r="V134" i="19"/>
  <c r="T134" i="19"/>
  <c r="O134" i="19"/>
  <c r="L134" i="19"/>
  <c r="K134" i="19"/>
  <c r="J134" i="19"/>
  <c r="I134" i="19"/>
  <c r="H134" i="19"/>
  <c r="R134" i="19" s="1"/>
  <c r="G134" i="19"/>
  <c r="F134" i="19"/>
  <c r="E134" i="19"/>
  <c r="D134" i="19"/>
  <c r="C134" i="19"/>
  <c r="B134" i="19"/>
  <c r="V133" i="19"/>
  <c r="T133" i="19"/>
  <c r="O133" i="19"/>
  <c r="L133" i="19"/>
  <c r="K133" i="19"/>
  <c r="J133" i="19"/>
  <c r="I133" i="19"/>
  <c r="H133" i="19"/>
  <c r="R133" i="19" s="1"/>
  <c r="G133" i="19"/>
  <c r="F133" i="19"/>
  <c r="E133" i="19"/>
  <c r="D133" i="19"/>
  <c r="C133" i="19"/>
  <c r="B133" i="19"/>
  <c r="V132" i="19"/>
  <c r="T132" i="19"/>
  <c r="O132" i="19"/>
  <c r="L132" i="19"/>
  <c r="K132" i="19"/>
  <c r="J132" i="19"/>
  <c r="I132" i="19"/>
  <c r="H132" i="19"/>
  <c r="Q133" i="19" s="1"/>
  <c r="G132" i="19"/>
  <c r="F132" i="19"/>
  <c r="E132" i="19"/>
  <c r="D132" i="19"/>
  <c r="C132" i="19"/>
  <c r="B132" i="19"/>
  <c r="V131" i="19"/>
  <c r="W131" i="19" s="1"/>
  <c r="T131" i="19"/>
  <c r="O131" i="19"/>
  <c r="L131" i="19"/>
  <c r="K131" i="19"/>
  <c r="J131" i="19"/>
  <c r="I131" i="19"/>
  <c r="H131" i="19"/>
  <c r="R131" i="19" s="1"/>
  <c r="G131" i="19"/>
  <c r="F131" i="19"/>
  <c r="E131" i="19"/>
  <c r="D131" i="19"/>
  <c r="C131" i="19"/>
  <c r="B131" i="19"/>
  <c r="V130" i="19"/>
  <c r="T130" i="19"/>
  <c r="O130" i="19"/>
  <c r="L130" i="19"/>
  <c r="K130" i="19"/>
  <c r="J130" i="19"/>
  <c r="I130" i="19"/>
  <c r="H130" i="19"/>
  <c r="G130" i="19"/>
  <c r="F130" i="19"/>
  <c r="E130" i="19"/>
  <c r="D130" i="19"/>
  <c r="C130" i="19"/>
  <c r="B130" i="19"/>
  <c r="V129" i="19"/>
  <c r="T129" i="19"/>
  <c r="O129" i="19"/>
  <c r="L129" i="19"/>
  <c r="K129" i="19"/>
  <c r="M129" i="19" s="1"/>
  <c r="J129" i="19"/>
  <c r="I129" i="19"/>
  <c r="H129" i="19"/>
  <c r="R129" i="19" s="1"/>
  <c r="G129" i="19"/>
  <c r="F129" i="19"/>
  <c r="E129" i="19"/>
  <c r="D129" i="19"/>
  <c r="C129" i="19"/>
  <c r="B129" i="19"/>
  <c r="V128" i="19"/>
  <c r="T128" i="19"/>
  <c r="O128" i="19"/>
  <c r="L128" i="19"/>
  <c r="K128" i="19"/>
  <c r="J128" i="19"/>
  <c r="I128" i="19"/>
  <c r="H128" i="19"/>
  <c r="R128" i="19" s="1"/>
  <c r="G128" i="19"/>
  <c r="F128" i="19"/>
  <c r="E128" i="19"/>
  <c r="D128" i="19"/>
  <c r="C128" i="19"/>
  <c r="B128" i="19"/>
  <c r="V127" i="19"/>
  <c r="T127" i="19"/>
  <c r="O127" i="19"/>
  <c r="L127" i="19"/>
  <c r="K127" i="19"/>
  <c r="J127" i="19"/>
  <c r="I127" i="19"/>
  <c r="H127" i="19"/>
  <c r="R127" i="19" s="1"/>
  <c r="G127" i="19"/>
  <c r="F127" i="19"/>
  <c r="E127" i="19"/>
  <c r="D127" i="19"/>
  <c r="C127" i="19"/>
  <c r="B127" i="19"/>
  <c r="V126" i="19"/>
  <c r="T126" i="19"/>
  <c r="O126" i="19"/>
  <c r="L126" i="19"/>
  <c r="K126" i="19"/>
  <c r="J126" i="19"/>
  <c r="I126" i="19"/>
  <c r="H126" i="19"/>
  <c r="R126" i="19" s="1"/>
  <c r="G126" i="19"/>
  <c r="F126" i="19"/>
  <c r="E126" i="19"/>
  <c r="D126" i="19"/>
  <c r="C126" i="19"/>
  <c r="B126" i="19"/>
  <c r="V125" i="19"/>
  <c r="T125" i="19"/>
  <c r="U125" i="19" s="1"/>
  <c r="O125" i="19"/>
  <c r="L125" i="19"/>
  <c r="K125" i="19"/>
  <c r="M125" i="19" s="1"/>
  <c r="J125" i="19"/>
  <c r="I125" i="19"/>
  <c r="H125" i="19"/>
  <c r="G125" i="19"/>
  <c r="F125" i="19"/>
  <c r="E125" i="19"/>
  <c r="D125" i="19"/>
  <c r="C125" i="19"/>
  <c r="B125" i="19"/>
  <c r="V124" i="19"/>
  <c r="T124" i="19"/>
  <c r="O124" i="19"/>
  <c r="L124" i="19"/>
  <c r="K124" i="19"/>
  <c r="J124" i="19"/>
  <c r="I124" i="19"/>
  <c r="H124" i="19"/>
  <c r="G124" i="19"/>
  <c r="F124" i="19"/>
  <c r="E124" i="19"/>
  <c r="D124" i="19"/>
  <c r="C124" i="19"/>
  <c r="B124" i="19"/>
  <c r="V123" i="19"/>
  <c r="T123" i="19"/>
  <c r="O123" i="19"/>
  <c r="L123" i="19"/>
  <c r="K123" i="19"/>
  <c r="J123" i="19"/>
  <c r="I123" i="19"/>
  <c r="H123" i="19"/>
  <c r="R123" i="19" s="1"/>
  <c r="G123" i="19"/>
  <c r="F123" i="19"/>
  <c r="E123" i="19"/>
  <c r="D123" i="19"/>
  <c r="C123" i="19"/>
  <c r="B123" i="19"/>
  <c r="V122" i="19"/>
  <c r="T122" i="19"/>
  <c r="O122" i="19"/>
  <c r="L122" i="19"/>
  <c r="K122" i="19"/>
  <c r="J122" i="19"/>
  <c r="I122" i="19"/>
  <c r="H122" i="19"/>
  <c r="G122" i="19"/>
  <c r="F122" i="19"/>
  <c r="E122" i="19"/>
  <c r="D122" i="19"/>
  <c r="C122" i="19"/>
  <c r="B122" i="19"/>
  <c r="V121" i="19"/>
  <c r="T121" i="19"/>
  <c r="O121" i="19"/>
  <c r="L121" i="19"/>
  <c r="K121" i="19"/>
  <c r="J121" i="19"/>
  <c r="I121" i="19"/>
  <c r="H121" i="19"/>
  <c r="R121" i="19" s="1"/>
  <c r="G121" i="19"/>
  <c r="F121" i="19"/>
  <c r="E121" i="19"/>
  <c r="D121" i="19"/>
  <c r="C121" i="19"/>
  <c r="B121" i="19"/>
  <c r="V120" i="19"/>
  <c r="T120" i="19"/>
  <c r="O120" i="19"/>
  <c r="L120" i="19"/>
  <c r="K120" i="19"/>
  <c r="J120" i="19"/>
  <c r="I120" i="19"/>
  <c r="H120" i="19"/>
  <c r="R120" i="19" s="1"/>
  <c r="G120" i="19"/>
  <c r="F120" i="19"/>
  <c r="E120" i="19"/>
  <c r="D120" i="19"/>
  <c r="C120" i="19"/>
  <c r="B120" i="19"/>
  <c r="V119" i="19"/>
  <c r="T119" i="19"/>
  <c r="O119" i="19"/>
  <c r="L119" i="19"/>
  <c r="K119" i="19"/>
  <c r="J119" i="19"/>
  <c r="I119" i="19"/>
  <c r="H119" i="19"/>
  <c r="R119" i="19" s="1"/>
  <c r="G119" i="19"/>
  <c r="F119" i="19"/>
  <c r="E119" i="19"/>
  <c r="D119" i="19"/>
  <c r="C119" i="19"/>
  <c r="B119" i="19"/>
  <c r="V118" i="19"/>
  <c r="T118" i="19"/>
  <c r="O118" i="19"/>
  <c r="L118" i="19"/>
  <c r="K118" i="19"/>
  <c r="J118" i="19"/>
  <c r="I118" i="19"/>
  <c r="H118" i="19"/>
  <c r="R118" i="19" s="1"/>
  <c r="G118" i="19"/>
  <c r="F118" i="19"/>
  <c r="E118" i="19"/>
  <c r="D118" i="19"/>
  <c r="C118" i="19"/>
  <c r="B118" i="19"/>
  <c r="V117" i="19"/>
  <c r="T117" i="19"/>
  <c r="O117" i="19"/>
  <c r="L117" i="19"/>
  <c r="K117" i="19"/>
  <c r="M117" i="19" s="1"/>
  <c r="J117" i="19"/>
  <c r="I117" i="19"/>
  <c r="H117" i="19"/>
  <c r="R117" i="19" s="1"/>
  <c r="G117" i="19"/>
  <c r="F117" i="19"/>
  <c r="E117" i="19"/>
  <c r="D117" i="19"/>
  <c r="C117" i="19"/>
  <c r="B117" i="19"/>
  <c r="V116" i="19"/>
  <c r="T116" i="19"/>
  <c r="O116" i="19"/>
  <c r="L116" i="19"/>
  <c r="K116" i="19"/>
  <c r="J116" i="19"/>
  <c r="I116" i="19"/>
  <c r="H116" i="19"/>
  <c r="G116" i="19"/>
  <c r="F116" i="19"/>
  <c r="E116" i="19"/>
  <c r="D116" i="19"/>
  <c r="C116" i="19"/>
  <c r="B116" i="19"/>
  <c r="V115" i="19"/>
  <c r="T115" i="19"/>
  <c r="O115" i="19"/>
  <c r="L115" i="19"/>
  <c r="K115" i="19"/>
  <c r="J115" i="19"/>
  <c r="I115" i="19"/>
  <c r="H115" i="19"/>
  <c r="R115" i="19" s="1"/>
  <c r="G115" i="19"/>
  <c r="F115" i="19"/>
  <c r="E115" i="19"/>
  <c r="D115" i="19"/>
  <c r="C115" i="19"/>
  <c r="B115" i="19"/>
  <c r="V114" i="19"/>
  <c r="T114" i="19"/>
  <c r="O114" i="19"/>
  <c r="L114" i="19"/>
  <c r="K114" i="19"/>
  <c r="J114" i="19"/>
  <c r="I114" i="19"/>
  <c r="H114" i="19"/>
  <c r="G114" i="19"/>
  <c r="F114" i="19"/>
  <c r="E114" i="19"/>
  <c r="D114" i="19"/>
  <c r="C114" i="19"/>
  <c r="B114" i="19"/>
  <c r="V113" i="19"/>
  <c r="T113" i="19"/>
  <c r="O113" i="19"/>
  <c r="L113" i="19"/>
  <c r="K113" i="19"/>
  <c r="J113" i="19"/>
  <c r="I113" i="19"/>
  <c r="H113" i="19"/>
  <c r="R113" i="19" s="1"/>
  <c r="G113" i="19"/>
  <c r="F113" i="19"/>
  <c r="E113" i="19"/>
  <c r="D113" i="19"/>
  <c r="C113" i="19"/>
  <c r="B113" i="19"/>
  <c r="V112" i="19"/>
  <c r="T112" i="19"/>
  <c r="O112" i="19"/>
  <c r="L112" i="19"/>
  <c r="K112" i="19"/>
  <c r="J112" i="19"/>
  <c r="I112" i="19"/>
  <c r="H112" i="19"/>
  <c r="R112" i="19" s="1"/>
  <c r="G112" i="19"/>
  <c r="F112" i="19"/>
  <c r="E112" i="19"/>
  <c r="D112" i="19"/>
  <c r="C112" i="19"/>
  <c r="B112" i="19"/>
  <c r="V111" i="19"/>
  <c r="T111" i="19"/>
  <c r="O111" i="19"/>
  <c r="L111" i="19"/>
  <c r="K111" i="19"/>
  <c r="J111" i="19"/>
  <c r="I111" i="19"/>
  <c r="H111" i="19"/>
  <c r="R111" i="19" s="1"/>
  <c r="G111" i="19"/>
  <c r="F111" i="19"/>
  <c r="E111" i="19"/>
  <c r="D111" i="19"/>
  <c r="C111" i="19"/>
  <c r="B111" i="19"/>
  <c r="V110" i="19"/>
  <c r="T110" i="19"/>
  <c r="O110" i="19"/>
  <c r="L110" i="19"/>
  <c r="K110" i="19"/>
  <c r="J110" i="19"/>
  <c r="I110" i="19"/>
  <c r="H110" i="19"/>
  <c r="R110" i="19" s="1"/>
  <c r="G110" i="19"/>
  <c r="F110" i="19"/>
  <c r="E110" i="19"/>
  <c r="D110" i="19"/>
  <c r="C110" i="19"/>
  <c r="B110" i="19"/>
  <c r="V109" i="19"/>
  <c r="T109" i="19"/>
  <c r="O109" i="19"/>
  <c r="P109" i="19" s="1"/>
  <c r="L109" i="19"/>
  <c r="K109" i="19"/>
  <c r="J109" i="19"/>
  <c r="I109" i="19"/>
  <c r="H109" i="19"/>
  <c r="R109" i="19" s="1"/>
  <c r="G109" i="19"/>
  <c r="F109" i="19"/>
  <c r="E109" i="19"/>
  <c r="D109" i="19"/>
  <c r="C109" i="19"/>
  <c r="B109" i="19"/>
  <c r="V108" i="19"/>
  <c r="T108" i="19"/>
  <c r="O108" i="19"/>
  <c r="L108" i="19"/>
  <c r="K108" i="19"/>
  <c r="J108" i="19"/>
  <c r="I108" i="19"/>
  <c r="H108" i="19"/>
  <c r="G108" i="19"/>
  <c r="F108" i="19"/>
  <c r="E108" i="19"/>
  <c r="D108" i="19"/>
  <c r="C108" i="19"/>
  <c r="B108" i="19"/>
  <c r="V107" i="19"/>
  <c r="T107" i="19"/>
  <c r="U107" i="19" s="1"/>
  <c r="O107" i="19"/>
  <c r="L107" i="19"/>
  <c r="K107" i="19"/>
  <c r="M107" i="19" s="1"/>
  <c r="J107" i="19"/>
  <c r="I107" i="19"/>
  <c r="H107" i="19"/>
  <c r="R107" i="19" s="1"/>
  <c r="G107" i="19"/>
  <c r="F107" i="19"/>
  <c r="E107" i="19"/>
  <c r="D107" i="19"/>
  <c r="C107" i="19"/>
  <c r="B107" i="19"/>
  <c r="V106" i="19"/>
  <c r="T106" i="19"/>
  <c r="O106" i="19"/>
  <c r="L106" i="19"/>
  <c r="K106" i="19"/>
  <c r="J106" i="19"/>
  <c r="I106" i="19"/>
  <c r="H106" i="19"/>
  <c r="R106" i="19" s="1"/>
  <c r="G106" i="19"/>
  <c r="F106" i="19"/>
  <c r="E106" i="19"/>
  <c r="D106" i="19"/>
  <c r="C106" i="19"/>
  <c r="B106" i="19"/>
  <c r="V105" i="19"/>
  <c r="T105" i="19"/>
  <c r="O105" i="19"/>
  <c r="L105" i="19"/>
  <c r="K105" i="19"/>
  <c r="J105" i="19"/>
  <c r="I105" i="19"/>
  <c r="H105" i="19"/>
  <c r="R105" i="19" s="1"/>
  <c r="S105" i="19" s="1"/>
  <c r="G105" i="19"/>
  <c r="F105" i="19"/>
  <c r="E105" i="19"/>
  <c r="D105" i="19"/>
  <c r="C105" i="19"/>
  <c r="B105" i="19"/>
  <c r="V104" i="19"/>
  <c r="T104" i="19"/>
  <c r="O104" i="19"/>
  <c r="L104" i="19"/>
  <c r="K104" i="19"/>
  <c r="J104" i="19"/>
  <c r="I104" i="19"/>
  <c r="H104" i="19"/>
  <c r="G104" i="19"/>
  <c r="F104" i="19"/>
  <c r="E104" i="19"/>
  <c r="D104" i="19"/>
  <c r="C104" i="19"/>
  <c r="B104" i="19"/>
  <c r="V103" i="19"/>
  <c r="T103" i="19"/>
  <c r="O103" i="19"/>
  <c r="L103" i="19"/>
  <c r="K103" i="19"/>
  <c r="J103" i="19"/>
  <c r="I103" i="19"/>
  <c r="H103" i="19"/>
  <c r="G103" i="19"/>
  <c r="F103" i="19"/>
  <c r="E103" i="19"/>
  <c r="D103" i="19"/>
  <c r="C103" i="19"/>
  <c r="B103" i="19"/>
  <c r="V102" i="19"/>
  <c r="T102" i="19"/>
  <c r="O102" i="19"/>
  <c r="L102" i="19"/>
  <c r="K102" i="19"/>
  <c r="J102" i="19"/>
  <c r="I102" i="19"/>
  <c r="H102" i="19"/>
  <c r="R102" i="19" s="1"/>
  <c r="S102" i="19" s="1"/>
  <c r="G102" i="19"/>
  <c r="F102" i="19"/>
  <c r="E102" i="19"/>
  <c r="D102" i="19"/>
  <c r="C102" i="19"/>
  <c r="B102" i="19"/>
  <c r="V101" i="19"/>
  <c r="T101" i="19"/>
  <c r="O101" i="19"/>
  <c r="L101" i="19"/>
  <c r="K101" i="19"/>
  <c r="J101" i="19"/>
  <c r="I101" i="19"/>
  <c r="H101" i="19"/>
  <c r="R101" i="19" s="1"/>
  <c r="G101" i="19"/>
  <c r="F101" i="19"/>
  <c r="E101" i="19"/>
  <c r="D101" i="19"/>
  <c r="C101" i="19"/>
  <c r="B101" i="19"/>
  <c r="V100" i="19"/>
  <c r="T100" i="19"/>
  <c r="O100" i="19"/>
  <c r="L100" i="19"/>
  <c r="K100" i="19"/>
  <c r="J100" i="19"/>
  <c r="I100" i="19"/>
  <c r="H100" i="19"/>
  <c r="G100" i="19"/>
  <c r="F100" i="19"/>
  <c r="E100" i="19"/>
  <c r="D100" i="19"/>
  <c r="C100" i="19"/>
  <c r="B100" i="19"/>
  <c r="V99" i="19"/>
  <c r="T99" i="19"/>
  <c r="O99" i="19"/>
  <c r="L99" i="19"/>
  <c r="K99" i="19"/>
  <c r="J99" i="19"/>
  <c r="I99" i="19"/>
  <c r="H99" i="19"/>
  <c r="R99" i="19" s="1"/>
  <c r="G99" i="19"/>
  <c r="F99" i="19"/>
  <c r="E99" i="19"/>
  <c r="D99" i="19"/>
  <c r="C99" i="19"/>
  <c r="B99" i="19"/>
  <c r="V98" i="19"/>
  <c r="T98" i="19"/>
  <c r="O98" i="19"/>
  <c r="L98" i="19"/>
  <c r="K98" i="19"/>
  <c r="J98" i="19"/>
  <c r="I98" i="19"/>
  <c r="H98" i="19"/>
  <c r="R98" i="19" s="1"/>
  <c r="G98" i="19"/>
  <c r="F98" i="19"/>
  <c r="E98" i="19"/>
  <c r="D98" i="19"/>
  <c r="C98" i="19"/>
  <c r="B98" i="19"/>
  <c r="V97" i="19"/>
  <c r="T97" i="19"/>
  <c r="O97" i="19"/>
  <c r="L97" i="19"/>
  <c r="K97" i="19"/>
  <c r="J97" i="19"/>
  <c r="I97" i="19"/>
  <c r="H97" i="19"/>
  <c r="R97" i="19" s="1"/>
  <c r="G97" i="19"/>
  <c r="F97" i="19"/>
  <c r="E97" i="19"/>
  <c r="D97" i="19"/>
  <c r="C97" i="19"/>
  <c r="B97" i="19"/>
  <c r="V96" i="19"/>
  <c r="T96" i="19"/>
  <c r="O96" i="19"/>
  <c r="L96" i="19"/>
  <c r="K96" i="19"/>
  <c r="J96" i="19"/>
  <c r="I96" i="19"/>
  <c r="H96" i="19"/>
  <c r="G96" i="19"/>
  <c r="F96" i="19"/>
  <c r="E96" i="19"/>
  <c r="D96" i="19"/>
  <c r="C96" i="19"/>
  <c r="B96" i="19"/>
  <c r="V95" i="19"/>
  <c r="T95" i="19"/>
  <c r="R95" i="19"/>
  <c r="O95" i="19"/>
  <c r="L95" i="19"/>
  <c r="K95" i="19"/>
  <c r="M95" i="19" s="1"/>
  <c r="J95" i="19"/>
  <c r="I95" i="19"/>
  <c r="H95" i="19"/>
  <c r="G95" i="19"/>
  <c r="F95" i="19"/>
  <c r="E95" i="19"/>
  <c r="D95" i="19"/>
  <c r="C95" i="19"/>
  <c r="B95" i="19"/>
  <c r="V94" i="19"/>
  <c r="T94" i="19"/>
  <c r="O94" i="19"/>
  <c r="L94" i="19"/>
  <c r="K94" i="19"/>
  <c r="J94" i="19"/>
  <c r="I94" i="19"/>
  <c r="H94" i="19"/>
  <c r="R94" i="19" s="1"/>
  <c r="G94" i="19"/>
  <c r="F94" i="19"/>
  <c r="E94" i="19"/>
  <c r="D94" i="19"/>
  <c r="C94" i="19"/>
  <c r="B94" i="19"/>
  <c r="V93" i="19"/>
  <c r="T93" i="19"/>
  <c r="O93" i="19"/>
  <c r="L93" i="19"/>
  <c r="K93" i="19"/>
  <c r="J93" i="19"/>
  <c r="I93" i="19"/>
  <c r="H93" i="19"/>
  <c r="R93" i="19" s="1"/>
  <c r="G93" i="19"/>
  <c r="F93" i="19"/>
  <c r="E93" i="19"/>
  <c r="D93" i="19"/>
  <c r="C93" i="19"/>
  <c r="B93" i="19"/>
  <c r="V92" i="19"/>
  <c r="T92" i="19"/>
  <c r="R92" i="19"/>
  <c r="O92" i="19"/>
  <c r="L92" i="19"/>
  <c r="K92" i="19"/>
  <c r="J92" i="19"/>
  <c r="I92" i="19"/>
  <c r="H92" i="19"/>
  <c r="G92" i="19"/>
  <c r="F92" i="19"/>
  <c r="E92" i="19"/>
  <c r="D92" i="19"/>
  <c r="C92" i="19"/>
  <c r="B92" i="19"/>
  <c r="V91" i="19"/>
  <c r="T91" i="19"/>
  <c r="O91" i="19"/>
  <c r="L91" i="19"/>
  <c r="K91" i="19"/>
  <c r="J91" i="19"/>
  <c r="I91" i="19"/>
  <c r="H91" i="19"/>
  <c r="R91" i="19" s="1"/>
  <c r="G91" i="19"/>
  <c r="F91" i="19"/>
  <c r="E91" i="19"/>
  <c r="D91" i="19"/>
  <c r="C91" i="19"/>
  <c r="B91" i="19"/>
  <c r="V90" i="19"/>
  <c r="T90" i="19"/>
  <c r="O90" i="19"/>
  <c r="L90" i="19"/>
  <c r="K90" i="19"/>
  <c r="J90" i="19"/>
  <c r="I90" i="19"/>
  <c r="H90" i="19"/>
  <c r="R90" i="19" s="1"/>
  <c r="G90" i="19"/>
  <c r="F90" i="19"/>
  <c r="E90" i="19"/>
  <c r="D90" i="19"/>
  <c r="C90" i="19"/>
  <c r="B90" i="19"/>
  <c r="V89" i="19"/>
  <c r="T89" i="19"/>
  <c r="O89" i="19"/>
  <c r="L89" i="19"/>
  <c r="K89" i="19"/>
  <c r="J89" i="19"/>
  <c r="I89" i="19"/>
  <c r="H89" i="19"/>
  <c r="R89" i="19" s="1"/>
  <c r="S89" i="19" s="1"/>
  <c r="G89" i="19"/>
  <c r="F89" i="19"/>
  <c r="E89" i="19"/>
  <c r="D89" i="19"/>
  <c r="C89" i="19"/>
  <c r="B89" i="19"/>
  <c r="V88" i="19"/>
  <c r="T88" i="19"/>
  <c r="O88" i="19"/>
  <c r="L88" i="19"/>
  <c r="K88" i="19"/>
  <c r="J88" i="19"/>
  <c r="I88" i="19"/>
  <c r="H88" i="19"/>
  <c r="G88" i="19"/>
  <c r="F88" i="19"/>
  <c r="E88" i="19"/>
  <c r="D88" i="19"/>
  <c r="C88" i="19"/>
  <c r="B88" i="19"/>
  <c r="V87" i="19"/>
  <c r="T87" i="19"/>
  <c r="O87" i="19"/>
  <c r="L87" i="19"/>
  <c r="K87" i="19"/>
  <c r="J87" i="19"/>
  <c r="I87" i="19"/>
  <c r="H87" i="19"/>
  <c r="G87" i="19"/>
  <c r="F87" i="19"/>
  <c r="E87" i="19"/>
  <c r="D87" i="19"/>
  <c r="C87" i="19"/>
  <c r="B87" i="19"/>
  <c r="V86" i="19"/>
  <c r="T86" i="19"/>
  <c r="O86" i="19"/>
  <c r="L86" i="19"/>
  <c r="K86" i="19"/>
  <c r="J86" i="19"/>
  <c r="I86" i="19"/>
  <c r="H86" i="19"/>
  <c r="R86" i="19" s="1"/>
  <c r="G86" i="19"/>
  <c r="F86" i="19"/>
  <c r="E86" i="19"/>
  <c r="D86" i="19"/>
  <c r="C86" i="19"/>
  <c r="B86" i="19"/>
  <c r="V85" i="19"/>
  <c r="T85" i="19"/>
  <c r="O85" i="19"/>
  <c r="L85" i="19"/>
  <c r="K85" i="19"/>
  <c r="J85" i="19"/>
  <c r="I85" i="19"/>
  <c r="H85" i="19"/>
  <c r="R85" i="19" s="1"/>
  <c r="G85" i="19"/>
  <c r="F85" i="19"/>
  <c r="E85" i="19"/>
  <c r="D85" i="19"/>
  <c r="C85" i="19"/>
  <c r="B85" i="19"/>
  <c r="V84" i="19"/>
  <c r="T84" i="19"/>
  <c r="O84" i="19"/>
  <c r="L84" i="19"/>
  <c r="K84" i="19"/>
  <c r="J84" i="19"/>
  <c r="I84" i="19"/>
  <c r="H84" i="19"/>
  <c r="R84" i="19" s="1"/>
  <c r="S84" i="19" s="1"/>
  <c r="G84" i="19"/>
  <c r="F84" i="19"/>
  <c r="E84" i="19"/>
  <c r="D84" i="19"/>
  <c r="C84" i="19"/>
  <c r="B84" i="19"/>
  <c r="V83" i="19"/>
  <c r="T83" i="19"/>
  <c r="O83" i="19"/>
  <c r="L83" i="19"/>
  <c r="K83" i="19"/>
  <c r="J83" i="19"/>
  <c r="I83" i="19"/>
  <c r="H83" i="19"/>
  <c r="R83" i="19" s="1"/>
  <c r="G83" i="19"/>
  <c r="F83" i="19"/>
  <c r="E83" i="19"/>
  <c r="D83" i="19"/>
  <c r="C83" i="19"/>
  <c r="B83" i="19"/>
  <c r="V82" i="19"/>
  <c r="T82" i="19"/>
  <c r="O82" i="19"/>
  <c r="L82" i="19"/>
  <c r="K82" i="19"/>
  <c r="J82" i="19"/>
  <c r="I82" i="19"/>
  <c r="H82" i="19"/>
  <c r="R82" i="19" s="1"/>
  <c r="G82" i="19"/>
  <c r="F82" i="19"/>
  <c r="E82" i="19"/>
  <c r="D82" i="19"/>
  <c r="C82" i="19"/>
  <c r="B82" i="19"/>
  <c r="V81" i="19"/>
  <c r="T81" i="19"/>
  <c r="O81" i="19"/>
  <c r="L81" i="19"/>
  <c r="K81" i="19"/>
  <c r="J81" i="19"/>
  <c r="I81" i="19"/>
  <c r="H81" i="19"/>
  <c r="R81" i="19" s="1"/>
  <c r="G81" i="19"/>
  <c r="F81" i="19"/>
  <c r="E81" i="19"/>
  <c r="D81" i="19"/>
  <c r="C81" i="19"/>
  <c r="B81" i="19"/>
  <c r="V80" i="19"/>
  <c r="T80" i="19"/>
  <c r="O80" i="19"/>
  <c r="L80" i="19"/>
  <c r="K80" i="19"/>
  <c r="J80" i="19"/>
  <c r="I80" i="19"/>
  <c r="H80" i="19"/>
  <c r="G80" i="19"/>
  <c r="F80" i="19"/>
  <c r="E80" i="19"/>
  <c r="D80" i="19"/>
  <c r="C80" i="19"/>
  <c r="B80" i="19"/>
  <c r="V79" i="19"/>
  <c r="T79" i="19"/>
  <c r="O79" i="19"/>
  <c r="L79" i="19"/>
  <c r="U79" i="19" s="1"/>
  <c r="K79" i="19"/>
  <c r="J79" i="19"/>
  <c r="I79" i="19"/>
  <c r="H79" i="19"/>
  <c r="R79" i="19" s="1"/>
  <c r="G79" i="19"/>
  <c r="F79" i="19"/>
  <c r="E79" i="19"/>
  <c r="D79" i="19"/>
  <c r="C79" i="19"/>
  <c r="B79" i="19"/>
  <c r="V78" i="19"/>
  <c r="T78" i="19"/>
  <c r="O78" i="19"/>
  <c r="L78" i="19"/>
  <c r="K78" i="19"/>
  <c r="J78" i="19"/>
  <c r="I78" i="19"/>
  <c r="H78" i="19"/>
  <c r="R78" i="19" s="1"/>
  <c r="G78" i="19"/>
  <c r="F78" i="19"/>
  <c r="E78" i="19"/>
  <c r="D78" i="19"/>
  <c r="C78" i="19"/>
  <c r="B78" i="19"/>
  <c r="V77" i="19"/>
  <c r="T77" i="19"/>
  <c r="O77" i="19"/>
  <c r="L77" i="19"/>
  <c r="K77" i="19"/>
  <c r="J77" i="19"/>
  <c r="I77" i="19"/>
  <c r="H77" i="19"/>
  <c r="R77" i="19" s="1"/>
  <c r="G77" i="19"/>
  <c r="F77" i="19"/>
  <c r="E77" i="19"/>
  <c r="D77" i="19"/>
  <c r="C77" i="19"/>
  <c r="B77" i="19"/>
  <c r="V76" i="19"/>
  <c r="T76" i="19"/>
  <c r="O76" i="19"/>
  <c r="L76" i="19"/>
  <c r="K76" i="19"/>
  <c r="J76" i="19"/>
  <c r="I76" i="19"/>
  <c r="H76" i="19"/>
  <c r="R76" i="19" s="1"/>
  <c r="S76" i="19" s="1"/>
  <c r="G76" i="19"/>
  <c r="F76" i="19"/>
  <c r="E76" i="19"/>
  <c r="D76" i="19"/>
  <c r="C76" i="19"/>
  <c r="B76" i="19"/>
  <c r="V75" i="19"/>
  <c r="T75" i="19"/>
  <c r="O75" i="19"/>
  <c r="L75" i="19"/>
  <c r="K75" i="19"/>
  <c r="J75" i="19"/>
  <c r="I75" i="19"/>
  <c r="H75" i="19"/>
  <c r="R75" i="19" s="1"/>
  <c r="G75" i="19"/>
  <c r="F75" i="19"/>
  <c r="E75" i="19"/>
  <c r="D75" i="19"/>
  <c r="C75" i="19"/>
  <c r="B75" i="19"/>
  <c r="V74" i="19"/>
  <c r="T74" i="19"/>
  <c r="O74" i="19"/>
  <c r="L74" i="19"/>
  <c r="K74" i="19"/>
  <c r="J74" i="19"/>
  <c r="I74" i="19"/>
  <c r="H74" i="19"/>
  <c r="R74" i="19" s="1"/>
  <c r="G74" i="19"/>
  <c r="F74" i="19"/>
  <c r="E74" i="19"/>
  <c r="D74" i="19"/>
  <c r="C74" i="19"/>
  <c r="B74" i="19"/>
  <c r="V73" i="19"/>
  <c r="T73" i="19"/>
  <c r="O73" i="19"/>
  <c r="L73" i="19"/>
  <c r="K73" i="19"/>
  <c r="J73" i="19"/>
  <c r="I73" i="19"/>
  <c r="H73" i="19"/>
  <c r="R73" i="19" s="1"/>
  <c r="G73" i="19"/>
  <c r="F73" i="19"/>
  <c r="E73" i="19"/>
  <c r="D73" i="19"/>
  <c r="C73" i="19"/>
  <c r="B73" i="19"/>
  <c r="V72" i="19"/>
  <c r="T72" i="19"/>
  <c r="O72" i="19"/>
  <c r="L72" i="19"/>
  <c r="K72" i="19"/>
  <c r="J72" i="19"/>
  <c r="I72" i="19"/>
  <c r="H72" i="19"/>
  <c r="G72" i="19"/>
  <c r="F72" i="19"/>
  <c r="E72" i="19"/>
  <c r="D72" i="19"/>
  <c r="C72" i="19"/>
  <c r="B72" i="19"/>
  <c r="V71" i="19"/>
  <c r="T71" i="19"/>
  <c r="O71" i="19"/>
  <c r="L71" i="19"/>
  <c r="K71" i="19"/>
  <c r="J71" i="19"/>
  <c r="I71" i="19"/>
  <c r="H71" i="19"/>
  <c r="R71" i="19" s="1"/>
  <c r="G71" i="19"/>
  <c r="F71" i="19"/>
  <c r="E71" i="19"/>
  <c r="D71" i="19"/>
  <c r="C71" i="19"/>
  <c r="B71" i="19"/>
  <c r="V70" i="19"/>
  <c r="T70" i="19"/>
  <c r="O70" i="19"/>
  <c r="L70" i="19"/>
  <c r="K70" i="19"/>
  <c r="J70" i="19"/>
  <c r="I70" i="19"/>
  <c r="H70" i="19"/>
  <c r="R70" i="19" s="1"/>
  <c r="S70" i="19" s="1"/>
  <c r="G70" i="19"/>
  <c r="F70" i="19"/>
  <c r="E70" i="19"/>
  <c r="D70" i="19"/>
  <c r="C70" i="19"/>
  <c r="B70" i="19"/>
  <c r="V69" i="19"/>
  <c r="T69" i="19"/>
  <c r="O69" i="19"/>
  <c r="L69" i="19"/>
  <c r="K69" i="19"/>
  <c r="J69" i="19"/>
  <c r="I69" i="19"/>
  <c r="H69" i="19"/>
  <c r="R69" i="19" s="1"/>
  <c r="G69" i="19"/>
  <c r="F69" i="19"/>
  <c r="E69" i="19"/>
  <c r="D69" i="19"/>
  <c r="C69" i="19"/>
  <c r="B69" i="19"/>
  <c r="V68" i="19"/>
  <c r="T68" i="19"/>
  <c r="O68" i="19"/>
  <c r="L68" i="19"/>
  <c r="K68" i="19"/>
  <c r="J68" i="19"/>
  <c r="I68" i="19"/>
  <c r="H68" i="19"/>
  <c r="R68" i="19" s="1"/>
  <c r="S68" i="19" s="1"/>
  <c r="G68" i="19"/>
  <c r="F68" i="19"/>
  <c r="E68" i="19"/>
  <c r="D68" i="19"/>
  <c r="C68" i="19"/>
  <c r="B68" i="19"/>
  <c r="V67" i="19"/>
  <c r="T67" i="19"/>
  <c r="O67" i="19"/>
  <c r="L67" i="19"/>
  <c r="K67" i="19"/>
  <c r="J67" i="19"/>
  <c r="I67" i="19"/>
  <c r="H67" i="19"/>
  <c r="R67" i="19" s="1"/>
  <c r="S67" i="19" s="1"/>
  <c r="G67" i="19"/>
  <c r="F67" i="19"/>
  <c r="E67" i="19"/>
  <c r="D67" i="19"/>
  <c r="C67" i="19"/>
  <c r="B67" i="19"/>
  <c r="V66" i="19"/>
  <c r="T66" i="19"/>
  <c r="O66" i="19"/>
  <c r="L66" i="19"/>
  <c r="K66" i="19"/>
  <c r="J66" i="19"/>
  <c r="I66" i="19"/>
  <c r="H66" i="19"/>
  <c r="R66" i="19" s="1"/>
  <c r="G66" i="19"/>
  <c r="F66" i="19"/>
  <c r="E66" i="19"/>
  <c r="D66" i="19"/>
  <c r="C66" i="19"/>
  <c r="B66" i="19"/>
  <c r="V65" i="19"/>
  <c r="T65" i="19"/>
  <c r="O65" i="19"/>
  <c r="L65" i="19"/>
  <c r="K65" i="19"/>
  <c r="J65" i="19"/>
  <c r="I65" i="19"/>
  <c r="H65" i="19"/>
  <c r="R65" i="19" s="1"/>
  <c r="G65" i="19"/>
  <c r="F65" i="19"/>
  <c r="E65" i="19"/>
  <c r="D65" i="19"/>
  <c r="C65" i="19"/>
  <c r="B65" i="19"/>
  <c r="V64" i="19"/>
  <c r="T64" i="19"/>
  <c r="O64" i="19"/>
  <c r="L64" i="19"/>
  <c r="K64" i="19"/>
  <c r="J64" i="19"/>
  <c r="I64" i="19"/>
  <c r="H64" i="19"/>
  <c r="G64" i="19"/>
  <c r="F64" i="19"/>
  <c r="E64" i="19"/>
  <c r="D64" i="19"/>
  <c r="C64" i="19"/>
  <c r="B64" i="19"/>
  <c r="V63" i="19"/>
  <c r="T63" i="19"/>
  <c r="O63" i="19"/>
  <c r="L63" i="19"/>
  <c r="K63" i="19"/>
  <c r="J63" i="19"/>
  <c r="I63" i="19"/>
  <c r="H63" i="19"/>
  <c r="R63" i="19" s="1"/>
  <c r="G63" i="19"/>
  <c r="F63" i="19"/>
  <c r="E63" i="19"/>
  <c r="D63" i="19"/>
  <c r="C63" i="19"/>
  <c r="B63" i="19"/>
  <c r="V62" i="19"/>
  <c r="T62" i="19"/>
  <c r="O62" i="19"/>
  <c r="L62" i="19"/>
  <c r="K62" i="19"/>
  <c r="J62" i="19"/>
  <c r="I62" i="19"/>
  <c r="H62" i="19"/>
  <c r="R62" i="19" s="1"/>
  <c r="S62" i="19" s="1"/>
  <c r="G62" i="19"/>
  <c r="F62" i="19"/>
  <c r="E62" i="19"/>
  <c r="D62" i="19"/>
  <c r="C62" i="19"/>
  <c r="B62" i="19"/>
  <c r="V61" i="19"/>
  <c r="T61" i="19"/>
  <c r="O61" i="19"/>
  <c r="L61" i="19"/>
  <c r="K61" i="19"/>
  <c r="J61" i="19"/>
  <c r="I61" i="19"/>
  <c r="H61" i="19"/>
  <c r="R61" i="19" s="1"/>
  <c r="G61" i="19"/>
  <c r="F61" i="19"/>
  <c r="E61" i="19"/>
  <c r="D61" i="19"/>
  <c r="C61" i="19"/>
  <c r="B61" i="19"/>
  <c r="V60" i="19"/>
  <c r="T60" i="19"/>
  <c r="O60" i="19"/>
  <c r="L60" i="19"/>
  <c r="K60" i="19"/>
  <c r="J60" i="19"/>
  <c r="I60" i="19"/>
  <c r="H60" i="19"/>
  <c r="R60" i="19" s="1"/>
  <c r="S60" i="19" s="1"/>
  <c r="G60" i="19"/>
  <c r="F60" i="19"/>
  <c r="E60" i="19"/>
  <c r="D60" i="19"/>
  <c r="C60" i="19"/>
  <c r="B60" i="19"/>
  <c r="V59" i="19"/>
  <c r="T59" i="19"/>
  <c r="O59" i="19"/>
  <c r="L59" i="19"/>
  <c r="K59" i="19"/>
  <c r="J59" i="19"/>
  <c r="I59" i="19"/>
  <c r="H59" i="19"/>
  <c r="R59" i="19" s="1"/>
  <c r="G59" i="19"/>
  <c r="F59" i="19"/>
  <c r="E59" i="19"/>
  <c r="D59" i="19"/>
  <c r="C59" i="19"/>
  <c r="B59" i="19"/>
  <c r="V58" i="19"/>
  <c r="T58" i="19"/>
  <c r="O58" i="19"/>
  <c r="L58" i="19"/>
  <c r="K58" i="19"/>
  <c r="J58" i="19"/>
  <c r="I58" i="19"/>
  <c r="H58" i="19"/>
  <c r="R58" i="19" s="1"/>
  <c r="G58" i="19"/>
  <c r="F58" i="19"/>
  <c r="E58" i="19"/>
  <c r="D58" i="19"/>
  <c r="C58" i="19"/>
  <c r="B58" i="19"/>
  <c r="V57" i="19"/>
  <c r="T57" i="19"/>
  <c r="O57" i="19"/>
  <c r="L57" i="19"/>
  <c r="K57" i="19"/>
  <c r="J57" i="19"/>
  <c r="I57" i="19"/>
  <c r="H57" i="19"/>
  <c r="R57" i="19" s="1"/>
  <c r="S57" i="19" s="1"/>
  <c r="G57" i="19"/>
  <c r="F57" i="19"/>
  <c r="E57" i="19"/>
  <c r="D57" i="19"/>
  <c r="C57" i="19"/>
  <c r="B57" i="19"/>
  <c r="V56" i="19"/>
  <c r="T56" i="19"/>
  <c r="O56" i="19"/>
  <c r="L56" i="19"/>
  <c r="K56" i="19"/>
  <c r="J56" i="19"/>
  <c r="I56" i="19"/>
  <c r="H56" i="19"/>
  <c r="G56" i="19"/>
  <c r="F56" i="19"/>
  <c r="E56" i="19"/>
  <c r="D56" i="19"/>
  <c r="C56" i="19"/>
  <c r="B56" i="19"/>
  <c r="V55" i="19"/>
  <c r="T55" i="19"/>
  <c r="O55" i="19"/>
  <c r="L55" i="19"/>
  <c r="K55" i="19"/>
  <c r="J55" i="19"/>
  <c r="I55" i="19"/>
  <c r="H55" i="19"/>
  <c r="Q55" i="19" s="1"/>
  <c r="G55" i="19"/>
  <c r="F55" i="19"/>
  <c r="E55" i="19"/>
  <c r="D55" i="19"/>
  <c r="C55" i="19"/>
  <c r="B55" i="19"/>
  <c r="V54" i="19"/>
  <c r="T54" i="19"/>
  <c r="O54" i="19"/>
  <c r="L54" i="19"/>
  <c r="K54" i="19"/>
  <c r="J54" i="19"/>
  <c r="I54" i="19"/>
  <c r="H54" i="19"/>
  <c r="R54" i="19" s="1"/>
  <c r="G54" i="19"/>
  <c r="F54" i="19"/>
  <c r="E54" i="19"/>
  <c r="D54" i="19"/>
  <c r="C54" i="19"/>
  <c r="B54" i="19"/>
  <c r="V53" i="19"/>
  <c r="T53" i="19"/>
  <c r="O53" i="19"/>
  <c r="L53" i="19"/>
  <c r="K53" i="19"/>
  <c r="J53" i="19"/>
  <c r="I53" i="19"/>
  <c r="H53" i="19"/>
  <c r="R53" i="19" s="1"/>
  <c r="G53" i="19"/>
  <c r="F53" i="19"/>
  <c r="E53" i="19"/>
  <c r="D53" i="19"/>
  <c r="C53" i="19"/>
  <c r="B53" i="19"/>
  <c r="V52" i="19"/>
  <c r="T52" i="19"/>
  <c r="O52" i="19"/>
  <c r="L52" i="19"/>
  <c r="K52" i="19"/>
  <c r="J52" i="19"/>
  <c r="I52" i="19"/>
  <c r="H52" i="19"/>
  <c r="G52" i="19"/>
  <c r="F52" i="19"/>
  <c r="E52" i="19"/>
  <c r="D52" i="19"/>
  <c r="C52" i="19"/>
  <c r="B52" i="19"/>
  <c r="V51" i="19"/>
  <c r="T51" i="19"/>
  <c r="O51" i="19"/>
  <c r="L51" i="19"/>
  <c r="K51" i="19"/>
  <c r="J51" i="19"/>
  <c r="I51" i="19"/>
  <c r="H51" i="19"/>
  <c r="R51" i="19" s="1"/>
  <c r="G51" i="19"/>
  <c r="F51" i="19"/>
  <c r="E51" i="19"/>
  <c r="D51" i="19"/>
  <c r="C51" i="19"/>
  <c r="B51" i="19"/>
  <c r="V50" i="19"/>
  <c r="T50" i="19"/>
  <c r="O50" i="19"/>
  <c r="L50" i="19"/>
  <c r="K50" i="19"/>
  <c r="J50" i="19"/>
  <c r="I50" i="19"/>
  <c r="H50" i="19"/>
  <c r="R50" i="19" s="1"/>
  <c r="G50" i="19"/>
  <c r="F50" i="19"/>
  <c r="E50" i="19"/>
  <c r="D50" i="19"/>
  <c r="C50" i="19"/>
  <c r="B50" i="19"/>
  <c r="V49" i="19"/>
  <c r="T49" i="19"/>
  <c r="O49" i="19"/>
  <c r="L49" i="19"/>
  <c r="K49" i="19"/>
  <c r="J49" i="19"/>
  <c r="I49" i="19"/>
  <c r="H49" i="19"/>
  <c r="R49" i="19" s="1"/>
  <c r="S49" i="19" s="1"/>
  <c r="G49" i="19"/>
  <c r="F49" i="19"/>
  <c r="E49" i="19"/>
  <c r="D49" i="19"/>
  <c r="C49" i="19"/>
  <c r="B49" i="19"/>
  <c r="V48" i="19"/>
  <c r="T48" i="19"/>
  <c r="O48" i="19"/>
  <c r="L48" i="19"/>
  <c r="K48" i="19"/>
  <c r="J48" i="19"/>
  <c r="I48" i="19"/>
  <c r="H48" i="19"/>
  <c r="G48" i="19"/>
  <c r="F48" i="19"/>
  <c r="E48" i="19"/>
  <c r="D48" i="19"/>
  <c r="C48" i="19"/>
  <c r="B48" i="19"/>
  <c r="V47" i="19"/>
  <c r="T47" i="19"/>
  <c r="O47" i="19"/>
  <c r="L47" i="19"/>
  <c r="K47" i="19"/>
  <c r="J47" i="19"/>
  <c r="I47" i="19"/>
  <c r="H47" i="19"/>
  <c r="R47" i="19" s="1"/>
  <c r="S47" i="19" s="1"/>
  <c r="G47" i="19"/>
  <c r="F47" i="19"/>
  <c r="E47" i="19"/>
  <c r="D47" i="19"/>
  <c r="C47" i="19"/>
  <c r="B47" i="19"/>
  <c r="V46" i="19"/>
  <c r="T46" i="19"/>
  <c r="U46" i="19" s="1"/>
  <c r="O46" i="19"/>
  <c r="L46" i="19"/>
  <c r="K46" i="19"/>
  <c r="J46" i="19"/>
  <c r="I46" i="19"/>
  <c r="H46" i="19"/>
  <c r="R46" i="19" s="1"/>
  <c r="S46" i="19" s="1"/>
  <c r="G46" i="19"/>
  <c r="F46" i="19"/>
  <c r="E46" i="19"/>
  <c r="D46" i="19"/>
  <c r="C46" i="19"/>
  <c r="B46" i="19"/>
  <c r="V45" i="19"/>
  <c r="T45" i="19"/>
  <c r="O45" i="19"/>
  <c r="P45" i="19" s="1"/>
  <c r="L45" i="19"/>
  <c r="K45" i="19"/>
  <c r="J45" i="19"/>
  <c r="I45" i="19"/>
  <c r="H45" i="19"/>
  <c r="R45" i="19" s="1"/>
  <c r="G45" i="19"/>
  <c r="F45" i="19"/>
  <c r="E45" i="19"/>
  <c r="D45" i="19"/>
  <c r="C45" i="19"/>
  <c r="B45" i="19"/>
  <c r="V44" i="19"/>
  <c r="T44" i="19"/>
  <c r="O44" i="19"/>
  <c r="L44" i="19"/>
  <c r="K44" i="19"/>
  <c r="J44" i="19"/>
  <c r="I44" i="19"/>
  <c r="H44" i="19"/>
  <c r="R44" i="19" s="1"/>
  <c r="G44" i="19"/>
  <c r="F44" i="19"/>
  <c r="E44" i="19"/>
  <c r="D44" i="19"/>
  <c r="C44" i="19"/>
  <c r="B44" i="19"/>
  <c r="V43" i="19"/>
  <c r="T43" i="19"/>
  <c r="O43" i="19"/>
  <c r="L43" i="19"/>
  <c r="K43" i="19"/>
  <c r="J43" i="19"/>
  <c r="I43" i="19"/>
  <c r="H43" i="19"/>
  <c r="R43" i="19" s="1"/>
  <c r="G43" i="19"/>
  <c r="F43" i="19"/>
  <c r="E43" i="19"/>
  <c r="D43" i="19"/>
  <c r="C43" i="19"/>
  <c r="B43" i="19"/>
  <c r="V42" i="19"/>
  <c r="T42" i="19"/>
  <c r="O42" i="19"/>
  <c r="L42" i="19"/>
  <c r="K42" i="19"/>
  <c r="J42" i="19"/>
  <c r="I42" i="19"/>
  <c r="H42" i="19"/>
  <c r="R42" i="19" s="1"/>
  <c r="G42" i="19"/>
  <c r="F42" i="19"/>
  <c r="E42" i="19"/>
  <c r="D42" i="19"/>
  <c r="C42" i="19"/>
  <c r="B42" i="19"/>
  <c r="V41" i="19"/>
  <c r="T41" i="19"/>
  <c r="O41" i="19"/>
  <c r="P41" i="19" s="1"/>
  <c r="L41" i="19"/>
  <c r="K41" i="19"/>
  <c r="J41" i="19"/>
  <c r="I41" i="19"/>
  <c r="H41" i="19"/>
  <c r="R41" i="19" s="1"/>
  <c r="S41" i="19" s="1"/>
  <c r="G41" i="19"/>
  <c r="F41" i="19"/>
  <c r="E41" i="19"/>
  <c r="D41" i="19"/>
  <c r="C41" i="19"/>
  <c r="B41" i="19"/>
  <c r="V40" i="19"/>
  <c r="T40" i="19"/>
  <c r="O40" i="19"/>
  <c r="L40" i="19"/>
  <c r="K40" i="19"/>
  <c r="J40" i="19"/>
  <c r="I40" i="19"/>
  <c r="H40" i="19"/>
  <c r="G40" i="19"/>
  <c r="F40" i="19"/>
  <c r="E40" i="19"/>
  <c r="D40" i="19"/>
  <c r="C40" i="19"/>
  <c r="B40" i="19"/>
  <c r="V39" i="19"/>
  <c r="T39" i="19"/>
  <c r="O39" i="19"/>
  <c r="L39" i="19"/>
  <c r="K39" i="19"/>
  <c r="J39" i="19"/>
  <c r="I39" i="19"/>
  <c r="H39" i="19"/>
  <c r="R39" i="19" s="1"/>
  <c r="G39" i="19"/>
  <c r="F39" i="19"/>
  <c r="E39" i="19"/>
  <c r="D39" i="19"/>
  <c r="C39" i="19"/>
  <c r="B39" i="19"/>
  <c r="V38" i="19"/>
  <c r="T38" i="19"/>
  <c r="U38" i="19" s="1"/>
  <c r="O38" i="19"/>
  <c r="L38" i="19"/>
  <c r="K38" i="19"/>
  <c r="J38" i="19"/>
  <c r="I38" i="19"/>
  <c r="H38" i="19"/>
  <c r="G38" i="19"/>
  <c r="F38" i="19"/>
  <c r="E38" i="19"/>
  <c r="D38" i="19"/>
  <c r="C38" i="19"/>
  <c r="B38" i="19"/>
  <c r="V37" i="19"/>
  <c r="T37" i="19"/>
  <c r="O37" i="19"/>
  <c r="L37" i="19"/>
  <c r="K37" i="19"/>
  <c r="J37" i="19"/>
  <c r="I37" i="19"/>
  <c r="H37" i="19"/>
  <c r="R37" i="19" s="1"/>
  <c r="S37" i="19" s="1"/>
  <c r="G37" i="19"/>
  <c r="F37" i="19"/>
  <c r="E37" i="19"/>
  <c r="D37" i="19"/>
  <c r="C37" i="19"/>
  <c r="B37" i="19"/>
  <c r="V36" i="19"/>
  <c r="T36" i="19"/>
  <c r="O36" i="19"/>
  <c r="L36" i="19"/>
  <c r="K36" i="19"/>
  <c r="J36" i="19"/>
  <c r="I36" i="19"/>
  <c r="H36" i="19"/>
  <c r="G36" i="19"/>
  <c r="F36" i="19"/>
  <c r="E36" i="19"/>
  <c r="D36" i="19"/>
  <c r="C36" i="19"/>
  <c r="B36" i="19"/>
  <c r="V35" i="19"/>
  <c r="T35" i="19"/>
  <c r="O35" i="19"/>
  <c r="P35" i="19" s="1"/>
  <c r="L35" i="19"/>
  <c r="W35" i="19" s="1"/>
  <c r="K35" i="19"/>
  <c r="J35" i="19"/>
  <c r="I35" i="19"/>
  <c r="H35" i="19"/>
  <c r="R35" i="19" s="1"/>
  <c r="S35" i="19" s="1"/>
  <c r="G35" i="19"/>
  <c r="F35" i="19"/>
  <c r="E35" i="19"/>
  <c r="D35" i="19"/>
  <c r="C35" i="19"/>
  <c r="B35" i="19"/>
  <c r="V34" i="19"/>
  <c r="T34" i="19"/>
  <c r="O34" i="19"/>
  <c r="L34" i="19"/>
  <c r="K34" i="19"/>
  <c r="J34" i="19"/>
  <c r="I34" i="19"/>
  <c r="H34" i="19"/>
  <c r="R34" i="19" s="1"/>
  <c r="G34" i="19"/>
  <c r="F34" i="19"/>
  <c r="E34" i="19"/>
  <c r="D34" i="19"/>
  <c r="C34" i="19"/>
  <c r="B34" i="19"/>
  <c r="V33" i="19"/>
  <c r="T33" i="19"/>
  <c r="O33" i="19"/>
  <c r="L33" i="19"/>
  <c r="K33" i="19"/>
  <c r="J33" i="19"/>
  <c r="I33" i="19"/>
  <c r="H33" i="19"/>
  <c r="R33" i="19" s="1"/>
  <c r="G33" i="19"/>
  <c r="F33" i="19"/>
  <c r="E33" i="19"/>
  <c r="D33" i="19"/>
  <c r="C33" i="19"/>
  <c r="B33" i="19"/>
  <c r="V32" i="19"/>
  <c r="T32" i="19"/>
  <c r="O32" i="19"/>
  <c r="L32" i="19"/>
  <c r="K32" i="19"/>
  <c r="J32" i="19"/>
  <c r="I32" i="19"/>
  <c r="H32" i="19"/>
  <c r="G32" i="19"/>
  <c r="F32" i="19"/>
  <c r="E32" i="19"/>
  <c r="D32" i="19"/>
  <c r="C32" i="19"/>
  <c r="B32" i="19"/>
  <c r="V31" i="19"/>
  <c r="T31" i="19"/>
  <c r="O31" i="19"/>
  <c r="L31" i="19"/>
  <c r="K31" i="19"/>
  <c r="J31" i="19"/>
  <c r="I31" i="19"/>
  <c r="H31" i="19"/>
  <c r="G31" i="19"/>
  <c r="F31" i="19"/>
  <c r="E31" i="19"/>
  <c r="D31" i="19"/>
  <c r="C31" i="19"/>
  <c r="B31" i="19"/>
  <c r="V30" i="19"/>
  <c r="T30" i="19"/>
  <c r="O30" i="19"/>
  <c r="L30" i="19"/>
  <c r="K30" i="19"/>
  <c r="J30" i="19"/>
  <c r="I30" i="19"/>
  <c r="H30" i="19"/>
  <c r="G30" i="19"/>
  <c r="F30" i="19"/>
  <c r="E30" i="19"/>
  <c r="D30" i="19"/>
  <c r="C30" i="19"/>
  <c r="B30" i="19"/>
  <c r="V29" i="19"/>
  <c r="T29" i="19"/>
  <c r="O29" i="19"/>
  <c r="L29" i="19"/>
  <c r="K29" i="19"/>
  <c r="J29" i="19"/>
  <c r="I29" i="19"/>
  <c r="H29" i="19"/>
  <c r="R29" i="19" s="1"/>
  <c r="G29" i="19"/>
  <c r="F29" i="19"/>
  <c r="E29" i="19"/>
  <c r="D29" i="19"/>
  <c r="C29" i="19"/>
  <c r="B29" i="19"/>
  <c r="V28" i="19"/>
  <c r="T28" i="19"/>
  <c r="O28" i="19"/>
  <c r="L28" i="19"/>
  <c r="K28" i="19"/>
  <c r="J28" i="19"/>
  <c r="I28" i="19"/>
  <c r="H28" i="19"/>
  <c r="R28" i="19" s="1"/>
  <c r="G28" i="19"/>
  <c r="F28" i="19"/>
  <c r="E28" i="19"/>
  <c r="D28" i="19"/>
  <c r="C28" i="19"/>
  <c r="B28" i="19"/>
  <c r="V27" i="19"/>
  <c r="T27" i="19"/>
  <c r="O27" i="19"/>
  <c r="L27" i="19"/>
  <c r="K27" i="19"/>
  <c r="J27" i="19"/>
  <c r="I27" i="19"/>
  <c r="H27" i="19"/>
  <c r="R27" i="19" s="1"/>
  <c r="G27" i="19"/>
  <c r="F27" i="19"/>
  <c r="E27" i="19"/>
  <c r="D27" i="19"/>
  <c r="C27" i="19"/>
  <c r="B27" i="19"/>
  <c r="V26" i="19"/>
  <c r="T26" i="19"/>
  <c r="O26" i="19"/>
  <c r="L26" i="19"/>
  <c r="K26" i="19"/>
  <c r="J26" i="19"/>
  <c r="I26" i="19"/>
  <c r="H26" i="19"/>
  <c r="R26" i="19" s="1"/>
  <c r="G26" i="19"/>
  <c r="F26" i="19"/>
  <c r="E26" i="19"/>
  <c r="D26" i="19"/>
  <c r="C26" i="19"/>
  <c r="B26" i="19"/>
  <c r="V25" i="19"/>
  <c r="T25" i="19"/>
  <c r="O25" i="19"/>
  <c r="L25" i="19"/>
  <c r="K25" i="19"/>
  <c r="J25" i="19"/>
  <c r="I25" i="19"/>
  <c r="H25" i="19"/>
  <c r="R25" i="19" s="1"/>
  <c r="G25" i="19"/>
  <c r="F25" i="19"/>
  <c r="E25" i="19"/>
  <c r="D25" i="19"/>
  <c r="C25" i="19"/>
  <c r="B25" i="19"/>
  <c r="V24" i="19"/>
  <c r="T24" i="19"/>
  <c r="O24" i="19"/>
  <c r="L24" i="19"/>
  <c r="K24" i="19"/>
  <c r="J24" i="19"/>
  <c r="I24" i="19"/>
  <c r="H24" i="19"/>
  <c r="G24" i="19"/>
  <c r="F24" i="19"/>
  <c r="E24" i="19"/>
  <c r="D24" i="19"/>
  <c r="C24" i="19"/>
  <c r="B24" i="19"/>
  <c r="V23" i="19"/>
  <c r="T23" i="19"/>
  <c r="O23" i="19"/>
  <c r="L23" i="19"/>
  <c r="K23" i="19"/>
  <c r="J23" i="19"/>
  <c r="I23" i="19"/>
  <c r="H23" i="19"/>
  <c r="R23" i="19" s="1"/>
  <c r="S23" i="19" s="1"/>
  <c r="G23" i="19"/>
  <c r="F23" i="19"/>
  <c r="E23" i="19"/>
  <c r="D23" i="19"/>
  <c r="C23" i="19"/>
  <c r="B23" i="19"/>
  <c r="V22" i="19"/>
  <c r="T22" i="19"/>
  <c r="O22" i="19"/>
  <c r="L22" i="19"/>
  <c r="K22" i="19"/>
  <c r="J22" i="19"/>
  <c r="I22" i="19"/>
  <c r="H22" i="19"/>
  <c r="G22" i="19"/>
  <c r="F22" i="19"/>
  <c r="E22" i="19"/>
  <c r="D22" i="19"/>
  <c r="C22" i="19"/>
  <c r="B22" i="19"/>
  <c r="V21" i="19"/>
  <c r="T21" i="19"/>
  <c r="O21" i="19"/>
  <c r="L21" i="19"/>
  <c r="K21" i="19"/>
  <c r="J21" i="19"/>
  <c r="I21" i="19"/>
  <c r="H21" i="19"/>
  <c r="R21" i="19" s="1"/>
  <c r="G21" i="19"/>
  <c r="F21" i="19"/>
  <c r="E21" i="19"/>
  <c r="D21" i="19"/>
  <c r="C21" i="19"/>
  <c r="B21" i="19"/>
  <c r="V20" i="19"/>
  <c r="W20" i="19" s="1"/>
  <c r="T20" i="19"/>
  <c r="U20" i="19" s="1"/>
  <c r="O20" i="19"/>
  <c r="L20" i="19"/>
  <c r="K20" i="19"/>
  <c r="J20" i="19"/>
  <c r="I20" i="19"/>
  <c r="H20" i="19"/>
  <c r="R20" i="19" s="1"/>
  <c r="S20" i="19" s="1"/>
  <c r="G20" i="19"/>
  <c r="F20" i="19"/>
  <c r="E20" i="19"/>
  <c r="D20" i="19"/>
  <c r="C20" i="19"/>
  <c r="B20" i="19"/>
  <c r="V19" i="19"/>
  <c r="T19" i="19"/>
  <c r="O19" i="19"/>
  <c r="P19" i="19" s="1"/>
  <c r="L19" i="19"/>
  <c r="K19" i="19"/>
  <c r="J19" i="19"/>
  <c r="I19" i="19"/>
  <c r="H19" i="19"/>
  <c r="G19" i="19"/>
  <c r="F19" i="19"/>
  <c r="E19" i="19"/>
  <c r="D19" i="19"/>
  <c r="C19" i="19"/>
  <c r="B19" i="19"/>
  <c r="V18" i="19"/>
  <c r="T18" i="19"/>
  <c r="O18" i="19"/>
  <c r="L18" i="19"/>
  <c r="K18" i="19"/>
  <c r="J18" i="19"/>
  <c r="I18" i="19"/>
  <c r="H18" i="19"/>
  <c r="R18" i="19" s="1"/>
  <c r="G18" i="19"/>
  <c r="F18" i="19"/>
  <c r="E18" i="19"/>
  <c r="D18" i="19"/>
  <c r="C18" i="19"/>
  <c r="B18" i="19"/>
  <c r="V17" i="19"/>
  <c r="T17" i="19"/>
  <c r="O17" i="19"/>
  <c r="L17" i="19"/>
  <c r="K17" i="19"/>
  <c r="J17" i="19"/>
  <c r="I17" i="19"/>
  <c r="H17" i="19"/>
  <c r="R17" i="19" s="1"/>
  <c r="G17" i="19"/>
  <c r="F17" i="19"/>
  <c r="E17" i="19"/>
  <c r="D17" i="19"/>
  <c r="C17" i="19"/>
  <c r="B17" i="19"/>
  <c r="V16" i="19"/>
  <c r="T16" i="19"/>
  <c r="O16" i="19"/>
  <c r="L16" i="19"/>
  <c r="K16" i="19"/>
  <c r="J16" i="19"/>
  <c r="I16" i="19"/>
  <c r="H16" i="19"/>
  <c r="G16" i="19"/>
  <c r="F16" i="19"/>
  <c r="E16" i="19"/>
  <c r="D16" i="19"/>
  <c r="C16" i="19"/>
  <c r="B16" i="19"/>
  <c r="V15" i="19"/>
  <c r="T15" i="19"/>
  <c r="O15" i="19"/>
  <c r="L15" i="19"/>
  <c r="K15" i="19"/>
  <c r="J15" i="19"/>
  <c r="I15" i="19"/>
  <c r="H15" i="19"/>
  <c r="R15" i="19" s="1"/>
  <c r="G15" i="19"/>
  <c r="F15" i="19"/>
  <c r="E15" i="19"/>
  <c r="D15" i="19"/>
  <c r="C15" i="19"/>
  <c r="B15" i="19"/>
  <c r="V14" i="19"/>
  <c r="T14" i="19"/>
  <c r="O14" i="19"/>
  <c r="L14" i="19"/>
  <c r="K14" i="19"/>
  <c r="J14" i="19"/>
  <c r="I14" i="19"/>
  <c r="H14" i="19"/>
  <c r="G14" i="19"/>
  <c r="F14" i="19"/>
  <c r="E14" i="19"/>
  <c r="D14" i="19"/>
  <c r="C14" i="19"/>
  <c r="B14" i="19"/>
  <c r="V13" i="19"/>
  <c r="T13" i="19"/>
  <c r="O13" i="19"/>
  <c r="L13" i="19"/>
  <c r="K13" i="19"/>
  <c r="J13" i="19"/>
  <c r="I13" i="19"/>
  <c r="H13" i="19"/>
  <c r="R13" i="19" s="1"/>
  <c r="G13" i="19"/>
  <c r="F13" i="19"/>
  <c r="E13" i="19"/>
  <c r="D13" i="19"/>
  <c r="C13" i="19"/>
  <c r="B13" i="19"/>
  <c r="V12" i="19"/>
  <c r="T12" i="19"/>
  <c r="O12" i="19"/>
  <c r="L12" i="19"/>
  <c r="K12" i="19"/>
  <c r="J12" i="19"/>
  <c r="I12" i="19"/>
  <c r="H12" i="19"/>
  <c r="R12" i="19" s="1"/>
  <c r="S12" i="19" s="1"/>
  <c r="G12" i="19"/>
  <c r="F12" i="19"/>
  <c r="E12" i="19"/>
  <c r="D12" i="19"/>
  <c r="C12" i="19"/>
  <c r="B12" i="19"/>
  <c r="V11" i="19"/>
  <c r="T11" i="19"/>
  <c r="O11" i="19"/>
  <c r="L11" i="19"/>
  <c r="K11" i="19"/>
  <c r="J11" i="19"/>
  <c r="I11" i="19"/>
  <c r="H11" i="19"/>
  <c r="G11" i="19"/>
  <c r="F11" i="19"/>
  <c r="E11" i="19"/>
  <c r="D11" i="19"/>
  <c r="C11" i="19"/>
  <c r="B11" i="19"/>
  <c r="V10" i="19"/>
  <c r="T10" i="19"/>
  <c r="O10" i="19"/>
  <c r="L10" i="19"/>
  <c r="K10" i="19"/>
  <c r="J10" i="19"/>
  <c r="I10" i="19"/>
  <c r="H10" i="19"/>
  <c r="R10" i="19" s="1"/>
  <c r="G10" i="19"/>
  <c r="F10" i="19"/>
  <c r="E10" i="19"/>
  <c r="D10" i="19"/>
  <c r="C10" i="19"/>
  <c r="B10" i="19"/>
  <c r="V9" i="19"/>
  <c r="T9" i="19"/>
  <c r="O9" i="19"/>
  <c r="L9" i="19"/>
  <c r="K9" i="19"/>
  <c r="J9" i="19"/>
  <c r="I9" i="19"/>
  <c r="H9" i="19"/>
  <c r="R9" i="19" s="1"/>
  <c r="G9" i="19"/>
  <c r="F9" i="19"/>
  <c r="E9" i="19"/>
  <c r="D9" i="19"/>
  <c r="C9" i="19"/>
  <c r="B9" i="19"/>
  <c r="V8" i="19"/>
  <c r="T8" i="19"/>
  <c r="L8" i="19"/>
  <c r="K8" i="19"/>
  <c r="J8" i="19"/>
  <c r="I8" i="19"/>
  <c r="H8" i="19"/>
  <c r="R8" i="19" s="1"/>
  <c r="G8" i="19"/>
  <c r="F8" i="19"/>
  <c r="E8" i="19"/>
  <c r="D8" i="19"/>
  <c r="C8" i="19"/>
  <c r="B8" i="19"/>
  <c r="V7" i="19"/>
  <c r="W7" i="19" s="1"/>
  <c r="T7" i="19"/>
  <c r="L7" i="19"/>
  <c r="K7" i="19"/>
  <c r="J7" i="19"/>
  <c r="I7" i="19"/>
  <c r="H7" i="19"/>
  <c r="R7" i="19" s="1"/>
  <c r="G7" i="19"/>
  <c r="F7" i="19"/>
  <c r="E7" i="19"/>
  <c r="D7" i="19"/>
  <c r="C7" i="19"/>
  <c r="B7" i="19"/>
  <c r="V6" i="19"/>
  <c r="T6" i="19"/>
  <c r="L6" i="19"/>
  <c r="K6" i="19"/>
  <c r="J6" i="19"/>
  <c r="I6" i="19"/>
  <c r="H6" i="19"/>
  <c r="G6" i="19"/>
  <c r="F6" i="19"/>
  <c r="E6" i="19"/>
  <c r="D6" i="19"/>
  <c r="C6" i="19"/>
  <c r="B6" i="19"/>
  <c r="V5" i="19"/>
  <c r="T5" i="19"/>
  <c r="L5" i="19"/>
  <c r="K5" i="19"/>
  <c r="J5" i="19"/>
  <c r="I5" i="19"/>
  <c r="H5" i="19"/>
  <c r="R5" i="19" s="1"/>
  <c r="G5" i="19"/>
  <c r="F5" i="19"/>
  <c r="E5" i="19"/>
  <c r="D5" i="19"/>
  <c r="C5" i="19"/>
  <c r="B5" i="19"/>
  <c r="V4" i="19"/>
  <c r="T4" i="19"/>
  <c r="L4" i="19"/>
  <c r="K4" i="19"/>
  <c r="J4" i="19"/>
  <c r="I4" i="19"/>
  <c r="H4" i="19"/>
  <c r="G4" i="19"/>
  <c r="F4" i="19"/>
  <c r="E4" i="19"/>
  <c r="D4" i="19"/>
  <c r="C4" i="19"/>
  <c r="B4" i="19"/>
  <c r="V3" i="19"/>
  <c r="W3" i="19" s="1"/>
  <c r="T3" i="19"/>
  <c r="L3" i="19"/>
  <c r="K3" i="19"/>
  <c r="J3" i="19"/>
  <c r="I3" i="19"/>
  <c r="H3" i="19"/>
  <c r="Q3" i="19" s="1"/>
  <c r="G3" i="19"/>
  <c r="F3" i="19"/>
  <c r="E3" i="19"/>
  <c r="D3" i="19"/>
  <c r="C3" i="19"/>
  <c r="B3" i="19"/>
  <c r="C1" i="19"/>
  <c r="G207" i="18"/>
  <c r="S124" i="18"/>
  <c r="X124" i="18" s="1"/>
  <c r="O124" i="18"/>
  <c r="M124" i="18"/>
  <c r="S123" i="18"/>
  <c r="X123" i="18" s="1"/>
  <c r="O123" i="18"/>
  <c r="M123" i="18"/>
  <c r="S122" i="18"/>
  <c r="X122" i="18" s="1"/>
  <c r="O122" i="18"/>
  <c r="M122" i="18"/>
  <c r="S121" i="18"/>
  <c r="O121" i="18"/>
  <c r="M121" i="18"/>
  <c r="S120" i="18"/>
  <c r="X120" i="18" s="1"/>
  <c r="O120" i="18"/>
  <c r="M120" i="18"/>
  <c r="S119" i="18"/>
  <c r="X119" i="18" s="1"/>
  <c r="O119" i="18"/>
  <c r="M119" i="18"/>
  <c r="S118" i="18"/>
  <c r="X118" i="18" s="1"/>
  <c r="O118" i="18"/>
  <c r="M118" i="18"/>
  <c r="S117" i="18"/>
  <c r="X117" i="18" s="1"/>
  <c r="O117" i="18"/>
  <c r="M117" i="18"/>
  <c r="S116" i="18"/>
  <c r="X116" i="18" s="1"/>
  <c r="O116" i="18"/>
  <c r="M116" i="18"/>
  <c r="S115" i="18"/>
  <c r="X115" i="18" s="1"/>
  <c r="O115" i="18"/>
  <c r="M115" i="18"/>
  <c r="S114" i="18"/>
  <c r="X114" i="18" s="1"/>
  <c r="O114" i="18"/>
  <c r="M114" i="18"/>
  <c r="S113" i="18"/>
  <c r="X113" i="18" s="1"/>
  <c r="O113" i="18"/>
  <c r="M113" i="18"/>
  <c r="S112" i="18"/>
  <c r="X112" i="18" s="1"/>
  <c r="O112" i="18"/>
  <c r="M112" i="18"/>
  <c r="S111" i="18"/>
  <c r="X111" i="18" s="1"/>
  <c r="O111" i="18"/>
  <c r="M111" i="18"/>
  <c r="S110" i="18"/>
  <c r="X110" i="18" s="1"/>
  <c r="O110" i="18"/>
  <c r="M110" i="18"/>
  <c r="S109" i="18"/>
  <c r="X109" i="18" s="1"/>
  <c r="O109" i="18"/>
  <c r="M109" i="18"/>
  <c r="S108" i="18"/>
  <c r="X108" i="18" s="1"/>
  <c r="O108" i="18"/>
  <c r="M108" i="18"/>
  <c r="S107" i="18"/>
  <c r="X107" i="18" s="1"/>
  <c r="O107" i="18"/>
  <c r="M107" i="18"/>
  <c r="S106" i="18"/>
  <c r="X106" i="18" s="1"/>
  <c r="O106" i="18"/>
  <c r="M106" i="18"/>
  <c r="S105" i="18"/>
  <c r="X105" i="18" s="1"/>
  <c r="O105" i="18"/>
  <c r="M105" i="18"/>
  <c r="S104" i="18"/>
  <c r="X104" i="18" s="1"/>
  <c r="O104" i="18"/>
  <c r="M104" i="18"/>
  <c r="S103" i="18"/>
  <c r="X103" i="18" s="1"/>
  <c r="O103" i="18"/>
  <c r="M103" i="18"/>
  <c r="S102" i="18"/>
  <c r="X102" i="18" s="1"/>
  <c r="O102" i="18"/>
  <c r="M102" i="18"/>
  <c r="S101" i="18"/>
  <c r="X101" i="18" s="1"/>
  <c r="O101" i="18"/>
  <c r="M101" i="18"/>
  <c r="S100" i="18"/>
  <c r="X100" i="18" s="1"/>
  <c r="O100" i="18"/>
  <c r="M100" i="18"/>
  <c r="N100" i="18" s="1"/>
  <c r="S99" i="18"/>
  <c r="X99" i="18" s="1"/>
  <c r="O99" i="18"/>
  <c r="M99" i="18"/>
  <c r="S98" i="18"/>
  <c r="X98" i="18" s="1"/>
  <c r="O98" i="18"/>
  <c r="M98" i="18"/>
  <c r="S97" i="18"/>
  <c r="X97" i="18" s="1"/>
  <c r="O97" i="18"/>
  <c r="M97" i="18"/>
  <c r="S96" i="18"/>
  <c r="X96" i="18" s="1"/>
  <c r="O96" i="18"/>
  <c r="M96" i="18"/>
  <c r="S95" i="18"/>
  <c r="X95" i="18" s="1"/>
  <c r="O95" i="18"/>
  <c r="M95" i="18"/>
  <c r="S94" i="18"/>
  <c r="X94" i="18" s="1"/>
  <c r="O94" i="18"/>
  <c r="M94" i="18"/>
  <c r="S93" i="18"/>
  <c r="X93" i="18" s="1"/>
  <c r="O93" i="18"/>
  <c r="M93" i="18"/>
  <c r="S92" i="18"/>
  <c r="X92" i="18" s="1"/>
  <c r="O92" i="18"/>
  <c r="M92" i="18"/>
  <c r="S91" i="18"/>
  <c r="X91" i="18" s="1"/>
  <c r="O91" i="18"/>
  <c r="M91" i="18"/>
  <c r="S90" i="18"/>
  <c r="X90" i="18" s="1"/>
  <c r="O90" i="18"/>
  <c r="M90" i="18"/>
  <c r="S89" i="18"/>
  <c r="X89" i="18" s="1"/>
  <c r="O89" i="18"/>
  <c r="M89" i="18"/>
  <c r="S88" i="18"/>
  <c r="X88" i="18" s="1"/>
  <c r="O88" i="18"/>
  <c r="M88" i="18"/>
  <c r="S87" i="18"/>
  <c r="X87" i="18" s="1"/>
  <c r="O87" i="18"/>
  <c r="M87" i="18"/>
  <c r="S86" i="18"/>
  <c r="X86" i="18" s="1"/>
  <c r="O86" i="18"/>
  <c r="M86" i="18"/>
  <c r="S85" i="18"/>
  <c r="X85" i="18" s="1"/>
  <c r="O85" i="18"/>
  <c r="M85" i="18"/>
  <c r="S84" i="18"/>
  <c r="X84" i="18" s="1"/>
  <c r="O84" i="18"/>
  <c r="M84" i="18"/>
  <c r="S83" i="18"/>
  <c r="X83" i="18" s="1"/>
  <c r="O83" i="18"/>
  <c r="M83" i="18"/>
  <c r="S82" i="18"/>
  <c r="X82" i="18" s="1"/>
  <c r="O82" i="18"/>
  <c r="M82" i="18"/>
  <c r="S81" i="18"/>
  <c r="X81" i="18" s="1"/>
  <c r="O81" i="18"/>
  <c r="M81" i="18"/>
  <c r="S80" i="18"/>
  <c r="X80" i="18" s="1"/>
  <c r="O80" i="18"/>
  <c r="M80" i="18"/>
  <c r="S79" i="18"/>
  <c r="X79" i="18" s="1"/>
  <c r="O79" i="18"/>
  <c r="M79" i="18"/>
  <c r="S78" i="18"/>
  <c r="X78" i="18" s="1"/>
  <c r="O78" i="18"/>
  <c r="M78" i="18"/>
  <c r="S77" i="18"/>
  <c r="X77" i="18" s="1"/>
  <c r="O77" i="18"/>
  <c r="M77" i="18"/>
  <c r="S76" i="18"/>
  <c r="X76" i="18" s="1"/>
  <c r="O76" i="18"/>
  <c r="M76" i="18"/>
  <c r="S75" i="18"/>
  <c r="X75" i="18" s="1"/>
  <c r="O75" i="18"/>
  <c r="M75" i="18"/>
  <c r="N75" i="18" s="1"/>
  <c r="S74" i="18"/>
  <c r="X74" i="18" s="1"/>
  <c r="O74" i="18"/>
  <c r="M74" i="18"/>
  <c r="S73" i="18"/>
  <c r="X73" i="18" s="1"/>
  <c r="O73" i="18"/>
  <c r="M73" i="18"/>
  <c r="S72" i="18"/>
  <c r="X72" i="18" s="1"/>
  <c r="O72" i="18"/>
  <c r="M72" i="18"/>
  <c r="S71" i="18"/>
  <c r="X71" i="18" s="1"/>
  <c r="O71" i="18"/>
  <c r="M71" i="18"/>
  <c r="N71" i="18" s="1"/>
  <c r="S70" i="18"/>
  <c r="X70" i="18" s="1"/>
  <c r="O70" i="18"/>
  <c r="M70" i="18"/>
  <c r="S69" i="18"/>
  <c r="X69" i="18" s="1"/>
  <c r="O69" i="18"/>
  <c r="M69" i="18"/>
  <c r="S68" i="18"/>
  <c r="X68" i="18" s="1"/>
  <c r="O68" i="18"/>
  <c r="M68" i="18"/>
  <c r="S67" i="18"/>
  <c r="X67" i="18" s="1"/>
  <c r="O67" i="18"/>
  <c r="M67" i="18"/>
  <c r="S66" i="18"/>
  <c r="X66" i="18" s="1"/>
  <c r="O66" i="18"/>
  <c r="M66" i="18"/>
  <c r="S65" i="18"/>
  <c r="X65" i="18" s="1"/>
  <c r="O65" i="18"/>
  <c r="M65" i="18"/>
  <c r="S64" i="18"/>
  <c r="X64" i="18" s="1"/>
  <c r="O64" i="18"/>
  <c r="M64" i="18"/>
  <c r="S63" i="18"/>
  <c r="X63" i="18" s="1"/>
  <c r="O63" i="18"/>
  <c r="M63" i="18"/>
  <c r="S62" i="18"/>
  <c r="X62" i="18" s="1"/>
  <c r="O62" i="18"/>
  <c r="M62" i="18"/>
  <c r="S61" i="18"/>
  <c r="X61" i="18" s="1"/>
  <c r="O61" i="18"/>
  <c r="M61" i="18"/>
  <c r="S60" i="18"/>
  <c r="X60" i="18" s="1"/>
  <c r="O60" i="18"/>
  <c r="M60" i="18"/>
  <c r="S59" i="18"/>
  <c r="X59" i="18" s="1"/>
  <c r="O59" i="18"/>
  <c r="M59" i="18"/>
  <c r="S58" i="18"/>
  <c r="X58" i="18" s="1"/>
  <c r="O58" i="18"/>
  <c r="M58" i="18"/>
  <c r="N58" i="18" s="1"/>
  <c r="S57" i="18"/>
  <c r="O57" i="18"/>
  <c r="M57" i="18"/>
  <c r="S56" i="18"/>
  <c r="X56" i="18" s="1"/>
  <c r="O56" i="18"/>
  <c r="M56" i="18"/>
  <c r="S55" i="18"/>
  <c r="X55" i="18" s="1"/>
  <c r="O55" i="18"/>
  <c r="M55" i="18"/>
  <c r="S54" i="18"/>
  <c r="X54" i="18" s="1"/>
  <c r="O54" i="18"/>
  <c r="M54" i="18"/>
  <c r="S53" i="18"/>
  <c r="X53" i="18" s="1"/>
  <c r="O53" i="18"/>
  <c r="M53" i="18"/>
  <c r="S52" i="18"/>
  <c r="X52" i="18" s="1"/>
  <c r="O52" i="18"/>
  <c r="M52" i="18"/>
  <c r="S51" i="18"/>
  <c r="X51" i="18" s="1"/>
  <c r="O51" i="18"/>
  <c r="M51" i="18"/>
  <c r="S50" i="18"/>
  <c r="X50" i="18" s="1"/>
  <c r="O50" i="18"/>
  <c r="M50" i="18"/>
  <c r="S49" i="18"/>
  <c r="X49" i="18" s="1"/>
  <c r="O49" i="18"/>
  <c r="M49" i="18"/>
  <c r="S48" i="18"/>
  <c r="X48" i="18" s="1"/>
  <c r="O48" i="18"/>
  <c r="M48" i="18"/>
  <c r="S47" i="18"/>
  <c r="X47" i="18" s="1"/>
  <c r="O47" i="18"/>
  <c r="M47" i="18"/>
  <c r="S46" i="18"/>
  <c r="X46" i="18" s="1"/>
  <c r="O46" i="18"/>
  <c r="M46" i="18"/>
  <c r="S45" i="18"/>
  <c r="X45" i="18" s="1"/>
  <c r="O45" i="18"/>
  <c r="M45" i="18"/>
  <c r="S44" i="18"/>
  <c r="X44" i="18" s="1"/>
  <c r="O44" i="18"/>
  <c r="M44" i="18"/>
  <c r="S43" i="18"/>
  <c r="O43" i="18"/>
  <c r="M43" i="18"/>
  <c r="S42" i="18"/>
  <c r="X42" i="18" s="1"/>
  <c r="O42" i="18"/>
  <c r="M42" i="18"/>
  <c r="S41" i="18"/>
  <c r="X41" i="18" s="1"/>
  <c r="O41" i="18"/>
  <c r="M41" i="18"/>
  <c r="S40" i="18"/>
  <c r="X40" i="18" s="1"/>
  <c r="O40" i="18"/>
  <c r="M40" i="18"/>
  <c r="S39" i="18"/>
  <c r="X39" i="18" s="1"/>
  <c r="O39" i="18"/>
  <c r="M39" i="18"/>
  <c r="S38" i="18"/>
  <c r="X38" i="18" s="1"/>
  <c r="O38" i="18"/>
  <c r="M38" i="18"/>
  <c r="S37" i="18"/>
  <c r="X37" i="18" s="1"/>
  <c r="O37" i="18"/>
  <c r="M37" i="18"/>
  <c r="S36" i="18"/>
  <c r="X36" i="18" s="1"/>
  <c r="O36" i="18"/>
  <c r="M36" i="18"/>
  <c r="S35" i="18"/>
  <c r="X35" i="18" s="1"/>
  <c r="O35" i="18"/>
  <c r="M35" i="18"/>
  <c r="S34" i="18"/>
  <c r="X34" i="18" s="1"/>
  <c r="O34" i="18"/>
  <c r="M34" i="18"/>
  <c r="S33" i="18"/>
  <c r="X33" i="18" s="1"/>
  <c r="O33" i="18"/>
  <c r="M33" i="18"/>
  <c r="S32" i="18"/>
  <c r="X32" i="18" s="1"/>
  <c r="O32" i="18"/>
  <c r="M32" i="18"/>
  <c r="S31" i="18"/>
  <c r="X31" i="18" s="1"/>
  <c r="O31" i="18"/>
  <c r="M31" i="18"/>
  <c r="S30" i="18"/>
  <c r="X30" i="18" s="1"/>
  <c r="O30" i="18"/>
  <c r="M30" i="18"/>
  <c r="S29" i="18"/>
  <c r="X29" i="18" s="1"/>
  <c r="O29" i="18"/>
  <c r="M29" i="18"/>
  <c r="S28" i="18"/>
  <c r="X28" i="18" s="1"/>
  <c r="O28" i="18"/>
  <c r="M28" i="18"/>
  <c r="S27" i="18"/>
  <c r="O27" i="18"/>
  <c r="M27" i="18"/>
  <c r="S26" i="18"/>
  <c r="X26" i="18" s="1"/>
  <c r="O26" i="18"/>
  <c r="M26" i="18"/>
  <c r="S25" i="18"/>
  <c r="X25" i="18" s="1"/>
  <c r="O25" i="18"/>
  <c r="M25" i="18"/>
  <c r="S24" i="18"/>
  <c r="X24" i="18" s="1"/>
  <c r="O24" i="18"/>
  <c r="M24" i="18"/>
  <c r="S23" i="18"/>
  <c r="X23" i="18" s="1"/>
  <c r="O23" i="18"/>
  <c r="M23" i="18"/>
  <c r="S22" i="18"/>
  <c r="X22" i="18" s="1"/>
  <c r="O22" i="18"/>
  <c r="M22" i="18"/>
  <c r="S21" i="18"/>
  <c r="X21" i="18" s="1"/>
  <c r="O21" i="18"/>
  <c r="M21" i="18"/>
  <c r="S20" i="18"/>
  <c r="X20" i="18" s="1"/>
  <c r="O20" i="18"/>
  <c r="M20" i="18"/>
  <c r="S19" i="18"/>
  <c r="X19" i="18" s="1"/>
  <c r="O19" i="18"/>
  <c r="M19" i="18"/>
  <c r="S18" i="18"/>
  <c r="X18" i="18" s="1"/>
  <c r="O18" i="18"/>
  <c r="M18" i="18"/>
  <c r="S17" i="18"/>
  <c r="X17" i="18" s="1"/>
  <c r="O17" i="18"/>
  <c r="M17" i="18"/>
  <c r="S16" i="18"/>
  <c r="X16" i="18" s="1"/>
  <c r="O16" i="18"/>
  <c r="M16" i="18"/>
  <c r="S15" i="18"/>
  <c r="X15" i="18" s="1"/>
  <c r="O15" i="18"/>
  <c r="M15" i="18"/>
  <c r="S14" i="18"/>
  <c r="X14" i="18" s="1"/>
  <c r="O14" i="18"/>
  <c r="M14" i="18"/>
  <c r="S13" i="18"/>
  <c r="X13" i="18" s="1"/>
  <c r="O13" i="18"/>
  <c r="M13" i="18"/>
  <c r="S12" i="18"/>
  <c r="X12" i="18" s="1"/>
  <c r="O12" i="18"/>
  <c r="M12" i="18"/>
  <c r="S11" i="18"/>
  <c r="O11" i="18"/>
  <c r="M11" i="18"/>
  <c r="S10" i="18"/>
  <c r="X10" i="18" s="1"/>
  <c r="O10" i="18"/>
  <c r="M10" i="18"/>
  <c r="S9" i="18"/>
  <c r="X9" i="18" s="1"/>
  <c r="O9" i="18"/>
  <c r="L9" i="18"/>
  <c r="M9" i="18" s="1"/>
  <c r="S8" i="18"/>
  <c r="O8" i="18"/>
  <c r="O8" i="19" s="1"/>
  <c r="M8" i="18"/>
  <c r="S7" i="18"/>
  <c r="X7" i="18" s="1"/>
  <c r="O7" i="18"/>
  <c r="O7" i="19" s="1"/>
  <c r="M7" i="18"/>
  <c r="N7" i="18" s="1"/>
  <c r="S6" i="18"/>
  <c r="X6" i="18" s="1"/>
  <c r="O6" i="18"/>
  <c r="O6" i="19" s="1"/>
  <c r="M6" i="18"/>
  <c r="S5" i="18"/>
  <c r="X5" i="18" s="1"/>
  <c r="O5" i="18"/>
  <c r="O5" i="19" s="1"/>
  <c r="M5" i="18"/>
  <c r="N5" i="18" s="1"/>
  <c r="S4" i="18"/>
  <c r="X4" i="18" s="1"/>
  <c r="O4" i="18"/>
  <c r="O4" i="19" s="1"/>
  <c r="M4" i="18"/>
  <c r="S3" i="18"/>
  <c r="X3" i="18" s="1"/>
  <c r="O3" i="18"/>
  <c r="O3" i="19" s="1"/>
  <c r="P3" i="19" s="1"/>
  <c r="M3" i="18"/>
  <c r="R1" i="18"/>
  <c r="Q1" i="18"/>
  <c r="P1" i="18"/>
  <c r="N4" i="21" l="1"/>
  <c r="U212" i="22"/>
  <c r="M65" i="23"/>
  <c r="P183" i="23"/>
  <c r="S36" i="24"/>
  <c r="X36" i="24" s="1"/>
  <c r="S52" i="24"/>
  <c r="X52" i="24" s="1"/>
  <c r="S68" i="24"/>
  <c r="N46" i="18"/>
  <c r="U13" i="19"/>
  <c r="M20" i="19"/>
  <c r="M44" i="19"/>
  <c r="W46" i="19"/>
  <c r="M60" i="19"/>
  <c r="M76" i="19"/>
  <c r="P102" i="19"/>
  <c r="P110" i="19"/>
  <c r="S149" i="19"/>
  <c r="S165" i="19"/>
  <c r="W167" i="19"/>
  <c r="S181" i="19"/>
  <c r="W207" i="19"/>
  <c r="M14" i="20"/>
  <c r="W24" i="20"/>
  <c r="W48" i="20"/>
  <c r="M82" i="20"/>
  <c r="S113" i="20"/>
  <c r="S129" i="20"/>
  <c r="M195" i="20"/>
  <c r="W197" i="20"/>
  <c r="W205" i="20"/>
  <c r="M211" i="20"/>
  <c r="N94" i="21"/>
  <c r="N110" i="21"/>
  <c r="M75" i="22"/>
  <c r="X114" i="22"/>
  <c r="M132" i="22"/>
  <c r="M174" i="22"/>
  <c r="X204" i="22"/>
  <c r="M70" i="24"/>
  <c r="M182" i="24"/>
  <c r="N20" i="18"/>
  <c r="S99" i="19"/>
  <c r="S4" i="20"/>
  <c r="S44" i="20"/>
  <c r="S52" i="20"/>
  <c r="S185" i="20"/>
  <c r="S209" i="20"/>
  <c r="S202" i="22"/>
  <c r="S8" i="23"/>
  <c r="W10" i="23"/>
  <c r="S16" i="23"/>
  <c r="X16" i="23" s="1"/>
  <c r="S130" i="24"/>
  <c r="X130" i="24" s="1"/>
  <c r="S146" i="24"/>
  <c r="X146" i="24" s="1"/>
  <c r="N95" i="18"/>
  <c r="M27" i="19"/>
  <c r="M100" i="19"/>
  <c r="S123" i="19"/>
  <c r="S131" i="19"/>
  <c r="U133" i="19"/>
  <c r="U183" i="19"/>
  <c r="U191" i="19"/>
  <c r="Q213" i="19"/>
  <c r="M5" i="20"/>
  <c r="W31" i="20"/>
  <c r="S60" i="20"/>
  <c r="Q70" i="20"/>
  <c r="U72" i="20"/>
  <c r="U90" i="20"/>
  <c r="U106" i="20"/>
  <c r="U139" i="20"/>
  <c r="S144" i="20"/>
  <c r="S152" i="20"/>
  <c r="U155" i="20"/>
  <c r="M186" i="20"/>
  <c r="P7" i="22"/>
  <c r="N121" i="21"/>
  <c r="S113" i="22"/>
  <c r="P163" i="23"/>
  <c r="P179" i="23"/>
  <c r="W121" i="24"/>
  <c r="U67" i="19"/>
  <c r="U101" i="19"/>
  <c r="M140" i="19"/>
  <c r="M149" i="19"/>
  <c r="P157" i="19"/>
  <c r="P158" i="19"/>
  <c r="Q12" i="20"/>
  <c r="U13" i="20"/>
  <c r="U46" i="20"/>
  <c r="P89" i="20"/>
  <c r="M145" i="20"/>
  <c r="M153" i="20"/>
  <c r="M169" i="20"/>
  <c r="U211" i="20"/>
  <c r="M6" i="22"/>
  <c r="U33" i="22"/>
  <c r="U75" i="22"/>
  <c r="S99" i="22"/>
  <c r="X99" i="22" s="1"/>
  <c r="U32" i="23"/>
  <c r="S41" i="23"/>
  <c r="U130" i="23"/>
  <c r="P162" i="23"/>
  <c r="P178" i="23"/>
  <c r="P195" i="23"/>
  <c r="N203" i="19"/>
  <c r="W163" i="24"/>
  <c r="U19" i="19"/>
  <c r="U27" i="19"/>
  <c r="M99" i="19"/>
  <c r="P204" i="19"/>
  <c r="N47" i="21"/>
  <c r="S136" i="22"/>
  <c r="S23" i="23"/>
  <c r="X23" i="23" s="1"/>
  <c r="M26" i="23"/>
  <c r="S39" i="23"/>
  <c r="N39" i="23" s="1"/>
  <c r="U128" i="23"/>
  <c r="S30" i="24"/>
  <c r="X30" i="24" s="1"/>
  <c r="S62" i="24"/>
  <c r="U69" i="24"/>
  <c r="S78" i="24"/>
  <c r="X78" i="24" s="1"/>
  <c r="S94" i="24"/>
  <c r="S142" i="24"/>
  <c r="X142" i="24" s="1"/>
  <c r="S158" i="24"/>
  <c r="U210" i="24"/>
  <c r="Q17" i="19"/>
  <c r="U43" i="19"/>
  <c r="Q49" i="19"/>
  <c r="M17" i="19"/>
  <c r="W19" i="19"/>
  <c r="W27" i="19"/>
  <c r="M33" i="19"/>
  <c r="M123" i="19"/>
  <c r="S145" i="19"/>
  <c r="U173" i="19"/>
  <c r="S186" i="19"/>
  <c r="S194" i="19"/>
  <c r="S202" i="19"/>
  <c r="W204" i="19"/>
  <c r="S210" i="19"/>
  <c r="P78" i="20"/>
  <c r="Q79" i="20"/>
  <c r="S110" i="20"/>
  <c r="S118" i="20"/>
  <c r="S126" i="20"/>
  <c r="S134" i="20"/>
  <c r="U153" i="20"/>
  <c r="U161" i="20"/>
  <c r="W186" i="20"/>
  <c r="S111" i="22"/>
  <c r="W113" i="22"/>
  <c r="M168" i="22"/>
  <c r="U171" i="22"/>
  <c r="W30" i="23"/>
  <c r="P60" i="23"/>
  <c r="U62" i="23"/>
  <c r="M75" i="23"/>
  <c r="P18" i="24"/>
  <c r="U20" i="24"/>
  <c r="S29" i="24"/>
  <c r="R78" i="20"/>
  <c r="S78" i="20" s="1"/>
  <c r="W153" i="20"/>
  <c r="W169" i="20"/>
  <c r="M104" i="22"/>
  <c r="S53" i="23"/>
  <c r="M106" i="23"/>
  <c r="M122" i="23"/>
  <c r="S12" i="24"/>
  <c r="U16" i="24"/>
  <c r="P17" i="24"/>
  <c r="U19" i="24"/>
  <c r="S28" i="24"/>
  <c r="X28" i="24" s="1"/>
  <c r="S44" i="24"/>
  <c r="S60" i="24"/>
  <c r="M111" i="24"/>
  <c r="P113" i="24"/>
  <c r="P56" i="19"/>
  <c r="M97" i="19"/>
  <c r="W122" i="19"/>
  <c r="U131" i="19"/>
  <c r="M203" i="19"/>
  <c r="W20" i="20"/>
  <c r="W28" i="20"/>
  <c r="P42" i="20"/>
  <c r="P50" i="20"/>
  <c r="S100" i="20"/>
  <c r="M111" i="20"/>
  <c r="U144" i="20"/>
  <c r="U152" i="20"/>
  <c r="W201" i="20"/>
  <c r="N90" i="21"/>
  <c r="N114" i="21"/>
  <c r="N122" i="21"/>
  <c r="N130" i="21"/>
  <c r="X118" i="22"/>
  <c r="U9" i="19"/>
  <c r="U17" i="19"/>
  <c r="P194" i="19"/>
  <c r="Q40" i="20"/>
  <c r="Q68" i="20"/>
  <c r="P86" i="20"/>
  <c r="P159" i="20"/>
  <c r="P167" i="20"/>
  <c r="U184" i="20"/>
  <c r="Q206" i="20"/>
  <c r="M144" i="22"/>
  <c r="P183" i="22"/>
  <c r="P73" i="23"/>
  <c r="X26" i="24"/>
  <c r="N60" i="18"/>
  <c r="W9" i="19"/>
  <c r="W17" i="19"/>
  <c r="S94" i="19"/>
  <c r="M104" i="19"/>
  <c r="S184" i="19"/>
  <c r="S192" i="19"/>
  <c r="M17" i="20"/>
  <c r="S83" i="20"/>
  <c r="W85" i="20"/>
  <c r="Q108" i="20"/>
  <c r="S124" i="20"/>
  <c r="S132" i="20"/>
  <c r="S140" i="20"/>
  <c r="S156" i="20"/>
  <c r="M190" i="20"/>
  <c r="N85" i="21"/>
  <c r="N133" i="21"/>
  <c r="M78" i="22"/>
  <c r="P142" i="24"/>
  <c r="M156" i="24"/>
  <c r="X59" i="22"/>
  <c r="X68" i="22"/>
  <c r="X76" i="22"/>
  <c r="S133" i="22"/>
  <c r="P55" i="23"/>
  <c r="U57" i="23"/>
  <c r="M12" i="24"/>
  <c r="M44" i="24"/>
  <c r="U143" i="24"/>
  <c r="S200" i="24"/>
  <c r="M14" i="19"/>
  <c r="M30" i="19"/>
  <c r="P47" i="19"/>
  <c r="M62" i="19"/>
  <c r="N62" i="19" s="1"/>
  <c r="W128" i="19"/>
  <c r="U129" i="19"/>
  <c r="Q145" i="19"/>
  <c r="U154" i="19"/>
  <c r="M24" i="20"/>
  <c r="M40" i="20"/>
  <c r="S72" i="20"/>
  <c r="U126" i="20"/>
  <c r="U134" i="20"/>
  <c r="S147" i="20"/>
  <c r="M189" i="20"/>
  <c r="P198" i="20"/>
  <c r="M205" i="20"/>
  <c r="P6" i="22"/>
  <c r="S50" i="22"/>
  <c r="M162" i="22"/>
  <c r="N162" i="22" s="1"/>
  <c r="P37" i="23"/>
  <c r="W69" i="23"/>
  <c r="M185" i="23"/>
  <c r="M26" i="24"/>
  <c r="P28" i="24"/>
  <c r="P44" i="24"/>
  <c r="M58" i="24"/>
  <c r="W107" i="24"/>
  <c r="X119" i="24"/>
  <c r="P127" i="19"/>
  <c r="P135" i="19"/>
  <c r="P144" i="19"/>
  <c r="P185" i="19"/>
  <c r="P201" i="19"/>
  <c r="P92" i="20"/>
  <c r="W108" i="20"/>
  <c r="W12" i="23"/>
  <c r="M18" i="23"/>
  <c r="W23" i="23"/>
  <c r="S38" i="24"/>
  <c r="X38" i="24" s="1"/>
  <c r="X70" i="24"/>
  <c r="S102" i="24"/>
  <c r="W106" i="24"/>
  <c r="M137" i="24"/>
  <c r="P155" i="24"/>
  <c r="N88" i="18"/>
  <c r="U7" i="19"/>
  <c r="P14" i="19"/>
  <c r="W55" i="19"/>
  <c r="M85" i="19"/>
  <c r="W104" i="19"/>
  <c r="M15" i="20"/>
  <c r="N15" i="20" s="1"/>
  <c r="S62" i="20"/>
  <c r="S81" i="20"/>
  <c r="S89" i="20"/>
  <c r="S105" i="20"/>
  <c r="N67" i="21"/>
  <c r="M59" i="22"/>
  <c r="M76" i="22"/>
  <c r="U101" i="22"/>
  <c r="S156" i="22"/>
  <c r="S206" i="22"/>
  <c r="S46" i="23"/>
  <c r="S80" i="23"/>
  <c r="X80" i="23" s="1"/>
  <c r="S112" i="23"/>
  <c r="S162" i="23"/>
  <c r="S178" i="23"/>
  <c r="U186" i="23"/>
  <c r="S195" i="23"/>
  <c r="U201" i="23"/>
  <c r="S213" i="23"/>
  <c r="X213" i="23" s="1"/>
  <c r="M8" i="24"/>
  <c r="W9" i="24"/>
  <c r="U28" i="24"/>
  <c r="W29" i="24"/>
  <c r="M40" i="24"/>
  <c r="W45" i="24"/>
  <c r="S101" i="24"/>
  <c r="S213" i="24"/>
  <c r="N12" i="18"/>
  <c r="P26" i="19"/>
  <c r="U59" i="19"/>
  <c r="U75" i="19"/>
  <c r="U83" i="19"/>
  <c r="W79" i="20"/>
  <c r="U120" i="20"/>
  <c r="P137" i="20"/>
  <c r="U154" i="20"/>
  <c r="N17" i="21"/>
  <c r="U150" i="22"/>
  <c r="U4" i="23"/>
  <c r="P88" i="23"/>
  <c r="M32" i="24"/>
  <c r="M48" i="24"/>
  <c r="M65" i="24"/>
  <c r="M148" i="24"/>
  <c r="U26" i="19"/>
  <c r="W59" i="19"/>
  <c r="W75" i="19"/>
  <c r="P141" i="19"/>
  <c r="W142" i="19"/>
  <c r="U175" i="19"/>
  <c r="U102" i="20"/>
  <c r="W154" i="20"/>
  <c r="W179" i="20"/>
  <c r="U187" i="20"/>
  <c r="P203" i="20"/>
  <c r="P4" i="22"/>
  <c r="N80" i="21"/>
  <c r="N101" i="21"/>
  <c r="N117" i="21"/>
  <c r="S129" i="22"/>
  <c r="M139" i="22"/>
  <c r="W150" i="22"/>
  <c r="S153" i="22"/>
  <c r="X153" i="22" s="1"/>
  <c r="M207" i="22"/>
  <c r="AA4" i="23"/>
  <c r="U53" i="23"/>
  <c r="U54" i="23"/>
  <c r="S82" i="23"/>
  <c r="U89" i="23"/>
  <c r="S98" i="23"/>
  <c r="X98" i="23" s="1"/>
  <c r="S114" i="23"/>
  <c r="X114" i="23" s="1"/>
  <c r="P119" i="23"/>
  <c r="M133" i="23"/>
  <c r="M169" i="23"/>
  <c r="S8" i="24"/>
  <c r="U84" i="24"/>
  <c r="M179" i="24"/>
  <c r="M195" i="24"/>
  <c r="R3" i="19"/>
  <c r="S3" i="19" s="1"/>
  <c r="P17" i="19"/>
  <c r="W26" i="19"/>
  <c r="M89" i="19"/>
  <c r="U141" i="19"/>
  <c r="W159" i="19"/>
  <c r="U42" i="20"/>
  <c r="U203" i="20"/>
  <c r="P211" i="20"/>
  <c r="N33" i="21"/>
  <c r="P56" i="22"/>
  <c r="N88" i="21"/>
  <c r="X202" i="22"/>
  <c r="X8" i="23"/>
  <c r="S28" i="23"/>
  <c r="P33" i="23"/>
  <c r="M184" i="23"/>
  <c r="S25" i="24"/>
  <c r="U33" i="19"/>
  <c r="P89" i="19"/>
  <c r="W117" i="19"/>
  <c r="W141" i="19"/>
  <c r="M198" i="19"/>
  <c r="P111" i="20"/>
  <c r="P185" i="20"/>
  <c r="W210" i="20"/>
  <c r="P149" i="22"/>
  <c r="P11" i="23"/>
  <c r="U158" i="22"/>
  <c r="S184" i="22"/>
  <c r="X184" i="22" s="1"/>
  <c r="M188" i="22"/>
  <c r="U192" i="22"/>
  <c r="W31" i="23"/>
  <c r="S61" i="23"/>
  <c r="X112" i="23"/>
  <c r="S196" i="23"/>
  <c r="P12" i="24"/>
  <c r="S42" i="24"/>
  <c r="P47" i="24"/>
  <c r="S58" i="24"/>
  <c r="X58" i="24" s="1"/>
  <c r="M110" i="24"/>
  <c r="W33" i="19"/>
  <c r="Q157" i="19"/>
  <c r="M164" i="19"/>
  <c r="W33" i="20"/>
  <c r="P135" i="20"/>
  <c r="N128" i="21"/>
  <c r="S51" i="22"/>
  <c r="M71" i="22"/>
  <c r="M79" i="22"/>
  <c r="W96" i="22"/>
  <c r="X145" i="22"/>
  <c r="U50" i="23"/>
  <c r="M114" i="23"/>
  <c r="W115" i="23"/>
  <c r="P30" i="24"/>
  <c r="W49" i="24"/>
  <c r="X74" i="24"/>
  <c r="W129" i="24"/>
  <c r="U196" i="24"/>
  <c r="S205" i="24"/>
  <c r="X205" i="24" s="1"/>
  <c r="M7" i="19"/>
  <c r="P123" i="19"/>
  <c r="W140" i="19"/>
  <c r="Q143" i="20"/>
  <c r="M192" i="20"/>
  <c r="W209" i="20"/>
  <c r="N62" i="21"/>
  <c r="S102" i="22"/>
  <c r="X102" i="22" s="1"/>
  <c r="U169" i="22"/>
  <c r="U207" i="22"/>
  <c r="W208" i="22"/>
  <c r="P97" i="23"/>
  <c r="S110" i="23"/>
  <c r="S126" i="23"/>
  <c r="S161" i="23"/>
  <c r="S194" i="23"/>
  <c r="S4" i="24"/>
  <c r="S40" i="24"/>
  <c r="X40" i="24" s="1"/>
  <c r="S56" i="24"/>
  <c r="M76" i="24"/>
  <c r="S105" i="24"/>
  <c r="X105" i="24" s="1"/>
  <c r="P177" i="24"/>
  <c r="U106" i="19"/>
  <c r="U148" i="19"/>
  <c r="U181" i="19"/>
  <c r="U110" i="20"/>
  <c r="P31" i="22"/>
  <c r="P115" i="22"/>
  <c r="M80" i="23"/>
  <c r="M96" i="23"/>
  <c r="U113" i="23"/>
  <c r="U132" i="23"/>
  <c r="S144" i="23"/>
  <c r="X144" i="23" s="1"/>
  <c r="P42" i="24"/>
  <c r="S171" i="24"/>
  <c r="P176" i="24"/>
  <c r="S203" i="24"/>
  <c r="X203" i="24" s="1"/>
  <c r="M206" i="24"/>
  <c r="W207" i="24"/>
  <c r="Q36" i="19"/>
  <c r="W64" i="19"/>
  <c r="W7" i="20"/>
  <c r="P158" i="20"/>
  <c r="P166" i="20"/>
  <c r="S206" i="20"/>
  <c r="P123" i="22"/>
  <c r="U71" i="22"/>
  <c r="S92" i="22"/>
  <c r="X92" i="22" s="1"/>
  <c r="S126" i="22"/>
  <c r="U154" i="22"/>
  <c r="M166" i="22"/>
  <c r="S180" i="22"/>
  <c r="X180" i="22" s="1"/>
  <c r="P28" i="23"/>
  <c r="P44" i="23"/>
  <c r="S124" i="23"/>
  <c r="S210" i="23"/>
  <c r="X210" i="23" s="1"/>
  <c r="U29" i="24"/>
  <c r="M41" i="24"/>
  <c r="M90" i="24"/>
  <c r="M123" i="24"/>
  <c r="P143" i="24"/>
  <c r="W31" i="19"/>
  <c r="U47" i="20"/>
  <c r="U150" i="20"/>
  <c r="U166" i="20"/>
  <c r="U192" i="20"/>
  <c r="P39" i="22"/>
  <c r="N52" i="21"/>
  <c r="P57" i="22"/>
  <c r="P65" i="22"/>
  <c r="S24" i="22"/>
  <c r="X24" i="22" s="1"/>
  <c r="M34" i="22"/>
  <c r="P167" i="22"/>
  <c r="P184" i="22"/>
  <c r="U45" i="23"/>
  <c r="P61" i="23"/>
  <c r="M94" i="23"/>
  <c r="M142" i="23"/>
  <c r="U144" i="24"/>
  <c r="P174" i="24"/>
  <c r="U176" i="24"/>
  <c r="M204" i="24"/>
  <c r="P13" i="19"/>
  <c r="AF13" i="19" s="1"/>
  <c r="U30" i="19"/>
  <c r="U54" i="19"/>
  <c r="P95" i="19"/>
  <c r="U38" i="20"/>
  <c r="W47" i="20"/>
  <c r="M156" i="20"/>
  <c r="S174" i="20"/>
  <c r="W192" i="20"/>
  <c r="S58" i="22"/>
  <c r="U78" i="22"/>
  <c r="S83" i="22"/>
  <c r="X83" i="22" s="1"/>
  <c r="S91" i="22"/>
  <c r="X91" i="22" s="1"/>
  <c r="S198" i="23"/>
  <c r="P213" i="23"/>
  <c r="X200" i="24"/>
  <c r="P90" i="22"/>
  <c r="N79" i="18"/>
  <c r="W30" i="19"/>
  <c r="Q212" i="19"/>
  <c r="M97" i="20"/>
  <c r="M105" i="20"/>
  <c r="P132" i="20"/>
  <c r="W172" i="20"/>
  <c r="P47" i="22"/>
  <c r="N154" i="21"/>
  <c r="P25" i="23"/>
  <c r="X189" i="23"/>
  <c r="W211" i="23"/>
  <c r="P4" i="24"/>
  <c r="X68" i="24"/>
  <c r="M88" i="24"/>
  <c r="W126" i="24"/>
  <c r="S167" i="24"/>
  <c r="S199" i="24"/>
  <c r="X199" i="24" s="1"/>
  <c r="Q182" i="19"/>
  <c r="P82" i="22"/>
  <c r="P94" i="19"/>
  <c r="S159" i="19"/>
  <c r="R212" i="19"/>
  <c r="W5" i="20"/>
  <c r="M79" i="20"/>
  <c r="P164" i="20"/>
  <c r="W165" i="20"/>
  <c r="W206" i="20"/>
  <c r="N71" i="21"/>
  <c r="N116" i="21"/>
  <c r="S31" i="22"/>
  <c r="X31" i="22" s="1"/>
  <c r="S57" i="22"/>
  <c r="S90" i="22"/>
  <c r="M109" i="22"/>
  <c r="M125" i="22"/>
  <c r="S159" i="22"/>
  <c r="M179" i="22"/>
  <c r="M196" i="22"/>
  <c r="W43" i="23"/>
  <c r="W80" i="23"/>
  <c r="S88" i="23"/>
  <c r="M124" i="23"/>
  <c r="S155" i="23"/>
  <c r="X155" i="23" s="1"/>
  <c r="W159" i="23"/>
  <c r="S34" i="24"/>
  <c r="X34" i="24" s="1"/>
  <c r="S50" i="24"/>
  <c r="X50" i="24" s="1"/>
  <c r="P72" i="24"/>
  <c r="P171" i="24"/>
  <c r="P185" i="24"/>
  <c r="N53" i="18"/>
  <c r="S9" i="19"/>
  <c r="W29" i="19"/>
  <c r="S117" i="19"/>
  <c r="U127" i="19"/>
  <c r="U135" i="19"/>
  <c r="W152" i="19"/>
  <c r="S9" i="20"/>
  <c r="S50" i="20"/>
  <c r="S86" i="20"/>
  <c r="W114" i="20"/>
  <c r="S145" i="20"/>
  <c r="N145" i="20" s="1"/>
  <c r="S153" i="20"/>
  <c r="U156" i="20"/>
  <c r="S161" i="20"/>
  <c r="R172" i="20"/>
  <c r="S172" i="20" s="1"/>
  <c r="U190" i="20"/>
  <c r="U198" i="20"/>
  <c r="P206" i="20"/>
  <c r="S140" i="22"/>
  <c r="X140" i="22" s="1"/>
  <c r="S149" i="22"/>
  <c r="S158" i="22"/>
  <c r="X158" i="22" s="1"/>
  <c r="M161" i="22"/>
  <c r="S175" i="22"/>
  <c r="X175" i="22" s="1"/>
  <c r="U196" i="22"/>
  <c r="S209" i="22"/>
  <c r="S34" i="23"/>
  <c r="S87" i="23"/>
  <c r="U94" i="23"/>
  <c r="S103" i="23"/>
  <c r="X103" i="23" s="1"/>
  <c r="U110" i="23"/>
  <c r="U158" i="23"/>
  <c r="S187" i="23"/>
  <c r="X187" i="23" s="1"/>
  <c r="P36" i="24"/>
  <c r="S66" i="24"/>
  <c r="S82" i="24"/>
  <c r="S133" i="24"/>
  <c r="X133" i="24" s="1"/>
  <c r="S149" i="24"/>
  <c r="X149" i="24" s="1"/>
  <c r="S181" i="24"/>
  <c r="X181" i="24" s="1"/>
  <c r="N48" i="18"/>
  <c r="N80" i="18"/>
  <c r="U36" i="19"/>
  <c r="P60" i="19"/>
  <c r="Q102" i="19"/>
  <c r="W120" i="19"/>
  <c r="M142" i="19"/>
  <c r="U96" i="20"/>
  <c r="M146" i="20"/>
  <c r="P147" i="20"/>
  <c r="M154" i="20"/>
  <c r="M179" i="20"/>
  <c r="W190" i="20"/>
  <c r="W198" i="20"/>
  <c r="S211" i="20"/>
  <c r="N95" i="21"/>
  <c r="S38" i="22"/>
  <c r="S55" i="22"/>
  <c r="S81" i="22"/>
  <c r="X81" i="22" s="1"/>
  <c r="U92" i="22"/>
  <c r="S191" i="22"/>
  <c r="X191" i="22" s="1"/>
  <c r="P213" i="22"/>
  <c r="S33" i="23"/>
  <c r="U58" i="23"/>
  <c r="S86" i="23"/>
  <c r="M89" i="23"/>
  <c r="U93" i="23"/>
  <c r="S102" i="23"/>
  <c r="P105" i="23"/>
  <c r="U109" i="23"/>
  <c r="S153" i="23"/>
  <c r="M156" i="23"/>
  <c r="S169" i="23"/>
  <c r="X169" i="23" s="1"/>
  <c r="U173" i="23"/>
  <c r="S186" i="23"/>
  <c r="X186" i="23" s="1"/>
  <c r="X32" i="24"/>
  <c r="X97" i="24"/>
  <c r="M116" i="24"/>
  <c r="M135" i="24"/>
  <c r="U139" i="24"/>
  <c r="X148" i="24"/>
  <c r="N63" i="18"/>
  <c r="N110" i="18"/>
  <c r="S44" i="19"/>
  <c r="U54" i="20"/>
  <c r="AC17" i="22"/>
  <c r="AE17" i="22" s="1"/>
  <c r="W17" i="22"/>
  <c r="N22" i="18"/>
  <c r="M153" i="19"/>
  <c r="W171" i="19"/>
  <c r="N11" i="18"/>
  <c r="N17" i="18"/>
  <c r="N33" i="18"/>
  <c r="N85" i="18"/>
  <c r="Q34" i="20"/>
  <c r="R34" i="20"/>
  <c r="S34" i="20" s="1"/>
  <c r="R104" i="20"/>
  <c r="S104" i="20" s="1"/>
  <c r="Q105" i="20"/>
  <c r="W111" i="19"/>
  <c r="AC25" i="22"/>
  <c r="AE25" i="22" s="1"/>
  <c r="W25" i="22"/>
  <c r="R8" i="20"/>
  <c r="Q8" i="20"/>
  <c r="M103" i="20"/>
  <c r="N61" i="21"/>
  <c r="N34" i="18"/>
  <c r="N50" i="18"/>
  <c r="N8" i="18"/>
  <c r="N24" i="18"/>
  <c r="M33" i="23"/>
  <c r="N33" i="23" s="1"/>
  <c r="N40" i="18"/>
  <c r="N61" i="18"/>
  <c r="N9" i="18"/>
  <c r="N19" i="18"/>
  <c r="N35" i="18"/>
  <c r="M88" i="19"/>
  <c r="AC32" i="24"/>
  <c r="AE32" i="24" s="1"/>
  <c r="W32" i="24"/>
  <c r="AC154" i="22"/>
  <c r="W154" i="22"/>
  <c r="N78" i="18"/>
  <c r="P15" i="19"/>
  <c r="M63" i="19"/>
  <c r="R144" i="19"/>
  <c r="S144" i="19" s="1"/>
  <c r="Q144" i="19"/>
  <c r="M171" i="19"/>
  <c r="S15" i="19"/>
  <c r="S25" i="19"/>
  <c r="P37" i="19"/>
  <c r="W38" i="19"/>
  <c r="U57" i="19"/>
  <c r="S98" i="19"/>
  <c r="W100" i="19"/>
  <c r="S118" i="19"/>
  <c r="P121" i="19"/>
  <c r="S162" i="19"/>
  <c r="S208" i="19"/>
  <c r="P38" i="20"/>
  <c r="U49" i="20"/>
  <c r="Q55" i="20"/>
  <c r="W89" i="20"/>
  <c r="S102" i="20"/>
  <c r="W161" i="20"/>
  <c r="Q175" i="20"/>
  <c r="S193" i="20"/>
  <c r="N97" i="21"/>
  <c r="X183" i="22"/>
  <c r="X33" i="23"/>
  <c r="X86" i="23"/>
  <c r="X102" i="23"/>
  <c r="M165" i="23"/>
  <c r="X42" i="24"/>
  <c r="M46" i="24"/>
  <c r="X60" i="24"/>
  <c r="W100" i="24"/>
  <c r="N120" i="18"/>
  <c r="Q6" i="19"/>
  <c r="P18" i="19"/>
  <c r="P36" i="19"/>
  <c r="Q52" i="19"/>
  <c r="P65" i="19"/>
  <c r="S71" i="19"/>
  <c r="S79" i="19"/>
  <c r="Q87" i="19"/>
  <c r="P120" i="19"/>
  <c r="Q121" i="19"/>
  <c r="W146" i="19"/>
  <c r="P154" i="19"/>
  <c r="M163" i="19"/>
  <c r="Q26" i="20"/>
  <c r="S36" i="20"/>
  <c r="U56" i="20"/>
  <c r="U57" i="20"/>
  <c r="S63" i="20"/>
  <c r="P116" i="20"/>
  <c r="P150" i="20"/>
  <c r="U168" i="20"/>
  <c r="W187" i="20"/>
  <c r="M194" i="20"/>
  <c r="P195" i="20"/>
  <c r="N3" i="21"/>
  <c r="N21" i="21"/>
  <c r="N31" i="21"/>
  <c r="N64" i="21"/>
  <c r="N105" i="21"/>
  <c r="N123" i="21"/>
  <c r="S41" i="22"/>
  <c r="M141" i="22"/>
  <c r="S148" i="22"/>
  <c r="X148" i="22" s="1"/>
  <c r="W165" i="22"/>
  <c r="P166" i="22"/>
  <c r="S200" i="22"/>
  <c r="P204" i="22"/>
  <c r="S36" i="23"/>
  <c r="P43" i="23"/>
  <c r="S85" i="23"/>
  <c r="S101" i="23"/>
  <c r="U121" i="23"/>
  <c r="P123" i="23"/>
  <c r="P124" i="23"/>
  <c r="U126" i="23"/>
  <c r="P147" i="23"/>
  <c r="S160" i="23"/>
  <c r="P165" i="23"/>
  <c r="S193" i="23"/>
  <c r="S6" i="24"/>
  <c r="X6" i="24" s="1"/>
  <c r="M19" i="24"/>
  <c r="U26" i="24"/>
  <c r="W27" i="24"/>
  <c r="P46" i="24"/>
  <c r="U49" i="24"/>
  <c r="S59" i="24"/>
  <c r="X59" i="24" s="1"/>
  <c r="M64" i="24"/>
  <c r="S76" i="24"/>
  <c r="X76" i="24" s="1"/>
  <c r="S93" i="24"/>
  <c r="S135" i="24"/>
  <c r="X135" i="24" s="1"/>
  <c r="S151" i="24"/>
  <c r="X151" i="24" s="1"/>
  <c r="M155" i="24"/>
  <c r="W156" i="24"/>
  <c r="P173" i="24"/>
  <c r="N105" i="18"/>
  <c r="R36" i="19"/>
  <c r="S36" i="19" s="1"/>
  <c r="M45" i="19"/>
  <c r="U111" i="19"/>
  <c r="Q120" i="19"/>
  <c r="M128" i="19"/>
  <c r="W130" i="19"/>
  <c r="Q155" i="19"/>
  <c r="M172" i="19"/>
  <c r="M180" i="19"/>
  <c r="W192" i="19"/>
  <c r="Q197" i="19"/>
  <c r="M208" i="19"/>
  <c r="M55" i="20"/>
  <c r="M75" i="20"/>
  <c r="W88" i="20"/>
  <c r="W96" i="20"/>
  <c r="M123" i="20"/>
  <c r="U185" i="20"/>
  <c r="U206" i="20"/>
  <c r="P26" i="22"/>
  <c r="M5" i="22"/>
  <c r="M13" i="22"/>
  <c r="M33" i="22"/>
  <c r="W99" i="22"/>
  <c r="S160" i="22"/>
  <c r="X160" i="22" s="1"/>
  <c r="P207" i="22"/>
  <c r="U20" i="23"/>
  <c r="M40" i="23"/>
  <c r="P42" i="23"/>
  <c r="P62" i="23"/>
  <c r="P87" i="23"/>
  <c r="P122" i="23"/>
  <c r="P181" i="23"/>
  <c r="P19" i="24"/>
  <c r="M78" i="24"/>
  <c r="P80" i="24"/>
  <c r="M95" i="24"/>
  <c r="M114" i="24"/>
  <c r="U141" i="24"/>
  <c r="P156" i="24"/>
  <c r="P213" i="24"/>
  <c r="M10" i="20"/>
  <c r="M114" i="20"/>
  <c r="M131" i="20"/>
  <c r="W150" i="20"/>
  <c r="M174" i="20"/>
  <c r="W185" i="20"/>
  <c r="M193" i="20"/>
  <c r="N57" i="21"/>
  <c r="N126" i="21"/>
  <c r="U14" i="22"/>
  <c r="U123" i="22"/>
  <c r="M149" i="22"/>
  <c r="M9" i="23"/>
  <c r="W20" i="23"/>
  <c r="M39" i="23"/>
  <c r="U43" i="23"/>
  <c r="U63" i="23"/>
  <c r="W64" i="23"/>
  <c r="M86" i="23"/>
  <c r="U90" i="23"/>
  <c r="W91" i="23"/>
  <c r="S147" i="23"/>
  <c r="U148" i="23"/>
  <c r="M177" i="23"/>
  <c r="M7" i="24"/>
  <c r="U46" i="24"/>
  <c r="M169" i="24"/>
  <c r="P25" i="19"/>
  <c r="Q31" i="19"/>
  <c r="P44" i="19"/>
  <c r="U45" i="19"/>
  <c r="P63" i="19"/>
  <c r="U87" i="19"/>
  <c r="Q126" i="19"/>
  <c r="U136" i="19"/>
  <c r="Q142" i="19"/>
  <c r="W154" i="19"/>
  <c r="P171" i="19"/>
  <c r="U64" i="20"/>
  <c r="U75" i="20"/>
  <c r="U86" i="20"/>
  <c r="U94" i="20"/>
  <c r="M147" i="20"/>
  <c r="U158" i="20"/>
  <c r="Q171" i="20"/>
  <c r="M173" i="20"/>
  <c r="S180" i="20"/>
  <c r="Q191" i="20"/>
  <c r="P193" i="20"/>
  <c r="W194" i="20"/>
  <c r="W202" i="20"/>
  <c r="P72" i="22"/>
  <c r="P121" i="22"/>
  <c r="U51" i="22"/>
  <c r="U79" i="22"/>
  <c r="S84" i="22"/>
  <c r="X84" i="22" s="1"/>
  <c r="U185" i="22"/>
  <c r="P201" i="22"/>
  <c r="X203" i="22"/>
  <c r="M38" i="23"/>
  <c r="W42" i="23"/>
  <c r="S52" i="23"/>
  <c r="X52" i="23" s="1"/>
  <c r="W89" i="23"/>
  <c r="M138" i="23"/>
  <c r="P141" i="23"/>
  <c r="S156" i="23"/>
  <c r="X156" i="23" s="1"/>
  <c r="M160" i="23"/>
  <c r="P161" i="23"/>
  <c r="S209" i="23"/>
  <c r="X209" i="23" s="1"/>
  <c r="P15" i="24"/>
  <c r="X17" i="24"/>
  <c r="U18" i="24"/>
  <c r="M151" i="24"/>
  <c r="U155" i="24"/>
  <c r="Q12" i="19"/>
  <c r="U16" i="19"/>
  <c r="U25" i="19"/>
  <c r="P33" i="19"/>
  <c r="P43" i="19"/>
  <c r="P52" i="19"/>
  <c r="U53" i="19"/>
  <c r="W54" i="19"/>
  <c r="P62" i="19"/>
  <c r="W72" i="19"/>
  <c r="W80" i="19"/>
  <c r="W136" i="19"/>
  <c r="U162" i="19"/>
  <c r="U171" i="19"/>
  <c r="W172" i="19"/>
  <c r="S198" i="19"/>
  <c r="Q10" i="20"/>
  <c r="W75" i="20"/>
  <c r="W94" i="20"/>
  <c r="Q102" i="20"/>
  <c r="W104" i="20"/>
  <c r="U114" i="20"/>
  <c r="U131" i="20"/>
  <c r="N156" i="20"/>
  <c r="M181" i="20"/>
  <c r="U193" i="20"/>
  <c r="N32" i="21"/>
  <c r="N111" i="21"/>
  <c r="U105" i="22"/>
  <c r="X136" i="22"/>
  <c r="M138" i="22"/>
  <c r="M147" i="22"/>
  <c r="U202" i="22"/>
  <c r="W206" i="22"/>
  <c r="S14" i="23"/>
  <c r="X14" i="23" s="1"/>
  <c r="P34" i="23"/>
  <c r="S69" i="23"/>
  <c r="U87" i="23"/>
  <c r="M99" i="23"/>
  <c r="M158" i="23"/>
  <c r="P160" i="23"/>
  <c r="P176" i="23"/>
  <c r="U178" i="23"/>
  <c r="S208" i="23"/>
  <c r="X208" i="23" s="1"/>
  <c r="P6" i="24"/>
  <c r="W18" i="24"/>
  <c r="W20" i="24"/>
  <c r="M38" i="24"/>
  <c r="M57" i="24"/>
  <c r="U78" i="24"/>
  <c r="P93" i="24"/>
  <c r="U95" i="24"/>
  <c r="U96" i="24"/>
  <c r="U97" i="24"/>
  <c r="M109" i="24"/>
  <c r="U137" i="24"/>
  <c r="M149" i="24"/>
  <c r="P151" i="24"/>
  <c r="M166" i="24"/>
  <c r="U170" i="24"/>
  <c r="P205" i="24"/>
  <c r="Q5" i="19"/>
  <c r="M5" i="19"/>
  <c r="Q15" i="19"/>
  <c r="W16" i="19"/>
  <c r="W25" i="19"/>
  <c r="U44" i="19"/>
  <c r="R52" i="19"/>
  <c r="S52" i="19" s="1"/>
  <c r="W53" i="19"/>
  <c r="P70" i="19"/>
  <c r="R87" i="19"/>
  <c r="S87" i="19" s="1"/>
  <c r="W88" i="19"/>
  <c r="M105" i="19"/>
  <c r="P106" i="19"/>
  <c r="P152" i="19"/>
  <c r="W162" i="19"/>
  <c r="S176" i="19"/>
  <c r="U189" i="19"/>
  <c r="P197" i="19"/>
  <c r="U10" i="20"/>
  <c r="Q32" i="20"/>
  <c r="U74" i="20"/>
  <c r="U174" i="20"/>
  <c r="U182" i="20"/>
  <c r="W193" i="20"/>
  <c r="P32" i="22"/>
  <c r="P60" i="22"/>
  <c r="N75" i="21"/>
  <c r="N93" i="21"/>
  <c r="P98" i="22"/>
  <c r="N119" i="21"/>
  <c r="N134" i="21"/>
  <c r="N171" i="21"/>
  <c r="M21" i="22"/>
  <c r="X57" i="22"/>
  <c r="M68" i="22"/>
  <c r="U149" i="22"/>
  <c r="W202" i="22"/>
  <c r="W205" i="22"/>
  <c r="U39" i="23"/>
  <c r="P53" i="23"/>
  <c r="W56" i="23"/>
  <c r="P57" i="23"/>
  <c r="U86" i="23"/>
  <c r="U195" i="23"/>
  <c r="P13" i="24"/>
  <c r="P40" i="24"/>
  <c r="U94" i="24"/>
  <c r="W96" i="24"/>
  <c r="P167" i="24"/>
  <c r="M199" i="24"/>
  <c r="U208" i="24"/>
  <c r="U14" i="19"/>
  <c r="U15" i="19"/>
  <c r="W44" i="19"/>
  <c r="P51" i="19"/>
  <c r="U62" i="19"/>
  <c r="M115" i="19"/>
  <c r="U117" i="19"/>
  <c r="W135" i="19"/>
  <c r="U9" i="20"/>
  <c r="W10" i="20"/>
  <c r="P44" i="20"/>
  <c r="W54" i="20"/>
  <c r="W74" i="20"/>
  <c r="U147" i="20"/>
  <c r="P139" i="22"/>
  <c r="U3" i="22"/>
  <c r="U95" i="22"/>
  <c r="U104" i="22"/>
  <c r="S109" i="22"/>
  <c r="X109" i="22" s="1"/>
  <c r="M158" i="22"/>
  <c r="S212" i="22"/>
  <c r="X212" i="22" s="1"/>
  <c r="M27" i="23"/>
  <c r="S47" i="23"/>
  <c r="X47" i="23" s="1"/>
  <c r="M50" i="23"/>
  <c r="W59" i="23"/>
  <c r="P82" i="23"/>
  <c r="W86" i="23"/>
  <c r="W102" i="23"/>
  <c r="W118" i="23"/>
  <c r="U140" i="23"/>
  <c r="X29" i="24"/>
  <c r="P56" i="24"/>
  <c r="M72" i="24"/>
  <c r="P74" i="24"/>
  <c r="S85" i="24"/>
  <c r="AC96" i="24"/>
  <c r="AE96" i="24" s="1"/>
  <c r="S104" i="24"/>
  <c r="P131" i="24"/>
  <c r="P183" i="24"/>
  <c r="P203" i="24"/>
  <c r="U207" i="24"/>
  <c r="P12" i="19"/>
  <c r="AF12" i="19" s="1"/>
  <c r="W43" i="19"/>
  <c r="U51" i="19"/>
  <c r="W52" i="19"/>
  <c r="W62" i="19"/>
  <c r="M94" i="19"/>
  <c r="U134" i="19"/>
  <c r="P167" i="19"/>
  <c r="W170" i="19"/>
  <c r="U35" i="20"/>
  <c r="M60" i="20"/>
  <c r="N60" i="20" s="1"/>
  <c r="U73" i="20"/>
  <c r="U92" i="20"/>
  <c r="M99" i="20"/>
  <c r="W173" i="20"/>
  <c r="M198" i="20"/>
  <c r="N198" i="20" s="1"/>
  <c r="N109" i="21"/>
  <c r="S8" i="22"/>
  <c r="X8" i="22" s="1"/>
  <c r="S94" i="22"/>
  <c r="W119" i="22"/>
  <c r="M136" i="22"/>
  <c r="M154" i="22"/>
  <c r="AA8" i="23"/>
  <c r="U33" i="23"/>
  <c r="U37" i="23"/>
  <c r="P80" i="23"/>
  <c r="P81" i="23"/>
  <c r="U84" i="23"/>
  <c r="P98" i="23"/>
  <c r="W176" i="23"/>
  <c r="P190" i="23"/>
  <c r="U192" i="23"/>
  <c r="P210" i="23"/>
  <c r="U9" i="24"/>
  <c r="P55" i="24"/>
  <c r="P130" i="24"/>
  <c r="W152" i="24"/>
  <c r="P181" i="24"/>
  <c r="P202" i="24"/>
  <c r="P22" i="19"/>
  <c r="P31" i="19"/>
  <c r="W70" i="19"/>
  <c r="M84" i="19"/>
  <c r="W178" i="19"/>
  <c r="W35" i="20"/>
  <c r="W73" i="20"/>
  <c r="P91" i="20"/>
  <c r="P120" i="20"/>
  <c r="U137" i="20"/>
  <c r="U146" i="20"/>
  <c r="P163" i="20"/>
  <c r="P180" i="20"/>
  <c r="W181" i="20"/>
  <c r="P190" i="20"/>
  <c r="P12" i="22"/>
  <c r="P35" i="22"/>
  <c r="N58" i="21"/>
  <c r="N96" i="21"/>
  <c r="M9" i="22"/>
  <c r="S36" i="22"/>
  <c r="X36" i="22" s="1"/>
  <c r="M56" i="22"/>
  <c r="M65" i="22"/>
  <c r="W77" i="22"/>
  <c r="M83" i="22"/>
  <c r="U94" i="22"/>
  <c r="P175" i="22"/>
  <c r="U180" i="22"/>
  <c r="W33" i="23"/>
  <c r="M48" i="23"/>
  <c r="P71" i="23"/>
  <c r="P72" i="23"/>
  <c r="W84" i="23"/>
  <c r="W100" i="23"/>
  <c r="P113" i="23"/>
  <c r="P135" i="23"/>
  <c r="U174" i="23"/>
  <c r="W192" i="23"/>
  <c r="P209" i="23"/>
  <c r="W213" i="23"/>
  <c r="W7" i="24"/>
  <c r="U8" i="24"/>
  <c r="U38" i="24"/>
  <c r="W39" i="24"/>
  <c r="P52" i="24"/>
  <c r="M124" i="24"/>
  <c r="W125" i="24"/>
  <c r="U149" i="24"/>
  <c r="P200" i="24"/>
  <c r="P201" i="24"/>
  <c r="U203" i="24"/>
  <c r="U22" i="19"/>
  <c r="M29" i="19"/>
  <c r="P30" i="19"/>
  <c r="U31" i="19"/>
  <c r="P59" i="19"/>
  <c r="W105" i="19"/>
  <c r="W114" i="19"/>
  <c r="W15" i="20"/>
  <c r="P60" i="20"/>
  <c r="P145" i="20"/>
  <c r="W146" i="20"/>
  <c r="W200" i="20"/>
  <c r="N73" i="21"/>
  <c r="P132" i="22"/>
  <c r="N172" i="21"/>
  <c r="X44" i="22"/>
  <c r="U84" i="22"/>
  <c r="M91" i="22"/>
  <c r="P173" i="22"/>
  <c r="W180" i="22"/>
  <c r="X209" i="22"/>
  <c r="X20" i="23"/>
  <c r="P49" i="23"/>
  <c r="P69" i="23"/>
  <c r="X91" i="23"/>
  <c r="X124" i="23"/>
  <c r="W130" i="23"/>
  <c r="X149" i="23"/>
  <c r="X202" i="23"/>
  <c r="X203" i="23"/>
  <c r="W207" i="23"/>
  <c r="U3" i="24"/>
  <c r="M28" i="24"/>
  <c r="M29" i="24"/>
  <c r="P34" i="24"/>
  <c r="AC39" i="24"/>
  <c r="AE39" i="24" s="1"/>
  <c r="X66" i="24"/>
  <c r="W127" i="24"/>
  <c r="W145" i="24"/>
  <c r="X158" i="24"/>
  <c r="S191" i="24"/>
  <c r="X191" i="24" s="1"/>
  <c r="S65" i="19"/>
  <c r="W103" i="19"/>
  <c r="S48" i="20"/>
  <c r="P98" i="20"/>
  <c r="S116" i="20"/>
  <c r="U136" i="20"/>
  <c r="U145" i="20"/>
  <c r="M161" i="20"/>
  <c r="W171" i="20"/>
  <c r="P179" i="20"/>
  <c r="W208" i="20"/>
  <c r="P53" i="22"/>
  <c r="P86" i="22"/>
  <c r="P104" i="22"/>
  <c r="N148" i="21"/>
  <c r="N168" i="21"/>
  <c r="M16" i="22"/>
  <c r="S35" i="22"/>
  <c r="X35" i="22" s="1"/>
  <c r="M126" i="22"/>
  <c r="P155" i="22"/>
  <c r="W197" i="22"/>
  <c r="W24" i="23"/>
  <c r="S43" i="23"/>
  <c r="X43" i="23" s="1"/>
  <c r="X50" i="23"/>
  <c r="U52" i="23"/>
  <c r="S71" i="23"/>
  <c r="X71" i="23" s="1"/>
  <c r="S106" i="23"/>
  <c r="X106" i="23" s="1"/>
  <c r="P133" i="23"/>
  <c r="S165" i="23"/>
  <c r="S201" i="23"/>
  <c r="X201" i="23" s="1"/>
  <c r="W11" i="24"/>
  <c r="S46" i="24"/>
  <c r="X46" i="24" s="1"/>
  <c r="S65" i="24"/>
  <c r="X65" i="24" s="1"/>
  <c r="U72" i="24"/>
  <c r="S81" i="24"/>
  <c r="X81" i="24" s="1"/>
  <c r="M84" i="24"/>
  <c r="M104" i="24"/>
  <c r="S117" i="24"/>
  <c r="S140" i="24"/>
  <c r="X140" i="24" s="1"/>
  <c r="W148" i="24"/>
  <c r="M160" i="24"/>
  <c r="S173" i="24"/>
  <c r="M176" i="24"/>
  <c r="W177" i="24"/>
  <c r="S190" i="24"/>
  <c r="X190" i="24" s="1"/>
  <c r="N93" i="18"/>
  <c r="P29" i="19"/>
  <c r="P58" i="19"/>
  <c r="U94" i="19"/>
  <c r="M101" i="19"/>
  <c r="S110" i="19"/>
  <c r="W186" i="19"/>
  <c r="P5" i="20"/>
  <c r="S12" i="20"/>
  <c r="U22" i="20"/>
  <c r="P31" i="20"/>
  <c r="R32" i="20"/>
  <c r="U81" i="20"/>
  <c r="U98" i="20"/>
  <c r="W145" i="20"/>
  <c r="U169" i="20"/>
  <c r="U189" i="20"/>
  <c r="N140" i="21"/>
  <c r="P148" i="22"/>
  <c r="N165" i="21"/>
  <c r="S14" i="22"/>
  <c r="X14" i="22" s="1"/>
  <c r="S18" i="22"/>
  <c r="X18" i="22" s="1"/>
  <c r="U19" i="22"/>
  <c r="S43" i="22"/>
  <c r="X43" i="22" s="1"/>
  <c r="U46" i="22"/>
  <c r="S123" i="22"/>
  <c r="X123" i="22" s="1"/>
  <c r="M143" i="22"/>
  <c r="U145" i="22"/>
  <c r="U156" i="22"/>
  <c r="S207" i="22"/>
  <c r="X207" i="22" s="1"/>
  <c r="U26" i="23"/>
  <c r="U49" i="23"/>
  <c r="W52" i="23"/>
  <c r="S62" i="23"/>
  <c r="X62" i="23" s="1"/>
  <c r="U70" i="23"/>
  <c r="U71" i="23"/>
  <c r="U73" i="23"/>
  <c r="U77" i="23"/>
  <c r="W79" i="23"/>
  <c r="S89" i="23"/>
  <c r="X89" i="23" s="1"/>
  <c r="S121" i="23"/>
  <c r="X121" i="23" s="1"/>
  <c r="S146" i="23"/>
  <c r="X146" i="23" s="1"/>
  <c r="W210" i="23"/>
  <c r="S19" i="24"/>
  <c r="W36" i="24"/>
  <c r="M49" i="24"/>
  <c r="U71" i="24"/>
  <c r="S80" i="24"/>
  <c r="X80" i="24" s="1"/>
  <c r="S139" i="24"/>
  <c r="P159" i="24"/>
  <c r="S172" i="24"/>
  <c r="P175" i="24"/>
  <c r="P38" i="19"/>
  <c r="M47" i="19"/>
  <c r="N47" i="19" s="1"/>
  <c r="P57" i="19"/>
  <c r="Q89" i="19"/>
  <c r="W94" i="19"/>
  <c r="M147" i="19"/>
  <c r="M192" i="19"/>
  <c r="U212" i="19"/>
  <c r="U70" i="20"/>
  <c r="M107" i="20"/>
  <c r="M168" i="20"/>
  <c r="P169" i="20"/>
  <c r="M185" i="20"/>
  <c r="W189" i="20"/>
  <c r="U197" i="20"/>
  <c r="N89" i="21"/>
  <c r="N102" i="21"/>
  <c r="P107" i="22"/>
  <c r="N115" i="21"/>
  <c r="N135" i="21"/>
  <c r="N155" i="21"/>
  <c r="M7" i="22"/>
  <c r="M15" i="22"/>
  <c r="U56" i="22"/>
  <c r="U65" i="22"/>
  <c r="M81" i="22"/>
  <c r="W83" i="22"/>
  <c r="U91" i="22"/>
  <c r="U109" i="22"/>
  <c r="U135" i="22"/>
  <c r="M142" i="22"/>
  <c r="U153" i="22"/>
  <c r="W173" i="22"/>
  <c r="X206" i="22"/>
  <c r="P23" i="23"/>
  <c r="U25" i="23"/>
  <c r="M44" i="23"/>
  <c r="P46" i="23"/>
  <c r="W49" i="23"/>
  <c r="X61" i="23"/>
  <c r="M64" i="23"/>
  <c r="W70" i="23"/>
  <c r="W78" i="23"/>
  <c r="M91" i="23"/>
  <c r="M149" i="23"/>
  <c r="N149" i="23" s="1"/>
  <c r="S163" i="23"/>
  <c r="X163" i="23" s="1"/>
  <c r="M166" i="23"/>
  <c r="S180" i="23"/>
  <c r="S199" i="23"/>
  <c r="X199" i="23" s="1"/>
  <c r="W208" i="23"/>
  <c r="S18" i="24"/>
  <c r="X18" i="24" s="1"/>
  <c r="P26" i="24"/>
  <c r="X44" i="24"/>
  <c r="X62" i="24"/>
  <c r="M66" i="24"/>
  <c r="M101" i="24"/>
  <c r="U124" i="24"/>
  <c r="X171" i="24"/>
  <c r="W175" i="24"/>
  <c r="U178" i="24"/>
  <c r="M191" i="24"/>
  <c r="P8" i="19"/>
  <c r="AF8" i="19" s="1"/>
  <c r="N13" i="18"/>
  <c r="N94" i="18"/>
  <c r="S10" i="19"/>
  <c r="S33" i="19"/>
  <c r="M35" i="19"/>
  <c r="M37" i="19"/>
  <c r="N37" i="19" s="1"/>
  <c r="S39" i="19"/>
  <c r="W40" i="19"/>
  <c r="W41" i="19"/>
  <c r="R55" i="19"/>
  <c r="S55" i="19" s="1"/>
  <c r="W56" i="19"/>
  <c r="M70" i="19"/>
  <c r="N70" i="19" s="1"/>
  <c r="M71" i="19"/>
  <c r="N71" i="19" s="1"/>
  <c r="M79" i="19"/>
  <c r="N79" i="19" s="1"/>
  <c r="S86" i="19"/>
  <c r="P103" i="19"/>
  <c r="P104" i="19"/>
  <c r="U105" i="19"/>
  <c r="Q115" i="19"/>
  <c r="P118" i="19"/>
  <c r="W119" i="19"/>
  <c r="R112" i="20"/>
  <c r="S112" i="20" s="1"/>
  <c r="Q113" i="20"/>
  <c r="Q112" i="20"/>
  <c r="M8" i="19"/>
  <c r="S21" i="19"/>
  <c r="M23" i="19"/>
  <c r="N23" i="19" s="1"/>
  <c r="M50" i="19"/>
  <c r="M69" i="19"/>
  <c r="M78" i="19"/>
  <c r="W107" i="19"/>
  <c r="S113" i="19"/>
  <c r="Q117" i="19"/>
  <c r="Q24" i="20"/>
  <c r="R24" i="20"/>
  <c r="S24" i="20" s="1"/>
  <c r="N24" i="20" s="1"/>
  <c r="U35" i="19"/>
  <c r="U37" i="19"/>
  <c r="P87" i="19"/>
  <c r="P101" i="19"/>
  <c r="P116" i="19"/>
  <c r="W8" i="19"/>
  <c r="S17" i="19"/>
  <c r="P23" i="19"/>
  <c r="P49" i="19"/>
  <c r="P68" i="19"/>
  <c r="U70" i="19"/>
  <c r="P115" i="19"/>
  <c r="W27" i="20"/>
  <c r="W51" i="19"/>
  <c r="Q68" i="19"/>
  <c r="U78" i="19"/>
  <c r="P86" i="19"/>
  <c r="S115" i="19"/>
  <c r="N196" i="22"/>
  <c r="N10" i="18"/>
  <c r="N41" i="18"/>
  <c r="N86" i="18"/>
  <c r="N101" i="18"/>
  <c r="S5" i="19"/>
  <c r="S29" i="19"/>
  <c r="N29" i="19" s="1"/>
  <c r="M31" i="19"/>
  <c r="M66" i="19"/>
  <c r="W78" i="19"/>
  <c r="Q95" i="19"/>
  <c r="P99" i="19"/>
  <c r="W101" i="19"/>
  <c r="U115" i="19"/>
  <c r="N31" i="18"/>
  <c r="N76" i="18"/>
  <c r="N81" i="18"/>
  <c r="P46" i="19"/>
  <c r="U49" i="19"/>
  <c r="U65" i="19"/>
  <c r="S74" i="19"/>
  <c r="W84" i="19"/>
  <c r="W86" i="19"/>
  <c r="Q99" i="19"/>
  <c r="W112" i="19"/>
  <c r="P113" i="19"/>
  <c r="W115" i="19"/>
  <c r="S120" i="19"/>
  <c r="U83" i="20"/>
  <c r="N26" i="18"/>
  <c r="N62" i="18"/>
  <c r="N67" i="18"/>
  <c r="N122" i="18"/>
  <c r="M15" i="19"/>
  <c r="Q20" i="19"/>
  <c r="S28" i="19"/>
  <c r="M43" i="19"/>
  <c r="W48" i="19"/>
  <c r="W49" i="19"/>
  <c r="P64" i="19"/>
  <c r="W67" i="19"/>
  <c r="P75" i="19"/>
  <c r="P83" i="19"/>
  <c r="M110" i="19"/>
  <c r="W124" i="19"/>
  <c r="W196" i="19"/>
  <c r="R168" i="20"/>
  <c r="Q169" i="20"/>
  <c r="Q168" i="20"/>
  <c r="N47" i="18"/>
  <c r="N87" i="18"/>
  <c r="R31" i="19"/>
  <c r="S31" i="19" s="1"/>
  <c r="U47" i="19"/>
  <c r="Q65" i="19"/>
  <c r="S73" i="19"/>
  <c r="S81" i="19"/>
  <c r="Q84" i="19"/>
  <c r="N7" i="21"/>
  <c r="X7" i="21"/>
  <c r="N42" i="18"/>
  <c r="N72" i="18"/>
  <c r="N97" i="18"/>
  <c r="Q10" i="19"/>
  <c r="S27" i="19"/>
  <c r="N27" i="19" s="1"/>
  <c r="M41" i="19"/>
  <c r="M42" i="19"/>
  <c r="Q44" i="19"/>
  <c r="W47" i="19"/>
  <c r="M58" i="19"/>
  <c r="M74" i="19"/>
  <c r="N74" i="19" s="1"/>
  <c r="M82" i="19"/>
  <c r="S91" i="19"/>
  <c r="M120" i="19"/>
  <c r="M121" i="19"/>
  <c r="M28" i="19"/>
  <c r="Q60" i="19"/>
  <c r="Q63" i="19"/>
  <c r="M93" i="19"/>
  <c r="Q123" i="19"/>
  <c r="R163" i="19"/>
  <c r="S163" i="19" s="1"/>
  <c r="Q163" i="19"/>
  <c r="R47" i="20"/>
  <c r="S47" i="20" s="1"/>
  <c r="Q48" i="20"/>
  <c r="W92" i="19"/>
  <c r="N105" i="19"/>
  <c r="N27" i="18"/>
  <c r="U42" i="19"/>
  <c r="M55" i="19"/>
  <c r="N55" i="19" s="1"/>
  <c r="P92" i="19"/>
  <c r="Q103" i="19"/>
  <c r="U109" i="19"/>
  <c r="N28" i="18"/>
  <c r="N43" i="18"/>
  <c r="N119" i="18"/>
  <c r="N124" i="18"/>
  <c r="M9" i="19"/>
  <c r="N9" i="19" s="1"/>
  <c r="W14" i="19"/>
  <c r="W15" i="19"/>
  <c r="U28" i="19"/>
  <c r="M38" i="19"/>
  <c r="M39" i="19"/>
  <c r="W42" i="19"/>
  <c r="P73" i="19"/>
  <c r="P81" i="19"/>
  <c r="U91" i="19"/>
  <c r="Q92" i="19"/>
  <c r="P105" i="19"/>
  <c r="W109" i="19"/>
  <c r="U120" i="19"/>
  <c r="S121" i="19"/>
  <c r="N36" i="20"/>
  <c r="U67" i="20"/>
  <c r="S182" i="20"/>
  <c r="N18" i="18"/>
  <c r="N64" i="18"/>
  <c r="N99" i="18"/>
  <c r="N114" i="18"/>
  <c r="P10" i="19"/>
  <c r="AF10" i="19" s="1"/>
  <c r="U12" i="19"/>
  <c r="M26" i="19"/>
  <c r="P27" i="19"/>
  <c r="W28" i="19"/>
  <c r="P39" i="19"/>
  <c r="U41" i="19"/>
  <c r="M53" i="19"/>
  <c r="P54" i="19"/>
  <c r="U56" i="19"/>
  <c r="U73" i="19"/>
  <c r="U81" i="19"/>
  <c r="S92" i="19"/>
  <c r="S106" i="19"/>
  <c r="P107" i="19"/>
  <c r="M118" i="19"/>
  <c r="U119" i="19"/>
  <c r="R152" i="19"/>
  <c r="S152" i="19" s="1"/>
  <c r="Q152" i="19"/>
  <c r="W67" i="20"/>
  <c r="S135" i="19"/>
  <c r="M137" i="19"/>
  <c r="U139" i="19"/>
  <c r="U157" i="19"/>
  <c r="M179" i="19"/>
  <c r="U180" i="19"/>
  <c r="P195" i="19"/>
  <c r="P196" i="19"/>
  <c r="R197" i="19"/>
  <c r="S197" i="19" s="1"/>
  <c r="S204" i="19"/>
  <c r="U209" i="19"/>
  <c r="U3" i="20"/>
  <c r="Q18" i="20"/>
  <c r="W19" i="20"/>
  <c r="M26" i="20"/>
  <c r="R28" i="20"/>
  <c r="P49" i="20"/>
  <c r="Q52" i="20"/>
  <c r="M64" i="20"/>
  <c r="M65" i="20"/>
  <c r="Q71" i="20"/>
  <c r="W72" i="20"/>
  <c r="P85" i="20"/>
  <c r="W99" i="20"/>
  <c r="U129" i="20"/>
  <c r="M141" i="20"/>
  <c r="W184" i="20"/>
  <c r="N22" i="21"/>
  <c r="N34" i="21"/>
  <c r="N129" i="21"/>
  <c r="M22" i="22"/>
  <c r="M42" i="22"/>
  <c r="AC83" i="22"/>
  <c r="AE83" i="22" s="1"/>
  <c r="M97" i="22"/>
  <c r="X133" i="22"/>
  <c r="U138" i="22"/>
  <c r="M189" i="22"/>
  <c r="M198" i="22"/>
  <c r="U204" i="22"/>
  <c r="W209" i="22"/>
  <c r="X220" i="22"/>
  <c r="W4" i="23"/>
  <c r="U13" i="23"/>
  <c r="X24" i="23"/>
  <c r="P29" i="23"/>
  <c r="M193" i="23"/>
  <c r="W129" i="19"/>
  <c r="W139" i="19"/>
  <c r="P179" i="19"/>
  <c r="W180" i="19"/>
  <c r="S195" i="19"/>
  <c r="U196" i="19"/>
  <c r="M205" i="19"/>
  <c r="W209" i="19"/>
  <c r="W3" i="20"/>
  <c r="P26" i="20"/>
  <c r="U27" i="20"/>
  <c r="W39" i="20"/>
  <c r="U51" i="20"/>
  <c r="P65" i="20"/>
  <c r="P68" i="20"/>
  <c r="P83" i="20"/>
  <c r="P84" i="20"/>
  <c r="M95" i="20"/>
  <c r="P97" i="20"/>
  <c r="U118" i="20"/>
  <c r="P128" i="20"/>
  <c r="W129" i="20"/>
  <c r="W131" i="20"/>
  <c r="U160" i="20"/>
  <c r="P182" i="20"/>
  <c r="Q196" i="20"/>
  <c r="P201" i="20"/>
  <c r="U202" i="20"/>
  <c r="N10" i="21"/>
  <c r="N29" i="21"/>
  <c r="N63" i="21"/>
  <c r="S17" i="22"/>
  <c r="X17" i="22" s="1"/>
  <c r="U23" i="22"/>
  <c r="S40" i="22"/>
  <c r="X40" i="22" s="1"/>
  <c r="U58" i="22"/>
  <c r="S66" i="22"/>
  <c r="X66" i="22" s="1"/>
  <c r="U70" i="22"/>
  <c r="X90" i="22"/>
  <c r="X113" i="22"/>
  <c r="U127" i="22"/>
  <c r="U3" i="23"/>
  <c r="P30" i="23"/>
  <c r="U138" i="19"/>
  <c r="W156" i="19"/>
  <c r="W166" i="19"/>
  <c r="P177" i="19"/>
  <c r="U179" i="19"/>
  <c r="Q189" i="19"/>
  <c r="U195" i="19"/>
  <c r="W197" i="19"/>
  <c r="P206" i="19"/>
  <c r="U207" i="19"/>
  <c r="S26" i="20"/>
  <c r="N44" i="20"/>
  <c r="W51" i="20"/>
  <c r="Q65" i="20"/>
  <c r="P66" i="20"/>
  <c r="U69" i="20"/>
  <c r="N81" i="20"/>
  <c r="W86" i="20"/>
  <c r="U97" i="20"/>
  <c r="W98" i="20"/>
  <c r="U128" i="20"/>
  <c r="W160" i="20"/>
  <c r="M199" i="20"/>
  <c r="P200" i="20"/>
  <c r="W203" i="20"/>
  <c r="P10" i="22"/>
  <c r="N27" i="21"/>
  <c r="N39" i="21"/>
  <c r="N120" i="21"/>
  <c r="W23" i="22"/>
  <c r="S30" i="22"/>
  <c r="X30" i="22" s="1"/>
  <c r="S49" i="22"/>
  <c r="W56" i="22"/>
  <c r="U116" i="22"/>
  <c r="U137" i="22"/>
  <c r="S182" i="22"/>
  <c r="X182" i="22" s="1"/>
  <c r="U200" i="22"/>
  <c r="W207" i="22"/>
  <c r="P22" i="23"/>
  <c r="X34" i="23"/>
  <c r="U36" i="23"/>
  <c r="U41" i="23"/>
  <c r="W45" i="23"/>
  <c r="W61" i="23"/>
  <c r="U196" i="23"/>
  <c r="P126" i="19"/>
  <c r="P136" i="19"/>
  <c r="W138" i="19"/>
  <c r="P153" i="19"/>
  <c r="U155" i="19"/>
  <c r="Q161" i="19"/>
  <c r="P176" i="19"/>
  <c r="Q177" i="19"/>
  <c r="U178" i="19"/>
  <c r="W179" i="19"/>
  <c r="U194" i="19"/>
  <c r="W208" i="19"/>
  <c r="P37" i="20"/>
  <c r="W38" i="20"/>
  <c r="W52" i="20"/>
  <c r="S65" i="20"/>
  <c r="U66" i="20"/>
  <c r="S68" i="20"/>
  <c r="W69" i="20"/>
  <c r="W70" i="20"/>
  <c r="Q91" i="20"/>
  <c r="M93" i="20"/>
  <c r="P94" i="20"/>
  <c r="P95" i="20"/>
  <c r="W97" i="20"/>
  <c r="Q107" i="20"/>
  <c r="P115" i="20"/>
  <c r="Q127" i="20"/>
  <c r="M138" i="20"/>
  <c r="U142" i="20"/>
  <c r="N108" i="21"/>
  <c r="N113" i="21"/>
  <c r="N132" i="21"/>
  <c r="M19" i="22"/>
  <c r="U22" i="22"/>
  <c r="U57" i="22"/>
  <c r="S89" i="22"/>
  <c r="X89" i="22" s="1"/>
  <c r="M94" i="22"/>
  <c r="N94" i="22" s="1"/>
  <c r="U97" i="22"/>
  <c r="U107" i="22"/>
  <c r="X112" i="22"/>
  <c r="U136" i="22"/>
  <c r="W151" i="22"/>
  <c r="S167" i="22"/>
  <c r="X167" i="22" s="1"/>
  <c r="S181" i="22"/>
  <c r="X181" i="22" s="1"/>
  <c r="M184" i="22"/>
  <c r="P186" i="22"/>
  <c r="P187" i="22"/>
  <c r="P193" i="22"/>
  <c r="P194" i="22"/>
  <c r="P195" i="22"/>
  <c r="P196" i="22"/>
  <c r="P197" i="22"/>
  <c r="P27" i="23"/>
  <c r="U30" i="23"/>
  <c r="U34" i="23"/>
  <c r="W36" i="23"/>
  <c r="W41" i="23"/>
  <c r="W44" i="23"/>
  <c r="W54" i="23"/>
  <c r="W60" i="23"/>
  <c r="U194" i="23"/>
  <c r="S133" i="19"/>
  <c r="U137" i="19"/>
  <c r="S143" i="19"/>
  <c r="P164" i="19"/>
  <c r="S187" i="19"/>
  <c r="N187" i="19" s="1"/>
  <c r="Q193" i="19"/>
  <c r="W194" i="19"/>
  <c r="W206" i="19"/>
  <c r="M23" i="20"/>
  <c r="S57" i="20"/>
  <c r="W66" i="20"/>
  <c r="P81" i="20"/>
  <c r="W82" i="20"/>
  <c r="R94" i="20"/>
  <c r="S94" i="20" s="1"/>
  <c r="M110" i="20"/>
  <c r="N110" i="20" s="1"/>
  <c r="P112" i="20"/>
  <c r="P114" i="20"/>
  <c r="P140" i="20"/>
  <c r="W142" i="20"/>
  <c r="P156" i="20"/>
  <c r="P196" i="20"/>
  <c r="P199" i="20"/>
  <c r="N8" i="21"/>
  <c r="N13" i="21"/>
  <c r="N25" i="21"/>
  <c r="N66" i="21"/>
  <c r="N139" i="21"/>
  <c r="S15" i="22"/>
  <c r="X15" i="22" s="1"/>
  <c r="S28" i="22"/>
  <c r="X28" i="22" s="1"/>
  <c r="S47" i="22"/>
  <c r="M113" i="22"/>
  <c r="N113" i="22" s="1"/>
  <c r="X125" i="22"/>
  <c r="S143" i="22"/>
  <c r="X143" i="22" s="1"/>
  <c r="S146" i="22"/>
  <c r="X146" i="22" s="1"/>
  <c r="S164" i="22"/>
  <c r="X164" i="22" s="1"/>
  <c r="S188" i="22"/>
  <c r="U190" i="22"/>
  <c r="U198" i="22"/>
  <c r="P21" i="23"/>
  <c r="U29" i="23"/>
  <c r="U38" i="23"/>
  <c r="U160" i="23"/>
  <c r="S123" i="24"/>
  <c r="X123" i="24" s="1"/>
  <c r="S161" i="24"/>
  <c r="X161" i="24" s="1"/>
  <c r="W137" i="19"/>
  <c r="S142" i="19"/>
  <c r="N142" i="19" s="1"/>
  <c r="P149" i="19"/>
  <c r="P163" i="19"/>
  <c r="U164" i="19"/>
  <c r="U176" i="19"/>
  <c r="U177" i="19"/>
  <c r="M189" i="19"/>
  <c r="M190" i="19"/>
  <c r="U193" i="19"/>
  <c r="U15" i="20"/>
  <c r="W25" i="20"/>
  <c r="S31" i="20"/>
  <c r="P34" i="20"/>
  <c r="P36" i="20"/>
  <c r="Q42" i="20"/>
  <c r="W49" i="20"/>
  <c r="W64" i="20"/>
  <c r="W83" i="20"/>
  <c r="M137" i="20"/>
  <c r="P153" i="20"/>
  <c r="Q156" i="20"/>
  <c r="Q163" i="20"/>
  <c r="N30" i="21"/>
  <c r="N37" i="21"/>
  <c r="N42" i="21"/>
  <c r="N98" i="21"/>
  <c r="N118" i="21"/>
  <c r="N163" i="21"/>
  <c r="N166" i="21"/>
  <c r="U21" i="22"/>
  <c r="X38" i="22"/>
  <c r="U52" i="22"/>
  <c r="U68" i="22"/>
  <c r="M92" i="22"/>
  <c r="X111" i="22"/>
  <c r="S120" i="22"/>
  <c r="X120" i="22" s="1"/>
  <c r="U125" i="22"/>
  <c r="S130" i="22"/>
  <c r="X130" i="22" s="1"/>
  <c r="X162" i="22"/>
  <c r="X170" i="22"/>
  <c r="X171" i="22"/>
  <c r="X173" i="22"/>
  <c r="U189" i="22"/>
  <c r="W190" i="22"/>
  <c r="S193" i="22"/>
  <c r="U195" i="22"/>
  <c r="S213" i="22"/>
  <c r="X213" i="22" s="1"/>
  <c r="M8" i="23"/>
  <c r="N8" i="23" s="1"/>
  <c r="U27" i="23"/>
  <c r="P146" i="19"/>
  <c r="Q149" i="19"/>
  <c r="Q150" i="19"/>
  <c r="W151" i="19"/>
  <c r="W164" i="19"/>
  <c r="W176" i="19"/>
  <c r="W177" i="19"/>
  <c r="M188" i="19"/>
  <c r="W193" i="19"/>
  <c r="U204" i="19"/>
  <c r="P13" i="20"/>
  <c r="U14" i="20"/>
  <c r="M22" i="20"/>
  <c r="P33" i="20"/>
  <c r="M58" i="20"/>
  <c r="M76" i="20"/>
  <c r="W81" i="20"/>
  <c r="M91" i="20"/>
  <c r="M109" i="20"/>
  <c r="P110" i="20"/>
  <c r="Q111" i="20"/>
  <c r="U112" i="20"/>
  <c r="Q124" i="20"/>
  <c r="W126" i="20"/>
  <c r="M136" i="20"/>
  <c r="W158" i="20"/>
  <c r="M165" i="20"/>
  <c r="S208" i="20"/>
  <c r="M213" i="20"/>
  <c r="S27" i="22"/>
  <c r="X27" i="22" s="1"/>
  <c r="M29" i="22"/>
  <c r="M39" i="22"/>
  <c r="M48" i="22"/>
  <c r="S61" i="22"/>
  <c r="X61" i="22" s="1"/>
  <c r="S73" i="22"/>
  <c r="M89" i="22"/>
  <c r="N89" i="22" s="1"/>
  <c r="X94" i="22"/>
  <c r="M121" i="22"/>
  <c r="U133" i="22"/>
  <c r="S161" i="22"/>
  <c r="X161" i="22" s="1"/>
  <c r="M165" i="22"/>
  <c r="W182" i="22"/>
  <c r="W188" i="22"/>
  <c r="W189" i="22"/>
  <c r="U191" i="22"/>
  <c r="W195" i="22"/>
  <c r="S211" i="22"/>
  <c r="X211" i="22" s="1"/>
  <c r="S6" i="23"/>
  <c r="X6" i="23" s="1"/>
  <c r="S15" i="23"/>
  <c r="S18" i="23"/>
  <c r="X18" i="23" s="1"/>
  <c r="W27" i="23"/>
  <c r="S65" i="23"/>
  <c r="X65" i="23" s="1"/>
  <c r="X167" i="23"/>
  <c r="W13" i="24"/>
  <c r="AC13" i="24"/>
  <c r="AE13" i="24" s="1"/>
  <c r="W40" i="24"/>
  <c r="AC40" i="24"/>
  <c r="AE40" i="24" s="1"/>
  <c r="P147" i="19"/>
  <c r="M160" i="19"/>
  <c r="U163" i="19"/>
  <c r="W175" i="19"/>
  <c r="M202" i="19"/>
  <c r="N202" i="19" s="1"/>
  <c r="P203" i="19"/>
  <c r="M11" i="20"/>
  <c r="S20" i="20"/>
  <c r="M180" i="22"/>
  <c r="N180" i="22" s="1"/>
  <c r="U184" i="22"/>
  <c r="W185" i="22"/>
  <c r="W191" i="22"/>
  <c r="W192" i="22"/>
  <c r="U9" i="23"/>
  <c r="U18" i="23"/>
  <c r="U21" i="23"/>
  <c r="U22" i="23"/>
  <c r="W26" i="23"/>
  <c r="S64" i="23"/>
  <c r="X64" i="23" s="1"/>
  <c r="W68" i="23"/>
  <c r="N133" i="23"/>
  <c r="S166" i="23"/>
  <c r="X166" i="23" s="1"/>
  <c r="U149" i="19"/>
  <c r="W163" i="19"/>
  <c r="Q190" i="19"/>
  <c r="U11" i="20"/>
  <c r="W23" i="20"/>
  <c r="U45" i="20"/>
  <c r="W46" i="20"/>
  <c r="Q60" i="20"/>
  <c r="M104" i="20"/>
  <c r="N132" i="20"/>
  <c r="P136" i="20"/>
  <c r="W139" i="20"/>
  <c r="M191" i="20"/>
  <c r="M14" i="22"/>
  <c r="N14" i="22" s="1"/>
  <c r="U18" i="22"/>
  <c r="M46" i="22"/>
  <c r="N46" i="22" s="1"/>
  <c r="S65" i="22"/>
  <c r="X65" i="22" s="1"/>
  <c r="U76" i="22"/>
  <c r="M86" i="22"/>
  <c r="M87" i="22"/>
  <c r="W90" i="22"/>
  <c r="W93" i="22"/>
  <c r="U147" i="22"/>
  <c r="M163" i="22"/>
  <c r="P165" i="22"/>
  <c r="M173" i="22"/>
  <c r="M175" i="22"/>
  <c r="M178" i="22"/>
  <c r="P180" i="22"/>
  <c r="W184" i="22"/>
  <c r="M212" i="22"/>
  <c r="N212" i="22" s="1"/>
  <c r="M213" i="22"/>
  <c r="W18" i="23"/>
  <c r="W22" i="23"/>
  <c r="U23" i="23"/>
  <c r="S48" i="23"/>
  <c r="X48" i="23" s="1"/>
  <c r="U67" i="23"/>
  <c r="X117" i="24"/>
  <c r="S147" i="19"/>
  <c r="N147" i="19" s="1"/>
  <c r="P159" i="19"/>
  <c r="U161" i="19"/>
  <c r="S167" i="19"/>
  <c r="U188" i="19"/>
  <c r="W201" i="19"/>
  <c r="W203" i="19"/>
  <c r="M211" i="19"/>
  <c r="P10" i="20"/>
  <c r="M31" i="20"/>
  <c r="N31" i="20" s="1"/>
  <c r="U33" i="20"/>
  <c r="U34" i="20"/>
  <c r="Q44" i="20"/>
  <c r="N52" i="20"/>
  <c r="P57" i="20"/>
  <c r="W77" i="20"/>
  <c r="P90" i="20"/>
  <c r="U91" i="20"/>
  <c r="M101" i="20"/>
  <c r="P102" i="20"/>
  <c r="W110" i="20"/>
  <c r="W123" i="20"/>
  <c r="W137" i="20"/>
  <c r="U178" i="20"/>
  <c r="U213" i="20"/>
  <c r="P79" i="22"/>
  <c r="U39" i="22"/>
  <c r="U131" i="22"/>
  <c r="M131" i="19"/>
  <c r="N131" i="19" s="1"/>
  <c r="W132" i="19"/>
  <c r="S139" i="19"/>
  <c r="U143" i="19"/>
  <c r="U147" i="19"/>
  <c r="U172" i="19"/>
  <c r="P187" i="19"/>
  <c r="S18" i="20"/>
  <c r="S39" i="20"/>
  <c r="U43" i="20"/>
  <c r="Q57" i="20"/>
  <c r="S71" i="20"/>
  <c r="U76" i="20"/>
  <c r="W109" i="20"/>
  <c r="M162" i="20"/>
  <c r="W166" i="20"/>
  <c r="P177" i="20"/>
  <c r="M187" i="20"/>
  <c r="R190" i="20"/>
  <c r="S190" i="20" s="1"/>
  <c r="P209" i="20"/>
  <c r="U210" i="20"/>
  <c r="Q212" i="20"/>
  <c r="W213" i="20"/>
  <c r="P33" i="22"/>
  <c r="N50" i="21"/>
  <c r="U6" i="22"/>
  <c r="U15" i="22"/>
  <c r="M25" i="22"/>
  <c r="S34" i="22"/>
  <c r="M45" i="22"/>
  <c r="U48" i="22"/>
  <c r="U88" i="22"/>
  <c r="W91" i="22"/>
  <c r="U143" i="22"/>
  <c r="W147" i="22"/>
  <c r="U165" i="22"/>
  <c r="M211" i="22"/>
  <c r="W34" i="24"/>
  <c r="AC34" i="24"/>
  <c r="AE34" i="24" s="1"/>
  <c r="P130" i="19"/>
  <c r="P142" i="19"/>
  <c r="U144" i="19"/>
  <c r="U160" i="19"/>
  <c r="W173" i="19"/>
  <c r="P183" i="19"/>
  <c r="Q184" i="19"/>
  <c r="Q185" i="19"/>
  <c r="U187" i="19"/>
  <c r="Q195" i="19"/>
  <c r="U200" i="19"/>
  <c r="M4" i="20"/>
  <c r="U8" i="20"/>
  <c r="W9" i="20"/>
  <c r="W43" i="20"/>
  <c r="W44" i="20"/>
  <c r="P101" i="20"/>
  <c r="Q104" i="20"/>
  <c r="U107" i="20"/>
  <c r="W122" i="20"/>
  <c r="W136" i="20"/>
  <c r="P149" i="20"/>
  <c r="U164" i="20"/>
  <c r="U177" i="20"/>
  <c r="P187" i="20"/>
  <c r="P208" i="20"/>
  <c r="Q209" i="20"/>
  <c r="N55" i="21"/>
  <c r="W15" i="22"/>
  <c r="U38" i="22"/>
  <c r="X58" i="22"/>
  <c r="U87" i="22"/>
  <c r="AC91" i="22"/>
  <c r="AE91" i="22" s="1"/>
  <c r="W103" i="22"/>
  <c r="U111" i="22"/>
  <c r="S127" i="22"/>
  <c r="X127" i="22" s="1"/>
  <c r="M129" i="22"/>
  <c r="U142" i="22"/>
  <c r="M153" i="22"/>
  <c r="N153" i="22" s="1"/>
  <c r="M159" i="22"/>
  <c r="P161" i="22"/>
  <c r="P174" i="22"/>
  <c r="P177" i="22"/>
  <c r="W181" i="22"/>
  <c r="M205" i="22"/>
  <c r="M209" i="22"/>
  <c r="X36" i="23"/>
  <c r="X41" i="23"/>
  <c r="P65" i="23"/>
  <c r="X162" i="23"/>
  <c r="S128" i="19"/>
  <c r="N128" i="19" s="1"/>
  <c r="U142" i="19"/>
  <c r="W144" i="19"/>
  <c r="U159" i="19"/>
  <c r="W160" i="19"/>
  <c r="U170" i="19"/>
  <c r="P182" i="19"/>
  <c r="W187" i="19"/>
  <c r="P200" i="19"/>
  <c r="U211" i="19"/>
  <c r="U6" i="20"/>
  <c r="P20" i="20"/>
  <c r="Q50" i="20"/>
  <c r="M72" i="20"/>
  <c r="N72" i="20" s="1"/>
  <c r="M86" i="20"/>
  <c r="P100" i="20"/>
  <c r="U101" i="20"/>
  <c r="Q103" i="20"/>
  <c r="U104" i="20"/>
  <c r="U105" i="20"/>
  <c r="W106" i="20"/>
  <c r="W107" i="20"/>
  <c r="M118" i="20"/>
  <c r="P146" i="20"/>
  <c r="U163" i="20"/>
  <c r="P176" i="20"/>
  <c r="M184" i="20"/>
  <c r="P186" i="20"/>
  <c r="Q208" i="20"/>
  <c r="U209" i="20"/>
  <c r="N19" i="21"/>
  <c r="N43" i="21"/>
  <c r="N72" i="21"/>
  <c r="N99" i="21"/>
  <c r="U5" i="22"/>
  <c r="S10" i="22"/>
  <c r="X10" i="22" s="1"/>
  <c r="M24" i="22"/>
  <c r="N24" i="22" s="1"/>
  <c r="M44" i="22"/>
  <c r="U86" i="22"/>
  <c r="M99" i="22"/>
  <c r="N99" i="22" s="1"/>
  <c r="S116" i="22"/>
  <c r="X116" i="22" s="1"/>
  <c r="U141" i="22"/>
  <c r="W143" i="22"/>
  <c r="P159" i="22"/>
  <c r="P160" i="22"/>
  <c r="U163" i="22"/>
  <c r="U173" i="22"/>
  <c r="U178" i="22"/>
  <c r="S12" i="23"/>
  <c r="X12" i="23" s="1"/>
  <c r="S30" i="23"/>
  <c r="X30" i="23" s="1"/>
  <c r="S40" i="23"/>
  <c r="X40" i="23" s="1"/>
  <c r="N46" i="23"/>
  <c r="W53" i="23"/>
  <c r="P59" i="23"/>
  <c r="P64" i="23"/>
  <c r="P121" i="23"/>
  <c r="M121" i="23"/>
  <c r="N198" i="19"/>
  <c r="P18" i="20"/>
  <c r="Q115" i="20"/>
  <c r="Q126" i="20"/>
  <c r="M129" i="20"/>
  <c r="N129" i="20" s="1"/>
  <c r="P148" i="20"/>
  <c r="U162" i="20"/>
  <c r="W174" i="20"/>
  <c r="U176" i="20"/>
  <c r="Q207" i="20"/>
  <c r="N48" i="21"/>
  <c r="N87" i="21"/>
  <c r="N107" i="21"/>
  <c r="N112" i="21"/>
  <c r="N143" i="21"/>
  <c r="U4" i="22"/>
  <c r="U25" i="22"/>
  <c r="X42" i="22"/>
  <c r="U45" i="22"/>
  <c r="S53" i="22"/>
  <c r="X53" i="22" s="1"/>
  <c r="W101" i="22"/>
  <c r="S107" i="22"/>
  <c r="X107" i="22" s="1"/>
  <c r="X126" i="22"/>
  <c r="W128" i="22"/>
  <c r="U129" i="22"/>
  <c r="W144" i="22"/>
  <c r="P153" i="22"/>
  <c r="P158" i="22"/>
  <c r="U162" i="22"/>
  <c r="W167" i="22"/>
  <c r="W169" i="22"/>
  <c r="U175" i="22"/>
  <c r="W178" i="22"/>
  <c r="P203" i="22"/>
  <c r="W213" i="22"/>
  <c r="M32" i="23"/>
  <c r="M45" i="23"/>
  <c r="U46" i="23"/>
  <c r="P50" i="23"/>
  <c r="S55" i="23"/>
  <c r="X55" i="23" s="1"/>
  <c r="M61" i="23"/>
  <c r="U65" i="23"/>
  <c r="S117" i="23"/>
  <c r="X117" i="23" s="1"/>
  <c r="U130" i="19"/>
  <c r="Q137" i="19"/>
  <c r="M156" i="19"/>
  <c r="M166" i="19"/>
  <c r="U169" i="19"/>
  <c r="W183" i="19"/>
  <c r="W184" i="19"/>
  <c r="M195" i="19"/>
  <c r="M196" i="19"/>
  <c r="M27" i="20"/>
  <c r="R40" i="20"/>
  <c r="S40" i="20" s="1"/>
  <c r="W41" i="20"/>
  <c r="P99" i="20"/>
  <c r="W102" i="20"/>
  <c r="W133" i="20"/>
  <c r="P161" i="20"/>
  <c r="W162" i="20"/>
  <c r="W176" i="20"/>
  <c r="Q198" i="20"/>
  <c r="M203" i="20"/>
  <c r="N12" i="21"/>
  <c r="N36" i="21"/>
  <c r="N41" i="21"/>
  <c r="S9" i="22"/>
  <c r="X9" i="22" s="1"/>
  <c r="M23" i="22"/>
  <c r="S32" i="22"/>
  <c r="X32" i="22" s="1"/>
  <c r="M43" i="22"/>
  <c r="M57" i="22"/>
  <c r="M70" i="22"/>
  <c r="U83" i="22"/>
  <c r="U100" i="22"/>
  <c r="AC101" i="22"/>
  <c r="AE101" i="22" s="1"/>
  <c r="U117" i="22"/>
  <c r="S135" i="22"/>
  <c r="X135" i="22" s="1"/>
  <c r="M137" i="22"/>
  <c r="P156" i="22"/>
  <c r="U159" i="22"/>
  <c r="AC169" i="22"/>
  <c r="W175" i="22"/>
  <c r="S186" i="22"/>
  <c r="X186" i="22" s="1"/>
  <c r="S187" i="22"/>
  <c r="X187" i="22" s="1"/>
  <c r="S192" i="22"/>
  <c r="X192" i="22" s="1"/>
  <c r="M200" i="22"/>
  <c r="P202" i="22"/>
  <c r="S11" i="23"/>
  <c r="X11" i="23" s="1"/>
  <c r="S27" i="23"/>
  <c r="X27" i="23" s="1"/>
  <c r="M35" i="23"/>
  <c r="P38" i="23"/>
  <c r="M41" i="23"/>
  <c r="N41" i="23" s="1"/>
  <c r="P48" i="23"/>
  <c r="S159" i="23"/>
  <c r="X159" i="23" s="1"/>
  <c r="S129" i="23"/>
  <c r="S130" i="23"/>
  <c r="X130" i="23" s="1"/>
  <c r="W139" i="23"/>
  <c r="W194" i="23"/>
  <c r="U197" i="23"/>
  <c r="U91" i="24"/>
  <c r="W93" i="24"/>
  <c r="S103" i="24"/>
  <c r="M165" i="24"/>
  <c r="U179" i="24"/>
  <c r="U180" i="24"/>
  <c r="U186" i="24"/>
  <c r="X220" i="24"/>
  <c r="W66" i="23"/>
  <c r="W75" i="23"/>
  <c r="M108" i="23"/>
  <c r="M109" i="23"/>
  <c r="M112" i="23"/>
  <c r="X178" i="23"/>
  <c r="X180" i="23"/>
  <c r="M188" i="23"/>
  <c r="P189" i="23"/>
  <c r="W196" i="23"/>
  <c r="W197" i="23"/>
  <c r="W198" i="23"/>
  <c r="X55" i="24"/>
  <c r="M82" i="24"/>
  <c r="M85" i="24"/>
  <c r="M86" i="24"/>
  <c r="P112" i="24"/>
  <c r="P123" i="24"/>
  <c r="X136" i="24"/>
  <c r="P165" i="24"/>
  <c r="P182" i="24"/>
  <c r="W63" i="23"/>
  <c r="W65" i="23"/>
  <c r="M102" i="23"/>
  <c r="P108" i="23"/>
  <c r="P109" i="23"/>
  <c r="P110" i="23"/>
  <c r="P112" i="23"/>
  <c r="P114" i="23"/>
  <c r="P115" i="23"/>
  <c r="U118" i="23"/>
  <c r="U119" i="23"/>
  <c r="W128" i="23"/>
  <c r="S152" i="23"/>
  <c r="X152" i="23" s="1"/>
  <c r="U164" i="23"/>
  <c r="S177" i="23"/>
  <c r="X177" i="23" s="1"/>
  <c r="M186" i="23"/>
  <c r="W187" i="23"/>
  <c r="U190" i="23"/>
  <c r="S206" i="23"/>
  <c r="X206" i="23" s="1"/>
  <c r="S5" i="24"/>
  <c r="X5" i="24" s="1"/>
  <c r="X63" i="24"/>
  <c r="S64" i="24"/>
  <c r="X64" i="24" s="1"/>
  <c r="M68" i="24"/>
  <c r="M69" i="24"/>
  <c r="M74" i="24"/>
  <c r="P83" i="24"/>
  <c r="P84" i="24"/>
  <c r="P85" i="24"/>
  <c r="M105" i="24"/>
  <c r="U118" i="24"/>
  <c r="U121" i="24"/>
  <c r="M129" i="24"/>
  <c r="M130" i="24"/>
  <c r="M131" i="24"/>
  <c r="M147" i="24"/>
  <c r="M152" i="24"/>
  <c r="M153" i="24"/>
  <c r="M154" i="24"/>
  <c r="P162" i="24"/>
  <c r="U171" i="24"/>
  <c r="U174" i="24"/>
  <c r="P104" i="23"/>
  <c r="P106" i="23"/>
  <c r="P107" i="23"/>
  <c r="W121" i="23"/>
  <c r="U122" i="23"/>
  <c r="W123" i="23"/>
  <c r="W126" i="23"/>
  <c r="U162" i="23"/>
  <c r="U166" i="23"/>
  <c r="S176" i="23"/>
  <c r="X176" i="23" s="1"/>
  <c r="N185" i="23"/>
  <c r="P187" i="23"/>
  <c r="P208" i="23"/>
  <c r="S49" i="24"/>
  <c r="X49" i="24" s="1"/>
  <c r="P76" i="24"/>
  <c r="U112" i="24"/>
  <c r="U113" i="24"/>
  <c r="U114" i="24"/>
  <c r="U116" i="24"/>
  <c r="U117" i="24"/>
  <c r="P133" i="24"/>
  <c r="X143" i="24"/>
  <c r="U166" i="24"/>
  <c r="W168" i="24"/>
  <c r="M98" i="23"/>
  <c r="P100" i="23"/>
  <c r="P101" i="23"/>
  <c r="P103" i="23"/>
  <c r="U108" i="23"/>
  <c r="U116" i="23"/>
  <c r="W122" i="23"/>
  <c r="W124" i="23"/>
  <c r="W160" i="23"/>
  <c r="W166" i="23"/>
  <c r="M181" i="23"/>
  <c r="M182" i="23"/>
  <c r="P186" i="23"/>
  <c r="X47" i="24"/>
  <c r="M54" i="24"/>
  <c r="M56" i="24"/>
  <c r="M103" i="24"/>
  <c r="U109" i="24"/>
  <c r="U110" i="24"/>
  <c r="W119" i="24"/>
  <c r="AC121" i="24"/>
  <c r="AE121" i="24" s="1"/>
  <c r="W122" i="24"/>
  <c r="U123" i="24"/>
  <c r="S125" i="24"/>
  <c r="M143" i="24"/>
  <c r="U160" i="24"/>
  <c r="U161" i="24"/>
  <c r="U164" i="24"/>
  <c r="W165" i="24"/>
  <c r="W171" i="24"/>
  <c r="X212" i="24"/>
  <c r="X82" i="23"/>
  <c r="U107" i="23"/>
  <c r="W108" i="23"/>
  <c r="U112" i="23"/>
  <c r="U114" i="23"/>
  <c r="W116" i="23"/>
  <c r="S43" i="24"/>
  <c r="X43" i="24" s="1"/>
  <c r="M60" i="24"/>
  <c r="W83" i="24"/>
  <c r="M102" i="24"/>
  <c r="P103" i="24"/>
  <c r="U106" i="24"/>
  <c r="W111" i="24"/>
  <c r="W113" i="24"/>
  <c r="W115" i="24"/>
  <c r="U134" i="24"/>
  <c r="P137" i="24"/>
  <c r="P146" i="24"/>
  <c r="P149" i="24"/>
  <c r="U156" i="24"/>
  <c r="U159" i="24"/>
  <c r="W160" i="24"/>
  <c r="AC165" i="24"/>
  <c r="AE165" i="24" s="1"/>
  <c r="S197" i="24"/>
  <c r="X197" i="24" s="1"/>
  <c r="S81" i="23"/>
  <c r="X81" i="23" s="1"/>
  <c r="S92" i="23"/>
  <c r="X92" i="23" s="1"/>
  <c r="U100" i="23"/>
  <c r="U103" i="23"/>
  <c r="W105" i="23"/>
  <c r="U106" i="23"/>
  <c r="W107" i="23"/>
  <c r="W109" i="23"/>
  <c r="W112" i="23"/>
  <c r="W114" i="23"/>
  <c r="M152" i="23"/>
  <c r="W206" i="23"/>
  <c r="M4" i="24"/>
  <c r="U80" i="24"/>
  <c r="W85" i="24"/>
  <c r="U105" i="24"/>
  <c r="W123" i="24"/>
  <c r="U130" i="24"/>
  <c r="P134" i="24"/>
  <c r="P136" i="24"/>
  <c r="U154" i="24"/>
  <c r="S72" i="23"/>
  <c r="P96" i="23"/>
  <c r="W103" i="23"/>
  <c r="W106" i="23"/>
  <c r="W110" i="23"/>
  <c r="S141" i="23"/>
  <c r="X141" i="23" s="1"/>
  <c r="S143" i="23"/>
  <c r="X143" i="23" s="1"/>
  <c r="P151" i="23"/>
  <c r="P153" i="23"/>
  <c r="S172" i="23"/>
  <c r="X172" i="23" s="1"/>
  <c r="M176" i="23"/>
  <c r="P177" i="23"/>
  <c r="U185" i="23"/>
  <c r="W186" i="23"/>
  <c r="U205" i="23"/>
  <c r="P206" i="23"/>
  <c r="U208" i="23"/>
  <c r="P5" i="24"/>
  <c r="S13" i="24"/>
  <c r="X13" i="24" s="1"/>
  <c r="S15" i="24"/>
  <c r="X15" i="24" s="1"/>
  <c r="S35" i="24"/>
  <c r="X35" i="24" s="1"/>
  <c r="S41" i="24"/>
  <c r="X41" i="24" s="1"/>
  <c r="M45" i="24"/>
  <c r="M47" i="24"/>
  <c r="M52" i="24"/>
  <c r="P60" i="24"/>
  <c r="P62" i="24"/>
  <c r="U67" i="24"/>
  <c r="W71" i="24"/>
  <c r="W73" i="24"/>
  <c r="U133" i="24"/>
  <c r="U146" i="24"/>
  <c r="U148" i="24"/>
  <c r="U151" i="24"/>
  <c r="U153" i="24"/>
  <c r="X201" i="24"/>
  <c r="M205" i="24"/>
  <c r="M207" i="24"/>
  <c r="M209" i="24"/>
  <c r="M211" i="24"/>
  <c r="P70" i="23"/>
  <c r="S77" i="23"/>
  <c r="X77" i="23" s="1"/>
  <c r="U83" i="23"/>
  <c r="P89" i="23"/>
  <c r="P93" i="23"/>
  <c r="U97" i="23"/>
  <c r="M145" i="23"/>
  <c r="N145" i="23" s="1"/>
  <c r="W148" i="23"/>
  <c r="P149" i="23"/>
  <c r="W175" i="23"/>
  <c r="X179" i="23"/>
  <c r="U180" i="23"/>
  <c r="U182" i="23"/>
  <c r="X194" i="23"/>
  <c r="X196" i="23"/>
  <c r="U6" i="24"/>
  <c r="P8" i="24"/>
  <c r="W10" i="24"/>
  <c r="P48" i="24"/>
  <c r="P50" i="24"/>
  <c r="P58" i="24"/>
  <c r="U65" i="24"/>
  <c r="X93" i="24"/>
  <c r="W99" i="24"/>
  <c r="S66" i="23"/>
  <c r="X66" i="23" s="1"/>
  <c r="M81" i="23"/>
  <c r="W98" i="23"/>
  <c r="S128" i="23"/>
  <c r="X128" i="23" s="1"/>
  <c r="S151" i="23"/>
  <c r="X151" i="23" s="1"/>
  <c r="U153" i="23"/>
  <c r="S170" i="23"/>
  <c r="X170" i="23" s="1"/>
  <c r="U179" i="23"/>
  <c r="W180" i="23"/>
  <c r="W182" i="23"/>
  <c r="S192" i="23"/>
  <c r="X192" i="23" s="1"/>
  <c r="M201" i="23"/>
  <c r="N201" i="23" s="1"/>
  <c r="U206" i="23"/>
  <c r="U211" i="23"/>
  <c r="P10" i="24"/>
  <c r="U11" i="24"/>
  <c r="M21" i="24"/>
  <c r="M22" i="24"/>
  <c r="M23" i="24"/>
  <c r="M24" i="24"/>
  <c r="U54" i="24"/>
  <c r="U57" i="24"/>
  <c r="U61" i="24"/>
  <c r="U64" i="24"/>
  <c r="S90" i="24"/>
  <c r="X90" i="24" s="1"/>
  <c r="M96" i="24"/>
  <c r="U101" i="24"/>
  <c r="W133" i="24"/>
  <c r="AC148" i="24"/>
  <c r="AE148" i="24" s="1"/>
  <c r="S179" i="24"/>
  <c r="X179" i="24" s="1"/>
  <c r="S180" i="24"/>
  <c r="X180" i="24" s="1"/>
  <c r="S186" i="24"/>
  <c r="X186" i="24" s="1"/>
  <c r="S187" i="24"/>
  <c r="X187" i="24" s="1"/>
  <c r="M193" i="24"/>
  <c r="M196" i="24"/>
  <c r="W197" i="24"/>
  <c r="W198" i="24"/>
  <c r="P207" i="24"/>
  <c r="P209" i="24"/>
  <c r="P211" i="24"/>
  <c r="P68" i="23"/>
  <c r="M72" i="23"/>
  <c r="N72" i="23" s="1"/>
  <c r="M78" i="23"/>
  <c r="M79" i="23"/>
  <c r="U95" i="23"/>
  <c r="W96" i="23"/>
  <c r="X126" i="23"/>
  <c r="S140" i="23"/>
  <c r="X140" i="23" s="1"/>
  <c r="P145" i="23"/>
  <c r="P146" i="23"/>
  <c r="P172" i="23"/>
  <c r="P174" i="23"/>
  <c r="W178" i="23"/>
  <c r="P14" i="24"/>
  <c r="S48" i="24"/>
  <c r="X48" i="24" s="1"/>
  <c r="U50" i="24"/>
  <c r="W55" i="24"/>
  <c r="W57" i="24"/>
  <c r="U58" i="24"/>
  <c r="W59" i="24"/>
  <c r="U60" i="24"/>
  <c r="U62" i="24"/>
  <c r="M97" i="24"/>
  <c r="W135" i="24"/>
  <c r="W143" i="24"/>
  <c r="S184" i="24"/>
  <c r="M192" i="24"/>
  <c r="P197" i="24"/>
  <c r="P198" i="24"/>
  <c r="P199" i="24"/>
  <c r="P204" i="24"/>
  <c r="S76" i="23"/>
  <c r="X76" i="23" s="1"/>
  <c r="M77" i="23"/>
  <c r="U78" i="23"/>
  <c r="S119" i="23"/>
  <c r="X119" i="23" s="1"/>
  <c r="S123" i="23"/>
  <c r="X123" i="23" s="1"/>
  <c r="M139" i="23"/>
  <c r="P142" i="23"/>
  <c r="P144" i="23"/>
  <c r="X160" i="23"/>
  <c r="M171" i="23"/>
  <c r="M172" i="23"/>
  <c r="X190" i="23"/>
  <c r="M194" i="23"/>
  <c r="M197" i="23"/>
  <c r="M199" i="23"/>
  <c r="P202" i="23"/>
  <c r="W35" i="24"/>
  <c r="U45" i="24"/>
  <c r="U47" i="24"/>
  <c r="W51" i="24"/>
  <c r="AC57" i="24"/>
  <c r="AE57" i="24" s="1"/>
  <c r="AC59" i="24"/>
  <c r="AE59" i="24" s="1"/>
  <c r="X88" i="24"/>
  <c r="M91" i="24"/>
  <c r="S118" i="24"/>
  <c r="X118" i="24" s="1"/>
  <c r="S122" i="24"/>
  <c r="X122" i="24" s="1"/>
  <c r="X167" i="24"/>
  <c r="X172" i="24"/>
  <c r="X175" i="24"/>
  <c r="P191" i="24"/>
  <c r="W201" i="24"/>
  <c r="W202" i="24"/>
  <c r="X211" i="24"/>
  <c r="U212" i="24"/>
  <c r="S112" i="24"/>
  <c r="X112" i="24" s="1"/>
  <c r="S165" i="24"/>
  <c r="X165" i="24" s="1"/>
  <c r="X213" i="24"/>
  <c r="P75" i="23"/>
  <c r="P76" i="23"/>
  <c r="U81" i="23"/>
  <c r="S108" i="23"/>
  <c r="X108" i="23" s="1"/>
  <c r="S109" i="23"/>
  <c r="X109" i="23" s="1"/>
  <c r="S113" i="23"/>
  <c r="M120" i="23"/>
  <c r="M126" i="23"/>
  <c r="W131" i="23"/>
  <c r="P137" i="23"/>
  <c r="U144" i="23"/>
  <c r="S158" i="23"/>
  <c r="X158" i="23" s="1"/>
  <c r="M170" i="23"/>
  <c r="S188" i="23"/>
  <c r="X188" i="23" s="1"/>
  <c r="M192" i="23"/>
  <c r="P198" i="23"/>
  <c r="U202" i="23"/>
  <c r="W203" i="23"/>
  <c r="U30" i="24"/>
  <c r="U36" i="24"/>
  <c r="U37" i="24"/>
  <c r="W38" i="24"/>
  <c r="AC45" i="24"/>
  <c r="AE45" i="24" s="1"/>
  <c r="W46" i="24"/>
  <c r="S77" i="24"/>
  <c r="X77" i="24" s="1"/>
  <c r="S86" i="24"/>
  <c r="X86" i="24" s="1"/>
  <c r="M119" i="24"/>
  <c r="M121" i="24"/>
  <c r="U200" i="24"/>
  <c r="U213" i="24"/>
  <c r="P66" i="23"/>
  <c r="W81" i="23"/>
  <c r="S107" i="23"/>
  <c r="X107" i="23" s="1"/>
  <c r="P129" i="23"/>
  <c r="P130" i="23"/>
  <c r="M135" i="23"/>
  <c r="M136" i="23"/>
  <c r="W144" i="23"/>
  <c r="P164" i="23"/>
  <c r="P192" i="23"/>
  <c r="P193" i="23"/>
  <c r="W201" i="23"/>
  <c r="U15" i="24"/>
  <c r="AC18" i="24"/>
  <c r="AE18" i="24" s="1"/>
  <c r="U24" i="24"/>
  <c r="AC27" i="24"/>
  <c r="AE27" i="24" s="1"/>
  <c r="U34" i="24"/>
  <c r="AC38" i="24"/>
  <c r="AE38" i="24" s="1"/>
  <c r="U41" i="24"/>
  <c r="W42" i="24"/>
  <c r="S107" i="24"/>
  <c r="X107" i="24" s="1"/>
  <c r="M113" i="24"/>
  <c r="M117" i="24"/>
  <c r="M118" i="24"/>
  <c r="S155" i="24"/>
  <c r="X155" i="24" s="1"/>
  <c r="M168" i="24"/>
  <c r="W169" i="24"/>
  <c r="M172" i="24"/>
  <c r="P186" i="24"/>
  <c r="P187" i="24"/>
  <c r="U195" i="24"/>
  <c r="U201" i="24"/>
  <c r="N15" i="19"/>
  <c r="N123" i="19"/>
  <c r="Q171" i="19"/>
  <c r="R171" i="19"/>
  <c r="S171" i="19" s="1"/>
  <c r="N171" i="19" s="1"/>
  <c r="W18" i="20"/>
  <c r="M18" i="20"/>
  <c r="R128" i="20"/>
  <c r="S128" i="20" s="1"/>
  <c r="Q128" i="20"/>
  <c r="Q129" i="20"/>
  <c r="N57" i="18"/>
  <c r="U52" i="19"/>
  <c r="U55" i="19"/>
  <c r="U61" i="19"/>
  <c r="M72" i="19"/>
  <c r="M73" i="19"/>
  <c r="N73" i="19" s="1"/>
  <c r="M77" i="19"/>
  <c r="M80" i="19"/>
  <c r="M81" i="19"/>
  <c r="P84" i="19"/>
  <c r="P88" i="19"/>
  <c r="M90" i="19"/>
  <c r="P100" i="19"/>
  <c r="M133" i="19"/>
  <c r="N208" i="19"/>
  <c r="M70" i="20"/>
  <c r="P70" i="20"/>
  <c r="R96" i="20"/>
  <c r="S96" i="20" s="1"/>
  <c r="Q97" i="20"/>
  <c r="Q96" i="20"/>
  <c r="Q204" i="20"/>
  <c r="R203" i="20"/>
  <c r="S203" i="20" s="1"/>
  <c r="N192" i="19"/>
  <c r="P67" i="20"/>
  <c r="M67" i="20"/>
  <c r="N99" i="19"/>
  <c r="W61" i="19"/>
  <c r="N36" i="18"/>
  <c r="N49" i="18"/>
  <c r="N98" i="18"/>
  <c r="N106" i="18"/>
  <c r="M4" i="19"/>
  <c r="W57" i="19"/>
  <c r="U60" i="19"/>
  <c r="S63" i="19"/>
  <c r="N63" i="19" s="1"/>
  <c r="W69" i="19"/>
  <c r="P71" i="19"/>
  <c r="P72" i="19"/>
  <c r="Q76" i="19"/>
  <c r="P79" i="19"/>
  <c r="P80" i="19"/>
  <c r="U85" i="19"/>
  <c r="W93" i="19"/>
  <c r="P96" i="19"/>
  <c r="U97" i="19"/>
  <c r="U98" i="19"/>
  <c r="W106" i="19"/>
  <c r="U121" i="19"/>
  <c r="U124" i="19"/>
  <c r="Q125" i="19"/>
  <c r="Q128" i="19"/>
  <c r="S157" i="19"/>
  <c r="R161" i="19"/>
  <c r="S161" i="19" s="1"/>
  <c r="N161" i="19" s="1"/>
  <c r="Q169" i="19"/>
  <c r="R168" i="19"/>
  <c r="S168" i="19" s="1"/>
  <c r="Q168" i="19"/>
  <c r="U18" i="20"/>
  <c r="S23" i="20"/>
  <c r="N23" i="20" s="1"/>
  <c r="Q132" i="20"/>
  <c r="Q158" i="20"/>
  <c r="R159" i="20"/>
  <c r="Q160" i="20"/>
  <c r="Q159" i="20"/>
  <c r="R201" i="20"/>
  <c r="S201" i="20" s="1"/>
  <c r="Q201" i="20"/>
  <c r="U69" i="19"/>
  <c r="U93" i="19"/>
  <c r="U122" i="19"/>
  <c r="N6" i="18"/>
  <c r="N14" i="18"/>
  <c r="N23" i="18"/>
  <c r="N54" i="18"/>
  <c r="R4" i="19"/>
  <c r="S4" i="19" s="1"/>
  <c r="U5" i="19"/>
  <c r="S34" i="19"/>
  <c r="S43" i="19"/>
  <c r="N43" i="19" s="1"/>
  <c r="W60" i="19"/>
  <c r="U63" i="19"/>
  <c r="U68" i="19"/>
  <c r="Q71" i="19"/>
  <c r="U72" i="19"/>
  <c r="U77" i="19"/>
  <c r="Q79" i="19"/>
  <c r="U80" i="19"/>
  <c r="P82" i="19"/>
  <c r="W85" i="19"/>
  <c r="W91" i="19"/>
  <c r="U92" i="19"/>
  <c r="U96" i="19"/>
  <c r="W97" i="19"/>
  <c r="W98" i="19"/>
  <c r="U102" i="19"/>
  <c r="W121" i="19"/>
  <c r="R125" i="19"/>
  <c r="S125" i="19" s="1"/>
  <c r="P133" i="19"/>
  <c r="M134" i="19"/>
  <c r="S160" i="19"/>
  <c r="R200" i="20"/>
  <c r="S200" i="20" s="1"/>
  <c r="Q200" i="20"/>
  <c r="P85" i="19"/>
  <c r="W5" i="19"/>
  <c r="W63" i="19"/>
  <c r="W68" i="19"/>
  <c r="W77" i="19"/>
  <c r="W83" i="19"/>
  <c r="U84" i="19"/>
  <c r="W87" i="19"/>
  <c r="U89" i="19"/>
  <c r="S95" i="19"/>
  <c r="N95" i="19" s="1"/>
  <c r="W96" i="19"/>
  <c r="U123" i="19"/>
  <c r="W127" i="19"/>
  <c r="Q129" i="19"/>
  <c r="P131" i="19"/>
  <c r="N139" i="19"/>
  <c r="P170" i="19"/>
  <c r="S170" i="19"/>
  <c r="M142" i="20"/>
  <c r="P142" i="20"/>
  <c r="P5" i="19"/>
  <c r="AF5" i="19" s="1"/>
  <c r="P90" i="19"/>
  <c r="P97" i="19"/>
  <c r="P124" i="19"/>
  <c r="U3" i="19"/>
  <c r="Q13" i="19"/>
  <c r="M25" i="19"/>
  <c r="M36" i="19"/>
  <c r="S45" i="19"/>
  <c r="W65" i="19"/>
  <c r="U71" i="19"/>
  <c r="U76" i="19"/>
  <c r="W89" i="19"/>
  <c r="U95" i="19"/>
  <c r="Q111" i="19"/>
  <c r="W123" i="19"/>
  <c r="U128" i="19"/>
  <c r="U132" i="19"/>
  <c r="P138" i="19"/>
  <c r="R153" i="19"/>
  <c r="S153" i="19" s="1"/>
  <c r="N153" i="19" s="1"/>
  <c r="Q153" i="19"/>
  <c r="S154" i="19"/>
  <c r="S155" i="19"/>
  <c r="N155" i="19" s="1"/>
  <c r="Q204" i="19"/>
  <c r="U26" i="20"/>
  <c r="R92" i="20"/>
  <c r="S92" i="20" s="1"/>
  <c r="Q92" i="20"/>
  <c r="N53" i="21"/>
  <c r="P78" i="19"/>
  <c r="U88" i="19"/>
  <c r="P125" i="19"/>
  <c r="R158" i="19"/>
  <c r="S158" i="19" s="1"/>
  <c r="N158" i="19" s="1"/>
  <c r="Q158" i="19"/>
  <c r="N37" i="18"/>
  <c r="N55" i="18"/>
  <c r="N68" i="18"/>
  <c r="N90" i="18"/>
  <c r="N103" i="18"/>
  <c r="N107" i="18"/>
  <c r="P28" i="19"/>
  <c r="P34" i="19"/>
  <c r="S51" i="19"/>
  <c r="S54" i="19"/>
  <c r="W71" i="19"/>
  <c r="W76" i="19"/>
  <c r="W79" i="19"/>
  <c r="W95" i="19"/>
  <c r="S119" i="19"/>
  <c r="W125" i="19"/>
  <c r="P134" i="19"/>
  <c r="Q136" i="19"/>
  <c r="Q203" i="19"/>
  <c r="N124" i="20"/>
  <c r="M87" i="19"/>
  <c r="U86" i="19"/>
  <c r="P6" i="19"/>
  <c r="AF6" i="19" s="1"/>
  <c r="N15" i="18"/>
  <c r="N111" i="18"/>
  <c r="S8" i="19"/>
  <c r="N8" i="19" s="1"/>
  <c r="M19" i="19"/>
  <c r="M22" i="19"/>
  <c r="Q28" i="19"/>
  <c r="W32" i="19"/>
  <c r="M46" i="19"/>
  <c r="N46" i="19" s="1"/>
  <c r="S59" i="19"/>
  <c r="W73" i="19"/>
  <c r="W81" i="19"/>
  <c r="S109" i="19"/>
  <c r="M113" i="19"/>
  <c r="Q134" i="19"/>
  <c r="R136" i="19"/>
  <c r="S136" i="19" s="1"/>
  <c r="R141" i="19"/>
  <c r="S141" i="19" s="1"/>
  <c r="N141" i="19" s="1"/>
  <c r="M145" i="19"/>
  <c r="N145" i="19" s="1"/>
  <c r="S142" i="20"/>
  <c r="Q167" i="20"/>
  <c r="R166" i="20"/>
  <c r="S166" i="20" s="1"/>
  <c r="U170" i="20"/>
  <c r="M170" i="20"/>
  <c r="N76" i="19"/>
  <c r="W24" i="19"/>
  <c r="Q33" i="19"/>
  <c r="S50" i="19"/>
  <c r="N50" i="19" s="1"/>
  <c r="R179" i="19"/>
  <c r="S179" i="19" s="1"/>
  <c r="Q179" i="19"/>
  <c r="M59" i="20"/>
  <c r="W59" i="20"/>
  <c r="U59" i="20"/>
  <c r="AK69" i="22"/>
  <c r="U69" i="22"/>
  <c r="U64" i="19"/>
  <c r="P76" i="19"/>
  <c r="P128" i="19"/>
  <c r="N20" i="19"/>
  <c r="N3" i="18"/>
  <c r="P7" i="19"/>
  <c r="AF7" i="19" s="1"/>
  <c r="N108" i="18"/>
  <c r="N112" i="18"/>
  <c r="M12" i="19"/>
  <c r="N12" i="19" s="1"/>
  <c r="S13" i="19"/>
  <c r="M18" i="19"/>
  <c r="M21" i="19"/>
  <c r="N21" i="19" s="1"/>
  <c r="U29" i="19"/>
  <c r="U32" i="19"/>
  <c r="M49" i="19"/>
  <c r="M51" i="19"/>
  <c r="N51" i="19" s="1"/>
  <c r="M54" i="19"/>
  <c r="S101" i="19"/>
  <c r="N101" i="19" s="1"/>
  <c r="S107" i="19"/>
  <c r="N107" i="19" s="1"/>
  <c r="W133" i="19"/>
  <c r="W134" i="19"/>
  <c r="P145" i="19"/>
  <c r="W148" i="19"/>
  <c r="M212" i="19"/>
  <c r="P212" i="19"/>
  <c r="Q150" i="20"/>
  <c r="R151" i="20"/>
  <c r="S151" i="20" s="1"/>
  <c r="Q152" i="20"/>
  <c r="Q151" i="20"/>
  <c r="S155" i="20"/>
  <c r="W180" i="20"/>
  <c r="M180" i="20"/>
  <c r="N180" i="20" s="1"/>
  <c r="W196" i="20"/>
  <c r="M196" i="20"/>
  <c r="N196" i="20" s="1"/>
  <c r="N84" i="19"/>
  <c r="Q174" i="19"/>
  <c r="R173" i="19"/>
  <c r="S173" i="19" s="1"/>
  <c r="Q173" i="19"/>
  <c r="M6" i="19"/>
  <c r="S7" i="19"/>
  <c r="N7" i="19" s="1"/>
  <c r="N25" i="18"/>
  <c r="N29" i="18"/>
  <c r="N38" i="18"/>
  <c r="N56" i="18"/>
  <c r="N65" i="18"/>
  <c r="N69" i="18"/>
  <c r="N73" i="18"/>
  <c r="N82" i="18"/>
  <c r="N104" i="18"/>
  <c r="N117" i="18"/>
  <c r="N121" i="18"/>
  <c r="P9" i="19"/>
  <c r="AF9" i="19" s="1"/>
  <c r="M11" i="19"/>
  <c r="P20" i="19"/>
  <c r="U40" i="19"/>
  <c r="P42" i="19"/>
  <c r="M52" i="19"/>
  <c r="N52" i="19" s="1"/>
  <c r="M57" i="19"/>
  <c r="M59" i="19"/>
  <c r="M109" i="19"/>
  <c r="P112" i="19"/>
  <c r="Q113" i="19"/>
  <c r="U114" i="19"/>
  <c r="U146" i="19"/>
  <c r="P150" i="19"/>
  <c r="U167" i="19"/>
  <c r="R88" i="20"/>
  <c r="S88" i="20" s="1"/>
  <c r="Q89" i="20"/>
  <c r="Q88" i="20"/>
  <c r="R164" i="20"/>
  <c r="S164" i="20" s="1"/>
  <c r="Q164" i="20"/>
  <c r="W170" i="20"/>
  <c r="R177" i="20"/>
  <c r="S177" i="20" s="1"/>
  <c r="Q177" i="20"/>
  <c r="W182" i="20"/>
  <c r="S78" i="19"/>
  <c r="N78" i="19" s="1"/>
  <c r="S97" i="19"/>
  <c r="N97" i="19" s="1"/>
  <c r="S112" i="19"/>
  <c r="W116" i="19"/>
  <c r="P117" i="19"/>
  <c r="R175" i="19"/>
  <c r="S175" i="19" s="1"/>
  <c r="Q176" i="19"/>
  <c r="U78" i="20"/>
  <c r="U122" i="20"/>
  <c r="M122" i="20"/>
  <c r="W11" i="19"/>
  <c r="N4" i="18"/>
  <c r="N21" i="18"/>
  <c r="N92" i="18"/>
  <c r="N96" i="18"/>
  <c r="N113" i="18"/>
  <c r="U23" i="19"/>
  <c r="W37" i="19"/>
  <c r="U39" i="19"/>
  <c r="S75" i="19"/>
  <c r="S83" i="19"/>
  <c r="S85" i="19"/>
  <c r="S90" i="19"/>
  <c r="P108" i="19"/>
  <c r="U113" i="19"/>
  <c r="S127" i="19"/>
  <c r="U145" i="19"/>
  <c r="R87" i="20"/>
  <c r="S87" i="20" s="1"/>
  <c r="Q87" i="20"/>
  <c r="Q100" i="20"/>
  <c r="R99" i="20"/>
  <c r="S99" i="20" s="1"/>
  <c r="R176" i="20"/>
  <c r="S176" i="20" s="1"/>
  <c r="Q176" i="20"/>
  <c r="Q188" i="20"/>
  <c r="R187" i="20"/>
  <c r="S187" i="20" s="1"/>
  <c r="N187" i="20" s="1"/>
  <c r="N60" i="19"/>
  <c r="P4" i="19"/>
  <c r="AF4" i="19" s="1"/>
  <c r="N30" i="18"/>
  <c r="N39" i="18"/>
  <c r="N66" i="18"/>
  <c r="N74" i="18"/>
  <c r="N118" i="18"/>
  <c r="U8" i="19"/>
  <c r="W22" i="19"/>
  <c r="W23" i="19"/>
  <c r="W36" i="19"/>
  <c r="W39" i="19"/>
  <c r="W45" i="19"/>
  <c r="Q47" i="19"/>
  <c r="U48" i="19"/>
  <c r="P55" i="19"/>
  <c r="M61" i="19"/>
  <c r="M65" i="19"/>
  <c r="P67" i="19"/>
  <c r="M68" i="19"/>
  <c r="N68" i="19" s="1"/>
  <c r="Q73" i="19"/>
  <c r="M86" i="19"/>
  <c r="P91" i="19"/>
  <c r="M92" i="19"/>
  <c r="M98" i="19"/>
  <c r="N98" i="19" s="1"/>
  <c r="M102" i="19"/>
  <c r="N102" i="19" s="1"/>
  <c r="U104" i="19"/>
  <c r="W108" i="19"/>
  <c r="U110" i="19"/>
  <c r="W113" i="19"/>
  <c r="Q118" i="19"/>
  <c r="P122" i="19"/>
  <c r="W145" i="19"/>
  <c r="U152" i="19"/>
  <c r="U153" i="19"/>
  <c r="Q160" i="19"/>
  <c r="U30" i="20"/>
  <c r="M30" i="20"/>
  <c r="M73" i="20"/>
  <c r="P73" i="20"/>
  <c r="S73" i="20"/>
  <c r="R148" i="20"/>
  <c r="S148" i="20" s="1"/>
  <c r="Q148" i="20"/>
  <c r="X125" i="21"/>
  <c r="N125" i="21"/>
  <c r="U182" i="19"/>
  <c r="N4" i="20"/>
  <c r="S17" i="20"/>
  <c r="N17" i="20" s="1"/>
  <c r="W57" i="20"/>
  <c r="U65" i="20"/>
  <c r="Q81" i="20"/>
  <c r="N118" i="20"/>
  <c r="R150" i="20"/>
  <c r="S150" i="20" s="1"/>
  <c r="R158" i="20"/>
  <c r="S158" i="20" s="1"/>
  <c r="N77" i="21"/>
  <c r="N127" i="21"/>
  <c r="M182" i="19"/>
  <c r="P186" i="19"/>
  <c r="S191" i="19"/>
  <c r="N191" i="19" s="1"/>
  <c r="U5" i="20"/>
  <c r="W8" i="20"/>
  <c r="S16" i="20"/>
  <c r="S25" i="20"/>
  <c r="W61" i="20"/>
  <c r="W65" i="20"/>
  <c r="U82" i="20"/>
  <c r="S84" i="20"/>
  <c r="U88" i="20"/>
  <c r="P105" i="20"/>
  <c r="P107" i="20"/>
  <c r="U109" i="20"/>
  <c r="Q131" i="20"/>
  <c r="W149" i="20"/>
  <c r="W157" i="20"/>
  <c r="S191" i="20"/>
  <c r="S192" i="20"/>
  <c r="U196" i="20"/>
  <c r="Q199" i="20"/>
  <c r="U200" i="20"/>
  <c r="M208" i="20"/>
  <c r="N208" i="20" s="1"/>
  <c r="M209" i="20"/>
  <c r="M210" i="20"/>
  <c r="N5" i="21"/>
  <c r="N14" i="21"/>
  <c r="X29" i="21"/>
  <c r="AK74" i="22"/>
  <c r="W74" i="22"/>
  <c r="P180" i="19"/>
  <c r="M12" i="20"/>
  <c r="N12" i="20" s="1"/>
  <c r="M13" i="20"/>
  <c r="W78" i="20"/>
  <c r="P108" i="20"/>
  <c r="M117" i="20"/>
  <c r="M120" i="20"/>
  <c r="M121" i="20"/>
  <c r="P168" i="20"/>
  <c r="P189" i="20"/>
  <c r="M207" i="20"/>
  <c r="N23" i="21"/>
  <c r="N59" i="21"/>
  <c r="N68" i="21"/>
  <c r="N82" i="21"/>
  <c r="N91" i="21"/>
  <c r="M11" i="22"/>
  <c r="AK63" i="22"/>
  <c r="U63" i="22"/>
  <c r="M73" i="22"/>
  <c r="N73" i="22" s="1"/>
  <c r="Q207" i="19"/>
  <c r="N174" i="20"/>
  <c r="Q179" i="20"/>
  <c r="S212" i="20"/>
  <c r="M10" i="22"/>
  <c r="S166" i="19"/>
  <c r="N166" i="19" s="1"/>
  <c r="W181" i="19"/>
  <c r="W182" i="19"/>
  <c r="U184" i="19"/>
  <c r="U186" i="19"/>
  <c r="P192" i="19"/>
  <c r="W6" i="20"/>
  <c r="S10" i="20"/>
  <c r="N10" i="20" s="1"/>
  <c r="P15" i="20"/>
  <c r="P23" i="20"/>
  <c r="P30" i="20"/>
  <c r="M32" i="20"/>
  <c r="M39" i="20"/>
  <c r="P46" i="20"/>
  <c r="W112" i="20"/>
  <c r="U113" i="20"/>
  <c r="R115" i="20"/>
  <c r="S115" i="20" s="1"/>
  <c r="Q116" i="20"/>
  <c r="Q119" i="20"/>
  <c r="Q120" i="20"/>
  <c r="P122" i="20"/>
  <c r="S136" i="20"/>
  <c r="N136" i="20" s="1"/>
  <c r="S169" i="20"/>
  <c r="N169" i="20" s="1"/>
  <c r="P170" i="20"/>
  <c r="U204" i="20"/>
  <c r="U208" i="20"/>
  <c r="AK82" i="22"/>
  <c r="W82" i="22"/>
  <c r="W147" i="19"/>
  <c r="W149" i="19"/>
  <c r="P160" i="19"/>
  <c r="M161" i="19"/>
  <c r="P162" i="19"/>
  <c r="U185" i="19"/>
  <c r="Q187" i="19"/>
  <c r="P189" i="19"/>
  <c r="U190" i="19"/>
  <c r="P191" i="19"/>
  <c r="Q192" i="19"/>
  <c r="W4" i="20"/>
  <c r="U17" i="20"/>
  <c r="M20" i="20"/>
  <c r="N20" i="20" s="1"/>
  <c r="U21" i="20"/>
  <c r="P22" i="20"/>
  <c r="P24" i="20"/>
  <c r="P28" i="20"/>
  <c r="P32" i="20"/>
  <c r="M34" i="20"/>
  <c r="M38" i="20"/>
  <c r="P39" i="20"/>
  <c r="U40" i="20"/>
  <c r="P41" i="20"/>
  <c r="M42" i="20"/>
  <c r="N42" i="20" s="1"/>
  <c r="M47" i="20"/>
  <c r="N47" i="20" s="1"/>
  <c r="M50" i="20"/>
  <c r="N50" i="20" s="1"/>
  <c r="W113" i="20"/>
  <c r="U115" i="20"/>
  <c r="W117" i="20"/>
  <c r="Q121" i="20"/>
  <c r="P123" i="20"/>
  <c r="W124" i="20"/>
  <c r="M128" i="20"/>
  <c r="P130" i="20"/>
  <c r="M134" i="20"/>
  <c r="W168" i="20"/>
  <c r="P171" i="20"/>
  <c r="P172" i="20"/>
  <c r="U173" i="20"/>
  <c r="M176" i="20"/>
  <c r="M177" i="20"/>
  <c r="P192" i="20"/>
  <c r="M212" i="20"/>
  <c r="N28" i="21"/>
  <c r="N46" i="21"/>
  <c r="N78" i="21"/>
  <c r="N103" i="21"/>
  <c r="N137" i="21"/>
  <c r="X144" i="21"/>
  <c r="N144" i="21"/>
  <c r="N156" i="21"/>
  <c r="N42" i="22"/>
  <c r="P155" i="19"/>
  <c r="M158" i="19"/>
  <c r="P165" i="19"/>
  <c r="M168" i="19"/>
  <c r="W185" i="19"/>
  <c r="P188" i="19"/>
  <c r="M197" i="19"/>
  <c r="S211" i="19"/>
  <c r="U12" i="20"/>
  <c r="W13" i="20"/>
  <c r="W14" i="20"/>
  <c r="Q16" i="20"/>
  <c r="M19" i="20"/>
  <c r="P21" i="20"/>
  <c r="U23" i="20"/>
  <c r="U25" i="20"/>
  <c r="P27" i="20"/>
  <c r="M35" i="20"/>
  <c r="W37" i="20"/>
  <c r="M43" i="20"/>
  <c r="M45" i="20"/>
  <c r="M46" i="20"/>
  <c r="P47" i="20"/>
  <c r="P48" i="20"/>
  <c r="M51" i="20"/>
  <c r="S64" i="20"/>
  <c r="W118" i="20"/>
  <c r="U121" i="20"/>
  <c r="R123" i="20"/>
  <c r="S123" i="20" s="1"/>
  <c r="M125" i="20"/>
  <c r="P129" i="20"/>
  <c r="P131" i="20"/>
  <c r="W132" i="20"/>
  <c r="M133" i="20"/>
  <c r="R171" i="20"/>
  <c r="S171" i="20" s="1"/>
  <c r="N171" i="20" s="1"/>
  <c r="P173" i="20"/>
  <c r="P174" i="20"/>
  <c r="M175" i="20"/>
  <c r="N175" i="20" s="1"/>
  <c r="W177" i="20"/>
  <c r="M178" i="20"/>
  <c r="S184" i="20"/>
  <c r="N184" i="20" s="1"/>
  <c r="Q192" i="20"/>
  <c r="P212" i="20"/>
  <c r="P213" i="20"/>
  <c r="P78" i="22"/>
  <c r="N59" i="22"/>
  <c r="U60" i="22"/>
  <c r="S189" i="19"/>
  <c r="N189" i="19" s="1"/>
  <c r="W11" i="20"/>
  <c r="W12" i="20"/>
  <c r="U19" i="20"/>
  <c r="S28" i="20"/>
  <c r="N28" i="20" s="1"/>
  <c r="W30" i="20"/>
  <c r="U31" i="20"/>
  <c r="S32" i="20"/>
  <c r="W120" i="20"/>
  <c r="W121" i="20"/>
  <c r="U125" i="20"/>
  <c r="S131" i="20"/>
  <c r="U133" i="20"/>
  <c r="N135" i="20"/>
  <c r="U171" i="20"/>
  <c r="N6" i="21"/>
  <c r="N15" i="21"/>
  <c r="N44" i="21"/>
  <c r="N142" i="21"/>
  <c r="M136" i="19"/>
  <c r="Q139" i="19"/>
  <c r="W153" i="19"/>
  <c r="U156" i="19"/>
  <c r="U166" i="19"/>
  <c r="W191" i="19"/>
  <c r="U192" i="19"/>
  <c r="M200" i="19"/>
  <c r="M201" i="19"/>
  <c r="P202" i="19"/>
  <c r="P207" i="19"/>
  <c r="W22" i="20"/>
  <c r="U24" i="20"/>
  <c r="U28" i="20"/>
  <c r="P35" i="20"/>
  <c r="U39" i="20"/>
  <c r="U41" i="20"/>
  <c r="P43" i="20"/>
  <c r="P45" i="20"/>
  <c r="P51" i="20"/>
  <c r="P52" i="20"/>
  <c r="M53" i="20"/>
  <c r="M56" i="20"/>
  <c r="M57" i="20"/>
  <c r="N57" i="20" s="1"/>
  <c r="M78" i="20"/>
  <c r="Q84" i="20"/>
  <c r="U123" i="20"/>
  <c r="P124" i="20"/>
  <c r="P133" i="20"/>
  <c r="S160" i="20"/>
  <c r="P178" i="20"/>
  <c r="M182" i="20"/>
  <c r="N182" i="20" s="1"/>
  <c r="Q193" i="20"/>
  <c r="N24" i="21"/>
  <c r="N35" i="21"/>
  <c r="N51" i="21"/>
  <c r="N60" i="21"/>
  <c r="N69" i="21"/>
  <c r="N76" i="21"/>
  <c r="N83" i="21"/>
  <c r="N106" i="21"/>
  <c r="N124" i="21"/>
  <c r="M53" i="22"/>
  <c r="AK53" i="22"/>
  <c r="Q166" i="19"/>
  <c r="S178" i="19"/>
  <c r="W189" i="19"/>
  <c r="U202" i="19"/>
  <c r="W26" i="20"/>
  <c r="Q54" i="20"/>
  <c r="W55" i="20"/>
  <c r="W58" i="20"/>
  <c r="P63" i="20"/>
  <c r="W76" i="20"/>
  <c r="S95" i="20"/>
  <c r="S97" i="20"/>
  <c r="W125" i="20"/>
  <c r="W128" i="20"/>
  <c r="Q135" i="20"/>
  <c r="Q136" i="20"/>
  <c r="N153" i="20"/>
  <c r="R179" i="20"/>
  <c r="S179" i="20" s="1"/>
  <c r="R195" i="20"/>
  <c r="S195" i="20" s="1"/>
  <c r="S199" i="20"/>
  <c r="N199" i="20" s="1"/>
  <c r="N20" i="21"/>
  <c r="N81" i="21"/>
  <c r="S5" i="22"/>
  <c r="AK51" i="22"/>
  <c r="X51" i="22"/>
  <c r="S151" i="19"/>
  <c r="W155" i="19"/>
  <c r="W157" i="19"/>
  <c r="W161" i="19"/>
  <c r="P169" i="19"/>
  <c r="M176" i="19"/>
  <c r="S182" i="19"/>
  <c r="S183" i="19"/>
  <c r="P198" i="19"/>
  <c r="P199" i="19"/>
  <c r="U201" i="19"/>
  <c r="U203" i="19"/>
  <c r="P208" i="19"/>
  <c r="W210" i="19"/>
  <c r="W36" i="20"/>
  <c r="U44" i="20"/>
  <c r="Q53" i="20"/>
  <c r="R54" i="20"/>
  <c r="S54" i="20" s="1"/>
  <c r="P55" i="20"/>
  <c r="P59" i="20"/>
  <c r="U63" i="20"/>
  <c r="P64" i="20"/>
  <c r="M69" i="20"/>
  <c r="M71" i="20"/>
  <c r="M74" i="20"/>
  <c r="M80" i="20"/>
  <c r="N80" i="20" s="1"/>
  <c r="M89" i="20"/>
  <c r="N89" i="20" s="1"/>
  <c r="M90" i="20"/>
  <c r="M94" i="20"/>
  <c r="M102" i="20"/>
  <c r="S111" i="20"/>
  <c r="U124" i="20"/>
  <c r="U132" i="20"/>
  <c r="W140" i="20"/>
  <c r="U141" i="20"/>
  <c r="M143" i="20"/>
  <c r="N143" i="20" s="1"/>
  <c r="M152" i="20"/>
  <c r="N152" i="20" s="1"/>
  <c r="M160" i="20"/>
  <c r="U181" i="20"/>
  <c r="P184" i="20"/>
  <c r="M197" i="20"/>
  <c r="N11" i="21"/>
  <c r="N40" i="21"/>
  <c r="N49" i="21"/>
  <c r="N74" i="21"/>
  <c r="N104" i="21"/>
  <c r="N131" i="21"/>
  <c r="AK50" i="22"/>
  <c r="M50" i="22"/>
  <c r="N50" i="22" s="1"/>
  <c r="M67" i="22"/>
  <c r="P143" i="19"/>
  <c r="M144" i="19"/>
  <c r="N144" i="19" s="1"/>
  <c r="S150" i="19"/>
  <c r="P173" i="19"/>
  <c r="P175" i="19"/>
  <c r="Q198" i="19"/>
  <c r="Q208" i="19"/>
  <c r="P209" i="19"/>
  <c r="P210" i="19"/>
  <c r="P211" i="19"/>
  <c r="S5" i="20"/>
  <c r="N5" i="20" s="1"/>
  <c r="S8" i="20"/>
  <c r="W34" i="20"/>
  <c r="W42" i="20"/>
  <c r="W50" i="20"/>
  <c r="P58" i="20"/>
  <c r="W60" i="20"/>
  <c r="M61" i="20"/>
  <c r="W68" i="20"/>
  <c r="U71" i="20"/>
  <c r="P75" i="20"/>
  <c r="P76" i="20"/>
  <c r="U79" i="20"/>
  <c r="M85" i="20"/>
  <c r="P87" i="20"/>
  <c r="M88" i="20"/>
  <c r="N88" i="20" s="1"/>
  <c r="M96" i="20"/>
  <c r="N96" i="20" s="1"/>
  <c r="Q137" i="20"/>
  <c r="P139" i="20"/>
  <c r="M149" i="20"/>
  <c r="M151" i="20"/>
  <c r="P155" i="20"/>
  <c r="W156" i="20"/>
  <c r="M157" i="20"/>
  <c r="M166" i="20"/>
  <c r="S167" i="20"/>
  <c r="S168" i="20"/>
  <c r="N168" i="20" s="1"/>
  <c r="U179" i="20"/>
  <c r="Q180" i="20"/>
  <c r="Q184" i="20"/>
  <c r="U195" i="20"/>
  <c r="M200" i="20"/>
  <c r="M201" i="20"/>
  <c r="M202" i="20"/>
  <c r="N65" i="21"/>
  <c r="N86" i="21"/>
  <c r="N138" i="21"/>
  <c r="W165" i="19"/>
  <c r="U168" i="19"/>
  <c r="S169" i="19"/>
  <c r="N169" i="19" s="1"/>
  <c r="P178" i="19"/>
  <c r="Q63" i="20"/>
  <c r="S67" i="20"/>
  <c r="Q73" i="20"/>
  <c r="S76" i="20"/>
  <c r="N76" i="20" s="1"/>
  <c r="W92" i="20"/>
  <c r="S137" i="20"/>
  <c r="N137" i="20" s="1"/>
  <c r="S139" i="20"/>
  <c r="N139" i="20" s="1"/>
  <c r="Q140" i="20"/>
  <c r="Q144" i="20"/>
  <c r="Q145" i="20"/>
  <c r="U149" i="20"/>
  <c r="Q153" i="20"/>
  <c r="U157" i="20"/>
  <c r="Q161" i="20"/>
  <c r="W164" i="20"/>
  <c r="Q183" i="20"/>
  <c r="N9" i="21"/>
  <c r="N18" i="21"/>
  <c r="N38" i="21"/>
  <c r="N79" i="21"/>
  <c r="P151" i="19"/>
  <c r="M152" i="19"/>
  <c r="N152" i="19" s="1"/>
  <c r="U174" i="19"/>
  <c r="P181" i="19"/>
  <c r="M183" i="19"/>
  <c r="M184" i="19"/>
  <c r="N184" i="19" s="1"/>
  <c r="U198" i="19"/>
  <c r="W200" i="19"/>
  <c r="S212" i="19"/>
  <c r="M7" i="20"/>
  <c r="M9" i="20"/>
  <c r="W56" i="20"/>
  <c r="S70" i="20"/>
  <c r="W84" i="20"/>
  <c r="R91" i="20"/>
  <c r="S91" i="20" s="1"/>
  <c r="M92" i="20"/>
  <c r="U93" i="20"/>
  <c r="W100" i="20"/>
  <c r="M106" i="20"/>
  <c r="M112" i="20"/>
  <c r="M113" i="20"/>
  <c r="N113" i="20" s="1"/>
  <c r="S120" i="20"/>
  <c r="S121" i="20"/>
  <c r="R163" i="20"/>
  <c r="S163" i="20" s="1"/>
  <c r="M164" i="20"/>
  <c r="N164" i="20" s="1"/>
  <c r="U165" i="20"/>
  <c r="Q185" i="20"/>
  <c r="M206" i="20"/>
  <c r="N206" i="20" s="1"/>
  <c r="S207" i="20"/>
  <c r="N16" i="21"/>
  <c r="N54" i="21"/>
  <c r="N84" i="21"/>
  <c r="X73" i="22"/>
  <c r="M40" i="22"/>
  <c r="N40" i="22" s="1"/>
  <c r="M60" i="22"/>
  <c r="M62" i="22"/>
  <c r="M63" i="22"/>
  <c r="M69" i="22"/>
  <c r="M74" i="22"/>
  <c r="M80" i="22"/>
  <c r="M82" i="22"/>
  <c r="AK98" i="22"/>
  <c r="AC103" i="22"/>
  <c r="AE103" i="22" s="1"/>
  <c r="M117" i="22"/>
  <c r="M118" i="22"/>
  <c r="N118" i="22" s="1"/>
  <c r="M120" i="22"/>
  <c r="U126" i="22"/>
  <c r="W141" i="22"/>
  <c r="M169" i="22"/>
  <c r="U188" i="22"/>
  <c r="M10" i="23"/>
  <c r="M12" i="23"/>
  <c r="N12" i="23" s="1"/>
  <c r="M14" i="23"/>
  <c r="N14" i="23" s="1"/>
  <c r="M56" i="23"/>
  <c r="N75" i="23"/>
  <c r="X87" i="23"/>
  <c r="U105" i="23"/>
  <c r="S4" i="22"/>
  <c r="X4" i="22" s="1"/>
  <c r="S6" i="22"/>
  <c r="X6" i="22" s="1"/>
  <c r="U13" i="22"/>
  <c r="S25" i="22"/>
  <c r="X25" i="22" s="1"/>
  <c r="U41" i="22"/>
  <c r="U42" i="22"/>
  <c r="U43" i="22"/>
  <c r="U66" i="22"/>
  <c r="S87" i="22"/>
  <c r="X87" i="22" s="1"/>
  <c r="S88" i="22"/>
  <c r="X88" i="22" s="1"/>
  <c r="AC99" i="22"/>
  <c r="AE99" i="22" s="1"/>
  <c r="M116" i="22"/>
  <c r="U119" i="22"/>
  <c r="W145" i="22"/>
  <c r="U167" i="22"/>
  <c r="P168" i="22"/>
  <c r="W198" i="22"/>
  <c r="W212" i="22"/>
  <c r="U19" i="23"/>
  <c r="N23" i="23"/>
  <c r="N40" i="23"/>
  <c r="P56" i="23"/>
  <c r="W87" i="23"/>
  <c r="M117" i="23"/>
  <c r="P24" i="24"/>
  <c r="N45" i="21"/>
  <c r="N56" i="21"/>
  <c r="N100" i="21"/>
  <c r="M8" i="22"/>
  <c r="U11" i="22"/>
  <c r="M32" i="22"/>
  <c r="M38" i="22"/>
  <c r="N38" i="22" s="1"/>
  <c r="W58" i="22"/>
  <c r="W61" i="22"/>
  <c r="S62" i="22"/>
  <c r="X62" i="22" s="1"/>
  <c r="U74" i="22"/>
  <c r="U82" i="22"/>
  <c r="W125" i="22"/>
  <c r="W127" i="22"/>
  <c r="AC150" i="22"/>
  <c r="AE150" i="22" s="1"/>
  <c r="X159" i="22"/>
  <c r="P169" i="22"/>
  <c r="P179" i="22"/>
  <c r="X193" i="22"/>
  <c r="U194" i="22"/>
  <c r="U197" i="22"/>
  <c r="M202" i="22"/>
  <c r="M4" i="23"/>
  <c r="W8" i="23"/>
  <c r="M25" i="23"/>
  <c r="N25" i="23" s="1"/>
  <c r="W34" i="23"/>
  <c r="P39" i="23"/>
  <c r="W40" i="23"/>
  <c r="M42" i="23"/>
  <c r="M59" i="23"/>
  <c r="S60" i="23"/>
  <c r="X60" i="23" s="1"/>
  <c r="W71" i="23"/>
  <c r="U74" i="23"/>
  <c r="W90" i="23"/>
  <c r="U91" i="23"/>
  <c r="P94" i="23"/>
  <c r="W97" i="23"/>
  <c r="S115" i="23"/>
  <c r="X115" i="23" s="1"/>
  <c r="U131" i="23"/>
  <c r="M137" i="23"/>
  <c r="S207" i="24"/>
  <c r="X207" i="24" s="1"/>
  <c r="J218" i="21"/>
  <c r="J221" i="21" s="1"/>
  <c r="M27" i="22"/>
  <c r="M30" i="22"/>
  <c r="N30" i="22" s="1"/>
  <c r="M35" i="22"/>
  <c r="M37" i="22"/>
  <c r="N37" i="22" s="1"/>
  <c r="U40" i="22"/>
  <c r="U59" i="22"/>
  <c r="U62" i="22"/>
  <c r="W66" i="22"/>
  <c r="S67" i="22"/>
  <c r="X67" i="22" s="1"/>
  <c r="M84" i="22"/>
  <c r="M90" i="22"/>
  <c r="M114" i="22"/>
  <c r="W117" i="22"/>
  <c r="U118" i="22"/>
  <c r="U120" i="22"/>
  <c r="X156" i="22"/>
  <c r="U168" i="22"/>
  <c r="M170" i="22"/>
  <c r="N170" i="22" s="1"/>
  <c r="M171" i="22"/>
  <c r="S172" i="22"/>
  <c r="X172" i="22" s="1"/>
  <c r="U177" i="22"/>
  <c r="M181" i="22"/>
  <c r="M182" i="22"/>
  <c r="N182" i="22" s="1"/>
  <c r="M183" i="22"/>
  <c r="U193" i="22"/>
  <c r="W194" i="22"/>
  <c r="P198" i="22"/>
  <c r="P200" i="22"/>
  <c r="S10" i="23"/>
  <c r="X10" i="23" s="1"/>
  <c r="U14" i="23"/>
  <c r="U16" i="23"/>
  <c r="S21" i="23"/>
  <c r="X21" i="23" s="1"/>
  <c r="S22" i="23"/>
  <c r="X22" i="23" s="1"/>
  <c r="S29" i="23"/>
  <c r="X29" i="23" s="1"/>
  <c r="S38" i="23"/>
  <c r="X38" i="23" s="1"/>
  <c r="P40" i="23"/>
  <c r="P41" i="23"/>
  <c r="S45" i="23"/>
  <c r="X45" i="23" s="1"/>
  <c r="S57" i="23"/>
  <c r="X57" i="23" s="1"/>
  <c r="N64" i="23"/>
  <c r="W73" i="23"/>
  <c r="W74" i="23"/>
  <c r="P77" i="23"/>
  <c r="P78" i="23"/>
  <c r="U92" i="23"/>
  <c r="M97" i="23"/>
  <c r="U115" i="23"/>
  <c r="M119" i="23"/>
  <c r="N119" i="23" s="1"/>
  <c r="P197" i="23"/>
  <c r="W59" i="22"/>
  <c r="U67" i="22"/>
  <c r="W69" i="22"/>
  <c r="U73" i="22"/>
  <c r="U81" i="22"/>
  <c r="W120" i="22"/>
  <c r="S169" i="22"/>
  <c r="X169" i="22" s="1"/>
  <c r="W193" i="22"/>
  <c r="X196" i="22"/>
  <c r="U10" i="23"/>
  <c r="U12" i="23"/>
  <c r="AA14" i="23"/>
  <c r="W15" i="23"/>
  <c r="AA16" i="23"/>
  <c r="S44" i="23"/>
  <c r="X44" i="23" s="1"/>
  <c r="U55" i="23"/>
  <c r="U75" i="23"/>
  <c r="M82" i="23"/>
  <c r="N82" i="23" s="1"/>
  <c r="W92" i="23"/>
  <c r="W93" i="23"/>
  <c r="S94" i="23"/>
  <c r="X94" i="23" s="1"/>
  <c r="U99" i="23"/>
  <c r="U101" i="23"/>
  <c r="P102" i="23"/>
  <c r="X133" i="23"/>
  <c r="AC28" i="24"/>
  <c r="AE28" i="24" s="1"/>
  <c r="W28" i="24"/>
  <c r="AC204" i="24"/>
  <c r="AE204" i="24" s="1"/>
  <c r="W204" i="24"/>
  <c r="U36" i="22"/>
  <c r="X49" i="22"/>
  <c r="AC59" i="22"/>
  <c r="AE59" i="22" s="1"/>
  <c r="AK61" i="22"/>
  <c r="W67" i="22"/>
  <c r="AC69" i="22"/>
  <c r="AE69" i="22" s="1"/>
  <c r="W88" i="22"/>
  <c r="S95" i="22"/>
  <c r="X95" i="22" s="1"/>
  <c r="S96" i="22"/>
  <c r="X96" i="22" s="1"/>
  <c r="S98" i="22"/>
  <c r="X98" i="22" s="1"/>
  <c r="X105" i="22"/>
  <c r="S106" i="22"/>
  <c r="N106" i="22" s="1"/>
  <c r="M110" i="22"/>
  <c r="N110" i="22" s="1"/>
  <c r="M111" i="22"/>
  <c r="N111" i="22" s="1"/>
  <c r="M112" i="22"/>
  <c r="N112" i="22" s="1"/>
  <c r="AC120" i="22"/>
  <c r="AE120" i="22" s="1"/>
  <c r="W177" i="22"/>
  <c r="P181" i="22"/>
  <c r="P182" i="22"/>
  <c r="M186" i="22"/>
  <c r="M227" i="22"/>
  <c r="U8" i="23"/>
  <c r="AA10" i="23"/>
  <c r="AA12" i="23"/>
  <c r="W13" i="23"/>
  <c r="W14" i="23"/>
  <c r="W16" i="23"/>
  <c r="W21" i="23"/>
  <c r="P24" i="23"/>
  <c r="M28" i="23"/>
  <c r="N28" i="23" s="1"/>
  <c r="S31" i="23"/>
  <c r="X31" i="23" s="1"/>
  <c r="W55" i="23"/>
  <c r="S59" i="23"/>
  <c r="X59" i="23" s="1"/>
  <c r="S68" i="23"/>
  <c r="X68" i="23" s="1"/>
  <c r="S78" i="23"/>
  <c r="X78" i="23" s="1"/>
  <c r="M83" i="23"/>
  <c r="M84" i="23"/>
  <c r="U96" i="23"/>
  <c r="U133" i="23"/>
  <c r="U134" i="23"/>
  <c r="S135" i="23"/>
  <c r="X135" i="23" s="1"/>
  <c r="U137" i="23"/>
  <c r="AC15" i="24"/>
  <c r="AE15" i="24" s="1"/>
  <c r="W15" i="24"/>
  <c r="W94" i="24"/>
  <c r="AC94" i="24"/>
  <c r="AE94" i="24" s="1"/>
  <c r="AC196" i="24"/>
  <c r="AE196" i="24" s="1"/>
  <c r="W196" i="24"/>
  <c r="U8" i="22"/>
  <c r="U31" i="22"/>
  <c r="U32" i="22"/>
  <c r="W33" i="22"/>
  <c r="W36" i="22"/>
  <c r="AC67" i="22"/>
  <c r="AE67" i="22" s="1"/>
  <c r="W71" i="22"/>
  <c r="W75" i="22"/>
  <c r="AC77" i="22"/>
  <c r="AE77" i="22" s="1"/>
  <c r="U90" i="22"/>
  <c r="S103" i="22"/>
  <c r="X103" i="22" s="1"/>
  <c r="M108" i="22"/>
  <c r="W110" i="22"/>
  <c r="S134" i="22"/>
  <c r="X134" i="22" s="1"/>
  <c r="S139" i="22"/>
  <c r="X139" i="22" s="1"/>
  <c r="S163" i="22"/>
  <c r="X163" i="22" s="1"/>
  <c r="S165" i="22"/>
  <c r="X165" i="22" s="1"/>
  <c r="P171" i="22"/>
  <c r="W179" i="22"/>
  <c r="S210" i="22"/>
  <c r="X210" i="22" s="1"/>
  <c r="S32" i="23"/>
  <c r="X32" i="23" s="1"/>
  <c r="W38" i="23"/>
  <c r="N48" i="23"/>
  <c r="S49" i="23"/>
  <c r="X49" i="23" s="1"/>
  <c r="W57" i="23"/>
  <c r="W58" i="23"/>
  <c r="U59" i="23"/>
  <c r="W77" i="23"/>
  <c r="U79" i="23"/>
  <c r="U80" i="23"/>
  <c r="W85" i="23"/>
  <c r="P86" i="23"/>
  <c r="W95" i="23"/>
  <c r="N121" i="23"/>
  <c r="S125" i="23"/>
  <c r="X125" i="23" s="1"/>
  <c r="W133" i="23"/>
  <c r="W134" i="23"/>
  <c r="S26" i="22"/>
  <c r="W28" i="22"/>
  <c r="S29" i="22"/>
  <c r="X29" i="22" s="1"/>
  <c r="U30" i="22"/>
  <c r="W31" i="22"/>
  <c r="U35" i="22"/>
  <c r="U37" i="22"/>
  <c r="X47" i="22"/>
  <c r="N91" i="22"/>
  <c r="N92" i="22"/>
  <c r="U108" i="22"/>
  <c r="S132" i="22"/>
  <c r="X132" i="22" s="1"/>
  <c r="S138" i="22"/>
  <c r="X138" i="22" s="1"/>
  <c r="W156" i="22"/>
  <c r="M172" i="22"/>
  <c r="N172" i="22" s="1"/>
  <c r="S174" i="22"/>
  <c r="N174" i="22" s="1"/>
  <c r="W196" i="22"/>
  <c r="AA3" i="23"/>
  <c r="U6" i="23"/>
  <c r="W39" i="23"/>
  <c r="U42" i="23"/>
  <c r="M47" i="23"/>
  <c r="U61" i="23"/>
  <c r="M66" i="23"/>
  <c r="W76" i="23"/>
  <c r="W94" i="23"/>
  <c r="U117" i="23"/>
  <c r="M123" i="23"/>
  <c r="N26" i="21"/>
  <c r="P48" i="22"/>
  <c r="N70" i="21"/>
  <c r="N92" i="21"/>
  <c r="N173" i="21"/>
  <c r="W4" i="22"/>
  <c r="U27" i="22"/>
  <c r="U29" i="22"/>
  <c r="U34" i="22"/>
  <c r="S46" i="22"/>
  <c r="X46" i="22" s="1"/>
  <c r="M49" i="22"/>
  <c r="N49" i="22" s="1"/>
  <c r="M51" i="22"/>
  <c r="N51" i="22" s="1"/>
  <c r="M54" i="22"/>
  <c r="N54" i="22" s="1"/>
  <c r="U89" i="22"/>
  <c r="U93" i="22"/>
  <c r="M95" i="22"/>
  <c r="M96" i="22"/>
  <c r="N96" i="22" s="1"/>
  <c r="M98" i="22"/>
  <c r="S101" i="22"/>
  <c r="X101" i="22" s="1"/>
  <c r="M105" i="22"/>
  <c r="N105" i="22" s="1"/>
  <c r="M107" i="22"/>
  <c r="N107" i="22" s="1"/>
  <c r="U110" i="22"/>
  <c r="M140" i="22"/>
  <c r="S147" i="22"/>
  <c r="X147" i="22" s="1"/>
  <c r="S150" i="22"/>
  <c r="X150" i="22" s="1"/>
  <c r="S166" i="22"/>
  <c r="X166" i="22" s="1"/>
  <c r="P172" i="22"/>
  <c r="U181" i="22"/>
  <c r="U187" i="22"/>
  <c r="P188" i="22"/>
  <c r="S190" i="22"/>
  <c r="X190" i="22" s="1"/>
  <c r="W200" i="22"/>
  <c r="P205" i="22"/>
  <c r="W3" i="23"/>
  <c r="U5" i="23"/>
  <c r="AA6" i="23"/>
  <c r="M31" i="23"/>
  <c r="P45" i="23"/>
  <c r="M67" i="23"/>
  <c r="M104" i="23"/>
  <c r="W117" i="23"/>
  <c r="N207" i="22"/>
  <c r="N136" i="21"/>
  <c r="J219" i="21"/>
  <c r="J222" i="21" s="1"/>
  <c r="S12" i="22"/>
  <c r="X12" i="22" s="1"/>
  <c r="M17" i="22"/>
  <c r="N17" i="22" s="1"/>
  <c r="S128" i="22"/>
  <c r="X128" i="22" s="1"/>
  <c r="M133" i="22"/>
  <c r="N133" i="22" s="1"/>
  <c r="M134" i="22"/>
  <c r="N136" i="22"/>
  <c r="W139" i="22"/>
  <c r="W142" i="22"/>
  <c r="W158" i="22"/>
  <c r="M164" i="22"/>
  <c r="N164" i="22" s="1"/>
  <c r="S195" i="22"/>
  <c r="X195" i="22" s="1"/>
  <c r="S205" i="22"/>
  <c r="X205" i="22" s="1"/>
  <c r="M210" i="22"/>
  <c r="N18" i="23"/>
  <c r="W25" i="23"/>
  <c r="X28" i="23"/>
  <c r="P31" i="23"/>
  <c r="X46" i="23"/>
  <c r="W62" i="23"/>
  <c r="U64" i="23"/>
  <c r="M87" i="23"/>
  <c r="N87" i="23" s="1"/>
  <c r="U102" i="23"/>
  <c r="M105" i="23"/>
  <c r="M110" i="23"/>
  <c r="W119" i="23"/>
  <c r="M128" i="23"/>
  <c r="N128" i="23" s="1"/>
  <c r="S131" i="23"/>
  <c r="X131" i="23" s="1"/>
  <c r="AC114" i="24"/>
  <c r="AE114" i="24" s="1"/>
  <c r="W114" i="24"/>
  <c r="S144" i="24"/>
  <c r="X144" i="24" s="1"/>
  <c r="M144" i="24"/>
  <c r="X41" i="22"/>
  <c r="U49" i="22"/>
  <c r="U53" i="22"/>
  <c r="U96" i="22"/>
  <c r="S97" i="22"/>
  <c r="X97" i="22" s="1"/>
  <c r="U98" i="22"/>
  <c r="M100" i="22"/>
  <c r="M101" i="22"/>
  <c r="M102" i="22"/>
  <c r="N102" i="22" s="1"/>
  <c r="W109" i="22"/>
  <c r="S119" i="22"/>
  <c r="X119" i="22" s="1"/>
  <c r="U132" i="22"/>
  <c r="M135" i="22"/>
  <c r="N135" i="22" s="1"/>
  <c r="U144" i="22"/>
  <c r="M145" i="22"/>
  <c r="N145" i="22" s="1"/>
  <c r="W148" i="22"/>
  <c r="P162" i="22"/>
  <c r="S168" i="22"/>
  <c r="X168" i="22" s="1"/>
  <c r="W171" i="22"/>
  <c r="N175" i="22"/>
  <c r="S176" i="22"/>
  <c r="X176" i="22" s="1"/>
  <c r="S177" i="22"/>
  <c r="X177" i="22" s="1"/>
  <c r="U186" i="22"/>
  <c r="S194" i="22"/>
  <c r="X194" i="22" s="1"/>
  <c r="U205" i="22"/>
  <c r="U206" i="22"/>
  <c r="P209" i="22"/>
  <c r="P210" i="22"/>
  <c r="P211" i="22"/>
  <c r="U28" i="23"/>
  <c r="M34" i="23"/>
  <c r="U47" i="23"/>
  <c r="M51" i="23"/>
  <c r="P52" i="23"/>
  <c r="M70" i="23"/>
  <c r="M71" i="23"/>
  <c r="N71" i="23" s="1"/>
  <c r="M73" i="23"/>
  <c r="N73" i="23" s="1"/>
  <c r="W82" i="23"/>
  <c r="S93" i="23"/>
  <c r="X93" i="23" s="1"/>
  <c r="M107" i="23"/>
  <c r="M111" i="23"/>
  <c r="S122" i="23"/>
  <c r="X122" i="23" s="1"/>
  <c r="U123" i="23"/>
  <c r="P125" i="23"/>
  <c r="P126" i="23"/>
  <c r="W127" i="23"/>
  <c r="P128" i="23"/>
  <c r="M53" i="24"/>
  <c r="S53" i="24"/>
  <c r="X53" i="24" s="1"/>
  <c r="S11" i="22"/>
  <c r="X11" i="22" s="1"/>
  <c r="M18" i="22"/>
  <c r="S48" i="22"/>
  <c r="X48" i="22" s="1"/>
  <c r="X50" i="22"/>
  <c r="S52" i="22"/>
  <c r="X52" i="22" s="1"/>
  <c r="S60" i="22"/>
  <c r="X60" i="22" s="1"/>
  <c r="S63" i="22"/>
  <c r="X63" i="22" s="1"/>
  <c r="S74" i="22"/>
  <c r="X74" i="22" s="1"/>
  <c r="S82" i="22"/>
  <c r="X82" i="22" s="1"/>
  <c r="AC93" i="22"/>
  <c r="AE93" i="22" s="1"/>
  <c r="U103" i="22"/>
  <c r="S104" i="22"/>
  <c r="X104" i="22" s="1"/>
  <c r="S122" i="22"/>
  <c r="M127" i="22"/>
  <c r="N127" i="22" s="1"/>
  <c r="M131" i="22"/>
  <c r="U139" i="22"/>
  <c r="M150" i="22"/>
  <c r="P154" i="22"/>
  <c r="U161" i="22"/>
  <c r="P163" i="22"/>
  <c r="M167" i="22"/>
  <c r="S179" i="22"/>
  <c r="X179" i="22" s="1"/>
  <c r="P189" i="22"/>
  <c r="W204" i="22"/>
  <c r="P212" i="22"/>
  <c r="U213" i="22"/>
  <c r="P18" i="23"/>
  <c r="P20" i="23"/>
  <c r="W28" i="23"/>
  <c r="W29" i="23"/>
  <c r="U31" i="23"/>
  <c r="P32" i="23"/>
  <c r="P36" i="23"/>
  <c r="W47" i="23"/>
  <c r="P54" i="23"/>
  <c r="S56" i="23"/>
  <c r="X56" i="23" s="1"/>
  <c r="U68" i="23"/>
  <c r="M90" i="23"/>
  <c r="P91" i="23"/>
  <c r="N106" i="23"/>
  <c r="W111" i="23"/>
  <c r="S139" i="23"/>
  <c r="X139" i="23" s="1"/>
  <c r="M100" i="24"/>
  <c r="N164" i="21"/>
  <c r="U17" i="22"/>
  <c r="S21" i="22"/>
  <c r="X21" i="22" s="1"/>
  <c r="W49" i="22"/>
  <c r="U50" i="22"/>
  <c r="X54" i="22"/>
  <c r="S71" i="22"/>
  <c r="X71" i="22" s="1"/>
  <c r="S79" i="22"/>
  <c r="X79" i="22" s="1"/>
  <c r="AK96" i="22"/>
  <c r="U130" i="22"/>
  <c r="W131" i="22"/>
  <c r="U140" i="22"/>
  <c r="U146" i="22"/>
  <c r="S198" i="22"/>
  <c r="X198" i="22" s="1"/>
  <c r="S199" i="22"/>
  <c r="X199" i="22" s="1"/>
  <c r="U211" i="22"/>
  <c r="W37" i="23"/>
  <c r="W46" i="23"/>
  <c r="U48" i="23"/>
  <c r="W72" i="23"/>
  <c r="M74" i="23"/>
  <c r="S96" i="23"/>
  <c r="X96" i="23" s="1"/>
  <c r="U104" i="23"/>
  <c r="S137" i="23"/>
  <c r="X137" i="23" s="1"/>
  <c r="AC130" i="24"/>
  <c r="AE130" i="24" s="1"/>
  <c r="W130" i="24"/>
  <c r="N161" i="21"/>
  <c r="N193" i="21"/>
  <c r="S16" i="22"/>
  <c r="X16" i="22" s="1"/>
  <c r="S19" i="22"/>
  <c r="X19" i="22" s="1"/>
  <c r="S33" i="22"/>
  <c r="X33" i="22" s="1"/>
  <c r="M41" i="22"/>
  <c r="N41" i="22" s="1"/>
  <c r="W51" i="22"/>
  <c r="U54" i="22"/>
  <c r="M64" i="22"/>
  <c r="M66" i="22"/>
  <c r="S77" i="22"/>
  <c r="X77" i="22" s="1"/>
  <c r="W97" i="22"/>
  <c r="S100" i="22"/>
  <c r="X100" i="22" s="1"/>
  <c r="U102" i="22"/>
  <c r="W105" i="22"/>
  <c r="M119" i="22"/>
  <c r="M123" i="22"/>
  <c r="N123" i="22" s="1"/>
  <c r="U124" i="22"/>
  <c r="M130" i="22"/>
  <c r="N130" i="22" s="1"/>
  <c r="W134" i="22"/>
  <c r="S137" i="22"/>
  <c r="X137" i="22" s="1"/>
  <c r="M156" i="22"/>
  <c r="M176" i="22"/>
  <c r="M177" i="22"/>
  <c r="M193" i="22"/>
  <c r="M194" i="22"/>
  <c r="S197" i="22"/>
  <c r="X197" i="22" s="1"/>
  <c r="U208" i="22"/>
  <c r="U209" i="22"/>
  <c r="W211" i="22"/>
  <c r="M16" i="23"/>
  <c r="N37" i="23"/>
  <c r="M55" i="23"/>
  <c r="M57" i="23"/>
  <c r="U69" i="23"/>
  <c r="S70" i="23"/>
  <c r="X70" i="23" s="1"/>
  <c r="M93" i="23"/>
  <c r="S97" i="23"/>
  <c r="X97" i="23" s="1"/>
  <c r="W104" i="23"/>
  <c r="S105" i="23"/>
  <c r="X105" i="23" s="1"/>
  <c r="M115" i="23"/>
  <c r="U124" i="23"/>
  <c r="S136" i="23"/>
  <c r="X136" i="23" s="1"/>
  <c r="AC141" i="24"/>
  <c r="AE141" i="24" s="1"/>
  <c r="W141" i="24"/>
  <c r="P20" i="24"/>
  <c r="P31" i="24"/>
  <c r="P32" i="24"/>
  <c r="U39" i="24"/>
  <c r="U48" i="24"/>
  <c r="U51" i="24"/>
  <c r="M55" i="24"/>
  <c r="S57" i="24"/>
  <c r="X57" i="24" s="1"/>
  <c r="U66" i="24"/>
  <c r="U68" i="24"/>
  <c r="U70" i="24"/>
  <c r="U73" i="24"/>
  <c r="S83" i="24"/>
  <c r="X83" i="24" s="1"/>
  <c r="S84" i="24"/>
  <c r="X84" i="24" s="1"/>
  <c r="U115" i="24"/>
  <c r="P125" i="24"/>
  <c r="M126" i="24"/>
  <c r="S131" i="24"/>
  <c r="X131" i="24" s="1"/>
  <c r="U142" i="24"/>
  <c r="M170" i="24"/>
  <c r="M171" i="24"/>
  <c r="S174" i="24"/>
  <c r="X174" i="24" s="1"/>
  <c r="U181" i="24"/>
  <c r="U182" i="24"/>
  <c r="M185" i="24"/>
  <c r="M186" i="24"/>
  <c r="U211" i="24"/>
  <c r="X153" i="23"/>
  <c r="M183" i="23"/>
  <c r="N183" i="23" s="1"/>
  <c r="X195" i="23"/>
  <c r="M198" i="23"/>
  <c r="U212" i="23"/>
  <c r="U213" i="23"/>
  <c r="X4" i="24"/>
  <c r="P22" i="24"/>
  <c r="P23" i="24"/>
  <c r="P25" i="24"/>
  <c r="AC29" i="24"/>
  <c r="AE29" i="24" s="1"/>
  <c r="AC46" i="24"/>
  <c r="AE46" i="24" s="1"/>
  <c r="AC49" i="24"/>
  <c r="AE49" i="24" s="1"/>
  <c r="P53" i="24"/>
  <c r="P117" i="24"/>
  <c r="X128" i="24"/>
  <c r="U131" i="24"/>
  <c r="S134" i="24"/>
  <c r="X134" i="24" s="1"/>
  <c r="U152" i="24"/>
  <c r="P153" i="24"/>
  <c r="W154" i="24"/>
  <c r="M158" i="24"/>
  <c r="P169" i="24"/>
  <c r="U183" i="24"/>
  <c r="U184" i="24"/>
  <c r="M187" i="24"/>
  <c r="M189" i="24"/>
  <c r="U197" i="24"/>
  <c r="U198" i="24"/>
  <c r="M200" i="24"/>
  <c r="P206" i="24"/>
  <c r="W211" i="24"/>
  <c r="X211" i="23"/>
  <c r="U31" i="24"/>
  <c r="P54" i="24"/>
  <c r="U75" i="24"/>
  <c r="U99" i="24"/>
  <c r="P101" i="24"/>
  <c r="X125" i="24"/>
  <c r="U132" i="24"/>
  <c r="P144" i="24"/>
  <c r="M146" i="24"/>
  <c r="M157" i="24"/>
  <c r="S176" i="24"/>
  <c r="X176" i="24" s="1"/>
  <c r="W187" i="24"/>
  <c r="M188" i="24"/>
  <c r="W189" i="24"/>
  <c r="M190" i="24"/>
  <c r="U147" i="23"/>
  <c r="S157" i="23"/>
  <c r="X157" i="23" s="1"/>
  <c r="S171" i="23"/>
  <c r="X171" i="23" s="1"/>
  <c r="S173" i="23"/>
  <c r="X173" i="23" s="1"/>
  <c r="S204" i="23"/>
  <c r="X204" i="23" s="1"/>
  <c r="S205" i="23"/>
  <c r="X205" i="23" s="1"/>
  <c r="S11" i="24"/>
  <c r="X11" i="24" s="1"/>
  <c r="S22" i="24"/>
  <c r="X22" i="24" s="1"/>
  <c r="S23" i="24"/>
  <c r="X23" i="24" s="1"/>
  <c r="W30" i="24"/>
  <c r="U32" i="24"/>
  <c r="S45" i="24"/>
  <c r="X45" i="24" s="1"/>
  <c r="U74" i="24"/>
  <c r="S87" i="24"/>
  <c r="X87" i="24" s="1"/>
  <c r="W97" i="24"/>
  <c r="U100" i="24"/>
  <c r="M106" i="24"/>
  <c r="S111" i="24"/>
  <c r="X111" i="24" s="1"/>
  <c r="W116" i="24"/>
  <c r="W124" i="24"/>
  <c r="U125" i="24"/>
  <c r="M127" i="24"/>
  <c r="W131" i="24"/>
  <c r="S153" i="24"/>
  <c r="X153" i="24" s="1"/>
  <c r="X169" i="24"/>
  <c r="M174" i="24"/>
  <c r="W184" i="24"/>
  <c r="S185" i="24"/>
  <c r="X185" i="24" s="1"/>
  <c r="X202" i="24"/>
  <c r="U205" i="24"/>
  <c r="U206" i="24"/>
  <c r="M134" i="23"/>
  <c r="W146" i="23"/>
  <c r="M151" i="23"/>
  <c r="W162" i="23"/>
  <c r="U163" i="23"/>
  <c r="M167" i="23"/>
  <c r="S181" i="23"/>
  <c r="N181" i="23" s="1"/>
  <c r="P185" i="23"/>
  <c r="M187" i="23"/>
  <c r="N187" i="23" s="1"/>
  <c r="S207" i="23"/>
  <c r="X207" i="23" s="1"/>
  <c r="S14" i="24"/>
  <c r="X14" i="24" s="1"/>
  <c r="W21" i="24"/>
  <c r="U22" i="24"/>
  <c r="W26" i="24"/>
  <c r="U33" i="24"/>
  <c r="M35" i="24"/>
  <c r="U40" i="24"/>
  <c r="M42" i="24"/>
  <c r="U52" i="24"/>
  <c r="U53" i="24"/>
  <c r="S54" i="24"/>
  <c r="X54" i="24" s="1"/>
  <c r="U55" i="24"/>
  <c r="W75" i="24"/>
  <c r="U77" i="24"/>
  <c r="P82" i="24"/>
  <c r="U83" i="24"/>
  <c r="AC97" i="24"/>
  <c r="AE97" i="24" s="1"/>
  <c r="P104" i="24"/>
  <c r="P106" i="24"/>
  <c r="S110" i="24"/>
  <c r="X110" i="24" s="1"/>
  <c r="P118" i="24"/>
  <c r="U126" i="24"/>
  <c r="P127" i="24"/>
  <c r="M128" i="24"/>
  <c r="W132" i="24"/>
  <c r="M134" i="24"/>
  <c r="AC168" i="24"/>
  <c r="AE168" i="24" s="1"/>
  <c r="U169" i="24"/>
  <c r="P172" i="24"/>
  <c r="U185" i="24"/>
  <c r="W191" i="24"/>
  <c r="M201" i="24"/>
  <c r="M154" i="23"/>
  <c r="M155" i="23"/>
  <c r="M174" i="23"/>
  <c r="U181" i="23"/>
  <c r="M190" i="23"/>
  <c r="N190" i="23" s="1"/>
  <c r="S197" i="23"/>
  <c r="X197" i="23" s="1"/>
  <c r="X198" i="23"/>
  <c r="P199" i="23"/>
  <c r="P201" i="23"/>
  <c r="M203" i="23"/>
  <c r="N203" i="23" s="1"/>
  <c r="M206" i="23"/>
  <c r="M6" i="24"/>
  <c r="M13" i="24"/>
  <c r="N13" i="24" s="1"/>
  <c r="S24" i="24"/>
  <c r="N24" i="24" s="1"/>
  <c r="U25" i="24"/>
  <c r="M27" i="24"/>
  <c r="M43" i="24"/>
  <c r="M59" i="24"/>
  <c r="U76" i="24"/>
  <c r="U79" i="24"/>
  <c r="U81" i="24"/>
  <c r="U103" i="24"/>
  <c r="M107" i="24"/>
  <c r="M120" i="24"/>
  <c r="AC143" i="24"/>
  <c r="AE143" i="24" s="1"/>
  <c r="U158" i="24"/>
  <c r="M159" i="24"/>
  <c r="P161" i="24"/>
  <c r="U199" i="24"/>
  <c r="W206" i="24"/>
  <c r="W213" i="24"/>
  <c r="W181" i="23"/>
  <c r="X183" i="23"/>
  <c r="X185" i="23"/>
  <c r="U198" i="23"/>
  <c r="N202" i="23"/>
  <c r="W33" i="24"/>
  <c r="W81" i="24"/>
  <c r="X82" i="24"/>
  <c r="M89" i="24"/>
  <c r="U102" i="24"/>
  <c r="X104" i="24"/>
  <c r="X127" i="24"/>
  <c r="P148" i="24"/>
  <c r="S150" i="24"/>
  <c r="X150" i="24" s="1"/>
  <c r="U157" i="24"/>
  <c r="M162" i="24"/>
  <c r="M164" i="24"/>
  <c r="U172" i="24"/>
  <c r="W186" i="24"/>
  <c r="U187" i="24"/>
  <c r="U188" i="24"/>
  <c r="U189" i="24"/>
  <c r="U190" i="24"/>
  <c r="M202" i="24"/>
  <c r="U149" i="23"/>
  <c r="P152" i="23"/>
  <c r="P155" i="23"/>
  <c r="M168" i="23"/>
  <c r="U183" i="23"/>
  <c r="AC11" i="24"/>
  <c r="AE11" i="24" s="1"/>
  <c r="W25" i="24"/>
  <c r="W41" i="24"/>
  <c r="P43" i="24"/>
  <c r="X56" i="24"/>
  <c r="AC81" i="24"/>
  <c r="AE81" i="24" s="1"/>
  <c r="U82" i="24"/>
  <c r="M87" i="24"/>
  <c r="W103" i="24"/>
  <c r="U104" i="24"/>
  <c r="S114" i="24"/>
  <c r="X114" i="24" s="1"/>
  <c r="W117" i="24"/>
  <c r="U127" i="24"/>
  <c r="S147" i="24"/>
  <c r="P139" i="23"/>
  <c r="M144" i="23"/>
  <c r="N144" i="23" s="1"/>
  <c r="W149" i="23"/>
  <c r="U150" i="23"/>
  <c r="P156" i="23"/>
  <c r="P157" i="23"/>
  <c r="P158" i="23"/>
  <c r="M159" i="23"/>
  <c r="U165" i="23"/>
  <c r="P169" i="23"/>
  <c r="P170" i="23"/>
  <c r="P171" i="23"/>
  <c r="P173" i="23"/>
  <c r="M178" i="23"/>
  <c r="N178" i="23" s="1"/>
  <c r="W183" i="23"/>
  <c r="U187" i="23"/>
  <c r="P188" i="23"/>
  <c r="U199" i="23"/>
  <c r="P205" i="23"/>
  <c r="M208" i="23"/>
  <c r="U35" i="24"/>
  <c r="M36" i="24"/>
  <c r="U56" i="24"/>
  <c r="S71" i="24"/>
  <c r="X71" i="24" s="1"/>
  <c r="W82" i="24"/>
  <c r="X85" i="24"/>
  <c r="P87" i="24"/>
  <c r="P88" i="24"/>
  <c r="M93" i="24"/>
  <c r="S96" i="24"/>
  <c r="X96" i="24" s="1"/>
  <c r="M112" i="24"/>
  <c r="W118" i="24"/>
  <c r="U119" i="24"/>
  <c r="U128" i="24"/>
  <c r="P135" i="24"/>
  <c r="M136" i="24"/>
  <c r="M138" i="24"/>
  <c r="M177" i="24"/>
  <c r="M178" i="24"/>
  <c r="W179" i="24"/>
  <c r="M180" i="24"/>
  <c r="W190" i="24"/>
  <c r="W193" i="24"/>
  <c r="W203" i="24"/>
  <c r="U155" i="23"/>
  <c r="W165" i="23"/>
  <c r="W185" i="23"/>
  <c r="U193" i="23"/>
  <c r="W199" i="23"/>
  <c r="P204" i="23"/>
  <c r="M15" i="24"/>
  <c r="N15" i="24" s="1"/>
  <c r="X19" i="24"/>
  <c r="X39" i="24"/>
  <c r="U42" i="24"/>
  <c r="U43" i="24"/>
  <c r="X51" i="24"/>
  <c r="M63" i="24"/>
  <c r="AC82" i="24"/>
  <c r="AE82" i="24" s="1"/>
  <c r="AC83" i="24"/>
  <c r="AE83" i="24" s="1"/>
  <c r="U85" i="24"/>
  <c r="P111" i="24"/>
  <c r="U120" i="24"/>
  <c r="P121" i="24"/>
  <c r="M122" i="24"/>
  <c r="P129" i="24"/>
  <c r="W136" i="24"/>
  <c r="S159" i="24"/>
  <c r="X159" i="24" s="1"/>
  <c r="S168" i="24"/>
  <c r="X168" i="24" s="1"/>
  <c r="P179" i="24"/>
  <c r="M194" i="24"/>
  <c r="W195" i="24"/>
  <c r="U139" i="23"/>
  <c r="P140" i="23"/>
  <c r="U151" i="23"/>
  <c r="U154" i="23"/>
  <c r="W155" i="23"/>
  <c r="U169" i="23"/>
  <c r="U171" i="23"/>
  <c r="U176" i="23"/>
  <c r="U188" i="23"/>
  <c r="W189" i="23"/>
  <c r="N193" i="23"/>
  <c r="N194" i="23"/>
  <c r="U203" i="23"/>
  <c r="P9" i="24"/>
  <c r="U13" i="24"/>
  <c r="S20" i="24"/>
  <c r="X20" i="24" s="1"/>
  <c r="U27" i="24"/>
  <c r="U44" i="24"/>
  <c r="U59" i="24"/>
  <c r="U86" i="24"/>
  <c r="U87" i="24"/>
  <c r="U89" i="24"/>
  <c r="U107" i="24"/>
  <c r="W128" i="24"/>
  <c r="W134" i="24"/>
  <c r="U162" i="24"/>
  <c r="X184" i="24"/>
  <c r="P193" i="24"/>
  <c r="U202" i="24"/>
  <c r="W208" i="24"/>
  <c r="S209" i="24"/>
  <c r="X209" i="24" s="1"/>
  <c r="U135" i="23"/>
  <c r="U138" i="23"/>
  <c r="S142" i="23"/>
  <c r="X142" i="23" s="1"/>
  <c r="U145" i="23"/>
  <c r="S148" i="23"/>
  <c r="X148" i="23" s="1"/>
  <c r="W151" i="23"/>
  <c r="W153" i="23"/>
  <c r="W154" i="23"/>
  <c r="U156" i="23"/>
  <c r="W157" i="23"/>
  <c r="P159" i="23"/>
  <c r="U167" i="23"/>
  <c r="W169" i="23"/>
  <c r="U170" i="23"/>
  <c r="W171" i="23"/>
  <c r="U172" i="23"/>
  <c r="W173" i="23"/>
  <c r="M179" i="23"/>
  <c r="N179" i="23" s="1"/>
  <c r="W188" i="23"/>
  <c r="W202" i="23"/>
  <c r="U204" i="23"/>
  <c r="W205" i="23"/>
  <c r="U207" i="23"/>
  <c r="S31" i="24"/>
  <c r="X31" i="24" s="1"/>
  <c r="AC42" i="24"/>
  <c r="AE42" i="24" s="1"/>
  <c r="W44" i="24"/>
  <c r="S75" i="24"/>
  <c r="X75" i="24" s="1"/>
  <c r="AC85" i="24"/>
  <c r="AE85" i="24" s="1"/>
  <c r="U88" i="24"/>
  <c r="S98" i="24"/>
  <c r="X98" i="24" s="1"/>
  <c r="S99" i="24"/>
  <c r="X99" i="24" s="1"/>
  <c r="S100" i="24"/>
  <c r="X100" i="24" s="1"/>
  <c r="U111" i="24"/>
  <c r="M115" i="24"/>
  <c r="W120" i="24"/>
  <c r="S121" i="24"/>
  <c r="X121" i="24" s="1"/>
  <c r="S132" i="24"/>
  <c r="X132" i="24" s="1"/>
  <c r="U135" i="24"/>
  <c r="M140" i="24"/>
  <c r="M142" i="24"/>
  <c r="P150" i="24"/>
  <c r="AC160" i="24"/>
  <c r="AE160" i="24" s="1"/>
  <c r="W161" i="24"/>
  <c r="W162" i="24"/>
  <c r="S183" i="24"/>
  <c r="X183" i="24" s="1"/>
  <c r="U191" i="24"/>
  <c r="U192" i="24"/>
  <c r="P195" i="24"/>
  <c r="U209" i="24"/>
  <c r="U129" i="23"/>
  <c r="M130" i="23"/>
  <c r="N130" i="23" s="1"/>
  <c r="W135" i="23"/>
  <c r="W137" i="23"/>
  <c r="W138" i="23"/>
  <c r="M146" i="23"/>
  <c r="N146" i="23" s="1"/>
  <c r="W156" i="23"/>
  <c r="M162" i="23"/>
  <c r="N162" i="23" s="1"/>
  <c r="S164" i="23"/>
  <c r="X164" i="23" s="1"/>
  <c r="W167" i="23"/>
  <c r="W170" i="23"/>
  <c r="W172" i="23"/>
  <c r="W174" i="23"/>
  <c r="W179" i="23"/>
  <c r="P180" i="23"/>
  <c r="W190" i="23"/>
  <c r="P194" i="23"/>
  <c r="M195" i="23"/>
  <c r="N195" i="23" s="1"/>
  <c r="W204" i="23"/>
  <c r="M9" i="24"/>
  <c r="W17" i="24"/>
  <c r="M18" i="24"/>
  <c r="P38" i="24"/>
  <c r="M39" i="24"/>
  <c r="AC44" i="24"/>
  <c r="AE44" i="24" s="1"/>
  <c r="M51" i="24"/>
  <c r="P64" i="24"/>
  <c r="W86" i="24"/>
  <c r="W89" i="24"/>
  <c r="U90" i="24"/>
  <c r="U93" i="24"/>
  <c r="S113" i="24"/>
  <c r="X113" i="24" s="1"/>
  <c r="U136" i="24"/>
  <c r="S137" i="24"/>
  <c r="X137" i="24" s="1"/>
  <c r="W164" i="24"/>
  <c r="U177" i="24"/>
  <c r="W183" i="24"/>
  <c r="S193" i="24"/>
  <c r="X193" i="24" s="1"/>
  <c r="W205" i="24"/>
  <c r="S206" i="24"/>
  <c r="X206" i="24" s="1"/>
  <c r="W209" i="24"/>
  <c r="W141" i="23"/>
  <c r="U159" i="23"/>
  <c r="P196" i="23"/>
  <c r="U63" i="24"/>
  <c r="P66" i="24"/>
  <c r="P68" i="24"/>
  <c r="P70" i="24"/>
  <c r="U122" i="24"/>
  <c r="U129" i="24"/>
  <c r="X139" i="24"/>
  <c r="AC164" i="24"/>
  <c r="AE164" i="24" s="1"/>
  <c r="M183" i="24"/>
  <c r="M184" i="24"/>
  <c r="W192" i="24"/>
  <c r="U193" i="24"/>
  <c r="U194" i="24"/>
  <c r="M198" i="24"/>
  <c r="AC209" i="24"/>
  <c r="AE209" i="24" s="1"/>
  <c r="W140" i="23"/>
  <c r="W142" i="23"/>
  <c r="W158" i="23"/>
  <c r="M163" i="23"/>
  <c r="W177" i="23"/>
  <c r="P211" i="23"/>
  <c r="X25" i="24"/>
  <c r="M31" i="24"/>
  <c r="W63" i="24"/>
  <c r="X79" i="24"/>
  <c r="AC93" i="24"/>
  <c r="AE93" i="24" s="1"/>
  <c r="M98" i="24"/>
  <c r="M99" i="24"/>
  <c r="X102" i="24"/>
  <c r="X103" i="24"/>
  <c r="S106" i="24"/>
  <c r="X106" i="24" s="1"/>
  <c r="M125" i="24"/>
  <c r="M132" i="24"/>
  <c r="W150" i="24"/>
  <c r="U204" i="24"/>
  <c r="W210" i="24"/>
  <c r="AF3" i="19"/>
  <c r="R22" i="19"/>
  <c r="S22" i="19" s="1"/>
  <c r="N22" i="19" s="1"/>
  <c r="Q22" i="19"/>
  <c r="N44" i="18"/>
  <c r="N51" i="18"/>
  <c r="N83" i="18"/>
  <c r="N115" i="18"/>
  <c r="S53" i="19"/>
  <c r="P66" i="19"/>
  <c r="P69" i="19"/>
  <c r="S77" i="19"/>
  <c r="U90" i="19"/>
  <c r="P111" i="19"/>
  <c r="M111" i="19"/>
  <c r="N35" i="19"/>
  <c r="R38" i="19"/>
  <c r="S38" i="19" s="1"/>
  <c r="N38" i="19" s="1"/>
  <c r="Q38" i="19"/>
  <c r="U66" i="19"/>
  <c r="W90" i="19"/>
  <c r="R56" i="19"/>
  <c r="S56" i="19" s="1"/>
  <c r="Q56" i="19"/>
  <c r="W66" i="19"/>
  <c r="R80" i="19"/>
  <c r="S80" i="19" s="1"/>
  <c r="Q80" i="19"/>
  <c r="R14" i="19"/>
  <c r="S14" i="19" s="1"/>
  <c r="N14" i="19" s="1"/>
  <c r="Q14" i="19"/>
  <c r="M34" i="19"/>
  <c r="M103" i="19"/>
  <c r="R72" i="19"/>
  <c r="S72" i="19" s="1"/>
  <c r="N72" i="19" s="1"/>
  <c r="Q72" i="19"/>
  <c r="R96" i="19"/>
  <c r="S96" i="19" s="1"/>
  <c r="Q96" i="19"/>
  <c r="R104" i="19"/>
  <c r="S104" i="19" s="1"/>
  <c r="N104" i="19" s="1"/>
  <c r="Q104" i="19"/>
  <c r="N49" i="19"/>
  <c r="U18" i="19"/>
  <c r="R24" i="19"/>
  <c r="S24" i="19" s="1"/>
  <c r="Q24" i="19"/>
  <c r="W10" i="19"/>
  <c r="U11" i="19"/>
  <c r="W18" i="19"/>
  <c r="P50" i="19"/>
  <c r="N57" i="19"/>
  <c r="S58" i="19"/>
  <c r="N58" i="19" s="1"/>
  <c r="S82" i="19"/>
  <c r="N82" i="19" s="1"/>
  <c r="M116" i="19"/>
  <c r="N118" i="19"/>
  <c r="N149" i="19"/>
  <c r="X8" i="18"/>
  <c r="U4" i="19"/>
  <c r="U10" i="19"/>
  <c r="N16" i="18"/>
  <c r="N45" i="18"/>
  <c r="N52" i="18"/>
  <c r="N59" i="18"/>
  <c r="N70" i="18"/>
  <c r="N91" i="18"/>
  <c r="N102" i="18"/>
  <c r="N116" i="18"/>
  <c r="N123" i="18"/>
  <c r="P21" i="19"/>
  <c r="S26" i="19"/>
  <c r="N26" i="19" s="1"/>
  <c r="R40" i="19"/>
  <c r="S40" i="19" s="1"/>
  <c r="Q40" i="19"/>
  <c r="U50" i="19"/>
  <c r="P53" i="19"/>
  <c r="P74" i="19"/>
  <c r="P77" i="19"/>
  <c r="N81" i="19"/>
  <c r="U99" i="19"/>
  <c r="U103" i="19"/>
  <c r="P32" i="19"/>
  <c r="M32" i="19"/>
  <c r="N32" i="18"/>
  <c r="N77" i="18"/>
  <c r="N84" i="18"/>
  <c r="N109" i="18"/>
  <c r="R6" i="19"/>
  <c r="S6" i="19" s="1"/>
  <c r="Q7" i="19"/>
  <c r="M13" i="19"/>
  <c r="N13" i="19" s="1"/>
  <c r="U21" i="19"/>
  <c r="P24" i="19"/>
  <c r="M24" i="19"/>
  <c r="U34" i="19"/>
  <c r="W50" i="19"/>
  <c r="S61" i="19"/>
  <c r="N61" i="19" s="1"/>
  <c r="U74" i="19"/>
  <c r="N86" i="19"/>
  <c r="N150" i="19"/>
  <c r="X121" i="18"/>
  <c r="X27" i="18"/>
  <c r="P48" i="19"/>
  <c r="M48" i="19"/>
  <c r="K219" i="19"/>
  <c r="K214" i="19"/>
  <c r="K217" i="19"/>
  <c r="U6" i="19"/>
  <c r="W21" i="19"/>
  <c r="W34" i="19"/>
  <c r="N41" i="19"/>
  <c r="S42" i="19"/>
  <c r="N42" i="19" s="1"/>
  <c r="W74" i="19"/>
  <c r="R88" i="19"/>
  <c r="S88" i="19" s="1"/>
  <c r="N88" i="19" s="1"/>
  <c r="Q88" i="19"/>
  <c r="M213" i="19"/>
  <c r="P213" i="19"/>
  <c r="W4" i="19"/>
  <c r="W6" i="19"/>
  <c r="R16" i="19"/>
  <c r="S16" i="19" s="1"/>
  <c r="Q16" i="19"/>
  <c r="R30" i="19"/>
  <c r="S30" i="19" s="1"/>
  <c r="N30" i="19" s="1"/>
  <c r="Q30" i="19"/>
  <c r="P40" i="19"/>
  <c r="M40" i="19"/>
  <c r="Q57" i="19"/>
  <c r="R64" i="19"/>
  <c r="S64" i="19" s="1"/>
  <c r="Q64" i="19"/>
  <c r="Q81" i="19"/>
  <c r="N85" i="19"/>
  <c r="W213" i="19"/>
  <c r="U213" i="19"/>
  <c r="Q108" i="19"/>
  <c r="R108" i="19"/>
  <c r="S108" i="19" s="1"/>
  <c r="P11" i="19"/>
  <c r="AF11" i="19" s="1"/>
  <c r="M3" i="19"/>
  <c r="Q23" i="19"/>
  <c r="U24" i="19"/>
  <c r="Q25" i="19"/>
  <c r="N28" i="19"/>
  <c r="M174" i="19"/>
  <c r="X11" i="18"/>
  <c r="P93" i="19"/>
  <c r="W12" i="19"/>
  <c r="N17" i="19"/>
  <c r="S18" i="19"/>
  <c r="N44" i="19"/>
  <c r="N65" i="19"/>
  <c r="S66" i="19"/>
  <c r="N66" i="19" s="1"/>
  <c r="N89" i="19"/>
  <c r="S93" i="19"/>
  <c r="N93" i="19" s="1"/>
  <c r="X57" i="18"/>
  <c r="N89" i="18"/>
  <c r="Q8" i="19"/>
  <c r="R11" i="19"/>
  <c r="S11" i="19" s="1"/>
  <c r="N11" i="19" s="1"/>
  <c r="Q11" i="19"/>
  <c r="P16" i="19"/>
  <c r="M16" i="19"/>
  <c r="R19" i="19"/>
  <c r="S19" i="19" s="1"/>
  <c r="Q19" i="19"/>
  <c r="Q39" i="19"/>
  <c r="Q41" i="19"/>
  <c r="U58" i="19"/>
  <c r="P61" i="19"/>
  <c r="S69" i="19"/>
  <c r="N69" i="19" s="1"/>
  <c r="U82" i="19"/>
  <c r="N94" i="19"/>
  <c r="M126" i="19"/>
  <c r="Q100" i="19"/>
  <c r="R100" i="19"/>
  <c r="S100" i="19" s="1"/>
  <c r="N100" i="19" s="1"/>
  <c r="N33" i="19"/>
  <c r="X43" i="18"/>
  <c r="S225" i="19"/>
  <c r="S222" i="19"/>
  <c r="R225" i="19"/>
  <c r="R222" i="19"/>
  <c r="Q225" i="19"/>
  <c r="Q222" i="19"/>
  <c r="P225" i="19"/>
  <c r="P222" i="19"/>
  <c r="S226" i="19"/>
  <c r="O225" i="19"/>
  <c r="O222" i="19"/>
  <c r="R226" i="19"/>
  <c r="N225" i="19"/>
  <c r="S223" i="19"/>
  <c r="N222" i="19"/>
  <c r="Q226" i="19"/>
  <c r="M225" i="19"/>
  <c r="R223" i="19"/>
  <c r="M222" i="19"/>
  <c r="P226" i="19"/>
  <c r="L225" i="19"/>
  <c r="Q223" i="19"/>
  <c r="L222" i="19"/>
  <c r="O226" i="19"/>
  <c r="K225" i="19"/>
  <c r="P223" i="19"/>
  <c r="K222" i="19"/>
  <c r="H222" i="19" s="1"/>
  <c r="N226" i="19"/>
  <c r="J225" i="19"/>
  <c r="O223" i="19"/>
  <c r="J222" i="19"/>
  <c r="K226" i="19"/>
  <c r="L223" i="19"/>
  <c r="M226" i="19"/>
  <c r="L226" i="19"/>
  <c r="J226" i="19"/>
  <c r="P224" i="19"/>
  <c r="O224" i="19"/>
  <c r="N223" i="19"/>
  <c r="M223" i="19"/>
  <c r="K223" i="19"/>
  <c r="J223" i="19"/>
  <c r="Q9" i="19"/>
  <c r="M10" i="19"/>
  <c r="N10" i="19" s="1"/>
  <c r="W13" i="19"/>
  <c r="R32" i="19"/>
  <c r="S32" i="19" s="1"/>
  <c r="Q32" i="19"/>
  <c r="R48" i="19"/>
  <c r="S48" i="19" s="1"/>
  <c r="Q48" i="19"/>
  <c r="W58" i="19"/>
  <c r="W82" i="19"/>
  <c r="Q105" i="19"/>
  <c r="M96" i="19"/>
  <c r="Q110" i="19"/>
  <c r="M112" i="19"/>
  <c r="N112" i="19" s="1"/>
  <c r="U116" i="19"/>
  <c r="R130" i="19"/>
  <c r="S130" i="19" s="1"/>
  <c r="Q130" i="19"/>
  <c r="R140" i="19"/>
  <c r="S140" i="19" s="1"/>
  <c r="Q140" i="19"/>
  <c r="R164" i="19"/>
  <c r="S164" i="19" s="1"/>
  <c r="N164" i="19" s="1"/>
  <c r="Q164" i="19"/>
  <c r="P174" i="19"/>
  <c r="S177" i="19"/>
  <c r="M177" i="19"/>
  <c r="S3" i="22"/>
  <c r="X3" i="22" s="1"/>
  <c r="P119" i="19"/>
  <c r="M119" i="19"/>
  <c r="P137" i="19"/>
  <c r="P148" i="19"/>
  <c r="U158" i="19"/>
  <c r="P161" i="19"/>
  <c r="S213" i="19"/>
  <c r="M54" i="20"/>
  <c r="P54" i="20"/>
  <c r="S111" i="19"/>
  <c r="W158" i="19"/>
  <c r="R180" i="19"/>
  <c r="S180" i="19" s="1"/>
  <c r="N180" i="19" s="1"/>
  <c r="Q180" i="19"/>
  <c r="P190" i="19"/>
  <c r="S193" i="19"/>
  <c r="M193" i="19"/>
  <c r="Q18" i="19"/>
  <c r="Q26" i="19"/>
  <c r="Q34" i="19"/>
  <c r="Q42" i="19"/>
  <c r="Q50" i="19"/>
  <c r="M56" i="19"/>
  <c r="Q58" i="19"/>
  <c r="M64" i="19"/>
  <c r="Q66" i="19"/>
  <c r="Q74" i="19"/>
  <c r="Q82" i="19"/>
  <c r="Q90" i="19"/>
  <c r="W102" i="19"/>
  <c r="R103" i="19"/>
  <c r="S103" i="19" s="1"/>
  <c r="Q107" i="19"/>
  <c r="R114" i="19"/>
  <c r="S114" i="19" s="1"/>
  <c r="Q114" i="19"/>
  <c r="U126" i="19"/>
  <c r="S137" i="19"/>
  <c r="N137" i="19" s="1"/>
  <c r="W174" i="19"/>
  <c r="M108" i="19"/>
  <c r="W110" i="19"/>
  <c r="Q112" i="19"/>
  <c r="R122" i="19"/>
  <c r="S122" i="19" s="1"/>
  <c r="Q122" i="19"/>
  <c r="W126" i="19"/>
  <c r="R132" i="19"/>
  <c r="S132" i="19" s="1"/>
  <c r="Q132" i="19"/>
  <c r="P193" i="19"/>
  <c r="R196" i="19"/>
  <c r="S196" i="19" s="1"/>
  <c r="Q196" i="19"/>
  <c r="Q4" i="19"/>
  <c r="Q21" i="19"/>
  <c r="Q29" i="19"/>
  <c r="Q37" i="19"/>
  <c r="Q45" i="19"/>
  <c r="Q53" i="19"/>
  <c r="Q61" i="19"/>
  <c r="M67" i="19"/>
  <c r="N67" i="19" s="1"/>
  <c r="Q69" i="19"/>
  <c r="M75" i="19"/>
  <c r="N75" i="19" s="1"/>
  <c r="Q77" i="19"/>
  <c r="M83" i="19"/>
  <c r="Q85" i="19"/>
  <c r="M91" i="19"/>
  <c r="N91" i="19" s="1"/>
  <c r="Q93" i="19"/>
  <c r="Q98" i="19"/>
  <c r="P129" i="19"/>
  <c r="P140" i="19"/>
  <c r="Q165" i="19"/>
  <c r="W190" i="19"/>
  <c r="R200" i="19"/>
  <c r="S200" i="19" s="1"/>
  <c r="Q200" i="19"/>
  <c r="Q106" i="19"/>
  <c r="P114" i="19"/>
  <c r="M114" i="19"/>
  <c r="U118" i="19"/>
  <c r="S134" i="19"/>
  <c r="U140" i="19"/>
  <c r="Q141" i="19"/>
  <c r="N197" i="19"/>
  <c r="Q206" i="19"/>
  <c r="R205" i="19"/>
  <c r="S205" i="19" s="1"/>
  <c r="N205" i="19" s="1"/>
  <c r="Q205" i="19"/>
  <c r="W99" i="19"/>
  <c r="W118" i="19"/>
  <c r="S129" i="19"/>
  <c r="N129" i="19" s="1"/>
  <c r="M132" i="19"/>
  <c r="U150" i="19"/>
  <c r="P166" i="19"/>
  <c r="Q181" i="19"/>
  <c r="U100" i="19"/>
  <c r="U112" i="19"/>
  <c r="R124" i="19"/>
  <c r="S124" i="19" s="1"/>
  <c r="Q124" i="19"/>
  <c r="R146" i="19"/>
  <c r="S146" i="19" s="1"/>
  <c r="Q146" i="19"/>
  <c r="W150" i="19"/>
  <c r="R156" i="19"/>
  <c r="S156" i="19" s="1"/>
  <c r="Q156" i="19"/>
  <c r="L219" i="19"/>
  <c r="L214" i="19"/>
  <c r="Q27" i="19"/>
  <c r="Q35" i="19"/>
  <c r="Q43" i="19"/>
  <c r="Q51" i="19"/>
  <c r="Q59" i="19"/>
  <c r="Q67" i="19"/>
  <c r="Q75" i="19"/>
  <c r="Q83" i="19"/>
  <c r="Q91" i="19"/>
  <c r="Q101" i="19"/>
  <c r="M106" i="19"/>
  <c r="N106" i="19" s="1"/>
  <c r="U108" i="19"/>
  <c r="R116" i="19"/>
  <c r="S116" i="19" s="1"/>
  <c r="Q116" i="19"/>
  <c r="Q131" i="19"/>
  <c r="P132" i="19"/>
  <c r="R172" i="19"/>
  <c r="S172" i="19" s="1"/>
  <c r="N172" i="19" s="1"/>
  <c r="Q172" i="19"/>
  <c r="S185" i="19"/>
  <c r="M185" i="19"/>
  <c r="M199" i="19"/>
  <c r="M204" i="19"/>
  <c r="N204" i="19" s="1"/>
  <c r="W159" i="20"/>
  <c r="U159" i="20"/>
  <c r="Q109" i="19"/>
  <c r="N125" i="19"/>
  <c r="S126" i="19"/>
  <c r="S174" i="19"/>
  <c r="W199" i="19"/>
  <c r="U199" i="19"/>
  <c r="M159" i="20"/>
  <c r="Q46" i="19"/>
  <c r="Q54" i="19"/>
  <c r="Q62" i="19"/>
  <c r="Q70" i="19"/>
  <c r="Q78" i="19"/>
  <c r="Q86" i="19"/>
  <c r="Q94" i="19"/>
  <c r="Q97" i="19"/>
  <c r="M124" i="19"/>
  <c r="R188" i="19"/>
  <c r="S188" i="19" s="1"/>
  <c r="N188" i="19" s="1"/>
  <c r="Q188" i="19"/>
  <c r="P98" i="19"/>
  <c r="N117" i="19"/>
  <c r="R138" i="19"/>
  <c r="S138" i="19" s="1"/>
  <c r="Q138" i="19"/>
  <c r="R148" i="19"/>
  <c r="S148" i="19" s="1"/>
  <c r="N148" i="19" s="1"/>
  <c r="Q148" i="19"/>
  <c r="S190" i="19"/>
  <c r="N190" i="19" s="1"/>
  <c r="S209" i="19"/>
  <c r="M209" i="19"/>
  <c r="M29" i="20"/>
  <c r="W202" i="19"/>
  <c r="P29" i="20"/>
  <c r="R35" i="20"/>
  <c r="S35" i="20" s="1"/>
  <c r="N35" i="20" s="1"/>
  <c r="Q35" i="20"/>
  <c r="R38" i="20"/>
  <c r="S38" i="20" s="1"/>
  <c r="Q38" i="20"/>
  <c r="Q39" i="20"/>
  <c r="N115" i="20"/>
  <c r="W116" i="20"/>
  <c r="M116" i="20"/>
  <c r="P197" i="20"/>
  <c r="Q202" i="19"/>
  <c r="Q201" i="19"/>
  <c r="U29" i="20"/>
  <c r="P53" i="20"/>
  <c r="R61" i="20"/>
  <c r="S61" i="20" s="1"/>
  <c r="Q62" i="20"/>
  <c r="Q61" i="20"/>
  <c r="AC68" i="22"/>
  <c r="AE68" i="22" s="1"/>
  <c r="W68" i="22"/>
  <c r="AK85" i="22"/>
  <c r="U85" i="22"/>
  <c r="W29" i="20"/>
  <c r="R173" i="20"/>
  <c r="S173" i="20" s="1"/>
  <c r="N173" i="20" s="1"/>
  <c r="Q173" i="20"/>
  <c r="Q174" i="20"/>
  <c r="M188" i="20"/>
  <c r="N188" i="20" s="1"/>
  <c r="S199" i="19"/>
  <c r="W16" i="20"/>
  <c r="U16" i="20"/>
  <c r="R22" i="20"/>
  <c r="S22" i="20" s="1"/>
  <c r="N22" i="20" s="1"/>
  <c r="Q22" i="20"/>
  <c r="Q23" i="20"/>
  <c r="R85" i="20"/>
  <c r="S85" i="20" s="1"/>
  <c r="Q85" i="20"/>
  <c r="Q86" i="20"/>
  <c r="W198" i="19"/>
  <c r="M210" i="19"/>
  <c r="N210" i="19" s="1"/>
  <c r="L226" i="20"/>
  <c r="P224" i="20"/>
  <c r="J223" i="20"/>
  <c r="K226" i="20"/>
  <c r="O224" i="20"/>
  <c r="S222" i="20"/>
  <c r="J226" i="20"/>
  <c r="N224" i="20"/>
  <c r="R222" i="20"/>
  <c r="S225" i="20"/>
  <c r="M224" i="20"/>
  <c r="Q222" i="20"/>
  <c r="R225" i="20"/>
  <c r="L224" i="20"/>
  <c r="P222" i="20"/>
  <c r="Q225" i="20"/>
  <c r="K224" i="20"/>
  <c r="O222" i="20"/>
  <c r="P225" i="20"/>
  <c r="J224" i="20"/>
  <c r="N222" i="20"/>
  <c r="O225" i="20"/>
  <c r="S223" i="20"/>
  <c r="M222" i="20"/>
  <c r="N225" i="20"/>
  <c r="R223" i="20"/>
  <c r="L222" i="20"/>
  <c r="S226" i="20"/>
  <c r="M225" i="20"/>
  <c r="Q223" i="20"/>
  <c r="K222" i="20"/>
  <c r="Q226" i="20"/>
  <c r="K225" i="20"/>
  <c r="O223" i="20"/>
  <c r="M226" i="20"/>
  <c r="L225" i="20"/>
  <c r="J225" i="20"/>
  <c r="S224" i="20"/>
  <c r="R224" i="20"/>
  <c r="Q224" i="20"/>
  <c r="P223" i="20"/>
  <c r="N223" i="20"/>
  <c r="M223" i="20"/>
  <c r="L223" i="20"/>
  <c r="K223" i="20"/>
  <c r="J222" i="20"/>
  <c r="P226" i="20"/>
  <c r="P4" i="20"/>
  <c r="M16" i="20"/>
  <c r="R19" i="20"/>
  <c r="S19" i="20" s="1"/>
  <c r="N19" i="20" s="1"/>
  <c r="Q19" i="20"/>
  <c r="S21" i="20"/>
  <c r="U32" i="20"/>
  <c r="M37" i="20"/>
  <c r="N37" i="20" s="1"/>
  <c r="W53" i="20"/>
  <c r="N209" i="20"/>
  <c r="N226" i="20"/>
  <c r="M127" i="19"/>
  <c r="M135" i="19"/>
  <c r="M143" i="19"/>
  <c r="N143" i="19" s="1"/>
  <c r="M151" i="19"/>
  <c r="M159" i="19"/>
  <c r="N159" i="19" s="1"/>
  <c r="M167" i="19"/>
  <c r="N167" i="19" s="1"/>
  <c r="M175" i="19"/>
  <c r="P205" i="19"/>
  <c r="R3" i="20"/>
  <c r="Q3" i="20"/>
  <c r="P3" i="20"/>
  <c r="R6" i="20"/>
  <c r="S6" i="20" s="1"/>
  <c r="N6" i="20" s="1"/>
  <c r="Q6" i="20"/>
  <c r="P6" i="20"/>
  <c r="Q7" i="20"/>
  <c r="W32" i="20"/>
  <c r="N71" i="20"/>
  <c r="W127" i="20"/>
  <c r="U127" i="20"/>
  <c r="M127" i="20"/>
  <c r="N207" i="20"/>
  <c r="O226" i="20"/>
  <c r="M20" i="22"/>
  <c r="N20" i="22" s="1"/>
  <c r="AK20" i="22"/>
  <c r="X20" i="22"/>
  <c r="Q36" i="20"/>
  <c r="R46" i="20"/>
  <c r="S46" i="20" s="1"/>
  <c r="Q46" i="20"/>
  <c r="Q47" i="20"/>
  <c r="M68" i="20"/>
  <c r="N68" i="20" s="1"/>
  <c r="R93" i="20"/>
  <c r="S93" i="20" s="1"/>
  <c r="N93" i="20" s="1"/>
  <c r="Q93" i="20"/>
  <c r="Q94" i="20"/>
  <c r="R226" i="20"/>
  <c r="M122" i="19"/>
  <c r="M130" i="19"/>
  <c r="M138" i="19"/>
  <c r="M146" i="19"/>
  <c r="M154" i="19"/>
  <c r="M162" i="19"/>
  <c r="N162" i="19" s="1"/>
  <c r="M170" i="19"/>
  <c r="M178" i="19"/>
  <c r="N178" i="19" s="1"/>
  <c r="M186" i="19"/>
  <c r="N186" i="19" s="1"/>
  <c r="M194" i="19"/>
  <c r="N194" i="19" s="1"/>
  <c r="M21" i="20"/>
  <c r="N40" i="20"/>
  <c r="R43" i="20"/>
  <c r="S43" i="20" s="1"/>
  <c r="N43" i="20" s="1"/>
  <c r="Q43" i="20"/>
  <c r="S45" i="20"/>
  <c r="P69" i="20"/>
  <c r="P71" i="20"/>
  <c r="N83" i="20"/>
  <c r="S207" i="19"/>
  <c r="M207" i="19"/>
  <c r="K217" i="20"/>
  <c r="K219" i="20"/>
  <c r="M3" i="20"/>
  <c r="K214" i="20"/>
  <c r="N7" i="20"/>
  <c r="U37" i="20"/>
  <c r="R181" i="20"/>
  <c r="S181" i="20" s="1"/>
  <c r="N181" i="20" s="1"/>
  <c r="Q181" i="20"/>
  <c r="Q182" i="20"/>
  <c r="Q119" i="19"/>
  <c r="Q127" i="19"/>
  <c r="Q135" i="19"/>
  <c r="Q143" i="19"/>
  <c r="Q151" i="19"/>
  <c r="M157" i="19"/>
  <c r="N157" i="19" s="1"/>
  <c r="Q159" i="19"/>
  <c r="M165" i="19"/>
  <c r="N165" i="19" s="1"/>
  <c r="Q167" i="19"/>
  <c r="M173" i="19"/>
  <c r="N173" i="19" s="1"/>
  <c r="Q175" i="19"/>
  <c r="M181" i="19"/>
  <c r="N181" i="19" s="1"/>
  <c r="Q183" i="19"/>
  <c r="Q191" i="19"/>
  <c r="R201" i="19"/>
  <c r="S201" i="19" s="1"/>
  <c r="L217" i="20"/>
  <c r="L219" i="20" s="1"/>
  <c r="P19" i="20"/>
  <c r="Q20" i="20"/>
  <c r="R30" i="20"/>
  <c r="S30" i="20" s="1"/>
  <c r="N30" i="20" s="1"/>
  <c r="Q30" i="20"/>
  <c r="Q31" i="20"/>
  <c r="N97" i="20"/>
  <c r="R106" i="20"/>
  <c r="S106" i="20" s="1"/>
  <c r="Q106" i="20"/>
  <c r="N179" i="20"/>
  <c r="U205" i="19"/>
  <c r="U210" i="19"/>
  <c r="Q4" i="20"/>
  <c r="N9" i="20"/>
  <c r="R27" i="20"/>
  <c r="S27" i="20" s="1"/>
  <c r="Q27" i="20"/>
  <c r="S29" i="20"/>
  <c r="R51" i="20"/>
  <c r="S51" i="20" s="1"/>
  <c r="Q51" i="20"/>
  <c r="N150" i="20"/>
  <c r="Q154" i="19"/>
  <c r="Q162" i="19"/>
  <c r="Q170" i="19"/>
  <c r="Q178" i="19"/>
  <c r="Q186" i="19"/>
  <c r="Q194" i="19"/>
  <c r="Q199" i="19"/>
  <c r="S206" i="19"/>
  <c r="N206" i="19" s="1"/>
  <c r="Q211" i="19"/>
  <c r="P7" i="20"/>
  <c r="P12" i="20"/>
  <c r="U48" i="20"/>
  <c r="M48" i="20"/>
  <c r="N161" i="20"/>
  <c r="N185" i="20"/>
  <c r="Q210" i="19"/>
  <c r="Q209" i="19"/>
  <c r="M8" i="20"/>
  <c r="N8" i="20" s="1"/>
  <c r="R11" i="20"/>
  <c r="S11" i="20" s="1"/>
  <c r="N11" i="20" s="1"/>
  <c r="Q11" i="20"/>
  <c r="P11" i="20"/>
  <c r="S13" i="20"/>
  <c r="N13" i="20" s="1"/>
  <c r="R14" i="20"/>
  <c r="S14" i="20" s="1"/>
  <c r="N14" i="20" s="1"/>
  <c r="Q14" i="20"/>
  <c r="P14" i="20"/>
  <c r="Q15" i="20"/>
  <c r="W21" i="20"/>
  <c r="W40" i="20"/>
  <c r="R117" i="20"/>
  <c r="S117" i="20" s="1"/>
  <c r="N117" i="20" s="1"/>
  <c r="Q117" i="20"/>
  <c r="Q118" i="20"/>
  <c r="W148" i="20"/>
  <c r="M148" i="20"/>
  <c r="N148" i="20" s="1"/>
  <c r="N151" i="20"/>
  <c r="W103" i="20"/>
  <c r="U103" i="20"/>
  <c r="P125" i="20"/>
  <c r="R130" i="20"/>
  <c r="S130" i="20" s="1"/>
  <c r="N130" i="20" s="1"/>
  <c r="Q130" i="20"/>
  <c r="N190" i="20"/>
  <c r="P205" i="20"/>
  <c r="U20" i="22"/>
  <c r="N62" i="20"/>
  <c r="R74" i="20"/>
  <c r="S74" i="20" s="1"/>
  <c r="N74" i="20" s="1"/>
  <c r="Q74" i="20"/>
  <c r="Q75" i="20"/>
  <c r="P103" i="20"/>
  <c r="P138" i="20"/>
  <c r="R141" i="20"/>
  <c r="S141" i="20" s="1"/>
  <c r="N141" i="20" s="1"/>
  <c r="Q141" i="20"/>
  <c r="R154" i="20"/>
  <c r="S154" i="20" s="1"/>
  <c r="Q154" i="20"/>
  <c r="U53" i="20"/>
  <c r="P82" i="20"/>
  <c r="P93" i="20"/>
  <c r="P127" i="20"/>
  <c r="W151" i="20"/>
  <c r="U151" i="20"/>
  <c r="Q155" i="20"/>
  <c r="P162" i="20"/>
  <c r="N163" i="20"/>
  <c r="R165" i="20"/>
  <c r="S165" i="20" s="1"/>
  <c r="N165" i="20" s="1"/>
  <c r="Q165" i="20"/>
  <c r="M172" i="20"/>
  <c r="N172" i="20" s="1"/>
  <c r="N200" i="20"/>
  <c r="W207" i="20"/>
  <c r="U207" i="20"/>
  <c r="Q211" i="20"/>
  <c r="R210" i="20"/>
  <c r="S210" i="20" s="1"/>
  <c r="Q210" i="20"/>
  <c r="Q5" i="20"/>
  <c r="Q13" i="20"/>
  <c r="Q21" i="20"/>
  <c r="Q29" i="20"/>
  <c r="Q37" i="20"/>
  <c r="Q45" i="20"/>
  <c r="P61" i="20"/>
  <c r="U68" i="20"/>
  <c r="M84" i="20"/>
  <c r="N84" i="20" s="1"/>
  <c r="W95" i="20"/>
  <c r="U95" i="20"/>
  <c r="R98" i="20"/>
  <c r="S98" i="20" s="1"/>
  <c r="N98" i="20" s="1"/>
  <c r="Q98" i="20"/>
  <c r="N107" i="20"/>
  <c r="R109" i="20"/>
  <c r="S109" i="20" s="1"/>
  <c r="N109" i="20" s="1"/>
  <c r="Q109" i="20"/>
  <c r="P117" i="20"/>
  <c r="P181" i="20"/>
  <c r="N192" i="20"/>
  <c r="W199" i="20"/>
  <c r="U199" i="20"/>
  <c r="Q203" i="20"/>
  <c r="R202" i="20"/>
  <c r="S202" i="20" s="1"/>
  <c r="N202" i="20" s="1"/>
  <c r="Q202" i="20"/>
  <c r="L214" i="20"/>
  <c r="U9" i="22"/>
  <c r="P8" i="20"/>
  <c r="P16" i="20"/>
  <c r="U60" i="20"/>
  <c r="P62" i="20"/>
  <c r="Q99" i="20"/>
  <c r="P106" i="20"/>
  <c r="W119" i="20"/>
  <c r="U119" i="20"/>
  <c r="R122" i="20"/>
  <c r="S122" i="20" s="1"/>
  <c r="N122" i="20" s="1"/>
  <c r="Q122" i="20"/>
  <c r="M140" i="20"/>
  <c r="N140" i="20" s="1"/>
  <c r="U148" i="20"/>
  <c r="P151" i="20"/>
  <c r="U188" i="20"/>
  <c r="W191" i="20"/>
  <c r="U191" i="20"/>
  <c r="Q195" i="20"/>
  <c r="R194" i="20"/>
  <c r="S194" i="20" s="1"/>
  <c r="N194" i="20" s="1"/>
  <c r="Q194" i="20"/>
  <c r="P207" i="20"/>
  <c r="AC3" i="22"/>
  <c r="AE3" i="22" s="1"/>
  <c r="W3" i="22"/>
  <c r="R58" i="20"/>
  <c r="S58" i="20" s="1"/>
  <c r="Q58" i="20"/>
  <c r="U61" i="20"/>
  <c r="W93" i="20"/>
  <c r="N131" i="20"/>
  <c r="R133" i="20"/>
  <c r="S133" i="20" s="1"/>
  <c r="N133" i="20" s="1"/>
  <c r="Q133" i="20"/>
  <c r="W183" i="20"/>
  <c r="U183" i="20"/>
  <c r="Q187" i="20"/>
  <c r="R186" i="20"/>
  <c r="S186" i="20" s="1"/>
  <c r="N186" i="20" s="1"/>
  <c r="Q186" i="20"/>
  <c r="N191" i="20"/>
  <c r="X5" i="22"/>
  <c r="N5" i="22"/>
  <c r="P56" i="20"/>
  <c r="Q59" i="20"/>
  <c r="M63" i="20"/>
  <c r="N63" i="20" s="1"/>
  <c r="R66" i="20"/>
  <c r="S66" i="20" s="1"/>
  <c r="N66" i="20" s="1"/>
  <c r="Q66" i="20"/>
  <c r="Q67" i="20"/>
  <c r="R77" i="20"/>
  <c r="S77" i="20" s="1"/>
  <c r="Q77" i="20"/>
  <c r="U85" i="20"/>
  <c r="W87" i="20"/>
  <c r="U87" i="20"/>
  <c r="M108" i="20"/>
  <c r="N108" i="20" s="1"/>
  <c r="U116" i="20"/>
  <c r="P119" i="20"/>
  <c r="P141" i="20"/>
  <c r="N144" i="20"/>
  <c r="R146" i="20"/>
  <c r="S146" i="20" s="1"/>
  <c r="N146" i="20" s="1"/>
  <c r="Q146" i="20"/>
  <c r="N176" i="20"/>
  <c r="U180" i="20"/>
  <c r="M183" i="20"/>
  <c r="N183" i="20" s="1"/>
  <c r="P191" i="20"/>
  <c r="U7" i="22"/>
  <c r="N44" i="22"/>
  <c r="W53" i="22"/>
  <c r="AC53" i="22"/>
  <c r="AE53" i="22" s="1"/>
  <c r="M25" i="20"/>
  <c r="N25" i="20" s="1"/>
  <c r="M33" i="20"/>
  <c r="N33" i="20" s="1"/>
  <c r="M41" i="20"/>
  <c r="N41" i="20" s="1"/>
  <c r="M49" i="20"/>
  <c r="N49" i="20" s="1"/>
  <c r="S56" i="20"/>
  <c r="N56" i="20" s="1"/>
  <c r="W71" i="20"/>
  <c r="M87" i="20"/>
  <c r="R90" i="20"/>
  <c r="S90" i="20" s="1"/>
  <c r="Q90" i="20"/>
  <c r="N134" i="20"/>
  <c r="Q142" i="20"/>
  <c r="W143" i="20"/>
  <c r="U143" i="20"/>
  <c r="Q147" i="20"/>
  <c r="P154" i="20"/>
  <c r="N155" i="20"/>
  <c r="R157" i="20"/>
  <c r="S157" i="20" s="1"/>
  <c r="Q157" i="20"/>
  <c r="P165" i="20"/>
  <c r="W175" i="20"/>
  <c r="U175" i="20"/>
  <c r="R178" i="20"/>
  <c r="S178" i="20" s="1"/>
  <c r="Q178" i="20"/>
  <c r="P183" i="20"/>
  <c r="P74" i="20"/>
  <c r="R75" i="20"/>
  <c r="S75" i="20" s="1"/>
  <c r="N75" i="20" s="1"/>
  <c r="N78" i="20"/>
  <c r="S79" i="20"/>
  <c r="N79" i="20" s="1"/>
  <c r="U84" i="20"/>
  <c r="P109" i="20"/>
  <c r="R114" i="20"/>
  <c r="S114" i="20" s="1"/>
  <c r="N114" i="20" s="1"/>
  <c r="Q114" i="20"/>
  <c r="S119" i="20"/>
  <c r="N119" i="20" s="1"/>
  <c r="Q166" i="20"/>
  <c r="U172" i="20"/>
  <c r="P210" i="20"/>
  <c r="N211" i="20"/>
  <c r="R213" i="20"/>
  <c r="S213" i="20" s="1"/>
  <c r="N213" i="20" s="1"/>
  <c r="Q213" i="20"/>
  <c r="N146" i="21"/>
  <c r="S23" i="22"/>
  <c r="U55" i="20"/>
  <c r="P77" i="20"/>
  <c r="M77" i="20"/>
  <c r="N99" i="20"/>
  <c r="R101" i="20"/>
  <c r="S101" i="20" s="1"/>
  <c r="N101" i="20" s="1"/>
  <c r="Q101" i="20"/>
  <c r="Q110" i="20"/>
  <c r="W111" i="20"/>
  <c r="U111" i="20"/>
  <c r="U140" i="20"/>
  <c r="P143" i="20"/>
  <c r="N158" i="20"/>
  <c r="S159" i="20"/>
  <c r="W167" i="20"/>
  <c r="U167" i="20"/>
  <c r="R170" i="20"/>
  <c r="S170" i="20" s="1"/>
  <c r="N170" i="20" s="1"/>
  <c r="Q170" i="20"/>
  <c r="P175" i="20"/>
  <c r="P202" i="20"/>
  <c r="N203" i="20"/>
  <c r="P9" i="20"/>
  <c r="P17" i="20"/>
  <c r="S53" i="20"/>
  <c r="N53" i="20" s="1"/>
  <c r="N111" i="20"/>
  <c r="R125" i="20"/>
  <c r="S125" i="20" s="1"/>
  <c r="Q125" i="20"/>
  <c r="N167" i="20"/>
  <c r="N195" i="20"/>
  <c r="R205" i="20"/>
  <c r="S205" i="20" s="1"/>
  <c r="N205" i="20" s="1"/>
  <c r="Q205" i="20"/>
  <c r="W212" i="20"/>
  <c r="U212" i="20"/>
  <c r="AE155" i="22"/>
  <c r="S22" i="22"/>
  <c r="X22" i="22" s="1"/>
  <c r="AE160" i="22"/>
  <c r="S115" i="22"/>
  <c r="X115" i="22" s="1"/>
  <c r="Q9" i="20"/>
  <c r="Q17" i="20"/>
  <c r="Q25" i="20"/>
  <c r="Q33" i="20"/>
  <c r="Q41" i="20"/>
  <c r="Q49" i="20"/>
  <c r="N59" i="20"/>
  <c r="R69" i="20"/>
  <c r="S69" i="20" s="1"/>
  <c r="N69" i="20" s="1"/>
  <c r="Q69" i="20"/>
  <c r="R82" i="20"/>
  <c r="S82" i="20" s="1"/>
  <c r="N82" i="20" s="1"/>
  <c r="Q82" i="20"/>
  <c r="Q83" i="20"/>
  <c r="N102" i="20"/>
  <c r="S103" i="20"/>
  <c r="N103" i="20" s="1"/>
  <c r="U108" i="20"/>
  <c r="Q134" i="20"/>
  <c r="W135" i="20"/>
  <c r="U135" i="20"/>
  <c r="R138" i="20"/>
  <c r="S138" i="20" s="1"/>
  <c r="Q138" i="20"/>
  <c r="R197" i="20"/>
  <c r="S197" i="20" s="1"/>
  <c r="N197" i="20" s="1"/>
  <c r="Q197" i="20"/>
  <c r="W63" i="20"/>
  <c r="Q76" i="20"/>
  <c r="U77" i="20"/>
  <c r="M100" i="20"/>
  <c r="N100" i="20" s="1"/>
  <c r="N126" i="20"/>
  <c r="S127" i="20"/>
  <c r="Q139" i="20"/>
  <c r="N147" i="20"/>
  <c r="R149" i="20"/>
  <c r="S149" i="20" s="1"/>
  <c r="N149" i="20" s="1"/>
  <c r="Q149" i="20"/>
  <c r="P157" i="20"/>
  <c r="R162" i="20"/>
  <c r="S162" i="20" s="1"/>
  <c r="N162" i="20" s="1"/>
  <c r="Q162" i="20"/>
  <c r="R189" i="20"/>
  <c r="S189" i="20" s="1"/>
  <c r="N189" i="20" s="1"/>
  <c r="Q189" i="20"/>
  <c r="M204" i="20"/>
  <c r="N204" i="20" s="1"/>
  <c r="X34" i="22"/>
  <c r="N34" i="22"/>
  <c r="AK77" i="22"/>
  <c r="U77" i="22"/>
  <c r="N158" i="22"/>
  <c r="AK55" i="22"/>
  <c r="W55" i="22"/>
  <c r="U55" i="22"/>
  <c r="W173" i="24"/>
  <c r="M173" i="24"/>
  <c r="AC6" i="22"/>
  <c r="AE6" i="22" s="1"/>
  <c r="W6" i="22"/>
  <c r="W20" i="22"/>
  <c r="AC35" i="22"/>
  <c r="AE35" i="22" s="1"/>
  <c r="W35" i="22"/>
  <c r="M85" i="22"/>
  <c r="W7" i="22"/>
  <c r="AC19" i="22"/>
  <c r="AE19" i="22" s="1"/>
  <c r="W19" i="22"/>
  <c r="AC38" i="22"/>
  <c r="AE38" i="22" s="1"/>
  <c r="W38" i="22"/>
  <c r="W39" i="22"/>
  <c r="P144" i="22"/>
  <c r="X176" i="21"/>
  <c r="W9" i="22"/>
  <c r="M12" i="22"/>
  <c r="N12" i="22" s="1"/>
  <c r="AK12" i="22"/>
  <c r="M26" i="22"/>
  <c r="N26" i="22" s="1"/>
  <c r="W41" i="22"/>
  <c r="X129" i="22"/>
  <c r="N129" i="22"/>
  <c r="R55" i="20"/>
  <c r="S55" i="20" s="1"/>
  <c r="N55" i="20" s="1"/>
  <c r="AC8" i="22"/>
  <c r="AE8" i="22" s="1"/>
  <c r="W8" i="22"/>
  <c r="AC22" i="22"/>
  <c r="AE22" i="22" s="1"/>
  <c r="W22" i="22"/>
  <c r="M28" i="22"/>
  <c r="N28" i="22" s="1"/>
  <c r="AK28" i="22"/>
  <c r="U44" i="22"/>
  <c r="M47" i="22"/>
  <c r="L152" i="22"/>
  <c r="W152" i="22" s="1"/>
  <c r="L153" i="21"/>
  <c r="M153" i="21" s="1"/>
  <c r="N153" i="21" s="1"/>
  <c r="L17" i="23"/>
  <c r="L217" i="23" s="1"/>
  <c r="L219" i="23" s="1"/>
  <c r="L170" i="21"/>
  <c r="R169" i="21"/>
  <c r="Q169" i="21"/>
  <c r="P169" i="21"/>
  <c r="M169" i="21"/>
  <c r="W44" i="22"/>
  <c r="AC140" i="22"/>
  <c r="AE140" i="22" s="1"/>
  <c r="W140" i="22"/>
  <c r="U10" i="22"/>
  <c r="U12" i="22"/>
  <c r="U28" i="22"/>
  <c r="M31" i="22"/>
  <c r="N31" i="22" s="1"/>
  <c r="AK64" i="22"/>
  <c r="W64" i="22"/>
  <c r="AC129" i="22"/>
  <c r="AE129" i="22" s="1"/>
  <c r="W129" i="22"/>
  <c r="I213" i="21"/>
  <c r="I219" i="21" s="1"/>
  <c r="I222" i="21" s="1"/>
  <c r="I220" i="21"/>
  <c r="I223" i="21" s="1"/>
  <c r="AC11" i="22"/>
  <c r="AE11" i="22" s="1"/>
  <c r="W11" i="22"/>
  <c r="W12" i="22"/>
  <c r="X26" i="22"/>
  <c r="AC43" i="22"/>
  <c r="AE43" i="22" s="1"/>
  <c r="W43" i="22"/>
  <c r="N158" i="21"/>
  <c r="I218" i="21"/>
  <c r="I221" i="21" s="1"/>
  <c r="M4" i="22"/>
  <c r="N4" i="22" s="1"/>
  <c r="AK4" i="22"/>
  <c r="U26" i="22"/>
  <c r="AE156" i="22"/>
  <c r="S45" i="22"/>
  <c r="X45" i="22" s="1"/>
  <c r="U47" i="22"/>
  <c r="W121" i="22"/>
  <c r="U58" i="20"/>
  <c r="Q64" i="20"/>
  <c r="Q72" i="20"/>
  <c r="Q80" i="20"/>
  <c r="N150" i="21"/>
  <c r="N162" i="21"/>
  <c r="N174" i="21"/>
  <c r="S7" i="22"/>
  <c r="X7" i="22" s="1"/>
  <c r="N16" i="22"/>
  <c r="AC27" i="22"/>
  <c r="AE27" i="22" s="1"/>
  <c r="W27" i="22"/>
  <c r="AC46" i="22"/>
  <c r="AE46" i="22" s="1"/>
  <c r="W46" i="22"/>
  <c r="W47" i="22"/>
  <c r="M52" i="22"/>
  <c r="M72" i="22"/>
  <c r="AE154" i="22"/>
  <c r="S13" i="22"/>
  <c r="X13" i="22" s="1"/>
  <c r="M36" i="22"/>
  <c r="N36" i="22" s="1"/>
  <c r="S39" i="22"/>
  <c r="X39" i="22" s="1"/>
  <c r="AK72" i="22"/>
  <c r="W72" i="22"/>
  <c r="AC14" i="22"/>
  <c r="AE14" i="22" s="1"/>
  <c r="W14" i="22"/>
  <c r="AC30" i="22"/>
  <c r="AE30" i="22" s="1"/>
  <c r="W30" i="22"/>
  <c r="X55" i="22"/>
  <c r="AC63" i="22"/>
  <c r="AE63" i="22" s="1"/>
  <c r="W63" i="22"/>
  <c r="U157" i="22"/>
  <c r="W157" i="22"/>
  <c r="K152" i="21"/>
  <c r="X161" i="21"/>
  <c r="AC7" i="22"/>
  <c r="AE7" i="22" s="1"/>
  <c r="AC15" i="22"/>
  <c r="AE15" i="22" s="1"/>
  <c r="AC23" i="22"/>
  <c r="AE23" i="22" s="1"/>
  <c r="AC31" i="22"/>
  <c r="AE31" i="22" s="1"/>
  <c r="AC39" i="22"/>
  <c r="AE39" i="22" s="1"/>
  <c r="AC47" i="22"/>
  <c r="AE47" i="22" s="1"/>
  <c r="M77" i="22"/>
  <c r="N77" i="22" s="1"/>
  <c r="N103" i="22"/>
  <c r="X106" i="22"/>
  <c r="S108" i="22"/>
  <c r="X108" i="22" s="1"/>
  <c r="W124" i="22"/>
  <c r="N176" i="22"/>
  <c r="X4" i="23"/>
  <c r="N4" i="23"/>
  <c r="M55" i="22"/>
  <c r="N55" i="22" s="1"/>
  <c r="AC57" i="22"/>
  <c r="AE57" i="22" s="1"/>
  <c r="W57" i="22"/>
  <c r="N79" i="22"/>
  <c r="N109" i="22"/>
  <c r="S117" i="22"/>
  <c r="X117" i="22" s="1"/>
  <c r="N226" i="22"/>
  <c r="Q223" i="22"/>
  <c r="K226" i="22"/>
  <c r="S224" i="22"/>
  <c r="N223" i="22"/>
  <c r="N224" i="22"/>
  <c r="S226" i="22"/>
  <c r="O225" i="22"/>
  <c r="K224" i="22"/>
  <c r="M223" i="22"/>
  <c r="K225" i="22"/>
  <c r="L223" i="22"/>
  <c r="R226" i="22"/>
  <c r="K223" i="22"/>
  <c r="Q226" i="22"/>
  <c r="J223" i="22"/>
  <c r="P226" i="22"/>
  <c r="R224" i="22"/>
  <c r="O226" i="22"/>
  <c r="Q224" i="22"/>
  <c r="M226" i="22"/>
  <c r="P224" i="22"/>
  <c r="L226" i="22"/>
  <c r="O224" i="22"/>
  <c r="J226" i="22"/>
  <c r="M224" i="22"/>
  <c r="L224" i="22"/>
  <c r="J224" i="22"/>
  <c r="Q225" i="22"/>
  <c r="S223" i="22"/>
  <c r="P225" i="22"/>
  <c r="M225" i="22"/>
  <c r="AC51" i="22"/>
  <c r="AE51" i="22" s="1"/>
  <c r="S70" i="22"/>
  <c r="X70" i="22" s="1"/>
  <c r="AC76" i="22"/>
  <c r="AE76" i="22" s="1"/>
  <c r="W76" i="22"/>
  <c r="N87" i="22"/>
  <c r="AE163" i="22"/>
  <c r="S142" i="22"/>
  <c r="X142" i="22" s="1"/>
  <c r="N184" i="22"/>
  <c r="N60" i="22"/>
  <c r="S78" i="22"/>
  <c r="X78" i="22" s="1"/>
  <c r="W85" i="22"/>
  <c r="W108" i="22"/>
  <c r="AC141" i="22"/>
  <c r="AE141" i="22" s="1"/>
  <c r="W16" i="22"/>
  <c r="W24" i="22"/>
  <c r="W32" i="22"/>
  <c r="W40" i="22"/>
  <c r="W48" i="22"/>
  <c r="AC54" i="22"/>
  <c r="AE54" i="22" s="1"/>
  <c r="W54" i="22"/>
  <c r="S64" i="22"/>
  <c r="X64" i="22" s="1"/>
  <c r="AC84" i="22"/>
  <c r="AE84" i="22" s="1"/>
  <c r="W84" i="22"/>
  <c r="U106" i="22"/>
  <c r="N116" i="22"/>
  <c r="X149" i="22"/>
  <c r="N149" i="22"/>
  <c r="N145" i="21"/>
  <c r="N147" i="21"/>
  <c r="N149" i="21"/>
  <c r="N151" i="21"/>
  <c r="N157" i="21"/>
  <c r="U64" i="22"/>
  <c r="S72" i="22"/>
  <c r="X72" i="22" s="1"/>
  <c r="S86" i="22"/>
  <c r="X86" i="22" s="1"/>
  <c r="N98" i="22"/>
  <c r="N114" i="22"/>
  <c r="W115" i="22"/>
  <c r="U115" i="22"/>
  <c r="S121" i="22"/>
  <c r="X121" i="22" s="1"/>
  <c r="AE161" i="22"/>
  <c r="X122" i="22"/>
  <c r="S124" i="22"/>
  <c r="X124" i="22" s="1"/>
  <c r="AC152" i="22"/>
  <c r="AE152" i="22" s="1"/>
  <c r="W5" i="22"/>
  <c r="W13" i="22"/>
  <c r="W21" i="22"/>
  <c r="W29" i="22"/>
  <c r="W37" i="22"/>
  <c r="W45" i="22"/>
  <c r="M61" i="22"/>
  <c r="N61" i="22" s="1"/>
  <c r="U72" i="22"/>
  <c r="W79" i="22"/>
  <c r="S80" i="22"/>
  <c r="X80" i="22" s="1"/>
  <c r="N81" i="22"/>
  <c r="M88" i="22"/>
  <c r="N90" i="22"/>
  <c r="M115" i="22"/>
  <c r="N115" i="22" s="1"/>
  <c r="N120" i="22"/>
  <c r="L219" i="22"/>
  <c r="U80" i="22"/>
  <c r="O223" i="22"/>
  <c r="M3" i="22"/>
  <c r="W10" i="22"/>
  <c r="W18" i="22"/>
  <c r="W26" i="22"/>
  <c r="W34" i="22"/>
  <c r="W42" i="22"/>
  <c r="W50" i="22"/>
  <c r="W52" i="22"/>
  <c r="S69" i="22"/>
  <c r="X69" i="22" s="1"/>
  <c r="W87" i="22"/>
  <c r="W95" i="22"/>
  <c r="W112" i="22"/>
  <c r="M124" i="22"/>
  <c r="P223" i="22"/>
  <c r="S56" i="22"/>
  <c r="X56" i="22" s="1"/>
  <c r="W80" i="22"/>
  <c r="W122" i="22"/>
  <c r="U122" i="22"/>
  <c r="N125" i="22"/>
  <c r="AE162" i="22"/>
  <c r="S131" i="22"/>
  <c r="X131" i="22" s="1"/>
  <c r="AE159" i="22"/>
  <c r="AC161" i="22"/>
  <c r="W161" i="22"/>
  <c r="M187" i="22"/>
  <c r="R223" i="22"/>
  <c r="N57" i="22"/>
  <c r="AC60" i="22"/>
  <c r="AE60" i="22" s="1"/>
  <c r="W60" i="22"/>
  <c r="N68" i="22"/>
  <c r="AC114" i="22"/>
  <c r="AE114" i="22" s="1"/>
  <c r="W114" i="22"/>
  <c r="M122" i="22"/>
  <c r="N122" i="22" s="1"/>
  <c r="M7" i="23"/>
  <c r="S7" i="23"/>
  <c r="X7" i="23" s="1"/>
  <c r="M58" i="22"/>
  <c r="N58" i="22" s="1"/>
  <c r="N76" i="22"/>
  <c r="AE158" i="22"/>
  <c r="S85" i="22"/>
  <c r="X85" i="22" s="1"/>
  <c r="S93" i="22"/>
  <c r="X93" i="22" s="1"/>
  <c r="AC108" i="22"/>
  <c r="AE108" i="22" s="1"/>
  <c r="AC124" i="22"/>
  <c r="AE124" i="22" s="1"/>
  <c r="W126" i="22"/>
  <c r="N143" i="22"/>
  <c r="M151" i="22"/>
  <c r="N151" i="22" s="1"/>
  <c r="S157" i="22"/>
  <c r="X157" i="22" s="1"/>
  <c r="P157" i="22"/>
  <c r="M157" i="22"/>
  <c r="W172" i="22"/>
  <c r="S185" i="22"/>
  <c r="X185" i="22" s="1"/>
  <c r="W210" i="22"/>
  <c r="X72" i="23"/>
  <c r="W92" i="22"/>
  <c r="W100" i="22"/>
  <c r="W107" i="22"/>
  <c r="W123" i="22"/>
  <c r="X151" i="22"/>
  <c r="U174" i="22"/>
  <c r="P206" i="22"/>
  <c r="M206" i="22"/>
  <c r="N206" i="22" s="1"/>
  <c r="X88" i="23"/>
  <c r="W88" i="23"/>
  <c r="N197" i="23"/>
  <c r="W116" i="22"/>
  <c r="U151" i="22"/>
  <c r="N171" i="22"/>
  <c r="W174" i="22"/>
  <c r="N183" i="22"/>
  <c r="W199" i="22"/>
  <c r="U199" i="22"/>
  <c r="M199" i="22"/>
  <c r="N199" i="22" s="1"/>
  <c r="N165" i="23"/>
  <c r="X165" i="23"/>
  <c r="P191" i="23"/>
  <c r="M191" i="23"/>
  <c r="W65" i="22"/>
  <c r="W73" i="22"/>
  <c r="S75" i="22"/>
  <c r="X75" i="22" s="1"/>
  <c r="W81" i="22"/>
  <c r="W89" i="22"/>
  <c r="S144" i="22"/>
  <c r="X144" i="22" s="1"/>
  <c r="P170" i="22"/>
  <c r="AA5" i="23"/>
  <c r="W143" i="23"/>
  <c r="W102" i="22"/>
  <c r="W118" i="22"/>
  <c r="W130" i="22"/>
  <c r="W136" i="22"/>
  <c r="M146" i="22"/>
  <c r="N147" i="22"/>
  <c r="P164" i="22"/>
  <c r="N188" i="22"/>
  <c r="X188" i="22"/>
  <c r="W62" i="22"/>
  <c r="W70" i="22"/>
  <c r="W78" i="22"/>
  <c r="W86" i="22"/>
  <c r="W94" i="22"/>
  <c r="U99" i="22"/>
  <c r="W111" i="22"/>
  <c r="U113" i="22"/>
  <c r="N154" i="22"/>
  <c r="X154" i="22"/>
  <c r="W155" i="22"/>
  <c r="U155" i="22"/>
  <c r="N159" i="22"/>
  <c r="U170" i="22"/>
  <c r="P176" i="22"/>
  <c r="S178" i="22"/>
  <c r="X178" i="22" s="1"/>
  <c r="W187" i="22"/>
  <c r="P190" i="22"/>
  <c r="M190" i="22"/>
  <c r="S201" i="22"/>
  <c r="X201" i="22" s="1"/>
  <c r="M201" i="22"/>
  <c r="N209" i="22"/>
  <c r="X110" i="23"/>
  <c r="N110" i="23"/>
  <c r="W104" i="22"/>
  <c r="N140" i="22"/>
  <c r="M148" i="22"/>
  <c r="N148" i="22" s="1"/>
  <c r="M155" i="22"/>
  <c r="N155" i="22" s="1"/>
  <c r="AC163" i="22"/>
  <c r="W163" i="22"/>
  <c r="U164" i="22"/>
  <c r="W170" i="22"/>
  <c r="U182" i="22"/>
  <c r="W201" i="22"/>
  <c r="U201" i="22"/>
  <c r="N202" i="22"/>
  <c r="N30" i="23"/>
  <c r="U176" i="22"/>
  <c r="U183" i="22"/>
  <c r="P185" i="22"/>
  <c r="M185" i="22"/>
  <c r="P208" i="22"/>
  <c r="W106" i="22"/>
  <c r="AC137" i="22"/>
  <c r="AE137" i="22" s="1"/>
  <c r="W137" i="22"/>
  <c r="N156" i="22"/>
  <c r="N166" i="22"/>
  <c r="N173" i="22"/>
  <c r="W176" i="22"/>
  <c r="W183" i="22"/>
  <c r="S189" i="22"/>
  <c r="X189" i="22" s="1"/>
  <c r="N191" i="22"/>
  <c r="U128" i="22"/>
  <c r="AC138" i="22"/>
  <c r="AE138" i="22" s="1"/>
  <c r="W138" i="22"/>
  <c r="W146" i="22"/>
  <c r="M160" i="22"/>
  <c r="N160" i="22" s="1"/>
  <c r="W160" i="22"/>
  <c r="U160" i="22"/>
  <c r="N161" i="22"/>
  <c r="N186" i="22"/>
  <c r="N193" i="22"/>
  <c r="S208" i="22"/>
  <c r="X208" i="22" s="1"/>
  <c r="N34" i="23"/>
  <c r="N66" i="23"/>
  <c r="N84" i="23"/>
  <c r="U148" i="22"/>
  <c r="W203" i="22"/>
  <c r="U203" i="22"/>
  <c r="K217" i="23"/>
  <c r="K219" i="23" s="1"/>
  <c r="M3" i="23"/>
  <c r="K214" i="23"/>
  <c r="S3" i="23"/>
  <c r="X3" i="23" s="1"/>
  <c r="N50" i="23"/>
  <c r="N98" i="23"/>
  <c r="N100" i="23"/>
  <c r="W132" i="22"/>
  <c r="S141" i="22"/>
  <c r="X141" i="22" s="1"/>
  <c r="X155" i="22"/>
  <c r="W159" i="22"/>
  <c r="U166" i="22"/>
  <c r="U172" i="22"/>
  <c r="P178" i="22"/>
  <c r="P192" i="22"/>
  <c r="M203" i="22"/>
  <c r="N203" i="22" s="1"/>
  <c r="U210" i="22"/>
  <c r="X8" i="24"/>
  <c r="N8" i="24"/>
  <c r="M24" i="23"/>
  <c r="N24" i="23" s="1"/>
  <c r="U88" i="23"/>
  <c r="P99" i="23"/>
  <c r="U40" i="23"/>
  <c r="U56" i="23"/>
  <c r="U72" i="23"/>
  <c r="P83" i="23"/>
  <c r="AC77" i="24"/>
  <c r="AE77" i="24" s="1"/>
  <c r="W77" i="24"/>
  <c r="M11" i="23"/>
  <c r="N11" i="23" s="1"/>
  <c r="W51" i="23"/>
  <c r="U51" i="23"/>
  <c r="P90" i="23"/>
  <c r="N91" i="23"/>
  <c r="S99" i="23"/>
  <c r="X99" i="23" s="1"/>
  <c r="M101" i="23"/>
  <c r="N101" i="23" s="1"/>
  <c r="U161" i="23"/>
  <c r="M161" i="23"/>
  <c r="N161" i="23" s="1"/>
  <c r="W133" i="22"/>
  <c r="W149" i="22"/>
  <c r="W6" i="23"/>
  <c r="P35" i="23"/>
  <c r="N43" i="23"/>
  <c r="P51" i="23"/>
  <c r="P58" i="23"/>
  <c r="N59" i="23"/>
  <c r="P67" i="23"/>
  <c r="P74" i="23"/>
  <c r="S83" i="23"/>
  <c r="X83" i="23" s="1"/>
  <c r="P118" i="23"/>
  <c r="M118" i="23"/>
  <c r="U7" i="23"/>
  <c r="M15" i="23"/>
  <c r="N15" i="23" s="1"/>
  <c r="N16" i="23"/>
  <c r="U24" i="23"/>
  <c r="N27" i="23"/>
  <c r="M85" i="23"/>
  <c r="N85" i="23" s="1"/>
  <c r="S90" i="23"/>
  <c r="X90" i="23" s="1"/>
  <c r="W99" i="23"/>
  <c r="W135" i="22"/>
  <c r="M204" i="22"/>
  <c r="N204" i="22" s="1"/>
  <c r="W7" i="23"/>
  <c r="AA7" i="23"/>
  <c r="S9" i="23"/>
  <c r="X9" i="23" s="1"/>
  <c r="M19" i="23"/>
  <c r="S35" i="23"/>
  <c r="X35" i="23" s="1"/>
  <c r="S42" i="23"/>
  <c r="X42" i="23" s="1"/>
  <c r="S51" i="23"/>
  <c r="X51" i="23" s="1"/>
  <c r="S58" i="23"/>
  <c r="X58" i="23" s="1"/>
  <c r="S67" i="23"/>
  <c r="X67" i="23" s="1"/>
  <c r="S74" i="23"/>
  <c r="X74" i="23" s="1"/>
  <c r="W83" i="23"/>
  <c r="M92" i="23"/>
  <c r="N92" i="23" s="1"/>
  <c r="N93" i="23"/>
  <c r="S95" i="23"/>
  <c r="X95" i="23" s="1"/>
  <c r="N102" i="23"/>
  <c r="P26" i="23"/>
  <c r="U35" i="23"/>
  <c r="M53" i="23"/>
  <c r="N53" i="23" s="1"/>
  <c r="M60" i="23"/>
  <c r="N60" i="23" s="1"/>
  <c r="N61" i="23"/>
  <c r="S63" i="23"/>
  <c r="X63" i="23" s="1"/>
  <c r="M69" i="23"/>
  <c r="N69" i="23" s="1"/>
  <c r="M76" i="23"/>
  <c r="N76" i="23" s="1"/>
  <c r="N77" i="23"/>
  <c r="S79" i="23"/>
  <c r="X79" i="23" s="1"/>
  <c r="W153" i="22"/>
  <c r="W162" i="22"/>
  <c r="M5" i="23"/>
  <c r="N5" i="23" s="1"/>
  <c r="W9" i="23"/>
  <c r="U11" i="23"/>
  <c r="S13" i="23"/>
  <c r="X13" i="23" s="1"/>
  <c r="P19" i="23"/>
  <c r="W35" i="23"/>
  <c r="W67" i="23"/>
  <c r="N86" i="23"/>
  <c r="P92" i="23"/>
  <c r="W11" i="23"/>
  <c r="X15" i="23"/>
  <c r="S26" i="23"/>
  <c r="X26" i="23" s="1"/>
  <c r="P16" i="24"/>
  <c r="M16" i="24"/>
  <c r="W164" i="22"/>
  <c r="W166" i="22"/>
  <c r="W168" i="22"/>
  <c r="U15" i="23"/>
  <c r="W17" i="23"/>
  <c r="S19" i="23"/>
  <c r="X19" i="23" s="1"/>
  <c r="N47" i="23"/>
  <c r="N54" i="23"/>
  <c r="P63" i="23"/>
  <c r="M63" i="23"/>
  <c r="X85" i="23"/>
  <c r="W101" i="23"/>
  <c r="N80" i="23"/>
  <c r="U85" i="23"/>
  <c r="P95" i="23"/>
  <c r="N151" i="23"/>
  <c r="U220" i="22"/>
  <c r="R226" i="23"/>
  <c r="L225" i="23"/>
  <c r="P223" i="23"/>
  <c r="O226" i="23"/>
  <c r="S224" i="23"/>
  <c r="M223" i="23"/>
  <c r="M226" i="23"/>
  <c r="Q224" i="23"/>
  <c r="K223" i="23"/>
  <c r="K226" i="23"/>
  <c r="O224" i="23"/>
  <c r="J226" i="23"/>
  <c r="N224" i="23"/>
  <c r="L224" i="23"/>
  <c r="P222" i="23"/>
  <c r="P225" i="23"/>
  <c r="L223" i="23"/>
  <c r="O225" i="23"/>
  <c r="J223" i="23"/>
  <c r="M225" i="23"/>
  <c r="O222" i="23"/>
  <c r="K225" i="23"/>
  <c r="J225" i="23"/>
  <c r="R224" i="23"/>
  <c r="P224" i="23"/>
  <c r="M224" i="23"/>
  <c r="S226" i="23"/>
  <c r="K224" i="23"/>
  <c r="Q226" i="23"/>
  <c r="J224" i="23"/>
  <c r="P226" i="23"/>
  <c r="S223" i="23"/>
  <c r="N226" i="23"/>
  <c r="R223" i="23"/>
  <c r="L226" i="23"/>
  <c r="Q225" i="23"/>
  <c r="Q223" i="23"/>
  <c r="O223" i="23"/>
  <c r="N223" i="23"/>
  <c r="M6" i="23"/>
  <c r="N6" i="23" s="1"/>
  <c r="W19" i="23"/>
  <c r="X37" i="23"/>
  <c r="U44" i="23"/>
  <c r="P47" i="23"/>
  <c r="X53" i="23"/>
  <c r="U60" i="23"/>
  <c r="X69" i="23"/>
  <c r="U76" i="23"/>
  <c r="P79" i="23"/>
  <c r="M200" i="23"/>
  <c r="M88" i="23"/>
  <c r="N88" i="23" s="1"/>
  <c r="M127" i="23"/>
  <c r="N186" i="23"/>
  <c r="R214" i="24"/>
  <c r="R219" i="24"/>
  <c r="S3" i="24"/>
  <c r="X3" i="24" s="1"/>
  <c r="AA9" i="23"/>
  <c r="AA11" i="23"/>
  <c r="AA13" i="23"/>
  <c r="AA15" i="23"/>
  <c r="U125" i="23"/>
  <c r="M125" i="23"/>
  <c r="M143" i="23"/>
  <c r="X147" i="23"/>
  <c r="N160" i="23"/>
  <c r="P166" i="23"/>
  <c r="N188" i="23"/>
  <c r="W209" i="23"/>
  <c r="U209" i="23"/>
  <c r="R225" i="24"/>
  <c r="P111" i="23"/>
  <c r="N112" i="23"/>
  <c r="S120" i="23"/>
  <c r="X120" i="23" s="1"/>
  <c r="W125" i="23"/>
  <c r="P127" i="23"/>
  <c r="P150" i="23"/>
  <c r="P168" i="23"/>
  <c r="N171" i="23"/>
  <c r="U82" i="23"/>
  <c r="U98" i="23"/>
  <c r="P134" i="23"/>
  <c r="U143" i="23"/>
  <c r="N170" i="23"/>
  <c r="S175" i="23"/>
  <c r="X175" i="23" s="1"/>
  <c r="U191" i="23"/>
  <c r="P200" i="23"/>
  <c r="U111" i="23"/>
  <c r="U127" i="23"/>
  <c r="S150" i="23"/>
  <c r="X150" i="23" s="1"/>
  <c r="U168" i="23"/>
  <c r="N174" i="23"/>
  <c r="S184" i="23"/>
  <c r="X184" i="23" s="1"/>
  <c r="M37" i="24"/>
  <c r="S37" i="24"/>
  <c r="X37" i="24" s="1"/>
  <c r="M61" i="24"/>
  <c r="S61" i="24"/>
  <c r="X61" i="24" s="1"/>
  <c r="X101" i="23"/>
  <c r="M129" i="23"/>
  <c r="N129" i="23" s="1"/>
  <c r="S134" i="23"/>
  <c r="X134" i="23" s="1"/>
  <c r="N153" i="23"/>
  <c r="W168" i="23"/>
  <c r="N172" i="23"/>
  <c r="U200" i="23"/>
  <c r="M113" i="23"/>
  <c r="N113" i="23" s="1"/>
  <c r="S118" i="23"/>
  <c r="X118" i="23" s="1"/>
  <c r="N137" i="23"/>
  <c r="M175" i="23"/>
  <c r="N176" i="23"/>
  <c r="P182" i="23"/>
  <c r="W200" i="23"/>
  <c r="M212" i="23"/>
  <c r="S212" i="23"/>
  <c r="X212" i="23" s="1"/>
  <c r="P212" i="23"/>
  <c r="M5" i="24"/>
  <c r="P37" i="24"/>
  <c r="M67" i="24"/>
  <c r="S67" i="24"/>
  <c r="X67" i="24" s="1"/>
  <c r="M22" i="23"/>
  <c r="N22" i="23" s="1"/>
  <c r="N114" i="23"/>
  <c r="P136" i="23"/>
  <c r="X161" i="23"/>
  <c r="N206" i="23"/>
  <c r="M29" i="23"/>
  <c r="N103" i="23"/>
  <c r="S104" i="23"/>
  <c r="X104" i="23" s="1"/>
  <c r="P120" i="23"/>
  <c r="S132" i="23"/>
  <c r="X132" i="23" s="1"/>
  <c r="M147" i="23"/>
  <c r="N147" i="23" s="1"/>
  <c r="U152" i="23"/>
  <c r="N155" i="23"/>
  <c r="P175" i="23"/>
  <c r="S182" i="23"/>
  <c r="X182" i="23" s="1"/>
  <c r="X193" i="23"/>
  <c r="N204" i="23"/>
  <c r="P73" i="24"/>
  <c r="M73" i="24"/>
  <c r="S73" i="24"/>
  <c r="X73" i="24" s="1"/>
  <c r="AC84" i="24"/>
  <c r="AE84" i="24" s="1"/>
  <c r="W84" i="24"/>
  <c r="M20" i="23"/>
  <c r="N20" i="23" s="1"/>
  <c r="M36" i="23"/>
  <c r="N36" i="23" s="1"/>
  <c r="M52" i="23"/>
  <c r="N52" i="23" s="1"/>
  <c r="M68" i="23"/>
  <c r="N68" i="23" s="1"/>
  <c r="S116" i="23"/>
  <c r="X116" i="23" s="1"/>
  <c r="M131" i="23"/>
  <c r="N131" i="23" s="1"/>
  <c r="U136" i="23"/>
  <c r="X145" i="23"/>
  <c r="W152" i="23"/>
  <c r="W161" i="23"/>
  <c r="U120" i="23"/>
  <c r="X129" i="23"/>
  <c r="W136" i="23"/>
  <c r="P148" i="23"/>
  <c r="M148" i="23"/>
  <c r="N148" i="23" s="1"/>
  <c r="P154" i="23"/>
  <c r="U175" i="23"/>
  <c r="P184" i="23"/>
  <c r="W193" i="23"/>
  <c r="P207" i="23"/>
  <c r="M207" i="23"/>
  <c r="N207" i="23" s="1"/>
  <c r="AC4" i="24"/>
  <c r="AE4" i="24" s="1"/>
  <c r="W4" i="24"/>
  <c r="X12" i="24"/>
  <c r="N12" i="24"/>
  <c r="M33" i="24"/>
  <c r="S33" i="24"/>
  <c r="X33" i="24" s="1"/>
  <c r="X113" i="23"/>
  <c r="W120" i="23"/>
  <c r="P132" i="23"/>
  <c r="M132" i="23"/>
  <c r="P138" i="23"/>
  <c r="W145" i="23"/>
  <c r="N156" i="23"/>
  <c r="N158" i="23"/>
  <c r="N208" i="23"/>
  <c r="N26" i="24"/>
  <c r="AC65" i="24"/>
  <c r="AE65" i="24" s="1"/>
  <c r="W65" i="24"/>
  <c r="S111" i="23"/>
  <c r="X111" i="23" s="1"/>
  <c r="P116" i="23"/>
  <c r="M116" i="23"/>
  <c r="S127" i="23"/>
  <c r="X127" i="23" s="1"/>
  <c r="W129" i="23"/>
  <c r="N140" i="23"/>
  <c r="N142" i="23"/>
  <c r="S154" i="23"/>
  <c r="X154" i="23" s="1"/>
  <c r="U157" i="23"/>
  <c r="M157" i="23"/>
  <c r="N157" i="23" s="1"/>
  <c r="S168" i="23"/>
  <c r="X168" i="23" s="1"/>
  <c r="U184" i="23"/>
  <c r="S191" i="23"/>
  <c r="X191" i="23" s="1"/>
  <c r="W212" i="23"/>
  <c r="W31" i="24"/>
  <c r="W113" i="23"/>
  <c r="N124" i="23"/>
  <c r="N126" i="23"/>
  <c r="S138" i="23"/>
  <c r="X138" i="23" s="1"/>
  <c r="U141" i="23"/>
  <c r="M141" i="23"/>
  <c r="N167" i="23"/>
  <c r="W184" i="23"/>
  <c r="N198" i="23"/>
  <c r="S200" i="23"/>
  <c r="X200" i="23" s="1"/>
  <c r="AC22" i="24"/>
  <c r="AE22" i="24" s="1"/>
  <c r="W22" i="24"/>
  <c r="X24" i="24"/>
  <c r="M10" i="24"/>
  <c r="N10" i="24" s="1"/>
  <c r="N20" i="24"/>
  <c r="S21" i="24"/>
  <c r="X21" i="24" s="1"/>
  <c r="U23" i="24"/>
  <c r="P67" i="24"/>
  <c r="W95" i="24"/>
  <c r="P108" i="24"/>
  <c r="S138" i="24"/>
  <c r="X138" i="24" s="1"/>
  <c r="K255" i="24"/>
  <c r="K219" i="24"/>
  <c r="K214" i="24"/>
  <c r="AC8" i="24"/>
  <c r="AE8" i="24" s="1"/>
  <c r="W8" i="24"/>
  <c r="P33" i="24"/>
  <c r="P61" i="24"/>
  <c r="P81" i="24"/>
  <c r="M81" i="24"/>
  <c r="P163" i="24"/>
  <c r="M163" i="24"/>
  <c r="M173" i="23"/>
  <c r="M189" i="23"/>
  <c r="N189" i="23" s="1"/>
  <c r="M205" i="23"/>
  <c r="M210" i="23"/>
  <c r="N210" i="23" s="1"/>
  <c r="U5" i="24"/>
  <c r="W23" i="24"/>
  <c r="W53" i="24"/>
  <c r="P75" i="24"/>
  <c r="M75" i="24"/>
  <c r="M164" i="23"/>
  <c r="M180" i="23"/>
  <c r="N180" i="23" s="1"/>
  <c r="M196" i="23"/>
  <c r="N196" i="23" s="1"/>
  <c r="M3" i="24"/>
  <c r="W5" i="24"/>
  <c r="P11" i="24"/>
  <c r="M11" i="24"/>
  <c r="M14" i="24"/>
  <c r="M17" i="24"/>
  <c r="N17" i="24" s="1"/>
  <c r="P29" i="24"/>
  <c r="W47" i="24"/>
  <c r="P49" i="24"/>
  <c r="W79" i="24"/>
  <c r="W16" i="24"/>
  <c r="M25" i="24"/>
  <c r="N25" i="24" s="1"/>
  <c r="W37" i="24"/>
  <c r="W87" i="24"/>
  <c r="S92" i="24"/>
  <c r="X92" i="24" s="1"/>
  <c r="M92" i="24"/>
  <c r="P98" i="24"/>
  <c r="M210" i="24"/>
  <c r="P210" i="24"/>
  <c r="M213" i="23"/>
  <c r="N213" i="23" s="1"/>
  <c r="W67" i="24"/>
  <c r="P69" i="24"/>
  <c r="P91" i="24"/>
  <c r="W112" i="24"/>
  <c r="P3" i="24"/>
  <c r="P7" i="24"/>
  <c r="X10" i="24"/>
  <c r="AC16" i="24"/>
  <c r="AE16" i="24" s="1"/>
  <c r="N18" i="24"/>
  <c r="P39" i="24"/>
  <c r="W61" i="24"/>
  <c r="P63" i="24"/>
  <c r="U98" i="24"/>
  <c r="Q214" i="24"/>
  <c r="N245" i="24" s="1"/>
  <c r="N247" i="24" s="1"/>
  <c r="U10" i="24"/>
  <c r="P21" i="24"/>
  <c r="W43" i="24"/>
  <c r="P57" i="24"/>
  <c r="S69" i="24"/>
  <c r="X69" i="24" s="1"/>
  <c r="P77" i="24"/>
  <c r="M77" i="24"/>
  <c r="M83" i="24"/>
  <c r="W90" i="24"/>
  <c r="M94" i="24"/>
  <c r="W98" i="24"/>
  <c r="AC6" i="24"/>
  <c r="AE6" i="24" s="1"/>
  <c r="W6" i="24"/>
  <c r="S7" i="24"/>
  <c r="X7" i="24" s="1"/>
  <c r="S9" i="24"/>
  <c r="X9" i="24" s="1"/>
  <c r="AC24" i="24"/>
  <c r="AE24" i="24" s="1"/>
  <c r="W24" i="24"/>
  <c r="P35" i="24"/>
  <c r="P45" i="24"/>
  <c r="P51" i="24"/>
  <c r="P71" i="24"/>
  <c r="M71" i="24"/>
  <c r="S91" i="24"/>
  <c r="X91" i="24" s="1"/>
  <c r="U92" i="24"/>
  <c r="M211" i="23"/>
  <c r="N211" i="23" s="1"/>
  <c r="N4" i="24"/>
  <c r="U7" i="24"/>
  <c r="W12" i="24"/>
  <c r="U12" i="24"/>
  <c r="U21" i="24"/>
  <c r="W92" i="24"/>
  <c r="X101" i="24"/>
  <c r="W14" i="24"/>
  <c r="S16" i="24"/>
  <c r="X16" i="24" s="1"/>
  <c r="U17" i="24"/>
  <c r="W69" i="24"/>
  <c r="S109" i="24"/>
  <c r="X109" i="24" s="1"/>
  <c r="AC3" i="24"/>
  <c r="AE3" i="24" s="1"/>
  <c r="W3" i="24"/>
  <c r="P65" i="24"/>
  <c r="X94" i="24"/>
  <c r="W101" i="24"/>
  <c r="P126" i="24"/>
  <c r="M209" i="23"/>
  <c r="N209" i="23" s="1"/>
  <c r="P27" i="24"/>
  <c r="P41" i="24"/>
  <c r="P59" i="24"/>
  <c r="P79" i="24"/>
  <c r="M79" i="24"/>
  <c r="S89" i="24"/>
  <c r="X89" i="24" s="1"/>
  <c r="AC142" i="24"/>
  <c r="AE142" i="24" s="1"/>
  <c r="W142" i="24"/>
  <c r="M145" i="24"/>
  <c r="P145" i="24"/>
  <c r="P95" i="24"/>
  <c r="P120" i="24"/>
  <c r="P152" i="24"/>
  <c r="P92" i="24"/>
  <c r="U108" i="24"/>
  <c r="P114" i="24"/>
  <c r="S116" i="24"/>
  <c r="X116" i="24" s="1"/>
  <c r="P132" i="24"/>
  <c r="S141" i="24"/>
  <c r="X141" i="24" s="1"/>
  <c r="P89" i="24"/>
  <c r="P105" i="24"/>
  <c r="P109" i="24"/>
  <c r="P138" i="24"/>
  <c r="P86" i="24"/>
  <c r="W88" i="24"/>
  <c r="W91" i="24"/>
  <c r="P102" i="24"/>
  <c r="W104" i="24"/>
  <c r="W108" i="24"/>
  <c r="P115" i="24"/>
  <c r="S145" i="24"/>
  <c r="X145" i="24" s="1"/>
  <c r="W172" i="24"/>
  <c r="Q225" i="24"/>
  <c r="P99" i="24"/>
  <c r="U138" i="24"/>
  <c r="P141" i="24"/>
  <c r="M141" i="24"/>
  <c r="U145" i="24"/>
  <c r="AC151" i="24"/>
  <c r="AE151" i="24" s="1"/>
  <c r="W151" i="24"/>
  <c r="S157" i="24"/>
  <c r="X157" i="24" s="1"/>
  <c r="W48" i="24"/>
  <c r="W50" i="24"/>
  <c r="W52" i="24"/>
  <c r="W54" i="24"/>
  <c r="W56" i="24"/>
  <c r="W58" i="24"/>
  <c r="W60" i="24"/>
  <c r="W62" i="24"/>
  <c r="W64" i="24"/>
  <c r="W66" i="24"/>
  <c r="W68" i="24"/>
  <c r="W70" i="24"/>
  <c r="W72" i="24"/>
  <c r="W74" i="24"/>
  <c r="W76" i="24"/>
  <c r="W78" i="24"/>
  <c r="W80" i="24"/>
  <c r="P96" i="24"/>
  <c r="P110" i="24"/>
  <c r="P122" i="24"/>
  <c r="S124" i="24"/>
  <c r="X124" i="24" s="1"/>
  <c r="P128" i="24"/>
  <c r="W138" i="24"/>
  <c r="P154" i="24"/>
  <c r="P189" i="24"/>
  <c r="Q224" i="24"/>
  <c r="L223" i="24"/>
  <c r="P224" i="24"/>
  <c r="K223" i="24"/>
  <c r="S225" i="24"/>
  <c r="O224" i="24"/>
  <c r="J223" i="24"/>
  <c r="S226" i="24"/>
  <c r="O225" i="24"/>
  <c r="K224" i="24"/>
  <c r="Q222" i="24"/>
  <c r="R226" i="24"/>
  <c r="N225" i="24"/>
  <c r="J224" i="24"/>
  <c r="P222" i="24"/>
  <c r="Q226" i="24"/>
  <c r="M225" i="24"/>
  <c r="O222" i="24"/>
  <c r="P226" i="24"/>
  <c r="L225" i="24"/>
  <c r="S223" i="24"/>
  <c r="N222" i="24"/>
  <c r="O226" i="24"/>
  <c r="K225" i="24"/>
  <c r="R223" i="24"/>
  <c r="M222" i="24"/>
  <c r="N226" i="24"/>
  <c r="J225" i="24"/>
  <c r="Q223" i="24"/>
  <c r="L222" i="24"/>
  <c r="M226" i="24"/>
  <c r="P223" i="24"/>
  <c r="K222" i="24"/>
  <c r="L226" i="24"/>
  <c r="O223" i="24"/>
  <c r="J222" i="24"/>
  <c r="K226" i="24"/>
  <c r="S224" i="24"/>
  <c r="N223" i="24"/>
  <c r="J226" i="24"/>
  <c r="R224" i="24"/>
  <c r="M223" i="24"/>
  <c r="P225" i="24"/>
  <c r="N224" i="24"/>
  <c r="M224" i="24"/>
  <c r="L224" i="24"/>
  <c r="S222" i="24"/>
  <c r="R222" i="24"/>
  <c r="W19" i="24"/>
  <c r="S115" i="24"/>
  <c r="X115" i="24" s="1"/>
  <c r="P116" i="24"/>
  <c r="P147" i="24"/>
  <c r="P166" i="24"/>
  <c r="P188" i="24"/>
  <c r="P90" i="24"/>
  <c r="S189" i="24"/>
  <c r="X189" i="24" s="1"/>
  <c r="W146" i="24"/>
  <c r="X147" i="24"/>
  <c r="P100" i="24"/>
  <c r="W102" i="24"/>
  <c r="W105" i="24"/>
  <c r="W110" i="24"/>
  <c r="W139" i="24"/>
  <c r="U140" i="24"/>
  <c r="U147" i="24"/>
  <c r="P157" i="24"/>
  <c r="S194" i="24"/>
  <c r="X194" i="24" s="1"/>
  <c r="P97" i="24"/>
  <c r="S108" i="24"/>
  <c r="X108" i="24" s="1"/>
  <c r="P124" i="24"/>
  <c r="S126" i="24"/>
  <c r="X126" i="24" s="1"/>
  <c r="W147" i="24"/>
  <c r="S163" i="24"/>
  <c r="X163" i="24" s="1"/>
  <c r="W176" i="24"/>
  <c r="L219" i="24"/>
  <c r="L214" i="24"/>
  <c r="L255" i="24"/>
  <c r="L257" i="24" s="1"/>
  <c r="P94" i="24"/>
  <c r="P107" i="24"/>
  <c r="S120" i="24"/>
  <c r="X120" i="24" s="1"/>
  <c r="U150" i="24"/>
  <c r="M150" i="24"/>
  <c r="S152" i="24"/>
  <c r="X152" i="24" s="1"/>
  <c r="W155" i="24"/>
  <c r="S164" i="24"/>
  <c r="X164" i="24" s="1"/>
  <c r="U165" i="24"/>
  <c r="P178" i="24"/>
  <c r="W137" i="24"/>
  <c r="W144" i="24"/>
  <c r="W153" i="24"/>
  <c r="P170" i="24"/>
  <c r="W182" i="24"/>
  <c r="P194" i="24"/>
  <c r="M212" i="24"/>
  <c r="P212" i="24"/>
  <c r="P160" i="24"/>
  <c r="X173" i="24"/>
  <c r="S196" i="24"/>
  <c r="X196" i="24" s="1"/>
  <c r="M167" i="24"/>
  <c r="U173" i="24"/>
  <c r="P184" i="24"/>
  <c r="W188" i="24"/>
  <c r="S208" i="24"/>
  <c r="X208" i="24" s="1"/>
  <c r="W159" i="24"/>
  <c r="W166" i="24"/>
  <c r="W140" i="24"/>
  <c r="W149" i="24"/>
  <c r="M175" i="24"/>
  <c r="W178" i="24"/>
  <c r="P190" i="24"/>
  <c r="W194" i="24"/>
  <c r="M139" i="24"/>
  <c r="M161" i="24"/>
  <c r="S162" i="24"/>
  <c r="X162" i="24" s="1"/>
  <c r="U163" i="24"/>
  <c r="P164" i="24"/>
  <c r="W170" i="24"/>
  <c r="S192" i="24"/>
  <c r="X192" i="24" s="1"/>
  <c r="M208" i="24"/>
  <c r="P208" i="24"/>
  <c r="S156" i="24"/>
  <c r="X156" i="24" s="1"/>
  <c r="P180" i="24"/>
  <c r="P196" i="24"/>
  <c r="P158" i="24"/>
  <c r="P168" i="24"/>
  <c r="S182" i="24"/>
  <c r="X182" i="24" s="1"/>
  <c r="S198" i="24"/>
  <c r="X198" i="24" s="1"/>
  <c r="U167" i="24"/>
  <c r="S204" i="24"/>
  <c r="X204" i="24" s="1"/>
  <c r="S210" i="24"/>
  <c r="X210" i="24" s="1"/>
  <c r="W157" i="24"/>
  <c r="S166" i="24"/>
  <c r="X166" i="24" s="1"/>
  <c r="S188" i="24"/>
  <c r="X188" i="24" s="1"/>
  <c r="U175" i="24"/>
  <c r="S178" i="24"/>
  <c r="X178" i="24" s="1"/>
  <c r="W180" i="24"/>
  <c r="P192" i="24"/>
  <c r="AC211" i="24"/>
  <c r="AE211" i="24" s="1"/>
  <c r="AC213" i="24"/>
  <c r="AE213" i="24" s="1"/>
  <c r="U220" i="24"/>
  <c r="N132" i="23" l="1"/>
  <c r="N95" i="22"/>
  <c r="N70" i="23"/>
  <c r="N209" i="19"/>
  <c r="N108" i="19"/>
  <c r="N169" i="22"/>
  <c r="N169" i="23"/>
  <c r="N45" i="23"/>
  <c r="N86" i="20"/>
  <c r="N10" i="22"/>
  <c r="N14" i="24"/>
  <c r="N173" i="23"/>
  <c r="N115" i="23"/>
  <c r="N150" i="22"/>
  <c r="N15" i="22"/>
  <c r="X39" i="23"/>
  <c r="N87" i="20"/>
  <c r="N163" i="19"/>
  <c r="N112" i="20"/>
  <c r="N105" i="20"/>
  <c r="N95" i="20"/>
  <c r="N198" i="22"/>
  <c r="N115" i="19"/>
  <c r="N126" i="22"/>
  <c r="N52" i="22"/>
  <c r="N211" i="19"/>
  <c r="N113" i="19"/>
  <c r="N5" i="19"/>
  <c r="N135" i="23"/>
  <c r="N62" i="23"/>
  <c r="N166" i="23"/>
  <c r="N88" i="22"/>
  <c r="N22" i="24"/>
  <c r="N140" i="19"/>
  <c r="N163" i="23"/>
  <c r="N135" i="19"/>
  <c r="N139" i="23"/>
  <c r="N45" i="20"/>
  <c r="N119" i="22"/>
  <c r="N117" i="23"/>
  <c r="N83" i="22"/>
  <c r="N142" i="20"/>
  <c r="N19" i="24"/>
  <c r="N200" i="22"/>
  <c r="N193" i="20"/>
  <c r="N104" i="20"/>
  <c r="N152" i="23"/>
  <c r="N65" i="22"/>
  <c r="N123" i="20"/>
  <c r="N67" i="20"/>
  <c r="N80" i="19"/>
  <c r="N65" i="20"/>
  <c r="N5" i="24"/>
  <c r="R224" i="19"/>
  <c r="N159" i="23"/>
  <c r="N166" i="20"/>
  <c r="N94" i="20"/>
  <c r="N97" i="22"/>
  <c r="N64" i="20"/>
  <c r="N110" i="19"/>
  <c r="N120" i="19"/>
  <c r="N29" i="22"/>
  <c r="N67" i="22"/>
  <c r="N6" i="19"/>
  <c r="N38" i="23"/>
  <c r="N190" i="22"/>
  <c r="N21" i="23"/>
  <c r="N125" i="20"/>
  <c r="N157" i="20"/>
  <c r="N54" i="19"/>
  <c r="N121" i="19"/>
  <c r="N154" i="20"/>
  <c r="N120" i="20"/>
  <c r="N192" i="23"/>
  <c r="N26" i="20"/>
  <c r="N29" i="23"/>
  <c r="N143" i="23"/>
  <c r="N116" i="20"/>
  <c r="N8" i="22"/>
  <c r="N156" i="19"/>
  <c r="N196" i="19"/>
  <c r="N125" i="23"/>
  <c r="N154" i="19"/>
  <c r="N179" i="19"/>
  <c r="H224" i="24"/>
  <c r="N146" i="22"/>
  <c r="N38" i="20"/>
  <c r="N83" i="19"/>
  <c r="N106" i="20"/>
  <c r="N18" i="20"/>
  <c r="L214" i="22"/>
  <c r="J216" i="22" s="1"/>
  <c r="N151" i="19"/>
  <c r="N134" i="19"/>
  <c r="N43" i="22"/>
  <c r="N89" i="23"/>
  <c r="N96" i="23"/>
  <c r="N165" i="22"/>
  <c r="N131" i="22"/>
  <c r="N47" i="22"/>
  <c r="N58" i="20"/>
  <c r="N170" i="19"/>
  <c r="N6" i="24"/>
  <c r="N195" i="19"/>
  <c r="N187" i="22"/>
  <c r="N138" i="20"/>
  <c r="N46" i="20"/>
  <c r="N200" i="19"/>
  <c r="N136" i="19"/>
  <c r="N45" i="19"/>
  <c r="N84" i="22"/>
  <c r="N168" i="19"/>
  <c r="N36" i="19"/>
  <c r="X200" i="22"/>
  <c r="N79" i="23"/>
  <c r="N199" i="23"/>
  <c r="N195" i="22"/>
  <c r="N32" i="22"/>
  <c r="N210" i="20"/>
  <c r="N48" i="20"/>
  <c r="N175" i="19"/>
  <c r="J224" i="19"/>
  <c r="K224" i="19"/>
  <c r="N100" i="22"/>
  <c r="N176" i="19"/>
  <c r="N92" i="19"/>
  <c r="N87" i="19"/>
  <c r="N25" i="19"/>
  <c r="N160" i="19"/>
  <c r="N141" i="23"/>
  <c r="N213" i="22"/>
  <c r="N194" i="22"/>
  <c r="N53" i="19"/>
  <c r="N7" i="23"/>
  <c r="N66" i="22"/>
  <c r="N122" i="19"/>
  <c r="N18" i="22"/>
  <c r="N44" i="23"/>
  <c r="N123" i="23"/>
  <c r="N27" i="20"/>
  <c r="N177" i="22"/>
  <c r="N181" i="22"/>
  <c r="N116" i="23"/>
  <c r="N182" i="23"/>
  <c r="H224" i="22"/>
  <c r="N85" i="20"/>
  <c r="N177" i="19"/>
  <c r="N53" i="22"/>
  <c r="N34" i="20"/>
  <c r="N133" i="19"/>
  <c r="N11" i="24"/>
  <c r="N192" i="22"/>
  <c r="N82" i="22"/>
  <c r="Q224" i="19"/>
  <c r="N32" i="19"/>
  <c r="L225" i="22"/>
  <c r="N136" i="23"/>
  <c r="N108" i="23"/>
  <c r="N65" i="23"/>
  <c r="N211" i="22"/>
  <c r="N167" i="22"/>
  <c r="H226" i="19"/>
  <c r="M224" i="19"/>
  <c r="N19" i="19"/>
  <c r="N35" i="22"/>
  <c r="N39" i="20"/>
  <c r="N77" i="19"/>
  <c r="N107" i="23"/>
  <c r="N83" i="23"/>
  <c r="N90" i="20"/>
  <c r="N19" i="22"/>
  <c r="N27" i="22"/>
  <c r="N185" i="19"/>
  <c r="N18" i="19"/>
  <c r="N104" i="22"/>
  <c r="N33" i="22"/>
  <c r="N59" i="19"/>
  <c r="N39" i="19"/>
  <c r="N31" i="19"/>
  <c r="N146" i="19"/>
  <c r="N201" i="19"/>
  <c r="N9" i="23"/>
  <c r="U152" i="22"/>
  <c r="U214" i="22" s="1"/>
  <c r="J225" i="22"/>
  <c r="N16" i="20"/>
  <c r="W214" i="19"/>
  <c r="V214" i="19" s="1"/>
  <c r="N16" i="19"/>
  <c r="N9" i="22"/>
  <c r="N92" i="20"/>
  <c r="N138" i="22"/>
  <c r="N63" i="22"/>
  <c r="N25" i="22"/>
  <c r="N13" i="22"/>
  <c r="N34" i="19"/>
  <c r="N105" i="23"/>
  <c r="N91" i="20"/>
  <c r="N138" i="23"/>
  <c r="N157" i="22"/>
  <c r="Q232" i="19"/>
  <c r="N132" i="19"/>
  <c r="N24" i="19"/>
  <c r="N177" i="23"/>
  <c r="H225" i="22"/>
  <c r="N23" i="24"/>
  <c r="N212" i="20"/>
  <c r="S219" i="24"/>
  <c r="N35" i="23"/>
  <c r="P222" i="22"/>
  <c r="N178" i="20"/>
  <c r="N127" i="19"/>
  <c r="N55" i="23"/>
  <c r="N205" i="22"/>
  <c r="N160" i="20"/>
  <c r="N182" i="19"/>
  <c r="N11" i="22"/>
  <c r="N81" i="23"/>
  <c r="N163" i="22"/>
  <c r="H225" i="24"/>
  <c r="U219" i="24"/>
  <c r="T219" i="24" s="1"/>
  <c r="N124" i="22"/>
  <c r="N69" i="22"/>
  <c r="N32" i="23"/>
  <c r="N183" i="19"/>
  <c r="L255" i="22"/>
  <c r="L257" i="22" s="1"/>
  <c r="N61" i="20"/>
  <c r="N109" i="23"/>
  <c r="N210" i="22"/>
  <c r="N62" i="22"/>
  <c r="N74" i="22"/>
  <c r="N101" i="22"/>
  <c r="L221" i="21"/>
  <c r="N138" i="19"/>
  <c r="N201" i="20"/>
  <c r="N4" i="19"/>
  <c r="N168" i="22"/>
  <c r="N128" i="20"/>
  <c r="N70" i="20"/>
  <c r="N56" i="22"/>
  <c r="N56" i="19"/>
  <c r="N179" i="22"/>
  <c r="N49" i="23"/>
  <c r="N205" i="23"/>
  <c r="N31" i="23"/>
  <c r="N13" i="23"/>
  <c r="N96" i="19"/>
  <c r="N174" i="19"/>
  <c r="N32" i="20"/>
  <c r="N73" i="20"/>
  <c r="N175" i="23"/>
  <c r="N95" i="23"/>
  <c r="W214" i="23"/>
  <c r="M17" i="23"/>
  <c r="M214" i="23" s="1"/>
  <c r="N78" i="22"/>
  <c r="Q214" i="19"/>
  <c r="N119" i="19"/>
  <c r="N139" i="22"/>
  <c r="N56" i="23"/>
  <c r="N71" i="22"/>
  <c r="N90" i="19"/>
  <c r="N40" i="19"/>
  <c r="U17" i="23"/>
  <c r="U217" i="23" s="1"/>
  <c r="N201" i="22"/>
  <c r="N193" i="19"/>
  <c r="U217" i="19"/>
  <c r="T217" i="19" s="1"/>
  <c r="N111" i="19"/>
  <c r="N122" i="23"/>
  <c r="N97" i="23"/>
  <c r="N121" i="20"/>
  <c r="N109" i="19"/>
  <c r="N10" i="23"/>
  <c r="U255" i="24"/>
  <c r="T255" i="24" s="1"/>
  <c r="X174" i="22"/>
  <c r="N78" i="23"/>
  <c r="N177" i="20"/>
  <c r="H222" i="24"/>
  <c r="N117" i="22"/>
  <c r="N128" i="22"/>
  <c r="U214" i="20"/>
  <c r="T214" i="20" s="1"/>
  <c r="X181" i="23"/>
  <c r="W214" i="20"/>
  <c r="V214" i="20" s="1"/>
  <c r="N134" i="22"/>
  <c r="N197" i="22"/>
  <c r="N94" i="23"/>
  <c r="U214" i="24"/>
  <c r="T214" i="24" s="1"/>
  <c r="N164" i="23"/>
  <c r="L214" i="23"/>
  <c r="N51" i="20"/>
  <c r="N124" i="19"/>
  <c r="N114" i="19"/>
  <c r="L224" i="19"/>
  <c r="U214" i="19"/>
  <c r="T214" i="19" s="1"/>
  <c r="W217" i="19"/>
  <c r="W219" i="19" s="1"/>
  <c r="V219" i="19" s="1"/>
  <c r="N57" i="23"/>
  <c r="N6" i="22"/>
  <c r="N137" i="22"/>
  <c r="N212" i="19"/>
  <c r="U219" i="22"/>
  <c r="T219" i="22" s="1"/>
  <c r="N189" i="22"/>
  <c r="AA17" i="23"/>
  <c r="AA18" i="23" s="1"/>
  <c r="N39" i="22"/>
  <c r="N132" i="22"/>
  <c r="N48" i="22"/>
  <c r="N21" i="22"/>
  <c r="W255" i="22"/>
  <c r="W214" i="22"/>
  <c r="W219" i="22"/>
  <c r="V219" i="22" s="1"/>
  <c r="L245" i="24"/>
  <c r="L247" i="24" s="1"/>
  <c r="J216" i="24"/>
  <c r="N120" i="23"/>
  <c r="N127" i="23"/>
  <c r="N63" i="23"/>
  <c r="N26" i="23"/>
  <c r="N58" i="23"/>
  <c r="N168" i="23"/>
  <c r="H223" i="22"/>
  <c r="K152" i="22"/>
  <c r="M152" i="21"/>
  <c r="N178" i="22"/>
  <c r="Q17" i="23"/>
  <c r="Q152" i="21"/>
  <c r="Q152" i="22" s="1"/>
  <c r="N116" i="19"/>
  <c r="N42" i="23"/>
  <c r="N80" i="22"/>
  <c r="R17" i="23"/>
  <c r="S169" i="21"/>
  <c r="X169" i="21" s="1"/>
  <c r="R152" i="21"/>
  <c r="N21" i="20"/>
  <c r="R217" i="19"/>
  <c r="S217" i="19" s="1"/>
  <c r="W217" i="20"/>
  <c r="R225" i="23"/>
  <c r="L179" i="21"/>
  <c r="L187" i="21" s="1"/>
  <c r="L189" i="21" s="1"/>
  <c r="M170" i="21"/>
  <c r="N170" i="21" s="1"/>
  <c r="M214" i="20"/>
  <c r="R214" i="19"/>
  <c r="N200" i="23"/>
  <c r="W217" i="23"/>
  <c r="N99" i="23"/>
  <c r="N121" i="22"/>
  <c r="N75" i="22"/>
  <c r="N85" i="22"/>
  <c r="R219" i="19"/>
  <c r="I216" i="24"/>
  <c r="K245" i="24"/>
  <c r="K247" i="24" s="1"/>
  <c r="N252" i="24" s="1"/>
  <c r="N154" i="23"/>
  <c r="L245" i="22"/>
  <c r="L247" i="22" s="1"/>
  <c r="U217" i="20"/>
  <c r="N7" i="22"/>
  <c r="N3" i="22"/>
  <c r="N150" i="23"/>
  <c r="N104" i="23"/>
  <c r="N86" i="22"/>
  <c r="N207" i="19"/>
  <c r="N22" i="22"/>
  <c r="N29" i="20"/>
  <c r="H223" i="19"/>
  <c r="M219" i="19"/>
  <c r="M214" i="19"/>
  <c r="N3" i="19"/>
  <c r="N48" i="19"/>
  <c r="N45" i="22"/>
  <c r="N21" i="24"/>
  <c r="N103" i="19"/>
  <c r="N111" i="23"/>
  <c r="H226" i="24"/>
  <c r="P214" i="24"/>
  <c r="M245" i="24" s="1"/>
  <c r="M247" i="24" s="1"/>
  <c r="H223" i="24"/>
  <c r="N3" i="23"/>
  <c r="N64" i="22"/>
  <c r="P214" i="19"/>
  <c r="P217" i="19" s="1"/>
  <c r="R216" i="24"/>
  <c r="S214" i="24"/>
  <c r="X23" i="22"/>
  <c r="N23" i="22"/>
  <c r="N19" i="23"/>
  <c r="P214" i="20"/>
  <c r="N213" i="19"/>
  <c r="N212" i="23"/>
  <c r="N184" i="23"/>
  <c r="N67" i="23"/>
  <c r="N74" i="23"/>
  <c r="R225" i="22"/>
  <c r="N72" i="22"/>
  <c r="Q214" i="20"/>
  <c r="W214" i="24"/>
  <c r="V214" i="24" s="1"/>
  <c r="W255" i="24"/>
  <c r="W219" i="24"/>
  <c r="V219" i="24" s="1"/>
  <c r="N9" i="24"/>
  <c r="N16" i="24"/>
  <c r="N118" i="23"/>
  <c r="N141" i="22"/>
  <c r="N185" i="22"/>
  <c r="N191" i="23"/>
  <c r="N142" i="22"/>
  <c r="N108" i="22"/>
  <c r="N93" i="22"/>
  <c r="N144" i="22"/>
  <c r="N130" i="19"/>
  <c r="R214" i="20"/>
  <c r="S3" i="20"/>
  <c r="N3" i="20" s="1"/>
  <c r="R217" i="20"/>
  <c r="N199" i="19"/>
  <c r="N64" i="19"/>
  <c r="M214" i="24"/>
  <c r="N3" i="24"/>
  <c r="P152" i="21"/>
  <c r="O152" i="21" s="1"/>
  <c r="O152" i="22" s="1"/>
  <c r="O169" i="21"/>
  <c r="O17" i="23" s="1"/>
  <c r="P17" i="23" s="1"/>
  <c r="N7" i="24"/>
  <c r="X255" i="24"/>
  <c r="X219" i="24"/>
  <c r="N51" i="23"/>
  <c r="N70" i="22"/>
  <c r="N77" i="20"/>
  <c r="N159" i="20"/>
  <c r="N54" i="20"/>
  <c r="N126" i="19"/>
  <c r="N134" i="23"/>
  <c r="N90" i="23"/>
  <c r="H226" i="22"/>
  <c r="N208" i="22"/>
  <c r="N127" i="20"/>
  <c r="H224" i="19"/>
  <c r="V214" i="22" l="1"/>
  <c r="T214" i="22"/>
  <c r="U255" i="22"/>
  <c r="T255" i="22" s="1"/>
  <c r="P152" i="22"/>
  <c r="U219" i="19"/>
  <c r="T219" i="19" s="1"/>
  <c r="R222" i="23"/>
  <c r="U214" i="23"/>
  <c r="T214" i="23" s="1"/>
  <c r="N248" i="24"/>
  <c r="T217" i="23"/>
  <c r="U219" i="23"/>
  <c r="T219" i="23" s="1"/>
  <c r="V217" i="19"/>
  <c r="V214" i="23"/>
  <c r="U257" i="24"/>
  <c r="T257" i="24" s="1"/>
  <c r="O245" i="24"/>
  <c r="O247" i="24" s="1"/>
  <c r="O252" i="24" s="1"/>
  <c r="N219" i="20"/>
  <c r="N214" i="20"/>
  <c r="S17" i="23"/>
  <c r="Q222" i="23"/>
  <c r="R217" i="23"/>
  <c r="R214" i="23"/>
  <c r="M222" i="23"/>
  <c r="L222" i="23"/>
  <c r="J222" i="22"/>
  <c r="P214" i="22"/>
  <c r="M245" i="22" s="1"/>
  <c r="M247" i="22" s="1"/>
  <c r="V217" i="23"/>
  <c r="W219" i="23"/>
  <c r="V219" i="23" s="1"/>
  <c r="J222" i="23"/>
  <c r="P214" i="23"/>
  <c r="N214" i="24"/>
  <c r="K222" i="22"/>
  <c r="Q214" i="22"/>
  <c r="N245" i="22" s="1"/>
  <c r="N247" i="22" s="1"/>
  <c r="R216" i="19"/>
  <c r="R232" i="19"/>
  <c r="S232" i="19" s="1"/>
  <c r="S214" i="19"/>
  <c r="V225" i="19" s="1"/>
  <c r="Q214" i="23"/>
  <c r="K222" i="23"/>
  <c r="V255" i="22"/>
  <c r="W257" i="22"/>
  <c r="V257" i="22" s="1"/>
  <c r="V255" i="24"/>
  <c r="W257" i="24"/>
  <c r="V257" i="24" s="1"/>
  <c r="T217" i="20"/>
  <c r="U219" i="20"/>
  <c r="T219" i="20" s="1"/>
  <c r="R219" i="20"/>
  <c r="S217" i="20"/>
  <c r="Q217" i="20"/>
  <c r="R218" i="24"/>
  <c r="Q218" i="24" s="1"/>
  <c r="U224" i="24"/>
  <c r="U225" i="24" s="1"/>
  <c r="N219" i="19"/>
  <c r="N214" i="19"/>
  <c r="S224" i="19"/>
  <c r="N224" i="19"/>
  <c r="M152" i="22"/>
  <c r="K255" i="22"/>
  <c r="K214" i="22"/>
  <c r="K219" i="22"/>
  <c r="O222" i="22"/>
  <c r="R216" i="20"/>
  <c r="R231" i="20"/>
  <c r="S214" i="20"/>
  <c r="S225" i="22"/>
  <c r="N225" i="22"/>
  <c r="V217" i="20"/>
  <c r="W219" i="20"/>
  <c r="V219" i="20" s="1"/>
  <c r="N225" i="23"/>
  <c r="S225" i="23"/>
  <c r="S219" i="19"/>
  <c r="Q219" i="19"/>
  <c r="S152" i="21"/>
  <c r="X152" i="21" s="1"/>
  <c r="R152" i="22"/>
  <c r="M248" i="24"/>
  <c r="M252" i="24"/>
  <c r="U257" i="22" l="1"/>
  <c r="T257" i="22" s="1"/>
  <c r="O248" i="24"/>
  <c r="P247" i="24"/>
  <c r="Q247" i="24" s="1"/>
  <c r="N152" i="21"/>
  <c r="S152" i="22"/>
  <c r="X152" i="22" s="1"/>
  <c r="M222" i="22"/>
  <c r="R214" i="22"/>
  <c r="R219" i="22"/>
  <c r="S219" i="22" s="1"/>
  <c r="Q222" i="22"/>
  <c r="L222" i="22"/>
  <c r="I216" i="22"/>
  <c r="K245" i="22"/>
  <c r="K247" i="22" s="1"/>
  <c r="N252" i="22" s="1"/>
  <c r="R222" i="22"/>
  <c r="M214" i="22"/>
  <c r="Q219" i="20"/>
  <c r="S219" i="20"/>
  <c r="R216" i="23"/>
  <c r="S214" i="23"/>
  <c r="H222" i="22"/>
  <c r="X17" i="23"/>
  <c r="N17" i="23"/>
  <c r="S217" i="23"/>
  <c r="R219" i="23"/>
  <c r="N248" i="22" l="1"/>
  <c r="M248" i="22"/>
  <c r="M252" i="22"/>
  <c r="N152" i="22"/>
  <c r="N222" i="22" s="1"/>
  <c r="S219" i="23"/>
  <c r="Q219" i="23"/>
  <c r="S222" i="23"/>
  <c r="N214" i="23"/>
  <c r="N222" i="23"/>
  <c r="N219" i="23"/>
  <c r="O245" i="22"/>
  <c r="O247" i="22" s="1"/>
  <c r="S214" i="22"/>
  <c r="R216" i="22"/>
  <c r="X219" i="22"/>
  <c r="X255" i="22"/>
  <c r="S222" i="22" l="1"/>
  <c r="N214" i="22"/>
  <c r="U224" i="22"/>
  <c r="U225" i="22" s="1"/>
  <c r="R218" i="22"/>
  <c r="Q218" i="22" s="1"/>
  <c r="O252" i="22"/>
  <c r="O248" i="22"/>
  <c r="P247" i="22"/>
  <c r="Q247" i="22" s="1"/>
  <c r="O227" i="19" l="1"/>
  <c r="P227" i="19"/>
  <c r="P228" i="19" s="1"/>
  <c r="H227" i="19" l="1"/>
  <c r="R227" i="19"/>
  <c r="R228" i="19" s="1"/>
  <c r="O228" i="19"/>
  <c r="T228" i="19" l="1"/>
  <c r="J227" i="23" l="1"/>
  <c r="J227" i="20"/>
  <c r="J227" i="19"/>
  <c r="N227" i="19" l="1"/>
  <c r="M227" i="19"/>
  <c r="N227" i="20"/>
  <c r="M227" i="20"/>
  <c r="N227" i="23"/>
  <c r="M227" i="23"/>
  <c r="S163" i="17" l="1"/>
  <c r="S162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L26" i="17"/>
  <c r="S25" i="17"/>
  <c r="S24" i="17"/>
  <c r="S23" i="17"/>
  <c r="S22" i="17"/>
  <c r="M22" i="17"/>
  <c r="S21" i="17"/>
  <c r="M21" i="17"/>
  <c r="S20" i="17"/>
  <c r="M20" i="17"/>
  <c r="S19" i="17"/>
  <c r="M19" i="17"/>
  <c r="S18" i="17"/>
  <c r="M18" i="17"/>
  <c r="S17" i="17"/>
  <c r="M17" i="17"/>
  <c r="S16" i="17"/>
  <c r="M16" i="17"/>
  <c r="S15" i="17"/>
  <c r="M15" i="17"/>
  <c r="S14" i="17"/>
  <c r="M14" i="17"/>
  <c r="S13" i="17"/>
  <c r="M13" i="17"/>
  <c r="S12" i="17"/>
  <c r="M12" i="17"/>
  <c r="S11" i="17"/>
  <c r="M11" i="17"/>
  <c r="S10" i="17"/>
  <c r="M10" i="17"/>
  <c r="S9" i="17"/>
  <c r="M9" i="17"/>
  <c r="S8" i="17"/>
  <c r="M8" i="17"/>
  <c r="S7" i="17"/>
  <c r="M7" i="17"/>
  <c r="S6" i="17"/>
  <c r="M6" i="17"/>
  <c r="S5" i="17"/>
  <c r="M5" i="17"/>
  <c r="S4" i="17"/>
  <c r="M4" i="17"/>
  <c r="S3" i="17"/>
  <c r="M3" i="17"/>
  <c r="S1" i="17"/>
  <c r="R1" i="17"/>
  <c r="Q1" i="17"/>
  <c r="S53" i="16"/>
  <c r="X53" i="16" s="1"/>
  <c r="O53" i="16"/>
  <c r="M53" i="16"/>
  <c r="S52" i="16"/>
  <c r="X52" i="16" s="1"/>
  <c r="O52" i="16"/>
  <c r="M52" i="16"/>
  <c r="S51" i="16"/>
  <c r="X51" i="16" s="1"/>
  <c r="O51" i="16"/>
  <c r="M51" i="16"/>
  <c r="S50" i="16"/>
  <c r="X50" i="16" s="1"/>
  <c r="O50" i="16"/>
  <c r="M50" i="16"/>
  <c r="S49" i="16"/>
  <c r="X49" i="16" s="1"/>
  <c r="O49" i="16"/>
  <c r="M49" i="16"/>
  <c r="S48" i="16"/>
  <c r="X48" i="16" s="1"/>
  <c r="O48" i="16"/>
  <c r="M48" i="16"/>
  <c r="S47" i="16"/>
  <c r="X47" i="16" s="1"/>
  <c r="O47" i="16"/>
  <c r="M47" i="16"/>
  <c r="S46" i="16"/>
  <c r="X46" i="16" s="1"/>
  <c r="O46" i="16"/>
  <c r="M46" i="16"/>
  <c r="S45" i="16"/>
  <c r="X45" i="16" s="1"/>
  <c r="O45" i="16"/>
  <c r="M45" i="16"/>
  <c r="S44" i="16"/>
  <c r="X44" i="16" s="1"/>
  <c r="O44" i="16"/>
  <c r="M44" i="16"/>
  <c r="S43" i="16"/>
  <c r="X43" i="16" s="1"/>
  <c r="O43" i="16"/>
  <c r="M43" i="16"/>
  <c r="S42" i="16"/>
  <c r="X42" i="16" s="1"/>
  <c r="O42" i="16"/>
  <c r="M42" i="16"/>
  <c r="S41" i="16"/>
  <c r="X41" i="16" s="1"/>
  <c r="O41" i="16"/>
  <c r="M41" i="16"/>
  <c r="S40" i="16"/>
  <c r="X40" i="16" s="1"/>
  <c r="O40" i="16"/>
  <c r="M40" i="16"/>
  <c r="S39" i="16"/>
  <c r="X39" i="16" s="1"/>
  <c r="O39" i="16"/>
  <c r="M39" i="16"/>
  <c r="S38" i="16"/>
  <c r="X38" i="16" s="1"/>
  <c r="O38" i="16"/>
  <c r="M38" i="16"/>
  <c r="S37" i="16"/>
  <c r="X37" i="16" s="1"/>
  <c r="O37" i="16"/>
  <c r="M37" i="16"/>
  <c r="S36" i="16"/>
  <c r="X36" i="16" s="1"/>
  <c r="O36" i="16"/>
  <c r="M36" i="16"/>
  <c r="S35" i="16"/>
  <c r="X35" i="16" s="1"/>
  <c r="O35" i="16"/>
  <c r="M35" i="16"/>
  <c r="S34" i="16"/>
  <c r="X34" i="16" s="1"/>
  <c r="O34" i="16"/>
  <c r="M34" i="16"/>
  <c r="S33" i="16"/>
  <c r="X33" i="16" s="1"/>
  <c r="O33" i="16"/>
  <c r="M33" i="16"/>
  <c r="S32" i="16"/>
  <c r="X32" i="16" s="1"/>
  <c r="O32" i="16"/>
  <c r="M32" i="16"/>
  <c r="S31" i="16"/>
  <c r="X31" i="16" s="1"/>
  <c r="S30" i="16"/>
  <c r="X30" i="16" s="1"/>
  <c r="L30" i="16"/>
  <c r="M30" i="16" s="1"/>
  <c r="S29" i="16"/>
  <c r="X29" i="16" s="1"/>
  <c r="O29" i="16"/>
  <c r="M29" i="16"/>
  <c r="S28" i="16"/>
  <c r="X28" i="16" s="1"/>
  <c r="L28" i="16"/>
  <c r="O28" i="16" s="1"/>
  <c r="S27" i="16"/>
  <c r="X27" i="16" s="1"/>
  <c r="O27" i="16"/>
  <c r="M27" i="16"/>
  <c r="S26" i="16"/>
  <c r="X26" i="16" s="1"/>
  <c r="O26" i="16"/>
  <c r="M26" i="16"/>
  <c r="R25" i="16"/>
  <c r="S25" i="16" s="1"/>
  <c r="X25" i="16" s="1"/>
  <c r="Q25" i="16"/>
  <c r="P25" i="16"/>
  <c r="O25" i="16" s="1"/>
  <c r="M25" i="16"/>
  <c r="S24" i="16"/>
  <c r="X24" i="16" s="1"/>
  <c r="O24" i="16"/>
  <c r="M24" i="16"/>
  <c r="L22" i="16"/>
  <c r="O22" i="16" s="1"/>
  <c r="K22" i="16"/>
  <c r="S22" i="16" s="1"/>
  <c r="X22" i="16" s="1"/>
  <c r="S21" i="16"/>
  <c r="X21" i="16" s="1"/>
  <c r="O21" i="16"/>
  <c r="M21" i="16"/>
  <c r="S20" i="16"/>
  <c r="X20" i="16" s="1"/>
  <c r="O20" i="16"/>
  <c r="M20" i="16"/>
  <c r="S18" i="16"/>
  <c r="X18" i="16" s="1"/>
  <c r="S17" i="16"/>
  <c r="X17" i="16" s="1"/>
  <c r="O17" i="16"/>
  <c r="M17" i="16"/>
  <c r="S16" i="16"/>
  <c r="X16" i="16" s="1"/>
  <c r="L16" i="16"/>
  <c r="O16" i="16" s="1"/>
  <c r="S15" i="16"/>
  <c r="X15" i="16" s="1"/>
  <c r="O15" i="16"/>
  <c r="M15" i="16"/>
  <c r="O14" i="16"/>
  <c r="S13" i="16"/>
  <c r="X13" i="16" s="1"/>
  <c r="L13" i="16"/>
  <c r="K14" i="16" s="1"/>
  <c r="S12" i="16"/>
  <c r="X12" i="16" s="1"/>
  <c r="O12" i="16"/>
  <c r="M12" i="16"/>
  <c r="S11" i="16"/>
  <c r="X11" i="16" s="1"/>
  <c r="O11" i="16"/>
  <c r="M11" i="16"/>
  <c r="S10" i="16"/>
  <c r="X10" i="16" s="1"/>
  <c r="O10" i="16"/>
  <c r="M10" i="16"/>
  <c r="S9" i="16"/>
  <c r="X9" i="16" s="1"/>
  <c r="O9" i="16"/>
  <c r="M9" i="16"/>
  <c r="S8" i="16"/>
  <c r="X8" i="16" s="1"/>
  <c r="O8" i="16"/>
  <c r="M8" i="16"/>
  <c r="N8" i="16" s="1"/>
  <c r="S7" i="16"/>
  <c r="X7" i="16" s="1"/>
  <c r="O7" i="16"/>
  <c r="M7" i="16"/>
  <c r="S6" i="16"/>
  <c r="X6" i="16" s="1"/>
  <c r="O6" i="16"/>
  <c r="M6" i="16"/>
  <c r="S4" i="16"/>
  <c r="X4" i="16" s="1"/>
  <c r="O4" i="16"/>
  <c r="M4" i="16"/>
  <c r="R1" i="16"/>
  <c r="Q1" i="16"/>
  <c r="P1" i="16"/>
  <c r="S154" i="15"/>
  <c r="M154" i="15"/>
  <c r="S153" i="15"/>
  <c r="M153" i="15"/>
  <c r="S152" i="15"/>
  <c r="M152" i="15"/>
  <c r="S151" i="15"/>
  <c r="M151" i="15"/>
  <c r="S150" i="15"/>
  <c r="M150" i="15"/>
  <c r="S149" i="15"/>
  <c r="M149" i="15"/>
  <c r="S148" i="15"/>
  <c r="M148" i="15"/>
  <c r="S147" i="15"/>
  <c r="M147" i="15"/>
  <c r="S146" i="15"/>
  <c r="N146" i="15" s="1"/>
  <c r="M146" i="15"/>
  <c r="S145" i="15"/>
  <c r="M145" i="15"/>
  <c r="S144" i="15"/>
  <c r="M144" i="15"/>
  <c r="S143" i="15"/>
  <c r="M143" i="15"/>
  <c r="S142" i="15"/>
  <c r="M142" i="15"/>
  <c r="S141" i="15"/>
  <c r="M141" i="15"/>
  <c r="S139" i="15"/>
  <c r="M139" i="15"/>
  <c r="S138" i="15"/>
  <c r="M138" i="15"/>
  <c r="G138" i="15"/>
  <c r="S137" i="15"/>
  <c r="M137" i="15"/>
  <c r="S136" i="15"/>
  <c r="M136" i="15"/>
  <c r="S135" i="15"/>
  <c r="M135" i="15"/>
  <c r="G135" i="15"/>
  <c r="S134" i="15"/>
  <c r="M134" i="15"/>
  <c r="N134" i="15" s="1"/>
  <c r="S133" i="15"/>
  <c r="M133" i="15"/>
  <c r="S132" i="15"/>
  <c r="L132" i="15"/>
  <c r="M132" i="15" s="1"/>
  <c r="S131" i="15"/>
  <c r="S130" i="15"/>
  <c r="M130" i="15"/>
  <c r="S129" i="15"/>
  <c r="M129" i="15"/>
  <c r="S127" i="15"/>
  <c r="S126" i="15"/>
  <c r="S125" i="15"/>
  <c r="M125" i="15"/>
  <c r="S124" i="15"/>
  <c r="L123" i="15"/>
  <c r="L140" i="15" s="1"/>
  <c r="K123" i="15"/>
  <c r="K140" i="15" s="1"/>
  <c r="S121" i="15"/>
  <c r="M121" i="15"/>
  <c r="S120" i="15"/>
  <c r="M120" i="15"/>
  <c r="S119" i="15"/>
  <c r="M119" i="15"/>
  <c r="S118" i="15"/>
  <c r="M118" i="15"/>
  <c r="S117" i="15"/>
  <c r="M117" i="15"/>
  <c r="S116" i="15"/>
  <c r="M116" i="15"/>
  <c r="S115" i="15"/>
  <c r="M115" i="15"/>
  <c r="S114" i="15"/>
  <c r="M114" i="15"/>
  <c r="N114" i="15" s="1"/>
  <c r="S113" i="15"/>
  <c r="L113" i="15"/>
  <c r="L131" i="15" s="1"/>
  <c r="M131" i="15" s="1"/>
  <c r="S112" i="15"/>
  <c r="M112" i="15"/>
  <c r="S111" i="15"/>
  <c r="M111" i="15"/>
  <c r="S110" i="15"/>
  <c r="M110" i="15"/>
  <c r="S109" i="15"/>
  <c r="M109" i="15"/>
  <c r="S108" i="15"/>
  <c r="M108" i="15"/>
  <c r="S107" i="15"/>
  <c r="M107" i="15"/>
  <c r="S106" i="15"/>
  <c r="M106" i="15"/>
  <c r="S105" i="15"/>
  <c r="M105" i="15"/>
  <c r="S104" i="15"/>
  <c r="M104" i="15"/>
  <c r="S103" i="15"/>
  <c r="M103" i="15"/>
  <c r="S102" i="15"/>
  <c r="M102" i="15"/>
  <c r="S101" i="15"/>
  <c r="M101" i="15"/>
  <c r="S100" i="15"/>
  <c r="M100" i="15"/>
  <c r="S99" i="15"/>
  <c r="M99" i="15"/>
  <c r="S98" i="15"/>
  <c r="M98" i="15"/>
  <c r="N98" i="15" s="1"/>
  <c r="S97" i="15"/>
  <c r="M97" i="15"/>
  <c r="N97" i="15" s="1"/>
  <c r="S96" i="15"/>
  <c r="M96" i="15"/>
  <c r="S95" i="15"/>
  <c r="M95" i="15"/>
  <c r="S94" i="15"/>
  <c r="M94" i="15"/>
  <c r="S93" i="15"/>
  <c r="M93" i="15"/>
  <c r="S92" i="15"/>
  <c r="M92" i="15"/>
  <c r="S91" i="15"/>
  <c r="M91" i="15"/>
  <c r="S90" i="15"/>
  <c r="M90" i="15"/>
  <c r="S89" i="15"/>
  <c r="M89" i="15"/>
  <c r="S88" i="15"/>
  <c r="M88" i="15"/>
  <c r="S87" i="15"/>
  <c r="M87" i="15"/>
  <c r="S86" i="15"/>
  <c r="M86" i="15"/>
  <c r="S85" i="15"/>
  <c r="M85" i="15"/>
  <c r="S84" i="15"/>
  <c r="M84" i="15"/>
  <c r="S83" i="15"/>
  <c r="M83" i="15"/>
  <c r="S82" i="15"/>
  <c r="M82" i="15"/>
  <c r="S81" i="15"/>
  <c r="M81" i="15"/>
  <c r="S80" i="15"/>
  <c r="M80" i="15"/>
  <c r="S79" i="15"/>
  <c r="M79" i="15"/>
  <c r="S78" i="15"/>
  <c r="M78" i="15"/>
  <c r="S77" i="15"/>
  <c r="M77" i="15"/>
  <c r="S76" i="15"/>
  <c r="M76" i="15"/>
  <c r="N76" i="15" s="1"/>
  <c r="S75" i="15"/>
  <c r="M75" i="15"/>
  <c r="S74" i="15"/>
  <c r="M74" i="15"/>
  <c r="S73" i="15"/>
  <c r="M73" i="15"/>
  <c r="S72" i="15"/>
  <c r="M72" i="15"/>
  <c r="S71" i="15"/>
  <c r="M71" i="15"/>
  <c r="S70" i="15"/>
  <c r="M70" i="15"/>
  <c r="S69" i="15"/>
  <c r="M69" i="15"/>
  <c r="S68" i="15"/>
  <c r="M68" i="15"/>
  <c r="N68" i="15" s="1"/>
  <c r="S67" i="15"/>
  <c r="M67" i="15"/>
  <c r="S66" i="15"/>
  <c r="M66" i="15"/>
  <c r="N66" i="15" s="1"/>
  <c r="S65" i="15"/>
  <c r="M65" i="15"/>
  <c r="S64" i="15"/>
  <c r="M64" i="15"/>
  <c r="S63" i="15"/>
  <c r="M63" i="15"/>
  <c r="S62" i="15"/>
  <c r="M62" i="15"/>
  <c r="S61" i="15"/>
  <c r="M61" i="15"/>
  <c r="S60" i="15"/>
  <c r="M60" i="15"/>
  <c r="S59" i="15"/>
  <c r="M59" i="15"/>
  <c r="S58" i="15"/>
  <c r="M58" i="15"/>
  <c r="S57" i="15"/>
  <c r="M57" i="15"/>
  <c r="S56" i="15"/>
  <c r="M56" i="15"/>
  <c r="S55" i="15"/>
  <c r="M55" i="15"/>
  <c r="S54" i="15"/>
  <c r="M54" i="15"/>
  <c r="S53" i="15"/>
  <c r="M53" i="15"/>
  <c r="S52" i="15"/>
  <c r="M52" i="15"/>
  <c r="S51" i="15"/>
  <c r="M51" i="15"/>
  <c r="S50" i="15"/>
  <c r="M50" i="15"/>
  <c r="N50" i="15" s="1"/>
  <c r="S49" i="15"/>
  <c r="M49" i="15"/>
  <c r="S48" i="15"/>
  <c r="M48" i="15"/>
  <c r="S47" i="15"/>
  <c r="M47" i="15"/>
  <c r="S46" i="15"/>
  <c r="M46" i="15"/>
  <c r="S45" i="15"/>
  <c r="M45" i="15"/>
  <c r="S44" i="15"/>
  <c r="M44" i="15"/>
  <c r="S43" i="15"/>
  <c r="M43" i="15"/>
  <c r="S42" i="15"/>
  <c r="M42" i="15"/>
  <c r="N42" i="15" s="1"/>
  <c r="S41" i="15"/>
  <c r="M41" i="15"/>
  <c r="S40" i="15"/>
  <c r="M40" i="15"/>
  <c r="S39" i="15"/>
  <c r="M39" i="15"/>
  <c r="S38" i="15"/>
  <c r="N38" i="15" s="1"/>
  <c r="M38" i="15"/>
  <c r="S37" i="15"/>
  <c r="N37" i="15" s="1"/>
  <c r="M37" i="15"/>
  <c r="S36" i="15"/>
  <c r="M36" i="15"/>
  <c r="S35" i="15"/>
  <c r="M35" i="15"/>
  <c r="S34" i="15"/>
  <c r="M34" i="15"/>
  <c r="S33" i="15"/>
  <c r="M33" i="15"/>
  <c r="N33" i="15" s="1"/>
  <c r="S32" i="15"/>
  <c r="M32" i="15"/>
  <c r="S31" i="15"/>
  <c r="M31" i="15"/>
  <c r="S30" i="15"/>
  <c r="M30" i="15"/>
  <c r="S29" i="15"/>
  <c r="M29" i="15"/>
  <c r="S28" i="15"/>
  <c r="M28" i="15"/>
  <c r="N28" i="15" s="1"/>
  <c r="S27" i="15"/>
  <c r="M27" i="15"/>
  <c r="S26" i="15"/>
  <c r="M26" i="15"/>
  <c r="S25" i="15"/>
  <c r="M25" i="15"/>
  <c r="S24" i="15"/>
  <c r="M24" i="15"/>
  <c r="S23" i="15"/>
  <c r="M23" i="15"/>
  <c r="S22" i="15"/>
  <c r="M22" i="15"/>
  <c r="S21" i="15"/>
  <c r="M21" i="15"/>
  <c r="S20" i="15"/>
  <c r="M20" i="15"/>
  <c r="N20" i="15" s="1"/>
  <c r="S19" i="15"/>
  <c r="M19" i="15"/>
  <c r="S18" i="15"/>
  <c r="M18" i="15"/>
  <c r="S17" i="15"/>
  <c r="M17" i="15"/>
  <c r="S16" i="15"/>
  <c r="M16" i="15"/>
  <c r="S15" i="15"/>
  <c r="M15" i="15"/>
  <c r="S14" i="15"/>
  <c r="M14" i="15"/>
  <c r="S13" i="15"/>
  <c r="M13" i="15"/>
  <c r="S12" i="15"/>
  <c r="M12" i="15"/>
  <c r="N12" i="15" s="1"/>
  <c r="S11" i="15"/>
  <c r="M11" i="15"/>
  <c r="N11" i="15" s="1"/>
  <c r="S10" i="15"/>
  <c r="M10" i="15"/>
  <c r="S9" i="15"/>
  <c r="M9" i="15"/>
  <c r="S8" i="15"/>
  <c r="M8" i="15"/>
  <c r="S7" i="15"/>
  <c r="M7" i="15"/>
  <c r="S6" i="15"/>
  <c r="M6" i="15"/>
  <c r="S5" i="15"/>
  <c r="M5" i="15"/>
  <c r="S4" i="15"/>
  <c r="M4" i="15"/>
  <c r="N4" i="15" s="1"/>
  <c r="S3" i="15"/>
  <c r="M3" i="15"/>
  <c r="S1" i="15"/>
  <c r="R1" i="15"/>
  <c r="Q1" i="15"/>
  <c r="N44" i="16" l="1"/>
  <c r="N21" i="16"/>
  <c r="N34" i="16"/>
  <c r="N132" i="15"/>
  <c r="N139" i="15"/>
  <c r="N121" i="15"/>
  <c r="N99" i="15"/>
  <c r="N39" i="16"/>
  <c r="N84" i="15"/>
  <c r="N51" i="16"/>
  <c r="N6" i="15"/>
  <c r="N14" i="15"/>
  <c r="N22" i="15"/>
  <c r="N30" i="15"/>
  <c r="N54" i="15"/>
  <c r="N70" i="15"/>
  <c r="N78" i="15"/>
  <c r="N86" i="15"/>
  <c r="N110" i="15"/>
  <c r="N46" i="16"/>
  <c r="N47" i="16"/>
  <c r="N52" i="16"/>
  <c r="N20" i="16"/>
  <c r="N43" i="15"/>
  <c r="N59" i="15"/>
  <c r="N67" i="15"/>
  <c r="N3" i="15"/>
  <c r="N19" i="15"/>
  <c r="N118" i="15"/>
  <c r="N7" i="15"/>
  <c r="N15" i="15"/>
  <c r="N23" i="15"/>
  <c r="N31" i="15"/>
  <c r="N39" i="15"/>
  <c r="N71" i="15"/>
  <c r="N79" i="15"/>
  <c r="N87" i="15"/>
  <c r="N95" i="15"/>
  <c r="N103" i="15"/>
  <c r="N148" i="15"/>
  <c r="N41" i="15"/>
  <c r="N133" i="15"/>
  <c r="N6" i="16"/>
  <c r="S123" i="15"/>
  <c r="N150" i="15"/>
  <c r="N35" i="15"/>
  <c r="N125" i="15"/>
  <c r="N151" i="15"/>
  <c r="N36" i="15"/>
  <c r="N21" i="15"/>
  <c r="N29" i="15"/>
  <c r="N45" i="15"/>
  <c r="N53" i="15"/>
  <c r="N69" i="15"/>
  <c r="N93" i="15"/>
  <c r="N101" i="15"/>
  <c r="N109" i="15"/>
  <c r="N40" i="16"/>
  <c r="N102" i="15"/>
  <c r="N154" i="15"/>
  <c r="N130" i="15"/>
  <c r="N147" i="15"/>
  <c r="N8" i="15"/>
  <c r="N48" i="15"/>
  <c r="N56" i="15"/>
  <c r="N64" i="15"/>
  <c r="N72" i="15"/>
  <c r="N104" i="15"/>
  <c r="N120" i="15"/>
  <c r="N92" i="15"/>
  <c r="N100" i="15"/>
  <c r="N108" i="15"/>
  <c r="N116" i="15"/>
  <c r="N61" i="15"/>
  <c r="N85" i="15"/>
  <c r="N117" i="15"/>
  <c r="N135" i="15"/>
  <c r="N143" i="15"/>
  <c r="N33" i="16"/>
  <c r="N38" i="16"/>
  <c r="N53" i="16"/>
  <c r="N62" i="15"/>
  <c r="N7" i="16"/>
  <c r="N94" i="15"/>
  <c r="N144" i="15"/>
  <c r="N136" i="15"/>
  <c r="N152" i="15"/>
  <c r="N145" i="15"/>
  <c r="N9" i="15"/>
  <c r="N45" i="16"/>
  <c r="N50" i="16"/>
  <c r="N26" i="15"/>
  <c r="N34" i="15"/>
  <c r="N65" i="15"/>
  <c r="N138" i="15"/>
  <c r="N29" i="16"/>
  <c r="N73" i="15"/>
  <c r="N105" i="15"/>
  <c r="N51" i="15"/>
  <c r="N90" i="15"/>
  <c r="N106" i="15"/>
  <c r="N4" i="16"/>
  <c r="N5" i="15"/>
  <c r="N44" i="15"/>
  <c r="N52" i="15"/>
  <c r="N75" i="15"/>
  <c r="N83" i="15"/>
  <c r="N141" i="15"/>
  <c r="N149" i="15"/>
  <c r="N47" i="15"/>
  <c r="N27" i="16"/>
  <c r="N42" i="16"/>
  <c r="N25" i="15"/>
  <c r="N89" i="15"/>
  <c r="N111" i="15"/>
  <c r="N119" i="15"/>
  <c r="N129" i="15"/>
  <c r="N10" i="16"/>
  <c r="N40" i="15"/>
  <c r="N112" i="15"/>
  <c r="N137" i="15"/>
  <c r="M22" i="16"/>
  <c r="N22" i="16" s="1"/>
  <c r="N43" i="16"/>
  <c r="N13" i="15"/>
  <c r="N27" i="15"/>
  <c r="N49" i="15"/>
  <c r="N55" i="15"/>
  <c r="N63" i="15"/>
  <c r="N77" i="15"/>
  <c r="N91" i="15"/>
  <c r="N11" i="16"/>
  <c r="N17" i="16"/>
  <c r="N24" i="16"/>
  <c r="N48" i="16"/>
  <c r="N131" i="15"/>
  <c r="M26" i="17"/>
  <c r="L18" i="16"/>
  <c r="N25" i="16"/>
  <c r="N49" i="16"/>
  <c r="N12" i="16"/>
  <c r="N30" i="16"/>
  <c r="N35" i="16"/>
  <c r="N57" i="15"/>
  <c r="N107" i="15"/>
  <c r="N115" i="15"/>
  <c r="N153" i="15"/>
  <c r="O30" i="16"/>
  <c r="G136" i="16"/>
  <c r="N16" i="15"/>
  <c r="N80" i="15"/>
  <c r="N58" i="15"/>
  <c r="N36" i="16"/>
  <c r="N17" i="15"/>
  <c r="N81" i="15"/>
  <c r="L31" i="16"/>
  <c r="O31" i="16" s="1"/>
  <c r="N26" i="16"/>
  <c r="N41" i="16"/>
  <c r="N10" i="15"/>
  <c r="N18" i="15"/>
  <c r="N24" i="15"/>
  <c r="N32" i="15"/>
  <c r="N46" i="15"/>
  <c r="N60" i="15"/>
  <c r="N74" i="15"/>
  <c r="N82" i="15"/>
  <c r="N88" i="15"/>
  <c r="N96" i="15"/>
  <c r="N142" i="15"/>
  <c r="N9" i="16"/>
  <c r="N15" i="16"/>
  <c r="N32" i="16"/>
  <c r="N37" i="16"/>
  <c r="M140" i="15"/>
  <c r="S140" i="15"/>
  <c r="M14" i="16"/>
  <c r="S14" i="16"/>
  <c r="X14" i="16" s="1"/>
  <c r="M28" i="16"/>
  <c r="N28" i="16" s="1"/>
  <c r="M123" i="15"/>
  <c r="L124" i="15"/>
  <c r="M13" i="16"/>
  <c r="N13" i="16" s="1"/>
  <c r="M113" i="15"/>
  <c r="N113" i="15" s="1"/>
  <c r="M16" i="16"/>
  <c r="N16" i="16" s="1"/>
  <c r="O13" i="16"/>
  <c r="M18" i="16" l="1"/>
  <c r="N18" i="16" s="1"/>
  <c r="O18" i="16"/>
  <c r="M31" i="16"/>
  <c r="N31" i="16" s="1"/>
  <c r="N14" i="16"/>
  <c r="N140" i="15"/>
  <c r="G136" i="15"/>
  <c r="L126" i="15"/>
  <c r="M126" i="15" s="1"/>
  <c r="N126" i="15" s="1"/>
  <c r="M124" i="15"/>
  <c r="N124" i="15" s="1"/>
  <c r="L127" i="15"/>
  <c r="M127" i="15" s="1"/>
  <c r="N127" i="15" s="1"/>
  <c r="S166" i="14" l="1"/>
  <c r="S165" i="14"/>
  <c r="S164" i="14"/>
  <c r="S163" i="14"/>
  <c r="S162" i="14"/>
  <c r="S161" i="14"/>
  <c r="S160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R24" i="14"/>
  <c r="S24" i="14" s="1"/>
  <c r="L24" i="14"/>
  <c r="L26" i="14" s="1"/>
  <c r="M23" i="14"/>
  <c r="M22" i="14"/>
  <c r="S21" i="14"/>
  <c r="M21" i="14"/>
  <c r="S20" i="14"/>
  <c r="M20" i="14"/>
  <c r="S19" i="14"/>
  <c r="M19" i="14"/>
  <c r="S18" i="14"/>
  <c r="M18" i="14"/>
  <c r="S17" i="14"/>
  <c r="M17" i="14"/>
  <c r="S16" i="14"/>
  <c r="M16" i="14"/>
  <c r="S15" i="14"/>
  <c r="M15" i="14"/>
  <c r="S14" i="14"/>
  <c r="M14" i="14"/>
  <c r="S13" i="14"/>
  <c r="M13" i="14"/>
  <c r="S12" i="14"/>
  <c r="M12" i="14"/>
  <c r="S11" i="14"/>
  <c r="M11" i="14"/>
  <c r="S10" i="14"/>
  <c r="M10" i="14"/>
  <c r="S9" i="14"/>
  <c r="M9" i="14"/>
  <c r="S8" i="14"/>
  <c r="M8" i="14"/>
  <c r="S7" i="14"/>
  <c r="M7" i="14"/>
  <c r="S6" i="14"/>
  <c r="M6" i="14"/>
  <c r="S5" i="14"/>
  <c r="M5" i="14"/>
  <c r="S4" i="14"/>
  <c r="M4" i="14"/>
  <c r="S3" i="14"/>
  <c r="M3" i="14"/>
  <c r="S1" i="14"/>
  <c r="R1" i="14"/>
  <c r="Q1" i="14"/>
  <c r="S166" i="13"/>
  <c r="P166" i="13"/>
  <c r="M166" i="13"/>
  <c r="S165" i="13"/>
  <c r="P165" i="13"/>
  <c r="M165" i="13"/>
  <c r="S164" i="13"/>
  <c r="P164" i="13"/>
  <c r="M164" i="13"/>
  <c r="S163" i="13"/>
  <c r="P163" i="13"/>
  <c r="M163" i="13"/>
  <c r="S162" i="13"/>
  <c r="P162" i="13"/>
  <c r="M162" i="13"/>
  <c r="S161" i="13"/>
  <c r="P161" i="13"/>
  <c r="M161" i="13"/>
  <c r="S160" i="13"/>
  <c r="P160" i="13"/>
  <c r="M160" i="13"/>
  <c r="S159" i="13"/>
  <c r="P159" i="13"/>
  <c r="M159" i="13"/>
  <c r="S158" i="13"/>
  <c r="P158" i="13"/>
  <c r="M158" i="13"/>
  <c r="S157" i="13"/>
  <c r="P157" i="13"/>
  <c r="M157" i="13"/>
  <c r="S156" i="13"/>
  <c r="P156" i="13"/>
  <c r="M156" i="13"/>
  <c r="S155" i="13"/>
  <c r="P155" i="13"/>
  <c r="M155" i="13"/>
  <c r="S154" i="13"/>
  <c r="P154" i="13"/>
  <c r="M154" i="13"/>
  <c r="S153" i="13"/>
  <c r="P153" i="13"/>
  <c r="M153" i="13"/>
  <c r="S152" i="13"/>
  <c r="P152" i="13"/>
  <c r="M152" i="13"/>
  <c r="S151" i="13"/>
  <c r="P151" i="13"/>
  <c r="M151" i="13"/>
  <c r="S150" i="13"/>
  <c r="P150" i="13"/>
  <c r="M150" i="13"/>
  <c r="S149" i="13"/>
  <c r="P149" i="13"/>
  <c r="M149" i="13"/>
  <c r="S148" i="13"/>
  <c r="P148" i="13"/>
  <c r="M148" i="13"/>
  <c r="S147" i="13"/>
  <c r="P147" i="13"/>
  <c r="M147" i="13"/>
  <c r="S146" i="13"/>
  <c r="P146" i="13"/>
  <c r="M146" i="13"/>
  <c r="S145" i="13"/>
  <c r="P145" i="13"/>
  <c r="M145" i="13"/>
  <c r="S144" i="13"/>
  <c r="P144" i="13"/>
  <c r="M144" i="13"/>
  <c r="S143" i="13"/>
  <c r="P143" i="13"/>
  <c r="M143" i="13"/>
  <c r="S142" i="13"/>
  <c r="P142" i="13"/>
  <c r="M142" i="13"/>
  <c r="S141" i="13"/>
  <c r="P141" i="13"/>
  <c r="M141" i="13"/>
  <c r="S140" i="13"/>
  <c r="P140" i="13"/>
  <c r="M140" i="13"/>
  <c r="S139" i="13"/>
  <c r="P139" i="13"/>
  <c r="M139" i="13"/>
  <c r="S138" i="13"/>
  <c r="P138" i="13"/>
  <c r="M138" i="13"/>
  <c r="S137" i="13"/>
  <c r="P137" i="13"/>
  <c r="M137" i="13"/>
  <c r="S136" i="13"/>
  <c r="P136" i="13"/>
  <c r="M136" i="13"/>
  <c r="S135" i="13"/>
  <c r="P135" i="13"/>
  <c r="M135" i="13"/>
  <c r="S134" i="13"/>
  <c r="P134" i="13"/>
  <c r="M134" i="13"/>
  <c r="S133" i="13"/>
  <c r="P133" i="13"/>
  <c r="M133" i="13"/>
  <c r="S132" i="13"/>
  <c r="P132" i="13"/>
  <c r="M132" i="13"/>
  <c r="S131" i="13"/>
  <c r="P131" i="13"/>
  <c r="M131" i="13"/>
  <c r="S130" i="13"/>
  <c r="P130" i="13"/>
  <c r="M130" i="13"/>
  <c r="S129" i="13"/>
  <c r="P129" i="13"/>
  <c r="M129" i="13"/>
  <c r="S128" i="13"/>
  <c r="P128" i="13"/>
  <c r="M128" i="13"/>
  <c r="S127" i="13"/>
  <c r="P127" i="13"/>
  <c r="M127" i="13"/>
  <c r="S125" i="13"/>
  <c r="P125" i="13"/>
  <c r="M125" i="13"/>
  <c r="S124" i="13"/>
  <c r="S123" i="13"/>
  <c r="P123" i="13"/>
  <c r="M123" i="13"/>
  <c r="S122" i="13"/>
  <c r="Q121" i="13"/>
  <c r="R119" i="13"/>
  <c r="S119" i="13" s="1"/>
  <c r="P119" i="13"/>
  <c r="M119" i="13"/>
  <c r="R118" i="13"/>
  <c r="S118" i="13" s="1"/>
  <c r="N118" i="13" s="1"/>
  <c r="P118" i="13"/>
  <c r="M118" i="13"/>
  <c r="R117" i="13"/>
  <c r="L117" i="13"/>
  <c r="P117" i="13" s="1"/>
  <c r="K117" i="13"/>
  <c r="R116" i="13"/>
  <c r="L116" i="13"/>
  <c r="L121" i="13" s="1"/>
  <c r="K116" i="13"/>
  <c r="R115" i="13"/>
  <c r="S115" i="13" s="1"/>
  <c r="N115" i="13" s="1"/>
  <c r="P115" i="13"/>
  <c r="M115" i="13"/>
  <c r="R114" i="13"/>
  <c r="S114" i="13" s="1"/>
  <c r="P114" i="13"/>
  <c r="M114" i="13"/>
  <c r="R113" i="13"/>
  <c r="S113" i="13" s="1"/>
  <c r="P113" i="13"/>
  <c r="M113" i="13"/>
  <c r="R112" i="13"/>
  <c r="S112" i="13" s="1"/>
  <c r="P112" i="13"/>
  <c r="M112" i="13"/>
  <c r="R111" i="13"/>
  <c r="S111" i="13" s="1"/>
  <c r="P111" i="13"/>
  <c r="M111" i="13"/>
  <c r="R110" i="13"/>
  <c r="S110" i="13" s="1"/>
  <c r="P110" i="13"/>
  <c r="M110" i="13"/>
  <c r="R109" i="13"/>
  <c r="S109" i="13" s="1"/>
  <c r="P109" i="13"/>
  <c r="M109" i="13"/>
  <c r="R108" i="13"/>
  <c r="S108" i="13" s="1"/>
  <c r="P108" i="13"/>
  <c r="M108" i="13"/>
  <c r="R107" i="13"/>
  <c r="S107" i="13" s="1"/>
  <c r="P107" i="13"/>
  <c r="M107" i="13"/>
  <c r="S106" i="13"/>
  <c r="N106" i="13" s="1"/>
  <c r="P106" i="13"/>
  <c r="M106" i="13"/>
  <c r="S105" i="13"/>
  <c r="P105" i="13"/>
  <c r="M105" i="13"/>
  <c r="S104" i="13"/>
  <c r="S103" i="13"/>
  <c r="P103" i="13"/>
  <c r="M103" i="13"/>
  <c r="N103" i="13" s="1"/>
  <c r="S102" i="13"/>
  <c r="P102" i="13"/>
  <c r="M102" i="13"/>
  <c r="Q101" i="13"/>
  <c r="AB99" i="13"/>
  <c r="U99" i="13"/>
  <c r="R99" i="13"/>
  <c r="P99" i="13"/>
  <c r="L99" i="13"/>
  <c r="K99" i="13"/>
  <c r="M99" i="13" s="1"/>
  <c r="AB98" i="13"/>
  <c r="U98" i="13"/>
  <c r="R98" i="13"/>
  <c r="S98" i="13" s="1"/>
  <c r="P98" i="13"/>
  <c r="M98" i="13"/>
  <c r="AB97" i="13"/>
  <c r="U97" i="13"/>
  <c r="R97" i="13"/>
  <c r="S97" i="13" s="1"/>
  <c r="P97" i="13"/>
  <c r="M97" i="13"/>
  <c r="AB96" i="13"/>
  <c r="U96" i="13"/>
  <c r="R96" i="13"/>
  <c r="S96" i="13" s="1"/>
  <c r="P96" i="13"/>
  <c r="M96" i="13"/>
  <c r="AB95" i="13"/>
  <c r="U95" i="13"/>
  <c r="R95" i="13"/>
  <c r="S95" i="13" s="1"/>
  <c r="P95" i="13"/>
  <c r="M95" i="13"/>
  <c r="AB94" i="13"/>
  <c r="U94" i="13"/>
  <c r="R94" i="13"/>
  <c r="S94" i="13" s="1"/>
  <c r="P94" i="13"/>
  <c r="M94" i="13"/>
  <c r="AB93" i="13"/>
  <c r="U93" i="13"/>
  <c r="R93" i="13"/>
  <c r="S93" i="13" s="1"/>
  <c r="P93" i="13"/>
  <c r="M93" i="13"/>
  <c r="AB92" i="13"/>
  <c r="U92" i="13"/>
  <c r="R92" i="13"/>
  <c r="S92" i="13" s="1"/>
  <c r="P92" i="13"/>
  <c r="M92" i="13"/>
  <c r="AB91" i="13"/>
  <c r="U91" i="13"/>
  <c r="R91" i="13"/>
  <c r="S91" i="13" s="1"/>
  <c r="P91" i="13"/>
  <c r="M91" i="13"/>
  <c r="AB90" i="13"/>
  <c r="U90" i="13"/>
  <c r="R90" i="13"/>
  <c r="S90" i="13" s="1"/>
  <c r="P90" i="13"/>
  <c r="M90" i="13"/>
  <c r="AB89" i="13"/>
  <c r="U89" i="13"/>
  <c r="R89" i="13"/>
  <c r="S89" i="13" s="1"/>
  <c r="N89" i="13" s="1"/>
  <c r="P89" i="13"/>
  <c r="M89" i="13"/>
  <c r="AB88" i="13"/>
  <c r="U88" i="13"/>
  <c r="R88" i="13"/>
  <c r="L88" i="13"/>
  <c r="P88" i="13" s="1"/>
  <c r="K88" i="13"/>
  <c r="AB87" i="13"/>
  <c r="U87" i="13"/>
  <c r="R87" i="13"/>
  <c r="S87" i="13" s="1"/>
  <c r="N87" i="13" s="1"/>
  <c r="P87" i="13"/>
  <c r="M87" i="13"/>
  <c r="AB86" i="13"/>
  <c r="U86" i="13"/>
  <c r="R86" i="13"/>
  <c r="S86" i="13" s="1"/>
  <c r="P86" i="13"/>
  <c r="M86" i="13"/>
  <c r="AB85" i="13"/>
  <c r="U85" i="13"/>
  <c r="R85" i="13"/>
  <c r="S85" i="13" s="1"/>
  <c r="P85" i="13"/>
  <c r="M85" i="13"/>
  <c r="AB84" i="13"/>
  <c r="U84" i="13"/>
  <c r="R84" i="13"/>
  <c r="S84" i="13" s="1"/>
  <c r="P84" i="13"/>
  <c r="M84" i="13"/>
  <c r="AB83" i="13"/>
  <c r="U83" i="13"/>
  <c r="R83" i="13"/>
  <c r="S83" i="13" s="1"/>
  <c r="P83" i="13"/>
  <c r="M83" i="13"/>
  <c r="AB82" i="13"/>
  <c r="U82" i="13"/>
  <c r="R82" i="13"/>
  <c r="S82" i="13" s="1"/>
  <c r="P82" i="13"/>
  <c r="M82" i="13"/>
  <c r="AB81" i="13"/>
  <c r="U81" i="13"/>
  <c r="R81" i="13"/>
  <c r="S81" i="13" s="1"/>
  <c r="P81" i="13"/>
  <c r="M81" i="13"/>
  <c r="AB80" i="13"/>
  <c r="U80" i="13"/>
  <c r="R80" i="13"/>
  <c r="L80" i="13"/>
  <c r="P80" i="13" s="1"/>
  <c r="K80" i="13"/>
  <c r="AB79" i="13"/>
  <c r="U79" i="13"/>
  <c r="R79" i="13"/>
  <c r="S79" i="13" s="1"/>
  <c r="P79" i="13"/>
  <c r="M79" i="13"/>
  <c r="AB78" i="13"/>
  <c r="U78" i="13"/>
  <c r="R78" i="13"/>
  <c r="S78" i="13" s="1"/>
  <c r="P78" i="13"/>
  <c r="M78" i="13"/>
  <c r="AB77" i="13"/>
  <c r="U77" i="13"/>
  <c r="R77" i="13"/>
  <c r="S77" i="13" s="1"/>
  <c r="P77" i="13"/>
  <c r="M77" i="13"/>
  <c r="AB76" i="13"/>
  <c r="U76" i="13"/>
  <c r="R76" i="13"/>
  <c r="S76" i="13" s="1"/>
  <c r="P76" i="13"/>
  <c r="M76" i="13"/>
  <c r="AB75" i="13"/>
  <c r="U75" i="13"/>
  <c r="R75" i="13"/>
  <c r="S75" i="13" s="1"/>
  <c r="P75" i="13"/>
  <c r="M75" i="13"/>
  <c r="AB74" i="13"/>
  <c r="U74" i="13"/>
  <c r="R74" i="13"/>
  <c r="S74" i="13" s="1"/>
  <c r="N74" i="13" s="1"/>
  <c r="P74" i="13"/>
  <c r="M74" i="13"/>
  <c r="AB73" i="13"/>
  <c r="U73" i="13"/>
  <c r="R73" i="13"/>
  <c r="S73" i="13" s="1"/>
  <c r="P73" i="13"/>
  <c r="M73" i="13"/>
  <c r="AB72" i="13"/>
  <c r="U72" i="13"/>
  <c r="R72" i="13"/>
  <c r="S72" i="13" s="1"/>
  <c r="P72" i="13"/>
  <c r="M72" i="13"/>
  <c r="AB71" i="13"/>
  <c r="U71" i="13"/>
  <c r="R71" i="13"/>
  <c r="S71" i="13" s="1"/>
  <c r="P71" i="13"/>
  <c r="M71" i="13"/>
  <c r="AB70" i="13"/>
  <c r="U70" i="13"/>
  <c r="R70" i="13"/>
  <c r="S70" i="13" s="1"/>
  <c r="P70" i="13"/>
  <c r="M70" i="13"/>
  <c r="AB69" i="13"/>
  <c r="U69" i="13"/>
  <c r="R69" i="13"/>
  <c r="S69" i="13" s="1"/>
  <c r="P69" i="13"/>
  <c r="M69" i="13"/>
  <c r="AB68" i="13"/>
  <c r="U68" i="13"/>
  <c r="R68" i="13"/>
  <c r="S68" i="13" s="1"/>
  <c r="P68" i="13"/>
  <c r="M68" i="13"/>
  <c r="AB67" i="13"/>
  <c r="U67" i="13"/>
  <c r="R67" i="13"/>
  <c r="S67" i="13" s="1"/>
  <c r="P67" i="13"/>
  <c r="M67" i="13"/>
  <c r="AB66" i="13"/>
  <c r="U66" i="13"/>
  <c r="R66" i="13"/>
  <c r="S66" i="13" s="1"/>
  <c r="P66" i="13"/>
  <c r="M66" i="13"/>
  <c r="AB65" i="13"/>
  <c r="U65" i="13"/>
  <c r="R65" i="13"/>
  <c r="S65" i="13" s="1"/>
  <c r="P65" i="13"/>
  <c r="M65" i="13"/>
  <c r="AB64" i="13"/>
  <c r="U64" i="13"/>
  <c r="R64" i="13"/>
  <c r="L64" i="13"/>
  <c r="P64" i="13" s="1"/>
  <c r="K64" i="13"/>
  <c r="AB63" i="13"/>
  <c r="U63" i="13"/>
  <c r="R63" i="13"/>
  <c r="S63" i="13" s="1"/>
  <c r="P63" i="13"/>
  <c r="M63" i="13"/>
  <c r="AB62" i="13"/>
  <c r="U62" i="13"/>
  <c r="R62" i="13"/>
  <c r="S62" i="13" s="1"/>
  <c r="P62" i="13"/>
  <c r="M62" i="13"/>
  <c r="AB61" i="13"/>
  <c r="U61" i="13"/>
  <c r="R61" i="13"/>
  <c r="L61" i="13"/>
  <c r="P61" i="13" s="1"/>
  <c r="K61" i="13"/>
  <c r="AB60" i="13"/>
  <c r="U60" i="13"/>
  <c r="R60" i="13"/>
  <c r="S60" i="13" s="1"/>
  <c r="P60" i="13"/>
  <c r="M60" i="13"/>
  <c r="AB59" i="13"/>
  <c r="U59" i="13"/>
  <c r="R59" i="13"/>
  <c r="L59" i="13"/>
  <c r="P59" i="13" s="1"/>
  <c r="K59" i="13"/>
  <c r="AB58" i="13"/>
  <c r="U58" i="13"/>
  <c r="R58" i="13"/>
  <c r="S58" i="13" s="1"/>
  <c r="P58" i="13"/>
  <c r="M58" i="13"/>
  <c r="AB57" i="13"/>
  <c r="U57" i="13"/>
  <c r="R57" i="13"/>
  <c r="S57" i="13" s="1"/>
  <c r="P57" i="13"/>
  <c r="M57" i="13"/>
  <c r="AB56" i="13"/>
  <c r="U56" i="13"/>
  <c r="R56" i="13"/>
  <c r="S56" i="13" s="1"/>
  <c r="P56" i="13"/>
  <c r="M56" i="13"/>
  <c r="AB55" i="13"/>
  <c r="U55" i="13"/>
  <c r="R55" i="13"/>
  <c r="S55" i="13" s="1"/>
  <c r="L55" i="13"/>
  <c r="P55" i="13" s="1"/>
  <c r="K55" i="13"/>
  <c r="AB54" i="13"/>
  <c r="U54" i="13"/>
  <c r="R54" i="13"/>
  <c r="S54" i="13" s="1"/>
  <c r="P54" i="13"/>
  <c r="M54" i="13"/>
  <c r="AB53" i="13"/>
  <c r="U53" i="13"/>
  <c r="R53" i="13"/>
  <c r="S53" i="13" s="1"/>
  <c r="P53" i="13"/>
  <c r="M53" i="13"/>
  <c r="AB52" i="13"/>
  <c r="U52" i="13"/>
  <c r="R52" i="13"/>
  <c r="S52" i="13" s="1"/>
  <c r="P52" i="13"/>
  <c r="M52" i="13"/>
  <c r="AB51" i="13"/>
  <c r="U51" i="13"/>
  <c r="R51" i="13"/>
  <c r="S51" i="13" s="1"/>
  <c r="P51" i="13"/>
  <c r="M51" i="13"/>
  <c r="AB50" i="13"/>
  <c r="U50" i="13"/>
  <c r="R50" i="13"/>
  <c r="L50" i="13"/>
  <c r="P50" i="13" s="1"/>
  <c r="K50" i="13"/>
  <c r="AB49" i="13"/>
  <c r="U49" i="13"/>
  <c r="R49" i="13"/>
  <c r="S49" i="13" s="1"/>
  <c r="P49" i="13"/>
  <c r="M49" i="13"/>
  <c r="AB48" i="13"/>
  <c r="U48" i="13"/>
  <c r="R48" i="13"/>
  <c r="S48" i="13" s="1"/>
  <c r="P48" i="13"/>
  <c r="M48" i="13"/>
  <c r="AB47" i="13"/>
  <c r="U47" i="13"/>
  <c r="R47" i="13"/>
  <c r="S47" i="13" s="1"/>
  <c r="P47" i="13"/>
  <c r="M47" i="13"/>
  <c r="AB46" i="13"/>
  <c r="U46" i="13"/>
  <c r="R46" i="13"/>
  <c r="S46" i="13" s="1"/>
  <c r="P46" i="13"/>
  <c r="M46" i="13"/>
  <c r="AB45" i="13"/>
  <c r="U45" i="13"/>
  <c r="R45" i="13"/>
  <c r="S45" i="13" s="1"/>
  <c r="P45" i="13"/>
  <c r="M45" i="13"/>
  <c r="AB44" i="13"/>
  <c r="U44" i="13"/>
  <c r="R44" i="13"/>
  <c r="S44" i="13" s="1"/>
  <c r="P44" i="13"/>
  <c r="M44" i="13"/>
  <c r="AB43" i="13"/>
  <c r="U43" i="13"/>
  <c r="R43" i="13"/>
  <c r="S43" i="13" s="1"/>
  <c r="P43" i="13"/>
  <c r="M43" i="13"/>
  <c r="AB42" i="13"/>
  <c r="U42" i="13"/>
  <c r="R42" i="13"/>
  <c r="S42" i="13" s="1"/>
  <c r="P42" i="13"/>
  <c r="M42" i="13"/>
  <c r="AB41" i="13"/>
  <c r="U41" i="13"/>
  <c r="R41" i="13"/>
  <c r="S41" i="13" s="1"/>
  <c r="P41" i="13"/>
  <c r="M41" i="13"/>
  <c r="AB40" i="13"/>
  <c r="U40" i="13"/>
  <c r="R40" i="13"/>
  <c r="S40" i="13" s="1"/>
  <c r="P40" i="13"/>
  <c r="M40" i="13"/>
  <c r="AB39" i="13"/>
  <c r="U39" i="13"/>
  <c r="R39" i="13"/>
  <c r="S39" i="13" s="1"/>
  <c r="P39" i="13"/>
  <c r="M39" i="13"/>
  <c r="AB38" i="13"/>
  <c r="U38" i="13"/>
  <c r="R38" i="13"/>
  <c r="S38" i="13" s="1"/>
  <c r="P38" i="13"/>
  <c r="M38" i="13"/>
  <c r="AB37" i="13"/>
  <c r="U37" i="13"/>
  <c r="R37" i="13"/>
  <c r="S37" i="13" s="1"/>
  <c r="P37" i="13"/>
  <c r="M37" i="13"/>
  <c r="AB36" i="13"/>
  <c r="U36" i="13"/>
  <c r="R36" i="13"/>
  <c r="S36" i="13" s="1"/>
  <c r="P36" i="13"/>
  <c r="M36" i="13"/>
  <c r="AB35" i="13"/>
  <c r="U35" i="13"/>
  <c r="R35" i="13"/>
  <c r="S35" i="13" s="1"/>
  <c r="P35" i="13"/>
  <c r="M35" i="13"/>
  <c r="AB34" i="13"/>
  <c r="U34" i="13"/>
  <c r="R34" i="13"/>
  <c r="S34" i="13" s="1"/>
  <c r="P34" i="13"/>
  <c r="M34" i="13"/>
  <c r="AB33" i="13"/>
  <c r="U33" i="13"/>
  <c r="R33" i="13"/>
  <c r="S33" i="13" s="1"/>
  <c r="P33" i="13"/>
  <c r="M33" i="13"/>
  <c r="AB32" i="13"/>
  <c r="U32" i="13"/>
  <c r="R32" i="13"/>
  <c r="S32" i="13" s="1"/>
  <c r="P32" i="13"/>
  <c r="M32" i="13"/>
  <c r="AB31" i="13"/>
  <c r="U31" i="13"/>
  <c r="R31" i="13"/>
  <c r="S31" i="13" s="1"/>
  <c r="P31" i="13"/>
  <c r="M31" i="13"/>
  <c r="AB30" i="13"/>
  <c r="U30" i="13"/>
  <c r="R30" i="13"/>
  <c r="S30" i="13" s="1"/>
  <c r="P30" i="13"/>
  <c r="M30" i="13"/>
  <c r="AB29" i="13"/>
  <c r="U29" i="13"/>
  <c r="R29" i="13"/>
  <c r="S29" i="13" s="1"/>
  <c r="P29" i="13"/>
  <c r="M29" i="13"/>
  <c r="AB28" i="13"/>
  <c r="U28" i="13"/>
  <c r="R28" i="13"/>
  <c r="S28" i="13" s="1"/>
  <c r="P28" i="13"/>
  <c r="M28" i="13"/>
  <c r="AB27" i="13"/>
  <c r="U27" i="13"/>
  <c r="R27" i="13"/>
  <c r="S27" i="13" s="1"/>
  <c r="P27" i="13"/>
  <c r="M27" i="13"/>
  <c r="AB26" i="13"/>
  <c r="U26" i="13"/>
  <c r="R26" i="13"/>
  <c r="S26" i="13" s="1"/>
  <c r="P26" i="13"/>
  <c r="M26" i="13"/>
  <c r="AB25" i="13"/>
  <c r="U25" i="13"/>
  <c r="R25" i="13"/>
  <c r="S25" i="13" s="1"/>
  <c r="P25" i="13"/>
  <c r="M25" i="13"/>
  <c r="AB24" i="13"/>
  <c r="U24" i="13"/>
  <c r="R24" i="13"/>
  <c r="S24" i="13" s="1"/>
  <c r="P24" i="13"/>
  <c r="M24" i="13"/>
  <c r="AB23" i="13"/>
  <c r="U23" i="13"/>
  <c r="R23" i="13"/>
  <c r="S23" i="13" s="1"/>
  <c r="P23" i="13"/>
  <c r="M23" i="13"/>
  <c r="AB22" i="13"/>
  <c r="U22" i="13"/>
  <c r="R22" i="13"/>
  <c r="S22" i="13" s="1"/>
  <c r="P22" i="13"/>
  <c r="M22" i="13"/>
  <c r="AB21" i="13"/>
  <c r="U21" i="13"/>
  <c r="R21" i="13"/>
  <c r="S21" i="13" s="1"/>
  <c r="P21" i="13"/>
  <c r="M21" i="13"/>
  <c r="AB20" i="13"/>
  <c r="U20" i="13"/>
  <c r="R20" i="13"/>
  <c r="S20" i="13" s="1"/>
  <c r="P20" i="13"/>
  <c r="M20" i="13"/>
  <c r="AB19" i="13"/>
  <c r="U19" i="13"/>
  <c r="R19" i="13"/>
  <c r="S19" i="13" s="1"/>
  <c r="P19" i="13"/>
  <c r="M19" i="13"/>
  <c r="AB18" i="13"/>
  <c r="U18" i="13"/>
  <c r="R18" i="13"/>
  <c r="S18" i="13" s="1"/>
  <c r="P18" i="13"/>
  <c r="M18" i="13"/>
  <c r="AB17" i="13"/>
  <c r="U17" i="13"/>
  <c r="R17" i="13"/>
  <c r="S17" i="13" s="1"/>
  <c r="P17" i="13"/>
  <c r="M17" i="13"/>
  <c r="AB16" i="13"/>
  <c r="U16" i="13"/>
  <c r="R16" i="13"/>
  <c r="S16" i="13" s="1"/>
  <c r="P16" i="13"/>
  <c r="M16" i="13"/>
  <c r="AB15" i="13"/>
  <c r="U15" i="13"/>
  <c r="R15" i="13"/>
  <c r="S15" i="13" s="1"/>
  <c r="P15" i="13"/>
  <c r="M15" i="13"/>
  <c r="AB14" i="13"/>
  <c r="U14" i="13"/>
  <c r="R14" i="13"/>
  <c r="S14" i="13" s="1"/>
  <c r="P14" i="13"/>
  <c r="M14" i="13"/>
  <c r="AB13" i="13"/>
  <c r="U13" i="13"/>
  <c r="R13" i="13"/>
  <c r="S13" i="13" s="1"/>
  <c r="P13" i="13"/>
  <c r="M13" i="13"/>
  <c r="AB12" i="13"/>
  <c r="U12" i="13"/>
  <c r="R12" i="13"/>
  <c r="S12" i="13" s="1"/>
  <c r="P12" i="13"/>
  <c r="M12" i="13"/>
  <c r="AB11" i="13"/>
  <c r="U11" i="13"/>
  <c r="R11" i="13"/>
  <c r="S11" i="13" s="1"/>
  <c r="P11" i="13"/>
  <c r="M11" i="13"/>
  <c r="AB10" i="13"/>
  <c r="U10" i="13"/>
  <c r="R10" i="13"/>
  <c r="S10" i="13" s="1"/>
  <c r="P10" i="13"/>
  <c r="M10" i="13"/>
  <c r="AB9" i="13"/>
  <c r="U9" i="13"/>
  <c r="R9" i="13"/>
  <c r="S9" i="13" s="1"/>
  <c r="P9" i="13"/>
  <c r="M9" i="13"/>
  <c r="AB8" i="13"/>
  <c r="U8" i="13"/>
  <c r="R8" i="13"/>
  <c r="S8" i="13" s="1"/>
  <c r="P8" i="13"/>
  <c r="M8" i="13"/>
  <c r="AB7" i="13"/>
  <c r="U7" i="13"/>
  <c r="R7" i="13"/>
  <c r="S7" i="13" s="1"/>
  <c r="P7" i="13"/>
  <c r="M7" i="13"/>
  <c r="AB6" i="13"/>
  <c r="U6" i="13"/>
  <c r="R6" i="13"/>
  <c r="S6" i="13" s="1"/>
  <c r="P6" i="13"/>
  <c r="M6" i="13"/>
  <c r="AB5" i="13"/>
  <c r="U5" i="13"/>
  <c r="R5" i="13"/>
  <c r="S5" i="13" s="1"/>
  <c r="P5" i="13"/>
  <c r="M5" i="13"/>
  <c r="AB4" i="13"/>
  <c r="U4" i="13"/>
  <c r="R4" i="13"/>
  <c r="S4" i="13" s="1"/>
  <c r="P4" i="13"/>
  <c r="M4" i="13"/>
  <c r="AB3" i="13"/>
  <c r="R3" i="13"/>
  <c r="P3" i="13"/>
  <c r="M3" i="13"/>
  <c r="S1" i="13"/>
  <c r="R1" i="13"/>
  <c r="Q1" i="13"/>
  <c r="R34" i="12"/>
  <c r="Q34" i="12"/>
  <c r="P34" i="12"/>
  <c r="P31" i="12"/>
  <c r="S29" i="12"/>
  <c r="R28" i="12"/>
  <c r="Q28" i="12"/>
  <c r="P28" i="12"/>
  <c r="L28" i="12"/>
  <c r="K28" i="12"/>
  <c r="W26" i="12"/>
  <c r="U26" i="12"/>
  <c r="S26" i="12"/>
  <c r="X26" i="12" s="1"/>
  <c r="M26" i="12"/>
  <c r="W25" i="12"/>
  <c r="U25" i="12"/>
  <c r="S25" i="12"/>
  <c r="X25" i="12" s="1"/>
  <c r="M25" i="12"/>
  <c r="W24" i="12"/>
  <c r="U24" i="12"/>
  <c r="S24" i="12"/>
  <c r="X24" i="12" s="1"/>
  <c r="M24" i="12"/>
  <c r="W22" i="12"/>
  <c r="U22" i="12"/>
  <c r="S22" i="12"/>
  <c r="X22" i="12" s="1"/>
  <c r="M22" i="12"/>
  <c r="W21" i="12"/>
  <c r="U21" i="12"/>
  <c r="S21" i="12"/>
  <c r="X21" i="12" s="1"/>
  <c r="M21" i="12"/>
  <c r="N21" i="12" s="1"/>
  <c r="W20" i="12"/>
  <c r="U20" i="12"/>
  <c r="S20" i="12"/>
  <c r="X20" i="12" s="1"/>
  <c r="M20" i="12"/>
  <c r="W19" i="12"/>
  <c r="U19" i="12"/>
  <c r="S19" i="12"/>
  <c r="X19" i="12" s="1"/>
  <c r="M19" i="12"/>
  <c r="W18" i="12"/>
  <c r="U18" i="12"/>
  <c r="S18" i="12"/>
  <c r="X18" i="12" s="1"/>
  <c r="M18" i="12"/>
  <c r="W17" i="12"/>
  <c r="U17" i="12"/>
  <c r="S17" i="12"/>
  <c r="X17" i="12" s="1"/>
  <c r="M17" i="12"/>
  <c r="S16" i="12"/>
  <c r="X16" i="12" s="1"/>
  <c r="W15" i="12"/>
  <c r="U15" i="12"/>
  <c r="S15" i="12"/>
  <c r="X15" i="12" s="1"/>
  <c r="M15" i="12"/>
  <c r="R14" i="12"/>
  <c r="Q14" i="12"/>
  <c r="P14" i="12"/>
  <c r="L14" i="12"/>
  <c r="L16" i="12" s="1"/>
  <c r="K14" i="12"/>
  <c r="W13" i="12"/>
  <c r="U13" i="12"/>
  <c r="S13" i="12"/>
  <c r="X13" i="12" s="1"/>
  <c r="M13" i="12"/>
  <c r="N13" i="12" s="1"/>
  <c r="W12" i="12"/>
  <c r="U12" i="12"/>
  <c r="S12" i="12"/>
  <c r="X12" i="12" s="1"/>
  <c r="M12" i="12"/>
  <c r="O11" i="12"/>
  <c r="W10" i="12"/>
  <c r="U10" i="12"/>
  <c r="S10" i="12"/>
  <c r="X10" i="12" s="1"/>
  <c r="M10" i="12"/>
  <c r="W9" i="12"/>
  <c r="U9" i="12"/>
  <c r="S9" i="12"/>
  <c r="X9" i="12" s="1"/>
  <c r="M9" i="12"/>
  <c r="W8" i="12"/>
  <c r="U8" i="12"/>
  <c r="S8" i="12"/>
  <c r="X8" i="12" s="1"/>
  <c r="M8" i="12"/>
  <c r="W7" i="12"/>
  <c r="U7" i="12"/>
  <c r="S7" i="12"/>
  <c r="X7" i="12" s="1"/>
  <c r="M7" i="12"/>
  <c r="W6" i="12"/>
  <c r="U6" i="12"/>
  <c r="S6" i="12"/>
  <c r="X6" i="12" s="1"/>
  <c r="M6" i="12"/>
  <c r="W5" i="12"/>
  <c r="U5" i="12"/>
  <c r="S5" i="12"/>
  <c r="X5" i="12" s="1"/>
  <c r="M5" i="12"/>
  <c r="W4" i="12"/>
  <c r="U4" i="12"/>
  <c r="S4" i="12"/>
  <c r="X4" i="12" s="1"/>
  <c r="M4" i="12"/>
  <c r="W3" i="12"/>
  <c r="U3" i="12"/>
  <c r="S3" i="12"/>
  <c r="X3" i="12" s="1"/>
  <c r="M3" i="12"/>
  <c r="R1" i="12"/>
  <c r="Q1" i="12"/>
  <c r="P1" i="12"/>
  <c r="N163" i="13" l="1"/>
  <c r="N70" i="13"/>
  <c r="N137" i="13"/>
  <c r="N18" i="12"/>
  <c r="N22" i="12"/>
  <c r="N36" i="13"/>
  <c r="N68" i="13"/>
  <c r="N78" i="13"/>
  <c r="N160" i="13"/>
  <c r="N6" i="12"/>
  <c r="M117" i="13"/>
  <c r="N153" i="13"/>
  <c r="N48" i="13"/>
  <c r="N10" i="12"/>
  <c r="N134" i="13"/>
  <c r="N150" i="13"/>
  <c r="S14" i="12"/>
  <c r="X14" i="12" s="1"/>
  <c r="S50" i="13"/>
  <c r="S80" i="13"/>
  <c r="N19" i="13"/>
  <c r="M61" i="13"/>
  <c r="N67" i="13"/>
  <c r="N9" i="12"/>
  <c r="N20" i="12"/>
  <c r="N25" i="12"/>
  <c r="S59" i="13"/>
  <c r="N12" i="12"/>
  <c r="N140" i="13"/>
  <c r="N76" i="13"/>
  <c r="N4" i="12"/>
  <c r="N26" i="12"/>
  <c r="N73" i="13"/>
  <c r="N82" i="13"/>
  <c r="N22" i="13"/>
  <c r="N38" i="13"/>
  <c r="N105" i="13"/>
  <c r="N125" i="13"/>
  <c r="N142" i="13"/>
  <c r="N158" i="13"/>
  <c r="N83" i="13"/>
  <c r="N111" i="13"/>
  <c r="S99" i="13"/>
  <c r="N99" i="13" s="1"/>
  <c r="N132" i="13"/>
  <c r="N148" i="13"/>
  <c r="N164" i="13"/>
  <c r="N19" i="12"/>
  <c r="N133" i="13"/>
  <c r="N149" i="13"/>
  <c r="N39" i="13"/>
  <c r="N62" i="13"/>
  <c r="N10" i="13"/>
  <c r="N24" i="12"/>
  <c r="N4" i="13"/>
  <c r="N51" i="13"/>
  <c r="N97" i="13"/>
  <c r="N7" i="13"/>
  <c r="N15" i="12"/>
  <c r="R29" i="12"/>
  <c r="R31" i="12" s="1"/>
  <c r="N14" i="13"/>
  <c r="N26" i="13"/>
  <c r="N45" i="13"/>
  <c r="N69" i="13"/>
  <c r="N94" i="13"/>
  <c r="N154" i="13"/>
  <c r="N98" i="13"/>
  <c r="N109" i="13"/>
  <c r="N128" i="13"/>
  <c r="N144" i="13"/>
  <c r="N119" i="13"/>
  <c r="N155" i="13"/>
  <c r="N165" i="13"/>
  <c r="N21" i="13"/>
  <c r="N92" i="13"/>
  <c r="N8" i="12"/>
  <c r="N27" i="13"/>
  <c r="N46" i="13"/>
  <c r="M55" i="13"/>
  <c r="S64" i="13"/>
  <c r="T24" i="14"/>
  <c r="N40" i="13"/>
  <c r="N96" i="13"/>
  <c r="N123" i="13"/>
  <c r="N141" i="13"/>
  <c r="M14" i="12"/>
  <c r="N65" i="13"/>
  <c r="S116" i="13"/>
  <c r="N152" i="13"/>
  <c r="N17" i="13"/>
  <c r="M50" i="13"/>
  <c r="N58" i="13"/>
  <c r="N114" i="13"/>
  <c r="N139" i="13"/>
  <c r="L101" i="13"/>
  <c r="L124" i="13" s="1"/>
  <c r="S61" i="13"/>
  <c r="N32" i="13"/>
  <c r="N79" i="13"/>
  <c r="N129" i="13"/>
  <c r="N145" i="13"/>
  <c r="N35" i="13"/>
  <c r="N5" i="13"/>
  <c r="N3" i="12"/>
  <c r="N7" i="12"/>
  <c r="N20" i="13"/>
  <c r="N23" i="13"/>
  <c r="N41" i="13"/>
  <c r="N44" i="13"/>
  <c r="M59" i="13"/>
  <c r="N59" i="13" s="1"/>
  <c r="N84" i="13"/>
  <c r="N90" i="13"/>
  <c r="N33" i="13"/>
  <c r="N110" i="13"/>
  <c r="N135" i="13"/>
  <c r="N151" i="13"/>
  <c r="N156" i="13"/>
  <c r="N161" i="13"/>
  <c r="N166" i="13"/>
  <c r="N8" i="13"/>
  <c r="N11" i="13"/>
  <c r="N53" i="13"/>
  <c r="R36" i="12"/>
  <c r="N56" i="13"/>
  <c r="N77" i="13"/>
  <c r="N130" i="13"/>
  <c r="N146" i="13"/>
  <c r="N102" i="13"/>
  <c r="N136" i="13"/>
  <c r="N157" i="13"/>
  <c r="N162" i="13"/>
  <c r="N24" i="13"/>
  <c r="N42" i="13"/>
  <c r="N57" i="13"/>
  <c r="N85" i="13"/>
  <c r="S88" i="13"/>
  <c r="N91" i="13"/>
  <c r="N112" i="13"/>
  <c r="N131" i="13"/>
  <c r="N147" i="13"/>
  <c r="N54" i="13"/>
  <c r="N6" i="13"/>
  <c r="N31" i="13"/>
  <c r="N34" i="13"/>
  <c r="N37" i="13"/>
  <c r="N49" i="13"/>
  <c r="N72" i="13"/>
  <c r="N95" i="13"/>
  <c r="N108" i="13"/>
  <c r="N12" i="13"/>
  <c r="R101" i="13"/>
  <c r="N43" i="13"/>
  <c r="N63" i="13"/>
  <c r="R121" i="13"/>
  <c r="S121" i="13" s="1"/>
  <c r="N9" i="13"/>
  <c r="N52" i="13"/>
  <c r="N55" i="13"/>
  <c r="N113" i="13"/>
  <c r="N127" i="13"/>
  <c r="N143" i="13"/>
  <c r="M24" i="14"/>
  <c r="N75" i="13"/>
  <c r="N60" i="13"/>
  <c r="N13" i="13"/>
  <c r="N17" i="12"/>
  <c r="N16" i="13"/>
  <c r="N25" i="13"/>
  <c r="N28" i="13"/>
  <c r="N66" i="13"/>
  <c r="N81" i="13"/>
  <c r="N86" i="13"/>
  <c r="N138" i="13"/>
  <c r="N159" i="13"/>
  <c r="N30" i="13"/>
  <c r="N71" i="13"/>
  <c r="N15" i="13"/>
  <c r="N18" i="13"/>
  <c r="P121" i="13"/>
  <c r="M121" i="13"/>
  <c r="N107" i="13"/>
  <c r="N29" i="13"/>
  <c r="N47" i="13"/>
  <c r="N93" i="13"/>
  <c r="U16" i="12"/>
  <c r="L29" i="12"/>
  <c r="W16" i="12"/>
  <c r="M16" i="12"/>
  <c r="N16" i="12" s="1"/>
  <c r="N5" i="12"/>
  <c r="M88" i="13"/>
  <c r="M116" i="13"/>
  <c r="S3" i="13"/>
  <c r="N3" i="13" s="1"/>
  <c r="M64" i="13"/>
  <c r="P116" i="13"/>
  <c r="M80" i="13"/>
  <c r="N80" i="13" s="1"/>
  <c r="K101" i="13"/>
  <c r="U14" i="12"/>
  <c r="L32" i="12"/>
  <c r="W14" i="12"/>
  <c r="S117" i="13"/>
  <c r="N117" i="13" l="1"/>
  <c r="N14" i="12"/>
  <c r="N50" i="13"/>
  <c r="N64" i="13"/>
  <c r="M101" i="13"/>
  <c r="N61" i="13"/>
  <c r="N88" i="13"/>
  <c r="L104" i="13"/>
  <c r="L122" i="13" s="1"/>
  <c r="P101" i="13"/>
  <c r="N116" i="13"/>
  <c r="N121" i="13"/>
  <c r="P104" i="13"/>
  <c r="M104" i="13"/>
  <c r="N104" i="13" s="1"/>
  <c r="P124" i="13"/>
  <c r="M124" i="13"/>
  <c r="N124" i="13" s="1"/>
  <c r="S101" i="13"/>
  <c r="N101" i="13" s="1"/>
  <c r="P122" i="13" l="1"/>
  <c r="M122" i="13"/>
  <c r="N122" i="13" s="1"/>
  <c r="W256" i="11" l="1"/>
  <c r="U256" i="11"/>
  <c r="J227" i="11"/>
  <c r="N227" i="11" s="1"/>
  <c r="L220" i="11"/>
  <c r="V213" i="11"/>
  <c r="AC213" i="11" s="1"/>
  <c r="AE213" i="11" s="1"/>
  <c r="T213" i="11"/>
  <c r="Q213" i="11"/>
  <c r="O213" i="11"/>
  <c r="L213" i="11"/>
  <c r="K213" i="11"/>
  <c r="J213" i="11"/>
  <c r="I213" i="11"/>
  <c r="H213" i="11"/>
  <c r="R213" i="11" s="1"/>
  <c r="G213" i="11"/>
  <c r="F213" i="11"/>
  <c r="E213" i="11"/>
  <c r="D213" i="11"/>
  <c r="C213" i="11"/>
  <c r="B213" i="11"/>
  <c r="V212" i="11"/>
  <c r="AC212" i="11" s="1"/>
  <c r="AE212" i="11" s="1"/>
  <c r="T212" i="11"/>
  <c r="Q212" i="11"/>
  <c r="O212" i="11"/>
  <c r="L212" i="11"/>
  <c r="K212" i="11"/>
  <c r="J212" i="11"/>
  <c r="I212" i="11"/>
  <c r="H212" i="11"/>
  <c r="R212" i="11" s="1"/>
  <c r="S212" i="11" s="1"/>
  <c r="X212" i="11" s="1"/>
  <c r="G212" i="11"/>
  <c r="F212" i="11"/>
  <c r="E212" i="11"/>
  <c r="D212" i="11"/>
  <c r="C212" i="11"/>
  <c r="B212" i="11"/>
  <c r="V211" i="11"/>
  <c r="AC211" i="11" s="1"/>
  <c r="AE211" i="11" s="1"/>
  <c r="T211" i="11"/>
  <c r="Q211" i="11"/>
  <c r="O211" i="11"/>
  <c r="L211" i="11"/>
  <c r="U211" i="11" s="1"/>
  <c r="K211" i="11"/>
  <c r="J211" i="11"/>
  <c r="I211" i="11"/>
  <c r="H211" i="11"/>
  <c r="R211" i="11" s="1"/>
  <c r="S211" i="11" s="1"/>
  <c r="X211" i="11" s="1"/>
  <c r="G211" i="11"/>
  <c r="F211" i="11"/>
  <c r="E211" i="11"/>
  <c r="D211" i="11"/>
  <c r="C211" i="11"/>
  <c r="B211" i="11"/>
  <c r="V210" i="11"/>
  <c r="AC210" i="11" s="1"/>
  <c r="AE210" i="11" s="1"/>
  <c r="T210" i="11"/>
  <c r="Q210" i="11"/>
  <c r="O210" i="11"/>
  <c r="L210" i="11"/>
  <c r="K210" i="11"/>
  <c r="J210" i="11"/>
  <c r="I210" i="11"/>
  <c r="H210" i="11"/>
  <c r="R210" i="11" s="1"/>
  <c r="G210" i="11"/>
  <c r="F210" i="11"/>
  <c r="E210" i="11"/>
  <c r="D210" i="11"/>
  <c r="C210" i="11"/>
  <c r="B210" i="11"/>
  <c r="V209" i="11"/>
  <c r="AC209" i="11" s="1"/>
  <c r="AE209" i="11" s="1"/>
  <c r="T209" i="11"/>
  <c r="Q209" i="11"/>
  <c r="O209" i="11"/>
  <c r="L209" i="11"/>
  <c r="K209" i="11"/>
  <c r="J209" i="11"/>
  <c r="I209" i="11"/>
  <c r="H209" i="11"/>
  <c r="R209" i="11" s="1"/>
  <c r="G209" i="11"/>
  <c r="F209" i="11"/>
  <c r="E209" i="11"/>
  <c r="D209" i="11"/>
  <c r="C209" i="11"/>
  <c r="B209" i="11"/>
  <c r="V208" i="11"/>
  <c r="AC208" i="11" s="1"/>
  <c r="AE208" i="11" s="1"/>
  <c r="T208" i="11"/>
  <c r="Q208" i="11"/>
  <c r="O208" i="11"/>
  <c r="L208" i="11"/>
  <c r="K208" i="11"/>
  <c r="J208" i="11"/>
  <c r="I208" i="11"/>
  <c r="H208" i="11"/>
  <c r="R208" i="11" s="1"/>
  <c r="S208" i="11" s="1"/>
  <c r="G208" i="11"/>
  <c r="F208" i="11"/>
  <c r="E208" i="11"/>
  <c r="D208" i="11"/>
  <c r="C208" i="11"/>
  <c r="B208" i="11"/>
  <c r="V207" i="11"/>
  <c r="AC207" i="11" s="1"/>
  <c r="AE207" i="11" s="1"/>
  <c r="T207" i="11"/>
  <c r="Q207" i="11"/>
  <c r="O207" i="11"/>
  <c r="L207" i="11"/>
  <c r="K207" i="11"/>
  <c r="J207" i="11"/>
  <c r="I207" i="11"/>
  <c r="H207" i="11"/>
  <c r="R207" i="11" s="1"/>
  <c r="S207" i="11" s="1"/>
  <c r="X207" i="11" s="1"/>
  <c r="G207" i="11"/>
  <c r="F207" i="11"/>
  <c r="E207" i="11"/>
  <c r="D207" i="11"/>
  <c r="C207" i="11"/>
  <c r="B207" i="11"/>
  <c r="V206" i="11"/>
  <c r="AC206" i="11" s="1"/>
  <c r="AE206" i="11" s="1"/>
  <c r="T206" i="11"/>
  <c r="Q206" i="11"/>
  <c r="O206" i="11"/>
  <c r="L206" i="11"/>
  <c r="K206" i="11"/>
  <c r="J206" i="11"/>
  <c r="I206" i="11"/>
  <c r="H206" i="11"/>
  <c r="R206" i="11" s="1"/>
  <c r="S206" i="11" s="1"/>
  <c r="X206" i="11" s="1"/>
  <c r="G206" i="11"/>
  <c r="F206" i="11"/>
  <c r="E206" i="11"/>
  <c r="D206" i="11"/>
  <c r="C206" i="11"/>
  <c r="B206" i="11"/>
  <c r="V205" i="11"/>
  <c r="AC205" i="11" s="1"/>
  <c r="AE205" i="11" s="1"/>
  <c r="T205" i="11"/>
  <c r="Q205" i="11"/>
  <c r="O205" i="11"/>
  <c r="L205" i="11"/>
  <c r="K205" i="11"/>
  <c r="J205" i="11"/>
  <c r="I205" i="11"/>
  <c r="H205" i="11"/>
  <c r="R205" i="11" s="1"/>
  <c r="S205" i="11" s="1"/>
  <c r="G205" i="11"/>
  <c r="F205" i="11"/>
  <c r="E205" i="11"/>
  <c r="D205" i="11"/>
  <c r="C205" i="11"/>
  <c r="B205" i="11"/>
  <c r="V204" i="11"/>
  <c r="AC204" i="11" s="1"/>
  <c r="AE204" i="11" s="1"/>
  <c r="T204" i="11"/>
  <c r="Q204" i="11"/>
  <c r="O204" i="11"/>
  <c r="L204" i="11"/>
  <c r="K204" i="11"/>
  <c r="J204" i="11"/>
  <c r="I204" i="11"/>
  <c r="H204" i="11"/>
  <c r="R204" i="11" s="1"/>
  <c r="G204" i="11"/>
  <c r="F204" i="11"/>
  <c r="E204" i="11"/>
  <c r="D204" i="11"/>
  <c r="C204" i="11"/>
  <c r="B204" i="11"/>
  <c r="V203" i="11"/>
  <c r="AC203" i="11" s="1"/>
  <c r="AE203" i="11" s="1"/>
  <c r="T203" i="11"/>
  <c r="Q203" i="11"/>
  <c r="O203" i="11"/>
  <c r="L203" i="11"/>
  <c r="K203" i="11"/>
  <c r="J203" i="11"/>
  <c r="I203" i="11"/>
  <c r="H203" i="11"/>
  <c r="R203" i="11" s="1"/>
  <c r="G203" i="11"/>
  <c r="F203" i="11"/>
  <c r="E203" i="11"/>
  <c r="D203" i="11"/>
  <c r="C203" i="11"/>
  <c r="B203" i="11"/>
  <c r="V202" i="11"/>
  <c r="AC202" i="11" s="1"/>
  <c r="AE202" i="11" s="1"/>
  <c r="T202" i="11"/>
  <c r="Q202" i="11"/>
  <c r="O202" i="11"/>
  <c r="L202" i="11"/>
  <c r="K202" i="11"/>
  <c r="J202" i="11"/>
  <c r="I202" i="11"/>
  <c r="H202" i="11"/>
  <c r="R202" i="11" s="1"/>
  <c r="G202" i="11"/>
  <c r="F202" i="11"/>
  <c r="E202" i="11"/>
  <c r="D202" i="11"/>
  <c r="C202" i="11"/>
  <c r="B202" i="11"/>
  <c r="V201" i="11"/>
  <c r="AC201" i="11" s="1"/>
  <c r="AE201" i="11" s="1"/>
  <c r="T201" i="11"/>
  <c r="Q201" i="11"/>
  <c r="O201" i="11"/>
  <c r="L201" i="11"/>
  <c r="K201" i="11"/>
  <c r="J201" i="11"/>
  <c r="I201" i="11"/>
  <c r="H201" i="11"/>
  <c r="R201" i="11" s="1"/>
  <c r="G201" i="11"/>
  <c r="F201" i="11"/>
  <c r="E201" i="11"/>
  <c r="D201" i="11"/>
  <c r="C201" i="11"/>
  <c r="B201" i="11"/>
  <c r="V200" i="11"/>
  <c r="AC200" i="11" s="1"/>
  <c r="AE200" i="11" s="1"/>
  <c r="T200" i="11"/>
  <c r="Q200" i="11"/>
  <c r="O200" i="11"/>
  <c r="L200" i="11"/>
  <c r="K200" i="11"/>
  <c r="J200" i="11"/>
  <c r="I200" i="11"/>
  <c r="H200" i="11"/>
  <c r="R200" i="11" s="1"/>
  <c r="S200" i="11" s="1"/>
  <c r="G200" i="11"/>
  <c r="F200" i="11"/>
  <c r="E200" i="11"/>
  <c r="D200" i="11"/>
  <c r="C200" i="11"/>
  <c r="B200" i="11"/>
  <c r="V199" i="11"/>
  <c r="AC199" i="11" s="1"/>
  <c r="AE199" i="11" s="1"/>
  <c r="T199" i="11"/>
  <c r="Q199" i="11"/>
  <c r="O199" i="11"/>
  <c r="L199" i="11"/>
  <c r="K199" i="11"/>
  <c r="J199" i="11"/>
  <c r="I199" i="11"/>
  <c r="H199" i="11"/>
  <c r="R199" i="11" s="1"/>
  <c r="G199" i="11"/>
  <c r="F199" i="11"/>
  <c r="E199" i="11"/>
  <c r="D199" i="11"/>
  <c r="C199" i="11"/>
  <c r="B199" i="11"/>
  <c r="V198" i="11"/>
  <c r="AC198" i="11" s="1"/>
  <c r="AE198" i="11" s="1"/>
  <c r="T198" i="11"/>
  <c r="Q198" i="11"/>
  <c r="O198" i="11"/>
  <c r="L198" i="11"/>
  <c r="K198" i="11"/>
  <c r="J198" i="11"/>
  <c r="I198" i="11"/>
  <c r="H198" i="11"/>
  <c r="R198" i="11" s="1"/>
  <c r="G198" i="11"/>
  <c r="F198" i="11"/>
  <c r="E198" i="11"/>
  <c r="D198" i="11"/>
  <c r="C198" i="11"/>
  <c r="B198" i="11"/>
  <c r="V197" i="11"/>
  <c r="AC197" i="11" s="1"/>
  <c r="AE197" i="11" s="1"/>
  <c r="T197" i="11"/>
  <c r="Q197" i="11"/>
  <c r="O197" i="11"/>
  <c r="L197" i="11"/>
  <c r="K197" i="11"/>
  <c r="J197" i="11"/>
  <c r="I197" i="11"/>
  <c r="H197" i="11"/>
  <c r="R197" i="11" s="1"/>
  <c r="G197" i="11"/>
  <c r="F197" i="11"/>
  <c r="E197" i="11"/>
  <c r="D197" i="11"/>
  <c r="C197" i="11"/>
  <c r="B197" i="11"/>
  <c r="V196" i="11"/>
  <c r="AC196" i="11" s="1"/>
  <c r="AE196" i="11" s="1"/>
  <c r="T196" i="11"/>
  <c r="Q196" i="11"/>
  <c r="O196" i="11"/>
  <c r="L196" i="11"/>
  <c r="K196" i="11"/>
  <c r="J196" i="11"/>
  <c r="I196" i="11"/>
  <c r="H196" i="11"/>
  <c r="R196" i="11" s="1"/>
  <c r="G196" i="11"/>
  <c r="F196" i="11"/>
  <c r="E196" i="11"/>
  <c r="D196" i="11"/>
  <c r="C196" i="11"/>
  <c r="B196" i="11"/>
  <c r="V195" i="11"/>
  <c r="AC195" i="11" s="1"/>
  <c r="AE195" i="11" s="1"/>
  <c r="T195" i="11"/>
  <c r="Q195" i="11"/>
  <c r="O195" i="11"/>
  <c r="L195" i="11"/>
  <c r="K195" i="11"/>
  <c r="J195" i="11"/>
  <c r="I195" i="11"/>
  <c r="H195" i="11"/>
  <c r="R195" i="11" s="1"/>
  <c r="G195" i="11"/>
  <c r="F195" i="11"/>
  <c r="E195" i="11"/>
  <c r="D195" i="11"/>
  <c r="C195" i="11"/>
  <c r="B195" i="11"/>
  <c r="V194" i="11"/>
  <c r="AC194" i="11" s="1"/>
  <c r="AE194" i="11" s="1"/>
  <c r="T194" i="11"/>
  <c r="Q194" i="11"/>
  <c r="O194" i="11"/>
  <c r="L194" i="11"/>
  <c r="K194" i="11"/>
  <c r="J194" i="11"/>
  <c r="I194" i="11"/>
  <c r="H194" i="11"/>
  <c r="R194" i="11" s="1"/>
  <c r="G194" i="11"/>
  <c r="F194" i="11"/>
  <c r="E194" i="11"/>
  <c r="D194" i="11"/>
  <c r="C194" i="11"/>
  <c r="B194" i="11"/>
  <c r="V193" i="11"/>
  <c r="AC193" i="11" s="1"/>
  <c r="AE193" i="11" s="1"/>
  <c r="T193" i="11"/>
  <c r="Q193" i="11"/>
  <c r="O193" i="11"/>
  <c r="L193" i="11"/>
  <c r="K193" i="11"/>
  <c r="J193" i="11"/>
  <c r="I193" i="11"/>
  <c r="H193" i="11"/>
  <c r="R193" i="11" s="1"/>
  <c r="G193" i="11"/>
  <c r="F193" i="11"/>
  <c r="E193" i="11"/>
  <c r="D193" i="11"/>
  <c r="C193" i="11"/>
  <c r="B193" i="11"/>
  <c r="V192" i="11"/>
  <c r="AC192" i="11" s="1"/>
  <c r="AE192" i="11" s="1"/>
  <c r="T192" i="11"/>
  <c r="Q192" i="11"/>
  <c r="O192" i="11"/>
  <c r="L192" i="11"/>
  <c r="K192" i="11"/>
  <c r="J192" i="11"/>
  <c r="I192" i="11"/>
  <c r="H192" i="11"/>
  <c r="R192" i="11" s="1"/>
  <c r="S192" i="11" s="1"/>
  <c r="G192" i="11"/>
  <c r="F192" i="11"/>
  <c r="E192" i="11"/>
  <c r="D192" i="11"/>
  <c r="C192" i="11"/>
  <c r="B192" i="11"/>
  <c r="V191" i="11"/>
  <c r="AC191" i="11" s="1"/>
  <c r="AE191" i="11" s="1"/>
  <c r="T191" i="11"/>
  <c r="Q191" i="11"/>
  <c r="O191" i="11"/>
  <c r="L191" i="11"/>
  <c r="K191" i="11"/>
  <c r="M191" i="11" s="1"/>
  <c r="J191" i="11"/>
  <c r="I191" i="11"/>
  <c r="H191" i="11"/>
  <c r="R191" i="11" s="1"/>
  <c r="S191" i="11" s="1"/>
  <c r="X191" i="11" s="1"/>
  <c r="G191" i="11"/>
  <c r="F191" i="11"/>
  <c r="E191" i="11"/>
  <c r="D191" i="11"/>
  <c r="C191" i="11"/>
  <c r="B191" i="11"/>
  <c r="V190" i="11"/>
  <c r="AC190" i="11" s="1"/>
  <c r="AE190" i="11" s="1"/>
  <c r="T190" i="11"/>
  <c r="Q190" i="11"/>
  <c r="O190" i="11"/>
  <c r="L190" i="11"/>
  <c r="K190" i="11"/>
  <c r="J190" i="11"/>
  <c r="I190" i="11"/>
  <c r="H190" i="11"/>
  <c r="R190" i="11" s="1"/>
  <c r="S190" i="11" s="1"/>
  <c r="X190" i="11" s="1"/>
  <c r="G190" i="11"/>
  <c r="F190" i="11"/>
  <c r="E190" i="11"/>
  <c r="D190" i="11"/>
  <c r="C190" i="11"/>
  <c r="B190" i="11"/>
  <c r="V189" i="11"/>
  <c r="AC189" i="11" s="1"/>
  <c r="AE189" i="11" s="1"/>
  <c r="T189" i="11"/>
  <c r="Q189" i="11"/>
  <c r="O189" i="11"/>
  <c r="L189" i="11"/>
  <c r="K189" i="11"/>
  <c r="J189" i="11"/>
  <c r="I189" i="11"/>
  <c r="H189" i="11"/>
  <c r="R189" i="11" s="1"/>
  <c r="S189" i="11" s="1"/>
  <c r="G189" i="11"/>
  <c r="F189" i="11"/>
  <c r="E189" i="11"/>
  <c r="D189" i="11"/>
  <c r="C189" i="11"/>
  <c r="B189" i="11"/>
  <c r="V188" i="11"/>
  <c r="AC188" i="11" s="1"/>
  <c r="AE188" i="11" s="1"/>
  <c r="T188" i="11"/>
  <c r="Q188" i="11"/>
  <c r="O188" i="11"/>
  <c r="L188" i="11"/>
  <c r="K188" i="11"/>
  <c r="J188" i="11"/>
  <c r="I188" i="11"/>
  <c r="H188" i="11"/>
  <c r="R188" i="11" s="1"/>
  <c r="G188" i="11"/>
  <c r="F188" i="11"/>
  <c r="E188" i="11"/>
  <c r="D188" i="11"/>
  <c r="C188" i="11"/>
  <c r="B188" i="11"/>
  <c r="V187" i="11"/>
  <c r="AC187" i="11" s="1"/>
  <c r="AE187" i="11" s="1"/>
  <c r="T187" i="11"/>
  <c r="Q187" i="11"/>
  <c r="O187" i="11"/>
  <c r="L187" i="11"/>
  <c r="K187" i="11"/>
  <c r="J187" i="11"/>
  <c r="I187" i="11"/>
  <c r="H187" i="11"/>
  <c r="R187" i="11" s="1"/>
  <c r="G187" i="11"/>
  <c r="F187" i="11"/>
  <c r="E187" i="11"/>
  <c r="D187" i="11"/>
  <c r="C187" i="11"/>
  <c r="B187" i="11"/>
  <c r="V186" i="11"/>
  <c r="AC186" i="11" s="1"/>
  <c r="AE186" i="11" s="1"/>
  <c r="T186" i="11"/>
  <c r="Q186" i="11"/>
  <c r="O186" i="11"/>
  <c r="L186" i="11"/>
  <c r="K186" i="11"/>
  <c r="J186" i="11"/>
  <c r="I186" i="11"/>
  <c r="H186" i="11"/>
  <c r="R186" i="11" s="1"/>
  <c r="G186" i="11"/>
  <c r="F186" i="11"/>
  <c r="E186" i="11"/>
  <c r="D186" i="11"/>
  <c r="C186" i="11"/>
  <c r="B186" i="11"/>
  <c r="V185" i="11"/>
  <c r="AC185" i="11" s="1"/>
  <c r="AE185" i="11" s="1"/>
  <c r="T185" i="11"/>
  <c r="Q185" i="11"/>
  <c r="O185" i="11"/>
  <c r="L185" i="11"/>
  <c r="K185" i="11"/>
  <c r="J185" i="11"/>
  <c r="I185" i="11"/>
  <c r="H185" i="11"/>
  <c r="R185" i="11" s="1"/>
  <c r="G185" i="11"/>
  <c r="F185" i="11"/>
  <c r="E185" i="11"/>
  <c r="D185" i="11"/>
  <c r="C185" i="11"/>
  <c r="B185" i="11"/>
  <c r="V184" i="11"/>
  <c r="AC184" i="11" s="1"/>
  <c r="AE184" i="11" s="1"/>
  <c r="T184" i="11"/>
  <c r="Q184" i="11"/>
  <c r="O184" i="11"/>
  <c r="L184" i="11"/>
  <c r="W184" i="11" s="1"/>
  <c r="K184" i="11"/>
  <c r="J184" i="11"/>
  <c r="I184" i="11"/>
  <c r="H184" i="11"/>
  <c r="R184" i="11" s="1"/>
  <c r="G184" i="11"/>
  <c r="F184" i="11"/>
  <c r="E184" i="11"/>
  <c r="D184" i="11"/>
  <c r="C184" i="11"/>
  <c r="B184" i="11"/>
  <c r="V183" i="11"/>
  <c r="AC183" i="11" s="1"/>
  <c r="AE183" i="11" s="1"/>
  <c r="T183" i="11"/>
  <c r="Q183" i="11"/>
  <c r="O183" i="11"/>
  <c r="L183" i="11"/>
  <c r="K183" i="11"/>
  <c r="J183" i="11"/>
  <c r="I183" i="11"/>
  <c r="H183" i="11"/>
  <c r="R183" i="11" s="1"/>
  <c r="G183" i="11"/>
  <c r="F183" i="11"/>
  <c r="E183" i="11"/>
  <c r="D183" i="11"/>
  <c r="C183" i="11"/>
  <c r="B183" i="11"/>
  <c r="V182" i="11"/>
  <c r="AC182" i="11" s="1"/>
  <c r="AE182" i="11" s="1"/>
  <c r="T182" i="11"/>
  <c r="Q182" i="11"/>
  <c r="O182" i="11"/>
  <c r="L182" i="11"/>
  <c r="K182" i="11"/>
  <c r="J182" i="11"/>
  <c r="I182" i="11"/>
  <c r="H182" i="11"/>
  <c r="R182" i="11" s="1"/>
  <c r="G182" i="11"/>
  <c r="F182" i="11"/>
  <c r="E182" i="11"/>
  <c r="D182" i="11"/>
  <c r="C182" i="11"/>
  <c r="B182" i="11"/>
  <c r="V181" i="11"/>
  <c r="AC181" i="11" s="1"/>
  <c r="AE181" i="11" s="1"/>
  <c r="T181" i="11"/>
  <c r="Q181" i="11"/>
  <c r="O181" i="11"/>
  <c r="L181" i="11"/>
  <c r="K181" i="11"/>
  <c r="J181" i="11"/>
  <c r="I181" i="11"/>
  <c r="H181" i="11"/>
  <c r="R181" i="11" s="1"/>
  <c r="G181" i="11"/>
  <c r="F181" i="11"/>
  <c r="E181" i="11"/>
  <c r="D181" i="11"/>
  <c r="C181" i="11"/>
  <c r="B181" i="11"/>
  <c r="V180" i="11"/>
  <c r="AC180" i="11" s="1"/>
  <c r="AE180" i="11" s="1"/>
  <c r="T180" i="11"/>
  <c r="Q180" i="11"/>
  <c r="O180" i="11"/>
  <c r="L180" i="11"/>
  <c r="K180" i="11"/>
  <c r="J180" i="11"/>
  <c r="I180" i="11"/>
  <c r="H180" i="11"/>
  <c r="R180" i="11" s="1"/>
  <c r="G180" i="11"/>
  <c r="F180" i="11"/>
  <c r="E180" i="11"/>
  <c r="D180" i="11"/>
  <c r="C180" i="11"/>
  <c r="B180" i="11"/>
  <c r="V179" i="11"/>
  <c r="AC179" i="11" s="1"/>
  <c r="AE179" i="11" s="1"/>
  <c r="T179" i="11"/>
  <c r="Q179" i="11"/>
  <c r="O179" i="11"/>
  <c r="L179" i="11"/>
  <c r="K179" i="11"/>
  <c r="J179" i="11"/>
  <c r="I179" i="11"/>
  <c r="H179" i="11"/>
  <c r="R179" i="11" s="1"/>
  <c r="S179" i="11" s="1"/>
  <c r="G179" i="11"/>
  <c r="F179" i="11"/>
  <c r="E179" i="11"/>
  <c r="D179" i="11"/>
  <c r="C179" i="11"/>
  <c r="B179" i="11"/>
  <c r="V178" i="11"/>
  <c r="AC178" i="11" s="1"/>
  <c r="AE178" i="11" s="1"/>
  <c r="T178" i="11"/>
  <c r="Q178" i="11"/>
  <c r="O178" i="11"/>
  <c r="L178" i="11"/>
  <c r="K178" i="11"/>
  <c r="J178" i="11"/>
  <c r="I178" i="11"/>
  <c r="H178" i="11"/>
  <c r="R178" i="11" s="1"/>
  <c r="G178" i="11"/>
  <c r="F178" i="11"/>
  <c r="E178" i="11"/>
  <c r="D178" i="11"/>
  <c r="C178" i="11"/>
  <c r="B178" i="11"/>
  <c r="V177" i="11"/>
  <c r="AC177" i="11" s="1"/>
  <c r="AE177" i="11" s="1"/>
  <c r="T177" i="11"/>
  <c r="Q177" i="11"/>
  <c r="O177" i="11"/>
  <c r="L177" i="11"/>
  <c r="K177" i="11"/>
  <c r="J177" i="11"/>
  <c r="I177" i="11"/>
  <c r="H177" i="11"/>
  <c r="R177" i="11" s="1"/>
  <c r="G177" i="11"/>
  <c r="F177" i="11"/>
  <c r="E177" i="11"/>
  <c r="D177" i="11"/>
  <c r="C177" i="11"/>
  <c r="B177" i="11"/>
  <c r="V176" i="11"/>
  <c r="AC176" i="11" s="1"/>
  <c r="AE176" i="11" s="1"/>
  <c r="T176" i="11"/>
  <c r="Q176" i="11"/>
  <c r="O176" i="11"/>
  <c r="L176" i="11"/>
  <c r="K176" i="11"/>
  <c r="J176" i="11"/>
  <c r="I176" i="11"/>
  <c r="H176" i="11"/>
  <c r="R176" i="11" s="1"/>
  <c r="G176" i="11"/>
  <c r="F176" i="11"/>
  <c r="E176" i="11"/>
  <c r="D176" i="11"/>
  <c r="C176" i="11"/>
  <c r="B176" i="11"/>
  <c r="V175" i="11"/>
  <c r="AC175" i="11" s="1"/>
  <c r="AE175" i="11" s="1"/>
  <c r="T175" i="11"/>
  <c r="Q175" i="11"/>
  <c r="O175" i="11"/>
  <c r="L175" i="11"/>
  <c r="K175" i="11"/>
  <c r="J175" i="11"/>
  <c r="I175" i="11"/>
  <c r="H175" i="11"/>
  <c r="R175" i="11" s="1"/>
  <c r="G175" i="11"/>
  <c r="F175" i="11"/>
  <c r="E175" i="11"/>
  <c r="D175" i="11"/>
  <c r="C175" i="11"/>
  <c r="B175" i="11"/>
  <c r="V174" i="11"/>
  <c r="AC174" i="11" s="1"/>
  <c r="AE174" i="11" s="1"/>
  <c r="T174" i="11"/>
  <c r="Q174" i="11"/>
  <c r="O174" i="11"/>
  <c r="L174" i="11"/>
  <c r="K174" i="11"/>
  <c r="J174" i="11"/>
  <c r="I174" i="11"/>
  <c r="H174" i="11"/>
  <c r="R174" i="11" s="1"/>
  <c r="G174" i="11"/>
  <c r="F174" i="11"/>
  <c r="E174" i="11"/>
  <c r="D174" i="11"/>
  <c r="C174" i="11"/>
  <c r="B174" i="11"/>
  <c r="V173" i="11"/>
  <c r="AC173" i="11" s="1"/>
  <c r="AE173" i="11" s="1"/>
  <c r="T173" i="11"/>
  <c r="Q173" i="11"/>
  <c r="O173" i="11"/>
  <c r="L173" i="11"/>
  <c r="K173" i="11"/>
  <c r="J173" i="11"/>
  <c r="I173" i="11"/>
  <c r="H173" i="11"/>
  <c r="R173" i="11" s="1"/>
  <c r="G173" i="11"/>
  <c r="F173" i="11"/>
  <c r="E173" i="11"/>
  <c r="D173" i="11"/>
  <c r="C173" i="11"/>
  <c r="B173" i="11"/>
  <c r="V172" i="11"/>
  <c r="AC172" i="11" s="1"/>
  <c r="AE172" i="11" s="1"/>
  <c r="T172" i="11"/>
  <c r="Q172" i="11"/>
  <c r="O172" i="11"/>
  <c r="L172" i="11"/>
  <c r="K172" i="11"/>
  <c r="J172" i="11"/>
  <c r="I172" i="11"/>
  <c r="H172" i="11"/>
  <c r="R172" i="11" s="1"/>
  <c r="G172" i="11"/>
  <c r="F172" i="11"/>
  <c r="E172" i="11"/>
  <c r="D172" i="11"/>
  <c r="C172" i="11"/>
  <c r="B172" i="11"/>
  <c r="V171" i="11"/>
  <c r="AC171" i="11" s="1"/>
  <c r="AE171" i="11" s="1"/>
  <c r="T171" i="11"/>
  <c r="Q171" i="11"/>
  <c r="O171" i="11"/>
  <c r="L171" i="11"/>
  <c r="K171" i="11"/>
  <c r="J171" i="11"/>
  <c r="I171" i="11"/>
  <c r="H171" i="11"/>
  <c r="R171" i="11" s="1"/>
  <c r="G171" i="11"/>
  <c r="F171" i="11"/>
  <c r="E171" i="11"/>
  <c r="D171" i="11"/>
  <c r="C171" i="11"/>
  <c r="B171" i="11"/>
  <c r="V170" i="11"/>
  <c r="AC170" i="11" s="1"/>
  <c r="AE170" i="11" s="1"/>
  <c r="T170" i="11"/>
  <c r="Q170" i="11"/>
  <c r="O170" i="11"/>
  <c r="L170" i="11"/>
  <c r="K170" i="11"/>
  <c r="J170" i="11"/>
  <c r="I170" i="11"/>
  <c r="H170" i="11"/>
  <c r="R170" i="11" s="1"/>
  <c r="G170" i="11"/>
  <c r="F170" i="11"/>
  <c r="E170" i="11"/>
  <c r="D170" i="11"/>
  <c r="C170" i="11"/>
  <c r="B170" i="11"/>
  <c r="V169" i="11"/>
  <c r="AC169" i="11" s="1"/>
  <c r="AE169" i="11" s="1"/>
  <c r="T169" i="11"/>
  <c r="Q169" i="11"/>
  <c r="O169" i="11"/>
  <c r="L169" i="11"/>
  <c r="K169" i="11"/>
  <c r="J169" i="11"/>
  <c r="I169" i="11"/>
  <c r="H169" i="11"/>
  <c r="R169" i="11" s="1"/>
  <c r="G169" i="11"/>
  <c r="F169" i="11"/>
  <c r="E169" i="11"/>
  <c r="D169" i="11"/>
  <c r="C169" i="11"/>
  <c r="B169" i="11"/>
  <c r="V168" i="11"/>
  <c r="AC168" i="11" s="1"/>
  <c r="AE168" i="11" s="1"/>
  <c r="T168" i="11"/>
  <c r="Q168" i="11"/>
  <c r="O168" i="11"/>
  <c r="L168" i="11"/>
  <c r="K168" i="11"/>
  <c r="J168" i="11"/>
  <c r="I168" i="11"/>
  <c r="H168" i="11"/>
  <c r="R168" i="11" s="1"/>
  <c r="S168" i="11" s="1"/>
  <c r="G168" i="11"/>
  <c r="F168" i="11"/>
  <c r="E168" i="11"/>
  <c r="D168" i="11"/>
  <c r="C168" i="11"/>
  <c r="B168" i="11"/>
  <c r="V167" i="11"/>
  <c r="AC167" i="11" s="1"/>
  <c r="AE167" i="11" s="1"/>
  <c r="T167" i="11"/>
  <c r="Q167" i="11"/>
  <c r="O167" i="11"/>
  <c r="L167" i="11"/>
  <c r="K167" i="11"/>
  <c r="J167" i="11"/>
  <c r="I167" i="11"/>
  <c r="H167" i="11"/>
  <c r="R167" i="11" s="1"/>
  <c r="G167" i="11"/>
  <c r="F167" i="11"/>
  <c r="E167" i="11"/>
  <c r="D167" i="11"/>
  <c r="C167" i="11"/>
  <c r="B167" i="11"/>
  <c r="V166" i="11"/>
  <c r="AC166" i="11" s="1"/>
  <c r="AE166" i="11" s="1"/>
  <c r="T166" i="11"/>
  <c r="Q166" i="11"/>
  <c r="O166" i="11"/>
  <c r="L166" i="11"/>
  <c r="K166" i="11"/>
  <c r="M166" i="11" s="1"/>
  <c r="J166" i="11"/>
  <c r="I166" i="11"/>
  <c r="H166" i="11"/>
  <c r="R166" i="11" s="1"/>
  <c r="G166" i="11"/>
  <c r="F166" i="11"/>
  <c r="E166" i="11"/>
  <c r="D166" i="11"/>
  <c r="C166" i="11"/>
  <c r="B166" i="11"/>
  <c r="V165" i="11"/>
  <c r="T165" i="11"/>
  <c r="Q165" i="11"/>
  <c r="O165" i="11"/>
  <c r="L165" i="11"/>
  <c r="K165" i="11"/>
  <c r="J165" i="11"/>
  <c r="I165" i="11"/>
  <c r="H165" i="11"/>
  <c r="R165" i="11" s="1"/>
  <c r="G165" i="11"/>
  <c r="F165" i="11"/>
  <c r="E165" i="11"/>
  <c r="D165" i="11"/>
  <c r="C165" i="11"/>
  <c r="B165" i="11"/>
  <c r="V164" i="11"/>
  <c r="AC164" i="11" s="1"/>
  <c r="AE164" i="11" s="1"/>
  <c r="T164" i="11"/>
  <c r="Q164" i="11"/>
  <c r="O164" i="11"/>
  <c r="L164" i="11"/>
  <c r="K164" i="11"/>
  <c r="J164" i="11"/>
  <c r="I164" i="11"/>
  <c r="H164" i="11"/>
  <c r="R164" i="11" s="1"/>
  <c r="G164" i="11"/>
  <c r="F164" i="11"/>
  <c r="E164" i="11"/>
  <c r="D164" i="11"/>
  <c r="C164" i="11"/>
  <c r="B164" i="11"/>
  <c r="V163" i="11"/>
  <c r="AC163" i="11" s="1"/>
  <c r="AE163" i="11" s="1"/>
  <c r="T163" i="11"/>
  <c r="Q163" i="11"/>
  <c r="O163" i="11"/>
  <c r="L163" i="11"/>
  <c r="K163" i="11"/>
  <c r="J163" i="11"/>
  <c r="I163" i="11"/>
  <c r="H163" i="11"/>
  <c r="R163" i="11" s="1"/>
  <c r="G163" i="11"/>
  <c r="F163" i="11"/>
  <c r="E163" i="11"/>
  <c r="D163" i="11"/>
  <c r="C163" i="11"/>
  <c r="B163" i="11"/>
  <c r="V162" i="11"/>
  <c r="AC162" i="11" s="1"/>
  <c r="AE162" i="11" s="1"/>
  <c r="T162" i="11"/>
  <c r="Q162" i="11"/>
  <c r="O162" i="11"/>
  <c r="L162" i="11"/>
  <c r="K162" i="11"/>
  <c r="J162" i="11"/>
  <c r="I162" i="11"/>
  <c r="H162" i="11"/>
  <c r="R162" i="11" s="1"/>
  <c r="G162" i="11"/>
  <c r="F162" i="11"/>
  <c r="E162" i="11"/>
  <c r="D162" i="11"/>
  <c r="C162" i="11"/>
  <c r="B162" i="11"/>
  <c r="V161" i="11"/>
  <c r="T161" i="11"/>
  <c r="Q161" i="11"/>
  <c r="O161" i="11"/>
  <c r="L161" i="11"/>
  <c r="K161" i="11"/>
  <c r="J161" i="11"/>
  <c r="I161" i="11"/>
  <c r="H161" i="11"/>
  <c r="R161" i="11" s="1"/>
  <c r="G161" i="11"/>
  <c r="F161" i="11"/>
  <c r="E161" i="11"/>
  <c r="D161" i="11"/>
  <c r="C161" i="11"/>
  <c r="B161" i="11"/>
  <c r="V160" i="11"/>
  <c r="AC160" i="11" s="1"/>
  <c r="AE160" i="11" s="1"/>
  <c r="T160" i="11"/>
  <c r="Q160" i="11"/>
  <c r="O160" i="11"/>
  <c r="L160" i="11"/>
  <c r="K160" i="11"/>
  <c r="J160" i="11"/>
  <c r="I160" i="11"/>
  <c r="H160" i="11"/>
  <c r="R160" i="11" s="1"/>
  <c r="G160" i="11"/>
  <c r="F160" i="11"/>
  <c r="E160" i="11"/>
  <c r="D160" i="11"/>
  <c r="C160" i="11"/>
  <c r="B160" i="11"/>
  <c r="V159" i="11"/>
  <c r="T159" i="11"/>
  <c r="Q159" i="11"/>
  <c r="O159" i="11"/>
  <c r="L159" i="11"/>
  <c r="K159" i="11"/>
  <c r="J159" i="11"/>
  <c r="I159" i="11"/>
  <c r="H159" i="11"/>
  <c r="R159" i="11" s="1"/>
  <c r="G159" i="11"/>
  <c r="F159" i="11"/>
  <c r="E159" i="11"/>
  <c r="D159" i="11"/>
  <c r="C159" i="11"/>
  <c r="B159" i="11"/>
  <c r="V158" i="11"/>
  <c r="AC158" i="11" s="1"/>
  <c r="AE158" i="11" s="1"/>
  <c r="T158" i="11"/>
  <c r="Q158" i="11"/>
  <c r="O158" i="11"/>
  <c r="L158" i="11"/>
  <c r="K158" i="11"/>
  <c r="J158" i="11"/>
  <c r="I158" i="11"/>
  <c r="H158" i="11"/>
  <c r="R158" i="11" s="1"/>
  <c r="G158" i="11"/>
  <c r="F158" i="11"/>
  <c r="E158" i="11"/>
  <c r="D158" i="11"/>
  <c r="C158" i="11"/>
  <c r="B158" i="11"/>
  <c r="V157" i="11"/>
  <c r="AC157" i="11" s="1"/>
  <c r="AE157" i="11" s="1"/>
  <c r="T157" i="11"/>
  <c r="Q157" i="11"/>
  <c r="O157" i="11"/>
  <c r="L157" i="11"/>
  <c r="K157" i="11"/>
  <c r="J157" i="11"/>
  <c r="I157" i="11"/>
  <c r="H157" i="11"/>
  <c r="R157" i="11" s="1"/>
  <c r="S157" i="11" s="1"/>
  <c r="G157" i="11"/>
  <c r="F157" i="11"/>
  <c r="E157" i="11"/>
  <c r="D157" i="11"/>
  <c r="C157" i="11"/>
  <c r="B157" i="11"/>
  <c r="V156" i="11"/>
  <c r="AC156" i="11" s="1"/>
  <c r="AE156" i="11" s="1"/>
  <c r="T156" i="11"/>
  <c r="Q156" i="11"/>
  <c r="O156" i="11"/>
  <c r="L156" i="11"/>
  <c r="K156" i="11"/>
  <c r="J156" i="11"/>
  <c r="I156" i="11"/>
  <c r="H156" i="11"/>
  <c r="R156" i="11" s="1"/>
  <c r="G156" i="11"/>
  <c r="F156" i="11"/>
  <c r="E156" i="11"/>
  <c r="D156" i="11"/>
  <c r="C156" i="11"/>
  <c r="B156" i="11"/>
  <c r="V155" i="11"/>
  <c r="AC155" i="11" s="1"/>
  <c r="AE155" i="11" s="1"/>
  <c r="T155" i="11"/>
  <c r="Q155" i="11"/>
  <c r="O155" i="11"/>
  <c r="L155" i="11"/>
  <c r="K155" i="11"/>
  <c r="J155" i="11"/>
  <c r="I155" i="11"/>
  <c r="H155" i="11"/>
  <c r="R155" i="11" s="1"/>
  <c r="G155" i="11"/>
  <c r="F155" i="11"/>
  <c r="E155" i="11"/>
  <c r="D155" i="11"/>
  <c r="C155" i="11"/>
  <c r="B155" i="11"/>
  <c r="V154" i="11"/>
  <c r="AC154" i="11" s="1"/>
  <c r="AE154" i="11" s="1"/>
  <c r="T154" i="11"/>
  <c r="Q154" i="11"/>
  <c r="O154" i="11"/>
  <c r="L154" i="11"/>
  <c r="K154" i="11"/>
  <c r="J154" i="11"/>
  <c r="I154" i="11"/>
  <c r="H154" i="11"/>
  <c r="R154" i="11" s="1"/>
  <c r="G154" i="11"/>
  <c r="F154" i="11"/>
  <c r="E154" i="11"/>
  <c r="D154" i="11"/>
  <c r="C154" i="11"/>
  <c r="B154" i="11"/>
  <c r="V153" i="11"/>
  <c r="AC153" i="11" s="1"/>
  <c r="AE153" i="11" s="1"/>
  <c r="T153" i="11"/>
  <c r="Q153" i="11"/>
  <c r="O153" i="11"/>
  <c r="L153" i="11"/>
  <c r="K153" i="11"/>
  <c r="J153" i="11"/>
  <c r="I153" i="11"/>
  <c r="H153" i="11"/>
  <c r="R153" i="11" s="1"/>
  <c r="G153" i="11"/>
  <c r="F153" i="11"/>
  <c r="E153" i="11"/>
  <c r="D153" i="11"/>
  <c r="C153" i="11"/>
  <c r="B153" i="11"/>
  <c r="V152" i="11"/>
  <c r="T152" i="11"/>
  <c r="Q152" i="11"/>
  <c r="O152" i="11"/>
  <c r="L152" i="11"/>
  <c r="K152" i="11"/>
  <c r="J152" i="11"/>
  <c r="I152" i="11"/>
  <c r="H152" i="11"/>
  <c r="R152" i="11" s="1"/>
  <c r="G152" i="11"/>
  <c r="F152" i="11"/>
  <c r="E152" i="11"/>
  <c r="D152" i="11"/>
  <c r="C152" i="11"/>
  <c r="B152" i="11"/>
  <c r="V151" i="11"/>
  <c r="T151" i="11"/>
  <c r="Q151" i="11"/>
  <c r="O151" i="11"/>
  <c r="L151" i="11"/>
  <c r="K151" i="11"/>
  <c r="J151" i="11"/>
  <c r="I151" i="11"/>
  <c r="H151" i="11"/>
  <c r="R151" i="11" s="1"/>
  <c r="G151" i="11"/>
  <c r="F151" i="11"/>
  <c r="E151" i="11"/>
  <c r="D151" i="11"/>
  <c r="C151" i="11"/>
  <c r="B151" i="11"/>
  <c r="V150" i="11"/>
  <c r="T150" i="11"/>
  <c r="Q150" i="11"/>
  <c r="O150" i="11"/>
  <c r="L150" i="11"/>
  <c r="K150" i="11"/>
  <c r="J150" i="11"/>
  <c r="I150" i="11"/>
  <c r="H150" i="11"/>
  <c r="R150" i="11" s="1"/>
  <c r="G150" i="11"/>
  <c r="F150" i="11"/>
  <c r="E150" i="11"/>
  <c r="D150" i="11"/>
  <c r="C150" i="11"/>
  <c r="B150" i="11"/>
  <c r="V149" i="11"/>
  <c r="AC149" i="11" s="1"/>
  <c r="AE149" i="11" s="1"/>
  <c r="T149" i="11"/>
  <c r="Q149" i="11"/>
  <c r="O149" i="11"/>
  <c r="L149" i="11"/>
  <c r="K149" i="11"/>
  <c r="J149" i="11"/>
  <c r="I149" i="11"/>
  <c r="H149" i="11"/>
  <c r="R149" i="11" s="1"/>
  <c r="G149" i="11"/>
  <c r="F149" i="11"/>
  <c r="E149" i="11"/>
  <c r="D149" i="11"/>
  <c r="C149" i="11"/>
  <c r="B149" i="11"/>
  <c r="V148" i="11"/>
  <c r="AC148" i="11" s="1"/>
  <c r="AE148" i="11" s="1"/>
  <c r="T148" i="11"/>
  <c r="Q148" i="11"/>
  <c r="O148" i="11"/>
  <c r="L148" i="11"/>
  <c r="K148" i="11"/>
  <c r="J148" i="11"/>
  <c r="I148" i="11"/>
  <c r="H148" i="11"/>
  <c r="R148" i="11" s="1"/>
  <c r="G148" i="11"/>
  <c r="F148" i="11"/>
  <c r="E148" i="11"/>
  <c r="D148" i="11"/>
  <c r="C148" i="11"/>
  <c r="B148" i="11"/>
  <c r="V147" i="11"/>
  <c r="AC147" i="11" s="1"/>
  <c r="AE147" i="11" s="1"/>
  <c r="T147" i="11"/>
  <c r="Q147" i="11"/>
  <c r="O147" i="11"/>
  <c r="L147" i="11"/>
  <c r="K147" i="11"/>
  <c r="J147" i="11"/>
  <c r="I147" i="11"/>
  <c r="H147" i="11"/>
  <c r="R147" i="11" s="1"/>
  <c r="S147" i="11" s="1"/>
  <c r="X147" i="11" s="1"/>
  <c r="G147" i="11"/>
  <c r="F147" i="11"/>
  <c r="E147" i="11"/>
  <c r="D147" i="11"/>
  <c r="C147" i="11"/>
  <c r="B147" i="11"/>
  <c r="V146" i="11"/>
  <c r="T146" i="11"/>
  <c r="Q146" i="11"/>
  <c r="O146" i="11"/>
  <c r="L146" i="11"/>
  <c r="K146" i="11"/>
  <c r="J146" i="11"/>
  <c r="I146" i="11"/>
  <c r="H146" i="11"/>
  <c r="R146" i="11" s="1"/>
  <c r="S146" i="11" s="1"/>
  <c r="G146" i="11"/>
  <c r="F146" i="11"/>
  <c r="E146" i="11"/>
  <c r="D146" i="11"/>
  <c r="C146" i="11"/>
  <c r="B146" i="11"/>
  <c r="V145" i="11"/>
  <c r="AC145" i="11" s="1"/>
  <c r="AE145" i="11" s="1"/>
  <c r="T145" i="11"/>
  <c r="Q145" i="11"/>
  <c r="O145" i="11"/>
  <c r="L145" i="11"/>
  <c r="K145" i="11"/>
  <c r="J145" i="11"/>
  <c r="I145" i="11"/>
  <c r="H145" i="11"/>
  <c r="R145" i="11" s="1"/>
  <c r="G145" i="11"/>
  <c r="F145" i="11"/>
  <c r="E145" i="11"/>
  <c r="D145" i="11"/>
  <c r="C145" i="11"/>
  <c r="B145" i="11"/>
  <c r="V144" i="11"/>
  <c r="AC144" i="11" s="1"/>
  <c r="AE144" i="11" s="1"/>
  <c r="T144" i="11"/>
  <c r="Q144" i="11"/>
  <c r="O144" i="11"/>
  <c r="L144" i="11"/>
  <c r="K144" i="11"/>
  <c r="J144" i="11"/>
  <c r="I144" i="11"/>
  <c r="H144" i="11"/>
  <c r="R144" i="11" s="1"/>
  <c r="G144" i="11"/>
  <c r="F144" i="11"/>
  <c r="E144" i="11"/>
  <c r="D144" i="11"/>
  <c r="C144" i="11"/>
  <c r="B144" i="11"/>
  <c r="V143" i="11"/>
  <c r="AC143" i="11" s="1"/>
  <c r="AE143" i="11" s="1"/>
  <c r="T143" i="11"/>
  <c r="Q143" i="11"/>
  <c r="O143" i="11"/>
  <c r="L143" i="11"/>
  <c r="K143" i="11"/>
  <c r="J143" i="11"/>
  <c r="I143" i="11"/>
  <c r="H143" i="11"/>
  <c r="R143" i="11" s="1"/>
  <c r="G143" i="11"/>
  <c r="F143" i="11"/>
  <c r="E143" i="11"/>
  <c r="D143" i="11"/>
  <c r="C143" i="11"/>
  <c r="B143" i="11"/>
  <c r="V142" i="11"/>
  <c r="T142" i="11"/>
  <c r="Q142" i="11"/>
  <c r="O142" i="11"/>
  <c r="L142" i="11"/>
  <c r="K142" i="11"/>
  <c r="J142" i="11"/>
  <c r="I142" i="11"/>
  <c r="H142" i="11"/>
  <c r="R142" i="11" s="1"/>
  <c r="G142" i="11"/>
  <c r="F142" i="11"/>
  <c r="E142" i="11"/>
  <c r="D142" i="11"/>
  <c r="C142" i="11"/>
  <c r="B142" i="11"/>
  <c r="V141" i="11"/>
  <c r="AC141" i="11" s="1"/>
  <c r="AE141" i="11" s="1"/>
  <c r="T141" i="11"/>
  <c r="Q141" i="11"/>
  <c r="O141" i="11"/>
  <c r="P141" i="11" s="1"/>
  <c r="L141" i="11"/>
  <c r="K141" i="11"/>
  <c r="J141" i="11"/>
  <c r="I141" i="11"/>
  <c r="H141" i="11"/>
  <c r="R141" i="11" s="1"/>
  <c r="G141" i="11"/>
  <c r="F141" i="11"/>
  <c r="E141" i="11"/>
  <c r="D141" i="11"/>
  <c r="C141" i="11"/>
  <c r="B141" i="11"/>
  <c r="V140" i="11"/>
  <c r="AC140" i="11" s="1"/>
  <c r="AE140" i="11" s="1"/>
  <c r="T140" i="11"/>
  <c r="Q140" i="11"/>
  <c r="O140" i="11"/>
  <c r="L140" i="11"/>
  <c r="K140" i="11"/>
  <c r="J140" i="11"/>
  <c r="I140" i="11"/>
  <c r="H140" i="11"/>
  <c r="R140" i="11" s="1"/>
  <c r="S140" i="11" s="1"/>
  <c r="G140" i="11"/>
  <c r="F140" i="11"/>
  <c r="E140" i="11"/>
  <c r="D140" i="11"/>
  <c r="C140" i="11"/>
  <c r="B140" i="11"/>
  <c r="V139" i="11"/>
  <c r="AC139" i="11" s="1"/>
  <c r="AE139" i="11" s="1"/>
  <c r="T139" i="11"/>
  <c r="Q139" i="11"/>
  <c r="O139" i="11"/>
  <c r="L139" i="11"/>
  <c r="K139" i="11"/>
  <c r="J139" i="11"/>
  <c r="I139" i="11"/>
  <c r="H139" i="11"/>
  <c r="R139" i="11" s="1"/>
  <c r="G139" i="11"/>
  <c r="F139" i="11"/>
  <c r="E139" i="11"/>
  <c r="D139" i="11"/>
  <c r="C139" i="11"/>
  <c r="B139" i="11"/>
  <c r="V138" i="11"/>
  <c r="AC138" i="11" s="1"/>
  <c r="AE138" i="11" s="1"/>
  <c r="T138" i="11"/>
  <c r="Q138" i="11"/>
  <c r="O138" i="11"/>
  <c r="L138" i="11"/>
  <c r="K138" i="11"/>
  <c r="J138" i="11"/>
  <c r="I138" i="11"/>
  <c r="H138" i="11"/>
  <c r="R138" i="11" s="1"/>
  <c r="G138" i="11"/>
  <c r="F138" i="11"/>
  <c r="E138" i="11"/>
  <c r="D138" i="11"/>
  <c r="C138" i="11"/>
  <c r="B138" i="11"/>
  <c r="V137" i="11"/>
  <c r="T137" i="11"/>
  <c r="Q137" i="11"/>
  <c r="O137" i="11"/>
  <c r="L137" i="11"/>
  <c r="K137" i="11"/>
  <c r="J137" i="11"/>
  <c r="I137" i="11"/>
  <c r="H137" i="11"/>
  <c r="R137" i="11" s="1"/>
  <c r="G137" i="11"/>
  <c r="F137" i="11"/>
  <c r="E137" i="11"/>
  <c r="D137" i="11"/>
  <c r="C137" i="11"/>
  <c r="B137" i="11"/>
  <c r="V136" i="11"/>
  <c r="AC136" i="11" s="1"/>
  <c r="AE136" i="11" s="1"/>
  <c r="T136" i="11"/>
  <c r="Q136" i="11"/>
  <c r="O136" i="11"/>
  <c r="L136" i="11"/>
  <c r="K136" i="11"/>
  <c r="J136" i="11"/>
  <c r="I136" i="11"/>
  <c r="H136" i="11"/>
  <c r="R136" i="11" s="1"/>
  <c r="G136" i="11"/>
  <c r="F136" i="11"/>
  <c r="E136" i="11"/>
  <c r="D136" i="11"/>
  <c r="C136" i="11"/>
  <c r="B136" i="11"/>
  <c r="V135" i="11"/>
  <c r="AC135" i="11" s="1"/>
  <c r="AE135" i="11" s="1"/>
  <c r="T135" i="11"/>
  <c r="Q135" i="11"/>
  <c r="O135" i="11"/>
  <c r="L135" i="11"/>
  <c r="K135" i="11"/>
  <c r="J135" i="11"/>
  <c r="I135" i="11"/>
  <c r="H135" i="11"/>
  <c r="R135" i="11" s="1"/>
  <c r="G135" i="11"/>
  <c r="F135" i="11"/>
  <c r="E135" i="11"/>
  <c r="D135" i="11"/>
  <c r="C135" i="11"/>
  <c r="B135" i="11"/>
  <c r="V134" i="11"/>
  <c r="AC134" i="11" s="1"/>
  <c r="AE134" i="11" s="1"/>
  <c r="T134" i="11"/>
  <c r="Q134" i="11"/>
  <c r="O134" i="11"/>
  <c r="L134" i="11"/>
  <c r="K134" i="11"/>
  <c r="J134" i="11"/>
  <c r="I134" i="11"/>
  <c r="H134" i="11"/>
  <c r="R134" i="11" s="1"/>
  <c r="G134" i="11"/>
  <c r="F134" i="11"/>
  <c r="E134" i="11"/>
  <c r="D134" i="11"/>
  <c r="C134" i="11"/>
  <c r="B134" i="11"/>
  <c r="V133" i="11"/>
  <c r="AC133" i="11" s="1"/>
  <c r="AE133" i="11" s="1"/>
  <c r="T133" i="11"/>
  <c r="Q133" i="11"/>
  <c r="O133" i="11"/>
  <c r="L133" i="11"/>
  <c r="K133" i="11"/>
  <c r="J133" i="11"/>
  <c r="I133" i="11"/>
  <c r="H133" i="11"/>
  <c r="R133" i="11" s="1"/>
  <c r="G133" i="11"/>
  <c r="F133" i="11"/>
  <c r="E133" i="11"/>
  <c r="D133" i="11"/>
  <c r="C133" i="11"/>
  <c r="B133" i="11"/>
  <c r="V132" i="11"/>
  <c r="AC132" i="11" s="1"/>
  <c r="AE132" i="11" s="1"/>
  <c r="T132" i="11"/>
  <c r="Q132" i="11"/>
  <c r="O132" i="11"/>
  <c r="L132" i="11"/>
  <c r="K132" i="11"/>
  <c r="J132" i="11"/>
  <c r="I132" i="11"/>
  <c r="H132" i="11"/>
  <c r="R132" i="11" s="1"/>
  <c r="G132" i="11"/>
  <c r="F132" i="11"/>
  <c r="E132" i="11"/>
  <c r="D132" i="11"/>
  <c r="C132" i="11"/>
  <c r="B132" i="11"/>
  <c r="V131" i="11"/>
  <c r="AC131" i="11" s="1"/>
  <c r="AE131" i="11" s="1"/>
  <c r="T131" i="11"/>
  <c r="Q131" i="11"/>
  <c r="O131" i="11"/>
  <c r="L131" i="11"/>
  <c r="K131" i="11"/>
  <c r="J131" i="11"/>
  <c r="I131" i="11"/>
  <c r="H131" i="11"/>
  <c r="R131" i="11" s="1"/>
  <c r="G131" i="11"/>
  <c r="F131" i="11"/>
  <c r="E131" i="11"/>
  <c r="D131" i="11"/>
  <c r="C131" i="11"/>
  <c r="B131" i="11"/>
  <c r="V130" i="11"/>
  <c r="AC130" i="11" s="1"/>
  <c r="AE130" i="11" s="1"/>
  <c r="T130" i="11"/>
  <c r="Q130" i="11"/>
  <c r="O130" i="11"/>
  <c r="L130" i="11"/>
  <c r="K130" i="11"/>
  <c r="J130" i="11"/>
  <c r="I130" i="11"/>
  <c r="H130" i="11"/>
  <c r="R130" i="11" s="1"/>
  <c r="G130" i="11"/>
  <c r="F130" i="11"/>
  <c r="E130" i="11"/>
  <c r="D130" i="11"/>
  <c r="C130" i="11"/>
  <c r="B130" i="11"/>
  <c r="V129" i="11"/>
  <c r="AC129" i="11" s="1"/>
  <c r="AE129" i="11" s="1"/>
  <c r="T129" i="11"/>
  <c r="Q129" i="11"/>
  <c r="O129" i="11"/>
  <c r="L129" i="11"/>
  <c r="K129" i="11"/>
  <c r="J129" i="11"/>
  <c r="I129" i="11"/>
  <c r="H129" i="11"/>
  <c r="R129" i="11" s="1"/>
  <c r="G129" i="11"/>
  <c r="F129" i="11"/>
  <c r="E129" i="11"/>
  <c r="D129" i="11"/>
  <c r="C129" i="11"/>
  <c r="B129" i="11"/>
  <c r="V128" i="11"/>
  <c r="AC128" i="11" s="1"/>
  <c r="AE128" i="11" s="1"/>
  <c r="T128" i="11"/>
  <c r="Q128" i="11"/>
  <c r="O128" i="11"/>
  <c r="L128" i="11"/>
  <c r="K128" i="11"/>
  <c r="J128" i="11"/>
  <c r="I128" i="11"/>
  <c r="H128" i="11"/>
  <c r="R128" i="11" s="1"/>
  <c r="G128" i="11"/>
  <c r="F128" i="11"/>
  <c r="E128" i="11"/>
  <c r="D128" i="11"/>
  <c r="C128" i="11"/>
  <c r="B128" i="11"/>
  <c r="V127" i="11"/>
  <c r="AC127" i="11" s="1"/>
  <c r="AE127" i="11" s="1"/>
  <c r="T127" i="11"/>
  <c r="Q127" i="11"/>
  <c r="O127" i="11"/>
  <c r="L127" i="11"/>
  <c r="K127" i="11"/>
  <c r="J127" i="11"/>
  <c r="I127" i="11"/>
  <c r="H127" i="11"/>
  <c r="R127" i="11" s="1"/>
  <c r="G127" i="11"/>
  <c r="F127" i="11"/>
  <c r="E127" i="11"/>
  <c r="D127" i="11"/>
  <c r="C127" i="11"/>
  <c r="B127" i="11"/>
  <c r="V126" i="11"/>
  <c r="AC126" i="11" s="1"/>
  <c r="AE126" i="11" s="1"/>
  <c r="T126" i="11"/>
  <c r="U126" i="11" s="1"/>
  <c r="Q126" i="11"/>
  <c r="O126" i="11"/>
  <c r="L126" i="11"/>
  <c r="K126" i="11"/>
  <c r="J126" i="11"/>
  <c r="I126" i="11"/>
  <c r="H126" i="11"/>
  <c r="R126" i="11" s="1"/>
  <c r="G126" i="11"/>
  <c r="F126" i="11"/>
  <c r="E126" i="11"/>
  <c r="D126" i="11"/>
  <c r="C126" i="11"/>
  <c r="B126" i="11"/>
  <c r="V125" i="11"/>
  <c r="AC125" i="11" s="1"/>
  <c r="AE125" i="11" s="1"/>
  <c r="T125" i="11"/>
  <c r="U125" i="11" s="1"/>
  <c r="Q125" i="11"/>
  <c r="O125" i="11"/>
  <c r="L125" i="11"/>
  <c r="K125" i="11"/>
  <c r="J125" i="11"/>
  <c r="I125" i="11"/>
  <c r="H125" i="11"/>
  <c r="R125" i="11" s="1"/>
  <c r="S125" i="11" s="1"/>
  <c r="G125" i="11"/>
  <c r="F125" i="11"/>
  <c r="E125" i="11"/>
  <c r="D125" i="11"/>
  <c r="C125" i="11"/>
  <c r="B125" i="11"/>
  <c r="V124" i="11"/>
  <c r="AC124" i="11" s="1"/>
  <c r="AE124" i="11" s="1"/>
  <c r="T124" i="11"/>
  <c r="Q124" i="11"/>
  <c r="O124" i="11"/>
  <c r="L124" i="11"/>
  <c r="K124" i="11"/>
  <c r="J124" i="11"/>
  <c r="I124" i="11"/>
  <c r="H124" i="11"/>
  <c r="R124" i="11" s="1"/>
  <c r="S124" i="11" s="1"/>
  <c r="G124" i="11"/>
  <c r="F124" i="11"/>
  <c r="E124" i="11"/>
  <c r="D124" i="11"/>
  <c r="C124" i="11"/>
  <c r="B124" i="11"/>
  <c r="V123" i="11"/>
  <c r="AC123" i="11" s="1"/>
  <c r="AE123" i="11" s="1"/>
  <c r="T123" i="11"/>
  <c r="Q123" i="11"/>
  <c r="O123" i="11"/>
  <c r="L123" i="11"/>
  <c r="K123" i="11"/>
  <c r="J123" i="11"/>
  <c r="I123" i="11"/>
  <c r="H123" i="11"/>
  <c r="R123" i="11" s="1"/>
  <c r="G123" i="11"/>
  <c r="F123" i="11"/>
  <c r="E123" i="11"/>
  <c r="D123" i="11"/>
  <c r="C123" i="11"/>
  <c r="B123" i="11"/>
  <c r="V122" i="11"/>
  <c r="AC122" i="11" s="1"/>
  <c r="AE122" i="11" s="1"/>
  <c r="T122" i="11"/>
  <c r="Q122" i="11"/>
  <c r="O122" i="11"/>
  <c r="L122" i="11"/>
  <c r="K122" i="11"/>
  <c r="J122" i="11"/>
  <c r="I122" i="11"/>
  <c r="H122" i="11"/>
  <c r="R122" i="11" s="1"/>
  <c r="G122" i="11"/>
  <c r="F122" i="11"/>
  <c r="E122" i="11"/>
  <c r="D122" i="11"/>
  <c r="C122" i="11"/>
  <c r="B122" i="11"/>
  <c r="V121" i="11"/>
  <c r="AC121" i="11" s="1"/>
  <c r="AE121" i="11" s="1"/>
  <c r="T121" i="11"/>
  <c r="Q121" i="11"/>
  <c r="O121" i="11"/>
  <c r="L121" i="11"/>
  <c r="K121" i="11"/>
  <c r="J121" i="11"/>
  <c r="I121" i="11"/>
  <c r="H121" i="11"/>
  <c r="R121" i="11" s="1"/>
  <c r="G121" i="11"/>
  <c r="F121" i="11"/>
  <c r="E121" i="11"/>
  <c r="D121" i="11"/>
  <c r="C121" i="11"/>
  <c r="B121" i="11"/>
  <c r="V120" i="11"/>
  <c r="AC120" i="11" s="1"/>
  <c r="AE120" i="11" s="1"/>
  <c r="T120" i="11"/>
  <c r="Q120" i="11"/>
  <c r="O120" i="11"/>
  <c r="L120" i="11"/>
  <c r="K120" i="11"/>
  <c r="J120" i="11"/>
  <c r="I120" i="11"/>
  <c r="H120" i="11"/>
  <c r="R120" i="11" s="1"/>
  <c r="G120" i="11"/>
  <c r="F120" i="11"/>
  <c r="E120" i="11"/>
  <c r="D120" i="11"/>
  <c r="C120" i="11"/>
  <c r="B120" i="11"/>
  <c r="V119" i="11"/>
  <c r="AC119" i="11" s="1"/>
  <c r="AE119" i="11" s="1"/>
  <c r="T119" i="11"/>
  <c r="Q119" i="11"/>
  <c r="O119" i="11"/>
  <c r="L119" i="11"/>
  <c r="K119" i="11"/>
  <c r="J119" i="11"/>
  <c r="I119" i="11"/>
  <c r="H119" i="11"/>
  <c r="R119" i="11" s="1"/>
  <c r="G119" i="11"/>
  <c r="F119" i="11"/>
  <c r="E119" i="11"/>
  <c r="D119" i="11"/>
  <c r="C119" i="11"/>
  <c r="B119" i="11"/>
  <c r="V118" i="11"/>
  <c r="AC118" i="11" s="1"/>
  <c r="AE118" i="11" s="1"/>
  <c r="T118" i="11"/>
  <c r="Q118" i="11"/>
  <c r="O118" i="11"/>
  <c r="L118" i="11"/>
  <c r="K118" i="11"/>
  <c r="M118" i="11" s="1"/>
  <c r="J118" i="11"/>
  <c r="I118" i="11"/>
  <c r="H118" i="11"/>
  <c r="R118" i="11" s="1"/>
  <c r="G118" i="11"/>
  <c r="F118" i="11"/>
  <c r="E118" i="11"/>
  <c r="D118" i="11"/>
  <c r="C118" i="11"/>
  <c r="B118" i="11"/>
  <c r="V117" i="11"/>
  <c r="AC117" i="11" s="1"/>
  <c r="AE117" i="11" s="1"/>
  <c r="T117" i="11"/>
  <c r="Q117" i="11"/>
  <c r="O117" i="11"/>
  <c r="L117" i="11"/>
  <c r="K117" i="11"/>
  <c r="J117" i="11"/>
  <c r="I117" i="11"/>
  <c r="H117" i="11"/>
  <c r="R117" i="11" s="1"/>
  <c r="G117" i="11"/>
  <c r="F117" i="11"/>
  <c r="E117" i="11"/>
  <c r="D117" i="11"/>
  <c r="C117" i="11"/>
  <c r="B117" i="11"/>
  <c r="V116" i="11"/>
  <c r="AC116" i="11" s="1"/>
  <c r="AE116" i="11" s="1"/>
  <c r="T116" i="11"/>
  <c r="Q116" i="11"/>
  <c r="O116" i="11"/>
  <c r="L116" i="11"/>
  <c r="K116" i="11"/>
  <c r="J116" i="11"/>
  <c r="I116" i="11"/>
  <c r="H116" i="11"/>
  <c r="R116" i="11" s="1"/>
  <c r="G116" i="11"/>
  <c r="F116" i="11"/>
  <c r="E116" i="11"/>
  <c r="D116" i="11"/>
  <c r="C116" i="11"/>
  <c r="B116" i="11"/>
  <c r="V115" i="11"/>
  <c r="AC115" i="11" s="1"/>
  <c r="AE115" i="11" s="1"/>
  <c r="T115" i="11"/>
  <c r="Q115" i="11"/>
  <c r="O115" i="11"/>
  <c r="L115" i="11"/>
  <c r="K115" i="11"/>
  <c r="J115" i="11"/>
  <c r="I115" i="11"/>
  <c r="H115" i="11"/>
  <c r="R115" i="11" s="1"/>
  <c r="S115" i="11" s="1"/>
  <c r="G115" i="11"/>
  <c r="F115" i="11"/>
  <c r="E115" i="11"/>
  <c r="D115" i="11"/>
  <c r="C115" i="11"/>
  <c r="B115" i="11"/>
  <c r="V114" i="11"/>
  <c r="AC114" i="11" s="1"/>
  <c r="AE114" i="11" s="1"/>
  <c r="T114" i="11"/>
  <c r="Q114" i="11"/>
  <c r="O114" i="11"/>
  <c r="L114" i="11"/>
  <c r="K114" i="11"/>
  <c r="J114" i="11"/>
  <c r="I114" i="11"/>
  <c r="H114" i="11"/>
  <c r="R114" i="11" s="1"/>
  <c r="G114" i="11"/>
  <c r="F114" i="11"/>
  <c r="E114" i="11"/>
  <c r="D114" i="11"/>
  <c r="C114" i="11"/>
  <c r="B114" i="11"/>
  <c r="V113" i="11"/>
  <c r="AC113" i="11" s="1"/>
  <c r="AE113" i="11" s="1"/>
  <c r="T113" i="11"/>
  <c r="Q113" i="11"/>
  <c r="O113" i="11"/>
  <c r="L113" i="11"/>
  <c r="K113" i="11"/>
  <c r="J113" i="11"/>
  <c r="I113" i="11"/>
  <c r="H113" i="11"/>
  <c r="R113" i="11" s="1"/>
  <c r="G113" i="11"/>
  <c r="F113" i="11"/>
  <c r="E113" i="11"/>
  <c r="D113" i="11"/>
  <c r="C113" i="11"/>
  <c r="B113" i="11"/>
  <c r="V112" i="11"/>
  <c r="AC112" i="11" s="1"/>
  <c r="AE112" i="11" s="1"/>
  <c r="T112" i="11"/>
  <c r="Q112" i="11"/>
  <c r="O112" i="11"/>
  <c r="L112" i="11"/>
  <c r="K112" i="11"/>
  <c r="J112" i="11"/>
  <c r="I112" i="11"/>
  <c r="H112" i="11"/>
  <c r="R112" i="11" s="1"/>
  <c r="G112" i="11"/>
  <c r="F112" i="11"/>
  <c r="E112" i="11"/>
  <c r="D112" i="11"/>
  <c r="C112" i="11"/>
  <c r="B112" i="11"/>
  <c r="V111" i="11"/>
  <c r="AC111" i="11" s="1"/>
  <c r="AE111" i="11" s="1"/>
  <c r="T111" i="11"/>
  <c r="Q111" i="11"/>
  <c r="O111" i="11"/>
  <c r="L111" i="11"/>
  <c r="K111" i="11"/>
  <c r="J111" i="11"/>
  <c r="I111" i="11"/>
  <c r="H111" i="11"/>
  <c r="R111" i="11" s="1"/>
  <c r="S111" i="11" s="1"/>
  <c r="G111" i="11"/>
  <c r="F111" i="11"/>
  <c r="E111" i="11"/>
  <c r="D111" i="11"/>
  <c r="C111" i="11"/>
  <c r="B111" i="11"/>
  <c r="V110" i="11"/>
  <c r="T110" i="11"/>
  <c r="Q110" i="11"/>
  <c r="O110" i="11"/>
  <c r="L110" i="11"/>
  <c r="K110" i="11"/>
  <c r="J110" i="11"/>
  <c r="I110" i="11"/>
  <c r="H110" i="11"/>
  <c r="R110" i="11" s="1"/>
  <c r="G110" i="11"/>
  <c r="F110" i="11"/>
  <c r="E110" i="11"/>
  <c r="D110" i="11"/>
  <c r="C110" i="11"/>
  <c r="B110" i="11"/>
  <c r="V109" i="11"/>
  <c r="AC109" i="11" s="1"/>
  <c r="AE109" i="11" s="1"/>
  <c r="T109" i="11"/>
  <c r="Q109" i="11"/>
  <c r="O109" i="11"/>
  <c r="L109" i="11"/>
  <c r="K109" i="11"/>
  <c r="J109" i="11"/>
  <c r="I109" i="11"/>
  <c r="H109" i="11"/>
  <c r="R109" i="11" s="1"/>
  <c r="G109" i="11"/>
  <c r="F109" i="11"/>
  <c r="E109" i="11"/>
  <c r="D109" i="11"/>
  <c r="C109" i="11"/>
  <c r="B109" i="11"/>
  <c r="V108" i="11"/>
  <c r="T108" i="11"/>
  <c r="Q108" i="11"/>
  <c r="O108" i="11"/>
  <c r="L108" i="11"/>
  <c r="K108" i="11"/>
  <c r="J108" i="11"/>
  <c r="I108" i="11"/>
  <c r="H108" i="11"/>
  <c r="R108" i="11" s="1"/>
  <c r="G108" i="11"/>
  <c r="F108" i="11"/>
  <c r="E108" i="11"/>
  <c r="D108" i="11"/>
  <c r="C108" i="11"/>
  <c r="B108" i="11"/>
  <c r="V107" i="11"/>
  <c r="AC107" i="11" s="1"/>
  <c r="AE107" i="11" s="1"/>
  <c r="T107" i="11"/>
  <c r="Q107" i="11"/>
  <c r="O107" i="11"/>
  <c r="L107" i="11"/>
  <c r="K107" i="11"/>
  <c r="J107" i="11"/>
  <c r="I107" i="11"/>
  <c r="H107" i="11"/>
  <c r="R107" i="11" s="1"/>
  <c r="G107" i="11"/>
  <c r="F107" i="11"/>
  <c r="E107" i="11"/>
  <c r="D107" i="11"/>
  <c r="C107" i="11"/>
  <c r="B107" i="11"/>
  <c r="V106" i="11"/>
  <c r="T106" i="11"/>
  <c r="Q106" i="11"/>
  <c r="O106" i="11"/>
  <c r="L106" i="11"/>
  <c r="K106" i="11"/>
  <c r="J106" i="11"/>
  <c r="I106" i="11"/>
  <c r="H106" i="11"/>
  <c r="R106" i="11" s="1"/>
  <c r="G106" i="11"/>
  <c r="F106" i="11"/>
  <c r="E106" i="11"/>
  <c r="D106" i="11"/>
  <c r="C106" i="11"/>
  <c r="B106" i="11"/>
  <c r="V105" i="11"/>
  <c r="AC105" i="11" s="1"/>
  <c r="AE105" i="11" s="1"/>
  <c r="T105" i="11"/>
  <c r="Q105" i="11"/>
  <c r="O105" i="11"/>
  <c r="L105" i="11"/>
  <c r="K105" i="11"/>
  <c r="J105" i="11"/>
  <c r="I105" i="11"/>
  <c r="H105" i="11"/>
  <c r="R105" i="11" s="1"/>
  <c r="G105" i="11"/>
  <c r="F105" i="11"/>
  <c r="E105" i="11"/>
  <c r="D105" i="11"/>
  <c r="C105" i="11"/>
  <c r="B105" i="11"/>
  <c r="V104" i="11"/>
  <c r="T104" i="11"/>
  <c r="Q104" i="11"/>
  <c r="O104" i="11"/>
  <c r="L104" i="11"/>
  <c r="K104" i="11"/>
  <c r="J104" i="11"/>
  <c r="I104" i="11"/>
  <c r="H104" i="11"/>
  <c r="R104" i="11" s="1"/>
  <c r="S104" i="11" s="1"/>
  <c r="G104" i="11"/>
  <c r="F104" i="11"/>
  <c r="E104" i="11"/>
  <c r="D104" i="11"/>
  <c r="C104" i="11"/>
  <c r="B104" i="11"/>
  <c r="V103" i="11"/>
  <c r="AC103" i="11" s="1"/>
  <c r="AE103" i="11" s="1"/>
  <c r="T103" i="11"/>
  <c r="Q103" i="11"/>
  <c r="O103" i="11"/>
  <c r="L103" i="11"/>
  <c r="K103" i="11"/>
  <c r="J103" i="11"/>
  <c r="I103" i="11"/>
  <c r="H103" i="11"/>
  <c r="R103" i="11" s="1"/>
  <c r="G103" i="11"/>
  <c r="F103" i="11"/>
  <c r="E103" i="11"/>
  <c r="D103" i="11"/>
  <c r="C103" i="11"/>
  <c r="B103" i="11"/>
  <c r="V102" i="11"/>
  <c r="T102" i="11"/>
  <c r="Q102" i="11"/>
  <c r="O102" i="11"/>
  <c r="L102" i="11"/>
  <c r="K102" i="11"/>
  <c r="J102" i="11"/>
  <c r="I102" i="11"/>
  <c r="H102" i="11"/>
  <c r="R102" i="11" s="1"/>
  <c r="G102" i="11"/>
  <c r="F102" i="11"/>
  <c r="E102" i="11"/>
  <c r="D102" i="11"/>
  <c r="C102" i="11"/>
  <c r="B102" i="11"/>
  <c r="V101" i="11"/>
  <c r="AC101" i="11" s="1"/>
  <c r="AE101" i="11" s="1"/>
  <c r="T101" i="11"/>
  <c r="Q101" i="11"/>
  <c r="O101" i="11"/>
  <c r="L101" i="11"/>
  <c r="K101" i="11"/>
  <c r="J101" i="11"/>
  <c r="I101" i="11"/>
  <c r="H101" i="11"/>
  <c r="R101" i="11" s="1"/>
  <c r="G101" i="11"/>
  <c r="F101" i="11"/>
  <c r="E101" i="11"/>
  <c r="D101" i="11"/>
  <c r="C101" i="11"/>
  <c r="B101" i="11"/>
  <c r="V100" i="11"/>
  <c r="T100" i="11"/>
  <c r="Q100" i="11"/>
  <c r="O100" i="11"/>
  <c r="L100" i="11"/>
  <c r="K100" i="11"/>
  <c r="J100" i="11"/>
  <c r="I100" i="11"/>
  <c r="H100" i="11"/>
  <c r="R100" i="11" s="1"/>
  <c r="S100" i="11" s="1"/>
  <c r="G100" i="11"/>
  <c r="F100" i="11"/>
  <c r="E100" i="11"/>
  <c r="D100" i="11"/>
  <c r="C100" i="11"/>
  <c r="B100" i="11"/>
  <c r="V99" i="11"/>
  <c r="AC99" i="11" s="1"/>
  <c r="AE99" i="11" s="1"/>
  <c r="T99" i="11"/>
  <c r="Q99" i="11"/>
  <c r="O99" i="11"/>
  <c r="L99" i="11"/>
  <c r="K99" i="11"/>
  <c r="J99" i="11"/>
  <c r="I99" i="11"/>
  <c r="H99" i="11"/>
  <c r="R99" i="11" s="1"/>
  <c r="G99" i="11"/>
  <c r="F99" i="11"/>
  <c r="E99" i="11"/>
  <c r="D99" i="11"/>
  <c r="C99" i="11"/>
  <c r="B99" i="11"/>
  <c r="V98" i="11"/>
  <c r="T98" i="11"/>
  <c r="Q98" i="11"/>
  <c r="O98" i="11"/>
  <c r="L98" i="11"/>
  <c r="K98" i="11"/>
  <c r="J98" i="11"/>
  <c r="I98" i="11"/>
  <c r="H98" i="11"/>
  <c r="R98" i="11" s="1"/>
  <c r="G98" i="11"/>
  <c r="F98" i="11"/>
  <c r="E98" i="11"/>
  <c r="D98" i="11"/>
  <c r="C98" i="11"/>
  <c r="B98" i="11"/>
  <c r="V97" i="11"/>
  <c r="AC97" i="11" s="1"/>
  <c r="AE97" i="11" s="1"/>
  <c r="T97" i="11"/>
  <c r="Q97" i="11"/>
  <c r="O97" i="11"/>
  <c r="L97" i="11"/>
  <c r="K97" i="11"/>
  <c r="J97" i="11"/>
  <c r="I97" i="11"/>
  <c r="H97" i="11"/>
  <c r="R97" i="11" s="1"/>
  <c r="G97" i="11"/>
  <c r="F97" i="11"/>
  <c r="E97" i="11"/>
  <c r="D97" i="11"/>
  <c r="C97" i="11"/>
  <c r="B97" i="11"/>
  <c r="V96" i="11"/>
  <c r="T96" i="11"/>
  <c r="Q96" i="11"/>
  <c r="O96" i="11"/>
  <c r="L96" i="11"/>
  <c r="K96" i="11"/>
  <c r="J96" i="11"/>
  <c r="I96" i="11"/>
  <c r="H96" i="11"/>
  <c r="R96" i="11" s="1"/>
  <c r="G96" i="11"/>
  <c r="F96" i="11"/>
  <c r="E96" i="11"/>
  <c r="D96" i="11"/>
  <c r="C96" i="11"/>
  <c r="B96" i="11"/>
  <c r="V95" i="11"/>
  <c r="AC95" i="11" s="1"/>
  <c r="AE95" i="11" s="1"/>
  <c r="T95" i="11"/>
  <c r="Q95" i="11"/>
  <c r="O95" i="11"/>
  <c r="L95" i="11"/>
  <c r="K95" i="11"/>
  <c r="J95" i="11"/>
  <c r="I95" i="11"/>
  <c r="H95" i="11"/>
  <c r="R95" i="11" s="1"/>
  <c r="S95" i="11" s="1"/>
  <c r="G95" i="11"/>
  <c r="F95" i="11"/>
  <c r="E95" i="11"/>
  <c r="D95" i="11"/>
  <c r="C95" i="11"/>
  <c r="B95" i="11"/>
  <c r="V94" i="11"/>
  <c r="T94" i="11"/>
  <c r="U94" i="11" s="1"/>
  <c r="Q94" i="11"/>
  <c r="O94" i="11"/>
  <c r="L94" i="11"/>
  <c r="K94" i="11"/>
  <c r="J94" i="11"/>
  <c r="I94" i="11"/>
  <c r="H94" i="11"/>
  <c r="R94" i="11" s="1"/>
  <c r="G94" i="11"/>
  <c r="F94" i="11"/>
  <c r="E94" i="11"/>
  <c r="D94" i="11"/>
  <c r="C94" i="11"/>
  <c r="B94" i="11"/>
  <c r="V93" i="11"/>
  <c r="AC93" i="11" s="1"/>
  <c r="AE93" i="11" s="1"/>
  <c r="T93" i="11"/>
  <c r="Q93" i="11"/>
  <c r="O93" i="11"/>
  <c r="L93" i="11"/>
  <c r="K93" i="11"/>
  <c r="J93" i="11"/>
  <c r="I93" i="11"/>
  <c r="H93" i="11"/>
  <c r="R93" i="11" s="1"/>
  <c r="G93" i="11"/>
  <c r="F93" i="11"/>
  <c r="E93" i="11"/>
  <c r="D93" i="11"/>
  <c r="C93" i="11"/>
  <c r="B93" i="11"/>
  <c r="V92" i="11"/>
  <c r="T92" i="11"/>
  <c r="Q92" i="11"/>
  <c r="O92" i="11"/>
  <c r="L92" i="11"/>
  <c r="K92" i="11"/>
  <c r="J92" i="11"/>
  <c r="I92" i="11"/>
  <c r="H92" i="11"/>
  <c r="R92" i="11" s="1"/>
  <c r="G92" i="11"/>
  <c r="F92" i="11"/>
  <c r="E92" i="11"/>
  <c r="D92" i="11"/>
  <c r="C92" i="11"/>
  <c r="B92" i="11"/>
  <c r="V91" i="11"/>
  <c r="AC91" i="11" s="1"/>
  <c r="AE91" i="11" s="1"/>
  <c r="T91" i="11"/>
  <c r="Q91" i="11"/>
  <c r="O91" i="11"/>
  <c r="L91" i="11"/>
  <c r="K91" i="11"/>
  <c r="J91" i="11"/>
  <c r="I91" i="11"/>
  <c r="H91" i="11"/>
  <c r="R91" i="11" s="1"/>
  <c r="G91" i="11"/>
  <c r="F91" i="11"/>
  <c r="E91" i="11"/>
  <c r="D91" i="11"/>
  <c r="C91" i="11"/>
  <c r="B91" i="11"/>
  <c r="V90" i="11"/>
  <c r="T90" i="11"/>
  <c r="Q90" i="11"/>
  <c r="O90" i="11"/>
  <c r="L90" i="11"/>
  <c r="K90" i="11"/>
  <c r="J90" i="11"/>
  <c r="I90" i="11"/>
  <c r="H90" i="11"/>
  <c r="R90" i="11" s="1"/>
  <c r="G90" i="11"/>
  <c r="F90" i="11"/>
  <c r="E90" i="11"/>
  <c r="D90" i="11"/>
  <c r="C90" i="11"/>
  <c r="B90" i="11"/>
  <c r="V89" i="11"/>
  <c r="AC89" i="11" s="1"/>
  <c r="AE89" i="11" s="1"/>
  <c r="T89" i="11"/>
  <c r="Q89" i="11"/>
  <c r="O89" i="11"/>
  <c r="L89" i="11"/>
  <c r="K89" i="11"/>
  <c r="J89" i="11"/>
  <c r="I89" i="11"/>
  <c r="H89" i="11"/>
  <c r="R89" i="11" s="1"/>
  <c r="G89" i="11"/>
  <c r="F89" i="11"/>
  <c r="E89" i="11"/>
  <c r="D89" i="11"/>
  <c r="C89" i="11"/>
  <c r="B89" i="11"/>
  <c r="V88" i="11"/>
  <c r="T88" i="11"/>
  <c r="Q88" i="11"/>
  <c r="O88" i="11"/>
  <c r="L88" i="11"/>
  <c r="K88" i="11"/>
  <c r="J88" i="11"/>
  <c r="I88" i="11"/>
  <c r="H88" i="11"/>
  <c r="R88" i="11" s="1"/>
  <c r="G88" i="11"/>
  <c r="F88" i="11"/>
  <c r="E88" i="11"/>
  <c r="D88" i="11"/>
  <c r="C88" i="11"/>
  <c r="B88" i="11"/>
  <c r="V87" i="11"/>
  <c r="AC87" i="11" s="1"/>
  <c r="AE87" i="11" s="1"/>
  <c r="T87" i="11"/>
  <c r="Q87" i="11"/>
  <c r="O87" i="11"/>
  <c r="L87" i="11"/>
  <c r="K87" i="11"/>
  <c r="J87" i="11"/>
  <c r="I87" i="11"/>
  <c r="H87" i="11"/>
  <c r="R87" i="11" s="1"/>
  <c r="G87" i="11"/>
  <c r="F87" i="11"/>
  <c r="E87" i="11"/>
  <c r="D87" i="11"/>
  <c r="C87" i="11"/>
  <c r="B87" i="11"/>
  <c r="V86" i="11"/>
  <c r="T86" i="11"/>
  <c r="Q86" i="11"/>
  <c r="O86" i="11"/>
  <c r="L86" i="11"/>
  <c r="K86" i="11"/>
  <c r="J86" i="11"/>
  <c r="I86" i="11"/>
  <c r="H86" i="11"/>
  <c r="R86" i="11" s="1"/>
  <c r="G86" i="11"/>
  <c r="F86" i="11"/>
  <c r="E86" i="11"/>
  <c r="D86" i="11"/>
  <c r="C86" i="11"/>
  <c r="B86" i="11"/>
  <c r="V85" i="11"/>
  <c r="T85" i="11"/>
  <c r="Q85" i="11"/>
  <c r="O85" i="11"/>
  <c r="L85" i="11"/>
  <c r="K85" i="11"/>
  <c r="J85" i="11"/>
  <c r="I85" i="11"/>
  <c r="H85" i="11"/>
  <c r="R85" i="11" s="1"/>
  <c r="G85" i="11"/>
  <c r="F85" i="11"/>
  <c r="E85" i="11"/>
  <c r="D85" i="11"/>
  <c r="C85" i="11"/>
  <c r="B85" i="11"/>
  <c r="V84" i="11"/>
  <c r="T84" i="11"/>
  <c r="Q84" i="11"/>
  <c r="O84" i="11"/>
  <c r="L84" i="11"/>
  <c r="K84" i="11"/>
  <c r="J84" i="11"/>
  <c r="I84" i="11"/>
  <c r="H84" i="11"/>
  <c r="R84" i="11" s="1"/>
  <c r="G84" i="11"/>
  <c r="F84" i="11"/>
  <c r="E84" i="11"/>
  <c r="D84" i="11"/>
  <c r="C84" i="11"/>
  <c r="B84" i="11"/>
  <c r="V83" i="11"/>
  <c r="T83" i="11"/>
  <c r="Q83" i="11"/>
  <c r="O83" i="11"/>
  <c r="L83" i="11"/>
  <c r="K83" i="11"/>
  <c r="J83" i="11"/>
  <c r="I83" i="11"/>
  <c r="H83" i="11"/>
  <c r="R83" i="11" s="1"/>
  <c r="G83" i="11"/>
  <c r="F83" i="11"/>
  <c r="E83" i="11"/>
  <c r="D83" i="11"/>
  <c r="C83" i="11"/>
  <c r="B83" i="11"/>
  <c r="V82" i="11"/>
  <c r="T82" i="11"/>
  <c r="Q82" i="11"/>
  <c r="O82" i="11"/>
  <c r="L82" i="11"/>
  <c r="K82" i="11"/>
  <c r="J82" i="11"/>
  <c r="I82" i="11"/>
  <c r="H82" i="11"/>
  <c r="R82" i="11" s="1"/>
  <c r="G82" i="11"/>
  <c r="F82" i="11"/>
  <c r="E82" i="11"/>
  <c r="D82" i="11"/>
  <c r="C82" i="11"/>
  <c r="B82" i="11"/>
  <c r="V81" i="11"/>
  <c r="T81" i="11"/>
  <c r="Q81" i="11"/>
  <c r="O81" i="11"/>
  <c r="L81" i="11"/>
  <c r="K81" i="11"/>
  <c r="J81" i="11"/>
  <c r="I81" i="11"/>
  <c r="H81" i="11"/>
  <c r="R81" i="11" s="1"/>
  <c r="S81" i="11" s="1"/>
  <c r="X81" i="11" s="1"/>
  <c r="G81" i="11"/>
  <c r="F81" i="11"/>
  <c r="E81" i="11"/>
  <c r="D81" i="11"/>
  <c r="C81" i="11"/>
  <c r="B81" i="11"/>
  <c r="V80" i="11"/>
  <c r="T80" i="11"/>
  <c r="Q80" i="11"/>
  <c r="O80" i="11"/>
  <c r="L80" i="11"/>
  <c r="K80" i="11"/>
  <c r="J80" i="11"/>
  <c r="I80" i="11"/>
  <c r="H80" i="11"/>
  <c r="R80" i="11" s="1"/>
  <c r="G80" i="11"/>
  <c r="F80" i="11"/>
  <c r="E80" i="11"/>
  <c r="D80" i="11"/>
  <c r="C80" i="11"/>
  <c r="B80" i="11"/>
  <c r="V79" i="11"/>
  <c r="T79" i="11"/>
  <c r="Q79" i="11"/>
  <c r="O79" i="11"/>
  <c r="L79" i="11"/>
  <c r="K79" i="11"/>
  <c r="J79" i="11"/>
  <c r="I79" i="11"/>
  <c r="H79" i="11"/>
  <c r="R79" i="11" s="1"/>
  <c r="S79" i="11" s="1"/>
  <c r="G79" i="11"/>
  <c r="F79" i="11"/>
  <c r="E79" i="11"/>
  <c r="D79" i="11"/>
  <c r="C79" i="11"/>
  <c r="B79" i="11"/>
  <c r="V78" i="11"/>
  <c r="T78" i="11"/>
  <c r="U78" i="11" s="1"/>
  <c r="Q78" i="11"/>
  <c r="O78" i="11"/>
  <c r="L78" i="11"/>
  <c r="K78" i="11"/>
  <c r="J78" i="11"/>
  <c r="I78" i="11"/>
  <c r="H78" i="11"/>
  <c r="R78" i="11" s="1"/>
  <c r="G78" i="11"/>
  <c r="F78" i="11"/>
  <c r="E78" i="11"/>
  <c r="D78" i="11"/>
  <c r="C78" i="11"/>
  <c r="B78" i="11"/>
  <c r="V77" i="11"/>
  <c r="T77" i="11"/>
  <c r="Q77" i="11"/>
  <c r="O77" i="11"/>
  <c r="L77" i="11"/>
  <c r="K77" i="11"/>
  <c r="J77" i="11"/>
  <c r="I77" i="11"/>
  <c r="H77" i="11"/>
  <c r="R77" i="11" s="1"/>
  <c r="G77" i="11"/>
  <c r="F77" i="11"/>
  <c r="E77" i="11"/>
  <c r="D77" i="11"/>
  <c r="C77" i="11"/>
  <c r="B77" i="11"/>
  <c r="V76" i="11"/>
  <c r="T76" i="11"/>
  <c r="Q76" i="11"/>
  <c r="O76" i="11"/>
  <c r="L76" i="11"/>
  <c r="K76" i="11"/>
  <c r="J76" i="11"/>
  <c r="I76" i="11"/>
  <c r="H76" i="11"/>
  <c r="R76" i="11" s="1"/>
  <c r="G76" i="11"/>
  <c r="F76" i="11"/>
  <c r="E76" i="11"/>
  <c r="D76" i="11"/>
  <c r="C76" i="11"/>
  <c r="B76" i="11"/>
  <c r="V75" i="11"/>
  <c r="AC75" i="11" s="1"/>
  <c r="AE75" i="11" s="1"/>
  <c r="T75" i="11"/>
  <c r="Q75" i="11"/>
  <c r="O75" i="11"/>
  <c r="L75" i="11"/>
  <c r="K75" i="11"/>
  <c r="J75" i="11"/>
  <c r="I75" i="11"/>
  <c r="H75" i="11"/>
  <c r="R75" i="11" s="1"/>
  <c r="G75" i="11"/>
  <c r="F75" i="11"/>
  <c r="E75" i="11"/>
  <c r="D75" i="11"/>
  <c r="C75" i="11"/>
  <c r="B75" i="11"/>
  <c r="V74" i="11"/>
  <c r="T74" i="11"/>
  <c r="Q74" i="11"/>
  <c r="O74" i="11"/>
  <c r="L74" i="11"/>
  <c r="K74" i="11"/>
  <c r="J74" i="11"/>
  <c r="I74" i="11"/>
  <c r="H74" i="11"/>
  <c r="R74" i="11" s="1"/>
  <c r="G74" i="11"/>
  <c r="F74" i="11"/>
  <c r="E74" i="11"/>
  <c r="D74" i="11"/>
  <c r="C74" i="11"/>
  <c r="B74" i="11"/>
  <c r="V73" i="11"/>
  <c r="T73" i="11"/>
  <c r="Q73" i="11"/>
  <c r="O73" i="11"/>
  <c r="L73" i="11"/>
  <c r="K73" i="11"/>
  <c r="J73" i="11"/>
  <c r="I73" i="11"/>
  <c r="H73" i="11"/>
  <c r="R73" i="11" s="1"/>
  <c r="G73" i="11"/>
  <c r="F73" i="11"/>
  <c r="E73" i="11"/>
  <c r="D73" i="11"/>
  <c r="C73" i="11"/>
  <c r="B73" i="11"/>
  <c r="V72" i="11"/>
  <c r="AC72" i="11" s="1"/>
  <c r="AE72" i="11" s="1"/>
  <c r="T72" i="11"/>
  <c r="Q72" i="11"/>
  <c r="O72" i="11"/>
  <c r="L72" i="11"/>
  <c r="K72" i="11"/>
  <c r="J72" i="11"/>
  <c r="I72" i="11"/>
  <c r="H72" i="11"/>
  <c r="R72" i="11" s="1"/>
  <c r="G72" i="11"/>
  <c r="F72" i="11"/>
  <c r="E72" i="11"/>
  <c r="D72" i="11"/>
  <c r="C72" i="11"/>
  <c r="B72" i="11"/>
  <c r="V71" i="11"/>
  <c r="T71" i="11"/>
  <c r="Q71" i="11"/>
  <c r="O71" i="11"/>
  <c r="L71" i="11"/>
  <c r="K71" i="11"/>
  <c r="J71" i="11"/>
  <c r="I71" i="11"/>
  <c r="H71" i="11"/>
  <c r="R71" i="11" s="1"/>
  <c r="G71" i="11"/>
  <c r="F71" i="11"/>
  <c r="E71" i="11"/>
  <c r="D71" i="11"/>
  <c r="C71" i="11"/>
  <c r="B71" i="11"/>
  <c r="V70" i="11"/>
  <c r="AC70" i="11" s="1"/>
  <c r="AE70" i="11" s="1"/>
  <c r="T70" i="11"/>
  <c r="Q70" i="11"/>
  <c r="O70" i="11"/>
  <c r="L70" i="11"/>
  <c r="K70" i="11"/>
  <c r="J70" i="11"/>
  <c r="I70" i="11"/>
  <c r="H70" i="11"/>
  <c r="R70" i="11" s="1"/>
  <c r="G70" i="11"/>
  <c r="F70" i="11"/>
  <c r="E70" i="11"/>
  <c r="D70" i="11"/>
  <c r="C70" i="11"/>
  <c r="B70" i="11"/>
  <c r="V69" i="11"/>
  <c r="AC69" i="11" s="1"/>
  <c r="AE69" i="11" s="1"/>
  <c r="T69" i="11"/>
  <c r="Q69" i="11"/>
  <c r="O69" i="11"/>
  <c r="L69" i="11"/>
  <c r="K69" i="11"/>
  <c r="J69" i="11"/>
  <c r="I69" i="11"/>
  <c r="H69" i="11"/>
  <c r="R69" i="11" s="1"/>
  <c r="G69" i="11"/>
  <c r="F69" i="11"/>
  <c r="E69" i="11"/>
  <c r="D69" i="11"/>
  <c r="C69" i="11"/>
  <c r="B69" i="11"/>
  <c r="V68" i="11"/>
  <c r="T68" i="11"/>
  <c r="Q68" i="11"/>
  <c r="O68" i="11"/>
  <c r="L68" i="11"/>
  <c r="K68" i="11"/>
  <c r="J68" i="11"/>
  <c r="I68" i="11"/>
  <c r="H68" i="11"/>
  <c r="R68" i="11" s="1"/>
  <c r="G68" i="11"/>
  <c r="F68" i="11"/>
  <c r="E68" i="11"/>
  <c r="D68" i="11"/>
  <c r="C68" i="11"/>
  <c r="B68" i="11"/>
  <c r="V67" i="11"/>
  <c r="AC67" i="11" s="1"/>
  <c r="AE67" i="11" s="1"/>
  <c r="T67" i="11"/>
  <c r="Q67" i="11"/>
  <c r="O67" i="11"/>
  <c r="L67" i="11"/>
  <c r="K67" i="11"/>
  <c r="J67" i="11"/>
  <c r="I67" i="11"/>
  <c r="H67" i="11"/>
  <c r="R67" i="11" s="1"/>
  <c r="G67" i="11"/>
  <c r="F67" i="11"/>
  <c r="E67" i="11"/>
  <c r="D67" i="11"/>
  <c r="C67" i="11"/>
  <c r="B67" i="11"/>
  <c r="V66" i="11"/>
  <c r="T66" i="11"/>
  <c r="Q66" i="11"/>
  <c r="O66" i="11"/>
  <c r="L66" i="11"/>
  <c r="K66" i="11"/>
  <c r="J66" i="11"/>
  <c r="I66" i="11"/>
  <c r="H66" i="11"/>
  <c r="R66" i="11" s="1"/>
  <c r="G66" i="11"/>
  <c r="F66" i="11"/>
  <c r="E66" i="11"/>
  <c r="D66" i="11"/>
  <c r="C66" i="11"/>
  <c r="B66" i="11"/>
  <c r="V65" i="11"/>
  <c r="AC65" i="11" s="1"/>
  <c r="AE65" i="11" s="1"/>
  <c r="T65" i="11"/>
  <c r="Q65" i="11"/>
  <c r="O65" i="11"/>
  <c r="L65" i="11"/>
  <c r="K65" i="11"/>
  <c r="J65" i="11"/>
  <c r="I65" i="11"/>
  <c r="H65" i="11"/>
  <c r="R65" i="11" s="1"/>
  <c r="G65" i="11"/>
  <c r="F65" i="11"/>
  <c r="E65" i="11"/>
  <c r="D65" i="11"/>
  <c r="C65" i="11"/>
  <c r="B65" i="11"/>
  <c r="V64" i="11"/>
  <c r="AC64" i="11" s="1"/>
  <c r="AE64" i="11" s="1"/>
  <c r="T64" i="11"/>
  <c r="Q64" i="11"/>
  <c r="O64" i="11"/>
  <c r="L64" i="11"/>
  <c r="K64" i="11"/>
  <c r="J64" i="11"/>
  <c r="I64" i="11"/>
  <c r="H64" i="11"/>
  <c r="R64" i="11" s="1"/>
  <c r="G64" i="11"/>
  <c r="F64" i="11"/>
  <c r="E64" i="11"/>
  <c r="D64" i="11"/>
  <c r="C64" i="11"/>
  <c r="B64" i="11"/>
  <c r="V63" i="11"/>
  <c r="AC63" i="11" s="1"/>
  <c r="AE63" i="11" s="1"/>
  <c r="T63" i="11"/>
  <c r="Q63" i="11"/>
  <c r="O63" i="11"/>
  <c r="L63" i="11"/>
  <c r="K63" i="11"/>
  <c r="J63" i="11"/>
  <c r="I63" i="11"/>
  <c r="H63" i="11"/>
  <c r="R63" i="11" s="1"/>
  <c r="G63" i="11"/>
  <c r="F63" i="11"/>
  <c r="E63" i="11"/>
  <c r="D63" i="11"/>
  <c r="C63" i="11"/>
  <c r="B63" i="11"/>
  <c r="V62" i="11"/>
  <c r="T62" i="11"/>
  <c r="Q62" i="11"/>
  <c r="O62" i="11"/>
  <c r="L62" i="11"/>
  <c r="K62" i="11"/>
  <c r="J62" i="11"/>
  <c r="I62" i="11"/>
  <c r="H62" i="11"/>
  <c r="R62" i="11" s="1"/>
  <c r="G62" i="11"/>
  <c r="F62" i="11"/>
  <c r="E62" i="11"/>
  <c r="D62" i="11"/>
  <c r="C62" i="11"/>
  <c r="B62" i="11"/>
  <c r="V61" i="11"/>
  <c r="AC61" i="11" s="1"/>
  <c r="AE61" i="11" s="1"/>
  <c r="T61" i="11"/>
  <c r="Q61" i="11"/>
  <c r="O61" i="11"/>
  <c r="P61" i="11" s="1"/>
  <c r="L61" i="11"/>
  <c r="K61" i="11"/>
  <c r="J61" i="11"/>
  <c r="I61" i="11"/>
  <c r="H61" i="11"/>
  <c r="R61" i="11" s="1"/>
  <c r="G61" i="11"/>
  <c r="F61" i="11"/>
  <c r="E61" i="11"/>
  <c r="D61" i="11"/>
  <c r="C61" i="11"/>
  <c r="B61" i="11"/>
  <c r="V60" i="11"/>
  <c r="T60" i="11"/>
  <c r="Q60" i="11"/>
  <c r="O60" i="11"/>
  <c r="L60" i="11"/>
  <c r="K60" i="11"/>
  <c r="J60" i="11"/>
  <c r="I60" i="11"/>
  <c r="H60" i="11"/>
  <c r="R60" i="11" s="1"/>
  <c r="G60" i="11"/>
  <c r="F60" i="11"/>
  <c r="E60" i="11"/>
  <c r="D60" i="11"/>
  <c r="C60" i="11"/>
  <c r="B60" i="11"/>
  <c r="V59" i="11"/>
  <c r="AC59" i="11" s="1"/>
  <c r="AE59" i="11" s="1"/>
  <c r="T59" i="11"/>
  <c r="Q59" i="11"/>
  <c r="O59" i="11"/>
  <c r="L59" i="11"/>
  <c r="K59" i="11"/>
  <c r="J59" i="11"/>
  <c r="I59" i="11"/>
  <c r="H59" i="11"/>
  <c r="R59" i="11" s="1"/>
  <c r="G59" i="11"/>
  <c r="F59" i="11"/>
  <c r="E59" i="11"/>
  <c r="D59" i="11"/>
  <c r="C59" i="11"/>
  <c r="B59" i="11"/>
  <c r="V58" i="11"/>
  <c r="AC58" i="11" s="1"/>
  <c r="AE58" i="11" s="1"/>
  <c r="T58" i="11"/>
  <c r="Q58" i="11"/>
  <c r="O58" i="11"/>
  <c r="L58" i="11"/>
  <c r="K58" i="11"/>
  <c r="J58" i="11"/>
  <c r="I58" i="11"/>
  <c r="H58" i="11"/>
  <c r="R58" i="11" s="1"/>
  <c r="G58" i="11"/>
  <c r="F58" i="11"/>
  <c r="E58" i="11"/>
  <c r="D58" i="11"/>
  <c r="C58" i="11"/>
  <c r="B58" i="11"/>
  <c r="V57" i="11"/>
  <c r="AC57" i="11" s="1"/>
  <c r="AE57" i="11" s="1"/>
  <c r="T57" i="11"/>
  <c r="Q57" i="11"/>
  <c r="O57" i="11"/>
  <c r="L57" i="11"/>
  <c r="K57" i="11"/>
  <c r="J57" i="11"/>
  <c r="I57" i="11"/>
  <c r="H57" i="11"/>
  <c r="R57" i="11" s="1"/>
  <c r="G57" i="11"/>
  <c r="F57" i="11"/>
  <c r="E57" i="11"/>
  <c r="D57" i="11"/>
  <c r="C57" i="11"/>
  <c r="B57" i="11"/>
  <c r="V56" i="11"/>
  <c r="AC56" i="11" s="1"/>
  <c r="AE56" i="11" s="1"/>
  <c r="T56" i="11"/>
  <c r="Q56" i="11"/>
  <c r="O56" i="11"/>
  <c r="L56" i="11"/>
  <c r="K56" i="11"/>
  <c r="J56" i="11"/>
  <c r="I56" i="11"/>
  <c r="H56" i="11"/>
  <c r="R56" i="11" s="1"/>
  <c r="G56" i="11"/>
  <c r="F56" i="11"/>
  <c r="E56" i="11"/>
  <c r="D56" i="11"/>
  <c r="C56" i="11"/>
  <c r="B56" i="11"/>
  <c r="V55" i="11"/>
  <c r="AC55" i="11" s="1"/>
  <c r="AE55" i="11" s="1"/>
  <c r="T55" i="11"/>
  <c r="Q55" i="11"/>
  <c r="O55" i="11"/>
  <c r="L55" i="11"/>
  <c r="K55" i="11"/>
  <c r="J55" i="11"/>
  <c r="I55" i="11"/>
  <c r="H55" i="11"/>
  <c r="R55" i="11" s="1"/>
  <c r="G55" i="11"/>
  <c r="F55" i="11"/>
  <c r="E55" i="11"/>
  <c r="D55" i="11"/>
  <c r="C55" i="11"/>
  <c r="B55" i="11"/>
  <c r="V54" i="11"/>
  <c r="AC54" i="11" s="1"/>
  <c r="AE54" i="11" s="1"/>
  <c r="T54" i="11"/>
  <c r="Q54" i="11"/>
  <c r="O54" i="11"/>
  <c r="L54" i="11"/>
  <c r="K54" i="11"/>
  <c r="J54" i="11"/>
  <c r="I54" i="11"/>
  <c r="H54" i="11"/>
  <c r="R54" i="11" s="1"/>
  <c r="G54" i="11"/>
  <c r="F54" i="11"/>
  <c r="E54" i="11"/>
  <c r="D54" i="11"/>
  <c r="C54" i="11"/>
  <c r="B54" i="11"/>
  <c r="V53" i="11"/>
  <c r="AC53" i="11" s="1"/>
  <c r="AE53" i="11" s="1"/>
  <c r="T53" i="11"/>
  <c r="Q53" i="11"/>
  <c r="O53" i="11"/>
  <c r="L53" i="11"/>
  <c r="K53" i="11"/>
  <c r="J53" i="11"/>
  <c r="I53" i="11"/>
  <c r="H53" i="11"/>
  <c r="R53" i="11" s="1"/>
  <c r="G53" i="11"/>
  <c r="F53" i="11"/>
  <c r="E53" i="11"/>
  <c r="D53" i="11"/>
  <c r="C53" i="11"/>
  <c r="B53" i="11"/>
  <c r="V52" i="11"/>
  <c r="T52" i="11"/>
  <c r="Q52" i="11"/>
  <c r="O52" i="11"/>
  <c r="L52" i="11"/>
  <c r="K52" i="11"/>
  <c r="J52" i="11"/>
  <c r="I52" i="11"/>
  <c r="H52" i="11"/>
  <c r="R52" i="11" s="1"/>
  <c r="G52" i="11"/>
  <c r="F52" i="11"/>
  <c r="E52" i="11"/>
  <c r="D52" i="11"/>
  <c r="C52" i="11"/>
  <c r="B52" i="11"/>
  <c r="V51" i="11"/>
  <c r="AC51" i="11" s="1"/>
  <c r="AE51" i="11" s="1"/>
  <c r="T51" i="11"/>
  <c r="Q51" i="11"/>
  <c r="O51" i="11"/>
  <c r="L51" i="11"/>
  <c r="K51" i="11"/>
  <c r="J51" i="11"/>
  <c r="I51" i="11"/>
  <c r="H51" i="11"/>
  <c r="R51" i="11" s="1"/>
  <c r="G51" i="11"/>
  <c r="F51" i="11"/>
  <c r="E51" i="11"/>
  <c r="D51" i="11"/>
  <c r="C51" i="11"/>
  <c r="B51" i="11"/>
  <c r="V50" i="11"/>
  <c r="AC50" i="11" s="1"/>
  <c r="AE50" i="11" s="1"/>
  <c r="T50" i="11"/>
  <c r="Q50" i="11"/>
  <c r="O50" i="11"/>
  <c r="L50" i="11"/>
  <c r="K50" i="11"/>
  <c r="J50" i="11"/>
  <c r="I50" i="11"/>
  <c r="H50" i="11"/>
  <c r="R50" i="11" s="1"/>
  <c r="G50" i="11"/>
  <c r="F50" i="11"/>
  <c r="E50" i="11"/>
  <c r="D50" i="11"/>
  <c r="C50" i="11"/>
  <c r="B50" i="11"/>
  <c r="V49" i="11"/>
  <c r="AC49" i="11" s="1"/>
  <c r="AE49" i="11" s="1"/>
  <c r="T49" i="11"/>
  <c r="Q49" i="11"/>
  <c r="O49" i="11"/>
  <c r="L49" i="11"/>
  <c r="K49" i="11"/>
  <c r="J49" i="11"/>
  <c r="I49" i="11"/>
  <c r="H49" i="11"/>
  <c r="R49" i="11" s="1"/>
  <c r="S49" i="11" s="1"/>
  <c r="G49" i="11"/>
  <c r="F49" i="11"/>
  <c r="E49" i="11"/>
  <c r="D49" i="11"/>
  <c r="C49" i="11"/>
  <c r="B49" i="11"/>
  <c r="V48" i="11"/>
  <c r="AC48" i="11" s="1"/>
  <c r="AE48" i="11" s="1"/>
  <c r="T48" i="11"/>
  <c r="Q48" i="11"/>
  <c r="O48" i="11"/>
  <c r="L48" i="11"/>
  <c r="K48" i="11"/>
  <c r="J48" i="11"/>
  <c r="I48" i="11"/>
  <c r="H48" i="11"/>
  <c r="R48" i="11" s="1"/>
  <c r="G48" i="11"/>
  <c r="F48" i="11"/>
  <c r="E48" i="11"/>
  <c r="D48" i="11"/>
  <c r="C48" i="11"/>
  <c r="B48" i="11"/>
  <c r="V47" i="11"/>
  <c r="AC47" i="11" s="1"/>
  <c r="AE47" i="11" s="1"/>
  <c r="T47" i="11"/>
  <c r="Q47" i="11"/>
  <c r="O47" i="11"/>
  <c r="L47" i="11"/>
  <c r="K47" i="11"/>
  <c r="J47" i="11"/>
  <c r="I47" i="11"/>
  <c r="H47" i="11"/>
  <c r="R47" i="11" s="1"/>
  <c r="S47" i="11" s="1"/>
  <c r="G47" i="11"/>
  <c r="F47" i="11"/>
  <c r="E47" i="11"/>
  <c r="D47" i="11"/>
  <c r="C47" i="11"/>
  <c r="B47" i="11"/>
  <c r="V46" i="11"/>
  <c r="AC46" i="11" s="1"/>
  <c r="AE46" i="11" s="1"/>
  <c r="T46" i="11"/>
  <c r="Q46" i="11"/>
  <c r="O46" i="11"/>
  <c r="L46" i="11"/>
  <c r="K46" i="11"/>
  <c r="J46" i="11"/>
  <c r="I46" i="11"/>
  <c r="H46" i="11"/>
  <c r="R46" i="11" s="1"/>
  <c r="G46" i="11"/>
  <c r="F46" i="11"/>
  <c r="E46" i="11"/>
  <c r="D46" i="11"/>
  <c r="C46" i="11"/>
  <c r="B46" i="11"/>
  <c r="V45" i="11"/>
  <c r="AC45" i="11" s="1"/>
  <c r="AE45" i="11" s="1"/>
  <c r="T45" i="11"/>
  <c r="Q45" i="11"/>
  <c r="O45" i="11"/>
  <c r="L45" i="11"/>
  <c r="K45" i="11"/>
  <c r="J45" i="11"/>
  <c r="I45" i="11"/>
  <c r="H45" i="11"/>
  <c r="R45" i="11" s="1"/>
  <c r="G45" i="11"/>
  <c r="F45" i="11"/>
  <c r="E45" i="11"/>
  <c r="D45" i="11"/>
  <c r="C45" i="11"/>
  <c r="B45" i="11"/>
  <c r="V44" i="11"/>
  <c r="AC44" i="11" s="1"/>
  <c r="AE44" i="11" s="1"/>
  <c r="T44" i="11"/>
  <c r="Q44" i="11"/>
  <c r="O44" i="11"/>
  <c r="L44" i="11"/>
  <c r="K44" i="11"/>
  <c r="J44" i="11"/>
  <c r="I44" i="11"/>
  <c r="H44" i="11"/>
  <c r="R44" i="11" s="1"/>
  <c r="G44" i="11"/>
  <c r="F44" i="11"/>
  <c r="E44" i="11"/>
  <c r="D44" i="11"/>
  <c r="C44" i="11"/>
  <c r="B44" i="11"/>
  <c r="V43" i="11"/>
  <c r="AC43" i="11" s="1"/>
  <c r="AE43" i="11" s="1"/>
  <c r="T43" i="11"/>
  <c r="Q43" i="11"/>
  <c r="O43" i="11"/>
  <c r="L43" i="11"/>
  <c r="K43" i="11"/>
  <c r="J43" i="11"/>
  <c r="I43" i="11"/>
  <c r="H43" i="11"/>
  <c r="R43" i="11" s="1"/>
  <c r="G43" i="11"/>
  <c r="F43" i="11"/>
  <c r="E43" i="11"/>
  <c r="D43" i="11"/>
  <c r="C43" i="11"/>
  <c r="B43" i="11"/>
  <c r="V42" i="11"/>
  <c r="AC42" i="11" s="1"/>
  <c r="AE42" i="11" s="1"/>
  <c r="T42" i="11"/>
  <c r="Q42" i="11"/>
  <c r="O42" i="11"/>
  <c r="L42" i="11"/>
  <c r="K42" i="11"/>
  <c r="J42" i="11"/>
  <c r="I42" i="11"/>
  <c r="H42" i="11"/>
  <c r="R42" i="11" s="1"/>
  <c r="G42" i="11"/>
  <c r="F42" i="11"/>
  <c r="E42" i="11"/>
  <c r="D42" i="11"/>
  <c r="C42" i="11"/>
  <c r="B42" i="11"/>
  <c r="V41" i="11"/>
  <c r="AC41" i="11" s="1"/>
  <c r="AE41" i="11" s="1"/>
  <c r="T41" i="11"/>
  <c r="Q41" i="11"/>
  <c r="O41" i="11"/>
  <c r="L41" i="11"/>
  <c r="K41" i="11"/>
  <c r="J41" i="11"/>
  <c r="I41" i="11"/>
  <c r="H41" i="11"/>
  <c r="R41" i="11" s="1"/>
  <c r="G41" i="11"/>
  <c r="F41" i="11"/>
  <c r="E41" i="11"/>
  <c r="D41" i="11"/>
  <c r="C41" i="11"/>
  <c r="B41" i="11"/>
  <c r="V40" i="11"/>
  <c r="AC40" i="11" s="1"/>
  <c r="AE40" i="11" s="1"/>
  <c r="T40" i="11"/>
  <c r="Q40" i="11"/>
  <c r="O40" i="11"/>
  <c r="L40" i="11"/>
  <c r="K40" i="11"/>
  <c r="J40" i="11"/>
  <c r="I40" i="11"/>
  <c r="H40" i="11"/>
  <c r="R40" i="11" s="1"/>
  <c r="G40" i="11"/>
  <c r="F40" i="11"/>
  <c r="E40" i="11"/>
  <c r="D40" i="11"/>
  <c r="C40" i="11"/>
  <c r="B40" i="11"/>
  <c r="V39" i="11"/>
  <c r="AC39" i="11" s="1"/>
  <c r="AE39" i="11" s="1"/>
  <c r="T39" i="11"/>
  <c r="Q39" i="11"/>
  <c r="O39" i="11"/>
  <c r="L39" i="11"/>
  <c r="K39" i="11"/>
  <c r="J39" i="11"/>
  <c r="I39" i="11"/>
  <c r="H39" i="11"/>
  <c r="R39" i="11" s="1"/>
  <c r="G39" i="11"/>
  <c r="F39" i="11"/>
  <c r="E39" i="11"/>
  <c r="D39" i="11"/>
  <c r="C39" i="11"/>
  <c r="B39" i="11"/>
  <c r="V38" i="11"/>
  <c r="AC38" i="11" s="1"/>
  <c r="AE38" i="11" s="1"/>
  <c r="T38" i="11"/>
  <c r="Q38" i="11"/>
  <c r="O38" i="11"/>
  <c r="L38" i="11"/>
  <c r="K38" i="11"/>
  <c r="J38" i="11"/>
  <c r="I38" i="11"/>
  <c r="H38" i="11"/>
  <c r="R38" i="11" s="1"/>
  <c r="G38" i="11"/>
  <c r="F38" i="11"/>
  <c r="E38" i="11"/>
  <c r="D38" i="11"/>
  <c r="C38" i="11"/>
  <c r="B38" i="11"/>
  <c r="V37" i="11"/>
  <c r="AC37" i="11" s="1"/>
  <c r="AE37" i="11" s="1"/>
  <c r="T37" i="11"/>
  <c r="Q37" i="11"/>
  <c r="O37" i="11"/>
  <c r="L37" i="11"/>
  <c r="K37" i="11"/>
  <c r="J37" i="11"/>
  <c r="I37" i="11"/>
  <c r="H37" i="11"/>
  <c r="R37" i="11" s="1"/>
  <c r="G37" i="11"/>
  <c r="F37" i="11"/>
  <c r="E37" i="11"/>
  <c r="D37" i="11"/>
  <c r="C37" i="11"/>
  <c r="B37" i="11"/>
  <c r="V36" i="11"/>
  <c r="AC36" i="11" s="1"/>
  <c r="AE36" i="11" s="1"/>
  <c r="T36" i="11"/>
  <c r="Q36" i="11"/>
  <c r="O36" i="11"/>
  <c r="L36" i="11"/>
  <c r="K36" i="11"/>
  <c r="J36" i="11"/>
  <c r="I36" i="11"/>
  <c r="H36" i="11"/>
  <c r="R36" i="11" s="1"/>
  <c r="G36" i="11"/>
  <c r="F36" i="11"/>
  <c r="E36" i="11"/>
  <c r="D36" i="11"/>
  <c r="C36" i="11"/>
  <c r="B36" i="11"/>
  <c r="V35" i="11"/>
  <c r="AC35" i="11" s="1"/>
  <c r="AE35" i="11" s="1"/>
  <c r="T35" i="11"/>
  <c r="Q35" i="11"/>
  <c r="O35" i="11"/>
  <c r="L35" i="11"/>
  <c r="K35" i="11"/>
  <c r="J35" i="11"/>
  <c r="I35" i="11"/>
  <c r="H35" i="11"/>
  <c r="R35" i="11" s="1"/>
  <c r="G35" i="11"/>
  <c r="F35" i="11"/>
  <c r="E35" i="11"/>
  <c r="D35" i="11"/>
  <c r="C35" i="11"/>
  <c r="B35" i="11"/>
  <c r="V34" i="11"/>
  <c r="AC34" i="11" s="1"/>
  <c r="AE34" i="11" s="1"/>
  <c r="T34" i="11"/>
  <c r="Q34" i="11"/>
  <c r="O34" i="11"/>
  <c r="L34" i="11"/>
  <c r="K34" i="11"/>
  <c r="J34" i="11"/>
  <c r="I34" i="11"/>
  <c r="H34" i="11"/>
  <c r="R34" i="11" s="1"/>
  <c r="G34" i="11"/>
  <c r="F34" i="11"/>
  <c r="E34" i="11"/>
  <c r="D34" i="11"/>
  <c r="C34" i="11"/>
  <c r="B34" i="11"/>
  <c r="V33" i="11"/>
  <c r="AC33" i="11" s="1"/>
  <c r="AE33" i="11" s="1"/>
  <c r="T33" i="11"/>
  <c r="Q33" i="11"/>
  <c r="O33" i="11"/>
  <c r="L33" i="11"/>
  <c r="K33" i="11"/>
  <c r="J33" i="11"/>
  <c r="I33" i="11"/>
  <c r="H33" i="11"/>
  <c r="R33" i="11" s="1"/>
  <c r="G33" i="11"/>
  <c r="F33" i="11"/>
  <c r="E33" i="11"/>
  <c r="D33" i="11"/>
  <c r="C33" i="11"/>
  <c r="B33" i="11"/>
  <c r="V32" i="11"/>
  <c r="AC32" i="11" s="1"/>
  <c r="AE32" i="11" s="1"/>
  <c r="T32" i="11"/>
  <c r="Q32" i="11"/>
  <c r="O32" i="11"/>
  <c r="L32" i="11"/>
  <c r="K32" i="11"/>
  <c r="J32" i="11"/>
  <c r="I32" i="11"/>
  <c r="H32" i="11"/>
  <c r="R32" i="11" s="1"/>
  <c r="G32" i="11"/>
  <c r="F32" i="11"/>
  <c r="E32" i="11"/>
  <c r="D32" i="11"/>
  <c r="C32" i="11"/>
  <c r="B32" i="11"/>
  <c r="V31" i="11"/>
  <c r="AC31" i="11" s="1"/>
  <c r="AE31" i="11" s="1"/>
  <c r="T31" i="11"/>
  <c r="Q31" i="11"/>
  <c r="O31" i="11"/>
  <c r="L31" i="11"/>
  <c r="K31" i="11"/>
  <c r="J31" i="11"/>
  <c r="I31" i="11"/>
  <c r="H31" i="11"/>
  <c r="R31" i="11" s="1"/>
  <c r="G31" i="11"/>
  <c r="F31" i="11"/>
  <c r="E31" i="11"/>
  <c r="D31" i="11"/>
  <c r="C31" i="11"/>
  <c r="B31" i="11"/>
  <c r="V30" i="11"/>
  <c r="AC30" i="11" s="1"/>
  <c r="AE30" i="11" s="1"/>
  <c r="T30" i="11"/>
  <c r="Q30" i="11"/>
  <c r="O30" i="11"/>
  <c r="L30" i="11"/>
  <c r="K30" i="11"/>
  <c r="J30" i="11"/>
  <c r="I30" i="11"/>
  <c r="H30" i="11"/>
  <c r="R30" i="11" s="1"/>
  <c r="G30" i="11"/>
  <c r="F30" i="11"/>
  <c r="E30" i="11"/>
  <c r="D30" i="11"/>
  <c r="C30" i="11"/>
  <c r="B30" i="11"/>
  <c r="V29" i="11"/>
  <c r="AC29" i="11" s="1"/>
  <c r="AE29" i="11" s="1"/>
  <c r="T29" i="11"/>
  <c r="Q29" i="11"/>
  <c r="O29" i="11"/>
  <c r="L29" i="11"/>
  <c r="K29" i="11"/>
  <c r="J29" i="11"/>
  <c r="I29" i="11"/>
  <c r="H29" i="11"/>
  <c r="R29" i="11" s="1"/>
  <c r="G29" i="11"/>
  <c r="F29" i="11"/>
  <c r="E29" i="11"/>
  <c r="D29" i="11"/>
  <c r="C29" i="11"/>
  <c r="B29" i="11"/>
  <c r="V28" i="11"/>
  <c r="AC28" i="11" s="1"/>
  <c r="AE28" i="11" s="1"/>
  <c r="T28" i="11"/>
  <c r="Q28" i="11"/>
  <c r="O28" i="11"/>
  <c r="L28" i="11"/>
  <c r="K28" i="11"/>
  <c r="J28" i="11"/>
  <c r="I28" i="11"/>
  <c r="H28" i="11"/>
  <c r="R28" i="11" s="1"/>
  <c r="G28" i="11"/>
  <c r="F28" i="11"/>
  <c r="E28" i="11"/>
  <c r="D28" i="11"/>
  <c r="C28" i="11"/>
  <c r="B28" i="11"/>
  <c r="V27" i="11"/>
  <c r="AC27" i="11" s="1"/>
  <c r="AE27" i="11" s="1"/>
  <c r="T27" i="11"/>
  <c r="Q27" i="11"/>
  <c r="O27" i="11"/>
  <c r="L27" i="11"/>
  <c r="K27" i="11"/>
  <c r="J27" i="11"/>
  <c r="I27" i="11"/>
  <c r="H27" i="11"/>
  <c r="R27" i="11" s="1"/>
  <c r="G27" i="11"/>
  <c r="F27" i="11"/>
  <c r="E27" i="11"/>
  <c r="D27" i="11"/>
  <c r="C27" i="11"/>
  <c r="B27" i="11"/>
  <c r="V26" i="11"/>
  <c r="AC26" i="11" s="1"/>
  <c r="AE26" i="11" s="1"/>
  <c r="T26" i="11"/>
  <c r="Q26" i="11"/>
  <c r="O26" i="11"/>
  <c r="L26" i="11"/>
  <c r="K26" i="11"/>
  <c r="J26" i="11"/>
  <c r="I26" i="11"/>
  <c r="H26" i="11"/>
  <c r="R26" i="11" s="1"/>
  <c r="G26" i="11"/>
  <c r="F26" i="11"/>
  <c r="E26" i="11"/>
  <c r="D26" i="11"/>
  <c r="C26" i="11"/>
  <c r="B26" i="11"/>
  <c r="V25" i="11"/>
  <c r="T25" i="11"/>
  <c r="Q25" i="11"/>
  <c r="O25" i="11"/>
  <c r="L25" i="11"/>
  <c r="K25" i="11"/>
  <c r="J25" i="11"/>
  <c r="I25" i="11"/>
  <c r="H25" i="11"/>
  <c r="R25" i="11" s="1"/>
  <c r="G25" i="11"/>
  <c r="F25" i="11"/>
  <c r="E25" i="11"/>
  <c r="D25" i="11"/>
  <c r="C25" i="11"/>
  <c r="B25" i="11"/>
  <c r="V24" i="11"/>
  <c r="AC24" i="11" s="1"/>
  <c r="AE24" i="11" s="1"/>
  <c r="T24" i="11"/>
  <c r="Q24" i="11"/>
  <c r="O24" i="11"/>
  <c r="L24" i="11"/>
  <c r="K24" i="11"/>
  <c r="J24" i="11"/>
  <c r="I24" i="11"/>
  <c r="H24" i="11"/>
  <c r="R24" i="11" s="1"/>
  <c r="G24" i="11"/>
  <c r="F24" i="11"/>
  <c r="E24" i="11"/>
  <c r="D24" i="11"/>
  <c r="C24" i="11"/>
  <c r="B24" i="11"/>
  <c r="V23" i="11"/>
  <c r="T23" i="11"/>
  <c r="Q23" i="11"/>
  <c r="O23" i="11"/>
  <c r="L23" i="11"/>
  <c r="K23" i="11"/>
  <c r="J23" i="11"/>
  <c r="I23" i="11"/>
  <c r="H23" i="11"/>
  <c r="R23" i="11" s="1"/>
  <c r="G23" i="11"/>
  <c r="F23" i="11"/>
  <c r="E23" i="11"/>
  <c r="D23" i="11"/>
  <c r="C23" i="11"/>
  <c r="B23" i="11"/>
  <c r="V22" i="11"/>
  <c r="T22" i="11"/>
  <c r="Q22" i="11"/>
  <c r="O22" i="11"/>
  <c r="L22" i="11"/>
  <c r="K22" i="11"/>
  <c r="J22" i="11"/>
  <c r="I22" i="11"/>
  <c r="H22" i="11"/>
  <c r="R22" i="11" s="1"/>
  <c r="G22" i="11"/>
  <c r="F22" i="11"/>
  <c r="E22" i="11"/>
  <c r="D22" i="11"/>
  <c r="C22" i="11"/>
  <c r="B22" i="11"/>
  <c r="V21" i="11"/>
  <c r="T21" i="11"/>
  <c r="Q21" i="11"/>
  <c r="O21" i="11"/>
  <c r="L21" i="11"/>
  <c r="K21" i="11"/>
  <c r="J21" i="11"/>
  <c r="I21" i="11"/>
  <c r="H21" i="11"/>
  <c r="R21" i="11" s="1"/>
  <c r="G21" i="11"/>
  <c r="F21" i="11"/>
  <c r="E21" i="11"/>
  <c r="D21" i="11"/>
  <c r="C21" i="11"/>
  <c r="B21" i="11"/>
  <c r="V20" i="11"/>
  <c r="AC20" i="11" s="1"/>
  <c r="AE20" i="11" s="1"/>
  <c r="T20" i="11"/>
  <c r="Q20" i="11"/>
  <c r="O20" i="11"/>
  <c r="L20" i="11"/>
  <c r="K20" i="11"/>
  <c r="J20" i="11"/>
  <c r="I20" i="11"/>
  <c r="H20" i="11"/>
  <c r="R20" i="11" s="1"/>
  <c r="G20" i="11"/>
  <c r="F20" i="11"/>
  <c r="E20" i="11"/>
  <c r="D20" i="11"/>
  <c r="C20" i="11"/>
  <c r="B20" i="11"/>
  <c r="V19" i="11"/>
  <c r="AC19" i="11" s="1"/>
  <c r="AE19" i="11" s="1"/>
  <c r="T19" i="11"/>
  <c r="Q19" i="11"/>
  <c r="O19" i="11"/>
  <c r="L19" i="11"/>
  <c r="K19" i="11"/>
  <c r="J19" i="11"/>
  <c r="I19" i="11"/>
  <c r="H19" i="11"/>
  <c r="R19" i="11" s="1"/>
  <c r="G19" i="11"/>
  <c r="F19" i="11"/>
  <c r="E19" i="11"/>
  <c r="D19" i="11"/>
  <c r="C19" i="11"/>
  <c r="B19" i="11"/>
  <c r="V18" i="11"/>
  <c r="AC18" i="11" s="1"/>
  <c r="AE18" i="11" s="1"/>
  <c r="T18" i="11"/>
  <c r="Q18" i="11"/>
  <c r="O18" i="11"/>
  <c r="L18" i="11"/>
  <c r="K18" i="11"/>
  <c r="J18" i="11"/>
  <c r="I18" i="11"/>
  <c r="H18" i="11"/>
  <c r="R18" i="11" s="1"/>
  <c r="G18" i="11"/>
  <c r="F18" i="11"/>
  <c r="E18" i="11"/>
  <c r="D18" i="11"/>
  <c r="C18" i="11"/>
  <c r="B18" i="11"/>
  <c r="V17" i="11"/>
  <c r="AC17" i="11" s="1"/>
  <c r="AE17" i="11" s="1"/>
  <c r="T17" i="11"/>
  <c r="Q17" i="11"/>
  <c r="O17" i="11"/>
  <c r="L17" i="11"/>
  <c r="K17" i="11"/>
  <c r="J17" i="11"/>
  <c r="I17" i="11"/>
  <c r="H17" i="11"/>
  <c r="R17" i="11" s="1"/>
  <c r="G17" i="11"/>
  <c r="F17" i="11"/>
  <c r="E17" i="11"/>
  <c r="D17" i="11"/>
  <c r="C17" i="11"/>
  <c r="B17" i="11"/>
  <c r="V16" i="11"/>
  <c r="AC16" i="11" s="1"/>
  <c r="AE16" i="11" s="1"/>
  <c r="T16" i="11"/>
  <c r="Q16" i="11"/>
  <c r="O16" i="11"/>
  <c r="L16" i="11"/>
  <c r="K16" i="11"/>
  <c r="J16" i="11"/>
  <c r="I16" i="11"/>
  <c r="H16" i="11"/>
  <c r="R16" i="11" s="1"/>
  <c r="G16" i="11"/>
  <c r="F16" i="11"/>
  <c r="E16" i="11"/>
  <c r="D16" i="11"/>
  <c r="C16" i="11"/>
  <c r="B16" i="11"/>
  <c r="V15" i="11"/>
  <c r="AC15" i="11" s="1"/>
  <c r="AE15" i="11" s="1"/>
  <c r="T15" i="11"/>
  <c r="Q15" i="11"/>
  <c r="O15" i="11"/>
  <c r="L15" i="11"/>
  <c r="K15" i="11"/>
  <c r="J15" i="11"/>
  <c r="I15" i="11"/>
  <c r="H15" i="11"/>
  <c r="R15" i="11" s="1"/>
  <c r="G15" i="11"/>
  <c r="F15" i="11"/>
  <c r="E15" i="11"/>
  <c r="D15" i="11"/>
  <c r="C15" i="11"/>
  <c r="B15" i="11"/>
  <c r="V14" i="11"/>
  <c r="T14" i="11"/>
  <c r="Q14" i="11"/>
  <c r="O14" i="11"/>
  <c r="L14" i="11"/>
  <c r="K14" i="11"/>
  <c r="J14" i="11"/>
  <c r="I14" i="11"/>
  <c r="H14" i="11"/>
  <c r="R14" i="11" s="1"/>
  <c r="G14" i="11"/>
  <c r="F14" i="11"/>
  <c r="E14" i="11"/>
  <c r="D14" i="11"/>
  <c r="C14" i="11"/>
  <c r="B14" i="11"/>
  <c r="V13" i="11"/>
  <c r="AC13" i="11" s="1"/>
  <c r="AE13" i="11" s="1"/>
  <c r="T13" i="11"/>
  <c r="Q13" i="11"/>
  <c r="O13" i="11"/>
  <c r="L13" i="11"/>
  <c r="K13" i="11"/>
  <c r="J13" i="11"/>
  <c r="I13" i="11"/>
  <c r="H13" i="11"/>
  <c r="R13" i="11" s="1"/>
  <c r="G13" i="11"/>
  <c r="F13" i="11"/>
  <c r="E13" i="11"/>
  <c r="D13" i="11"/>
  <c r="C13" i="11"/>
  <c r="B13" i="11"/>
  <c r="V12" i="11"/>
  <c r="AC12" i="11" s="1"/>
  <c r="AE12" i="11" s="1"/>
  <c r="T12" i="11"/>
  <c r="Q12" i="11"/>
  <c r="O12" i="11"/>
  <c r="L12" i="11"/>
  <c r="K12" i="11"/>
  <c r="J12" i="11"/>
  <c r="I12" i="11"/>
  <c r="H12" i="11"/>
  <c r="R12" i="11" s="1"/>
  <c r="G12" i="11"/>
  <c r="F12" i="11"/>
  <c r="E12" i="11"/>
  <c r="D12" i="11"/>
  <c r="C12" i="11"/>
  <c r="B12" i="11"/>
  <c r="V11" i="11"/>
  <c r="AC11" i="11" s="1"/>
  <c r="AE11" i="11" s="1"/>
  <c r="T11" i="11"/>
  <c r="Q11" i="11"/>
  <c r="O11" i="11"/>
  <c r="L11" i="11"/>
  <c r="K11" i="11"/>
  <c r="J11" i="11"/>
  <c r="I11" i="11"/>
  <c r="H11" i="11"/>
  <c r="R11" i="11" s="1"/>
  <c r="G11" i="11"/>
  <c r="F11" i="11"/>
  <c r="E11" i="11"/>
  <c r="D11" i="11"/>
  <c r="C11" i="11"/>
  <c r="B11" i="11"/>
  <c r="V10" i="11"/>
  <c r="AC10" i="11" s="1"/>
  <c r="AE10" i="11" s="1"/>
  <c r="T10" i="11"/>
  <c r="Q10" i="11"/>
  <c r="O10" i="11"/>
  <c r="L10" i="11"/>
  <c r="K10" i="11"/>
  <c r="J10" i="11"/>
  <c r="I10" i="11"/>
  <c r="H10" i="11"/>
  <c r="R10" i="11" s="1"/>
  <c r="G10" i="11"/>
  <c r="F10" i="11"/>
  <c r="E10" i="11"/>
  <c r="D10" i="11"/>
  <c r="C10" i="11"/>
  <c r="B10" i="11"/>
  <c r="V9" i="11"/>
  <c r="T9" i="11"/>
  <c r="Q9" i="11"/>
  <c r="O9" i="11"/>
  <c r="L9" i="11"/>
  <c r="K9" i="11"/>
  <c r="J9" i="11"/>
  <c r="I9" i="11"/>
  <c r="H9" i="11"/>
  <c r="R9" i="11" s="1"/>
  <c r="G9" i="11"/>
  <c r="F9" i="11"/>
  <c r="E9" i="11"/>
  <c r="D9" i="11"/>
  <c r="C9" i="11"/>
  <c r="B9" i="11"/>
  <c r="V8" i="11"/>
  <c r="AC8" i="11" s="1"/>
  <c r="AE8" i="11" s="1"/>
  <c r="T8" i="11"/>
  <c r="Q8" i="11"/>
  <c r="O8" i="11"/>
  <c r="L8" i="11"/>
  <c r="K8" i="11"/>
  <c r="J8" i="11"/>
  <c r="I8" i="11"/>
  <c r="H8" i="11"/>
  <c r="R8" i="11" s="1"/>
  <c r="G8" i="11"/>
  <c r="F8" i="11"/>
  <c r="E8" i="11"/>
  <c r="D8" i="11"/>
  <c r="C8" i="11"/>
  <c r="B8" i="11"/>
  <c r="V7" i="11"/>
  <c r="AC7" i="11" s="1"/>
  <c r="AE7" i="11" s="1"/>
  <c r="T7" i="11"/>
  <c r="Q7" i="11"/>
  <c r="O7" i="11"/>
  <c r="L7" i="11"/>
  <c r="K7" i="11"/>
  <c r="J7" i="11"/>
  <c r="I7" i="11"/>
  <c r="H7" i="11"/>
  <c r="R7" i="11" s="1"/>
  <c r="G7" i="11"/>
  <c r="F7" i="11"/>
  <c r="E7" i="11"/>
  <c r="D7" i="11"/>
  <c r="C7" i="11"/>
  <c r="B7" i="11"/>
  <c r="V6" i="11"/>
  <c r="T6" i="11"/>
  <c r="Q6" i="11"/>
  <c r="O6" i="11"/>
  <c r="L6" i="11"/>
  <c r="K6" i="11"/>
  <c r="J6" i="11"/>
  <c r="I6" i="11"/>
  <c r="H6" i="11"/>
  <c r="R6" i="11" s="1"/>
  <c r="G6" i="11"/>
  <c r="F6" i="11"/>
  <c r="E6" i="11"/>
  <c r="D6" i="11"/>
  <c r="C6" i="11"/>
  <c r="B6" i="11"/>
  <c r="V5" i="11"/>
  <c r="T5" i="11"/>
  <c r="Q5" i="11"/>
  <c r="O5" i="11"/>
  <c r="L5" i="11"/>
  <c r="K5" i="11"/>
  <c r="J5" i="11"/>
  <c r="I5" i="11"/>
  <c r="H5" i="11"/>
  <c r="R5" i="11" s="1"/>
  <c r="G5" i="11"/>
  <c r="F5" i="11"/>
  <c r="E5" i="11"/>
  <c r="D5" i="11"/>
  <c r="C5" i="11"/>
  <c r="B5" i="11"/>
  <c r="V4" i="11"/>
  <c r="AC4" i="11" s="1"/>
  <c r="AE4" i="11" s="1"/>
  <c r="T4" i="11"/>
  <c r="Q4" i="11"/>
  <c r="O4" i="11"/>
  <c r="L4" i="11"/>
  <c r="K4" i="11"/>
  <c r="J4" i="11"/>
  <c r="I4" i="11"/>
  <c r="H4" i="11"/>
  <c r="R4" i="11" s="1"/>
  <c r="G4" i="11"/>
  <c r="F4" i="11"/>
  <c r="E4" i="11"/>
  <c r="D4" i="11"/>
  <c r="C4" i="11"/>
  <c r="B4" i="11"/>
  <c r="V3" i="11"/>
  <c r="AC3" i="11" s="1"/>
  <c r="AE3" i="11" s="1"/>
  <c r="T3" i="11"/>
  <c r="Q3" i="11"/>
  <c r="O3" i="11"/>
  <c r="L3" i="11"/>
  <c r="K3" i="11"/>
  <c r="J3" i="11"/>
  <c r="I3" i="11"/>
  <c r="H3" i="11"/>
  <c r="R3" i="11" s="1"/>
  <c r="G3" i="11"/>
  <c r="F3" i="11"/>
  <c r="E3" i="11"/>
  <c r="D3" i="11"/>
  <c r="C3" i="11"/>
  <c r="B3" i="11"/>
  <c r="C1" i="11"/>
  <c r="P240" i="10"/>
  <c r="P241" i="10" s="1"/>
  <c r="W218" i="10"/>
  <c r="U218" i="10"/>
  <c r="S218" i="10"/>
  <c r="V213" i="10"/>
  <c r="T213" i="10"/>
  <c r="O213" i="10"/>
  <c r="L213" i="10"/>
  <c r="K213" i="10"/>
  <c r="J213" i="10"/>
  <c r="I213" i="10"/>
  <c r="H213" i="10"/>
  <c r="G213" i="10"/>
  <c r="F213" i="10"/>
  <c r="E213" i="10"/>
  <c r="D213" i="10"/>
  <c r="C213" i="10"/>
  <c r="B213" i="10"/>
  <c r="V212" i="10"/>
  <c r="T212" i="10"/>
  <c r="O212" i="10"/>
  <c r="L212" i="10"/>
  <c r="K212" i="10"/>
  <c r="J212" i="10"/>
  <c r="I212" i="10"/>
  <c r="H212" i="10"/>
  <c r="R212" i="10" s="1"/>
  <c r="G212" i="10"/>
  <c r="F212" i="10"/>
  <c r="E212" i="10"/>
  <c r="D212" i="10"/>
  <c r="C212" i="10"/>
  <c r="B212" i="10"/>
  <c r="V211" i="10"/>
  <c r="T211" i="10"/>
  <c r="O211" i="10"/>
  <c r="L211" i="10"/>
  <c r="K211" i="10"/>
  <c r="J211" i="10"/>
  <c r="I211" i="10"/>
  <c r="H211" i="10"/>
  <c r="R211" i="10" s="1"/>
  <c r="G211" i="10"/>
  <c r="F211" i="10"/>
  <c r="E211" i="10"/>
  <c r="D211" i="10"/>
  <c r="C211" i="10"/>
  <c r="B211" i="10"/>
  <c r="V210" i="10"/>
  <c r="T210" i="10"/>
  <c r="O210" i="10"/>
  <c r="L210" i="10"/>
  <c r="K210" i="10"/>
  <c r="J210" i="10"/>
  <c r="I210" i="10"/>
  <c r="H210" i="10"/>
  <c r="G210" i="10"/>
  <c r="F210" i="10"/>
  <c r="E210" i="10"/>
  <c r="D210" i="10"/>
  <c r="C210" i="10"/>
  <c r="B210" i="10"/>
  <c r="V209" i="10"/>
  <c r="T209" i="10"/>
  <c r="O209" i="10"/>
  <c r="L209" i="10"/>
  <c r="K209" i="10"/>
  <c r="J209" i="10"/>
  <c r="I209" i="10"/>
  <c r="H209" i="10"/>
  <c r="R209" i="10" s="1"/>
  <c r="G209" i="10"/>
  <c r="F209" i="10"/>
  <c r="E209" i="10"/>
  <c r="D209" i="10"/>
  <c r="C209" i="10"/>
  <c r="B209" i="10"/>
  <c r="V208" i="10"/>
  <c r="T208" i="10"/>
  <c r="O208" i="10"/>
  <c r="L208" i="10"/>
  <c r="K208" i="10"/>
  <c r="J208" i="10"/>
  <c r="I208" i="10"/>
  <c r="H208" i="10"/>
  <c r="G208" i="10"/>
  <c r="F208" i="10"/>
  <c r="E208" i="10"/>
  <c r="D208" i="10"/>
  <c r="C208" i="10"/>
  <c r="B208" i="10"/>
  <c r="V207" i="10"/>
  <c r="T207" i="10"/>
  <c r="U207" i="10" s="1"/>
  <c r="O207" i="10"/>
  <c r="L207" i="10"/>
  <c r="K207" i="10"/>
  <c r="J207" i="10"/>
  <c r="I207" i="10"/>
  <c r="H207" i="10"/>
  <c r="R207" i="10" s="1"/>
  <c r="G207" i="10"/>
  <c r="F207" i="10"/>
  <c r="E207" i="10"/>
  <c r="D207" i="10"/>
  <c r="C207" i="10"/>
  <c r="B207" i="10"/>
  <c r="V206" i="10"/>
  <c r="T206" i="10"/>
  <c r="O206" i="10"/>
  <c r="L206" i="10"/>
  <c r="K206" i="10"/>
  <c r="J206" i="10"/>
  <c r="I206" i="10"/>
  <c r="H206" i="10"/>
  <c r="G206" i="10"/>
  <c r="F206" i="10"/>
  <c r="E206" i="10"/>
  <c r="D206" i="10"/>
  <c r="C206" i="10"/>
  <c r="B206" i="10"/>
  <c r="V205" i="10"/>
  <c r="T205" i="10"/>
  <c r="O205" i="10"/>
  <c r="L205" i="10"/>
  <c r="K205" i="10"/>
  <c r="J205" i="10"/>
  <c r="I205" i="10"/>
  <c r="H205" i="10"/>
  <c r="R205" i="10" s="1"/>
  <c r="G205" i="10"/>
  <c r="F205" i="10"/>
  <c r="E205" i="10"/>
  <c r="D205" i="10"/>
  <c r="C205" i="10"/>
  <c r="B205" i="10"/>
  <c r="V204" i="10"/>
  <c r="T204" i="10"/>
  <c r="O204" i="10"/>
  <c r="L204" i="10"/>
  <c r="K204" i="10"/>
  <c r="J204" i="10"/>
  <c r="I204" i="10"/>
  <c r="H204" i="10"/>
  <c r="R204" i="10" s="1"/>
  <c r="G204" i="10"/>
  <c r="F204" i="10"/>
  <c r="E204" i="10"/>
  <c r="D204" i="10"/>
  <c r="C204" i="10"/>
  <c r="B204" i="10"/>
  <c r="V203" i="10"/>
  <c r="T203" i="10"/>
  <c r="O203" i="10"/>
  <c r="L203" i="10"/>
  <c r="K203" i="10"/>
  <c r="J203" i="10"/>
  <c r="I203" i="10"/>
  <c r="H203" i="10"/>
  <c r="R203" i="10" s="1"/>
  <c r="G203" i="10"/>
  <c r="F203" i="10"/>
  <c r="E203" i="10"/>
  <c r="D203" i="10"/>
  <c r="C203" i="10"/>
  <c r="B203" i="10"/>
  <c r="V202" i="10"/>
  <c r="T202" i="10"/>
  <c r="O202" i="10"/>
  <c r="L202" i="10"/>
  <c r="K202" i="10"/>
  <c r="J202" i="10"/>
  <c r="I202" i="10"/>
  <c r="H202" i="10"/>
  <c r="G202" i="10"/>
  <c r="F202" i="10"/>
  <c r="E202" i="10"/>
  <c r="D202" i="10"/>
  <c r="C202" i="10"/>
  <c r="B202" i="10"/>
  <c r="V201" i="10"/>
  <c r="T201" i="10"/>
  <c r="O201" i="10"/>
  <c r="L201" i="10"/>
  <c r="K201" i="10"/>
  <c r="J201" i="10"/>
  <c r="I201" i="10"/>
  <c r="H201" i="10"/>
  <c r="R201" i="10" s="1"/>
  <c r="G201" i="10"/>
  <c r="F201" i="10"/>
  <c r="E201" i="10"/>
  <c r="D201" i="10"/>
  <c r="C201" i="10"/>
  <c r="B201" i="10"/>
  <c r="V200" i="10"/>
  <c r="T200" i="10"/>
  <c r="O200" i="10"/>
  <c r="L200" i="10"/>
  <c r="K200" i="10"/>
  <c r="J200" i="10"/>
  <c r="I200" i="10"/>
  <c r="H200" i="10"/>
  <c r="G200" i="10"/>
  <c r="F200" i="10"/>
  <c r="E200" i="10"/>
  <c r="D200" i="10"/>
  <c r="C200" i="10"/>
  <c r="B200" i="10"/>
  <c r="V199" i="10"/>
  <c r="T199" i="10"/>
  <c r="O199" i="10"/>
  <c r="L199" i="10"/>
  <c r="K199" i="10"/>
  <c r="J199" i="10"/>
  <c r="I199" i="10"/>
  <c r="H199" i="10"/>
  <c r="R199" i="10" s="1"/>
  <c r="G199" i="10"/>
  <c r="F199" i="10"/>
  <c r="E199" i="10"/>
  <c r="D199" i="10"/>
  <c r="C199" i="10"/>
  <c r="B199" i="10"/>
  <c r="V198" i="10"/>
  <c r="T198" i="10"/>
  <c r="O198" i="10"/>
  <c r="L198" i="10"/>
  <c r="K198" i="10"/>
  <c r="J198" i="10"/>
  <c r="I198" i="10"/>
  <c r="H198" i="10"/>
  <c r="G198" i="10"/>
  <c r="F198" i="10"/>
  <c r="E198" i="10"/>
  <c r="D198" i="10"/>
  <c r="C198" i="10"/>
  <c r="B198" i="10"/>
  <c r="V197" i="10"/>
  <c r="T197" i="10"/>
  <c r="O197" i="10"/>
  <c r="L197" i="10"/>
  <c r="K197" i="10"/>
  <c r="J197" i="10"/>
  <c r="I197" i="10"/>
  <c r="H197" i="10"/>
  <c r="R197" i="10" s="1"/>
  <c r="G197" i="10"/>
  <c r="F197" i="10"/>
  <c r="E197" i="10"/>
  <c r="D197" i="10"/>
  <c r="C197" i="10"/>
  <c r="B197" i="10"/>
  <c r="V196" i="10"/>
  <c r="T196" i="10"/>
  <c r="O196" i="10"/>
  <c r="L196" i="10"/>
  <c r="K196" i="10"/>
  <c r="J196" i="10"/>
  <c r="I196" i="10"/>
  <c r="H196" i="10"/>
  <c r="G196" i="10"/>
  <c r="F196" i="10"/>
  <c r="E196" i="10"/>
  <c r="D196" i="10"/>
  <c r="C196" i="10"/>
  <c r="B196" i="10"/>
  <c r="V195" i="10"/>
  <c r="T195" i="10"/>
  <c r="O195" i="10"/>
  <c r="L195" i="10"/>
  <c r="K195" i="10"/>
  <c r="J195" i="10"/>
  <c r="I195" i="10"/>
  <c r="H195" i="10"/>
  <c r="G195" i="10"/>
  <c r="F195" i="10"/>
  <c r="E195" i="10"/>
  <c r="D195" i="10"/>
  <c r="C195" i="10"/>
  <c r="B195" i="10"/>
  <c r="V194" i="10"/>
  <c r="T194" i="10"/>
  <c r="O194" i="10"/>
  <c r="L194" i="10"/>
  <c r="K194" i="10"/>
  <c r="J194" i="10"/>
  <c r="I194" i="10"/>
  <c r="H194" i="10"/>
  <c r="G194" i="10"/>
  <c r="F194" i="10"/>
  <c r="E194" i="10"/>
  <c r="D194" i="10"/>
  <c r="C194" i="10"/>
  <c r="B194" i="10"/>
  <c r="V193" i="10"/>
  <c r="T193" i="10"/>
  <c r="O193" i="10"/>
  <c r="L193" i="10"/>
  <c r="K193" i="10"/>
  <c r="J193" i="10"/>
  <c r="I193" i="10"/>
  <c r="H193" i="10"/>
  <c r="R193" i="10" s="1"/>
  <c r="G193" i="10"/>
  <c r="F193" i="10"/>
  <c r="E193" i="10"/>
  <c r="D193" i="10"/>
  <c r="C193" i="10"/>
  <c r="B193" i="10"/>
  <c r="V192" i="10"/>
  <c r="T192" i="10"/>
  <c r="O192" i="10"/>
  <c r="L192" i="10"/>
  <c r="K192" i="10"/>
  <c r="J192" i="10"/>
  <c r="I192" i="10"/>
  <c r="H192" i="10"/>
  <c r="G192" i="10"/>
  <c r="F192" i="10"/>
  <c r="E192" i="10"/>
  <c r="D192" i="10"/>
  <c r="C192" i="10"/>
  <c r="B192" i="10"/>
  <c r="V191" i="10"/>
  <c r="T191" i="10"/>
  <c r="O191" i="10"/>
  <c r="L191" i="10"/>
  <c r="K191" i="10"/>
  <c r="J191" i="10"/>
  <c r="I191" i="10"/>
  <c r="H191" i="10"/>
  <c r="R191" i="10" s="1"/>
  <c r="G191" i="10"/>
  <c r="F191" i="10"/>
  <c r="E191" i="10"/>
  <c r="D191" i="10"/>
  <c r="C191" i="10"/>
  <c r="B191" i="10"/>
  <c r="V190" i="10"/>
  <c r="T190" i="10"/>
  <c r="O190" i="10"/>
  <c r="L190" i="10"/>
  <c r="K190" i="10"/>
  <c r="J190" i="10"/>
  <c r="I190" i="10"/>
  <c r="H190" i="10"/>
  <c r="G190" i="10"/>
  <c r="F190" i="10"/>
  <c r="E190" i="10"/>
  <c r="D190" i="10"/>
  <c r="C190" i="10"/>
  <c r="B190" i="10"/>
  <c r="V189" i="10"/>
  <c r="T189" i="10"/>
  <c r="O189" i="10"/>
  <c r="L189" i="10"/>
  <c r="K189" i="10"/>
  <c r="J189" i="10"/>
  <c r="I189" i="10"/>
  <c r="H189" i="10"/>
  <c r="R189" i="10" s="1"/>
  <c r="G189" i="10"/>
  <c r="F189" i="10"/>
  <c r="E189" i="10"/>
  <c r="D189" i="10"/>
  <c r="C189" i="10"/>
  <c r="B189" i="10"/>
  <c r="V188" i="10"/>
  <c r="T188" i="10"/>
  <c r="O188" i="10"/>
  <c r="L188" i="10"/>
  <c r="K188" i="10"/>
  <c r="J188" i="10"/>
  <c r="I188" i="10"/>
  <c r="H188" i="10"/>
  <c r="R188" i="10" s="1"/>
  <c r="G188" i="10"/>
  <c r="F188" i="10"/>
  <c r="E188" i="10"/>
  <c r="D188" i="10"/>
  <c r="C188" i="10"/>
  <c r="B188" i="10"/>
  <c r="V187" i="10"/>
  <c r="T187" i="10"/>
  <c r="O187" i="10"/>
  <c r="L187" i="10"/>
  <c r="K187" i="10"/>
  <c r="J187" i="10"/>
  <c r="I187" i="10"/>
  <c r="H187" i="10"/>
  <c r="R187" i="10" s="1"/>
  <c r="G187" i="10"/>
  <c r="F187" i="10"/>
  <c r="E187" i="10"/>
  <c r="D187" i="10"/>
  <c r="C187" i="10"/>
  <c r="B187" i="10"/>
  <c r="V186" i="10"/>
  <c r="T186" i="10"/>
  <c r="O186" i="10"/>
  <c r="L186" i="10"/>
  <c r="K186" i="10"/>
  <c r="J186" i="10"/>
  <c r="I186" i="10"/>
  <c r="H186" i="10"/>
  <c r="G186" i="10"/>
  <c r="F186" i="10"/>
  <c r="E186" i="10"/>
  <c r="D186" i="10"/>
  <c r="C186" i="10"/>
  <c r="B186" i="10"/>
  <c r="V185" i="10"/>
  <c r="T185" i="10"/>
  <c r="O185" i="10"/>
  <c r="L185" i="10"/>
  <c r="K185" i="10"/>
  <c r="J185" i="10"/>
  <c r="I185" i="10"/>
  <c r="H185" i="10"/>
  <c r="R185" i="10" s="1"/>
  <c r="G185" i="10"/>
  <c r="F185" i="10"/>
  <c r="E185" i="10"/>
  <c r="D185" i="10"/>
  <c r="C185" i="10"/>
  <c r="B185" i="10"/>
  <c r="V184" i="10"/>
  <c r="T184" i="10"/>
  <c r="O184" i="10"/>
  <c r="L184" i="10"/>
  <c r="K184" i="10"/>
  <c r="J184" i="10"/>
  <c r="I184" i="10"/>
  <c r="H184" i="10"/>
  <c r="G184" i="10"/>
  <c r="F184" i="10"/>
  <c r="E184" i="10"/>
  <c r="D184" i="10"/>
  <c r="C184" i="10"/>
  <c r="B184" i="10"/>
  <c r="V183" i="10"/>
  <c r="T183" i="10"/>
  <c r="O183" i="10"/>
  <c r="L183" i="10"/>
  <c r="K183" i="10"/>
  <c r="J183" i="10"/>
  <c r="I183" i="10"/>
  <c r="H183" i="10"/>
  <c r="R183" i="10" s="1"/>
  <c r="G183" i="10"/>
  <c r="F183" i="10"/>
  <c r="E183" i="10"/>
  <c r="D183" i="10"/>
  <c r="C183" i="10"/>
  <c r="B183" i="10"/>
  <c r="V182" i="10"/>
  <c r="T182" i="10"/>
  <c r="O182" i="10"/>
  <c r="L182" i="10"/>
  <c r="K182" i="10"/>
  <c r="J182" i="10"/>
  <c r="I182" i="10"/>
  <c r="H182" i="10"/>
  <c r="R182" i="10" s="1"/>
  <c r="G182" i="10"/>
  <c r="F182" i="10"/>
  <c r="E182" i="10"/>
  <c r="D182" i="10"/>
  <c r="C182" i="10"/>
  <c r="B182" i="10"/>
  <c r="V181" i="10"/>
  <c r="T181" i="10"/>
  <c r="O181" i="10"/>
  <c r="L181" i="10"/>
  <c r="K181" i="10"/>
  <c r="J181" i="10"/>
  <c r="I181" i="10"/>
  <c r="H181" i="10"/>
  <c r="G181" i="10"/>
  <c r="F181" i="10"/>
  <c r="E181" i="10"/>
  <c r="D181" i="10"/>
  <c r="C181" i="10"/>
  <c r="B181" i="10"/>
  <c r="V180" i="10"/>
  <c r="T180" i="10"/>
  <c r="O180" i="10"/>
  <c r="L180" i="10"/>
  <c r="K180" i="10"/>
  <c r="J180" i="10"/>
  <c r="I180" i="10"/>
  <c r="H180" i="10"/>
  <c r="R180" i="10" s="1"/>
  <c r="G180" i="10"/>
  <c r="F180" i="10"/>
  <c r="E180" i="10"/>
  <c r="D180" i="10"/>
  <c r="C180" i="10"/>
  <c r="B180" i="10"/>
  <c r="V179" i="10"/>
  <c r="T179" i="10"/>
  <c r="O179" i="10"/>
  <c r="L179" i="10"/>
  <c r="K179" i="10"/>
  <c r="J179" i="10"/>
  <c r="I179" i="10"/>
  <c r="H179" i="10"/>
  <c r="G179" i="10"/>
  <c r="F179" i="10"/>
  <c r="E179" i="10"/>
  <c r="D179" i="10"/>
  <c r="C179" i="10"/>
  <c r="B179" i="10"/>
  <c r="V178" i="10"/>
  <c r="T178" i="10"/>
  <c r="O178" i="10"/>
  <c r="L178" i="10"/>
  <c r="K178" i="10"/>
  <c r="J178" i="10"/>
  <c r="I178" i="10"/>
  <c r="H178" i="10"/>
  <c r="R178" i="10" s="1"/>
  <c r="G178" i="10"/>
  <c r="F178" i="10"/>
  <c r="E178" i="10"/>
  <c r="D178" i="10"/>
  <c r="C178" i="10"/>
  <c r="B178" i="10"/>
  <c r="V177" i="10"/>
  <c r="T177" i="10"/>
  <c r="O177" i="10"/>
  <c r="L177" i="10"/>
  <c r="K177" i="10"/>
  <c r="J177" i="10"/>
  <c r="I177" i="10"/>
  <c r="H177" i="10"/>
  <c r="G177" i="10"/>
  <c r="F177" i="10"/>
  <c r="E177" i="10"/>
  <c r="D177" i="10"/>
  <c r="C177" i="10"/>
  <c r="B177" i="10"/>
  <c r="V176" i="10"/>
  <c r="T176" i="10"/>
  <c r="O176" i="10"/>
  <c r="L176" i="10"/>
  <c r="K176" i="10"/>
  <c r="J176" i="10"/>
  <c r="I176" i="10"/>
  <c r="H176" i="10"/>
  <c r="G176" i="10"/>
  <c r="F176" i="10"/>
  <c r="E176" i="10"/>
  <c r="D176" i="10"/>
  <c r="C176" i="10"/>
  <c r="B176" i="10"/>
  <c r="V175" i="10"/>
  <c r="T175" i="10"/>
  <c r="O175" i="10"/>
  <c r="L175" i="10"/>
  <c r="K175" i="10"/>
  <c r="J175" i="10"/>
  <c r="I175" i="10"/>
  <c r="H175" i="10"/>
  <c r="G175" i="10"/>
  <c r="F175" i="10"/>
  <c r="E175" i="10"/>
  <c r="D175" i="10"/>
  <c r="C175" i="10"/>
  <c r="B175" i="10"/>
  <c r="V174" i="10"/>
  <c r="T174" i="10"/>
  <c r="O174" i="10"/>
  <c r="L174" i="10"/>
  <c r="K174" i="10"/>
  <c r="J174" i="10"/>
  <c r="I174" i="10"/>
  <c r="H174" i="10"/>
  <c r="R174" i="10" s="1"/>
  <c r="G174" i="10"/>
  <c r="F174" i="10"/>
  <c r="E174" i="10"/>
  <c r="D174" i="10"/>
  <c r="C174" i="10"/>
  <c r="B174" i="10"/>
  <c r="V173" i="10"/>
  <c r="T173" i="10"/>
  <c r="O173" i="10"/>
  <c r="L173" i="10"/>
  <c r="K173" i="10"/>
  <c r="J173" i="10"/>
  <c r="I173" i="10"/>
  <c r="H173" i="10"/>
  <c r="G173" i="10"/>
  <c r="F173" i="10"/>
  <c r="E173" i="10"/>
  <c r="D173" i="10"/>
  <c r="C173" i="10"/>
  <c r="B173" i="10"/>
  <c r="V172" i="10"/>
  <c r="T172" i="10"/>
  <c r="O172" i="10"/>
  <c r="L172" i="10"/>
  <c r="K172" i="10"/>
  <c r="J172" i="10"/>
  <c r="I172" i="10"/>
  <c r="H172" i="10"/>
  <c r="R172" i="10" s="1"/>
  <c r="S172" i="10" s="1"/>
  <c r="G172" i="10"/>
  <c r="F172" i="10"/>
  <c r="E172" i="10"/>
  <c r="D172" i="10"/>
  <c r="C172" i="10"/>
  <c r="B172" i="10"/>
  <c r="V171" i="10"/>
  <c r="T171" i="10"/>
  <c r="O171" i="10"/>
  <c r="L171" i="10"/>
  <c r="K171" i="10"/>
  <c r="J171" i="10"/>
  <c r="I171" i="10"/>
  <c r="H171" i="10"/>
  <c r="G171" i="10"/>
  <c r="F171" i="10"/>
  <c r="E171" i="10"/>
  <c r="D171" i="10"/>
  <c r="C171" i="10"/>
  <c r="B171" i="10"/>
  <c r="V170" i="10"/>
  <c r="T170" i="10"/>
  <c r="O170" i="10"/>
  <c r="L170" i="10"/>
  <c r="K170" i="10"/>
  <c r="J170" i="10"/>
  <c r="I170" i="10"/>
  <c r="H170" i="10"/>
  <c r="R170" i="10" s="1"/>
  <c r="G170" i="10"/>
  <c r="F170" i="10"/>
  <c r="E170" i="10"/>
  <c r="D170" i="10"/>
  <c r="C170" i="10"/>
  <c r="B170" i="10"/>
  <c r="V169" i="10"/>
  <c r="T169" i="10"/>
  <c r="O169" i="10"/>
  <c r="L169" i="10"/>
  <c r="K169" i="10"/>
  <c r="J169" i="10"/>
  <c r="I169" i="10"/>
  <c r="H169" i="10"/>
  <c r="G169" i="10"/>
  <c r="F169" i="10"/>
  <c r="E169" i="10"/>
  <c r="D169" i="10"/>
  <c r="C169" i="10"/>
  <c r="B169" i="10"/>
  <c r="V168" i="10"/>
  <c r="T168" i="10"/>
  <c r="O168" i="10"/>
  <c r="L168" i="10"/>
  <c r="K168" i="10"/>
  <c r="J168" i="10"/>
  <c r="I168" i="10"/>
  <c r="H168" i="10"/>
  <c r="R168" i="10" s="1"/>
  <c r="G168" i="10"/>
  <c r="F168" i="10"/>
  <c r="E168" i="10"/>
  <c r="D168" i="10"/>
  <c r="C168" i="10"/>
  <c r="B168" i="10"/>
  <c r="V167" i="10"/>
  <c r="T167" i="10"/>
  <c r="O167" i="10"/>
  <c r="L167" i="10"/>
  <c r="K167" i="10"/>
  <c r="J167" i="10"/>
  <c r="I167" i="10"/>
  <c r="H167" i="10"/>
  <c r="R167" i="10" s="1"/>
  <c r="G167" i="10"/>
  <c r="F167" i="10"/>
  <c r="E167" i="10"/>
  <c r="D167" i="10"/>
  <c r="C167" i="10"/>
  <c r="B167" i="10"/>
  <c r="V166" i="10"/>
  <c r="T166" i="10"/>
  <c r="O166" i="10"/>
  <c r="L166" i="10"/>
  <c r="K166" i="10"/>
  <c r="J166" i="10"/>
  <c r="I166" i="10"/>
  <c r="H166" i="10"/>
  <c r="R166" i="10" s="1"/>
  <c r="S166" i="10" s="1"/>
  <c r="G166" i="10"/>
  <c r="F166" i="10"/>
  <c r="E166" i="10"/>
  <c r="D166" i="10"/>
  <c r="C166" i="10"/>
  <c r="B166" i="10"/>
  <c r="V165" i="10"/>
  <c r="T165" i="10"/>
  <c r="O165" i="10"/>
  <c r="L165" i="10"/>
  <c r="K165" i="10"/>
  <c r="J165" i="10"/>
  <c r="I165" i="10"/>
  <c r="H165" i="10"/>
  <c r="R165" i="10" s="1"/>
  <c r="G165" i="10"/>
  <c r="F165" i="10"/>
  <c r="E165" i="10"/>
  <c r="D165" i="10"/>
  <c r="C165" i="10"/>
  <c r="B165" i="10"/>
  <c r="V164" i="10"/>
  <c r="T164" i="10"/>
  <c r="O164" i="10"/>
  <c r="L164" i="10"/>
  <c r="K164" i="10"/>
  <c r="J164" i="10"/>
  <c r="I164" i="10"/>
  <c r="H164" i="10"/>
  <c r="R164" i="10" s="1"/>
  <c r="G164" i="10"/>
  <c r="F164" i="10"/>
  <c r="E164" i="10"/>
  <c r="D164" i="10"/>
  <c r="C164" i="10"/>
  <c r="B164" i="10"/>
  <c r="V163" i="10"/>
  <c r="T163" i="10"/>
  <c r="O163" i="10"/>
  <c r="L163" i="10"/>
  <c r="K163" i="10"/>
  <c r="J163" i="10"/>
  <c r="I163" i="10"/>
  <c r="H163" i="10"/>
  <c r="G163" i="10"/>
  <c r="F163" i="10"/>
  <c r="E163" i="10"/>
  <c r="D163" i="10"/>
  <c r="C163" i="10"/>
  <c r="B163" i="10"/>
  <c r="V162" i="10"/>
  <c r="T162" i="10"/>
  <c r="O162" i="10"/>
  <c r="L162" i="10"/>
  <c r="K162" i="10"/>
  <c r="J162" i="10"/>
  <c r="I162" i="10"/>
  <c r="H162" i="10"/>
  <c r="R162" i="10" s="1"/>
  <c r="G162" i="10"/>
  <c r="F162" i="10"/>
  <c r="E162" i="10"/>
  <c r="D162" i="10"/>
  <c r="C162" i="10"/>
  <c r="B162" i="10"/>
  <c r="V161" i="10"/>
  <c r="T161" i="10"/>
  <c r="O161" i="10"/>
  <c r="L161" i="10"/>
  <c r="K161" i="10"/>
  <c r="J161" i="10"/>
  <c r="I161" i="10"/>
  <c r="H161" i="10"/>
  <c r="R161" i="10" s="1"/>
  <c r="G161" i="10"/>
  <c r="F161" i="10"/>
  <c r="E161" i="10"/>
  <c r="D161" i="10"/>
  <c r="C161" i="10"/>
  <c r="B161" i="10"/>
  <c r="V160" i="10"/>
  <c r="T160" i="10"/>
  <c r="O160" i="10"/>
  <c r="L160" i="10"/>
  <c r="W160" i="10" s="1"/>
  <c r="K160" i="10"/>
  <c r="J160" i="10"/>
  <c r="I160" i="10"/>
  <c r="H160" i="10"/>
  <c r="R160" i="10" s="1"/>
  <c r="G160" i="10"/>
  <c r="F160" i="10"/>
  <c r="E160" i="10"/>
  <c r="D160" i="10"/>
  <c r="C160" i="10"/>
  <c r="B160" i="10"/>
  <c r="V159" i="10"/>
  <c r="T159" i="10"/>
  <c r="O159" i="10"/>
  <c r="L159" i="10"/>
  <c r="K159" i="10"/>
  <c r="J159" i="10"/>
  <c r="I159" i="10"/>
  <c r="H159" i="10"/>
  <c r="R159" i="10" s="1"/>
  <c r="G159" i="10"/>
  <c r="F159" i="10"/>
  <c r="E159" i="10"/>
  <c r="D159" i="10"/>
  <c r="C159" i="10"/>
  <c r="B159" i="10"/>
  <c r="V158" i="10"/>
  <c r="T158" i="10"/>
  <c r="O158" i="10"/>
  <c r="L158" i="10"/>
  <c r="K158" i="10"/>
  <c r="J158" i="10"/>
  <c r="I158" i="10"/>
  <c r="H158" i="10"/>
  <c r="R158" i="10" s="1"/>
  <c r="G158" i="10"/>
  <c r="F158" i="10"/>
  <c r="E158" i="10"/>
  <c r="D158" i="10"/>
  <c r="C158" i="10"/>
  <c r="B158" i="10"/>
  <c r="V157" i="10"/>
  <c r="T157" i="10"/>
  <c r="O157" i="10"/>
  <c r="L157" i="10"/>
  <c r="K157" i="10"/>
  <c r="J157" i="10"/>
  <c r="I157" i="10"/>
  <c r="H157" i="10"/>
  <c r="R157" i="10" s="1"/>
  <c r="G157" i="10"/>
  <c r="F157" i="10"/>
  <c r="E157" i="10"/>
  <c r="D157" i="10"/>
  <c r="C157" i="10"/>
  <c r="B157" i="10"/>
  <c r="V156" i="10"/>
  <c r="T156" i="10"/>
  <c r="O156" i="10"/>
  <c r="L156" i="10"/>
  <c r="K156" i="10"/>
  <c r="J156" i="10"/>
  <c r="I156" i="10"/>
  <c r="H156" i="10"/>
  <c r="R156" i="10" s="1"/>
  <c r="G156" i="10"/>
  <c r="F156" i="10"/>
  <c r="E156" i="10"/>
  <c r="D156" i="10"/>
  <c r="C156" i="10"/>
  <c r="B156" i="10"/>
  <c r="V155" i="10"/>
  <c r="T155" i="10"/>
  <c r="O155" i="10"/>
  <c r="L155" i="10"/>
  <c r="K155" i="10"/>
  <c r="J155" i="10"/>
  <c r="I155" i="10"/>
  <c r="H155" i="10"/>
  <c r="G155" i="10"/>
  <c r="F155" i="10"/>
  <c r="E155" i="10"/>
  <c r="D155" i="10"/>
  <c r="C155" i="10"/>
  <c r="B155" i="10"/>
  <c r="V154" i="10"/>
  <c r="T154" i="10"/>
  <c r="O154" i="10"/>
  <c r="L154" i="10"/>
  <c r="K154" i="10"/>
  <c r="J154" i="10"/>
  <c r="I154" i="10"/>
  <c r="H154" i="10"/>
  <c r="R154" i="10" s="1"/>
  <c r="S154" i="10" s="1"/>
  <c r="G154" i="10"/>
  <c r="F154" i="10"/>
  <c r="E154" i="10"/>
  <c r="D154" i="10"/>
  <c r="C154" i="10"/>
  <c r="B154" i="10"/>
  <c r="V153" i="10"/>
  <c r="T153" i="10"/>
  <c r="O153" i="10"/>
  <c r="L153" i="10"/>
  <c r="K153" i="10"/>
  <c r="J153" i="10"/>
  <c r="I153" i="10"/>
  <c r="H153" i="10"/>
  <c r="R153" i="10" s="1"/>
  <c r="G153" i="10"/>
  <c r="F153" i="10"/>
  <c r="E153" i="10"/>
  <c r="D153" i="10"/>
  <c r="C153" i="10"/>
  <c r="B153" i="10"/>
  <c r="V152" i="10"/>
  <c r="T152" i="10"/>
  <c r="O152" i="10"/>
  <c r="L152" i="10"/>
  <c r="K152" i="10"/>
  <c r="J152" i="10"/>
  <c r="I152" i="10"/>
  <c r="H152" i="10"/>
  <c r="R152" i="10" s="1"/>
  <c r="G152" i="10"/>
  <c r="F152" i="10"/>
  <c r="E152" i="10"/>
  <c r="D152" i="10"/>
  <c r="C152" i="10"/>
  <c r="B152" i="10"/>
  <c r="V151" i="10"/>
  <c r="T151" i="10"/>
  <c r="O151" i="10"/>
  <c r="L151" i="10"/>
  <c r="K151" i="10"/>
  <c r="J151" i="10"/>
  <c r="I151" i="10"/>
  <c r="H151" i="10"/>
  <c r="R151" i="10" s="1"/>
  <c r="G151" i="10"/>
  <c r="F151" i="10"/>
  <c r="E151" i="10"/>
  <c r="D151" i="10"/>
  <c r="C151" i="10"/>
  <c r="B151" i="10"/>
  <c r="V150" i="10"/>
  <c r="T150" i="10"/>
  <c r="O150" i="10"/>
  <c r="L150" i="10"/>
  <c r="K150" i="10"/>
  <c r="J150" i="10"/>
  <c r="I150" i="10"/>
  <c r="H150" i="10"/>
  <c r="R150" i="10" s="1"/>
  <c r="G150" i="10"/>
  <c r="F150" i="10"/>
  <c r="E150" i="10"/>
  <c r="D150" i="10"/>
  <c r="C150" i="10"/>
  <c r="B150" i="10"/>
  <c r="V149" i="10"/>
  <c r="T149" i="10"/>
  <c r="O149" i="10"/>
  <c r="L149" i="10"/>
  <c r="K149" i="10"/>
  <c r="J149" i="10"/>
  <c r="I149" i="10"/>
  <c r="H149" i="10"/>
  <c r="R149" i="10" s="1"/>
  <c r="G149" i="10"/>
  <c r="F149" i="10"/>
  <c r="E149" i="10"/>
  <c r="D149" i="10"/>
  <c r="C149" i="10"/>
  <c r="B149" i="10"/>
  <c r="V148" i="10"/>
  <c r="T148" i="10"/>
  <c r="O148" i="10"/>
  <c r="L148" i="10"/>
  <c r="K148" i="10"/>
  <c r="J148" i="10"/>
  <c r="I148" i="10"/>
  <c r="H148" i="10"/>
  <c r="R148" i="10" s="1"/>
  <c r="G148" i="10"/>
  <c r="F148" i="10"/>
  <c r="E148" i="10"/>
  <c r="D148" i="10"/>
  <c r="C148" i="10"/>
  <c r="B148" i="10"/>
  <c r="V147" i="10"/>
  <c r="T147" i="10"/>
  <c r="O147" i="10"/>
  <c r="L147" i="10"/>
  <c r="K147" i="10"/>
  <c r="J147" i="10"/>
  <c r="I147" i="10"/>
  <c r="H147" i="10"/>
  <c r="G147" i="10"/>
  <c r="F147" i="10"/>
  <c r="E147" i="10"/>
  <c r="D147" i="10"/>
  <c r="C147" i="10"/>
  <c r="B147" i="10"/>
  <c r="V146" i="10"/>
  <c r="T146" i="10"/>
  <c r="O146" i="10"/>
  <c r="L146" i="10"/>
  <c r="K146" i="10"/>
  <c r="J146" i="10"/>
  <c r="I146" i="10"/>
  <c r="H146" i="10"/>
  <c r="R146" i="10" s="1"/>
  <c r="G146" i="10"/>
  <c r="F146" i="10"/>
  <c r="E146" i="10"/>
  <c r="D146" i="10"/>
  <c r="C146" i="10"/>
  <c r="B146" i="10"/>
  <c r="V145" i="10"/>
  <c r="T145" i="10"/>
  <c r="O145" i="10"/>
  <c r="P145" i="10" s="1"/>
  <c r="L145" i="10"/>
  <c r="K145" i="10"/>
  <c r="J145" i="10"/>
  <c r="I145" i="10"/>
  <c r="H145" i="10"/>
  <c r="G145" i="10"/>
  <c r="F145" i="10"/>
  <c r="E145" i="10"/>
  <c r="D145" i="10"/>
  <c r="C145" i="10"/>
  <c r="B145" i="10"/>
  <c r="V144" i="10"/>
  <c r="T144" i="10"/>
  <c r="O144" i="10"/>
  <c r="L144" i="10"/>
  <c r="K144" i="10"/>
  <c r="J144" i="10"/>
  <c r="I144" i="10"/>
  <c r="H144" i="10"/>
  <c r="R144" i="10" s="1"/>
  <c r="G144" i="10"/>
  <c r="F144" i="10"/>
  <c r="E144" i="10"/>
  <c r="D144" i="10"/>
  <c r="C144" i="10"/>
  <c r="B144" i="10"/>
  <c r="V143" i="10"/>
  <c r="T143" i="10"/>
  <c r="O143" i="10"/>
  <c r="L143" i="10"/>
  <c r="K143" i="10"/>
  <c r="J143" i="10"/>
  <c r="I143" i="10"/>
  <c r="H143" i="10"/>
  <c r="R143" i="10" s="1"/>
  <c r="G143" i="10"/>
  <c r="F143" i="10"/>
  <c r="E143" i="10"/>
  <c r="D143" i="10"/>
  <c r="C143" i="10"/>
  <c r="B143" i="10"/>
  <c r="V142" i="10"/>
  <c r="T142" i="10"/>
  <c r="O142" i="10"/>
  <c r="L142" i="10"/>
  <c r="K142" i="10"/>
  <c r="J142" i="10"/>
  <c r="I142" i="10"/>
  <c r="H142" i="10"/>
  <c r="R142" i="10" s="1"/>
  <c r="G142" i="10"/>
  <c r="F142" i="10"/>
  <c r="E142" i="10"/>
  <c r="D142" i="10"/>
  <c r="C142" i="10"/>
  <c r="B142" i="10"/>
  <c r="V141" i="10"/>
  <c r="T141" i="10"/>
  <c r="O141" i="10"/>
  <c r="L141" i="10"/>
  <c r="K141" i="10"/>
  <c r="J141" i="10"/>
  <c r="I141" i="10"/>
  <c r="H141" i="10"/>
  <c r="R141" i="10" s="1"/>
  <c r="G141" i="10"/>
  <c r="F141" i="10"/>
  <c r="E141" i="10"/>
  <c r="D141" i="10"/>
  <c r="C141" i="10"/>
  <c r="B141" i="10"/>
  <c r="V140" i="10"/>
  <c r="T140" i="10"/>
  <c r="O140" i="10"/>
  <c r="L140" i="10"/>
  <c r="K140" i="10"/>
  <c r="J140" i="10"/>
  <c r="I140" i="10"/>
  <c r="H140" i="10"/>
  <c r="R140" i="10" s="1"/>
  <c r="S140" i="10" s="1"/>
  <c r="G140" i="10"/>
  <c r="F140" i="10"/>
  <c r="E140" i="10"/>
  <c r="D140" i="10"/>
  <c r="C140" i="10"/>
  <c r="B140" i="10"/>
  <c r="V139" i="10"/>
  <c r="T139" i="10"/>
  <c r="O139" i="10"/>
  <c r="L139" i="10"/>
  <c r="K139" i="10"/>
  <c r="J139" i="10"/>
  <c r="I139" i="10"/>
  <c r="H139" i="10"/>
  <c r="G139" i="10"/>
  <c r="F139" i="10"/>
  <c r="E139" i="10"/>
  <c r="D139" i="10"/>
  <c r="C139" i="10"/>
  <c r="B139" i="10"/>
  <c r="V138" i="10"/>
  <c r="T138" i="10"/>
  <c r="O138" i="10"/>
  <c r="L138" i="10"/>
  <c r="K138" i="10"/>
  <c r="J138" i="10"/>
  <c r="I138" i="10"/>
  <c r="H138" i="10"/>
  <c r="R138" i="10" s="1"/>
  <c r="G138" i="10"/>
  <c r="F138" i="10"/>
  <c r="E138" i="10"/>
  <c r="D138" i="10"/>
  <c r="C138" i="10"/>
  <c r="B138" i="10"/>
  <c r="V137" i="10"/>
  <c r="T137" i="10"/>
  <c r="O137" i="10"/>
  <c r="L137" i="10"/>
  <c r="K137" i="10"/>
  <c r="J137" i="10"/>
  <c r="I137" i="10"/>
  <c r="H137" i="10"/>
  <c r="R137" i="10" s="1"/>
  <c r="G137" i="10"/>
  <c r="F137" i="10"/>
  <c r="E137" i="10"/>
  <c r="D137" i="10"/>
  <c r="C137" i="10"/>
  <c r="B137" i="10"/>
  <c r="V136" i="10"/>
  <c r="T136" i="10"/>
  <c r="O136" i="10"/>
  <c r="L136" i="10"/>
  <c r="K136" i="10"/>
  <c r="J136" i="10"/>
  <c r="I136" i="10"/>
  <c r="H136" i="10"/>
  <c r="R136" i="10" s="1"/>
  <c r="G136" i="10"/>
  <c r="F136" i="10"/>
  <c r="E136" i="10"/>
  <c r="D136" i="10"/>
  <c r="C136" i="10"/>
  <c r="B136" i="10"/>
  <c r="V135" i="10"/>
  <c r="T135" i="10"/>
  <c r="O135" i="10"/>
  <c r="L135" i="10"/>
  <c r="K135" i="10"/>
  <c r="J135" i="10"/>
  <c r="I135" i="10"/>
  <c r="H135" i="10"/>
  <c r="R135" i="10" s="1"/>
  <c r="G135" i="10"/>
  <c r="F135" i="10"/>
  <c r="E135" i="10"/>
  <c r="D135" i="10"/>
  <c r="C135" i="10"/>
  <c r="B135" i="10"/>
  <c r="V134" i="10"/>
  <c r="T134" i="10"/>
  <c r="O134" i="10"/>
  <c r="L134" i="10"/>
  <c r="K134" i="10"/>
  <c r="J134" i="10"/>
  <c r="I134" i="10"/>
  <c r="H134" i="10"/>
  <c r="G134" i="10"/>
  <c r="F134" i="10"/>
  <c r="E134" i="10"/>
  <c r="D134" i="10"/>
  <c r="C134" i="10"/>
  <c r="B134" i="10"/>
  <c r="V133" i="10"/>
  <c r="T133" i="10"/>
  <c r="O133" i="10"/>
  <c r="L133" i="10"/>
  <c r="K133" i="10"/>
  <c r="J133" i="10"/>
  <c r="I133" i="10"/>
  <c r="H133" i="10"/>
  <c r="R133" i="10" s="1"/>
  <c r="S133" i="10" s="1"/>
  <c r="G133" i="10"/>
  <c r="F133" i="10"/>
  <c r="E133" i="10"/>
  <c r="D133" i="10"/>
  <c r="C133" i="10"/>
  <c r="B133" i="10"/>
  <c r="V132" i="10"/>
  <c r="T132" i="10"/>
  <c r="O132" i="10"/>
  <c r="L132" i="10"/>
  <c r="K132" i="10"/>
  <c r="J132" i="10"/>
  <c r="I132" i="10"/>
  <c r="H132" i="10"/>
  <c r="R132" i="10" s="1"/>
  <c r="S132" i="10" s="1"/>
  <c r="G132" i="10"/>
  <c r="F132" i="10"/>
  <c r="E132" i="10"/>
  <c r="D132" i="10"/>
  <c r="C132" i="10"/>
  <c r="B132" i="10"/>
  <c r="V131" i="10"/>
  <c r="T131" i="10"/>
  <c r="O131" i="10"/>
  <c r="L131" i="10"/>
  <c r="K131" i="10"/>
  <c r="J131" i="10"/>
  <c r="I131" i="10"/>
  <c r="H131" i="10"/>
  <c r="G131" i="10"/>
  <c r="F131" i="10"/>
  <c r="E131" i="10"/>
  <c r="D131" i="10"/>
  <c r="C131" i="10"/>
  <c r="B131" i="10"/>
  <c r="V130" i="10"/>
  <c r="T130" i="10"/>
  <c r="O130" i="10"/>
  <c r="L130" i="10"/>
  <c r="K130" i="10"/>
  <c r="J130" i="10"/>
  <c r="I130" i="10"/>
  <c r="H130" i="10"/>
  <c r="R130" i="10" s="1"/>
  <c r="G130" i="10"/>
  <c r="F130" i="10"/>
  <c r="E130" i="10"/>
  <c r="D130" i="10"/>
  <c r="C130" i="10"/>
  <c r="B130" i="10"/>
  <c r="V129" i="10"/>
  <c r="T129" i="10"/>
  <c r="O129" i="10"/>
  <c r="L129" i="10"/>
  <c r="K129" i="10"/>
  <c r="J129" i="10"/>
  <c r="I129" i="10"/>
  <c r="H129" i="10"/>
  <c r="R129" i="10" s="1"/>
  <c r="G129" i="10"/>
  <c r="F129" i="10"/>
  <c r="E129" i="10"/>
  <c r="D129" i="10"/>
  <c r="C129" i="10"/>
  <c r="B129" i="10"/>
  <c r="V128" i="10"/>
  <c r="T128" i="10"/>
  <c r="O128" i="10"/>
  <c r="L128" i="10"/>
  <c r="K128" i="10"/>
  <c r="J128" i="10"/>
  <c r="I128" i="10"/>
  <c r="H128" i="10"/>
  <c r="R128" i="10" s="1"/>
  <c r="G128" i="10"/>
  <c r="F128" i="10"/>
  <c r="E128" i="10"/>
  <c r="D128" i="10"/>
  <c r="C128" i="10"/>
  <c r="B128" i="10"/>
  <c r="V127" i="10"/>
  <c r="T127" i="10"/>
  <c r="O127" i="10"/>
  <c r="L127" i="10"/>
  <c r="K127" i="10"/>
  <c r="J127" i="10"/>
  <c r="I127" i="10"/>
  <c r="H127" i="10"/>
  <c r="R127" i="10" s="1"/>
  <c r="G127" i="10"/>
  <c r="F127" i="10"/>
  <c r="E127" i="10"/>
  <c r="D127" i="10"/>
  <c r="C127" i="10"/>
  <c r="B127" i="10"/>
  <c r="V126" i="10"/>
  <c r="T126" i="10"/>
  <c r="O126" i="10"/>
  <c r="L126" i="10"/>
  <c r="K126" i="10"/>
  <c r="J126" i="10"/>
  <c r="I126" i="10"/>
  <c r="H126" i="10"/>
  <c r="R126" i="10" s="1"/>
  <c r="G126" i="10"/>
  <c r="F126" i="10"/>
  <c r="E126" i="10"/>
  <c r="D126" i="10"/>
  <c r="C126" i="10"/>
  <c r="B126" i="10"/>
  <c r="V125" i="10"/>
  <c r="T125" i="10"/>
  <c r="O125" i="10"/>
  <c r="L125" i="10"/>
  <c r="K125" i="10"/>
  <c r="J125" i="10"/>
  <c r="I125" i="10"/>
  <c r="H125" i="10"/>
  <c r="R125" i="10" s="1"/>
  <c r="G125" i="10"/>
  <c r="F125" i="10"/>
  <c r="E125" i="10"/>
  <c r="D125" i="10"/>
  <c r="C125" i="10"/>
  <c r="B125" i="10"/>
  <c r="V124" i="10"/>
  <c r="T124" i="10"/>
  <c r="O124" i="10"/>
  <c r="L124" i="10"/>
  <c r="K124" i="10"/>
  <c r="J124" i="10"/>
  <c r="I124" i="10"/>
  <c r="H124" i="10"/>
  <c r="R124" i="10" s="1"/>
  <c r="S124" i="10" s="1"/>
  <c r="G124" i="10"/>
  <c r="F124" i="10"/>
  <c r="E124" i="10"/>
  <c r="D124" i="10"/>
  <c r="C124" i="10"/>
  <c r="B124" i="10"/>
  <c r="V123" i="10"/>
  <c r="T123" i="10"/>
  <c r="O123" i="10"/>
  <c r="L123" i="10"/>
  <c r="K123" i="10"/>
  <c r="J123" i="10"/>
  <c r="I123" i="10"/>
  <c r="H123" i="10"/>
  <c r="G123" i="10"/>
  <c r="F123" i="10"/>
  <c r="E123" i="10"/>
  <c r="D123" i="10"/>
  <c r="C123" i="10"/>
  <c r="B123" i="10"/>
  <c r="V122" i="10"/>
  <c r="T122" i="10"/>
  <c r="O122" i="10"/>
  <c r="L122" i="10"/>
  <c r="K122" i="10"/>
  <c r="J122" i="10"/>
  <c r="I122" i="10"/>
  <c r="H122" i="10"/>
  <c r="R122" i="10" s="1"/>
  <c r="G122" i="10"/>
  <c r="F122" i="10"/>
  <c r="E122" i="10"/>
  <c r="D122" i="10"/>
  <c r="C122" i="10"/>
  <c r="B122" i="10"/>
  <c r="V121" i="10"/>
  <c r="T121" i="10"/>
  <c r="O121" i="10"/>
  <c r="L121" i="10"/>
  <c r="K121" i="10"/>
  <c r="J121" i="10"/>
  <c r="I121" i="10"/>
  <c r="H121" i="10"/>
  <c r="R121" i="10" s="1"/>
  <c r="G121" i="10"/>
  <c r="F121" i="10"/>
  <c r="E121" i="10"/>
  <c r="D121" i="10"/>
  <c r="C121" i="10"/>
  <c r="B121" i="10"/>
  <c r="V120" i="10"/>
  <c r="T120" i="10"/>
  <c r="O120" i="10"/>
  <c r="L120" i="10"/>
  <c r="K120" i="10"/>
  <c r="J120" i="10"/>
  <c r="I120" i="10"/>
  <c r="H120" i="10"/>
  <c r="R120" i="10" s="1"/>
  <c r="G120" i="10"/>
  <c r="F120" i="10"/>
  <c r="E120" i="10"/>
  <c r="D120" i="10"/>
  <c r="C120" i="10"/>
  <c r="B120" i="10"/>
  <c r="V119" i="10"/>
  <c r="T119" i="10"/>
  <c r="O119" i="10"/>
  <c r="L119" i="10"/>
  <c r="K119" i="10"/>
  <c r="J119" i="10"/>
  <c r="I119" i="10"/>
  <c r="H119" i="10"/>
  <c r="R119" i="10" s="1"/>
  <c r="G119" i="10"/>
  <c r="F119" i="10"/>
  <c r="E119" i="10"/>
  <c r="D119" i="10"/>
  <c r="C119" i="10"/>
  <c r="B119" i="10"/>
  <c r="V118" i="10"/>
  <c r="T118" i="10"/>
  <c r="O118" i="10"/>
  <c r="L118" i="10"/>
  <c r="K118" i="10"/>
  <c r="J118" i="10"/>
  <c r="I118" i="10"/>
  <c r="H118" i="10"/>
  <c r="R118" i="10" s="1"/>
  <c r="G118" i="10"/>
  <c r="F118" i="10"/>
  <c r="E118" i="10"/>
  <c r="D118" i="10"/>
  <c r="C118" i="10"/>
  <c r="B118" i="10"/>
  <c r="V117" i="10"/>
  <c r="T117" i="10"/>
  <c r="O117" i="10"/>
  <c r="L117" i="10"/>
  <c r="K117" i="10"/>
  <c r="J117" i="10"/>
  <c r="I117" i="10"/>
  <c r="H117" i="10"/>
  <c r="R117" i="10" s="1"/>
  <c r="G117" i="10"/>
  <c r="F117" i="10"/>
  <c r="E117" i="10"/>
  <c r="D117" i="10"/>
  <c r="C117" i="10"/>
  <c r="B117" i="10"/>
  <c r="V116" i="10"/>
  <c r="T116" i="10"/>
  <c r="O116" i="10"/>
  <c r="L116" i="10"/>
  <c r="K116" i="10"/>
  <c r="J116" i="10"/>
  <c r="I116" i="10"/>
  <c r="H116" i="10"/>
  <c r="R116" i="10" s="1"/>
  <c r="G116" i="10"/>
  <c r="F116" i="10"/>
  <c r="E116" i="10"/>
  <c r="D116" i="10"/>
  <c r="C116" i="10"/>
  <c r="B116" i="10"/>
  <c r="V115" i="10"/>
  <c r="T115" i="10"/>
  <c r="O115" i="10"/>
  <c r="L115" i="10"/>
  <c r="K115" i="10"/>
  <c r="J115" i="10"/>
  <c r="I115" i="10"/>
  <c r="H115" i="10"/>
  <c r="G115" i="10"/>
  <c r="F115" i="10"/>
  <c r="E115" i="10"/>
  <c r="D115" i="10"/>
  <c r="C115" i="10"/>
  <c r="B115" i="10"/>
  <c r="V114" i="10"/>
  <c r="T114" i="10"/>
  <c r="O114" i="10"/>
  <c r="L114" i="10"/>
  <c r="K114" i="10"/>
  <c r="J114" i="10"/>
  <c r="I114" i="10"/>
  <c r="H114" i="10"/>
  <c r="R114" i="10" s="1"/>
  <c r="G114" i="10"/>
  <c r="F114" i="10"/>
  <c r="E114" i="10"/>
  <c r="D114" i="10"/>
  <c r="C114" i="10"/>
  <c r="B114" i="10"/>
  <c r="V113" i="10"/>
  <c r="T113" i="10"/>
  <c r="O113" i="10"/>
  <c r="L113" i="10"/>
  <c r="K113" i="10"/>
  <c r="J113" i="10"/>
  <c r="I113" i="10"/>
  <c r="H113" i="10"/>
  <c r="R113" i="10" s="1"/>
  <c r="G113" i="10"/>
  <c r="F113" i="10"/>
  <c r="E113" i="10"/>
  <c r="D113" i="10"/>
  <c r="C113" i="10"/>
  <c r="B113" i="10"/>
  <c r="V112" i="10"/>
  <c r="T112" i="10"/>
  <c r="O112" i="10"/>
  <c r="L112" i="10"/>
  <c r="K112" i="10"/>
  <c r="J112" i="10"/>
  <c r="I112" i="10"/>
  <c r="H112" i="10"/>
  <c r="G112" i="10"/>
  <c r="F112" i="10"/>
  <c r="E112" i="10"/>
  <c r="D112" i="10"/>
  <c r="C112" i="10"/>
  <c r="B112" i="10"/>
  <c r="V111" i="10"/>
  <c r="T111" i="10"/>
  <c r="O111" i="10"/>
  <c r="L111" i="10"/>
  <c r="K111" i="10"/>
  <c r="J111" i="10"/>
  <c r="I111" i="10"/>
  <c r="H111" i="10"/>
  <c r="R111" i="10" s="1"/>
  <c r="G111" i="10"/>
  <c r="F111" i="10"/>
  <c r="E111" i="10"/>
  <c r="D111" i="10"/>
  <c r="C111" i="10"/>
  <c r="B111" i="10"/>
  <c r="V110" i="10"/>
  <c r="T110" i="10"/>
  <c r="O110" i="10"/>
  <c r="L110" i="10"/>
  <c r="K110" i="10"/>
  <c r="J110" i="10"/>
  <c r="I110" i="10"/>
  <c r="H110" i="10"/>
  <c r="R110" i="10" s="1"/>
  <c r="G110" i="10"/>
  <c r="F110" i="10"/>
  <c r="E110" i="10"/>
  <c r="D110" i="10"/>
  <c r="C110" i="10"/>
  <c r="B110" i="10"/>
  <c r="V109" i="10"/>
  <c r="T109" i="10"/>
  <c r="O109" i="10"/>
  <c r="L109" i="10"/>
  <c r="K109" i="10"/>
  <c r="J109" i="10"/>
  <c r="I109" i="10"/>
  <c r="H109" i="10"/>
  <c r="R109" i="10" s="1"/>
  <c r="G109" i="10"/>
  <c r="F109" i="10"/>
  <c r="E109" i="10"/>
  <c r="D109" i="10"/>
  <c r="C109" i="10"/>
  <c r="B109" i="10"/>
  <c r="V108" i="10"/>
  <c r="T108" i="10"/>
  <c r="O108" i="10"/>
  <c r="L108" i="10"/>
  <c r="K108" i="10"/>
  <c r="J108" i="10"/>
  <c r="I108" i="10"/>
  <c r="H108" i="10"/>
  <c r="R108" i="10" s="1"/>
  <c r="G108" i="10"/>
  <c r="F108" i="10"/>
  <c r="E108" i="10"/>
  <c r="D108" i="10"/>
  <c r="C108" i="10"/>
  <c r="B108" i="10"/>
  <c r="V107" i="10"/>
  <c r="T107" i="10"/>
  <c r="O107" i="10"/>
  <c r="L107" i="10"/>
  <c r="K107" i="10"/>
  <c r="J107" i="10"/>
  <c r="I107" i="10"/>
  <c r="H107" i="10"/>
  <c r="G107" i="10"/>
  <c r="F107" i="10"/>
  <c r="E107" i="10"/>
  <c r="D107" i="10"/>
  <c r="C107" i="10"/>
  <c r="B107" i="10"/>
  <c r="V106" i="10"/>
  <c r="T106" i="10"/>
  <c r="O106" i="10"/>
  <c r="L106" i="10"/>
  <c r="K106" i="10"/>
  <c r="J106" i="10"/>
  <c r="I106" i="10"/>
  <c r="H106" i="10"/>
  <c r="R106" i="10" s="1"/>
  <c r="G106" i="10"/>
  <c r="F106" i="10"/>
  <c r="E106" i="10"/>
  <c r="D106" i="10"/>
  <c r="C106" i="10"/>
  <c r="B106" i="10"/>
  <c r="V105" i="10"/>
  <c r="T105" i="10"/>
  <c r="O105" i="10"/>
  <c r="L105" i="10"/>
  <c r="K105" i="10"/>
  <c r="J105" i="10"/>
  <c r="I105" i="10"/>
  <c r="H105" i="10"/>
  <c r="R105" i="10" s="1"/>
  <c r="G105" i="10"/>
  <c r="F105" i="10"/>
  <c r="E105" i="10"/>
  <c r="D105" i="10"/>
  <c r="C105" i="10"/>
  <c r="B105" i="10"/>
  <c r="V104" i="10"/>
  <c r="T104" i="10"/>
  <c r="O104" i="10"/>
  <c r="L104" i="10"/>
  <c r="K104" i="10"/>
  <c r="J104" i="10"/>
  <c r="I104" i="10"/>
  <c r="H104" i="10"/>
  <c r="R104" i="10" s="1"/>
  <c r="G104" i="10"/>
  <c r="F104" i="10"/>
  <c r="E104" i="10"/>
  <c r="D104" i="10"/>
  <c r="C104" i="10"/>
  <c r="B104" i="10"/>
  <c r="V103" i="10"/>
  <c r="T103" i="10"/>
  <c r="O103" i="10"/>
  <c r="L103" i="10"/>
  <c r="K103" i="10"/>
  <c r="J103" i="10"/>
  <c r="I103" i="10"/>
  <c r="H103" i="10"/>
  <c r="R103" i="10" s="1"/>
  <c r="G103" i="10"/>
  <c r="F103" i="10"/>
  <c r="E103" i="10"/>
  <c r="D103" i="10"/>
  <c r="C103" i="10"/>
  <c r="B103" i="10"/>
  <c r="V102" i="10"/>
  <c r="T102" i="10"/>
  <c r="O102" i="10"/>
  <c r="L102" i="10"/>
  <c r="K102" i="10"/>
  <c r="J102" i="10"/>
  <c r="I102" i="10"/>
  <c r="H102" i="10"/>
  <c r="R102" i="10" s="1"/>
  <c r="G102" i="10"/>
  <c r="F102" i="10"/>
  <c r="E102" i="10"/>
  <c r="D102" i="10"/>
  <c r="C102" i="10"/>
  <c r="B102" i="10"/>
  <c r="V101" i="10"/>
  <c r="T101" i="10"/>
  <c r="O101" i="10"/>
  <c r="L101" i="10"/>
  <c r="K101" i="10"/>
  <c r="J101" i="10"/>
  <c r="I101" i="10"/>
  <c r="H101" i="10"/>
  <c r="R101" i="10" s="1"/>
  <c r="G101" i="10"/>
  <c r="F101" i="10"/>
  <c r="E101" i="10"/>
  <c r="D101" i="10"/>
  <c r="C101" i="10"/>
  <c r="B101" i="10"/>
  <c r="V100" i="10"/>
  <c r="T100" i="10"/>
  <c r="O100" i="10"/>
  <c r="L100" i="10"/>
  <c r="K100" i="10"/>
  <c r="J100" i="10"/>
  <c r="I100" i="10"/>
  <c r="H100" i="10"/>
  <c r="R100" i="10" s="1"/>
  <c r="S100" i="10" s="1"/>
  <c r="G100" i="10"/>
  <c r="F100" i="10"/>
  <c r="E100" i="10"/>
  <c r="D100" i="10"/>
  <c r="C100" i="10"/>
  <c r="B100" i="10"/>
  <c r="V99" i="10"/>
  <c r="T99" i="10"/>
  <c r="O99" i="10"/>
  <c r="L99" i="10"/>
  <c r="K99" i="10"/>
  <c r="J99" i="10"/>
  <c r="I99" i="10"/>
  <c r="H99" i="10"/>
  <c r="G99" i="10"/>
  <c r="F99" i="10"/>
  <c r="E99" i="10"/>
  <c r="D99" i="10"/>
  <c r="C99" i="10"/>
  <c r="B99" i="10"/>
  <c r="V98" i="10"/>
  <c r="T98" i="10"/>
  <c r="O98" i="10"/>
  <c r="L98" i="10"/>
  <c r="K98" i="10"/>
  <c r="J98" i="10"/>
  <c r="I98" i="10"/>
  <c r="H98" i="10"/>
  <c r="R98" i="10" s="1"/>
  <c r="G98" i="10"/>
  <c r="F98" i="10"/>
  <c r="E98" i="10"/>
  <c r="D98" i="10"/>
  <c r="C98" i="10"/>
  <c r="B98" i="10"/>
  <c r="V97" i="10"/>
  <c r="T97" i="10"/>
  <c r="O97" i="10"/>
  <c r="L97" i="10"/>
  <c r="K97" i="10"/>
  <c r="J97" i="10"/>
  <c r="I97" i="10"/>
  <c r="H97" i="10"/>
  <c r="R97" i="10" s="1"/>
  <c r="G97" i="10"/>
  <c r="F97" i="10"/>
  <c r="E97" i="10"/>
  <c r="D97" i="10"/>
  <c r="C97" i="10"/>
  <c r="B97" i="10"/>
  <c r="V96" i="10"/>
  <c r="T96" i="10"/>
  <c r="O96" i="10"/>
  <c r="L96" i="10"/>
  <c r="K96" i="10"/>
  <c r="J96" i="10"/>
  <c r="I96" i="10"/>
  <c r="H96" i="10"/>
  <c r="R96" i="10" s="1"/>
  <c r="G96" i="10"/>
  <c r="F96" i="10"/>
  <c r="E96" i="10"/>
  <c r="D96" i="10"/>
  <c r="C96" i="10"/>
  <c r="B96" i="10"/>
  <c r="V95" i="10"/>
  <c r="T95" i="10"/>
  <c r="O95" i="10"/>
  <c r="L95" i="10"/>
  <c r="K95" i="10"/>
  <c r="J95" i="10"/>
  <c r="I95" i="10"/>
  <c r="H95" i="10"/>
  <c r="R95" i="10" s="1"/>
  <c r="G95" i="10"/>
  <c r="F95" i="10"/>
  <c r="E95" i="10"/>
  <c r="D95" i="10"/>
  <c r="C95" i="10"/>
  <c r="B95" i="10"/>
  <c r="V94" i="10"/>
  <c r="T94" i="10"/>
  <c r="O94" i="10"/>
  <c r="L94" i="10"/>
  <c r="K94" i="10"/>
  <c r="J94" i="10"/>
  <c r="I94" i="10"/>
  <c r="H94" i="10"/>
  <c r="R94" i="10" s="1"/>
  <c r="G94" i="10"/>
  <c r="F94" i="10"/>
  <c r="E94" i="10"/>
  <c r="D94" i="10"/>
  <c r="C94" i="10"/>
  <c r="B94" i="10"/>
  <c r="V93" i="10"/>
  <c r="T93" i="10"/>
  <c r="O93" i="10"/>
  <c r="L93" i="10"/>
  <c r="K93" i="10"/>
  <c r="J93" i="10"/>
  <c r="I93" i="10"/>
  <c r="H93" i="10"/>
  <c r="R93" i="10" s="1"/>
  <c r="G93" i="10"/>
  <c r="F93" i="10"/>
  <c r="E93" i="10"/>
  <c r="D93" i="10"/>
  <c r="C93" i="10"/>
  <c r="B93" i="10"/>
  <c r="V92" i="10"/>
  <c r="T92" i="10"/>
  <c r="O92" i="10"/>
  <c r="L92" i="10"/>
  <c r="K92" i="10"/>
  <c r="J92" i="10"/>
  <c r="I92" i="10"/>
  <c r="H92" i="10"/>
  <c r="G92" i="10"/>
  <c r="F92" i="10"/>
  <c r="E92" i="10"/>
  <c r="D92" i="10"/>
  <c r="C92" i="10"/>
  <c r="B92" i="10"/>
  <c r="V91" i="10"/>
  <c r="T91" i="10"/>
  <c r="O91" i="10"/>
  <c r="L91" i="10"/>
  <c r="K91" i="10"/>
  <c r="J91" i="10"/>
  <c r="I91" i="10"/>
  <c r="H91" i="10"/>
  <c r="G91" i="10"/>
  <c r="F91" i="10"/>
  <c r="E91" i="10"/>
  <c r="D91" i="10"/>
  <c r="C91" i="10"/>
  <c r="B91" i="10"/>
  <c r="V90" i="10"/>
  <c r="T90" i="10"/>
  <c r="O90" i="10"/>
  <c r="L90" i="10"/>
  <c r="K90" i="10"/>
  <c r="J90" i="10"/>
  <c r="I90" i="10"/>
  <c r="H90" i="10"/>
  <c r="R90" i="10" s="1"/>
  <c r="G90" i="10"/>
  <c r="F90" i="10"/>
  <c r="E90" i="10"/>
  <c r="D90" i="10"/>
  <c r="C90" i="10"/>
  <c r="B90" i="10"/>
  <c r="V89" i="10"/>
  <c r="T89" i="10"/>
  <c r="O89" i="10"/>
  <c r="L89" i="10"/>
  <c r="K89" i="10"/>
  <c r="J89" i="10"/>
  <c r="I89" i="10"/>
  <c r="H89" i="10"/>
  <c r="R89" i="10" s="1"/>
  <c r="G89" i="10"/>
  <c r="F89" i="10"/>
  <c r="E89" i="10"/>
  <c r="D89" i="10"/>
  <c r="C89" i="10"/>
  <c r="B89" i="10"/>
  <c r="V88" i="10"/>
  <c r="T88" i="10"/>
  <c r="O88" i="10"/>
  <c r="L88" i="10"/>
  <c r="K88" i="10"/>
  <c r="J88" i="10"/>
  <c r="I88" i="10"/>
  <c r="H88" i="10"/>
  <c r="R88" i="10" s="1"/>
  <c r="G88" i="10"/>
  <c r="F88" i="10"/>
  <c r="E88" i="10"/>
  <c r="D88" i="10"/>
  <c r="C88" i="10"/>
  <c r="B88" i="10"/>
  <c r="V87" i="10"/>
  <c r="T87" i="10"/>
  <c r="O87" i="10"/>
  <c r="L87" i="10"/>
  <c r="K87" i="10"/>
  <c r="J87" i="10"/>
  <c r="I87" i="10"/>
  <c r="H87" i="10"/>
  <c r="R87" i="10" s="1"/>
  <c r="G87" i="10"/>
  <c r="F87" i="10"/>
  <c r="E87" i="10"/>
  <c r="D87" i="10"/>
  <c r="C87" i="10"/>
  <c r="B87" i="10"/>
  <c r="V86" i="10"/>
  <c r="T86" i="10"/>
  <c r="O86" i="10"/>
  <c r="L86" i="10"/>
  <c r="K86" i="10"/>
  <c r="J86" i="10"/>
  <c r="I86" i="10"/>
  <c r="H86" i="10"/>
  <c r="R86" i="10" s="1"/>
  <c r="G86" i="10"/>
  <c r="F86" i="10"/>
  <c r="E86" i="10"/>
  <c r="D86" i="10"/>
  <c r="C86" i="10"/>
  <c r="B86" i="10"/>
  <c r="V85" i="10"/>
  <c r="T85" i="10"/>
  <c r="O85" i="10"/>
  <c r="L85" i="10"/>
  <c r="K85" i="10"/>
  <c r="J85" i="10"/>
  <c r="I85" i="10"/>
  <c r="H85" i="10"/>
  <c r="R85" i="10" s="1"/>
  <c r="S85" i="10" s="1"/>
  <c r="G85" i="10"/>
  <c r="F85" i="10"/>
  <c r="E85" i="10"/>
  <c r="D85" i="10"/>
  <c r="C85" i="10"/>
  <c r="B85" i="10"/>
  <c r="V84" i="10"/>
  <c r="T84" i="10"/>
  <c r="O84" i="10"/>
  <c r="L84" i="10"/>
  <c r="K84" i="10"/>
  <c r="J84" i="10"/>
  <c r="I84" i="10"/>
  <c r="H84" i="10"/>
  <c r="R84" i="10" s="1"/>
  <c r="S84" i="10" s="1"/>
  <c r="G84" i="10"/>
  <c r="F84" i="10"/>
  <c r="E84" i="10"/>
  <c r="D84" i="10"/>
  <c r="C84" i="10"/>
  <c r="B84" i="10"/>
  <c r="V83" i="10"/>
  <c r="T83" i="10"/>
  <c r="O83" i="10"/>
  <c r="L83" i="10"/>
  <c r="K83" i="10"/>
  <c r="J83" i="10"/>
  <c r="I83" i="10"/>
  <c r="H83" i="10"/>
  <c r="G83" i="10"/>
  <c r="F83" i="10"/>
  <c r="E83" i="10"/>
  <c r="D83" i="10"/>
  <c r="C83" i="10"/>
  <c r="B83" i="10"/>
  <c r="V82" i="10"/>
  <c r="T82" i="10"/>
  <c r="O82" i="10"/>
  <c r="L82" i="10"/>
  <c r="K82" i="10"/>
  <c r="J82" i="10"/>
  <c r="I82" i="10"/>
  <c r="H82" i="10"/>
  <c r="R82" i="10" s="1"/>
  <c r="G82" i="10"/>
  <c r="F82" i="10"/>
  <c r="E82" i="10"/>
  <c r="D82" i="10"/>
  <c r="C82" i="10"/>
  <c r="B82" i="10"/>
  <c r="V81" i="10"/>
  <c r="T81" i="10"/>
  <c r="O81" i="10"/>
  <c r="L81" i="10"/>
  <c r="K81" i="10"/>
  <c r="J81" i="10"/>
  <c r="I81" i="10"/>
  <c r="H81" i="10"/>
  <c r="R81" i="10" s="1"/>
  <c r="G81" i="10"/>
  <c r="F81" i="10"/>
  <c r="E81" i="10"/>
  <c r="D81" i="10"/>
  <c r="C81" i="10"/>
  <c r="B81" i="10"/>
  <c r="V80" i="10"/>
  <c r="T80" i="10"/>
  <c r="O80" i="10"/>
  <c r="L80" i="10"/>
  <c r="K80" i="10"/>
  <c r="J80" i="10"/>
  <c r="I80" i="10"/>
  <c r="H80" i="10"/>
  <c r="R80" i="10" s="1"/>
  <c r="G80" i="10"/>
  <c r="F80" i="10"/>
  <c r="E80" i="10"/>
  <c r="D80" i="10"/>
  <c r="C80" i="10"/>
  <c r="B80" i="10"/>
  <c r="V79" i="10"/>
  <c r="T79" i="10"/>
  <c r="O79" i="10"/>
  <c r="L79" i="10"/>
  <c r="K79" i="10"/>
  <c r="J79" i="10"/>
  <c r="I79" i="10"/>
  <c r="H79" i="10"/>
  <c r="R79" i="10" s="1"/>
  <c r="G79" i="10"/>
  <c r="F79" i="10"/>
  <c r="E79" i="10"/>
  <c r="D79" i="10"/>
  <c r="C79" i="10"/>
  <c r="B79" i="10"/>
  <c r="V78" i="10"/>
  <c r="T78" i="10"/>
  <c r="O78" i="10"/>
  <c r="L78" i="10"/>
  <c r="K78" i="10"/>
  <c r="J78" i="10"/>
  <c r="I78" i="10"/>
  <c r="H78" i="10"/>
  <c r="R78" i="10" s="1"/>
  <c r="G78" i="10"/>
  <c r="F78" i="10"/>
  <c r="E78" i="10"/>
  <c r="D78" i="10"/>
  <c r="C78" i="10"/>
  <c r="B78" i="10"/>
  <c r="V77" i="10"/>
  <c r="T77" i="10"/>
  <c r="O77" i="10"/>
  <c r="L77" i="10"/>
  <c r="K77" i="10"/>
  <c r="J77" i="10"/>
  <c r="I77" i="10"/>
  <c r="H77" i="10"/>
  <c r="R77" i="10" s="1"/>
  <c r="G77" i="10"/>
  <c r="F77" i="10"/>
  <c r="E77" i="10"/>
  <c r="D77" i="10"/>
  <c r="C77" i="10"/>
  <c r="B77" i="10"/>
  <c r="V76" i="10"/>
  <c r="T76" i="10"/>
  <c r="O76" i="10"/>
  <c r="L76" i="10"/>
  <c r="K76" i="10"/>
  <c r="J76" i="10"/>
  <c r="I76" i="10"/>
  <c r="H76" i="10"/>
  <c r="R76" i="10" s="1"/>
  <c r="G76" i="10"/>
  <c r="F76" i="10"/>
  <c r="E76" i="10"/>
  <c r="D76" i="10"/>
  <c r="C76" i="10"/>
  <c r="B76" i="10"/>
  <c r="V75" i="10"/>
  <c r="T75" i="10"/>
  <c r="O75" i="10"/>
  <c r="L75" i="10"/>
  <c r="K75" i="10"/>
  <c r="J75" i="10"/>
  <c r="I75" i="10"/>
  <c r="H75" i="10"/>
  <c r="G75" i="10"/>
  <c r="F75" i="10"/>
  <c r="E75" i="10"/>
  <c r="D75" i="10"/>
  <c r="C75" i="10"/>
  <c r="B75" i="10"/>
  <c r="V74" i="10"/>
  <c r="T74" i="10"/>
  <c r="O74" i="10"/>
  <c r="L74" i="10"/>
  <c r="K74" i="10"/>
  <c r="J74" i="10"/>
  <c r="I74" i="10"/>
  <c r="H74" i="10"/>
  <c r="R74" i="10" s="1"/>
  <c r="G74" i="10"/>
  <c r="F74" i="10"/>
  <c r="E74" i="10"/>
  <c r="D74" i="10"/>
  <c r="C74" i="10"/>
  <c r="B74" i="10"/>
  <c r="V73" i="10"/>
  <c r="T73" i="10"/>
  <c r="O73" i="10"/>
  <c r="L73" i="10"/>
  <c r="K73" i="10"/>
  <c r="J73" i="10"/>
  <c r="I73" i="10"/>
  <c r="H73" i="10"/>
  <c r="R73" i="10" s="1"/>
  <c r="G73" i="10"/>
  <c r="F73" i="10"/>
  <c r="E73" i="10"/>
  <c r="D73" i="10"/>
  <c r="C73" i="10"/>
  <c r="B73" i="10"/>
  <c r="V72" i="10"/>
  <c r="T72" i="10"/>
  <c r="O72" i="10"/>
  <c r="L72" i="10"/>
  <c r="K72" i="10"/>
  <c r="J72" i="10"/>
  <c r="I72" i="10"/>
  <c r="H72" i="10"/>
  <c r="R72" i="10" s="1"/>
  <c r="G72" i="10"/>
  <c r="F72" i="10"/>
  <c r="E72" i="10"/>
  <c r="D72" i="10"/>
  <c r="C72" i="10"/>
  <c r="B72" i="10"/>
  <c r="V71" i="10"/>
  <c r="T71" i="10"/>
  <c r="O71" i="10"/>
  <c r="L71" i="10"/>
  <c r="K71" i="10"/>
  <c r="J71" i="10"/>
  <c r="I71" i="10"/>
  <c r="H71" i="10"/>
  <c r="R71" i="10" s="1"/>
  <c r="G71" i="10"/>
  <c r="F71" i="10"/>
  <c r="E71" i="10"/>
  <c r="D71" i="10"/>
  <c r="C71" i="10"/>
  <c r="B71" i="10"/>
  <c r="V70" i="10"/>
  <c r="T70" i="10"/>
  <c r="O70" i="10"/>
  <c r="L70" i="10"/>
  <c r="K70" i="10"/>
  <c r="J70" i="10"/>
  <c r="I70" i="10"/>
  <c r="H70" i="10"/>
  <c r="G70" i="10"/>
  <c r="F70" i="10"/>
  <c r="E70" i="10"/>
  <c r="D70" i="10"/>
  <c r="C70" i="10"/>
  <c r="B70" i="10"/>
  <c r="V69" i="10"/>
  <c r="T69" i="10"/>
  <c r="O69" i="10"/>
  <c r="L69" i="10"/>
  <c r="K69" i="10"/>
  <c r="J69" i="10"/>
  <c r="I69" i="10"/>
  <c r="H69" i="10"/>
  <c r="R69" i="10" s="1"/>
  <c r="G69" i="10"/>
  <c r="F69" i="10"/>
  <c r="E69" i="10"/>
  <c r="D69" i="10"/>
  <c r="C69" i="10"/>
  <c r="B69" i="10"/>
  <c r="V68" i="10"/>
  <c r="T68" i="10"/>
  <c r="O68" i="10"/>
  <c r="L68" i="10"/>
  <c r="K68" i="10"/>
  <c r="J68" i="10"/>
  <c r="I68" i="10"/>
  <c r="H68" i="10"/>
  <c r="R68" i="10" s="1"/>
  <c r="G68" i="10"/>
  <c r="F68" i="10"/>
  <c r="E68" i="10"/>
  <c r="D68" i="10"/>
  <c r="C68" i="10"/>
  <c r="B68" i="10"/>
  <c r="V67" i="10"/>
  <c r="T67" i="10"/>
  <c r="O67" i="10"/>
  <c r="L67" i="10"/>
  <c r="K67" i="10"/>
  <c r="J67" i="10"/>
  <c r="I67" i="10"/>
  <c r="H67" i="10"/>
  <c r="R67" i="10" s="1"/>
  <c r="G67" i="10"/>
  <c r="F67" i="10"/>
  <c r="E67" i="10"/>
  <c r="D67" i="10"/>
  <c r="C67" i="10"/>
  <c r="B67" i="10"/>
  <c r="V66" i="10"/>
  <c r="T66" i="10"/>
  <c r="O66" i="10"/>
  <c r="L66" i="10"/>
  <c r="K66" i="10"/>
  <c r="J66" i="10"/>
  <c r="I66" i="10"/>
  <c r="H66" i="10"/>
  <c r="R66" i="10" s="1"/>
  <c r="G66" i="10"/>
  <c r="F66" i="10"/>
  <c r="E66" i="10"/>
  <c r="D66" i="10"/>
  <c r="C66" i="10"/>
  <c r="B66" i="10"/>
  <c r="V65" i="10"/>
  <c r="T65" i="10"/>
  <c r="O65" i="10"/>
  <c r="L65" i="10"/>
  <c r="K65" i="10"/>
  <c r="J65" i="10"/>
  <c r="I65" i="10"/>
  <c r="H65" i="10"/>
  <c r="G65" i="10"/>
  <c r="F65" i="10"/>
  <c r="E65" i="10"/>
  <c r="D65" i="10"/>
  <c r="C65" i="10"/>
  <c r="B65" i="10"/>
  <c r="V64" i="10"/>
  <c r="T64" i="10"/>
  <c r="O64" i="10"/>
  <c r="L64" i="10"/>
  <c r="K64" i="10"/>
  <c r="J64" i="10"/>
  <c r="I64" i="10"/>
  <c r="H64" i="10"/>
  <c r="R64" i="10" s="1"/>
  <c r="G64" i="10"/>
  <c r="F64" i="10"/>
  <c r="E64" i="10"/>
  <c r="D64" i="10"/>
  <c r="C64" i="10"/>
  <c r="B64" i="10"/>
  <c r="V63" i="10"/>
  <c r="T63" i="10"/>
  <c r="O63" i="10"/>
  <c r="L63" i="10"/>
  <c r="K63" i="10"/>
  <c r="J63" i="10"/>
  <c r="I63" i="10"/>
  <c r="H63" i="10"/>
  <c r="R63" i="10" s="1"/>
  <c r="G63" i="10"/>
  <c r="F63" i="10"/>
  <c r="E63" i="10"/>
  <c r="D63" i="10"/>
  <c r="C63" i="10"/>
  <c r="B63" i="10"/>
  <c r="V62" i="10"/>
  <c r="T62" i="10"/>
  <c r="O62" i="10"/>
  <c r="L62" i="10"/>
  <c r="K62" i="10"/>
  <c r="J62" i="10"/>
  <c r="I62" i="10"/>
  <c r="H62" i="10"/>
  <c r="G62" i="10"/>
  <c r="F62" i="10"/>
  <c r="E62" i="10"/>
  <c r="D62" i="10"/>
  <c r="C62" i="10"/>
  <c r="B62" i="10"/>
  <c r="V61" i="10"/>
  <c r="T61" i="10"/>
  <c r="O61" i="10"/>
  <c r="L61" i="10"/>
  <c r="K61" i="10"/>
  <c r="J61" i="10"/>
  <c r="I61" i="10"/>
  <c r="H61" i="10"/>
  <c r="R61" i="10" s="1"/>
  <c r="G61" i="10"/>
  <c r="F61" i="10"/>
  <c r="E61" i="10"/>
  <c r="D61" i="10"/>
  <c r="C61" i="10"/>
  <c r="B61" i="10"/>
  <c r="V60" i="10"/>
  <c r="T60" i="10"/>
  <c r="O60" i="10"/>
  <c r="L60" i="10"/>
  <c r="K60" i="10"/>
  <c r="J60" i="10"/>
  <c r="I60" i="10"/>
  <c r="H60" i="10"/>
  <c r="R60" i="10" s="1"/>
  <c r="S60" i="10" s="1"/>
  <c r="G60" i="10"/>
  <c r="F60" i="10"/>
  <c r="E60" i="10"/>
  <c r="D60" i="10"/>
  <c r="C60" i="10"/>
  <c r="B60" i="10"/>
  <c r="V59" i="10"/>
  <c r="T59" i="10"/>
  <c r="O59" i="10"/>
  <c r="L59" i="10"/>
  <c r="K59" i="10"/>
  <c r="J59" i="10"/>
  <c r="I59" i="10"/>
  <c r="H59" i="10"/>
  <c r="R59" i="10" s="1"/>
  <c r="S59" i="10" s="1"/>
  <c r="G59" i="10"/>
  <c r="F59" i="10"/>
  <c r="E59" i="10"/>
  <c r="D59" i="10"/>
  <c r="C59" i="10"/>
  <c r="B59" i="10"/>
  <c r="V58" i="10"/>
  <c r="T58" i="10"/>
  <c r="O58" i="10"/>
  <c r="L58" i="10"/>
  <c r="K58" i="10"/>
  <c r="J58" i="10"/>
  <c r="I58" i="10"/>
  <c r="H58" i="10"/>
  <c r="G58" i="10"/>
  <c r="F58" i="10"/>
  <c r="E58" i="10"/>
  <c r="D58" i="10"/>
  <c r="C58" i="10"/>
  <c r="B58" i="10"/>
  <c r="V57" i="10"/>
  <c r="T57" i="10"/>
  <c r="O57" i="10"/>
  <c r="L57" i="10"/>
  <c r="K57" i="10"/>
  <c r="J57" i="10"/>
  <c r="I57" i="10"/>
  <c r="H57" i="10"/>
  <c r="G57" i="10"/>
  <c r="F57" i="10"/>
  <c r="E57" i="10"/>
  <c r="D57" i="10"/>
  <c r="C57" i="10"/>
  <c r="B57" i="10"/>
  <c r="V56" i="10"/>
  <c r="T56" i="10"/>
  <c r="O56" i="10"/>
  <c r="L56" i="10"/>
  <c r="K56" i="10"/>
  <c r="J56" i="10"/>
  <c r="I56" i="10"/>
  <c r="H56" i="10"/>
  <c r="R56" i="10" s="1"/>
  <c r="G56" i="10"/>
  <c r="F56" i="10"/>
  <c r="E56" i="10"/>
  <c r="D56" i="10"/>
  <c r="C56" i="10"/>
  <c r="B56" i="10"/>
  <c r="V55" i="10"/>
  <c r="T55" i="10"/>
  <c r="O55" i="10"/>
  <c r="L55" i="10"/>
  <c r="K55" i="10"/>
  <c r="J55" i="10"/>
  <c r="I55" i="10"/>
  <c r="H55" i="10"/>
  <c r="R55" i="10" s="1"/>
  <c r="G55" i="10"/>
  <c r="F55" i="10"/>
  <c r="E55" i="10"/>
  <c r="D55" i="10"/>
  <c r="C55" i="10"/>
  <c r="B55" i="10"/>
  <c r="V54" i="10"/>
  <c r="T54" i="10"/>
  <c r="O54" i="10"/>
  <c r="L54" i="10"/>
  <c r="K54" i="10"/>
  <c r="J54" i="10"/>
  <c r="I54" i="10"/>
  <c r="H54" i="10"/>
  <c r="G54" i="10"/>
  <c r="F54" i="10"/>
  <c r="E54" i="10"/>
  <c r="D54" i="10"/>
  <c r="C54" i="10"/>
  <c r="B54" i="10"/>
  <c r="V53" i="10"/>
  <c r="T53" i="10"/>
  <c r="O53" i="10"/>
  <c r="L53" i="10"/>
  <c r="K53" i="10"/>
  <c r="J53" i="10"/>
  <c r="I53" i="10"/>
  <c r="H53" i="10"/>
  <c r="R53" i="10" s="1"/>
  <c r="G53" i="10"/>
  <c r="F53" i="10"/>
  <c r="E53" i="10"/>
  <c r="D53" i="10"/>
  <c r="C53" i="10"/>
  <c r="B53" i="10"/>
  <c r="V52" i="10"/>
  <c r="T52" i="10"/>
  <c r="O52" i="10"/>
  <c r="L52" i="10"/>
  <c r="K52" i="10"/>
  <c r="P52" i="10" s="1"/>
  <c r="J52" i="10"/>
  <c r="I52" i="10"/>
  <c r="H52" i="10"/>
  <c r="G52" i="10"/>
  <c r="F52" i="10"/>
  <c r="E52" i="10"/>
  <c r="D52" i="10"/>
  <c r="C52" i="10"/>
  <c r="B52" i="10"/>
  <c r="V51" i="10"/>
  <c r="T51" i="10"/>
  <c r="O51" i="10"/>
  <c r="L51" i="10"/>
  <c r="K51" i="10"/>
  <c r="J51" i="10"/>
  <c r="I51" i="10"/>
  <c r="H51" i="10"/>
  <c r="R51" i="10" s="1"/>
  <c r="S51" i="10" s="1"/>
  <c r="G51" i="10"/>
  <c r="F51" i="10"/>
  <c r="E51" i="10"/>
  <c r="D51" i="10"/>
  <c r="C51" i="10"/>
  <c r="B51" i="10"/>
  <c r="V50" i="10"/>
  <c r="T50" i="10"/>
  <c r="O50" i="10"/>
  <c r="L50" i="10"/>
  <c r="K50" i="10"/>
  <c r="J50" i="10"/>
  <c r="I50" i="10"/>
  <c r="H50" i="10"/>
  <c r="G50" i="10"/>
  <c r="F50" i="10"/>
  <c r="E50" i="10"/>
  <c r="D50" i="10"/>
  <c r="C50" i="10"/>
  <c r="B50" i="10"/>
  <c r="V49" i="10"/>
  <c r="T49" i="10"/>
  <c r="O49" i="10"/>
  <c r="L49" i="10"/>
  <c r="K49" i="10"/>
  <c r="J49" i="10"/>
  <c r="I49" i="10"/>
  <c r="H49" i="10"/>
  <c r="G49" i="10"/>
  <c r="F49" i="10"/>
  <c r="E49" i="10"/>
  <c r="D49" i="10"/>
  <c r="C49" i="10"/>
  <c r="B49" i="10"/>
  <c r="V48" i="10"/>
  <c r="T48" i="10"/>
  <c r="O48" i="10"/>
  <c r="L48" i="10"/>
  <c r="K48" i="10"/>
  <c r="J48" i="10"/>
  <c r="I48" i="10"/>
  <c r="H48" i="10"/>
  <c r="R48" i="10" s="1"/>
  <c r="G48" i="10"/>
  <c r="F48" i="10"/>
  <c r="E48" i="10"/>
  <c r="D48" i="10"/>
  <c r="C48" i="10"/>
  <c r="B48" i="10"/>
  <c r="V47" i="10"/>
  <c r="T47" i="10"/>
  <c r="O47" i="10"/>
  <c r="L47" i="10"/>
  <c r="K47" i="10"/>
  <c r="J47" i="10"/>
  <c r="I47" i="10"/>
  <c r="H47" i="10"/>
  <c r="R47" i="10" s="1"/>
  <c r="G47" i="10"/>
  <c r="F47" i="10"/>
  <c r="E47" i="10"/>
  <c r="D47" i="10"/>
  <c r="C47" i="10"/>
  <c r="B47" i="10"/>
  <c r="V46" i="10"/>
  <c r="T46" i="10"/>
  <c r="O46" i="10"/>
  <c r="L46" i="10"/>
  <c r="K46" i="10"/>
  <c r="J46" i="10"/>
  <c r="I46" i="10"/>
  <c r="H46" i="10"/>
  <c r="R46" i="10" s="1"/>
  <c r="G46" i="10"/>
  <c r="F46" i="10"/>
  <c r="E46" i="10"/>
  <c r="D46" i="10"/>
  <c r="C46" i="10"/>
  <c r="B46" i="10"/>
  <c r="V45" i="10"/>
  <c r="T45" i="10"/>
  <c r="O45" i="10"/>
  <c r="L45" i="10"/>
  <c r="K45" i="10"/>
  <c r="J45" i="10"/>
  <c r="I45" i="10"/>
  <c r="H45" i="10"/>
  <c r="R45" i="10" s="1"/>
  <c r="G45" i="10"/>
  <c r="F45" i="10"/>
  <c r="E45" i="10"/>
  <c r="D45" i="10"/>
  <c r="C45" i="10"/>
  <c r="B45" i="10"/>
  <c r="V44" i="10"/>
  <c r="T44" i="10"/>
  <c r="O44" i="10"/>
  <c r="L44" i="10"/>
  <c r="K44" i="10"/>
  <c r="J44" i="10"/>
  <c r="I44" i="10"/>
  <c r="H44" i="10"/>
  <c r="R44" i="10" s="1"/>
  <c r="G44" i="10"/>
  <c r="F44" i="10"/>
  <c r="E44" i="10"/>
  <c r="D44" i="10"/>
  <c r="C44" i="10"/>
  <c r="B44" i="10"/>
  <c r="V43" i="10"/>
  <c r="T43" i="10"/>
  <c r="O43" i="10"/>
  <c r="L43" i="10"/>
  <c r="K43" i="10"/>
  <c r="J43" i="10"/>
  <c r="I43" i="10"/>
  <c r="H43" i="10"/>
  <c r="R43" i="10" s="1"/>
  <c r="G43" i="10"/>
  <c r="F43" i="10"/>
  <c r="E43" i="10"/>
  <c r="D43" i="10"/>
  <c r="C43" i="10"/>
  <c r="B43" i="10"/>
  <c r="V42" i="10"/>
  <c r="T42" i="10"/>
  <c r="O42" i="10"/>
  <c r="L42" i="10"/>
  <c r="K42" i="10"/>
  <c r="J42" i="10"/>
  <c r="I42" i="10"/>
  <c r="H42" i="10"/>
  <c r="G42" i="10"/>
  <c r="F42" i="10"/>
  <c r="E42" i="10"/>
  <c r="D42" i="10"/>
  <c r="C42" i="10"/>
  <c r="B42" i="10"/>
  <c r="V41" i="10"/>
  <c r="T41" i="10"/>
  <c r="O41" i="10"/>
  <c r="L41" i="10"/>
  <c r="K41" i="10"/>
  <c r="J41" i="10"/>
  <c r="I41" i="10"/>
  <c r="H41" i="10"/>
  <c r="G41" i="10"/>
  <c r="F41" i="10"/>
  <c r="E41" i="10"/>
  <c r="D41" i="10"/>
  <c r="C41" i="10"/>
  <c r="B41" i="10"/>
  <c r="V40" i="10"/>
  <c r="T40" i="10"/>
  <c r="O40" i="10"/>
  <c r="L40" i="10"/>
  <c r="K40" i="10"/>
  <c r="J40" i="10"/>
  <c r="I40" i="10"/>
  <c r="H40" i="10"/>
  <c r="R40" i="10" s="1"/>
  <c r="G40" i="10"/>
  <c r="F40" i="10"/>
  <c r="E40" i="10"/>
  <c r="D40" i="10"/>
  <c r="C40" i="10"/>
  <c r="B40" i="10"/>
  <c r="V39" i="10"/>
  <c r="T39" i="10"/>
  <c r="O39" i="10"/>
  <c r="L39" i="10"/>
  <c r="K39" i="10"/>
  <c r="J39" i="10"/>
  <c r="I39" i="10"/>
  <c r="H39" i="10"/>
  <c r="R39" i="10" s="1"/>
  <c r="G39" i="10"/>
  <c r="F39" i="10"/>
  <c r="E39" i="10"/>
  <c r="D39" i="10"/>
  <c r="C39" i="10"/>
  <c r="B39" i="10"/>
  <c r="V38" i="10"/>
  <c r="T38" i="10"/>
  <c r="O38" i="10"/>
  <c r="L38" i="10"/>
  <c r="K38" i="10"/>
  <c r="J38" i="10"/>
  <c r="I38" i="10"/>
  <c r="H38" i="10"/>
  <c r="G38" i="10"/>
  <c r="F38" i="10"/>
  <c r="E38" i="10"/>
  <c r="D38" i="10"/>
  <c r="C38" i="10"/>
  <c r="B38" i="10"/>
  <c r="V37" i="10"/>
  <c r="T37" i="10"/>
  <c r="O37" i="10"/>
  <c r="L37" i="10"/>
  <c r="K37" i="10"/>
  <c r="J37" i="10"/>
  <c r="I37" i="10"/>
  <c r="H37" i="10"/>
  <c r="R37" i="10" s="1"/>
  <c r="G37" i="10"/>
  <c r="F37" i="10"/>
  <c r="E37" i="10"/>
  <c r="D37" i="10"/>
  <c r="C37" i="10"/>
  <c r="B37" i="10"/>
  <c r="V36" i="10"/>
  <c r="T36" i="10"/>
  <c r="O36" i="10"/>
  <c r="L36" i="10"/>
  <c r="K36" i="10"/>
  <c r="J36" i="10"/>
  <c r="I36" i="10"/>
  <c r="H36" i="10"/>
  <c r="G36" i="10"/>
  <c r="F36" i="10"/>
  <c r="E36" i="10"/>
  <c r="D36" i="10"/>
  <c r="C36" i="10"/>
  <c r="B36" i="10"/>
  <c r="V35" i="10"/>
  <c r="T35" i="10"/>
  <c r="O35" i="10"/>
  <c r="L35" i="10"/>
  <c r="K35" i="10"/>
  <c r="J35" i="10"/>
  <c r="I35" i="10"/>
  <c r="H35" i="10"/>
  <c r="R35" i="10" s="1"/>
  <c r="G35" i="10"/>
  <c r="F35" i="10"/>
  <c r="E35" i="10"/>
  <c r="D35" i="10"/>
  <c r="C35" i="10"/>
  <c r="B35" i="10"/>
  <c r="V34" i="10"/>
  <c r="T34" i="10"/>
  <c r="O34" i="10"/>
  <c r="L34" i="10"/>
  <c r="K34" i="10"/>
  <c r="J34" i="10"/>
  <c r="I34" i="10"/>
  <c r="H34" i="10"/>
  <c r="G34" i="10"/>
  <c r="F34" i="10"/>
  <c r="E34" i="10"/>
  <c r="D34" i="10"/>
  <c r="C34" i="10"/>
  <c r="B34" i="10"/>
  <c r="V33" i="10"/>
  <c r="T33" i="10"/>
  <c r="O33" i="10"/>
  <c r="L33" i="10"/>
  <c r="K33" i="10"/>
  <c r="J33" i="10"/>
  <c r="I33" i="10"/>
  <c r="H33" i="10"/>
  <c r="G33" i="10"/>
  <c r="F33" i="10"/>
  <c r="E33" i="10"/>
  <c r="D33" i="10"/>
  <c r="C33" i="10"/>
  <c r="B33" i="10"/>
  <c r="V32" i="10"/>
  <c r="T32" i="10"/>
  <c r="O32" i="10"/>
  <c r="L32" i="10"/>
  <c r="K32" i="10"/>
  <c r="J32" i="10"/>
  <c r="I32" i="10"/>
  <c r="H32" i="10"/>
  <c r="R32" i="10" s="1"/>
  <c r="G32" i="10"/>
  <c r="F32" i="10"/>
  <c r="E32" i="10"/>
  <c r="D32" i="10"/>
  <c r="C32" i="10"/>
  <c r="B32" i="10"/>
  <c r="V31" i="10"/>
  <c r="T31" i="10"/>
  <c r="O31" i="10"/>
  <c r="L31" i="10"/>
  <c r="K31" i="10"/>
  <c r="J31" i="10"/>
  <c r="I31" i="10"/>
  <c r="H31" i="10"/>
  <c r="R31" i="10" s="1"/>
  <c r="G31" i="10"/>
  <c r="F31" i="10"/>
  <c r="E31" i="10"/>
  <c r="D31" i="10"/>
  <c r="C31" i="10"/>
  <c r="B31" i="10"/>
  <c r="V30" i="10"/>
  <c r="T30" i="10"/>
  <c r="O30" i="10"/>
  <c r="L30" i="10"/>
  <c r="K30" i="10"/>
  <c r="J30" i="10"/>
  <c r="I30" i="10"/>
  <c r="H30" i="10"/>
  <c r="G30" i="10"/>
  <c r="F30" i="10"/>
  <c r="E30" i="10"/>
  <c r="D30" i="10"/>
  <c r="C30" i="10"/>
  <c r="B30" i="10"/>
  <c r="V29" i="10"/>
  <c r="T29" i="10"/>
  <c r="O29" i="10"/>
  <c r="L29" i="10"/>
  <c r="K29" i="10"/>
  <c r="J29" i="10"/>
  <c r="I29" i="10"/>
  <c r="H29" i="10"/>
  <c r="R29" i="10" s="1"/>
  <c r="G29" i="10"/>
  <c r="F29" i="10"/>
  <c r="E29" i="10"/>
  <c r="D29" i="10"/>
  <c r="C29" i="10"/>
  <c r="B29" i="10"/>
  <c r="V28" i="10"/>
  <c r="T28" i="10"/>
  <c r="O28" i="10"/>
  <c r="L28" i="10"/>
  <c r="K28" i="10"/>
  <c r="J28" i="10"/>
  <c r="I28" i="10"/>
  <c r="H28" i="10"/>
  <c r="R28" i="10" s="1"/>
  <c r="G28" i="10"/>
  <c r="F28" i="10"/>
  <c r="E28" i="10"/>
  <c r="D28" i="10"/>
  <c r="C28" i="10"/>
  <c r="B28" i="10"/>
  <c r="V27" i="10"/>
  <c r="T27" i="10"/>
  <c r="O27" i="10"/>
  <c r="L27" i="10"/>
  <c r="K27" i="10"/>
  <c r="J27" i="10"/>
  <c r="I27" i="10"/>
  <c r="H27" i="10"/>
  <c r="R27" i="10" s="1"/>
  <c r="G27" i="10"/>
  <c r="F27" i="10"/>
  <c r="E27" i="10"/>
  <c r="D27" i="10"/>
  <c r="C27" i="10"/>
  <c r="B27" i="10"/>
  <c r="V26" i="10"/>
  <c r="T26" i="10"/>
  <c r="O26" i="10"/>
  <c r="L26" i="10"/>
  <c r="K26" i="10"/>
  <c r="J26" i="10"/>
  <c r="I26" i="10"/>
  <c r="H26" i="10"/>
  <c r="R26" i="10" s="1"/>
  <c r="G26" i="10"/>
  <c r="F26" i="10"/>
  <c r="E26" i="10"/>
  <c r="D26" i="10"/>
  <c r="C26" i="10"/>
  <c r="B26" i="10"/>
  <c r="V25" i="10"/>
  <c r="T25" i="10"/>
  <c r="O25" i="10"/>
  <c r="L25" i="10"/>
  <c r="K25" i="10"/>
  <c r="J25" i="10"/>
  <c r="I25" i="10"/>
  <c r="H25" i="10"/>
  <c r="R25" i="10" s="1"/>
  <c r="G25" i="10"/>
  <c r="F25" i="10"/>
  <c r="E25" i="10"/>
  <c r="D25" i="10"/>
  <c r="C25" i="10"/>
  <c r="B25" i="10"/>
  <c r="V24" i="10"/>
  <c r="T24" i="10"/>
  <c r="O24" i="10"/>
  <c r="L24" i="10"/>
  <c r="K24" i="10"/>
  <c r="J24" i="10"/>
  <c r="I24" i="10"/>
  <c r="H24" i="10"/>
  <c r="R24" i="10" s="1"/>
  <c r="G24" i="10"/>
  <c r="F24" i="10"/>
  <c r="E24" i="10"/>
  <c r="D24" i="10"/>
  <c r="C24" i="10"/>
  <c r="B24" i="10"/>
  <c r="V23" i="10"/>
  <c r="T23" i="10"/>
  <c r="O23" i="10"/>
  <c r="L23" i="10"/>
  <c r="K23" i="10"/>
  <c r="J23" i="10"/>
  <c r="I23" i="10"/>
  <c r="H23" i="10"/>
  <c r="R23" i="10" s="1"/>
  <c r="G23" i="10"/>
  <c r="F23" i="10"/>
  <c r="E23" i="10"/>
  <c r="D23" i="10"/>
  <c r="C23" i="10"/>
  <c r="B23" i="10"/>
  <c r="V22" i="10"/>
  <c r="T22" i="10"/>
  <c r="O22" i="10"/>
  <c r="L22" i="10"/>
  <c r="K22" i="10"/>
  <c r="J22" i="10"/>
  <c r="I22" i="10"/>
  <c r="H22" i="10"/>
  <c r="R22" i="10" s="1"/>
  <c r="G22" i="10"/>
  <c r="F22" i="10"/>
  <c r="E22" i="10"/>
  <c r="D22" i="10"/>
  <c r="C22" i="10"/>
  <c r="B22" i="10"/>
  <c r="V21" i="10"/>
  <c r="T21" i="10"/>
  <c r="O21" i="10"/>
  <c r="L21" i="10"/>
  <c r="K21" i="10"/>
  <c r="J21" i="10"/>
  <c r="I21" i="10"/>
  <c r="H21" i="10"/>
  <c r="R21" i="10" s="1"/>
  <c r="G21" i="10"/>
  <c r="F21" i="10"/>
  <c r="E21" i="10"/>
  <c r="D21" i="10"/>
  <c r="C21" i="10"/>
  <c r="B21" i="10"/>
  <c r="V20" i="10"/>
  <c r="T20" i="10"/>
  <c r="O20" i="10"/>
  <c r="L20" i="10"/>
  <c r="K20" i="10"/>
  <c r="J20" i="10"/>
  <c r="I20" i="10"/>
  <c r="H20" i="10"/>
  <c r="R20" i="10" s="1"/>
  <c r="G20" i="10"/>
  <c r="F20" i="10"/>
  <c r="E20" i="10"/>
  <c r="D20" i="10"/>
  <c r="C20" i="10"/>
  <c r="B20" i="10"/>
  <c r="V19" i="10"/>
  <c r="T19" i="10"/>
  <c r="O19" i="10"/>
  <c r="L19" i="10"/>
  <c r="K19" i="10"/>
  <c r="J19" i="10"/>
  <c r="I19" i="10"/>
  <c r="H19" i="10"/>
  <c r="R19" i="10" s="1"/>
  <c r="G19" i="10"/>
  <c r="F19" i="10"/>
  <c r="E19" i="10"/>
  <c r="D19" i="10"/>
  <c r="C19" i="10"/>
  <c r="B19" i="10"/>
  <c r="V18" i="10"/>
  <c r="T18" i="10"/>
  <c r="O18" i="10"/>
  <c r="L18" i="10"/>
  <c r="K18" i="10"/>
  <c r="J18" i="10"/>
  <c r="I18" i="10"/>
  <c r="H18" i="10"/>
  <c r="R18" i="10" s="1"/>
  <c r="G18" i="10"/>
  <c r="F18" i="10"/>
  <c r="E18" i="10"/>
  <c r="D18" i="10"/>
  <c r="C18" i="10"/>
  <c r="B18" i="10"/>
  <c r="V17" i="10"/>
  <c r="T17" i="10"/>
  <c r="O17" i="10"/>
  <c r="L17" i="10"/>
  <c r="K17" i="10"/>
  <c r="J17" i="10"/>
  <c r="I17" i="10"/>
  <c r="H17" i="10"/>
  <c r="R17" i="10" s="1"/>
  <c r="G17" i="10"/>
  <c r="F17" i="10"/>
  <c r="E17" i="10"/>
  <c r="D17" i="10"/>
  <c r="C17" i="10"/>
  <c r="B17" i="10"/>
  <c r="V16" i="10"/>
  <c r="T16" i="10"/>
  <c r="O16" i="10"/>
  <c r="L16" i="10"/>
  <c r="K16" i="10"/>
  <c r="J16" i="10"/>
  <c r="I16" i="10"/>
  <c r="H16" i="10"/>
  <c r="R16" i="10" s="1"/>
  <c r="G16" i="10"/>
  <c r="F16" i="10"/>
  <c r="E16" i="10"/>
  <c r="D16" i="10"/>
  <c r="C16" i="10"/>
  <c r="B16" i="10"/>
  <c r="V15" i="10"/>
  <c r="T15" i="10"/>
  <c r="O15" i="10"/>
  <c r="L15" i="10"/>
  <c r="K15" i="10"/>
  <c r="J15" i="10"/>
  <c r="I15" i="10"/>
  <c r="H15" i="10"/>
  <c r="R15" i="10" s="1"/>
  <c r="G15" i="10"/>
  <c r="F15" i="10"/>
  <c r="E15" i="10"/>
  <c r="D15" i="10"/>
  <c r="C15" i="10"/>
  <c r="B15" i="10"/>
  <c r="V14" i="10"/>
  <c r="T14" i="10"/>
  <c r="O14" i="10"/>
  <c r="L14" i="10"/>
  <c r="K14" i="10"/>
  <c r="J14" i="10"/>
  <c r="I14" i="10"/>
  <c r="H14" i="10"/>
  <c r="R14" i="10" s="1"/>
  <c r="G14" i="10"/>
  <c r="F14" i="10"/>
  <c r="E14" i="10"/>
  <c r="D14" i="10"/>
  <c r="C14" i="10"/>
  <c r="B14" i="10"/>
  <c r="V13" i="10"/>
  <c r="T13" i="10"/>
  <c r="O13" i="10"/>
  <c r="L13" i="10"/>
  <c r="K13" i="10"/>
  <c r="J13" i="10"/>
  <c r="I13" i="10"/>
  <c r="H13" i="10"/>
  <c r="G13" i="10"/>
  <c r="F13" i="10"/>
  <c r="E13" i="10"/>
  <c r="D13" i="10"/>
  <c r="C13" i="10"/>
  <c r="B13" i="10"/>
  <c r="V12" i="10"/>
  <c r="T12" i="10"/>
  <c r="L12" i="10"/>
  <c r="K12" i="10"/>
  <c r="J12" i="10"/>
  <c r="I12" i="10"/>
  <c r="H12" i="10"/>
  <c r="G12" i="10"/>
  <c r="F12" i="10"/>
  <c r="E12" i="10"/>
  <c r="D12" i="10"/>
  <c r="C12" i="10"/>
  <c r="B12" i="10"/>
  <c r="V11" i="10"/>
  <c r="T11" i="10"/>
  <c r="L11" i="10"/>
  <c r="K11" i="10"/>
  <c r="J11" i="10"/>
  <c r="I11" i="10"/>
  <c r="H11" i="10"/>
  <c r="R11" i="10" s="1"/>
  <c r="G11" i="10"/>
  <c r="F11" i="10"/>
  <c r="E11" i="10"/>
  <c r="D11" i="10"/>
  <c r="C11" i="10"/>
  <c r="B11" i="10"/>
  <c r="V10" i="10"/>
  <c r="T10" i="10"/>
  <c r="L10" i="10"/>
  <c r="K10" i="10"/>
  <c r="J10" i="10"/>
  <c r="I10" i="10"/>
  <c r="H10" i="10"/>
  <c r="R10" i="10" s="1"/>
  <c r="G10" i="10"/>
  <c r="F10" i="10"/>
  <c r="E10" i="10"/>
  <c r="D10" i="10"/>
  <c r="C10" i="10"/>
  <c r="B10" i="10"/>
  <c r="V9" i="10"/>
  <c r="T9" i="10"/>
  <c r="L9" i="10"/>
  <c r="K9" i="10"/>
  <c r="J9" i="10"/>
  <c r="I9" i="10"/>
  <c r="H9" i="10"/>
  <c r="R9" i="10" s="1"/>
  <c r="G9" i="10"/>
  <c r="F9" i="10"/>
  <c r="E9" i="10"/>
  <c r="D9" i="10"/>
  <c r="C9" i="10"/>
  <c r="B9" i="10"/>
  <c r="V8" i="10"/>
  <c r="T8" i="10"/>
  <c r="L8" i="10"/>
  <c r="K8" i="10"/>
  <c r="J8" i="10"/>
  <c r="I8" i="10"/>
  <c r="H8" i="10"/>
  <c r="R8" i="10" s="1"/>
  <c r="G8" i="10"/>
  <c r="F8" i="10"/>
  <c r="E8" i="10"/>
  <c r="D8" i="10"/>
  <c r="C8" i="10"/>
  <c r="B8" i="10"/>
  <c r="V7" i="10"/>
  <c r="T7" i="10"/>
  <c r="L7" i="10"/>
  <c r="K7" i="10"/>
  <c r="J7" i="10"/>
  <c r="I7" i="10"/>
  <c r="H7" i="10"/>
  <c r="R7" i="10" s="1"/>
  <c r="G7" i="10"/>
  <c r="F7" i="10"/>
  <c r="E7" i="10"/>
  <c r="D7" i="10"/>
  <c r="C7" i="10"/>
  <c r="B7" i="10"/>
  <c r="V6" i="10"/>
  <c r="T6" i="10"/>
  <c r="L6" i="10"/>
  <c r="K6" i="10"/>
  <c r="J6" i="10"/>
  <c r="I6" i="10"/>
  <c r="H6" i="10"/>
  <c r="R6" i="10" s="1"/>
  <c r="G6" i="10"/>
  <c r="F6" i="10"/>
  <c r="E6" i="10"/>
  <c r="D6" i="10"/>
  <c r="C6" i="10"/>
  <c r="B6" i="10"/>
  <c r="V5" i="10"/>
  <c r="T5" i="10"/>
  <c r="O5" i="10"/>
  <c r="L5" i="10"/>
  <c r="K5" i="10"/>
  <c r="J5" i="10"/>
  <c r="I5" i="10"/>
  <c r="H5" i="10"/>
  <c r="G5" i="10"/>
  <c r="F5" i="10"/>
  <c r="E5" i="10"/>
  <c r="D5" i="10"/>
  <c r="C5" i="10"/>
  <c r="B5" i="10"/>
  <c r="V4" i="10"/>
  <c r="T4" i="10"/>
  <c r="L4" i="10"/>
  <c r="K4" i="10"/>
  <c r="J4" i="10"/>
  <c r="I4" i="10"/>
  <c r="H4" i="10"/>
  <c r="G4" i="10"/>
  <c r="F4" i="10"/>
  <c r="E4" i="10"/>
  <c r="D4" i="10"/>
  <c r="C4" i="10"/>
  <c r="B4" i="10"/>
  <c r="V3" i="10"/>
  <c r="T3" i="10"/>
  <c r="O3" i="10"/>
  <c r="L3" i="10"/>
  <c r="K3" i="10"/>
  <c r="J3" i="10"/>
  <c r="I3" i="10"/>
  <c r="H3" i="10"/>
  <c r="R3" i="10" s="1"/>
  <c r="G3" i="10"/>
  <c r="F3" i="10"/>
  <c r="E3" i="10"/>
  <c r="D3" i="10"/>
  <c r="C3" i="10"/>
  <c r="B3" i="10"/>
  <c r="C1" i="10"/>
  <c r="X231" i="9"/>
  <c r="W218" i="9"/>
  <c r="U218" i="9"/>
  <c r="S218" i="9"/>
  <c r="V213" i="9"/>
  <c r="T213" i="9"/>
  <c r="O213" i="9"/>
  <c r="L213" i="9"/>
  <c r="K213" i="9"/>
  <c r="J213" i="9"/>
  <c r="I213" i="9"/>
  <c r="H213" i="9"/>
  <c r="R213" i="9" s="1"/>
  <c r="G213" i="9"/>
  <c r="F213" i="9"/>
  <c r="E213" i="9"/>
  <c r="D213" i="9"/>
  <c r="C213" i="9"/>
  <c r="B213" i="9"/>
  <c r="V212" i="9"/>
  <c r="T212" i="9"/>
  <c r="O212" i="9"/>
  <c r="L212" i="9"/>
  <c r="K212" i="9"/>
  <c r="J212" i="9"/>
  <c r="I212" i="9"/>
  <c r="H212" i="9"/>
  <c r="G212" i="9"/>
  <c r="F212" i="9"/>
  <c r="E212" i="9"/>
  <c r="D212" i="9"/>
  <c r="C212" i="9"/>
  <c r="B212" i="9"/>
  <c r="V211" i="9"/>
  <c r="T211" i="9"/>
  <c r="O211" i="9"/>
  <c r="L211" i="9"/>
  <c r="K211" i="9"/>
  <c r="J211" i="9"/>
  <c r="I211" i="9"/>
  <c r="H211" i="9"/>
  <c r="R211" i="9" s="1"/>
  <c r="G211" i="9"/>
  <c r="F211" i="9"/>
  <c r="E211" i="9"/>
  <c r="D211" i="9"/>
  <c r="C211" i="9"/>
  <c r="B211" i="9"/>
  <c r="V210" i="9"/>
  <c r="T210" i="9"/>
  <c r="O210" i="9"/>
  <c r="L210" i="9"/>
  <c r="K210" i="9"/>
  <c r="J210" i="9"/>
  <c r="I210" i="9"/>
  <c r="H210" i="9"/>
  <c r="G210" i="9"/>
  <c r="F210" i="9"/>
  <c r="E210" i="9"/>
  <c r="D210" i="9"/>
  <c r="C210" i="9"/>
  <c r="B210" i="9"/>
  <c r="V209" i="9"/>
  <c r="T209" i="9"/>
  <c r="O209" i="9"/>
  <c r="L209" i="9"/>
  <c r="K209" i="9"/>
  <c r="J209" i="9"/>
  <c r="I209" i="9"/>
  <c r="H209" i="9"/>
  <c r="G209" i="9"/>
  <c r="F209" i="9"/>
  <c r="E209" i="9"/>
  <c r="D209" i="9"/>
  <c r="C209" i="9"/>
  <c r="B209" i="9"/>
  <c r="V208" i="9"/>
  <c r="T208" i="9"/>
  <c r="O208" i="9"/>
  <c r="L208" i="9"/>
  <c r="K208" i="9"/>
  <c r="J208" i="9"/>
  <c r="I208" i="9"/>
  <c r="H208" i="9"/>
  <c r="R208" i="9" s="1"/>
  <c r="G208" i="9"/>
  <c r="F208" i="9"/>
  <c r="E208" i="9"/>
  <c r="D208" i="9"/>
  <c r="C208" i="9"/>
  <c r="B208" i="9"/>
  <c r="V207" i="9"/>
  <c r="T207" i="9"/>
  <c r="O207" i="9"/>
  <c r="L207" i="9"/>
  <c r="K207" i="9"/>
  <c r="J207" i="9"/>
  <c r="I207" i="9"/>
  <c r="H207" i="9"/>
  <c r="R207" i="9" s="1"/>
  <c r="G207" i="9"/>
  <c r="F207" i="9"/>
  <c r="E207" i="9"/>
  <c r="D207" i="9"/>
  <c r="C207" i="9"/>
  <c r="B207" i="9"/>
  <c r="V206" i="9"/>
  <c r="T206" i="9"/>
  <c r="O206" i="9"/>
  <c r="L206" i="9"/>
  <c r="K206" i="9"/>
  <c r="J206" i="9"/>
  <c r="I206" i="9"/>
  <c r="H206" i="9"/>
  <c r="R206" i="9" s="1"/>
  <c r="G206" i="9"/>
  <c r="F206" i="9"/>
  <c r="E206" i="9"/>
  <c r="D206" i="9"/>
  <c r="C206" i="9"/>
  <c r="B206" i="9"/>
  <c r="V205" i="9"/>
  <c r="T205" i="9"/>
  <c r="O205" i="9"/>
  <c r="L205" i="9"/>
  <c r="K205" i="9"/>
  <c r="J205" i="9"/>
  <c r="I205" i="9"/>
  <c r="H205" i="9"/>
  <c r="R205" i="9" s="1"/>
  <c r="G205" i="9"/>
  <c r="F205" i="9"/>
  <c r="E205" i="9"/>
  <c r="D205" i="9"/>
  <c r="C205" i="9"/>
  <c r="B205" i="9"/>
  <c r="V204" i="9"/>
  <c r="T204" i="9"/>
  <c r="O204" i="9"/>
  <c r="L204" i="9"/>
  <c r="K204" i="9"/>
  <c r="J204" i="9"/>
  <c r="I204" i="9"/>
  <c r="H204" i="9"/>
  <c r="G204" i="9"/>
  <c r="F204" i="9"/>
  <c r="E204" i="9"/>
  <c r="D204" i="9"/>
  <c r="C204" i="9"/>
  <c r="B204" i="9"/>
  <c r="V203" i="9"/>
  <c r="T203" i="9"/>
  <c r="O203" i="9"/>
  <c r="L203" i="9"/>
  <c r="K203" i="9"/>
  <c r="J203" i="9"/>
  <c r="I203" i="9"/>
  <c r="H203" i="9"/>
  <c r="G203" i="9"/>
  <c r="F203" i="9"/>
  <c r="E203" i="9"/>
  <c r="D203" i="9"/>
  <c r="C203" i="9"/>
  <c r="B203" i="9"/>
  <c r="V202" i="9"/>
  <c r="T202" i="9"/>
  <c r="O202" i="9"/>
  <c r="L202" i="9"/>
  <c r="K202" i="9"/>
  <c r="J202" i="9"/>
  <c r="I202" i="9"/>
  <c r="H202" i="9"/>
  <c r="R202" i="9" s="1"/>
  <c r="G202" i="9"/>
  <c r="F202" i="9"/>
  <c r="E202" i="9"/>
  <c r="D202" i="9"/>
  <c r="C202" i="9"/>
  <c r="B202" i="9"/>
  <c r="V201" i="9"/>
  <c r="T201" i="9"/>
  <c r="O201" i="9"/>
  <c r="L201" i="9"/>
  <c r="K201" i="9"/>
  <c r="J201" i="9"/>
  <c r="I201" i="9"/>
  <c r="H201" i="9"/>
  <c r="G201" i="9"/>
  <c r="F201" i="9"/>
  <c r="E201" i="9"/>
  <c r="D201" i="9"/>
  <c r="C201" i="9"/>
  <c r="B201" i="9"/>
  <c r="V200" i="9"/>
  <c r="T200" i="9"/>
  <c r="O200" i="9"/>
  <c r="L200" i="9"/>
  <c r="K200" i="9"/>
  <c r="J200" i="9"/>
  <c r="I200" i="9"/>
  <c r="H200" i="9"/>
  <c r="R200" i="9" s="1"/>
  <c r="G200" i="9"/>
  <c r="F200" i="9"/>
  <c r="E200" i="9"/>
  <c r="D200" i="9"/>
  <c r="C200" i="9"/>
  <c r="B200" i="9"/>
  <c r="V199" i="9"/>
  <c r="T199" i="9"/>
  <c r="O199" i="9"/>
  <c r="L199" i="9"/>
  <c r="K199" i="9"/>
  <c r="J199" i="9"/>
  <c r="I199" i="9"/>
  <c r="H199" i="9"/>
  <c r="R199" i="9" s="1"/>
  <c r="G199" i="9"/>
  <c r="F199" i="9"/>
  <c r="E199" i="9"/>
  <c r="D199" i="9"/>
  <c r="C199" i="9"/>
  <c r="B199" i="9"/>
  <c r="V198" i="9"/>
  <c r="T198" i="9"/>
  <c r="O198" i="9"/>
  <c r="L198" i="9"/>
  <c r="K198" i="9"/>
  <c r="J198" i="9"/>
  <c r="I198" i="9"/>
  <c r="H198" i="9"/>
  <c r="R198" i="9" s="1"/>
  <c r="G198" i="9"/>
  <c r="F198" i="9"/>
  <c r="E198" i="9"/>
  <c r="D198" i="9"/>
  <c r="C198" i="9"/>
  <c r="B198" i="9"/>
  <c r="V197" i="9"/>
  <c r="T197" i="9"/>
  <c r="O197" i="9"/>
  <c r="L197" i="9"/>
  <c r="K197" i="9"/>
  <c r="J197" i="9"/>
  <c r="I197" i="9"/>
  <c r="H197" i="9"/>
  <c r="R197" i="9" s="1"/>
  <c r="G197" i="9"/>
  <c r="F197" i="9"/>
  <c r="E197" i="9"/>
  <c r="D197" i="9"/>
  <c r="C197" i="9"/>
  <c r="B197" i="9"/>
  <c r="V196" i="9"/>
  <c r="T196" i="9"/>
  <c r="O196" i="9"/>
  <c r="L196" i="9"/>
  <c r="K196" i="9"/>
  <c r="J196" i="9"/>
  <c r="I196" i="9"/>
  <c r="H196" i="9"/>
  <c r="R196" i="9" s="1"/>
  <c r="G196" i="9"/>
  <c r="F196" i="9"/>
  <c r="E196" i="9"/>
  <c r="D196" i="9"/>
  <c r="C196" i="9"/>
  <c r="B196" i="9"/>
  <c r="V195" i="9"/>
  <c r="T195" i="9"/>
  <c r="O195" i="9"/>
  <c r="L195" i="9"/>
  <c r="K195" i="9"/>
  <c r="J195" i="9"/>
  <c r="I195" i="9"/>
  <c r="H195" i="9"/>
  <c r="R195" i="9" s="1"/>
  <c r="G195" i="9"/>
  <c r="F195" i="9"/>
  <c r="E195" i="9"/>
  <c r="D195" i="9"/>
  <c r="C195" i="9"/>
  <c r="B195" i="9"/>
  <c r="V194" i="9"/>
  <c r="T194" i="9"/>
  <c r="O194" i="9"/>
  <c r="L194" i="9"/>
  <c r="K194" i="9"/>
  <c r="J194" i="9"/>
  <c r="I194" i="9"/>
  <c r="H194" i="9"/>
  <c r="R194" i="9" s="1"/>
  <c r="G194" i="9"/>
  <c r="F194" i="9"/>
  <c r="E194" i="9"/>
  <c r="D194" i="9"/>
  <c r="C194" i="9"/>
  <c r="B194" i="9"/>
  <c r="V193" i="9"/>
  <c r="T193" i="9"/>
  <c r="O193" i="9"/>
  <c r="L193" i="9"/>
  <c r="K193" i="9"/>
  <c r="J193" i="9"/>
  <c r="I193" i="9"/>
  <c r="H193" i="9"/>
  <c r="R193" i="9" s="1"/>
  <c r="G193" i="9"/>
  <c r="F193" i="9"/>
  <c r="E193" i="9"/>
  <c r="D193" i="9"/>
  <c r="C193" i="9"/>
  <c r="B193" i="9"/>
  <c r="V192" i="9"/>
  <c r="T192" i="9"/>
  <c r="O192" i="9"/>
  <c r="L192" i="9"/>
  <c r="K192" i="9"/>
  <c r="J192" i="9"/>
  <c r="I192" i="9"/>
  <c r="H192" i="9"/>
  <c r="R192" i="9" s="1"/>
  <c r="G192" i="9"/>
  <c r="F192" i="9"/>
  <c r="E192" i="9"/>
  <c r="D192" i="9"/>
  <c r="C192" i="9"/>
  <c r="B192" i="9"/>
  <c r="V191" i="9"/>
  <c r="T191" i="9"/>
  <c r="O191" i="9"/>
  <c r="L191" i="9"/>
  <c r="K191" i="9"/>
  <c r="J191" i="9"/>
  <c r="I191" i="9"/>
  <c r="H191" i="9"/>
  <c r="R191" i="9" s="1"/>
  <c r="G191" i="9"/>
  <c r="F191" i="9"/>
  <c r="E191" i="9"/>
  <c r="D191" i="9"/>
  <c r="C191" i="9"/>
  <c r="B191" i="9"/>
  <c r="V190" i="9"/>
  <c r="T190" i="9"/>
  <c r="O190" i="9"/>
  <c r="L190" i="9"/>
  <c r="K190" i="9"/>
  <c r="J190" i="9"/>
  <c r="I190" i="9"/>
  <c r="H190" i="9"/>
  <c r="G190" i="9"/>
  <c r="F190" i="9"/>
  <c r="E190" i="9"/>
  <c r="D190" i="9"/>
  <c r="C190" i="9"/>
  <c r="B190" i="9"/>
  <c r="V189" i="9"/>
  <c r="T189" i="9"/>
  <c r="O189" i="9"/>
  <c r="L189" i="9"/>
  <c r="K189" i="9"/>
  <c r="J189" i="9"/>
  <c r="I189" i="9"/>
  <c r="H189" i="9"/>
  <c r="R189" i="9" s="1"/>
  <c r="G189" i="9"/>
  <c r="F189" i="9"/>
  <c r="E189" i="9"/>
  <c r="D189" i="9"/>
  <c r="C189" i="9"/>
  <c r="B189" i="9"/>
  <c r="V188" i="9"/>
  <c r="T188" i="9"/>
  <c r="O188" i="9"/>
  <c r="L188" i="9"/>
  <c r="K188" i="9"/>
  <c r="J188" i="9"/>
  <c r="I188" i="9"/>
  <c r="H188" i="9"/>
  <c r="R188" i="9" s="1"/>
  <c r="G188" i="9"/>
  <c r="F188" i="9"/>
  <c r="E188" i="9"/>
  <c r="D188" i="9"/>
  <c r="C188" i="9"/>
  <c r="B188" i="9"/>
  <c r="V187" i="9"/>
  <c r="T187" i="9"/>
  <c r="O187" i="9"/>
  <c r="L187" i="9"/>
  <c r="K187" i="9"/>
  <c r="J187" i="9"/>
  <c r="I187" i="9"/>
  <c r="H187" i="9"/>
  <c r="R187" i="9" s="1"/>
  <c r="G187" i="9"/>
  <c r="F187" i="9"/>
  <c r="E187" i="9"/>
  <c r="D187" i="9"/>
  <c r="C187" i="9"/>
  <c r="B187" i="9"/>
  <c r="V186" i="9"/>
  <c r="T186" i="9"/>
  <c r="O186" i="9"/>
  <c r="L186" i="9"/>
  <c r="K186" i="9"/>
  <c r="J186" i="9"/>
  <c r="I186" i="9"/>
  <c r="H186" i="9"/>
  <c r="R186" i="9" s="1"/>
  <c r="G186" i="9"/>
  <c r="F186" i="9"/>
  <c r="E186" i="9"/>
  <c r="D186" i="9"/>
  <c r="C186" i="9"/>
  <c r="B186" i="9"/>
  <c r="V185" i="9"/>
  <c r="T185" i="9"/>
  <c r="O185" i="9"/>
  <c r="L185" i="9"/>
  <c r="K185" i="9"/>
  <c r="J185" i="9"/>
  <c r="I185" i="9"/>
  <c r="H185" i="9"/>
  <c r="R185" i="9" s="1"/>
  <c r="G185" i="9"/>
  <c r="F185" i="9"/>
  <c r="E185" i="9"/>
  <c r="D185" i="9"/>
  <c r="C185" i="9"/>
  <c r="B185" i="9"/>
  <c r="V184" i="9"/>
  <c r="T184" i="9"/>
  <c r="O184" i="9"/>
  <c r="L184" i="9"/>
  <c r="K184" i="9"/>
  <c r="J184" i="9"/>
  <c r="I184" i="9"/>
  <c r="H184" i="9"/>
  <c r="R184" i="9" s="1"/>
  <c r="G184" i="9"/>
  <c r="F184" i="9"/>
  <c r="E184" i="9"/>
  <c r="D184" i="9"/>
  <c r="C184" i="9"/>
  <c r="B184" i="9"/>
  <c r="V183" i="9"/>
  <c r="T183" i="9"/>
  <c r="O183" i="9"/>
  <c r="L183" i="9"/>
  <c r="K183" i="9"/>
  <c r="J183" i="9"/>
  <c r="I183" i="9"/>
  <c r="H183" i="9"/>
  <c r="R183" i="9" s="1"/>
  <c r="G183" i="9"/>
  <c r="F183" i="9"/>
  <c r="E183" i="9"/>
  <c r="D183" i="9"/>
  <c r="C183" i="9"/>
  <c r="B183" i="9"/>
  <c r="V182" i="9"/>
  <c r="T182" i="9"/>
  <c r="O182" i="9"/>
  <c r="L182" i="9"/>
  <c r="K182" i="9"/>
  <c r="J182" i="9"/>
  <c r="I182" i="9"/>
  <c r="H182" i="9"/>
  <c r="R182" i="9" s="1"/>
  <c r="G182" i="9"/>
  <c r="F182" i="9"/>
  <c r="E182" i="9"/>
  <c r="D182" i="9"/>
  <c r="C182" i="9"/>
  <c r="B182" i="9"/>
  <c r="V181" i="9"/>
  <c r="T181" i="9"/>
  <c r="O181" i="9"/>
  <c r="L181" i="9"/>
  <c r="K181" i="9"/>
  <c r="J181" i="9"/>
  <c r="I181" i="9"/>
  <c r="H181" i="9"/>
  <c r="G181" i="9"/>
  <c r="F181" i="9"/>
  <c r="E181" i="9"/>
  <c r="D181" i="9"/>
  <c r="C181" i="9"/>
  <c r="B181" i="9"/>
  <c r="V180" i="9"/>
  <c r="T180" i="9"/>
  <c r="O180" i="9"/>
  <c r="L180" i="9"/>
  <c r="K180" i="9"/>
  <c r="J180" i="9"/>
  <c r="I180" i="9"/>
  <c r="H180" i="9"/>
  <c r="R180" i="9" s="1"/>
  <c r="G180" i="9"/>
  <c r="F180" i="9"/>
  <c r="E180" i="9"/>
  <c r="D180" i="9"/>
  <c r="C180" i="9"/>
  <c r="B180" i="9"/>
  <c r="V179" i="9"/>
  <c r="T179" i="9"/>
  <c r="O179" i="9"/>
  <c r="L179" i="9"/>
  <c r="K179" i="9"/>
  <c r="J179" i="9"/>
  <c r="I179" i="9"/>
  <c r="H179" i="9"/>
  <c r="R179" i="9" s="1"/>
  <c r="G179" i="9"/>
  <c r="F179" i="9"/>
  <c r="E179" i="9"/>
  <c r="D179" i="9"/>
  <c r="C179" i="9"/>
  <c r="B179" i="9"/>
  <c r="V178" i="9"/>
  <c r="T178" i="9"/>
  <c r="O178" i="9"/>
  <c r="L178" i="9"/>
  <c r="K178" i="9"/>
  <c r="J178" i="9"/>
  <c r="I178" i="9"/>
  <c r="H178" i="9"/>
  <c r="R178" i="9" s="1"/>
  <c r="G178" i="9"/>
  <c r="F178" i="9"/>
  <c r="E178" i="9"/>
  <c r="D178" i="9"/>
  <c r="C178" i="9"/>
  <c r="B178" i="9"/>
  <c r="V177" i="9"/>
  <c r="T177" i="9"/>
  <c r="O177" i="9"/>
  <c r="L177" i="9"/>
  <c r="K177" i="9"/>
  <c r="J177" i="9"/>
  <c r="I177" i="9"/>
  <c r="H177" i="9"/>
  <c r="G177" i="9"/>
  <c r="F177" i="9"/>
  <c r="E177" i="9"/>
  <c r="D177" i="9"/>
  <c r="C177" i="9"/>
  <c r="B177" i="9"/>
  <c r="V176" i="9"/>
  <c r="T176" i="9"/>
  <c r="O176" i="9"/>
  <c r="L176" i="9"/>
  <c r="K176" i="9"/>
  <c r="J176" i="9"/>
  <c r="I176" i="9"/>
  <c r="H176" i="9"/>
  <c r="G176" i="9"/>
  <c r="F176" i="9"/>
  <c r="E176" i="9"/>
  <c r="D176" i="9"/>
  <c r="C176" i="9"/>
  <c r="B176" i="9"/>
  <c r="V175" i="9"/>
  <c r="T175" i="9"/>
  <c r="O175" i="9"/>
  <c r="L175" i="9"/>
  <c r="K175" i="9"/>
  <c r="J175" i="9"/>
  <c r="I175" i="9"/>
  <c r="H175" i="9"/>
  <c r="R175" i="9" s="1"/>
  <c r="G175" i="9"/>
  <c r="F175" i="9"/>
  <c r="E175" i="9"/>
  <c r="D175" i="9"/>
  <c r="C175" i="9"/>
  <c r="B175" i="9"/>
  <c r="V174" i="9"/>
  <c r="T174" i="9"/>
  <c r="O174" i="9"/>
  <c r="L174" i="9"/>
  <c r="K174" i="9"/>
  <c r="J174" i="9"/>
  <c r="I174" i="9"/>
  <c r="H174" i="9"/>
  <c r="G174" i="9"/>
  <c r="F174" i="9"/>
  <c r="E174" i="9"/>
  <c r="D174" i="9"/>
  <c r="C174" i="9"/>
  <c r="B174" i="9"/>
  <c r="V173" i="9"/>
  <c r="T173" i="9"/>
  <c r="O173" i="9"/>
  <c r="L173" i="9"/>
  <c r="K173" i="9"/>
  <c r="J173" i="9"/>
  <c r="I173" i="9"/>
  <c r="H173" i="9"/>
  <c r="R173" i="9" s="1"/>
  <c r="G173" i="9"/>
  <c r="F173" i="9"/>
  <c r="E173" i="9"/>
  <c r="D173" i="9"/>
  <c r="C173" i="9"/>
  <c r="B173" i="9"/>
  <c r="V172" i="9"/>
  <c r="T172" i="9"/>
  <c r="O172" i="9"/>
  <c r="L172" i="9"/>
  <c r="K172" i="9"/>
  <c r="J172" i="9"/>
  <c r="I172" i="9"/>
  <c r="H172" i="9"/>
  <c r="R172" i="9" s="1"/>
  <c r="G172" i="9"/>
  <c r="F172" i="9"/>
  <c r="E172" i="9"/>
  <c r="D172" i="9"/>
  <c r="C172" i="9"/>
  <c r="B172" i="9"/>
  <c r="V171" i="9"/>
  <c r="T171" i="9"/>
  <c r="O171" i="9"/>
  <c r="L171" i="9"/>
  <c r="K171" i="9"/>
  <c r="J171" i="9"/>
  <c r="I171" i="9"/>
  <c r="H171" i="9"/>
  <c r="G171" i="9"/>
  <c r="F171" i="9"/>
  <c r="E171" i="9"/>
  <c r="D171" i="9"/>
  <c r="C171" i="9"/>
  <c r="B171" i="9"/>
  <c r="V170" i="9"/>
  <c r="T170" i="9"/>
  <c r="O170" i="9"/>
  <c r="L170" i="9"/>
  <c r="K170" i="9"/>
  <c r="J170" i="9"/>
  <c r="I170" i="9"/>
  <c r="H170" i="9"/>
  <c r="R170" i="9" s="1"/>
  <c r="G170" i="9"/>
  <c r="F170" i="9"/>
  <c r="E170" i="9"/>
  <c r="D170" i="9"/>
  <c r="C170" i="9"/>
  <c r="B170" i="9"/>
  <c r="V169" i="9"/>
  <c r="T169" i="9"/>
  <c r="O169" i="9"/>
  <c r="L169" i="9"/>
  <c r="K169" i="9"/>
  <c r="J169" i="9"/>
  <c r="I169" i="9"/>
  <c r="H169" i="9"/>
  <c r="R169" i="9" s="1"/>
  <c r="G169" i="9"/>
  <c r="F169" i="9"/>
  <c r="E169" i="9"/>
  <c r="D169" i="9"/>
  <c r="C169" i="9"/>
  <c r="B169" i="9"/>
  <c r="V168" i="9"/>
  <c r="T168" i="9"/>
  <c r="O168" i="9"/>
  <c r="L168" i="9"/>
  <c r="K168" i="9"/>
  <c r="J168" i="9"/>
  <c r="I168" i="9"/>
  <c r="H168" i="9"/>
  <c r="R168" i="9" s="1"/>
  <c r="G168" i="9"/>
  <c r="F168" i="9"/>
  <c r="E168" i="9"/>
  <c r="D168" i="9"/>
  <c r="C168" i="9"/>
  <c r="B168" i="9"/>
  <c r="V167" i="9"/>
  <c r="T167" i="9"/>
  <c r="O167" i="9"/>
  <c r="L167" i="9"/>
  <c r="K167" i="9"/>
  <c r="J167" i="9"/>
  <c r="I167" i="9"/>
  <c r="H167" i="9"/>
  <c r="R167" i="9" s="1"/>
  <c r="G167" i="9"/>
  <c r="F167" i="9"/>
  <c r="E167" i="9"/>
  <c r="D167" i="9"/>
  <c r="C167" i="9"/>
  <c r="B167" i="9"/>
  <c r="V166" i="9"/>
  <c r="T166" i="9"/>
  <c r="O166" i="9"/>
  <c r="L166" i="9"/>
  <c r="K166" i="9"/>
  <c r="J166" i="9"/>
  <c r="I166" i="9"/>
  <c r="H166" i="9"/>
  <c r="G166" i="9"/>
  <c r="F166" i="9"/>
  <c r="E166" i="9"/>
  <c r="D166" i="9"/>
  <c r="C166" i="9"/>
  <c r="B166" i="9"/>
  <c r="V165" i="9"/>
  <c r="T165" i="9"/>
  <c r="O165" i="9"/>
  <c r="L165" i="9"/>
  <c r="K165" i="9"/>
  <c r="J165" i="9"/>
  <c r="I165" i="9"/>
  <c r="H165" i="9"/>
  <c r="R165" i="9" s="1"/>
  <c r="G165" i="9"/>
  <c r="F165" i="9"/>
  <c r="E165" i="9"/>
  <c r="D165" i="9"/>
  <c r="C165" i="9"/>
  <c r="B165" i="9"/>
  <c r="V164" i="9"/>
  <c r="T164" i="9"/>
  <c r="O164" i="9"/>
  <c r="L164" i="9"/>
  <c r="K164" i="9"/>
  <c r="J164" i="9"/>
  <c r="I164" i="9"/>
  <c r="H164" i="9"/>
  <c r="R164" i="9" s="1"/>
  <c r="G164" i="9"/>
  <c r="F164" i="9"/>
  <c r="E164" i="9"/>
  <c r="D164" i="9"/>
  <c r="C164" i="9"/>
  <c r="B164" i="9"/>
  <c r="V163" i="9"/>
  <c r="T163" i="9"/>
  <c r="O163" i="9"/>
  <c r="L163" i="9"/>
  <c r="K163" i="9"/>
  <c r="J163" i="9"/>
  <c r="I163" i="9"/>
  <c r="H163" i="9"/>
  <c r="G163" i="9"/>
  <c r="F163" i="9"/>
  <c r="E163" i="9"/>
  <c r="D163" i="9"/>
  <c r="C163" i="9"/>
  <c r="B163" i="9"/>
  <c r="V162" i="9"/>
  <c r="T162" i="9"/>
  <c r="O162" i="9"/>
  <c r="L162" i="9"/>
  <c r="K162" i="9"/>
  <c r="J162" i="9"/>
  <c r="I162" i="9"/>
  <c r="H162" i="9"/>
  <c r="R162" i="9" s="1"/>
  <c r="G162" i="9"/>
  <c r="F162" i="9"/>
  <c r="E162" i="9"/>
  <c r="D162" i="9"/>
  <c r="C162" i="9"/>
  <c r="B162" i="9"/>
  <c r="V161" i="9"/>
  <c r="T161" i="9"/>
  <c r="O161" i="9"/>
  <c r="L161" i="9"/>
  <c r="K161" i="9"/>
  <c r="J161" i="9"/>
  <c r="I161" i="9"/>
  <c r="H161" i="9"/>
  <c r="R161" i="9" s="1"/>
  <c r="G161" i="9"/>
  <c r="F161" i="9"/>
  <c r="E161" i="9"/>
  <c r="D161" i="9"/>
  <c r="C161" i="9"/>
  <c r="B161" i="9"/>
  <c r="V160" i="9"/>
  <c r="T160" i="9"/>
  <c r="O160" i="9"/>
  <c r="L160" i="9"/>
  <c r="K160" i="9"/>
  <c r="J160" i="9"/>
  <c r="I160" i="9"/>
  <c r="H160" i="9"/>
  <c r="R160" i="9" s="1"/>
  <c r="G160" i="9"/>
  <c r="F160" i="9"/>
  <c r="E160" i="9"/>
  <c r="D160" i="9"/>
  <c r="C160" i="9"/>
  <c r="B160" i="9"/>
  <c r="V159" i="9"/>
  <c r="T159" i="9"/>
  <c r="O159" i="9"/>
  <c r="L159" i="9"/>
  <c r="K159" i="9"/>
  <c r="J159" i="9"/>
  <c r="I159" i="9"/>
  <c r="H159" i="9"/>
  <c r="R159" i="9" s="1"/>
  <c r="G159" i="9"/>
  <c r="F159" i="9"/>
  <c r="E159" i="9"/>
  <c r="D159" i="9"/>
  <c r="C159" i="9"/>
  <c r="B159" i="9"/>
  <c r="V158" i="9"/>
  <c r="T158" i="9"/>
  <c r="O158" i="9"/>
  <c r="L158" i="9"/>
  <c r="K158" i="9"/>
  <c r="J158" i="9"/>
  <c r="I158" i="9"/>
  <c r="H158" i="9"/>
  <c r="G158" i="9"/>
  <c r="F158" i="9"/>
  <c r="E158" i="9"/>
  <c r="D158" i="9"/>
  <c r="C158" i="9"/>
  <c r="B158" i="9"/>
  <c r="V157" i="9"/>
  <c r="T157" i="9"/>
  <c r="O157" i="9"/>
  <c r="L157" i="9"/>
  <c r="K157" i="9"/>
  <c r="J157" i="9"/>
  <c r="I157" i="9"/>
  <c r="H157" i="9"/>
  <c r="R157" i="9" s="1"/>
  <c r="G157" i="9"/>
  <c r="F157" i="9"/>
  <c r="E157" i="9"/>
  <c r="D157" i="9"/>
  <c r="C157" i="9"/>
  <c r="B157" i="9"/>
  <c r="V156" i="9"/>
  <c r="T156" i="9"/>
  <c r="O156" i="9"/>
  <c r="L156" i="9"/>
  <c r="K156" i="9"/>
  <c r="J156" i="9"/>
  <c r="I156" i="9"/>
  <c r="H156" i="9"/>
  <c r="R156" i="9" s="1"/>
  <c r="G156" i="9"/>
  <c r="F156" i="9"/>
  <c r="E156" i="9"/>
  <c r="D156" i="9"/>
  <c r="C156" i="9"/>
  <c r="B156" i="9"/>
  <c r="V155" i="9"/>
  <c r="T155" i="9"/>
  <c r="O155" i="9"/>
  <c r="L155" i="9"/>
  <c r="K155" i="9"/>
  <c r="J155" i="9"/>
  <c r="I155" i="9"/>
  <c r="H155" i="9"/>
  <c r="G155" i="9"/>
  <c r="F155" i="9"/>
  <c r="E155" i="9"/>
  <c r="D155" i="9"/>
  <c r="C155" i="9"/>
  <c r="B155" i="9"/>
  <c r="V154" i="9"/>
  <c r="T154" i="9"/>
  <c r="O154" i="9"/>
  <c r="L154" i="9"/>
  <c r="K154" i="9"/>
  <c r="J154" i="9"/>
  <c r="I154" i="9"/>
  <c r="H154" i="9"/>
  <c r="G154" i="9"/>
  <c r="F154" i="9"/>
  <c r="E154" i="9"/>
  <c r="D154" i="9"/>
  <c r="C154" i="9"/>
  <c r="B154" i="9"/>
  <c r="V153" i="9"/>
  <c r="T153" i="9"/>
  <c r="O153" i="9"/>
  <c r="L153" i="9"/>
  <c r="K153" i="9"/>
  <c r="J153" i="9"/>
  <c r="I153" i="9"/>
  <c r="H153" i="9"/>
  <c r="G153" i="9"/>
  <c r="F153" i="9"/>
  <c r="E153" i="9"/>
  <c r="D153" i="9"/>
  <c r="C153" i="9"/>
  <c r="B153" i="9"/>
  <c r="V152" i="9"/>
  <c r="T152" i="9"/>
  <c r="O152" i="9"/>
  <c r="L152" i="9"/>
  <c r="K152" i="9"/>
  <c r="J152" i="9"/>
  <c r="I152" i="9"/>
  <c r="H152" i="9"/>
  <c r="R152" i="9" s="1"/>
  <c r="G152" i="9"/>
  <c r="F152" i="9"/>
  <c r="E152" i="9"/>
  <c r="D152" i="9"/>
  <c r="C152" i="9"/>
  <c r="B152" i="9"/>
  <c r="V151" i="9"/>
  <c r="T151" i="9"/>
  <c r="O151" i="9"/>
  <c r="L151" i="9"/>
  <c r="K151" i="9"/>
  <c r="J151" i="9"/>
  <c r="I151" i="9"/>
  <c r="H151" i="9"/>
  <c r="G151" i="9"/>
  <c r="F151" i="9"/>
  <c r="E151" i="9"/>
  <c r="D151" i="9"/>
  <c r="C151" i="9"/>
  <c r="B151" i="9"/>
  <c r="V150" i="9"/>
  <c r="T150" i="9"/>
  <c r="O150" i="9"/>
  <c r="L150" i="9"/>
  <c r="K150" i="9"/>
  <c r="J150" i="9"/>
  <c r="I150" i="9"/>
  <c r="H150" i="9"/>
  <c r="G150" i="9"/>
  <c r="F150" i="9"/>
  <c r="E150" i="9"/>
  <c r="D150" i="9"/>
  <c r="C150" i="9"/>
  <c r="B150" i="9"/>
  <c r="V149" i="9"/>
  <c r="T149" i="9"/>
  <c r="O149" i="9"/>
  <c r="L149" i="9"/>
  <c r="K149" i="9"/>
  <c r="J149" i="9"/>
  <c r="I149" i="9"/>
  <c r="H149" i="9"/>
  <c r="R149" i="9" s="1"/>
  <c r="G149" i="9"/>
  <c r="F149" i="9"/>
  <c r="E149" i="9"/>
  <c r="D149" i="9"/>
  <c r="C149" i="9"/>
  <c r="B149" i="9"/>
  <c r="V148" i="9"/>
  <c r="T148" i="9"/>
  <c r="O148" i="9"/>
  <c r="L148" i="9"/>
  <c r="K148" i="9"/>
  <c r="J148" i="9"/>
  <c r="I148" i="9"/>
  <c r="H148" i="9"/>
  <c r="G148" i="9"/>
  <c r="F148" i="9"/>
  <c r="E148" i="9"/>
  <c r="D148" i="9"/>
  <c r="C148" i="9"/>
  <c r="B148" i="9"/>
  <c r="V147" i="9"/>
  <c r="T147" i="9"/>
  <c r="O147" i="9"/>
  <c r="L147" i="9"/>
  <c r="K147" i="9"/>
  <c r="J147" i="9"/>
  <c r="I147" i="9"/>
  <c r="H147" i="9"/>
  <c r="G147" i="9"/>
  <c r="F147" i="9"/>
  <c r="E147" i="9"/>
  <c r="D147" i="9"/>
  <c r="C147" i="9"/>
  <c r="B147" i="9"/>
  <c r="V146" i="9"/>
  <c r="T146" i="9"/>
  <c r="O146" i="9"/>
  <c r="L146" i="9"/>
  <c r="K146" i="9"/>
  <c r="J146" i="9"/>
  <c r="I146" i="9"/>
  <c r="H146" i="9"/>
  <c r="G146" i="9"/>
  <c r="F146" i="9"/>
  <c r="E146" i="9"/>
  <c r="D146" i="9"/>
  <c r="C146" i="9"/>
  <c r="B146" i="9"/>
  <c r="V145" i="9"/>
  <c r="T145" i="9"/>
  <c r="O145" i="9"/>
  <c r="L145" i="9"/>
  <c r="K145" i="9"/>
  <c r="J145" i="9"/>
  <c r="I145" i="9"/>
  <c r="H145" i="9"/>
  <c r="G145" i="9"/>
  <c r="F145" i="9"/>
  <c r="E145" i="9"/>
  <c r="D145" i="9"/>
  <c r="C145" i="9"/>
  <c r="B145" i="9"/>
  <c r="V144" i="9"/>
  <c r="T144" i="9"/>
  <c r="O144" i="9"/>
  <c r="L144" i="9"/>
  <c r="K144" i="9"/>
  <c r="J144" i="9"/>
  <c r="I144" i="9"/>
  <c r="H144" i="9"/>
  <c r="R144" i="9" s="1"/>
  <c r="G144" i="9"/>
  <c r="F144" i="9"/>
  <c r="E144" i="9"/>
  <c r="D144" i="9"/>
  <c r="C144" i="9"/>
  <c r="B144" i="9"/>
  <c r="V143" i="9"/>
  <c r="T143" i="9"/>
  <c r="O143" i="9"/>
  <c r="L143" i="9"/>
  <c r="K143" i="9"/>
  <c r="J143" i="9"/>
  <c r="I143" i="9"/>
  <c r="H143" i="9"/>
  <c r="G143" i="9"/>
  <c r="F143" i="9"/>
  <c r="E143" i="9"/>
  <c r="D143" i="9"/>
  <c r="C143" i="9"/>
  <c r="B143" i="9"/>
  <c r="V142" i="9"/>
  <c r="T142" i="9"/>
  <c r="O142" i="9"/>
  <c r="L142" i="9"/>
  <c r="K142" i="9"/>
  <c r="J142" i="9"/>
  <c r="I142" i="9"/>
  <c r="H142" i="9"/>
  <c r="G142" i="9"/>
  <c r="F142" i="9"/>
  <c r="E142" i="9"/>
  <c r="D142" i="9"/>
  <c r="C142" i="9"/>
  <c r="B142" i="9"/>
  <c r="V141" i="9"/>
  <c r="T141" i="9"/>
  <c r="O141" i="9"/>
  <c r="L141" i="9"/>
  <c r="K141" i="9"/>
  <c r="J141" i="9"/>
  <c r="I141" i="9"/>
  <c r="H141" i="9"/>
  <c r="R141" i="9" s="1"/>
  <c r="G141" i="9"/>
  <c r="F141" i="9"/>
  <c r="E141" i="9"/>
  <c r="D141" i="9"/>
  <c r="C141" i="9"/>
  <c r="B141" i="9"/>
  <c r="V140" i="9"/>
  <c r="T140" i="9"/>
  <c r="O140" i="9"/>
  <c r="L140" i="9"/>
  <c r="K140" i="9"/>
  <c r="J140" i="9"/>
  <c r="I140" i="9"/>
  <c r="H140" i="9"/>
  <c r="R140" i="9" s="1"/>
  <c r="G140" i="9"/>
  <c r="F140" i="9"/>
  <c r="E140" i="9"/>
  <c r="D140" i="9"/>
  <c r="C140" i="9"/>
  <c r="B140" i="9"/>
  <c r="V139" i="9"/>
  <c r="T139" i="9"/>
  <c r="O139" i="9"/>
  <c r="L139" i="9"/>
  <c r="K139" i="9"/>
  <c r="J139" i="9"/>
  <c r="I139" i="9"/>
  <c r="H139" i="9"/>
  <c r="G139" i="9"/>
  <c r="F139" i="9"/>
  <c r="E139" i="9"/>
  <c r="D139" i="9"/>
  <c r="C139" i="9"/>
  <c r="B139" i="9"/>
  <c r="V138" i="9"/>
  <c r="T138" i="9"/>
  <c r="O138" i="9"/>
  <c r="L138" i="9"/>
  <c r="K138" i="9"/>
  <c r="J138" i="9"/>
  <c r="I138" i="9"/>
  <c r="H138" i="9"/>
  <c r="G138" i="9"/>
  <c r="F138" i="9"/>
  <c r="E138" i="9"/>
  <c r="D138" i="9"/>
  <c r="C138" i="9"/>
  <c r="B138" i="9"/>
  <c r="V137" i="9"/>
  <c r="T137" i="9"/>
  <c r="O137" i="9"/>
  <c r="L137" i="9"/>
  <c r="K137" i="9"/>
  <c r="J137" i="9"/>
  <c r="I137" i="9"/>
  <c r="H137" i="9"/>
  <c r="G137" i="9"/>
  <c r="F137" i="9"/>
  <c r="E137" i="9"/>
  <c r="D137" i="9"/>
  <c r="C137" i="9"/>
  <c r="B137" i="9"/>
  <c r="V136" i="9"/>
  <c r="T136" i="9"/>
  <c r="O136" i="9"/>
  <c r="L136" i="9"/>
  <c r="K136" i="9"/>
  <c r="J136" i="9"/>
  <c r="I136" i="9"/>
  <c r="H136" i="9"/>
  <c r="R136" i="9" s="1"/>
  <c r="G136" i="9"/>
  <c r="F136" i="9"/>
  <c r="E136" i="9"/>
  <c r="D136" i="9"/>
  <c r="C136" i="9"/>
  <c r="B136" i="9"/>
  <c r="V135" i="9"/>
  <c r="T135" i="9"/>
  <c r="O135" i="9"/>
  <c r="L135" i="9"/>
  <c r="K135" i="9"/>
  <c r="J135" i="9"/>
  <c r="I135" i="9"/>
  <c r="H135" i="9"/>
  <c r="R135" i="9" s="1"/>
  <c r="G135" i="9"/>
  <c r="F135" i="9"/>
  <c r="E135" i="9"/>
  <c r="D135" i="9"/>
  <c r="C135" i="9"/>
  <c r="B135" i="9"/>
  <c r="V134" i="9"/>
  <c r="T134" i="9"/>
  <c r="O134" i="9"/>
  <c r="L134" i="9"/>
  <c r="K134" i="9"/>
  <c r="J134" i="9"/>
  <c r="I134" i="9"/>
  <c r="H134" i="9"/>
  <c r="G134" i="9"/>
  <c r="F134" i="9"/>
  <c r="E134" i="9"/>
  <c r="D134" i="9"/>
  <c r="C134" i="9"/>
  <c r="B134" i="9"/>
  <c r="V133" i="9"/>
  <c r="T133" i="9"/>
  <c r="O133" i="9"/>
  <c r="L133" i="9"/>
  <c r="K133" i="9"/>
  <c r="J133" i="9"/>
  <c r="I133" i="9"/>
  <c r="H133" i="9"/>
  <c r="R133" i="9" s="1"/>
  <c r="G133" i="9"/>
  <c r="F133" i="9"/>
  <c r="E133" i="9"/>
  <c r="D133" i="9"/>
  <c r="C133" i="9"/>
  <c r="B133" i="9"/>
  <c r="V132" i="9"/>
  <c r="T132" i="9"/>
  <c r="O132" i="9"/>
  <c r="L132" i="9"/>
  <c r="K132" i="9"/>
  <c r="J132" i="9"/>
  <c r="I132" i="9"/>
  <c r="H132" i="9"/>
  <c r="R132" i="9" s="1"/>
  <c r="G132" i="9"/>
  <c r="F132" i="9"/>
  <c r="E132" i="9"/>
  <c r="D132" i="9"/>
  <c r="C132" i="9"/>
  <c r="B132" i="9"/>
  <c r="V131" i="9"/>
  <c r="T131" i="9"/>
  <c r="O131" i="9"/>
  <c r="L131" i="9"/>
  <c r="K131" i="9"/>
  <c r="J131" i="9"/>
  <c r="I131" i="9"/>
  <c r="H131" i="9"/>
  <c r="G131" i="9"/>
  <c r="F131" i="9"/>
  <c r="E131" i="9"/>
  <c r="D131" i="9"/>
  <c r="C131" i="9"/>
  <c r="B131" i="9"/>
  <c r="V130" i="9"/>
  <c r="T130" i="9"/>
  <c r="O130" i="9"/>
  <c r="L130" i="9"/>
  <c r="K130" i="9"/>
  <c r="J130" i="9"/>
  <c r="I130" i="9"/>
  <c r="H130" i="9"/>
  <c r="G130" i="9"/>
  <c r="F130" i="9"/>
  <c r="E130" i="9"/>
  <c r="D130" i="9"/>
  <c r="C130" i="9"/>
  <c r="B130" i="9"/>
  <c r="V129" i="9"/>
  <c r="T129" i="9"/>
  <c r="O129" i="9"/>
  <c r="L129" i="9"/>
  <c r="K129" i="9"/>
  <c r="J129" i="9"/>
  <c r="I129" i="9"/>
  <c r="H129" i="9"/>
  <c r="G129" i="9"/>
  <c r="F129" i="9"/>
  <c r="E129" i="9"/>
  <c r="D129" i="9"/>
  <c r="C129" i="9"/>
  <c r="B129" i="9"/>
  <c r="V128" i="9"/>
  <c r="T128" i="9"/>
  <c r="O128" i="9"/>
  <c r="L128" i="9"/>
  <c r="K128" i="9"/>
  <c r="J128" i="9"/>
  <c r="I128" i="9"/>
  <c r="H128" i="9"/>
  <c r="R128" i="9" s="1"/>
  <c r="G128" i="9"/>
  <c r="F128" i="9"/>
  <c r="E128" i="9"/>
  <c r="D128" i="9"/>
  <c r="C128" i="9"/>
  <c r="B128" i="9"/>
  <c r="V127" i="9"/>
  <c r="T127" i="9"/>
  <c r="O127" i="9"/>
  <c r="L127" i="9"/>
  <c r="K127" i="9"/>
  <c r="J127" i="9"/>
  <c r="I127" i="9"/>
  <c r="H127" i="9"/>
  <c r="R127" i="9" s="1"/>
  <c r="G127" i="9"/>
  <c r="F127" i="9"/>
  <c r="E127" i="9"/>
  <c r="D127" i="9"/>
  <c r="C127" i="9"/>
  <c r="B127" i="9"/>
  <c r="V126" i="9"/>
  <c r="T126" i="9"/>
  <c r="O126" i="9"/>
  <c r="L126" i="9"/>
  <c r="K126" i="9"/>
  <c r="J126" i="9"/>
  <c r="I126" i="9"/>
  <c r="H126" i="9"/>
  <c r="G126" i="9"/>
  <c r="F126" i="9"/>
  <c r="E126" i="9"/>
  <c r="D126" i="9"/>
  <c r="C126" i="9"/>
  <c r="B126" i="9"/>
  <c r="V125" i="9"/>
  <c r="T125" i="9"/>
  <c r="O125" i="9"/>
  <c r="L125" i="9"/>
  <c r="K125" i="9"/>
  <c r="J125" i="9"/>
  <c r="I125" i="9"/>
  <c r="H125" i="9"/>
  <c r="R125" i="9" s="1"/>
  <c r="G125" i="9"/>
  <c r="F125" i="9"/>
  <c r="E125" i="9"/>
  <c r="D125" i="9"/>
  <c r="C125" i="9"/>
  <c r="B125" i="9"/>
  <c r="V124" i="9"/>
  <c r="T124" i="9"/>
  <c r="O124" i="9"/>
  <c r="L124" i="9"/>
  <c r="K124" i="9"/>
  <c r="J124" i="9"/>
  <c r="I124" i="9"/>
  <c r="H124" i="9"/>
  <c r="R124" i="9" s="1"/>
  <c r="G124" i="9"/>
  <c r="F124" i="9"/>
  <c r="E124" i="9"/>
  <c r="D124" i="9"/>
  <c r="C124" i="9"/>
  <c r="B124" i="9"/>
  <c r="V123" i="9"/>
  <c r="T123" i="9"/>
  <c r="O123" i="9"/>
  <c r="L123" i="9"/>
  <c r="K123" i="9"/>
  <c r="J123" i="9"/>
  <c r="I123" i="9"/>
  <c r="H123" i="9"/>
  <c r="G123" i="9"/>
  <c r="F123" i="9"/>
  <c r="E123" i="9"/>
  <c r="D123" i="9"/>
  <c r="C123" i="9"/>
  <c r="B123" i="9"/>
  <c r="V122" i="9"/>
  <c r="T122" i="9"/>
  <c r="O122" i="9"/>
  <c r="L122" i="9"/>
  <c r="K122" i="9"/>
  <c r="J122" i="9"/>
  <c r="I122" i="9"/>
  <c r="H122" i="9"/>
  <c r="R122" i="9" s="1"/>
  <c r="G122" i="9"/>
  <c r="F122" i="9"/>
  <c r="E122" i="9"/>
  <c r="D122" i="9"/>
  <c r="C122" i="9"/>
  <c r="B122" i="9"/>
  <c r="V121" i="9"/>
  <c r="T121" i="9"/>
  <c r="O121" i="9"/>
  <c r="L121" i="9"/>
  <c r="K121" i="9"/>
  <c r="J121" i="9"/>
  <c r="I121" i="9"/>
  <c r="H121" i="9"/>
  <c r="G121" i="9"/>
  <c r="F121" i="9"/>
  <c r="E121" i="9"/>
  <c r="D121" i="9"/>
  <c r="C121" i="9"/>
  <c r="B121" i="9"/>
  <c r="V120" i="9"/>
  <c r="T120" i="9"/>
  <c r="O120" i="9"/>
  <c r="L120" i="9"/>
  <c r="K120" i="9"/>
  <c r="J120" i="9"/>
  <c r="I120" i="9"/>
  <c r="H120" i="9"/>
  <c r="R120" i="9" s="1"/>
  <c r="G120" i="9"/>
  <c r="F120" i="9"/>
  <c r="E120" i="9"/>
  <c r="D120" i="9"/>
  <c r="C120" i="9"/>
  <c r="B120" i="9"/>
  <c r="V119" i="9"/>
  <c r="T119" i="9"/>
  <c r="O119" i="9"/>
  <c r="L119" i="9"/>
  <c r="K119" i="9"/>
  <c r="J119" i="9"/>
  <c r="I119" i="9"/>
  <c r="H119" i="9"/>
  <c r="R119" i="9" s="1"/>
  <c r="G119" i="9"/>
  <c r="F119" i="9"/>
  <c r="E119" i="9"/>
  <c r="D119" i="9"/>
  <c r="C119" i="9"/>
  <c r="B119" i="9"/>
  <c r="V118" i="9"/>
  <c r="T118" i="9"/>
  <c r="O118" i="9"/>
  <c r="L118" i="9"/>
  <c r="K118" i="9"/>
  <c r="J118" i="9"/>
  <c r="I118" i="9"/>
  <c r="H118" i="9"/>
  <c r="G118" i="9"/>
  <c r="F118" i="9"/>
  <c r="E118" i="9"/>
  <c r="D118" i="9"/>
  <c r="C118" i="9"/>
  <c r="B118" i="9"/>
  <c r="V117" i="9"/>
  <c r="T117" i="9"/>
  <c r="O117" i="9"/>
  <c r="L117" i="9"/>
  <c r="K117" i="9"/>
  <c r="J117" i="9"/>
  <c r="I117" i="9"/>
  <c r="H117" i="9"/>
  <c r="R117" i="9" s="1"/>
  <c r="G117" i="9"/>
  <c r="F117" i="9"/>
  <c r="E117" i="9"/>
  <c r="D117" i="9"/>
  <c r="C117" i="9"/>
  <c r="B117" i="9"/>
  <c r="V116" i="9"/>
  <c r="T116" i="9"/>
  <c r="O116" i="9"/>
  <c r="L116" i="9"/>
  <c r="K116" i="9"/>
  <c r="J116" i="9"/>
  <c r="I116" i="9"/>
  <c r="H116" i="9"/>
  <c r="R116" i="9" s="1"/>
  <c r="G116" i="9"/>
  <c r="F116" i="9"/>
  <c r="E116" i="9"/>
  <c r="D116" i="9"/>
  <c r="C116" i="9"/>
  <c r="B116" i="9"/>
  <c r="V115" i="9"/>
  <c r="T115" i="9"/>
  <c r="O115" i="9"/>
  <c r="L115" i="9"/>
  <c r="K115" i="9"/>
  <c r="J115" i="9"/>
  <c r="I115" i="9"/>
  <c r="H115" i="9"/>
  <c r="G115" i="9"/>
  <c r="F115" i="9"/>
  <c r="E115" i="9"/>
  <c r="D115" i="9"/>
  <c r="C115" i="9"/>
  <c r="B115" i="9"/>
  <c r="V114" i="9"/>
  <c r="T114" i="9"/>
  <c r="O114" i="9"/>
  <c r="L114" i="9"/>
  <c r="K114" i="9"/>
  <c r="J114" i="9"/>
  <c r="I114" i="9"/>
  <c r="H114" i="9"/>
  <c r="G114" i="9"/>
  <c r="F114" i="9"/>
  <c r="E114" i="9"/>
  <c r="D114" i="9"/>
  <c r="C114" i="9"/>
  <c r="B114" i="9"/>
  <c r="V113" i="9"/>
  <c r="T113" i="9"/>
  <c r="O113" i="9"/>
  <c r="L113" i="9"/>
  <c r="K113" i="9"/>
  <c r="J113" i="9"/>
  <c r="I113" i="9"/>
  <c r="H113" i="9"/>
  <c r="G113" i="9"/>
  <c r="F113" i="9"/>
  <c r="E113" i="9"/>
  <c r="D113" i="9"/>
  <c r="C113" i="9"/>
  <c r="B113" i="9"/>
  <c r="V112" i="9"/>
  <c r="T112" i="9"/>
  <c r="O112" i="9"/>
  <c r="L112" i="9"/>
  <c r="K112" i="9"/>
  <c r="J112" i="9"/>
  <c r="I112" i="9"/>
  <c r="H112" i="9"/>
  <c r="G112" i="9"/>
  <c r="F112" i="9"/>
  <c r="E112" i="9"/>
  <c r="D112" i="9"/>
  <c r="C112" i="9"/>
  <c r="B112" i="9"/>
  <c r="V111" i="9"/>
  <c r="T111" i="9"/>
  <c r="O111" i="9"/>
  <c r="L111" i="9"/>
  <c r="K111" i="9"/>
  <c r="J111" i="9"/>
  <c r="I111" i="9"/>
  <c r="H111" i="9"/>
  <c r="R111" i="9" s="1"/>
  <c r="G111" i="9"/>
  <c r="F111" i="9"/>
  <c r="E111" i="9"/>
  <c r="D111" i="9"/>
  <c r="C111" i="9"/>
  <c r="B111" i="9"/>
  <c r="V110" i="9"/>
  <c r="T110" i="9"/>
  <c r="O110" i="9"/>
  <c r="L110" i="9"/>
  <c r="K110" i="9"/>
  <c r="J110" i="9"/>
  <c r="I110" i="9"/>
  <c r="H110" i="9"/>
  <c r="G110" i="9"/>
  <c r="F110" i="9"/>
  <c r="E110" i="9"/>
  <c r="D110" i="9"/>
  <c r="C110" i="9"/>
  <c r="B110" i="9"/>
  <c r="V109" i="9"/>
  <c r="T109" i="9"/>
  <c r="O109" i="9"/>
  <c r="L109" i="9"/>
  <c r="K109" i="9"/>
  <c r="J109" i="9"/>
  <c r="I109" i="9"/>
  <c r="H109" i="9"/>
  <c r="R109" i="9" s="1"/>
  <c r="G109" i="9"/>
  <c r="F109" i="9"/>
  <c r="E109" i="9"/>
  <c r="D109" i="9"/>
  <c r="C109" i="9"/>
  <c r="B109" i="9"/>
  <c r="V108" i="9"/>
  <c r="T108" i="9"/>
  <c r="O108" i="9"/>
  <c r="L108" i="9"/>
  <c r="K108" i="9"/>
  <c r="J108" i="9"/>
  <c r="I108" i="9"/>
  <c r="H108" i="9"/>
  <c r="R108" i="9" s="1"/>
  <c r="G108" i="9"/>
  <c r="F108" i="9"/>
  <c r="E108" i="9"/>
  <c r="D108" i="9"/>
  <c r="C108" i="9"/>
  <c r="B108" i="9"/>
  <c r="V107" i="9"/>
  <c r="T107" i="9"/>
  <c r="O107" i="9"/>
  <c r="L107" i="9"/>
  <c r="K107" i="9"/>
  <c r="J107" i="9"/>
  <c r="I107" i="9"/>
  <c r="H107" i="9"/>
  <c r="G107" i="9"/>
  <c r="F107" i="9"/>
  <c r="E107" i="9"/>
  <c r="D107" i="9"/>
  <c r="C107" i="9"/>
  <c r="B107" i="9"/>
  <c r="V106" i="9"/>
  <c r="T106" i="9"/>
  <c r="O106" i="9"/>
  <c r="L106" i="9"/>
  <c r="K106" i="9"/>
  <c r="J106" i="9"/>
  <c r="I106" i="9"/>
  <c r="H106" i="9"/>
  <c r="G106" i="9"/>
  <c r="F106" i="9"/>
  <c r="E106" i="9"/>
  <c r="D106" i="9"/>
  <c r="C106" i="9"/>
  <c r="B106" i="9"/>
  <c r="V105" i="9"/>
  <c r="T105" i="9"/>
  <c r="O105" i="9"/>
  <c r="L105" i="9"/>
  <c r="K105" i="9"/>
  <c r="J105" i="9"/>
  <c r="I105" i="9"/>
  <c r="H105" i="9"/>
  <c r="G105" i="9"/>
  <c r="F105" i="9"/>
  <c r="E105" i="9"/>
  <c r="D105" i="9"/>
  <c r="C105" i="9"/>
  <c r="B105" i="9"/>
  <c r="V104" i="9"/>
  <c r="T104" i="9"/>
  <c r="O104" i="9"/>
  <c r="L104" i="9"/>
  <c r="K104" i="9"/>
  <c r="J104" i="9"/>
  <c r="I104" i="9"/>
  <c r="H104" i="9"/>
  <c r="G104" i="9"/>
  <c r="F104" i="9"/>
  <c r="E104" i="9"/>
  <c r="D104" i="9"/>
  <c r="C104" i="9"/>
  <c r="B104" i="9"/>
  <c r="V103" i="9"/>
  <c r="T103" i="9"/>
  <c r="O103" i="9"/>
  <c r="L103" i="9"/>
  <c r="K103" i="9"/>
  <c r="J103" i="9"/>
  <c r="I103" i="9"/>
  <c r="H103" i="9"/>
  <c r="R103" i="9" s="1"/>
  <c r="G103" i="9"/>
  <c r="F103" i="9"/>
  <c r="E103" i="9"/>
  <c r="D103" i="9"/>
  <c r="C103" i="9"/>
  <c r="B103" i="9"/>
  <c r="V102" i="9"/>
  <c r="T102" i="9"/>
  <c r="O102" i="9"/>
  <c r="L102" i="9"/>
  <c r="K102" i="9"/>
  <c r="J102" i="9"/>
  <c r="I102" i="9"/>
  <c r="H102" i="9"/>
  <c r="G102" i="9"/>
  <c r="F102" i="9"/>
  <c r="E102" i="9"/>
  <c r="D102" i="9"/>
  <c r="C102" i="9"/>
  <c r="B102" i="9"/>
  <c r="V101" i="9"/>
  <c r="T101" i="9"/>
  <c r="O101" i="9"/>
  <c r="L101" i="9"/>
  <c r="K101" i="9"/>
  <c r="J101" i="9"/>
  <c r="I101" i="9"/>
  <c r="H101" i="9"/>
  <c r="R101" i="9" s="1"/>
  <c r="G101" i="9"/>
  <c r="F101" i="9"/>
  <c r="E101" i="9"/>
  <c r="D101" i="9"/>
  <c r="C101" i="9"/>
  <c r="B101" i="9"/>
  <c r="V100" i="9"/>
  <c r="T100" i="9"/>
  <c r="O100" i="9"/>
  <c r="L100" i="9"/>
  <c r="K100" i="9"/>
  <c r="J100" i="9"/>
  <c r="I100" i="9"/>
  <c r="H100" i="9"/>
  <c r="R100" i="9" s="1"/>
  <c r="G100" i="9"/>
  <c r="F100" i="9"/>
  <c r="E100" i="9"/>
  <c r="D100" i="9"/>
  <c r="C100" i="9"/>
  <c r="B100" i="9"/>
  <c r="V99" i="9"/>
  <c r="T99" i="9"/>
  <c r="O99" i="9"/>
  <c r="L99" i="9"/>
  <c r="K99" i="9"/>
  <c r="J99" i="9"/>
  <c r="I99" i="9"/>
  <c r="H99" i="9"/>
  <c r="G99" i="9"/>
  <c r="F99" i="9"/>
  <c r="E99" i="9"/>
  <c r="D99" i="9"/>
  <c r="C99" i="9"/>
  <c r="B99" i="9"/>
  <c r="V98" i="9"/>
  <c r="T98" i="9"/>
  <c r="O98" i="9"/>
  <c r="L98" i="9"/>
  <c r="K98" i="9"/>
  <c r="J98" i="9"/>
  <c r="I98" i="9"/>
  <c r="H98" i="9"/>
  <c r="G98" i="9"/>
  <c r="F98" i="9"/>
  <c r="E98" i="9"/>
  <c r="D98" i="9"/>
  <c r="C98" i="9"/>
  <c r="B98" i="9"/>
  <c r="V97" i="9"/>
  <c r="T97" i="9"/>
  <c r="O97" i="9"/>
  <c r="L97" i="9"/>
  <c r="K97" i="9"/>
  <c r="J97" i="9"/>
  <c r="I97" i="9"/>
  <c r="H97" i="9"/>
  <c r="G97" i="9"/>
  <c r="F97" i="9"/>
  <c r="E97" i="9"/>
  <c r="D97" i="9"/>
  <c r="C97" i="9"/>
  <c r="B97" i="9"/>
  <c r="V96" i="9"/>
  <c r="T96" i="9"/>
  <c r="O96" i="9"/>
  <c r="L96" i="9"/>
  <c r="K96" i="9"/>
  <c r="J96" i="9"/>
  <c r="I96" i="9"/>
  <c r="H96" i="9"/>
  <c r="R96" i="9" s="1"/>
  <c r="G96" i="9"/>
  <c r="F96" i="9"/>
  <c r="E96" i="9"/>
  <c r="D96" i="9"/>
  <c r="C96" i="9"/>
  <c r="B96" i="9"/>
  <c r="V95" i="9"/>
  <c r="T95" i="9"/>
  <c r="O95" i="9"/>
  <c r="L95" i="9"/>
  <c r="K95" i="9"/>
  <c r="J95" i="9"/>
  <c r="I95" i="9"/>
  <c r="H95" i="9"/>
  <c r="R95" i="9" s="1"/>
  <c r="G95" i="9"/>
  <c r="F95" i="9"/>
  <c r="E95" i="9"/>
  <c r="D95" i="9"/>
  <c r="C95" i="9"/>
  <c r="B95" i="9"/>
  <c r="V94" i="9"/>
  <c r="T94" i="9"/>
  <c r="O94" i="9"/>
  <c r="L94" i="9"/>
  <c r="K94" i="9"/>
  <c r="J94" i="9"/>
  <c r="I94" i="9"/>
  <c r="H94" i="9"/>
  <c r="G94" i="9"/>
  <c r="F94" i="9"/>
  <c r="E94" i="9"/>
  <c r="D94" i="9"/>
  <c r="C94" i="9"/>
  <c r="B94" i="9"/>
  <c r="V93" i="9"/>
  <c r="T93" i="9"/>
  <c r="O93" i="9"/>
  <c r="L93" i="9"/>
  <c r="K93" i="9"/>
  <c r="J93" i="9"/>
  <c r="I93" i="9"/>
  <c r="H93" i="9"/>
  <c r="R93" i="9" s="1"/>
  <c r="G93" i="9"/>
  <c r="F93" i="9"/>
  <c r="E93" i="9"/>
  <c r="D93" i="9"/>
  <c r="C93" i="9"/>
  <c r="B93" i="9"/>
  <c r="V92" i="9"/>
  <c r="T92" i="9"/>
  <c r="O92" i="9"/>
  <c r="L92" i="9"/>
  <c r="K92" i="9"/>
  <c r="J92" i="9"/>
  <c r="I92" i="9"/>
  <c r="H92" i="9"/>
  <c r="R92" i="9" s="1"/>
  <c r="G92" i="9"/>
  <c r="F92" i="9"/>
  <c r="E92" i="9"/>
  <c r="D92" i="9"/>
  <c r="C92" i="9"/>
  <c r="B92" i="9"/>
  <c r="V91" i="9"/>
  <c r="T91" i="9"/>
  <c r="O91" i="9"/>
  <c r="L91" i="9"/>
  <c r="K91" i="9"/>
  <c r="J91" i="9"/>
  <c r="I91" i="9"/>
  <c r="H91" i="9"/>
  <c r="G91" i="9"/>
  <c r="F91" i="9"/>
  <c r="E91" i="9"/>
  <c r="D91" i="9"/>
  <c r="C91" i="9"/>
  <c r="B91" i="9"/>
  <c r="V90" i="9"/>
  <c r="T90" i="9"/>
  <c r="O90" i="9"/>
  <c r="L90" i="9"/>
  <c r="K90" i="9"/>
  <c r="J90" i="9"/>
  <c r="I90" i="9"/>
  <c r="H90" i="9"/>
  <c r="R90" i="9" s="1"/>
  <c r="G90" i="9"/>
  <c r="F90" i="9"/>
  <c r="E90" i="9"/>
  <c r="D90" i="9"/>
  <c r="C90" i="9"/>
  <c r="B90" i="9"/>
  <c r="V89" i="9"/>
  <c r="T89" i="9"/>
  <c r="O89" i="9"/>
  <c r="L89" i="9"/>
  <c r="K89" i="9"/>
  <c r="J89" i="9"/>
  <c r="I89" i="9"/>
  <c r="H89" i="9"/>
  <c r="G89" i="9"/>
  <c r="F89" i="9"/>
  <c r="E89" i="9"/>
  <c r="D89" i="9"/>
  <c r="C89" i="9"/>
  <c r="B89" i="9"/>
  <c r="V88" i="9"/>
  <c r="T88" i="9"/>
  <c r="O88" i="9"/>
  <c r="L88" i="9"/>
  <c r="K88" i="9"/>
  <c r="J88" i="9"/>
  <c r="I88" i="9"/>
  <c r="H88" i="9"/>
  <c r="G88" i="9"/>
  <c r="F88" i="9"/>
  <c r="E88" i="9"/>
  <c r="D88" i="9"/>
  <c r="C88" i="9"/>
  <c r="B88" i="9"/>
  <c r="V87" i="9"/>
  <c r="T87" i="9"/>
  <c r="O87" i="9"/>
  <c r="L87" i="9"/>
  <c r="K87" i="9"/>
  <c r="J87" i="9"/>
  <c r="I87" i="9"/>
  <c r="H87" i="9"/>
  <c r="R87" i="9" s="1"/>
  <c r="G87" i="9"/>
  <c r="F87" i="9"/>
  <c r="E87" i="9"/>
  <c r="D87" i="9"/>
  <c r="C87" i="9"/>
  <c r="B87" i="9"/>
  <c r="V86" i="9"/>
  <c r="T86" i="9"/>
  <c r="O86" i="9"/>
  <c r="L86" i="9"/>
  <c r="K86" i="9"/>
  <c r="J86" i="9"/>
  <c r="I86" i="9"/>
  <c r="H86" i="9"/>
  <c r="G86" i="9"/>
  <c r="F86" i="9"/>
  <c r="E86" i="9"/>
  <c r="D86" i="9"/>
  <c r="C86" i="9"/>
  <c r="B86" i="9"/>
  <c r="V85" i="9"/>
  <c r="T85" i="9"/>
  <c r="O85" i="9"/>
  <c r="L85" i="9"/>
  <c r="K85" i="9"/>
  <c r="J85" i="9"/>
  <c r="I85" i="9"/>
  <c r="H85" i="9"/>
  <c r="R85" i="9" s="1"/>
  <c r="G85" i="9"/>
  <c r="F85" i="9"/>
  <c r="E85" i="9"/>
  <c r="D85" i="9"/>
  <c r="C85" i="9"/>
  <c r="B85" i="9"/>
  <c r="V84" i="9"/>
  <c r="T84" i="9"/>
  <c r="O84" i="9"/>
  <c r="L84" i="9"/>
  <c r="K84" i="9"/>
  <c r="J84" i="9"/>
  <c r="I84" i="9"/>
  <c r="H84" i="9"/>
  <c r="R84" i="9" s="1"/>
  <c r="G84" i="9"/>
  <c r="F84" i="9"/>
  <c r="E84" i="9"/>
  <c r="D84" i="9"/>
  <c r="C84" i="9"/>
  <c r="B84" i="9"/>
  <c r="V83" i="9"/>
  <c r="T83" i="9"/>
  <c r="O83" i="9"/>
  <c r="L83" i="9"/>
  <c r="K83" i="9"/>
  <c r="J83" i="9"/>
  <c r="I83" i="9"/>
  <c r="H83" i="9"/>
  <c r="G83" i="9"/>
  <c r="F83" i="9"/>
  <c r="E83" i="9"/>
  <c r="D83" i="9"/>
  <c r="C83" i="9"/>
  <c r="B83" i="9"/>
  <c r="V82" i="9"/>
  <c r="T82" i="9"/>
  <c r="O82" i="9"/>
  <c r="L82" i="9"/>
  <c r="K82" i="9"/>
  <c r="J82" i="9"/>
  <c r="I82" i="9"/>
  <c r="H82" i="9"/>
  <c r="R82" i="9" s="1"/>
  <c r="G82" i="9"/>
  <c r="F82" i="9"/>
  <c r="E82" i="9"/>
  <c r="D82" i="9"/>
  <c r="C82" i="9"/>
  <c r="B82" i="9"/>
  <c r="V81" i="9"/>
  <c r="T81" i="9"/>
  <c r="O81" i="9"/>
  <c r="L81" i="9"/>
  <c r="K81" i="9"/>
  <c r="J81" i="9"/>
  <c r="I81" i="9"/>
  <c r="H81" i="9"/>
  <c r="G81" i="9"/>
  <c r="F81" i="9"/>
  <c r="E81" i="9"/>
  <c r="D81" i="9"/>
  <c r="C81" i="9"/>
  <c r="B81" i="9"/>
  <c r="V80" i="9"/>
  <c r="T80" i="9"/>
  <c r="O80" i="9"/>
  <c r="L80" i="9"/>
  <c r="K80" i="9"/>
  <c r="J80" i="9"/>
  <c r="I80" i="9"/>
  <c r="H80" i="9"/>
  <c r="R80" i="9" s="1"/>
  <c r="G80" i="9"/>
  <c r="F80" i="9"/>
  <c r="E80" i="9"/>
  <c r="D80" i="9"/>
  <c r="C80" i="9"/>
  <c r="B80" i="9"/>
  <c r="V79" i="9"/>
  <c r="T79" i="9"/>
  <c r="O79" i="9"/>
  <c r="L79" i="9"/>
  <c r="K79" i="9"/>
  <c r="J79" i="9"/>
  <c r="I79" i="9"/>
  <c r="H79" i="9"/>
  <c r="G79" i="9"/>
  <c r="F79" i="9"/>
  <c r="E79" i="9"/>
  <c r="D79" i="9"/>
  <c r="C79" i="9"/>
  <c r="B79" i="9"/>
  <c r="V78" i="9"/>
  <c r="T78" i="9"/>
  <c r="O78" i="9"/>
  <c r="L78" i="9"/>
  <c r="K78" i="9"/>
  <c r="J78" i="9"/>
  <c r="I78" i="9"/>
  <c r="H78" i="9"/>
  <c r="G78" i="9"/>
  <c r="F78" i="9"/>
  <c r="E78" i="9"/>
  <c r="D78" i="9"/>
  <c r="C78" i="9"/>
  <c r="B78" i="9"/>
  <c r="V77" i="9"/>
  <c r="T77" i="9"/>
  <c r="O77" i="9"/>
  <c r="L77" i="9"/>
  <c r="K77" i="9"/>
  <c r="J77" i="9"/>
  <c r="I77" i="9"/>
  <c r="H77" i="9"/>
  <c r="R77" i="9" s="1"/>
  <c r="G77" i="9"/>
  <c r="F77" i="9"/>
  <c r="E77" i="9"/>
  <c r="D77" i="9"/>
  <c r="C77" i="9"/>
  <c r="B77" i="9"/>
  <c r="V76" i="9"/>
  <c r="T76" i="9"/>
  <c r="O76" i="9"/>
  <c r="L76" i="9"/>
  <c r="K76" i="9"/>
  <c r="J76" i="9"/>
  <c r="I76" i="9"/>
  <c r="H76" i="9"/>
  <c r="R76" i="9" s="1"/>
  <c r="G76" i="9"/>
  <c r="F76" i="9"/>
  <c r="E76" i="9"/>
  <c r="D76" i="9"/>
  <c r="C76" i="9"/>
  <c r="B76" i="9"/>
  <c r="V75" i="9"/>
  <c r="T75" i="9"/>
  <c r="O75" i="9"/>
  <c r="L75" i="9"/>
  <c r="K75" i="9"/>
  <c r="J75" i="9"/>
  <c r="I75" i="9"/>
  <c r="H75" i="9"/>
  <c r="G75" i="9"/>
  <c r="F75" i="9"/>
  <c r="E75" i="9"/>
  <c r="D75" i="9"/>
  <c r="C75" i="9"/>
  <c r="B75" i="9"/>
  <c r="V74" i="9"/>
  <c r="T74" i="9"/>
  <c r="O74" i="9"/>
  <c r="L74" i="9"/>
  <c r="K74" i="9"/>
  <c r="J74" i="9"/>
  <c r="I74" i="9"/>
  <c r="H74" i="9"/>
  <c r="G74" i="9"/>
  <c r="F74" i="9"/>
  <c r="E74" i="9"/>
  <c r="D74" i="9"/>
  <c r="C74" i="9"/>
  <c r="B74" i="9"/>
  <c r="V73" i="9"/>
  <c r="T73" i="9"/>
  <c r="O73" i="9"/>
  <c r="L73" i="9"/>
  <c r="K73" i="9"/>
  <c r="J73" i="9"/>
  <c r="I73" i="9"/>
  <c r="H73" i="9"/>
  <c r="G73" i="9"/>
  <c r="F73" i="9"/>
  <c r="E73" i="9"/>
  <c r="D73" i="9"/>
  <c r="C73" i="9"/>
  <c r="B73" i="9"/>
  <c r="V72" i="9"/>
  <c r="T72" i="9"/>
  <c r="O72" i="9"/>
  <c r="L72" i="9"/>
  <c r="K72" i="9"/>
  <c r="J72" i="9"/>
  <c r="I72" i="9"/>
  <c r="H72" i="9"/>
  <c r="R72" i="9" s="1"/>
  <c r="G72" i="9"/>
  <c r="F72" i="9"/>
  <c r="E72" i="9"/>
  <c r="D72" i="9"/>
  <c r="C72" i="9"/>
  <c r="B72" i="9"/>
  <c r="V71" i="9"/>
  <c r="T71" i="9"/>
  <c r="O71" i="9"/>
  <c r="L71" i="9"/>
  <c r="K71" i="9"/>
  <c r="J71" i="9"/>
  <c r="I71" i="9"/>
  <c r="H71" i="9"/>
  <c r="R71" i="9" s="1"/>
  <c r="G71" i="9"/>
  <c r="F71" i="9"/>
  <c r="E71" i="9"/>
  <c r="D71" i="9"/>
  <c r="C71" i="9"/>
  <c r="B71" i="9"/>
  <c r="V70" i="9"/>
  <c r="T70" i="9"/>
  <c r="O70" i="9"/>
  <c r="L70" i="9"/>
  <c r="K70" i="9"/>
  <c r="J70" i="9"/>
  <c r="I70" i="9"/>
  <c r="H70" i="9"/>
  <c r="R70" i="9" s="1"/>
  <c r="G70" i="9"/>
  <c r="F70" i="9"/>
  <c r="E70" i="9"/>
  <c r="D70" i="9"/>
  <c r="C70" i="9"/>
  <c r="B70" i="9"/>
  <c r="V69" i="9"/>
  <c r="T69" i="9"/>
  <c r="O69" i="9"/>
  <c r="L69" i="9"/>
  <c r="K69" i="9"/>
  <c r="J69" i="9"/>
  <c r="I69" i="9"/>
  <c r="H69" i="9"/>
  <c r="G69" i="9"/>
  <c r="F69" i="9"/>
  <c r="E69" i="9"/>
  <c r="D69" i="9"/>
  <c r="C69" i="9"/>
  <c r="B69" i="9"/>
  <c r="V68" i="9"/>
  <c r="T68" i="9"/>
  <c r="O68" i="9"/>
  <c r="L68" i="9"/>
  <c r="K68" i="9"/>
  <c r="J68" i="9"/>
  <c r="I68" i="9"/>
  <c r="H68" i="9"/>
  <c r="R68" i="9" s="1"/>
  <c r="G68" i="9"/>
  <c r="F68" i="9"/>
  <c r="E68" i="9"/>
  <c r="D68" i="9"/>
  <c r="C68" i="9"/>
  <c r="B68" i="9"/>
  <c r="V67" i="9"/>
  <c r="T67" i="9"/>
  <c r="O67" i="9"/>
  <c r="L67" i="9"/>
  <c r="K67" i="9"/>
  <c r="J67" i="9"/>
  <c r="I67" i="9"/>
  <c r="H67" i="9"/>
  <c r="R67" i="9" s="1"/>
  <c r="G67" i="9"/>
  <c r="F67" i="9"/>
  <c r="E67" i="9"/>
  <c r="D67" i="9"/>
  <c r="C67" i="9"/>
  <c r="B67" i="9"/>
  <c r="V66" i="9"/>
  <c r="T66" i="9"/>
  <c r="O66" i="9"/>
  <c r="L66" i="9"/>
  <c r="K66" i="9"/>
  <c r="J66" i="9"/>
  <c r="I66" i="9"/>
  <c r="H66" i="9"/>
  <c r="G66" i="9"/>
  <c r="F66" i="9"/>
  <c r="E66" i="9"/>
  <c r="D66" i="9"/>
  <c r="C66" i="9"/>
  <c r="B66" i="9"/>
  <c r="V65" i="9"/>
  <c r="T65" i="9"/>
  <c r="O65" i="9"/>
  <c r="L65" i="9"/>
  <c r="K65" i="9"/>
  <c r="J65" i="9"/>
  <c r="I65" i="9"/>
  <c r="H65" i="9"/>
  <c r="G65" i="9"/>
  <c r="F65" i="9"/>
  <c r="E65" i="9"/>
  <c r="D65" i="9"/>
  <c r="C65" i="9"/>
  <c r="B65" i="9"/>
  <c r="V64" i="9"/>
  <c r="T64" i="9"/>
  <c r="O64" i="9"/>
  <c r="L64" i="9"/>
  <c r="K64" i="9"/>
  <c r="J64" i="9"/>
  <c r="I64" i="9"/>
  <c r="H64" i="9"/>
  <c r="G64" i="9"/>
  <c r="F64" i="9"/>
  <c r="E64" i="9"/>
  <c r="D64" i="9"/>
  <c r="C64" i="9"/>
  <c r="B64" i="9"/>
  <c r="V63" i="9"/>
  <c r="T63" i="9"/>
  <c r="O63" i="9"/>
  <c r="L63" i="9"/>
  <c r="K63" i="9"/>
  <c r="J63" i="9"/>
  <c r="I63" i="9"/>
  <c r="H63" i="9"/>
  <c r="R63" i="9" s="1"/>
  <c r="G63" i="9"/>
  <c r="F63" i="9"/>
  <c r="E63" i="9"/>
  <c r="D63" i="9"/>
  <c r="C63" i="9"/>
  <c r="B63" i="9"/>
  <c r="V62" i="9"/>
  <c r="T62" i="9"/>
  <c r="O62" i="9"/>
  <c r="L62" i="9"/>
  <c r="K62" i="9"/>
  <c r="J62" i="9"/>
  <c r="I62" i="9"/>
  <c r="H62" i="9"/>
  <c r="R62" i="9" s="1"/>
  <c r="G62" i="9"/>
  <c r="F62" i="9"/>
  <c r="E62" i="9"/>
  <c r="D62" i="9"/>
  <c r="C62" i="9"/>
  <c r="B62" i="9"/>
  <c r="V61" i="9"/>
  <c r="T61" i="9"/>
  <c r="O61" i="9"/>
  <c r="L61" i="9"/>
  <c r="K61" i="9"/>
  <c r="J61" i="9"/>
  <c r="I61" i="9"/>
  <c r="H61" i="9"/>
  <c r="G61" i="9"/>
  <c r="F61" i="9"/>
  <c r="E61" i="9"/>
  <c r="D61" i="9"/>
  <c r="C61" i="9"/>
  <c r="B61" i="9"/>
  <c r="V60" i="9"/>
  <c r="T60" i="9"/>
  <c r="O60" i="9"/>
  <c r="L60" i="9"/>
  <c r="K60" i="9"/>
  <c r="J60" i="9"/>
  <c r="I60" i="9"/>
  <c r="H60" i="9"/>
  <c r="R60" i="9" s="1"/>
  <c r="G60" i="9"/>
  <c r="F60" i="9"/>
  <c r="E60" i="9"/>
  <c r="D60" i="9"/>
  <c r="C60" i="9"/>
  <c r="B60" i="9"/>
  <c r="V59" i="9"/>
  <c r="T59" i="9"/>
  <c r="O59" i="9"/>
  <c r="L59" i="9"/>
  <c r="K59" i="9"/>
  <c r="J59" i="9"/>
  <c r="I59" i="9"/>
  <c r="H59" i="9"/>
  <c r="R59" i="9" s="1"/>
  <c r="G59" i="9"/>
  <c r="F59" i="9"/>
  <c r="E59" i="9"/>
  <c r="D59" i="9"/>
  <c r="C59" i="9"/>
  <c r="B59" i="9"/>
  <c r="V58" i="9"/>
  <c r="T58" i="9"/>
  <c r="O58" i="9"/>
  <c r="L58" i="9"/>
  <c r="K58" i="9"/>
  <c r="J58" i="9"/>
  <c r="I58" i="9"/>
  <c r="H58" i="9"/>
  <c r="G58" i="9"/>
  <c r="F58" i="9"/>
  <c r="E58" i="9"/>
  <c r="D58" i="9"/>
  <c r="C58" i="9"/>
  <c r="B58" i="9"/>
  <c r="V57" i="9"/>
  <c r="T57" i="9"/>
  <c r="O57" i="9"/>
  <c r="L57" i="9"/>
  <c r="K57" i="9"/>
  <c r="J57" i="9"/>
  <c r="I57" i="9"/>
  <c r="H57" i="9"/>
  <c r="G57" i="9"/>
  <c r="F57" i="9"/>
  <c r="E57" i="9"/>
  <c r="D57" i="9"/>
  <c r="C57" i="9"/>
  <c r="B57" i="9"/>
  <c r="V56" i="9"/>
  <c r="T56" i="9"/>
  <c r="O56" i="9"/>
  <c r="L56" i="9"/>
  <c r="K56" i="9"/>
  <c r="J56" i="9"/>
  <c r="I56" i="9"/>
  <c r="H56" i="9"/>
  <c r="R56" i="9" s="1"/>
  <c r="G56" i="9"/>
  <c r="F56" i="9"/>
  <c r="E56" i="9"/>
  <c r="D56" i="9"/>
  <c r="C56" i="9"/>
  <c r="B56" i="9"/>
  <c r="V55" i="9"/>
  <c r="T55" i="9"/>
  <c r="O55" i="9"/>
  <c r="L55" i="9"/>
  <c r="K55" i="9"/>
  <c r="J55" i="9"/>
  <c r="I55" i="9"/>
  <c r="H55" i="9"/>
  <c r="R55" i="9" s="1"/>
  <c r="G55" i="9"/>
  <c r="F55" i="9"/>
  <c r="E55" i="9"/>
  <c r="D55" i="9"/>
  <c r="C55" i="9"/>
  <c r="B55" i="9"/>
  <c r="V54" i="9"/>
  <c r="T54" i="9"/>
  <c r="O54" i="9"/>
  <c r="L54" i="9"/>
  <c r="K54" i="9"/>
  <c r="J54" i="9"/>
  <c r="I54" i="9"/>
  <c r="H54" i="9"/>
  <c r="R54" i="9" s="1"/>
  <c r="G54" i="9"/>
  <c r="F54" i="9"/>
  <c r="E54" i="9"/>
  <c r="D54" i="9"/>
  <c r="C54" i="9"/>
  <c r="B54" i="9"/>
  <c r="V53" i="9"/>
  <c r="T53" i="9"/>
  <c r="O53" i="9"/>
  <c r="L53" i="9"/>
  <c r="K53" i="9"/>
  <c r="J53" i="9"/>
  <c r="I53" i="9"/>
  <c r="H53" i="9"/>
  <c r="G53" i="9"/>
  <c r="F53" i="9"/>
  <c r="E53" i="9"/>
  <c r="D53" i="9"/>
  <c r="C53" i="9"/>
  <c r="B53" i="9"/>
  <c r="V52" i="9"/>
  <c r="T52" i="9"/>
  <c r="O52" i="9"/>
  <c r="L52" i="9"/>
  <c r="K52" i="9"/>
  <c r="J52" i="9"/>
  <c r="I52" i="9"/>
  <c r="H52" i="9"/>
  <c r="G52" i="9"/>
  <c r="F52" i="9"/>
  <c r="E52" i="9"/>
  <c r="D52" i="9"/>
  <c r="C52" i="9"/>
  <c r="B52" i="9"/>
  <c r="V51" i="9"/>
  <c r="T51" i="9"/>
  <c r="O51" i="9"/>
  <c r="L51" i="9"/>
  <c r="K51" i="9"/>
  <c r="J51" i="9"/>
  <c r="I51" i="9"/>
  <c r="H51" i="9"/>
  <c r="R51" i="9" s="1"/>
  <c r="G51" i="9"/>
  <c r="F51" i="9"/>
  <c r="E51" i="9"/>
  <c r="D51" i="9"/>
  <c r="C51" i="9"/>
  <c r="B51" i="9"/>
  <c r="V50" i="9"/>
  <c r="T50" i="9"/>
  <c r="O50" i="9"/>
  <c r="L50" i="9"/>
  <c r="K50" i="9"/>
  <c r="J50" i="9"/>
  <c r="I50" i="9"/>
  <c r="H50" i="9"/>
  <c r="G50" i="9"/>
  <c r="F50" i="9"/>
  <c r="E50" i="9"/>
  <c r="D50" i="9"/>
  <c r="C50" i="9"/>
  <c r="B50" i="9"/>
  <c r="V49" i="9"/>
  <c r="T49" i="9"/>
  <c r="O49" i="9"/>
  <c r="L49" i="9"/>
  <c r="K49" i="9"/>
  <c r="J49" i="9"/>
  <c r="I49" i="9"/>
  <c r="H49" i="9"/>
  <c r="G49" i="9"/>
  <c r="F49" i="9"/>
  <c r="E49" i="9"/>
  <c r="D49" i="9"/>
  <c r="C49" i="9"/>
  <c r="B49" i="9"/>
  <c r="V48" i="9"/>
  <c r="T48" i="9"/>
  <c r="O48" i="9"/>
  <c r="L48" i="9"/>
  <c r="K48" i="9"/>
  <c r="J48" i="9"/>
  <c r="I48" i="9"/>
  <c r="H48" i="9"/>
  <c r="R48" i="9" s="1"/>
  <c r="G48" i="9"/>
  <c r="F48" i="9"/>
  <c r="E48" i="9"/>
  <c r="D48" i="9"/>
  <c r="C48" i="9"/>
  <c r="B48" i="9"/>
  <c r="V47" i="9"/>
  <c r="T47" i="9"/>
  <c r="O47" i="9"/>
  <c r="L47" i="9"/>
  <c r="K47" i="9"/>
  <c r="J47" i="9"/>
  <c r="I47" i="9"/>
  <c r="H47" i="9"/>
  <c r="R47" i="9" s="1"/>
  <c r="G47" i="9"/>
  <c r="F47" i="9"/>
  <c r="E47" i="9"/>
  <c r="D47" i="9"/>
  <c r="C47" i="9"/>
  <c r="B47" i="9"/>
  <c r="V46" i="9"/>
  <c r="T46" i="9"/>
  <c r="O46" i="9"/>
  <c r="L46" i="9"/>
  <c r="K46" i="9"/>
  <c r="J46" i="9"/>
  <c r="I46" i="9"/>
  <c r="H46" i="9"/>
  <c r="G46" i="9"/>
  <c r="F46" i="9"/>
  <c r="E46" i="9"/>
  <c r="D46" i="9"/>
  <c r="C46" i="9"/>
  <c r="B46" i="9"/>
  <c r="V45" i="9"/>
  <c r="T45" i="9"/>
  <c r="O45" i="9"/>
  <c r="L45" i="9"/>
  <c r="K45" i="9"/>
  <c r="J45" i="9"/>
  <c r="I45" i="9"/>
  <c r="H45" i="9"/>
  <c r="G45" i="9"/>
  <c r="F45" i="9"/>
  <c r="E45" i="9"/>
  <c r="D45" i="9"/>
  <c r="C45" i="9"/>
  <c r="B45" i="9"/>
  <c r="V44" i="9"/>
  <c r="T44" i="9"/>
  <c r="O44" i="9"/>
  <c r="L44" i="9"/>
  <c r="K44" i="9"/>
  <c r="J44" i="9"/>
  <c r="I44" i="9"/>
  <c r="H44" i="9"/>
  <c r="R44" i="9" s="1"/>
  <c r="G44" i="9"/>
  <c r="F44" i="9"/>
  <c r="E44" i="9"/>
  <c r="D44" i="9"/>
  <c r="C44" i="9"/>
  <c r="B44" i="9"/>
  <c r="V43" i="9"/>
  <c r="T43" i="9"/>
  <c r="O43" i="9"/>
  <c r="L43" i="9"/>
  <c r="K43" i="9"/>
  <c r="J43" i="9"/>
  <c r="I43" i="9"/>
  <c r="H43" i="9"/>
  <c r="R43" i="9" s="1"/>
  <c r="G43" i="9"/>
  <c r="F43" i="9"/>
  <c r="E43" i="9"/>
  <c r="D43" i="9"/>
  <c r="C43" i="9"/>
  <c r="B43" i="9"/>
  <c r="V42" i="9"/>
  <c r="T42" i="9"/>
  <c r="O42" i="9"/>
  <c r="L42" i="9"/>
  <c r="K42" i="9"/>
  <c r="J42" i="9"/>
  <c r="I42" i="9"/>
  <c r="H42" i="9"/>
  <c r="G42" i="9"/>
  <c r="F42" i="9"/>
  <c r="E42" i="9"/>
  <c r="D42" i="9"/>
  <c r="C42" i="9"/>
  <c r="B42" i="9"/>
  <c r="V41" i="9"/>
  <c r="T41" i="9"/>
  <c r="O41" i="9"/>
  <c r="L41" i="9"/>
  <c r="K41" i="9"/>
  <c r="J41" i="9"/>
  <c r="I41" i="9"/>
  <c r="H41" i="9"/>
  <c r="G41" i="9"/>
  <c r="F41" i="9"/>
  <c r="E41" i="9"/>
  <c r="D41" i="9"/>
  <c r="C41" i="9"/>
  <c r="B41" i="9"/>
  <c r="V40" i="9"/>
  <c r="T40" i="9"/>
  <c r="O40" i="9"/>
  <c r="L40" i="9"/>
  <c r="K40" i="9"/>
  <c r="J40" i="9"/>
  <c r="I40" i="9"/>
  <c r="H40" i="9"/>
  <c r="G40" i="9"/>
  <c r="F40" i="9"/>
  <c r="E40" i="9"/>
  <c r="D40" i="9"/>
  <c r="C40" i="9"/>
  <c r="B40" i="9"/>
  <c r="V39" i="9"/>
  <c r="T39" i="9"/>
  <c r="O39" i="9"/>
  <c r="L39" i="9"/>
  <c r="K39" i="9"/>
  <c r="J39" i="9"/>
  <c r="I39" i="9"/>
  <c r="H39" i="9"/>
  <c r="R39" i="9" s="1"/>
  <c r="G39" i="9"/>
  <c r="F39" i="9"/>
  <c r="E39" i="9"/>
  <c r="D39" i="9"/>
  <c r="C39" i="9"/>
  <c r="B39" i="9"/>
  <c r="V38" i="9"/>
  <c r="T38" i="9"/>
  <c r="O38" i="9"/>
  <c r="L38" i="9"/>
  <c r="K38" i="9"/>
  <c r="J38" i="9"/>
  <c r="I38" i="9"/>
  <c r="H38" i="9"/>
  <c r="R38" i="9" s="1"/>
  <c r="G38" i="9"/>
  <c r="F38" i="9"/>
  <c r="E38" i="9"/>
  <c r="D38" i="9"/>
  <c r="C38" i="9"/>
  <c r="B38" i="9"/>
  <c r="V37" i="9"/>
  <c r="T37" i="9"/>
  <c r="O37" i="9"/>
  <c r="L37" i="9"/>
  <c r="K37" i="9"/>
  <c r="J37" i="9"/>
  <c r="I37" i="9"/>
  <c r="H37" i="9"/>
  <c r="G37" i="9"/>
  <c r="F37" i="9"/>
  <c r="E37" i="9"/>
  <c r="D37" i="9"/>
  <c r="C37" i="9"/>
  <c r="B37" i="9"/>
  <c r="V36" i="9"/>
  <c r="T36" i="9"/>
  <c r="O36" i="9"/>
  <c r="L36" i="9"/>
  <c r="K36" i="9"/>
  <c r="J36" i="9"/>
  <c r="I36" i="9"/>
  <c r="H36" i="9"/>
  <c r="R36" i="9" s="1"/>
  <c r="G36" i="9"/>
  <c r="F36" i="9"/>
  <c r="E36" i="9"/>
  <c r="D36" i="9"/>
  <c r="C36" i="9"/>
  <c r="B36" i="9"/>
  <c r="V35" i="9"/>
  <c r="T35" i="9"/>
  <c r="O35" i="9"/>
  <c r="L35" i="9"/>
  <c r="K35" i="9"/>
  <c r="J35" i="9"/>
  <c r="I35" i="9"/>
  <c r="H35" i="9"/>
  <c r="G35" i="9"/>
  <c r="F35" i="9"/>
  <c r="E35" i="9"/>
  <c r="D35" i="9"/>
  <c r="C35" i="9"/>
  <c r="B35" i="9"/>
  <c r="V34" i="9"/>
  <c r="T34" i="9"/>
  <c r="O34" i="9"/>
  <c r="L34" i="9"/>
  <c r="K34" i="9"/>
  <c r="J34" i="9"/>
  <c r="I34" i="9"/>
  <c r="H34" i="9"/>
  <c r="G34" i="9"/>
  <c r="F34" i="9"/>
  <c r="E34" i="9"/>
  <c r="D34" i="9"/>
  <c r="C34" i="9"/>
  <c r="B34" i="9"/>
  <c r="V33" i="9"/>
  <c r="T33" i="9"/>
  <c r="O33" i="9"/>
  <c r="L33" i="9"/>
  <c r="K33" i="9"/>
  <c r="J33" i="9"/>
  <c r="I33" i="9"/>
  <c r="H33" i="9"/>
  <c r="G33" i="9"/>
  <c r="F33" i="9"/>
  <c r="E33" i="9"/>
  <c r="D33" i="9"/>
  <c r="C33" i="9"/>
  <c r="B33" i="9"/>
  <c r="V32" i="9"/>
  <c r="T32" i="9"/>
  <c r="O32" i="9"/>
  <c r="L32" i="9"/>
  <c r="K32" i="9"/>
  <c r="J32" i="9"/>
  <c r="I32" i="9"/>
  <c r="H32" i="9"/>
  <c r="G32" i="9"/>
  <c r="F32" i="9"/>
  <c r="E32" i="9"/>
  <c r="D32" i="9"/>
  <c r="C32" i="9"/>
  <c r="B32" i="9"/>
  <c r="V31" i="9"/>
  <c r="T31" i="9"/>
  <c r="O31" i="9"/>
  <c r="L31" i="9"/>
  <c r="K31" i="9"/>
  <c r="J31" i="9"/>
  <c r="I31" i="9"/>
  <c r="H31" i="9"/>
  <c r="R31" i="9" s="1"/>
  <c r="G31" i="9"/>
  <c r="F31" i="9"/>
  <c r="E31" i="9"/>
  <c r="D31" i="9"/>
  <c r="C31" i="9"/>
  <c r="B31" i="9"/>
  <c r="V30" i="9"/>
  <c r="T30" i="9"/>
  <c r="O30" i="9"/>
  <c r="L30" i="9"/>
  <c r="K30" i="9"/>
  <c r="J30" i="9"/>
  <c r="I30" i="9"/>
  <c r="H30" i="9"/>
  <c r="R30" i="9" s="1"/>
  <c r="G30" i="9"/>
  <c r="F30" i="9"/>
  <c r="E30" i="9"/>
  <c r="D30" i="9"/>
  <c r="C30" i="9"/>
  <c r="B30" i="9"/>
  <c r="V29" i="9"/>
  <c r="T29" i="9"/>
  <c r="O29" i="9"/>
  <c r="L29" i="9"/>
  <c r="K29" i="9"/>
  <c r="J29" i="9"/>
  <c r="I29" i="9"/>
  <c r="H29" i="9"/>
  <c r="G29" i="9"/>
  <c r="F29" i="9"/>
  <c r="E29" i="9"/>
  <c r="D29" i="9"/>
  <c r="C29" i="9"/>
  <c r="B29" i="9"/>
  <c r="V28" i="9"/>
  <c r="T28" i="9"/>
  <c r="O28" i="9"/>
  <c r="L28" i="9"/>
  <c r="K28" i="9"/>
  <c r="J28" i="9"/>
  <c r="I28" i="9"/>
  <c r="H28" i="9"/>
  <c r="R28" i="9" s="1"/>
  <c r="G28" i="9"/>
  <c r="F28" i="9"/>
  <c r="E28" i="9"/>
  <c r="D28" i="9"/>
  <c r="C28" i="9"/>
  <c r="B28" i="9"/>
  <c r="V27" i="9"/>
  <c r="T27" i="9"/>
  <c r="O27" i="9"/>
  <c r="L27" i="9"/>
  <c r="K27" i="9"/>
  <c r="J27" i="9"/>
  <c r="I27" i="9"/>
  <c r="H27" i="9"/>
  <c r="R27" i="9" s="1"/>
  <c r="G27" i="9"/>
  <c r="F27" i="9"/>
  <c r="E27" i="9"/>
  <c r="D27" i="9"/>
  <c r="C27" i="9"/>
  <c r="B27" i="9"/>
  <c r="V26" i="9"/>
  <c r="T26" i="9"/>
  <c r="O26" i="9"/>
  <c r="L26" i="9"/>
  <c r="K26" i="9"/>
  <c r="J26" i="9"/>
  <c r="I26" i="9"/>
  <c r="H26" i="9"/>
  <c r="G26" i="9"/>
  <c r="F26" i="9"/>
  <c r="E26" i="9"/>
  <c r="D26" i="9"/>
  <c r="C26" i="9"/>
  <c r="B26" i="9"/>
  <c r="V25" i="9"/>
  <c r="T25" i="9"/>
  <c r="O25" i="9"/>
  <c r="L25" i="9"/>
  <c r="K25" i="9"/>
  <c r="J25" i="9"/>
  <c r="I25" i="9"/>
  <c r="H25" i="9"/>
  <c r="R25" i="9" s="1"/>
  <c r="G25" i="9"/>
  <c r="F25" i="9"/>
  <c r="E25" i="9"/>
  <c r="D25" i="9"/>
  <c r="C25" i="9"/>
  <c r="B25" i="9"/>
  <c r="V24" i="9"/>
  <c r="T24" i="9"/>
  <c r="O24" i="9"/>
  <c r="L24" i="9"/>
  <c r="K24" i="9"/>
  <c r="J24" i="9"/>
  <c r="I24" i="9"/>
  <c r="H24" i="9"/>
  <c r="G24" i="9"/>
  <c r="F24" i="9"/>
  <c r="E24" i="9"/>
  <c r="D24" i="9"/>
  <c r="C24" i="9"/>
  <c r="B24" i="9"/>
  <c r="V23" i="9"/>
  <c r="T23" i="9"/>
  <c r="O23" i="9"/>
  <c r="L23" i="9"/>
  <c r="K23" i="9"/>
  <c r="J23" i="9"/>
  <c r="I23" i="9"/>
  <c r="H23" i="9"/>
  <c r="R23" i="9" s="1"/>
  <c r="G23" i="9"/>
  <c r="F23" i="9"/>
  <c r="E23" i="9"/>
  <c r="D23" i="9"/>
  <c r="C23" i="9"/>
  <c r="B23" i="9"/>
  <c r="V22" i="9"/>
  <c r="T22" i="9"/>
  <c r="O22" i="9"/>
  <c r="L22" i="9"/>
  <c r="K22" i="9"/>
  <c r="J22" i="9"/>
  <c r="I22" i="9"/>
  <c r="H22" i="9"/>
  <c r="G22" i="9"/>
  <c r="F22" i="9"/>
  <c r="E22" i="9"/>
  <c r="D22" i="9"/>
  <c r="C22" i="9"/>
  <c r="B22" i="9"/>
  <c r="V21" i="9"/>
  <c r="T21" i="9"/>
  <c r="O21" i="9"/>
  <c r="L21" i="9"/>
  <c r="K21" i="9"/>
  <c r="J21" i="9"/>
  <c r="I21" i="9"/>
  <c r="H21" i="9"/>
  <c r="G21" i="9"/>
  <c r="F21" i="9"/>
  <c r="E21" i="9"/>
  <c r="D21" i="9"/>
  <c r="C21" i="9"/>
  <c r="B21" i="9"/>
  <c r="V20" i="9"/>
  <c r="T20" i="9"/>
  <c r="O20" i="9"/>
  <c r="L20" i="9"/>
  <c r="K20" i="9"/>
  <c r="J20" i="9"/>
  <c r="I20" i="9"/>
  <c r="H20" i="9"/>
  <c r="R20" i="9" s="1"/>
  <c r="G20" i="9"/>
  <c r="F20" i="9"/>
  <c r="E20" i="9"/>
  <c r="D20" i="9"/>
  <c r="C20" i="9"/>
  <c r="B20" i="9"/>
  <c r="V19" i="9"/>
  <c r="T19" i="9"/>
  <c r="O19" i="9"/>
  <c r="L19" i="9"/>
  <c r="K19" i="9"/>
  <c r="J19" i="9"/>
  <c r="I19" i="9"/>
  <c r="H19" i="9"/>
  <c r="G19" i="9"/>
  <c r="F19" i="9"/>
  <c r="E19" i="9"/>
  <c r="D19" i="9"/>
  <c r="C19" i="9"/>
  <c r="B19" i="9"/>
  <c r="V18" i="9"/>
  <c r="T18" i="9"/>
  <c r="O18" i="9"/>
  <c r="L18" i="9"/>
  <c r="K18" i="9"/>
  <c r="J18" i="9"/>
  <c r="I18" i="9"/>
  <c r="H18" i="9"/>
  <c r="G18" i="9"/>
  <c r="F18" i="9"/>
  <c r="E18" i="9"/>
  <c r="D18" i="9"/>
  <c r="C18" i="9"/>
  <c r="B18" i="9"/>
  <c r="V17" i="9"/>
  <c r="T17" i="9"/>
  <c r="O17" i="9"/>
  <c r="L17" i="9"/>
  <c r="K17" i="9"/>
  <c r="J17" i="9"/>
  <c r="I17" i="9"/>
  <c r="H17" i="9"/>
  <c r="R17" i="9" s="1"/>
  <c r="G17" i="9"/>
  <c r="F17" i="9"/>
  <c r="E17" i="9"/>
  <c r="D17" i="9"/>
  <c r="C17" i="9"/>
  <c r="B17" i="9"/>
  <c r="V16" i="9"/>
  <c r="T16" i="9"/>
  <c r="O16" i="9"/>
  <c r="L16" i="9"/>
  <c r="K16" i="9"/>
  <c r="J16" i="9"/>
  <c r="I16" i="9"/>
  <c r="H16" i="9"/>
  <c r="R16" i="9" s="1"/>
  <c r="G16" i="9"/>
  <c r="F16" i="9"/>
  <c r="E16" i="9"/>
  <c r="D16" i="9"/>
  <c r="C16" i="9"/>
  <c r="B16" i="9"/>
  <c r="V15" i="9"/>
  <c r="T15" i="9"/>
  <c r="O15" i="9"/>
  <c r="L15" i="9"/>
  <c r="K15" i="9"/>
  <c r="J15" i="9"/>
  <c r="I15" i="9"/>
  <c r="H15" i="9"/>
  <c r="R15" i="9" s="1"/>
  <c r="G15" i="9"/>
  <c r="F15" i="9"/>
  <c r="E15" i="9"/>
  <c r="D15" i="9"/>
  <c r="C15" i="9"/>
  <c r="B15" i="9"/>
  <c r="V14" i="9"/>
  <c r="T14" i="9"/>
  <c r="O14" i="9"/>
  <c r="L14" i="9"/>
  <c r="K14" i="9"/>
  <c r="J14" i="9"/>
  <c r="I14" i="9"/>
  <c r="H14" i="9"/>
  <c r="R14" i="9" s="1"/>
  <c r="G14" i="9"/>
  <c r="F14" i="9"/>
  <c r="E14" i="9"/>
  <c r="D14" i="9"/>
  <c r="C14" i="9"/>
  <c r="B14" i="9"/>
  <c r="V13" i="9"/>
  <c r="T13" i="9"/>
  <c r="O13" i="9"/>
  <c r="L13" i="9"/>
  <c r="K13" i="9"/>
  <c r="J13" i="9"/>
  <c r="I13" i="9"/>
  <c r="H13" i="9"/>
  <c r="R13" i="9" s="1"/>
  <c r="G13" i="9"/>
  <c r="F13" i="9"/>
  <c r="E13" i="9"/>
  <c r="D13" i="9"/>
  <c r="C13" i="9"/>
  <c r="B13" i="9"/>
  <c r="V12" i="9"/>
  <c r="T12" i="9"/>
  <c r="O12" i="9"/>
  <c r="L12" i="9"/>
  <c r="K12" i="9"/>
  <c r="J12" i="9"/>
  <c r="I12" i="9"/>
  <c r="H12" i="9"/>
  <c r="R12" i="9" s="1"/>
  <c r="G12" i="9"/>
  <c r="F12" i="9"/>
  <c r="E12" i="9"/>
  <c r="D12" i="9"/>
  <c r="C12" i="9"/>
  <c r="B12" i="9"/>
  <c r="V11" i="9"/>
  <c r="T11" i="9"/>
  <c r="O11" i="9"/>
  <c r="L11" i="9"/>
  <c r="K11" i="9"/>
  <c r="J11" i="9"/>
  <c r="I11" i="9"/>
  <c r="H11" i="9"/>
  <c r="G11" i="9"/>
  <c r="F11" i="9"/>
  <c r="E11" i="9"/>
  <c r="D11" i="9"/>
  <c r="C11" i="9"/>
  <c r="B11" i="9"/>
  <c r="V10" i="9"/>
  <c r="T10" i="9"/>
  <c r="O10" i="9"/>
  <c r="L10" i="9"/>
  <c r="K10" i="9"/>
  <c r="J10" i="9"/>
  <c r="I10" i="9"/>
  <c r="H10" i="9"/>
  <c r="R10" i="9" s="1"/>
  <c r="G10" i="9"/>
  <c r="F10" i="9"/>
  <c r="E10" i="9"/>
  <c r="D10" i="9"/>
  <c r="C10" i="9"/>
  <c r="B10" i="9"/>
  <c r="V9" i="9"/>
  <c r="T9" i="9"/>
  <c r="O9" i="9"/>
  <c r="L9" i="9"/>
  <c r="K9" i="9"/>
  <c r="J9" i="9"/>
  <c r="I9" i="9"/>
  <c r="H9" i="9"/>
  <c r="G9" i="9"/>
  <c r="F9" i="9"/>
  <c r="E9" i="9"/>
  <c r="D9" i="9"/>
  <c r="C9" i="9"/>
  <c r="B9" i="9"/>
  <c r="V8" i="9"/>
  <c r="T8" i="9"/>
  <c r="O8" i="9"/>
  <c r="L8" i="9"/>
  <c r="K8" i="9"/>
  <c r="J8" i="9"/>
  <c r="I8" i="9"/>
  <c r="H8" i="9"/>
  <c r="R8" i="9" s="1"/>
  <c r="G8" i="9"/>
  <c r="F8" i="9"/>
  <c r="E8" i="9"/>
  <c r="D8" i="9"/>
  <c r="C8" i="9"/>
  <c r="B8" i="9"/>
  <c r="V7" i="9"/>
  <c r="T7" i="9"/>
  <c r="O7" i="9"/>
  <c r="L7" i="9"/>
  <c r="K7" i="9"/>
  <c r="J7" i="9"/>
  <c r="I7" i="9"/>
  <c r="H7" i="9"/>
  <c r="R7" i="9" s="1"/>
  <c r="G7" i="9"/>
  <c r="F7" i="9"/>
  <c r="E7" i="9"/>
  <c r="D7" i="9"/>
  <c r="C7" i="9"/>
  <c r="B7" i="9"/>
  <c r="V6" i="9"/>
  <c r="T6" i="9"/>
  <c r="O6" i="9"/>
  <c r="L6" i="9"/>
  <c r="K6" i="9"/>
  <c r="J6" i="9"/>
  <c r="I6" i="9"/>
  <c r="H6" i="9"/>
  <c r="G6" i="9"/>
  <c r="F6" i="9"/>
  <c r="E6" i="9"/>
  <c r="D6" i="9"/>
  <c r="C6" i="9"/>
  <c r="B6" i="9"/>
  <c r="V5" i="9"/>
  <c r="T5" i="9"/>
  <c r="O5" i="9"/>
  <c r="L5" i="9"/>
  <c r="K5" i="9"/>
  <c r="J5" i="9"/>
  <c r="I5" i="9"/>
  <c r="H5" i="9"/>
  <c r="R5" i="9" s="1"/>
  <c r="G5" i="9"/>
  <c r="F5" i="9"/>
  <c r="E5" i="9"/>
  <c r="D5" i="9"/>
  <c r="C5" i="9"/>
  <c r="B5" i="9"/>
  <c r="V4" i="9"/>
  <c r="T4" i="9"/>
  <c r="O4" i="9"/>
  <c r="L4" i="9"/>
  <c r="K4" i="9"/>
  <c r="J4" i="9"/>
  <c r="I4" i="9"/>
  <c r="H4" i="9"/>
  <c r="G4" i="9"/>
  <c r="F4" i="9"/>
  <c r="E4" i="9"/>
  <c r="D4" i="9"/>
  <c r="C4" i="9"/>
  <c r="B4" i="9"/>
  <c r="V3" i="9"/>
  <c r="T3" i="9"/>
  <c r="L3" i="9"/>
  <c r="K3" i="9"/>
  <c r="J3" i="9"/>
  <c r="I3" i="9"/>
  <c r="H3" i="9"/>
  <c r="Q3" i="9" s="1"/>
  <c r="G3" i="9"/>
  <c r="F3" i="9"/>
  <c r="E3" i="9"/>
  <c r="D3" i="9"/>
  <c r="C3" i="9"/>
  <c r="B3" i="9"/>
  <c r="C1" i="9"/>
  <c r="W256" i="8"/>
  <c r="U256" i="8"/>
  <c r="J227" i="8"/>
  <c r="N227" i="8" s="1"/>
  <c r="L220" i="8"/>
  <c r="X220" i="8" s="1"/>
  <c r="V213" i="8"/>
  <c r="T213" i="8"/>
  <c r="Q213" i="8"/>
  <c r="O213" i="8"/>
  <c r="L213" i="8"/>
  <c r="K213" i="8"/>
  <c r="J213" i="8"/>
  <c r="I213" i="8"/>
  <c r="H213" i="8"/>
  <c r="R213" i="8" s="1"/>
  <c r="G213" i="8"/>
  <c r="F213" i="8"/>
  <c r="E213" i="8"/>
  <c r="D213" i="8"/>
  <c r="C213" i="8"/>
  <c r="B213" i="8"/>
  <c r="V212" i="8"/>
  <c r="T212" i="8"/>
  <c r="Q212" i="8"/>
  <c r="O212" i="8"/>
  <c r="L212" i="8"/>
  <c r="K212" i="8"/>
  <c r="J212" i="8"/>
  <c r="I212" i="8"/>
  <c r="H212" i="8"/>
  <c r="R212" i="8" s="1"/>
  <c r="G212" i="8"/>
  <c r="F212" i="8"/>
  <c r="E212" i="8"/>
  <c r="D212" i="8"/>
  <c r="C212" i="8"/>
  <c r="B212" i="8"/>
  <c r="V211" i="8"/>
  <c r="T211" i="8"/>
  <c r="Q211" i="8"/>
  <c r="O211" i="8"/>
  <c r="L211" i="8"/>
  <c r="K211" i="8"/>
  <c r="J211" i="8"/>
  <c r="I211" i="8"/>
  <c r="H211" i="8"/>
  <c r="R211" i="8" s="1"/>
  <c r="G211" i="8"/>
  <c r="F211" i="8"/>
  <c r="E211" i="8"/>
  <c r="D211" i="8"/>
  <c r="C211" i="8"/>
  <c r="B211" i="8"/>
  <c r="V210" i="8"/>
  <c r="T210" i="8"/>
  <c r="Q210" i="8"/>
  <c r="O210" i="8"/>
  <c r="L210" i="8"/>
  <c r="K210" i="8"/>
  <c r="J210" i="8"/>
  <c r="I210" i="8"/>
  <c r="H210" i="8"/>
  <c r="R210" i="8" s="1"/>
  <c r="G210" i="8"/>
  <c r="F210" i="8"/>
  <c r="E210" i="8"/>
  <c r="D210" i="8"/>
  <c r="C210" i="8"/>
  <c r="B210" i="8"/>
  <c r="V209" i="8"/>
  <c r="T209" i="8"/>
  <c r="Q209" i="8"/>
  <c r="O209" i="8"/>
  <c r="L209" i="8"/>
  <c r="K209" i="8"/>
  <c r="J209" i="8"/>
  <c r="I209" i="8"/>
  <c r="H209" i="8"/>
  <c r="R209" i="8" s="1"/>
  <c r="G209" i="8"/>
  <c r="F209" i="8"/>
  <c r="E209" i="8"/>
  <c r="D209" i="8"/>
  <c r="C209" i="8"/>
  <c r="B209" i="8"/>
  <c r="V208" i="8"/>
  <c r="T208" i="8"/>
  <c r="Q208" i="8"/>
  <c r="O208" i="8"/>
  <c r="L208" i="8"/>
  <c r="K208" i="8"/>
  <c r="J208" i="8"/>
  <c r="I208" i="8"/>
  <c r="H208" i="8"/>
  <c r="R208" i="8" s="1"/>
  <c r="G208" i="8"/>
  <c r="F208" i="8"/>
  <c r="E208" i="8"/>
  <c r="D208" i="8"/>
  <c r="C208" i="8"/>
  <c r="B208" i="8"/>
  <c r="V207" i="8"/>
  <c r="T207" i="8"/>
  <c r="Q207" i="8"/>
  <c r="O207" i="8"/>
  <c r="L207" i="8"/>
  <c r="K207" i="8"/>
  <c r="J207" i="8"/>
  <c r="I207" i="8"/>
  <c r="H207" i="8"/>
  <c r="R207" i="8" s="1"/>
  <c r="G207" i="8"/>
  <c r="F207" i="8"/>
  <c r="E207" i="8"/>
  <c r="D207" i="8"/>
  <c r="C207" i="8"/>
  <c r="B207" i="8"/>
  <c r="V206" i="8"/>
  <c r="T206" i="8"/>
  <c r="Q206" i="8"/>
  <c r="O206" i="8"/>
  <c r="L206" i="8"/>
  <c r="K206" i="8"/>
  <c r="J206" i="8"/>
  <c r="I206" i="8"/>
  <c r="H206" i="8"/>
  <c r="R206" i="8" s="1"/>
  <c r="G206" i="8"/>
  <c r="F206" i="8"/>
  <c r="E206" i="8"/>
  <c r="D206" i="8"/>
  <c r="C206" i="8"/>
  <c r="B206" i="8"/>
  <c r="V205" i="8"/>
  <c r="T205" i="8"/>
  <c r="Q205" i="8"/>
  <c r="O205" i="8"/>
  <c r="L205" i="8"/>
  <c r="K205" i="8"/>
  <c r="J205" i="8"/>
  <c r="I205" i="8"/>
  <c r="H205" i="8"/>
  <c r="R205" i="8" s="1"/>
  <c r="G205" i="8"/>
  <c r="F205" i="8"/>
  <c r="E205" i="8"/>
  <c r="D205" i="8"/>
  <c r="C205" i="8"/>
  <c r="B205" i="8"/>
  <c r="V204" i="8"/>
  <c r="T204" i="8"/>
  <c r="Q204" i="8"/>
  <c r="O204" i="8"/>
  <c r="L204" i="8"/>
  <c r="K204" i="8"/>
  <c r="J204" i="8"/>
  <c r="I204" i="8"/>
  <c r="H204" i="8"/>
  <c r="R204" i="8" s="1"/>
  <c r="S204" i="8" s="1"/>
  <c r="G204" i="8"/>
  <c r="F204" i="8"/>
  <c r="E204" i="8"/>
  <c r="D204" i="8"/>
  <c r="C204" i="8"/>
  <c r="B204" i="8"/>
  <c r="V203" i="8"/>
  <c r="T203" i="8"/>
  <c r="Q203" i="8"/>
  <c r="O203" i="8"/>
  <c r="L203" i="8"/>
  <c r="K203" i="8"/>
  <c r="J203" i="8"/>
  <c r="I203" i="8"/>
  <c r="H203" i="8"/>
  <c r="R203" i="8" s="1"/>
  <c r="G203" i="8"/>
  <c r="F203" i="8"/>
  <c r="E203" i="8"/>
  <c r="D203" i="8"/>
  <c r="C203" i="8"/>
  <c r="B203" i="8"/>
  <c r="V202" i="8"/>
  <c r="T202" i="8"/>
  <c r="Q202" i="8"/>
  <c r="O202" i="8"/>
  <c r="L202" i="8"/>
  <c r="K202" i="8"/>
  <c r="J202" i="8"/>
  <c r="I202" i="8"/>
  <c r="H202" i="8"/>
  <c r="R202" i="8" s="1"/>
  <c r="G202" i="8"/>
  <c r="F202" i="8"/>
  <c r="E202" i="8"/>
  <c r="D202" i="8"/>
  <c r="C202" i="8"/>
  <c r="B202" i="8"/>
  <c r="V201" i="8"/>
  <c r="T201" i="8"/>
  <c r="Q201" i="8"/>
  <c r="O201" i="8"/>
  <c r="L201" i="8"/>
  <c r="K201" i="8"/>
  <c r="J201" i="8"/>
  <c r="I201" i="8"/>
  <c r="H201" i="8"/>
  <c r="R201" i="8" s="1"/>
  <c r="G201" i="8"/>
  <c r="F201" i="8"/>
  <c r="E201" i="8"/>
  <c r="D201" i="8"/>
  <c r="C201" i="8"/>
  <c r="B201" i="8"/>
  <c r="V200" i="8"/>
  <c r="T200" i="8"/>
  <c r="Q200" i="8"/>
  <c r="O200" i="8"/>
  <c r="L200" i="8"/>
  <c r="K200" i="8"/>
  <c r="J200" i="8"/>
  <c r="I200" i="8"/>
  <c r="H200" i="8"/>
  <c r="R200" i="8" s="1"/>
  <c r="G200" i="8"/>
  <c r="F200" i="8"/>
  <c r="E200" i="8"/>
  <c r="D200" i="8"/>
  <c r="C200" i="8"/>
  <c r="B200" i="8"/>
  <c r="V199" i="8"/>
  <c r="T199" i="8"/>
  <c r="Q199" i="8"/>
  <c r="O199" i="8"/>
  <c r="L199" i="8"/>
  <c r="K199" i="8"/>
  <c r="J199" i="8"/>
  <c r="I199" i="8"/>
  <c r="H199" i="8"/>
  <c r="R199" i="8" s="1"/>
  <c r="G199" i="8"/>
  <c r="F199" i="8"/>
  <c r="E199" i="8"/>
  <c r="D199" i="8"/>
  <c r="C199" i="8"/>
  <c r="B199" i="8"/>
  <c r="V198" i="8"/>
  <c r="T198" i="8"/>
  <c r="Q198" i="8"/>
  <c r="O198" i="8"/>
  <c r="L198" i="8"/>
  <c r="K198" i="8"/>
  <c r="J198" i="8"/>
  <c r="I198" i="8"/>
  <c r="H198" i="8"/>
  <c r="R198" i="8" s="1"/>
  <c r="G198" i="8"/>
  <c r="F198" i="8"/>
  <c r="E198" i="8"/>
  <c r="D198" i="8"/>
  <c r="C198" i="8"/>
  <c r="B198" i="8"/>
  <c r="V197" i="8"/>
  <c r="T197" i="8"/>
  <c r="Q197" i="8"/>
  <c r="O197" i="8"/>
  <c r="L197" i="8"/>
  <c r="K197" i="8"/>
  <c r="J197" i="8"/>
  <c r="I197" i="8"/>
  <c r="H197" i="8"/>
  <c r="R197" i="8" s="1"/>
  <c r="G197" i="8"/>
  <c r="F197" i="8"/>
  <c r="E197" i="8"/>
  <c r="D197" i="8"/>
  <c r="C197" i="8"/>
  <c r="B197" i="8"/>
  <c r="V196" i="8"/>
  <c r="T196" i="8"/>
  <c r="Q196" i="8"/>
  <c r="O196" i="8"/>
  <c r="L196" i="8"/>
  <c r="K196" i="8"/>
  <c r="J196" i="8"/>
  <c r="I196" i="8"/>
  <c r="H196" i="8"/>
  <c r="R196" i="8" s="1"/>
  <c r="G196" i="8"/>
  <c r="F196" i="8"/>
  <c r="E196" i="8"/>
  <c r="D196" i="8"/>
  <c r="C196" i="8"/>
  <c r="B196" i="8"/>
  <c r="V195" i="8"/>
  <c r="T195" i="8"/>
  <c r="Q195" i="8"/>
  <c r="O195" i="8"/>
  <c r="L195" i="8"/>
  <c r="K195" i="8"/>
  <c r="J195" i="8"/>
  <c r="I195" i="8"/>
  <c r="H195" i="8"/>
  <c r="R195" i="8" s="1"/>
  <c r="G195" i="8"/>
  <c r="F195" i="8"/>
  <c r="E195" i="8"/>
  <c r="D195" i="8"/>
  <c r="C195" i="8"/>
  <c r="B195" i="8"/>
  <c r="V194" i="8"/>
  <c r="T194" i="8"/>
  <c r="Q194" i="8"/>
  <c r="O194" i="8"/>
  <c r="L194" i="8"/>
  <c r="K194" i="8"/>
  <c r="J194" i="8"/>
  <c r="I194" i="8"/>
  <c r="H194" i="8"/>
  <c r="R194" i="8" s="1"/>
  <c r="G194" i="8"/>
  <c r="F194" i="8"/>
  <c r="E194" i="8"/>
  <c r="D194" i="8"/>
  <c r="C194" i="8"/>
  <c r="B194" i="8"/>
  <c r="V193" i="8"/>
  <c r="T193" i="8"/>
  <c r="Q193" i="8"/>
  <c r="O193" i="8"/>
  <c r="L193" i="8"/>
  <c r="K193" i="8"/>
  <c r="J193" i="8"/>
  <c r="I193" i="8"/>
  <c r="H193" i="8"/>
  <c r="R193" i="8" s="1"/>
  <c r="G193" i="8"/>
  <c r="F193" i="8"/>
  <c r="E193" i="8"/>
  <c r="D193" i="8"/>
  <c r="C193" i="8"/>
  <c r="B193" i="8"/>
  <c r="V192" i="8"/>
  <c r="T192" i="8"/>
  <c r="Q192" i="8"/>
  <c r="O192" i="8"/>
  <c r="L192" i="8"/>
  <c r="K192" i="8"/>
  <c r="J192" i="8"/>
  <c r="I192" i="8"/>
  <c r="H192" i="8"/>
  <c r="R192" i="8" s="1"/>
  <c r="G192" i="8"/>
  <c r="F192" i="8"/>
  <c r="E192" i="8"/>
  <c r="D192" i="8"/>
  <c r="C192" i="8"/>
  <c r="B192" i="8"/>
  <c r="V191" i="8"/>
  <c r="T191" i="8"/>
  <c r="Q191" i="8"/>
  <c r="O191" i="8"/>
  <c r="L191" i="8"/>
  <c r="K191" i="8"/>
  <c r="J191" i="8"/>
  <c r="I191" i="8"/>
  <c r="H191" i="8"/>
  <c r="R191" i="8" s="1"/>
  <c r="G191" i="8"/>
  <c r="F191" i="8"/>
  <c r="E191" i="8"/>
  <c r="D191" i="8"/>
  <c r="C191" i="8"/>
  <c r="B191" i="8"/>
  <c r="V190" i="8"/>
  <c r="T190" i="8"/>
  <c r="Q190" i="8"/>
  <c r="O190" i="8"/>
  <c r="L190" i="8"/>
  <c r="K190" i="8"/>
  <c r="J190" i="8"/>
  <c r="I190" i="8"/>
  <c r="H190" i="8"/>
  <c r="R190" i="8" s="1"/>
  <c r="G190" i="8"/>
  <c r="F190" i="8"/>
  <c r="E190" i="8"/>
  <c r="D190" i="8"/>
  <c r="C190" i="8"/>
  <c r="B190" i="8"/>
  <c r="V189" i="8"/>
  <c r="T189" i="8"/>
  <c r="Q189" i="8"/>
  <c r="O189" i="8"/>
  <c r="L189" i="8"/>
  <c r="K189" i="8"/>
  <c r="J189" i="8"/>
  <c r="I189" i="8"/>
  <c r="H189" i="8"/>
  <c r="R189" i="8" s="1"/>
  <c r="G189" i="8"/>
  <c r="F189" i="8"/>
  <c r="E189" i="8"/>
  <c r="D189" i="8"/>
  <c r="C189" i="8"/>
  <c r="B189" i="8"/>
  <c r="V188" i="8"/>
  <c r="T188" i="8"/>
  <c r="Q188" i="8"/>
  <c r="O188" i="8"/>
  <c r="L188" i="8"/>
  <c r="K188" i="8"/>
  <c r="J188" i="8"/>
  <c r="I188" i="8"/>
  <c r="H188" i="8"/>
  <c r="R188" i="8" s="1"/>
  <c r="S188" i="8" s="1"/>
  <c r="G188" i="8"/>
  <c r="F188" i="8"/>
  <c r="E188" i="8"/>
  <c r="D188" i="8"/>
  <c r="C188" i="8"/>
  <c r="B188" i="8"/>
  <c r="V187" i="8"/>
  <c r="T187" i="8"/>
  <c r="Q187" i="8"/>
  <c r="O187" i="8"/>
  <c r="L187" i="8"/>
  <c r="K187" i="8"/>
  <c r="J187" i="8"/>
  <c r="I187" i="8"/>
  <c r="H187" i="8"/>
  <c r="R187" i="8" s="1"/>
  <c r="G187" i="8"/>
  <c r="F187" i="8"/>
  <c r="E187" i="8"/>
  <c r="D187" i="8"/>
  <c r="C187" i="8"/>
  <c r="B187" i="8"/>
  <c r="V186" i="8"/>
  <c r="T186" i="8"/>
  <c r="Q186" i="8"/>
  <c r="O186" i="8"/>
  <c r="L186" i="8"/>
  <c r="K186" i="8"/>
  <c r="J186" i="8"/>
  <c r="I186" i="8"/>
  <c r="H186" i="8"/>
  <c r="R186" i="8" s="1"/>
  <c r="G186" i="8"/>
  <c r="F186" i="8"/>
  <c r="E186" i="8"/>
  <c r="D186" i="8"/>
  <c r="C186" i="8"/>
  <c r="B186" i="8"/>
  <c r="V185" i="8"/>
  <c r="T185" i="8"/>
  <c r="Q185" i="8"/>
  <c r="O185" i="8"/>
  <c r="L185" i="8"/>
  <c r="K185" i="8"/>
  <c r="J185" i="8"/>
  <c r="I185" i="8"/>
  <c r="H185" i="8"/>
  <c r="R185" i="8" s="1"/>
  <c r="S185" i="8" s="1"/>
  <c r="G185" i="8"/>
  <c r="F185" i="8"/>
  <c r="E185" i="8"/>
  <c r="D185" i="8"/>
  <c r="C185" i="8"/>
  <c r="B185" i="8"/>
  <c r="V184" i="8"/>
  <c r="T184" i="8"/>
  <c r="Q184" i="8"/>
  <c r="O184" i="8"/>
  <c r="L184" i="8"/>
  <c r="K184" i="8"/>
  <c r="J184" i="8"/>
  <c r="I184" i="8"/>
  <c r="H184" i="8"/>
  <c r="R184" i="8" s="1"/>
  <c r="G184" i="8"/>
  <c r="F184" i="8"/>
  <c r="E184" i="8"/>
  <c r="D184" i="8"/>
  <c r="C184" i="8"/>
  <c r="B184" i="8"/>
  <c r="V183" i="8"/>
  <c r="T183" i="8"/>
  <c r="Q183" i="8"/>
  <c r="O183" i="8"/>
  <c r="L183" i="8"/>
  <c r="K183" i="8"/>
  <c r="J183" i="8"/>
  <c r="I183" i="8"/>
  <c r="H183" i="8"/>
  <c r="R183" i="8" s="1"/>
  <c r="G183" i="8"/>
  <c r="F183" i="8"/>
  <c r="E183" i="8"/>
  <c r="D183" i="8"/>
  <c r="C183" i="8"/>
  <c r="B183" i="8"/>
  <c r="V182" i="8"/>
  <c r="T182" i="8"/>
  <c r="Q182" i="8"/>
  <c r="O182" i="8"/>
  <c r="L182" i="8"/>
  <c r="K182" i="8"/>
  <c r="J182" i="8"/>
  <c r="I182" i="8"/>
  <c r="H182" i="8"/>
  <c r="R182" i="8" s="1"/>
  <c r="G182" i="8"/>
  <c r="F182" i="8"/>
  <c r="E182" i="8"/>
  <c r="D182" i="8"/>
  <c r="C182" i="8"/>
  <c r="B182" i="8"/>
  <c r="V181" i="8"/>
  <c r="T181" i="8"/>
  <c r="Q181" i="8"/>
  <c r="O181" i="8"/>
  <c r="L181" i="8"/>
  <c r="K181" i="8"/>
  <c r="J181" i="8"/>
  <c r="I181" i="8"/>
  <c r="H181" i="8"/>
  <c r="R181" i="8" s="1"/>
  <c r="G181" i="8"/>
  <c r="F181" i="8"/>
  <c r="E181" i="8"/>
  <c r="D181" i="8"/>
  <c r="C181" i="8"/>
  <c r="B181" i="8"/>
  <c r="V180" i="8"/>
  <c r="T180" i="8"/>
  <c r="Q180" i="8"/>
  <c r="O180" i="8"/>
  <c r="L180" i="8"/>
  <c r="K180" i="8"/>
  <c r="J180" i="8"/>
  <c r="I180" i="8"/>
  <c r="H180" i="8"/>
  <c r="R180" i="8" s="1"/>
  <c r="G180" i="8"/>
  <c r="F180" i="8"/>
  <c r="E180" i="8"/>
  <c r="D180" i="8"/>
  <c r="C180" i="8"/>
  <c r="B180" i="8"/>
  <c r="V179" i="8"/>
  <c r="T179" i="8"/>
  <c r="Q179" i="8"/>
  <c r="O179" i="8"/>
  <c r="L179" i="8"/>
  <c r="K179" i="8"/>
  <c r="J179" i="8"/>
  <c r="I179" i="8"/>
  <c r="H179" i="8"/>
  <c r="R179" i="8" s="1"/>
  <c r="G179" i="8"/>
  <c r="F179" i="8"/>
  <c r="E179" i="8"/>
  <c r="D179" i="8"/>
  <c r="C179" i="8"/>
  <c r="B179" i="8"/>
  <c r="V178" i="8"/>
  <c r="T178" i="8"/>
  <c r="Q178" i="8"/>
  <c r="O178" i="8"/>
  <c r="L178" i="8"/>
  <c r="K178" i="8"/>
  <c r="J178" i="8"/>
  <c r="I178" i="8"/>
  <c r="H178" i="8"/>
  <c r="R178" i="8" s="1"/>
  <c r="G178" i="8"/>
  <c r="F178" i="8"/>
  <c r="E178" i="8"/>
  <c r="D178" i="8"/>
  <c r="C178" i="8"/>
  <c r="B178" i="8"/>
  <c r="V177" i="8"/>
  <c r="AC177" i="8" s="1"/>
  <c r="T177" i="8"/>
  <c r="Q177" i="8"/>
  <c r="O177" i="8"/>
  <c r="L177" i="8"/>
  <c r="K177" i="8"/>
  <c r="J177" i="8"/>
  <c r="I177" i="8"/>
  <c r="H177" i="8"/>
  <c r="R177" i="8" s="1"/>
  <c r="G177" i="8"/>
  <c r="F177" i="8"/>
  <c r="E177" i="8"/>
  <c r="D177" i="8"/>
  <c r="C177" i="8"/>
  <c r="B177" i="8"/>
  <c r="V176" i="8"/>
  <c r="AC176" i="8" s="1"/>
  <c r="T176" i="8"/>
  <c r="Q176" i="8"/>
  <c r="O176" i="8"/>
  <c r="L176" i="8"/>
  <c r="K176" i="8"/>
  <c r="J176" i="8"/>
  <c r="I176" i="8"/>
  <c r="H176" i="8"/>
  <c r="R176" i="8" s="1"/>
  <c r="G176" i="8"/>
  <c r="F176" i="8"/>
  <c r="E176" i="8"/>
  <c r="D176" i="8"/>
  <c r="C176" i="8"/>
  <c r="B176" i="8"/>
  <c r="V175" i="8"/>
  <c r="AC175" i="8" s="1"/>
  <c r="T175" i="8"/>
  <c r="Q175" i="8"/>
  <c r="O175" i="8"/>
  <c r="L175" i="8"/>
  <c r="K175" i="8"/>
  <c r="J175" i="8"/>
  <c r="I175" i="8"/>
  <c r="H175" i="8"/>
  <c r="R175" i="8" s="1"/>
  <c r="S175" i="8" s="1"/>
  <c r="G175" i="8"/>
  <c r="F175" i="8"/>
  <c r="E175" i="8"/>
  <c r="D175" i="8"/>
  <c r="C175" i="8"/>
  <c r="B175" i="8"/>
  <c r="V174" i="8"/>
  <c r="AC174" i="8" s="1"/>
  <c r="T174" i="8"/>
  <c r="Q174" i="8"/>
  <c r="O174" i="8"/>
  <c r="L174" i="8"/>
  <c r="K174" i="8"/>
  <c r="J174" i="8"/>
  <c r="I174" i="8"/>
  <c r="H174" i="8"/>
  <c r="R174" i="8" s="1"/>
  <c r="G174" i="8"/>
  <c r="F174" i="8"/>
  <c r="E174" i="8"/>
  <c r="D174" i="8"/>
  <c r="C174" i="8"/>
  <c r="B174" i="8"/>
  <c r="V173" i="8"/>
  <c r="AC173" i="8" s="1"/>
  <c r="T173" i="8"/>
  <c r="Q173" i="8"/>
  <c r="O173" i="8"/>
  <c r="L173" i="8"/>
  <c r="K173" i="8"/>
  <c r="J173" i="8"/>
  <c r="I173" i="8"/>
  <c r="H173" i="8"/>
  <c r="R173" i="8" s="1"/>
  <c r="G173" i="8"/>
  <c r="F173" i="8"/>
  <c r="E173" i="8"/>
  <c r="D173" i="8"/>
  <c r="C173" i="8"/>
  <c r="B173" i="8"/>
  <c r="V172" i="8"/>
  <c r="AC172" i="8" s="1"/>
  <c r="T172" i="8"/>
  <c r="Q172" i="8"/>
  <c r="O172" i="8"/>
  <c r="L172" i="8"/>
  <c r="K172" i="8"/>
  <c r="J172" i="8"/>
  <c r="I172" i="8"/>
  <c r="H172" i="8"/>
  <c r="R172" i="8" s="1"/>
  <c r="G172" i="8"/>
  <c r="F172" i="8"/>
  <c r="E172" i="8"/>
  <c r="D172" i="8"/>
  <c r="C172" i="8"/>
  <c r="B172" i="8"/>
  <c r="V171" i="8"/>
  <c r="AC171" i="8" s="1"/>
  <c r="T171" i="8"/>
  <c r="Q171" i="8"/>
  <c r="O171" i="8"/>
  <c r="L171" i="8"/>
  <c r="K171" i="8"/>
  <c r="J171" i="8"/>
  <c r="I171" i="8"/>
  <c r="H171" i="8"/>
  <c r="R171" i="8" s="1"/>
  <c r="G171" i="8"/>
  <c r="F171" i="8"/>
  <c r="E171" i="8"/>
  <c r="D171" i="8"/>
  <c r="C171" i="8"/>
  <c r="B171" i="8"/>
  <c r="V170" i="8"/>
  <c r="AC170" i="8" s="1"/>
  <c r="T170" i="8"/>
  <c r="Q170" i="8"/>
  <c r="O170" i="8"/>
  <c r="L170" i="8"/>
  <c r="K170" i="8"/>
  <c r="J170" i="8"/>
  <c r="I170" i="8"/>
  <c r="H170" i="8"/>
  <c r="R170" i="8" s="1"/>
  <c r="G170" i="8"/>
  <c r="F170" i="8"/>
  <c r="E170" i="8"/>
  <c r="D170" i="8"/>
  <c r="C170" i="8"/>
  <c r="B170" i="8"/>
  <c r="V169" i="8"/>
  <c r="AC169" i="8" s="1"/>
  <c r="T169" i="8"/>
  <c r="Q169" i="8"/>
  <c r="O169" i="8"/>
  <c r="L169" i="8"/>
  <c r="K169" i="8"/>
  <c r="J169" i="8"/>
  <c r="I169" i="8"/>
  <c r="H169" i="8"/>
  <c r="R169" i="8" s="1"/>
  <c r="G169" i="8"/>
  <c r="F169" i="8"/>
  <c r="E169" i="8"/>
  <c r="D169" i="8"/>
  <c r="C169" i="8"/>
  <c r="B169" i="8"/>
  <c r="V168" i="8"/>
  <c r="AC168" i="8" s="1"/>
  <c r="T168" i="8"/>
  <c r="Q168" i="8"/>
  <c r="O168" i="8"/>
  <c r="L168" i="8"/>
  <c r="K168" i="8"/>
  <c r="J168" i="8"/>
  <c r="I168" i="8"/>
  <c r="H168" i="8"/>
  <c r="R168" i="8" s="1"/>
  <c r="G168" i="8"/>
  <c r="F168" i="8"/>
  <c r="E168" i="8"/>
  <c r="D168" i="8"/>
  <c r="C168" i="8"/>
  <c r="B168" i="8"/>
  <c r="V167" i="8"/>
  <c r="AC167" i="8" s="1"/>
  <c r="T167" i="8"/>
  <c r="Q167" i="8"/>
  <c r="O167" i="8"/>
  <c r="L167" i="8"/>
  <c r="K167" i="8"/>
  <c r="J167" i="8"/>
  <c r="I167" i="8"/>
  <c r="H167" i="8"/>
  <c r="R167" i="8" s="1"/>
  <c r="G167" i="8"/>
  <c r="F167" i="8"/>
  <c r="E167" i="8"/>
  <c r="D167" i="8"/>
  <c r="C167" i="8"/>
  <c r="B167" i="8"/>
  <c r="V166" i="8"/>
  <c r="AC166" i="8" s="1"/>
  <c r="T166" i="8"/>
  <c r="Q166" i="8"/>
  <c r="O166" i="8"/>
  <c r="L166" i="8"/>
  <c r="K166" i="8"/>
  <c r="J166" i="8"/>
  <c r="I166" i="8"/>
  <c r="H166" i="8"/>
  <c r="R166" i="8" s="1"/>
  <c r="G166" i="8"/>
  <c r="F166" i="8"/>
  <c r="E166" i="8"/>
  <c r="D166" i="8"/>
  <c r="C166" i="8"/>
  <c r="B166" i="8"/>
  <c r="V165" i="8"/>
  <c r="AC165" i="8" s="1"/>
  <c r="T165" i="8"/>
  <c r="Q165" i="8"/>
  <c r="O165" i="8"/>
  <c r="L165" i="8"/>
  <c r="K165" i="8"/>
  <c r="J165" i="8"/>
  <c r="I165" i="8"/>
  <c r="H165" i="8"/>
  <c r="R165" i="8" s="1"/>
  <c r="G165" i="8"/>
  <c r="F165" i="8"/>
  <c r="E165" i="8"/>
  <c r="D165" i="8"/>
  <c r="C165" i="8"/>
  <c r="B165" i="8"/>
  <c r="V164" i="8"/>
  <c r="AC164" i="8" s="1"/>
  <c r="T164" i="8"/>
  <c r="Q164" i="8"/>
  <c r="O164" i="8"/>
  <c r="L164" i="8"/>
  <c r="K164" i="8"/>
  <c r="J164" i="8"/>
  <c r="I164" i="8"/>
  <c r="H164" i="8"/>
  <c r="R164" i="8" s="1"/>
  <c r="G164" i="8"/>
  <c r="F164" i="8"/>
  <c r="E164" i="8"/>
  <c r="D164" i="8"/>
  <c r="C164" i="8"/>
  <c r="B164" i="8"/>
  <c r="V163" i="8"/>
  <c r="AC163" i="8" s="1"/>
  <c r="T163" i="8"/>
  <c r="Q163" i="8"/>
  <c r="O163" i="8"/>
  <c r="L163" i="8"/>
  <c r="K163" i="8"/>
  <c r="J163" i="8"/>
  <c r="I163" i="8"/>
  <c r="H163" i="8"/>
  <c r="R163" i="8" s="1"/>
  <c r="G163" i="8"/>
  <c r="F163" i="8"/>
  <c r="E163" i="8"/>
  <c r="D163" i="8"/>
  <c r="C163" i="8"/>
  <c r="B163" i="8"/>
  <c r="V162" i="8"/>
  <c r="T162" i="8"/>
  <c r="Q162" i="8"/>
  <c r="O162" i="8"/>
  <c r="L162" i="8"/>
  <c r="K162" i="8"/>
  <c r="J162" i="8"/>
  <c r="I162" i="8"/>
  <c r="H162" i="8"/>
  <c r="R162" i="8" s="1"/>
  <c r="G162" i="8"/>
  <c r="F162" i="8"/>
  <c r="E162" i="8"/>
  <c r="D162" i="8"/>
  <c r="C162" i="8"/>
  <c r="B162" i="8"/>
  <c r="V161" i="8"/>
  <c r="AC161" i="8" s="1"/>
  <c r="T161" i="8"/>
  <c r="Q161" i="8"/>
  <c r="O161" i="8"/>
  <c r="L161" i="8"/>
  <c r="K161" i="8"/>
  <c r="J161" i="8"/>
  <c r="I161" i="8"/>
  <c r="H161" i="8"/>
  <c r="R161" i="8" s="1"/>
  <c r="G161" i="8"/>
  <c r="F161" i="8"/>
  <c r="E161" i="8"/>
  <c r="D161" i="8"/>
  <c r="C161" i="8"/>
  <c r="B161" i="8"/>
  <c r="V160" i="8"/>
  <c r="AC160" i="8" s="1"/>
  <c r="T160" i="8"/>
  <c r="Q160" i="8"/>
  <c r="O160" i="8"/>
  <c r="L160" i="8"/>
  <c r="K160" i="8"/>
  <c r="J160" i="8"/>
  <c r="I160" i="8"/>
  <c r="H160" i="8"/>
  <c r="R160" i="8" s="1"/>
  <c r="G160" i="8"/>
  <c r="F160" i="8"/>
  <c r="E160" i="8"/>
  <c r="D160" i="8"/>
  <c r="C160" i="8"/>
  <c r="B160" i="8"/>
  <c r="V159" i="8"/>
  <c r="T159" i="8"/>
  <c r="Q159" i="8"/>
  <c r="O159" i="8"/>
  <c r="L159" i="8"/>
  <c r="K159" i="8"/>
  <c r="J159" i="8"/>
  <c r="I159" i="8"/>
  <c r="H159" i="8"/>
  <c r="R159" i="8" s="1"/>
  <c r="G159" i="8"/>
  <c r="F159" i="8"/>
  <c r="E159" i="8"/>
  <c r="D159" i="8"/>
  <c r="C159" i="8"/>
  <c r="B159" i="8"/>
  <c r="V158" i="8"/>
  <c r="AC158" i="8" s="1"/>
  <c r="T158" i="8"/>
  <c r="Q158" i="8"/>
  <c r="O158" i="8"/>
  <c r="L158" i="8"/>
  <c r="K158" i="8"/>
  <c r="J158" i="8"/>
  <c r="I158" i="8"/>
  <c r="H158" i="8"/>
  <c r="R158" i="8" s="1"/>
  <c r="G158" i="8"/>
  <c r="F158" i="8"/>
  <c r="E158" i="8"/>
  <c r="D158" i="8"/>
  <c r="C158" i="8"/>
  <c r="B158" i="8"/>
  <c r="V157" i="8"/>
  <c r="AC157" i="8" s="1"/>
  <c r="T157" i="8"/>
  <c r="Q157" i="8"/>
  <c r="O157" i="8"/>
  <c r="L157" i="8"/>
  <c r="K157" i="8"/>
  <c r="J157" i="8"/>
  <c r="I157" i="8"/>
  <c r="H157" i="8"/>
  <c r="R157" i="8" s="1"/>
  <c r="G157" i="8"/>
  <c r="F157" i="8"/>
  <c r="E157" i="8"/>
  <c r="D157" i="8"/>
  <c r="C157" i="8"/>
  <c r="B157" i="8"/>
  <c r="V156" i="8"/>
  <c r="AC156" i="8" s="1"/>
  <c r="T156" i="8"/>
  <c r="Q156" i="8"/>
  <c r="O156" i="8"/>
  <c r="L156" i="8"/>
  <c r="K156" i="8"/>
  <c r="J156" i="8"/>
  <c r="I156" i="8"/>
  <c r="H156" i="8"/>
  <c r="R156" i="8" s="1"/>
  <c r="G156" i="8"/>
  <c r="F156" i="8"/>
  <c r="E156" i="8"/>
  <c r="D156" i="8"/>
  <c r="C156" i="8"/>
  <c r="B156" i="8"/>
  <c r="V155" i="8"/>
  <c r="AC155" i="8" s="1"/>
  <c r="T155" i="8"/>
  <c r="Q155" i="8"/>
  <c r="O155" i="8"/>
  <c r="L155" i="8"/>
  <c r="K155" i="8"/>
  <c r="J155" i="8"/>
  <c r="I155" i="8"/>
  <c r="H155" i="8"/>
  <c r="R155" i="8" s="1"/>
  <c r="G155" i="8"/>
  <c r="F155" i="8"/>
  <c r="E155" i="8"/>
  <c r="D155" i="8"/>
  <c r="C155" i="8"/>
  <c r="B155" i="8"/>
  <c r="V154" i="8"/>
  <c r="AC154" i="8" s="1"/>
  <c r="T154" i="8"/>
  <c r="Q154" i="8"/>
  <c r="O154" i="8"/>
  <c r="L154" i="8"/>
  <c r="K154" i="8"/>
  <c r="J154" i="8"/>
  <c r="I154" i="8"/>
  <c r="H154" i="8"/>
  <c r="R154" i="8" s="1"/>
  <c r="G154" i="8"/>
  <c r="F154" i="8"/>
  <c r="E154" i="8"/>
  <c r="D154" i="8"/>
  <c r="C154" i="8"/>
  <c r="B154" i="8"/>
  <c r="V153" i="8"/>
  <c r="T153" i="8"/>
  <c r="Q153" i="8"/>
  <c r="O153" i="8"/>
  <c r="L153" i="8"/>
  <c r="K153" i="8"/>
  <c r="J153" i="8"/>
  <c r="I153" i="8"/>
  <c r="H153" i="8"/>
  <c r="R153" i="8" s="1"/>
  <c r="G153" i="8"/>
  <c r="F153" i="8"/>
  <c r="E153" i="8"/>
  <c r="D153" i="8"/>
  <c r="C153" i="8"/>
  <c r="B153" i="8"/>
  <c r="V152" i="8"/>
  <c r="AC152" i="8" s="1"/>
  <c r="AE152" i="8" s="1"/>
  <c r="T152" i="8"/>
  <c r="Q152" i="8"/>
  <c r="O152" i="8"/>
  <c r="L152" i="8"/>
  <c r="K152" i="8"/>
  <c r="J152" i="8"/>
  <c r="I152" i="8"/>
  <c r="H152" i="8"/>
  <c r="R152" i="8" s="1"/>
  <c r="G152" i="8"/>
  <c r="F152" i="8"/>
  <c r="E152" i="8"/>
  <c r="D152" i="8"/>
  <c r="C152" i="8"/>
  <c r="B152" i="8"/>
  <c r="V151" i="8"/>
  <c r="T151" i="8"/>
  <c r="Q151" i="8"/>
  <c r="O151" i="8"/>
  <c r="L151" i="8"/>
  <c r="K151" i="8"/>
  <c r="J151" i="8"/>
  <c r="I151" i="8"/>
  <c r="H151" i="8"/>
  <c r="R151" i="8" s="1"/>
  <c r="G151" i="8"/>
  <c r="F151" i="8"/>
  <c r="E151" i="8"/>
  <c r="D151" i="8"/>
  <c r="C151" i="8"/>
  <c r="B151" i="8"/>
  <c r="V150" i="8"/>
  <c r="T150" i="8"/>
  <c r="Q150" i="8"/>
  <c r="O150" i="8"/>
  <c r="L150" i="8"/>
  <c r="K150" i="8"/>
  <c r="J150" i="8"/>
  <c r="I150" i="8"/>
  <c r="H150" i="8"/>
  <c r="R150" i="8" s="1"/>
  <c r="G150" i="8"/>
  <c r="F150" i="8"/>
  <c r="E150" i="8"/>
  <c r="D150" i="8"/>
  <c r="C150" i="8"/>
  <c r="B150" i="8"/>
  <c r="V149" i="8"/>
  <c r="AC149" i="8" s="1"/>
  <c r="AE149" i="8" s="1"/>
  <c r="T149" i="8"/>
  <c r="Q149" i="8"/>
  <c r="O149" i="8"/>
  <c r="L149" i="8"/>
  <c r="K149" i="8"/>
  <c r="J149" i="8"/>
  <c r="I149" i="8"/>
  <c r="H149" i="8"/>
  <c r="R149" i="8" s="1"/>
  <c r="G149" i="8"/>
  <c r="F149" i="8"/>
  <c r="E149" i="8"/>
  <c r="D149" i="8"/>
  <c r="C149" i="8"/>
  <c r="B149" i="8"/>
  <c r="V148" i="8"/>
  <c r="AC148" i="8" s="1"/>
  <c r="AE148" i="8" s="1"/>
  <c r="T148" i="8"/>
  <c r="Q148" i="8"/>
  <c r="O148" i="8"/>
  <c r="L148" i="8"/>
  <c r="K148" i="8"/>
  <c r="J148" i="8"/>
  <c r="I148" i="8"/>
  <c r="H148" i="8"/>
  <c r="R148" i="8" s="1"/>
  <c r="G148" i="8"/>
  <c r="F148" i="8"/>
  <c r="E148" i="8"/>
  <c r="D148" i="8"/>
  <c r="C148" i="8"/>
  <c r="B148" i="8"/>
  <c r="V147" i="8"/>
  <c r="AC147" i="8" s="1"/>
  <c r="AE147" i="8" s="1"/>
  <c r="T147" i="8"/>
  <c r="Q147" i="8"/>
  <c r="O147" i="8"/>
  <c r="L147" i="8"/>
  <c r="K147" i="8"/>
  <c r="J147" i="8"/>
  <c r="I147" i="8"/>
  <c r="H147" i="8"/>
  <c r="R147" i="8" s="1"/>
  <c r="G147" i="8"/>
  <c r="F147" i="8"/>
  <c r="E147" i="8"/>
  <c r="D147" i="8"/>
  <c r="C147" i="8"/>
  <c r="B147" i="8"/>
  <c r="V146" i="8"/>
  <c r="AC146" i="8" s="1"/>
  <c r="AE146" i="8" s="1"/>
  <c r="T146" i="8"/>
  <c r="Q146" i="8"/>
  <c r="O146" i="8"/>
  <c r="L146" i="8"/>
  <c r="K146" i="8"/>
  <c r="J146" i="8"/>
  <c r="I146" i="8"/>
  <c r="H146" i="8"/>
  <c r="R146" i="8" s="1"/>
  <c r="G146" i="8"/>
  <c r="F146" i="8"/>
  <c r="E146" i="8"/>
  <c r="D146" i="8"/>
  <c r="C146" i="8"/>
  <c r="B146" i="8"/>
  <c r="V145" i="8"/>
  <c r="AC145" i="8" s="1"/>
  <c r="AE145" i="8" s="1"/>
  <c r="T145" i="8"/>
  <c r="Q145" i="8"/>
  <c r="O145" i="8"/>
  <c r="L145" i="8"/>
  <c r="K145" i="8"/>
  <c r="J145" i="8"/>
  <c r="I145" i="8"/>
  <c r="H145" i="8"/>
  <c r="R145" i="8" s="1"/>
  <c r="G145" i="8"/>
  <c r="F145" i="8"/>
  <c r="E145" i="8"/>
  <c r="D145" i="8"/>
  <c r="C145" i="8"/>
  <c r="B145" i="8"/>
  <c r="V144" i="8"/>
  <c r="AC144" i="8" s="1"/>
  <c r="AE144" i="8" s="1"/>
  <c r="T144" i="8"/>
  <c r="Q144" i="8"/>
  <c r="O144" i="8"/>
  <c r="L144" i="8"/>
  <c r="K144" i="8"/>
  <c r="J144" i="8"/>
  <c r="I144" i="8"/>
  <c r="H144" i="8"/>
  <c r="R144" i="8" s="1"/>
  <c r="G144" i="8"/>
  <c r="F144" i="8"/>
  <c r="E144" i="8"/>
  <c r="D144" i="8"/>
  <c r="C144" i="8"/>
  <c r="B144" i="8"/>
  <c r="V143" i="8"/>
  <c r="AC143" i="8" s="1"/>
  <c r="AE143" i="8" s="1"/>
  <c r="T143" i="8"/>
  <c r="Q143" i="8"/>
  <c r="O143" i="8"/>
  <c r="L143" i="8"/>
  <c r="K143" i="8"/>
  <c r="J143" i="8"/>
  <c r="I143" i="8"/>
  <c r="H143" i="8"/>
  <c r="R143" i="8" s="1"/>
  <c r="G143" i="8"/>
  <c r="F143" i="8"/>
  <c r="E143" i="8"/>
  <c r="D143" i="8"/>
  <c r="C143" i="8"/>
  <c r="B143" i="8"/>
  <c r="V142" i="8"/>
  <c r="T142" i="8"/>
  <c r="Q142" i="8"/>
  <c r="O142" i="8"/>
  <c r="L142" i="8"/>
  <c r="K142" i="8"/>
  <c r="J142" i="8"/>
  <c r="I142" i="8"/>
  <c r="H142" i="8"/>
  <c r="R142" i="8" s="1"/>
  <c r="G142" i="8"/>
  <c r="F142" i="8"/>
  <c r="E142" i="8"/>
  <c r="D142" i="8"/>
  <c r="C142" i="8"/>
  <c r="B142" i="8"/>
  <c r="V141" i="8"/>
  <c r="AC141" i="8" s="1"/>
  <c r="AE141" i="8" s="1"/>
  <c r="T141" i="8"/>
  <c r="Q141" i="8"/>
  <c r="O141" i="8"/>
  <c r="L141" i="8"/>
  <c r="K141" i="8"/>
  <c r="J141" i="8"/>
  <c r="I141" i="8"/>
  <c r="H141" i="8"/>
  <c r="R141" i="8" s="1"/>
  <c r="G141" i="8"/>
  <c r="F141" i="8"/>
  <c r="E141" i="8"/>
  <c r="D141" i="8"/>
  <c r="C141" i="8"/>
  <c r="B141" i="8"/>
  <c r="V140" i="8"/>
  <c r="AC140" i="8" s="1"/>
  <c r="AE140" i="8" s="1"/>
  <c r="T140" i="8"/>
  <c r="Q140" i="8"/>
  <c r="O140" i="8"/>
  <c r="L140" i="8"/>
  <c r="K140" i="8"/>
  <c r="J140" i="8"/>
  <c r="I140" i="8"/>
  <c r="H140" i="8"/>
  <c r="R140" i="8" s="1"/>
  <c r="G140" i="8"/>
  <c r="F140" i="8"/>
  <c r="E140" i="8"/>
  <c r="D140" i="8"/>
  <c r="C140" i="8"/>
  <c r="B140" i="8"/>
  <c r="V139" i="8"/>
  <c r="AC139" i="8" s="1"/>
  <c r="AE139" i="8" s="1"/>
  <c r="T139" i="8"/>
  <c r="Q139" i="8"/>
  <c r="O139" i="8"/>
  <c r="L139" i="8"/>
  <c r="K139" i="8"/>
  <c r="J139" i="8"/>
  <c r="I139" i="8"/>
  <c r="H139" i="8"/>
  <c r="R139" i="8" s="1"/>
  <c r="G139" i="8"/>
  <c r="F139" i="8"/>
  <c r="E139" i="8"/>
  <c r="D139" i="8"/>
  <c r="C139" i="8"/>
  <c r="B139" i="8"/>
  <c r="V138" i="8"/>
  <c r="AC138" i="8" s="1"/>
  <c r="AE138" i="8" s="1"/>
  <c r="T138" i="8"/>
  <c r="Q138" i="8"/>
  <c r="O138" i="8"/>
  <c r="L138" i="8"/>
  <c r="K138" i="8"/>
  <c r="J138" i="8"/>
  <c r="I138" i="8"/>
  <c r="H138" i="8"/>
  <c r="R138" i="8" s="1"/>
  <c r="G138" i="8"/>
  <c r="F138" i="8"/>
  <c r="E138" i="8"/>
  <c r="D138" i="8"/>
  <c r="C138" i="8"/>
  <c r="B138" i="8"/>
  <c r="V137" i="8"/>
  <c r="T137" i="8"/>
  <c r="Q137" i="8"/>
  <c r="O137" i="8"/>
  <c r="L137" i="8"/>
  <c r="K137" i="8"/>
  <c r="J137" i="8"/>
  <c r="I137" i="8"/>
  <c r="H137" i="8"/>
  <c r="R137" i="8" s="1"/>
  <c r="G137" i="8"/>
  <c r="F137" i="8"/>
  <c r="E137" i="8"/>
  <c r="D137" i="8"/>
  <c r="C137" i="8"/>
  <c r="B137" i="8"/>
  <c r="V136" i="8"/>
  <c r="AC136" i="8" s="1"/>
  <c r="AE136" i="8" s="1"/>
  <c r="T136" i="8"/>
  <c r="Q136" i="8"/>
  <c r="O136" i="8"/>
  <c r="L136" i="8"/>
  <c r="K136" i="8"/>
  <c r="J136" i="8"/>
  <c r="I136" i="8"/>
  <c r="H136" i="8"/>
  <c r="R136" i="8" s="1"/>
  <c r="G136" i="8"/>
  <c r="F136" i="8"/>
  <c r="E136" i="8"/>
  <c r="D136" i="8"/>
  <c r="C136" i="8"/>
  <c r="B136" i="8"/>
  <c r="V135" i="8"/>
  <c r="T135" i="8"/>
  <c r="Q135" i="8"/>
  <c r="O135" i="8"/>
  <c r="L135" i="8"/>
  <c r="K135" i="8"/>
  <c r="J135" i="8"/>
  <c r="I135" i="8"/>
  <c r="H135" i="8"/>
  <c r="R135" i="8" s="1"/>
  <c r="G135" i="8"/>
  <c r="F135" i="8"/>
  <c r="E135" i="8"/>
  <c r="D135" i="8"/>
  <c r="C135" i="8"/>
  <c r="B135" i="8"/>
  <c r="V134" i="8"/>
  <c r="AC134" i="8" s="1"/>
  <c r="AE134" i="8" s="1"/>
  <c r="T134" i="8"/>
  <c r="Q134" i="8"/>
  <c r="O134" i="8"/>
  <c r="L134" i="8"/>
  <c r="K134" i="8"/>
  <c r="J134" i="8"/>
  <c r="I134" i="8"/>
  <c r="H134" i="8"/>
  <c r="R134" i="8" s="1"/>
  <c r="G134" i="8"/>
  <c r="F134" i="8"/>
  <c r="E134" i="8"/>
  <c r="D134" i="8"/>
  <c r="C134" i="8"/>
  <c r="B134" i="8"/>
  <c r="V133" i="8"/>
  <c r="AC133" i="8" s="1"/>
  <c r="AE133" i="8" s="1"/>
  <c r="T133" i="8"/>
  <c r="Q133" i="8"/>
  <c r="O133" i="8"/>
  <c r="L133" i="8"/>
  <c r="K133" i="8"/>
  <c r="J133" i="8"/>
  <c r="I133" i="8"/>
  <c r="H133" i="8"/>
  <c r="R133" i="8" s="1"/>
  <c r="G133" i="8"/>
  <c r="F133" i="8"/>
  <c r="E133" i="8"/>
  <c r="D133" i="8"/>
  <c r="C133" i="8"/>
  <c r="B133" i="8"/>
  <c r="V132" i="8"/>
  <c r="T132" i="8"/>
  <c r="Q132" i="8"/>
  <c r="O132" i="8"/>
  <c r="L132" i="8"/>
  <c r="K132" i="8"/>
  <c r="J132" i="8"/>
  <c r="I132" i="8"/>
  <c r="H132" i="8"/>
  <c r="R132" i="8" s="1"/>
  <c r="G132" i="8"/>
  <c r="F132" i="8"/>
  <c r="E132" i="8"/>
  <c r="D132" i="8"/>
  <c r="C132" i="8"/>
  <c r="B132" i="8"/>
  <c r="V131" i="8"/>
  <c r="AC131" i="8" s="1"/>
  <c r="AE131" i="8" s="1"/>
  <c r="T131" i="8"/>
  <c r="Q131" i="8"/>
  <c r="O131" i="8"/>
  <c r="L131" i="8"/>
  <c r="K131" i="8"/>
  <c r="J131" i="8"/>
  <c r="I131" i="8"/>
  <c r="H131" i="8"/>
  <c r="R131" i="8" s="1"/>
  <c r="G131" i="8"/>
  <c r="F131" i="8"/>
  <c r="E131" i="8"/>
  <c r="D131" i="8"/>
  <c r="C131" i="8"/>
  <c r="B131" i="8"/>
  <c r="V130" i="8"/>
  <c r="AC130" i="8" s="1"/>
  <c r="AE130" i="8" s="1"/>
  <c r="T130" i="8"/>
  <c r="Q130" i="8"/>
  <c r="O130" i="8"/>
  <c r="L130" i="8"/>
  <c r="K130" i="8"/>
  <c r="J130" i="8"/>
  <c r="I130" i="8"/>
  <c r="H130" i="8"/>
  <c r="R130" i="8" s="1"/>
  <c r="G130" i="8"/>
  <c r="F130" i="8"/>
  <c r="E130" i="8"/>
  <c r="D130" i="8"/>
  <c r="C130" i="8"/>
  <c r="B130" i="8"/>
  <c r="V129" i="8"/>
  <c r="AC129" i="8" s="1"/>
  <c r="AE129" i="8" s="1"/>
  <c r="T129" i="8"/>
  <c r="Q129" i="8"/>
  <c r="O129" i="8"/>
  <c r="L129" i="8"/>
  <c r="K129" i="8"/>
  <c r="J129" i="8"/>
  <c r="I129" i="8"/>
  <c r="H129" i="8"/>
  <c r="R129" i="8" s="1"/>
  <c r="G129" i="8"/>
  <c r="F129" i="8"/>
  <c r="E129" i="8"/>
  <c r="D129" i="8"/>
  <c r="C129" i="8"/>
  <c r="B129" i="8"/>
  <c r="V128" i="8"/>
  <c r="AC128" i="8" s="1"/>
  <c r="AE128" i="8" s="1"/>
  <c r="T128" i="8"/>
  <c r="Q128" i="8"/>
  <c r="O128" i="8"/>
  <c r="L128" i="8"/>
  <c r="K128" i="8"/>
  <c r="J128" i="8"/>
  <c r="I128" i="8"/>
  <c r="H128" i="8"/>
  <c r="R128" i="8" s="1"/>
  <c r="G128" i="8"/>
  <c r="F128" i="8"/>
  <c r="E128" i="8"/>
  <c r="D128" i="8"/>
  <c r="C128" i="8"/>
  <c r="B128" i="8"/>
  <c r="V127" i="8"/>
  <c r="AC127" i="8" s="1"/>
  <c r="AE127" i="8" s="1"/>
  <c r="T127" i="8"/>
  <c r="Q127" i="8"/>
  <c r="O127" i="8"/>
  <c r="L127" i="8"/>
  <c r="K127" i="8"/>
  <c r="J127" i="8"/>
  <c r="I127" i="8"/>
  <c r="H127" i="8"/>
  <c r="R127" i="8" s="1"/>
  <c r="G127" i="8"/>
  <c r="F127" i="8"/>
  <c r="E127" i="8"/>
  <c r="D127" i="8"/>
  <c r="C127" i="8"/>
  <c r="B127" i="8"/>
  <c r="V126" i="8"/>
  <c r="AC126" i="8" s="1"/>
  <c r="AE126" i="8" s="1"/>
  <c r="T126" i="8"/>
  <c r="Q126" i="8"/>
  <c r="O126" i="8"/>
  <c r="L126" i="8"/>
  <c r="K126" i="8"/>
  <c r="J126" i="8"/>
  <c r="I126" i="8"/>
  <c r="H126" i="8"/>
  <c r="R126" i="8" s="1"/>
  <c r="G126" i="8"/>
  <c r="F126" i="8"/>
  <c r="E126" i="8"/>
  <c r="D126" i="8"/>
  <c r="C126" i="8"/>
  <c r="B126" i="8"/>
  <c r="V125" i="8"/>
  <c r="AC125" i="8" s="1"/>
  <c r="AE125" i="8" s="1"/>
  <c r="T125" i="8"/>
  <c r="Q125" i="8"/>
  <c r="O125" i="8"/>
  <c r="L125" i="8"/>
  <c r="K125" i="8"/>
  <c r="J125" i="8"/>
  <c r="I125" i="8"/>
  <c r="H125" i="8"/>
  <c r="R125" i="8" s="1"/>
  <c r="S125" i="8" s="1"/>
  <c r="G125" i="8"/>
  <c r="F125" i="8"/>
  <c r="E125" i="8"/>
  <c r="D125" i="8"/>
  <c r="C125" i="8"/>
  <c r="B125" i="8"/>
  <c r="V124" i="8"/>
  <c r="T124" i="8"/>
  <c r="Q124" i="8"/>
  <c r="O124" i="8"/>
  <c r="L124" i="8"/>
  <c r="K124" i="8"/>
  <c r="J124" i="8"/>
  <c r="I124" i="8"/>
  <c r="H124" i="8"/>
  <c r="R124" i="8" s="1"/>
  <c r="G124" i="8"/>
  <c r="F124" i="8"/>
  <c r="E124" i="8"/>
  <c r="D124" i="8"/>
  <c r="C124" i="8"/>
  <c r="B124" i="8"/>
  <c r="V123" i="8"/>
  <c r="AC123" i="8" s="1"/>
  <c r="AE123" i="8" s="1"/>
  <c r="T123" i="8"/>
  <c r="Q123" i="8"/>
  <c r="O123" i="8"/>
  <c r="L123" i="8"/>
  <c r="K123" i="8"/>
  <c r="J123" i="8"/>
  <c r="I123" i="8"/>
  <c r="H123" i="8"/>
  <c r="R123" i="8" s="1"/>
  <c r="G123" i="8"/>
  <c r="F123" i="8"/>
  <c r="E123" i="8"/>
  <c r="D123" i="8"/>
  <c r="C123" i="8"/>
  <c r="B123" i="8"/>
  <c r="V122" i="8"/>
  <c r="AC122" i="8" s="1"/>
  <c r="AE122" i="8" s="1"/>
  <c r="T122" i="8"/>
  <c r="Q122" i="8"/>
  <c r="O122" i="8"/>
  <c r="L122" i="8"/>
  <c r="K122" i="8"/>
  <c r="J122" i="8"/>
  <c r="I122" i="8"/>
  <c r="H122" i="8"/>
  <c r="R122" i="8" s="1"/>
  <c r="G122" i="8"/>
  <c r="F122" i="8"/>
  <c r="E122" i="8"/>
  <c r="D122" i="8"/>
  <c r="C122" i="8"/>
  <c r="B122" i="8"/>
  <c r="V121" i="8"/>
  <c r="T121" i="8"/>
  <c r="Q121" i="8"/>
  <c r="O121" i="8"/>
  <c r="L121" i="8"/>
  <c r="K121" i="8"/>
  <c r="J121" i="8"/>
  <c r="I121" i="8"/>
  <c r="H121" i="8"/>
  <c r="R121" i="8" s="1"/>
  <c r="G121" i="8"/>
  <c r="F121" i="8"/>
  <c r="E121" i="8"/>
  <c r="D121" i="8"/>
  <c r="C121" i="8"/>
  <c r="B121" i="8"/>
  <c r="V120" i="8"/>
  <c r="AC120" i="8" s="1"/>
  <c r="AE120" i="8" s="1"/>
  <c r="T120" i="8"/>
  <c r="Q120" i="8"/>
  <c r="O120" i="8"/>
  <c r="L120" i="8"/>
  <c r="K120" i="8"/>
  <c r="J120" i="8"/>
  <c r="I120" i="8"/>
  <c r="H120" i="8"/>
  <c r="R120" i="8" s="1"/>
  <c r="G120" i="8"/>
  <c r="F120" i="8"/>
  <c r="E120" i="8"/>
  <c r="D120" i="8"/>
  <c r="C120" i="8"/>
  <c r="B120" i="8"/>
  <c r="V119" i="8"/>
  <c r="AC119" i="8" s="1"/>
  <c r="AE119" i="8" s="1"/>
  <c r="T119" i="8"/>
  <c r="Q119" i="8"/>
  <c r="O119" i="8"/>
  <c r="L119" i="8"/>
  <c r="K119" i="8"/>
  <c r="J119" i="8"/>
  <c r="I119" i="8"/>
  <c r="H119" i="8"/>
  <c r="R119" i="8" s="1"/>
  <c r="G119" i="8"/>
  <c r="F119" i="8"/>
  <c r="E119" i="8"/>
  <c r="D119" i="8"/>
  <c r="C119" i="8"/>
  <c r="B119" i="8"/>
  <c r="V118" i="8"/>
  <c r="T118" i="8"/>
  <c r="Q118" i="8"/>
  <c r="O118" i="8"/>
  <c r="L118" i="8"/>
  <c r="K118" i="8"/>
  <c r="J118" i="8"/>
  <c r="I118" i="8"/>
  <c r="H118" i="8"/>
  <c r="R118" i="8" s="1"/>
  <c r="G118" i="8"/>
  <c r="F118" i="8"/>
  <c r="E118" i="8"/>
  <c r="D118" i="8"/>
  <c r="C118" i="8"/>
  <c r="B118" i="8"/>
  <c r="V117" i="8"/>
  <c r="T117" i="8"/>
  <c r="Q117" i="8"/>
  <c r="O117" i="8"/>
  <c r="L117" i="8"/>
  <c r="K117" i="8"/>
  <c r="J117" i="8"/>
  <c r="I117" i="8"/>
  <c r="H117" i="8"/>
  <c r="R117" i="8" s="1"/>
  <c r="G117" i="8"/>
  <c r="F117" i="8"/>
  <c r="E117" i="8"/>
  <c r="D117" i="8"/>
  <c r="C117" i="8"/>
  <c r="B117" i="8"/>
  <c r="V116" i="8"/>
  <c r="AC116" i="8" s="1"/>
  <c r="AE116" i="8" s="1"/>
  <c r="T116" i="8"/>
  <c r="Q116" i="8"/>
  <c r="O116" i="8"/>
  <c r="L116" i="8"/>
  <c r="K116" i="8"/>
  <c r="J116" i="8"/>
  <c r="I116" i="8"/>
  <c r="H116" i="8"/>
  <c r="R116" i="8" s="1"/>
  <c r="G116" i="8"/>
  <c r="F116" i="8"/>
  <c r="E116" i="8"/>
  <c r="D116" i="8"/>
  <c r="C116" i="8"/>
  <c r="B116" i="8"/>
  <c r="V115" i="8"/>
  <c r="T115" i="8"/>
  <c r="Q115" i="8"/>
  <c r="O115" i="8"/>
  <c r="L115" i="8"/>
  <c r="K115" i="8"/>
  <c r="J115" i="8"/>
  <c r="I115" i="8"/>
  <c r="H115" i="8"/>
  <c r="R115" i="8" s="1"/>
  <c r="AE160" i="8" s="1"/>
  <c r="G115" i="8"/>
  <c r="F115" i="8"/>
  <c r="E115" i="8"/>
  <c r="D115" i="8"/>
  <c r="C115" i="8"/>
  <c r="B115" i="8"/>
  <c r="V114" i="8"/>
  <c r="AC114" i="8" s="1"/>
  <c r="AE114" i="8" s="1"/>
  <c r="T114" i="8"/>
  <c r="Q114" i="8"/>
  <c r="O114" i="8"/>
  <c r="L114" i="8"/>
  <c r="K114" i="8"/>
  <c r="J114" i="8"/>
  <c r="I114" i="8"/>
  <c r="H114" i="8"/>
  <c r="R114" i="8" s="1"/>
  <c r="AE159" i="8" s="1"/>
  <c r="G114" i="8"/>
  <c r="F114" i="8"/>
  <c r="E114" i="8"/>
  <c r="D114" i="8"/>
  <c r="C114" i="8"/>
  <c r="B114" i="8"/>
  <c r="V113" i="8"/>
  <c r="AC113" i="8" s="1"/>
  <c r="AE113" i="8" s="1"/>
  <c r="T113" i="8"/>
  <c r="Q113" i="8"/>
  <c r="O113" i="8"/>
  <c r="L113" i="8"/>
  <c r="K113" i="8"/>
  <c r="J113" i="8"/>
  <c r="I113" i="8"/>
  <c r="H113" i="8"/>
  <c r="R113" i="8" s="1"/>
  <c r="G113" i="8"/>
  <c r="F113" i="8"/>
  <c r="E113" i="8"/>
  <c r="D113" i="8"/>
  <c r="C113" i="8"/>
  <c r="B113" i="8"/>
  <c r="V112" i="8"/>
  <c r="AC112" i="8" s="1"/>
  <c r="AE112" i="8" s="1"/>
  <c r="T112" i="8"/>
  <c r="Q112" i="8"/>
  <c r="O112" i="8"/>
  <c r="L112" i="8"/>
  <c r="K112" i="8"/>
  <c r="J112" i="8"/>
  <c r="I112" i="8"/>
  <c r="H112" i="8"/>
  <c r="R112" i="8" s="1"/>
  <c r="G112" i="8"/>
  <c r="F112" i="8"/>
  <c r="E112" i="8"/>
  <c r="D112" i="8"/>
  <c r="C112" i="8"/>
  <c r="B112" i="8"/>
  <c r="V111" i="8"/>
  <c r="AC111" i="8" s="1"/>
  <c r="AE111" i="8" s="1"/>
  <c r="T111" i="8"/>
  <c r="Q111" i="8"/>
  <c r="O111" i="8"/>
  <c r="L111" i="8"/>
  <c r="K111" i="8"/>
  <c r="J111" i="8"/>
  <c r="I111" i="8"/>
  <c r="H111" i="8"/>
  <c r="R111" i="8" s="1"/>
  <c r="G111" i="8"/>
  <c r="F111" i="8"/>
  <c r="E111" i="8"/>
  <c r="D111" i="8"/>
  <c r="C111" i="8"/>
  <c r="B111" i="8"/>
  <c r="V110" i="8"/>
  <c r="AC110" i="8" s="1"/>
  <c r="AE110" i="8" s="1"/>
  <c r="T110" i="8"/>
  <c r="Q110" i="8"/>
  <c r="O110" i="8"/>
  <c r="L110" i="8"/>
  <c r="K110" i="8"/>
  <c r="J110" i="8"/>
  <c r="I110" i="8"/>
  <c r="H110" i="8"/>
  <c r="R110" i="8" s="1"/>
  <c r="G110" i="8"/>
  <c r="F110" i="8"/>
  <c r="E110" i="8"/>
  <c r="D110" i="8"/>
  <c r="C110" i="8"/>
  <c r="B110" i="8"/>
  <c r="V109" i="8"/>
  <c r="AC109" i="8" s="1"/>
  <c r="AE109" i="8" s="1"/>
  <c r="T109" i="8"/>
  <c r="Q109" i="8"/>
  <c r="O109" i="8"/>
  <c r="L109" i="8"/>
  <c r="K109" i="8"/>
  <c r="J109" i="8"/>
  <c r="I109" i="8"/>
  <c r="H109" i="8"/>
  <c r="R109" i="8" s="1"/>
  <c r="G109" i="8"/>
  <c r="F109" i="8"/>
  <c r="E109" i="8"/>
  <c r="D109" i="8"/>
  <c r="C109" i="8"/>
  <c r="B109" i="8"/>
  <c r="V108" i="8"/>
  <c r="AC108" i="8" s="1"/>
  <c r="AE108" i="8" s="1"/>
  <c r="T108" i="8"/>
  <c r="Q108" i="8"/>
  <c r="O108" i="8"/>
  <c r="L108" i="8"/>
  <c r="K108" i="8"/>
  <c r="J108" i="8"/>
  <c r="I108" i="8"/>
  <c r="H108" i="8"/>
  <c r="R108" i="8" s="1"/>
  <c r="G108" i="8"/>
  <c r="F108" i="8"/>
  <c r="E108" i="8"/>
  <c r="D108" i="8"/>
  <c r="C108" i="8"/>
  <c r="B108" i="8"/>
  <c r="V107" i="8"/>
  <c r="AC107" i="8" s="1"/>
  <c r="AE107" i="8" s="1"/>
  <c r="T107" i="8"/>
  <c r="Q107" i="8"/>
  <c r="O107" i="8"/>
  <c r="L107" i="8"/>
  <c r="K107" i="8"/>
  <c r="J107" i="8"/>
  <c r="I107" i="8"/>
  <c r="H107" i="8"/>
  <c r="R107" i="8" s="1"/>
  <c r="G107" i="8"/>
  <c r="F107" i="8"/>
  <c r="E107" i="8"/>
  <c r="D107" i="8"/>
  <c r="C107" i="8"/>
  <c r="B107" i="8"/>
  <c r="V106" i="8"/>
  <c r="AC106" i="8" s="1"/>
  <c r="AE106" i="8" s="1"/>
  <c r="T106" i="8"/>
  <c r="Q106" i="8"/>
  <c r="O106" i="8"/>
  <c r="L106" i="8"/>
  <c r="K106" i="8"/>
  <c r="J106" i="8"/>
  <c r="I106" i="8"/>
  <c r="H106" i="8"/>
  <c r="R106" i="8" s="1"/>
  <c r="G106" i="8"/>
  <c r="F106" i="8"/>
  <c r="E106" i="8"/>
  <c r="D106" i="8"/>
  <c r="C106" i="8"/>
  <c r="B106" i="8"/>
  <c r="V105" i="8"/>
  <c r="T105" i="8"/>
  <c r="Q105" i="8"/>
  <c r="O105" i="8"/>
  <c r="L105" i="8"/>
  <c r="K105" i="8"/>
  <c r="J105" i="8"/>
  <c r="I105" i="8"/>
  <c r="H105" i="8"/>
  <c r="R105" i="8" s="1"/>
  <c r="G105" i="8"/>
  <c r="F105" i="8"/>
  <c r="E105" i="8"/>
  <c r="D105" i="8"/>
  <c r="C105" i="8"/>
  <c r="B105" i="8"/>
  <c r="V104" i="8"/>
  <c r="AC104" i="8" s="1"/>
  <c r="AE104" i="8" s="1"/>
  <c r="T104" i="8"/>
  <c r="Q104" i="8"/>
  <c r="O104" i="8"/>
  <c r="L104" i="8"/>
  <c r="K104" i="8"/>
  <c r="J104" i="8"/>
  <c r="I104" i="8"/>
  <c r="H104" i="8"/>
  <c r="R104" i="8" s="1"/>
  <c r="G104" i="8"/>
  <c r="F104" i="8"/>
  <c r="E104" i="8"/>
  <c r="D104" i="8"/>
  <c r="C104" i="8"/>
  <c r="B104" i="8"/>
  <c r="V103" i="8"/>
  <c r="AC103" i="8" s="1"/>
  <c r="AE103" i="8" s="1"/>
  <c r="T103" i="8"/>
  <c r="Q103" i="8"/>
  <c r="O103" i="8"/>
  <c r="L103" i="8"/>
  <c r="K103" i="8"/>
  <c r="J103" i="8"/>
  <c r="I103" i="8"/>
  <c r="H103" i="8"/>
  <c r="R103" i="8" s="1"/>
  <c r="G103" i="8"/>
  <c r="F103" i="8"/>
  <c r="E103" i="8"/>
  <c r="D103" i="8"/>
  <c r="C103" i="8"/>
  <c r="B103" i="8"/>
  <c r="V102" i="8"/>
  <c r="AC102" i="8" s="1"/>
  <c r="AE102" i="8" s="1"/>
  <c r="T102" i="8"/>
  <c r="Q102" i="8"/>
  <c r="O102" i="8"/>
  <c r="L102" i="8"/>
  <c r="K102" i="8"/>
  <c r="J102" i="8"/>
  <c r="I102" i="8"/>
  <c r="H102" i="8"/>
  <c r="R102" i="8" s="1"/>
  <c r="G102" i="8"/>
  <c r="F102" i="8"/>
  <c r="E102" i="8"/>
  <c r="D102" i="8"/>
  <c r="C102" i="8"/>
  <c r="B102" i="8"/>
  <c r="V101" i="8"/>
  <c r="AC101" i="8" s="1"/>
  <c r="AE101" i="8" s="1"/>
  <c r="T101" i="8"/>
  <c r="Q101" i="8"/>
  <c r="O101" i="8"/>
  <c r="L101" i="8"/>
  <c r="K101" i="8"/>
  <c r="J101" i="8"/>
  <c r="I101" i="8"/>
  <c r="H101" i="8"/>
  <c r="R101" i="8" s="1"/>
  <c r="G101" i="8"/>
  <c r="F101" i="8"/>
  <c r="E101" i="8"/>
  <c r="D101" i="8"/>
  <c r="C101" i="8"/>
  <c r="B101" i="8"/>
  <c r="V100" i="8"/>
  <c r="AC100" i="8" s="1"/>
  <c r="AE100" i="8" s="1"/>
  <c r="T100" i="8"/>
  <c r="Q100" i="8"/>
  <c r="O100" i="8"/>
  <c r="L100" i="8"/>
  <c r="AK100" i="8" s="1"/>
  <c r="K100" i="8"/>
  <c r="J100" i="8"/>
  <c r="I100" i="8"/>
  <c r="H100" i="8"/>
  <c r="R100" i="8" s="1"/>
  <c r="G100" i="8"/>
  <c r="F100" i="8"/>
  <c r="E100" i="8"/>
  <c r="D100" i="8"/>
  <c r="C100" i="8"/>
  <c r="B100" i="8"/>
  <c r="V99" i="8"/>
  <c r="AC99" i="8" s="1"/>
  <c r="AE99" i="8" s="1"/>
  <c r="T99" i="8"/>
  <c r="Q99" i="8"/>
  <c r="O99" i="8"/>
  <c r="L99" i="8"/>
  <c r="K99" i="8"/>
  <c r="J99" i="8"/>
  <c r="I99" i="8"/>
  <c r="H99" i="8"/>
  <c r="R99" i="8" s="1"/>
  <c r="G99" i="8"/>
  <c r="F99" i="8"/>
  <c r="E99" i="8"/>
  <c r="D99" i="8"/>
  <c r="C99" i="8"/>
  <c r="B99" i="8"/>
  <c r="V98" i="8"/>
  <c r="AC98" i="8" s="1"/>
  <c r="AE98" i="8" s="1"/>
  <c r="T98" i="8"/>
  <c r="Q98" i="8"/>
  <c r="O98" i="8"/>
  <c r="L98" i="8"/>
  <c r="AK98" i="8" s="1"/>
  <c r="K98" i="8"/>
  <c r="J98" i="8"/>
  <c r="I98" i="8"/>
  <c r="H98" i="8"/>
  <c r="R98" i="8" s="1"/>
  <c r="G98" i="8"/>
  <c r="F98" i="8"/>
  <c r="E98" i="8"/>
  <c r="D98" i="8"/>
  <c r="C98" i="8"/>
  <c r="B98" i="8"/>
  <c r="V97" i="8"/>
  <c r="AC97" i="8" s="1"/>
  <c r="AE97" i="8" s="1"/>
  <c r="T97" i="8"/>
  <c r="Q97" i="8"/>
  <c r="O97" i="8"/>
  <c r="L97" i="8"/>
  <c r="AK97" i="8" s="1"/>
  <c r="K97" i="8"/>
  <c r="J97" i="8"/>
  <c r="I97" i="8"/>
  <c r="H97" i="8"/>
  <c r="R97" i="8" s="1"/>
  <c r="S97" i="8" s="1"/>
  <c r="G97" i="8"/>
  <c r="F97" i="8"/>
  <c r="E97" i="8"/>
  <c r="D97" i="8"/>
  <c r="C97" i="8"/>
  <c r="B97" i="8"/>
  <c r="V96" i="8"/>
  <c r="AC96" i="8" s="1"/>
  <c r="AE96" i="8" s="1"/>
  <c r="T96" i="8"/>
  <c r="Q96" i="8"/>
  <c r="O96" i="8"/>
  <c r="L96" i="8"/>
  <c r="K96" i="8"/>
  <c r="J96" i="8"/>
  <c r="I96" i="8"/>
  <c r="H96" i="8"/>
  <c r="R96" i="8" s="1"/>
  <c r="G96" i="8"/>
  <c r="F96" i="8"/>
  <c r="E96" i="8"/>
  <c r="D96" i="8"/>
  <c r="C96" i="8"/>
  <c r="B96" i="8"/>
  <c r="V95" i="8"/>
  <c r="AC95" i="8" s="1"/>
  <c r="AE95" i="8" s="1"/>
  <c r="T95" i="8"/>
  <c r="Q95" i="8"/>
  <c r="O95" i="8"/>
  <c r="L95" i="8"/>
  <c r="AK95" i="8" s="1"/>
  <c r="K95" i="8"/>
  <c r="J95" i="8"/>
  <c r="I95" i="8"/>
  <c r="H95" i="8"/>
  <c r="R95" i="8" s="1"/>
  <c r="G95" i="8"/>
  <c r="F95" i="8"/>
  <c r="E95" i="8"/>
  <c r="D95" i="8"/>
  <c r="C95" i="8"/>
  <c r="B95" i="8"/>
  <c r="V94" i="8"/>
  <c r="AC94" i="8" s="1"/>
  <c r="AE94" i="8" s="1"/>
  <c r="T94" i="8"/>
  <c r="Q94" i="8"/>
  <c r="O94" i="8"/>
  <c r="L94" i="8"/>
  <c r="K94" i="8"/>
  <c r="J94" i="8"/>
  <c r="I94" i="8"/>
  <c r="H94" i="8"/>
  <c r="R94" i="8" s="1"/>
  <c r="G94" i="8"/>
  <c r="F94" i="8"/>
  <c r="E94" i="8"/>
  <c r="D94" i="8"/>
  <c r="C94" i="8"/>
  <c r="B94" i="8"/>
  <c r="V93" i="8"/>
  <c r="T93" i="8"/>
  <c r="Q93" i="8"/>
  <c r="O93" i="8"/>
  <c r="L93" i="8"/>
  <c r="K93" i="8"/>
  <c r="J93" i="8"/>
  <c r="I93" i="8"/>
  <c r="H93" i="8"/>
  <c r="R93" i="8" s="1"/>
  <c r="G93" i="8"/>
  <c r="F93" i="8"/>
  <c r="E93" i="8"/>
  <c r="D93" i="8"/>
  <c r="C93" i="8"/>
  <c r="B93" i="8"/>
  <c r="V92" i="8"/>
  <c r="AC92" i="8" s="1"/>
  <c r="AE92" i="8" s="1"/>
  <c r="T92" i="8"/>
  <c r="Q92" i="8"/>
  <c r="O92" i="8"/>
  <c r="L92" i="8"/>
  <c r="AK92" i="8" s="1"/>
  <c r="K92" i="8"/>
  <c r="J92" i="8"/>
  <c r="I92" i="8"/>
  <c r="H92" i="8"/>
  <c r="R92" i="8" s="1"/>
  <c r="G92" i="8"/>
  <c r="F92" i="8"/>
  <c r="E92" i="8"/>
  <c r="D92" i="8"/>
  <c r="C92" i="8"/>
  <c r="B92" i="8"/>
  <c r="V91" i="8"/>
  <c r="AC91" i="8" s="1"/>
  <c r="AE91" i="8" s="1"/>
  <c r="T91" i="8"/>
  <c r="Q91" i="8"/>
  <c r="O91" i="8"/>
  <c r="L91" i="8"/>
  <c r="AK91" i="8" s="1"/>
  <c r="K91" i="8"/>
  <c r="J91" i="8"/>
  <c r="I91" i="8"/>
  <c r="H91" i="8"/>
  <c r="R91" i="8" s="1"/>
  <c r="G91" i="8"/>
  <c r="F91" i="8"/>
  <c r="E91" i="8"/>
  <c r="D91" i="8"/>
  <c r="C91" i="8"/>
  <c r="B91" i="8"/>
  <c r="V90" i="8"/>
  <c r="AC90" i="8" s="1"/>
  <c r="AE90" i="8" s="1"/>
  <c r="T90" i="8"/>
  <c r="Q90" i="8"/>
  <c r="O90" i="8"/>
  <c r="L90" i="8"/>
  <c r="AK90" i="8" s="1"/>
  <c r="K90" i="8"/>
  <c r="J90" i="8"/>
  <c r="I90" i="8"/>
  <c r="H90" i="8"/>
  <c r="R90" i="8" s="1"/>
  <c r="G90" i="8"/>
  <c r="F90" i="8"/>
  <c r="E90" i="8"/>
  <c r="D90" i="8"/>
  <c r="C90" i="8"/>
  <c r="B90" i="8"/>
  <c r="V89" i="8"/>
  <c r="AC89" i="8" s="1"/>
  <c r="AE89" i="8" s="1"/>
  <c r="T89" i="8"/>
  <c r="Q89" i="8"/>
  <c r="O89" i="8"/>
  <c r="L89" i="8"/>
  <c r="K89" i="8"/>
  <c r="J89" i="8"/>
  <c r="I89" i="8"/>
  <c r="H89" i="8"/>
  <c r="R89" i="8" s="1"/>
  <c r="G89" i="8"/>
  <c r="F89" i="8"/>
  <c r="E89" i="8"/>
  <c r="D89" i="8"/>
  <c r="C89" i="8"/>
  <c r="B89" i="8"/>
  <c r="V88" i="8"/>
  <c r="T88" i="8"/>
  <c r="Q88" i="8"/>
  <c r="O88" i="8"/>
  <c r="L88" i="8"/>
  <c r="AK88" i="8" s="1"/>
  <c r="K88" i="8"/>
  <c r="J88" i="8"/>
  <c r="I88" i="8"/>
  <c r="H88" i="8"/>
  <c r="R88" i="8" s="1"/>
  <c r="G88" i="8"/>
  <c r="F88" i="8"/>
  <c r="E88" i="8"/>
  <c r="D88" i="8"/>
  <c r="C88" i="8"/>
  <c r="B88" i="8"/>
  <c r="V87" i="8"/>
  <c r="T87" i="8"/>
  <c r="Q87" i="8"/>
  <c r="O87" i="8"/>
  <c r="L87" i="8"/>
  <c r="AK87" i="8" s="1"/>
  <c r="K87" i="8"/>
  <c r="J87" i="8"/>
  <c r="I87" i="8"/>
  <c r="H87" i="8"/>
  <c r="R87" i="8" s="1"/>
  <c r="G87" i="8"/>
  <c r="F87" i="8"/>
  <c r="E87" i="8"/>
  <c r="D87" i="8"/>
  <c r="C87" i="8"/>
  <c r="B87" i="8"/>
  <c r="V86" i="8"/>
  <c r="AC86" i="8" s="1"/>
  <c r="AE86" i="8" s="1"/>
  <c r="T86" i="8"/>
  <c r="Q86" i="8"/>
  <c r="O86" i="8"/>
  <c r="L86" i="8"/>
  <c r="AK86" i="8" s="1"/>
  <c r="K86" i="8"/>
  <c r="J86" i="8"/>
  <c r="I86" i="8"/>
  <c r="H86" i="8"/>
  <c r="R86" i="8" s="1"/>
  <c r="G86" i="8"/>
  <c r="F86" i="8"/>
  <c r="E86" i="8"/>
  <c r="D86" i="8"/>
  <c r="C86" i="8"/>
  <c r="B86" i="8"/>
  <c r="V85" i="8"/>
  <c r="AC85" i="8" s="1"/>
  <c r="AE85" i="8" s="1"/>
  <c r="T85" i="8"/>
  <c r="Q85" i="8"/>
  <c r="O85" i="8"/>
  <c r="L85" i="8"/>
  <c r="K85" i="8"/>
  <c r="J85" i="8"/>
  <c r="I85" i="8"/>
  <c r="H85" i="8"/>
  <c r="R85" i="8" s="1"/>
  <c r="G85" i="8"/>
  <c r="F85" i="8"/>
  <c r="E85" i="8"/>
  <c r="D85" i="8"/>
  <c r="C85" i="8"/>
  <c r="B85" i="8"/>
  <c r="V84" i="8"/>
  <c r="AC84" i="8" s="1"/>
  <c r="AE84" i="8" s="1"/>
  <c r="T84" i="8"/>
  <c r="Q84" i="8"/>
  <c r="O84" i="8"/>
  <c r="L84" i="8"/>
  <c r="AK84" i="8" s="1"/>
  <c r="K84" i="8"/>
  <c r="J84" i="8"/>
  <c r="I84" i="8"/>
  <c r="H84" i="8"/>
  <c r="R84" i="8" s="1"/>
  <c r="G84" i="8"/>
  <c r="F84" i="8"/>
  <c r="E84" i="8"/>
  <c r="D84" i="8"/>
  <c r="C84" i="8"/>
  <c r="B84" i="8"/>
  <c r="V83" i="8"/>
  <c r="AC83" i="8" s="1"/>
  <c r="AE83" i="8" s="1"/>
  <c r="T83" i="8"/>
  <c r="Q83" i="8"/>
  <c r="O83" i="8"/>
  <c r="L83" i="8"/>
  <c r="AK83" i="8" s="1"/>
  <c r="K83" i="8"/>
  <c r="J83" i="8"/>
  <c r="I83" i="8"/>
  <c r="H83" i="8"/>
  <c r="R83" i="8" s="1"/>
  <c r="G83" i="8"/>
  <c r="F83" i="8"/>
  <c r="E83" i="8"/>
  <c r="D83" i="8"/>
  <c r="C83" i="8"/>
  <c r="B83" i="8"/>
  <c r="V82" i="8"/>
  <c r="AC82" i="8" s="1"/>
  <c r="AE82" i="8" s="1"/>
  <c r="T82" i="8"/>
  <c r="Q82" i="8"/>
  <c r="O82" i="8"/>
  <c r="L82" i="8"/>
  <c r="AK82" i="8" s="1"/>
  <c r="K82" i="8"/>
  <c r="J82" i="8"/>
  <c r="I82" i="8"/>
  <c r="H82" i="8"/>
  <c r="R82" i="8" s="1"/>
  <c r="G82" i="8"/>
  <c r="F82" i="8"/>
  <c r="E82" i="8"/>
  <c r="D82" i="8"/>
  <c r="C82" i="8"/>
  <c r="B82" i="8"/>
  <c r="V81" i="8"/>
  <c r="AC81" i="8" s="1"/>
  <c r="AE81" i="8" s="1"/>
  <c r="T81" i="8"/>
  <c r="Q81" i="8"/>
  <c r="O81" i="8"/>
  <c r="L81" i="8"/>
  <c r="K81" i="8"/>
  <c r="J81" i="8"/>
  <c r="I81" i="8"/>
  <c r="H81" i="8"/>
  <c r="R81" i="8" s="1"/>
  <c r="G81" i="8"/>
  <c r="F81" i="8"/>
  <c r="E81" i="8"/>
  <c r="D81" i="8"/>
  <c r="C81" i="8"/>
  <c r="B81" i="8"/>
  <c r="V80" i="8"/>
  <c r="T80" i="8"/>
  <c r="Q80" i="8"/>
  <c r="O80" i="8"/>
  <c r="L80" i="8"/>
  <c r="K80" i="8"/>
  <c r="J80" i="8"/>
  <c r="I80" i="8"/>
  <c r="H80" i="8"/>
  <c r="R80" i="8" s="1"/>
  <c r="G80" i="8"/>
  <c r="F80" i="8"/>
  <c r="E80" i="8"/>
  <c r="D80" i="8"/>
  <c r="C80" i="8"/>
  <c r="B80" i="8"/>
  <c r="V79" i="8"/>
  <c r="AC79" i="8" s="1"/>
  <c r="AE79" i="8" s="1"/>
  <c r="T79" i="8"/>
  <c r="Q79" i="8"/>
  <c r="O79" i="8"/>
  <c r="L79" i="8"/>
  <c r="K79" i="8"/>
  <c r="J79" i="8"/>
  <c r="I79" i="8"/>
  <c r="H79" i="8"/>
  <c r="R79" i="8" s="1"/>
  <c r="G79" i="8"/>
  <c r="F79" i="8"/>
  <c r="E79" i="8"/>
  <c r="D79" i="8"/>
  <c r="C79" i="8"/>
  <c r="B79" i="8"/>
  <c r="V78" i="8"/>
  <c r="AC78" i="8" s="1"/>
  <c r="AE78" i="8" s="1"/>
  <c r="T78" i="8"/>
  <c r="Q78" i="8"/>
  <c r="O78" i="8"/>
  <c r="L78" i="8"/>
  <c r="AK78" i="8" s="1"/>
  <c r="K78" i="8"/>
  <c r="J78" i="8"/>
  <c r="I78" i="8"/>
  <c r="H78" i="8"/>
  <c r="R78" i="8" s="1"/>
  <c r="G78" i="8"/>
  <c r="F78" i="8"/>
  <c r="E78" i="8"/>
  <c r="D78" i="8"/>
  <c r="C78" i="8"/>
  <c r="B78" i="8"/>
  <c r="V77" i="8"/>
  <c r="AC77" i="8" s="1"/>
  <c r="AE77" i="8" s="1"/>
  <c r="T77" i="8"/>
  <c r="Q77" i="8"/>
  <c r="O77" i="8"/>
  <c r="L77" i="8"/>
  <c r="K77" i="8"/>
  <c r="J77" i="8"/>
  <c r="I77" i="8"/>
  <c r="H77" i="8"/>
  <c r="R77" i="8" s="1"/>
  <c r="G77" i="8"/>
  <c r="F77" i="8"/>
  <c r="E77" i="8"/>
  <c r="D77" i="8"/>
  <c r="C77" i="8"/>
  <c r="B77" i="8"/>
  <c r="V76" i="8"/>
  <c r="AC76" i="8" s="1"/>
  <c r="AE76" i="8" s="1"/>
  <c r="T76" i="8"/>
  <c r="Q76" i="8"/>
  <c r="O76" i="8"/>
  <c r="L76" i="8"/>
  <c r="AK76" i="8" s="1"/>
  <c r="K76" i="8"/>
  <c r="J76" i="8"/>
  <c r="I76" i="8"/>
  <c r="H76" i="8"/>
  <c r="R76" i="8" s="1"/>
  <c r="G76" i="8"/>
  <c r="F76" i="8"/>
  <c r="E76" i="8"/>
  <c r="D76" i="8"/>
  <c r="C76" i="8"/>
  <c r="B76" i="8"/>
  <c r="V75" i="8"/>
  <c r="AC75" i="8" s="1"/>
  <c r="AE75" i="8" s="1"/>
  <c r="T75" i="8"/>
  <c r="Q75" i="8"/>
  <c r="O75" i="8"/>
  <c r="L75" i="8"/>
  <c r="AK75" i="8" s="1"/>
  <c r="K75" i="8"/>
  <c r="J75" i="8"/>
  <c r="I75" i="8"/>
  <c r="H75" i="8"/>
  <c r="R75" i="8" s="1"/>
  <c r="G75" i="8"/>
  <c r="F75" i="8"/>
  <c r="E75" i="8"/>
  <c r="D75" i="8"/>
  <c r="C75" i="8"/>
  <c r="B75" i="8"/>
  <c r="V74" i="8"/>
  <c r="AC74" i="8" s="1"/>
  <c r="AE74" i="8" s="1"/>
  <c r="T74" i="8"/>
  <c r="Q74" i="8"/>
  <c r="O74" i="8"/>
  <c r="L74" i="8"/>
  <c r="K74" i="8"/>
  <c r="J74" i="8"/>
  <c r="I74" i="8"/>
  <c r="H74" i="8"/>
  <c r="R74" i="8" s="1"/>
  <c r="G74" i="8"/>
  <c r="F74" i="8"/>
  <c r="E74" i="8"/>
  <c r="D74" i="8"/>
  <c r="C74" i="8"/>
  <c r="B74" i="8"/>
  <c r="V73" i="8"/>
  <c r="AC73" i="8" s="1"/>
  <c r="AE73" i="8" s="1"/>
  <c r="T73" i="8"/>
  <c r="Q73" i="8"/>
  <c r="O73" i="8"/>
  <c r="L73" i="8"/>
  <c r="K73" i="8"/>
  <c r="J73" i="8"/>
  <c r="I73" i="8"/>
  <c r="H73" i="8"/>
  <c r="R73" i="8" s="1"/>
  <c r="G73" i="8"/>
  <c r="F73" i="8"/>
  <c r="E73" i="8"/>
  <c r="D73" i="8"/>
  <c r="C73" i="8"/>
  <c r="B73" i="8"/>
  <c r="V72" i="8"/>
  <c r="AC72" i="8" s="1"/>
  <c r="AE72" i="8" s="1"/>
  <c r="T72" i="8"/>
  <c r="Q72" i="8"/>
  <c r="O72" i="8"/>
  <c r="L72" i="8"/>
  <c r="AK72" i="8" s="1"/>
  <c r="K72" i="8"/>
  <c r="J72" i="8"/>
  <c r="I72" i="8"/>
  <c r="H72" i="8"/>
  <c r="R72" i="8" s="1"/>
  <c r="G72" i="8"/>
  <c r="F72" i="8"/>
  <c r="E72" i="8"/>
  <c r="D72" i="8"/>
  <c r="C72" i="8"/>
  <c r="B72" i="8"/>
  <c r="V71" i="8"/>
  <c r="AC71" i="8" s="1"/>
  <c r="AE71" i="8" s="1"/>
  <c r="T71" i="8"/>
  <c r="Q71" i="8"/>
  <c r="O71" i="8"/>
  <c r="L71" i="8"/>
  <c r="K71" i="8"/>
  <c r="J71" i="8"/>
  <c r="I71" i="8"/>
  <c r="H71" i="8"/>
  <c r="R71" i="8" s="1"/>
  <c r="G71" i="8"/>
  <c r="F71" i="8"/>
  <c r="E71" i="8"/>
  <c r="D71" i="8"/>
  <c r="C71" i="8"/>
  <c r="B71" i="8"/>
  <c r="V70" i="8"/>
  <c r="T70" i="8"/>
  <c r="Q70" i="8"/>
  <c r="O70" i="8"/>
  <c r="L70" i="8"/>
  <c r="AK70" i="8" s="1"/>
  <c r="K70" i="8"/>
  <c r="J70" i="8"/>
  <c r="I70" i="8"/>
  <c r="H70" i="8"/>
  <c r="R70" i="8" s="1"/>
  <c r="G70" i="8"/>
  <c r="F70" i="8"/>
  <c r="E70" i="8"/>
  <c r="D70" i="8"/>
  <c r="C70" i="8"/>
  <c r="B70" i="8"/>
  <c r="V69" i="8"/>
  <c r="AC69" i="8" s="1"/>
  <c r="AE69" i="8" s="1"/>
  <c r="T69" i="8"/>
  <c r="Q69" i="8"/>
  <c r="O69" i="8"/>
  <c r="L69" i="8"/>
  <c r="K69" i="8"/>
  <c r="J69" i="8"/>
  <c r="I69" i="8"/>
  <c r="H69" i="8"/>
  <c r="R69" i="8" s="1"/>
  <c r="G69" i="8"/>
  <c r="F69" i="8"/>
  <c r="E69" i="8"/>
  <c r="D69" i="8"/>
  <c r="C69" i="8"/>
  <c r="B69" i="8"/>
  <c r="V68" i="8"/>
  <c r="T68" i="8"/>
  <c r="Q68" i="8"/>
  <c r="O68" i="8"/>
  <c r="L68" i="8"/>
  <c r="AK68" i="8" s="1"/>
  <c r="K68" i="8"/>
  <c r="J68" i="8"/>
  <c r="I68" i="8"/>
  <c r="H68" i="8"/>
  <c r="R68" i="8" s="1"/>
  <c r="G68" i="8"/>
  <c r="F68" i="8"/>
  <c r="E68" i="8"/>
  <c r="D68" i="8"/>
  <c r="C68" i="8"/>
  <c r="B68" i="8"/>
  <c r="V67" i="8"/>
  <c r="T67" i="8"/>
  <c r="Q67" i="8"/>
  <c r="O67" i="8"/>
  <c r="L67" i="8"/>
  <c r="K67" i="8"/>
  <c r="J67" i="8"/>
  <c r="I67" i="8"/>
  <c r="H67" i="8"/>
  <c r="R67" i="8" s="1"/>
  <c r="G67" i="8"/>
  <c r="F67" i="8"/>
  <c r="E67" i="8"/>
  <c r="D67" i="8"/>
  <c r="C67" i="8"/>
  <c r="B67" i="8"/>
  <c r="V66" i="8"/>
  <c r="T66" i="8"/>
  <c r="Q66" i="8"/>
  <c r="O66" i="8"/>
  <c r="L66" i="8"/>
  <c r="K66" i="8"/>
  <c r="J66" i="8"/>
  <c r="I66" i="8"/>
  <c r="H66" i="8"/>
  <c r="R66" i="8" s="1"/>
  <c r="G66" i="8"/>
  <c r="F66" i="8"/>
  <c r="E66" i="8"/>
  <c r="D66" i="8"/>
  <c r="C66" i="8"/>
  <c r="B66" i="8"/>
  <c r="V65" i="8"/>
  <c r="T65" i="8"/>
  <c r="Q65" i="8"/>
  <c r="O65" i="8"/>
  <c r="L65" i="8"/>
  <c r="AK65" i="8" s="1"/>
  <c r="K65" i="8"/>
  <c r="J65" i="8"/>
  <c r="I65" i="8"/>
  <c r="H65" i="8"/>
  <c r="R65" i="8" s="1"/>
  <c r="G65" i="8"/>
  <c r="F65" i="8"/>
  <c r="E65" i="8"/>
  <c r="D65" i="8"/>
  <c r="C65" i="8"/>
  <c r="B65" i="8"/>
  <c r="V64" i="8"/>
  <c r="AC64" i="8" s="1"/>
  <c r="AE64" i="8" s="1"/>
  <c r="T64" i="8"/>
  <c r="Q64" i="8"/>
  <c r="O64" i="8"/>
  <c r="L64" i="8"/>
  <c r="AK64" i="8" s="1"/>
  <c r="K64" i="8"/>
  <c r="J64" i="8"/>
  <c r="I64" i="8"/>
  <c r="H64" i="8"/>
  <c r="R64" i="8" s="1"/>
  <c r="G64" i="8"/>
  <c r="F64" i="8"/>
  <c r="E64" i="8"/>
  <c r="D64" i="8"/>
  <c r="C64" i="8"/>
  <c r="B64" i="8"/>
  <c r="V63" i="8"/>
  <c r="AC63" i="8" s="1"/>
  <c r="AE63" i="8" s="1"/>
  <c r="T63" i="8"/>
  <c r="Q63" i="8"/>
  <c r="O63" i="8"/>
  <c r="L63" i="8"/>
  <c r="AK63" i="8" s="1"/>
  <c r="K63" i="8"/>
  <c r="J63" i="8"/>
  <c r="I63" i="8"/>
  <c r="H63" i="8"/>
  <c r="R63" i="8" s="1"/>
  <c r="G63" i="8"/>
  <c r="F63" i="8"/>
  <c r="E63" i="8"/>
  <c r="D63" i="8"/>
  <c r="C63" i="8"/>
  <c r="B63" i="8"/>
  <c r="V62" i="8"/>
  <c r="T62" i="8"/>
  <c r="Q62" i="8"/>
  <c r="O62" i="8"/>
  <c r="L62" i="8"/>
  <c r="AK62" i="8" s="1"/>
  <c r="K62" i="8"/>
  <c r="J62" i="8"/>
  <c r="I62" i="8"/>
  <c r="H62" i="8"/>
  <c r="R62" i="8" s="1"/>
  <c r="G62" i="8"/>
  <c r="F62" i="8"/>
  <c r="E62" i="8"/>
  <c r="D62" i="8"/>
  <c r="C62" i="8"/>
  <c r="B62" i="8"/>
  <c r="V61" i="8"/>
  <c r="AC61" i="8" s="1"/>
  <c r="AE61" i="8" s="1"/>
  <c r="T61" i="8"/>
  <c r="Q61" i="8"/>
  <c r="O61" i="8"/>
  <c r="L61" i="8"/>
  <c r="K61" i="8"/>
  <c r="J61" i="8"/>
  <c r="I61" i="8"/>
  <c r="H61" i="8"/>
  <c r="R61" i="8" s="1"/>
  <c r="S61" i="8" s="1"/>
  <c r="G61" i="8"/>
  <c r="F61" i="8"/>
  <c r="E61" i="8"/>
  <c r="D61" i="8"/>
  <c r="C61" i="8"/>
  <c r="B61" i="8"/>
  <c r="V60" i="8"/>
  <c r="T60" i="8"/>
  <c r="Q60" i="8"/>
  <c r="O60" i="8"/>
  <c r="L60" i="8"/>
  <c r="K60" i="8"/>
  <c r="J60" i="8"/>
  <c r="I60" i="8"/>
  <c r="H60" i="8"/>
  <c r="R60" i="8" s="1"/>
  <c r="G60" i="8"/>
  <c r="F60" i="8"/>
  <c r="E60" i="8"/>
  <c r="D60" i="8"/>
  <c r="C60" i="8"/>
  <c r="B60" i="8"/>
  <c r="V59" i="8"/>
  <c r="AC59" i="8" s="1"/>
  <c r="AE59" i="8" s="1"/>
  <c r="T59" i="8"/>
  <c r="Q59" i="8"/>
  <c r="O59" i="8"/>
  <c r="L59" i="8"/>
  <c r="AK59" i="8" s="1"/>
  <c r="K59" i="8"/>
  <c r="J59" i="8"/>
  <c r="I59" i="8"/>
  <c r="H59" i="8"/>
  <c r="R59" i="8" s="1"/>
  <c r="G59" i="8"/>
  <c r="F59" i="8"/>
  <c r="E59" i="8"/>
  <c r="D59" i="8"/>
  <c r="C59" i="8"/>
  <c r="B59" i="8"/>
  <c r="V58" i="8"/>
  <c r="AC58" i="8" s="1"/>
  <c r="AE58" i="8" s="1"/>
  <c r="T58" i="8"/>
  <c r="Q58" i="8"/>
  <c r="O58" i="8"/>
  <c r="L58" i="8"/>
  <c r="AK58" i="8" s="1"/>
  <c r="K58" i="8"/>
  <c r="J58" i="8"/>
  <c r="I58" i="8"/>
  <c r="H58" i="8"/>
  <c r="R58" i="8" s="1"/>
  <c r="G58" i="8"/>
  <c r="F58" i="8"/>
  <c r="E58" i="8"/>
  <c r="D58" i="8"/>
  <c r="C58" i="8"/>
  <c r="B58" i="8"/>
  <c r="V57" i="8"/>
  <c r="AC57" i="8" s="1"/>
  <c r="AE57" i="8" s="1"/>
  <c r="T57" i="8"/>
  <c r="Q57" i="8"/>
  <c r="O57" i="8"/>
  <c r="L57" i="8"/>
  <c r="AK57" i="8" s="1"/>
  <c r="K57" i="8"/>
  <c r="J57" i="8"/>
  <c r="I57" i="8"/>
  <c r="H57" i="8"/>
  <c r="R57" i="8" s="1"/>
  <c r="G57" i="8"/>
  <c r="F57" i="8"/>
  <c r="E57" i="8"/>
  <c r="D57" i="8"/>
  <c r="C57" i="8"/>
  <c r="B57" i="8"/>
  <c r="V56" i="8"/>
  <c r="AC56" i="8" s="1"/>
  <c r="AE56" i="8" s="1"/>
  <c r="T56" i="8"/>
  <c r="Q56" i="8"/>
  <c r="O56" i="8"/>
  <c r="L56" i="8"/>
  <c r="AK56" i="8" s="1"/>
  <c r="K56" i="8"/>
  <c r="J56" i="8"/>
  <c r="I56" i="8"/>
  <c r="H56" i="8"/>
  <c r="R56" i="8" s="1"/>
  <c r="G56" i="8"/>
  <c r="F56" i="8"/>
  <c r="E56" i="8"/>
  <c r="D56" i="8"/>
  <c r="C56" i="8"/>
  <c r="B56" i="8"/>
  <c r="V55" i="8"/>
  <c r="T55" i="8"/>
  <c r="Q55" i="8"/>
  <c r="O55" i="8"/>
  <c r="L55" i="8"/>
  <c r="AK55" i="8" s="1"/>
  <c r="K55" i="8"/>
  <c r="J55" i="8"/>
  <c r="I55" i="8"/>
  <c r="H55" i="8"/>
  <c r="R55" i="8" s="1"/>
  <c r="G55" i="8"/>
  <c r="F55" i="8"/>
  <c r="E55" i="8"/>
  <c r="D55" i="8"/>
  <c r="C55" i="8"/>
  <c r="B55" i="8"/>
  <c r="V54" i="8"/>
  <c r="T54" i="8"/>
  <c r="Q54" i="8"/>
  <c r="O54" i="8"/>
  <c r="L54" i="8"/>
  <c r="K54" i="8"/>
  <c r="J54" i="8"/>
  <c r="I54" i="8"/>
  <c r="H54" i="8"/>
  <c r="R54" i="8" s="1"/>
  <c r="G54" i="8"/>
  <c r="F54" i="8"/>
  <c r="E54" i="8"/>
  <c r="D54" i="8"/>
  <c r="C54" i="8"/>
  <c r="B54" i="8"/>
  <c r="V53" i="8"/>
  <c r="AC53" i="8" s="1"/>
  <c r="AE53" i="8" s="1"/>
  <c r="T53" i="8"/>
  <c r="Q53" i="8"/>
  <c r="O53" i="8"/>
  <c r="L53" i="8"/>
  <c r="AK53" i="8" s="1"/>
  <c r="K53" i="8"/>
  <c r="J53" i="8"/>
  <c r="I53" i="8"/>
  <c r="H53" i="8"/>
  <c r="R53" i="8" s="1"/>
  <c r="G53" i="8"/>
  <c r="F53" i="8"/>
  <c r="E53" i="8"/>
  <c r="D53" i="8"/>
  <c r="C53" i="8"/>
  <c r="B53" i="8"/>
  <c r="V52" i="8"/>
  <c r="T52" i="8"/>
  <c r="Q52" i="8"/>
  <c r="O52" i="8"/>
  <c r="L52" i="8"/>
  <c r="AK52" i="8" s="1"/>
  <c r="K52" i="8"/>
  <c r="J52" i="8"/>
  <c r="I52" i="8"/>
  <c r="H52" i="8"/>
  <c r="R52" i="8" s="1"/>
  <c r="G52" i="8"/>
  <c r="F52" i="8"/>
  <c r="E52" i="8"/>
  <c r="D52" i="8"/>
  <c r="C52" i="8"/>
  <c r="B52" i="8"/>
  <c r="V51" i="8"/>
  <c r="T51" i="8"/>
  <c r="Q51" i="8"/>
  <c r="O51" i="8"/>
  <c r="L51" i="8"/>
  <c r="AK51" i="8" s="1"/>
  <c r="K51" i="8"/>
  <c r="J51" i="8"/>
  <c r="I51" i="8"/>
  <c r="H51" i="8"/>
  <c r="R51" i="8" s="1"/>
  <c r="G51" i="8"/>
  <c r="F51" i="8"/>
  <c r="E51" i="8"/>
  <c r="D51" i="8"/>
  <c r="C51" i="8"/>
  <c r="B51" i="8"/>
  <c r="V50" i="8"/>
  <c r="AC50" i="8" s="1"/>
  <c r="AE50" i="8" s="1"/>
  <c r="T50" i="8"/>
  <c r="Q50" i="8"/>
  <c r="O50" i="8"/>
  <c r="L50" i="8"/>
  <c r="K50" i="8"/>
  <c r="J50" i="8"/>
  <c r="I50" i="8"/>
  <c r="H50" i="8"/>
  <c r="R50" i="8" s="1"/>
  <c r="G50" i="8"/>
  <c r="F50" i="8"/>
  <c r="E50" i="8"/>
  <c r="D50" i="8"/>
  <c r="C50" i="8"/>
  <c r="B50" i="8"/>
  <c r="V49" i="8"/>
  <c r="AC49" i="8" s="1"/>
  <c r="AE49" i="8" s="1"/>
  <c r="T49" i="8"/>
  <c r="Q49" i="8"/>
  <c r="O49" i="8"/>
  <c r="L49" i="8"/>
  <c r="K49" i="8"/>
  <c r="J49" i="8"/>
  <c r="I49" i="8"/>
  <c r="H49" i="8"/>
  <c r="R49" i="8" s="1"/>
  <c r="G49" i="8"/>
  <c r="F49" i="8"/>
  <c r="E49" i="8"/>
  <c r="D49" i="8"/>
  <c r="C49" i="8"/>
  <c r="B49" i="8"/>
  <c r="V48" i="8"/>
  <c r="AC48" i="8" s="1"/>
  <c r="AE48" i="8" s="1"/>
  <c r="T48" i="8"/>
  <c r="Q48" i="8"/>
  <c r="O48" i="8"/>
  <c r="L48" i="8"/>
  <c r="K48" i="8"/>
  <c r="J48" i="8"/>
  <c r="I48" i="8"/>
  <c r="H48" i="8"/>
  <c r="R48" i="8" s="1"/>
  <c r="G48" i="8"/>
  <c r="F48" i="8"/>
  <c r="E48" i="8"/>
  <c r="D48" i="8"/>
  <c r="C48" i="8"/>
  <c r="B48" i="8"/>
  <c r="V47" i="8"/>
  <c r="AC47" i="8" s="1"/>
  <c r="AE47" i="8" s="1"/>
  <c r="T47" i="8"/>
  <c r="Q47" i="8"/>
  <c r="O47" i="8"/>
  <c r="L47" i="8"/>
  <c r="AK47" i="8" s="1"/>
  <c r="K47" i="8"/>
  <c r="J47" i="8"/>
  <c r="I47" i="8"/>
  <c r="H47" i="8"/>
  <c r="R47" i="8" s="1"/>
  <c r="G47" i="8"/>
  <c r="F47" i="8"/>
  <c r="E47" i="8"/>
  <c r="D47" i="8"/>
  <c r="C47" i="8"/>
  <c r="B47" i="8"/>
  <c r="V46" i="8"/>
  <c r="T46" i="8"/>
  <c r="Q46" i="8"/>
  <c r="O46" i="8"/>
  <c r="L46" i="8"/>
  <c r="AK46" i="8" s="1"/>
  <c r="K46" i="8"/>
  <c r="J46" i="8"/>
  <c r="I46" i="8"/>
  <c r="H46" i="8"/>
  <c r="R46" i="8" s="1"/>
  <c r="G46" i="8"/>
  <c r="F46" i="8"/>
  <c r="E46" i="8"/>
  <c r="D46" i="8"/>
  <c r="C46" i="8"/>
  <c r="B46" i="8"/>
  <c r="V45" i="8"/>
  <c r="AC45" i="8" s="1"/>
  <c r="AE45" i="8" s="1"/>
  <c r="T45" i="8"/>
  <c r="Q45" i="8"/>
  <c r="O45" i="8"/>
  <c r="L45" i="8"/>
  <c r="AK45" i="8" s="1"/>
  <c r="K45" i="8"/>
  <c r="J45" i="8"/>
  <c r="I45" i="8"/>
  <c r="H45" i="8"/>
  <c r="R45" i="8" s="1"/>
  <c r="AE156" i="8" s="1"/>
  <c r="G45" i="8"/>
  <c r="F45" i="8"/>
  <c r="E45" i="8"/>
  <c r="D45" i="8"/>
  <c r="C45" i="8"/>
  <c r="B45" i="8"/>
  <c r="V44" i="8"/>
  <c r="T44" i="8"/>
  <c r="Q44" i="8"/>
  <c r="O44" i="8"/>
  <c r="L44" i="8"/>
  <c r="AK44" i="8" s="1"/>
  <c r="K44" i="8"/>
  <c r="J44" i="8"/>
  <c r="I44" i="8"/>
  <c r="H44" i="8"/>
  <c r="R44" i="8" s="1"/>
  <c r="G44" i="8"/>
  <c r="F44" i="8"/>
  <c r="E44" i="8"/>
  <c r="D44" i="8"/>
  <c r="C44" i="8"/>
  <c r="B44" i="8"/>
  <c r="V43" i="8"/>
  <c r="AC43" i="8" s="1"/>
  <c r="AE43" i="8" s="1"/>
  <c r="T43" i="8"/>
  <c r="Q43" i="8"/>
  <c r="O43" i="8"/>
  <c r="L43" i="8"/>
  <c r="K43" i="8"/>
  <c r="J43" i="8"/>
  <c r="I43" i="8"/>
  <c r="H43" i="8"/>
  <c r="R43" i="8" s="1"/>
  <c r="G43" i="8"/>
  <c r="F43" i="8"/>
  <c r="E43" i="8"/>
  <c r="D43" i="8"/>
  <c r="C43" i="8"/>
  <c r="B43" i="8"/>
  <c r="V42" i="8"/>
  <c r="AC42" i="8" s="1"/>
  <c r="AE42" i="8" s="1"/>
  <c r="T42" i="8"/>
  <c r="Q42" i="8"/>
  <c r="O42" i="8"/>
  <c r="L42" i="8"/>
  <c r="K42" i="8"/>
  <c r="J42" i="8"/>
  <c r="I42" i="8"/>
  <c r="H42" i="8"/>
  <c r="R42" i="8" s="1"/>
  <c r="G42" i="8"/>
  <c r="F42" i="8"/>
  <c r="E42" i="8"/>
  <c r="D42" i="8"/>
  <c r="C42" i="8"/>
  <c r="B42" i="8"/>
  <c r="V41" i="8"/>
  <c r="AC41" i="8" s="1"/>
  <c r="AE41" i="8" s="1"/>
  <c r="T41" i="8"/>
  <c r="Q41" i="8"/>
  <c r="O41" i="8"/>
  <c r="L41" i="8"/>
  <c r="AK41" i="8" s="1"/>
  <c r="K41" i="8"/>
  <c r="J41" i="8"/>
  <c r="I41" i="8"/>
  <c r="H41" i="8"/>
  <c r="R41" i="8" s="1"/>
  <c r="G41" i="8"/>
  <c r="F41" i="8"/>
  <c r="E41" i="8"/>
  <c r="D41" i="8"/>
  <c r="C41" i="8"/>
  <c r="B41" i="8"/>
  <c r="V40" i="8"/>
  <c r="AC40" i="8" s="1"/>
  <c r="AE40" i="8" s="1"/>
  <c r="T40" i="8"/>
  <c r="Q40" i="8"/>
  <c r="O40" i="8"/>
  <c r="L40" i="8"/>
  <c r="K40" i="8"/>
  <c r="J40" i="8"/>
  <c r="I40" i="8"/>
  <c r="H40" i="8"/>
  <c r="R40" i="8" s="1"/>
  <c r="G40" i="8"/>
  <c r="F40" i="8"/>
  <c r="E40" i="8"/>
  <c r="D40" i="8"/>
  <c r="C40" i="8"/>
  <c r="B40" i="8"/>
  <c r="V39" i="8"/>
  <c r="AC39" i="8" s="1"/>
  <c r="AE39" i="8" s="1"/>
  <c r="T39" i="8"/>
  <c r="Q39" i="8"/>
  <c r="O39" i="8"/>
  <c r="L39" i="8"/>
  <c r="AK39" i="8" s="1"/>
  <c r="K39" i="8"/>
  <c r="J39" i="8"/>
  <c r="I39" i="8"/>
  <c r="H39" i="8"/>
  <c r="R39" i="8" s="1"/>
  <c r="G39" i="8"/>
  <c r="F39" i="8"/>
  <c r="E39" i="8"/>
  <c r="D39" i="8"/>
  <c r="C39" i="8"/>
  <c r="B39" i="8"/>
  <c r="V38" i="8"/>
  <c r="AC38" i="8" s="1"/>
  <c r="AE38" i="8" s="1"/>
  <c r="T38" i="8"/>
  <c r="Q38" i="8"/>
  <c r="O38" i="8"/>
  <c r="L38" i="8"/>
  <c r="AK38" i="8" s="1"/>
  <c r="K38" i="8"/>
  <c r="J38" i="8"/>
  <c r="I38" i="8"/>
  <c r="H38" i="8"/>
  <c r="R38" i="8" s="1"/>
  <c r="G38" i="8"/>
  <c r="F38" i="8"/>
  <c r="E38" i="8"/>
  <c r="D38" i="8"/>
  <c r="C38" i="8"/>
  <c r="B38" i="8"/>
  <c r="V37" i="8"/>
  <c r="AC37" i="8" s="1"/>
  <c r="AE37" i="8" s="1"/>
  <c r="T37" i="8"/>
  <c r="Q37" i="8"/>
  <c r="O37" i="8"/>
  <c r="L37" i="8"/>
  <c r="AK37" i="8" s="1"/>
  <c r="K37" i="8"/>
  <c r="J37" i="8"/>
  <c r="I37" i="8"/>
  <c r="H37" i="8"/>
  <c r="R37" i="8" s="1"/>
  <c r="G37" i="8"/>
  <c r="F37" i="8"/>
  <c r="E37" i="8"/>
  <c r="D37" i="8"/>
  <c r="C37" i="8"/>
  <c r="B37" i="8"/>
  <c r="V36" i="8"/>
  <c r="AC36" i="8" s="1"/>
  <c r="AE36" i="8" s="1"/>
  <c r="T36" i="8"/>
  <c r="Q36" i="8"/>
  <c r="O36" i="8"/>
  <c r="L36" i="8"/>
  <c r="AK36" i="8" s="1"/>
  <c r="K36" i="8"/>
  <c r="J36" i="8"/>
  <c r="I36" i="8"/>
  <c r="H36" i="8"/>
  <c r="R36" i="8" s="1"/>
  <c r="G36" i="8"/>
  <c r="F36" i="8"/>
  <c r="E36" i="8"/>
  <c r="D36" i="8"/>
  <c r="C36" i="8"/>
  <c r="B36" i="8"/>
  <c r="V35" i="8"/>
  <c r="T35" i="8"/>
  <c r="Q35" i="8"/>
  <c r="O35" i="8"/>
  <c r="L35" i="8"/>
  <c r="AK35" i="8" s="1"/>
  <c r="K35" i="8"/>
  <c r="J35" i="8"/>
  <c r="I35" i="8"/>
  <c r="H35" i="8"/>
  <c r="R35" i="8" s="1"/>
  <c r="G35" i="8"/>
  <c r="F35" i="8"/>
  <c r="E35" i="8"/>
  <c r="D35" i="8"/>
  <c r="C35" i="8"/>
  <c r="B35" i="8"/>
  <c r="V34" i="8"/>
  <c r="AC34" i="8" s="1"/>
  <c r="AE34" i="8" s="1"/>
  <c r="T34" i="8"/>
  <c r="Q34" i="8"/>
  <c r="O34" i="8"/>
  <c r="L34" i="8"/>
  <c r="K34" i="8"/>
  <c r="J34" i="8"/>
  <c r="I34" i="8"/>
  <c r="H34" i="8"/>
  <c r="R34" i="8" s="1"/>
  <c r="G34" i="8"/>
  <c r="F34" i="8"/>
  <c r="E34" i="8"/>
  <c r="D34" i="8"/>
  <c r="C34" i="8"/>
  <c r="B34" i="8"/>
  <c r="V33" i="8"/>
  <c r="AC33" i="8" s="1"/>
  <c r="AE33" i="8" s="1"/>
  <c r="T33" i="8"/>
  <c r="Q33" i="8"/>
  <c r="O33" i="8"/>
  <c r="L33" i="8"/>
  <c r="AK33" i="8" s="1"/>
  <c r="K33" i="8"/>
  <c r="J33" i="8"/>
  <c r="I33" i="8"/>
  <c r="H33" i="8"/>
  <c r="R33" i="8" s="1"/>
  <c r="G33" i="8"/>
  <c r="F33" i="8"/>
  <c r="E33" i="8"/>
  <c r="D33" i="8"/>
  <c r="C33" i="8"/>
  <c r="B33" i="8"/>
  <c r="V32" i="8"/>
  <c r="AC32" i="8" s="1"/>
  <c r="AE32" i="8" s="1"/>
  <c r="T32" i="8"/>
  <c r="Q32" i="8"/>
  <c r="O32" i="8"/>
  <c r="L32" i="8"/>
  <c r="K32" i="8"/>
  <c r="J32" i="8"/>
  <c r="I32" i="8"/>
  <c r="H32" i="8"/>
  <c r="R32" i="8" s="1"/>
  <c r="G32" i="8"/>
  <c r="F32" i="8"/>
  <c r="E32" i="8"/>
  <c r="D32" i="8"/>
  <c r="C32" i="8"/>
  <c r="B32" i="8"/>
  <c r="V31" i="8"/>
  <c r="AC31" i="8" s="1"/>
  <c r="AE31" i="8" s="1"/>
  <c r="T31" i="8"/>
  <c r="Q31" i="8"/>
  <c r="O31" i="8"/>
  <c r="L31" i="8"/>
  <c r="AK31" i="8" s="1"/>
  <c r="K31" i="8"/>
  <c r="J31" i="8"/>
  <c r="I31" i="8"/>
  <c r="H31" i="8"/>
  <c r="R31" i="8" s="1"/>
  <c r="G31" i="8"/>
  <c r="F31" i="8"/>
  <c r="E31" i="8"/>
  <c r="D31" i="8"/>
  <c r="C31" i="8"/>
  <c r="B31" i="8"/>
  <c r="V30" i="8"/>
  <c r="AC30" i="8" s="1"/>
  <c r="AE30" i="8" s="1"/>
  <c r="T30" i="8"/>
  <c r="Q30" i="8"/>
  <c r="O30" i="8"/>
  <c r="L30" i="8"/>
  <c r="K30" i="8"/>
  <c r="J30" i="8"/>
  <c r="I30" i="8"/>
  <c r="H30" i="8"/>
  <c r="R30" i="8" s="1"/>
  <c r="G30" i="8"/>
  <c r="F30" i="8"/>
  <c r="E30" i="8"/>
  <c r="D30" i="8"/>
  <c r="C30" i="8"/>
  <c r="B30" i="8"/>
  <c r="V29" i="8"/>
  <c r="AC29" i="8" s="1"/>
  <c r="AE29" i="8" s="1"/>
  <c r="T29" i="8"/>
  <c r="Q29" i="8"/>
  <c r="O29" i="8"/>
  <c r="L29" i="8"/>
  <c r="AK29" i="8" s="1"/>
  <c r="K29" i="8"/>
  <c r="J29" i="8"/>
  <c r="I29" i="8"/>
  <c r="H29" i="8"/>
  <c r="R29" i="8" s="1"/>
  <c r="G29" i="8"/>
  <c r="F29" i="8"/>
  <c r="E29" i="8"/>
  <c r="D29" i="8"/>
  <c r="C29" i="8"/>
  <c r="B29" i="8"/>
  <c r="V28" i="8"/>
  <c r="AC28" i="8" s="1"/>
  <c r="AE28" i="8" s="1"/>
  <c r="T28" i="8"/>
  <c r="Q28" i="8"/>
  <c r="O28" i="8"/>
  <c r="L28" i="8"/>
  <c r="K28" i="8"/>
  <c r="J28" i="8"/>
  <c r="I28" i="8"/>
  <c r="H28" i="8"/>
  <c r="R28" i="8" s="1"/>
  <c r="G28" i="8"/>
  <c r="F28" i="8"/>
  <c r="E28" i="8"/>
  <c r="D28" i="8"/>
  <c r="C28" i="8"/>
  <c r="B28" i="8"/>
  <c r="V27" i="8"/>
  <c r="T27" i="8"/>
  <c r="Q27" i="8"/>
  <c r="O27" i="8"/>
  <c r="L27" i="8"/>
  <c r="AK27" i="8" s="1"/>
  <c r="K27" i="8"/>
  <c r="J27" i="8"/>
  <c r="I27" i="8"/>
  <c r="H27" i="8"/>
  <c r="R27" i="8" s="1"/>
  <c r="G27" i="8"/>
  <c r="F27" i="8"/>
  <c r="E27" i="8"/>
  <c r="D27" i="8"/>
  <c r="C27" i="8"/>
  <c r="B27" i="8"/>
  <c r="V26" i="8"/>
  <c r="AC26" i="8" s="1"/>
  <c r="AE26" i="8" s="1"/>
  <c r="T26" i="8"/>
  <c r="Q26" i="8"/>
  <c r="O26" i="8"/>
  <c r="L26" i="8"/>
  <c r="K26" i="8"/>
  <c r="J26" i="8"/>
  <c r="I26" i="8"/>
  <c r="H26" i="8"/>
  <c r="R26" i="8" s="1"/>
  <c r="G26" i="8"/>
  <c r="F26" i="8"/>
  <c r="E26" i="8"/>
  <c r="D26" i="8"/>
  <c r="C26" i="8"/>
  <c r="B26" i="8"/>
  <c r="V25" i="8"/>
  <c r="AC25" i="8" s="1"/>
  <c r="AE25" i="8" s="1"/>
  <c r="T25" i="8"/>
  <c r="Q25" i="8"/>
  <c r="O25" i="8"/>
  <c r="L25" i="8"/>
  <c r="AK25" i="8" s="1"/>
  <c r="K25" i="8"/>
  <c r="J25" i="8"/>
  <c r="I25" i="8"/>
  <c r="H25" i="8"/>
  <c r="R25" i="8" s="1"/>
  <c r="G25" i="8"/>
  <c r="F25" i="8"/>
  <c r="E25" i="8"/>
  <c r="D25" i="8"/>
  <c r="C25" i="8"/>
  <c r="B25" i="8"/>
  <c r="V24" i="8"/>
  <c r="AC24" i="8" s="1"/>
  <c r="AE24" i="8" s="1"/>
  <c r="T24" i="8"/>
  <c r="Q24" i="8"/>
  <c r="O24" i="8"/>
  <c r="L24" i="8"/>
  <c r="K24" i="8"/>
  <c r="J24" i="8"/>
  <c r="I24" i="8"/>
  <c r="H24" i="8"/>
  <c r="R24" i="8" s="1"/>
  <c r="G24" i="8"/>
  <c r="F24" i="8"/>
  <c r="E24" i="8"/>
  <c r="D24" i="8"/>
  <c r="C24" i="8"/>
  <c r="B24" i="8"/>
  <c r="V23" i="8"/>
  <c r="T23" i="8"/>
  <c r="Q23" i="8"/>
  <c r="O23" i="8"/>
  <c r="L23" i="8"/>
  <c r="AK23" i="8" s="1"/>
  <c r="K23" i="8"/>
  <c r="J23" i="8"/>
  <c r="I23" i="8"/>
  <c r="H23" i="8"/>
  <c r="R23" i="8" s="1"/>
  <c r="G23" i="8"/>
  <c r="F23" i="8"/>
  <c r="E23" i="8"/>
  <c r="D23" i="8"/>
  <c r="C23" i="8"/>
  <c r="B23" i="8"/>
  <c r="V22" i="8"/>
  <c r="AC22" i="8" s="1"/>
  <c r="AE22" i="8" s="1"/>
  <c r="T22" i="8"/>
  <c r="Q22" i="8"/>
  <c r="O22" i="8"/>
  <c r="L22" i="8"/>
  <c r="AK22" i="8" s="1"/>
  <c r="K22" i="8"/>
  <c r="J22" i="8"/>
  <c r="I22" i="8"/>
  <c r="H22" i="8"/>
  <c r="R22" i="8" s="1"/>
  <c r="AE155" i="8" s="1"/>
  <c r="G22" i="8"/>
  <c r="F22" i="8"/>
  <c r="E22" i="8"/>
  <c r="D22" i="8"/>
  <c r="C22" i="8"/>
  <c r="B22" i="8"/>
  <c r="V21" i="8"/>
  <c r="AC21" i="8" s="1"/>
  <c r="AE21" i="8" s="1"/>
  <c r="T21" i="8"/>
  <c r="Q21" i="8"/>
  <c r="O21" i="8"/>
  <c r="L21" i="8"/>
  <c r="AK21" i="8" s="1"/>
  <c r="K21" i="8"/>
  <c r="J21" i="8"/>
  <c r="I21" i="8"/>
  <c r="H21" i="8"/>
  <c r="R21" i="8" s="1"/>
  <c r="G21" i="8"/>
  <c r="F21" i="8"/>
  <c r="E21" i="8"/>
  <c r="D21" i="8"/>
  <c r="C21" i="8"/>
  <c r="B21" i="8"/>
  <c r="V20" i="8"/>
  <c r="AC20" i="8" s="1"/>
  <c r="AE20" i="8" s="1"/>
  <c r="T20" i="8"/>
  <c r="Q20" i="8"/>
  <c r="O20" i="8"/>
  <c r="L20" i="8"/>
  <c r="K20" i="8"/>
  <c r="J20" i="8"/>
  <c r="I20" i="8"/>
  <c r="H20" i="8"/>
  <c r="R20" i="8" s="1"/>
  <c r="G20" i="8"/>
  <c r="F20" i="8"/>
  <c r="E20" i="8"/>
  <c r="D20" i="8"/>
  <c r="C20" i="8"/>
  <c r="B20" i="8"/>
  <c r="V19" i="8"/>
  <c r="T19" i="8"/>
  <c r="Q19" i="8"/>
  <c r="O19" i="8"/>
  <c r="L19" i="8"/>
  <c r="AK19" i="8" s="1"/>
  <c r="K19" i="8"/>
  <c r="J19" i="8"/>
  <c r="I19" i="8"/>
  <c r="H19" i="8"/>
  <c r="R19" i="8" s="1"/>
  <c r="G19" i="8"/>
  <c r="F19" i="8"/>
  <c r="E19" i="8"/>
  <c r="D19" i="8"/>
  <c r="C19" i="8"/>
  <c r="B19" i="8"/>
  <c r="V18" i="8"/>
  <c r="AC18" i="8" s="1"/>
  <c r="AE18" i="8" s="1"/>
  <c r="T18" i="8"/>
  <c r="Q18" i="8"/>
  <c r="O18" i="8"/>
  <c r="L18" i="8"/>
  <c r="K18" i="8"/>
  <c r="J18" i="8"/>
  <c r="I18" i="8"/>
  <c r="H18" i="8"/>
  <c r="R18" i="8" s="1"/>
  <c r="G18" i="8"/>
  <c r="F18" i="8"/>
  <c r="E18" i="8"/>
  <c r="D18" i="8"/>
  <c r="C18" i="8"/>
  <c r="B18" i="8"/>
  <c r="V17" i="8"/>
  <c r="AC17" i="8" s="1"/>
  <c r="AE17" i="8" s="1"/>
  <c r="T17" i="8"/>
  <c r="Q17" i="8"/>
  <c r="O17" i="8"/>
  <c r="L17" i="8"/>
  <c r="AK17" i="8" s="1"/>
  <c r="K17" i="8"/>
  <c r="J17" i="8"/>
  <c r="I17" i="8"/>
  <c r="H17" i="8"/>
  <c r="R17" i="8" s="1"/>
  <c r="G17" i="8"/>
  <c r="F17" i="8"/>
  <c r="E17" i="8"/>
  <c r="D17" i="8"/>
  <c r="C17" i="8"/>
  <c r="B17" i="8"/>
  <c r="V16" i="8"/>
  <c r="AC16" i="8" s="1"/>
  <c r="AE16" i="8" s="1"/>
  <c r="T16" i="8"/>
  <c r="Q16" i="8"/>
  <c r="O16" i="8"/>
  <c r="L16" i="8"/>
  <c r="K16" i="8"/>
  <c r="J16" i="8"/>
  <c r="I16" i="8"/>
  <c r="H16" i="8"/>
  <c r="R16" i="8" s="1"/>
  <c r="G16" i="8"/>
  <c r="F16" i="8"/>
  <c r="E16" i="8"/>
  <c r="D16" i="8"/>
  <c r="C16" i="8"/>
  <c r="B16" i="8"/>
  <c r="V15" i="8"/>
  <c r="T15" i="8"/>
  <c r="Q15" i="8"/>
  <c r="O15" i="8"/>
  <c r="L15" i="8"/>
  <c r="AK15" i="8" s="1"/>
  <c r="K15" i="8"/>
  <c r="J15" i="8"/>
  <c r="I15" i="8"/>
  <c r="H15" i="8"/>
  <c r="R15" i="8" s="1"/>
  <c r="G15" i="8"/>
  <c r="F15" i="8"/>
  <c r="E15" i="8"/>
  <c r="D15" i="8"/>
  <c r="C15" i="8"/>
  <c r="B15" i="8"/>
  <c r="V14" i="8"/>
  <c r="AC14" i="8" s="1"/>
  <c r="AE14" i="8" s="1"/>
  <c r="T14" i="8"/>
  <c r="Q14" i="8"/>
  <c r="O14" i="8"/>
  <c r="L14" i="8"/>
  <c r="AK14" i="8" s="1"/>
  <c r="K14" i="8"/>
  <c r="J14" i="8"/>
  <c r="I14" i="8"/>
  <c r="H14" i="8"/>
  <c r="R14" i="8" s="1"/>
  <c r="G14" i="8"/>
  <c r="F14" i="8"/>
  <c r="E14" i="8"/>
  <c r="D14" i="8"/>
  <c r="C14" i="8"/>
  <c r="B14" i="8"/>
  <c r="V13" i="8"/>
  <c r="AC13" i="8" s="1"/>
  <c r="AE13" i="8" s="1"/>
  <c r="T13" i="8"/>
  <c r="Q13" i="8"/>
  <c r="O13" i="8"/>
  <c r="L13" i="8"/>
  <c r="AK13" i="8" s="1"/>
  <c r="K13" i="8"/>
  <c r="J13" i="8"/>
  <c r="I13" i="8"/>
  <c r="H13" i="8"/>
  <c r="R13" i="8" s="1"/>
  <c r="AE154" i="8" s="1"/>
  <c r="G13" i="8"/>
  <c r="F13" i="8"/>
  <c r="E13" i="8"/>
  <c r="D13" i="8"/>
  <c r="C13" i="8"/>
  <c r="B13" i="8"/>
  <c r="V12" i="8"/>
  <c r="AC12" i="8" s="1"/>
  <c r="AE12" i="8" s="1"/>
  <c r="T12" i="8"/>
  <c r="Q12" i="8"/>
  <c r="O12" i="8"/>
  <c r="L12" i="8"/>
  <c r="K12" i="8"/>
  <c r="J12" i="8"/>
  <c r="I12" i="8"/>
  <c r="H12" i="8"/>
  <c r="R12" i="8" s="1"/>
  <c r="G12" i="8"/>
  <c r="F12" i="8"/>
  <c r="E12" i="8"/>
  <c r="D12" i="8"/>
  <c r="C12" i="8"/>
  <c r="B12" i="8"/>
  <c r="V11" i="8"/>
  <c r="T11" i="8"/>
  <c r="Q11" i="8"/>
  <c r="O11" i="8"/>
  <c r="L11" i="8"/>
  <c r="AK11" i="8" s="1"/>
  <c r="K11" i="8"/>
  <c r="J11" i="8"/>
  <c r="I11" i="8"/>
  <c r="H11" i="8"/>
  <c r="R11" i="8" s="1"/>
  <c r="G11" i="8"/>
  <c r="F11" i="8"/>
  <c r="E11" i="8"/>
  <c r="D11" i="8"/>
  <c r="C11" i="8"/>
  <c r="B11" i="8"/>
  <c r="V10" i="8"/>
  <c r="AC10" i="8" s="1"/>
  <c r="AE10" i="8" s="1"/>
  <c r="T10" i="8"/>
  <c r="Q10" i="8"/>
  <c r="O10" i="8"/>
  <c r="L10" i="8"/>
  <c r="K10" i="8"/>
  <c r="J10" i="8"/>
  <c r="I10" i="8"/>
  <c r="H10" i="8"/>
  <c r="R10" i="8" s="1"/>
  <c r="G10" i="8"/>
  <c r="F10" i="8"/>
  <c r="E10" i="8"/>
  <c r="D10" i="8"/>
  <c r="C10" i="8"/>
  <c r="B10" i="8"/>
  <c r="V9" i="8"/>
  <c r="AC9" i="8" s="1"/>
  <c r="AE9" i="8" s="1"/>
  <c r="T9" i="8"/>
  <c r="Q9" i="8"/>
  <c r="O9" i="8"/>
  <c r="L9" i="8"/>
  <c r="AK9" i="8" s="1"/>
  <c r="K9" i="8"/>
  <c r="J9" i="8"/>
  <c r="I9" i="8"/>
  <c r="H9" i="8"/>
  <c r="R9" i="8" s="1"/>
  <c r="G9" i="8"/>
  <c r="F9" i="8"/>
  <c r="E9" i="8"/>
  <c r="D9" i="8"/>
  <c r="C9" i="8"/>
  <c r="B9" i="8"/>
  <c r="V8" i="8"/>
  <c r="T8" i="8"/>
  <c r="Q8" i="8"/>
  <c r="O8" i="8"/>
  <c r="L8" i="8"/>
  <c r="K8" i="8"/>
  <c r="J8" i="8"/>
  <c r="I8" i="8"/>
  <c r="H8" i="8"/>
  <c r="R8" i="8" s="1"/>
  <c r="G8" i="8"/>
  <c r="F8" i="8"/>
  <c r="E8" i="8"/>
  <c r="D8" i="8"/>
  <c r="C8" i="8"/>
  <c r="B8" i="8"/>
  <c r="V7" i="8"/>
  <c r="T7" i="8"/>
  <c r="Q7" i="8"/>
  <c r="O7" i="8"/>
  <c r="L7" i="8"/>
  <c r="AK7" i="8" s="1"/>
  <c r="K7" i="8"/>
  <c r="J7" i="8"/>
  <c r="I7" i="8"/>
  <c r="H7" i="8"/>
  <c r="R7" i="8" s="1"/>
  <c r="G7" i="8"/>
  <c r="F7" i="8"/>
  <c r="E7" i="8"/>
  <c r="D7" i="8"/>
  <c r="C7" i="8"/>
  <c r="B7" i="8"/>
  <c r="V6" i="8"/>
  <c r="AC6" i="8" s="1"/>
  <c r="AE6" i="8" s="1"/>
  <c r="T6" i="8"/>
  <c r="Q6" i="8"/>
  <c r="O6" i="8"/>
  <c r="L6" i="8"/>
  <c r="K6" i="8"/>
  <c r="J6" i="8"/>
  <c r="I6" i="8"/>
  <c r="H6" i="8"/>
  <c r="R6" i="8" s="1"/>
  <c r="G6" i="8"/>
  <c r="F6" i="8"/>
  <c r="E6" i="8"/>
  <c r="D6" i="8"/>
  <c r="C6" i="8"/>
  <c r="B6" i="8"/>
  <c r="V5" i="8"/>
  <c r="AC5" i="8" s="1"/>
  <c r="AE5" i="8" s="1"/>
  <c r="T5" i="8"/>
  <c r="Q5" i="8"/>
  <c r="O5" i="8"/>
  <c r="L5" i="8"/>
  <c r="AK5" i="8" s="1"/>
  <c r="K5" i="8"/>
  <c r="J5" i="8"/>
  <c r="I5" i="8"/>
  <c r="H5" i="8"/>
  <c r="R5" i="8" s="1"/>
  <c r="G5" i="8"/>
  <c r="F5" i="8"/>
  <c r="E5" i="8"/>
  <c r="D5" i="8"/>
  <c r="C5" i="8"/>
  <c r="B5" i="8"/>
  <c r="V4" i="8"/>
  <c r="AC4" i="8" s="1"/>
  <c r="AE4" i="8" s="1"/>
  <c r="T4" i="8"/>
  <c r="Q4" i="8"/>
  <c r="O4" i="8"/>
  <c r="L4" i="8"/>
  <c r="K4" i="8"/>
  <c r="J4" i="8"/>
  <c r="I4" i="8"/>
  <c r="H4" i="8"/>
  <c r="R4" i="8" s="1"/>
  <c r="G4" i="8"/>
  <c r="F4" i="8"/>
  <c r="E4" i="8"/>
  <c r="D4" i="8"/>
  <c r="C4" i="8"/>
  <c r="B4" i="8"/>
  <c r="V3" i="8"/>
  <c r="T3" i="8"/>
  <c r="Q3" i="8"/>
  <c r="O3" i="8"/>
  <c r="L3" i="8"/>
  <c r="AK3" i="8" s="1"/>
  <c r="K3" i="8"/>
  <c r="J3" i="8"/>
  <c r="I3" i="8"/>
  <c r="H3" i="8"/>
  <c r="R3" i="8" s="1"/>
  <c r="G3" i="8"/>
  <c r="F3" i="8"/>
  <c r="E3" i="8"/>
  <c r="D3" i="8"/>
  <c r="C3" i="8"/>
  <c r="B3" i="8"/>
  <c r="C1" i="8"/>
  <c r="W218" i="7"/>
  <c r="U218" i="7"/>
  <c r="R218" i="7"/>
  <c r="V213" i="7"/>
  <c r="T213" i="7"/>
  <c r="Q213" i="7"/>
  <c r="O213" i="7"/>
  <c r="L213" i="7"/>
  <c r="K213" i="7"/>
  <c r="J213" i="7"/>
  <c r="I213" i="7"/>
  <c r="H213" i="7"/>
  <c r="R213" i="7" s="1"/>
  <c r="G213" i="7"/>
  <c r="F213" i="7"/>
  <c r="E213" i="7"/>
  <c r="D213" i="7"/>
  <c r="C213" i="7"/>
  <c r="B213" i="7"/>
  <c r="V212" i="7"/>
  <c r="T212" i="7"/>
  <c r="Q212" i="7"/>
  <c r="O212" i="7"/>
  <c r="L212" i="7"/>
  <c r="K212" i="7"/>
  <c r="J212" i="7"/>
  <c r="I212" i="7"/>
  <c r="H212" i="7"/>
  <c r="R212" i="7" s="1"/>
  <c r="G212" i="7"/>
  <c r="F212" i="7"/>
  <c r="E212" i="7"/>
  <c r="D212" i="7"/>
  <c r="C212" i="7"/>
  <c r="B212" i="7"/>
  <c r="V211" i="7"/>
  <c r="T211" i="7"/>
  <c r="Q211" i="7"/>
  <c r="O211" i="7"/>
  <c r="L211" i="7"/>
  <c r="K211" i="7"/>
  <c r="J211" i="7"/>
  <c r="I211" i="7"/>
  <c r="H211" i="7"/>
  <c r="R211" i="7" s="1"/>
  <c r="G211" i="7"/>
  <c r="F211" i="7"/>
  <c r="E211" i="7"/>
  <c r="D211" i="7"/>
  <c r="C211" i="7"/>
  <c r="B211" i="7"/>
  <c r="V210" i="7"/>
  <c r="T210" i="7"/>
  <c r="Q210" i="7"/>
  <c r="O210" i="7"/>
  <c r="L210" i="7"/>
  <c r="K210" i="7"/>
  <c r="J210" i="7"/>
  <c r="I210" i="7"/>
  <c r="H210" i="7"/>
  <c r="R210" i="7" s="1"/>
  <c r="G210" i="7"/>
  <c r="F210" i="7"/>
  <c r="E210" i="7"/>
  <c r="D210" i="7"/>
  <c r="C210" i="7"/>
  <c r="B210" i="7"/>
  <c r="V209" i="7"/>
  <c r="T209" i="7"/>
  <c r="Q209" i="7"/>
  <c r="O209" i="7"/>
  <c r="L209" i="7"/>
  <c r="K209" i="7"/>
  <c r="J209" i="7"/>
  <c r="I209" i="7"/>
  <c r="H209" i="7"/>
  <c r="R209" i="7" s="1"/>
  <c r="G209" i="7"/>
  <c r="F209" i="7"/>
  <c r="E209" i="7"/>
  <c r="D209" i="7"/>
  <c r="C209" i="7"/>
  <c r="B209" i="7"/>
  <c r="V208" i="7"/>
  <c r="T208" i="7"/>
  <c r="Q208" i="7"/>
  <c r="O208" i="7"/>
  <c r="L208" i="7"/>
  <c r="K208" i="7"/>
  <c r="J208" i="7"/>
  <c r="I208" i="7"/>
  <c r="H208" i="7"/>
  <c r="R208" i="7" s="1"/>
  <c r="G208" i="7"/>
  <c r="F208" i="7"/>
  <c r="E208" i="7"/>
  <c r="D208" i="7"/>
  <c r="C208" i="7"/>
  <c r="B208" i="7"/>
  <c r="V207" i="7"/>
  <c r="T207" i="7"/>
  <c r="Q207" i="7"/>
  <c r="O207" i="7"/>
  <c r="L207" i="7"/>
  <c r="K207" i="7"/>
  <c r="J207" i="7"/>
  <c r="I207" i="7"/>
  <c r="H207" i="7"/>
  <c r="R207" i="7" s="1"/>
  <c r="G207" i="7"/>
  <c r="F207" i="7"/>
  <c r="E207" i="7"/>
  <c r="D207" i="7"/>
  <c r="C207" i="7"/>
  <c r="B207" i="7"/>
  <c r="V206" i="7"/>
  <c r="T206" i="7"/>
  <c r="Q206" i="7"/>
  <c r="O206" i="7"/>
  <c r="L206" i="7"/>
  <c r="K206" i="7"/>
  <c r="J206" i="7"/>
  <c r="I206" i="7"/>
  <c r="H206" i="7"/>
  <c r="R206" i="7" s="1"/>
  <c r="G206" i="7"/>
  <c r="F206" i="7"/>
  <c r="E206" i="7"/>
  <c r="D206" i="7"/>
  <c r="C206" i="7"/>
  <c r="B206" i="7"/>
  <c r="V205" i="7"/>
  <c r="T205" i="7"/>
  <c r="Q205" i="7"/>
  <c r="O205" i="7"/>
  <c r="L205" i="7"/>
  <c r="K205" i="7"/>
  <c r="J205" i="7"/>
  <c r="I205" i="7"/>
  <c r="H205" i="7"/>
  <c r="R205" i="7" s="1"/>
  <c r="G205" i="7"/>
  <c r="F205" i="7"/>
  <c r="E205" i="7"/>
  <c r="D205" i="7"/>
  <c r="C205" i="7"/>
  <c r="B205" i="7"/>
  <c r="V204" i="7"/>
  <c r="T204" i="7"/>
  <c r="Q204" i="7"/>
  <c r="O204" i="7"/>
  <c r="L204" i="7"/>
  <c r="K204" i="7"/>
  <c r="J204" i="7"/>
  <c r="I204" i="7"/>
  <c r="H204" i="7"/>
  <c r="R204" i="7" s="1"/>
  <c r="G204" i="7"/>
  <c r="F204" i="7"/>
  <c r="E204" i="7"/>
  <c r="D204" i="7"/>
  <c r="C204" i="7"/>
  <c r="B204" i="7"/>
  <c r="V203" i="7"/>
  <c r="T203" i="7"/>
  <c r="Q203" i="7"/>
  <c r="O203" i="7"/>
  <c r="L203" i="7"/>
  <c r="K203" i="7"/>
  <c r="J203" i="7"/>
  <c r="I203" i="7"/>
  <c r="H203" i="7"/>
  <c r="R203" i="7" s="1"/>
  <c r="G203" i="7"/>
  <c r="F203" i="7"/>
  <c r="E203" i="7"/>
  <c r="D203" i="7"/>
  <c r="C203" i="7"/>
  <c r="B203" i="7"/>
  <c r="V202" i="7"/>
  <c r="T202" i="7"/>
  <c r="Q202" i="7"/>
  <c r="O202" i="7"/>
  <c r="L202" i="7"/>
  <c r="K202" i="7"/>
  <c r="J202" i="7"/>
  <c r="I202" i="7"/>
  <c r="H202" i="7"/>
  <c r="R202" i="7" s="1"/>
  <c r="G202" i="7"/>
  <c r="F202" i="7"/>
  <c r="E202" i="7"/>
  <c r="D202" i="7"/>
  <c r="C202" i="7"/>
  <c r="B202" i="7"/>
  <c r="V201" i="7"/>
  <c r="T201" i="7"/>
  <c r="Q201" i="7"/>
  <c r="O201" i="7"/>
  <c r="L201" i="7"/>
  <c r="K201" i="7"/>
  <c r="J201" i="7"/>
  <c r="I201" i="7"/>
  <c r="H201" i="7"/>
  <c r="R201" i="7" s="1"/>
  <c r="G201" i="7"/>
  <c r="F201" i="7"/>
  <c r="E201" i="7"/>
  <c r="D201" i="7"/>
  <c r="C201" i="7"/>
  <c r="B201" i="7"/>
  <c r="V200" i="7"/>
  <c r="T200" i="7"/>
  <c r="Q200" i="7"/>
  <c r="O200" i="7"/>
  <c r="L200" i="7"/>
  <c r="K200" i="7"/>
  <c r="J200" i="7"/>
  <c r="I200" i="7"/>
  <c r="H200" i="7"/>
  <c r="R200" i="7" s="1"/>
  <c r="G200" i="7"/>
  <c r="F200" i="7"/>
  <c r="E200" i="7"/>
  <c r="D200" i="7"/>
  <c r="C200" i="7"/>
  <c r="B200" i="7"/>
  <c r="V199" i="7"/>
  <c r="T199" i="7"/>
  <c r="Q199" i="7"/>
  <c r="O199" i="7"/>
  <c r="L199" i="7"/>
  <c r="K199" i="7"/>
  <c r="J199" i="7"/>
  <c r="I199" i="7"/>
  <c r="H199" i="7"/>
  <c r="R199" i="7" s="1"/>
  <c r="G199" i="7"/>
  <c r="F199" i="7"/>
  <c r="E199" i="7"/>
  <c r="D199" i="7"/>
  <c r="C199" i="7"/>
  <c r="B199" i="7"/>
  <c r="V198" i="7"/>
  <c r="T198" i="7"/>
  <c r="Q198" i="7"/>
  <c r="O198" i="7"/>
  <c r="L198" i="7"/>
  <c r="K198" i="7"/>
  <c r="J198" i="7"/>
  <c r="I198" i="7"/>
  <c r="H198" i="7"/>
  <c r="R198" i="7" s="1"/>
  <c r="G198" i="7"/>
  <c r="F198" i="7"/>
  <c r="E198" i="7"/>
  <c r="D198" i="7"/>
  <c r="C198" i="7"/>
  <c r="B198" i="7"/>
  <c r="V197" i="7"/>
  <c r="T197" i="7"/>
  <c r="Q197" i="7"/>
  <c r="O197" i="7"/>
  <c r="L197" i="7"/>
  <c r="K197" i="7"/>
  <c r="J197" i="7"/>
  <c r="I197" i="7"/>
  <c r="H197" i="7"/>
  <c r="R197" i="7" s="1"/>
  <c r="G197" i="7"/>
  <c r="F197" i="7"/>
  <c r="E197" i="7"/>
  <c r="D197" i="7"/>
  <c r="C197" i="7"/>
  <c r="B197" i="7"/>
  <c r="V196" i="7"/>
  <c r="T196" i="7"/>
  <c r="Q196" i="7"/>
  <c r="O196" i="7"/>
  <c r="L196" i="7"/>
  <c r="K196" i="7"/>
  <c r="J196" i="7"/>
  <c r="I196" i="7"/>
  <c r="H196" i="7"/>
  <c r="R196" i="7" s="1"/>
  <c r="G196" i="7"/>
  <c r="F196" i="7"/>
  <c r="E196" i="7"/>
  <c r="D196" i="7"/>
  <c r="C196" i="7"/>
  <c r="B196" i="7"/>
  <c r="V195" i="7"/>
  <c r="T195" i="7"/>
  <c r="Q195" i="7"/>
  <c r="O195" i="7"/>
  <c r="L195" i="7"/>
  <c r="K195" i="7"/>
  <c r="J195" i="7"/>
  <c r="I195" i="7"/>
  <c r="H195" i="7"/>
  <c r="R195" i="7" s="1"/>
  <c r="G195" i="7"/>
  <c r="F195" i="7"/>
  <c r="E195" i="7"/>
  <c r="D195" i="7"/>
  <c r="C195" i="7"/>
  <c r="B195" i="7"/>
  <c r="V194" i="7"/>
  <c r="T194" i="7"/>
  <c r="Q194" i="7"/>
  <c r="O194" i="7"/>
  <c r="L194" i="7"/>
  <c r="K194" i="7"/>
  <c r="J194" i="7"/>
  <c r="I194" i="7"/>
  <c r="H194" i="7"/>
  <c r="R194" i="7" s="1"/>
  <c r="G194" i="7"/>
  <c r="F194" i="7"/>
  <c r="E194" i="7"/>
  <c r="D194" i="7"/>
  <c r="C194" i="7"/>
  <c r="B194" i="7"/>
  <c r="V193" i="7"/>
  <c r="T193" i="7"/>
  <c r="Q193" i="7"/>
  <c r="O193" i="7"/>
  <c r="L193" i="7"/>
  <c r="K193" i="7"/>
  <c r="J193" i="7"/>
  <c r="I193" i="7"/>
  <c r="H193" i="7"/>
  <c r="R193" i="7" s="1"/>
  <c r="G193" i="7"/>
  <c r="F193" i="7"/>
  <c r="E193" i="7"/>
  <c r="D193" i="7"/>
  <c r="C193" i="7"/>
  <c r="B193" i="7"/>
  <c r="V192" i="7"/>
  <c r="T192" i="7"/>
  <c r="Q192" i="7"/>
  <c r="O192" i="7"/>
  <c r="L192" i="7"/>
  <c r="K192" i="7"/>
  <c r="J192" i="7"/>
  <c r="I192" i="7"/>
  <c r="H192" i="7"/>
  <c r="R192" i="7" s="1"/>
  <c r="G192" i="7"/>
  <c r="F192" i="7"/>
  <c r="E192" i="7"/>
  <c r="D192" i="7"/>
  <c r="C192" i="7"/>
  <c r="B192" i="7"/>
  <c r="V191" i="7"/>
  <c r="T191" i="7"/>
  <c r="Q191" i="7"/>
  <c r="O191" i="7"/>
  <c r="L191" i="7"/>
  <c r="K191" i="7"/>
  <c r="J191" i="7"/>
  <c r="I191" i="7"/>
  <c r="H191" i="7"/>
  <c r="R191" i="7" s="1"/>
  <c r="G191" i="7"/>
  <c r="F191" i="7"/>
  <c r="E191" i="7"/>
  <c r="D191" i="7"/>
  <c r="C191" i="7"/>
  <c r="B191" i="7"/>
  <c r="V190" i="7"/>
  <c r="T190" i="7"/>
  <c r="Q190" i="7"/>
  <c r="O190" i="7"/>
  <c r="L190" i="7"/>
  <c r="K190" i="7"/>
  <c r="J190" i="7"/>
  <c r="I190" i="7"/>
  <c r="H190" i="7"/>
  <c r="R190" i="7" s="1"/>
  <c r="G190" i="7"/>
  <c r="F190" i="7"/>
  <c r="E190" i="7"/>
  <c r="D190" i="7"/>
  <c r="C190" i="7"/>
  <c r="B190" i="7"/>
  <c r="V189" i="7"/>
  <c r="T189" i="7"/>
  <c r="Q189" i="7"/>
  <c r="O189" i="7"/>
  <c r="L189" i="7"/>
  <c r="K189" i="7"/>
  <c r="J189" i="7"/>
  <c r="I189" i="7"/>
  <c r="H189" i="7"/>
  <c r="R189" i="7" s="1"/>
  <c r="G189" i="7"/>
  <c r="F189" i="7"/>
  <c r="E189" i="7"/>
  <c r="D189" i="7"/>
  <c r="C189" i="7"/>
  <c r="B189" i="7"/>
  <c r="V188" i="7"/>
  <c r="T188" i="7"/>
  <c r="Q188" i="7"/>
  <c r="O188" i="7"/>
  <c r="L188" i="7"/>
  <c r="K188" i="7"/>
  <c r="J188" i="7"/>
  <c r="I188" i="7"/>
  <c r="H188" i="7"/>
  <c r="R188" i="7" s="1"/>
  <c r="G188" i="7"/>
  <c r="F188" i="7"/>
  <c r="E188" i="7"/>
  <c r="D188" i="7"/>
  <c r="C188" i="7"/>
  <c r="B188" i="7"/>
  <c r="V187" i="7"/>
  <c r="T187" i="7"/>
  <c r="Q187" i="7"/>
  <c r="O187" i="7"/>
  <c r="L187" i="7"/>
  <c r="K187" i="7"/>
  <c r="J187" i="7"/>
  <c r="I187" i="7"/>
  <c r="H187" i="7"/>
  <c r="R187" i="7" s="1"/>
  <c r="G187" i="7"/>
  <c r="F187" i="7"/>
  <c r="E187" i="7"/>
  <c r="D187" i="7"/>
  <c r="C187" i="7"/>
  <c r="B187" i="7"/>
  <c r="V186" i="7"/>
  <c r="T186" i="7"/>
  <c r="Q186" i="7"/>
  <c r="O186" i="7"/>
  <c r="L186" i="7"/>
  <c r="K186" i="7"/>
  <c r="J186" i="7"/>
  <c r="I186" i="7"/>
  <c r="H186" i="7"/>
  <c r="R186" i="7" s="1"/>
  <c r="G186" i="7"/>
  <c r="F186" i="7"/>
  <c r="E186" i="7"/>
  <c r="D186" i="7"/>
  <c r="C186" i="7"/>
  <c r="B186" i="7"/>
  <c r="V185" i="7"/>
  <c r="T185" i="7"/>
  <c r="Q185" i="7"/>
  <c r="O185" i="7"/>
  <c r="L185" i="7"/>
  <c r="K185" i="7"/>
  <c r="J185" i="7"/>
  <c r="I185" i="7"/>
  <c r="H185" i="7"/>
  <c r="R185" i="7" s="1"/>
  <c r="G185" i="7"/>
  <c r="F185" i="7"/>
  <c r="E185" i="7"/>
  <c r="D185" i="7"/>
  <c r="C185" i="7"/>
  <c r="B185" i="7"/>
  <c r="V184" i="7"/>
  <c r="T184" i="7"/>
  <c r="Q184" i="7"/>
  <c r="O184" i="7"/>
  <c r="L184" i="7"/>
  <c r="K184" i="7"/>
  <c r="J184" i="7"/>
  <c r="I184" i="7"/>
  <c r="H184" i="7"/>
  <c r="R184" i="7" s="1"/>
  <c r="G184" i="7"/>
  <c r="F184" i="7"/>
  <c r="E184" i="7"/>
  <c r="D184" i="7"/>
  <c r="C184" i="7"/>
  <c r="B184" i="7"/>
  <c r="V183" i="7"/>
  <c r="T183" i="7"/>
  <c r="Q183" i="7"/>
  <c r="O183" i="7"/>
  <c r="L183" i="7"/>
  <c r="K183" i="7"/>
  <c r="J183" i="7"/>
  <c r="I183" i="7"/>
  <c r="H183" i="7"/>
  <c r="R183" i="7" s="1"/>
  <c r="G183" i="7"/>
  <c r="F183" i="7"/>
  <c r="E183" i="7"/>
  <c r="D183" i="7"/>
  <c r="C183" i="7"/>
  <c r="B183" i="7"/>
  <c r="V182" i="7"/>
  <c r="T182" i="7"/>
  <c r="Q182" i="7"/>
  <c r="O182" i="7"/>
  <c r="L182" i="7"/>
  <c r="K182" i="7"/>
  <c r="J182" i="7"/>
  <c r="I182" i="7"/>
  <c r="H182" i="7"/>
  <c r="R182" i="7" s="1"/>
  <c r="G182" i="7"/>
  <c r="F182" i="7"/>
  <c r="E182" i="7"/>
  <c r="D182" i="7"/>
  <c r="C182" i="7"/>
  <c r="B182" i="7"/>
  <c r="V181" i="7"/>
  <c r="T181" i="7"/>
  <c r="Q181" i="7"/>
  <c r="O181" i="7"/>
  <c r="L181" i="7"/>
  <c r="K181" i="7"/>
  <c r="J181" i="7"/>
  <c r="I181" i="7"/>
  <c r="H181" i="7"/>
  <c r="R181" i="7" s="1"/>
  <c r="G181" i="7"/>
  <c r="F181" i="7"/>
  <c r="E181" i="7"/>
  <c r="D181" i="7"/>
  <c r="C181" i="7"/>
  <c r="B181" i="7"/>
  <c r="V180" i="7"/>
  <c r="T180" i="7"/>
  <c r="Q180" i="7"/>
  <c r="O180" i="7"/>
  <c r="L180" i="7"/>
  <c r="K180" i="7"/>
  <c r="J180" i="7"/>
  <c r="I180" i="7"/>
  <c r="H180" i="7"/>
  <c r="R180" i="7" s="1"/>
  <c r="G180" i="7"/>
  <c r="F180" i="7"/>
  <c r="E180" i="7"/>
  <c r="D180" i="7"/>
  <c r="C180" i="7"/>
  <c r="B180" i="7"/>
  <c r="V179" i="7"/>
  <c r="T179" i="7"/>
  <c r="Q179" i="7"/>
  <c r="O179" i="7"/>
  <c r="L179" i="7"/>
  <c r="K179" i="7"/>
  <c r="J179" i="7"/>
  <c r="I179" i="7"/>
  <c r="H179" i="7"/>
  <c r="R179" i="7" s="1"/>
  <c r="G179" i="7"/>
  <c r="F179" i="7"/>
  <c r="E179" i="7"/>
  <c r="D179" i="7"/>
  <c r="C179" i="7"/>
  <c r="B179" i="7"/>
  <c r="V178" i="7"/>
  <c r="T178" i="7"/>
  <c r="Q178" i="7"/>
  <c r="O178" i="7"/>
  <c r="L178" i="7"/>
  <c r="K178" i="7"/>
  <c r="J178" i="7"/>
  <c r="I178" i="7"/>
  <c r="H178" i="7"/>
  <c r="R178" i="7" s="1"/>
  <c r="G178" i="7"/>
  <c r="F178" i="7"/>
  <c r="E178" i="7"/>
  <c r="D178" i="7"/>
  <c r="C178" i="7"/>
  <c r="B178" i="7"/>
  <c r="V177" i="7"/>
  <c r="T177" i="7"/>
  <c r="Q177" i="7"/>
  <c r="O177" i="7"/>
  <c r="L177" i="7"/>
  <c r="K177" i="7"/>
  <c r="J177" i="7"/>
  <c r="I177" i="7"/>
  <c r="H177" i="7"/>
  <c r="R177" i="7" s="1"/>
  <c r="G177" i="7"/>
  <c r="F177" i="7"/>
  <c r="E177" i="7"/>
  <c r="D177" i="7"/>
  <c r="C177" i="7"/>
  <c r="B177" i="7"/>
  <c r="V176" i="7"/>
  <c r="T176" i="7"/>
  <c r="Q176" i="7"/>
  <c r="O176" i="7"/>
  <c r="L176" i="7"/>
  <c r="K176" i="7"/>
  <c r="J176" i="7"/>
  <c r="I176" i="7"/>
  <c r="H176" i="7"/>
  <c r="R176" i="7" s="1"/>
  <c r="S176" i="7" s="1"/>
  <c r="G176" i="7"/>
  <c r="F176" i="7"/>
  <c r="E176" i="7"/>
  <c r="D176" i="7"/>
  <c r="C176" i="7"/>
  <c r="B176" i="7"/>
  <c r="V175" i="7"/>
  <c r="T175" i="7"/>
  <c r="Q175" i="7"/>
  <c r="O175" i="7"/>
  <c r="L175" i="7"/>
  <c r="K175" i="7"/>
  <c r="J175" i="7"/>
  <c r="I175" i="7"/>
  <c r="H175" i="7"/>
  <c r="R175" i="7" s="1"/>
  <c r="G175" i="7"/>
  <c r="F175" i="7"/>
  <c r="E175" i="7"/>
  <c r="D175" i="7"/>
  <c r="C175" i="7"/>
  <c r="B175" i="7"/>
  <c r="V174" i="7"/>
  <c r="T174" i="7"/>
  <c r="Q174" i="7"/>
  <c r="O174" i="7"/>
  <c r="L174" i="7"/>
  <c r="K174" i="7"/>
  <c r="J174" i="7"/>
  <c r="I174" i="7"/>
  <c r="H174" i="7"/>
  <c r="R174" i="7" s="1"/>
  <c r="G174" i="7"/>
  <c r="F174" i="7"/>
  <c r="E174" i="7"/>
  <c r="D174" i="7"/>
  <c r="C174" i="7"/>
  <c r="B174" i="7"/>
  <c r="V173" i="7"/>
  <c r="T173" i="7"/>
  <c r="Q173" i="7"/>
  <c r="O173" i="7"/>
  <c r="L173" i="7"/>
  <c r="K173" i="7"/>
  <c r="J173" i="7"/>
  <c r="I173" i="7"/>
  <c r="H173" i="7"/>
  <c r="R173" i="7" s="1"/>
  <c r="G173" i="7"/>
  <c r="F173" i="7"/>
  <c r="E173" i="7"/>
  <c r="D173" i="7"/>
  <c r="C173" i="7"/>
  <c r="B173" i="7"/>
  <c r="V172" i="7"/>
  <c r="T172" i="7"/>
  <c r="Q172" i="7"/>
  <c r="O172" i="7"/>
  <c r="L172" i="7"/>
  <c r="K172" i="7"/>
  <c r="J172" i="7"/>
  <c r="I172" i="7"/>
  <c r="H172" i="7"/>
  <c r="R172" i="7" s="1"/>
  <c r="G172" i="7"/>
  <c r="F172" i="7"/>
  <c r="E172" i="7"/>
  <c r="D172" i="7"/>
  <c r="C172" i="7"/>
  <c r="B172" i="7"/>
  <c r="V171" i="7"/>
  <c r="T171" i="7"/>
  <c r="Q171" i="7"/>
  <c r="O171" i="7"/>
  <c r="L171" i="7"/>
  <c r="K171" i="7"/>
  <c r="J171" i="7"/>
  <c r="I171" i="7"/>
  <c r="H171" i="7"/>
  <c r="R171" i="7" s="1"/>
  <c r="G171" i="7"/>
  <c r="F171" i="7"/>
  <c r="E171" i="7"/>
  <c r="D171" i="7"/>
  <c r="C171" i="7"/>
  <c r="B171" i="7"/>
  <c r="V170" i="7"/>
  <c r="T170" i="7"/>
  <c r="Q170" i="7"/>
  <c r="O170" i="7"/>
  <c r="L170" i="7"/>
  <c r="K170" i="7"/>
  <c r="J170" i="7"/>
  <c r="I170" i="7"/>
  <c r="H170" i="7"/>
  <c r="R170" i="7" s="1"/>
  <c r="G170" i="7"/>
  <c r="F170" i="7"/>
  <c r="E170" i="7"/>
  <c r="D170" i="7"/>
  <c r="C170" i="7"/>
  <c r="B170" i="7"/>
  <c r="V169" i="7"/>
  <c r="T169" i="7"/>
  <c r="Q169" i="7"/>
  <c r="O169" i="7"/>
  <c r="L169" i="7"/>
  <c r="K169" i="7"/>
  <c r="J169" i="7"/>
  <c r="I169" i="7"/>
  <c r="H169" i="7"/>
  <c r="R169" i="7" s="1"/>
  <c r="G169" i="7"/>
  <c r="F169" i="7"/>
  <c r="E169" i="7"/>
  <c r="D169" i="7"/>
  <c r="C169" i="7"/>
  <c r="B169" i="7"/>
  <c r="V168" i="7"/>
  <c r="T168" i="7"/>
  <c r="Q168" i="7"/>
  <c r="O168" i="7"/>
  <c r="L168" i="7"/>
  <c r="K168" i="7"/>
  <c r="J168" i="7"/>
  <c r="I168" i="7"/>
  <c r="H168" i="7"/>
  <c r="R168" i="7" s="1"/>
  <c r="G168" i="7"/>
  <c r="F168" i="7"/>
  <c r="E168" i="7"/>
  <c r="D168" i="7"/>
  <c r="C168" i="7"/>
  <c r="B168" i="7"/>
  <c r="V167" i="7"/>
  <c r="T167" i="7"/>
  <c r="Q167" i="7"/>
  <c r="O167" i="7"/>
  <c r="L167" i="7"/>
  <c r="K167" i="7"/>
  <c r="J167" i="7"/>
  <c r="I167" i="7"/>
  <c r="H167" i="7"/>
  <c r="R167" i="7" s="1"/>
  <c r="G167" i="7"/>
  <c r="F167" i="7"/>
  <c r="E167" i="7"/>
  <c r="D167" i="7"/>
  <c r="C167" i="7"/>
  <c r="B167" i="7"/>
  <c r="V166" i="7"/>
  <c r="T166" i="7"/>
  <c r="Q166" i="7"/>
  <c r="O166" i="7"/>
  <c r="L166" i="7"/>
  <c r="K166" i="7"/>
  <c r="J166" i="7"/>
  <c r="I166" i="7"/>
  <c r="H166" i="7"/>
  <c r="R166" i="7" s="1"/>
  <c r="G166" i="7"/>
  <c r="F166" i="7"/>
  <c r="E166" i="7"/>
  <c r="D166" i="7"/>
  <c r="C166" i="7"/>
  <c r="B166" i="7"/>
  <c r="V165" i="7"/>
  <c r="T165" i="7"/>
  <c r="Q165" i="7"/>
  <c r="O165" i="7"/>
  <c r="L165" i="7"/>
  <c r="K165" i="7"/>
  <c r="J165" i="7"/>
  <c r="I165" i="7"/>
  <c r="H165" i="7"/>
  <c r="R165" i="7" s="1"/>
  <c r="G165" i="7"/>
  <c r="F165" i="7"/>
  <c r="E165" i="7"/>
  <c r="D165" i="7"/>
  <c r="C165" i="7"/>
  <c r="B165" i="7"/>
  <c r="V164" i="7"/>
  <c r="T164" i="7"/>
  <c r="Q164" i="7"/>
  <c r="O164" i="7"/>
  <c r="L164" i="7"/>
  <c r="U164" i="7" s="1"/>
  <c r="K164" i="7"/>
  <c r="J164" i="7"/>
  <c r="I164" i="7"/>
  <c r="H164" i="7"/>
  <c r="R164" i="7" s="1"/>
  <c r="G164" i="7"/>
  <c r="F164" i="7"/>
  <c r="E164" i="7"/>
  <c r="D164" i="7"/>
  <c r="C164" i="7"/>
  <c r="B164" i="7"/>
  <c r="V163" i="7"/>
  <c r="T163" i="7"/>
  <c r="Q163" i="7"/>
  <c r="O163" i="7"/>
  <c r="L163" i="7"/>
  <c r="K163" i="7"/>
  <c r="J163" i="7"/>
  <c r="I163" i="7"/>
  <c r="H163" i="7"/>
  <c r="R163" i="7" s="1"/>
  <c r="G163" i="7"/>
  <c r="F163" i="7"/>
  <c r="E163" i="7"/>
  <c r="D163" i="7"/>
  <c r="C163" i="7"/>
  <c r="B163" i="7"/>
  <c r="V162" i="7"/>
  <c r="T162" i="7"/>
  <c r="Q162" i="7"/>
  <c r="O162" i="7"/>
  <c r="L162" i="7"/>
  <c r="K162" i="7"/>
  <c r="J162" i="7"/>
  <c r="I162" i="7"/>
  <c r="H162" i="7"/>
  <c r="R162" i="7" s="1"/>
  <c r="G162" i="7"/>
  <c r="F162" i="7"/>
  <c r="E162" i="7"/>
  <c r="D162" i="7"/>
  <c r="C162" i="7"/>
  <c r="B162" i="7"/>
  <c r="V161" i="7"/>
  <c r="T161" i="7"/>
  <c r="Q161" i="7"/>
  <c r="O161" i="7"/>
  <c r="L161" i="7"/>
  <c r="K161" i="7"/>
  <c r="J161" i="7"/>
  <c r="I161" i="7"/>
  <c r="H161" i="7"/>
  <c r="R161" i="7" s="1"/>
  <c r="G161" i="7"/>
  <c r="F161" i="7"/>
  <c r="E161" i="7"/>
  <c r="D161" i="7"/>
  <c r="C161" i="7"/>
  <c r="B161" i="7"/>
  <c r="V160" i="7"/>
  <c r="T160" i="7"/>
  <c r="Q160" i="7"/>
  <c r="O160" i="7"/>
  <c r="L160" i="7"/>
  <c r="K160" i="7"/>
  <c r="J160" i="7"/>
  <c r="I160" i="7"/>
  <c r="H160" i="7"/>
  <c r="R160" i="7" s="1"/>
  <c r="S160" i="7" s="1"/>
  <c r="G160" i="7"/>
  <c r="F160" i="7"/>
  <c r="E160" i="7"/>
  <c r="D160" i="7"/>
  <c r="C160" i="7"/>
  <c r="B160" i="7"/>
  <c r="V159" i="7"/>
  <c r="T159" i="7"/>
  <c r="Q159" i="7"/>
  <c r="O159" i="7"/>
  <c r="L159" i="7"/>
  <c r="K159" i="7"/>
  <c r="J159" i="7"/>
  <c r="I159" i="7"/>
  <c r="H159" i="7"/>
  <c r="R159" i="7" s="1"/>
  <c r="G159" i="7"/>
  <c r="F159" i="7"/>
  <c r="E159" i="7"/>
  <c r="D159" i="7"/>
  <c r="C159" i="7"/>
  <c r="B159" i="7"/>
  <c r="V158" i="7"/>
  <c r="T158" i="7"/>
  <c r="Q158" i="7"/>
  <c r="O158" i="7"/>
  <c r="L158" i="7"/>
  <c r="K158" i="7"/>
  <c r="J158" i="7"/>
  <c r="I158" i="7"/>
  <c r="H158" i="7"/>
  <c r="R158" i="7" s="1"/>
  <c r="G158" i="7"/>
  <c r="F158" i="7"/>
  <c r="E158" i="7"/>
  <c r="D158" i="7"/>
  <c r="C158" i="7"/>
  <c r="B158" i="7"/>
  <c r="V157" i="7"/>
  <c r="T157" i="7"/>
  <c r="Q157" i="7"/>
  <c r="O157" i="7"/>
  <c r="L157" i="7"/>
  <c r="K157" i="7"/>
  <c r="J157" i="7"/>
  <c r="I157" i="7"/>
  <c r="H157" i="7"/>
  <c r="R157" i="7" s="1"/>
  <c r="G157" i="7"/>
  <c r="F157" i="7"/>
  <c r="E157" i="7"/>
  <c r="D157" i="7"/>
  <c r="C157" i="7"/>
  <c r="B157" i="7"/>
  <c r="V156" i="7"/>
  <c r="T156" i="7"/>
  <c r="Q156" i="7"/>
  <c r="O156" i="7"/>
  <c r="L156" i="7"/>
  <c r="K156" i="7"/>
  <c r="J156" i="7"/>
  <c r="I156" i="7"/>
  <c r="H156" i="7"/>
  <c r="R156" i="7" s="1"/>
  <c r="G156" i="7"/>
  <c r="F156" i="7"/>
  <c r="E156" i="7"/>
  <c r="D156" i="7"/>
  <c r="C156" i="7"/>
  <c r="B156" i="7"/>
  <c r="V155" i="7"/>
  <c r="T155" i="7"/>
  <c r="Q155" i="7"/>
  <c r="O155" i="7"/>
  <c r="L155" i="7"/>
  <c r="K155" i="7"/>
  <c r="J155" i="7"/>
  <c r="I155" i="7"/>
  <c r="H155" i="7"/>
  <c r="R155" i="7" s="1"/>
  <c r="G155" i="7"/>
  <c r="F155" i="7"/>
  <c r="E155" i="7"/>
  <c r="D155" i="7"/>
  <c r="C155" i="7"/>
  <c r="B155" i="7"/>
  <c r="V154" i="7"/>
  <c r="T154" i="7"/>
  <c r="Q154" i="7"/>
  <c r="O154" i="7"/>
  <c r="L154" i="7"/>
  <c r="K154" i="7"/>
  <c r="J154" i="7"/>
  <c r="I154" i="7"/>
  <c r="H154" i="7"/>
  <c r="R154" i="7" s="1"/>
  <c r="G154" i="7"/>
  <c r="F154" i="7"/>
  <c r="E154" i="7"/>
  <c r="D154" i="7"/>
  <c r="C154" i="7"/>
  <c r="B154" i="7"/>
  <c r="V153" i="7"/>
  <c r="T153" i="7"/>
  <c r="Q153" i="7"/>
  <c r="O153" i="7"/>
  <c r="L153" i="7"/>
  <c r="K153" i="7"/>
  <c r="J153" i="7"/>
  <c r="I153" i="7"/>
  <c r="H153" i="7"/>
  <c r="R153" i="7" s="1"/>
  <c r="G153" i="7"/>
  <c r="F153" i="7"/>
  <c r="E153" i="7"/>
  <c r="D153" i="7"/>
  <c r="C153" i="7"/>
  <c r="B153" i="7"/>
  <c r="V152" i="7"/>
  <c r="T152" i="7"/>
  <c r="Q152" i="7"/>
  <c r="O152" i="7"/>
  <c r="L152" i="7"/>
  <c r="K152" i="7"/>
  <c r="J152" i="7"/>
  <c r="I152" i="7"/>
  <c r="H152" i="7"/>
  <c r="R152" i="7" s="1"/>
  <c r="G152" i="7"/>
  <c r="F152" i="7"/>
  <c r="E152" i="7"/>
  <c r="D152" i="7"/>
  <c r="C152" i="7"/>
  <c r="B152" i="7"/>
  <c r="V151" i="7"/>
  <c r="T151" i="7"/>
  <c r="Q151" i="7"/>
  <c r="O151" i="7"/>
  <c r="L151" i="7"/>
  <c r="K151" i="7"/>
  <c r="J151" i="7"/>
  <c r="I151" i="7"/>
  <c r="H151" i="7"/>
  <c r="R151" i="7" s="1"/>
  <c r="G151" i="7"/>
  <c r="F151" i="7"/>
  <c r="E151" i="7"/>
  <c r="D151" i="7"/>
  <c r="C151" i="7"/>
  <c r="B151" i="7"/>
  <c r="V150" i="7"/>
  <c r="T150" i="7"/>
  <c r="Q150" i="7"/>
  <c r="O150" i="7"/>
  <c r="L150" i="7"/>
  <c r="K150" i="7"/>
  <c r="J150" i="7"/>
  <c r="I150" i="7"/>
  <c r="H150" i="7"/>
  <c r="R150" i="7" s="1"/>
  <c r="G150" i="7"/>
  <c r="F150" i="7"/>
  <c r="E150" i="7"/>
  <c r="D150" i="7"/>
  <c r="C150" i="7"/>
  <c r="B150" i="7"/>
  <c r="V149" i="7"/>
  <c r="T149" i="7"/>
  <c r="Q149" i="7"/>
  <c r="O149" i="7"/>
  <c r="L149" i="7"/>
  <c r="K149" i="7"/>
  <c r="J149" i="7"/>
  <c r="I149" i="7"/>
  <c r="H149" i="7"/>
  <c r="R149" i="7" s="1"/>
  <c r="G149" i="7"/>
  <c r="F149" i="7"/>
  <c r="E149" i="7"/>
  <c r="D149" i="7"/>
  <c r="C149" i="7"/>
  <c r="B149" i="7"/>
  <c r="V148" i="7"/>
  <c r="T148" i="7"/>
  <c r="Q148" i="7"/>
  <c r="O148" i="7"/>
  <c r="L148" i="7"/>
  <c r="K148" i="7"/>
  <c r="J148" i="7"/>
  <c r="I148" i="7"/>
  <c r="H148" i="7"/>
  <c r="R148" i="7" s="1"/>
  <c r="G148" i="7"/>
  <c r="F148" i="7"/>
  <c r="E148" i="7"/>
  <c r="D148" i="7"/>
  <c r="C148" i="7"/>
  <c r="B148" i="7"/>
  <c r="V147" i="7"/>
  <c r="T147" i="7"/>
  <c r="Q147" i="7"/>
  <c r="O147" i="7"/>
  <c r="L147" i="7"/>
  <c r="K147" i="7"/>
  <c r="J147" i="7"/>
  <c r="I147" i="7"/>
  <c r="H147" i="7"/>
  <c r="R147" i="7" s="1"/>
  <c r="G147" i="7"/>
  <c r="F147" i="7"/>
  <c r="E147" i="7"/>
  <c r="D147" i="7"/>
  <c r="C147" i="7"/>
  <c r="B147" i="7"/>
  <c r="V146" i="7"/>
  <c r="T146" i="7"/>
  <c r="Q146" i="7"/>
  <c r="O146" i="7"/>
  <c r="L146" i="7"/>
  <c r="K146" i="7"/>
  <c r="J146" i="7"/>
  <c r="I146" i="7"/>
  <c r="H146" i="7"/>
  <c r="R146" i="7" s="1"/>
  <c r="G146" i="7"/>
  <c r="F146" i="7"/>
  <c r="E146" i="7"/>
  <c r="D146" i="7"/>
  <c r="C146" i="7"/>
  <c r="B146" i="7"/>
  <c r="V145" i="7"/>
  <c r="T145" i="7"/>
  <c r="Q145" i="7"/>
  <c r="O145" i="7"/>
  <c r="L145" i="7"/>
  <c r="K145" i="7"/>
  <c r="J145" i="7"/>
  <c r="I145" i="7"/>
  <c r="H145" i="7"/>
  <c r="R145" i="7" s="1"/>
  <c r="G145" i="7"/>
  <c r="F145" i="7"/>
  <c r="E145" i="7"/>
  <c r="D145" i="7"/>
  <c r="C145" i="7"/>
  <c r="B145" i="7"/>
  <c r="V144" i="7"/>
  <c r="T144" i="7"/>
  <c r="Q144" i="7"/>
  <c r="O144" i="7"/>
  <c r="L144" i="7"/>
  <c r="K144" i="7"/>
  <c r="J144" i="7"/>
  <c r="I144" i="7"/>
  <c r="H144" i="7"/>
  <c r="R144" i="7" s="1"/>
  <c r="G144" i="7"/>
  <c r="F144" i="7"/>
  <c r="E144" i="7"/>
  <c r="D144" i="7"/>
  <c r="C144" i="7"/>
  <c r="B144" i="7"/>
  <c r="V143" i="7"/>
  <c r="T143" i="7"/>
  <c r="Q143" i="7"/>
  <c r="O143" i="7"/>
  <c r="L143" i="7"/>
  <c r="K143" i="7"/>
  <c r="J143" i="7"/>
  <c r="I143" i="7"/>
  <c r="H143" i="7"/>
  <c r="R143" i="7" s="1"/>
  <c r="G143" i="7"/>
  <c r="F143" i="7"/>
  <c r="E143" i="7"/>
  <c r="D143" i="7"/>
  <c r="C143" i="7"/>
  <c r="B143" i="7"/>
  <c r="V142" i="7"/>
  <c r="T142" i="7"/>
  <c r="Q142" i="7"/>
  <c r="O142" i="7"/>
  <c r="L142" i="7"/>
  <c r="K142" i="7"/>
  <c r="J142" i="7"/>
  <c r="I142" i="7"/>
  <c r="H142" i="7"/>
  <c r="R142" i="7" s="1"/>
  <c r="G142" i="7"/>
  <c r="F142" i="7"/>
  <c r="E142" i="7"/>
  <c r="D142" i="7"/>
  <c r="C142" i="7"/>
  <c r="B142" i="7"/>
  <c r="V141" i="7"/>
  <c r="T141" i="7"/>
  <c r="Q141" i="7"/>
  <c r="O141" i="7"/>
  <c r="L141" i="7"/>
  <c r="K141" i="7"/>
  <c r="J141" i="7"/>
  <c r="I141" i="7"/>
  <c r="H141" i="7"/>
  <c r="R141" i="7" s="1"/>
  <c r="G141" i="7"/>
  <c r="F141" i="7"/>
  <c r="E141" i="7"/>
  <c r="D141" i="7"/>
  <c r="C141" i="7"/>
  <c r="B141" i="7"/>
  <c r="V140" i="7"/>
  <c r="T140" i="7"/>
  <c r="Q140" i="7"/>
  <c r="O140" i="7"/>
  <c r="L140" i="7"/>
  <c r="K140" i="7"/>
  <c r="J140" i="7"/>
  <c r="I140" i="7"/>
  <c r="H140" i="7"/>
  <c r="R140" i="7" s="1"/>
  <c r="G140" i="7"/>
  <c r="F140" i="7"/>
  <c r="E140" i="7"/>
  <c r="D140" i="7"/>
  <c r="C140" i="7"/>
  <c r="B140" i="7"/>
  <c r="V139" i="7"/>
  <c r="T139" i="7"/>
  <c r="Q139" i="7"/>
  <c r="O139" i="7"/>
  <c r="L139" i="7"/>
  <c r="K139" i="7"/>
  <c r="J139" i="7"/>
  <c r="I139" i="7"/>
  <c r="H139" i="7"/>
  <c r="R139" i="7" s="1"/>
  <c r="G139" i="7"/>
  <c r="F139" i="7"/>
  <c r="E139" i="7"/>
  <c r="D139" i="7"/>
  <c r="C139" i="7"/>
  <c r="B139" i="7"/>
  <c r="V138" i="7"/>
  <c r="T138" i="7"/>
  <c r="Q138" i="7"/>
  <c r="O138" i="7"/>
  <c r="L138" i="7"/>
  <c r="K138" i="7"/>
  <c r="J138" i="7"/>
  <c r="I138" i="7"/>
  <c r="H138" i="7"/>
  <c r="R138" i="7" s="1"/>
  <c r="G138" i="7"/>
  <c r="F138" i="7"/>
  <c r="E138" i="7"/>
  <c r="D138" i="7"/>
  <c r="C138" i="7"/>
  <c r="B138" i="7"/>
  <c r="V137" i="7"/>
  <c r="T137" i="7"/>
  <c r="Q137" i="7"/>
  <c r="O137" i="7"/>
  <c r="L137" i="7"/>
  <c r="K137" i="7"/>
  <c r="J137" i="7"/>
  <c r="I137" i="7"/>
  <c r="H137" i="7"/>
  <c r="R137" i="7" s="1"/>
  <c r="G137" i="7"/>
  <c r="F137" i="7"/>
  <c r="E137" i="7"/>
  <c r="D137" i="7"/>
  <c r="C137" i="7"/>
  <c r="B137" i="7"/>
  <c r="V136" i="7"/>
  <c r="T136" i="7"/>
  <c r="Q136" i="7"/>
  <c r="O136" i="7"/>
  <c r="L136" i="7"/>
  <c r="K136" i="7"/>
  <c r="J136" i="7"/>
  <c r="I136" i="7"/>
  <c r="H136" i="7"/>
  <c r="R136" i="7" s="1"/>
  <c r="G136" i="7"/>
  <c r="F136" i="7"/>
  <c r="E136" i="7"/>
  <c r="D136" i="7"/>
  <c r="C136" i="7"/>
  <c r="B136" i="7"/>
  <c r="V135" i="7"/>
  <c r="T135" i="7"/>
  <c r="Q135" i="7"/>
  <c r="O135" i="7"/>
  <c r="L135" i="7"/>
  <c r="K135" i="7"/>
  <c r="J135" i="7"/>
  <c r="I135" i="7"/>
  <c r="H135" i="7"/>
  <c r="R135" i="7" s="1"/>
  <c r="G135" i="7"/>
  <c r="F135" i="7"/>
  <c r="E135" i="7"/>
  <c r="D135" i="7"/>
  <c r="C135" i="7"/>
  <c r="B135" i="7"/>
  <c r="V134" i="7"/>
  <c r="T134" i="7"/>
  <c r="Q134" i="7"/>
  <c r="O134" i="7"/>
  <c r="L134" i="7"/>
  <c r="K134" i="7"/>
  <c r="J134" i="7"/>
  <c r="I134" i="7"/>
  <c r="H134" i="7"/>
  <c r="R134" i="7" s="1"/>
  <c r="G134" i="7"/>
  <c r="F134" i="7"/>
  <c r="E134" i="7"/>
  <c r="D134" i="7"/>
  <c r="C134" i="7"/>
  <c r="B134" i="7"/>
  <c r="V133" i="7"/>
  <c r="T133" i="7"/>
  <c r="Q133" i="7"/>
  <c r="O133" i="7"/>
  <c r="L133" i="7"/>
  <c r="K133" i="7"/>
  <c r="J133" i="7"/>
  <c r="I133" i="7"/>
  <c r="H133" i="7"/>
  <c r="R133" i="7" s="1"/>
  <c r="G133" i="7"/>
  <c r="F133" i="7"/>
  <c r="E133" i="7"/>
  <c r="D133" i="7"/>
  <c r="C133" i="7"/>
  <c r="B133" i="7"/>
  <c r="V132" i="7"/>
  <c r="T132" i="7"/>
  <c r="Q132" i="7"/>
  <c r="O132" i="7"/>
  <c r="L132" i="7"/>
  <c r="K132" i="7"/>
  <c r="J132" i="7"/>
  <c r="I132" i="7"/>
  <c r="H132" i="7"/>
  <c r="R132" i="7" s="1"/>
  <c r="G132" i="7"/>
  <c r="F132" i="7"/>
  <c r="E132" i="7"/>
  <c r="D132" i="7"/>
  <c r="C132" i="7"/>
  <c r="B132" i="7"/>
  <c r="V131" i="7"/>
  <c r="T131" i="7"/>
  <c r="Q131" i="7"/>
  <c r="O131" i="7"/>
  <c r="L131" i="7"/>
  <c r="K131" i="7"/>
  <c r="J131" i="7"/>
  <c r="I131" i="7"/>
  <c r="H131" i="7"/>
  <c r="R131" i="7" s="1"/>
  <c r="G131" i="7"/>
  <c r="F131" i="7"/>
  <c r="E131" i="7"/>
  <c r="D131" i="7"/>
  <c r="C131" i="7"/>
  <c r="B131" i="7"/>
  <c r="V130" i="7"/>
  <c r="T130" i="7"/>
  <c r="Q130" i="7"/>
  <c r="O130" i="7"/>
  <c r="L130" i="7"/>
  <c r="K130" i="7"/>
  <c r="J130" i="7"/>
  <c r="I130" i="7"/>
  <c r="H130" i="7"/>
  <c r="R130" i="7" s="1"/>
  <c r="G130" i="7"/>
  <c r="F130" i="7"/>
  <c r="E130" i="7"/>
  <c r="D130" i="7"/>
  <c r="C130" i="7"/>
  <c r="B130" i="7"/>
  <c r="V129" i="7"/>
  <c r="T129" i="7"/>
  <c r="Q129" i="7"/>
  <c r="O129" i="7"/>
  <c r="L129" i="7"/>
  <c r="K129" i="7"/>
  <c r="J129" i="7"/>
  <c r="I129" i="7"/>
  <c r="H129" i="7"/>
  <c r="R129" i="7" s="1"/>
  <c r="G129" i="7"/>
  <c r="F129" i="7"/>
  <c r="E129" i="7"/>
  <c r="D129" i="7"/>
  <c r="C129" i="7"/>
  <c r="B129" i="7"/>
  <c r="V128" i="7"/>
  <c r="T128" i="7"/>
  <c r="Q128" i="7"/>
  <c r="O128" i="7"/>
  <c r="L128" i="7"/>
  <c r="K128" i="7"/>
  <c r="J128" i="7"/>
  <c r="I128" i="7"/>
  <c r="H128" i="7"/>
  <c r="R128" i="7" s="1"/>
  <c r="G128" i="7"/>
  <c r="F128" i="7"/>
  <c r="E128" i="7"/>
  <c r="D128" i="7"/>
  <c r="C128" i="7"/>
  <c r="B128" i="7"/>
  <c r="V127" i="7"/>
  <c r="T127" i="7"/>
  <c r="Q127" i="7"/>
  <c r="O127" i="7"/>
  <c r="L127" i="7"/>
  <c r="K127" i="7"/>
  <c r="J127" i="7"/>
  <c r="I127" i="7"/>
  <c r="H127" i="7"/>
  <c r="R127" i="7" s="1"/>
  <c r="G127" i="7"/>
  <c r="F127" i="7"/>
  <c r="E127" i="7"/>
  <c r="D127" i="7"/>
  <c r="C127" i="7"/>
  <c r="B127" i="7"/>
  <c r="V126" i="7"/>
  <c r="T126" i="7"/>
  <c r="Q126" i="7"/>
  <c r="O126" i="7"/>
  <c r="L126" i="7"/>
  <c r="K126" i="7"/>
  <c r="J126" i="7"/>
  <c r="I126" i="7"/>
  <c r="H126" i="7"/>
  <c r="R126" i="7" s="1"/>
  <c r="S126" i="7" s="1"/>
  <c r="G126" i="7"/>
  <c r="F126" i="7"/>
  <c r="E126" i="7"/>
  <c r="D126" i="7"/>
  <c r="C126" i="7"/>
  <c r="B126" i="7"/>
  <c r="V125" i="7"/>
  <c r="T125" i="7"/>
  <c r="Q125" i="7"/>
  <c r="O125" i="7"/>
  <c r="L125" i="7"/>
  <c r="K125" i="7"/>
  <c r="J125" i="7"/>
  <c r="I125" i="7"/>
  <c r="H125" i="7"/>
  <c r="R125" i="7" s="1"/>
  <c r="G125" i="7"/>
  <c r="F125" i="7"/>
  <c r="E125" i="7"/>
  <c r="D125" i="7"/>
  <c r="C125" i="7"/>
  <c r="B125" i="7"/>
  <c r="V124" i="7"/>
  <c r="T124" i="7"/>
  <c r="Q124" i="7"/>
  <c r="O124" i="7"/>
  <c r="L124" i="7"/>
  <c r="K124" i="7"/>
  <c r="J124" i="7"/>
  <c r="I124" i="7"/>
  <c r="H124" i="7"/>
  <c r="R124" i="7" s="1"/>
  <c r="G124" i="7"/>
  <c r="F124" i="7"/>
  <c r="E124" i="7"/>
  <c r="D124" i="7"/>
  <c r="C124" i="7"/>
  <c r="B124" i="7"/>
  <c r="V123" i="7"/>
  <c r="T123" i="7"/>
  <c r="Q123" i="7"/>
  <c r="O123" i="7"/>
  <c r="L123" i="7"/>
  <c r="K123" i="7"/>
  <c r="J123" i="7"/>
  <c r="I123" i="7"/>
  <c r="H123" i="7"/>
  <c r="R123" i="7" s="1"/>
  <c r="G123" i="7"/>
  <c r="F123" i="7"/>
  <c r="E123" i="7"/>
  <c r="D123" i="7"/>
  <c r="C123" i="7"/>
  <c r="B123" i="7"/>
  <c r="V122" i="7"/>
  <c r="T122" i="7"/>
  <c r="Q122" i="7"/>
  <c r="O122" i="7"/>
  <c r="L122" i="7"/>
  <c r="K122" i="7"/>
  <c r="J122" i="7"/>
  <c r="I122" i="7"/>
  <c r="H122" i="7"/>
  <c r="R122" i="7" s="1"/>
  <c r="G122" i="7"/>
  <c r="F122" i="7"/>
  <c r="E122" i="7"/>
  <c r="D122" i="7"/>
  <c r="C122" i="7"/>
  <c r="B122" i="7"/>
  <c r="V121" i="7"/>
  <c r="T121" i="7"/>
  <c r="Q121" i="7"/>
  <c r="O121" i="7"/>
  <c r="L121" i="7"/>
  <c r="K121" i="7"/>
  <c r="J121" i="7"/>
  <c r="I121" i="7"/>
  <c r="H121" i="7"/>
  <c r="R121" i="7" s="1"/>
  <c r="G121" i="7"/>
  <c r="F121" i="7"/>
  <c r="E121" i="7"/>
  <c r="D121" i="7"/>
  <c r="C121" i="7"/>
  <c r="B121" i="7"/>
  <c r="V120" i="7"/>
  <c r="T120" i="7"/>
  <c r="Q120" i="7"/>
  <c r="O120" i="7"/>
  <c r="L120" i="7"/>
  <c r="K120" i="7"/>
  <c r="J120" i="7"/>
  <c r="I120" i="7"/>
  <c r="H120" i="7"/>
  <c r="R120" i="7" s="1"/>
  <c r="G120" i="7"/>
  <c r="F120" i="7"/>
  <c r="E120" i="7"/>
  <c r="D120" i="7"/>
  <c r="C120" i="7"/>
  <c r="B120" i="7"/>
  <c r="V119" i="7"/>
  <c r="T119" i="7"/>
  <c r="Q119" i="7"/>
  <c r="O119" i="7"/>
  <c r="L119" i="7"/>
  <c r="K119" i="7"/>
  <c r="J119" i="7"/>
  <c r="I119" i="7"/>
  <c r="H119" i="7"/>
  <c r="R119" i="7" s="1"/>
  <c r="G119" i="7"/>
  <c r="F119" i="7"/>
  <c r="E119" i="7"/>
  <c r="D119" i="7"/>
  <c r="C119" i="7"/>
  <c r="B119" i="7"/>
  <c r="V118" i="7"/>
  <c r="T118" i="7"/>
  <c r="Q118" i="7"/>
  <c r="O118" i="7"/>
  <c r="L118" i="7"/>
  <c r="K118" i="7"/>
  <c r="J118" i="7"/>
  <c r="I118" i="7"/>
  <c r="H118" i="7"/>
  <c r="R118" i="7" s="1"/>
  <c r="G118" i="7"/>
  <c r="F118" i="7"/>
  <c r="E118" i="7"/>
  <c r="D118" i="7"/>
  <c r="C118" i="7"/>
  <c r="B118" i="7"/>
  <c r="V117" i="7"/>
  <c r="T117" i="7"/>
  <c r="Q117" i="7"/>
  <c r="O117" i="7"/>
  <c r="L117" i="7"/>
  <c r="K117" i="7"/>
  <c r="J117" i="7"/>
  <c r="I117" i="7"/>
  <c r="H117" i="7"/>
  <c r="R117" i="7" s="1"/>
  <c r="G117" i="7"/>
  <c r="F117" i="7"/>
  <c r="E117" i="7"/>
  <c r="D117" i="7"/>
  <c r="C117" i="7"/>
  <c r="B117" i="7"/>
  <c r="V116" i="7"/>
  <c r="T116" i="7"/>
  <c r="Q116" i="7"/>
  <c r="O116" i="7"/>
  <c r="L116" i="7"/>
  <c r="K116" i="7"/>
  <c r="J116" i="7"/>
  <c r="I116" i="7"/>
  <c r="H116" i="7"/>
  <c r="R116" i="7" s="1"/>
  <c r="G116" i="7"/>
  <c r="F116" i="7"/>
  <c r="E116" i="7"/>
  <c r="D116" i="7"/>
  <c r="C116" i="7"/>
  <c r="B116" i="7"/>
  <c r="V115" i="7"/>
  <c r="T115" i="7"/>
  <c r="Q115" i="7"/>
  <c r="O115" i="7"/>
  <c r="L115" i="7"/>
  <c r="K115" i="7"/>
  <c r="J115" i="7"/>
  <c r="I115" i="7"/>
  <c r="H115" i="7"/>
  <c r="R115" i="7" s="1"/>
  <c r="G115" i="7"/>
  <c r="F115" i="7"/>
  <c r="E115" i="7"/>
  <c r="D115" i="7"/>
  <c r="C115" i="7"/>
  <c r="B115" i="7"/>
  <c r="V114" i="7"/>
  <c r="T114" i="7"/>
  <c r="Q114" i="7"/>
  <c r="O114" i="7"/>
  <c r="L114" i="7"/>
  <c r="K114" i="7"/>
  <c r="J114" i="7"/>
  <c r="I114" i="7"/>
  <c r="H114" i="7"/>
  <c r="R114" i="7" s="1"/>
  <c r="G114" i="7"/>
  <c r="F114" i="7"/>
  <c r="E114" i="7"/>
  <c r="D114" i="7"/>
  <c r="C114" i="7"/>
  <c r="B114" i="7"/>
  <c r="V113" i="7"/>
  <c r="T113" i="7"/>
  <c r="Q113" i="7"/>
  <c r="O113" i="7"/>
  <c r="L113" i="7"/>
  <c r="K113" i="7"/>
  <c r="J113" i="7"/>
  <c r="I113" i="7"/>
  <c r="H113" i="7"/>
  <c r="R113" i="7" s="1"/>
  <c r="G113" i="7"/>
  <c r="F113" i="7"/>
  <c r="E113" i="7"/>
  <c r="D113" i="7"/>
  <c r="C113" i="7"/>
  <c r="B113" i="7"/>
  <c r="V112" i="7"/>
  <c r="T112" i="7"/>
  <c r="Q112" i="7"/>
  <c r="O112" i="7"/>
  <c r="L112" i="7"/>
  <c r="K112" i="7"/>
  <c r="J112" i="7"/>
  <c r="I112" i="7"/>
  <c r="H112" i="7"/>
  <c r="R112" i="7" s="1"/>
  <c r="G112" i="7"/>
  <c r="F112" i="7"/>
  <c r="E112" i="7"/>
  <c r="D112" i="7"/>
  <c r="C112" i="7"/>
  <c r="B112" i="7"/>
  <c r="V111" i="7"/>
  <c r="T111" i="7"/>
  <c r="Q111" i="7"/>
  <c r="O111" i="7"/>
  <c r="L111" i="7"/>
  <c r="K111" i="7"/>
  <c r="J111" i="7"/>
  <c r="I111" i="7"/>
  <c r="H111" i="7"/>
  <c r="R111" i="7" s="1"/>
  <c r="G111" i="7"/>
  <c r="F111" i="7"/>
  <c r="E111" i="7"/>
  <c r="D111" i="7"/>
  <c r="C111" i="7"/>
  <c r="B111" i="7"/>
  <c r="V110" i="7"/>
  <c r="T110" i="7"/>
  <c r="Q110" i="7"/>
  <c r="O110" i="7"/>
  <c r="L110" i="7"/>
  <c r="K110" i="7"/>
  <c r="J110" i="7"/>
  <c r="I110" i="7"/>
  <c r="H110" i="7"/>
  <c r="R110" i="7" s="1"/>
  <c r="G110" i="7"/>
  <c r="F110" i="7"/>
  <c r="E110" i="7"/>
  <c r="D110" i="7"/>
  <c r="C110" i="7"/>
  <c r="B110" i="7"/>
  <c r="V109" i="7"/>
  <c r="T109" i="7"/>
  <c r="Q109" i="7"/>
  <c r="O109" i="7"/>
  <c r="L109" i="7"/>
  <c r="K109" i="7"/>
  <c r="J109" i="7"/>
  <c r="I109" i="7"/>
  <c r="H109" i="7"/>
  <c r="R109" i="7" s="1"/>
  <c r="G109" i="7"/>
  <c r="F109" i="7"/>
  <c r="E109" i="7"/>
  <c r="D109" i="7"/>
  <c r="C109" i="7"/>
  <c r="B109" i="7"/>
  <c r="V108" i="7"/>
  <c r="T108" i="7"/>
  <c r="Q108" i="7"/>
  <c r="O108" i="7"/>
  <c r="L108" i="7"/>
  <c r="K108" i="7"/>
  <c r="J108" i="7"/>
  <c r="I108" i="7"/>
  <c r="H108" i="7"/>
  <c r="R108" i="7" s="1"/>
  <c r="G108" i="7"/>
  <c r="F108" i="7"/>
  <c r="E108" i="7"/>
  <c r="D108" i="7"/>
  <c r="C108" i="7"/>
  <c r="B108" i="7"/>
  <c r="V107" i="7"/>
  <c r="T107" i="7"/>
  <c r="Q107" i="7"/>
  <c r="O107" i="7"/>
  <c r="L107" i="7"/>
  <c r="K107" i="7"/>
  <c r="J107" i="7"/>
  <c r="I107" i="7"/>
  <c r="H107" i="7"/>
  <c r="R107" i="7" s="1"/>
  <c r="G107" i="7"/>
  <c r="F107" i="7"/>
  <c r="E107" i="7"/>
  <c r="D107" i="7"/>
  <c r="C107" i="7"/>
  <c r="B107" i="7"/>
  <c r="V106" i="7"/>
  <c r="T106" i="7"/>
  <c r="Q106" i="7"/>
  <c r="O106" i="7"/>
  <c r="L106" i="7"/>
  <c r="K106" i="7"/>
  <c r="J106" i="7"/>
  <c r="I106" i="7"/>
  <c r="H106" i="7"/>
  <c r="R106" i="7" s="1"/>
  <c r="G106" i="7"/>
  <c r="F106" i="7"/>
  <c r="E106" i="7"/>
  <c r="D106" i="7"/>
  <c r="C106" i="7"/>
  <c r="B106" i="7"/>
  <c r="V105" i="7"/>
  <c r="T105" i="7"/>
  <c r="Q105" i="7"/>
  <c r="O105" i="7"/>
  <c r="L105" i="7"/>
  <c r="K105" i="7"/>
  <c r="J105" i="7"/>
  <c r="I105" i="7"/>
  <c r="H105" i="7"/>
  <c r="R105" i="7" s="1"/>
  <c r="G105" i="7"/>
  <c r="F105" i="7"/>
  <c r="E105" i="7"/>
  <c r="D105" i="7"/>
  <c r="C105" i="7"/>
  <c r="B105" i="7"/>
  <c r="V104" i="7"/>
  <c r="T104" i="7"/>
  <c r="Q104" i="7"/>
  <c r="O104" i="7"/>
  <c r="L104" i="7"/>
  <c r="K104" i="7"/>
  <c r="J104" i="7"/>
  <c r="I104" i="7"/>
  <c r="H104" i="7"/>
  <c r="R104" i="7" s="1"/>
  <c r="G104" i="7"/>
  <c r="F104" i="7"/>
  <c r="E104" i="7"/>
  <c r="D104" i="7"/>
  <c r="C104" i="7"/>
  <c r="B104" i="7"/>
  <c r="V103" i="7"/>
  <c r="T103" i="7"/>
  <c r="Q103" i="7"/>
  <c r="O103" i="7"/>
  <c r="L103" i="7"/>
  <c r="K103" i="7"/>
  <c r="J103" i="7"/>
  <c r="I103" i="7"/>
  <c r="H103" i="7"/>
  <c r="R103" i="7" s="1"/>
  <c r="G103" i="7"/>
  <c r="F103" i="7"/>
  <c r="E103" i="7"/>
  <c r="D103" i="7"/>
  <c r="C103" i="7"/>
  <c r="B103" i="7"/>
  <c r="V102" i="7"/>
  <c r="T102" i="7"/>
  <c r="Q102" i="7"/>
  <c r="O102" i="7"/>
  <c r="L102" i="7"/>
  <c r="K102" i="7"/>
  <c r="J102" i="7"/>
  <c r="I102" i="7"/>
  <c r="H102" i="7"/>
  <c r="R102" i="7" s="1"/>
  <c r="G102" i="7"/>
  <c r="F102" i="7"/>
  <c r="E102" i="7"/>
  <c r="D102" i="7"/>
  <c r="C102" i="7"/>
  <c r="B102" i="7"/>
  <c r="V101" i="7"/>
  <c r="T101" i="7"/>
  <c r="Q101" i="7"/>
  <c r="O101" i="7"/>
  <c r="L101" i="7"/>
  <c r="K101" i="7"/>
  <c r="J101" i="7"/>
  <c r="I101" i="7"/>
  <c r="H101" i="7"/>
  <c r="R101" i="7" s="1"/>
  <c r="G101" i="7"/>
  <c r="F101" i="7"/>
  <c r="E101" i="7"/>
  <c r="D101" i="7"/>
  <c r="C101" i="7"/>
  <c r="B101" i="7"/>
  <c r="V100" i="7"/>
  <c r="T100" i="7"/>
  <c r="Q100" i="7"/>
  <c r="O100" i="7"/>
  <c r="L100" i="7"/>
  <c r="K100" i="7"/>
  <c r="J100" i="7"/>
  <c r="I100" i="7"/>
  <c r="H100" i="7"/>
  <c r="R100" i="7" s="1"/>
  <c r="G100" i="7"/>
  <c r="F100" i="7"/>
  <c r="E100" i="7"/>
  <c r="D100" i="7"/>
  <c r="C100" i="7"/>
  <c r="B100" i="7"/>
  <c r="V99" i="7"/>
  <c r="T99" i="7"/>
  <c r="Q99" i="7"/>
  <c r="O99" i="7"/>
  <c r="L99" i="7"/>
  <c r="K99" i="7"/>
  <c r="J99" i="7"/>
  <c r="I99" i="7"/>
  <c r="H99" i="7"/>
  <c r="R99" i="7" s="1"/>
  <c r="G99" i="7"/>
  <c r="F99" i="7"/>
  <c r="E99" i="7"/>
  <c r="D99" i="7"/>
  <c r="C99" i="7"/>
  <c r="B99" i="7"/>
  <c r="V98" i="7"/>
  <c r="T98" i="7"/>
  <c r="Q98" i="7"/>
  <c r="O98" i="7"/>
  <c r="L98" i="7"/>
  <c r="K98" i="7"/>
  <c r="J98" i="7"/>
  <c r="I98" i="7"/>
  <c r="H98" i="7"/>
  <c r="R98" i="7" s="1"/>
  <c r="G98" i="7"/>
  <c r="F98" i="7"/>
  <c r="E98" i="7"/>
  <c r="D98" i="7"/>
  <c r="C98" i="7"/>
  <c r="B98" i="7"/>
  <c r="V97" i="7"/>
  <c r="T97" i="7"/>
  <c r="Q97" i="7"/>
  <c r="O97" i="7"/>
  <c r="L97" i="7"/>
  <c r="K97" i="7"/>
  <c r="J97" i="7"/>
  <c r="I97" i="7"/>
  <c r="H97" i="7"/>
  <c r="R97" i="7" s="1"/>
  <c r="G97" i="7"/>
  <c r="F97" i="7"/>
  <c r="E97" i="7"/>
  <c r="D97" i="7"/>
  <c r="C97" i="7"/>
  <c r="B97" i="7"/>
  <c r="V96" i="7"/>
  <c r="T96" i="7"/>
  <c r="Q96" i="7"/>
  <c r="O96" i="7"/>
  <c r="L96" i="7"/>
  <c r="K96" i="7"/>
  <c r="J96" i="7"/>
  <c r="I96" i="7"/>
  <c r="H96" i="7"/>
  <c r="R96" i="7" s="1"/>
  <c r="G96" i="7"/>
  <c r="F96" i="7"/>
  <c r="E96" i="7"/>
  <c r="D96" i="7"/>
  <c r="C96" i="7"/>
  <c r="B96" i="7"/>
  <c r="V95" i="7"/>
  <c r="T95" i="7"/>
  <c r="Q95" i="7"/>
  <c r="O95" i="7"/>
  <c r="L95" i="7"/>
  <c r="K95" i="7"/>
  <c r="J95" i="7"/>
  <c r="I95" i="7"/>
  <c r="H95" i="7"/>
  <c r="R95" i="7" s="1"/>
  <c r="G95" i="7"/>
  <c r="F95" i="7"/>
  <c r="E95" i="7"/>
  <c r="D95" i="7"/>
  <c r="C95" i="7"/>
  <c r="B95" i="7"/>
  <c r="V94" i="7"/>
  <c r="T94" i="7"/>
  <c r="Q94" i="7"/>
  <c r="O94" i="7"/>
  <c r="L94" i="7"/>
  <c r="K94" i="7"/>
  <c r="J94" i="7"/>
  <c r="I94" i="7"/>
  <c r="H94" i="7"/>
  <c r="R94" i="7" s="1"/>
  <c r="G94" i="7"/>
  <c r="F94" i="7"/>
  <c r="E94" i="7"/>
  <c r="D94" i="7"/>
  <c r="C94" i="7"/>
  <c r="B94" i="7"/>
  <c r="V93" i="7"/>
  <c r="T93" i="7"/>
  <c r="Q93" i="7"/>
  <c r="O93" i="7"/>
  <c r="L93" i="7"/>
  <c r="K93" i="7"/>
  <c r="J93" i="7"/>
  <c r="I93" i="7"/>
  <c r="H93" i="7"/>
  <c r="R93" i="7" s="1"/>
  <c r="G93" i="7"/>
  <c r="F93" i="7"/>
  <c r="E93" i="7"/>
  <c r="D93" i="7"/>
  <c r="C93" i="7"/>
  <c r="B93" i="7"/>
  <c r="V92" i="7"/>
  <c r="T92" i="7"/>
  <c r="Q92" i="7"/>
  <c r="O92" i="7"/>
  <c r="L92" i="7"/>
  <c r="K92" i="7"/>
  <c r="J92" i="7"/>
  <c r="I92" i="7"/>
  <c r="H92" i="7"/>
  <c r="R92" i="7" s="1"/>
  <c r="G92" i="7"/>
  <c r="F92" i="7"/>
  <c r="E92" i="7"/>
  <c r="D92" i="7"/>
  <c r="C92" i="7"/>
  <c r="B92" i="7"/>
  <c r="V91" i="7"/>
  <c r="T91" i="7"/>
  <c r="Q91" i="7"/>
  <c r="O91" i="7"/>
  <c r="L91" i="7"/>
  <c r="K91" i="7"/>
  <c r="J91" i="7"/>
  <c r="I91" i="7"/>
  <c r="H91" i="7"/>
  <c r="R91" i="7" s="1"/>
  <c r="G91" i="7"/>
  <c r="F91" i="7"/>
  <c r="E91" i="7"/>
  <c r="D91" i="7"/>
  <c r="C91" i="7"/>
  <c r="B91" i="7"/>
  <c r="V90" i="7"/>
  <c r="T90" i="7"/>
  <c r="Q90" i="7"/>
  <c r="O90" i="7"/>
  <c r="L90" i="7"/>
  <c r="K90" i="7"/>
  <c r="J90" i="7"/>
  <c r="I90" i="7"/>
  <c r="H90" i="7"/>
  <c r="R90" i="7" s="1"/>
  <c r="G90" i="7"/>
  <c r="F90" i="7"/>
  <c r="E90" i="7"/>
  <c r="D90" i="7"/>
  <c r="C90" i="7"/>
  <c r="B90" i="7"/>
  <c r="V89" i="7"/>
  <c r="T89" i="7"/>
  <c r="Q89" i="7"/>
  <c r="O89" i="7"/>
  <c r="L89" i="7"/>
  <c r="K89" i="7"/>
  <c r="J89" i="7"/>
  <c r="I89" i="7"/>
  <c r="H89" i="7"/>
  <c r="R89" i="7" s="1"/>
  <c r="G89" i="7"/>
  <c r="F89" i="7"/>
  <c r="E89" i="7"/>
  <c r="D89" i="7"/>
  <c r="C89" i="7"/>
  <c r="B89" i="7"/>
  <c r="V88" i="7"/>
  <c r="T88" i="7"/>
  <c r="Q88" i="7"/>
  <c r="O88" i="7"/>
  <c r="L88" i="7"/>
  <c r="K88" i="7"/>
  <c r="J88" i="7"/>
  <c r="I88" i="7"/>
  <c r="H88" i="7"/>
  <c r="R88" i="7" s="1"/>
  <c r="G88" i="7"/>
  <c r="F88" i="7"/>
  <c r="E88" i="7"/>
  <c r="D88" i="7"/>
  <c r="C88" i="7"/>
  <c r="B88" i="7"/>
  <c r="V87" i="7"/>
  <c r="T87" i="7"/>
  <c r="Q87" i="7"/>
  <c r="O87" i="7"/>
  <c r="L87" i="7"/>
  <c r="K87" i="7"/>
  <c r="J87" i="7"/>
  <c r="I87" i="7"/>
  <c r="H87" i="7"/>
  <c r="R87" i="7" s="1"/>
  <c r="G87" i="7"/>
  <c r="F87" i="7"/>
  <c r="E87" i="7"/>
  <c r="D87" i="7"/>
  <c r="C87" i="7"/>
  <c r="B87" i="7"/>
  <c r="V86" i="7"/>
  <c r="T86" i="7"/>
  <c r="Q86" i="7"/>
  <c r="O86" i="7"/>
  <c r="L86" i="7"/>
  <c r="K86" i="7"/>
  <c r="J86" i="7"/>
  <c r="I86" i="7"/>
  <c r="H86" i="7"/>
  <c r="R86" i="7" s="1"/>
  <c r="G86" i="7"/>
  <c r="F86" i="7"/>
  <c r="E86" i="7"/>
  <c r="D86" i="7"/>
  <c r="C86" i="7"/>
  <c r="B86" i="7"/>
  <c r="V85" i="7"/>
  <c r="T85" i="7"/>
  <c r="Q85" i="7"/>
  <c r="O85" i="7"/>
  <c r="L85" i="7"/>
  <c r="K85" i="7"/>
  <c r="J85" i="7"/>
  <c r="I85" i="7"/>
  <c r="H85" i="7"/>
  <c r="R85" i="7" s="1"/>
  <c r="G85" i="7"/>
  <c r="F85" i="7"/>
  <c r="E85" i="7"/>
  <c r="D85" i="7"/>
  <c r="C85" i="7"/>
  <c r="B85" i="7"/>
  <c r="V84" i="7"/>
  <c r="T84" i="7"/>
  <c r="Q84" i="7"/>
  <c r="O84" i="7"/>
  <c r="L84" i="7"/>
  <c r="K84" i="7"/>
  <c r="J84" i="7"/>
  <c r="I84" i="7"/>
  <c r="H84" i="7"/>
  <c r="R84" i="7" s="1"/>
  <c r="G84" i="7"/>
  <c r="F84" i="7"/>
  <c r="E84" i="7"/>
  <c r="D84" i="7"/>
  <c r="C84" i="7"/>
  <c r="B84" i="7"/>
  <c r="V83" i="7"/>
  <c r="T83" i="7"/>
  <c r="Q83" i="7"/>
  <c r="O83" i="7"/>
  <c r="L83" i="7"/>
  <c r="K83" i="7"/>
  <c r="J83" i="7"/>
  <c r="I83" i="7"/>
  <c r="H83" i="7"/>
  <c r="R83" i="7" s="1"/>
  <c r="G83" i="7"/>
  <c r="F83" i="7"/>
  <c r="E83" i="7"/>
  <c r="D83" i="7"/>
  <c r="C83" i="7"/>
  <c r="B83" i="7"/>
  <c r="V82" i="7"/>
  <c r="T82" i="7"/>
  <c r="Q82" i="7"/>
  <c r="O82" i="7"/>
  <c r="L82" i="7"/>
  <c r="K82" i="7"/>
  <c r="J82" i="7"/>
  <c r="I82" i="7"/>
  <c r="H82" i="7"/>
  <c r="R82" i="7" s="1"/>
  <c r="G82" i="7"/>
  <c r="F82" i="7"/>
  <c r="E82" i="7"/>
  <c r="D82" i="7"/>
  <c r="C82" i="7"/>
  <c r="B82" i="7"/>
  <c r="V81" i="7"/>
  <c r="T81" i="7"/>
  <c r="Q81" i="7"/>
  <c r="O81" i="7"/>
  <c r="L81" i="7"/>
  <c r="K81" i="7"/>
  <c r="J81" i="7"/>
  <c r="I81" i="7"/>
  <c r="H81" i="7"/>
  <c r="R81" i="7" s="1"/>
  <c r="G81" i="7"/>
  <c r="F81" i="7"/>
  <c r="E81" i="7"/>
  <c r="D81" i="7"/>
  <c r="C81" i="7"/>
  <c r="B81" i="7"/>
  <c r="V80" i="7"/>
  <c r="T80" i="7"/>
  <c r="Q80" i="7"/>
  <c r="O80" i="7"/>
  <c r="L80" i="7"/>
  <c r="K80" i="7"/>
  <c r="J80" i="7"/>
  <c r="I80" i="7"/>
  <c r="H80" i="7"/>
  <c r="R80" i="7" s="1"/>
  <c r="G80" i="7"/>
  <c r="F80" i="7"/>
  <c r="E80" i="7"/>
  <c r="D80" i="7"/>
  <c r="C80" i="7"/>
  <c r="B80" i="7"/>
  <c r="V79" i="7"/>
  <c r="T79" i="7"/>
  <c r="Q79" i="7"/>
  <c r="O79" i="7"/>
  <c r="L79" i="7"/>
  <c r="K79" i="7"/>
  <c r="J79" i="7"/>
  <c r="I79" i="7"/>
  <c r="H79" i="7"/>
  <c r="R79" i="7" s="1"/>
  <c r="G79" i="7"/>
  <c r="F79" i="7"/>
  <c r="E79" i="7"/>
  <c r="D79" i="7"/>
  <c r="C79" i="7"/>
  <c r="B79" i="7"/>
  <c r="V78" i="7"/>
  <c r="T78" i="7"/>
  <c r="Q78" i="7"/>
  <c r="O78" i="7"/>
  <c r="L78" i="7"/>
  <c r="K78" i="7"/>
  <c r="J78" i="7"/>
  <c r="I78" i="7"/>
  <c r="H78" i="7"/>
  <c r="R78" i="7" s="1"/>
  <c r="G78" i="7"/>
  <c r="F78" i="7"/>
  <c r="E78" i="7"/>
  <c r="D78" i="7"/>
  <c r="C78" i="7"/>
  <c r="B78" i="7"/>
  <c r="V77" i="7"/>
  <c r="T77" i="7"/>
  <c r="Q77" i="7"/>
  <c r="O77" i="7"/>
  <c r="L77" i="7"/>
  <c r="K77" i="7"/>
  <c r="J77" i="7"/>
  <c r="I77" i="7"/>
  <c r="H77" i="7"/>
  <c r="R77" i="7" s="1"/>
  <c r="G77" i="7"/>
  <c r="F77" i="7"/>
  <c r="E77" i="7"/>
  <c r="D77" i="7"/>
  <c r="C77" i="7"/>
  <c r="B77" i="7"/>
  <c r="V76" i="7"/>
  <c r="T76" i="7"/>
  <c r="Q76" i="7"/>
  <c r="O76" i="7"/>
  <c r="L76" i="7"/>
  <c r="K76" i="7"/>
  <c r="J76" i="7"/>
  <c r="I76" i="7"/>
  <c r="H76" i="7"/>
  <c r="R76" i="7" s="1"/>
  <c r="G76" i="7"/>
  <c r="F76" i="7"/>
  <c r="E76" i="7"/>
  <c r="D76" i="7"/>
  <c r="C76" i="7"/>
  <c r="B76" i="7"/>
  <c r="V75" i="7"/>
  <c r="T75" i="7"/>
  <c r="Q75" i="7"/>
  <c r="O75" i="7"/>
  <c r="L75" i="7"/>
  <c r="K75" i="7"/>
  <c r="J75" i="7"/>
  <c r="I75" i="7"/>
  <c r="H75" i="7"/>
  <c r="R75" i="7" s="1"/>
  <c r="G75" i="7"/>
  <c r="F75" i="7"/>
  <c r="E75" i="7"/>
  <c r="D75" i="7"/>
  <c r="C75" i="7"/>
  <c r="B75" i="7"/>
  <c r="V74" i="7"/>
  <c r="T74" i="7"/>
  <c r="Q74" i="7"/>
  <c r="O74" i="7"/>
  <c r="L74" i="7"/>
  <c r="K74" i="7"/>
  <c r="J74" i="7"/>
  <c r="I74" i="7"/>
  <c r="H74" i="7"/>
  <c r="R74" i="7" s="1"/>
  <c r="G74" i="7"/>
  <c r="F74" i="7"/>
  <c r="E74" i="7"/>
  <c r="D74" i="7"/>
  <c r="C74" i="7"/>
  <c r="B74" i="7"/>
  <c r="V73" i="7"/>
  <c r="T73" i="7"/>
  <c r="Q73" i="7"/>
  <c r="O73" i="7"/>
  <c r="L73" i="7"/>
  <c r="K73" i="7"/>
  <c r="J73" i="7"/>
  <c r="I73" i="7"/>
  <c r="H73" i="7"/>
  <c r="R73" i="7" s="1"/>
  <c r="G73" i="7"/>
  <c r="F73" i="7"/>
  <c r="E73" i="7"/>
  <c r="D73" i="7"/>
  <c r="C73" i="7"/>
  <c r="B73" i="7"/>
  <c r="V72" i="7"/>
  <c r="T72" i="7"/>
  <c r="Q72" i="7"/>
  <c r="O72" i="7"/>
  <c r="L72" i="7"/>
  <c r="K72" i="7"/>
  <c r="J72" i="7"/>
  <c r="I72" i="7"/>
  <c r="H72" i="7"/>
  <c r="R72" i="7" s="1"/>
  <c r="G72" i="7"/>
  <c r="F72" i="7"/>
  <c r="E72" i="7"/>
  <c r="D72" i="7"/>
  <c r="C72" i="7"/>
  <c r="B72" i="7"/>
  <c r="V71" i="7"/>
  <c r="T71" i="7"/>
  <c r="Q71" i="7"/>
  <c r="O71" i="7"/>
  <c r="L71" i="7"/>
  <c r="K71" i="7"/>
  <c r="J71" i="7"/>
  <c r="I71" i="7"/>
  <c r="H71" i="7"/>
  <c r="R71" i="7" s="1"/>
  <c r="G71" i="7"/>
  <c r="F71" i="7"/>
  <c r="E71" i="7"/>
  <c r="D71" i="7"/>
  <c r="C71" i="7"/>
  <c r="B71" i="7"/>
  <c r="V70" i="7"/>
  <c r="T70" i="7"/>
  <c r="Q70" i="7"/>
  <c r="O70" i="7"/>
  <c r="L70" i="7"/>
  <c r="K70" i="7"/>
  <c r="J70" i="7"/>
  <c r="I70" i="7"/>
  <c r="H70" i="7"/>
  <c r="R70" i="7" s="1"/>
  <c r="G70" i="7"/>
  <c r="F70" i="7"/>
  <c r="E70" i="7"/>
  <c r="D70" i="7"/>
  <c r="C70" i="7"/>
  <c r="B70" i="7"/>
  <c r="V69" i="7"/>
  <c r="T69" i="7"/>
  <c r="Q69" i="7"/>
  <c r="O69" i="7"/>
  <c r="L69" i="7"/>
  <c r="K69" i="7"/>
  <c r="J69" i="7"/>
  <c r="I69" i="7"/>
  <c r="H69" i="7"/>
  <c r="R69" i="7" s="1"/>
  <c r="G69" i="7"/>
  <c r="F69" i="7"/>
  <c r="E69" i="7"/>
  <c r="D69" i="7"/>
  <c r="C69" i="7"/>
  <c r="B69" i="7"/>
  <c r="V68" i="7"/>
  <c r="T68" i="7"/>
  <c r="Q68" i="7"/>
  <c r="O68" i="7"/>
  <c r="L68" i="7"/>
  <c r="K68" i="7"/>
  <c r="J68" i="7"/>
  <c r="I68" i="7"/>
  <c r="H68" i="7"/>
  <c r="R68" i="7" s="1"/>
  <c r="G68" i="7"/>
  <c r="F68" i="7"/>
  <c r="E68" i="7"/>
  <c r="D68" i="7"/>
  <c r="C68" i="7"/>
  <c r="B68" i="7"/>
  <c r="V67" i="7"/>
  <c r="T67" i="7"/>
  <c r="Q67" i="7"/>
  <c r="O67" i="7"/>
  <c r="L67" i="7"/>
  <c r="K67" i="7"/>
  <c r="J67" i="7"/>
  <c r="I67" i="7"/>
  <c r="H67" i="7"/>
  <c r="R67" i="7" s="1"/>
  <c r="G67" i="7"/>
  <c r="F67" i="7"/>
  <c r="E67" i="7"/>
  <c r="D67" i="7"/>
  <c r="C67" i="7"/>
  <c r="B67" i="7"/>
  <c r="V66" i="7"/>
  <c r="T66" i="7"/>
  <c r="Q66" i="7"/>
  <c r="O66" i="7"/>
  <c r="L66" i="7"/>
  <c r="K66" i="7"/>
  <c r="J66" i="7"/>
  <c r="I66" i="7"/>
  <c r="H66" i="7"/>
  <c r="R66" i="7" s="1"/>
  <c r="G66" i="7"/>
  <c r="F66" i="7"/>
  <c r="E66" i="7"/>
  <c r="D66" i="7"/>
  <c r="C66" i="7"/>
  <c r="B66" i="7"/>
  <c r="V65" i="7"/>
  <c r="T65" i="7"/>
  <c r="Q65" i="7"/>
  <c r="O65" i="7"/>
  <c r="L65" i="7"/>
  <c r="K65" i="7"/>
  <c r="J65" i="7"/>
  <c r="I65" i="7"/>
  <c r="H65" i="7"/>
  <c r="R65" i="7" s="1"/>
  <c r="G65" i="7"/>
  <c r="F65" i="7"/>
  <c r="E65" i="7"/>
  <c r="D65" i="7"/>
  <c r="C65" i="7"/>
  <c r="B65" i="7"/>
  <c r="V64" i="7"/>
  <c r="T64" i="7"/>
  <c r="Q64" i="7"/>
  <c r="O64" i="7"/>
  <c r="L64" i="7"/>
  <c r="K64" i="7"/>
  <c r="J64" i="7"/>
  <c r="I64" i="7"/>
  <c r="H64" i="7"/>
  <c r="R64" i="7" s="1"/>
  <c r="G64" i="7"/>
  <c r="F64" i="7"/>
  <c r="E64" i="7"/>
  <c r="D64" i="7"/>
  <c r="C64" i="7"/>
  <c r="B64" i="7"/>
  <c r="V63" i="7"/>
  <c r="T63" i="7"/>
  <c r="Q63" i="7"/>
  <c r="O63" i="7"/>
  <c r="L63" i="7"/>
  <c r="K63" i="7"/>
  <c r="J63" i="7"/>
  <c r="I63" i="7"/>
  <c r="H63" i="7"/>
  <c r="R63" i="7" s="1"/>
  <c r="G63" i="7"/>
  <c r="F63" i="7"/>
  <c r="E63" i="7"/>
  <c r="D63" i="7"/>
  <c r="C63" i="7"/>
  <c r="B63" i="7"/>
  <c r="V62" i="7"/>
  <c r="T62" i="7"/>
  <c r="Q62" i="7"/>
  <c r="O62" i="7"/>
  <c r="L62" i="7"/>
  <c r="K62" i="7"/>
  <c r="J62" i="7"/>
  <c r="I62" i="7"/>
  <c r="H62" i="7"/>
  <c r="R62" i="7" s="1"/>
  <c r="G62" i="7"/>
  <c r="F62" i="7"/>
  <c r="E62" i="7"/>
  <c r="D62" i="7"/>
  <c r="C62" i="7"/>
  <c r="B62" i="7"/>
  <c r="V61" i="7"/>
  <c r="T61" i="7"/>
  <c r="Q61" i="7"/>
  <c r="O61" i="7"/>
  <c r="L61" i="7"/>
  <c r="K61" i="7"/>
  <c r="J61" i="7"/>
  <c r="I61" i="7"/>
  <c r="H61" i="7"/>
  <c r="R61" i="7" s="1"/>
  <c r="G61" i="7"/>
  <c r="F61" i="7"/>
  <c r="E61" i="7"/>
  <c r="D61" i="7"/>
  <c r="C61" i="7"/>
  <c r="B61" i="7"/>
  <c r="V60" i="7"/>
  <c r="T60" i="7"/>
  <c r="Q60" i="7"/>
  <c r="O60" i="7"/>
  <c r="L60" i="7"/>
  <c r="K60" i="7"/>
  <c r="J60" i="7"/>
  <c r="I60" i="7"/>
  <c r="H60" i="7"/>
  <c r="R60" i="7" s="1"/>
  <c r="S60" i="7" s="1"/>
  <c r="G60" i="7"/>
  <c r="F60" i="7"/>
  <c r="E60" i="7"/>
  <c r="D60" i="7"/>
  <c r="C60" i="7"/>
  <c r="B60" i="7"/>
  <c r="V59" i="7"/>
  <c r="T59" i="7"/>
  <c r="Q59" i="7"/>
  <c r="O59" i="7"/>
  <c r="L59" i="7"/>
  <c r="K59" i="7"/>
  <c r="J59" i="7"/>
  <c r="I59" i="7"/>
  <c r="H59" i="7"/>
  <c r="R59" i="7" s="1"/>
  <c r="G59" i="7"/>
  <c r="F59" i="7"/>
  <c r="E59" i="7"/>
  <c r="D59" i="7"/>
  <c r="C59" i="7"/>
  <c r="B59" i="7"/>
  <c r="V58" i="7"/>
  <c r="T58" i="7"/>
  <c r="Q58" i="7"/>
  <c r="O58" i="7"/>
  <c r="L58" i="7"/>
  <c r="K58" i="7"/>
  <c r="J58" i="7"/>
  <c r="I58" i="7"/>
  <c r="H58" i="7"/>
  <c r="R58" i="7" s="1"/>
  <c r="G58" i="7"/>
  <c r="F58" i="7"/>
  <c r="E58" i="7"/>
  <c r="D58" i="7"/>
  <c r="C58" i="7"/>
  <c r="B58" i="7"/>
  <c r="V57" i="7"/>
  <c r="T57" i="7"/>
  <c r="Q57" i="7"/>
  <c r="O57" i="7"/>
  <c r="L57" i="7"/>
  <c r="K57" i="7"/>
  <c r="J57" i="7"/>
  <c r="I57" i="7"/>
  <c r="H57" i="7"/>
  <c r="R57" i="7" s="1"/>
  <c r="G57" i="7"/>
  <c r="F57" i="7"/>
  <c r="E57" i="7"/>
  <c r="D57" i="7"/>
  <c r="C57" i="7"/>
  <c r="B57" i="7"/>
  <c r="V56" i="7"/>
  <c r="T56" i="7"/>
  <c r="Q56" i="7"/>
  <c r="O56" i="7"/>
  <c r="L56" i="7"/>
  <c r="K56" i="7"/>
  <c r="J56" i="7"/>
  <c r="I56" i="7"/>
  <c r="H56" i="7"/>
  <c r="R56" i="7" s="1"/>
  <c r="G56" i="7"/>
  <c r="F56" i="7"/>
  <c r="E56" i="7"/>
  <c r="D56" i="7"/>
  <c r="C56" i="7"/>
  <c r="B56" i="7"/>
  <c r="V55" i="7"/>
  <c r="T55" i="7"/>
  <c r="Q55" i="7"/>
  <c r="O55" i="7"/>
  <c r="L55" i="7"/>
  <c r="K55" i="7"/>
  <c r="J55" i="7"/>
  <c r="I55" i="7"/>
  <c r="H55" i="7"/>
  <c r="R55" i="7" s="1"/>
  <c r="G55" i="7"/>
  <c r="F55" i="7"/>
  <c r="E55" i="7"/>
  <c r="D55" i="7"/>
  <c r="C55" i="7"/>
  <c r="B55" i="7"/>
  <c r="V54" i="7"/>
  <c r="T54" i="7"/>
  <c r="Q54" i="7"/>
  <c r="O54" i="7"/>
  <c r="L54" i="7"/>
  <c r="K54" i="7"/>
  <c r="J54" i="7"/>
  <c r="I54" i="7"/>
  <c r="H54" i="7"/>
  <c r="R54" i="7" s="1"/>
  <c r="G54" i="7"/>
  <c r="F54" i="7"/>
  <c r="E54" i="7"/>
  <c r="D54" i="7"/>
  <c r="C54" i="7"/>
  <c r="B54" i="7"/>
  <c r="V53" i="7"/>
  <c r="T53" i="7"/>
  <c r="Q53" i="7"/>
  <c r="O53" i="7"/>
  <c r="L53" i="7"/>
  <c r="K53" i="7"/>
  <c r="J53" i="7"/>
  <c r="I53" i="7"/>
  <c r="H53" i="7"/>
  <c r="R53" i="7" s="1"/>
  <c r="G53" i="7"/>
  <c r="F53" i="7"/>
  <c r="E53" i="7"/>
  <c r="D53" i="7"/>
  <c r="C53" i="7"/>
  <c r="B53" i="7"/>
  <c r="V52" i="7"/>
  <c r="T52" i="7"/>
  <c r="Q52" i="7"/>
  <c r="O52" i="7"/>
  <c r="L52" i="7"/>
  <c r="K52" i="7"/>
  <c r="J52" i="7"/>
  <c r="I52" i="7"/>
  <c r="H52" i="7"/>
  <c r="R52" i="7" s="1"/>
  <c r="G52" i="7"/>
  <c r="F52" i="7"/>
  <c r="E52" i="7"/>
  <c r="D52" i="7"/>
  <c r="C52" i="7"/>
  <c r="B52" i="7"/>
  <c r="V51" i="7"/>
  <c r="T51" i="7"/>
  <c r="Q51" i="7"/>
  <c r="O51" i="7"/>
  <c r="L51" i="7"/>
  <c r="K51" i="7"/>
  <c r="J51" i="7"/>
  <c r="I51" i="7"/>
  <c r="H51" i="7"/>
  <c r="R51" i="7" s="1"/>
  <c r="G51" i="7"/>
  <c r="F51" i="7"/>
  <c r="E51" i="7"/>
  <c r="D51" i="7"/>
  <c r="C51" i="7"/>
  <c r="B51" i="7"/>
  <c r="V50" i="7"/>
  <c r="T50" i="7"/>
  <c r="Q50" i="7"/>
  <c r="O50" i="7"/>
  <c r="L50" i="7"/>
  <c r="K50" i="7"/>
  <c r="J50" i="7"/>
  <c r="I50" i="7"/>
  <c r="H50" i="7"/>
  <c r="R50" i="7" s="1"/>
  <c r="G50" i="7"/>
  <c r="F50" i="7"/>
  <c r="E50" i="7"/>
  <c r="D50" i="7"/>
  <c r="C50" i="7"/>
  <c r="B50" i="7"/>
  <c r="V49" i="7"/>
  <c r="T49" i="7"/>
  <c r="Q49" i="7"/>
  <c r="O49" i="7"/>
  <c r="L49" i="7"/>
  <c r="K49" i="7"/>
  <c r="J49" i="7"/>
  <c r="I49" i="7"/>
  <c r="H49" i="7"/>
  <c r="R49" i="7" s="1"/>
  <c r="G49" i="7"/>
  <c r="F49" i="7"/>
  <c r="E49" i="7"/>
  <c r="D49" i="7"/>
  <c r="C49" i="7"/>
  <c r="B49" i="7"/>
  <c r="V48" i="7"/>
  <c r="T48" i="7"/>
  <c r="Q48" i="7"/>
  <c r="O48" i="7"/>
  <c r="L48" i="7"/>
  <c r="K48" i="7"/>
  <c r="J48" i="7"/>
  <c r="I48" i="7"/>
  <c r="H48" i="7"/>
  <c r="R48" i="7" s="1"/>
  <c r="G48" i="7"/>
  <c r="F48" i="7"/>
  <c r="E48" i="7"/>
  <c r="D48" i="7"/>
  <c r="C48" i="7"/>
  <c r="B48" i="7"/>
  <c r="V47" i="7"/>
  <c r="T47" i="7"/>
  <c r="Q47" i="7"/>
  <c r="O47" i="7"/>
  <c r="L47" i="7"/>
  <c r="K47" i="7"/>
  <c r="J47" i="7"/>
  <c r="I47" i="7"/>
  <c r="H47" i="7"/>
  <c r="R47" i="7" s="1"/>
  <c r="G47" i="7"/>
  <c r="F47" i="7"/>
  <c r="E47" i="7"/>
  <c r="D47" i="7"/>
  <c r="C47" i="7"/>
  <c r="B47" i="7"/>
  <c r="V46" i="7"/>
  <c r="T46" i="7"/>
  <c r="Q46" i="7"/>
  <c r="O46" i="7"/>
  <c r="L46" i="7"/>
  <c r="K46" i="7"/>
  <c r="J46" i="7"/>
  <c r="I46" i="7"/>
  <c r="H46" i="7"/>
  <c r="R46" i="7" s="1"/>
  <c r="G46" i="7"/>
  <c r="F46" i="7"/>
  <c r="E46" i="7"/>
  <c r="D46" i="7"/>
  <c r="C46" i="7"/>
  <c r="B46" i="7"/>
  <c r="V45" i="7"/>
  <c r="T45" i="7"/>
  <c r="Q45" i="7"/>
  <c r="O45" i="7"/>
  <c r="L45" i="7"/>
  <c r="K45" i="7"/>
  <c r="J45" i="7"/>
  <c r="I45" i="7"/>
  <c r="H45" i="7"/>
  <c r="R45" i="7" s="1"/>
  <c r="G45" i="7"/>
  <c r="F45" i="7"/>
  <c r="E45" i="7"/>
  <c r="D45" i="7"/>
  <c r="C45" i="7"/>
  <c r="B45" i="7"/>
  <c r="V44" i="7"/>
  <c r="T44" i="7"/>
  <c r="Q44" i="7"/>
  <c r="O44" i="7"/>
  <c r="L44" i="7"/>
  <c r="K44" i="7"/>
  <c r="J44" i="7"/>
  <c r="I44" i="7"/>
  <c r="H44" i="7"/>
  <c r="R44" i="7" s="1"/>
  <c r="G44" i="7"/>
  <c r="F44" i="7"/>
  <c r="E44" i="7"/>
  <c r="D44" i="7"/>
  <c r="C44" i="7"/>
  <c r="B44" i="7"/>
  <c r="V43" i="7"/>
  <c r="T43" i="7"/>
  <c r="Q43" i="7"/>
  <c r="O43" i="7"/>
  <c r="L43" i="7"/>
  <c r="K43" i="7"/>
  <c r="J43" i="7"/>
  <c r="I43" i="7"/>
  <c r="H43" i="7"/>
  <c r="R43" i="7" s="1"/>
  <c r="G43" i="7"/>
  <c r="F43" i="7"/>
  <c r="E43" i="7"/>
  <c r="D43" i="7"/>
  <c r="C43" i="7"/>
  <c r="B43" i="7"/>
  <c r="V42" i="7"/>
  <c r="T42" i="7"/>
  <c r="Q42" i="7"/>
  <c r="O42" i="7"/>
  <c r="L42" i="7"/>
  <c r="K42" i="7"/>
  <c r="J42" i="7"/>
  <c r="I42" i="7"/>
  <c r="H42" i="7"/>
  <c r="R42" i="7" s="1"/>
  <c r="G42" i="7"/>
  <c r="F42" i="7"/>
  <c r="E42" i="7"/>
  <c r="D42" i="7"/>
  <c r="C42" i="7"/>
  <c r="B42" i="7"/>
  <c r="V41" i="7"/>
  <c r="T41" i="7"/>
  <c r="Q41" i="7"/>
  <c r="O41" i="7"/>
  <c r="L41" i="7"/>
  <c r="K41" i="7"/>
  <c r="J41" i="7"/>
  <c r="I41" i="7"/>
  <c r="H41" i="7"/>
  <c r="R41" i="7" s="1"/>
  <c r="G41" i="7"/>
  <c r="F41" i="7"/>
  <c r="E41" i="7"/>
  <c r="D41" i="7"/>
  <c r="C41" i="7"/>
  <c r="B41" i="7"/>
  <c r="V40" i="7"/>
  <c r="T40" i="7"/>
  <c r="Q40" i="7"/>
  <c r="O40" i="7"/>
  <c r="L40" i="7"/>
  <c r="K40" i="7"/>
  <c r="J40" i="7"/>
  <c r="I40" i="7"/>
  <c r="H40" i="7"/>
  <c r="R40" i="7" s="1"/>
  <c r="G40" i="7"/>
  <c r="F40" i="7"/>
  <c r="E40" i="7"/>
  <c r="D40" i="7"/>
  <c r="C40" i="7"/>
  <c r="B40" i="7"/>
  <c r="V39" i="7"/>
  <c r="T39" i="7"/>
  <c r="Q39" i="7"/>
  <c r="O39" i="7"/>
  <c r="L39" i="7"/>
  <c r="K39" i="7"/>
  <c r="J39" i="7"/>
  <c r="I39" i="7"/>
  <c r="H39" i="7"/>
  <c r="R39" i="7" s="1"/>
  <c r="G39" i="7"/>
  <c r="F39" i="7"/>
  <c r="E39" i="7"/>
  <c r="D39" i="7"/>
  <c r="C39" i="7"/>
  <c r="B39" i="7"/>
  <c r="V38" i="7"/>
  <c r="T38" i="7"/>
  <c r="Q38" i="7"/>
  <c r="O38" i="7"/>
  <c r="L38" i="7"/>
  <c r="K38" i="7"/>
  <c r="J38" i="7"/>
  <c r="I38" i="7"/>
  <c r="H38" i="7"/>
  <c r="R38" i="7" s="1"/>
  <c r="G38" i="7"/>
  <c r="F38" i="7"/>
  <c r="E38" i="7"/>
  <c r="D38" i="7"/>
  <c r="C38" i="7"/>
  <c r="B38" i="7"/>
  <c r="V37" i="7"/>
  <c r="T37" i="7"/>
  <c r="Q37" i="7"/>
  <c r="O37" i="7"/>
  <c r="L37" i="7"/>
  <c r="K37" i="7"/>
  <c r="J37" i="7"/>
  <c r="I37" i="7"/>
  <c r="H37" i="7"/>
  <c r="R37" i="7" s="1"/>
  <c r="G37" i="7"/>
  <c r="F37" i="7"/>
  <c r="E37" i="7"/>
  <c r="D37" i="7"/>
  <c r="C37" i="7"/>
  <c r="B37" i="7"/>
  <c r="V36" i="7"/>
  <c r="T36" i="7"/>
  <c r="Q36" i="7"/>
  <c r="O36" i="7"/>
  <c r="L36" i="7"/>
  <c r="K36" i="7"/>
  <c r="J36" i="7"/>
  <c r="I36" i="7"/>
  <c r="H36" i="7"/>
  <c r="R36" i="7" s="1"/>
  <c r="G36" i="7"/>
  <c r="F36" i="7"/>
  <c r="E36" i="7"/>
  <c r="D36" i="7"/>
  <c r="C36" i="7"/>
  <c r="B36" i="7"/>
  <c r="V35" i="7"/>
  <c r="T35" i="7"/>
  <c r="Q35" i="7"/>
  <c r="O35" i="7"/>
  <c r="L35" i="7"/>
  <c r="K35" i="7"/>
  <c r="J35" i="7"/>
  <c r="I35" i="7"/>
  <c r="H35" i="7"/>
  <c r="R35" i="7" s="1"/>
  <c r="G35" i="7"/>
  <c r="F35" i="7"/>
  <c r="E35" i="7"/>
  <c r="D35" i="7"/>
  <c r="C35" i="7"/>
  <c r="B35" i="7"/>
  <c r="V34" i="7"/>
  <c r="T34" i="7"/>
  <c r="Q34" i="7"/>
  <c r="O34" i="7"/>
  <c r="L34" i="7"/>
  <c r="K34" i="7"/>
  <c r="J34" i="7"/>
  <c r="I34" i="7"/>
  <c r="H34" i="7"/>
  <c r="R34" i="7" s="1"/>
  <c r="G34" i="7"/>
  <c r="F34" i="7"/>
  <c r="E34" i="7"/>
  <c r="D34" i="7"/>
  <c r="C34" i="7"/>
  <c r="B34" i="7"/>
  <c r="V33" i="7"/>
  <c r="T33" i="7"/>
  <c r="Q33" i="7"/>
  <c r="O33" i="7"/>
  <c r="L33" i="7"/>
  <c r="K33" i="7"/>
  <c r="J33" i="7"/>
  <c r="I33" i="7"/>
  <c r="H33" i="7"/>
  <c r="R33" i="7" s="1"/>
  <c r="G33" i="7"/>
  <c r="F33" i="7"/>
  <c r="E33" i="7"/>
  <c r="D33" i="7"/>
  <c r="C33" i="7"/>
  <c r="B33" i="7"/>
  <c r="V32" i="7"/>
  <c r="T32" i="7"/>
  <c r="Q32" i="7"/>
  <c r="O32" i="7"/>
  <c r="L32" i="7"/>
  <c r="K32" i="7"/>
  <c r="J32" i="7"/>
  <c r="I32" i="7"/>
  <c r="H32" i="7"/>
  <c r="R32" i="7" s="1"/>
  <c r="S32" i="7" s="1"/>
  <c r="G32" i="7"/>
  <c r="F32" i="7"/>
  <c r="E32" i="7"/>
  <c r="D32" i="7"/>
  <c r="C32" i="7"/>
  <c r="B32" i="7"/>
  <c r="V31" i="7"/>
  <c r="T31" i="7"/>
  <c r="Q31" i="7"/>
  <c r="O31" i="7"/>
  <c r="L31" i="7"/>
  <c r="K31" i="7"/>
  <c r="J31" i="7"/>
  <c r="I31" i="7"/>
  <c r="H31" i="7"/>
  <c r="R31" i="7" s="1"/>
  <c r="G31" i="7"/>
  <c r="F31" i="7"/>
  <c r="E31" i="7"/>
  <c r="D31" i="7"/>
  <c r="C31" i="7"/>
  <c r="B31" i="7"/>
  <c r="V30" i="7"/>
  <c r="T30" i="7"/>
  <c r="Q30" i="7"/>
  <c r="O30" i="7"/>
  <c r="L30" i="7"/>
  <c r="K30" i="7"/>
  <c r="J30" i="7"/>
  <c r="I30" i="7"/>
  <c r="H30" i="7"/>
  <c r="R30" i="7" s="1"/>
  <c r="G30" i="7"/>
  <c r="F30" i="7"/>
  <c r="E30" i="7"/>
  <c r="D30" i="7"/>
  <c r="C30" i="7"/>
  <c r="B30" i="7"/>
  <c r="V29" i="7"/>
  <c r="T29" i="7"/>
  <c r="Q29" i="7"/>
  <c r="O29" i="7"/>
  <c r="L29" i="7"/>
  <c r="K29" i="7"/>
  <c r="J29" i="7"/>
  <c r="I29" i="7"/>
  <c r="H29" i="7"/>
  <c r="R29" i="7" s="1"/>
  <c r="G29" i="7"/>
  <c r="F29" i="7"/>
  <c r="E29" i="7"/>
  <c r="D29" i="7"/>
  <c r="C29" i="7"/>
  <c r="B29" i="7"/>
  <c r="V28" i="7"/>
  <c r="T28" i="7"/>
  <c r="Q28" i="7"/>
  <c r="O28" i="7"/>
  <c r="L28" i="7"/>
  <c r="K28" i="7"/>
  <c r="J28" i="7"/>
  <c r="I28" i="7"/>
  <c r="H28" i="7"/>
  <c r="R28" i="7" s="1"/>
  <c r="G28" i="7"/>
  <c r="F28" i="7"/>
  <c r="E28" i="7"/>
  <c r="D28" i="7"/>
  <c r="C28" i="7"/>
  <c r="B28" i="7"/>
  <c r="V27" i="7"/>
  <c r="T27" i="7"/>
  <c r="Q27" i="7"/>
  <c r="O27" i="7"/>
  <c r="L27" i="7"/>
  <c r="K27" i="7"/>
  <c r="J27" i="7"/>
  <c r="I27" i="7"/>
  <c r="H27" i="7"/>
  <c r="R27" i="7" s="1"/>
  <c r="G27" i="7"/>
  <c r="F27" i="7"/>
  <c r="E27" i="7"/>
  <c r="D27" i="7"/>
  <c r="C27" i="7"/>
  <c r="B27" i="7"/>
  <c r="V26" i="7"/>
  <c r="T26" i="7"/>
  <c r="Q26" i="7"/>
  <c r="O26" i="7"/>
  <c r="L26" i="7"/>
  <c r="K26" i="7"/>
  <c r="J26" i="7"/>
  <c r="I26" i="7"/>
  <c r="H26" i="7"/>
  <c r="R26" i="7" s="1"/>
  <c r="G26" i="7"/>
  <c r="F26" i="7"/>
  <c r="E26" i="7"/>
  <c r="D26" i="7"/>
  <c r="C26" i="7"/>
  <c r="B26" i="7"/>
  <c r="V25" i="7"/>
  <c r="T25" i="7"/>
  <c r="Q25" i="7"/>
  <c r="O25" i="7"/>
  <c r="L25" i="7"/>
  <c r="K25" i="7"/>
  <c r="J25" i="7"/>
  <c r="I25" i="7"/>
  <c r="H25" i="7"/>
  <c r="R25" i="7" s="1"/>
  <c r="G25" i="7"/>
  <c r="F25" i="7"/>
  <c r="E25" i="7"/>
  <c r="D25" i="7"/>
  <c r="C25" i="7"/>
  <c r="B25" i="7"/>
  <c r="V24" i="7"/>
  <c r="T24" i="7"/>
  <c r="Q24" i="7"/>
  <c r="O24" i="7"/>
  <c r="L24" i="7"/>
  <c r="K24" i="7"/>
  <c r="J24" i="7"/>
  <c r="I24" i="7"/>
  <c r="H24" i="7"/>
  <c r="R24" i="7" s="1"/>
  <c r="G24" i="7"/>
  <c r="F24" i="7"/>
  <c r="E24" i="7"/>
  <c r="D24" i="7"/>
  <c r="C24" i="7"/>
  <c r="B24" i="7"/>
  <c r="V23" i="7"/>
  <c r="T23" i="7"/>
  <c r="Q23" i="7"/>
  <c r="O23" i="7"/>
  <c r="L23" i="7"/>
  <c r="K23" i="7"/>
  <c r="J23" i="7"/>
  <c r="I23" i="7"/>
  <c r="H23" i="7"/>
  <c r="R23" i="7" s="1"/>
  <c r="G23" i="7"/>
  <c r="F23" i="7"/>
  <c r="E23" i="7"/>
  <c r="D23" i="7"/>
  <c r="C23" i="7"/>
  <c r="B23" i="7"/>
  <c r="V22" i="7"/>
  <c r="T22" i="7"/>
  <c r="Q22" i="7"/>
  <c r="O22" i="7"/>
  <c r="L22" i="7"/>
  <c r="K22" i="7"/>
  <c r="J22" i="7"/>
  <c r="I22" i="7"/>
  <c r="H22" i="7"/>
  <c r="R22" i="7" s="1"/>
  <c r="G22" i="7"/>
  <c r="F22" i="7"/>
  <c r="E22" i="7"/>
  <c r="D22" i="7"/>
  <c r="C22" i="7"/>
  <c r="B22" i="7"/>
  <c r="V21" i="7"/>
  <c r="T21" i="7"/>
  <c r="Q21" i="7"/>
  <c r="O21" i="7"/>
  <c r="L21" i="7"/>
  <c r="K21" i="7"/>
  <c r="J21" i="7"/>
  <c r="I21" i="7"/>
  <c r="H21" i="7"/>
  <c r="R21" i="7" s="1"/>
  <c r="G21" i="7"/>
  <c r="F21" i="7"/>
  <c r="E21" i="7"/>
  <c r="D21" i="7"/>
  <c r="C21" i="7"/>
  <c r="B21" i="7"/>
  <c r="V20" i="7"/>
  <c r="T20" i="7"/>
  <c r="Q20" i="7"/>
  <c r="O20" i="7"/>
  <c r="L20" i="7"/>
  <c r="K20" i="7"/>
  <c r="J20" i="7"/>
  <c r="I20" i="7"/>
  <c r="H20" i="7"/>
  <c r="R20" i="7" s="1"/>
  <c r="G20" i="7"/>
  <c r="F20" i="7"/>
  <c r="E20" i="7"/>
  <c r="D20" i="7"/>
  <c r="C20" i="7"/>
  <c r="B20" i="7"/>
  <c r="V19" i="7"/>
  <c r="T19" i="7"/>
  <c r="Q19" i="7"/>
  <c r="O19" i="7"/>
  <c r="L19" i="7"/>
  <c r="K19" i="7"/>
  <c r="J19" i="7"/>
  <c r="I19" i="7"/>
  <c r="H19" i="7"/>
  <c r="R19" i="7" s="1"/>
  <c r="G19" i="7"/>
  <c r="F19" i="7"/>
  <c r="E19" i="7"/>
  <c r="D19" i="7"/>
  <c r="C19" i="7"/>
  <c r="B19" i="7"/>
  <c r="V18" i="7"/>
  <c r="T18" i="7"/>
  <c r="Q18" i="7"/>
  <c r="O18" i="7"/>
  <c r="L18" i="7"/>
  <c r="K18" i="7"/>
  <c r="J18" i="7"/>
  <c r="I18" i="7"/>
  <c r="H18" i="7"/>
  <c r="R18" i="7" s="1"/>
  <c r="G18" i="7"/>
  <c r="F18" i="7"/>
  <c r="E18" i="7"/>
  <c r="D18" i="7"/>
  <c r="C18" i="7"/>
  <c r="B18" i="7"/>
  <c r="V17" i="7"/>
  <c r="T17" i="7"/>
  <c r="Q17" i="7"/>
  <c r="O17" i="7"/>
  <c r="L17" i="7"/>
  <c r="K17" i="7"/>
  <c r="J17" i="7"/>
  <c r="I17" i="7"/>
  <c r="H17" i="7"/>
  <c r="R17" i="7" s="1"/>
  <c r="G17" i="7"/>
  <c r="F17" i="7"/>
  <c r="E17" i="7"/>
  <c r="D17" i="7"/>
  <c r="C17" i="7"/>
  <c r="B17" i="7"/>
  <c r="V16" i="7"/>
  <c r="T16" i="7"/>
  <c r="Q16" i="7"/>
  <c r="O16" i="7"/>
  <c r="L16" i="7"/>
  <c r="K16" i="7"/>
  <c r="J16" i="7"/>
  <c r="I16" i="7"/>
  <c r="H16" i="7"/>
  <c r="R16" i="7" s="1"/>
  <c r="S16" i="7" s="1"/>
  <c r="G16" i="7"/>
  <c r="F16" i="7"/>
  <c r="E16" i="7"/>
  <c r="D16" i="7"/>
  <c r="C16" i="7"/>
  <c r="B16" i="7"/>
  <c r="V15" i="7"/>
  <c r="T15" i="7"/>
  <c r="Q15" i="7"/>
  <c r="O15" i="7"/>
  <c r="L15" i="7"/>
  <c r="K15" i="7"/>
  <c r="J15" i="7"/>
  <c r="I15" i="7"/>
  <c r="H15" i="7"/>
  <c r="R15" i="7" s="1"/>
  <c r="G15" i="7"/>
  <c r="F15" i="7"/>
  <c r="E15" i="7"/>
  <c r="D15" i="7"/>
  <c r="C15" i="7"/>
  <c r="B15" i="7"/>
  <c r="V14" i="7"/>
  <c r="T14" i="7"/>
  <c r="Q14" i="7"/>
  <c r="O14" i="7"/>
  <c r="L14" i="7"/>
  <c r="K14" i="7"/>
  <c r="J14" i="7"/>
  <c r="I14" i="7"/>
  <c r="H14" i="7"/>
  <c r="R14" i="7" s="1"/>
  <c r="G14" i="7"/>
  <c r="F14" i="7"/>
  <c r="E14" i="7"/>
  <c r="D14" i="7"/>
  <c r="C14" i="7"/>
  <c r="B14" i="7"/>
  <c r="V13" i="7"/>
  <c r="T13" i="7"/>
  <c r="Q13" i="7"/>
  <c r="O13" i="7"/>
  <c r="L13" i="7"/>
  <c r="K13" i="7"/>
  <c r="J13" i="7"/>
  <c r="I13" i="7"/>
  <c r="H13" i="7"/>
  <c r="R13" i="7" s="1"/>
  <c r="G13" i="7"/>
  <c r="F13" i="7"/>
  <c r="E13" i="7"/>
  <c r="D13" i="7"/>
  <c r="C13" i="7"/>
  <c r="B13" i="7"/>
  <c r="V12" i="7"/>
  <c r="T12" i="7"/>
  <c r="Q12" i="7"/>
  <c r="O12" i="7"/>
  <c r="L12" i="7"/>
  <c r="K12" i="7"/>
  <c r="J12" i="7"/>
  <c r="I12" i="7"/>
  <c r="H12" i="7"/>
  <c r="R12" i="7" s="1"/>
  <c r="G12" i="7"/>
  <c r="F12" i="7"/>
  <c r="E12" i="7"/>
  <c r="D12" i="7"/>
  <c r="C12" i="7"/>
  <c r="B12" i="7"/>
  <c r="V11" i="7"/>
  <c r="T11" i="7"/>
  <c r="Q11" i="7"/>
  <c r="O11" i="7"/>
  <c r="J11" i="7"/>
  <c r="I11" i="7"/>
  <c r="H11" i="7"/>
  <c r="R11" i="7" s="1"/>
  <c r="G11" i="7"/>
  <c r="F11" i="7"/>
  <c r="E11" i="7"/>
  <c r="D11" i="7"/>
  <c r="C11" i="7"/>
  <c r="B11" i="7"/>
  <c r="V10" i="7"/>
  <c r="T10" i="7"/>
  <c r="Q10" i="7"/>
  <c r="O10" i="7"/>
  <c r="L10" i="7"/>
  <c r="K10" i="7"/>
  <c r="J10" i="7"/>
  <c r="I10" i="7"/>
  <c r="H10" i="7"/>
  <c r="R10" i="7" s="1"/>
  <c r="G10" i="7"/>
  <c r="F10" i="7"/>
  <c r="E10" i="7"/>
  <c r="D10" i="7"/>
  <c r="C10" i="7"/>
  <c r="B10" i="7"/>
  <c r="V9" i="7"/>
  <c r="T9" i="7"/>
  <c r="Q9" i="7"/>
  <c r="O9" i="7"/>
  <c r="L9" i="7"/>
  <c r="K9" i="7"/>
  <c r="J9" i="7"/>
  <c r="I9" i="7"/>
  <c r="H9" i="7"/>
  <c r="R9" i="7" s="1"/>
  <c r="G9" i="7"/>
  <c r="F9" i="7"/>
  <c r="E9" i="7"/>
  <c r="D9" i="7"/>
  <c r="C9" i="7"/>
  <c r="B9" i="7"/>
  <c r="V8" i="7"/>
  <c r="T8" i="7"/>
  <c r="Q8" i="7"/>
  <c r="O8" i="7"/>
  <c r="L8" i="7"/>
  <c r="K8" i="7"/>
  <c r="J8" i="7"/>
  <c r="I8" i="7"/>
  <c r="H8" i="7"/>
  <c r="R8" i="7" s="1"/>
  <c r="G8" i="7"/>
  <c r="F8" i="7"/>
  <c r="E8" i="7"/>
  <c r="D8" i="7"/>
  <c r="C8" i="7"/>
  <c r="B8" i="7"/>
  <c r="V7" i="7"/>
  <c r="T7" i="7"/>
  <c r="Q7" i="7"/>
  <c r="O7" i="7"/>
  <c r="L7" i="7"/>
  <c r="K7" i="7"/>
  <c r="J7" i="7"/>
  <c r="I7" i="7"/>
  <c r="H7" i="7"/>
  <c r="R7" i="7" s="1"/>
  <c r="G7" i="7"/>
  <c r="F7" i="7"/>
  <c r="E7" i="7"/>
  <c r="D7" i="7"/>
  <c r="C7" i="7"/>
  <c r="B7" i="7"/>
  <c r="V6" i="7"/>
  <c r="T6" i="7"/>
  <c r="Q6" i="7"/>
  <c r="O6" i="7"/>
  <c r="L6" i="7"/>
  <c r="K6" i="7"/>
  <c r="J6" i="7"/>
  <c r="I6" i="7"/>
  <c r="H6" i="7"/>
  <c r="R6" i="7" s="1"/>
  <c r="G6" i="7"/>
  <c r="F6" i="7"/>
  <c r="E6" i="7"/>
  <c r="D6" i="7"/>
  <c r="C6" i="7"/>
  <c r="B6" i="7"/>
  <c r="V5" i="7"/>
  <c r="T5" i="7"/>
  <c r="Q5" i="7"/>
  <c r="O5" i="7"/>
  <c r="L5" i="7"/>
  <c r="K5" i="7"/>
  <c r="J5" i="7"/>
  <c r="I5" i="7"/>
  <c r="H5" i="7"/>
  <c r="R5" i="7" s="1"/>
  <c r="G5" i="7"/>
  <c r="F5" i="7"/>
  <c r="E5" i="7"/>
  <c r="D5" i="7"/>
  <c r="C5" i="7"/>
  <c r="B5" i="7"/>
  <c r="V4" i="7"/>
  <c r="T4" i="7"/>
  <c r="Q4" i="7"/>
  <c r="O4" i="7"/>
  <c r="L4" i="7"/>
  <c r="K4" i="7"/>
  <c r="J4" i="7"/>
  <c r="I4" i="7"/>
  <c r="H4" i="7"/>
  <c r="R4" i="7" s="1"/>
  <c r="G4" i="7"/>
  <c r="F4" i="7"/>
  <c r="E4" i="7"/>
  <c r="D4" i="7"/>
  <c r="C4" i="7"/>
  <c r="B4" i="7"/>
  <c r="V3" i="7"/>
  <c r="T3" i="7"/>
  <c r="Q3" i="7"/>
  <c r="O3" i="7"/>
  <c r="L3" i="7"/>
  <c r="K3" i="7"/>
  <c r="J3" i="7"/>
  <c r="I3" i="7"/>
  <c r="H3" i="7"/>
  <c r="R3" i="7" s="1"/>
  <c r="G3" i="7"/>
  <c r="F3" i="7"/>
  <c r="E3" i="7"/>
  <c r="D3" i="7"/>
  <c r="C3" i="7"/>
  <c r="B3" i="7"/>
  <c r="C1" i="7"/>
  <c r="O3" i="9"/>
  <c r="P3" i="9" s="1"/>
  <c r="K11" i="7"/>
  <c r="L11" i="7"/>
  <c r="O10" i="10"/>
  <c r="O9" i="10"/>
  <c r="O8" i="10"/>
  <c r="O6" i="10"/>
  <c r="O4" i="10"/>
  <c r="P227" i="9"/>
  <c r="M213" i="11" l="1"/>
  <c r="U68" i="10"/>
  <c r="M17" i="11"/>
  <c r="P60" i="11"/>
  <c r="S107" i="7"/>
  <c r="S105" i="11"/>
  <c r="U203" i="11"/>
  <c r="U201" i="11"/>
  <c r="S153" i="8"/>
  <c r="U20" i="10"/>
  <c r="S61" i="11"/>
  <c r="W186" i="10"/>
  <c r="S28" i="11"/>
  <c r="S60" i="11"/>
  <c r="P153" i="8"/>
  <c r="S18" i="7"/>
  <c r="S50" i="7"/>
  <c r="X50" i="7" s="1"/>
  <c r="S66" i="7"/>
  <c r="S98" i="7"/>
  <c r="X98" i="7" s="1"/>
  <c r="S162" i="7"/>
  <c r="S178" i="7"/>
  <c r="S147" i="8"/>
  <c r="S195" i="8"/>
  <c r="S39" i="10"/>
  <c r="X105" i="11"/>
  <c r="X168" i="11"/>
  <c r="X200" i="11"/>
  <c r="U92" i="9"/>
  <c r="M7" i="11"/>
  <c r="M191" i="8"/>
  <c r="S153" i="7"/>
  <c r="S169" i="7"/>
  <c r="S185" i="7"/>
  <c r="S202" i="8"/>
  <c r="S15" i="9"/>
  <c r="M200" i="9"/>
  <c r="U39" i="11"/>
  <c r="S23" i="7"/>
  <c r="X23" i="7" s="1"/>
  <c r="S168" i="8"/>
  <c r="X168" i="8" s="1"/>
  <c r="S118" i="8"/>
  <c r="S166" i="8"/>
  <c r="P15" i="9"/>
  <c r="P207" i="9"/>
  <c r="U123" i="10"/>
  <c r="U170" i="7"/>
  <c r="M135" i="8"/>
  <c r="M158" i="11"/>
  <c r="S146" i="7"/>
  <c r="W186" i="7"/>
  <c r="S202" i="11"/>
  <c r="X202" i="11" s="1"/>
  <c r="U48" i="11"/>
  <c r="S169" i="11"/>
  <c r="X169" i="11" s="1"/>
  <c r="S201" i="11"/>
  <c r="X201" i="11" s="1"/>
  <c r="S15" i="7"/>
  <c r="X15" i="7" s="1"/>
  <c r="S63" i="7"/>
  <c r="M195" i="7"/>
  <c r="S10" i="9"/>
  <c r="S8" i="10"/>
  <c r="M127" i="10"/>
  <c r="M143" i="10"/>
  <c r="M178" i="8"/>
  <c r="P92" i="9"/>
  <c r="U72" i="10"/>
  <c r="P16" i="7"/>
  <c r="P127" i="8"/>
  <c r="U146" i="9"/>
  <c r="P166" i="10"/>
  <c r="U30" i="10"/>
  <c r="U46" i="10"/>
  <c r="M20" i="10"/>
  <c r="M44" i="10"/>
  <c r="W160" i="7"/>
  <c r="W168" i="9"/>
  <c r="M35" i="10"/>
  <c r="M43" i="10"/>
  <c r="S55" i="8"/>
  <c r="M25" i="8"/>
  <c r="M106" i="10"/>
  <c r="S115" i="7"/>
  <c r="X115" i="7" s="1"/>
  <c r="S131" i="7"/>
  <c r="S179" i="7"/>
  <c r="X179" i="7" s="1"/>
  <c r="S60" i="9"/>
  <c r="W43" i="10"/>
  <c r="P154" i="10"/>
  <c r="U118" i="7"/>
  <c r="P47" i="11"/>
  <c r="W37" i="7"/>
  <c r="S93" i="7"/>
  <c r="M130" i="8"/>
  <c r="U115" i="9"/>
  <c r="M151" i="10"/>
  <c r="S71" i="11"/>
  <c r="X71" i="11" s="1"/>
  <c r="S87" i="11"/>
  <c r="S103" i="11"/>
  <c r="S119" i="11"/>
  <c r="X119" i="11" s="1"/>
  <c r="S151" i="11"/>
  <c r="X151" i="11" s="1"/>
  <c r="P178" i="8"/>
  <c r="U212" i="8"/>
  <c r="P27" i="9"/>
  <c r="M98" i="9"/>
  <c r="M122" i="9"/>
  <c r="P79" i="10"/>
  <c r="M158" i="10"/>
  <c r="U124" i="11"/>
  <c r="S41" i="7"/>
  <c r="P21" i="10"/>
  <c r="W50" i="7"/>
  <c r="U15" i="7"/>
  <c r="M16" i="9"/>
  <c r="M68" i="10"/>
  <c r="W150" i="10"/>
  <c r="M164" i="10"/>
  <c r="W15" i="7"/>
  <c r="U94" i="7"/>
  <c r="W95" i="7"/>
  <c r="W167" i="9"/>
  <c r="U76" i="10"/>
  <c r="X47" i="11"/>
  <c r="X111" i="11"/>
  <c r="S30" i="11"/>
  <c r="S46" i="11"/>
  <c r="S62" i="11"/>
  <c r="S110" i="11"/>
  <c r="M129" i="11"/>
  <c r="U197" i="11"/>
  <c r="P87" i="8"/>
  <c r="P34" i="10"/>
  <c r="U49" i="11"/>
  <c r="W38" i="7"/>
  <c r="M53" i="7"/>
  <c r="W54" i="7"/>
  <c r="X66" i="7"/>
  <c r="M85" i="7"/>
  <c r="M101" i="7"/>
  <c r="M165" i="7"/>
  <c r="U166" i="7"/>
  <c r="X124" i="11"/>
  <c r="M143" i="11"/>
  <c r="S146" i="8"/>
  <c r="X146" i="8" s="1"/>
  <c r="S27" i="9"/>
  <c r="S151" i="10"/>
  <c r="S159" i="10"/>
  <c r="S11" i="11"/>
  <c r="X11" i="11" s="1"/>
  <c r="S123" i="11"/>
  <c r="X123" i="11" s="1"/>
  <c r="U7" i="7"/>
  <c r="U54" i="8"/>
  <c r="M52" i="8"/>
  <c r="M212" i="8"/>
  <c r="M136" i="10"/>
  <c r="M30" i="11"/>
  <c r="S17" i="7"/>
  <c r="S33" i="7"/>
  <c r="X33" i="7" s="1"/>
  <c r="S98" i="8"/>
  <c r="M4" i="7"/>
  <c r="M82" i="7"/>
  <c r="M83" i="8"/>
  <c r="M87" i="7"/>
  <c r="M90" i="8"/>
  <c r="S119" i="8"/>
  <c r="S151" i="8"/>
  <c r="X151" i="8" s="1"/>
  <c r="M154" i="8"/>
  <c r="W175" i="10"/>
  <c r="S70" i="11"/>
  <c r="X70" i="11" s="1"/>
  <c r="W138" i="11"/>
  <c r="W59" i="7"/>
  <c r="W139" i="7"/>
  <c r="W171" i="7"/>
  <c r="P73" i="8"/>
  <c r="P64" i="9"/>
  <c r="P72" i="9"/>
  <c r="P104" i="9"/>
  <c r="M72" i="11"/>
  <c r="S117" i="11"/>
  <c r="M169" i="11"/>
  <c r="S198" i="11"/>
  <c r="X198" i="11" s="1"/>
  <c r="U121" i="7"/>
  <c r="P119" i="11"/>
  <c r="U169" i="11"/>
  <c r="S197" i="11"/>
  <c r="X197" i="11" s="1"/>
  <c r="M152" i="8"/>
  <c r="W16" i="9"/>
  <c r="M38" i="9"/>
  <c r="M151" i="8"/>
  <c r="P4" i="10"/>
  <c r="W5" i="7"/>
  <c r="U115" i="7"/>
  <c r="P151" i="8"/>
  <c r="P61" i="9"/>
  <c r="W35" i="10"/>
  <c r="W187" i="10"/>
  <c r="S16" i="11"/>
  <c r="P18" i="8"/>
  <c r="W85" i="8"/>
  <c r="X97" i="8"/>
  <c r="M178" i="10"/>
  <c r="U22" i="11"/>
  <c r="S48" i="11"/>
  <c r="S64" i="11"/>
  <c r="S30" i="8"/>
  <c r="S160" i="8"/>
  <c r="X160" i="8" s="1"/>
  <c r="S176" i="8"/>
  <c r="X176" i="8" s="1"/>
  <c r="M4" i="10"/>
  <c r="M48" i="10"/>
  <c r="M142" i="7"/>
  <c r="M145" i="8"/>
  <c r="S202" i="7"/>
  <c r="X202" i="7" s="1"/>
  <c r="W67" i="9"/>
  <c r="W75" i="9"/>
  <c r="M46" i="8"/>
  <c r="P50" i="9"/>
  <c r="P83" i="9"/>
  <c r="U209" i="10"/>
  <c r="S56" i="7"/>
  <c r="P157" i="7"/>
  <c r="M171" i="7"/>
  <c r="P160" i="8"/>
  <c r="S171" i="8"/>
  <c r="S25" i="11"/>
  <c r="X25" i="11" s="1"/>
  <c r="P89" i="9"/>
  <c r="U55" i="10"/>
  <c r="S89" i="8"/>
  <c r="X185" i="8"/>
  <c r="M201" i="9"/>
  <c r="M209" i="9"/>
  <c r="M117" i="10"/>
  <c r="M125" i="10"/>
  <c r="M10" i="11"/>
  <c r="M26" i="11"/>
  <c r="M172" i="11"/>
  <c r="U173" i="11"/>
  <c r="S54" i="7"/>
  <c r="S71" i="7"/>
  <c r="M7" i="7"/>
  <c r="S52" i="7"/>
  <c r="X52" i="7" s="1"/>
  <c r="U59" i="7"/>
  <c r="U60" i="7"/>
  <c r="U92" i="7"/>
  <c r="S74" i="8"/>
  <c r="M208" i="8"/>
  <c r="X49" i="11"/>
  <c r="M70" i="11"/>
  <c r="P71" i="7"/>
  <c r="U143" i="8"/>
  <c r="M9" i="9"/>
  <c r="P131" i="9"/>
  <c r="U189" i="9"/>
  <c r="U73" i="10"/>
  <c r="W154" i="10"/>
  <c r="M169" i="10"/>
  <c r="S13" i="11"/>
  <c r="X13" i="11" s="1"/>
  <c r="S29" i="11"/>
  <c r="X29" i="11" s="1"/>
  <c r="S45" i="11"/>
  <c r="X45" i="11" s="1"/>
  <c r="P51" i="11"/>
  <c r="S80" i="11"/>
  <c r="X80" i="11" s="1"/>
  <c r="S183" i="11"/>
  <c r="X183" i="11" s="1"/>
  <c r="U187" i="11"/>
  <c r="S199" i="11"/>
  <c r="X199" i="11" s="1"/>
  <c r="S14" i="7"/>
  <c r="P135" i="7"/>
  <c r="U137" i="7"/>
  <c r="U153" i="7"/>
  <c r="X162" i="7"/>
  <c r="W170" i="7"/>
  <c r="S195" i="7"/>
  <c r="N195" i="7" s="1"/>
  <c r="M24" i="8"/>
  <c r="W142" i="8"/>
  <c r="P9" i="9"/>
  <c r="AF9" i="9" s="1"/>
  <c r="W99" i="9"/>
  <c r="M121" i="9"/>
  <c r="U180" i="9"/>
  <c r="P14" i="10"/>
  <c r="U16" i="10"/>
  <c r="W73" i="10"/>
  <c r="W129" i="10"/>
  <c r="P135" i="10"/>
  <c r="P144" i="10"/>
  <c r="P15" i="11"/>
  <c r="P101" i="11"/>
  <c r="P120" i="11"/>
  <c r="U189" i="11"/>
  <c r="U205" i="11"/>
  <c r="S64" i="7"/>
  <c r="X64" i="7" s="1"/>
  <c r="S80" i="7"/>
  <c r="X80" i="7" s="1"/>
  <c r="M132" i="7"/>
  <c r="M213" i="7"/>
  <c r="U26" i="8"/>
  <c r="P74" i="8"/>
  <c r="S117" i="8"/>
  <c r="AC142" i="8"/>
  <c r="AE142" i="8" s="1"/>
  <c r="P130" i="9"/>
  <c r="W180" i="9"/>
  <c r="M195" i="9"/>
  <c r="U64" i="10"/>
  <c r="Q166" i="10"/>
  <c r="W178" i="10"/>
  <c r="U185" i="11"/>
  <c r="S144" i="7"/>
  <c r="X160" i="7"/>
  <c r="S193" i="7"/>
  <c r="X193" i="7" s="1"/>
  <c r="S100" i="8"/>
  <c r="S116" i="8"/>
  <c r="X116" i="8" s="1"/>
  <c r="M186" i="8"/>
  <c r="M167" i="11"/>
  <c r="S28" i="7"/>
  <c r="W53" i="7"/>
  <c r="S78" i="7"/>
  <c r="X78" i="7" s="1"/>
  <c r="S17" i="8"/>
  <c r="M8" i="10"/>
  <c r="W177" i="10"/>
  <c r="W201" i="10"/>
  <c r="U135" i="11"/>
  <c r="U3" i="7"/>
  <c r="P15" i="7"/>
  <c r="W19" i="7"/>
  <c r="S61" i="7"/>
  <c r="X61" i="7" s="1"/>
  <c r="S77" i="7"/>
  <c r="X77" i="7" s="1"/>
  <c r="S16" i="8"/>
  <c r="S32" i="8"/>
  <c r="X32" i="8" s="1"/>
  <c r="S49" i="8"/>
  <c r="X49" i="8" s="1"/>
  <c r="W189" i="8"/>
  <c r="W183" i="10"/>
  <c r="S7" i="11"/>
  <c r="X7" i="11" s="1"/>
  <c r="S8" i="11"/>
  <c r="S24" i="11"/>
  <c r="M79" i="11"/>
  <c r="S127" i="11"/>
  <c r="X127" i="11" s="1"/>
  <c r="S59" i="7"/>
  <c r="X59" i="7" s="1"/>
  <c r="S76" i="7"/>
  <c r="X76" i="7" s="1"/>
  <c r="U213" i="7"/>
  <c r="P4" i="8"/>
  <c r="S31" i="8"/>
  <c r="S48" i="8"/>
  <c r="X48" i="8" s="1"/>
  <c r="P118" i="8"/>
  <c r="S162" i="8"/>
  <c r="P168" i="8"/>
  <c r="Q4" i="9"/>
  <c r="P87" i="9"/>
  <c r="P128" i="9"/>
  <c r="W129" i="9"/>
  <c r="P152" i="9"/>
  <c r="P167" i="10"/>
  <c r="S6" i="11"/>
  <c r="X6" i="11" s="1"/>
  <c r="S107" i="11"/>
  <c r="X107" i="11" s="1"/>
  <c r="M146" i="11"/>
  <c r="U213" i="11"/>
  <c r="M184" i="7"/>
  <c r="X107" i="7"/>
  <c r="S47" i="8"/>
  <c r="X47" i="8" s="1"/>
  <c r="S80" i="8"/>
  <c r="X80" i="8" s="1"/>
  <c r="U103" i="8"/>
  <c r="M54" i="9"/>
  <c r="M116" i="10"/>
  <c r="P125" i="10"/>
  <c r="M76" i="11"/>
  <c r="U97" i="11"/>
  <c r="M109" i="11"/>
  <c r="X125" i="11"/>
  <c r="X192" i="11"/>
  <c r="U199" i="11"/>
  <c r="X208" i="11"/>
  <c r="W16" i="7"/>
  <c r="U178" i="7"/>
  <c r="W179" i="7"/>
  <c r="S29" i="8"/>
  <c r="X29" i="8" s="1"/>
  <c r="M65" i="8"/>
  <c r="M5" i="9"/>
  <c r="P30" i="9"/>
  <c r="W31" i="9"/>
  <c r="P38" i="9"/>
  <c r="P54" i="9"/>
  <c r="P26" i="7"/>
  <c r="P59" i="7"/>
  <c r="P78" i="7"/>
  <c r="P99" i="8"/>
  <c r="P94" i="9"/>
  <c r="W77" i="10"/>
  <c r="M160" i="11"/>
  <c r="P60" i="7"/>
  <c r="P61" i="7"/>
  <c r="W64" i="7"/>
  <c r="U79" i="7"/>
  <c r="S120" i="7"/>
  <c r="X120" i="7" s="1"/>
  <c r="M124" i="7"/>
  <c r="S137" i="7"/>
  <c r="X137" i="7" s="1"/>
  <c r="U160" i="7"/>
  <c r="U176" i="7"/>
  <c r="W177" i="7"/>
  <c r="U193" i="7"/>
  <c r="U68" i="8"/>
  <c r="M129" i="8"/>
  <c r="P163" i="8"/>
  <c r="W159" i="9"/>
  <c r="P8" i="11"/>
  <c r="U57" i="11"/>
  <c r="U77" i="11"/>
  <c r="U93" i="11"/>
  <c r="M176" i="11"/>
  <c r="X189" i="11"/>
  <c r="X205" i="11"/>
  <c r="S184" i="7"/>
  <c r="S201" i="7"/>
  <c r="X201" i="7" s="1"/>
  <c r="M161" i="8"/>
  <c r="M179" i="8"/>
  <c r="S191" i="8"/>
  <c r="X191" i="8" s="1"/>
  <c r="U198" i="8"/>
  <c r="S207" i="8"/>
  <c r="X207" i="8" s="1"/>
  <c r="U37" i="9"/>
  <c r="W175" i="9"/>
  <c r="W208" i="9"/>
  <c r="S24" i="10"/>
  <c r="S153" i="10"/>
  <c r="S51" i="11"/>
  <c r="X51" i="11" s="1"/>
  <c r="S69" i="11"/>
  <c r="X69" i="11" s="1"/>
  <c r="S121" i="11"/>
  <c r="X121" i="11" s="1"/>
  <c r="S153" i="11"/>
  <c r="X153" i="11" s="1"/>
  <c r="U162" i="11"/>
  <c r="S188" i="11"/>
  <c r="U195" i="11"/>
  <c r="S204" i="11"/>
  <c r="X204" i="11" s="1"/>
  <c r="U41" i="7"/>
  <c r="S20" i="7"/>
  <c r="X20" i="7" s="1"/>
  <c r="S36" i="7"/>
  <c r="X36" i="7" s="1"/>
  <c r="P105" i="7"/>
  <c r="S118" i="7"/>
  <c r="X118" i="7" s="1"/>
  <c r="P124" i="7"/>
  <c r="S135" i="7"/>
  <c r="X135" i="7" s="1"/>
  <c r="S9" i="8"/>
  <c r="X9" i="8" s="1"/>
  <c r="P161" i="8"/>
  <c r="U164" i="8"/>
  <c r="S190" i="8"/>
  <c r="X190" i="8" s="1"/>
  <c r="S206" i="8"/>
  <c r="M19" i="9"/>
  <c r="U50" i="10"/>
  <c r="U58" i="10"/>
  <c r="U66" i="10"/>
  <c r="S17" i="11"/>
  <c r="S33" i="11"/>
  <c r="X33" i="11" s="1"/>
  <c r="S50" i="11"/>
  <c r="X50" i="11" s="1"/>
  <c r="S68" i="11"/>
  <c r="X68" i="11" s="1"/>
  <c r="S101" i="11"/>
  <c r="X101" i="11" s="1"/>
  <c r="U127" i="11"/>
  <c r="M140" i="11"/>
  <c r="U161" i="11"/>
  <c r="S187" i="11"/>
  <c r="U191" i="11"/>
  <c r="S203" i="11"/>
  <c r="X203" i="11" s="1"/>
  <c r="U57" i="7"/>
  <c r="W88" i="7"/>
  <c r="W92" i="7"/>
  <c r="U142" i="7"/>
  <c r="P156" i="7"/>
  <c r="U158" i="7"/>
  <c r="P172" i="7"/>
  <c r="U175" i="7"/>
  <c r="W176" i="7"/>
  <c r="U46" i="8"/>
  <c r="S66" i="8"/>
  <c r="P80" i="8"/>
  <c r="S94" i="8"/>
  <c r="M103" i="8"/>
  <c r="W136" i="8"/>
  <c r="S149" i="8"/>
  <c r="X149" i="8" s="1"/>
  <c r="S150" i="8"/>
  <c r="X150" i="8" s="1"/>
  <c r="W160" i="8"/>
  <c r="S170" i="8"/>
  <c r="X170" i="8" s="1"/>
  <c r="X188" i="8"/>
  <c r="W198" i="8"/>
  <c r="U94" i="9"/>
  <c r="Q169" i="9"/>
  <c r="W204" i="9"/>
  <c r="W212" i="9"/>
  <c r="W16" i="10"/>
  <c r="U24" i="10"/>
  <c r="U56" i="10"/>
  <c r="W123" i="10"/>
  <c r="M162" i="10"/>
  <c r="P172" i="10"/>
  <c r="S53" i="11"/>
  <c r="X53" i="11" s="1"/>
  <c r="U59" i="11"/>
  <c r="M77" i="11"/>
  <c r="M113" i="11"/>
  <c r="M139" i="11"/>
  <c r="S30" i="7"/>
  <c r="W57" i="7"/>
  <c r="S67" i="7"/>
  <c r="X67" i="7" s="1"/>
  <c r="W75" i="7"/>
  <c r="S83" i="7"/>
  <c r="S99" i="7"/>
  <c r="U107" i="7"/>
  <c r="S133" i="7"/>
  <c r="S150" i="7"/>
  <c r="S166" i="7"/>
  <c r="S183" i="7"/>
  <c r="X183" i="7" s="1"/>
  <c r="S92" i="8"/>
  <c r="X92" i="8" s="1"/>
  <c r="P103" i="8"/>
  <c r="M119" i="8"/>
  <c r="S148" i="8"/>
  <c r="X148" i="8" s="1"/>
  <c r="S169" i="8"/>
  <c r="X169" i="8" s="1"/>
  <c r="S187" i="8"/>
  <c r="W27" i="9"/>
  <c r="W35" i="9"/>
  <c r="M60" i="9"/>
  <c r="U69" i="9"/>
  <c r="S82" i="9"/>
  <c r="U102" i="9"/>
  <c r="S192" i="9"/>
  <c r="S200" i="9"/>
  <c r="N200" i="9" s="1"/>
  <c r="W202" i="9"/>
  <c r="S208" i="9"/>
  <c r="W210" i="9"/>
  <c r="W24" i="10"/>
  <c r="M55" i="10"/>
  <c r="P89" i="10"/>
  <c r="P105" i="10"/>
  <c r="W106" i="10"/>
  <c r="P113" i="10"/>
  <c r="S127" i="10"/>
  <c r="S34" i="11"/>
  <c r="P39" i="11"/>
  <c r="P59" i="11"/>
  <c r="S89" i="11"/>
  <c r="P139" i="11"/>
  <c r="U73" i="7"/>
  <c r="U105" i="7"/>
  <c r="W107" i="7"/>
  <c r="P118" i="7"/>
  <c r="U172" i="7"/>
  <c r="W174" i="7"/>
  <c r="S182" i="7"/>
  <c r="X182" i="7" s="1"/>
  <c r="P202" i="7"/>
  <c r="M78" i="8"/>
  <c r="U121" i="8"/>
  <c r="S132" i="9"/>
  <c r="U134" i="9"/>
  <c r="S140" i="9"/>
  <c r="U150" i="9"/>
  <c r="S118" i="10"/>
  <c r="W120" i="10"/>
  <c r="Q121" i="10"/>
  <c r="W122" i="10"/>
  <c r="S143" i="10"/>
  <c r="N143" i="10" s="1"/>
  <c r="W7" i="11"/>
  <c r="M20" i="11"/>
  <c r="M55" i="11"/>
  <c r="U138" i="11"/>
  <c r="U141" i="11"/>
  <c r="U19" i="7"/>
  <c r="W20" i="7"/>
  <c r="X28" i="7"/>
  <c r="W55" i="7"/>
  <c r="U72" i="7"/>
  <c r="M117" i="7"/>
  <c r="M151" i="7"/>
  <c r="U171" i="7"/>
  <c r="S181" i="7"/>
  <c r="X181" i="7" s="1"/>
  <c r="P184" i="7"/>
  <c r="S198" i="7"/>
  <c r="X198" i="7" s="1"/>
  <c r="M36" i="8"/>
  <c r="M188" i="8"/>
  <c r="N188" i="8" s="1"/>
  <c r="P192" i="8"/>
  <c r="U194" i="8"/>
  <c r="U19" i="9"/>
  <c r="Q24" i="9"/>
  <c r="U26" i="9"/>
  <c r="U34" i="9"/>
  <c r="P126" i="9"/>
  <c r="S164" i="9"/>
  <c r="U166" i="9"/>
  <c r="U8" i="10"/>
  <c r="S19" i="10"/>
  <c r="P63" i="10"/>
  <c r="W72" i="10"/>
  <c r="M87" i="10"/>
  <c r="W105" i="10"/>
  <c r="M111" i="10"/>
  <c r="U162" i="10"/>
  <c r="M186" i="10"/>
  <c r="M194" i="10"/>
  <c r="M202" i="10"/>
  <c r="M35" i="11"/>
  <c r="M74" i="11"/>
  <c r="X87" i="11"/>
  <c r="X104" i="11"/>
  <c r="U136" i="11"/>
  <c r="U137" i="11"/>
  <c r="S170" i="11"/>
  <c r="X170" i="11" s="1"/>
  <c r="M173" i="11"/>
  <c r="U177" i="11"/>
  <c r="W3" i="7"/>
  <c r="U17" i="7"/>
  <c r="W121" i="7"/>
  <c r="P36" i="8"/>
  <c r="M55" i="8"/>
  <c r="U98" i="8"/>
  <c r="S110" i="8"/>
  <c r="X110" i="8" s="1"/>
  <c r="P150" i="8"/>
  <c r="U192" i="8"/>
  <c r="W193" i="8"/>
  <c r="S201" i="8"/>
  <c r="X201" i="8" s="1"/>
  <c r="S23" i="9"/>
  <c r="S56" i="9"/>
  <c r="S72" i="9"/>
  <c r="W92" i="9"/>
  <c r="Q116" i="9"/>
  <c r="S122" i="9"/>
  <c r="W126" i="9"/>
  <c r="M28" i="10"/>
  <c r="M86" i="10"/>
  <c r="W88" i="10"/>
  <c r="W104" i="10"/>
  <c r="U178" i="10"/>
  <c r="P210" i="10"/>
  <c r="M34" i="11"/>
  <c r="U76" i="11"/>
  <c r="U92" i="11"/>
  <c r="M105" i="11"/>
  <c r="P125" i="11"/>
  <c r="W136" i="11"/>
  <c r="U155" i="11"/>
  <c r="U193" i="11"/>
  <c r="U16" i="7"/>
  <c r="W17" i="7"/>
  <c r="S25" i="7"/>
  <c r="X25" i="7" s="1"/>
  <c r="M28" i="7"/>
  <c r="W102" i="7"/>
  <c r="M164" i="7"/>
  <c r="P166" i="7"/>
  <c r="P200" i="7"/>
  <c r="U95" i="8"/>
  <c r="U96" i="8"/>
  <c r="S109" i="8"/>
  <c r="X109" i="8" s="1"/>
  <c r="M146" i="8"/>
  <c r="P169" i="8"/>
  <c r="U191" i="8"/>
  <c r="W192" i="8"/>
  <c r="P82" i="9"/>
  <c r="W83" i="9"/>
  <c r="S96" i="9"/>
  <c r="W100" i="9"/>
  <c r="P106" i="9"/>
  <c r="W108" i="9"/>
  <c r="P114" i="9"/>
  <c r="Q130" i="9"/>
  <c r="Q138" i="9"/>
  <c r="Q146" i="9"/>
  <c r="P6" i="10"/>
  <c r="W12" i="10"/>
  <c r="U29" i="10"/>
  <c r="W30" i="10"/>
  <c r="U54" i="10"/>
  <c r="S67" i="10"/>
  <c r="Q93" i="10"/>
  <c r="S141" i="10"/>
  <c r="M159" i="10"/>
  <c r="M168" i="10"/>
  <c r="U201" i="10"/>
  <c r="U20" i="11"/>
  <c r="P34" i="11"/>
  <c r="U55" i="11"/>
  <c r="U75" i="11"/>
  <c r="P89" i="11"/>
  <c r="S120" i="11"/>
  <c r="M123" i="11"/>
  <c r="P128" i="11"/>
  <c r="M171" i="11"/>
  <c r="U175" i="11"/>
  <c r="U84" i="7"/>
  <c r="U201" i="7"/>
  <c r="M28" i="8"/>
  <c r="P29" i="8"/>
  <c r="P31" i="8"/>
  <c r="P32" i="8"/>
  <c r="P33" i="8"/>
  <c r="U36" i="8"/>
  <c r="U37" i="8"/>
  <c r="W60" i="8"/>
  <c r="W98" i="8"/>
  <c r="W190" i="8"/>
  <c r="W191" i="8"/>
  <c r="S199" i="8"/>
  <c r="X199" i="8" s="1"/>
  <c r="P204" i="8"/>
  <c r="S38" i="9"/>
  <c r="W40" i="9"/>
  <c r="P49" i="9"/>
  <c r="S55" i="9"/>
  <c r="U82" i="9"/>
  <c r="P90" i="9"/>
  <c r="Q104" i="9"/>
  <c r="W116" i="9"/>
  <c r="M155" i="9"/>
  <c r="P156" i="9"/>
  <c r="U165" i="9"/>
  <c r="M181" i="9"/>
  <c r="U208" i="9"/>
  <c r="M6" i="10"/>
  <c r="S17" i="10"/>
  <c r="P28" i="10"/>
  <c r="M60" i="10"/>
  <c r="N60" i="10" s="1"/>
  <c r="M85" i="10"/>
  <c r="N85" i="10" s="1"/>
  <c r="W111" i="10"/>
  <c r="W119" i="10"/>
  <c r="U53" i="11"/>
  <c r="U90" i="11"/>
  <c r="S8" i="7"/>
  <c r="M43" i="7"/>
  <c r="W117" i="7"/>
  <c r="W151" i="7"/>
  <c r="X176" i="7"/>
  <c r="U183" i="7"/>
  <c r="P28" i="8"/>
  <c r="U34" i="8"/>
  <c r="U56" i="8"/>
  <c r="U76" i="8"/>
  <c r="W93" i="8"/>
  <c r="S107" i="8"/>
  <c r="X107" i="8" s="1"/>
  <c r="U111" i="8"/>
  <c r="S159" i="8"/>
  <c r="X159" i="8" s="1"/>
  <c r="S180" i="8"/>
  <c r="X180" i="8" s="1"/>
  <c r="S5" i="9"/>
  <c r="P81" i="9"/>
  <c r="W82" i="9"/>
  <c r="U98" i="9"/>
  <c r="W107" i="9"/>
  <c r="W37" i="10"/>
  <c r="M76" i="10"/>
  <c r="M133" i="10"/>
  <c r="S182" i="10"/>
  <c r="U185" i="10"/>
  <c r="S10" i="11"/>
  <c r="X10" i="11" s="1"/>
  <c r="U18" i="11"/>
  <c r="M47" i="11"/>
  <c r="U52" i="11"/>
  <c r="M85" i="11"/>
  <c r="S99" i="11"/>
  <c r="X99" i="11" s="1"/>
  <c r="M121" i="11"/>
  <c r="S22" i="7"/>
  <c r="X22" i="7" s="1"/>
  <c r="P43" i="7"/>
  <c r="S57" i="7"/>
  <c r="X57" i="7" s="1"/>
  <c r="S91" i="7"/>
  <c r="S175" i="7"/>
  <c r="S192" i="7"/>
  <c r="X192" i="7" s="1"/>
  <c r="M212" i="7"/>
  <c r="P10" i="8"/>
  <c r="U12" i="8"/>
  <c r="S21" i="8"/>
  <c r="X21" i="8" s="1"/>
  <c r="U33" i="8"/>
  <c r="S46" i="8"/>
  <c r="S84" i="8"/>
  <c r="X84" i="8" s="1"/>
  <c r="AC93" i="8"/>
  <c r="AE93" i="8" s="1"/>
  <c r="S123" i="8"/>
  <c r="X123" i="8" s="1"/>
  <c r="W127" i="8"/>
  <c r="S139" i="8"/>
  <c r="X139" i="8" s="1"/>
  <c r="M142" i="8"/>
  <c r="M143" i="8"/>
  <c r="S197" i="8"/>
  <c r="P7" i="9"/>
  <c r="AF7" i="9" s="1"/>
  <c r="S13" i="9"/>
  <c r="W15" i="9"/>
  <c r="U16" i="9"/>
  <c r="M47" i="9"/>
  <c r="S70" i="9"/>
  <c r="P97" i="9"/>
  <c r="W98" i="9"/>
  <c r="S103" i="9"/>
  <c r="M130" i="9"/>
  <c r="P139" i="9"/>
  <c r="M163" i="9"/>
  <c r="M180" i="9"/>
  <c r="P181" i="9"/>
  <c r="M190" i="9"/>
  <c r="Q212" i="9"/>
  <c r="M5" i="10"/>
  <c r="W18" i="10"/>
  <c r="P142" i="10"/>
  <c r="S148" i="10"/>
  <c r="U150" i="10"/>
  <c r="U168" i="10"/>
  <c r="P183" i="10"/>
  <c r="M191" i="10"/>
  <c r="M207" i="10"/>
  <c r="S9" i="11"/>
  <c r="X9" i="11" s="1"/>
  <c r="U17" i="11"/>
  <c r="S42" i="11"/>
  <c r="X42" i="11" s="1"/>
  <c r="U51" i="11"/>
  <c r="P69" i="11"/>
  <c r="W152" i="11"/>
  <c r="S6" i="7"/>
  <c r="X6" i="7" s="1"/>
  <c r="X56" i="7"/>
  <c r="S124" i="7"/>
  <c r="N124" i="7" s="1"/>
  <c r="W149" i="7"/>
  <c r="S207" i="7"/>
  <c r="X207" i="7" s="1"/>
  <c r="P212" i="7"/>
  <c r="U29" i="8"/>
  <c r="U53" i="8"/>
  <c r="W54" i="8"/>
  <c r="U73" i="8"/>
  <c r="S122" i="8"/>
  <c r="X122" i="8" s="1"/>
  <c r="S138" i="8"/>
  <c r="X138" i="8" s="1"/>
  <c r="P141" i="8"/>
  <c r="U146" i="8"/>
  <c r="S157" i="8"/>
  <c r="X157" i="8" s="1"/>
  <c r="M160" i="8"/>
  <c r="S196" i="8"/>
  <c r="P201" i="8"/>
  <c r="U203" i="8"/>
  <c r="S119" i="9"/>
  <c r="S128" i="9"/>
  <c r="S136" i="9"/>
  <c r="S144" i="9"/>
  <c r="S160" i="9"/>
  <c r="P163" i="9"/>
  <c r="U181" i="9"/>
  <c r="W191" i="9"/>
  <c r="W199" i="9"/>
  <c r="W207" i="9"/>
  <c r="W6" i="10"/>
  <c r="S114" i="10"/>
  <c r="M124" i="10"/>
  <c r="M141" i="10"/>
  <c r="W159" i="10"/>
  <c r="W168" i="10"/>
  <c r="U50" i="11"/>
  <c r="U171" i="11"/>
  <c r="U209" i="11"/>
  <c r="S5" i="7"/>
  <c r="X5" i="7" s="1"/>
  <c r="W24" i="7"/>
  <c r="X54" i="7"/>
  <c r="S55" i="7"/>
  <c r="X55" i="7" s="1"/>
  <c r="S156" i="7"/>
  <c r="X156" i="7" s="1"/>
  <c r="U10" i="8"/>
  <c r="P24" i="8"/>
  <c r="U48" i="8"/>
  <c r="AC54" i="8"/>
  <c r="AE54" i="8" s="1"/>
  <c r="U108" i="8"/>
  <c r="S137" i="8"/>
  <c r="S20" i="9"/>
  <c r="P96" i="9"/>
  <c r="W97" i="9"/>
  <c r="U105" i="9"/>
  <c r="W131" i="9"/>
  <c r="P145" i="9"/>
  <c r="W181" i="9"/>
  <c r="M50" i="10"/>
  <c r="M58" i="10"/>
  <c r="P59" i="10"/>
  <c r="X79" i="11"/>
  <c r="X95" i="11"/>
  <c r="X179" i="11"/>
  <c r="S4" i="7"/>
  <c r="X4" i="7" s="1"/>
  <c r="W43" i="7"/>
  <c r="S53" i="7"/>
  <c r="X53" i="7" s="1"/>
  <c r="W80" i="7"/>
  <c r="S88" i="7"/>
  <c r="S121" i="7"/>
  <c r="X121" i="7" s="1"/>
  <c r="S139" i="7"/>
  <c r="X139" i="7" s="1"/>
  <c r="S63" i="8"/>
  <c r="S81" i="8"/>
  <c r="X81" i="8" s="1"/>
  <c r="S102" i="8"/>
  <c r="X102" i="8" s="1"/>
  <c r="S120" i="8"/>
  <c r="X120" i="8" s="1"/>
  <c r="U124" i="8"/>
  <c r="S136" i="8"/>
  <c r="X136" i="8" s="1"/>
  <c r="S174" i="8"/>
  <c r="X174" i="8" s="1"/>
  <c r="S194" i="8"/>
  <c r="X194" i="8" s="1"/>
  <c r="S210" i="8"/>
  <c r="X210" i="8" s="1"/>
  <c r="S44" i="9"/>
  <c r="U130" i="9"/>
  <c r="S135" i="9"/>
  <c r="P188" i="9"/>
  <c r="M196" i="9"/>
  <c r="S56" i="10"/>
  <c r="S97" i="10"/>
  <c r="M182" i="10"/>
  <c r="U191" i="10"/>
  <c r="S94" i="11"/>
  <c r="X94" i="11" s="1"/>
  <c r="S136" i="11"/>
  <c r="X136" i="11" s="1"/>
  <c r="S195" i="11"/>
  <c r="X195" i="11" s="1"/>
  <c r="S196" i="11"/>
  <c r="X196" i="11" s="1"/>
  <c r="U207" i="11"/>
  <c r="W79" i="7"/>
  <c r="W112" i="7"/>
  <c r="P105" i="8"/>
  <c r="W130" i="9"/>
  <c r="S188" i="9"/>
  <c r="Q4" i="10"/>
  <c r="W5" i="10"/>
  <c r="M49" i="10"/>
  <c r="W51" i="10"/>
  <c r="U131" i="10"/>
  <c r="U139" i="10"/>
  <c r="U149" i="10"/>
  <c r="P182" i="10"/>
  <c r="W191" i="10"/>
  <c r="U45" i="11"/>
  <c r="M62" i="11"/>
  <c r="U63" i="11"/>
  <c r="S93" i="11"/>
  <c r="X93" i="11" s="1"/>
  <c r="M97" i="11"/>
  <c r="S177" i="11"/>
  <c r="X177" i="11" s="1"/>
  <c r="S194" i="11"/>
  <c r="X194" i="11" s="1"/>
  <c r="M5" i="7"/>
  <c r="X60" i="7"/>
  <c r="P108" i="7"/>
  <c r="U110" i="7"/>
  <c r="S119" i="7"/>
  <c r="X119" i="7" s="1"/>
  <c r="M141" i="7"/>
  <c r="M157" i="7"/>
  <c r="P158" i="7"/>
  <c r="W161" i="7"/>
  <c r="M172" i="7"/>
  <c r="W178" i="7"/>
  <c r="P192" i="7"/>
  <c r="M206" i="7"/>
  <c r="U4" i="8"/>
  <c r="U5" i="8"/>
  <c r="S41" i="8"/>
  <c r="X41" i="8" s="1"/>
  <c r="M44" i="8"/>
  <c r="M64" i="8"/>
  <c r="P66" i="8"/>
  <c r="X98" i="8"/>
  <c r="S99" i="8"/>
  <c r="X99" i="8" s="1"/>
  <c r="M104" i="8"/>
  <c r="M137" i="8"/>
  <c r="U160" i="8"/>
  <c r="U162" i="8"/>
  <c r="S172" i="8"/>
  <c r="X172" i="8" s="1"/>
  <c r="P179" i="8"/>
  <c r="S192" i="8"/>
  <c r="X192" i="8" s="1"/>
  <c r="M195" i="8"/>
  <c r="N195" i="8" s="1"/>
  <c r="W200" i="8"/>
  <c r="P78" i="9"/>
  <c r="S92" i="9"/>
  <c r="U129" i="9"/>
  <c r="U153" i="9"/>
  <c r="W197" i="9"/>
  <c r="M9" i="10"/>
  <c r="P123" i="10"/>
  <c r="W124" i="10"/>
  <c r="P139" i="10"/>
  <c r="U140" i="10"/>
  <c r="M147" i="10"/>
  <c r="M180" i="10"/>
  <c r="S187" i="10"/>
  <c r="U190" i="10"/>
  <c r="S203" i="10"/>
  <c r="U206" i="10"/>
  <c r="P26" i="11"/>
  <c r="S56" i="11"/>
  <c r="X56" i="11" s="1"/>
  <c r="U61" i="11"/>
  <c r="P62" i="11"/>
  <c r="M95" i="11"/>
  <c r="S109" i="11"/>
  <c r="X109" i="11" s="1"/>
  <c r="U119" i="11"/>
  <c r="S155" i="11"/>
  <c r="X155" i="11" s="1"/>
  <c r="S193" i="11"/>
  <c r="X193" i="11" s="1"/>
  <c r="S7" i="7"/>
  <c r="X7" i="7" s="1"/>
  <c r="S24" i="7"/>
  <c r="X24" i="7" s="1"/>
  <c r="P27" i="7"/>
  <c r="S68" i="7"/>
  <c r="X68" i="7" s="1"/>
  <c r="S103" i="7"/>
  <c r="X103" i="7" s="1"/>
  <c r="M130" i="7"/>
  <c r="U131" i="7"/>
  <c r="S147" i="7"/>
  <c r="X147" i="7" s="1"/>
  <c r="M150" i="7"/>
  <c r="W155" i="7"/>
  <c r="P34" i="8"/>
  <c r="P37" i="8"/>
  <c r="S64" i="8"/>
  <c r="X64" i="8" s="1"/>
  <c r="S65" i="8"/>
  <c r="X65" i="8" s="1"/>
  <c r="S85" i="8"/>
  <c r="X85" i="8" s="1"/>
  <c r="P90" i="8"/>
  <c r="S108" i="8"/>
  <c r="X108" i="8" s="1"/>
  <c r="M113" i="8"/>
  <c r="M159" i="8"/>
  <c r="P164" i="8"/>
  <c r="M184" i="8"/>
  <c r="S203" i="8"/>
  <c r="X203" i="8" s="1"/>
  <c r="M206" i="8"/>
  <c r="U11" i="9"/>
  <c r="S16" i="9"/>
  <c r="P36" i="9"/>
  <c r="M43" i="9"/>
  <c r="P77" i="9"/>
  <c r="S84" i="9"/>
  <c r="U126" i="9"/>
  <c r="W143" i="9"/>
  <c r="W151" i="9"/>
  <c r="M185" i="9"/>
  <c r="P196" i="9"/>
  <c r="M203" i="9"/>
  <c r="P204" i="9"/>
  <c r="M211" i="9"/>
  <c r="W3" i="10"/>
  <c r="S9" i="10"/>
  <c r="M10" i="10"/>
  <c r="S15" i="10"/>
  <c r="W45" i="10"/>
  <c r="S129" i="10"/>
  <c r="S137" i="10"/>
  <c r="S146" i="10"/>
  <c r="M165" i="10"/>
  <c r="S18" i="11"/>
  <c r="X18" i="11" s="1"/>
  <c r="S54" i="11"/>
  <c r="M67" i="11"/>
  <c r="S88" i="11"/>
  <c r="X88" i="11" s="1"/>
  <c r="S108" i="11"/>
  <c r="X108" i="11" s="1"/>
  <c r="S152" i="11"/>
  <c r="X152" i="11" s="1"/>
  <c r="S184" i="11"/>
  <c r="X184" i="11" s="1"/>
  <c r="M187" i="11"/>
  <c r="M8" i="7"/>
  <c r="W52" i="7"/>
  <c r="M69" i="7"/>
  <c r="P86" i="7"/>
  <c r="W91" i="7"/>
  <c r="S123" i="7"/>
  <c r="X123" i="7" s="1"/>
  <c r="M128" i="7"/>
  <c r="S163" i="7"/>
  <c r="X163" i="7" s="1"/>
  <c r="W175" i="7"/>
  <c r="S187" i="7"/>
  <c r="S37" i="8"/>
  <c r="X37" i="8" s="1"/>
  <c r="S50" i="8"/>
  <c r="X50" i="8" s="1"/>
  <c r="S51" i="8"/>
  <c r="X51" i="8" s="1"/>
  <c r="S53" i="8"/>
  <c r="X53" i="8" s="1"/>
  <c r="S54" i="8"/>
  <c r="X54" i="8" s="1"/>
  <c r="S62" i="8"/>
  <c r="X62" i="8" s="1"/>
  <c r="S83" i="8"/>
  <c r="X83" i="8" s="1"/>
  <c r="P86" i="8"/>
  <c r="S106" i="8"/>
  <c r="M111" i="8"/>
  <c r="W112" i="8"/>
  <c r="S164" i="8"/>
  <c r="X164" i="8" s="1"/>
  <c r="S178" i="8"/>
  <c r="X178" i="8" s="1"/>
  <c r="S179" i="8"/>
  <c r="W183" i="8"/>
  <c r="U107" i="9"/>
  <c r="U159" i="9"/>
  <c r="P167" i="9"/>
  <c r="W4" i="10"/>
  <c r="P27" i="10"/>
  <c r="W29" i="10"/>
  <c r="U37" i="10"/>
  <c r="W46" i="10"/>
  <c r="W78" i="10"/>
  <c r="Q85" i="10"/>
  <c r="U105" i="10"/>
  <c r="S110" i="10"/>
  <c r="W112" i="10"/>
  <c r="M120" i="10"/>
  <c r="U122" i="10"/>
  <c r="W140" i="10"/>
  <c r="M174" i="10"/>
  <c r="W184" i="10"/>
  <c r="U23" i="11"/>
  <c r="P38" i="11"/>
  <c r="M66" i="11"/>
  <c r="M89" i="11"/>
  <c r="S106" i="11"/>
  <c r="X106" i="11" s="1"/>
  <c r="M110" i="11"/>
  <c r="M111" i="11"/>
  <c r="U123" i="11"/>
  <c r="S149" i="11"/>
  <c r="X149" i="11" s="1"/>
  <c r="S150" i="11"/>
  <c r="X150" i="11" s="1"/>
  <c r="M153" i="11"/>
  <c r="S209" i="11"/>
  <c r="X209" i="11" s="1"/>
  <c r="S210" i="11"/>
  <c r="X210" i="11" s="1"/>
  <c r="P48" i="7"/>
  <c r="P70" i="7"/>
  <c r="P104" i="10"/>
  <c r="U71" i="7"/>
  <c r="U106" i="7"/>
  <c r="U108" i="7"/>
  <c r="U150" i="7"/>
  <c r="U27" i="8"/>
  <c r="U28" i="8"/>
  <c r="U69" i="8"/>
  <c r="U70" i="8"/>
  <c r="U159" i="8"/>
  <c r="S14" i="9"/>
  <c r="W18" i="9"/>
  <c r="M25" i="9"/>
  <c r="M33" i="9"/>
  <c r="M41" i="9"/>
  <c r="U43" i="9"/>
  <c r="U51" i="9"/>
  <c r="P67" i="9"/>
  <c r="P75" i="9"/>
  <c r="U85" i="9"/>
  <c r="U95" i="9"/>
  <c r="U106" i="9"/>
  <c r="M113" i="9"/>
  <c r="W115" i="9"/>
  <c r="U123" i="9"/>
  <c r="U142" i="9"/>
  <c r="Q22" i="10"/>
  <c r="W28" i="10"/>
  <c r="M51" i="10"/>
  <c r="P103" i="10"/>
  <c r="M119" i="10"/>
  <c r="M145" i="10"/>
  <c r="S197" i="10"/>
  <c r="W199" i="10"/>
  <c r="M54" i="11"/>
  <c r="U91" i="11"/>
  <c r="M107" i="11"/>
  <c r="M151" i="11"/>
  <c r="M152" i="11"/>
  <c r="P149" i="7"/>
  <c r="U70" i="10"/>
  <c r="W27" i="7"/>
  <c r="W71" i="7"/>
  <c r="W150" i="7"/>
  <c r="P23" i="8"/>
  <c r="W27" i="8"/>
  <c r="P65" i="8"/>
  <c r="W71" i="8"/>
  <c r="P128" i="8"/>
  <c r="U155" i="8"/>
  <c r="W159" i="8"/>
  <c r="P16" i="9"/>
  <c r="U59" i="9"/>
  <c r="W85" i="9"/>
  <c r="W106" i="9"/>
  <c r="P123" i="9"/>
  <c r="W134" i="9"/>
  <c r="M140" i="9"/>
  <c r="Q182" i="9"/>
  <c r="U184" i="9"/>
  <c r="S199" i="9"/>
  <c r="S207" i="9"/>
  <c r="M34" i="10"/>
  <c r="W59" i="10"/>
  <c r="P60" i="10"/>
  <c r="W61" i="10"/>
  <c r="P86" i="10"/>
  <c r="Q103" i="10"/>
  <c r="P137" i="10"/>
  <c r="P146" i="10"/>
  <c r="U155" i="10"/>
  <c r="P163" i="10"/>
  <c r="P173" i="10"/>
  <c r="W209" i="10"/>
  <c r="W21" i="11"/>
  <c r="P88" i="11"/>
  <c r="P108" i="11"/>
  <c r="P112" i="11"/>
  <c r="S161" i="11"/>
  <c r="X161" i="11" s="1"/>
  <c r="U163" i="11"/>
  <c r="P51" i="9"/>
  <c r="M20" i="7"/>
  <c r="P21" i="7"/>
  <c r="U43" i="7"/>
  <c r="S45" i="7"/>
  <c r="X45" i="7" s="1"/>
  <c r="S46" i="7"/>
  <c r="W48" i="7"/>
  <c r="U69" i="7"/>
  <c r="U86" i="7"/>
  <c r="P126" i="7"/>
  <c r="U148" i="7"/>
  <c r="P188" i="7"/>
  <c r="P21" i="8"/>
  <c r="U24" i="8"/>
  <c r="M82" i="8"/>
  <c r="M125" i="8"/>
  <c r="U157" i="8"/>
  <c r="U182" i="8"/>
  <c r="W8" i="9"/>
  <c r="W17" i="9"/>
  <c r="Q22" i="9"/>
  <c r="M24" i="9"/>
  <c r="M32" i="9"/>
  <c r="M57" i="9"/>
  <c r="U84" i="9"/>
  <c r="M174" i="9"/>
  <c r="P183" i="9"/>
  <c r="U192" i="9"/>
  <c r="U60" i="10"/>
  <c r="W69" i="10"/>
  <c r="W84" i="10"/>
  <c r="U86" i="10"/>
  <c r="U103" i="10"/>
  <c r="W155" i="10"/>
  <c r="X64" i="11"/>
  <c r="U65" i="11"/>
  <c r="U89" i="11"/>
  <c r="X110" i="11"/>
  <c r="U153" i="11"/>
  <c r="X157" i="11"/>
  <c r="P182" i="11"/>
  <c r="P191" i="7"/>
  <c r="W8" i="7"/>
  <c r="P22" i="7"/>
  <c r="W25" i="7"/>
  <c r="P38" i="7"/>
  <c r="W69" i="7"/>
  <c r="U85" i="7"/>
  <c r="U102" i="7"/>
  <c r="W148" i="7"/>
  <c r="U189" i="7"/>
  <c r="W202" i="7"/>
  <c r="P204" i="7"/>
  <c r="M49" i="8"/>
  <c r="N49" i="8" s="1"/>
  <c r="U65" i="8"/>
  <c r="P125" i="8"/>
  <c r="P126" i="8"/>
  <c r="U128" i="8"/>
  <c r="U130" i="8"/>
  <c r="W84" i="9"/>
  <c r="U93" i="9"/>
  <c r="P103" i="9"/>
  <c r="R104" i="9"/>
  <c r="S104" i="9" s="1"/>
  <c r="W105" i="9"/>
  <c r="P122" i="9"/>
  <c r="Q189" i="9"/>
  <c r="M33" i="10"/>
  <c r="M41" i="10"/>
  <c r="M66" i="10"/>
  <c r="P84" i="10"/>
  <c r="P85" i="10"/>
  <c r="M100" i="10"/>
  <c r="W103" i="10"/>
  <c r="M161" i="10"/>
  <c r="M170" i="10"/>
  <c r="M171" i="10"/>
  <c r="M188" i="10"/>
  <c r="M11" i="11"/>
  <c r="N11" i="11" s="1"/>
  <c r="M31" i="11"/>
  <c r="U62" i="11"/>
  <c r="U64" i="11"/>
  <c r="P86" i="11"/>
  <c r="P106" i="11"/>
  <c r="U109" i="11"/>
  <c r="U110" i="11"/>
  <c r="W154" i="11"/>
  <c r="U157" i="11"/>
  <c r="U158" i="11"/>
  <c r="U159" i="11"/>
  <c r="P158" i="9"/>
  <c r="U23" i="7"/>
  <c r="X32" i="7"/>
  <c r="W85" i="7"/>
  <c r="W103" i="7"/>
  <c r="P119" i="7"/>
  <c r="U126" i="7"/>
  <c r="W127" i="7"/>
  <c r="M140" i="7"/>
  <c r="P141" i="7"/>
  <c r="W147" i="7"/>
  <c r="W166" i="7"/>
  <c r="X178" i="7"/>
  <c r="P185" i="7"/>
  <c r="S197" i="7"/>
  <c r="X197" i="7" s="1"/>
  <c r="P14" i="8"/>
  <c r="P16" i="8"/>
  <c r="P17" i="8"/>
  <c r="P55" i="8"/>
  <c r="W65" i="8"/>
  <c r="M101" i="8"/>
  <c r="U127" i="8"/>
  <c r="U145" i="8"/>
  <c r="M173" i="8"/>
  <c r="M197" i="8"/>
  <c r="N197" i="8" s="1"/>
  <c r="U14" i="9"/>
  <c r="U15" i="9"/>
  <c r="W25" i="9"/>
  <c r="M31" i="9"/>
  <c r="W33" i="9"/>
  <c r="Q92" i="9"/>
  <c r="W120" i="9"/>
  <c r="U122" i="9"/>
  <c r="U132" i="9"/>
  <c r="U139" i="9"/>
  <c r="U140" i="9"/>
  <c r="U147" i="9"/>
  <c r="U155" i="9"/>
  <c r="P164" i="9"/>
  <c r="P127" i="10"/>
  <c r="U145" i="10"/>
  <c r="W60" i="11"/>
  <c r="M82" i="11"/>
  <c r="P104" i="11"/>
  <c r="S142" i="11"/>
  <c r="U151" i="11"/>
  <c r="W159" i="11"/>
  <c r="M177" i="11"/>
  <c r="P130" i="10"/>
  <c r="P66" i="11"/>
  <c r="P161" i="11"/>
  <c r="M16" i="7"/>
  <c r="N16" i="7" s="1"/>
  <c r="P34" i="7"/>
  <c r="U35" i="7"/>
  <c r="P64" i="7"/>
  <c r="U66" i="7"/>
  <c r="S75" i="7"/>
  <c r="X75" i="7" s="1"/>
  <c r="U82" i="7"/>
  <c r="W84" i="7"/>
  <c r="S92" i="7"/>
  <c r="X92" i="7" s="1"/>
  <c r="M96" i="7"/>
  <c r="P98" i="7"/>
  <c r="S112" i="7"/>
  <c r="X112" i="7" s="1"/>
  <c r="U123" i="7"/>
  <c r="W126" i="7"/>
  <c r="S134" i="7"/>
  <c r="X134" i="7" s="1"/>
  <c r="P140" i="7"/>
  <c r="P142" i="7"/>
  <c r="W146" i="7"/>
  <c r="W164" i="7"/>
  <c r="P183" i="7"/>
  <c r="S196" i="7"/>
  <c r="X196" i="7" s="1"/>
  <c r="P201" i="7"/>
  <c r="S10" i="8"/>
  <c r="X10" i="8" s="1"/>
  <c r="U62" i="8"/>
  <c r="P81" i="8"/>
  <c r="P142" i="8"/>
  <c r="P196" i="8"/>
  <c r="P197" i="8"/>
  <c r="U6" i="9"/>
  <c r="Q88" i="9"/>
  <c r="P91" i="9"/>
  <c r="M99" i="9"/>
  <c r="P102" i="9"/>
  <c r="S109" i="9"/>
  <c r="W140" i="9"/>
  <c r="M146" i="9"/>
  <c r="P147" i="9"/>
  <c r="M154" i="9"/>
  <c r="P7" i="10"/>
  <c r="W8" i="10"/>
  <c r="W34" i="10"/>
  <c r="M65" i="10"/>
  <c r="S72" i="10"/>
  <c r="P75" i="10"/>
  <c r="W85" i="10"/>
  <c r="M108" i="10"/>
  <c r="W128" i="10"/>
  <c r="U144" i="10"/>
  <c r="W145" i="10"/>
  <c r="W162" i="10"/>
  <c r="W172" i="10"/>
  <c r="Q189" i="10"/>
  <c r="S43" i="11"/>
  <c r="X43" i="11" s="1"/>
  <c r="S122" i="11"/>
  <c r="X122" i="11" s="1"/>
  <c r="W155" i="11"/>
  <c r="U181" i="11"/>
  <c r="P200" i="10"/>
  <c r="W9" i="7"/>
  <c r="P17" i="7"/>
  <c r="W58" i="7"/>
  <c r="M59" i="7"/>
  <c r="M60" i="7"/>
  <c r="N60" i="7" s="1"/>
  <c r="U65" i="7"/>
  <c r="W66" i="7"/>
  <c r="U78" i="7"/>
  <c r="U81" i="7"/>
  <c r="W82" i="7"/>
  <c r="X91" i="7"/>
  <c r="M94" i="7"/>
  <c r="W96" i="7"/>
  <c r="M114" i="7"/>
  <c r="W123" i="7"/>
  <c r="X153" i="7"/>
  <c r="U162" i="7"/>
  <c r="X175" i="7"/>
  <c r="M179" i="7"/>
  <c r="M198" i="7"/>
  <c r="W199" i="7"/>
  <c r="U18" i="8"/>
  <c r="W51" i="8"/>
  <c r="U52" i="8"/>
  <c r="P57" i="8"/>
  <c r="M97" i="8"/>
  <c r="X117" i="8"/>
  <c r="M120" i="8"/>
  <c r="N120" i="8" s="1"/>
  <c r="P122" i="8"/>
  <c r="U140" i="8"/>
  <c r="P144" i="8"/>
  <c r="U152" i="8"/>
  <c r="X166" i="8"/>
  <c r="W6" i="9"/>
  <c r="P23" i="9"/>
  <c r="W24" i="9"/>
  <c r="N38" i="9"/>
  <c r="R130" i="9"/>
  <c r="S130" i="9" s="1"/>
  <c r="U21" i="10"/>
  <c r="P57" i="10"/>
  <c r="U92" i="10"/>
  <c r="W116" i="10"/>
  <c r="W144" i="10"/>
  <c r="W153" i="10"/>
  <c r="P187" i="10"/>
  <c r="Q188" i="10"/>
  <c r="U189" i="10"/>
  <c r="W196" i="10"/>
  <c r="P30" i="11"/>
  <c r="M45" i="11"/>
  <c r="M142" i="11"/>
  <c r="U147" i="11"/>
  <c r="W149" i="11"/>
  <c r="P26" i="8"/>
  <c r="P134" i="9"/>
  <c r="U20" i="7"/>
  <c r="W21" i="7"/>
  <c r="S29" i="7"/>
  <c r="X29" i="7" s="1"/>
  <c r="M32" i="7"/>
  <c r="S51" i="7"/>
  <c r="X51" i="7" s="1"/>
  <c r="P54" i="7"/>
  <c r="W65" i="7"/>
  <c r="S73" i="7"/>
  <c r="X73" i="7" s="1"/>
  <c r="M76" i="7"/>
  <c r="N76" i="7" s="1"/>
  <c r="W81" i="7"/>
  <c r="S110" i="7"/>
  <c r="X110" i="7" s="1"/>
  <c r="W124" i="7"/>
  <c r="S132" i="7"/>
  <c r="X132" i="7" s="1"/>
  <c r="S152" i="7"/>
  <c r="X152" i="7" s="1"/>
  <c r="S171" i="7"/>
  <c r="X171" i="7" s="1"/>
  <c r="S172" i="7"/>
  <c r="X172" i="7" s="1"/>
  <c r="M178" i="7"/>
  <c r="N178" i="7" s="1"/>
  <c r="U184" i="7"/>
  <c r="S194" i="7"/>
  <c r="X194" i="7" s="1"/>
  <c r="M197" i="7"/>
  <c r="S34" i="8"/>
  <c r="X34" i="8" s="1"/>
  <c r="AC51" i="8"/>
  <c r="AE51" i="8" s="1"/>
  <c r="W52" i="8"/>
  <c r="U55" i="8"/>
  <c r="S73" i="8"/>
  <c r="X73" i="8" s="1"/>
  <c r="S90" i="8"/>
  <c r="X90" i="8" s="1"/>
  <c r="M93" i="8"/>
  <c r="U151" i="8"/>
  <c r="W178" i="8"/>
  <c r="M190" i="8"/>
  <c r="W199" i="8"/>
  <c r="S28" i="9"/>
  <c r="U30" i="9"/>
  <c r="U31" i="9"/>
  <c r="S36" i="9"/>
  <c r="W55" i="9"/>
  <c r="P80" i="9"/>
  <c r="Q100" i="9"/>
  <c r="S108" i="9"/>
  <c r="S116" i="9"/>
  <c r="M127" i="9"/>
  <c r="M161" i="9"/>
  <c r="S196" i="9"/>
  <c r="U207" i="9"/>
  <c r="W13" i="10"/>
  <c r="S28" i="10"/>
  <c r="M31" i="10"/>
  <c r="P32" i="10"/>
  <c r="M81" i="10"/>
  <c r="M90" i="10"/>
  <c r="M98" i="10"/>
  <c r="W127" i="10"/>
  <c r="U143" i="10"/>
  <c r="W189" i="10"/>
  <c r="M5" i="11"/>
  <c r="U11" i="11"/>
  <c r="W13" i="11"/>
  <c r="P137" i="11"/>
  <c r="P138" i="11"/>
  <c r="U179" i="11"/>
  <c r="W13" i="7"/>
  <c r="S72" i="7"/>
  <c r="X72" i="7" s="1"/>
  <c r="P75" i="7"/>
  <c r="U76" i="7"/>
  <c r="S89" i="7"/>
  <c r="X89" i="7" s="1"/>
  <c r="P92" i="7"/>
  <c r="U93" i="8"/>
  <c r="W150" i="8"/>
  <c r="P170" i="8"/>
  <c r="R22" i="9"/>
  <c r="S22" i="9" s="1"/>
  <c r="P37" i="9"/>
  <c r="U54" i="9"/>
  <c r="P55" i="9"/>
  <c r="P88" i="9"/>
  <c r="P110" i="9"/>
  <c r="U118" i="9"/>
  <c r="P180" i="9"/>
  <c r="W39" i="10"/>
  <c r="S45" i="10"/>
  <c r="W100" i="10"/>
  <c r="W143" i="10"/>
  <c r="P151" i="10"/>
  <c r="W152" i="10"/>
  <c r="W188" i="10"/>
  <c r="W195" i="10"/>
  <c r="M73" i="11"/>
  <c r="M195" i="11"/>
  <c r="P95" i="9"/>
  <c r="P12" i="7"/>
  <c r="S27" i="7"/>
  <c r="X27" i="7" s="1"/>
  <c r="X71" i="7"/>
  <c r="P91" i="7"/>
  <c r="S108" i="7"/>
  <c r="X108" i="7" s="1"/>
  <c r="W134" i="7"/>
  <c r="W142" i="7"/>
  <c r="X150" i="7"/>
  <c r="X169" i="7"/>
  <c r="S28" i="8"/>
  <c r="X28" i="8" s="1"/>
  <c r="P40" i="8"/>
  <c r="M41" i="8"/>
  <c r="U45" i="8"/>
  <c r="W46" i="8"/>
  <c r="S70" i="8"/>
  <c r="M91" i="8"/>
  <c r="W101" i="8"/>
  <c r="M117" i="8"/>
  <c r="N117" i="8" s="1"/>
  <c r="M136" i="8"/>
  <c r="U137" i="8"/>
  <c r="U172" i="8"/>
  <c r="P191" i="8"/>
  <c r="U193" i="8"/>
  <c r="W194" i="8"/>
  <c r="M209" i="8"/>
  <c r="U4" i="9"/>
  <c r="P53" i="9"/>
  <c r="P98" i="9"/>
  <c r="S187" i="9"/>
  <c r="S195" i="9"/>
  <c r="N195" i="9" s="1"/>
  <c r="S10" i="10"/>
  <c r="M11" i="10"/>
  <c r="W19" i="10"/>
  <c r="S27" i="10"/>
  <c r="U142" i="10"/>
  <c r="S156" i="10"/>
  <c r="W212" i="10"/>
  <c r="U213" i="10"/>
  <c r="U9" i="11"/>
  <c r="S21" i="11"/>
  <c r="X21" i="11" s="1"/>
  <c r="P27" i="11"/>
  <c r="U29" i="11"/>
  <c r="S38" i="11"/>
  <c r="X38" i="11" s="1"/>
  <c r="U47" i="11"/>
  <c r="P78" i="11"/>
  <c r="P79" i="11"/>
  <c r="S91" i="11"/>
  <c r="X91" i="11" s="1"/>
  <c r="M94" i="11"/>
  <c r="U142" i="11"/>
  <c r="U176" i="11"/>
  <c r="X187" i="11"/>
  <c r="X188" i="11"/>
  <c r="M193" i="11"/>
  <c r="S26" i="7"/>
  <c r="S105" i="7"/>
  <c r="X105" i="7" s="1"/>
  <c r="W133" i="7"/>
  <c r="S149" i="7"/>
  <c r="X149" i="7" s="1"/>
  <c r="S168" i="7"/>
  <c r="X168" i="7" s="1"/>
  <c r="S25" i="8"/>
  <c r="X25" i="8" s="1"/>
  <c r="S26" i="8"/>
  <c r="X26" i="8" s="1"/>
  <c r="S68" i="8"/>
  <c r="X68" i="8" s="1"/>
  <c r="S87" i="8"/>
  <c r="S112" i="8"/>
  <c r="X112" i="8" s="1"/>
  <c r="U117" i="8"/>
  <c r="S132" i="8"/>
  <c r="X132" i="8" s="1"/>
  <c r="S158" i="8"/>
  <c r="X158" i="8" s="1"/>
  <c r="U187" i="8"/>
  <c r="S205" i="8"/>
  <c r="X205" i="8" s="1"/>
  <c r="S51" i="9"/>
  <c r="S85" i="9"/>
  <c r="S95" i="9"/>
  <c r="S124" i="9"/>
  <c r="W152" i="9"/>
  <c r="S16" i="10"/>
  <c r="W63" i="10"/>
  <c r="S78" i="10"/>
  <c r="S95" i="10"/>
  <c r="U98" i="10"/>
  <c r="S104" i="10"/>
  <c r="S130" i="10"/>
  <c r="W151" i="10"/>
  <c r="S174" i="10"/>
  <c r="U177" i="10"/>
  <c r="W194" i="10"/>
  <c r="S20" i="11"/>
  <c r="X20" i="11" s="1"/>
  <c r="M23" i="11"/>
  <c r="P25" i="11"/>
  <c r="M93" i="11"/>
  <c r="P96" i="11"/>
  <c r="S116" i="11"/>
  <c r="X116" i="11" s="1"/>
  <c r="P122" i="11"/>
  <c r="P123" i="11"/>
  <c r="M125" i="11"/>
  <c r="M127" i="11"/>
  <c r="S154" i="11"/>
  <c r="X154" i="11" s="1"/>
  <c r="S186" i="11"/>
  <c r="X186" i="11" s="1"/>
  <c r="U18" i="9"/>
  <c r="S9" i="7"/>
  <c r="X9" i="7" s="1"/>
  <c r="X8" i="7"/>
  <c r="S104" i="7"/>
  <c r="X104" i="7" s="1"/>
  <c r="S128" i="7"/>
  <c r="X128" i="7" s="1"/>
  <c r="S148" i="7"/>
  <c r="X148" i="7" s="1"/>
  <c r="U155" i="7"/>
  <c r="W156" i="7"/>
  <c r="M193" i="7"/>
  <c r="P213" i="7"/>
  <c r="S24" i="8"/>
  <c r="X24" i="8" s="1"/>
  <c r="M34" i="8"/>
  <c r="S67" i="8"/>
  <c r="X67" i="8" s="1"/>
  <c r="M114" i="8"/>
  <c r="U135" i="8"/>
  <c r="U189" i="8"/>
  <c r="U190" i="8"/>
  <c r="X204" i="8"/>
  <c r="W12" i="9"/>
  <c r="M36" i="9"/>
  <c r="P107" i="9"/>
  <c r="M135" i="9"/>
  <c r="M151" i="9"/>
  <c r="M159" i="9"/>
  <c r="W161" i="9"/>
  <c r="W171" i="9"/>
  <c r="W189" i="9"/>
  <c r="U5" i="10"/>
  <c r="M18" i="10"/>
  <c r="M54" i="10"/>
  <c r="P62" i="10"/>
  <c r="M88" i="10"/>
  <c r="M96" i="10"/>
  <c r="M105" i="10"/>
  <c r="M122" i="10"/>
  <c r="P132" i="10"/>
  <c r="P175" i="10"/>
  <c r="P193" i="10"/>
  <c r="X89" i="11"/>
  <c r="X115" i="11"/>
  <c r="P121" i="11"/>
  <c r="S185" i="11"/>
  <c r="X185" i="11" s="1"/>
  <c r="M189" i="11"/>
  <c r="R145" i="10"/>
  <c r="S145" i="10" s="1"/>
  <c r="Q145" i="10"/>
  <c r="S10" i="7"/>
  <c r="X10" i="7" s="1"/>
  <c r="U12" i="7"/>
  <c r="S35" i="7"/>
  <c r="X35" i="7" s="1"/>
  <c r="M38" i="7"/>
  <c r="P44" i="7"/>
  <c r="P45" i="7"/>
  <c r="P46" i="7"/>
  <c r="M93" i="7"/>
  <c r="N93" i="7" s="1"/>
  <c r="U134" i="7"/>
  <c r="W137" i="7"/>
  <c r="U140" i="7"/>
  <c r="W144" i="7"/>
  <c r="M207" i="7"/>
  <c r="S5" i="8"/>
  <c r="X5" i="8" s="1"/>
  <c r="S34" i="7"/>
  <c r="X34" i="7" s="1"/>
  <c r="M37" i="7"/>
  <c r="P39" i="7"/>
  <c r="X88" i="7"/>
  <c r="P93" i="7"/>
  <c r="P123" i="7"/>
  <c r="S125" i="7"/>
  <c r="X125" i="7" s="1"/>
  <c r="W143" i="7"/>
  <c r="W23" i="11"/>
  <c r="AC23" i="11"/>
  <c r="AE23" i="11" s="1"/>
  <c r="P36" i="7"/>
  <c r="S84" i="7"/>
  <c r="X84" i="7" s="1"/>
  <c r="S87" i="7"/>
  <c r="X87" i="7" s="1"/>
  <c r="U91" i="7"/>
  <c r="S114" i="7"/>
  <c r="X114" i="7" s="1"/>
  <c r="W118" i="7"/>
  <c r="W120" i="7"/>
  <c r="P127" i="7"/>
  <c r="W128" i="7"/>
  <c r="W135" i="7"/>
  <c r="S151" i="7"/>
  <c r="X151" i="7" s="1"/>
  <c r="U44" i="7"/>
  <c r="U46" i="7"/>
  <c r="W47" i="7"/>
  <c r="M78" i="7"/>
  <c r="N78" i="7" s="1"/>
  <c r="P89" i="7"/>
  <c r="W90" i="7"/>
  <c r="M116" i="7"/>
  <c r="M118" i="7"/>
  <c r="N118" i="7" s="1"/>
  <c r="P120" i="7"/>
  <c r="M123" i="7"/>
  <c r="M126" i="7"/>
  <c r="M182" i="7"/>
  <c r="N182" i="7" s="1"/>
  <c r="U13" i="7"/>
  <c r="W44" i="7"/>
  <c r="W46" i="7"/>
  <c r="M88" i="7"/>
  <c r="W89" i="7"/>
  <c r="M115" i="7"/>
  <c r="N115" i="7" s="1"/>
  <c r="U116" i="7"/>
  <c r="M152" i="7"/>
  <c r="M181" i="7"/>
  <c r="R134" i="10"/>
  <c r="Q135" i="10"/>
  <c r="M25" i="7"/>
  <c r="N25" i="7" s="1"/>
  <c r="W32" i="7"/>
  <c r="U36" i="7"/>
  <c r="X63" i="7"/>
  <c r="M66" i="7"/>
  <c r="N66" i="7" s="1"/>
  <c r="U67" i="7"/>
  <c r="M70" i="7"/>
  <c r="W73" i="7"/>
  <c r="P80" i="7"/>
  <c r="W86" i="7"/>
  <c r="W94" i="7"/>
  <c r="P107" i="7"/>
  <c r="X146" i="7"/>
  <c r="M149" i="7"/>
  <c r="P152" i="7"/>
  <c r="U156" i="7"/>
  <c r="M199" i="7"/>
  <c r="M201" i="7"/>
  <c r="N201" i="7" s="1"/>
  <c r="U205" i="7"/>
  <c r="AC65" i="8"/>
  <c r="AE65" i="8" s="1"/>
  <c r="P10" i="7"/>
  <c r="U25" i="7"/>
  <c r="M55" i="7"/>
  <c r="M56" i="7"/>
  <c r="N56" i="7" s="1"/>
  <c r="S62" i="7"/>
  <c r="X62" i="7" s="1"/>
  <c r="P67" i="7"/>
  <c r="P68" i="7"/>
  <c r="W70" i="7"/>
  <c r="P72" i="7"/>
  <c r="W74" i="7"/>
  <c r="P76" i="7"/>
  <c r="P83" i="7"/>
  <c r="P84" i="7"/>
  <c r="P87" i="7"/>
  <c r="U89" i="7"/>
  <c r="S109" i="7"/>
  <c r="X109" i="7" s="1"/>
  <c r="M148" i="7"/>
  <c r="P151" i="7"/>
  <c r="AK43" i="8"/>
  <c r="W43" i="8"/>
  <c r="M138" i="9"/>
  <c r="P138" i="9"/>
  <c r="W10" i="7"/>
  <c r="P23" i="7"/>
  <c r="P28" i="7"/>
  <c r="P29" i="7"/>
  <c r="P30" i="7"/>
  <c r="P85" i="7"/>
  <c r="W105" i="7"/>
  <c r="X144" i="7"/>
  <c r="P150" i="7"/>
  <c r="U152" i="7"/>
  <c r="M17" i="8"/>
  <c r="U10" i="7"/>
  <c r="P4" i="7"/>
  <c r="W7" i="7"/>
  <c r="X16" i="7"/>
  <c r="X17" i="7"/>
  <c r="U27" i="7"/>
  <c r="M52" i="7"/>
  <c r="P56" i="7"/>
  <c r="U68" i="7"/>
  <c r="W77" i="7"/>
  <c r="U80" i="7"/>
  <c r="P102" i="7"/>
  <c r="M108" i="7"/>
  <c r="M110" i="7"/>
  <c r="W111" i="7"/>
  <c r="U124" i="7"/>
  <c r="S136" i="7"/>
  <c r="X136" i="7" s="1"/>
  <c r="M146" i="7"/>
  <c r="N146" i="7" s="1"/>
  <c r="U147" i="7"/>
  <c r="U151" i="7"/>
  <c r="W153" i="7"/>
  <c r="S165" i="7"/>
  <c r="M196" i="7"/>
  <c r="P15" i="8"/>
  <c r="AC27" i="8"/>
  <c r="AE27" i="8" s="1"/>
  <c r="R184" i="10"/>
  <c r="Q184" i="10"/>
  <c r="W6" i="7"/>
  <c r="X14" i="7"/>
  <c r="X41" i="7"/>
  <c r="S43" i="7"/>
  <c r="X43" i="7" s="1"/>
  <c r="S48" i="7"/>
  <c r="X48" i="7" s="1"/>
  <c r="U52" i="7"/>
  <c r="P55" i="7"/>
  <c r="W63" i="7"/>
  <c r="W76" i="7"/>
  <c r="W110" i="7"/>
  <c r="S164" i="7"/>
  <c r="X164" i="7" s="1"/>
  <c r="S210" i="7"/>
  <c r="X210" i="7" s="1"/>
  <c r="U22" i="8"/>
  <c r="P41" i="8"/>
  <c r="AC151" i="8"/>
  <c r="AE151" i="8" s="1"/>
  <c r="W151" i="8"/>
  <c r="U11" i="7"/>
  <c r="S13" i="7"/>
  <c r="X13" i="7" s="1"/>
  <c r="U28" i="7"/>
  <c r="U29" i="7"/>
  <c r="U30" i="7"/>
  <c r="S40" i="7"/>
  <c r="P50" i="7"/>
  <c r="W62" i="7"/>
  <c r="W78" i="7"/>
  <c r="W101" i="7"/>
  <c r="P137" i="7"/>
  <c r="W138" i="7"/>
  <c r="M139" i="7"/>
  <c r="M144" i="7"/>
  <c r="N144" i="7" s="1"/>
  <c r="M166" i="7"/>
  <c r="P8" i="8"/>
  <c r="M9" i="8"/>
  <c r="N9" i="8" s="1"/>
  <c r="U15" i="8"/>
  <c r="X17" i="8"/>
  <c r="U20" i="8"/>
  <c r="U21" i="8"/>
  <c r="W29" i="8"/>
  <c r="S40" i="8"/>
  <c r="X40" i="8" s="1"/>
  <c r="P6" i="7"/>
  <c r="S12" i="7"/>
  <c r="X12" i="7" s="1"/>
  <c r="M15" i="7"/>
  <c r="P20" i="7"/>
  <c r="W28" i="7"/>
  <c r="W29" i="7"/>
  <c r="W30" i="7"/>
  <c r="S39" i="7"/>
  <c r="X39" i="7" s="1"/>
  <c r="M49" i="7"/>
  <c r="U55" i="7"/>
  <c r="P62" i="7"/>
  <c r="S96" i="7"/>
  <c r="X96" i="7" s="1"/>
  <c r="U100" i="7"/>
  <c r="S130" i="7"/>
  <c r="X130" i="7" s="1"/>
  <c r="M133" i="7"/>
  <c r="P134" i="7"/>
  <c r="P143" i="7"/>
  <c r="M211" i="7"/>
  <c r="M5" i="8"/>
  <c r="U17" i="8"/>
  <c r="S183" i="8"/>
  <c r="R176" i="9"/>
  <c r="S176" i="9" s="1"/>
  <c r="Q176" i="9"/>
  <c r="P14" i="7"/>
  <c r="P41" i="7"/>
  <c r="U99" i="7"/>
  <c r="M6" i="8"/>
  <c r="AK6" i="8"/>
  <c r="W13" i="8"/>
  <c r="W19" i="8"/>
  <c r="M13" i="7"/>
  <c r="W14" i="7"/>
  <c r="S37" i="7"/>
  <c r="X37" i="7" s="1"/>
  <c r="W41" i="7"/>
  <c r="S44" i="7"/>
  <c r="X44" i="7" s="1"/>
  <c r="U132" i="7"/>
  <c r="M210" i="7"/>
  <c r="P7" i="8"/>
  <c r="S93" i="8"/>
  <c r="X93" i="8" s="1"/>
  <c r="S128" i="8"/>
  <c r="X128" i="8" s="1"/>
  <c r="S129" i="8"/>
  <c r="X129" i="8" s="1"/>
  <c r="S130" i="8"/>
  <c r="X130" i="8" s="1"/>
  <c r="M22" i="9"/>
  <c r="M68" i="9"/>
  <c r="M179" i="9"/>
  <c r="X118" i="8"/>
  <c r="M176" i="8"/>
  <c r="U181" i="8"/>
  <c r="P182" i="8"/>
  <c r="P183" i="8"/>
  <c r="P185" i="8"/>
  <c r="P186" i="8"/>
  <c r="M211" i="8"/>
  <c r="P213" i="8"/>
  <c r="P8" i="9"/>
  <c r="AF8" i="9" s="1"/>
  <c r="Q19" i="9"/>
  <c r="P21" i="9"/>
  <c r="P22" i="9"/>
  <c r="U23" i="9"/>
  <c r="M30" i="9"/>
  <c r="M49" i="9"/>
  <c r="W59" i="9"/>
  <c r="P68" i="9"/>
  <c r="P76" i="9"/>
  <c r="Q106" i="9"/>
  <c r="Q154" i="9"/>
  <c r="M167" i="9"/>
  <c r="U170" i="9"/>
  <c r="P179" i="9"/>
  <c r="R181" i="9"/>
  <c r="S181" i="9" s="1"/>
  <c r="M193" i="9"/>
  <c r="P22" i="10"/>
  <c r="U23" i="10"/>
  <c r="Q66" i="10"/>
  <c r="U71" i="10"/>
  <c r="U91" i="10"/>
  <c r="U109" i="10"/>
  <c r="M135" i="10"/>
  <c r="AC21" i="11"/>
  <c r="AE21" i="11" s="1"/>
  <c r="M174" i="8"/>
  <c r="P180" i="8"/>
  <c r="P181" i="8"/>
  <c r="U9" i="9"/>
  <c r="W23" i="9"/>
  <c r="U76" i="9"/>
  <c r="U111" i="9"/>
  <c r="P120" i="9"/>
  <c r="U121" i="9"/>
  <c r="P168" i="9"/>
  <c r="M177" i="9"/>
  <c r="P178" i="9"/>
  <c r="M19" i="10"/>
  <c r="S22" i="10"/>
  <c r="W23" i="10"/>
  <c r="P58" i="10"/>
  <c r="M67" i="10"/>
  <c r="N67" i="10" s="1"/>
  <c r="U80" i="10"/>
  <c r="P90" i="10"/>
  <c r="W91" i="10"/>
  <c r="M134" i="10"/>
  <c r="M203" i="10"/>
  <c r="W203" i="10"/>
  <c r="M4" i="11"/>
  <c r="W15" i="11"/>
  <c r="W16" i="11"/>
  <c r="W187" i="8"/>
  <c r="W9" i="9"/>
  <c r="U22" i="9"/>
  <c r="W32" i="9"/>
  <c r="U90" i="9"/>
  <c r="W91" i="9"/>
  <c r="M119" i="9"/>
  <c r="S120" i="9"/>
  <c r="W121" i="9"/>
  <c r="U138" i="9"/>
  <c r="W139" i="9"/>
  <c r="S168" i="9"/>
  <c r="U169" i="9"/>
  <c r="S178" i="9"/>
  <c r="W179" i="9"/>
  <c r="W182" i="9"/>
  <c r="U22" i="10"/>
  <c r="W33" i="10"/>
  <c r="U90" i="10"/>
  <c r="U108" i="10"/>
  <c r="W126" i="10"/>
  <c r="W136" i="10"/>
  <c r="W148" i="10"/>
  <c r="P123" i="8"/>
  <c r="M128" i="8"/>
  <c r="M172" i="8"/>
  <c r="P210" i="8"/>
  <c r="P5" i="9"/>
  <c r="AF5" i="9" s="1"/>
  <c r="U7" i="9"/>
  <c r="U21" i="9"/>
  <c r="W22" i="9"/>
  <c r="P40" i="9"/>
  <c r="U67" i="9"/>
  <c r="M74" i="9"/>
  <c r="W89" i="9"/>
  <c r="W90" i="9"/>
  <c r="U110" i="9"/>
  <c r="P119" i="9"/>
  <c r="P136" i="9"/>
  <c r="U137" i="9"/>
  <c r="W138" i="9"/>
  <c r="S167" i="9"/>
  <c r="U178" i="9"/>
  <c r="W11" i="10"/>
  <c r="M17" i="10"/>
  <c r="P19" i="10"/>
  <c r="U32" i="10"/>
  <c r="U40" i="10"/>
  <c r="W58" i="10"/>
  <c r="P68" i="10"/>
  <c r="U89" i="10"/>
  <c r="W90" i="10"/>
  <c r="P97" i="10"/>
  <c r="S103" i="10"/>
  <c r="W108" i="10"/>
  <c r="S113" i="10"/>
  <c r="U125" i="10"/>
  <c r="W147" i="10"/>
  <c r="R192" i="10"/>
  <c r="S192" i="10" s="1"/>
  <c r="Q192" i="10"/>
  <c r="M211" i="10"/>
  <c r="P109" i="8"/>
  <c r="W171" i="8"/>
  <c r="W184" i="8"/>
  <c r="W185" i="8"/>
  <c r="W7" i="9"/>
  <c r="W21" i="9"/>
  <c r="U58" i="9"/>
  <c r="P74" i="9"/>
  <c r="P86" i="9"/>
  <c r="U87" i="9"/>
  <c r="W110" i="9"/>
  <c r="P135" i="9"/>
  <c r="W137" i="9"/>
  <c r="Q144" i="9"/>
  <c r="P146" i="9"/>
  <c r="W147" i="9"/>
  <c r="S152" i="9"/>
  <c r="U154" i="9"/>
  <c r="P155" i="9"/>
  <c r="W193" i="9"/>
  <c r="Q18" i="10"/>
  <c r="W21" i="10"/>
  <c r="W32" i="10"/>
  <c r="P78" i="10"/>
  <c r="W79" i="10"/>
  <c r="U87" i="10"/>
  <c r="U97" i="10"/>
  <c r="P115" i="10"/>
  <c r="P124" i="10"/>
  <c r="P156" i="10"/>
  <c r="R208" i="10"/>
  <c r="Q208" i="10"/>
  <c r="U39" i="8"/>
  <c r="U42" i="8"/>
  <c r="M80" i="8"/>
  <c r="N80" i="8" s="1"/>
  <c r="P89" i="8"/>
  <c r="P92" i="8"/>
  <c r="M94" i="8"/>
  <c r="M106" i="8"/>
  <c r="P107" i="8"/>
  <c r="P110" i="8"/>
  <c r="P119" i="8"/>
  <c r="P129" i="8"/>
  <c r="P130" i="8"/>
  <c r="P131" i="8"/>
  <c r="P133" i="8"/>
  <c r="S155" i="8"/>
  <c r="X155" i="8" s="1"/>
  <c r="M158" i="8"/>
  <c r="N158" i="8" s="1"/>
  <c r="W167" i="8"/>
  <c r="M168" i="8"/>
  <c r="N168" i="8" s="1"/>
  <c r="W169" i="8"/>
  <c r="U176" i="8"/>
  <c r="U178" i="8"/>
  <c r="X202" i="8"/>
  <c r="U220" i="8"/>
  <c r="U20" i="9"/>
  <c r="M28" i="9"/>
  <c r="U29" i="9"/>
  <c r="W30" i="9"/>
  <c r="W47" i="9"/>
  <c r="Q53" i="9"/>
  <c r="S63" i="9"/>
  <c r="U66" i="9"/>
  <c r="S71" i="9"/>
  <c r="M73" i="9"/>
  <c r="S80" i="9"/>
  <c r="P85" i="9"/>
  <c r="U86" i="9"/>
  <c r="W87" i="9"/>
  <c r="Q98" i="9"/>
  <c r="M106" i="9"/>
  <c r="P108" i="9"/>
  <c r="Q114" i="9"/>
  <c r="P118" i="9"/>
  <c r="S127" i="9"/>
  <c r="N127" i="9" s="1"/>
  <c r="U136" i="9"/>
  <c r="M144" i="9"/>
  <c r="Q152" i="9"/>
  <c r="Q162" i="9"/>
  <c r="P175" i="9"/>
  <c r="U191" i="9"/>
  <c r="S198" i="9"/>
  <c r="U200" i="9"/>
  <c r="S206" i="9"/>
  <c r="U209" i="9"/>
  <c r="W9" i="10"/>
  <c r="S14" i="10"/>
  <c r="M16" i="10"/>
  <c r="U17" i="10"/>
  <c r="U18" i="10"/>
  <c r="P30" i="10"/>
  <c r="U38" i="10"/>
  <c r="U39" i="10"/>
  <c r="M46" i="10"/>
  <c r="W47" i="10"/>
  <c r="U48" i="10"/>
  <c r="P87" i="10"/>
  <c r="U124" i="10"/>
  <c r="P133" i="10"/>
  <c r="W134" i="10"/>
  <c r="P143" i="10"/>
  <c r="U156" i="10"/>
  <c r="P164" i="10"/>
  <c r="U8" i="8"/>
  <c r="W37" i="8"/>
  <c r="P45" i="8"/>
  <c r="P94" i="8"/>
  <c r="P111" i="8"/>
  <c r="P113" i="8"/>
  <c r="P114" i="8"/>
  <c r="U120" i="8"/>
  <c r="U123" i="8"/>
  <c r="W124" i="8"/>
  <c r="W126" i="8"/>
  <c r="P134" i="8"/>
  <c r="P157" i="8"/>
  <c r="M164" i="8"/>
  <c r="N164" i="8" s="1"/>
  <c r="M204" i="8"/>
  <c r="U209" i="8"/>
  <c r="W220" i="8"/>
  <c r="R3" i="9"/>
  <c r="S3" i="9" s="1"/>
  <c r="P14" i="9"/>
  <c r="P28" i="9"/>
  <c r="P46" i="9"/>
  <c r="P47" i="9"/>
  <c r="M55" i="9"/>
  <c r="P73" i="9"/>
  <c r="M82" i="9"/>
  <c r="N82" i="9" s="1"/>
  <c r="P84" i="9"/>
  <c r="W86" i="9"/>
  <c r="M116" i="9"/>
  <c r="N116" i="9" s="1"/>
  <c r="M129" i="9"/>
  <c r="U131" i="9"/>
  <c r="P132" i="9"/>
  <c r="U135" i="9"/>
  <c r="P154" i="9"/>
  <c r="W155" i="9"/>
  <c r="S172" i="9"/>
  <c r="U175" i="9"/>
  <c r="M188" i="9"/>
  <c r="P191" i="9"/>
  <c r="M199" i="9"/>
  <c r="M207" i="9"/>
  <c r="P208" i="9"/>
  <c r="P9" i="10"/>
  <c r="W10" i="10"/>
  <c r="W17" i="10"/>
  <c r="W20" i="10"/>
  <c r="P47" i="10"/>
  <c r="W48" i="10"/>
  <c r="R65" i="10"/>
  <c r="S65" i="10" s="1"/>
  <c r="W67" i="10"/>
  <c r="Q87" i="10"/>
  <c r="S93" i="10"/>
  <c r="S111" i="10"/>
  <c r="Q143" i="10"/>
  <c r="P155" i="10"/>
  <c r="W156" i="10"/>
  <c r="S161" i="10"/>
  <c r="N161" i="10" s="1"/>
  <c r="S164" i="10"/>
  <c r="N164" i="10" s="1"/>
  <c r="M183" i="7"/>
  <c r="N183" i="7" s="1"/>
  <c r="M186" i="7"/>
  <c r="M190" i="7"/>
  <c r="M191" i="7"/>
  <c r="M194" i="7"/>
  <c r="U198" i="7"/>
  <c r="M53" i="8"/>
  <c r="M54" i="8"/>
  <c r="N54" i="8" s="1"/>
  <c r="M75" i="8"/>
  <c r="P79" i="8"/>
  <c r="P82" i="8"/>
  <c r="P84" i="8"/>
  <c r="U86" i="8"/>
  <c r="U87" i="8"/>
  <c r="P98" i="8"/>
  <c r="W104" i="8"/>
  <c r="U109" i="8"/>
  <c r="U110" i="8"/>
  <c r="U119" i="8"/>
  <c r="P148" i="8"/>
  <c r="M149" i="8"/>
  <c r="M150" i="8"/>
  <c r="P162" i="8"/>
  <c r="W165" i="8"/>
  <c r="P203" i="8"/>
  <c r="W4" i="9"/>
  <c r="P26" i="9"/>
  <c r="Q38" i="9"/>
  <c r="U46" i="9"/>
  <c r="Q56" i="9"/>
  <c r="Q84" i="9"/>
  <c r="U108" i="9"/>
  <c r="M115" i="9"/>
  <c r="Q132" i="9"/>
  <c r="M143" i="9"/>
  <c r="S197" i="9"/>
  <c r="S205" i="9"/>
  <c r="S213" i="9"/>
  <c r="W66" i="10"/>
  <c r="S73" i="10"/>
  <c r="S82" i="10"/>
  <c r="M94" i="10"/>
  <c r="W113" i="10"/>
  <c r="M121" i="10"/>
  <c r="M131" i="10"/>
  <c r="S150" i="10"/>
  <c r="M153" i="10"/>
  <c r="N153" i="10" s="1"/>
  <c r="U172" i="10"/>
  <c r="M181" i="10"/>
  <c r="W168" i="7"/>
  <c r="U169" i="7"/>
  <c r="P178" i="7"/>
  <c r="P180" i="7"/>
  <c r="P182" i="7"/>
  <c r="W187" i="7"/>
  <c r="W189" i="7"/>
  <c r="U197" i="7"/>
  <c r="W198" i="7"/>
  <c r="U203" i="7"/>
  <c r="W207" i="7"/>
  <c r="U44" i="8"/>
  <c r="P71" i="8"/>
  <c r="P72" i="8"/>
  <c r="P78" i="8"/>
  <c r="P83" i="8"/>
  <c r="W88" i="8"/>
  <c r="P100" i="8"/>
  <c r="W110" i="8"/>
  <c r="U112" i="8"/>
  <c r="U118" i="8"/>
  <c r="W120" i="8"/>
  <c r="U132" i="8"/>
  <c r="P135" i="8"/>
  <c r="P136" i="8"/>
  <c r="P139" i="8"/>
  <c r="M153" i="8"/>
  <c r="N153" i="8" s="1"/>
  <c r="P155" i="8"/>
  <c r="Q12" i="9"/>
  <c r="M13" i="9"/>
  <c r="N13" i="9" s="1"/>
  <c r="Q17" i="9"/>
  <c r="M35" i="9"/>
  <c r="M100" i="9"/>
  <c r="M206" i="9"/>
  <c r="M7" i="10"/>
  <c r="M14" i="10"/>
  <c r="M26" i="10"/>
  <c r="M83" i="10"/>
  <c r="R169" i="10"/>
  <c r="S169" i="10" s="1"/>
  <c r="N169" i="10" s="1"/>
  <c r="Q169" i="10"/>
  <c r="M160" i="7"/>
  <c r="N160" i="7" s="1"/>
  <c r="M162" i="7"/>
  <c r="N162" i="7" s="1"/>
  <c r="P168" i="7"/>
  <c r="M174" i="7"/>
  <c r="W197" i="7"/>
  <c r="S23" i="8"/>
  <c r="X23" i="8" s="1"/>
  <c r="S33" i="8"/>
  <c r="X33" i="8" s="1"/>
  <c r="S36" i="8"/>
  <c r="X36" i="8" s="1"/>
  <c r="W44" i="8"/>
  <c r="P48" i="8"/>
  <c r="P49" i="8"/>
  <c r="S58" i="8"/>
  <c r="X58" i="8" s="1"/>
  <c r="S60" i="8"/>
  <c r="X60" i="8" s="1"/>
  <c r="P63" i="8"/>
  <c r="U71" i="8"/>
  <c r="U90" i="8"/>
  <c r="U94" i="8"/>
  <c r="P97" i="8"/>
  <c r="U105" i="8"/>
  <c r="W118" i="8"/>
  <c r="W132" i="8"/>
  <c r="W133" i="8"/>
  <c r="P138" i="8"/>
  <c r="W143" i="8"/>
  <c r="U153" i="8"/>
  <c r="U154" i="8"/>
  <c r="Q181" i="9"/>
  <c r="P159" i="7"/>
  <c r="U165" i="7"/>
  <c r="P167" i="7"/>
  <c r="U174" i="7"/>
  <c r="U179" i="7"/>
  <c r="U181" i="7"/>
  <c r="S213" i="7"/>
  <c r="X213" i="7" s="1"/>
  <c r="M29" i="8"/>
  <c r="N29" i="8" s="1"/>
  <c r="U50" i="8"/>
  <c r="M62" i="8"/>
  <c r="W69" i="8"/>
  <c r="U78" i="8"/>
  <c r="AK80" i="8"/>
  <c r="U81" i="8"/>
  <c r="U82" i="8"/>
  <c r="U136" i="8"/>
  <c r="U139" i="8"/>
  <c r="X187" i="8"/>
  <c r="M199" i="8"/>
  <c r="N199" i="8" s="1"/>
  <c r="Q10" i="9"/>
  <c r="P13" i="9"/>
  <c r="AF13" i="9" s="1"/>
  <c r="M114" i="9"/>
  <c r="P142" i="9"/>
  <c r="U143" i="9"/>
  <c r="P162" i="9"/>
  <c r="M172" i="9"/>
  <c r="M13" i="10"/>
  <c r="P26" i="10"/>
  <c r="U27" i="10"/>
  <c r="U45" i="10"/>
  <c r="U63" i="10"/>
  <c r="M73" i="10"/>
  <c r="P83" i="10"/>
  <c r="M93" i="10"/>
  <c r="U94" i="10"/>
  <c r="P102" i="10"/>
  <c r="P112" i="10"/>
  <c r="M138" i="10"/>
  <c r="P152" i="10"/>
  <c r="U153" i="10"/>
  <c r="P171" i="10"/>
  <c r="P155" i="7"/>
  <c r="M156" i="7"/>
  <c r="N156" i="7" s="1"/>
  <c r="W158" i="7"/>
  <c r="W159" i="7"/>
  <c r="W165" i="7"/>
  <c r="W181" i="7"/>
  <c r="S212" i="7"/>
  <c r="X212" i="7" s="1"/>
  <c r="S15" i="8"/>
  <c r="X15" i="8" s="1"/>
  <c r="S20" i="8"/>
  <c r="X20" i="8" s="1"/>
  <c r="W50" i="8"/>
  <c r="U51" i="8"/>
  <c r="M59" i="8"/>
  <c r="W94" i="8"/>
  <c r="U141" i="8"/>
  <c r="U142" i="8"/>
  <c r="P143" i="8"/>
  <c r="P152" i="8"/>
  <c r="AC159" i="8"/>
  <c r="S186" i="8"/>
  <c r="X186" i="8" s="1"/>
  <c r="U196" i="8"/>
  <c r="S8" i="9"/>
  <c r="U13" i="9"/>
  <c r="M44" i="9"/>
  <c r="U45" i="9"/>
  <c r="S68" i="9"/>
  <c r="S76" i="9"/>
  <c r="S111" i="9"/>
  <c r="P127" i="9"/>
  <c r="S157" i="9"/>
  <c r="W160" i="9"/>
  <c r="S162" i="9"/>
  <c r="U163" i="9"/>
  <c r="U187" i="9"/>
  <c r="U198" i="9"/>
  <c r="W205" i="9"/>
  <c r="S211" i="9"/>
  <c r="W213" i="9"/>
  <c r="U7" i="10"/>
  <c r="U14" i="10"/>
  <c r="S26" i="10"/>
  <c r="W27" i="10"/>
  <c r="M52" i="10"/>
  <c r="U83" i="10"/>
  <c r="S90" i="10"/>
  <c r="P93" i="10"/>
  <c r="W94" i="10"/>
  <c r="U121" i="10"/>
  <c r="S126" i="10"/>
  <c r="S136" i="10"/>
  <c r="S158" i="10"/>
  <c r="N158" i="10" s="1"/>
  <c r="P161" i="10"/>
  <c r="U171" i="10"/>
  <c r="W198" i="10"/>
  <c r="U198" i="10"/>
  <c r="S204" i="10"/>
  <c r="W45" i="8"/>
  <c r="W59" i="8"/>
  <c r="M60" i="8"/>
  <c r="AK94" i="8"/>
  <c r="U144" i="8"/>
  <c r="U148" i="8"/>
  <c r="U150" i="8"/>
  <c r="W13" i="9"/>
  <c r="W14" i="9"/>
  <c r="S31" i="9"/>
  <c r="W43" i="9"/>
  <c r="P44" i="9"/>
  <c r="S59" i="9"/>
  <c r="Q62" i="9"/>
  <c r="W63" i="9"/>
  <c r="P70" i="9"/>
  <c r="U78" i="9"/>
  <c r="U80" i="9"/>
  <c r="U99" i="9"/>
  <c r="S100" i="9"/>
  <c r="W103" i="9"/>
  <c r="U127" i="9"/>
  <c r="P150" i="9"/>
  <c r="P160" i="9"/>
  <c r="Q161" i="9"/>
  <c r="W163" i="9"/>
  <c r="M171" i="9"/>
  <c r="P185" i="9"/>
  <c r="S186" i="9"/>
  <c r="P197" i="9"/>
  <c r="P205" i="9"/>
  <c r="P212" i="9"/>
  <c r="P213" i="9"/>
  <c r="W7" i="10"/>
  <c r="W14" i="10"/>
  <c r="S25" i="10"/>
  <c r="U44" i="10"/>
  <c r="W53" i="10"/>
  <c r="M72" i="10"/>
  <c r="U74" i="10"/>
  <c r="P101" i="10"/>
  <c r="W110" i="10"/>
  <c r="P111" i="10"/>
  <c r="S117" i="10"/>
  <c r="N117" i="10" s="1"/>
  <c r="U120" i="10"/>
  <c r="U130" i="10"/>
  <c r="P150" i="10"/>
  <c r="U60" i="8"/>
  <c r="S126" i="8"/>
  <c r="X126" i="8" s="1"/>
  <c r="S7" i="9"/>
  <c r="P11" i="9"/>
  <c r="AF11" i="9" s="1"/>
  <c r="M23" i="9"/>
  <c r="S30" i="9"/>
  <c r="W51" i="9"/>
  <c r="S67" i="9"/>
  <c r="W80" i="9"/>
  <c r="M90" i="9"/>
  <c r="R98" i="9"/>
  <c r="S98" i="9" s="1"/>
  <c r="N98" i="9" s="1"/>
  <c r="W127" i="9"/>
  <c r="Q137" i="9"/>
  <c r="M139" i="9"/>
  <c r="U141" i="9"/>
  <c r="S156" i="9"/>
  <c r="U161" i="9"/>
  <c r="Q168" i="9"/>
  <c r="M170" i="9"/>
  <c r="M182" i="9"/>
  <c r="U183" i="9"/>
  <c r="S193" i="9"/>
  <c r="U197" i="9"/>
  <c r="S202" i="9"/>
  <c r="U213" i="9"/>
  <c r="U6" i="10"/>
  <c r="S11" i="10"/>
  <c r="M12" i="10"/>
  <c r="U13" i="10"/>
  <c r="S18" i="10"/>
  <c r="S20" i="10"/>
  <c r="N20" i="10" s="1"/>
  <c r="M23" i="10"/>
  <c r="P24" i="10"/>
  <c r="S32" i="10"/>
  <c r="U34" i="10"/>
  <c r="U35" i="10"/>
  <c r="S40" i="10"/>
  <c r="U42" i="10"/>
  <c r="U43" i="10"/>
  <c r="W44" i="10"/>
  <c r="S68" i="10"/>
  <c r="N68" i="10" s="1"/>
  <c r="M71" i="10"/>
  <c r="P72" i="10"/>
  <c r="W74" i="10"/>
  <c r="S79" i="10"/>
  <c r="U81" i="10"/>
  <c r="S89" i="10"/>
  <c r="M91" i="10"/>
  <c r="P92" i="10"/>
  <c r="M99" i="10"/>
  <c r="P100" i="10"/>
  <c r="P110" i="10"/>
  <c r="U111" i="10"/>
  <c r="P119" i="10"/>
  <c r="U138" i="10"/>
  <c r="M148" i="10"/>
  <c r="U151" i="10"/>
  <c r="Q127" i="10"/>
  <c r="P140" i="10"/>
  <c r="P141" i="10"/>
  <c r="W142" i="10"/>
  <c r="S152" i="10"/>
  <c r="W157" i="10"/>
  <c r="W167" i="10"/>
  <c r="Q174" i="10"/>
  <c r="M175" i="10"/>
  <c r="U176" i="10"/>
  <c r="U186" i="10"/>
  <c r="P211" i="10"/>
  <c r="Q212" i="10"/>
  <c r="U7" i="11"/>
  <c r="U8" i="11"/>
  <c r="S31" i="11"/>
  <c r="X31" i="11" s="1"/>
  <c r="S52" i="11"/>
  <c r="S67" i="11"/>
  <c r="X67" i="11" s="1"/>
  <c r="M71" i="11"/>
  <c r="P73" i="11"/>
  <c r="M78" i="11"/>
  <c r="M81" i="11"/>
  <c r="U95" i="11"/>
  <c r="U96" i="11"/>
  <c r="U111" i="11"/>
  <c r="U112" i="11"/>
  <c r="U139" i="11"/>
  <c r="U140" i="11"/>
  <c r="M197" i="11"/>
  <c r="M199" i="11"/>
  <c r="M201" i="11"/>
  <c r="M203" i="11"/>
  <c r="M205" i="11"/>
  <c r="M207" i="11"/>
  <c r="M209" i="11"/>
  <c r="M211" i="11"/>
  <c r="P174" i="10"/>
  <c r="W176" i="10"/>
  <c r="P209" i="10"/>
  <c r="U210" i="10"/>
  <c r="S211" i="10"/>
  <c r="P3" i="11"/>
  <c r="P35" i="11"/>
  <c r="M69" i="11"/>
  <c r="P72" i="11"/>
  <c r="P74" i="11"/>
  <c r="M80" i="11"/>
  <c r="U98" i="11"/>
  <c r="U128" i="11"/>
  <c r="S129" i="11"/>
  <c r="X129" i="11" s="1"/>
  <c r="M185" i="11"/>
  <c r="M208" i="10"/>
  <c r="X48" i="11"/>
  <c r="U84" i="11"/>
  <c r="U85" i="11"/>
  <c r="W211" i="10"/>
  <c r="U73" i="11"/>
  <c r="S74" i="11"/>
  <c r="X74" i="11" s="1"/>
  <c r="S75" i="11"/>
  <c r="M181" i="11"/>
  <c r="M183" i="11"/>
  <c r="P129" i="10"/>
  <c r="W130" i="10"/>
  <c r="S135" i="10"/>
  <c r="P138" i="10"/>
  <c r="Q148" i="10"/>
  <c r="P153" i="10"/>
  <c r="U154" i="10"/>
  <c r="U163" i="10"/>
  <c r="M172" i="10"/>
  <c r="N172" i="10" s="1"/>
  <c r="U173" i="10"/>
  <c r="Q180" i="10"/>
  <c r="U184" i="10"/>
  <c r="M195" i="10"/>
  <c r="M206" i="10"/>
  <c r="W210" i="10"/>
  <c r="S26" i="11"/>
  <c r="X26" i="11" s="1"/>
  <c r="S27" i="11"/>
  <c r="X27" i="11" s="1"/>
  <c r="S44" i="11"/>
  <c r="X44" i="11" s="1"/>
  <c r="M51" i="11"/>
  <c r="P53" i="11"/>
  <c r="P54" i="11"/>
  <c r="M58" i="11"/>
  <c r="M59" i="11"/>
  <c r="M63" i="11"/>
  <c r="W67" i="11"/>
  <c r="U74" i="11"/>
  <c r="P173" i="11"/>
  <c r="W182" i="11"/>
  <c r="M29" i="11"/>
  <c r="P31" i="11"/>
  <c r="P52" i="11"/>
  <c r="X120" i="11"/>
  <c r="M154" i="11"/>
  <c r="W168" i="11"/>
  <c r="P174" i="11"/>
  <c r="W180" i="11"/>
  <c r="P177" i="11"/>
  <c r="P179" i="11"/>
  <c r="P203" i="10"/>
  <c r="P48" i="11"/>
  <c r="U54" i="11"/>
  <c r="S58" i="11"/>
  <c r="X58" i="11" s="1"/>
  <c r="P65" i="11"/>
  <c r="S102" i="11"/>
  <c r="X102" i="11" s="1"/>
  <c r="M106" i="11"/>
  <c r="P109" i="11"/>
  <c r="S118" i="11"/>
  <c r="X118" i="11" s="1"/>
  <c r="M122" i="11"/>
  <c r="S135" i="11"/>
  <c r="X135" i="11" s="1"/>
  <c r="S144" i="11"/>
  <c r="X144" i="11" s="1"/>
  <c r="M149" i="11"/>
  <c r="M150" i="11"/>
  <c r="P152" i="11"/>
  <c r="P153" i="11"/>
  <c r="W166" i="11"/>
  <c r="U172" i="11"/>
  <c r="P178" i="11"/>
  <c r="U183" i="11"/>
  <c r="P181" i="10"/>
  <c r="Q191" i="10"/>
  <c r="Q203" i="10"/>
  <c r="P204" i="10"/>
  <c r="Q205" i="10"/>
  <c r="X117" i="11"/>
  <c r="M157" i="11"/>
  <c r="M159" i="11"/>
  <c r="P202" i="10"/>
  <c r="U205" i="10"/>
  <c r="W206" i="10"/>
  <c r="X8" i="11"/>
  <c r="X100" i="11"/>
  <c r="P107" i="11"/>
  <c r="S133" i="11"/>
  <c r="X133" i="11" s="1"/>
  <c r="M156" i="11"/>
  <c r="W163" i="11"/>
  <c r="W164" i="11"/>
  <c r="M179" i="10"/>
  <c r="S180" i="10"/>
  <c r="N180" i="10" s="1"/>
  <c r="W181" i="10"/>
  <c r="S189" i="10"/>
  <c r="U202" i="10"/>
  <c r="U204" i="10"/>
  <c r="W205" i="10"/>
  <c r="S5" i="11"/>
  <c r="X5" i="11" s="1"/>
  <c r="P13" i="11"/>
  <c r="U14" i="11"/>
  <c r="P16" i="11"/>
  <c r="S37" i="11"/>
  <c r="X37" i="11" s="1"/>
  <c r="U41" i="11"/>
  <c r="P42" i="11"/>
  <c r="S85" i="11"/>
  <c r="X85" i="11" s="1"/>
  <c r="M91" i="11"/>
  <c r="P135" i="11"/>
  <c r="U145" i="11"/>
  <c r="W68" i="10"/>
  <c r="S74" i="10"/>
  <c r="W86" i="10"/>
  <c r="U88" i="10"/>
  <c r="M95" i="10"/>
  <c r="U106" i="10"/>
  <c r="Q112" i="10"/>
  <c r="U115" i="10"/>
  <c r="U133" i="10"/>
  <c r="P147" i="10"/>
  <c r="P159" i="10"/>
  <c r="U170" i="10"/>
  <c r="P177" i="10"/>
  <c r="P179" i="10"/>
  <c r="M187" i="10"/>
  <c r="M190" i="10"/>
  <c r="P192" i="10"/>
  <c r="U193" i="10"/>
  <c r="W202" i="10"/>
  <c r="W204" i="10"/>
  <c r="P11" i="11"/>
  <c r="P14" i="11"/>
  <c r="P17" i="11"/>
  <c r="M18" i="11"/>
  <c r="P21" i="11"/>
  <c r="P22" i="11"/>
  <c r="P23" i="11"/>
  <c r="P24" i="11"/>
  <c r="U27" i="11"/>
  <c r="M39" i="11"/>
  <c r="P41" i="11"/>
  <c r="M88" i="11"/>
  <c r="P91" i="11"/>
  <c r="P93" i="11"/>
  <c r="P94" i="11"/>
  <c r="M96" i="11"/>
  <c r="M101" i="11"/>
  <c r="P110" i="11"/>
  <c r="M112" i="11"/>
  <c r="P113" i="11"/>
  <c r="P117" i="11"/>
  <c r="P124" i="11"/>
  <c r="M138" i="11"/>
  <c r="W143" i="11"/>
  <c r="U149" i="11"/>
  <c r="U150" i="11"/>
  <c r="W151" i="11"/>
  <c r="W153" i="11"/>
  <c r="P158" i="11"/>
  <c r="P160" i="11"/>
  <c r="P162" i="11"/>
  <c r="U134" i="10"/>
  <c r="M142" i="10"/>
  <c r="U147" i="10"/>
  <c r="U148" i="10"/>
  <c r="M157" i="10"/>
  <c r="U159" i="10"/>
  <c r="M167" i="10"/>
  <c r="P168" i="10"/>
  <c r="U169" i="10"/>
  <c r="W170" i="10"/>
  <c r="U179" i="10"/>
  <c r="W180" i="10"/>
  <c r="M189" i="10"/>
  <c r="M213" i="10"/>
  <c r="M8" i="11"/>
  <c r="N8" i="11" s="1"/>
  <c r="P10" i="11"/>
  <c r="U15" i="11"/>
  <c r="P18" i="11"/>
  <c r="P19" i="11"/>
  <c r="P20" i="11"/>
  <c r="S72" i="11"/>
  <c r="X72" i="11" s="1"/>
  <c r="S83" i="11"/>
  <c r="X83" i="11" s="1"/>
  <c r="M87" i="11"/>
  <c r="P95" i="11"/>
  <c r="M98" i="11"/>
  <c r="M99" i="11"/>
  <c r="M100" i="11"/>
  <c r="U104" i="11"/>
  <c r="U107" i="11"/>
  <c r="U108" i="11"/>
  <c r="M114" i="11"/>
  <c r="M116" i="11"/>
  <c r="U120" i="11"/>
  <c r="P126" i="11"/>
  <c r="S128" i="11"/>
  <c r="X128" i="11" s="1"/>
  <c r="P129" i="11"/>
  <c r="P133" i="11"/>
  <c r="S213" i="11"/>
  <c r="X213" i="11" s="1"/>
  <c r="M86" i="11"/>
  <c r="S130" i="11"/>
  <c r="X130" i="11" s="1"/>
  <c r="M84" i="11"/>
  <c r="Q176" i="10"/>
  <c r="R176" i="10"/>
  <c r="S176" i="10" s="1"/>
  <c r="P18" i="7"/>
  <c r="P19" i="7"/>
  <c r="S21" i="7"/>
  <c r="X21" i="7" s="1"/>
  <c r="M29" i="7"/>
  <c r="U42" i="7"/>
  <c r="U54" i="7"/>
  <c r="P69" i="7"/>
  <c r="M71" i="7"/>
  <c r="N71" i="7" s="1"/>
  <c r="M72" i="7"/>
  <c r="P73" i="7"/>
  <c r="M84" i="7"/>
  <c r="U119" i="7"/>
  <c r="W154" i="7"/>
  <c r="W162" i="7"/>
  <c r="X185" i="7"/>
  <c r="W205" i="7"/>
  <c r="AK74" i="8"/>
  <c r="X74" i="8"/>
  <c r="U74" i="8"/>
  <c r="M74" i="8"/>
  <c r="AK99" i="8"/>
  <c r="M99" i="8"/>
  <c r="M30" i="7"/>
  <c r="N30" i="7" s="1"/>
  <c r="M44" i="7"/>
  <c r="W67" i="7"/>
  <c r="W68" i="7"/>
  <c r="W72" i="7"/>
  <c r="P82" i="7"/>
  <c r="U83" i="7"/>
  <c r="P94" i="7"/>
  <c r="P95" i="7"/>
  <c r="S111" i="7"/>
  <c r="X111" i="7" s="1"/>
  <c r="W119" i="7"/>
  <c r="U135" i="7"/>
  <c r="U136" i="7"/>
  <c r="M155" i="7"/>
  <c r="W80" i="8"/>
  <c r="AC80" i="8"/>
  <c r="AE80" i="8" s="1"/>
  <c r="AC117" i="8"/>
  <c r="AE117" i="8" s="1"/>
  <c r="W117" i="8"/>
  <c r="X93" i="7"/>
  <c r="S100" i="7"/>
  <c r="X100" i="7" s="1"/>
  <c r="S101" i="7"/>
  <c r="X101" i="7" s="1"/>
  <c r="S127" i="7"/>
  <c r="X127" i="7" s="1"/>
  <c r="AK66" i="8"/>
  <c r="U66" i="8"/>
  <c r="M66" i="8"/>
  <c r="N66" i="8" s="1"/>
  <c r="X100" i="8"/>
  <c r="P33" i="7"/>
  <c r="S38" i="7"/>
  <c r="X38" i="7" s="1"/>
  <c r="M45" i="7"/>
  <c r="N45" i="7" s="1"/>
  <c r="M46" i="7"/>
  <c r="M86" i="7"/>
  <c r="S94" i="7"/>
  <c r="X94" i="7" s="1"/>
  <c r="S102" i="7"/>
  <c r="X102" i="7" s="1"/>
  <c r="M109" i="7"/>
  <c r="M125" i="7"/>
  <c r="U138" i="7"/>
  <c r="U167" i="7"/>
  <c r="U168" i="7"/>
  <c r="P171" i="7"/>
  <c r="S174" i="7"/>
  <c r="X174" i="7" s="1"/>
  <c r="U180" i="7"/>
  <c r="U186" i="7"/>
  <c r="M187" i="7"/>
  <c r="N187" i="7" s="1"/>
  <c r="S199" i="7"/>
  <c r="X199" i="7" s="1"/>
  <c r="AC135" i="8"/>
  <c r="AE135" i="8" s="1"/>
  <c r="W135" i="8"/>
  <c r="U70" i="7"/>
  <c r="M75" i="7"/>
  <c r="S82" i="7"/>
  <c r="X82" i="7" s="1"/>
  <c r="M98" i="7"/>
  <c r="P109" i="7"/>
  <c r="P110" i="7"/>
  <c r="P111" i="7"/>
  <c r="M112" i="7"/>
  <c r="S116" i="7"/>
  <c r="X116" i="7" s="1"/>
  <c r="S117" i="7"/>
  <c r="X117" i="7" s="1"/>
  <c r="P125" i="7"/>
  <c r="S143" i="7"/>
  <c r="X143" i="7" s="1"/>
  <c r="S159" i="7"/>
  <c r="X159" i="7" s="1"/>
  <c r="W167" i="7"/>
  <c r="W180" i="7"/>
  <c r="P189" i="7"/>
  <c r="M13" i="8"/>
  <c r="P13" i="8"/>
  <c r="AK30" i="8"/>
  <c r="M30" i="8"/>
  <c r="N30" i="8" s="1"/>
  <c r="M48" i="7"/>
  <c r="M61" i="7"/>
  <c r="N61" i="7" s="1"/>
  <c r="M62" i="7"/>
  <c r="W93" i="7"/>
  <c r="U95" i="7"/>
  <c r="P96" i="7"/>
  <c r="M100" i="7"/>
  <c r="U139" i="7"/>
  <c r="S155" i="7"/>
  <c r="X155" i="7" s="1"/>
  <c r="P186" i="7"/>
  <c r="P3" i="7"/>
  <c r="M158" i="7"/>
  <c r="W169" i="7"/>
  <c r="X184" i="7"/>
  <c r="P88" i="7"/>
  <c r="P99" i="7"/>
  <c r="P100" i="7"/>
  <c r="P114" i="7"/>
  <c r="M173" i="7"/>
  <c r="X187" i="7"/>
  <c r="N198" i="7"/>
  <c r="S206" i="7"/>
  <c r="X206" i="7" s="1"/>
  <c r="X196" i="8"/>
  <c r="U21" i="7"/>
  <c r="P25" i="7"/>
  <c r="W31" i="7"/>
  <c r="P37" i="7"/>
  <c r="M39" i="7"/>
  <c r="U45" i="7"/>
  <c r="M64" i="7"/>
  <c r="N64" i="7" s="1"/>
  <c r="U75" i="7"/>
  <c r="M91" i="7"/>
  <c r="U96" i="7"/>
  <c r="P101" i="7"/>
  <c r="M102" i="7"/>
  <c r="W108" i="7"/>
  <c r="W109" i="7"/>
  <c r="U111" i="7"/>
  <c r="W125" i="7"/>
  <c r="S141" i="7"/>
  <c r="X141" i="7" s="1"/>
  <c r="S157" i="7"/>
  <c r="X157" i="7" s="1"/>
  <c r="X166" i="7"/>
  <c r="P173" i="7"/>
  <c r="P175" i="7"/>
  <c r="M176" i="7"/>
  <c r="N176" i="7" s="1"/>
  <c r="S188" i="7"/>
  <c r="X188" i="7" s="1"/>
  <c r="M192" i="7"/>
  <c r="N192" i="7" s="1"/>
  <c r="AC35" i="8"/>
  <c r="AE35" i="8" s="1"/>
  <c r="W35" i="8"/>
  <c r="M21" i="7"/>
  <c r="X30" i="7"/>
  <c r="U32" i="7"/>
  <c r="U33" i="7"/>
  <c r="W45" i="7"/>
  <c r="U47" i="7"/>
  <c r="N52" i="7"/>
  <c r="S69" i="7"/>
  <c r="U97" i="7"/>
  <c r="M103" i="7"/>
  <c r="N103" i="7" s="1"/>
  <c r="M104" i="7"/>
  <c r="U112" i="7"/>
  <c r="P115" i="7"/>
  <c r="P116" i="7"/>
  <c r="U127" i="7"/>
  <c r="P130" i="7"/>
  <c r="S142" i="7"/>
  <c r="X142" i="7" s="1"/>
  <c r="S158" i="7"/>
  <c r="X158" i="7" s="1"/>
  <c r="P174" i="7"/>
  <c r="U180" i="8"/>
  <c r="M180" i="8"/>
  <c r="M22" i="7"/>
  <c r="N22" i="7" s="1"/>
  <c r="P5" i="7"/>
  <c r="P8" i="7"/>
  <c r="P7" i="7"/>
  <c r="W26" i="7"/>
  <c r="W33" i="7"/>
  <c r="U34" i="7"/>
  <c r="U37" i="7"/>
  <c r="P40" i="7"/>
  <c r="U61" i="7"/>
  <c r="M77" i="7"/>
  <c r="U87" i="7"/>
  <c r="W97" i="7"/>
  <c r="U98" i="7"/>
  <c r="U101" i="7"/>
  <c r="W104" i="7"/>
  <c r="U113" i="7"/>
  <c r="P117" i="7"/>
  <c r="P131" i="7"/>
  <c r="P132" i="7"/>
  <c r="W140" i="7"/>
  <c r="W141" i="7"/>
  <c r="P146" i="7"/>
  <c r="W157" i="7"/>
  <c r="S173" i="7"/>
  <c r="X173" i="7" s="1"/>
  <c r="S11" i="7"/>
  <c r="X11" i="7" s="1"/>
  <c r="P13" i="7"/>
  <c r="M6" i="7"/>
  <c r="N6" i="7" s="1"/>
  <c r="M10" i="7"/>
  <c r="N10" i="7" s="1"/>
  <c r="U4" i="7"/>
  <c r="U5" i="7"/>
  <c r="W12" i="7"/>
  <c r="U14" i="7"/>
  <c r="S19" i="7"/>
  <c r="X19" i="7" s="1"/>
  <c r="W23" i="7"/>
  <c r="M27" i="7"/>
  <c r="W34" i="7"/>
  <c r="W36" i="7"/>
  <c r="U48" i="7"/>
  <c r="P51" i="7"/>
  <c r="P52" i="7"/>
  <c r="S58" i="7"/>
  <c r="X58" i="7" s="1"/>
  <c r="W60" i="7"/>
  <c r="W61" i="7"/>
  <c r="M68" i="7"/>
  <c r="S70" i="7"/>
  <c r="X70" i="7" s="1"/>
  <c r="P77" i="7"/>
  <c r="W87" i="7"/>
  <c r="W98" i="7"/>
  <c r="W100" i="7"/>
  <c r="P104" i="7"/>
  <c r="W106" i="7"/>
  <c r="W113" i="7"/>
  <c r="U114" i="7"/>
  <c r="M119" i="7"/>
  <c r="N119" i="7" s="1"/>
  <c r="M120" i="7"/>
  <c r="P121" i="7"/>
  <c r="U128" i="7"/>
  <c r="P133" i="7"/>
  <c r="M134" i="7"/>
  <c r="U143" i="7"/>
  <c r="P147" i="7"/>
  <c r="P148" i="7"/>
  <c r="U159" i="7"/>
  <c r="P162" i="7"/>
  <c r="U163" i="7"/>
  <c r="S167" i="7"/>
  <c r="X167" i="7" s="1"/>
  <c r="S180" i="7"/>
  <c r="X180" i="7" s="1"/>
  <c r="P207" i="7"/>
  <c r="P24" i="7"/>
  <c r="U31" i="7"/>
  <c r="P35" i="7"/>
  <c r="W4" i="7"/>
  <c r="U8" i="7"/>
  <c r="U9" i="7"/>
  <c r="W11" i="7"/>
  <c r="M17" i="7"/>
  <c r="N17" i="7" s="1"/>
  <c r="U38" i="7"/>
  <c r="W42" i="7"/>
  <c r="P53" i="7"/>
  <c r="M54" i="7"/>
  <c r="N54" i="7" s="1"/>
  <c r="P57" i="7"/>
  <c r="U62" i="7"/>
  <c r="U63" i="7"/>
  <c r="P66" i="7"/>
  <c r="M92" i="7"/>
  <c r="P103" i="7"/>
  <c r="M107" i="7"/>
  <c r="N107" i="7" s="1"/>
  <c r="W114" i="7"/>
  <c r="U117" i="7"/>
  <c r="U129" i="7"/>
  <c r="M135" i="7"/>
  <c r="N135" i="7" s="1"/>
  <c r="M136" i="7"/>
  <c r="U144" i="7"/>
  <c r="P163" i="7"/>
  <c r="P164" i="7"/>
  <c r="W172" i="7"/>
  <c r="W173" i="7"/>
  <c r="W190" i="7"/>
  <c r="P206" i="7"/>
  <c r="W3" i="8"/>
  <c r="AC3" i="8"/>
  <c r="AE3" i="8" s="1"/>
  <c r="AK89" i="8"/>
  <c r="M89" i="8"/>
  <c r="N89" i="8" s="1"/>
  <c r="Q46" i="9"/>
  <c r="R46" i="9"/>
  <c r="S46" i="9" s="1"/>
  <c r="U6" i="7"/>
  <c r="U39" i="7"/>
  <c r="U49" i="7"/>
  <c r="W56" i="7"/>
  <c r="M80" i="7"/>
  <c r="N80" i="7" s="1"/>
  <c r="S85" i="7"/>
  <c r="X85" i="7" s="1"/>
  <c r="W115" i="7"/>
  <c r="W116" i="7"/>
  <c r="X124" i="7"/>
  <c r="W129" i="7"/>
  <c r="U130" i="7"/>
  <c r="U133" i="7"/>
  <c r="W136" i="7"/>
  <c r="U145" i="7"/>
  <c r="P153" i="7"/>
  <c r="P165" i="7"/>
  <c r="U191" i="7"/>
  <c r="S204" i="7"/>
  <c r="X204" i="7" s="1"/>
  <c r="AC8" i="8"/>
  <c r="AE8" i="8" s="1"/>
  <c r="W8" i="8"/>
  <c r="M3" i="9"/>
  <c r="R223" i="9" s="1"/>
  <c r="M19" i="7"/>
  <c r="N28" i="7"/>
  <c r="W39" i="7"/>
  <c r="W49" i="7"/>
  <c r="U50" i="7"/>
  <c r="U53" i="7"/>
  <c r="U64" i="7"/>
  <c r="S86" i="7"/>
  <c r="X86" i="7" s="1"/>
  <c r="S95" i="7"/>
  <c r="X95" i="7" s="1"/>
  <c r="U103" i="7"/>
  <c r="W122" i="7"/>
  <c r="W130" i="7"/>
  <c r="W132" i="7"/>
  <c r="P136" i="7"/>
  <c r="P139" i="7"/>
  <c r="S140" i="7"/>
  <c r="X140" i="7" s="1"/>
  <c r="W145" i="7"/>
  <c r="U146" i="7"/>
  <c r="U149" i="7"/>
  <c r="W152" i="7"/>
  <c r="U161" i="7"/>
  <c r="M167" i="7"/>
  <c r="M168" i="7"/>
  <c r="P169" i="7"/>
  <c r="U177" i="7"/>
  <c r="M180" i="7"/>
  <c r="W191" i="7"/>
  <c r="W195" i="7"/>
  <c r="W203" i="7"/>
  <c r="P95" i="8"/>
  <c r="M95" i="8"/>
  <c r="R35" i="9"/>
  <c r="S35" i="9" s="1"/>
  <c r="Q36" i="9"/>
  <c r="M204" i="7"/>
  <c r="M7" i="8"/>
  <c r="U14" i="8"/>
  <c r="M18" i="8"/>
  <c r="M31" i="8"/>
  <c r="N31" i="8" s="1"/>
  <c r="P46" i="8"/>
  <c r="AK49" i="8"/>
  <c r="S57" i="8"/>
  <c r="X57" i="8" s="1"/>
  <c r="AK60" i="8"/>
  <c r="S69" i="8"/>
  <c r="X69" i="8" s="1"/>
  <c r="S78" i="8"/>
  <c r="U101" i="8"/>
  <c r="S103" i="8"/>
  <c r="X103" i="8" s="1"/>
  <c r="S113" i="8"/>
  <c r="X113" i="8" s="1"/>
  <c r="S133" i="8"/>
  <c r="X133" i="8" s="1"/>
  <c r="M141" i="8"/>
  <c r="U174" i="8"/>
  <c r="M182" i="8"/>
  <c r="U188" i="8"/>
  <c r="U5" i="9"/>
  <c r="U8" i="9"/>
  <c r="P10" i="9"/>
  <c r="AF10" i="9" s="1"/>
  <c r="R11" i="9"/>
  <c r="S11" i="9" s="1"/>
  <c r="U12" i="9"/>
  <c r="U17" i="9"/>
  <c r="S47" i="9"/>
  <c r="N47" i="9" s="1"/>
  <c r="P62" i="9"/>
  <c r="M21" i="8"/>
  <c r="U32" i="8"/>
  <c r="M39" i="8"/>
  <c r="M68" i="8"/>
  <c r="N68" i="8" s="1"/>
  <c r="M76" i="8"/>
  <c r="P101" i="8"/>
  <c r="M102" i="8"/>
  <c r="N102" i="8" s="1"/>
  <c r="S124" i="8"/>
  <c r="X124" i="8" s="1"/>
  <c r="P132" i="8"/>
  <c r="S143" i="8"/>
  <c r="S154" i="8"/>
  <c r="X154" i="8" s="1"/>
  <c r="S163" i="8"/>
  <c r="X163" i="8" s="1"/>
  <c r="M183" i="8"/>
  <c r="N183" i="8" s="1"/>
  <c r="W188" i="8"/>
  <c r="P198" i="8"/>
  <c r="S200" i="8"/>
  <c r="X200" i="8" s="1"/>
  <c r="R9" i="9"/>
  <c r="S9" i="9" s="1"/>
  <c r="N9" i="9" s="1"/>
  <c r="Q45" i="9"/>
  <c r="M48" i="9"/>
  <c r="U50" i="9"/>
  <c r="M70" i="9"/>
  <c r="N70" i="9" s="1"/>
  <c r="M162" i="9"/>
  <c r="U40" i="8"/>
  <c r="AC44" i="8"/>
  <c r="AE44" i="8" s="1"/>
  <c r="S45" i="8"/>
  <c r="X45" i="8" s="1"/>
  <c r="AK54" i="8"/>
  <c r="W64" i="8"/>
  <c r="X70" i="8"/>
  <c r="W77" i="8"/>
  <c r="AC88" i="8"/>
  <c r="AE88" i="8" s="1"/>
  <c r="AK93" i="8"/>
  <c r="W96" i="8"/>
  <c r="U102" i="8"/>
  <c r="U3" i="9"/>
  <c r="W39" i="9"/>
  <c r="R57" i="9"/>
  <c r="S57" i="9" s="1"/>
  <c r="Q57" i="9"/>
  <c r="U62" i="9"/>
  <c r="Q34" i="10"/>
  <c r="R34" i="10"/>
  <c r="S34" i="10" s="1"/>
  <c r="Q42" i="10"/>
  <c r="R42" i="10"/>
  <c r="S42" i="10" s="1"/>
  <c r="S211" i="7"/>
  <c r="X211" i="7" s="1"/>
  <c r="W5" i="8"/>
  <c r="M20" i="8"/>
  <c r="X30" i="8"/>
  <c r="P39" i="8"/>
  <c r="S42" i="8"/>
  <c r="X42" i="8" s="1"/>
  <c r="M47" i="8"/>
  <c r="N47" i="8" s="1"/>
  <c r="M57" i="8"/>
  <c r="P68" i="8"/>
  <c r="M69" i="8"/>
  <c r="P76" i="8"/>
  <c r="S86" i="8"/>
  <c r="X86" i="8" s="1"/>
  <c r="M112" i="8"/>
  <c r="N112" i="8" s="1"/>
  <c r="P121" i="8"/>
  <c r="M123" i="8"/>
  <c r="M133" i="8"/>
  <c r="W140" i="8"/>
  <c r="AC150" i="8"/>
  <c r="AE150" i="8" s="1"/>
  <c r="U179" i="8"/>
  <c r="P184" i="8"/>
  <c r="S209" i="8"/>
  <c r="X209" i="8" s="1"/>
  <c r="S211" i="8"/>
  <c r="X211" i="8" s="1"/>
  <c r="W10" i="9"/>
  <c r="W11" i="9"/>
  <c r="R33" i="9"/>
  <c r="S33" i="9" s="1"/>
  <c r="Q33" i="9"/>
  <c r="U38" i="9"/>
  <c r="U61" i="9"/>
  <c r="S170" i="9"/>
  <c r="U6" i="8"/>
  <c r="U7" i="8"/>
  <c r="S8" i="8"/>
  <c r="X8" i="8" s="1"/>
  <c r="S12" i="8"/>
  <c r="X12" i="8" s="1"/>
  <c r="P20" i="8"/>
  <c r="U30" i="8"/>
  <c r="X31" i="8"/>
  <c r="P52" i="8"/>
  <c r="S59" i="8"/>
  <c r="X59" i="8" s="1"/>
  <c r="P67" i="8"/>
  <c r="S71" i="8"/>
  <c r="X71" i="8" s="1"/>
  <c r="P75" i="8"/>
  <c r="S79" i="8"/>
  <c r="X79" i="8" s="1"/>
  <c r="M84" i="8"/>
  <c r="X89" i="8"/>
  <c r="S91" i="8"/>
  <c r="X91" i="8" s="1"/>
  <c r="U100" i="8"/>
  <c r="P102" i="8"/>
  <c r="S104" i="8"/>
  <c r="X104" i="8" s="1"/>
  <c r="S105" i="8"/>
  <c r="P112" i="8"/>
  <c r="U113" i="8"/>
  <c r="AC118" i="8"/>
  <c r="AE118" i="8" s="1"/>
  <c r="U133" i="8"/>
  <c r="S135" i="8"/>
  <c r="X135" i="8" s="1"/>
  <c r="S141" i="8"/>
  <c r="X141" i="8" s="1"/>
  <c r="S144" i="8"/>
  <c r="X144" i="8" s="1"/>
  <c r="S145" i="8"/>
  <c r="X145" i="8" s="1"/>
  <c r="M162" i="8"/>
  <c r="W179" i="8"/>
  <c r="M185" i="8"/>
  <c r="N185" i="8" s="1"/>
  <c r="P200" i="8"/>
  <c r="M201" i="8"/>
  <c r="N201" i="8" s="1"/>
  <c r="S213" i="8"/>
  <c r="X213" i="8" s="1"/>
  <c r="Q29" i="9"/>
  <c r="R32" i="9"/>
  <c r="S32" i="9" s="1"/>
  <c r="Q32" i="9"/>
  <c r="M34" i="9"/>
  <c r="P35" i="9"/>
  <c r="P45" i="9"/>
  <c r="M46" i="9"/>
  <c r="Q48" i="9"/>
  <c r="Q54" i="9"/>
  <c r="P58" i="9"/>
  <c r="Q60" i="9"/>
  <c r="Q70" i="9"/>
  <c r="W71" i="9"/>
  <c r="R148" i="9"/>
  <c r="S148" i="9" s="1"/>
  <c r="Q148" i="9"/>
  <c r="M184" i="9"/>
  <c r="S184" i="9"/>
  <c r="P184" i="9"/>
  <c r="Q33" i="10"/>
  <c r="R33" i="10"/>
  <c r="S33" i="10" s="1"/>
  <c r="N33" i="10" s="1"/>
  <c r="P208" i="7"/>
  <c r="M209" i="7"/>
  <c r="P9" i="8"/>
  <c r="M10" i="8"/>
  <c r="U19" i="8"/>
  <c r="M23" i="8"/>
  <c r="U31" i="8"/>
  <c r="M33" i="8"/>
  <c r="U38" i="8"/>
  <c r="S39" i="8"/>
  <c r="X39" i="8" s="1"/>
  <c r="X46" i="8"/>
  <c r="P47" i="8"/>
  <c r="S76" i="8"/>
  <c r="X76" i="8" s="1"/>
  <c r="U77" i="8"/>
  <c r="U89" i="8"/>
  <c r="X106" i="8"/>
  <c r="P120" i="8"/>
  <c r="M121" i="8"/>
  <c r="M134" i="8"/>
  <c r="M166" i="8"/>
  <c r="N166" i="8" s="1"/>
  <c r="P199" i="8"/>
  <c r="M210" i="8"/>
  <c r="N210" i="8" s="1"/>
  <c r="U70" i="9"/>
  <c r="M158" i="9"/>
  <c r="U162" i="9"/>
  <c r="U161" i="8"/>
  <c r="W181" i="8"/>
  <c r="W196" i="8"/>
  <c r="W48" i="9"/>
  <c r="R65" i="9"/>
  <c r="S65" i="9" s="1"/>
  <c r="Q65" i="9"/>
  <c r="AC19" i="8"/>
  <c r="AE19" i="8" s="1"/>
  <c r="M42" i="8"/>
  <c r="W56" i="8"/>
  <c r="M58" i="8"/>
  <c r="W66" i="8"/>
  <c r="M70" i="8"/>
  <c r="N70" i="8" s="1"/>
  <c r="W119" i="8"/>
  <c r="S127" i="8"/>
  <c r="M155" i="8"/>
  <c r="P166" i="8"/>
  <c r="S173" i="8"/>
  <c r="X173" i="8" s="1"/>
  <c r="W180" i="8"/>
  <c r="W182" i="8"/>
  <c r="U183" i="8"/>
  <c r="P205" i="8"/>
  <c r="P207" i="8"/>
  <c r="Q21" i="9"/>
  <c r="P29" i="9"/>
  <c r="R41" i="9"/>
  <c r="S41" i="9" s="1"/>
  <c r="Q41" i="9"/>
  <c r="Q52" i="9"/>
  <c r="Q68" i="9"/>
  <c r="M169" i="9"/>
  <c r="N169" i="9" s="1"/>
  <c r="S169" i="9"/>
  <c r="U190" i="7"/>
  <c r="S200" i="7"/>
  <c r="X200" i="7" s="1"/>
  <c r="U206" i="7"/>
  <c r="P210" i="7"/>
  <c r="P211" i="7"/>
  <c r="S4" i="8"/>
  <c r="X4" i="8" s="1"/>
  <c r="U9" i="8"/>
  <c r="M12" i="8"/>
  <c r="W32" i="8"/>
  <c r="P42" i="8"/>
  <c r="S44" i="8"/>
  <c r="X44" i="8" s="1"/>
  <c r="AC46" i="8"/>
  <c r="AE46" i="8" s="1"/>
  <c r="U47" i="8"/>
  <c r="AC52" i="8"/>
  <c r="AE52" i="8" s="1"/>
  <c r="P58" i="8"/>
  <c r="AC66" i="8"/>
  <c r="AE66" i="8" s="1"/>
  <c r="P70" i="8"/>
  <c r="M79" i="8"/>
  <c r="W82" i="8"/>
  <c r="M86" i="8"/>
  <c r="M92" i="8"/>
  <c r="W102" i="8"/>
  <c r="M107" i="8"/>
  <c r="N107" i="8" s="1"/>
  <c r="W111" i="8"/>
  <c r="P115" i="8"/>
  <c r="P116" i="8"/>
  <c r="M126" i="8"/>
  <c r="AC132" i="8"/>
  <c r="AE132" i="8" s="1"/>
  <c r="M144" i="8"/>
  <c r="W152" i="8"/>
  <c r="P154" i="8"/>
  <c r="W161" i="8"/>
  <c r="P167" i="8"/>
  <c r="M169" i="8"/>
  <c r="N169" i="8" s="1"/>
  <c r="M170" i="8"/>
  <c r="N170" i="8" s="1"/>
  <c r="U184" i="8"/>
  <c r="P187" i="8"/>
  <c r="U199" i="8"/>
  <c r="U200" i="8"/>
  <c r="P208" i="8"/>
  <c r="P209" i="8"/>
  <c r="P212" i="8"/>
  <c r="M213" i="8"/>
  <c r="M27" i="9"/>
  <c r="N27" i="9" s="1"/>
  <c r="P42" i="9"/>
  <c r="P43" i="9"/>
  <c r="Q44" i="9"/>
  <c r="W45" i="9"/>
  <c r="R64" i="9"/>
  <c r="S64" i="9" s="1"/>
  <c r="Q64" i="9"/>
  <c r="U158" i="9"/>
  <c r="P170" i="9"/>
  <c r="W206" i="7"/>
  <c r="U207" i="7"/>
  <c r="U212" i="7"/>
  <c r="P12" i="8"/>
  <c r="U23" i="8"/>
  <c r="W40" i="8"/>
  <c r="P54" i="8"/>
  <c r="W57" i="8"/>
  <c r="P59" i="8"/>
  <c r="AK77" i="8"/>
  <c r="U83" i="8"/>
  <c r="U85" i="8"/>
  <c r="M105" i="8"/>
  <c r="N146" i="8"/>
  <c r="P206" i="8"/>
  <c r="P211" i="8"/>
  <c r="R40" i="9"/>
  <c r="S40" i="9" s="1"/>
  <c r="Q40" i="9"/>
  <c r="S43" i="9"/>
  <c r="R73" i="9"/>
  <c r="S73" i="9" s="1"/>
  <c r="Q73" i="9"/>
  <c r="U208" i="7"/>
  <c r="U209" i="7"/>
  <c r="U211" i="7"/>
  <c r="W212" i="7"/>
  <c r="U11" i="8"/>
  <c r="W21" i="8"/>
  <c r="P25" i="8"/>
  <c r="M26" i="8"/>
  <c r="U41" i="8"/>
  <c r="U58" i="8"/>
  <c r="N64" i="8"/>
  <c r="U84" i="8"/>
  <c r="AK96" i="8"/>
  <c r="P104" i="8"/>
  <c r="S114" i="8"/>
  <c r="X114" i="8" s="1"/>
  <c r="AC124" i="8"/>
  <c r="AE124" i="8" s="1"/>
  <c r="X125" i="8"/>
  <c r="S134" i="8"/>
  <c r="X134" i="8" s="1"/>
  <c r="P145" i="8"/>
  <c r="P146" i="8"/>
  <c r="W156" i="8"/>
  <c r="S208" i="8"/>
  <c r="X208" i="8" s="1"/>
  <c r="S212" i="8"/>
  <c r="X212" i="8" s="1"/>
  <c r="Q30" i="9"/>
  <c r="W183" i="9"/>
  <c r="P194" i="7"/>
  <c r="P195" i="7"/>
  <c r="P196" i="7"/>
  <c r="P197" i="7"/>
  <c r="U199" i="7"/>
  <c r="W208" i="7"/>
  <c r="W209" i="7"/>
  <c r="U210" i="7"/>
  <c r="W211" i="7"/>
  <c r="W213" i="7"/>
  <c r="W11" i="8"/>
  <c r="M14" i="8"/>
  <c r="M50" i="8"/>
  <c r="W53" i="8"/>
  <c r="U59" i="8"/>
  <c r="P60" i="8"/>
  <c r="AK69" i="8"/>
  <c r="M87" i="8"/>
  <c r="W90" i="8"/>
  <c r="P91" i="8"/>
  <c r="P93" i="8"/>
  <c r="U97" i="8"/>
  <c r="M98" i="8"/>
  <c r="N98" i="8" s="1"/>
  <c r="P106" i="8"/>
  <c r="M109" i="8"/>
  <c r="N109" i="8" s="1"/>
  <c r="U114" i="8"/>
  <c r="U115" i="8"/>
  <c r="X119" i="8"/>
  <c r="U125" i="8"/>
  <c r="U134" i="8"/>
  <c r="S140" i="8"/>
  <c r="X140" i="8" s="1"/>
  <c r="W158" i="8"/>
  <c r="U166" i="8"/>
  <c r="P172" i="8"/>
  <c r="W173" i="8"/>
  <c r="U185" i="8"/>
  <c r="U201" i="8"/>
  <c r="U202" i="8"/>
  <c r="U205" i="8"/>
  <c r="U207" i="8"/>
  <c r="U208" i="8"/>
  <c r="W209" i="8"/>
  <c r="U210" i="8"/>
  <c r="U211" i="8"/>
  <c r="P6" i="9"/>
  <c r="AF6" i="9" s="1"/>
  <c r="P18" i="9"/>
  <c r="W19" i="9"/>
  <c r="M20" i="9"/>
  <c r="N20" i="9" s="1"/>
  <c r="Q28" i="9"/>
  <c r="S39" i="9"/>
  <c r="U42" i="9"/>
  <c r="M52" i="9"/>
  <c r="W56" i="9"/>
  <c r="S62" i="9"/>
  <c r="W123" i="9"/>
  <c r="M166" i="9"/>
  <c r="P179" i="7"/>
  <c r="S186" i="7"/>
  <c r="X186" i="7" s="1"/>
  <c r="U192" i="7"/>
  <c r="P198" i="7"/>
  <c r="P199" i="7"/>
  <c r="M200" i="7"/>
  <c r="W210" i="7"/>
  <c r="M4" i="8"/>
  <c r="AC11" i="8"/>
  <c r="AE11" i="8" s="1"/>
  <c r="M15" i="8"/>
  <c r="S18" i="8"/>
  <c r="X18" i="8" s="1"/>
  <c r="W24" i="8"/>
  <c r="M37" i="8"/>
  <c r="N37" i="8" s="1"/>
  <c r="W42" i="8"/>
  <c r="P50" i="8"/>
  <c r="P61" i="8"/>
  <c r="M73" i="8"/>
  <c r="N73" i="8" s="1"/>
  <c r="U79" i="8"/>
  <c r="S82" i="8"/>
  <c r="AK85" i="8"/>
  <c r="S95" i="8"/>
  <c r="S101" i="8"/>
  <c r="X101" i="8" s="1"/>
  <c r="W103" i="8"/>
  <c r="U104" i="8"/>
  <c r="W115" i="8"/>
  <c r="P117" i="8"/>
  <c r="M118" i="8"/>
  <c r="N118" i="8" s="1"/>
  <c r="M127" i="8"/>
  <c r="W134" i="8"/>
  <c r="P147" i="8"/>
  <c r="W149" i="8"/>
  <c r="P158" i="8"/>
  <c r="U169" i="8"/>
  <c r="P173" i="8"/>
  <c r="P174" i="8"/>
  <c r="M194" i="8"/>
  <c r="W201" i="8"/>
  <c r="W202" i="8"/>
  <c r="U204" i="8"/>
  <c r="W205" i="8"/>
  <c r="U206" i="8"/>
  <c r="W207" i="8"/>
  <c r="W208" i="8"/>
  <c r="W210" i="8"/>
  <c r="W211" i="8"/>
  <c r="M7" i="9"/>
  <c r="N7" i="9" s="1"/>
  <c r="M14" i="9"/>
  <c r="M15" i="9"/>
  <c r="M17" i="9"/>
  <c r="P19" i="9"/>
  <c r="P20" i="9"/>
  <c r="P24" i="9"/>
  <c r="Q37" i="9"/>
  <c r="M40" i="9"/>
  <c r="M51" i="9"/>
  <c r="P52" i="9"/>
  <c r="S54" i="9"/>
  <c r="N54" i="9" s="1"/>
  <c r="R190" i="9"/>
  <c r="S190" i="9" s="1"/>
  <c r="N190" i="9" s="1"/>
  <c r="Q190" i="9"/>
  <c r="W192" i="7"/>
  <c r="U194" i="7"/>
  <c r="U202" i="7"/>
  <c r="P5" i="8"/>
  <c r="S7" i="8"/>
  <c r="X7" i="8" s="1"/>
  <c r="U13" i="8"/>
  <c r="U25" i="8"/>
  <c r="W34" i="8"/>
  <c r="U43" i="8"/>
  <c r="M45" i="8"/>
  <c r="W48" i="8"/>
  <c r="P62" i="8"/>
  <c r="M81" i="8"/>
  <c r="W97" i="8"/>
  <c r="M110" i="8"/>
  <c r="S111" i="8"/>
  <c r="N111" i="8" s="1"/>
  <c r="AC115" i="8"/>
  <c r="AE115" i="8" s="1"/>
  <c r="U116" i="8"/>
  <c r="U126" i="8"/>
  <c r="P137" i="8"/>
  <c r="M139" i="8"/>
  <c r="N139" i="8" s="1"/>
  <c r="P149" i="8"/>
  <c r="P159" i="8"/>
  <c r="U168" i="8"/>
  <c r="P175" i="8"/>
  <c r="P176" i="8"/>
  <c r="S182" i="8"/>
  <c r="X182" i="8" s="1"/>
  <c r="M192" i="8"/>
  <c r="N192" i="8" s="1"/>
  <c r="M193" i="8"/>
  <c r="P195" i="8"/>
  <c r="W203" i="8"/>
  <c r="W204" i="8"/>
  <c r="W206" i="8"/>
  <c r="W212" i="8"/>
  <c r="P4" i="9"/>
  <c r="AF4" i="9" s="1"/>
  <c r="M8" i="9"/>
  <c r="N8" i="9" s="1"/>
  <c r="M11" i="9"/>
  <c r="M12" i="9"/>
  <c r="R19" i="9"/>
  <c r="S19" i="9" s="1"/>
  <c r="N19" i="9" s="1"/>
  <c r="Q20" i="9"/>
  <c r="R24" i="9"/>
  <c r="S24" i="9" s="1"/>
  <c r="Q25" i="9"/>
  <c r="U27" i="9"/>
  <c r="R49" i="9"/>
  <c r="S49" i="9" s="1"/>
  <c r="N49" i="9" s="1"/>
  <c r="Q49" i="9"/>
  <c r="R52" i="9"/>
  <c r="S52" i="9" s="1"/>
  <c r="W53" i="9"/>
  <c r="Q61" i="9"/>
  <c r="W193" i="7"/>
  <c r="W194" i="7"/>
  <c r="U195" i="7"/>
  <c r="M203" i="7"/>
  <c r="U3" i="8"/>
  <c r="P6" i="8"/>
  <c r="P30" i="8"/>
  <c r="U35" i="8"/>
  <c r="P44" i="8"/>
  <c r="U49" i="8"/>
  <c r="S52" i="8"/>
  <c r="X52" i="8" s="1"/>
  <c r="U72" i="8"/>
  <c r="W79" i="8"/>
  <c r="U80" i="8"/>
  <c r="U92" i="8"/>
  <c r="M100" i="8"/>
  <c r="N100" i="8" s="1"/>
  <c r="U107" i="8"/>
  <c r="W108" i="8"/>
  <c r="W116" i="8"/>
  <c r="U129" i="8"/>
  <c r="S152" i="8"/>
  <c r="X152" i="8" s="1"/>
  <c r="U156" i="8"/>
  <c r="N160" i="8"/>
  <c r="S161" i="8"/>
  <c r="X161" i="8" s="1"/>
  <c r="U170" i="8"/>
  <c r="U173" i="8"/>
  <c r="N178" i="8"/>
  <c r="S181" i="8"/>
  <c r="X181" i="8" s="1"/>
  <c r="W186" i="8"/>
  <c r="P190" i="8"/>
  <c r="M196" i="8"/>
  <c r="N196" i="8" s="1"/>
  <c r="S198" i="8"/>
  <c r="X198" i="8" s="1"/>
  <c r="Q16" i="9"/>
  <c r="M39" i="9"/>
  <c r="S48" i="9"/>
  <c r="M62" i="9"/>
  <c r="M189" i="9"/>
  <c r="P189" i="9"/>
  <c r="M56" i="9"/>
  <c r="N56" i="9" s="1"/>
  <c r="M59" i="9"/>
  <c r="M67" i="9"/>
  <c r="P69" i="9"/>
  <c r="M76" i="9"/>
  <c r="P79" i="9"/>
  <c r="U81" i="9"/>
  <c r="U83" i="9"/>
  <c r="S87" i="9"/>
  <c r="R88" i="9"/>
  <c r="S88" i="9" s="1"/>
  <c r="U89" i="9"/>
  <c r="S90" i="9"/>
  <c r="U91" i="9"/>
  <c r="W93" i="9"/>
  <c r="W94" i="9"/>
  <c r="W95" i="9"/>
  <c r="W96" i="9"/>
  <c r="U100" i="9"/>
  <c r="W102" i="9"/>
  <c r="Q113" i="9"/>
  <c r="M120" i="9"/>
  <c r="P124" i="9"/>
  <c r="U128" i="9"/>
  <c r="W132" i="9"/>
  <c r="Q145" i="9"/>
  <c r="P153" i="9"/>
  <c r="M168" i="9"/>
  <c r="P174" i="9"/>
  <c r="U176" i="9"/>
  <c r="U179" i="9"/>
  <c r="S180" i="9"/>
  <c r="N180" i="9" s="1"/>
  <c r="P186" i="9"/>
  <c r="M187" i="9"/>
  <c r="N187" i="9" s="1"/>
  <c r="U3" i="10"/>
  <c r="R4" i="10"/>
  <c r="S4" i="10" s="1"/>
  <c r="N4" i="10" s="1"/>
  <c r="W62" i="10"/>
  <c r="U62" i="10"/>
  <c r="M62" i="10"/>
  <c r="S81" i="10"/>
  <c r="N81" i="10" s="1"/>
  <c r="P66" i="9"/>
  <c r="U79" i="9"/>
  <c r="Q112" i="9"/>
  <c r="M118" i="9"/>
  <c r="P121" i="9"/>
  <c r="Q124" i="9"/>
  <c r="U125" i="9"/>
  <c r="P161" i="9"/>
  <c r="P169" i="9"/>
  <c r="P176" i="9"/>
  <c r="P182" i="9"/>
  <c r="P187" i="9"/>
  <c r="M191" i="9"/>
  <c r="Q210" i="9"/>
  <c r="P12" i="10"/>
  <c r="W22" i="10"/>
  <c r="Q41" i="10"/>
  <c r="R41" i="10"/>
  <c r="S41" i="10" s="1"/>
  <c r="N41" i="10" s="1"/>
  <c r="P44" i="10"/>
  <c r="Q50" i="10"/>
  <c r="R50" i="10"/>
  <c r="S50" i="10" s="1"/>
  <c r="P48" i="9"/>
  <c r="U53" i="9"/>
  <c r="P56" i="9"/>
  <c r="P59" i="9"/>
  <c r="P60" i="9"/>
  <c r="M63" i="9"/>
  <c r="M64" i="9"/>
  <c r="M65" i="9"/>
  <c r="M71" i="9"/>
  <c r="M72" i="9"/>
  <c r="N72" i="9" s="1"/>
  <c r="W79" i="9"/>
  <c r="W125" i="9"/>
  <c r="M147" i="9"/>
  <c r="M148" i="9"/>
  <c r="M150" i="9"/>
  <c r="M156" i="9"/>
  <c r="P159" i="9"/>
  <c r="M164" i="9"/>
  <c r="N164" i="9" s="1"/>
  <c r="M192" i="9"/>
  <c r="N192" i="9" s="1"/>
  <c r="M197" i="9"/>
  <c r="M202" i="9"/>
  <c r="M204" i="9"/>
  <c r="P42" i="10"/>
  <c r="M42" i="10"/>
  <c r="M82" i="10"/>
  <c r="U124" i="9"/>
  <c r="S159" i="9"/>
  <c r="N196" i="9"/>
  <c r="Q49" i="10"/>
  <c r="R49" i="10"/>
  <c r="S49" i="10" s="1"/>
  <c r="R70" i="10"/>
  <c r="S70" i="10" s="1"/>
  <c r="Q70" i="10"/>
  <c r="U84" i="10"/>
  <c r="P32" i="9"/>
  <c r="P34" i="9"/>
  <c r="W37" i="9"/>
  <c r="P39" i="9"/>
  <c r="U47" i="9"/>
  <c r="U52" i="9"/>
  <c r="U55" i="9"/>
  <c r="P57" i="9"/>
  <c r="W61" i="9"/>
  <c r="P63" i="9"/>
  <c r="W69" i="9"/>
  <c r="P71" i="9"/>
  <c r="Q72" i="9"/>
  <c r="W77" i="9"/>
  <c r="W78" i="9"/>
  <c r="U120" i="9"/>
  <c r="W122" i="9"/>
  <c r="W124" i="9"/>
  <c r="P148" i="9"/>
  <c r="P151" i="9"/>
  <c r="W153" i="9"/>
  <c r="R154" i="9"/>
  <c r="S154" i="9" s="1"/>
  <c r="W165" i="9"/>
  <c r="W166" i="9"/>
  <c r="U167" i="9"/>
  <c r="U168" i="9"/>
  <c r="P171" i="9"/>
  <c r="P172" i="9"/>
  <c r="Q173" i="9"/>
  <c r="U174" i="9"/>
  <c r="U188" i="9"/>
  <c r="S189" i="9"/>
  <c r="P190" i="9"/>
  <c r="P195" i="9"/>
  <c r="P202" i="9"/>
  <c r="R30" i="10"/>
  <c r="S30" i="10" s="1"/>
  <c r="Q30" i="10"/>
  <c r="P25" i="9"/>
  <c r="W29" i="9"/>
  <c r="P31" i="9"/>
  <c r="P33" i="9"/>
  <c r="U36" i="9"/>
  <c r="U39" i="9"/>
  <c r="W44" i="9"/>
  <c r="U48" i="9"/>
  <c r="U49" i="9"/>
  <c r="W50" i="9"/>
  <c r="W52" i="9"/>
  <c r="U56" i="9"/>
  <c r="U60" i="9"/>
  <c r="U63" i="9"/>
  <c r="U71" i="9"/>
  <c r="U75" i="9"/>
  <c r="M110" i="9"/>
  <c r="M111" i="9"/>
  <c r="N111" i="9" s="1"/>
  <c r="W112" i="9"/>
  <c r="P113" i="9"/>
  <c r="P116" i="9"/>
  <c r="U119" i="9"/>
  <c r="Q136" i="9"/>
  <c r="M142" i="9"/>
  <c r="W144" i="9"/>
  <c r="U149" i="9"/>
  <c r="R151" i="9"/>
  <c r="S151" i="9" s="1"/>
  <c r="N151" i="9" s="1"/>
  <c r="U156" i="9"/>
  <c r="W158" i="9"/>
  <c r="U164" i="9"/>
  <c r="W169" i="9"/>
  <c r="U173" i="9"/>
  <c r="W174" i="9"/>
  <c r="U185" i="9"/>
  <c r="W188" i="9"/>
  <c r="P194" i="9"/>
  <c r="M198" i="9"/>
  <c r="P200" i="9"/>
  <c r="M208" i="9"/>
  <c r="N208" i="9" s="1"/>
  <c r="M15" i="10"/>
  <c r="N15" i="10" s="1"/>
  <c r="Q25" i="10"/>
  <c r="Q26" i="10"/>
  <c r="W36" i="9"/>
  <c r="U40" i="9"/>
  <c r="U41" i="9"/>
  <c r="W42" i="9"/>
  <c r="W49" i="9"/>
  <c r="U57" i="9"/>
  <c r="W58" i="9"/>
  <c r="U64" i="9"/>
  <c r="U65" i="9"/>
  <c r="W66" i="9"/>
  <c r="U72" i="9"/>
  <c r="Q105" i="9"/>
  <c r="P112" i="9"/>
  <c r="U113" i="9"/>
  <c r="P115" i="9"/>
  <c r="W119" i="9"/>
  <c r="N140" i="9"/>
  <c r="P144" i="9"/>
  <c r="U145" i="9"/>
  <c r="R146" i="9"/>
  <c r="S146" i="9" s="1"/>
  <c r="N146" i="9" s="1"/>
  <c r="W149" i="9"/>
  <c r="U151" i="9"/>
  <c r="W156" i="9"/>
  <c r="W162" i="9"/>
  <c r="W164" i="9"/>
  <c r="U171" i="9"/>
  <c r="U172" i="9"/>
  <c r="W173" i="9"/>
  <c r="W185" i="9"/>
  <c r="P192" i="9"/>
  <c r="P193" i="9"/>
  <c r="S194" i="9"/>
  <c r="U195" i="9"/>
  <c r="P198" i="9"/>
  <c r="Q200" i="9"/>
  <c r="P203" i="9"/>
  <c r="U204" i="9"/>
  <c r="P206" i="9"/>
  <c r="P210" i="9"/>
  <c r="W15" i="10"/>
  <c r="M40" i="10"/>
  <c r="P40" i="10"/>
  <c r="W82" i="10"/>
  <c r="W102" i="10"/>
  <c r="U24" i="9"/>
  <c r="U25" i="9"/>
  <c r="W26" i="9"/>
  <c r="W28" i="9"/>
  <c r="U32" i="9"/>
  <c r="U33" i="9"/>
  <c r="W34" i="9"/>
  <c r="W41" i="9"/>
  <c r="W46" i="9"/>
  <c r="W54" i="9"/>
  <c r="W57" i="9"/>
  <c r="W65" i="9"/>
  <c r="U73" i="9"/>
  <c r="Q96" i="9"/>
  <c r="Q97" i="9"/>
  <c r="P111" i="9"/>
  <c r="R112" i="9"/>
  <c r="S112" i="9" s="1"/>
  <c r="W113" i="9"/>
  <c r="R114" i="9"/>
  <c r="S114" i="9" s="1"/>
  <c r="W118" i="9"/>
  <c r="P137" i="9"/>
  <c r="P143" i="9"/>
  <c r="W145" i="9"/>
  <c r="U148" i="9"/>
  <c r="W150" i="9"/>
  <c r="W154" i="9"/>
  <c r="W172" i="9"/>
  <c r="W184" i="9"/>
  <c r="W190" i="9"/>
  <c r="U196" i="9"/>
  <c r="Q198" i="9"/>
  <c r="U201" i="9"/>
  <c r="U202" i="9"/>
  <c r="Q206" i="9"/>
  <c r="R210" i="9"/>
  <c r="S210" i="9" s="1"/>
  <c r="P211" i="9"/>
  <c r="M212" i="9"/>
  <c r="Q12" i="10"/>
  <c r="Q14" i="10"/>
  <c r="R38" i="10"/>
  <c r="S38" i="10" s="1"/>
  <c r="Q38" i="10"/>
  <c r="W166" i="10"/>
  <c r="W38" i="9"/>
  <c r="W62" i="9"/>
  <c r="W64" i="9"/>
  <c r="W70" i="9"/>
  <c r="W72" i="9"/>
  <c r="Q90" i="9"/>
  <c r="Q101" i="9"/>
  <c r="M107" i="9"/>
  <c r="M108" i="9"/>
  <c r="U114" i="9"/>
  <c r="U116" i="9"/>
  <c r="Q129" i="9"/>
  <c r="M134" i="9"/>
  <c r="M136" i="9"/>
  <c r="N136" i="9" s="1"/>
  <c r="P140" i="9"/>
  <c r="R143" i="9"/>
  <c r="S143" i="9" s="1"/>
  <c r="U144" i="9"/>
  <c r="W146" i="9"/>
  <c r="W148" i="9"/>
  <c r="W170" i="9"/>
  <c r="U193" i="9"/>
  <c r="W196" i="9"/>
  <c r="U199" i="9"/>
  <c r="W201" i="9"/>
  <c r="W203" i="9"/>
  <c r="P209" i="9"/>
  <c r="Q211" i="9"/>
  <c r="U11" i="10"/>
  <c r="R12" i="10"/>
  <c r="S12" i="10" s="1"/>
  <c r="P15" i="10"/>
  <c r="M25" i="10"/>
  <c r="M27" i="10"/>
  <c r="N27" i="10" s="1"/>
  <c r="S46" i="10"/>
  <c r="N46" i="10" s="1"/>
  <c r="S64" i="10"/>
  <c r="W81" i="10"/>
  <c r="Q85" i="9"/>
  <c r="Q89" i="9"/>
  <c r="P105" i="9"/>
  <c r="W114" i="9"/>
  <c r="Q128" i="9"/>
  <c r="W135" i="9"/>
  <c r="W136" i="9"/>
  <c r="Q140" i="9"/>
  <c r="R212" i="9"/>
  <c r="S212" i="9" s="1"/>
  <c r="Q15" i="10"/>
  <c r="P17" i="10"/>
  <c r="R54" i="10"/>
  <c r="S54" i="10" s="1"/>
  <c r="Q54" i="10"/>
  <c r="M94" i="9"/>
  <c r="M95" i="9"/>
  <c r="N95" i="9" s="1"/>
  <c r="M96" i="9"/>
  <c r="M97" i="9"/>
  <c r="M102" i="9"/>
  <c r="M103" i="9"/>
  <c r="W111" i="9"/>
  <c r="Q122" i="9"/>
  <c r="M131" i="9"/>
  <c r="M132" i="9"/>
  <c r="N132" i="9" s="1"/>
  <c r="R138" i="9"/>
  <c r="S138" i="9" s="1"/>
  <c r="W141" i="9"/>
  <c r="W142" i="9"/>
  <c r="S179" i="9"/>
  <c r="N179" i="9" s="1"/>
  <c r="W192" i="9"/>
  <c r="W200" i="9"/>
  <c r="W206" i="9"/>
  <c r="W209" i="9"/>
  <c r="U211" i="9"/>
  <c r="U212" i="9"/>
  <c r="U10" i="10"/>
  <c r="Q17" i="10"/>
  <c r="P18" i="10"/>
  <c r="M21" i="10"/>
  <c r="M22" i="10"/>
  <c r="N22" i="10" s="1"/>
  <c r="M24" i="10"/>
  <c r="N24" i="10" s="1"/>
  <c r="P25" i="10"/>
  <c r="W31" i="10"/>
  <c r="M38" i="10"/>
  <c r="N182" i="10"/>
  <c r="Q79" i="9"/>
  <c r="R36" i="10"/>
  <c r="S36" i="10" s="1"/>
  <c r="Q36" i="10"/>
  <c r="P64" i="10"/>
  <c r="M64" i="10"/>
  <c r="M80" i="9"/>
  <c r="M83" i="9"/>
  <c r="M84" i="9"/>
  <c r="M85" i="9"/>
  <c r="M89" i="9"/>
  <c r="M91" i="9"/>
  <c r="M92" i="9"/>
  <c r="N92" i="9" s="1"/>
  <c r="R106" i="9"/>
  <c r="S106" i="9" s="1"/>
  <c r="Q121" i="9"/>
  <c r="M126" i="9"/>
  <c r="M128" i="9"/>
  <c r="N128" i="9" s="1"/>
  <c r="Q160" i="9"/>
  <c r="S161" i="9"/>
  <c r="N161" i="9" s="1"/>
  <c r="Q170" i="9"/>
  <c r="S175" i="9"/>
  <c r="Q177" i="9"/>
  <c r="U9" i="10"/>
  <c r="Q19" i="10"/>
  <c r="P20" i="10"/>
  <c r="Q28" i="10"/>
  <c r="R62" i="10"/>
  <c r="S62" i="10" s="1"/>
  <c r="Q62" i="10"/>
  <c r="Q69" i="9"/>
  <c r="M86" i="9"/>
  <c r="M87" i="9"/>
  <c r="P100" i="9"/>
  <c r="Q120" i="9"/>
  <c r="W128" i="9"/>
  <c r="P129" i="9"/>
  <c r="U133" i="9"/>
  <c r="Q153" i="9"/>
  <c r="M178" i="9"/>
  <c r="U4" i="10"/>
  <c r="Q6" i="10"/>
  <c r="U19" i="10"/>
  <c r="Q20" i="10"/>
  <c r="U25" i="10"/>
  <c r="U26" i="10"/>
  <c r="U28" i="10"/>
  <c r="S35" i="10"/>
  <c r="S43" i="10"/>
  <c r="N43" i="10" s="1"/>
  <c r="R52" i="10"/>
  <c r="S52" i="10" s="1"/>
  <c r="N52" i="10" s="1"/>
  <c r="Q52" i="10"/>
  <c r="R177" i="10"/>
  <c r="S177" i="10" s="1"/>
  <c r="Q177" i="10"/>
  <c r="Q75" i="9"/>
  <c r="M77" i="9"/>
  <c r="M78" i="9"/>
  <c r="M79" i="9"/>
  <c r="U97" i="9"/>
  <c r="P99" i="9"/>
  <c r="S101" i="9"/>
  <c r="U103" i="9"/>
  <c r="M123" i="9"/>
  <c r="M124" i="9"/>
  <c r="W133" i="9"/>
  <c r="P166" i="9"/>
  <c r="S173" i="9"/>
  <c r="W178" i="9"/>
  <c r="M183" i="9"/>
  <c r="S6" i="10"/>
  <c r="N6" i="10" s="1"/>
  <c r="W25" i="10"/>
  <c r="W26" i="10"/>
  <c r="P36" i="10"/>
  <c r="M36" i="10"/>
  <c r="W38" i="10"/>
  <c r="S201" i="10"/>
  <c r="M201" i="10"/>
  <c r="S98" i="10"/>
  <c r="N98" i="10" s="1"/>
  <c r="Q117" i="10"/>
  <c r="S134" i="10"/>
  <c r="S162" i="10"/>
  <c r="N162" i="10" s="1"/>
  <c r="Q178" i="10"/>
  <c r="Q182" i="10"/>
  <c r="Q181" i="10"/>
  <c r="Q198" i="10"/>
  <c r="S199" i="10"/>
  <c r="S32" i="11"/>
  <c r="X32" i="11" s="1"/>
  <c r="P37" i="11"/>
  <c r="Q57" i="10"/>
  <c r="Q58" i="10"/>
  <c r="P88" i="10"/>
  <c r="M101" i="10"/>
  <c r="U102" i="10"/>
  <c r="U104" i="10"/>
  <c r="P118" i="10"/>
  <c r="P121" i="10"/>
  <c r="P122" i="10"/>
  <c r="M137" i="10"/>
  <c r="N137" i="10" s="1"/>
  <c r="M163" i="10"/>
  <c r="P169" i="10"/>
  <c r="M200" i="10"/>
  <c r="M210" i="10"/>
  <c r="P36" i="11"/>
  <c r="P115" i="11"/>
  <c r="M115" i="11"/>
  <c r="P165" i="10"/>
  <c r="P170" i="10"/>
  <c r="P201" i="10"/>
  <c r="M33" i="11"/>
  <c r="U37" i="11"/>
  <c r="P131" i="11"/>
  <c r="M131" i="11"/>
  <c r="W139" i="10"/>
  <c r="U166" i="10"/>
  <c r="S170" i="10"/>
  <c r="N170" i="10" s="1"/>
  <c r="R195" i="10"/>
  <c r="S195" i="10" s="1"/>
  <c r="Q195" i="10"/>
  <c r="R196" i="10"/>
  <c r="S196" i="10" s="1"/>
  <c r="Q196" i="10"/>
  <c r="S44" i="10"/>
  <c r="N44" i="10" s="1"/>
  <c r="S48" i="10"/>
  <c r="N48" i="10" s="1"/>
  <c r="S55" i="10"/>
  <c r="N55" i="10" s="1"/>
  <c r="M57" i="10"/>
  <c r="M59" i="10"/>
  <c r="N59" i="10" s="1"/>
  <c r="Q67" i="10"/>
  <c r="S77" i="10"/>
  <c r="M79" i="10"/>
  <c r="M80" i="10"/>
  <c r="P81" i="10"/>
  <c r="P82" i="10"/>
  <c r="W83" i="10"/>
  <c r="S94" i="10"/>
  <c r="M97" i="10"/>
  <c r="P99" i="10"/>
  <c r="W101" i="10"/>
  <c r="Q108" i="10"/>
  <c r="S109" i="10"/>
  <c r="M115" i="10"/>
  <c r="U118" i="10"/>
  <c r="Q119" i="10"/>
  <c r="P136" i="10"/>
  <c r="Q137" i="10"/>
  <c r="W138" i="10"/>
  <c r="S157" i="10"/>
  <c r="U164" i="10"/>
  <c r="Q167" i="10"/>
  <c r="P176" i="10"/>
  <c r="N187" i="10"/>
  <c r="S193" i="10"/>
  <c r="P206" i="10"/>
  <c r="P207" i="10"/>
  <c r="S4" i="11"/>
  <c r="X4" i="11" s="1"/>
  <c r="N10" i="11"/>
  <c r="M32" i="11"/>
  <c r="P33" i="11"/>
  <c r="U35" i="11"/>
  <c r="P56" i="10"/>
  <c r="W57" i="10"/>
  <c r="M78" i="10"/>
  <c r="N78" i="10" s="1"/>
  <c r="U82" i="10"/>
  <c r="U85" i="10"/>
  <c r="W87" i="10"/>
  <c r="U99" i="10"/>
  <c r="U100" i="10"/>
  <c r="M110" i="10"/>
  <c r="N110" i="10" s="1"/>
  <c r="M112" i="10"/>
  <c r="M113" i="10"/>
  <c r="M114" i="10"/>
  <c r="N114" i="10" s="1"/>
  <c r="P116" i="10"/>
  <c r="P117" i="10"/>
  <c r="W118" i="10"/>
  <c r="U119" i="10"/>
  <c r="W121" i="10"/>
  <c r="M132" i="10"/>
  <c r="N132" i="10" s="1"/>
  <c r="P134" i="10"/>
  <c r="U136" i="10"/>
  <c r="U137" i="10"/>
  <c r="M160" i="10"/>
  <c r="P162" i="10"/>
  <c r="W164" i="10"/>
  <c r="U167" i="10"/>
  <c r="W169" i="10"/>
  <c r="Q173" i="10"/>
  <c r="P178" i="10"/>
  <c r="P180" i="10"/>
  <c r="M183" i="10"/>
  <c r="M197" i="10"/>
  <c r="N197" i="10" s="1"/>
  <c r="W200" i="10"/>
  <c r="S207" i="10"/>
  <c r="P6" i="11"/>
  <c r="M6" i="11"/>
  <c r="N6" i="11" s="1"/>
  <c r="P32" i="11"/>
  <c r="S97" i="11"/>
  <c r="X97" i="11" s="1"/>
  <c r="S113" i="11"/>
  <c r="X113" i="11" s="1"/>
  <c r="P98" i="10"/>
  <c r="W99" i="10"/>
  <c r="S116" i="10"/>
  <c r="U117" i="10"/>
  <c r="W137" i="10"/>
  <c r="W163" i="10"/>
  <c r="W171" i="10"/>
  <c r="U175" i="10"/>
  <c r="S178" i="10"/>
  <c r="N178" i="10" s="1"/>
  <c r="S208" i="10"/>
  <c r="U33" i="11"/>
  <c r="S131" i="11"/>
  <c r="X131" i="11" s="1"/>
  <c r="W137" i="11"/>
  <c r="AC137" i="11"/>
  <c r="AE137" i="11" s="1"/>
  <c r="R57" i="10"/>
  <c r="S57" i="10" s="1"/>
  <c r="W117" i="10"/>
  <c r="U135" i="10"/>
  <c r="Q161" i="10"/>
  <c r="W173" i="10"/>
  <c r="W174" i="10"/>
  <c r="U211" i="10"/>
  <c r="M15" i="11"/>
  <c r="X24" i="11"/>
  <c r="S41" i="11"/>
  <c r="X41" i="11" s="1"/>
  <c r="M32" i="10"/>
  <c r="M39" i="10"/>
  <c r="N39" i="10" s="1"/>
  <c r="P41" i="10"/>
  <c r="P49" i="10"/>
  <c r="P51" i="10"/>
  <c r="P54" i="10"/>
  <c r="W55" i="10"/>
  <c r="R58" i="10"/>
  <c r="S58" i="10" s="1"/>
  <c r="N58" i="10" s="1"/>
  <c r="U59" i="10"/>
  <c r="M63" i="10"/>
  <c r="W65" i="10"/>
  <c r="S71" i="10"/>
  <c r="W76" i="10"/>
  <c r="M77" i="10"/>
  <c r="U78" i="10"/>
  <c r="Q79" i="10"/>
  <c r="W80" i="10"/>
  <c r="W98" i="10"/>
  <c r="S106" i="10"/>
  <c r="N106" i="10" s="1"/>
  <c r="M109" i="10"/>
  <c r="U110" i="10"/>
  <c r="R112" i="10"/>
  <c r="S112" i="10" s="1"/>
  <c r="N112" i="10" s="1"/>
  <c r="Q113" i="10"/>
  <c r="P114" i="10"/>
  <c r="S125" i="10"/>
  <c r="N125" i="10" s="1"/>
  <c r="M130" i="10"/>
  <c r="P131" i="10"/>
  <c r="W135" i="10"/>
  <c r="S149" i="10"/>
  <c r="M156" i="10"/>
  <c r="U157" i="10"/>
  <c r="P158" i="10"/>
  <c r="U160" i="10"/>
  <c r="U161" i="10"/>
  <c r="U182" i="10"/>
  <c r="Q183" i="10"/>
  <c r="U187" i="10"/>
  <c r="U197" i="10"/>
  <c r="U212" i="10"/>
  <c r="P5" i="11"/>
  <c r="M27" i="11"/>
  <c r="M28" i="11"/>
  <c r="P29" i="11"/>
  <c r="U31" i="11"/>
  <c r="S40" i="11"/>
  <c r="X40" i="11" s="1"/>
  <c r="P63" i="11"/>
  <c r="P64" i="11"/>
  <c r="AC73" i="11"/>
  <c r="AE73" i="11" s="1"/>
  <c r="W73" i="11"/>
  <c r="P80" i="11"/>
  <c r="M30" i="10"/>
  <c r="P33" i="10"/>
  <c r="P35" i="10"/>
  <c r="P38" i="10"/>
  <c r="P43" i="10"/>
  <c r="M47" i="10"/>
  <c r="P48" i="10"/>
  <c r="P50" i="10"/>
  <c r="U51" i="10"/>
  <c r="U53" i="10"/>
  <c r="Q60" i="10"/>
  <c r="U61" i="10"/>
  <c r="P65" i="10"/>
  <c r="P67" i="10"/>
  <c r="P70" i="10"/>
  <c r="M75" i="10"/>
  <c r="P76" i="10"/>
  <c r="P77" i="10"/>
  <c r="U79" i="10"/>
  <c r="M92" i="10"/>
  <c r="P94" i="10"/>
  <c r="P95" i="10"/>
  <c r="U96" i="10"/>
  <c r="W97" i="10"/>
  <c r="S105" i="10"/>
  <c r="P107" i="10"/>
  <c r="P108" i="10"/>
  <c r="P109" i="10"/>
  <c r="Q111" i="10"/>
  <c r="U112" i="10"/>
  <c r="U114" i="10"/>
  <c r="W115" i="10"/>
  <c r="U127" i="10"/>
  <c r="M129" i="10"/>
  <c r="U132" i="10"/>
  <c r="W133" i="10"/>
  <c r="S142" i="10"/>
  <c r="M150" i="10"/>
  <c r="M152" i="10"/>
  <c r="M154" i="10"/>
  <c r="N154" i="10" s="1"/>
  <c r="M155" i="10"/>
  <c r="U158" i="10"/>
  <c r="Q159" i="10"/>
  <c r="W161" i="10"/>
  <c r="W179" i="10"/>
  <c r="W182" i="10"/>
  <c r="U183" i="10"/>
  <c r="W185" i="10"/>
  <c r="P190" i="10"/>
  <c r="P191" i="10"/>
  <c r="M193" i="10"/>
  <c r="P194" i="10"/>
  <c r="P195" i="10"/>
  <c r="W197" i="10"/>
  <c r="W213" i="10"/>
  <c r="P4" i="11"/>
  <c r="U6" i="11"/>
  <c r="M21" i="11"/>
  <c r="M22" i="11"/>
  <c r="M25" i="11"/>
  <c r="N25" i="11" s="1"/>
  <c r="P28" i="11"/>
  <c r="S39" i="11"/>
  <c r="X39" i="11" s="1"/>
  <c r="M43" i="11"/>
  <c r="W52" i="11"/>
  <c r="AC52" i="11"/>
  <c r="AE52" i="11" s="1"/>
  <c r="S77" i="11"/>
  <c r="X77" i="11" s="1"/>
  <c r="P46" i="10"/>
  <c r="W56" i="10"/>
  <c r="P66" i="10"/>
  <c r="W70" i="10"/>
  <c r="M74" i="10"/>
  <c r="S76" i="10"/>
  <c r="N76" i="10" s="1"/>
  <c r="W92" i="10"/>
  <c r="Q95" i="10"/>
  <c r="W96" i="10"/>
  <c r="Q104" i="10"/>
  <c r="U113" i="10"/>
  <c r="W114" i="10"/>
  <c r="M126" i="10"/>
  <c r="N127" i="10"/>
  <c r="M128" i="10"/>
  <c r="W132" i="10"/>
  <c r="N151" i="10"/>
  <c r="P157" i="10"/>
  <c r="W158" i="10"/>
  <c r="R190" i="10"/>
  <c r="S190" i="10" s="1"/>
  <c r="U194" i="10"/>
  <c r="U195" i="10"/>
  <c r="M24" i="11"/>
  <c r="N24" i="11" s="1"/>
  <c r="M41" i="11"/>
  <c r="U41" i="10"/>
  <c r="Q46" i="10"/>
  <c r="U49" i="10"/>
  <c r="U52" i="10"/>
  <c r="S66" i="10"/>
  <c r="M70" i="10"/>
  <c r="U95" i="10"/>
  <c r="S102" i="10"/>
  <c r="S108" i="10"/>
  <c r="N108" i="10" s="1"/>
  <c r="W131" i="10"/>
  <c r="Q153" i="10"/>
  <c r="S191" i="10"/>
  <c r="N191" i="10" s="1"/>
  <c r="W14" i="11"/>
  <c r="X103" i="11"/>
  <c r="P31" i="10"/>
  <c r="U33" i="10"/>
  <c r="U36" i="10"/>
  <c r="W40" i="10"/>
  <c r="W41" i="10"/>
  <c r="Q44" i="10"/>
  <c r="U47" i="10"/>
  <c r="W49" i="10"/>
  <c r="W50" i="10"/>
  <c r="W52" i="10"/>
  <c r="W60" i="10"/>
  <c r="U67" i="10"/>
  <c r="W71" i="10"/>
  <c r="P73" i="10"/>
  <c r="P74" i="10"/>
  <c r="U75" i="10"/>
  <c r="S87" i="10"/>
  <c r="N87" i="10" s="1"/>
  <c r="S88" i="10"/>
  <c r="R92" i="10"/>
  <c r="S92" i="10" s="1"/>
  <c r="W95" i="10"/>
  <c r="U107" i="10"/>
  <c r="S119" i="10"/>
  <c r="N119" i="10" s="1"/>
  <c r="S121" i="10"/>
  <c r="S122" i="10"/>
  <c r="P126" i="10"/>
  <c r="Q129" i="10"/>
  <c r="M149" i="10"/>
  <c r="U152" i="10"/>
  <c r="S165" i="10"/>
  <c r="S167" i="10"/>
  <c r="Q170" i="10"/>
  <c r="AC14" i="11"/>
  <c r="AE14" i="11" s="1"/>
  <c r="S36" i="11"/>
  <c r="AC60" i="11"/>
  <c r="AE60" i="11" s="1"/>
  <c r="W62" i="11"/>
  <c r="AC62" i="11"/>
  <c r="AE62" i="11" s="1"/>
  <c r="AC66" i="11"/>
  <c r="AE66" i="11" s="1"/>
  <c r="W66" i="11"/>
  <c r="U31" i="10"/>
  <c r="W36" i="10"/>
  <c r="W42" i="10"/>
  <c r="W54" i="10"/>
  <c r="W64" i="10"/>
  <c r="Q68" i="10"/>
  <c r="U69" i="10"/>
  <c r="P71" i="10"/>
  <c r="Q74" i="10"/>
  <c r="W75" i="10"/>
  <c r="S86" i="10"/>
  <c r="N86" i="10" s="1"/>
  <c r="M89" i="10"/>
  <c r="P91" i="10"/>
  <c r="Q100" i="10"/>
  <c r="S101" i="10"/>
  <c r="M103" i="10"/>
  <c r="M104" i="10"/>
  <c r="P106" i="10"/>
  <c r="W107" i="10"/>
  <c r="S120" i="10"/>
  <c r="M123" i="10"/>
  <c r="U126" i="10"/>
  <c r="U128" i="10"/>
  <c r="U129" i="10"/>
  <c r="S138" i="10"/>
  <c r="M140" i="10"/>
  <c r="N140" i="10" s="1"/>
  <c r="M144" i="10"/>
  <c r="M146" i="10"/>
  <c r="N146" i="10" s="1"/>
  <c r="P148" i="10"/>
  <c r="P149" i="10"/>
  <c r="Q151" i="10"/>
  <c r="Q154" i="10"/>
  <c r="S168" i="10"/>
  <c r="N168" i="10" s="1"/>
  <c r="Q172" i="10"/>
  <c r="W190" i="10"/>
  <c r="Q204" i="10"/>
  <c r="X17" i="11"/>
  <c r="U21" i="11"/>
  <c r="U25" i="11"/>
  <c r="S35" i="11"/>
  <c r="X35" i="11" s="1"/>
  <c r="P40" i="11"/>
  <c r="U43" i="11"/>
  <c r="M84" i="10"/>
  <c r="N84" i="10" s="1"/>
  <c r="W89" i="10"/>
  <c r="M102" i="10"/>
  <c r="M139" i="10"/>
  <c r="W146" i="10"/>
  <c r="M166" i="10"/>
  <c r="N166" i="10" s="1"/>
  <c r="R175" i="10"/>
  <c r="S175" i="10" s="1"/>
  <c r="Q175" i="10"/>
  <c r="Q201" i="10"/>
  <c r="Q200" i="10"/>
  <c r="M37" i="11"/>
  <c r="M103" i="11"/>
  <c r="X75" i="11"/>
  <c r="P77" i="11"/>
  <c r="P97" i="11"/>
  <c r="P180" i="11"/>
  <c r="S96" i="11"/>
  <c r="X96" i="11" s="1"/>
  <c r="P98" i="11"/>
  <c r="S112" i="11"/>
  <c r="X112" i="11" s="1"/>
  <c r="P114" i="11"/>
  <c r="P130" i="11"/>
  <c r="S132" i="11"/>
  <c r="X132" i="11" s="1"/>
  <c r="M144" i="11"/>
  <c r="M145" i="11"/>
  <c r="M164" i="11"/>
  <c r="M165" i="11"/>
  <c r="P181" i="11"/>
  <c r="P99" i="11"/>
  <c r="P143" i="11"/>
  <c r="U66" i="11"/>
  <c r="P67" i="11"/>
  <c r="M68" i="11"/>
  <c r="M83" i="11"/>
  <c r="S98" i="11"/>
  <c r="X98" i="11" s="1"/>
  <c r="P100" i="11"/>
  <c r="M102" i="11"/>
  <c r="S114" i="11"/>
  <c r="X114" i="11" s="1"/>
  <c r="P116" i="11"/>
  <c r="M117" i="11"/>
  <c r="P132" i="11"/>
  <c r="M133" i="11"/>
  <c r="S134" i="11"/>
  <c r="X134" i="11" s="1"/>
  <c r="W140" i="11"/>
  <c r="P146" i="11"/>
  <c r="AC159" i="11"/>
  <c r="AE159" i="11" s="1"/>
  <c r="W162" i="11"/>
  <c r="P165" i="11"/>
  <c r="S181" i="11"/>
  <c r="X181" i="11" s="1"/>
  <c r="P183" i="11"/>
  <c r="U113" i="11"/>
  <c r="U114" i="11"/>
  <c r="U129" i="11"/>
  <c r="U130" i="11"/>
  <c r="W142" i="11"/>
  <c r="S143" i="11"/>
  <c r="X143" i="11" s="1"/>
  <c r="M147" i="11"/>
  <c r="S148" i="11"/>
  <c r="X148" i="11" s="1"/>
  <c r="P184" i="11"/>
  <c r="P199" i="10"/>
  <c r="U24" i="11"/>
  <c r="P43" i="11"/>
  <c r="P44" i="11"/>
  <c r="U67" i="11"/>
  <c r="P70" i="11"/>
  <c r="P102" i="11"/>
  <c r="M104" i="11"/>
  <c r="P118" i="11"/>
  <c r="M119" i="11"/>
  <c r="M120" i="11"/>
  <c r="P134" i="11"/>
  <c r="M135" i="11"/>
  <c r="M136" i="11"/>
  <c r="AC142" i="11"/>
  <c r="AE142" i="11" s="1"/>
  <c r="U143" i="11"/>
  <c r="P147" i="11"/>
  <c r="U165" i="11"/>
  <c r="S174" i="11"/>
  <c r="X174" i="11" s="1"/>
  <c r="P185" i="11"/>
  <c r="W186" i="11"/>
  <c r="W188" i="11"/>
  <c r="W212" i="11"/>
  <c r="S183" i="10"/>
  <c r="W192" i="10"/>
  <c r="W193" i="10"/>
  <c r="P197" i="10"/>
  <c r="U200" i="10"/>
  <c r="U4" i="11"/>
  <c r="U5" i="11"/>
  <c r="M9" i="11"/>
  <c r="N9" i="11" s="1"/>
  <c r="S14" i="11"/>
  <c r="X14" i="11" s="1"/>
  <c r="U26" i="11"/>
  <c r="P45" i="11"/>
  <c r="P46" i="11"/>
  <c r="M49" i="11"/>
  <c r="S55" i="11"/>
  <c r="X55" i="11" s="1"/>
  <c r="P71" i="11"/>
  <c r="U79" i="11"/>
  <c r="U99" i="11"/>
  <c r="U100" i="11"/>
  <c r="P103" i="11"/>
  <c r="U115" i="11"/>
  <c r="U116" i="11"/>
  <c r="U131" i="11"/>
  <c r="U132" i="11"/>
  <c r="U144" i="11"/>
  <c r="W145" i="11"/>
  <c r="U146" i="11"/>
  <c r="W165" i="11"/>
  <c r="U166" i="11"/>
  <c r="P169" i="11"/>
  <c r="W170" i="11"/>
  <c r="U184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Q211" i="10"/>
  <c r="W5" i="11"/>
  <c r="S15" i="11"/>
  <c r="X15" i="11" s="1"/>
  <c r="U42" i="11"/>
  <c r="S57" i="11"/>
  <c r="X57" i="11" s="1"/>
  <c r="U68" i="11"/>
  <c r="U69" i="11"/>
  <c r="U80" i="11"/>
  <c r="U81" i="11"/>
  <c r="S138" i="11"/>
  <c r="X138" i="11" s="1"/>
  <c r="W146" i="11"/>
  <c r="P151" i="11"/>
  <c r="AC165" i="11"/>
  <c r="AE165" i="11" s="1"/>
  <c r="U168" i="11"/>
  <c r="P170" i="11"/>
  <c r="W172" i="11"/>
  <c r="S176" i="11"/>
  <c r="X176" i="11" s="1"/>
  <c r="U174" i="10"/>
  <c r="U180" i="10"/>
  <c r="U181" i="10"/>
  <c r="S188" i="10"/>
  <c r="N188" i="10" s="1"/>
  <c r="U196" i="10"/>
  <c r="M204" i="10"/>
  <c r="S209" i="10"/>
  <c r="AC5" i="11"/>
  <c r="AE5" i="11" s="1"/>
  <c r="P7" i="11"/>
  <c r="P9" i="11"/>
  <c r="W11" i="11"/>
  <c r="U12" i="11"/>
  <c r="M13" i="11"/>
  <c r="N13" i="11" s="1"/>
  <c r="P49" i="11"/>
  <c r="P50" i="11"/>
  <c r="M52" i="11"/>
  <c r="M53" i="11"/>
  <c r="S59" i="11"/>
  <c r="X59" i="11" s="1"/>
  <c r="U70" i="11"/>
  <c r="S73" i="11"/>
  <c r="X73" i="11" s="1"/>
  <c r="U82" i="11"/>
  <c r="M90" i="11"/>
  <c r="U101" i="11"/>
  <c r="U102" i="11"/>
  <c r="P105" i="11"/>
  <c r="U117" i="11"/>
  <c r="U118" i="11"/>
  <c r="U133" i="11"/>
  <c r="U134" i="11"/>
  <c r="M137" i="11"/>
  <c r="AC146" i="11"/>
  <c r="AE146" i="11" s="1"/>
  <c r="S156" i="11"/>
  <c r="X156" i="11" s="1"/>
  <c r="S158" i="11"/>
  <c r="X158" i="11" s="1"/>
  <c r="U167" i="11"/>
  <c r="M14" i="11"/>
  <c r="X16" i="11"/>
  <c r="X61" i="11"/>
  <c r="U83" i="11"/>
  <c r="M108" i="11"/>
  <c r="M124" i="11"/>
  <c r="X140" i="11"/>
  <c r="M155" i="11"/>
  <c r="W174" i="11"/>
  <c r="M175" i="11"/>
  <c r="S178" i="11"/>
  <c r="X178" i="11" s="1"/>
  <c r="M56" i="11"/>
  <c r="M57" i="11"/>
  <c r="S63" i="11"/>
  <c r="X63" i="11" s="1"/>
  <c r="U71" i="11"/>
  <c r="M92" i="11"/>
  <c r="U103" i="11"/>
  <c r="S139" i="11"/>
  <c r="X139" i="11" s="1"/>
  <c r="S141" i="11"/>
  <c r="X141" i="11" s="1"/>
  <c r="S160" i="11"/>
  <c r="X160" i="11" s="1"/>
  <c r="S162" i="11"/>
  <c r="X162" i="11" s="1"/>
  <c r="P55" i="11"/>
  <c r="P56" i="11"/>
  <c r="S65" i="11"/>
  <c r="X65" i="11" s="1"/>
  <c r="S66" i="11"/>
  <c r="X66" i="11" s="1"/>
  <c r="W71" i="11"/>
  <c r="P111" i="11"/>
  <c r="S126" i="11"/>
  <c r="X126" i="11" s="1"/>
  <c r="P127" i="11"/>
  <c r="AC151" i="11"/>
  <c r="AE151" i="11" s="1"/>
  <c r="AC152" i="11"/>
  <c r="AE152" i="11" s="1"/>
  <c r="W176" i="11"/>
  <c r="S180" i="11"/>
  <c r="X180" i="11" s="1"/>
  <c r="P186" i="10"/>
  <c r="U203" i="10"/>
  <c r="W207" i="10"/>
  <c r="U10" i="11"/>
  <c r="S19" i="11"/>
  <c r="X19" i="11" s="1"/>
  <c r="S22" i="11"/>
  <c r="X22" i="11" s="1"/>
  <c r="S23" i="11"/>
  <c r="X23" i="11" s="1"/>
  <c r="P57" i="11"/>
  <c r="P58" i="11"/>
  <c r="M60" i="11"/>
  <c r="M61" i="11"/>
  <c r="AC71" i="11"/>
  <c r="AE71" i="11" s="1"/>
  <c r="U72" i="11"/>
  <c r="M75" i="11"/>
  <c r="U86" i="11"/>
  <c r="U87" i="11"/>
  <c r="U88" i="11"/>
  <c r="U105" i="11"/>
  <c r="U106" i="11"/>
  <c r="U121" i="11"/>
  <c r="U122" i="11"/>
  <c r="S137" i="11"/>
  <c r="X137" i="11" s="1"/>
  <c r="U154" i="11"/>
  <c r="P157" i="11"/>
  <c r="M161" i="11"/>
  <c r="P176" i="11"/>
  <c r="M141" i="11"/>
  <c r="X142" i="11"/>
  <c r="M162" i="11"/>
  <c r="W178" i="11"/>
  <c r="M179" i="11"/>
  <c r="S182" i="11"/>
  <c r="M64" i="11"/>
  <c r="M65" i="11"/>
  <c r="W141" i="11"/>
  <c r="M163" i="11"/>
  <c r="S164" i="11"/>
  <c r="X164" i="11" s="1"/>
  <c r="S165" i="11"/>
  <c r="X165" i="11" s="1"/>
  <c r="U51" i="7"/>
  <c r="M51" i="7"/>
  <c r="R155" i="9"/>
  <c r="S155" i="9" s="1"/>
  <c r="N155" i="9" s="1"/>
  <c r="Q155" i="9"/>
  <c r="Q156" i="9"/>
  <c r="R214" i="7"/>
  <c r="R217" i="7"/>
  <c r="S3" i="7"/>
  <c r="X3" i="7" s="1"/>
  <c r="M18" i="7"/>
  <c r="N18" i="7" s="1"/>
  <c r="O227" i="9"/>
  <c r="X18" i="7"/>
  <c r="U18" i="7"/>
  <c r="W18" i="7"/>
  <c r="S97" i="7"/>
  <c r="X97" i="7" s="1"/>
  <c r="P97" i="7"/>
  <c r="M97" i="7"/>
  <c r="X133" i="7"/>
  <c r="N133" i="7"/>
  <c r="N7" i="7"/>
  <c r="P9" i="7"/>
  <c r="M9" i="7"/>
  <c r="M11" i="7"/>
  <c r="X26" i="7"/>
  <c r="S90" i="7"/>
  <c r="X90" i="7" s="1"/>
  <c r="P90" i="7"/>
  <c r="M90" i="7"/>
  <c r="P11" i="7"/>
  <c r="X165" i="7"/>
  <c r="N165" i="7"/>
  <c r="M26" i="7"/>
  <c r="W40" i="7"/>
  <c r="N43" i="7"/>
  <c r="N77" i="7"/>
  <c r="S79" i="7"/>
  <c r="X79" i="7" s="1"/>
  <c r="N150" i="7"/>
  <c r="M33" i="7"/>
  <c r="N33" i="7" s="1"/>
  <c r="X126" i="7"/>
  <c r="N126" i="7"/>
  <c r="S129" i="7"/>
  <c r="X129" i="7" s="1"/>
  <c r="P129" i="7"/>
  <c r="M129" i="7"/>
  <c r="S161" i="7"/>
  <c r="X161" i="7" s="1"/>
  <c r="P161" i="7"/>
  <c r="M161" i="7"/>
  <c r="M226" i="7"/>
  <c r="Q224" i="7"/>
  <c r="K223" i="7"/>
  <c r="L226" i="7"/>
  <c r="P224" i="7"/>
  <c r="J223" i="7"/>
  <c r="K226" i="7"/>
  <c r="O224" i="7"/>
  <c r="J226" i="7"/>
  <c r="N224" i="7"/>
  <c r="M224" i="7"/>
  <c r="Q222" i="7"/>
  <c r="Q225" i="7"/>
  <c r="K224" i="7"/>
  <c r="O222" i="7"/>
  <c r="P225" i="7"/>
  <c r="J224" i="7"/>
  <c r="O225" i="7"/>
  <c r="S223" i="7"/>
  <c r="M222" i="7"/>
  <c r="S226" i="7"/>
  <c r="M225" i="7"/>
  <c r="Q223" i="7"/>
  <c r="K222" i="7"/>
  <c r="R226" i="7"/>
  <c r="P223" i="7"/>
  <c r="P226" i="7"/>
  <c r="N223" i="7"/>
  <c r="N226" i="7"/>
  <c r="R224" i="7"/>
  <c r="L223" i="7"/>
  <c r="Q226" i="7"/>
  <c r="O226" i="7"/>
  <c r="K225" i="7"/>
  <c r="S224" i="7"/>
  <c r="L224" i="7"/>
  <c r="R223" i="7"/>
  <c r="O223" i="7"/>
  <c r="M223" i="7"/>
  <c r="P222" i="7"/>
  <c r="P79" i="7"/>
  <c r="M79" i="7"/>
  <c r="M99" i="7"/>
  <c r="N99" i="7" s="1"/>
  <c r="S122" i="7"/>
  <c r="X122" i="7" s="1"/>
  <c r="P122" i="7"/>
  <c r="M122" i="7"/>
  <c r="N132" i="7"/>
  <c r="S154" i="7"/>
  <c r="X154" i="7" s="1"/>
  <c r="M154" i="7"/>
  <c r="M23" i="7"/>
  <c r="N23" i="7" s="1"/>
  <c r="M35" i="7"/>
  <c r="N35" i="7" s="1"/>
  <c r="M131" i="7"/>
  <c r="N131" i="7" s="1"/>
  <c r="M163" i="7"/>
  <c r="W185" i="7"/>
  <c r="U185" i="7"/>
  <c r="AK61" i="8"/>
  <c r="U61" i="8"/>
  <c r="M14" i="7"/>
  <c r="N14" i="7" s="1"/>
  <c r="U22" i="7"/>
  <c r="U26" i="7"/>
  <c r="S74" i="7"/>
  <c r="X74" i="7" s="1"/>
  <c r="P74" i="7"/>
  <c r="M74" i="7"/>
  <c r="S81" i="7"/>
  <c r="X81" i="7" s="1"/>
  <c r="P81" i="7"/>
  <c r="U90" i="7"/>
  <c r="P154" i="7"/>
  <c r="W182" i="7"/>
  <c r="M185" i="7"/>
  <c r="N185" i="7" s="1"/>
  <c r="K217" i="7"/>
  <c r="K219" i="7" s="1"/>
  <c r="K214" i="7"/>
  <c r="W51" i="7"/>
  <c r="P63" i="7"/>
  <c r="M63" i="7"/>
  <c r="N63" i="7" s="1"/>
  <c r="X99" i="7"/>
  <c r="M188" i="7"/>
  <c r="W188" i="7"/>
  <c r="P205" i="7"/>
  <c r="M205" i="7"/>
  <c r="L217" i="7"/>
  <c r="L219" i="7" s="1"/>
  <c r="L214" i="7"/>
  <c r="M12" i="7"/>
  <c r="W22" i="7"/>
  <c r="S47" i="7"/>
  <c r="X47" i="7" s="1"/>
  <c r="M81" i="7"/>
  <c r="X131" i="7"/>
  <c r="M3" i="7"/>
  <c r="M24" i="7"/>
  <c r="W99" i="7"/>
  <c r="U122" i="7"/>
  <c r="U154" i="7"/>
  <c r="S177" i="7"/>
  <c r="X177" i="7" s="1"/>
  <c r="P177" i="7"/>
  <c r="M177" i="7"/>
  <c r="P56" i="8"/>
  <c r="M56" i="8"/>
  <c r="O7" i="10"/>
  <c r="O11" i="10"/>
  <c r="W35" i="7"/>
  <c r="M40" i="7"/>
  <c r="N40" i="7" s="1"/>
  <c r="P58" i="7"/>
  <c r="M58" i="7"/>
  <c r="S65" i="7"/>
  <c r="X65" i="7" s="1"/>
  <c r="P65" i="7"/>
  <c r="M83" i="7"/>
  <c r="N83" i="7" s="1"/>
  <c r="S113" i="7"/>
  <c r="X113" i="7" s="1"/>
  <c r="P113" i="7"/>
  <c r="M113" i="7"/>
  <c r="W131" i="7"/>
  <c r="S145" i="7"/>
  <c r="X145" i="7" s="1"/>
  <c r="P145" i="7"/>
  <c r="M145" i="7"/>
  <c r="W163" i="7"/>
  <c r="P38" i="8"/>
  <c r="M38" i="8"/>
  <c r="P47" i="7"/>
  <c r="M47" i="7"/>
  <c r="S106" i="7"/>
  <c r="X106" i="7" s="1"/>
  <c r="P106" i="7"/>
  <c r="M106" i="7"/>
  <c r="S31" i="7"/>
  <c r="X31" i="7" s="1"/>
  <c r="U56" i="7"/>
  <c r="M65" i="7"/>
  <c r="U74" i="7"/>
  <c r="S138" i="7"/>
  <c r="X138" i="7" s="1"/>
  <c r="M138" i="7"/>
  <c r="S170" i="7"/>
  <c r="X170" i="7" s="1"/>
  <c r="M170" i="7"/>
  <c r="Q214" i="7"/>
  <c r="S42" i="7"/>
  <c r="X42" i="7" s="1"/>
  <c r="P42" i="7"/>
  <c r="M42" i="7"/>
  <c r="X83" i="7"/>
  <c r="M147" i="7"/>
  <c r="N147" i="7" s="1"/>
  <c r="U188" i="7"/>
  <c r="O12" i="10"/>
  <c r="AF3" i="9"/>
  <c r="X40" i="7"/>
  <c r="S49" i="7"/>
  <c r="X49" i="7" s="1"/>
  <c r="P49" i="7"/>
  <c r="M67" i="7"/>
  <c r="N67" i="7" s="1"/>
  <c r="P138" i="7"/>
  <c r="P170" i="7"/>
  <c r="P22" i="8"/>
  <c r="M22" i="8"/>
  <c r="U24" i="7"/>
  <c r="P31" i="7"/>
  <c r="M31" i="7"/>
  <c r="N32" i="7"/>
  <c r="U40" i="7"/>
  <c r="U58" i="7"/>
  <c r="W83" i="7"/>
  <c r="N96" i="7"/>
  <c r="N179" i="7"/>
  <c r="P32" i="7"/>
  <c r="U77" i="7"/>
  <c r="U93" i="7"/>
  <c r="U109" i="7"/>
  <c r="P112" i="7"/>
  <c r="U125" i="7"/>
  <c r="P128" i="7"/>
  <c r="U141" i="7"/>
  <c r="P144" i="7"/>
  <c r="U157" i="7"/>
  <c r="P160" i="7"/>
  <c r="U173" i="7"/>
  <c r="P176" i="7"/>
  <c r="W183" i="7"/>
  <c r="S190" i="7"/>
  <c r="S203" i="7"/>
  <c r="X203" i="7" s="1"/>
  <c r="S209" i="7"/>
  <c r="X209" i="7" s="1"/>
  <c r="S19" i="8"/>
  <c r="X19" i="8" s="1"/>
  <c r="P51" i="8"/>
  <c r="M51" i="8"/>
  <c r="N51" i="8" s="1"/>
  <c r="M63" i="8"/>
  <c r="N63" i="8" s="1"/>
  <c r="U187" i="7"/>
  <c r="S191" i="7"/>
  <c r="X191" i="7" s="1"/>
  <c r="M8" i="8"/>
  <c r="AK8" i="8"/>
  <c r="M16" i="8"/>
  <c r="N16" i="8" s="1"/>
  <c r="AK16" i="8"/>
  <c r="X61" i="8"/>
  <c r="N137" i="8"/>
  <c r="X137" i="8"/>
  <c r="W184" i="7"/>
  <c r="U204" i="7"/>
  <c r="S6" i="8"/>
  <c r="X6" i="8" s="1"/>
  <c r="N24" i="8"/>
  <c r="N46" i="8"/>
  <c r="N55" i="8"/>
  <c r="X55" i="8"/>
  <c r="U63" i="8"/>
  <c r="M95" i="7"/>
  <c r="M111" i="7"/>
  <c r="M127" i="7"/>
  <c r="M143" i="7"/>
  <c r="M159" i="7"/>
  <c r="M175" i="7"/>
  <c r="N175" i="7" s="1"/>
  <c r="M189" i="7"/>
  <c r="P193" i="7"/>
  <c r="N194" i="7"/>
  <c r="M202" i="7"/>
  <c r="N202" i="7" s="1"/>
  <c r="S14" i="8"/>
  <c r="X14" i="8" s="1"/>
  <c r="S38" i="8"/>
  <c r="X38" i="8" s="1"/>
  <c r="AC62" i="8"/>
  <c r="AE62" i="8" s="1"/>
  <c r="W62" i="8"/>
  <c r="U200" i="7"/>
  <c r="W204" i="7"/>
  <c r="S205" i="7"/>
  <c r="X205" i="7" s="1"/>
  <c r="AC55" i="8"/>
  <c r="AE55" i="8" s="1"/>
  <c r="W55" i="8"/>
  <c r="S56" i="8"/>
  <c r="X56" i="8" s="1"/>
  <c r="W200" i="7"/>
  <c r="AC7" i="8"/>
  <c r="AE7" i="8" s="1"/>
  <c r="W7" i="8"/>
  <c r="X16" i="8"/>
  <c r="N17" i="8"/>
  <c r="N41" i="8"/>
  <c r="M36" i="7"/>
  <c r="N36" i="7" s="1"/>
  <c r="U182" i="7"/>
  <c r="K219" i="8"/>
  <c r="K214" i="8"/>
  <c r="K255" i="8"/>
  <c r="P3" i="8"/>
  <c r="M3" i="8"/>
  <c r="AC15" i="8"/>
  <c r="AE15" i="8" s="1"/>
  <c r="W15" i="8"/>
  <c r="U16" i="8"/>
  <c r="M67" i="8"/>
  <c r="P11" i="8"/>
  <c r="M11" i="8"/>
  <c r="AC23" i="8"/>
  <c r="AE23" i="8" s="1"/>
  <c r="W23" i="8"/>
  <c r="P35" i="8"/>
  <c r="M35" i="8"/>
  <c r="AK67" i="8"/>
  <c r="U67" i="8"/>
  <c r="S121" i="8"/>
  <c r="AE161" i="8"/>
  <c r="X162" i="8"/>
  <c r="M34" i="7"/>
  <c r="M50" i="7"/>
  <c r="N50" i="7" s="1"/>
  <c r="S189" i="7"/>
  <c r="X189" i="7" s="1"/>
  <c r="M208" i="7"/>
  <c r="W16" i="8"/>
  <c r="P19" i="8"/>
  <c r="M19" i="8"/>
  <c r="P27" i="8"/>
  <c r="M27" i="8"/>
  <c r="P43" i="8"/>
  <c r="M43" i="8"/>
  <c r="X66" i="8"/>
  <c r="AC87" i="8"/>
  <c r="AE87" i="8" s="1"/>
  <c r="W87" i="8"/>
  <c r="AE158" i="8"/>
  <c r="M41" i="7"/>
  <c r="N41" i="7" s="1"/>
  <c r="M57" i="7"/>
  <c r="N57" i="7" s="1"/>
  <c r="M73" i="7"/>
  <c r="M89" i="7"/>
  <c r="N89" i="7" s="1"/>
  <c r="M105" i="7"/>
  <c r="N105" i="7" s="1"/>
  <c r="M121" i="7"/>
  <c r="N121" i="7" s="1"/>
  <c r="M137" i="7"/>
  <c r="N137" i="7" s="1"/>
  <c r="M153" i="7"/>
  <c r="N153" i="7" s="1"/>
  <c r="M169" i="7"/>
  <c r="N169" i="7" s="1"/>
  <c r="U196" i="7"/>
  <c r="W201" i="7"/>
  <c r="U88" i="7"/>
  <c r="U104" i="7"/>
  <c r="U120" i="7"/>
  <c r="P190" i="7"/>
  <c r="W196" i="7"/>
  <c r="N211" i="7"/>
  <c r="X63" i="8"/>
  <c r="P181" i="7"/>
  <c r="P203" i="7"/>
  <c r="P209" i="7"/>
  <c r="S35" i="8"/>
  <c r="X35" i="8" s="1"/>
  <c r="P187" i="7"/>
  <c r="S208" i="7"/>
  <c r="X208" i="7" s="1"/>
  <c r="S11" i="8"/>
  <c r="X11" i="8" s="1"/>
  <c r="S27" i="8"/>
  <c r="X27" i="8" s="1"/>
  <c r="S43" i="8"/>
  <c r="X43" i="8" s="1"/>
  <c r="W58" i="8"/>
  <c r="M61" i="8"/>
  <c r="N61" i="8" s="1"/>
  <c r="P64" i="8"/>
  <c r="AC68" i="8"/>
  <c r="AE68" i="8" s="1"/>
  <c r="W68" i="8"/>
  <c r="S72" i="8"/>
  <c r="X72" i="8" s="1"/>
  <c r="X105" i="8"/>
  <c r="U171" i="8"/>
  <c r="W177" i="8"/>
  <c r="U177" i="8"/>
  <c r="W72" i="8"/>
  <c r="U88" i="8"/>
  <c r="S131" i="8"/>
  <c r="X131" i="8" s="1"/>
  <c r="AE162" i="8"/>
  <c r="X147" i="8"/>
  <c r="L214" i="8"/>
  <c r="L255" i="8"/>
  <c r="L257" i="8" s="1"/>
  <c r="L219" i="8"/>
  <c r="U57" i="8"/>
  <c r="AC60" i="8"/>
  <c r="AE60" i="8" s="1"/>
  <c r="U64" i="8"/>
  <c r="P85" i="8"/>
  <c r="M85" i="8"/>
  <c r="S115" i="8"/>
  <c r="X115" i="8" s="1"/>
  <c r="M115" i="8"/>
  <c r="W10" i="8"/>
  <c r="W18" i="8"/>
  <c r="AK24" i="8"/>
  <c r="W26" i="8"/>
  <c r="AK32" i="8"/>
  <c r="AK40" i="8"/>
  <c r="AK48" i="8"/>
  <c r="AE157" i="8"/>
  <c r="S75" i="8"/>
  <c r="X75" i="8" s="1"/>
  <c r="W106" i="8"/>
  <c r="U106" i="8"/>
  <c r="P108" i="8"/>
  <c r="M108" i="8"/>
  <c r="N108" i="8" s="1"/>
  <c r="M131" i="8"/>
  <c r="N136" i="8"/>
  <c r="M147" i="8"/>
  <c r="X87" i="8"/>
  <c r="W122" i="8"/>
  <c r="U122" i="8"/>
  <c r="P124" i="8"/>
  <c r="M124" i="8"/>
  <c r="W138" i="8"/>
  <c r="U138" i="8"/>
  <c r="P140" i="8"/>
  <c r="M140" i="8"/>
  <c r="N140" i="8" s="1"/>
  <c r="W31" i="8"/>
  <c r="M32" i="8"/>
  <c r="W39" i="8"/>
  <c r="M40" i="8"/>
  <c r="N40" i="8" s="1"/>
  <c r="W47" i="8"/>
  <c r="M48" i="8"/>
  <c r="N48" i="8" s="1"/>
  <c r="M71" i="8"/>
  <c r="AK71" i="8"/>
  <c r="S96" i="8"/>
  <c r="X96" i="8" s="1"/>
  <c r="P96" i="8"/>
  <c r="M122" i="8"/>
  <c r="N122" i="8" s="1"/>
  <c r="W128" i="8"/>
  <c r="M138" i="8"/>
  <c r="AE163" i="8"/>
  <c r="S142" i="8"/>
  <c r="X142" i="8" s="1"/>
  <c r="W144" i="8"/>
  <c r="W163" i="8"/>
  <c r="U163" i="8"/>
  <c r="S165" i="8"/>
  <c r="X165" i="8" s="1"/>
  <c r="M165" i="8"/>
  <c r="S77" i="8"/>
  <c r="X77" i="8" s="1"/>
  <c r="N125" i="8"/>
  <c r="S156" i="8"/>
  <c r="X156" i="8" s="1"/>
  <c r="M156" i="8"/>
  <c r="M163" i="8"/>
  <c r="Q222" i="8"/>
  <c r="Q214" i="8"/>
  <c r="N245" i="8" s="1"/>
  <c r="N247" i="8" s="1"/>
  <c r="W4" i="8"/>
  <c r="AK10" i="8"/>
  <c r="W12" i="8"/>
  <c r="AK18" i="8"/>
  <c r="W20" i="8"/>
  <c r="S22" i="8"/>
  <c r="X22" i="8" s="1"/>
  <c r="AK26" i="8"/>
  <c r="W28" i="8"/>
  <c r="AK34" i="8"/>
  <c r="W36" i="8"/>
  <c r="AK42" i="8"/>
  <c r="AK50" i="8"/>
  <c r="M96" i="8"/>
  <c r="U131" i="8"/>
  <c r="U147" i="8"/>
  <c r="AC153" i="8"/>
  <c r="W153" i="8"/>
  <c r="P165" i="8"/>
  <c r="S167" i="8"/>
  <c r="X167" i="8" s="1"/>
  <c r="M167" i="8"/>
  <c r="X171" i="8"/>
  <c r="R219" i="8"/>
  <c r="R214" i="8"/>
  <c r="P53" i="8"/>
  <c r="AC70" i="8"/>
  <c r="AE70" i="8" s="1"/>
  <c r="W70" i="8"/>
  <c r="AC105" i="8"/>
  <c r="AE105" i="8" s="1"/>
  <c r="W105" i="8"/>
  <c r="W131" i="8"/>
  <c r="X143" i="8"/>
  <c r="N143" i="8"/>
  <c r="W147" i="8"/>
  <c r="P156" i="8"/>
  <c r="S3" i="8"/>
  <c r="X3" i="8" s="1"/>
  <c r="W9" i="8"/>
  <c r="W17" i="8"/>
  <c r="W25" i="8"/>
  <c r="W33" i="8"/>
  <c r="W41" i="8"/>
  <c r="W49" i="8"/>
  <c r="W61" i="8"/>
  <c r="AC67" i="8"/>
  <c r="AE67" i="8" s="1"/>
  <c r="W67" i="8"/>
  <c r="P77" i="8"/>
  <c r="M77" i="8"/>
  <c r="AC121" i="8"/>
  <c r="AE121" i="8" s="1"/>
  <c r="W121" i="8"/>
  <c r="AC137" i="8"/>
  <c r="AE137" i="8" s="1"/>
  <c r="W137" i="8"/>
  <c r="X175" i="8"/>
  <c r="X183" i="8"/>
  <c r="M72" i="8"/>
  <c r="W74" i="8"/>
  <c r="S88" i="8"/>
  <c r="X88" i="8" s="1"/>
  <c r="P88" i="8"/>
  <c r="W95" i="8"/>
  <c r="AC162" i="8"/>
  <c r="W162" i="8"/>
  <c r="U165" i="8"/>
  <c r="M171" i="8"/>
  <c r="N171" i="8" s="1"/>
  <c r="S177" i="8"/>
  <c r="X177" i="8" s="1"/>
  <c r="AK4" i="8"/>
  <c r="W6" i="8"/>
  <c r="AK12" i="8"/>
  <c r="W14" i="8"/>
  <c r="AK20" i="8"/>
  <c r="W22" i="8"/>
  <c r="AK28" i="8"/>
  <c r="W30" i="8"/>
  <c r="W38" i="8"/>
  <c r="X94" i="8"/>
  <c r="N94" i="8"/>
  <c r="N97" i="8"/>
  <c r="N204" i="8"/>
  <c r="W63" i="8"/>
  <c r="P69" i="8"/>
  <c r="U75" i="8"/>
  <c r="M88" i="8"/>
  <c r="X153" i="8"/>
  <c r="U167" i="8"/>
  <c r="P171" i="8"/>
  <c r="M175" i="8"/>
  <c r="N175" i="8" s="1"/>
  <c r="N176" i="8"/>
  <c r="N226" i="8"/>
  <c r="Q223" i="8"/>
  <c r="M226" i="8"/>
  <c r="P223" i="8"/>
  <c r="K222" i="8"/>
  <c r="L226" i="8"/>
  <c r="O223" i="8"/>
  <c r="K226" i="8"/>
  <c r="S224" i="8"/>
  <c r="J226" i="8"/>
  <c r="R224" i="8"/>
  <c r="M223" i="8"/>
  <c r="Q224" i="8"/>
  <c r="P224" i="8"/>
  <c r="K223" i="8"/>
  <c r="O224" i="8"/>
  <c r="N224" i="8"/>
  <c r="Q225" i="8"/>
  <c r="M224" i="8"/>
  <c r="P225" i="8"/>
  <c r="L224" i="8"/>
  <c r="R226" i="8"/>
  <c r="J224" i="8"/>
  <c r="P222" i="8"/>
  <c r="Q226" i="8"/>
  <c r="M225" i="8"/>
  <c r="O222" i="8"/>
  <c r="O226" i="8"/>
  <c r="K225" i="8"/>
  <c r="M222" i="8"/>
  <c r="S226" i="8"/>
  <c r="P226" i="8"/>
  <c r="O225" i="8"/>
  <c r="K224" i="8"/>
  <c r="S13" i="8"/>
  <c r="X13" i="8" s="1"/>
  <c r="N119" i="8"/>
  <c r="W175" i="8"/>
  <c r="U175" i="8"/>
  <c r="P177" i="8"/>
  <c r="M177" i="8"/>
  <c r="M181" i="8"/>
  <c r="P41" i="9"/>
  <c r="U44" i="9"/>
  <c r="N55" i="9"/>
  <c r="N60" i="9"/>
  <c r="R6" i="9"/>
  <c r="S6" i="9" s="1"/>
  <c r="Q6" i="9"/>
  <c r="W114" i="8"/>
  <c r="W130" i="8"/>
  <c r="W146" i="8"/>
  <c r="W155" i="8"/>
  <c r="X195" i="8"/>
  <c r="W186" i="9"/>
  <c r="U186" i="9"/>
  <c r="Q201" i="9"/>
  <c r="R201" i="9"/>
  <c r="S201" i="9" s="1"/>
  <c r="N201" i="9" s="1"/>
  <c r="W76" i="8"/>
  <c r="W84" i="8"/>
  <c r="W92" i="8"/>
  <c r="W100" i="8"/>
  <c r="W107" i="8"/>
  <c r="W123" i="8"/>
  <c r="W139" i="8"/>
  <c r="W164" i="8"/>
  <c r="W166" i="8"/>
  <c r="W168" i="8"/>
  <c r="W170" i="8"/>
  <c r="W172" i="8"/>
  <c r="W174" i="8"/>
  <c r="W176" i="8"/>
  <c r="U195" i="8"/>
  <c r="W60" i="9"/>
  <c r="P65" i="9"/>
  <c r="W148" i="8"/>
  <c r="W157" i="8"/>
  <c r="W195" i="8"/>
  <c r="U213" i="8"/>
  <c r="S12" i="9"/>
  <c r="S17" i="9"/>
  <c r="R18" i="9"/>
  <c r="S18" i="9" s="1"/>
  <c r="Q18" i="9"/>
  <c r="Q27" i="9"/>
  <c r="U68" i="9"/>
  <c r="W73" i="8"/>
  <c r="AK79" i="8"/>
  <c r="W81" i="8"/>
  <c r="W89" i="8"/>
  <c r="W109" i="8"/>
  <c r="W125" i="8"/>
  <c r="W141" i="8"/>
  <c r="S189" i="8"/>
  <c r="X189" i="8" s="1"/>
  <c r="W213" i="8"/>
  <c r="S25" i="9"/>
  <c r="N25" i="9" s="1"/>
  <c r="R26" i="9"/>
  <c r="S26" i="9" s="1"/>
  <c r="Q26" i="9"/>
  <c r="W68" i="9"/>
  <c r="X197" i="8"/>
  <c r="N5" i="9"/>
  <c r="N16" i="9"/>
  <c r="Q35" i="9"/>
  <c r="R107" i="9"/>
  <c r="S107" i="9" s="1"/>
  <c r="Q107" i="9"/>
  <c r="Q108" i="9"/>
  <c r="W78" i="8"/>
  <c r="W86" i="8"/>
  <c r="U91" i="8"/>
  <c r="U99" i="8"/>
  <c r="U197" i="8"/>
  <c r="R34" i="9"/>
  <c r="S34" i="9" s="1"/>
  <c r="Q34" i="9"/>
  <c r="P189" i="8"/>
  <c r="M189" i="8"/>
  <c r="S193" i="8"/>
  <c r="X193" i="8" s="1"/>
  <c r="W197" i="8"/>
  <c r="M10" i="9"/>
  <c r="N10" i="9" s="1"/>
  <c r="N23" i="9"/>
  <c r="R42" i="9"/>
  <c r="S42" i="9" s="1"/>
  <c r="Q42" i="9"/>
  <c r="Q43" i="9"/>
  <c r="AK73" i="8"/>
  <c r="W75" i="8"/>
  <c r="AK81" i="8"/>
  <c r="W83" i="8"/>
  <c r="W91" i="8"/>
  <c r="W99" i="8"/>
  <c r="W113" i="8"/>
  <c r="W129" i="8"/>
  <c r="W145" i="8"/>
  <c r="W154" i="8"/>
  <c r="P202" i="8"/>
  <c r="M202" i="8"/>
  <c r="N202" i="8" s="1"/>
  <c r="N32" i="9"/>
  <c r="R50" i="9"/>
  <c r="S50" i="9" s="1"/>
  <c r="Q50" i="9"/>
  <c r="Q51" i="9"/>
  <c r="M116" i="8"/>
  <c r="N116" i="8" s="1"/>
  <c r="M132" i="8"/>
  <c r="N132" i="8" s="1"/>
  <c r="M148" i="8"/>
  <c r="N148" i="8" s="1"/>
  <c r="M157" i="8"/>
  <c r="N157" i="8" s="1"/>
  <c r="S184" i="8"/>
  <c r="X184" i="8" s="1"/>
  <c r="U186" i="8"/>
  <c r="P188" i="8"/>
  <c r="W5" i="9"/>
  <c r="Q7" i="9"/>
  <c r="P12" i="9"/>
  <c r="AF12" i="9" s="1"/>
  <c r="P17" i="9"/>
  <c r="U149" i="8"/>
  <c r="U158" i="8"/>
  <c r="N194" i="8"/>
  <c r="R58" i="9"/>
  <c r="S58" i="9" s="1"/>
  <c r="Q58" i="9"/>
  <c r="Q59" i="9"/>
  <c r="N191" i="8"/>
  <c r="U10" i="9"/>
  <c r="W20" i="9"/>
  <c r="U28" i="9"/>
  <c r="P193" i="8"/>
  <c r="R66" i="9"/>
  <c r="S66" i="9" s="1"/>
  <c r="Q66" i="9"/>
  <c r="Q67" i="9"/>
  <c r="P194" i="8"/>
  <c r="R4" i="9"/>
  <c r="S4" i="9" s="1"/>
  <c r="Q11" i="9"/>
  <c r="R21" i="9"/>
  <c r="S21" i="9" s="1"/>
  <c r="R29" i="9"/>
  <c r="S29" i="9" s="1"/>
  <c r="R37" i="9"/>
  <c r="S37" i="9" s="1"/>
  <c r="R45" i="9"/>
  <c r="S45" i="9" s="1"/>
  <c r="R53" i="9"/>
  <c r="S53" i="9" s="1"/>
  <c r="R61" i="9"/>
  <c r="S61" i="9" s="1"/>
  <c r="R69" i="9"/>
  <c r="S69" i="9" s="1"/>
  <c r="W76" i="9"/>
  <c r="U77" i="9"/>
  <c r="R79" i="9"/>
  <c r="S79" i="9" s="1"/>
  <c r="M88" i="9"/>
  <c r="R99" i="9"/>
  <c r="S99" i="9" s="1"/>
  <c r="Q99" i="9"/>
  <c r="R102" i="9"/>
  <c r="S102" i="9" s="1"/>
  <c r="Q102" i="9"/>
  <c r="Q103" i="9"/>
  <c r="R110" i="9"/>
  <c r="S110" i="9" s="1"/>
  <c r="Q110" i="9"/>
  <c r="Q111" i="9"/>
  <c r="R115" i="9"/>
  <c r="S115" i="9" s="1"/>
  <c r="Q115" i="9"/>
  <c r="S117" i="9"/>
  <c r="R158" i="9"/>
  <c r="S158" i="9" s="1"/>
  <c r="Q158" i="9"/>
  <c r="R203" i="9"/>
  <c r="S203" i="9" s="1"/>
  <c r="N203" i="9" s="1"/>
  <c r="Q203" i="9"/>
  <c r="K219" i="9"/>
  <c r="K214" i="9"/>
  <c r="K217" i="9"/>
  <c r="Q9" i="9"/>
  <c r="P93" i="9"/>
  <c r="M93" i="9"/>
  <c r="P125" i="9"/>
  <c r="M125" i="9"/>
  <c r="P133" i="9"/>
  <c r="M133" i="9"/>
  <c r="P141" i="9"/>
  <c r="M141" i="9"/>
  <c r="P149" i="9"/>
  <c r="M149" i="9"/>
  <c r="L219" i="9"/>
  <c r="L214" i="9"/>
  <c r="Q74" i="9"/>
  <c r="W81" i="9"/>
  <c r="P101" i="9"/>
  <c r="M101" i="9"/>
  <c r="M104" i="9"/>
  <c r="N104" i="9" s="1"/>
  <c r="M112" i="9"/>
  <c r="P117" i="9"/>
  <c r="M117" i="9"/>
  <c r="N119" i="9"/>
  <c r="M152" i="9"/>
  <c r="Q209" i="9"/>
  <c r="R209" i="9"/>
  <c r="S209" i="9" s="1"/>
  <c r="P109" i="9"/>
  <c r="M109" i="9"/>
  <c r="P157" i="9"/>
  <c r="M157" i="9"/>
  <c r="W194" i="9"/>
  <c r="U194" i="9"/>
  <c r="Q14" i="9"/>
  <c r="U88" i="9"/>
  <c r="R163" i="9"/>
  <c r="S163" i="9" s="1"/>
  <c r="N163" i="9" s="1"/>
  <c r="Q163" i="9"/>
  <c r="R166" i="9"/>
  <c r="S166" i="9" s="1"/>
  <c r="Q166" i="9"/>
  <c r="Q167" i="9"/>
  <c r="M227" i="8"/>
  <c r="Q5" i="9"/>
  <c r="W88" i="9"/>
  <c r="U96" i="9"/>
  <c r="M160" i="9"/>
  <c r="S165" i="9"/>
  <c r="M200" i="8"/>
  <c r="N200" i="8" s="1"/>
  <c r="U35" i="9"/>
  <c r="Q77" i="9"/>
  <c r="U112" i="9"/>
  <c r="U117" i="9"/>
  <c r="U152" i="9"/>
  <c r="M207" i="8"/>
  <c r="N207" i="8" s="1"/>
  <c r="M75" i="9"/>
  <c r="R78" i="9"/>
  <c r="S78" i="9" s="1"/>
  <c r="Q78" i="9"/>
  <c r="U101" i="9"/>
  <c r="U104" i="9"/>
  <c r="U109" i="9"/>
  <c r="W117" i="9"/>
  <c r="U157" i="9"/>
  <c r="M198" i="8"/>
  <c r="M6" i="9"/>
  <c r="M18" i="9"/>
  <c r="M26" i="9"/>
  <c r="M42" i="9"/>
  <c r="M50" i="9"/>
  <c r="M58" i="9"/>
  <c r="M66" i="9"/>
  <c r="Q80" i="9"/>
  <c r="W101" i="9"/>
  <c r="W104" i="9"/>
  <c r="W109" i="9"/>
  <c r="W157" i="9"/>
  <c r="P165" i="9"/>
  <c r="M165" i="9"/>
  <c r="R171" i="9"/>
  <c r="S171" i="9" s="1"/>
  <c r="Q171" i="9"/>
  <c r="R174" i="9"/>
  <c r="S174" i="9" s="1"/>
  <c r="Q174" i="9"/>
  <c r="M205" i="8"/>
  <c r="N76" i="9"/>
  <c r="Q81" i="9"/>
  <c r="R81" i="9"/>
  <c r="S81" i="9" s="1"/>
  <c r="Q82" i="9"/>
  <c r="U160" i="9"/>
  <c r="N167" i="9"/>
  <c r="M4" i="9"/>
  <c r="Q8" i="9"/>
  <c r="Q15" i="9"/>
  <c r="M21" i="9"/>
  <c r="Q23" i="9"/>
  <c r="M29" i="9"/>
  <c r="Q31" i="9"/>
  <c r="M37" i="9"/>
  <c r="Q39" i="9"/>
  <c r="M45" i="9"/>
  <c r="Q47" i="9"/>
  <c r="M53" i="9"/>
  <c r="Q55" i="9"/>
  <c r="M61" i="9"/>
  <c r="Q63" i="9"/>
  <c r="M69" i="9"/>
  <c r="Q71" i="9"/>
  <c r="M187" i="8"/>
  <c r="N187" i="8" s="1"/>
  <c r="M203" i="8"/>
  <c r="W73" i="9"/>
  <c r="R74" i="9"/>
  <c r="S74" i="9" s="1"/>
  <c r="N74" i="9" s="1"/>
  <c r="R83" i="9"/>
  <c r="S83" i="9" s="1"/>
  <c r="Q83" i="9"/>
  <c r="Q164" i="9"/>
  <c r="P173" i="9"/>
  <c r="M173" i="9"/>
  <c r="U74" i="9"/>
  <c r="R75" i="9"/>
  <c r="S75" i="9" s="1"/>
  <c r="Q76" i="9"/>
  <c r="M81" i="9"/>
  <c r="R86" i="9"/>
  <c r="S86" i="9" s="1"/>
  <c r="Q86" i="9"/>
  <c r="Q87" i="9"/>
  <c r="P225" i="9"/>
  <c r="J224" i="9"/>
  <c r="P222" i="9"/>
  <c r="S226" i="9"/>
  <c r="O225" i="9"/>
  <c r="O222" i="9"/>
  <c r="R226" i="9"/>
  <c r="N225" i="9"/>
  <c r="N222" i="9"/>
  <c r="Q226" i="9"/>
  <c r="M225" i="9"/>
  <c r="M222" i="9"/>
  <c r="P226" i="9"/>
  <c r="L225" i="9"/>
  <c r="L222" i="9"/>
  <c r="O226" i="9"/>
  <c r="K225" i="9"/>
  <c r="P223" i="9"/>
  <c r="K222" i="9"/>
  <c r="N226" i="9"/>
  <c r="J225" i="9"/>
  <c r="O223" i="9"/>
  <c r="J222" i="9"/>
  <c r="M226" i="9"/>
  <c r="S224" i="9"/>
  <c r="L226" i="9"/>
  <c r="R224" i="9"/>
  <c r="K226" i="9"/>
  <c r="Q224" i="9"/>
  <c r="J226" i="9"/>
  <c r="P224" i="9"/>
  <c r="K223" i="9"/>
  <c r="N224" i="9"/>
  <c r="S225" i="9"/>
  <c r="M224" i="9"/>
  <c r="S222" i="9"/>
  <c r="R225" i="9"/>
  <c r="L224" i="9"/>
  <c r="R222" i="9"/>
  <c r="Q225" i="9"/>
  <c r="O224" i="9"/>
  <c r="K224" i="9"/>
  <c r="J223" i="9"/>
  <c r="Q222" i="9"/>
  <c r="W3" i="9"/>
  <c r="Q13" i="9"/>
  <c r="W74" i="9"/>
  <c r="R94" i="9"/>
  <c r="S94" i="9" s="1"/>
  <c r="Q94" i="9"/>
  <c r="Q95" i="9"/>
  <c r="R126" i="9"/>
  <c r="S126" i="9" s="1"/>
  <c r="Q126" i="9"/>
  <c r="Q127" i="9"/>
  <c r="R134" i="9"/>
  <c r="S134" i="9" s="1"/>
  <c r="Q134" i="9"/>
  <c r="Q135" i="9"/>
  <c r="R142" i="9"/>
  <c r="S142" i="9" s="1"/>
  <c r="Q142" i="9"/>
  <c r="R150" i="9"/>
  <c r="S150" i="9" s="1"/>
  <c r="Q150" i="9"/>
  <c r="S77" i="9"/>
  <c r="R91" i="9"/>
  <c r="S91" i="9" s="1"/>
  <c r="Q91" i="9"/>
  <c r="S93" i="9"/>
  <c r="R118" i="9"/>
  <c r="S118" i="9" s="1"/>
  <c r="Q118" i="9"/>
  <c r="Q119" i="9"/>
  <c r="R123" i="9"/>
  <c r="S123" i="9" s="1"/>
  <c r="Q123" i="9"/>
  <c r="S125" i="9"/>
  <c r="R131" i="9"/>
  <c r="S131" i="9" s="1"/>
  <c r="Q131" i="9"/>
  <c r="S133" i="9"/>
  <c r="R139" i="9"/>
  <c r="S139" i="9" s="1"/>
  <c r="N139" i="9" s="1"/>
  <c r="Q139" i="9"/>
  <c r="S141" i="9"/>
  <c r="R147" i="9"/>
  <c r="S147" i="9" s="1"/>
  <c r="Q147" i="9"/>
  <c r="S149" i="9"/>
  <c r="Q172" i="9"/>
  <c r="Q202" i="9"/>
  <c r="R89" i="9"/>
  <c r="S89" i="9" s="1"/>
  <c r="R97" i="9"/>
  <c r="S97" i="9" s="1"/>
  <c r="R105" i="9"/>
  <c r="S105" i="9" s="1"/>
  <c r="R113" i="9"/>
  <c r="S113" i="9" s="1"/>
  <c r="N113" i="9" s="1"/>
  <c r="R121" i="9"/>
  <c r="S121" i="9" s="1"/>
  <c r="N121" i="9" s="1"/>
  <c r="R129" i="9"/>
  <c r="S129" i="9" s="1"/>
  <c r="N129" i="9" s="1"/>
  <c r="R137" i="9"/>
  <c r="S137" i="9" s="1"/>
  <c r="R145" i="9"/>
  <c r="S145" i="9" s="1"/>
  <c r="R153" i="9"/>
  <c r="S153" i="9" s="1"/>
  <c r="Q185" i="9"/>
  <c r="Q186" i="9"/>
  <c r="Q193" i="9"/>
  <c r="Q194" i="9"/>
  <c r="W211" i="9"/>
  <c r="Q213" i="9"/>
  <c r="Q143" i="9"/>
  <c r="Q151" i="9"/>
  <c r="Q159" i="9"/>
  <c r="U182" i="9"/>
  <c r="U190" i="9"/>
  <c r="M194" i="9"/>
  <c r="P199" i="9"/>
  <c r="U205" i="9"/>
  <c r="S226" i="10"/>
  <c r="M225" i="10"/>
  <c r="R226" i="10"/>
  <c r="L225" i="10"/>
  <c r="P223" i="10"/>
  <c r="Q226" i="10"/>
  <c r="K225" i="10"/>
  <c r="O223" i="10"/>
  <c r="P226" i="10"/>
  <c r="J225" i="10"/>
  <c r="O226" i="10"/>
  <c r="N226" i="10"/>
  <c r="M226" i="10"/>
  <c r="Q224" i="10"/>
  <c r="L226" i="10"/>
  <c r="P224" i="10"/>
  <c r="K226" i="10"/>
  <c r="O224" i="10"/>
  <c r="S225" i="10"/>
  <c r="M224" i="10"/>
  <c r="Q222" i="10"/>
  <c r="R225" i="10"/>
  <c r="P222" i="10"/>
  <c r="Q225" i="10"/>
  <c r="O222" i="10"/>
  <c r="P225" i="10"/>
  <c r="N225" i="10"/>
  <c r="J226" i="10"/>
  <c r="O225" i="10"/>
  <c r="R222" i="10"/>
  <c r="M222" i="10"/>
  <c r="S7" i="10"/>
  <c r="P177" i="9"/>
  <c r="Q180" i="9"/>
  <c r="Q184" i="9"/>
  <c r="Q188" i="9"/>
  <c r="Q192" i="9"/>
  <c r="Q196" i="9"/>
  <c r="W198" i="9"/>
  <c r="U206" i="9"/>
  <c r="M210" i="9"/>
  <c r="N12" i="10"/>
  <c r="S37" i="10"/>
  <c r="S53" i="10"/>
  <c r="S61" i="10"/>
  <c r="R177" i="9"/>
  <c r="S177" i="9" s="1"/>
  <c r="N177" i="9" s="1"/>
  <c r="Q204" i="9"/>
  <c r="N9" i="10"/>
  <c r="Q93" i="9"/>
  <c r="Q109" i="9"/>
  <c r="Q117" i="9"/>
  <c r="Q125" i="9"/>
  <c r="Q133" i="9"/>
  <c r="Q141" i="9"/>
  <c r="Q149" i="9"/>
  <c r="Q157" i="9"/>
  <c r="Q165" i="9"/>
  <c r="U177" i="9"/>
  <c r="S185" i="9"/>
  <c r="N185" i="9" s="1"/>
  <c r="P201" i="9"/>
  <c r="Q208" i="9"/>
  <c r="N8" i="10"/>
  <c r="N10" i="10"/>
  <c r="S29" i="10"/>
  <c r="S31" i="10"/>
  <c r="N35" i="10"/>
  <c r="S47" i="10"/>
  <c r="N51" i="10"/>
  <c r="S63" i="10"/>
  <c r="Q175" i="9"/>
  <c r="W176" i="9"/>
  <c r="W177" i="9"/>
  <c r="S21" i="10"/>
  <c r="P37" i="10"/>
  <c r="M37" i="10"/>
  <c r="P53" i="10"/>
  <c r="M53" i="10"/>
  <c r="P61" i="10"/>
  <c r="M61" i="10"/>
  <c r="S23" i="10"/>
  <c r="N42" i="10"/>
  <c r="P45" i="10"/>
  <c r="M45" i="10"/>
  <c r="S69" i="10"/>
  <c r="N181" i="9"/>
  <c r="S3" i="10"/>
  <c r="P29" i="10"/>
  <c r="M29" i="10"/>
  <c r="M105" i="9"/>
  <c r="M137" i="9"/>
  <c r="M145" i="9"/>
  <c r="M153" i="9"/>
  <c r="M175" i="9"/>
  <c r="Q179" i="9"/>
  <c r="S182" i="9"/>
  <c r="S183" i="9"/>
  <c r="Q187" i="9"/>
  <c r="S191" i="9"/>
  <c r="N191" i="9" s="1"/>
  <c r="Q195" i="9"/>
  <c r="M205" i="9"/>
  <c r="N205" i="9" s="1"/>
  <c r="N28" i="10"/>
  <c r="P39" i="10"/>
  <c r="P55" i="10"/>
  <c r="U210" i="9"/>
  <c r="M213" i="9"/>
  <c r="N213" i="9" s="1"/>
  <c r="P69" i="10"/>
  <c r="M69" i="10"/>
  <c r="R139" i="10"/>
  <c r="S139" i="10" s="1"/>
  <c r="Q139" i="10"/>
  <c r="M176" i="9"/>
  <c r="W187" i="9"/>
  <c r="W195" i="9"/>
  <c r="Q197" i="9"/>
  <c r="U203" i="9"/>
  <c r="R204" i="9"/>
  <c r="S204" i="9" s="1"/>
  <c r="P23" i="10"/>
  <c r="Q178" i="9"/>
  <c r="Q205" i="9"/>
  <c r="M176" i="10"/>
  <c r="P198" i="10"/>
  <c r="M198" i="10"/>
  <c r="Q9" i="10"/>
  <c r="Q65" i="10"/>
  <c r="R179" i="10"/>
  <c r="S179" i="10" s="1"/>
  <c r="N179" i="10" s="1"/>
  <c r="Q179" i="10"/>
  <c r="R83" i="10"/>
  <c r="S83" i="10" s="1"/>
  <c r="N83" i="10" s="1"/>
  <c r="Q83" i="10"/>
  <c r="U93" i="10"/>
  <c r="Q132" i="10"/>
  <c r="W36" i="11"/>
  <c r="M36" i="11"/>
  <c r="W38" i="11"/>
  <c r="M38" i="11"/>
  <c r="W40" i="11"/>
  <c r="M40" i="11"/>
  <c r="W93" i="10"/>
  <c r="R131" i="10"/>
  <c r="S131" i="10" s="1"/>
  <c r="N131" i="10" s="1"/>
  <c r="Q131" i="10"/>
  <c r="R186" i="10"/>
  <c r="S186" i="10" s="1"/>
  <c r="N186" i="10" s="1"/>
  <c r="Q186" i="10"/>
  <c r="Q187" i="10"/>
  <c r="W109" i="10"/>
  <c r="N136" i="10"/>
  <c r="W149" i="10"/>
  <c r="Q7" i="10"/>
  <c r="Q23" i="10"/>
  <c r="Q31" i="10"/>
  <c r="Q39" i="10"/>
  <c r="Q47" i="10"/>
  <c r="Q55" i="10"/>
  <c r="U57" i="10"/>
  <c r="Q63" i="10"/>
  <c r="U65" i="10"/>
  <c r="Q71" i="10"/>
  <c r="S80" i="10"/>
  <c r="R99" i="10"/>
  <c r="S99" i="10" s="1"/>
  <c r="N99" i="10" s="1"/>
  <c r="Q99" i="10"/>
  <c r="Q124" i="10"/>
  <c r="S128" i="10"/>
  <c r="U141" i="10"/>
  <c r="Q206" i="10"/>
  <c r="Q207" i="10"/>
  <c r="R206" i="10"/>
  <c r="S206" i="10" s="1"/>
  <c r="N206" i="10" s="1"/>
  <c r="P10" i="10"/>
  <c r="Q76" i="10"/>
  <c r="N100" i="10"/>
  <c r="R123" i="10"/>
  <c r="S123" i="10" s="1"/>
  <c r="Q123" i="10"/>
  <c r="W141" i="10"/>
  <c r="M186" i="9"/>
  <c r="K217" i="10"/>
  <c r="K219" i="10"/>
  <c r="K214" i="10"/>
  <c r="Q10" i="10"/>
  <c r="U12" i="10"/>
  <c r="M56" i="10"/>
  <c r="N56" i="10" s="1"/>
  <c r="N133" i="10"/>
  <c r="R163" i="10"/>
  <c r="S163" i="10" s="1"/>
  <c r="Q163" i="10"/>
  <c r="Q164" i="10"/>
  <c r="S185" i="10"/>
  <c r="P185" i="10"/>
  <c r="M185" i="10"/>
  <c r="M12" i="11"/>
  <c r="P12" i="11"/>
  <c r="L214" i="10"/>
  <c r="L217" i="10"/>
  <c r="L219" i="10" s="1"/>
  <c r="P5" i="10"/>
  <c r="P13" i="10"/>
  <c r="R75" i="10"/>
  <c r="S75" i="10" s="1"/>
  <c r="Q75" i="10"/>
  <c r="N124" i="10"/>
  <c r="R171" i="10"/>
  <c r="S171" i="10" s="1"/>
  <c r="N171" i="10" s="1"/>
  <c r="Q171" i="10"/>
  <c r="M184" i="10"/>
  <c r="S184" i="10"/>
  <c r="S205" i="10"/>
  <c r="M205" i="10"/>
  <c r="Q183" i="9"/>
  <c r="Q191" i="9"/>
  <c r="Q199" i="9"/>
  <c r="Q207" i="9"/>
  <c r="M3" i="10"/>
  <c r="Q5" i="10"/>
  <c r="Q13" i="10"/>
  <c r="U15" i="10"/>
  <c r="Q21" i="10"/>
  <c r="Q29" i="10"/>
  <c r="Q37" i="10"/>
  <c r="Q45" i="10"/>
  <c r="Q53" i="10"/>
  <c r="Q61" i="10"/>
  <c r="Q69" i="10"/>
  <c r="S96" i="10"/>
  <c r="N96" i="10" s="1"/>
  <c r="S160" i="10"/>
  <c r="R213" i="10"/>
  <c r="S213" i="10" s="1"/>
  <c r="Q213" i="10"/>
  <c r="R5" i="10"/>
  <c r="S5" i="10" s="1"/>
  <c r="N5" i="10" s="1"/>
  <c r="P8" i="10"/>
  <c r="R13" i="10"/>
  <c r="S13" i="10" s="1"/>
  <c r="N13" i="10" s="1"/>
  <c r="P16" i="10"/>
  <c r="P80" i="10"/>
  <c r="U101" i="10"/>
  <c r="R115" i="10"/>
  <c r="S115" i="10" s="1"/>
  <c r="Q115" i="10"/>
  <c r="P128" i="10"/>
  <c r="Q156" i="10"/>
  <c r="Q8" i="10"/>
  <c r="Q16" i="10"/>
  <c r="Q24" i="10"/>
  <c r="Q32" i="10"/>
  <c r="Q40" i="10"/>
  <c r="Q48" i="10"/>
  <c r="Q56" i="10"/>
  <c r="Q64" i="10"/>
  <c r="Q72" i="10"/>
  <c r="N120" i="10"/>
  <c r="R155" i="10"/>
  <c r="S155" i="10" s="1"/>
  <c r="N155" i="10" s="1"/>
  <c r="Q155" i="10"/>
  <c r="M212" i="10"/>
  <c r="S212" i="10"/>
  <c r="P3" i="10"/>
  <c r="P11" i="10"/>
  <c r="J224" i="10" s="1"/>
  <c r="Q3" i="10"/>
  <c r="Q11" i="10"/>
  <c r="Q27" i="10"/>
  <c r="Q35" i="10"/>
  <c r="Q43" i="10"/>
  <c r="Q51" i="10"/>
  <c r="Q59" i="10"/>
  <c r="R91" i="10"/>
  <c r="S91" i="10" s="1"/>
  <c r="Q91" i="10"/>
  <c r="P120" i="10"/>
  <c r="W125" i="10"/>
  <c r="R147" i="10"/>
  <c r="S147" i="10" s="1"/>
  <c r="N147" i="10" s="1"/>
  <c r="Q147" i="10"/>
  <c r="N159" i="10"/>
  <c r="U165" i="10"/>
  <c r="M173" i="10"/>
  <c r="U77" i="10"/>
  <c r="P96" i="10"/>
  <c r="R107" i="10"/>
  <c r="S107" i="10" s="1"/>
  <c r="Q107" i="10"/>
  <c r="Q140" i="10"/>
  <c r="S144" i="10"/>
  <c r="P160" i="10"/>
  <c r="W165" i="10"/>
  <c r="Q84" i="10"/>
  <c r="Q92" i="10"/>
  <c r="Q116" i="10"/>
  <c r="U188" i="10"/>
  <c r="P189" i="10"/>
  <c r="W208" i="10"/>
  <c r="N7" i="11"/>
  <c r="W58" i="11"/>
  <c r="U60" i="11"/>
  <c r="X62" i="11"/>
  <c r="Q197" i="10"/>
  <c r="W42" i="11"/>
  <c r="M42" i="11"/>
  <c r="W64" i="11"/>
  <c r="Q82" i="10"/>
  <c r="Q90" i="10"/>
  <c r="Q98" i="10"/>
  <c r="Q106" i="10"/>
  <c r="Q114" i="10"/>
  <c r="U116" i="10"/>
  <c r="Q122" i="10"/>
  <c r="Q130" i="10"/>
  <c r="Q138" i="10"/>
  <c r="Q146" i="10"/>
  <c r="Q162" i="10"/>
  <c r="P184" i="10"/>
  <c r="M192" i="10"/>
  <c r="N192" i="10" s="1"/>
  <c r="R194" i="10"/>
  <c r="S194" i="10" s="1"/>
  <c r="N194" i="10" s="1"/>
  <c r="Q194" i="10"/>
  <c r="M199" i="10"/>
  <c r="N199" i="10" s="1"/>
  <c r="AC6" i="11"/>
  <c r="AE6" i="11" s="1"/>
  <c r="W6" i="11"/>
  <c r="AC22" i="11"/>
  <c r="AE22" i="11" s="1"/>
  <c r="W22" i="11"/>
  <c r="W44" i="11"/>
  <c r="M44" i="11"/>
  <c r="P212" i="10"/>
  <c r="X28" i="11"/>
  <c r="X30" i="11"/>
  <c r="X34" i="11"/>
  <c r="X36" i="11"/>
  <c r="W46" i="11"/>
  <c r="M46" i="11"/>
  <c r="Q77" i="10"/>
  <c r="Q101" i="10"/>
  <c r="M107" i="10"/>
  <c r="Q109" i="10"/>
  <c r="Q125" i="10"/>
  <c r="Q133" i="10"/>
  <c r="Q141" i="10"/>
  <c r="Q149" i="10"/>
  <c r="Q157" i="10"/>
  <c r="Q165" i="10"/>
  <c r="R198" i="10"/>
  <c r="S198" i="10" s="1"/>
  <c r="P205" i="10"/>
  <c r="AC9" i="11"/>
  <c r="AE9" i="11" s="1"/>
  <c r="W9" i="11"/>
  <c r="S12" i="11"/>
  <c r="X12" i="11" s="1"/>
  <c r="AC25" i="11"/>
  <c r="AE25" i="11" s="1"/>
  <c r="W25" i="11"/>
  <c r="U28" i="11"/>
  <c r="U30" i="11"/>
  <c r="U32" i="11"/>
  <c r="U34" i="11"/>
  <c r="U36" i="11"/>
  <c r="U38" i="11"/>
  <c r="U40" i="11"/>
  <c r="W48" i="11"/>
  <c r="M48" i="11"/>
  <c r="R173" i="10"/>
  <c r="S173" i="10" s="1"/>
  <c r="R181" i="10"/>
  <c r="S181" i="10" s="1"/>
  <c r="Q199" i="10"/>
  <c r="R202" i="10"/>
  <c r="S202" i="10" s="1"/>
  <c r="N202" i="10" s="1"/>
  <c r="Q202" i="10"/>
  <c r="W50" i="11"/>
  <c r="M50" i="11"/>
  <c r="Q80" i="10"/>
  <c r="Q88" i="10"/>
  <c r="Q96" i="10"/>
  <c r="M118" i="10"/>
  <c r="N118" i="10" s="1"/>
  <c r="Q120" i="10"/>
  <c r="Q128" i="10"/>
  <c r="Q136" i="10"/>
  <c r="Q144" i="10"/>
  <c r="U146" i="10"/>
  <c r="Q152" i="10"/>
  <c r="Q160" i="10"/>
  <c r="Q168" i="10"/>
  <c r="R214" i="11"/>
  <c r="R219" i="11"/>
  <c r="S3" i="11"/>
  <c r="X3" i="11" s="1"/>
  <c r="U44" i="11"/>
  <c r="X46" i="11"/>
  <c r="AC68" i="11"/>
  <c r="AE68" i="11" s="1"/>
  <c r="W68" i="11"/>
  <c r="U192" i="10"/>
  <c r="P213" i="10"/>
  <c r="U16" i="11"/>
  <c r="M16" i="11"/>
  <c r="N16" i="11" s="1"/>
  <c r="U46" i="11"/>
  <c r="M177" i="10"/>
  <c r="U199" i="10"/>
  <c r="R210" i="10"/>
  <c r="S210" i="10" s="1"/>
  <c r="Q210" i="10"/>
  <c r="N17" i="11"/>
  <c r="X52" i="11"/>
  <c r="AC83" i="11"/>
  <c r="AE83" i="11" s="1"/>
  <c r="W83" i="11"/>
  <c r="Q78" i="10"/>
  <c r="Q86" i="10"/>
  <c r="Q94" i="10"/>
  <c r="Q102" i="10"/>
  <c r="Q110" i="10"/>
  <c r="Q118" i="10"/>
  <c r="Q126" i="10"/>
  <c r="Q134" i="10"/>
  <c r="Q142" i="10"/>
  <c r="Q150" i="10"/>
  <c r="Q158" i="10"/>
  <c r="Q190" i="10"/>
  <c r="M196" i="10"/>
  <c r="N196" i="10" s="1"/>
  <c r="P208" i="10"/>
  <c r="M209" i="10"/>
  <c r="L219" i="11"/>
  <c r="L214" i="11"/>
  <c r="L255" i="11"/>
  <c r="L257" i="11" s="1"/>
  <c r="M3" i="11"/>
  <c r="N18" i="11"/>
  <c r="X54" i="11"/>
  <c r="P188" i="10"/>
  <c r="U19" i="11"/>
  <c r="M19" i="11"/>
  <c r="N20" i="11"/>
  <c r="Q73" i="10"/>
  <c r="Q81" i="10"/>
  <c r="Q89" i="10"/>
  <c r="Q97" i="10"/>
  <c r="Q105" i="10"/>
  <c r="Q214" i="11"/>
  <c r="N245" i="11" s="1"/>
  <c r="N247" i="11" s="1"/>
  <c r="W54" i="11"/>
  <c r="U56" i="11"/>
  <c r="P196" i="10"/>
  <c r="N203" i="10"/>
  <c r="U208" i="10"/>
  <c r="U3" i="11"/>
  <c r="W56" i="11"/>
  <c r="U58" i="11"/>
  <c r="X60" i="11"/>
  <c r="K219" i="11"/>
  <c r="K214" i="11"/>
  <c r="K255" i="11"/>
  <c r="AC76" i="11"/>
  <c r="AE76" i="11" s="1"/>
  <c r="W76" i="11"/>
  <c r="S84" i="11"/>
  <c r="X84" i="11" s="1"/>
  <c r="P85" i="11"/>
  <c r="AC108" i="11"/>
  <c r="AE108" i="11" s="1"/>
  <c r="W108" i="11"/>
  <c r="AC84" i="11"/>
  <c r="AE84" i="11" s="1"/>
  <c r="W84" i="11"/>
  <c r="AC94" i="11"/>
  <c r="AE94" i="11" s="1"/>
  <c r="W94" i="11"/>
  <c r="AC110" i="11"/>
  <c r="AE110" i="11" s="1"/>
  <c r="W110" i="11"/>
  <c r="W18" i="11"/>
  <c r="W27" i="11"/>
  <c r="W29" i="11"/>
  <c r="W31" i="11"/>
  <c r="W33" i="11"/>
  <c r="W35" i="11"/>
  <c r="W37" i="11"/>
  <c r="W39" i="11"/>
  <c r="W41" i="11"/>
  <c r="W43" i="11"/>
  <c r="W45" i="11"/>
  <c r="W47" i="11"/>
  <c r="W49" i="11"/>
  <c r="W51" i="11"/>
  <c r="W53" i="11"/>
  <c r="W55" i="11"/>
  <c r="W57" i="11"/>
  <c r="W59" i="11"/>
  <c r="W61" i="11"/>
  <c r="W63" i="11"/>
  <c r="W65" i="11"/>
  <c r="AC77" i="11"/>
  <c r="AE77" i="11" s="1"/>
  <c r="W77" i="11"/>
  <c r="S78" i="11"/>
  <c r="X78" i="11" s="1"/>
  <c r="U13" i="11"/>
  <c r="W72" i="11"/>
  <c r="S86" i="11"/>
  <c r="X86" i="11" s="1"/>
  <c r="P87" i="11"/>
  <c r="AC96" i="11"/>
  <c r="AE96" i="11" s="1"/>
  <c r="W96" i="11"/>
  <c r="AC161" i="11"/>
  <c r="AE161" i="11" s="1"/>
  <c r="W161" i="11"/>
  <c r="W4" i="11"/>
  <c r="W20" i="11"/>
  <c r="AC78" i="11"/>
  <c r="AE78" i="11" s="1"/>
  <c r="W78" i="11"/>
  <c r="AC85" i="11"/>
  <c r="AE85" i="11" s="1"/>
  <c r="W85" i="11"/>
  <c r="AC86" i="11"/>
  <c r="AE86" i="11" s="1"/>
  <c r="W86" i="11"/>
  <c r="AC98" i="11"/>
  <c r="AE98" i="11" s="1"/>
  <c r="W98" i="11"/>
  <c r="W148" i="11"/>
  <c r="U148" i="11"/>
  <c r="R200" i="10"/>
  <c r="S200" i="10" s="1"/>
  <c r="W69" i="11"/>
  <c r="P75" i="11"/>
  <c r="AC79" i="11"/>
  <c r="AE79" i="11" s="1"/>
  <c r="W79" i="11"/>
  <c r="P81" i="11"/>
  <c r="P90" i="11"/>
  <c r="AC100" i="11"/>
  <c r="AE100" i="11" s="1"/>
  <c r="W100" i="11"/>
  <c r="W8" i="11"/>
  <c r="W24" i="11"/>
  <c r="AC88" i="11"/>
  <c r="AE88" i="11" s="1"/>
  <c r="W88" i="11"/>
  <c r="W17" i="11"/>
  <c r="AC74" i="11"/>
  <c r="AE74" i="11" s="1"/>
  <c r="W74" i="11"/>
  <c r="AC80" i="11"/>
  <c r="AE80" i="11" s="1"/>
  <c r="W80" i="11"/>
  <c r="P82" i="11"/>
  <c r="S90" i="11"/>
  <c r="X90" i="11" s="1"/>
  <c r="AC102" i="11"/>
  <c r="AE102" i="11" s="1"/>
  <c r="W102" i="11"/>
  <c r="W10" i="11"/>
  <c r="W26" i="11"/>
  <c r="W28" i="11"/>
  <c r="W30" i="11"/>
  <c r="W32" i="11"/>
  <c r="W34" i="11"/>
  <c r="W70" i="11"/>
  <c r="P92" i="11"/>
  <c r="AC150" i="11"/>
  <c r="AE150" i="11" s="1"/>
  <c r="W150" i="11"/>
  <c r="Q185" i="10"/>
  <c r="Q193" i="10"/>
  <c r="Q209" i="10"/>
  <c r="R225" i="11"/>
  <c r="N224" i="11"/>
  <c r="Q225" i="11"/>
  <c r="M224" i="11"/>
  <c r="S222" i="11"/>
  <c r="P225" i="11"/>
  <c r="L224" i="11"/>
  <c r="R222" i="11"/>
  <c r="S226" i="11"/>
  <c r="O225" i="11"/>
  <c r="K224" i="11"/>
  <c r="Q222" i="11"/>
  <c r="R226" i="11"/>
  <c r="N225" i="11"/>
  <c r="J224" i="11"/>
  <c r="P222" i="11"/>
  <c r="Q226" i="11"/>
  <c r="M225" i="11"/>
  <c r="O222" i="11"/>
  <c r="P226" i="11"/>
  <c r="L225" i="11"/>
  <c r="S223" i="11"/>
  <c r="N222" i="11"/>
  <c r="O226" i="11"/>
  <c r="K225" i="11"/>
  <c r="R223" i="11"/>
  <c r="M222" i="11"/>
  <c r="N226" i="11"/>
  <c r="J225" i="11"/>
  <c r="Q223" i="11"/>
  <c r="L222" i="11"/>
  <c r="M226" i="11"/>
  <c r="P223" i="11"/>
  <c r="K222" i="11"/>
  <c r="L226" i="11"/>
  <c r="O223" i="11"/>
  <c r="J222" i="11"/>
  <c r="K226" i="11"/>
  <c r="S224" i="11"/>
  <c r="N223" i="11"/>
  <c r="J226" i="11"/>
  <c r="R224" i="11"/>
  <c r="M223" i="11"/>
  <c r="Q224" i="11"/>
  <c r="L223" i="11"/>
  <c r="P224" i="11"/>
  <c r="K223" i="11"/>
  <c r="S225" i="11"/>
  <c r="O224" i="11"/>
  <c r="J223" i="11"/>
  <c r="W3" i="11"/>
  <c r="W19" i="11"/>
  <c r="P68" i="11"/>
  <c r="P76" i="11"/>
  <c r="S82" i="11"/>
  <c r="X82" i="11" s="1"/>
  <c r="P83" i="11"/>
  <c r="AC90" i="11"/>
  <c r="AE90" i="11" s="1"/>
  <c r="W90" i="11"/>
  <c r="AC104" i="11"/>
  <c r="AE104" i="11" s="1"/>
  <c r="W104" i="11"/>
  <c r="W12" i="11"/>
  <c r="AC81" i="11"/>
  <c r="AE81" i="11" s="1"/>
  <c r="W81" i="11"/>
  <c r="S92" i="11"/>
  <c r="X92" i="11" s="1"/>
  <c r="W75" i="11"/>
  <c r="S76" i="11"/>
  <c r="X76" i="11" s="1"/>
  <c r="AC82" i="11"/>
  <c r="AE82" i="11" s="1"/>
  <c r="W82" i="11"/>
  <c r="P84" i="11"/>
  <c r="AC106" i="11"/>
  <c r="AE106" i="11" s="1"/>
  <c r="W106" i="11"/>
  <c r="AC92" i="11"/>
  <c r="AE92" i="11" s="1"/>
  <c r="W92" i="11"/>
  <c r="S145" i="11"/>
  <c r="X145" i="11" s="1"/>
  <c r="S167" i="11"/>
  <c r="X167" i="11" s="1"/>
  <c r="M148" i="11"/>
  <c r="P171" i="11"/>
  <c r="P148" i="11"/>
  <c r="P155" i="11"/>
  <c r="W157" i="11"/>
  <c r="P163" i="11"/>
  <c r="U170" i="11"/>
  <c r="P172" i="11"/>
  <c r="M174" i="11"/>
  <c r="U186" i="11"/>
  <c r="U188" i="11"/>
  <c r="U190" i="11"/>
  <c r="U192" i="11"/>
  <c r="U194" i="11"/>
  <c r="U196" i="11"/>
  <c r="U198" i="11"/>
  <c r="U200" i="11"/>
  <c r="U202" i="11"/>
  <c r="U204" i="11"/>
  <c r="U206" i="11"/>
  <c r="U208" i="11"/>
  <c r="U210" i="11"/>
  <c r="U212" i="11"/>
  <c r="M126" i="11"/>
  <c r="M128" i="11"/>
  <c r="M130" i="11"/>
  <c r="M132" i="11"/>
  <c r="M134" i="11"/>
  <c r="P145" i="11"/>
  <c r="S171" i="11"/>
  <c r="X171" i="11" s="1"/>
  <c r="W190" i="11"/>
  <c r="W192" i="11"/>
  <c r="W194" i="11"/>
  <c r="W196" i="11"/>
  <c r="W198" i="11"/>
  <c r="W200" i="11"/>
  <c r="W202" i="11"/>
  <c r="W204" i="11"/>
  <c r="W206" i="11"/>
  <c r="W208" i="11"/>
  <c r="W210" i="11"/>
  <c r="W87" i="11"/>
  <c r="W89" i="11"/>
  <c r="W91" i="11"/>
  <c r="W93" i="11"/>
  <c r="W95" i="11"/>
  <c r="W97" i="11"/>
  <c r="W99" i="11"/>
  <c r="W101" i="11"/>
  <c r="W103" i="11"/>
  <c r="W105" i="11"/>
  <c r="W107" i="11"/>
  <c r="W109" i="11"/>
  <c r="W111" i="11"/>
  <c r="W113" i="11"/>
  <c r="W115" i="11"/>
  <c r="W117" i="11"/>
  <c r="W119" i="11"/>
  <c r="W121" i="11"/>
  <c r="W123" i="11"/>
  <c r="W125" i="11"/>
  <c r="W127" i="11"/>
  <c r="W129" i="11"/>
  <c r="W131" i="11"/>
  <c r="W133" i="11"/>
  <c r="W135" i="11"/>
  <c r="P136" i="11"/>
  <c r="P142" i="11"/>
  <c r="W144" i="11"/>
  <c r="W147" i="11"/>
  <c r="P159" i="11"/>
  <c r="S163" i="11"/>
  <c r="X163" i="11" s="1"/>
  <c r="W158" i="11"/>
  <c r="S173" i="11"/>
  <c r="X173" i="11" s="1"/>
  <c r="P175" i="11"/>
  <c r="S159" i="11"/>
  <c r="X159" i="11" s="1"/>
  <c r="P164" i="11"/>
  <c r="S166" i="11"/>
  <c r="X166" i="11" s="1"/>
  <c r="U174" i="11"/>
  <c r="M178" i="11"/>
  <c r="X220" i="11"/>
  <c r="W220" i="11"/>
  <c r="U220" i="11"/>
  <c r="P149" i="11"/>
  <c r="P156" i="11"/>
  <c r="S175" i="11"/>
  <c r="X175" i="11" s="1"/>
  <c r="X182" i="11"/>
  <c r="U152" i="11"/>
  <c r="U164" i="11"/>
  <c r="M180" i="11"/>
  <c r="P140" i="11"/>
  <c r="X146" i="11"/>
  <c r="U156" i="11"/>
  <c r="U160" i="11"/>
  <c r="U178" i="11"/>
  <c r="M182" i="11"/>
  <c r="W112" i="11"/>
  <c r="W114" i="11"/>
  <c r="W116" i="11"/>
  <c r="W118" i="11"/>
  <c r="W120" i="11"/>
  <c r="W122" i="11"/>
  <c r="W124" i="11"/>
  <c r="W126" i="11"/>
  <c r="W128" i="11"/>
  <c r="W130" i="11"/>
  <c r="W132" i="11"/>
  <c r="W134" i="11"/>
  <c r="W139" i="11"/>
  <c r="P150" i="11"/>
  <c r="W156" i="11"/>
  <c r="W160" i="11"/>
  <c r="P166" i="11"/>
  <c r="M168" i="11"/>
  <c r="U180" i="11"/>
  <c r="M184" i="11"/>
  <c r="P167" i="11"/>
  <c r="S172" i="11"/>
  <c r="X172" i="11" s="1"/>
  <c r="P144" i="11"/>
  <c r="P154" i="11"/>
  <c r="P168" i="11"/>
  <c r="M170" i="11"/>
  <c r="U182" i="11"/>
  <c r="M186" i="11"/>
  <c r="M188" i="11"/>
  <c r="M190" i="11"/>
  <c r="M192" i="11"/>
  <c r="M194" i="11"/>
  <c r="M196" i="11"/>
  <c r="M198" i="11"/>
  <c r="M200" i="11"/>
  <c r="M202" i="11"/>
  <c r="M204" i="11"/>
  <c r="M206" i="11"/>
  <c r="M208" i="11"/>
  <c r="M210" i="11"/>
  <c r="M212" i="11"/>
  <c r="W167" i="11"/>
  <c r="W169" i="11"/>
  <c r="W171" i="11"/>
  <c r="W173" i="11"/>
  <c r="W175" i="11"/>
  <c r="W177" i="11"/>
  <c r="W179" i="11"/>
  <c r="W181" i="11"/>
  <c r="W183" i="11"/>
  <c r="W185" i="11"/>
  <c r="W187" i="11"/>
  <c r="W189" i="11"/>
  <c r="W191" i="11"/>
  <c r="W193" i="11"/>
  <c r="W195" i="11"/>
  <c r="W197" i="11"/>
  <c r="W199" i="11"/>
  <c r="W201" i="11"/>
  <c r="W203" i="11"/>
  <c r="W205" i="11"/>
  <c r="W207" i="11"/>
  <c r="W209" i="11"/>
  <c r="W211" i="11"/>
  <c r="W213" i="11"/>
  <c r="M227" i="11"/>
  <c r="N210" i="10" l="1"/>
  <c r="N88" i="10"/>
  <c r="N11" i="10"/>
  <c r="N36" i="8"/>
  <c r="N113" i="10"/>
  <c r="N34" i="9"/>
  <c r="N106" i="8"/>
  <c r="N144" i="10"/>
  <c r="N82" i="10"/>
  <c r="N57" i="9"/>
  <c r="N166" i="7"/>
  <c r="N141" i="10"/>
  <c r="N172" i="9"/>
  <c r="N32" i="8"/>
  <c r="N28" i="8"/>
  <c r="N190" i="8"/>
  <c r="N159" i="9"/>
  <c r="N157" i="7"/>
  <c r="N96" i="9"/>
  <c r="N51" i="9"/>
  <c r="N209" i="9"/>
  <c r="N53" i="8"/>
  <c r="N162" i="8"/>
  <c r="N19" i="10"/>
  <c r="N151" i="7"/>
  <c r="N89" i="10"/>
  <c r="N149" i="8"/>
  <c r="N16" i="10"/>
  <c r="N179" i="8"/>
  <c r="N63" i="10"/>
  <c r="N68" i="7"/>
  <c r="N15" i="9"/>
  <c r="N130" i="10"/>
  <c r="N75" i="10"/>
  <c r="N174" i="8"/>
  <c r="N120" i="7"/>
  <c r="R224" i="10"/>
  <c r="N151" i="8"/>
  <c r="N73" i="7"/>
  <c r="N98" i="7"/>
  <c r="N92" i="8"/>
  <c r="N206" i="8"/>
  <c r="N4" i="11"/>
  <c r="N186" i="9"/>
  <c r="N182" i="9"/>
  <c r="N26" i="7"/>
  <c r="N126" i="10"/>
  <c r="N84" i="9"/>
  <c r="N91" i="7"/>
  <c r="N17" i="10"/>
  <c r="N147" i="8"/>
  <c r="N48" i="7"/>
  <c r="N181" i="7"/>
  <c r="N135" i="9"/>
  <c r="X206" i="8"/>
  <c r="N15" i="7"/>
  <c r="N23" i="11"/>
  <c r="N134" i="9"/>
  <c r="N21" i="11"/>
  <c r="N71" i="10"/>
  <c r="N154" i="9"/>
  <c r="N128" i="7"/>
  <c r="N75" i="7"/>
  <c r="N111" i="10"/>
  <c r="N130" i="9"/>
  <c r="N171" i="9"/>
  <c r="N24" i="7"/>
  <c r="N116" i="10"/>
  <c r="N143" i="9"/>
  <c r="N50" i="8"/>
  <c r="N159" i="8"/>
  <c r="N74" i="8"/>
  <c r="N58" i="7"/>
  <c r="N167" i="10"/>
  <c r="N11" i="7"/>
  <c r="N152" i="9"/>
  <c r="N197" i="9"/>
  <c r="N10" i="8"/>
  <c r="N150" i="8"/>
  <c r="N14" i="10"/>
  <c r="N31" i="9"/>
  <c r="N130" i="7"/>
  <c r="N156" i="10"/>
  <c r="N97" i="10"/>
  <c r="N123" i="7"/>
  <c r="N139" i="7"/>
  <c r="N138" i="10"/>
  <c r="N122" i="9"/>
  <c r="N181" i="8"/>
  <c r="X111" i="8"/>
  <c r="N12" i="7"/>
  <c r="N114" i="9"/>
  <c r="K223" i="10"/>
  <c r="N7" i="10"/>
  <c r="N173" i="9"/>
  <c r="N205" i="8"/>
  <c r="N62" i="10"/>
  <c r="N49" i="10"/>
  <c r="N136" i="7"/>
  <c r="N65" i="10"/>
  <c r="N87" i="8"/>
  <c r="N108" i="7"/>
  <c r="N94" i="7"/>
  <c r="N40" i="10"/>
  <c r="N19" i="11"/>
  <c r="N160" i="10"/>
  <c r="N105" i="10"/>
  <c r="N170" i="9"/>
  <c r="N148" i="7"/>
  <c r="N174" i="10"/>
  <c r="N184" i="7"/>
  <c r="N36" i="10"/>
  <c r="N211" i="9"/>
  <c r="N83" i="8"/>
  <c r="N145" i="10"/>
  <c r="N38" i="10"/>
  <c r="N193" i="9"/>
  <c r="N207" i="7"/>
  <c r="N106" i="9"/>
  <c r="N135" i="10"/>
  <c r="N8" i="7"/>
  <c r="N124" i="9"/>
  <c r="N148" i="10"/>
  <c r="N72" i="10"/>
  <c r="N144" i="9"/>
  <c r="N21" i="8"/>
  <c r="N29" i="7"/>
  <c r="N57" i="10"/>
  <c r="N36" i="9"/>
  <c r="N159" i="7"/>
  <c r="N143" i="7"/>
  <c r="N92" i="10"/>
  <c r="N79" i="9"/>
  <c r="N15" i="8"/>
  <c r="N114" i="7"/>
  <c r="N52" i="9"/>
  <c r="N150" i="9"/>
  <c r="N196" i="7"/>
  <c r="N195" i="10"/>
  <c r="N26" i="8"/>
  <c r="N33" i="8"/>
  <c r="N37" i="10"/>
  <c r="N150" i="10"/>
  <c r="N87" i="7"/>
  <c r="N193" i="7"/>
  <c r="N142" i="7"/>
  <c r="N173" i="8"/>
  <c r="N59" i="9"/>
  <c r="N76" i="8"/>
  <c r="N27" i="7"/>
  <c r="N84" i="7"/>
  <c r="N44" i="9"/>
  <c r="N88" i="7"/>
  <c r="N118" i="9"/>
  <c r="N107" i="9"/>
  <c r="N54" i="10"/>
  <c r="N171" i="7"/>
  <c r="N48" i="9"/>
  <c r="N199" i="9"/>
  <c r="X195" i="7"/>
  <c r="N103" i="9"/>
  <c r="N50" i="10"/>
  <c r="N20" i="7"/>
  <c r="N86" i="9"/>
  <c r="N9" i="7"/>
  <c r="N73" i="9"/>
  <c r="L225" i="7"/>
  <c r="N163" i="7"/>
  <c r="X179" i="8"/>
  <c r="N65" i="8"/>
  <c r="N99" i="8"/>
  <c r="N178" i="9"/>
  <c r="N5" i="8"/>
  <c r="N213" i="10"/>
  <c r="N12" i="9"/>
  <c r="N74" i="7"/>
  <c r="N110" i="8"/>
  <c r="N165" i="10"/>
  <c r="N40" i="9"/>
  <c r="N180" i="8"/>
  <c r="N72" i="7"/>
  <c r="N28" i="9"/>
  <c r="N190" i="10"/>
  <c r="N81" i="8"/>
  <c r="N46" i="7"/>
  <c r="N21" i="10"/>
  <c r="N131" i="9"/>
  <c r="N123" i="8"/>
  <c r="N188" i="7"/>
  <c r="N55" i="7"/>
  <c r="N152" i="7"/>
  <c r="N194" i="9"/>
  <c r="N71" i="9"/>
  <c r="N134" i="7"/>
  <c r="N100" i="9"/>
  <c r="N155" i="8"/>
  <c r="N18" i="10"/>
  <c r="N172" i="7"/>
  <c r="N31" i="10"/>
  <c r="N59" i="7"/>
  <c r="N209" i="8"/>
  <c r="N209" i="10"/>
  <c r="N123" i="9"/>
  <c r="N101" i="9"/>
  <c r="N212" i="7"/>
  <c r="N102" i="10"/>
  <c r="N67" i="9"/>
  <c r="N95" i="10"/>
  <c r="N68" i="9"/>
  <c r="N45" i="10"/>
  <c r="N174" i="7"/>
  <c r="N34" i="7"/>
  <c r="N210" i="9"/>
  <c r="N138" i="8"/>
  <c r="N69" i="10"/>
  <c r="N89" i="9"/>
  <c r="N167" i="7"/>
  <c r="N134" i="10"/>
  <c r="N202" i="9"/>
  <c r="N23" i="8"/>
  <c r="N186" i="7"/>
  <c r="N110" i="7"/>
  <c r="N109" i="9"/>
  <c r="N189" i="9"/>
  <c r="N33" i="9"/>
  <c r="N19" i="7"/>
  <c r="N206" i="9"/>
  <c r="N200" i="10"/>
  <c r="N77" i="9"/>
  <c r="N149" i="7"/>
  <c r="N213" i="7"/>
  <c r="N34" i="8"/>
  <c r="N15" i="11"/>
  <c r="N104" i="7"/>
  <c r="N189" i="10"/>
  <c r="N35" i="9"/>
  <c r="N13" i="7"/>
  <c r="N4" i="7"/>
  <c r="X46" i="7"/>
  <c r="N80" i="9"/>
  <c r="N198" i="9"/>
  <c r="N39" i="8"/>
  <c r="N123" i="10"/>
  <c r="J225" i="7"/>
  <c r="N49" i="7"/>
  <c r="N12" i="8"/>
  <c r="N158" i="7"/>
  <c r="N62" i="8"/>
  <c r="N115" i="9"/>
  <c r="U217" i="9"/>
  <c r="T217" i="9" s="1"/>
  <c r="R222" i="7"/>
  <c r="N20" i="8"/>
  <c r="N22" i="9"/>
  <c r="N175" i="9"/>
  <c r="N101" i="8"/>
  <c r="N124" i="8"/>
  <c r="J225" i="8"/>
  <c r="N52" i="8"/>
  <c r="W214" i="7"/>
  <c r="V214" i="7" s="1"/>
  <c r="N51" i="7"/>
  <c r="N25" i="10"/>
  <c r="N4" i="8"/>
  <c r="N90" i="10"/>
  <c r="N110" i="9"/>
  <c r="N101" i="7"/>
  <c r="W217" i="7"/>
  <c r="V217" i="7" s="1"/>
  <c r="H223" i="11"/>
  <c r="N181" i="10"/>
  <c r="N156" i="8"/>
  <c r="J222" i="8"/>
  <c r="N137" i="9"/>
  <c r="N157" i="9"/>
  <c r="J222" i="10"/>
  <c r="N160" i="9"/>
  <c r="N18" i="8"/>
  <c r="N44" i="8"/>
  <c r="N63" i="9"/>
  <c r="N24" i="9"/>
  <c r="N84" i="8"/>
  <c r="N26" i="11"/>
  <c r="N26" i="10"/>
  <c r="N93" i="10"/>
  <c r="N172" i="8"/>
  <c r="N53" i="7"/>
  <c r="N212" i="9"/>
  <c r="N188" i="9"/>
  <c r="N203" i="8"/>
  <c r="W217" i="10"/>
  <c r="N66" i="10"/>
  <c r="N207" i="10"/>
  <c r="N14" i="11"/>
  <c r="N161" i="8"/>
  <c r="N162" i="9"/>
  <c r="N92" i="7"/>
  <c r="N107" i="10"/>
  <c r="J223" i="10"/>
  <c r="N91" i="9"/>
  <c r="N141" i="8"/>
  <c r="N208" i="7"/>
  <c r="N201" i="10"/>
  <c r="N127" i="8"/>
  <c r="N207" i="9"/>
  <c r="N5" i="7"/>
  <c r="P214" i="11"/>
  <c r="M245" i="11" s="1"/>
  <c r="M247" i="11" s="1"/>
  <c r="N176" i="9"/>
  <c r="Q214" i="9"/>
  <c r="L222" i="8"/>
  <c r="P214" i="7"/>
  <c r="N183" i="10"/>
  <c r="N14" i="8"/>
  <c r="U217" i="7"/>
  <c r="N175" i="10"/>
  <c r="N121" i="10"/>
  <c r="W214" i="10"/>
  <c r="N203" i="7"/>
  <c r="N90" i="9"/>
  <c r="N126" i="8"/>
  <c r="L223" i="8"/>
  <c r="N90" i="8"/>
  <c r="H222" i="11"/>
  <c r="N224" i="10"/>
  <c r="N168" i="9"/>
  <c r="N42" i="8"/>
  <c r="N152" i="10"/>
  <c r="N73" i="10"/>
  <c r="N3" i="9"/>
  <c r="S223" i="9" s="1"/>
  <c r="N115" i="8"/>
  <c r="N163" i="10"/>
  <c r="U214" i="9"/>
  <c r="T214" i="9" s="1"/>
  <c r="W255" i="8"/>
  <c r="W257" i="8" s="1"/>
  <c r="V257" i="8" s="1"/>
  <c r="L222" i="10"/>
  <c r="N85" i="7"/>
  <c r="N122" i="10"/>
  <c r="N157" i="10"/>
  <c r="N80" i="10"/>
  <c r="N109" i="7"/>
  <c r="U214" i="7"/>
  <c r="T214" i="7" s="1"/>
  <c r="N95" i="8"/>
  <c r="N133" i="8"/>
  <c r="J222" i="7"/>
  <c r="N104" i="10"/>
  <c r="N93" i="8"/>
  <c r="N99" i="9"/>
  <c r="N34" i="10"/>
  <c r="U217" i="10"/>
  <c r="T217" i="10" s="1"/>
  <c r="N174" i="9"/>
  <c r="N158" i="9"/>
  <c r="N74" i="10"/>
  <c r="N128" i="10"/>
  <c r="N147" i="9"/>
  <c r="N21" i="9"/>
  <c r="N198" i="8"/>
  <c r="N112" i="9"/>
  <c r="X127" i="8"/>
  <c r="N210" i="7"/>
  <c r="N184" i="9"/>
  <c r="N128" i="8"/>
  <c r="N53" i="10"/>
  <c r="L223" i="9"/>
  <c r="N127" i="7"/>
  <c r="N204" i="7"/>
  <c r="N112" i="7"/>
  <c r="N142" i="10"/>
  <c r="N23" i="10"/>
  <c r="N94" i="10"/>
  <c r="Q223" i="9"/>
  <c r="N103" i="10"/>
  <c r="N193" i="10"/>
  <c r="N39" i="7"/>
  <c r="U255" i="8"/>
  <c r="U257" i="8" s="1"/>
  <c r="T257" i="8" s="1"/>
  <c r="N85" i="8"/>
  <c r="N197" i="7"/>
  <c r="N117" i="7"/>
  <c r="N30" i="10"/>
  <c r="N79" i="10"/>
  <c r="N39" i="9"/>
  <c r="N14" i="9"/>
  <c r="N129" i="10"/>
  <c r="N153" i="9"/>
  <c r="N67" i="8"/>
  <c r="N208" i="10"/>
  <c r="N148" i="9"/>
  <c r="N168" i="7"/>
  <c r="N145" i="9"/>
  <c r="N78" i="9"/>
  <c r="N102" i="9"/>
  <c r="N8" i="8"/>
  <c r="N32" i="10"/>
  <c r="N17" i="9"/>
  <c r="N103" i="8"/>
  <c r="S219" i="8"/>
  <c r="U219" i="8"/>
  <c r="T219" i="8" s="1"/>
  <c r="N125" i="7"/>
  <c r="N166" i="9"/>
  <c r="N104" i="8"/>
  <c r="N177" i="10"/>
  <c r="M223" i="9"/>
  <c r="N44" i="7"/>
  <c r="U214" i="10"/>
  <c r="T214" i="10" s="1"/>
  <c r="N60" i="8"/>
  <c r="N65" i="7"/>
  <c r="N108" i="9"/>
  <c r="N139" i="10"/>
  <c r="N186" i="8"/>
  <c r="N85" i="9"/>
  <c r="N120" i="9"/>
  <c r="N43" i="9"/>
  <c r="N138" i="9"/>
  <c r="N83" i="9"/>
  <c r="N41" i="9"/>
  <c r="N165" i="8"/>
  <c r="N152" i="8"/>
  <c r="N164" i="7"/>
  <c r="N25" i="8"/>
  <c r="N62" i="7"/>
  <c r="N117" i="9"/>
  <c r="N72" i="8"/>
  <c r="N57" i="8"/>
  <c r="N122" i="7"/>
  <c r="N22" i="11"/>
  <c r="N77" i="10"/>
  <c r="N200" i="7"/>
  <c r="N69" i="8"/>
  <c r="N193" i="8"/>
  <c r="N88" i="8"/>
  <c r="N46" i="9"/>
  <c r="L224" i="10"/>
  <c r="N65" i="9"/>
  <c r="N182" i="8"/>
  <c r="N130" i="8"/>
  <c r="N115" i="10"/>
  <c r="N87" i="9"/>
  <c r="N140" i="7"/>
  <c r="S219" i="11"/>
  <c r="N27" i="8"/>
  <c r="N116" i="7"/>
  <c r="N145" i="8"/>
  <c r="N79" i="8"/>
  <c r="N105" i="9"/>
  <c r="N142" i="9"/>
  <c r="N70" i="7"/>
  <c r="N156" i="9"/>
  <c r="N105" i="8"/>
  <c r="N208" i="8"/>
  <c r="N141" i="7"/>
  <c r="N86" i="8"/>
  <c r="L222" i="7"/>
  <c r="N47" i="10"/>
  <c r="N21" i="7"/>
  <c r="N176" i="10"/>
  <c r="N61" i="9"/>
  <c r="H224" i="8"/>
  <c r="N204" i="10"/>
  <c r="N222" i="10"/>
  <c r="N97" i="9"/>
  <c r="N129" i="8"/>
  <c r="N71" i="8"/>
  <c r="X95" i="8"/>
  <c r="X219" i="8" s="1"/>
  <c r="N111" i="7"/>
  <c r="N58" i="8"/>
  <c r="N211" i="10"/>
  <c r="N30" i="9"/>
  <c r="N212" i="10"/>
  <c r="N58" i="9"/>
  <c r="N91" i="10"/>
  <c r="N183" i="9"/>
  <c r="N95" i="7"/>
  <c r="N106" i="7"/>
  <c r="N180" i="7"/>
  <c r="N37" i="7"/>
  <c r="N185" i="10"/>
  <c r="N204" i="9"/>
  <c r="N170" i="7"/>
  <c r="N5" i="11"/>
  <c r="S222" i="10"/>
  <c r="H222" i="9"/>
  <c r="N59" i="8"/>
  <c r="N64" i="10"/>
  <c r="N212" i="8"/>
  <c r="N94" i="9"/>
  <c r="H223" i="9"/>
  <c r="N50" i="9"/>
  <c r="N163" i="8"/>
  <c r="N101" i="10"/>
  <c r="N64" i="9"/>
  <c r="N154" i="8"/>
  <c r="N29" i="9"/>
  <c r="N42" i="9"/>
  <c r="N155" i="7"/>
  <c r="H225" i="11"/>
  <c r="N26" i="9"/>
  <c r="H223" i="8"/>
  <c r="N77" i="8"/>
  <c r="N167" i="8"/>
  <c r="N35" i="8"/>
  <c r="N154" i="7"/>
  <c r="N70" i="10"/>
  <c r="N109" i="10"/>
  <c r="N144" i="8"/>
  <c r="N211" i="8"/>
  <c r="X69" i="7"/>
  <c r="N69" i="7"/>
  <c r="N18" i="9"/>
  <c r="Q232" i="9"/>
  <c r="N7" i="8"/>
  <c r="N113" i="8"/>
  <c r="N184" i="10"/>
  <c r="H225" i="8"/>
  <c r="N38" i="7"/>
  <c r="N213" i="8"/>
  <c r="N114" i="8"/>
  <c r="N91" i="8"/>
  <c r="H226" i="11"/>
  <c r="N88" i="9"/>
  <c r="N142" i="8"/>
  <c r="N19" i="8"/>
  <c r="N184" i="8"/>
  <c r="N4" i="9"/>
  <c r="L225" i="8"/>
  <c r="N189" i="7"/>
  <c r="N206" i="7"/>
  <c r="V214" i="10"/>
  <c r="N177" i="8"/>
  <c r="N191" i="7"/>
  <c r="N11" i="8"/>
  <c r="N38" i="8"/>
  <c r="N45" i="8"/>
  <c r="N81" i="9"/>
  <c r="J223" i="8"/>
  <c r="N199" i="7"/>
  <c r="N31" i="7"/>
  <c r="N90" i="7"/>
  <c r="N149" i="10"/>
  <c r="X78" i="8"/>
  <c r="N78" i="8"/>
  <c r="N82" i="7"/>
  <c r="N135" i="8"/>
  <c r="N42" i="7"/>
  <c r="N145" i="7"/>
  <c r="N62" i="9"/>
  <c r="N82" i="8"/>
  <c r="X82" i="8"/>
  <c r="N102" i="7"/>
  <c r="N173" i="7"/>
  <c r="N86" i="7"/>
  <c r="N161" i="7"/>
  <c r="N11" i="9"/>
  <c r="N134" i="8"/>
  <c r="N126" i="9"/>
  <c r="N100" i="7"/>
  <c r="T217" i="7"/>
  <c r="U219" i="7"/>
  <c r="T219" i="7" s="1"/>
  <c r="V217" i="10"/>
  <c r="N29" i="10"/>
  <c r="R214" i="10"/>
  <c r="N53" i="9"/>
  <c r="N93" i="9"/>
  <c r="M219" i="9"/>
  <c r="R222" i="8"/>
  <c r="M214" i="7"/>
  <c r="N3" i="7"/>
  <c r="R217" i="10"/>
  <c r="X219" i="11"/>
  <c r="X255" i="11"/>
  <c r="M214" i="9"/>
  <c r="N149" i="9"/>
  <c r="H224" i="11"/>
  <c r="W219" i="10"/>
  <c r="V219" i="10" s="1"/>
  <c r="K224" i="10"/>
  <c r="N45" i="9"/>
  <c r="L223" i="10"/>
  <c r="K222" i="10"/>
  <c r="O228" i="9"/>
  <c r="N66" i="9"/>
  <c r="N189" i="8"/>
  <c r="P214" i="10"/>
  <c r="M214" i="10"/>
  <c r="N3" i="10"/>
  <c r="N223" i="10" s="1"/>
  <c r="Q223" i="10"/>
  <c r="N37" i="9"/>
  <c r="H226" i="8"/>
  <c r="N75" i="8"/>
  <c r="N56" i="8"/>
  <c r="U214" i="11"/>
  <c r="T214" i="11" s="1"/>
  <c r="U219" i="11"/>
  <c r="T219" i="11" s="1"/>
  <c r="U255" i="11"/>
  <c r="S214" i="11"/>
  <c r="O245" i="11"/>
  <c r="O247" i="11" s="1"/>
  <c r="P247" i="11" s="1"/>
  <c r="R216" i="11"/>
  <c r="N75" i="9"/>
  <c r="N141" i="9"/>
  <c r="W219" i="8"/>
  <c r="V219" i="8" s="1"/>
  <c r="N209" i="7"/>
  <c r="M214" i="11"/>
  <c r="N3" i="11"/>
  <c r="N173" i="10"/>
  <c r="M223" i="10"/>
  <c r="W217" i="9"/>
  <c r="W214" i="9"/>
  <c r="V214" i="9" s="1"/>
  <c r="P228" i="9"/>
  <c r="R223" i="8"/>
  <c r="N121" i="8"/>
  <c r="X121" i="8"/>
  <c r="W214" i="8"/>
  <c r="V214" i="8" s="1"/>
  <c r="P214" i="9"/>
  <c r="P217" i="9" s="1"/>
  <c r="N6" i="8"/>
  <c r="N97" i="7"/>
  <c r="N61" i="10"/>
  <c r="S224" i="10"/>
  <c r="R225" i="8"/>
  <c r="N13" i="8"/>
  <c r="M214" i="8"/>
  <c r="N3" i="8"/>
  <c r="N177" i="7"/>
  <c r="R225" i="7"/>
  <c r="J216" i="11"/>
  <c r="L245" i="11"/>
  <c r="L247" i="11" s="1"/>
  <c r="H226" i="9"/>
  <c r="N133" i="9"/>
  <c r="H222" i="8"/>
  <c r="J216" i="8"/>
  <c r="L245" i="8"/>
  <c r="L247" i="8" s="1"/>
  <c r="U214" i="8"/>
  <c r="T214" i="8" s="1"/>
  <c r="N43" i="8"/>
  <c r="P214" i="8"/>
  <c r="M245" i="8" s="1"/>
  <c r="M247" i="8" s="1"/>
  <c r="R219" i="7"/>
  <c r="S217" i="7"/>
  <c r="Q214" i="10"/>
  <c r="H224" i="9"/>
  <c r="N6" i="9"/>
  <c r="N81" i="7"/>
  <c r="R216" i="7"/>
  <c r="S214" i="7"/>
  <c r="W219" i="11"/>
  <c r="V219" i="11" s="1"/>
  <c r="W255" i="11"/>
  <c r="W214" i="11"/>
  <c r="V214" i="11" s="1"/>
  <c r="I216" i="11"/>
  <c r="K245" i="11"/>
  <c r="K247" i="11" s="1"/>
  <c r="M248" i="11" s="1"/>
  <c r="N205" i="10"/>
  <c r="R217" i="9"/>
  <c r="S217" i="9" s="1"/>
  <c r="N131" i="8"/>
  <c r="I216" i="8"/>
  <c r="K245" i="8"/>
  <c r="K247" i="8" s="1"/>
  <c r="N252" i="8" s="1"/>
  <c r="N138" i="7"/>
  <c r="N47" i="7"/>
  <c r="N79" i="7"/>
  <c r="N129" i="7"/>
  <c r="N165" i="9"/>
  <c r="R219" i="9"/>
  <c r="N125" i="9"/>
  <c r="R216" i="8"/>
  <c r="S214" i="8"/>
  <c r="N96" i="8"/>
  <c r="X190" i="7"/>
  <c r="N190" i="7"/>
  <c r="N113" i="7"/>
  <c r="H227" i="9"/>
  <c r="R227" i="9"/>
  <c r="R228" i="9" s="1"/>
  <c r="N12" i="11"/>
  <c r="N198" i="10"/>
  <c r="R223" i="10"/>
  <c r="N69" i="9"/>
  <c r="R214" i="9"/>
  <c r="N22" i="8"/>
  <c r="N205" i="7"/>
  <c r="X255" i="8" l="1"/>
  <c r="U219" i="9"/>
  <c r="T219" i="9" s="1"/>
  <c r="W219" i="7"/>
  <c r="V219" i="7" s="1"/>
  <c r="V255" i="8"/>
  <c r="N222" i="7"/>
  <c r="S222" i="7"/>
  <c r="N223" i="9"/>
  <c r="T255" i="8"/>
  <c r="U219" i="10"/>
  <c r="T219" i="10" s="1"/>
  <c r="Q247" i="11"/>
  <c r="S223" i="8"/>
  <c r="N214" i="9"/>
  <c r="N248" i="8"/>
  <c r="N248" i="11"/>
  <c r="M252" i="11"/>
  <c r="T228" i="9"/>
  <c r="N252" i="11"/>
  <c r="S217" i="10"/>
  <c r="Q217" i="10"/>
  <c r="R219" i="10"/>
  <c r="N219" i="7"/>
  <c r="N214" i="7"/>
  <c r="N225" i="7"/>
  <c r="S225" i="7"/>
  <c r="R232" i="9"/>
  <c r="S232" i="9" s="1"/>
  <c r="S214" i="9"/>
  <c r="V225" i="9" s="1"/>
  <c r="R216" i="9"/>
  <c r="V217" i="9"/>
  <c r="W219" i="9"/>
  <c r="V219" i="9" s="1"/>
  <c r="S219" i="7"/>
  <c r="Q219" i="7"/>
  <c r="V255" i="11"/>
  <c r="W257" i="11"/>
  <c r="V257" i="11" s="1"/>
  <c r="J227" i="10"/>
  <c r="J227" i="9"/>
  <c r="J227" i="7"/>
  <c r="R218" i="8"/>
  <c r="Q218" i="8" s="1"/>
  <c r="U224" i="8"/>
  <c r="U225" i="8" s="1"/>
  <c r="N214" i="11"/>
  <c r="O245" i="8"/>
  <c r="O247" i="8" s="1"/>
  <c r="P247" i="8" s="1"/>
  <c r="Q247" i="8" s="1"/>
  <c r="R218" i="11"/>
  <c r="Q218" i="11" s="1"/>
  <c r="U224" i="11"/>
  <c r="U225" i="11" s="1"/>
  <c r="N219" i="10"/>
  <c r="N214" i="10"/>
  <c r="S223" i="10"/>
  <c r="O248" i="11"/>
  <c r="O252" i="11"/>
  <c r="R216" i="10"/>
  <c r="R231" i="10"/>
  <c r="S214" i="10"/>
  <c r="M252" i="8"/>
  <c r="M248" i="8"/>
  <c r="S219" i="9"/>
  <c r="Q219" i="9"/>
  <c r="N214" i="8"/>
  <c r="S225" i="8"/>
  <c r="N225" i="8"/>
  <c r="T255" i="11"/>
  <c r="U257" i="11"/>
  <c r="T257" i="11" s="1"/>
  <c r="N222" i="8"/>
  <c r="S222" i="8"/>
  <c r="N219" i="9"/>
  <c r="N223" i="8"/>
  <c r="N227" i="7" l="1"/>
  <c r="M227" i="7"/>
  <c r="N227" i="9"/>
  <c r="M227" i="9"/>
  <c r="N227" i="10"/>
  <c r="M227" i="10"/>
  <c r="O252" i="8"/>
  <c r="O248" i="8"/>
  <c r="S219" i="10"/>
  <c r="Q219" i="10"/>
  <c r="W256" i="4"/>
  <c r="U256" i="4"/>
  <c r="J227" i="4"/>
  <c r="N227" i="4" s="1"/>
  <c r="L220" i="4"/>
  <c r="V213" i="4"/>
  <c r="T213" i="4"/>
  <c r="Q213" i="4"/>
  <c r="O213" i="4"/>
  <c r="L213" i="4"/>
  <c r="K213" i="4"/>
  <c r="J213" i="4"/>
  <c r="I213" i="4"/>
  <c r="H213" i="4"/>
  <c r="R213" i="4" s="1"/>
  <c r="G213" i="4"/>
  <c r="F213" i="4"/>
  <c r="E213" i="4"/>
  <c r="D213" i="4"/>
  <c r="C213" i="4"/>
  <c r="B213" i="4"/>
  <c r="V212" i="4"/>
  <c r="T212" i="4"/>
  <c r="Q212" i="4"/>
  <c r="O212" i="4"/>
  <c r="L212" i="4"/>
  <c r="K212" i="4"/>
  <c r="J212" i="4"/>
  <c r="I212" i="4"/>
  <c r="H212" i="4"/>
  <c r="R212" i="4" s="1"/>
  <c r="G212" i="4"/>
  <c r="F212" i="4"/>
  <c r="E212" i="4"/>
  <c r="D212" i="4"/>
  <c r="C212" i="4"/>
  <c r="B212" i="4"/>
  <c r="V211" i="4"/>
  <c r="T211" i="4"/>
  <c r="Q211" i="4"/>
  <c r="O211" i="4"/>
  <c r="L211" i="4"/>
  <c r="K211" i="4"/>
  <c r="J211" i="4"/>
  <c r="I211" i="4"/>
  <c r="H211" i="4"/>
  <c r="R211" i="4" s="1"/>
  <c r="G211" i="4"/>
  <c r="F211" i="4"/>
  <c r="E211" i="4"/>
  <c r="D211" i="4"/>
  <c r="C211" i="4"/>
  <c r="B211" i="4"/>
  <c r="V210" i="4"/>
  <c r="T210" i="4"/>
  <c r="Q210" i="4"/>
  <c r="O210" i="4"/>
  <c r="L210" i="4"/>
  <c r="K210" i="4"/>
  <c r="J210" i="4"/>
  <c r="I210" i="4"/>
  <c r="H210" i="4"/>
  <c r="R210" i="4" s="1"/>
  <c r="G210" i="4"/>
  <c r="F210" i="4"/>
  <c r="E210" i="4"/>
  <c r="D210" i="4"/>
  <c r="C210" i="4"/>
  <c r="B210" i="4"/>
  <c r="V209" i="4"/>
  <c r="T209" i="4"/>
  <c r="Q209" i="4"/>
  <c r="O209" i="4"/>
  <c r="L209" i="4"/>
  <c r="K209" i="4"/>
  <c r="J209" i="4"/>
  <c r="I209" i="4"/>
  <c r="H209" i="4"/>
  <c r="R209" i="4" s="1"/>
  <c r="G209" i="4"/>
  <c r="F209" i="4"/>
  <c r="E209" i="4"/>
  <c r="D209" i="4"/>
  <c r="C209" i="4"/>
  <c r="B209" i="4"/>
  <c r="V208" i="4"/>
  <c r="T208" i="4"/>
  <c r="Q208" i="4"/>
  <c r="O208" i="4"/>
  <c r="L208" i="4"/>
  <c r="K208" i="4"/>
  <c r="J208" i="4"/>
  <c r="I208" i="4"/>
  <c r="H208" i="4"/>
  <c r="R208" i="4" s="1"/>
  <c r="G208" i="4"/>
  <c r="F208" i="4"/>
  <c r="E208" i="4"/>
  <c r="D208" i="4"/>
  <c r="C208" i="4"/>
  <c r="B208" i="4"/>
  <c r="V207" i="4"/>
  <c r="T207" i="4"/>
  <c r="Q207" i="4"/>
  <c r="O207" i="4"/>
  <c r="L207" i="4"/>
  <c r="K207" i="4"/>
  <c r="J207" i="4"/>
  <c r="I207" i="4"/>
  <c r="H207" i="4"/>
  <c r="R207" i="4" s="1"/>
  <c r="G207" i="4"/>
  <c r="F207" i="4"/>
  <c r="E207" i="4"/>
  <c r="D207" i="4"/>
  <c r="C207" i="4"/>
  <c r="B207" i="4"/>
  <c r="V206" i="4"/>
  <c r="T206" i="4"/>
  <c r="Q206" i="4"/>
  <c r="O206" i="4"/>
  <c r="L206" i="4"/>
  <c r="K206" i="4"/>
  <c r="J206" i="4"/>
  <c r="I206" i="4"/>
  <c r="H206" i="4"/>
  <c r="R206" i="4" s="1"/>
  <c r="G206" i="4"/>
  <c r="F206" i="4"/>
  <c r="E206" i="4"/>
  <c r="D206" i="4"/>
  <c r="C206" i="4"/>
  <c r="B206" i="4"/>
  <c r="V205" i="4"/>
  <c r="T205" i="4"/>
  <c r="Q205" i="4"/>
  <c r="O205" i="4"/>
  <c r="L205" i="4"/>
  <c r="K205" i="4"/>
  <c r="J205" i="4"/>
  <c r="I205" i="4"/>
  <c r="H205" i="4"/>
  <c r="R205" i="4" s="1"/>
  <c r="G205" i="4"/>
  <c r="F205" i="4"/>
  <c r="E205" i="4"/>
  <c r="D205" i="4"/>
  <c r="C205" i="4"/>
  <c r="B205" i="4"/>
  <c r="V204" i="4"/>
  <c r="T204" i="4"/>
  <c r="Q204" i="4"/>
  <c r="O204" i="4"/>
  <c r="L204" i="4"/>
  <c r="K204" i="4"/>
  <c r="J204" i="4"/>
  <c r="I204" i="4"/>
  <c r="H204" i="4"/>
  <c r="R204" i="4" s="1"/>
  <c r="G204" i="4"/>
  <c r="F204" i="4"/>
  <c r="E204" i="4"/>
  <c r="D204" i="4"/>
  <c r="C204" i="4"/>
  <c r="B204" i="4"/>
  <c r="V203" i="4"/>
  <c r="T203" i="4"/>
  <c r="Q203" i="4"/>
  <c r="O203" i="4"/>
  <c r="L203" i="4"/>
  <c r="K203" i="4"/>
  <c r="J203" i="4"/>
  <c r="I203" i="4"/>
  <c r="H203" i="4"/>
  <c r="R203" i="4" s="1"/>
  <c r="G203" i="4"/>
  <c r="F203" i="4"/>
  <c r="E203" i="4"/>
  <c r="D203" i="4"/>
  <c r="C203" i="4"/>
  <c r="B203" i="4"/>
  <c r="V202" i="4"/>
  <c r="T202" i="4"/>
  <c r="Q202" i="4"/>
  <c r="O202" i="4"/>
  <c r="L202" i="4"/>
  <c r="K202" i="4"/>
  <c r="J202" i="4"/>
  <c r="I202" i="4"/>
  <c r="H202" i="4"/>
  <c r="R202" i="4" s="1"/>
  <c r="G202" i="4"/>
  <c r="F202" i="4"/>
  <c r="E202" i="4"/>
  <c r="D202" i="4"/>
  <c r="C202" i="4"/>
  <c r="B202" i="4"/>
  <c r="V201" i="4"/>
  <c r="T201" i="4"/>
  <c r="Q201" i="4"/>
  <c r="O201" i="4"/>
  <c r="L201" i="4"/>
  <c r="K201" i="4"/>
  <c r="J201" i="4"/>
  <c r="I201" i="4"/>
  <c r="H201" i="4"/>
  <c r="R201" i="4" s="1"/>
  <c r="G201" i="4"/>
  <c r="F201" i="4"/>
  <c r="E201" i="4"/>
  <c r="D201" i="4"/>
  <c r="C201" i="4"/>
  <c r="B201" i="4"/>
  <c r="V200" i="4"/>
  <c r="T200" i="4"/>
  <c r="Q200" i="4"/>
  <c r="O200" i="4"/>
  <c r="L200" i="4"/>
  <c r="K200" i="4"/>
  <c r="J200" i="4"/>
  <c r="I200" i="4"/>
  <c r="H200" i="4"/>
  <c r="R200" i="4" s="1"/>
  <c r="G200" i="4"/>
  <c r="F200" i="4"/>
  <c r="E200" i="4"/>
  <c r="D200" i="4"/>
  <c r="C200" i="4"/>
  <c r="B200" i="4"/>
  <c r="V199" i="4"/>
  <c r="T199" i="4"/>
  <c r="Q199" i="4"/>
  <c r="O199" i="4"/>
  <c r="L199" i="4"/>
  <c r="K199" i="4"/>
  <c r="J199" i="4"/>
  <c r="I199" i="4"/>
  <c r="H199" i="4"/>
  <c r="R199" i="4" s="1"/>
  <c r="G199" i="4"/>
  <c r="F199" i="4"/>
  <c r="E199" i="4"/>
  <c r="D199" i="4"/>
  <c r="C199" i="4"/>
  <c r="B199" i="4"/>
  <c r="V198" i="4"/>
  <c r="T198" i="4"/>
  <c r="Q198" i="4"/>
  <c r="O198" i="4"/>
  <c r="L198" i="4"/>
  <c r="K198" i="4"/>
  <c r="J198" i="4"/>
  <c r="I198" i="4"/>
  <c r="H198" i="4"/>
  <c r="R198" i="4" s="1"/>
  <c r="G198" i="4"/>
  <c r="F198" i="4"/>
  <c r="E198" i="4"/>
  <c r="D198" i="4"/>
  <c r="C198" i="4"/>
  <c r="B198" i="4"/>
  <c r="V197" i="4"/>
  <c r="T197" i="4"/>
  <c r="Q197" i="4"/>
  <c r="O197" i="4"/>
  <c r="L197" i="4"/>
  <c r="K197" i="4"/>
  <c r="J197" i="4"/>
  <c r="I197" i="4"/>
  <c r="H197" i="4"/>
  <c r="R197" i="4" s="1"/>
  <c r="G197" i="4"/>
  <c r="F197" i="4"/>
  <c r="E197" i="4"/>
  <c r="D197" i="4"/>
  <c r="C197" i="4"/>
  <c r="B197" i="4"/>
  <c r="V196" i="4"/>
  <c r="T196" i="4"/>
  <c r="Q196" i="4"/>
  <c r="O196" i="4"/>
  <c r="L196" i="4"/>
  <c r="K196" i="4"/>
  <c r="J196" i="4"/>
  <c r="I196" i="4"/>
  <c r="H196" i="4"/>
  <c r="R196" i="4" s="1"/>
  <c r="G196" i="4"/>
  <c r="F196" i="4"/>
  <c r="E196" i="4"/>
  <c r="D196" i="4"/>
  <c r="C196" i="4"/>
  <c r="B196" i="4"/>
  <c r="V195" i="4"/>
  <c r="T195" i="4"/>
  <c r="Q195" i="4"/>
  <c r="O195" i="4"/>
  <c r="L195" i="4"/>
  <c r="K195" i="4"/>
  <c r="J195" i="4"/>
  <c r="I195" i="4"/>
  <c r="H195" i="4"/>
  <c r="R195" i="4" s="1"/>
  <c r="G195" i="4"/>
  <c r="F195" i="4"/>
  <c r="E195" i="4"/>
  <c r="D195" i="4"/>
  <c r="C195" i="4"/>
  <c r="B195" i="4"/>
  <c r="V194" i="4"/>
  <c r="T194" i="4"/>
  <c r="Q194" i="4"/>
  <c r="O194" i="4"/>
  <c r="L194" i="4"/>
  <c r="K194" i="4"/>
  <c r="J194" i="4"/>
  <c r="I194" i="4"/>
  <c r="H194" i="4"/>
  <c r="R194" i="4" s="1"/>
  <c r="G194" i="4"/>
  <c r="F194" i="4"/>
  <c r="E194" i="4"/>
  <c r="D194" i="4"/>
  <c r="C194" i="4"/>
  <c r="B194" i="4"/>
  <c r="V193" i="4"/>
  <c r="T193" i="4"/>
  <c r="Q193" i="4"/>
  <c r="O193" i="4"/>
  <c r="L193" i="4"/>
  <c r="K193" i="4"/>
  <c r="J193" i="4"/>
  <c r="I193" i="4"/>
  <c r="H193" i="4"/>
  <c r="R193" i="4" s="1"/>
  <c r="G193" i="4"/>
  <c r="F193" i="4"/>
  <c r="E193" i="4"/>
  <c r="D193" i="4"/>
  <c r="C193" i="4"/>
  <c r="B193" i="4"/>
  <c r="V192" i="4"/>
  <c r="T192" i="4"/>
  <c r="Q192" i="4"/>
  <c r="O192" i="4"/>
  <c r="L192" i="4"/>
  <c r="K192" i="4"/>
  <c r="J192" i="4"/>
  <c r="I192" i="4"/>
  <c r="H192" i="4"/>
  <c r="R192" i="4" s="1"/>
  <c r="G192" i="4"/>
  <c r="F192" i="4"/>
  <c r="E192" i="4"/>
  <c r="D192" i="4"/>
  <c r="C192" i="4"/>
  <c r="B192" i="4"/>
  <c r="V191" i="4"/>
  <c r="T191" i="4"/>
  <c r="Q191" i="4"/>
  <c r="O191" i="4"/>
  <c r="L191" i="4"/>
  <c r="K191" i="4"/>
  <c r="J191" i="4"/>
  <c r="I191" i="4"/>
  <c r="H191" i="4"/>
  <c r="R191" i="4" s="1"/>
  <c r="G191" i="4"/>
  <c r="F191" i="4"/>
  <c r="E191" i="4"/>
  <c r="D191" i="4"/>
  <c r="C191" i="4"/>
  <c r="B191" i="4"/>
  <c r="V190" i="4"/>
  <c r="T190" i="4"/>
  <c r="Q190" i="4"/>
  <c r="O190" i="4"/>
  <c r="L190" i="4"/>
  <c r="K190" i="4"/>
  <c r="J190" i="4"/>
  <c r="I190" i="4"/>
  <c r="H190" i="4"/>
  <c r="R190" i="4" s="1"/>
  <c r="G190" i="4"/>
  <c r="F190" i="4"/>
  <c r="E190" i="4"/>
  <c r="D190" i="4"/>
  <c r="C190" i="4"/>
  <c r="B190" i="4"/>
  <c r="V189" i="4"/>
  <c r="T189" i="4"/>
  <c r="Q189" i="4"/>
  <c r="O189" i="4"/>
  <c r="L189" i="4"/>
  <c r="K189" i="4"/>
  <c r="J189" i="4"/>
  <c r="I189" i="4"/>
  <c r="H189" i="4"/>
  <c r="R189" i="4" s="1"/>
  <c r="G189" i="4"/>
  <c r="F189" i="4"/>
  <c r="E189" i="4"/>
  <c r="D189" i="4"/>
  <c r="C189" i="4"/>
  <c r="B189" i="4"/>
  <c r="V188" i="4"/>
  <c r="T188" i="4"/>
  <c r="Q188" i="4"/>
  <c r="O188" i="4"/>
  <c r="L188" i="4"/>
  <c r="K188" i="4"/>
  <c r="J188" i="4"/>
  <c r="I188" i="4"/>
  <c r="H188" i="4"/>
  <c r="R188" i="4" s="1"/>
  <c r="G188" i="4"/>
  <c r="F188" i="4"/>
  <c r="E188" i="4"/>
  <c r="D188" i="4"/>
  <c r="C188" i="4"/>
  <c r="B188" i="4"/>
  <c r="V187" i="4"/>
  <c r="T187" i="4"/>
  <c r="Q187" i="4"/>
  <c r="O187" i="4"/>
  <c r="L187" i="4"/>
  <c r="K187" i="4"/>
  <c r="J187" i="4"/>
  <c r="I187" i="4"/>
  <c r="H187" i="4"/>
  <c r="R187" i="4" s="1"/>
  <c r="G187" i="4"/>
  <c r="F187" i="4"/>
  <c r="E187" i="4"/>
  <c r="D187" i="4"/>
  <c r="C187" i="4"/>
  <c r="B187" i="4"/>
  <c r="V186" i="4"/>
  <c r="T186" i="4"/>
  <c r="Q186" i="4"/>
  <c r="O186" i="4"/>
  <c r="L186" i="4"/>
  <c r="K186" i="4"/>
  <c r="J186" i="4"/>
  <c r="I186" i="4"/>
  <c r="H186" i="4"/>
  <c r="R186" i="4" s="1"/>
  <c r="G186" i="4"/>
  <c r="F186" i="4"/>
  <c r="E186" i="4"/>
  <c r="D186" i="4"/>
  <c r="C186" i="4"/>
  <c r="B186" i="4"/>
  <c r="V185" i="4"/>
  <c r="T185" i="4"/>
  <c r="Q185" i="4"/>
  <c r="O185" i="4"/>
  <c r="L185" i="4"/>
  <c r="K185" i="4"/>
  <c r="J185" i="4"/>
  <c r="I185" i="4"/>
  <c r="H185" i="4"/>
  <c r="R185" i="4" s="1"/>
  <c r="G185" i="4"/>
  <c r="F185" i="4"/>
  <c r="E185" i="4"/>
  <c r="D185" i="4"/>
  <c r="C185" i="4"/>
  <c r="B185" i="4"/>
  <c r="V184" i="4"/>
  <c r="T184" i="4"/>
  <c r="Q184" i="4"/>
  <c r="O184" i="4"/>
  <c r="L184" i="4"/>
  <c r="K184" i="4"/>
  <c r="J184" i="4"/>
  <c r="I184" i="4"/>
  <c r="H184" i="4"/>
  <c r="R184" i="4" s="1"/>
  <c r="G184" i="4"/>
  <c r="F184" i="4"/>
  <c r="E184" i="4"/>
  <c r="D184" i="4"/>
  <c r="C184" i="4"/>
  <c r="B184" i="4"/>
  <c r="V183" i="4"/>
  <c r="T183" i="4"/>
  <c r="Q183" i="4"/>
  <c r="O183" i="4"/>
  <c r="L183" i="4"/>
  <c r="K183" i="4"/>
  <c r="J183" i="4"/>
  <c r="I183" i="4"/>
  <c r="H183" i="4"/>
  <c r="R183" i="4" s="1"/>
  <c r="G183" i="4"/>
  <c r="F183" i="4"/>
  <c r="E183" i="4"/>
  <c r="D183" i="4"/>
  <c r="C183" i="4"/>
  <c r="B183" i="4"/>
  <c r="V182" i="4"/>
  <c r="T182" i="4"/>
  <c r="Q182" i="4"/>
  <c r="O182" i="4"/>
  <c r="L182" i="4"/>
  <c r="K182" i="4"/>
  <c r="J182" i="4"/>
  <c r="I182" i="4"/>
  <c r="H182" i="4"/>
  <c r="R182" i="4" s="1"/>
  <c r="G182" i="4"/>
  <c r="F182" i="4"/>
  <c r="E182" i="4"/>
  <c r="D182" i="4"/>
  <c r="C182" i="4"/>
  <c r="B182" i="4"/>
  <c r="V181" i="4"/>
  <c r="T181" i="4"/>
  <c r="Q181" i="4"/>
  <c r="O181" i="4"/>
  <c r="L181" i="4"/>
  <c r="K181" i="4"/>
  <c r="J181" i="4"/>
  <c r="I181" i="4"/>
  <c r="H181" i="4"/>
  <c r="R181" i="4" s="1"/>
  <c r="G181" i="4"/>
  <c r="F181" i="4"/>
  <c r="E181" i="4"/>
  <c r="D181" i="4"/>
  <c r="C181" i="4"/>
  <c r="B181" i="4"/>
  <c r="V180" i="4"/>
  <c r="T180" i="4"/>
  <c r="Q180" i="4"/>
  <c r="O180" i="4"/>
  <c r="L180" i="4"/>
  <c r="K180" i="4"/>
  <c r="J180" i="4"/>
  <c r="I180" i="4"/>
  <c r="H180" i="4"/>
  <c r="R180" i="4" s="1"/>
  <c r="G180" i="4"/>
  <c r="F180" i="4"/>
  <c r="E180" i="4"/>
  <c r="D180" i="4"/>
  <c r="C180" i="4"/>
  <c r="B180" i="4"/>
  <c r="V179" i="4"/>
  <c r="T179" i="4"/>
  <c r="Q179" i="4"/>
  <c r="O179" i="4"/>
  <c r="L179" i="4"/>
  <c r="K179" i="4"/>
  <c r="J179" i="4"/>
  <c r="I179" i="4"/>
  <c r="H179" i="4"/>
  <c r="R179" i="4" s="1"/>
  <c r="G179" i="4"/>
  <c r="F179" i="4"/>
  <c r="E179" i="4"/>
  <c r="D179" i="4"/>
  <c r="C179" i="4"/>
  <c r="B179" i="4"/>
  <c r="V178" i="4"/>
  <c r="T178" i="4"/>
  <c r="Q178" i="4"/>
  <c r="O178" i="4"/>
  <c r="L178" i="4"/>
  <c r="K178" i="4"/>
  <c r="J178" i="4"/>
  <c r="I178" i="4"/>
  <c r="H178" i="4"/>
  <c r="R178" i="4" s="1"/>
  <c r="G178" i="4"/>
  <c r="F178" i="4"/>
  <c r="E178" i="4"/>
  <c r="D178" i="4"/>
  <c r="C178" i="4"/>
  <c r="B178" i="4"/>
  <c r="V177" i="4"/>
  <c r="AC177" i="4" s="1"/>
  <c r="T177" i="4"/>
  <c r="Q177" i="4"/>
  <c r="O177" i="4"/>
  <c r="L177" i="4"/>
  <c r="K177" i="4"/>
  <c r="J177" i="4"/>
  <c r="I177" i="4"/>
  <c r="H177" i="4"/>
  <c r="R177" i="4" s="1"/>
  <c r="G177" i="4"/>
  <c r="F177" i="4"/>
  <c r="E177" i="4"/>
  <c r="D177" i="4"/>
  <c r="C177" i="4"/>
  <c r="B177" i="4"/>
  <c r="V176" i="4"/>
  <c r="T176" i="4"/>
  <c r="Q176" i="4"/>
  <c r="O176" i="4"/>
  <c r="L176" i="4"/>
  <c r="K176" i="4"/>
  <c r="M176" i="4" s="1"/>
  <c r="J176" i="4"/>
  <c r="I176" i="4"/>
  <c r="H176" i="4"/>
  <c r="R176" i="4" s="1"/>
  <c r="G176" i="4"/>
  <c r="F176" i="4"/>
  <c r="E176" i="4"/>
  <c r="D176" i="4"/>
  <c r="C176" i="4"/>
  <c r="B176" i="4"/>
  <c r="V175" i="4"/>
  <c r="AC175" i="4" s="1"/>
  <c r="T175" i="4"/>
  <c r="Q175" i="4"/>
  <c r="O175" i="4"/>
  <c r="L175" i="4"/>
  <c r="K175" i="4"/>
  <c r="J175" i="4"/>
  <c r="I175" i="4"/>
  <c r="H175" i="4"/>
  <c r="R175" i="4" s="1"/>
  <c r="G175" i="4"/>
  <c r="F175" i="4"/>
  <c r="E175" i="4"/>
  <c r="D175" i="4"/>
  <c r="C175" i="4"/>
  <c r="B175" i="4"/>
  <c r="V174" i="4"/>
  <c r="T174" i="4"/>
  <c r="Q174" i="4"/>
  <c r="O174" i="4"/>
  <c r="L174" i="4"/>
  <c r="K174" i="4"/>
  <c r="J174" i="4"/>
  <c r="I174" i="4"/>
  <c r="H174" i="4"/>
  <c r="R174" i="4" s="1"/>
  <c r="G174" i="4"/>
  <c r="F174" i="4"/>
  <c r="E174" i="4"/>
  <c r="D174" i="4"/>
  <c r="C174" i="4"/>
  <c r="B174" i="4"/>
  <c r="V173" i="4"/>
  <c r="AC173" i="4" s="1"/>
  <c r="T173" i="4"/>
  <c r="Q173" i="4"/>
  <c r="O173" i="4"/>
  <c r="L173" i="4"/>
  <c r="K173" i="4"/>
  <c r="J173" i="4"/>
  <c r="I173" i="4"/>
  <c r="H173" i="4"/>
  <c r="R173" i="4" s="1"/>
  <c r="G173" i="4"/>
  <c r="F173" i="4"/>
  <c r="E173" i="4"/>
  <c r="D173" i="4"/>
  <c r="C173" i="4"/>
  <c r="B173" i="4"/>
  <c r="V172" i="4"/>
  <c r="T172" i="4"/>
  <c r="Q172" i="4"/>
  <c r="O172" i="4"/>
  <c r="L172" i="4"/>
  <c r="K172" i="4"/>
  <c r="J172" i="4"/>
  <c r="I172" i="4"/>
  <c r="H172" i="4"/>
  <c r="R172" i="4" s="1"/>
  <c r="G172" i="4"/>
  <c r="F172" i="4"/>
  <c r="E172" i="4"/>
  <c r="D172" i="4"/>
  <c r="C172" i="4"/>
  <c r="B172" i="4"/>
  <c r="V171" i="4"/>
  <c r="AC171" i="4" s="1"/>
  <c r="T171" i="4"/>
  <c r="Q171" i="4"/>
  <c r="O171" i="4"/>
  <c r="L171" i="4"/>
  <c r="K171" i="4"/>
  <c r="J171" i="4"/>
  <c r="I171" i="4"/>
  <c r="H171" i="4"/>
  <c r="R171" i="4" s="1"/>
  <c r="G171" i="4"/>
  <c r="F171" i="4"/>
  <c r="E171" i="4"/>
  <c r="D171" i="4"/>
  <c r="C171" i="4"/>
  <c r="B171" i="4"/>
  <c r="V170" i="4"/>
  <c r="T170" i="4"/>
  <c r="Q170" i="4"/>
  <c r="O170" i="4"/>
  <c r="L170" i="4"/>
  <c r="K170" i="4"/>
  <c r="J170" i="4"/>
  <c r="I170" i="4"/>
  <c r="H170" i="4"/>
  <c r="R170" i="4" s="1"/>
  <c r="G170" i="4"/>
  <c r="F170" i="4"/>
  <c r="E170" i="4"/>
  <c r="D170" i="4"/>
  <c r="C170" i="4"/>
  <c r="B170" i="4"/>
  <c r="V169" i="4"/>
  <c r="AC169" i="4" s="1"/>
  <c r="T169" i="4"/>
  <c r="Q169" i="4"/>
  <c r="O169" i="4"/>
  <c r="L169" i="4"/>
  <c r="K169" i="4"/>
  <c r="J169" i="4"/>
  <c r="I169" i="4"/>
  <c r="H169" i="4"/>
  <c r="R169" i="4" s="1"/>
  <c r="G169" i="4"/>
  <c r="F169" i="4"/>
  <c r="E169" i="4"/>
  <c r="D169" i="4"/>
  <c r="C169" i="4"/>
  <c r="B169" i="4"/>
  <c r="V168" i="4"/>
  <c r="T168" i="4"/>
  <c r="Q168" i="4"/>
  <c r="O168" i="4"/>
  <c r="L168" i="4"/>
  <c r="K168" i="4"/>
  <c r="J168" i="4"/>
  <c r="I168" i="4"/>
  <c r="H168" i="4"/>
  <c r="R168" i="4" s="1"/>
  <c r="G168" i="4"/>
  <c r="F168" i="4"/>
  <c r="E168" i="4"/>
  <c r="D168" i="4"/>
  <c r="C168" i="4"/>
  <c r="B168" i="4"/>
  <c r="V167" i="4"/>
  <c r="AC167" i="4" s="1"/>
  <c r="T167" i="4"/>
  <c r="Q167" i="4"/>
  <c r="O167" i="4"/>
  <c r="L167" i="4"/>
  <c r="K167" i="4"/>
  <c r="J167" i="4"/>
  <c r="I167" i="4"/>
  <c r="H167" i="4"/>
  <c r="R167" i="4" s="1"/>
  <c r="G167" i="4"/>
  <c r="F167" i="4"/>
  <c r="E167" i="4"/>
  <c r="D167" i="4"/>
  <c r="C167" i="4"/>
  <c r="B167" i="4"/>
  <c r="V166" i="4"/>
  <c r="T166" i="4"/>
  <c r="Q166" i="4"/>
  <c r="O166" i="4"/>
  <c r="L166" i="4"/>
  <c r="K166" i="4"/>
  <c r="J166" i="4"/>
  <c r="I166" i="4"/>
  <c r="H166" i="4"/>
  <c r="R166" i="4" s="1"/>
  <c r="G166" i="4"/>
  <c r="F166" i="4"/>
  <c r="E166" i="4"/>
  <c r="D166" i="4"/>
  <c r="C166" i="4"/>
  <c r="B166" i="4"/>
  <c r="V165" i="4"/>
  <c r="AC165" i="4" s="1"/>
  <c r="T165" i="4"/>
  <c r="Q165" i="4"/>
  <c r="O165" i="4"/>
  <c r="L165" i="4"/>
  <c r="K165" i="4"/>
  <c r="J165" i="4"/>
  <c r="I165" i="4"/>
  <c r="H165" i="4"/>
  <c r="R165" i="4" s="1"/>
  <c r="G165" i="4"/>
  <c r="F165" i="4"/>
  <c r="E165" i="4"/>
  <c r="D165" i="4"/>
  <c r="C165" i="4"/>
  <c r="B165" i="4"/>
  <c r="V164" i="4"/>
  <c r="T164" i="4"/>
  <c r="Q164" i="4"/>
  <c r="O164" i="4"/>
  <c r="L164" i="4"/>
  <c r="K164" i="4"/>
  <c r="J164" i="4"/>
  <c r="I164" i="4"/>
  <c r="H164" i="4"/>
  <c r="R164" i="4" s="1"/>
  <c r="G164" i="4"/>
  <c r="F164" i="4"/>
  <c r="E164" i="4"/>
  <c r="D164" i="4"/>
  <c r="C164" i="4"/>
  <c r="B164" i="4"/>
  <c r="V163" i="4"/>
  <c r="AC163" i="4" s="1"/>
  <c r="T163" i="4"/>
  <c r="Q163" i="4"/>
  <c r="O163" i="4"/>
  <c r="L163" i="4"/>
  <c r="K163" i="4"/>
  <c r="J163" i="4"/>
  <c r="I163" i="4"/>
  <c r="H163" i="4"/>
  <c r="R163" i="4" s="1"/>
  <c r="G163" i="4"/>
  <c r="F163" i="4"/>
  <c r="E163" i="4"/>
  <c r="D163" i="4"/>
  <c r="C163" i="4"/>
  <c r="B163" i="4"/>
  <c r="V162" i="4"/>
  <c r="AC162" i="4" s="1"/>
  <c r="T162" i="4"/>
  <c r="Q162" i="4"/>
  <c r="O162" i="4"/>
  <c r="L162" i="4"/>
  <c r="K162" i="4"/>
  <c r="J162" i="4"/>
  <c r="I162" i="4"/>
  <c r="H162" i="4"/>
  <c r="R162" i="4" s="1"/>
  <c r="G162" i="4"/>
  <c r="F162" i="4"/>
  <c r="E162" i="4"/>
  <c r="D162" i="4"/>
  <c r="C162" i="4"/>
  <c r="B162" i="4"/>
  <c r="V161" i="4"/>
  <c r="AC161" i="4" s="1"/>
  <c r="T161" i="4"/>
  <c r="Q161" i="4"/>
  <c r="O161" i="4"/>
  <c r="L161" i="4"/>
  <c r="K161" i="4"/>
  <c r="J161" i="4"/>
  <c r="I161" i="4"/>
  <c r="H161" i="4"/>
  <c r="R161" i="4" s="1"/>
  <c r="G161" i="4"/>
  <c r="F161" i="4"/>
  <c r="E161" i="4"/>
  <c r="D161" i="4"/>
  <c r="C161" i="4"/>
  <c r="B161" i="4"/>
  <c r="V160" i="4"/>
  <c r="AC160" i="4" s="1"/>
  <c r="T160" i="4"/>
  <c r="Q160" i="4"/>
  <c r="O160" i="4"/>
  <c r="L160" i="4"/>
  <c r="K160" i="4"/>
  <c r="J160" i="4"/>
  <c r="I160" i="4"/>
  <c r="H160" i="4"/>
  <c r="R160" i="4" s="1"/>
  <c r="G160" i="4"/>
  <c r="F160" i="4"/>
  <c r="E160" i="4"/>
  <c r="D160" i="4"/>
  <c r="C160" i="4"/>
  <c r="B160" i="4"/>
  <c r="V159" i="4"/>
  <c r="AC159" i="4" s="1"/>
  <c r="T159" i="4"/>
  <c r="Q159" i="4"/>
  <c r="O159" i="4"/>
  <c r="L159" i="4"/>
  <c r="K159" i="4"/>
  <c r="J159" i="4"/>
  <c r="I159" i="4"/>
  <c r="H159" i="4"/>
  <c r="R159" i="4" s="1"/>
  <c r="G159" i="4"/>
  <c r="F159" i="4"/>
  <c r="E159" i="4"/>
  <c r="D159" i="4"/>
  <c r="C159" i="4"/>
  <c r="B159" i="4"/>
  <c r="V158" i="4"/>
  <c r="AC158" i="4" s="1"/>
  <c r="T158" i="4"/>
  <c r="Q158" i="4"/>
  <c r="O158" i="4"/>
  <c r="L158" i="4"/>
  <c r="K158" i="4"/>
  <c r="J158" i="4"/>
  <c r="I158" i="4"/>
  <c r="H158" i="4"/>
  <c r="R158" i="4" s="1"/>
  <c r="G158" i="4"/>
  <c r="F158" i="4"/>
  <c r="E158" i="4"/>
  <c r="D158" i="4"/>
  <c r="C158" i="4"/>
  <c r="B158" i="4"/>
  <c r="V157" i="4"/>
  <c r="AC157" i="4" s="1"/>
  <c r="T157" i="4"/>
  <c r="Q157" i="4"/>
  <c r="O157" i="4"/>
  <c r="L157" i="4"/>
  <c r="K157" i="4"/>
  <c r="J157" i="4"/>
  <c r="I157" i="4"/>
  <c r="H157" i="4"/>
  <c r="R157" i="4" s="1"/>
  <c r="G157" i="4"/>
  <c r="F157" i="4"/>
  <c r="E157" i="4"/>
  <c r="D157" i="4"/>
  <c r="C157" i="4"/>
  <c r="B157" i="4"/>
  <c r="V156" i="4"/>
  <c r="AC156" i="4" s="1"/>
  <c r="T156" i="4"/>
  <c r="Q156" i="4"/>
  <c r="O156" i="4"/>
  <c r="L156" i="4"/>
  <c r="K156" i="4"/>
  <c r="J156" i="4"/>
  <c r="I156" i="4"/>
  <c r="H156" i="4"/>
  <c r="R156" i="4" s="1"/>
  <c r="G156" i="4"/>
  <c r="F156" i="4"/>
  <c r="E156" i="4"/>
  <c r="D156" i="4"/>
  <c r="C156" i="4"/>
  <c r="B156" i="4"/>
  <c r="V155" i="4"/>
  <c r="AC155" i="4" s="1"/>
  <c r="T155" i="4"/>
  <c r="Q155" i="4"/>
  <c r="O155" i="4"/>
  <c r="L155" i="4"/>
  <c r="K155" i="4"/>
  <c r="J155" i="4"/>
  <c r="I155" i="4"/>
  <c r="H155" i="4"/>
  <c r="R155" i="4" s="1"/>
  <c r="G155" i="4"/>
  <c r="F155" i="4"/>
  <c r="E155" i="4"/>
  <c r="D155" i="4"/>
  <c r="C155" i="4"/>
  <c r="B155" i="4"/>
  <c r="V154" i="4"/>
  <c r="AC154" i="4" s="1"/>
  <c r="T154" i="4"/>
  <c r="Q154" i="4"/>
  <c r="O154" i="4"/>
  <c r="L154" i="4"/>
  <c r="K154" i="4"/>
  <c r="J154" i="4"/>
  <c r="I154" i="4"/>
  <c r="H154" i="4"/>
  <c r="R154" i="4" s="1"/>
  <c r="G154" i="4"/>
  <c r="F154" i="4"/>
  <c r="E154" i="4"/>
  <c r="D154" i="4"/>
  <c r="C154" i="4"/>
  <c r="B154" i="4"/>
  <c r="V153" i="4"/>
  <c r="AC153" i="4" s="1"/>
  <c r="T153" i="4"/>
  <c r="Q153" i="4"/>
  <c r="O153" i="4"/>
  <c r="L153" i="4"/>
  <c r="K153" i="4"/>
  <c r="J153" i="4"/>
  <c r="I153" i="4"/>
  <c r="H153" i="4"/>
  <c r="R153" i="4" s="1"/>
  <c r="G153" i="4"/>
  <c r="F153" i="4"/>
  <c r="E153" i="4"/>
  <c r="D153" i="4"/>
  <c r="C153" i="4"/>
  <c r="B153" i="4"/>
  <c r="V152" i="4"/>
  <c r="AC152" i="4" s="1"/>
  <c r="AE152" i="4" s="1"/>
  <c r="T152" i="4"/>
  <c r="Q152" i="4"/>
  <c r="O152" i="4"/>
  <c r="L152" i="4"/>
  <c r="K152" i="4"/>
  <c r="J152" i="4"/>
  <c r="I152" i="4"/>
  <c r="H152" i="4"/>
  <c r="R152" i="4" s="1"/>
  <c r="G152" i="4"/>
  <c r="F152" i="4"/>
  <c r="E152" i="4"/>
  <c r="D152" i="4"/>
  <c r="C152" i="4"/>
  <c r="B152" i="4"/>
  <c r="V151" i="4"/>
  <c r="AC151" i="4" s="1"/>
  <c r="AE151" i="4" s="1"/>
  <c r="T151" i="4"/>
  <c r="Q151" i="4"/>
  <c r="O151" i="4"/>
  <c r="L151" i="4"/>
  <c r="K151" i="4"/>
  <c r="J151" i="4"/>
  <c r="I151" i="4"/>
  <c r="H151" i="4"/>
  <c r="R151" i="4" s="1"/>
  <c r="G151" i="4"/>
  <c r="F151" i="4"/>
  <c r="E151" i="4"/>
  <c r="D151" i="4"/>
  <c r="C151" i="4"/>
  <c r="B151" i="4"/>
  <c r="V150" i="4"/>
  <c r="AC150" i="4" s="1"/>
  <c r="AE150" i="4" s="1"/>
  <c r="T150" i="4"/>
  <c r="Q150" i="4"/>
  <c r="O150" i="4"/>
  <c r="L150" i="4"/>
  <c r="K150" i="4"/>
  <c r="J150" i="4"/>
  <c r="I150" i="4"/>
  <c r="H150" i="4"/>
  <c r="R150" i="4" s="1"/>
  <c r="G150" i="4"/>
  <c r="F150" i="4"/>
  <c r="E150" i="4"/>
  <c r="D150" i="4"/>
  <c r="C150" i="4"/>
  <c r="B150" i="4"/>
  <c r="V149" i="4"/>
  <c r="AC149" i="4" s="1"/>
  <c r="AE149" i="4" s="1"/>
  <c r="T149" i="4"/>
  <c r="Q149" i="4"/>
  <c r="O149" i="4"/>
  <c r="L149" i="4"/>
  <c r="K149" i="4"/>
  <c r="J149" i="4"/>
  <c r="I149" i="4"/>
  <c r="H149" i="4"/>
  <c r="R149" i="4" s="1"/>
  <c r="G149" i="4"/>
  <c r="F149" i="4"/>
  <c r="E149" i="4"/>
  <c r="D149" i="4"/>
  <c r="C149" i="4"/>
  <c r="B149" i="4"/>
  <c r="V148" i="4"/>
  <c r="AC148" i="4" s="1"/>
  <c r="AE148" i="4" s="1"/>
  <c r="T148" i="4"/>
  <c r="Q148" i="4"/>
  <c r="O148" i="4"/>
  <c r="L148" i="4"/>
  <c r="K148" i="4"/>
  <c r="J148" i="4"/>
  <c r="I148" i="4"/>
  <c r="H148" i="4"/>
  <c r="R148" i="4" s="1"/>
  <c r="G148" i="4"/>
  <c r="F148" i="4"/>
  <c r="E148" i="4"/>
  <c r="D148" i="4"/>
  <c r="C148" i="4"/>
  <c r="B148" i="4"/>
  <c r="V147" i="4"/>
  <c r="AC147" i="4" s="1"/>
  <c r="AE147" i="4" s="1"/>
  <c r="T147" i="4"/>
  <c r="Q147" i="4"/>
  <c r="O147" i="4"/>
  <c r="L147" i="4"/>
  <c r="K147" i="4"/>
  <c r="J147" i="4"/>
  <c r="I147" i="4"/>
  <c r="H147" i="4"/>
  <c r="R147" i="4" s="1"/>
  <c r="G147" i="4"/>
  <c r="F147" i="4"/>
  <c r="E147" i="4"/>
  <c r="D147" i="4"/>
  <c r="C147" i="4"/>
  <c r="B147" i="4"/>
  <c r="V146" i="4"/>
  <c r="AC146" i="4" s="1"/>
  <c r="AE146" i="4" s="1"/>
  <c r="T146" i="4"/>
  <c r="Q146" i="4"/>
  <c r="O146" i="4"/>
  <c r="L146" i="4"/>
  <c r="K146" i="4"/>
  <c r="J146" i="4"/>
  <c r="I146" i="4"/>
  <c r="H146" i="4"/>
  <c r="R146" i="4" s="1"/>
  <c r="G146" i="4"/>
  <c r="F146" i="4"/>
  <c r="E146" i="4"/>
  <c r="D146" i="4"/>
  <c r="C146" i="4"/>
  <c r="B146" i="4"/>
  <c r="V145" i="4"/>
  <c r="AC145" i="4" s="1"/>
  <c r="AE145" i="4" s="1"/>
  <c r="T145" i="4"/>
  <c r="Q145" i="4"/>
  <c r="O145" i="4"/>
  <c r="L145" i="4"/>
  <c r="K145" i="4"/>
  <c r="J145" i="4"/>
  <c r="I145" i="4"/>
  <c r="H145" i="4"/>
  <c r="R145" i="4" s="1"/>
  <c r="G145" i="4"/>
  <c r="F145" i="4"/>
  <c r="E145" i="4"/>
  <c r="D145" i="4"/>
  <c r="C145" i="4"/>
  <c r="B145" i="4"/>
  <c r="V144" i="4"/>
  <c r="T144" i="4"/>
  <c r="Q144" i="4"/>
  <c r="O144" i="4"/>
  <c r="L144" i="4"/>
  <c r="K144" i="4"/>
  <c r="J144" i="4"/>
  <c r="I144" i="4"/>
  <c r="H144" i="4"/>
  <c r="R144" i="4" s="1"/>
  <c r="G144" i="4"/>
  <c r="F144" i="4"/>
  <c r="E144" i="4"/>
  <c r="D144" i="4"/>
  <c r="C144" i="4"/>
  <c r="B144" i="4"/>
  <c r="V143" i="4"/>
  <c r="AC143" i="4" s="1"/>
  <c r="AE143" i="4" s="1"/>
  <c r="T143" i="4"/>
  <c r="Q143" i="4"/>
  <c r="O143" i="4"/>
  <c r="L143" i="4"/>
  <c r="K143" i="4"/>
  <c r="J143" i="4"/>
  <c r="I143" i="4"/>
  <c r="H143" i="4"/>
  <c r="R143" i="4" s="1"/>
  <c r="G143" i="4"/>
  <c r="F143" i="4"/>
  <c r="E143" i="4"/>
  <c r="D143" i="4"/>
  <c r="C143" i="4"/>
  <c r="B143" i="4"/>
  <c r="V142" i="4"/>
  <c r="AC142" i="4" s="1"/>
  <c r="AE142" i="4" s="1"/>
  <c r="T142" i="4"/>
  <c r="Q142" i="4"/>
  <c r="O142" i="4"/>
  <c r="L142" i="4"/>
  <c r="K142" i="4"/>
  <c r="J142" i="4"/>
  <c r="I142" i="4"/>
  <c r="H142" i="4"/>
  <c r="R142" i="4" s="1"/>
  <c r="G142" i="4"/>
  <c r="F142" i="4"/>
  <c r="E142" i="4"/>
  <c r="D142" i="4"/>
  <c r="C142" i="4"/>
  <c r="B142" i="4"/>
  <c r="V141" i="4"/>
  <c r="T141" i="4"/>
  <c r="Q141" i="4"/>
  <c r="O141" i="4"/>
  <c r="L141" i="4"/>
  <c r="K141" i="4"/>
  <c r="J141" i="4"/>
  <c r="I141" i="4"/>
  <c r="H141" i="4"/>
  <c r="R141" i="4" s="1"/>
  <c r="G141" i="4"/>
  <c r="F141" i="4"/>
  <c r="E141" i="4"/>
  <c r="D141" i="4"/>
  <c r="C141" i="4"/>
  <c r="B141" i="4"/>
  <c r="V140" i="4"/>
  <c r="T140" i="4"/>
  <c r="Q140" i="4"/>
  <c r="O140" i="4"/>
  <c r="L140" i="4"/>
  <c r="K140" i="4"/>
  <c r="J140" i="4"/>
  <c r="I140" i="4"/>
  <c r="H140" i="4"/>
  <c r="R140" i="4" s="1"/>
  <c r="G140" i="4"/>
  <c r="F140" i="4"/>
  <c r="E140" i="4"/>
  <c r="D140" i="4"/>
  <c r="C140" i="4"/>
  <c r="B140" i="4"/>
  <c r="V139" i="4"/>
  <c r="T139" i="4"/>
  <c r="Q139" i="4"/>
  <c r="O139" i="4"/>
  <c r="L139" i="4"/>
  <c r="K139" i="4"/>
  <c r="J139" i="4"/>
  <c r="I139" i="4"/>
  <c r="H139" i="4"/>
  <c r="R139" i="4" s="1"/>
  <c r="G139" i="4"/>
  <c r="F139" i="4"/>
  <c r="E139" i="4"/>
  <c r="D139" i="4"/>
  <c r="C139" i="4"/>
  <c r="B139" i="4"/>
  <c r="V138" i="4"/>
  <c r="AC138" i="4" s="1"/>
  <c r="AE138" i="4" s="1"/>
  <c r="T138" i="4"/>
  <c r="Q138" i="4"/>
  <c r="O138" i="4"/>
  <c r="L138" i="4"/>
  <c r="K138" i="4"/>
  <c r="J138" i="4"/>
  <c r="I138" i="4"/>
  <c r="H138" i="4"/>
  <c r="R138" i="4" s="1"/>
  <c r="G138" i="4"/>
  <c r="F138" i="4"/>
  <c r="E138" i="4"/>
  <c r="D138" i="4"/>
  <c r="C138" i="4"/>
  <c r="B138" i="4"/>
  <c r="V137" i="4"/>
  <c r="AC137" i="4" s="1"/>
  <c r="AE137" i="4" s="1"/>
  <c r="T137" i="4"/>
  <c r="Q137" i="4"/>
  <c r="O137" i="4"/>
  <c r="L137" i="4"/>
  <c r="K137" i="4"/>
  <c r="J137" i="4"/>
  <c r="I137" i="4"/>
  <c r="H137" i="4"/>
  <c r="R137" i="4" s="1"/>
  <c r="G137" i="4"/>
  <c r="F137" i="4"/>
  <c r="E137" i="4"/>
  <c r="D137" i="4"/>
  <c r="C137" i="4"/>
  <c r="B137" i="4"/>
  <c r="V136" i="4"/>
  <c r="AC136" i="4" s="1"/>
  <c r="AE136" i="4" s="1"/>
  <c r="T136" i="4"/>
  <c r="Q136" i="4"/>
  <c r="O136" i="4"/>
  <c r="L136" i="4"/>
  <c r="K136" i="4"/>
  <c r="J136" i="4"/>
  <c r="I136" i="4"/>
  <c r="H136" i="4"/>
  <c r="R136" i="4" s="1"/>
  <c r="G136" i="4"/>
  <c r="F136" i="4"/>
  <c r="E136" i="4"/>
  <c r="D136" i="4"/>
  <c r="C136" i="4"/>
  <c r="B136" i="4"/>
  <c r="V135" i="4"/>
  <c r="AC135" i="4" s="1"/>
  <c r="AE135" i="4" s="1"/>
  <c r="T135" i="4"/>
  <c r="Q135" i="4"/>
  <c r="O135" i="4"/>
  <c r="L135" i="4"/>
  <c r="K135" i="4"/>
  <c r="J135" i="4"/>
  <c r="I135" i="4"/>
  <c r="H135" i="4"/>
  <c r="R135" i="4" s="1"/>
  <c r="G135" i="4"/>
  <c r="F135" i="4"/>
  <c r="E135" i="4"/>
  <c r="D135" i="4"/>
  <c r="C135" i="4"/>
  <c r="B135" i="4"/>
  <c r="V134" i="4"/>
  <c r="AC134" i="4" s="1"/>
  <c r="AE134" i="4" s="1"/>
  <c r="T134" i="4"/>
  <c r="Q134" i="4"/>
  <c r="O134" i="4"/>
  <c r="L134" i="4"/>
  <c r="K134" i="4"/>
  <c r="J134" i="4"/>
  <c r="I134" i="4"/>
  <c r="H134" i="4"/>
  <c r="R134" i="4" s="1"/>
  <c r="G134" i="4"/>
  <c r="F134" i="4"/>
  <c r="E134" i="4"/>
  <c r="D134" i="4"/>
  <c r="C134" i="4"/>
  <c r="B134" i="4"/>
  <c r="V133" i="4"/>
  <c r="AC133" i="4" s="1"/>
  <c r="AE133" i="4" s="1"/>
  <c r="T133" i="4"/>
  <c r="Q133" i="4"/>
  <c r="O133" i="4"/>
  <c r="L133" i="4"/>
  <c r="K133" i="4"/>
  <c r="J133" i="4"/>
  <c r="I133" i="4"/>
  <c r="H133" i="4"/>
  <c r="R133" i="4" s="1"/>
  <c r="G133" i="4"/>
  <c r="F133" i="4"/>
  <c r="E133" i="4"/>
  <c r="D133" i="4"/>
  <c r="C133" i="4"/>
  <c r="B133" i="4"/>
  <c r="V132" i="4"/>
  <c r="T132" i="4"/>
  <c r="Q132" i="4"/>
  <c r="O132" i="4"/>
  <c r="L132" i="4"/>
  <c r="K132" i="4"/>
  <c r="J132" i="4"/>
  <c r="I132" i="4"/>
  <c r="H132" i="4"/>
  <c r="R132" i="4" s="1"/>
  <c r="G132" i="4"/>
  <c r="F132" i="4"/>
  <c r="E132" i="4"/>
  <c r="D132" i="4"/>
  <c r="C132" i="4"/>
  <c r="B132" i="4"/>
  <c r="V131" i="4"/>
  <c r="AC131" i="4" s="1"/>
  <c r="AE131" i="4" s="1"/>
  <c r="T131" i="4"/>
  <c r="Q131" i="4"/>
  <c r="O131" i="4"/>
  <c r="L131" i="4"/>
  <c r="K131" i="4"/>
  <c r="J131" i="4"/>
  <c r="I131" i="4"/>
  <c r="H131" i="4"/>
  <c r="R131" i="4" s="1"/>
  <c r="G131" i="4"/>
  <c r="F131" i="4"/>
  <c r="E131" i="4"/>
  <c r="D131" i="4"/>
  <c r="C131" i="4"/>
  <c r="B131" i="4"/>
  <c r="V130" i="4"/>
  <c r="AC130" i="4" s="1"/>
  <c r="AE130" i="4" s="1"/>
  <c r="T130" i="4"/>
  <c r="Q130" i="4"/>
  <c r="O130" i="4"/>
  <c r="L130" i="4"/>
  <c r="K130" i="4"/>
  <c r="J130" i="4"/>
  <c r="I130" i="4"/>
  <c r="H130" i="4"/>
  <c r="R130" i="4" s="1"/>
  <c r="G130" i="4"/>
  <c r="F130" i="4"/>
  <c r="E130" i="4"/>
  <c r="D130" i="4"/>
  <c r="C130" i="4"/>
  <c r="B130" i="4"/>
  <c r="V129" i="4"/>
  <c r="AC129" i="4" s="1"/>
  <c r="AE129" i="4" s="1"/>
  <c r="T129" i="4"/>
  <c r="Q129" i="4"/>
  <c r="O129" i="4"/>
  <c r="L129" i="4"/>
  <c r="K129" i="4"/>
  <c r="J129" i="4"/>
  <c r="I129" i="4"/>
  <c r="H129" i="4"/>
  <c r="R129" i="4" s="1"/>
  <c r="G129" i="4"/>
  <c r="F129" i="4"/>
  <c r="E129" i="4"/>
  <c r="D129" i="4"/>
  <c r="C129" i="4"/>
  <c r="B129" i="4"/>
  <c r="V128" i="4"/>
  <c r="AC128" i="4" s="1"/>
  <c r="AE128" i="4" s="1"/>
  <c r="T128" i="4"/>
  <c r="Q128" i="4"/>
  <c r="O128" i="4"/>
  <c r="L128" i="4"/>
  <c r="K128" i="4"/>
  <c r="J128" i="4"/>
  <c r="I128" i="4"/>
  <c r="H128" i="4"/>
  <c r="R128" i="4" s="1"/>
  <c r="G128" i="4"/>
  <c r="F128" i="4"/>
  <c r="E128" i="4"/>
  <c r="D128" i="4"/>
  <c r="C128" i="4"/>
  <c r="B128" i="4"/>
  <c r="V127" i="4"/>
  <c r="AC127" i="4" s="1"/>
  <c r="AE127" i="4" s="1"/>
  <c r="T127" i="4"/>
  <c r="Q127" i="4"/>
  <c r="O127" i="4"/>
  <c r="L127" i="4"/>
  <c r="K127" i="4"/>
  <c r="J127" i="4"/>
  <c r="I127" i="4"/>
  <c r="H127" i="4"/>
  <c r="R127" i="4" s="1"/>
  <c r="G127" i="4"/>
  <c r="F127" i="4"/>
  <c r="E127" i="4"/>
  <c r="D127" i="4"/>
  <c r="C127" i="4"/>
  <c r="B127" i="4"/>
  <c r="V126" i="4"/>
  <c r="AC126" i="4" s="1"/>
  <c r="AE126" i="4" s="1"/>
  <c r="T126" i="4"/>
  <c r="Q126" i="4"/>
  <c r="O126" i="4"/>
  <c r="L126" i="4"/>
  <c r="K126" i="4"/>
  <c r="J126" i="4"/>
  <c r="I126" i="4"/>
  <c r="H126" i="4"/>
  <c r="R126" i="4" s="1"/>
  <c r="G126" i="4"/>
  <c r="F126" i="4"/>
  <c r="E126" i="4"/>
  <c r="D126" i="4"/>
  <c r="C126" i="4"/>
  <c r="B126" i="4"/>
  <c r="V125" i="4"/>
  <c r="T125" i="4"/>
  <c r="Q125" i="4"/>
  <c r="O125" i="4"/>
  <c r="L125" i="4"/>
  <c r="K125" i="4"/>
  <c r="J125" i="4"/>
  <c r="I125" i="4"/>
  <c r="H125" i="4"/>
  <c r="R125" i="4" s="1"/>
  <c r="G125" i="4"/>
  <c r="F125" i="4"/>
  <c r="E125" i="4"/>
  <c r="D125" i="4"/>
  <c r="C125" i="4"/>
  <c r="B125" i="4"/>
  <c r="V124" i="4"/>
  <c r="T124" i="4"/>
  <c r="Q124" i="4"/>
  <c r="O124" i="4"/>
  <c r="L124" i="4"/>
  <c r="K124" i="4"/>
  <c r="J124" i="4"/>
  <c r="I124" i="4"/>
  <c r="H124" i="4"/>
  <c r="R124" i="4" s="1"/>
  <c r="G124" i="4"/>
  <c r="F124" i="4"/>
  <c r="E124" i="4"/>
  <c r="D124" i="4"/>
  <c r="C124" i="4"/>
  <c r="B124" i="4"/>
  <c r="V123" i="4"/>
  <c r="T123" i="4"/>
  <c r="Q123" i="4"/>
  <c r="O123" i="4"/>
  <c r="L123" i="4"/>
  <c r="K123" i="4"/>
  <c r="J123" i="4"/>
  <c r="I123" i="4"/>
  <c r="H123" i="4"/>
  <c r="R123" i="4" s="1"/>
  <c r="G123" i="4"/>
  <c r="F123" i="4"/>
  <c r="E123" i="4"/>
  <c r="D123" i="4"/>
  <c r="C123" i="4"/>
  <c r="B123" i="4"/>
  <c r="V122" i="4"/>
  <c r="AC122" i="4" s="1"/>
  <c r="AE122" i="4" s="1"/>
  <c r="T122" i="4"/>
  <c r="Q122" i="4"/>
  <c r="O122" i="4"/>
  <c r="L122" i="4"/>
  <c r="K122" i="4"/>
  <c r="J122" i="4"/>
  <c r="I122" i="4"/>
  <c r="H122" i="4"/>
  <c r="R122" i="4" s="1"/>
  <c r="G122" i="4"/>
  <c r="F122" i="4"/>
  <c r="E122" i="4"/>
  <c r="D122" i="4"/>
  <c r="C122" i="4"/>
  <c r="B122" i="4"/>
  <c r="V121" i="4"/>
  <c r="AC121" i="4" s="1"/>
  <c r="AE121" i="4" s="1"/>
  <c r="T121" i="4"/>
  <c r="Q121" i="4"/>
  <c r="O121" i="4"/>
  <c r="L121" i="4"/>
  <c r="K121" i="4"/>
  <c r="J121" i="4"/>
  <c r="I121" i="4"/>
  <c r="H121" i="4"/>
  <c r="R121" i="4" s="1"/>
  <c r="G121" i="4"/>
  <c r="F121" i="4"/>
  <c r="E121" i="4"/>
  <c r="D121" i="4"/>
  <c r="C121" i="4"/>
  <c r="B121" i="4"/>
  <c r="V120" i="4"/>
  <c r="AC120" i="4" s="1"/>
  <c r="AE120" i="4" s="1"/>
  <c r="T120" i="4"/>
  <c r="Q120" i="4"/>
  <c r="O120" i="4"/>
  <c r="L120" i="4"/>
  <c r="K120" i="4"/>
  <c r="J120" i="4"/>
  <c r="I120" i="4"/>
  <c r="H120" i="4"/>
  <c r="R120" i="4" s="1"/>
  <c r="G120" i="4"/>
  <c r="F120" i="4"/>
  <c r="E120" i="4"/>
  <c r="D120" i="4"/>
  <c r="C120" i="4"/>
  <c r="B120" i="4"/>
  <c r="V119" i="4"/>
  <c r="AC119" i="4" s="1"/>
  <c r="AE119" i="4" s="1"/>
  <c r="T119" i="4"/>
  <c r="Q119" i="4"/>
  <c r="O119" i="4"/>
  <c r="L119" i="4"/>
  <c r="K119" i="4"/>
  <c r="J119" i="4"/>
  <c r="I119" i="4"/>
  <c r="H119" i="4"/>
  <c r="R119" i="4" s="1"/>
  <c r="G119" i="4"/>
  <c r="F119" i="4"/>
  <c r="E119" i="4"/>
  <c r="D119" i="4"/>
  <c r="C119" i="4"/>
  <c r="B119" i="4"/>
  <c r="V118" i="4"/>
  <c r="AC118" i="4" s="1"/>
  <c r="AE118" i="4" s="1"/>
  <c r="T118" i="4"/>
  <c r="Q118" i="4"/>
  <c r="O118" i="4"/>
  <c r="L118" i="4"/>
  <c r="K118" i="4"/>
  <c r="J118" i="4"/>
  <c r="I118" i="4"/>
  <c r="H118" i="4"/>
  <c r="R118" i="4" s="1"/>
  <c r="G118" i="4"/>
  <c r="F118" i="4"/>
  <c r="E118" i="4"/>
  <c r="D118" i="4"/>
  <c r="C118" i="4"/>
  <c r="B118" i="4"/>
  <c r="V117" i="4"/>
  <c r="AC117" i="4" s="1"/>
  <c r="AE117" i="4" s="1"/>
  <c r="T117" i="4"/>
  <c r="Q117" i="4"/>
  <c r="O117" i="4"/>
  <c r="L117" i="4"/>
  <c r="K117" i="4"/>
  <c r="J117" i="4"/>
  <c r="I117" i="4"/>
  <c r="H117" i="4"/>
  <c r="R117" i="4" s="1"/>
  <c r="G117" i="4"/>
  <c r="F117" i="4"/>
  <c r="E117" i="4"/>
  <c r="D117" i="4"/>
  <c r="C117" i="4"/>
  <c r="B117" i="4"/>
  <c r="V116" i="4"/>
  <c r="AC116" i="4" s="1"/>
  <c r="AE116" i="4" s="1"/>
  <c r="T116" i="4"/>
  <c r="Q116" i="4"/>
  <c r="O116" i="4"/>
  <c r="L116" i="4"/>
  <c r="K116" i="4"/>
  <c r="J116" i="4"/>
  <c r="I116" i="4"/>
  <c r="H116" i="4"/>
  <c r="R116" i="4" s="1"/>
  <c r="G116" i="4"/>
  <c r="F116" i="4"/>
  <c r="E116" i="4"/>
  <c r="D116" i="4"/>
  <c r="C116" i="4"/>
  <c r="B116" i="4"/>
  <c r="V115" i="4"/>
  <c r="AC115" i="4" s="1"/>
  <c r="AE115" i="4" s="1"/>
  <c r="T115" i="4"/>
  <c r="Q115" i="4"/>
  <c r="O115" i="4"/>
  <c r="L115" i="4"/>
  <c r="K115" i="4"/>
  <c r="J115" i="4"/>
  <c r="I115" i="4"/>
  <c r="H115" i="4"/>
  <c r="R115" i="4" s="1"/>
  <c r="AE160" i="4" s="1"/>
  <c r="G115" i="4"/>
  <c r="F115" i="4"/>
  <c r="E115" i="4"/>
  <c r="D115" i="4"/>
  <c r="C115" i="4"/>
  <c r="B115" i="4"/>
  <c r="V114" i="4"/>
  <c r="AC114" i="4" s="1"/>
  <c r="AE114" i="4" s="1"/>
  <c r="T114" i="4"/>
  <c r="Q114" i="4"/>
  <c r="O114" i="4"/>
  <c r="L114" i="4"/>
  <c r="K114" i="4"/>
  <c r="J114" i="4"/>
  <c r="I114" i="4"/>
  <c r="H114" i="4"/>
  <c r="R114" i="4" s="1"/>
  <c r="G114" i="4"/>
  <c r="F114" i="4"/>
  <c r="E114" i="4"/>
  <c r="D114" i="4"/>
  <c r="C114" i="4"/>
  <c r="B114" i="4"/>
  <c r="V113" i="4"/>
  <c r="AC113" i="4" s="1"/>
  <c r="AE113" i="4" s="1"/>
  <c r="T113" i="4"/>
  <c r="Q113" i="4"/>
  <c r="O113" i="4"/>
  <c r="L113" i="4"/>
  <c r="K113" i="4"/>
  <c r="J113" i="4"/>
  <c r="I113" i="4"/>
  <c r="H113" i="4"/>
  <c r="R113" i="4" s="1"/>
  <c r="G113" i="4"/>
  <c r="F113" i="4"/>
  <c r="E113" i="4"/>
  <c r="D113" i="4"/>
  <c r="C113" i="4"/>
  <c r="B113" i="4"/>
  <c r="V112" i="4"/>
  <c r="T112" i="4"/>
  <c r="Q112" i="4"/>
  <c r="O112" i="4"/>
  <c r="L112" i="4"/>
  <c r="K112" i="4"/>
  <c r="J112" i="4"/>
  <c r="I112" i="4"/>
  <c r="H112" i="4"/>
  <c r="R112" i="4" s="1"/>
  <c r="G112" i="4"/>
  <c r="F112" i="4"/>
  <c r="E112" i="4"/>
  <c r="D112" i="4"/>
  <c r="C112" i="4"/>
  <c r="B112" i="4"/>
  <c r="V111" i="4"/>
  <c r="AC111" i="4" s="1"/>
  <c r="AE111" i="4" s="1"/>
  <c r="T111" i="4"/>
  <c r="Q111" i="4"/>
  <c r="O111" i="4"/>
  <c r="L111" i="4"/>
  <c r="K111" i="4"/>
  <c r="J111" i="4"/>
  <c r="I111" i="4"/>
  <c r="H111" i="4"/>
  <c r="R111" i="4" s="1"/>
  <c r="G111" i="4"/>
  <c r="F111" i="4"/>
  <c r="E111" i="4"/>
  <c r="D111" i="4"/>
  <c r="C111" i="4"/>
  <c r="B111" i="4"/>
  <c r="V110" i="4"/>
  <c r="AC110" i="4" s="1"/>
  <c r="AE110" i="4" s="1"/>
  <c r="T110" i="4"/>
  <c r="Q110" i="4"/>
  <c r="O110" i="4"/>
  <c r="L110" i="4"/>
  <c r="K110" i="4"/>
  <c r="J110" i="4"/>
  <c r="I110" i="4"/>
  <c r="H110" i="4"/>
  <c r="R110" i="4" s="1"/>
  <c r="G110" i="4"/>
  <c r="F110" i="4"/>
  <c r="E110" i="4"/>
  <c r="D110" i="4"/>
  <c r="C110" i="4"/>
  <c r="B110" i="4"/>
  <c r="V109" i="4"/>
  <c r="T109" i="4"/>
  <c r="Q109" i="4"/>
  <c r="O109" i="4"/>
  <c r="L109" i="4"/>
  <c r="K109" i="4"/>
  <c r="J109" i="4"/>
  <c r="I109" i="4"/>
  <c r="H109" i="4"/>
  <c r="R109" i="4" s="1"/>
  <c r="G109" i="4"/>
  <c r="F109" i="4"/>
  <c r="E109" i="4"/>
  <c r="D109" i="4"/>
  <c r="C109" i="4"/>
  <c r="B109" i="4"/>
  <c r="V108" i="4"/>
  <c r="AC108" i="4" s="1"/>
  <c r="AE108" i="4" s="1"/>
  <c r="T108" i="4"/>
  <c r="Q108" i="4"/>
  <c r="O108" i="4"/>
  <c r="L108" i="4"/>
  <c r="K108" i="4"/>
  <c r="J108" i="4"/>
  <c r="I108" i="4"/>
  <c r="H108" i="4"/>
  <c r="R108" i="4" s="1"/>
  <c r="G108" i="4"/>
  <c r="F108" i="4"/>
  <c r="E108" i="4"/>
  <c r="D108" i="4"/>
  <c r="C108" i="4"/>
  <c r="B108" i="4"/>
  <c r="V107" i="4"/>
  <c r="T107" i="4"/>
  <c r="Q107" i="4"/>
  <c r="O107" i="4"/>
  <c r="L107" i="4"/>
  <c r="K107" i="4"/>
  <c r="J107" i="4"/>
  <c r="I107" i="4"/>
  <c r="H107" i="4"/>
  <c r="R107" i="4" s="1"/>
  <c r="G107" i="4"/>
  <c r="F107" i="4"/>
  <c r="E107" i="4"/>
  <c r="D107" i="4"/>
  <c r="C107" i="4"/>
  <c r="B107" i="4"/>
  <c r="V106" i="4"/>
  <c r="T106" i="4"/>
  <c r="Q106" i="4"/>
  <c r="O106" i="4"/>
  <c r="L106" i="4"/>
  <c r="K106" i="4"/>
  <c r="J106" i="4"/>
  <c r="I106" i="4"/>
  <c r="H106" i="4"/>
  <c r="R106" i="4" s="1"/>
  <c r="G106" i="4"/>
  <c r="F106" i="4"/>
  <c r="E106" i="4"/>
  <c r="D106" i="4"/>
  <c r="C106" i="4"/>
  <c r="B106" i="4"/>
  <c r="V105" i="4"/>
  <c r="AC105" i="4" s="1"/>
  <c r="AE105" i="4" s="1"/>
  <c r="T105" i="4"/>
  <c r="Q105" i="4"/>
  <c r="O105" i="4"/>
  <c r="L105" i="4"/>
  <c r="K105" i="4"/>
  <c r="J105" i="4"/>
  <c r="I105" i="4"/>
  <c r="H105" i="4"/>
  <c r="R105" i="4" s="1"/>
  <c r="G105" i="4"/>
  <c r="F105" i="4"/>
  <c r="E105" i="4"/>
  <c r="D105" i="4"/>
  <c r="C105" i="4"/>
  <c r="B105" i="4"/>
  <c r="V104" i="4"/>
  <c r="AC104" i="4" s="1"/>
  <c r="AE104" i="4" s="1"/>
  <c r="T104" i="4"/>
  <c r="Q104" i="4"/>
  <c r="O104" i="4"/>
  <c r="L104" i="4"/>
  <c r="K104" i="4"/>
  <c r="J104" i="4"/>
  <c r="I104" i="4"/>
  <c r="H104" i="4"/>
  <c r="R104" i="4" s="1"/>
  <c r="G104" i="4"/>
  <c r="F104" i="4"/>
  <c r="E104" i="4"/>
  <c r="D104" i="4"/>
  <c r="C104" i="4"/>
  <c r="B104" i="4"/>
  <c r="V103" i="4"/>
  <c r="AC103" i="4" s="1"/>
  <c r="AE103" i="4" s="1"/>
  <c r="T103" i="4"/>
  <c r="Q103" i="4"/>
  <c r="O103" i="4"/>
  <c r="L103" i="4"/>
  <c r="K103" i="4"/>
  <c r="J103" i="4"/>
  <c r="I103" i="4"/>
  <c r="H103" i="4"/>
  <c r="R103" i="4" s="1"/>
  <c r="G103" i="4"/>
  <c r="F103" i="4"/>
  <c r="E103" i="4"/>
  <c r="D103" i="4"/>
  <c r="C103" i="4"/>
  <c r="B103" i="4"/>
  <c r="V102" i="4"/>
  <c r="AC102" i="4" s="1"/>
  <c r="AE102" i="4" s="1"/>
  <c r="T102" i="4"/>
  <c r="Q102" i="4"/>
  <c r="O102" i="4"/>
  <c r="L102" i="4"/>
  <c r="K102" i="4"/>
  <c r="J102" i="4"/>
  <c r="I102" i="4"/>
  <c r="H102" i="4"/>
  <c r="R102" i="4" s="1"/>
  <c r="G102" i="4"/>
  <c r="F102" i="4"/>
  <c r="E102" i="4"/>
  <c r="D102" i="4"/>
  <c r="C102" i="4"/>
  <c r="B102" i="4"/>
  <c r="V101" i="4"/>
  <c r="AC101" i="4" s="1"/>
  <c r="AE101" i="4" s="1"/>
  <c r="T101" i="4"/>
  <c r="Q101" i="4"/>
  <c r="O101" i="4"/>
  <c r="L101" i="4"/>
  <c r="K101" i="4"/>
  <c r="J101" i="4"/>
  <c r="I101" i="4"/>
  <c r="H101" i="4"/>
  <c r="R101" i="4" s="1"/>
  <c r="G101" i="4"/>
  <c r="F101" i="4"/>
  <c r="E101" i="4"/>
  <c r="D101" i="4"/>
  <c r="C101" i="4"/>
  <c r="B101" i="4"/>
  <c r="V100" i="4"/>
  <c r="T100" i="4"/>
  <c r="Q100" i="4"/>
  <c r="O100" i="4"/>
  <c r="L100" i="4"/>
  <c r="AK100" i="4" s="1"/>
  <c r="K100" i="4"/>
  <c r="J100" i="4"/>
  <c r="I100" i="4"/>
  <c r="H100" i="4"/>
  <c r="R100" i="4" s="1"/>
  <c r="G100" i="4"/>
  <c r="F100" i="4"/>
  <c r="E100" i="4"/>
  <c r="D100" i="4"/>
  <c r="C100" i="4"/>
  <c r="B100" i="4"/>
  <c r="V99" i="4"/>
  <c r="AC99" i="4" s="1"/>
  <c r="AE99" i="4" s="1"/>
  <c r="T99" i="4"/>
  <c r="Q99" i="4"/>
  <c r="O99" i="4"/>
  <c r="J99" i="4"/>
  <c r="I99" i="4"/>
  <c r="H99" i="4"/>
  <c r="G99" i="4"/>
  <c r="F99" i="4"/>
  <c r="E99" i="4"/>
  <c r="D99" i="4"/>
  <c r="C99" i="4"/>
  <c r="B99" i="4"/>
  <c r="V98" i="4"/>
  <c r="AC98" i="4" s="1"/>
  <c r="AE98" i="4" s="1"/>
  <c r="T98" i="4"/>
  <c r="Q98" i="4"/>
  <c r="O98" i="4"/>
  <c r="L98" i="4"/>
  <c r="K98" i="4"/>
  <c r="J98" i="4"/>
  <c r="I98" i="4"/>
  <c r="H98" i="4"/>
  <c r="G98" i="4"/>
  <c r="F98" i="4"/>
  <c r="E98" i="4"/>
  <c r="D98" i="4"/>
  <c r="C98" i="4"/>
  <c r="B98" i="4"/>
  <c r="V97" i="4"/>
  <c r="T97" i="4"/>
  <c r="Q97" i="4"/>
  <c r="O97" i="4"/>
  <c r="L97" i="4"/>
  <c r="AK97" i="4" s="1"/>
  <c r="K97" i="4"/>
  <c r="J97" i="4"/>
  <c r="I97" i="4"/>
  <c r="H97" i="4"/>
  <c r="G97" i="4"/>
  <c r="F97" i="4"/>
  <c r="E97" i="4"/>
  <c r="D97" i="4"/>
  <c r="C97" i="4"/>
  <c r="B97" i="4"/>
  <c r="V96" i="4"/>
  <c r="AC96" i="4" s="1"/>
  <c r="AE96" i="4" s="1"/>
  <c r="T96" i="4"/>
  <c r="Q96" i="4"/>
  <c r="O96" i="4"/>
  <c r="L96" i="4"/>
  <c r="AK96" i="4" s="1"/>
  <c r="K96" i="4"/>
  <c r="J96" i="4"/>
  <c r="I96" i="4"/>
  <c r="H96" i="4"/>
  <c r="G96" i="4"/>
  <c r="F96" i="4"/>
  <c r="E96" i="4"/>
  <c r="D96" i="4"/>
  <c r="C96" i="4"/>
  <c r="B96" i="4"/>
  <c r="V95" i="4"/>
  <c r="AC95" i="4" s="1"/>
  <c r="AE95" i="4" s="1"/>
  <c r="T95" i="4"/>
  <c r="Q95" i="4"/>
  <c r="O95" i="4"/>
  <c r="L95" i="4"/>
  <c r="AK95" i="4" s="1"/>
  <c r="K95" i="4"/>
  <c r="J95" i="4"/>
  <c r="I95" i="4"/>
  <c r="H95" i="4"/>
  <c r="G95" i="4"/>
  <c r="F95" i="4"/>
  <c r="E95" i="4"/>
  <c r="D95" i="4"/>
  <c r="C95" i="4"/>
  <c r="B95" i="4"/>
  <c r="V94" i="4"/>
  <c r="AC94" i="4" s="1"/>
  <c r="AE94" i="4" s="1"/>
  <c r="T94" i="4"/>
  <c r="Q94" i="4"/>
  <c r="O94" i="4"/>
  <c r="L94" i="4"/>
  <c r="AK94" i="4" s="1"/>
  <c r="K94" i="4"/>
  <c r="J94" i="4"/>
  <c r="I94" i="4"/>
  <c r="H94" i="4"/>
  <c r="G94" i="4"/>
  <c r="F94" i="4"/>
  <c r="E94" i="4"/>
  <c r="D94" i="4"/>
  <c r="C94" i="4"/>
  <c r="B94" i="4"/>
  <c r="V93" i="4"/>
  <c r="AC93" i="4" s="1"/>
  <c r="AE93" i="4" s="1"/>
  <c r="T93" i="4"/>
  <c r="Q93" i="4"/>
  <c r="O93" i="4"/>
  <c r="L93" i="4"/>
  <c r="AK93" i="4" s="1"/>
  <c r="K93" i="4"/>
  <c r="J93" i="4"/>
  <c r="I93" i="4"/>
  <c r="H93" i="4"/>
  <c r="G93" i="4"/>
  <c r="F93" i="4"/>
  <c r="E93" i="4"/>
  <c r="D93" i="4"/>
  <c r="C93" i="4"/>
  <c r="B93" i="4"/>
  <c r="V92" i="4"/>
  <c r="AC92" i="4" s="1"/>
  <c r="AE92" i="4" s="1"/>
  <c r="T92" i="4"/>
  <c r="Q92" i="4"/>
  <c r="O92" i="4"/>
  <c r="L92" i="4"/>
  <c r="AK92" i="4" s="1"/>
  <c r="K92" i="4"/>
  <c r="J92" i="4"/>
  <c r="I92" i="4"/>
  <c r="H92" i="4"/>
  <c r="G92" i="4"/>
  <c r="F92" i="4"/>
  <c r="E92" i="4"/>
  <c r="D92" i="4"/>
  <c r="C92" i="4"/>
  <c r="B92" i="4"/>
  <c r="V91" i="4"/>
  <c r="T91" i="4"/>
  <c r="Q91" i="4"/>
  <c r="O91" i="4"/>
  <c r="L91" i="4"/>
  <c r="AK91" i="4" s="1"/>
  <c r="K91" i="4"/>
  <c r="J91" i="4"/>
  <c r="I91" i="4"/>
  <c r="H91" i="4"/>
  <c r="G91" i="4"/>
  <c r="F91" i="4"/>
  <c r="E91" i="4"/>
  <c r="D91" i="4"/>
  <c r="C91" i="4"/>
  <c r="B91" i="4"/>
  <c r="V90" i="4"/>
  <c r="AC90" i="4" s="1"/>
  <c r="AE90" i="4" s="1"/>
  <c r="T90" i="4"/>
  <c r="Q90" i="4"/>
  <c r="O90" i="4"/>
  <c r="L90" i="4"/>
  <c r="AK90" i="4" s="1"/>
  <c r="K90" i="4"/>
  <c r="J90" i="4"/>
  <c r="I90" i="4"/>
  <c r="H90" i="4"/>
  <c r="G90" i="4"/>
  <c r="F90" i="4"/>
  <c r="E90" i="4"/>
  <c r="D90" i="4"/>
  <c r="C90" i="4"/>
  <c r="B90" i="4"/>
  <c r="V89" i="4"/>
  <c r="AC89" i="4" s="1"/>
  <c r="AE89" i="4" s="1"/>
  <c r="T89" i="4"/>
  <c r="Q89" i="4"/>
  <c r="O89" i="4"/>
  <c r="L89" i="4"/>
  <c r="AK89" i="4" s="1"/>
  <c r="K89" i="4"/>
  <c r="J89" i="4"/>
  <c r="I89" i="4"/>
  <c r="H89" i="4"/>
  <c r="G89" i="4"/>
  <c r="F89" i="4"/>
  <c r="E89" i="4"/>
  <c r="D89" i="4"/>
  <c r="C89" i="4"/>
  <c r="B89" i="4"/>
  <c r="V88" i="4"/>
  <c r="AC88" i="4" s="1"/>
  <c r="AE88" i="4" s="1"/>
  <c r="T88" i="4"/>
  <c r="Q88" i="4"/>
  <c r="O88" i="4"/>
  <c r="J88" i="4"/>
  <c r="I88" i="4"/>
  <c r="H88" i="4"/>
  <c r="G88" i="4"/>
  <c r="F88" i="4"/>
  <c r="E88" i="4"/>
  <c r="D88" i="4"/>
  <c r="C88" i="4"/>
  <c r="B88" i="4"/>
  <c r="V87" i="4"/>
  <c r="AC87" i="4" s="1"/>
  <c r="AE87" i="4" s="1"/>
  <c r="T87" i="4"/>
  <c r="Q87" i="4"/>
  <c r="O87" i="4"/>
  <c r="L87" i="4"/>
  <c r="AK87" i="4" s="1"/>
  <c r="K87" i="4"/>
  <c r="J87" i="4"/>
  <c r="I87" i="4"/>
  <c r="H87" i="4"/>
  <c r="G87" i="4"/>
  <c r="F87" i="4"/>
  <c r="E87" i="4"/>
  <c r="D87" i="4"/>
  <c r="C87" i="4"/>
  <c r="B87" i="4"/>
  <c r="V86" i="4"/>
  <c r="AC86" i="4" s="1"/>
  <c r="AE86" i="4" s="1"/>
  <c r="T86" i="4"/>
  <c r="Q86" i="4"/>
  <c r="O86" i="4"/>
  <c r="L86" i="4"/>
  <c r="K86" i="4"/>
  <c r="J86" i="4"/>
  <c r="I86" i="4"/>
  <c r="H86" i="4"/>
  <c r="G86" i="4"/>
  <c r="F86" i="4"/>
  <c r="E86" i="4"/>
  <c r="D86" i="4"/>
  <c r="C86" i="4"/>
  <c r="B86" i="4"/>
  <c r="V85" i="4"/>
  <c r="AC85" i="4" s="1"/>
  <c r="AE85" i="4" s="1"/>
  <c r="T85" i="4"/>
  <c r="Q85" i="4"/>
  <c r="O85" i="4"/>
  <c r="L85" i="4"/>
  <c r="K85" i="4"/>
  <c r="J85" i="4"/>
  <c r="I85" i="4"/>
  <c r="H85" i="4"/>
  <c r="G85" i="4"/>
  <c r="F85" i="4"/>
  <c r="E85" i="4"/>
  <c r="D85" i="4"/>
  <c r="C85" i="4"/>
  <c r="B85" i="4"/>
  <c r="V84" i="4"/>
  <c r="AC84" i="4" s="1"/>
  <c r="AE84" i="4" s="1"/>
  <c r="T84" i="4"/>
  <c r="Q84" i="4"/>
  <c r="O84" i="4"/>
  <c r="L84" i="4"/>
  <c r="AK84" i="4" s="1"/>
  <c r="K84" i="4"/>
  <c r="J84" i="4"/>
  <c r="I84" i="4"/>
  <c r="H84" i="4"/>
  <c r="G84" i="4"/>
  <c r="F84" i="4"/>
  <c r="E84" i="4"/>
  <c r="D84" i="4"/>
  <c r="C84" i="4"/>
  <c r="B84" i="4"/>
  <c r="V83" i="4"/>
  <c r="AC83" i="4" s="1"/>
  <c r="AE83" i="4" s="1"/>
  <c r="T83" i="4"/>
  <c r="Q83" i="4"/>
  <c r="O83" i="4"/>
  <c r="L83" i="4"/>
  <c r="AK83" i="4" s="1"/>
  <c r="K83" i="4"/>
  <c r="J83" i="4"/>
  <c r="I83" i="4"/>
  <c r="H83" i="4"/>
  <c r="G83" i="4"/>
  <c r="F83" i="4"/>
  <c r="E83" i="4"/>
  <c r="D83" i="4"/>
  <c r="C83" i="4"/>
  <c r="B83" i="4"/>
  <c r="V82" i="4"/>
  <c r="AC82" i="4" s="1"/>
  <c r="AE82" i="4" s="1"/>
  <c r="T82" i="4"/>
  <c r="Q82" i="4"/>
  <c r="O82" i="4"/>
  <c r="L82" i="4"/>
  <c r="AK82" i="4" s="1"/>
  <c r="K82" i="4"/>
  <c r="J82" i="4"/>
  <c r="I82" i="4"/>
  <c r="H82" i="4"/>
  <c r="G82" i="4"/>
  <c r="F82" i="4"/>
  <c r="E82" i="4"/>
  <c r="D82" i="4"/>
  <c r="C82" i="4"/>
  <c r="B82" i="4"/>
  <c r="V81" i="4"/>
  <c r="AC81" i="4" s="1"/>
  <c r="AE81" i="4" s="1"/>
  <c r="T81" i="4"/>
  <c r="Q81" i="4"/>
  <c r="O81" i="4"/>
  <c r="L81" i="4"/>
  <c r="AK81" i="4" s="1"/>
  <c r="K81" i="4"/>
  <c r="J81" i="4"/>
  <c r="I81" i="4"/>
  <c r="H81" i="4"/>
  <c r="G81" i="4"/>
  <c r="F81" i="4"/>
  <c r="E81" i="4"/>
  <c r="D81" i="4"/>
  <c r="C81" i="4"/>
  <c r="B81" i="4"/>
  <c r="V80" i="4"/>
  <c r="AC80" i="4" s="1"/>
  <c r="AE80" i="4" s="1"/>
  <c r="T80" i="4"/>
  <c r="Q80" i="4"/>
  <c r="O80" i="4"/>
  <c r="J80" i="4"/>
  <c r="I80" i="4"/>
  <c r="H80" i="4"/>
  <c r="G80" i="4"/>
  <c r="F80" i="4"/>
  <c r="E80" i="4"/>
  <c r="D80" i="4"/>
  <c r="C80" i="4"/>
  <c r="B80" i="4"/>
  <c r="V79" i="4"/>
  <c r="AC79" i="4" s="1"/>
  <c r="AE79" i="4" s="1"/>
  <c r="T79" i="4"/>
  <c r="Q79" i="4"/>
  <c r="O79" i="4"/>
  <c r="L79" i="4"/>
  <c r="AK79" i="4" s="1"/>
  <c r="K79" i="4"/>
  <c r="J79" i="4"/>
  <c r="I79" i="4"/>
  <c r="H79" i="4"/>
  <c r="G79" i="4"/>
  <c r="F79" i="4"/>
  <c r="E79" i="4"/>
  <c r="D79" i="4"/>
  <c r="C79" i="4"/>
  <c r="B79" i="4"/>
  <c r="V78" i="4"/>
  <c r="AC78" i="4" s="1"/>
  <c r="AE78" i="4" s="1"/>
  <c r="T78" i="4"/>
  <c r="Q78" i="4"/>
  <c r="O78" i="4"/>
  <c r="L78" i="4"/>
  <c r="K78" i="4"/>
  <c r="J78" i="4"/>
  <c r="I78" i="4"/>
  <c r="H78" i="4"/>
  <c r="G78" i="4"/>
  <c r="F78" i="4"/>
  <c r="E78" i="4"/>
  <c r="D78" i="4"/>
  <c r="C78" i="4"/>
  <c r="B78" i="4"/>
  <c r="V77" i="4"/>
  <c r="AC77" i="4" s="1"/>
  <c r="AE77" i="4" s="1"/>
  <c r="T77" i="4"/>
  <c r="Q77" i="4"/>
  <c r="O77" i="4"/>
  <c r="L77" i="4"/>
  <c r="K77" i="4"/>
  <c r="J77" i="4"/>
  <c r="I77" i="4"/>
  <c r="H77" i="4"/>
  <c r="G77" i="4"/>
  <c r="F77" i="4"/>
  <c r="E77" i="4"/>
  <c r="D77" i="4"/>
  <c r="C77" i="4"/>
  <c r="B77" i="4"/>
  <c r="V76" i="4"/>
  <c r="T76" i="4"/>
  <c r="Q76" i="4"/>
  <c r="O76" i="4"/>
  <c r="L76" i="4"/>
  <c r="AK76" i="4" s="1"/>
  <c r="K76" i="4"/>
  <c r="J76" i="4"/>
  <c r="I76" i="4"/>
  <c r="H76" i="4"/>
  <c r="G76" i="4"/>
  <c r="F76" i="4"/>
  <c r="E76" i="4"/>
  <c r="D76" i="4"/>
  <c r="C76" i="4"/>
  <c r="B76" i="4"/>
  <c r="V75" i="4"/>
  <c r="AC75" i="4" s="1"/>
  <c r="AE75" i="4" s="1"/>
  <c r="T75" i="4"/>
  <c r="Q75" i="4"/>
  <c r="O75" i="4"/>
  <c r="L75" i="4"/>
  <c r="AK75" i="4" s="1"/>
  <c r="K75" i="4"/>
  <c r="J75" i="4"/>
  <c r="I75" i="4"/>
  <c r="H75" i="4"/>
  <c r="G75" i="4"/>
  <c r="F75" i="4"/>
  <c r="E75" i="4"/>
  <c r="D75" i="4"/>
  <c r="C75" i="4"/>
  <c r="B75" i="4"/>
  <c r="V74" i="4"/>
  <c r="AC74" i="4" s="1"/>
  <c r="AE74" i="4" s="1"/>
  <c r="T74" i="4"/>
  <c r="Q74" i="4"/>
  <c r="O74" i="4"/>
  <c r="L74" i="4"/>
  <c r="AK74" i="4" s="1"/>
  <c r="K74" i="4"/>
  <c r="J74" i="4"/>
  <c r="I74" i="4"/>
  <c r="H74" i="4"/>
  <c r="G74" i="4"/>
  <c r="F74" i="4"/>
  <c r="E74" i="4"/>
  <c r="D74" i="4"/>
  <c r="C74" i="4"/>
  <c r="B74" i="4"/>
  <c r="V73" i="4"/>
  <c r="T73" i="4"/>
  <c r="Q73" i="4"/>
  <c r="O73" i="4"/>
  <c r="L73" i="4"/>
  <c r="AK73" i="4" s="1"/>
  <c r="K73" i="4"/>
  <c r="J73" i="4"/>
  <c r="I73" i="4"/>
  <c r="H73" i="4"/>
  <c r="G73" i="4"/>
  <c r="F73" i="4"/>
  <c r="E73" i="4"/>
  <c r="D73" i="4"/>
  <c r="C73" i="4"/>
  <c r="B73" i="4"/>
  <c r="V72" i="4"/>
  <c r="T72" i="4"/>
  <c r="Q72" i="4"/>
  <c r="O72" i="4"/>
  <c r="L72" i="4"/>
  <c r="AK72" i="4" s="1"/>
  <c r="K72" i="4"/>
  <c r="J72" i="4"/>
  <c r="I72" i="4"/>
  <c r="H72" i="4"/>
  <c r="G72" i="4"/>
  <c r="F72" i="4"/>
  <c r="E72" i="4"/>
  <c r="D72" i="4"/>
  <c r="C72" i="4"/>
  <c r="B72" i="4"/>
  <c r="V71" i="4"/>
  <c r="AC71" i="4" s="1"/>
  <c r="AE71" i="4" s="1"/>
  <c r="T71" i="4"/>
  <c r="Q71" i="4"/>
  <c r="O71" i="4"/>
  <c r="L71" i="4"/>
  <c r="AK71" i="4" s="1"/>
  <c r="K71" i="4"/>
  <c r="J71" i="4"/>
  <c r="I71" i="4"/>
  <c r="H71" i="4"/>
  <c r="G71" i="4"/>
  <c r="F71" i="4"/>
  <c r="E71" i="4"/>
  <c r="D71" i="4"/>
  <c r="C71" i="4"/>
  <c r="B71" i="4"/>
  <c r="V70" i="4"/>
  <c r="AC70" i="4" s="1"/>
  <c r="AE70" i="4" s="1"/>
  <c r="T70" i="4"/>
  <c r="Q70" i="4"/>
  <c r="O70" i="4"/>
  <c r="L70" i="4"/>
  <c r="K70" i="4"/>
  <c r="J70" i="4"/>
  <c r="I70" i="4"/>
  <c r="H70" i="4"/>
  <c r="G70" i="4"/>
  <c r="F70" i="4"/>
  <c r="E70" i="4"/>
  <c r="D70" i="4"/>
  <c r="C70" i="4"/>
  <c r="B70" i="4"/>
  <c r="V69" i="4"/>
  <c r="AC69" i="4" s="1"/>
  <c r="AE69" i="4" s="1"/>
  <c r="T69" i="4"/>
  <c r="Q69" i="4"/>
  <c r="O69" i="4"/>
  <c r="L69" i="4"/>
  <c r="K69" i="4"/>
  <c r="J69" i="4"/>
  <c r="I69" i="4"/>
  <c r="H69" i="4"/>
  <c r="G69" i="4"/>
  <c r="F69" i="4"/>
  <c r="E69" i="4"/>
  <c r="D69" i="4"/>
  <c r="C69" i="4"/>
  <c r="B69" i="4"/>
  <c r="V68" i="4"/>
  <c r="AC68" i="4" s="1"/>
  <c r="AE68" i="4" s="1"/>
  <c r="T68" i="4"/>
  <c r="Q68" i="4"/>
  <c r="O68" i="4"/>
  <c r="L68" i="4"/>
  <c r="AK68" i="4" s="1"/>
  <c r="K68" i="4"/>
  <c r="J68" i="4"/>
  <c r="I68" i="4"/>
  <c r="H68" i="4"/>
  <c r="G68" i="4"/>
  <c r="F68" i="4"/>
  <c r="E68" i="4"/>
  <c r="D68" i="4"/>
  <c r="C68" i="4"/>
  <c r="B68" i="4"/>
  <c r="V67" i="4"/>
  <c r="T67" i="4"/>
  <c r="Q67" i="4"/>
  <c r="O67" i="4"/>
  <c r="L67" i="4"/>
  <c r="AK67" i="4" s="1"/>
  <c r="K67" i="4"/>
  <c r="J67" i="4"/>
  <c r="I67" i="4"/>
  <c r="H67" i="4"/>
  <c r="G67" i="4"/>
  <c r="F67" i="4"/>
  <c r="E67" i="4"/>
  <c r="D67" i="4"/>
  <c r="C67" i="4"/>
  <c r="B67" i="4"/>
  <c r="V66" i="4"/>
  <c r="AC66" i="4" s="1"/>
  <c r="AE66" i="4" s="1"/>
  <c r="T66" i="4"/>
  <c r="Q66" i="4"/>
  <c r="O66" i="4"/>
  <c r="L66" i="4"/>
  <c r="K66" i="4"/>
  <c r="J66" i="4"/>
  <c r="I66" i="4"/>
  <c r="H66" i="4"/>
  <c r="G66" i="4"/>
  <c r="F66" i="4"/>
  <c r="E66" i="4"/>
  <c r="D66" i="4"/>
  <c r="C66" i="4"/>
  <c r="B66" i="4"/>
  <c r="V65" i="4"/>
  <c r="T65" i="4"/>
  <c r="Q65" i="4"/>
  <c r="O65" i="4"/>
  <c r="L65" i="4"/>
  <c r="AK65" i="4" s="1"/>
  <c r="K65" i="4"/>
  <c r="J65" i="4"/>
  <c r="I65" i="4"/>
  <c r="H65" i="4"/>
  <c r="G65" i="4"/>
  <c r="F65" i="4"/>
  <c r="E65" i="4"/>
  <c r="D65" i="4"/>
  <c r="C65" i="4"/>
  <c r="B65" i="4"/>
  <c r="V64" i="4"/>
  <c r="AC64" i="4" s="1"/>
  <c r="AE64" i="4" s="1"/>
  <c r="T64" i="4"/>
  <c r="Q64" i="4"/>
  <c r="O64" i="4"/>
  <c r="J64" i="4"/>
  <c r="I64" i="4"/>
  <c r="H64" i="4"/>
  <c r="G64" i="4"/>
  <c r="F64" i="4"/>
  <c r="E64" i="4"/>
  <c r="D64" i="4"/>
  <c r="C64" i="4"/>
  <c r="B64" i="4"/>
  <c r="V63" i="4"/>
  <c r="AC63" i="4" s="1"/>
  <c r="AE63" i="4" s="1"/>
  <c r="T63" i="4"/>
  <c r="Q63" i="4"/>
  <c r="O63" i="4"/>
  <c r="L63" i="4"/>
  <c r="AK63" i="4" s="1"/>
  <c r="K63" i="4"/>
  <c r="J63" i="4"/>
  <c r="I63" i="4"/>
  <c r="H63" i="4"/>
  <c r="G63" i="4"/>
  <c r="F63" i="4"/>
  <c r="E63" i="4"/>
  <c r="D63" i="4"/>
  <c r="C63" i="4"/>
  <c r="B63" i="4"/>
  <c r="V62" i="4"/>
  <c r="AC62" i="4" s="1"/>
  <c r="AE62" i="4" s="1"/>
  <c r="T62" i="4"/>
  <c r="Q62" i="4"/>
  <c r="O62" i="4"/>
  <c r="L62" i="4"/>
  <c r="K62" i="4"/>
  <c r="J62" i="4"/>
  <c r="I62" i="4"/>
  <c r="H62" i="4"/>
  <c r="G62" i="4"/>
  <c r="F62" i="4"/>
  <c r="E62" i="4"/>
  <c r="D62" i="4"/>
  <c r="C62" i="4"/>
  <c r="B62" i="4"/>
  <c r="V61" i="4"/>
  <c r="AC61" i="4" s="1"/>
  <c r="AE61" i="4" s="1"/>
  <c r="T61" i="4"/>
  <c r="Q61" i="4"/>
  <c r="O61" i="4"/>
  <c r="J61" i="4"/>
  <c r="I61" i="4"/>
  <c r="H61" i="4"/>
  <c r="G61" i="4"/>
  <c r="F61" i="4"/>
  <c r="E61" i="4"/>
  <c r="D61" i="4"/>
  <c r="C61" i="4"/>
  <c r="B61" i="4"/>
  <c r="V60" i="4"/>
  <c r="AC60" i="4" s="1"/>
  <c r="AE60" i="4" s="1"/>
  <c r="T60" i="4"/>
  <c r="Q60" i="4"/>
  <c r="O60" i="4"/>
  <c r="L60" i="4"/>
  <c r="AK60" i="4" s="1"/>
  <c r="K60" i="4"/>
  <c r="J60" i="4"/>
  <c r="I60" i="4"/>
  <c r="H60" i="4"/>
  <c r="G60" i="4"/>
  <c r="F60" i="4"/>
  <c r="E60" i="4"/>
  <c r="D60" i="4"/>
  <c r="C60" i="4"/>
  <c r="B60" i="4"/>
  <c r="V59" i="4"/>
  <c r="T59" i="4"/>
  <c r="Q59" i="4"/>
  <c r="O59" i="4"/>
  <c r="J59" i="4"/>
  <c r="I59" i="4"/>
  <c r="H59" i="4"/>
  <c r="G59" i="4"/>
  <c r="F59" i="4"/>
  <c r="E59" i="4"/>
  <c r="D59" i="4"/>
  <c r="C59" i="4"/>
  <c r="B59" i="4"/>
  <c r="V58" i="4"/>
  <c r="AC58" i="4" s="1"/>
  <c r="AE58" i="4" s="1"/>
  <c r="T58" i="4"/>
  <c r="Q58" i="4"/>
  <c r="O58" i="4"/>
  <c r="L58" i="4"/>
  <c r="K58" i="4"/>
  <c r="J58" i="4"/>
  <c r="I58" i="4"/>
  <c r="H58" i="4"/>
  <c r="G58" i="4"/>
  <c r="F58" i="4"/>
  <c r="E58" i="4"/>
  <c r="D58" i="4"/>
  <c r="C58" i="4"/>
  <c r="B58" i="4"/>
  <c r="V57" i="4"/>
  <c r="AC57" i="4" s="1"/>
  <c r="AE57" i="4" s="1"/>
  <c r="T57" i="4"/>
  <c r="Q57" i="4"/>
  <c r="O57" i="4"/>
  <c r="L57" i="4"/>
  <c r="AK57" i="4" s="1"/>
  <c r="K57" i="4"/>
  <c r="J57" i="4"/>
  <c r="I57" i="4"/>
  <c r="H57" i="4"/>
  <c r="G57" i="4"/>
  <c r="F57" i="4"/>
  <c r="E57" i="4"/>
  <c r="D57" i="4"/>
  <c r="C57" i="4"/>
  <c r="B57" i="4"/>
  <c r="V56" i="4"/>
  <c r="T56" i="4"/>
  <c r="Q56" i="4"/>
  <c r="O56" i="4"/>
  <c r="L56" i="4"/>
  <c r="AK56" i="4" s="1"/>
  <c r="K56" i="4"/>
  <c r="J56" i="4"/>
  <c r="I56" i="4"/>
  <c r="H56" i="4"/>
  <c r="G56" i="4"/>
  <c r="F56" i="4"/>
  <c r="E56" i="4"/>
  <c r="D56" i="4"/>
  <c r="C56" i="4"/>
  <c r="B56" i="4"/>
  <c r="V55" i="4"/>
  <c r="AC55" i="4" s="1"/>
  <c r="AE55" i="4" s="1"/>
  <c r="T55" i="4"/>
  <c r="Q55" i="4"/>
  <c r="O55" i="4"/>
  <c r="J55" i="4"/>
  <c r="I55" i="4"/>
  <c r="H55" i="4"/>
  <c r="G55" i="4"/>
  <c r="F55" i="4"/>
  <c r="E55" i="4"/>
  <c r="D55" i="4"/>
  <c r="C55" i="4"/>
  <c r="B55" i="4"/>
  <c r="V54" i="4"/>
  <c r="AC54" i="4" s="1"/>
  <c r="AE54" i="4" s="1"/>
  <c r="T54" i="4"/>
  <c r="Q54" i="4"/>
  <c r="O54" i="4"/>
  <c r="L54" i="4"/>
  <c r="K54" i="4"/>
  <c r="J54" i="4"/>
  <c r="I54" i="4"/>
  <c r="H54" i="4"/>
  <c r="G54" i="4"/>
  <c r="F54" i="4"/>
  <c r="E54" i="4"/>
  <c r="D54" i="4"/>
  <c r="C54" i="4"/>
  <c r="B54" i="4"/>
  <c r="V53" i="4"/>
  <c r="AC53" i="4" s="1"/>
  <c r="AE53" i="4" s="1"/>
  <c r="T53" i="4"/>
  <c r="Q53" i="4"/>
  <c r="O53" i="4"/>
  <c r="L53" i="4"/>
  <c r="K53" i="4"/>
  <c r="J53" i="4"/>
  <c r="I53" i="4"/>
  <c r="H53" i="4"/>
  <c r="G53" i="4"/>
  <c r="F53" i="4"/>
  <c r="E53" i="4"/>
  <c r="D53" i="4"/>
  <c r="C53" i="4"/>
  <c r="B53" i="4"/>
  <c r="V52" i="4"/>
  <c r="AC52" i="4" s="1"/>
  <c r="AE52" i="4" s="1"/>
  <c r="T52" i="4"/>
  <c r="Q52" i="4"/>
  <c r="O52" i="4"/>
  <c r="L52" i="4"/>
  <c r="AK52" i="4" s="1"/>
  <c r="K52" i="4"/>
  <c r="J52" i="4"/>
  <c r="I52" i="4"/>
  <c r="H52" i="4"/>
  <c r="G52" i="4"/>
  <c r="F52" i="4"/>
  <c r="E52" i="4"/>
  <c r="D52" i="4"/>
  <c r="C52" i="4"/>
  <c r="B52" i="4"/>
  <c r="V51" i="4"/>
  <c r="T51" i="4"/>
  <c r="Q51" i="4"/>
  <c r="O51" i="4"/>
  <c r="L51" i="4"/>
  <c r="K51" i="4"/>
  <c r="J51" i="4"/>
  <c r="I51" i="4"/>
  <c r="H51" i="4"/>
  <c r="G51" i="4"/>
  <c r="F51" i="4"/>
  <c r="E51" i="4"/>
  <c r="D51" i="4"/>
  <c r="C51" i="4"/>
  <c r="B51" i="4"/>
  <c r="V50" i="4"/>
  <c r="AC50" i="4" s="1"/>
  <c r="AE50" i="4" s="1"/>
  <c r="T50" i="4"/>
  <c r="Q50" i="4"/>
  <c r="O50" i="4"/>
  <c r="J50" i="4"/>
  <c r="I50" i="4"/>
  <c r="H50" i="4"/>
  <c r="G50" i="4"/>
  <c r="F50" i="4"/>
  <c r="E50" i="4"/>
  <c r="D50" i="4"/>
  <c r="C50" i="4"/>
  <c r="B50" i="4"/>
  <c r="V49" i="4"/>
  <c r="T49" i="4"/>
  <c r="Q49" i="4"/>
  <c r="O49" i="4"/>
  <c r="L49" i="4"/>
  <c r="AK49" i="4" s="1"/>
  <c r="K49" i="4"/>
  <c r="J49" i="4"/>
  <c r="I49" i="4"/>
  <c r="H49" i="4"/>
  <c r="G49" i="4"/>
  <c r="F49" i="4"/>
  <c r="E49" i="4"/>
  <c r="D49" i="4"/>
  <c r="C49" i="4"/>
  <c r="B49" i="4"/>
  <c r="V48" i="4"/>
  <c r="T48" i="4"/>
  <c r="Q48" i="4"/>
  <c r="O48" i="4"/>
  <c r="L48" i="4"/>
  <c r="AK48" i="4" s="1"/>
  <c r="K48" i="4"/>
  <c r="J48" i="4"/>
  <c r="I48" i="4"/>
  <c r="H48" i="4"/>
  <c r="G48" i="4"/>
  <c r="F48" i="4"/>
  <c r="E48" i="4"/>
  <c r="D48" i="4"/>
  <c r="C48" i="4"/>
  <c r="B48" i="4"/>
  <c r="V47" i="4"/>
  <c r="AC47" i="4" s="1"/>
  <c r="AE47" i="4" s="1"/>
  <c r="T47" i="4"/>
  <c r="Q47" i="4"/>
  <c r="O47" i="4"/>
  <c r="L47" i="4"/>
  <c r="K47" i="4"/>
  <c r="J47" i="4"/>
  <c r="I47" i="4"/>
  <c r="H47" i="4"/>
  <c r="G47" i="4"/>
  <c r="F47" i="4"/>
  <c r="E47" i="4"/>
  <c r="D47" i="4"/>
  <c r="C47" i="4"/>
  <c r="B47" i="4"/>
  <c r="V46" i="4"/>
  <c r="AC46" i="4" s="1"/>
  <c r="AE46" i="4" s="1"/>
  <c r="T46" i="4"/>
  <c r="Q46" i="4"/>
  <c r="O46" i="4"/>
  <c r="L46" i="4"/>
  <c r="K46" i="4"/>
  <c r="J46" i="4"/>
  <c r="I46" i="4"/>
  <c r="H46" i="4"/>
  <c r="G46" i="4"/>
  <c r="F46" i="4"/>
  <c r="E46" i="4"/>
  <c r="D46" i="4"/>
  <c r="C46" i="4"/>
  <c r="B46" i="4"/>
  <c r="V45" i="4"/>
  <c r="AC45" i="4" s="1"/>
  <c r="AE45" i="4" s="1"/>
  <c r="T45" i="4"/>
  <c r="Q45" i="4"/>
  <c r="O45" i="4"/>
  <c r="L45" i="4"/>
  <c r="K45" i="4"/>
  <c r="J45" i="4"/>
  <c r="I45" i="4"/>
  <c r="H45" i="4"/>
  <c r="G45" i="4"/>
  <c r="F45" i="4"/>
  <c r="E45" i="4"/>
  <c r="D45" i="4"/>
  <c r="C45" i="4"/>
  <c r="B45" i="4"/>
  <c r="V44" i="4"/>
  <c r="AC44" i="4" s="1"/>
  <c r="AE44" i="4" s="1"/>
  <c r="T44" i="4"/>
  <c r="Q44" i="4"/>
  <c r="O44" i="4"/>
  <c r="L44" i="4"/>
  <c r="AK44" i="4" s="1"/>
  <c r="K44" i="4"/>
  <c r="J44" i="4"/>
  <c r="I44" i="4"/>
  <c r="H44" i="4"/>
  <c r="G44" i="4"/>
  <c r="F44" i="4"/>
  <c r="E44" i="4"/>
  <c r="D44" i="4"/>
  <c r="C44" i="4"/>
  <c r="B44" i="4"/>
  <c r="V43" i="4"/>
  <c r="T43" i="4"/>
  <c r="Q43" i="4"/>
  <c r="O43" i="4"/>
  <c r="L43" i="4"/>
  <c r="AK43" i="4" s="1"/>
  <c r="K43" i="4"/>
  <c r="J43" i="4"/>
  <c r="I43" i="4"/>
  <c r="H43" i="4"/>
  <c r="G43" i="4"/>
  <c r="F43" i="4"/>
  <c r="E43" i="4"/>
  <c r="D43" i="4"/>
  <c r="C43" i="4"/>
  <c r="B43" i="4"/>
  <c r="V42" i="4"/>
  <c r="AC42" i="4" s="1"/>
  <c r="AE42" i="4" s="1"/>
  <c r="T42" i="4"/>
  <c r="Q42" i="4"/>
  <c r="O42" i="4"/>
  <c r="L42" i="4"/>
  <c r="K42" i="4"/>
  <c r="J42" i="4"/>
  <c r="I42" i="4"/>
  <c r="H42" i="4"/>
  <c r="G42" i="4"/>
  <c r="F42" i="4"/>
  <c r="E42" i="4"/>
  <c r="D42" i="4"/>
  <c r="C42" i="4"/>
  <c r="B42" i="4"/>
  <c r="V41" i="4"/>
  <c r="T41" i="4"/>
  <c r="Q41" i="4"/>
  <c r="O41" i="4"/>
  <c r="L41" i="4"/>
  <c r="AK41" i="4" s="1"/>
  <c r="K41" i="4"/>
  <c r="J41" i="4"/>
  <c r="I41" i="4"/>
  <c r="H41" i="4"/>
  <c r="G41" i="4"/>
  <c r="F41" i="4"/>
  <c r="E41" i="4"/>
  <c r="D41" i="4"/>
  <c r="C41" i="4"/>
  <c r="B41" i="4"/>
  <c r="V40" i="4"/>
  <c r="T40" i="4"/>
  <c r="Q40" i="4"/>
  <c r="O40" i="4"/>
  <c r="L40" i="4"/>
  <c r="AK40" i="4" s="1"/>
  <c r="K40" i="4"/>
  <c r="J40" i="4"/>
  <c r="I40" i="4"/>
  <c r="H40" i="4"/>
  <c r="G40" i="4"/>
  <c r="F40" i="4"/>
  <c r="E40" i="4"/>
  <c r="D40" i="4"/>
  <c r="C40" i="4"/>
  <c r="B40" i="4"/>
  <c r="V39" i="4"/>
  <c r="AC39" i="4" s="1"/>
  <c r="AE39" i="4" s="1"/>
  <c r="T39" i="4"/>
  <c r="Q39" i="4"/>
  <c r="O39" i="4"/>
  <c r="L39" i="4"/>
  <c r="AK39" i="4" s="1"/>
  <c r="K39" i="4"/>
  <c r="J39" i="4"/>
  <c r="I39" i="4"/>
  <c r="H39" i="4"/>
  <c r="G39" i="4"/>
  <c r="F39" i="4"/>
  <c r="E39" i="4"/>
  <c r="D39" i="4"/>
  <c r="C39" i="4"/>
  <c r="B39" i="4"/>
  <c r="V38" i="4"/>
  <c r="AC38" i="4" s="1"/>
  <c r="AE38" i="4" s="1"/>
  <c r="T38" i="4"/>
  <c r="Q38" i="4"/>
  <c r="O38" i="4"/>
  <c r="L38" i="4"/>
  <c r="K38" i="4"/>
  <c r="J38" i="4"/>
  <c r="I38" i="4"/>
  <c r="H38" i="4"/>
  <c r="G38" i="4"/>
  <c r="F38" i="4"/>
  <c r="E38" i="4"/>
  <c r="D38" i="4"/>
  <c r="C38" i="4"/>
  <c r="B38" i="4"/>
  <c r="V37" i="4"/>
  <c r="AC37" i="4" s="1"/>
  <c r="AE37" i="4" s="1"/>
  <c r="T37" i="4"/>
  <c r="Q37" i="4"/>
  <c r="O37" i="4"/>
  <c r="L37" i="4"/>
  <c r="K37" i="4"/>
  <c r="J37" i="4"/>
  <c r="I37" i="4"/>
  <c r="H37" i="4"/>
  <c r="G37" i="4"/>
  <c r="F37" i="4"/>
  <c r="E37" i="4"/>
  <c r="D37" i="4"/>
  <c r="C37" i="4"/>
  <c r="B37" i="4"/>
  <c r="V36" i="4"/>
  <c r="AC36" i="4" s="1"/>
  <c r="AE36" i="4" s="1"/>
  <c r="T36" i="4"/>
  <c r="Q36" i="4"/>
  <c r="O36" i="4"/>
  <c r="L36" i="4"/>
  <c r="AK36" i="4" s="1"/>
  <c r="K36" i="4"/>
  <c r="J36" i="4"/>
  <c r="I36" i="4"/>
  <c r="H36" i="4"/>
  <c r="G36" i="4"/>
  <c r="F36" i="4"/>
  <c r="E36" i="4"/>
  <c r="D36" i="4"/>
  <c r="C36" i="4"/>
  <c r="B36" i="4"/>
  <c r="V35" i="4"/>
  <c r="T35" i="4"/>
  <c r="Q35" i="4"/>
  <c r="O35" i="4"/>
  <c r="L35" i="4"/>
  <c r="K35" i="4"/>
  <c r="J35" i="4"/>
  <c r="I35" i="4"/>
  <c r="H35" i="4"/>
  <c r="G35" i="4"/>
  <c r="F35" i="4"/>
  <c r="E35" i="4"/>
  <c r="D35" i="4"/>
  <c r="C35" i="4"/>
  <c r="B35" i="4"/>
  <c r="V34" i="4"/>
  <c r="AC34" i="4" s="1"/>
  <c r="AE34" i="4" s="1"/>
  <c r="T34" i="4"/>
  <c r="Q34" i="4"/>
  <c r="O34" i="4"/>
  <c r="L34" i="4"/>
  <c r="K34" i="4"/>
  <c r="J34" i="4"/>
  <c r="I34" i="4"/>
  <c r="H34" i="4"/>
  <c r="G34" i="4"/>
  <c r="F34" i="4"/>
  <c r="E34" i="4"/>
  <c r="D34" i="4"/>
  <c r="C34" i="4"/>
  <c r="B34" i="4"/>
  <c r="V33" i="4"/>
  <c r="T33" i="4"/>
  <c r="Q33" i="4"/>
  <c r="O33" i="4"/>
  <c r="L33" i="4"/>
  <c r="AK33" i="4" s="1"/>
  <c r="K33" i="4"/>
  <c r="J33" i="4"/>
  <c r="I33" i="4"/>
  <c r="H33" i="4"/>
  <c r="G33" i="4"/>
  <c r="F33" i="4"/>
  <c r="E33" i="4"/>
  <c r="D33" i="4"/>
  <c r="C33" i="4"/>
  <c r="B33" i="4"/>
  <c r="V32" i="4"/>
  <c r="T32" i="4"/>
  <c r="Q32" i="4"/>
  <c r="O32" i="4"/>
  <c r="L32" i="4"/>
  <c r="AK32" i="4" s="1"/>
  <c r="K32" i="4"/>
  <c r="J32" i="4"/>
  <c r="I32" i="4"/>
  <c r="H32" i="4"/>
  <c r="G32" i="4"/>
  <c r="F32" i="4"/>
  <c r="E32" i="4"/>
  <c r="D32" i="4"/>
  <c r="C32" i="4"/>
  <c r="B32" i="4"/>
  <c r="V31" i="4"/>
  <c r="AC31" i="4" s="1"/>
  <c r="AE31" i="4" s="1"/>
  <c r="T31" i="4"/>
  <c r="Q31" i="4"/>
  <c r="O31" i="4"/>
  <c r="L31" i="4"/>
  <c r="AK31" i="4" s="1"/>
  <c r="K31" i="4"/>
  <c r="J31" i="4"/>
  <c r="I31" i="4"/>
  <c r="H31" i="4"/>
  <c r="G31" i="4"/>
  <c r="F31" i="4"/>
  <c r="E31" i="4"/>
  <c r="D31" i="4"/>
  <c r="C31" i="4"/>
  <c r="B31" i="4"/>
  <c r="V30" i="4"/>
  <c r="AC30" i="4" s="1"/>
  <c r="AE30" i="4" s="1"/>
  <c r="T30" i="4"/>
  <c r="Q30" i="4"/>
  <c r="O30" i="4"/>
  <c r="L30" i="4"/>
  <c r="K30" i="4"/>
  <c r="J30" i="4"/>
  <c r="I30" i="4"/>
  <c r="H30" i="4"/>
  <c r="G30" i="4"/>
  <c r="F30" i="4"/>
  <c r="E30" i="4"/>
  <c r="D30" i="4"/>
  <c r="C30" i="4"/>
  <c r="B30" i="4"/>
  <c r="V29" i="4"/>
  <c r="AC29" i="4" s="1"/>
  <c r="AE29" i="4" s="1"/>
  <c r="T29" i="4"/>
  <c r="Q29" i="4"/>
  <c r="O29" i="4"/>
  <c r="L29" i="4"/>
  <c r="K29" i="4"/>
  <c r="J29" i="4"/>
  <c r="I29" i="4"/>
  <c r="H29" i="4"/>
  <c r="G29" i="4"/>
  <c r="F29" i="4"/>
  <c r="E29" i="4"/>
  <c r="D29" i="4"/>
  <c r="C29" i="4"/>
  <c r="B29" i="4"/>
  <c r="V28" i="4"/>
  <c r="AC28" i="4" s="1"/>
  <c r="AE28" i="4" s="1"/>
  <c r="T28" i="4"/>
  <c r="Q28" i="4"/>
  <c r="O28" i="4"/>
  <c r="L28" i="4"/>
  <c r="AK28" i="4" s="1"/>
  <c r="K28" i="4"/>
  <c r="J28" i="4"/>
  <c r="I28" i="4"/>
  <c r="H28" i="4"/>
  <c r="G28" i="4"/>
  <c r="F28" i="4"/>
  <c r="E28" i="4"/>
  <c r="D28" i="4"/>
  <c r="C28" i="4"/>
  <c r="B28" i="4"/>
  <c r="V27" i="4"/>
  <c r="T27" i="4"/>
  <c r="Q27" i="4"/>
  <c r="O27" i="4"/>
  <c r="L27" i="4"/>
  <c r="K27" i="4"/>
  <c r="J27" i="4"/>
  <c r="I27" i="4"/>
  <c r="H27" i="4"/>
  <c r="G27" i="4"/>
  <c r="F27" i="4"/>
  <c r="E27" i="4"/>
  <c r="D27" i="4"/>
  <c r="C27" i="4"/>
  <c r="B27" i="4"/>
  <c r="V26" i="4"/>
  <c r="AC26" i="4" s="1"/>
  <c r="AE26" i="4" s="1"/>
  <c r="T26" i="4"/>
  <c r="Q26" i="4"/>
  <c r="O26" i="4"/>
  <c r="L26" i="4"/>
  <c r="K26" i="4"/>
  <c r="J26" i="4"/>
  <c r="I26" i="4"/>
  <c r="H26" i="4"/>
  <c r="G26" i="4"/>
  <c r="F26" i="4"/>
  <c r="E26" i="4"/>
  <c r="D26" i="4"/>
  <c r="C26" i="4"/>
  <c r="B26" i="4"/>
  <c r="V25" i="4"/>
  <c r="AC25" i="4" s="1"/>
  <c r="AE25" i="4" s="1"/>
  <c r="T25" i="4"/>
  <c r="Q25" i="4"/>
  <c r="O25" i="4"/>
  <c r="L25" i="4"/>
  <c r="AK25" i="4" s="1"/>
  <c r="K25" i="4"/>
  <c r="J25" i="4"/>
  <c r="I25" i="4"/>
  <c r="H25" i="4"/>
  <c r="G25" i="4"/>
  <c r="F25" i="4"/>
  <c r="E25" i="4"/>
  <c r="D25" i="4"/>
  <c r="C25" i="4"/>
  <c r="B25" i="4"/>
  <c r="V24" i="4"/>
  <c r="T24" i="4"/>
  <c r="Q24" i="4"/>
  <c r="O24" i="4"/>
  <c r="L24" i="4"/>
  <c r="AK24" i="4" s="1"/>
  <c r="K24" i="4"/>
  <c r="J24" i="4"/>
  <c r="I24" i="4"/>
  <c r="H24" i="4"/>
  <c r="G24" i="4"/>
  <c r="F24" i="4"/>
  <c r="E24" i="4"/>
  <c r="D24" i="4"/>
  <c r="C24" i="4"/>
  <c r="B24" i="4"/>
  <c r="V23" i="4"/>
  <c r="T23" i="4"/>
  <c r="Q23" i="4"/>
  <c r="O23" i="4"/>
  <c r="L23" i="4"/>
  <c r="AK23" i="4" s="1"/>
  <c r="K23" i="4"/>
  <c r="J23" i="4"/>
  <c r="I23" i="4"/>
  <c r="H23" i="4"/>
  <c r="G23" i="4"/>
  <c r="F23" i="4"/>
  <c r="E23" i="4"/>
  <c r="D23" i="4"/>
  <c r="C23" i="4"/>
  <c r="B23" i="4"/>
  <c r="V22" i="4"/>
  <c r="AC22" i="4" s="1"/>
  <c r="AE22" i="4" s="1"/>
  <c r="T22" i="4"/>
  <c r="Q22" i="4"/>
  <c r="O22" i="4"/>
  <c r="L22" i="4"/>
  <c r="K22" i="4"/>
  <c r="J22" i="4"/>
  <c r="I22" i="4"/>
  <c r="H22" i="4"/>
  <c r="G22" i="4"/>
  <c r="F22" i="4"/>
  <c r="E22" i="4"/>
  <c r="D22" i="4"/>
  <c r="C22" i="4"/>
  <c r="B22" i="4"/>
  <c r="V21" i="4"/>
  <c r="AC21" i="4" s="1"/>
  <c r="AE21" i="4" s="1"/>
  <c r="T21" i="4"/>
  <c r="Q21" i="4"/>
  <c r="O21" i="4"/>
  <c r="L21" i="4"/>
  <c r="K21" i="4"/>
  <c r="J21" i="4"/>
  <c r="I21" i="4"/>
  <c r="H21" i="4"/>
  <c r="G21" i="4"/>
  <c r="F21" i="4"/>
  <c r="E21" i="4"/>
  <c r="D21" i="4"/>
  <c r="C21" i="4"/>
  <c r="B21" i="4"/>
  <c r="V20" i="4"/>
  <c r="AC20" i="4" s="1"/>
  <c r="AE20" i="4" s="1"/>
  <c r="T20" i="4"/>
  <c r="Q20" i="4"/>
  <c r="O20" i="4"/>
  <c r="L20" i="4"/>
  <c r="AK20" i="4" s="1"/>
  <c r="K20" i="4"/>
  <c r="J20" i="4"/>
  <c r="I20" i="4"/>
  <c r="H20" i="4"/>
  <c r="G20" i="4"/>
  <c r="F20" i="4"/>
  <c r="E20" i="4"/>
  <c r="D20" i="4"/>
  <c r="C20" i="4"/>
  <c r="B20" i="4"/>
  <c r="V19" i="4"/>
  <c r="T19" i="4"/>
  <c r="Q19" i="4"/>
  <c r="O19" i="4"/>
  <c r="L19" i="4"/>
  <c r="K19" i="4"/>
  <c r="J19" i="4"/>
  <c r="I19" i="4"/>
  <c r="H19" i="4"/>
  <c r="G19" i="4"/>
  <c r="F19" i="4"/>
  <c r="E19" i="4"/>
  <c r="D19" i="4"/>
  <c r="C19" i="4"/>
  <c r="B19" i="4"/>
  <c r="V18" i="4"/>
  <c r="T18" i="4"/>
  <c r="Q18" i="4"/>
  <c r="O18" i="4"/>
  <c r="L18" i="4"/>
  <c r="K18" i="4"/>
  <c r="J18" i="4"/>
  <c r="I18" i="4"/>
  <c r="H18" i="4"/>
  <c r="G18" i="4"/>
  <c r="F18" i="4"/>
  <c r="E18" i="4"/>
  <c r="D18" i="4"/>
  <c r="C18" i="4"/>
  <c r="B18" i="4"/>
  <c r="V17" i="4"/>
  <c r="AC17" i="4" s="1"/>
  <c r="AE17" i="4" s="1"/>
  <c r="T17" i="4"/>
  <c r="Q17" i="4"/>
  <c r="O17" i="4"/>
  <c r="L17" i="4"/>
  <c r="AK17" i="4" s="1"/>
  <c r="K17" i="4"/>
  <c r="J17" i="4"/>
  <c r="I17" i="4"/>
  <c r="H17" i="4"/>
  <c r="G17" i="4"/>
  <c r="F17" i="4"/>
  <c r="E17" i="4"/>
  <c r="D17" i="4"/>
  <c r="C17" i="4"/>
  <c r="B17" i="4"/>
  <c r="V16" i="4"/>
  <c r="AC16" i="4" s="1"/>
  <c r="AE16" i="4" s="1"/>
  <c r="T16" i="4"/>
  <c r="Q16" i="4"/>
  <c r="O16" i="4"/>
  <c r="L16" i="4"/>
  <c r="AK16" i="4" s="1"/>
  <c r="K16" i="4"/>
  <c r="J16" i="4"/>
  <c r="I16" i="4"/>
  <c r="H16" i="4"/>
  <c r="G16" i="4"/>
  <c r="F16" i="4"/>
  <c r="E16" i="4"/>
  <c r="D16" i="4"/>
  <c r="C16" i="4"/>
  <c r="B16" i="4"/>
  <c r="V15" i="4"/>
  <c r="T15" i="4"/>
  <c r="Q15" i="4"/>
  <c r="O15" i="4"/>
  <c r="L15" i="4"/>
  <c r="K15" i="4"/>
  <c r="J15" i="4"/>
  <c r="I15" i="4"/>
  <c r="H15" i="4"/>
  <c r="G15" i="4"/>
  <c r="F15" i="4"/>
  <c r="E15" i="4"/>
  <c r="D15" i="4"/>
  <c r="C15" i="4"/>
  <c r="B15" i="4"/>
  <c r="V14" i="4"/>
  <c r="AC14" i="4" s="1"/>
  <c r="AE14" i="4" s="1"/>
  <c r="T14" i="4"/>
  <c r="Q14" i="4"/>
  <c r="O14" i="4"/>
  <c r="L14" i="4"/>
  <c r="K14" i="4"/>
  <c r="J14" i="4"/>
  <c r="I14" i="4"/>
  <c r="H14" i="4"/>
  <c r="G14" i="4"/>
  <c r="F14" i="4"/>
  <c r="E14" i="4"/>
  <c r="D14" i="4"/>
  <c r="C14" i="4"/>
  <c r="B14" i="4"/>
  <c r="V13" i="4"/>
  <c r="AC13" i="4" s="1"/>
  <c r="AE13" i="4" s="1"/>
  <c r="T13" i="4"/>
  <c r="Q13" i="4"/>
  <c r="O13" i="4"/>
  <c r="L13" i="4"/>
  <c r="K13" i="4"/>
  <c r="J13" i="4"/>
  <c r="I13" i="4"/>
  <c r="H13" i="4"/>
  <c r="G13" i="4"/>
  <c r="F13" i="4"/>
  <c r="E13" i="4"/>
  <c r="D13" i="4"/>
  <c r="C13" i="4"/>
  <c r="B13" i="4"/>
  <c r="V12" i="4"/>
  <c r="T12" i="4"/>
  <c r="Q12" i="4"/>
  <c r="O12" i="4"/>
  <c r="L12" i="4"/>
  <c r="AK12" i="4" s="1"/>
  <c r="K12" i="4"/>
  <c r="J12" i="4"/>
  <c r="I12" i="4"/>
  <c r="H12" i="4"/>
  <c r="G12" i="4"/>
  <c r="F12" i="4"/>
  <c r="E12" i="4"/>
  <c r="D12" i="4"/>
  <c r="C12" i="4"/>
  <c r="B12" i="4"/>
  <c r="V11" i="4"/>
  <c r="T11" i="4"/>
  <c r="Q11" i="4"/>
  <c r="O11" i="4"/>
  <c r="L11" i="4"/>
  <c r="K11" i="4"/>
  <c r="J11" i="4"/>
  <c r="I11" i="4"/>
  <c r="H11" i="4"/>
  <c r="G11" i="4"/>
  <c r="F11" i="4"/>
  <c r="E11" i="4"/>
  <c r="D11" i="4"/>
  <c r="C11" i="4"/>
  <c r="B11" i="4"/>
  <c r="V10" i="4"/>
  <c r="T10" i="4"/>
  <c r="Q10" i="4"/>
  <c r="O10" i="4"/>
  <c r="L10" i="4"/>
  <c r="K10" i="4"/>
  <c r="J10" i="4"/>
  <c r="I10" i="4"/>
  <c r="H10" i="4"/>
  <c r="G10" i="4"/>
  <c r="F10" i="4"/>
  <c r="E10" i="4"/>
  <c r="D10" i="4"/>
  <c r="C10" i="4"/>
  <c r="B10" i="4"/>
  <c r="V9" i="4"/>
  <c r="AC9" i="4" s="1"/>
  <c r="AE9" i="4" s="1"/>
  <c r="T9" i="4"/>
  <c r="Q9" i="4"/>
  <c r="O9" i="4"/>
  <c r="L9" i="4"/>
  <c r="K9" i="4"/>
  <c r="J9" i="4"/>
  <c r="I9" i="4"/>
  <c r="H9" i="4"/>
  <c r="G9" i="4"/>
  <c r="F9" i="4"/>
  <c r="E9" i="4"/>
  <c r="D9" i="4"/>
  <c r="C9" i="4"/>
  <c r="B9" i="4"/>
  <c r="V8" i="4"/>
  <c r="T8" i="4"/>
  <c r="Q8" i="4"/>
  <c r="O8" i="4"/>
  <c r="L8" i="4"/>
  <c r="AK8" i="4" s="1"/>
  <c r="K8" i="4"/>
  <c r="J8" i="4"/>
  <c r="I8" i="4"/>
  <c r="H8" i="4"/>
  <c r="G8" i="4"/>
  <c r="F8" i="4"/>
  <c r="E8" i="4"/>
  <c r="D8" i="4"/>
  <c r="C8" i="4"/>
  <c r="B8" i="4"/>
  <c r="V7" i="4"/>
  <c r="T7" i="4"/>
  <c r="Q7" i="4"/>
  <c r="O7" i="4"/>
  <c r="L7" i="4"/>
  <c r="AK7" i="4" s="1"/>
  <c r="K7" i="4"/>
  <c r="J7" i="4"/>
  <c r="I7" i="4"/>
  <c r="H7" i="4"/>
  <c r="G7" i="4"/>
  <c r="F7" i="4"/>
  <c r="E7" i="4"/>
  <c r="D7" i="4"/>
  <c r="C7" i="4"/>
  <c r="B7" i="4"/>
  <c r="V6" i="4"/>
  <c r="AC6" i="4" s="1"/>
  <c r="AE6" i="4" s="1"/>
  <c r="T6" i="4"/>
  <c r="Q6" i="4"/>
  <c r="O6" i="4"/>
  <c r="L6" i="4"/>
  <c r="K6" i="4"/>
  <c r="J6" i="4"/>
  <c r="I6" i="4"/>
  <c r="H6" i="4"/>
  <c r="G6" i="4"/>
  <c r="F6" i="4"/>
  <c r="E6" i="4"/>
  <c r="D6" i="4"/>
  <c r="C6" i="4"/>
  <c r="B6" i="4"/>
  <c r="V5" i="4"/>
  <c r="AC5" i="4" s="1"/>
  <c r="AE5" i="4" s="1"/>
  <c r="T5" i="4"/>
  <c r="Q5" i="4"/>
  <c r="O5" i="4"/>
  <c r="L5" i="4"/>
  <c r="K5" i="4"/>
  <c r="J5" i="4"/>
  <c r="I5" i="4"/>
  <c r="H5" i="4"/>
  <c r="G5" i="4"/>
  <c r="F5" i="4"/>
  <c r="E5" i="4"/>
  <c r="D5" i="4"/>
  <c r="C5" i="4"/>
  <c r="B5" i="4"/>
  <c r="V4" i="4"/>
  <c r="T4" i="4"/>
  <c r="Q4" i="4"/>
  <c r="O4" i="4"/>
  <c r="L4" i="4"/>
  <c r="AK4" i="4" s="1"/>
  <c r="K4" i="4"/>
  <c r="J4" i="4"/>
  <c r="I4" i="4"/>
  <c r="H4" i="4"/>
  <c r="G4" i="4"/>
  <c r="F4" i="4"/>
  <c r="E4" i="4"/>
  <c r="D4" i="4"/>
  <c r="C4" i="4"/>
  <c r="B4" i="4"/>
  <c r="V3" i="4"/>
  <c r="T3" i="4"/>
  <c r="Q3" i="4"/>
  <c r="O3" i="4"/>
  <c r="L3" i="4"/>
  <c r="AK3" i="4" s="1"/>
  <c r="K3" i="4"/>
  <c r="J3" i="4"/>
  <c r="I3" i="4"/>
  <c r="H3" i="4"/>
  <c r="G3" i="4"/>
  <c r="F3" i="4"/>
  <c r="E3" i="4"/>
  <c r="D3" i="4"/>
  <c r="C3" i="4"/>
  <c r="B3" i="4"/>
  <c r="W218" i="3"/>
  <c r="U218" i="3"/>
  <c r="R218" i="3"/>
  <c r="V213" i="3"/>
  <c r="T213" i="3"/>
  <c r="Q213" i="3"/>
  <c r="O213" i="3"/>
  <c r="L213" i="3"/>
  <c r="K213" i="3"/>
  <c r="J213" i="3"/>
  <c r="I213" i="3"/>
  <c r="H213" i="3"/>
  <c r="R213" i="3" s="1"/>
  <c r="G213" i="3"/>
  <c r="F213" i="3"/>
  <c r="E213" i="3"/>
  <c r="D213" i="3"/>
  <c r="C213" i="3"/>
  <c r="B213" i="3"/>
  <c r="V212" i="3"/>
  <c r="T212" i="3"/>
  <c r="Q212" i="3"/>
  <c r="O212" i="3"/>
  <c r="L212" i="3"/>
  <c r="K212" i="3"/>
  <c r="J212" i="3"/>
  <c r="I212" i="3"/>
  <c r="H212" i="3"/>
  <c r="R212" i="3" s="1"/>
  <c r="G212" i="3"/>
  <c r="F212" i="3"/>
  <c r="E212" i="3"/>
  <c r="D212" i="3"/>
  <c r="C212" i="3"/>
  <c r="B212" i="3"/>
  <c r="V211" i="3"/>
  <c r="T211" i="3"/>
  <c r="Q211" i="3"/>
  <c r="O211" i="3"/>
  <c r="L211" i="3"/>
  <c r="K211" i="3"/>
  <c r="J211" i="3"/>
  <c r="I211" i="3"/>
  <c r="H211" i="3"/>
  <c r="R211" i="3" s="1"/>
  <c r="G211" i="3"/>
  <c r="F211" i="3"/>
  <c r="E211" i="3"/>
  <c r="D211" i="3"/>
  <c r="C211" i="3"/>
  <c r="B211" i="3"/>
  <c r="V210" i="3"/>
  <c r="T210" i="3"/>
  <c r="Q210" i="3"/>
  <c r="O210" i="3"/>
  <c r="L210" i="3"/>
  <c r="K210" i="3"/>
  <c r="J210" i="3"/>
  <c r="I210" i="3"/>
  <c r="H210" i="3"/>
  <c r="R210" i="3" s="1"/>
  <c r="G210" i="3"/>
  <c r="F210" i="3"/>
  <c r="E210" i="3"/>
  <c r="D210" i="3"/>
  <c r="C210" i="3"/>
  <c r="B210" i="3"/>
  <c r="V209" i="3"/>
  <c r="T209" i="3"/>
  <c r="Q209" i="3"/>
  <c r="O209" i="3"/>
  <c r="L209" i="3"/>
  <c r="K209" i="3"/>
  <c r="J209" i="3"/>
  <c r="I209" i="3"/>
  <c r="H209" i="3"/>
  <c r="R209" i="3" s="1"/>
  <c r="G209" i="3"/>
  <c r="F209" i="3"/>
  <c r="E209" i="3"/>
  <c r="D209" i="3"/>
  <c r="C209" i="3"/>
  <c r="B209" i="3"/>
  <c r="V208" i="3"/>
  <c r="T208" i="3"/>
  <c r="Q208" i="3"/>
  <c r="O208" i="3"/>
  <c r="L208" i="3"/>
  <c r="K208" i="3"/>
  <c r="J208" i="3"/>
  <c r="I208" i="3"/>
  <c r="H208" i="3"/>
  <c r="R208" i="3" s="1"/>
  <c r="G208" i="3"/>
  <c r="F208" i="3"/>
  <c r="E208" i="3"/>
  <c r="D208" i="3"/>
  <c r="C208" i="3"/>
  <c r="B208" i="3"/>
  <c r="V207" i="3"/>
  <c r="T207" i="3"/>
  <c r="Q207" i="3"/>
  <c r="O207" i="3"/>
  <c r="L207" i="3"/>
  <c r="K207" i="3"/>
  <c r="J207" i="3"/>
  <c r="I207" i="3"/>
  <c r="H207" i="3"/>
  <c r="R207" i="3" s="1"/>
  <c r="G207" i="3"/>
  <c r="F207" i="3"/>
  <c r="E207" i="3"/>
  <c r="D207" i="3"/>
  <c r="C207" i="3"/>
  <c r="B207" i="3"/>
  <c r="V206" i="3"/>
  <c r="T206" i="3"/>
  <c r="Q206" i="3"/>
  <c r="O206" i="3"/>
  <c r="L206" i="3"/>
  <c r="K206" i="3"/>
  <c r="J206" i="3"/>
  <c r="I206" i="3"/>
  <c r="H206" i="3"/>
  <c r="R206" i="3" s="1"/>
  <c r="G206" i="3"/>
  <c r="F206" i="3"/>
  <c r="E206" i="3"/>
  <c r="D206" i="3"/>
  <c r="C206" i="3"/>
  <c r="B206" i="3"/>
  <c r="V205" i="3"/>
  <c r="T205" i="3"/>
  <c r="Q205" i="3"/>
  <c r="O205" i="3"/>
  <c r="L205" i="3"/>
  <c r="K205" i="3"/>
  <c r="J205" i="3"/>
  <c r="I205" i="3"/>
  <c r="H205" i="3"/>
  <c r="R205" i="3" s="1"/>
  <c r="G205" i="3"/>
  <c r="F205" i="3"/>
  <c r="E205" i="3"/>
  <c r="D205" i="3"/>
  <c r="C205" i="3"/>
  <c r="B205" i="3"/>
  <c r="V204" i="3"/>
  <c r="T204" i="3"/>
  <c r="Q204" i="3"/>
  <c r="O204" i="3"/>
  <c r="L204" i="3"/>
  <c r="K204" i="3"/>
  <c r="J204" i="3"/>
  <c r="I204" i="3"/>
  <c r="H204" i="3"/>
  <c r="R204" i="3" s="1"/>
  <c r="G204" i="3"/>
  <c r="F204" i="3"/>
  <c r="E204" i="3"/>
  <c r="D204" i="3"/>
  <c r="C204" i="3"/>
  <c r="B204" i="3"/>
  <c r="V203" i="3"/>
  <c r="T203" i="3"/>
  <c r="Q203" i="3"/>
  <c r="O203" i="3"/>
  <c r="L203" i="3"/>
  <c r="K203" i="3"/>
  <c r="J203" i="3"/>
  <c r="I203" i="3"/>
  <c r="H203" i="3"/>
  <c r="R203" i="3" s="1"/>
  <c r="G203" i="3"/>
  <c r="F203" i="3"/>
  <c r="E203" i="3"/>
  <c r="D203" i="3"/>
  <c r="C203" i="3"/>
  <c r="B203" i="3"/>
  <c r="V202" i="3"/>
  <c r="T202" i="3"/>
  <c r="Q202" i="3"/>
  <c r="O202" i="3"/>
  <c r="L202" i="3"/>
  <c r="K202" i="3"/>
  <c r="J202" i="3"/>
  <c r="I202" i="3"/>
  <c r="H202" i="3"/>
  <c r="R202" i="3" s="1"/>
  <c r="G202" i="3"/>
  <c r="F202" i="3"/>
  <c r="E202" i="3"/>
  <c r="D202" i="3"/>
  <c r="C202" i="3"/>
  <c r="B202" i="3"/>
  <c r="V201" i="3"/>
  <c r="T201" i="3"/>
  <c r="Q201" i="3"/>
  <c r="O201" i="3"/>
  <c r="L201" i="3"/>
  <c r="K201" i="3"/>
  <c r="J201" i="3"/>
  <c r="I201" i="3"/>
  <c r="H201" i="3"/>
  <c r="R201" i="3" s="1"/>
  <c r="G201" i="3"/>
  <c r="F201" i="3"/>
  <c r="E201" i="3"/>
  <c r="D201" i="3"/>
  <c r="C201" i="3"/>
  <c r="B201" i="3"/>
  <c r="V200" i="3"/>
  <c r="T200" i="3"/>
  <c r="Q200" i="3"/>
  <c r="O200" i="3"/>
  <c r="L200" i="3"/>
  <c r="K200" i="3"/>
  <c r="J200" i="3"/>
  <c r="I200" i="3"/>
  <c r="H200" i="3"/>
  <c r="R200" i="3" s="1"/>
  <c r="G200" i="3"/>
  <c r="F200" i="3"/>
  <c r="E200" i="3"/>
  <c r="D200" i="3"/>
  <c r="C200" i="3"/>
  <c r="B200" i="3"/>
  <c r="V199" i="3"/>
  <c r="T199" i="3"/>
  <c r="Q199" i="3"/>
  <c r="O199" i="3"/>
  <c r="L199" i="3"/>
  <c r="K199" i="3"/>
  <c r="J199" i="3"/>
  <c r="I199" i="3"/>
  <c r="H199" i="3"/>
  <c r="R199" i="3" s="1"/>
  <c r="G199" i="3"/>
  <c r="F199" i="3"/>
  <c r="E199" i="3"/>
  <c r="D199" i="3"/>
  <c r="C199" i="3"/>
  <c r="B199" i="3"/>
  <c r="V198" i="3"/>
  <c r="T198" i="3"/>
  <c r="Q198" i="3"/>
  <c r="O198" i="3"/>
  <c r="L198" i="3"/>
  <c r="K198" i="3"/>
  <c r="J198" i="3"/>
  <c r="I198" i="3"/>
  <c r="H198" i="3"/>
  <c r="R198" i="3" s="1"/>
  <c r="G198" i="3"/>
  <c r="F198" i="3"/>
  <c r="E198" i="3"/>
  <c r="D198" i="3"/>
  <c r="C198" i="3"/>
  <c r="B198" i="3"/>
  <c r="V197" i="3"/>
  <c r="T197" i="3"/>
  <c r="Q197" i="3"/>
  <c r="O197" i="3"/>
  <c r="L197" i="3"/>
  <c r="K197" i="3"/>
  <c r="J197" i="3"/>
  <c r="I197" i="3"/>
  <c r="H197" i="3"/>
  <c r="R197" i="3" s="1"/>
  <c r="G197" i="3"/>
  <c r="F197" i="3"/>
  <c r="E197" i="3"/>
  <c r="D197" i="3"/>
  <c r="C197" i="3"/>
  <c r="B197" i="3"/>
  <c r="V196" i="3"/>
  <c r="T196" i="3"/>
  <c r="Q196" i="3"/>
  <c r="O196" i="3"/>
  <c r="L196" i="3"/>
  <c r="K196" i="3"/>
  <c r="J196" i="3"/>
  <c r="I196" i="3"/>
  <c r="H196" i="3"/>
  <c r="R196" i="3" s="1"/>
  <c r="G196" i="3"/>
  <c r="F196" i="3"/>
  <c r="E196" i="3"/>
  <c r="D196" i="3"/>
  <c r="C196" i="3"/>
  <c r="B196" i="3"/>
  <c r="V195" i="3"/>
  <c r="T195" i="3"/>
  <c r="Q195" i="3"/>
  <c r="O195" i="3"/>
  <c r="L195" i="3"/>
  <c r="K195" i="3"/>
  <c r="J195" i="3"/>
  <c r="I195" i="3"/>
  <c r="H195" i="3"/>
  <c r="R195" i="3" s="1"/>
  <c r="G195" i="3"/>
  <c r="F195" i="3"/>
  <c r="E195" i="3"/>
  <c r="D195" i="3"/>
  <c r="C195" i="3"/>
  <c r="B195" i="3"/>
  <c r="V194" i="3"/>
  <c r="T194" i="3"/>
  <c r="Q194" i="3"/>
  <c r="O194" i="3"/>
  <c r="L194" i="3"/>
  <c r="K194" i="3"/>
  <c r="J194" i="3"/>
  <c r="I194" i="3"/>
  <c r="H194" i="3"/>
  <c r="R194" i="3" s="1"/>
  <c r="G194" i="3"/>
  <c r="F194" i="3"/>
  <c r="E194" i="3"/>
  <c r="D194" i="3"/>
  <c r="C194" i="3"/>
  <c r="B194" i="3"/>
  <c r="V193" i="3"/>
  <c r="T193" i="3"/>
  <c r="Q193" i="3"/>
  <c r="O193" i="3"/>
  <c r="L193" i="3"/>
  <c r="K193" i="3"/>
  <c r="J193" i="3"/>
  <c r="I193" i="3"/>
  <c r="H193" i="3"/>
  <c r="R193" i="3" s="1"/>
  <c r="G193" i="3"/>
  <c r="F193" i="3"/>
  <c r="E193" i="3"/>
  <c r="D193" i="3"/>
  <c r="C193" i="3"/>
  <c r="B193" i="3"/>
  <c r="V192" i="3"/>
  <c r="T192" i="3"/>
  <c r="Q192" i="3"/>
  <c r="O192" i="3"/>
  <c r="L192" i="3"/>
  <c r="K192" i="3"/>
  <c r="J192" i="3"/>
  <c r="I192" i="3"/>
  <c r="H192" i="3"/>
  <c r="R192" i="3" s="1"/>
  <c r="G192" i="3"/>
  <c r="F192" i="3"/>
  <c r="E192" i="3"/>
  <c r="D192" i="3"/>
  <c r="C192" i="3"/>
  <c r="B192" i="3"/>
  <c r="V191" i="3"/>
  <c r="T191" i="3"/>
  <c r="Q191" i="3"/>
  <c r="O191" i="3"/>
  <c r="L191" i="3"/>
  <c r="K191" i="3"/>
  <c r="J191" i="3"/>
  <c r="I191" i="3"/>
  <c r="H191" i="3"/>
  <c r="R191" i="3" s="1"/>
  <c r="G191" i="3"/>
  <c r="F191" i="3"/>
  <c r="E191" i="3"/>
  <c r="D191" i="3"/>
  <c r="C191" i="3"/>
  <c r="B191" i="3"/>
  <c r="V190" i="3"/>
  <c r="T190" i="3"/>
  <c r="Q190" i="3"/>
  <c r="O190" i="3"/>
  <c r="L190" i="3"/>
  <c r="K190" i="3"/>
  <c r="J190" i="3"/>
  <c r="I190" i="3"/>
  <c r="H190" i="3"/>
  <c r="R190" i="3" s="1"/>
  <c r="G190" i="3"/>
  <c r="F190" i="3"/>
  <c r="E190" i="3"/>
  <c r="D190" i="3"/>
  <c r="C190" i="3"/>
  <c r="B190" i="3"/>
  <c r="V189" i="3"/>
  <c r="T189" i="3"/>
  <c r="Q189" i="3"/>
  <c r="O189" i="3"/>
  <c r="L189" i="3"/>
  <c r="K189" i="3"/>
  <c r="J189" i="3"/>
  <c r="I189" i="3"/>
  <c r="H189" i="3"/>
  <c r="R189" i="3" s="1"/>
  <c r="G189" i="3"/>
  <c r="F189" i="3"/>
  <c r="E189" i="3"/>
  <c r="D189" i="3"/>
  <c r="C189" i="3"/>
  <c r="B189" i="3"/>
  <c r="V188" i="3"/>
  <c r="T188" i="3"/>
  <c r="Q188" i="3"/>
  <c r="O188" i="3"/>
  <c r="L188" i="3"/>
  <c r="K188" i="3"/>
  <c r="J188" i="3"/>
  <c r="I188" i="3"/>
  <c r="H188" i="3"/>
  <c r="R188" i="3" s="1"/>
  <c r="G188" i="3"/>
  <c r="F188" i="3"/>
  <c r="E188" i="3"/>
  <c r="D188" i="3"/>
  <c r="C188" i="3"/>
  <c r="B188" i="3"/>
  <c r="V187" i="3"/>
  <c r="T187" i="3"/>
  <c r="Q187" i="3"/>
  <c r="O187" i="3"/>
  <c r="L187" i="3"/>
  <c r="K187" i="3"/>
  <c r="J187" i="3"/>
  <c r="I187" i="3"/>
  <c r="H187" i="3"/>
  <c r="R187" i="3" s="1"/>
  <c r="G187" i="3"/>
  <c r="F187" i="3"/>
  <c r="E187" i="3"/>
  <c r="D187" i="3"/>
  <c r="C187" i="3"/>
  <c r="B187" i="3"/>
  <c r="V186" i="3"/>
  <c r="T186" i="3"/>
  <c r="Q186" i="3"/>
  <c r="O186" i="3"/>
  <c r="L186" i="3"/>
  <c r="K186" i="3"/>
  <c r="J186" i="3"/>
  <c r="I186" i="3"/>
  <c r="H186" i="3"/>
  <c r="R186" i="3" s="1"/>
  <c r="G186" i="3"/>
  <c r="F186" i="3"/>
  <c r="E186" i="3"/>
  <c r="D186" i="3"/>
  <c r="C186" i="3"/>
  <c r="B186" i="3"/>
  <c r="V185" i="3"/>
  <c r="T185" i="3"/>
  <c r="Q185" i="3"/>
  <c r="O185" i="3"/>
  <c r="L185" i="3"/>
  <c r="K185" i="3"/>
  <c r="J185" i="3"/>
  <c r="I185" i="3"/>
  <c r="H185" i="3"/>
  <c r="R185" i="3" s="1"/>
  <c r="G185" i="3"/>
  <c r="F185" i="3"/>
  <c r="E185" i="3"/>
  <c r="D185" i="3"/>
  <c r="C185" i="3"/>
  <c r="B185" i="3"/>
  <c r="V184" i="3"/>
  <c r="T184" i="3"/>
  <c r="Q184" i="3"/>
  <c r="O184" i="3"/>
  <c r="L184" i="3"/>
  <c r="K184" i="3"/>
  <c r="J184" i="3"/>
  <c r="I184" i="3"/>
  <c r="H184" i="3"/>
  <c r="R184" i="3" s="1"/>
  <c r="G184" i="3"/>
  <c r="F184" i="3"/>
  <c r="E184" i="3"/>
  <c r="D184" i="3"/>
  <c r="C184" i="3"/>
  <c r="B184" i="3"/>
  <c r="V183" i="3"/>
  <c r="T183" i="3"/>
  <c r="Q183" i="3"/>
  <c r="O183" i="3"/>
  <c r="L183" i="3"/>
  <c r="K183" i="3"/>
  <c r="J183" i="3"/>
  <c r="I183" i="3"/>
  <c r="H183" i="3"/>
  <c r="R183" i="3" s="1"/>
  <c r="G183" i="3"/>
  <c r="F183" i="3"/>
  <c r="E183" i="3"/>
  <c r="D183" i="3"/>
  <c r="C183" i="3"/>
  <c r="B183" i="3"/>
  <c r="V182" i="3"/>
  <c r="T182" i="3"/>
  <c r="Q182" i="3"/>
  <c r="O182" i="3"/>
  <c r="L182" i="3"/>
  <c r="K182" i="3"/>
  <c r="J182" i="3"/>
  <c r="I182" i="3"/>
  <c r="H182" i="3"/>
  <c r="R182" i="3" s="1"/>
  <c r="G182" i="3"/>
  <c r="F182" i="3"/>
  <c r="E182" i="3"/>
  <c r="D182" i="3"/>
  <c r="C182" i="3"/>
  <c r="B182" i="3"/>
  <c r="V181" i="3"/>
  <c r="T181" i="3"/>
  <c r="Q181" i="3"/>
  <c r="O181" i="3"/>
  <c r="L181" i="3"/>
  <c r="K181" i="3"/>
  <c r="J181" i="3"/>
  <c r="I181" i="3"/>
  <c r="H181" i="3"/>
  <c r="R181" i="3" s="1"/>
  <c r="G181" i="3"/>
  <c r="F181" i="3"/>
  <c r="E181" i="3"/>
  <c r="D181" i="3"/>
  <c r="C181" i="3"/>
  <c r="B181" i="3"/>
  <c r="V180" i="3"/>
  <c r="T180" i="3"/>
  <c r="Q180" i="3"/>
  <c r="O180" i="3"/>
  <c r="L180" i="3"/>
  <c r="K180" i="3"/>
  <c r="J180" i="3"/>
  <c r="I180" i="3"/>
  <c r="H180" i="3"/>
  <c r="R180" i="3" s="1"/>
  <c r="G180" i="3"/>
  <c r="F180" i="3"/>
  <c r="E180" i="3"/>
  <c r="D180" i="3"/>
  <c r="C180" i="3"/>
  <c r="B180" i="3"/>
  <c r="V179" i="3"/>
  <c r="T179" i="3"/>
  <c r="Q179" i="3"/>
  <c r="O179" i="3"/>
  <c r="L179" i="3"/>
  <c r="K179" i="3"/>
  <c r="J179" i="3"/>
  <c r="I179" i="3"/>
  <c r="H179" i="3"/>
  <c r="R179" i="3" s="1"/>
  <c r="G179" i="3"/>
  <c r="F179" i="3"/>
  <c r="E179" i="3"/>
  <c r="D179" i="3"/>
  <c r="C179" i="3"/>
  <c r="B179" i="3"/>
  <c r="V178" i="3"/>
  <c r="T178" i="3"/>
  <c r="Q178" i="3"/>
  <c r="O178" i="3"/>
  <c r="L178" i="3"/>
  <c r="K178" i="3"/>
  <c r="J178" i="3"/>
  <c r="I178" i="3"/>
  <c r="H178" i="3"/>
  <c r="R178" i="3" s="1"/>
  <c r="G178" i="3"/>
  <c r="F178" i="3"/>
  <c r="E178" i="3"/>
  <c r="D178" i="3"/>
  <c r="C178" i="3"/>
  <c r="B178" i="3"/>
  <c r="V177" i="3"/>
  <c r="T177" i="3"/>
  <c r="Q177" i="3"/>
  <c r="O177" i="3"/>
  <c r="L177" i="3"/>
  <c r="K177" i="3"/>
  <c r="J177" i="3"/>
  <c r="I177" i="3"/>
  <c r="H177" i="3"/>
  <c r="R177" i="3" s="1"/>
  <c r="G177" i="3"/>
  <c r="F177" i="3"/>
  <c r="E177" i="3"/>
  <c r="D177" i="3"/>
  <c r="C177" i="3"/>
  <c r="B177" i="3"/>
  <c r="V176" i="3"/>
  <c r="T176" i="3"/>
  <c r="Q176" i="3"/>
  <c r="O176" i="3"/>
  <c r="L176" i="3"/>
  <c r="K176" i="3"/>
  <c r="J176" i="3"/>
  <c r="I176" i="3"/>
  <c r="H176" i="3"/>
  <c r="R176" i="3" s="1"/>
  <c r="G176" i="3"/>
  <c r="F176" i="3"/>
  <c r="E176" i="3"/>
  <c r="D176" i="3"/>
  <c r="C176" i="3"/>
  <c r="B176" i="3"/>
  <c r="V175" i="3"/>
  <c r="T175" i="3"/>
  <c r="Q175" i="3"/>
  <c r="O175" i="3"/>
  <c r="L175" i="3"/>
  <c r="K175" i="3"/>
  <c r="J175" i="3"/>
  <c r="I175" i="3"/>
  <c r="H175" i="3"/>
  <c r="R175" i="3" s="1"/>
  <c r="G175" i="3"/>
  <c r="F175" i="3"/>
  <c r="E175" i="3"/>
  <c r="D175" i="3"/>
  <c r="C175" i="3"/>
  <c r="B175" i="3"/>
  <c r="V174" i="3"/>
  <c r="T174" i="3"/>
  <c r="Q174" i="3"/>
  <c r="O174" i="3"/>
  <c r="L174" i="3"/>
  <c r="K174" i="3"/>
  <c r="J174" i="3"/>
  <c r="I174" i="3"/>
  <c r="H174" i="3"/>
  <c r="R174" i="3" s="1"/>
  <c r="G174" i="3"/>
  <c r="F174" i="3"/>
  <c r="E174" i="3"/>
  <c r="D174" i="3"/>
  <c r="C174" i="3"/>
  <c r="B174" i="3"/>
  <c r="V173" i="3"/>
  <c r="T173" i="3"/>
  <c r="Q173" i="3"/>
  <c r="O173" i="3"/>
  <c r="L173" i="3"/>
  <c r="K173" i="3"/>
  <c r="J173" i="3"/>
  <c r="I173" i="3"/>
  <c r="H173" i="3"/>
  <c r="R173" i="3" s="1"/>
  <c r="G173" i="3"/>
  <c r="F173" i="3"/>
  <c r="E173" i="3"/>
  <c r="D173" i="3"/>
  <c r="C173" i="3"/>
  <c r="B173" i="3"/>
  <c r="V172" i="3"/>
  <c r="T172" i="3"/>
  <c r="Q172" i="3"/>
  <c r="O172" i="3"/>
  <c r="L172" i="3"/>
  <c r="K172" i="3"/>
  <c r="J172" i="3"/>
  <c r="I172" i="3"/>
  <c r="H172" i="3"/>
  <c r="R172" i="3" s="1"/>
  <c r="G172" i="3"/>
  <c r="F172" i="3"/>
  <c r="E172" i="3"/>
  <c r="D172" i="3"/>
  <c r="C172" i="3"/>
  <c r="B172" i="3"/>
  <c r="V171" i="3"/>
  <c r="T171" i="3"/>
  <c r="Q171" i="3"/>
  <c r="O171" i="3"/>
  <c r="L171" i="3"/>
  <c r="K171" i="3"/>
  <c r="J171" i="3"/>
  <c r="I171" i="3"/>
  <c r="H171" i="3"/>
  <c r="R171" i="3" s="1"/>
  <c r="G171" i="3"/>
  <c r="F171" i="3"/>
  <c r="E171" i="3"/>
  <c r="D171" i="3"/>
  <c r="C171" i="3"/>
  <c r="B171" i="3"/>
  <c r="V170" i="3"/>
  <c r="T170" i="3"/>
  <c r="Q170" i="3"/>
  <c r="O170" i="3"/>
  <c r="L170" i="3"/>
  <c r="K170" i="3"/>
  <c r="J170" i="3"/>
  <c r="I170" i="3"/>
  <c r="H170" i="3"/>
  <c r="R170" i="3" s="1"/>
  <c r="G170" i="3"/>
  <c r="F170" i="3"/>
  <c r="E170" i="3"/>
  <c r="D170" i="3"/>
  <c r="C170" i="3"/>
  <c r="B170" i="3"/>
  <c r="V169" i="3"/>
  <c r="T169" i="3"/>
  <c r="Q169" i="3"/>
  <c r="O169" i="3"/>
  <c r="L169" i="3"/>
  <c r="K169" i="3"/>
  <c r="J169" i="3"/>
  <c r="I169" i="3"/>
  <c r="H169" i="3"/>
  <c r="R169" i="3" s="1"/>
  <c r="G169" i="3"/>
  <c r="F169" i="3"/>
  <c r="E169" i="3"/>
  <c r="D169" i="3"/>
  <c r="C169" i="3"/>
  <c r="B169" i="3"/>
  <c r="V168" i="3"/>
  <c r="T168" i="3"/>
  <c r="Q168" i="3"/>
  <c r="O168" i="3"/>
  <c r="L168" i="3"/>
  <c r="K168" i="3"/>
  <c r="J168" i="3"/>
  <c r="I168" i="3"/>
  <c r="H168" i="3"/>
  <c r="R168" i="3" s="1"/>
  <c r="G168" i="3"/>
  <c r="F168" i="3"/>
  <c r="E168" i="3"/>
  <c r="D168" i="3"/>
  <c r="C168" i="3"/>
  <c r="B168" i="3"/>
  <c r="V167" i="3"/>
  <c r="T167" i="3"/>
  <c r="Q167" i="3"/>
  <c r="O167" i="3"/>
  <c r="L167" i="3"/>
  <c r="K167" i="3"/>
  <c r="J167" i="3"/>
  <c r="I167" i="3"/>
  <c r="H167" i="3"/>
  <c r="R167" i="3" s="1"/>
  <c r="G167" i="3"/>
  <c r="F167" i="3"/>
  <c r="E167" i="3"/>
  <c r="D167" i="3"/>
  <c r="C167" i="3"/>
  <c r="B167" i="3"/>
  <c r="V166" i="3"/>
  <c r="T166" i="3"/>
  <c r="Q166" i="3"/>
  <c r="O166" i="3"/>
  <c r="L166" i="3"/>
  <c r="K166" i="3"/>
  <c r="J166" i="3"/>
  <c r="I166" i="3"/>
  <c r="H166" i="3"/>
  <c r="R166" i="3" s="1"/>
  <c r="G166" i="3"/>
  <c r="F166" i="3"/>
  <c r="E166" i="3"/>
  <c r="D166" i="3"/>
  <c r="C166" i="3"/>
  <c r="B166" i="3"/>
  <c r="V165" i="3"/>
  <c r="T165" i="3"/>
  <c r="Q165" i="3"/>
  <c r="O165" i="3"/>
  <c r="L165" i="3"/>
  <c r="K165" i="3"/>
  <c r="J165" i="3"/>
  <c r="I165" i="3"/>
  <c r="H165" i="3"/>
  <c r="R165" i="3" s="1"/>
  <c r="G165" i="3"/>
  <c r="F165" i="3"/>
  <c r="E165" i="3"/>
  <c r="D165" i="3"/>
  <c r="C165" i="3"/>
  <c r="B165" i="3"/>
  <c r="V164" i="3"/>
  <c r="T164" i="3"/>
  <c r="Q164" i="3"/>
  <c r="O164" i="3"/>
  <c r="L164" i="3"/>
  <c r="K164" i="3"/>
  <c r="J164" i="3"/>
  <c r="I164" i="3"/>
  <c r="H164" i="3"/>
  <c r="R164" i="3" s="1"/>
  <c r="G164" i="3"/>
  <c r="F164" i="3"/>
  <c r="E164" i="3"/>
  <c r="D164" i="3"/>
  <c r="C164" i="3"/>
  <c r="B164" i="3"/>
  <c r="V163" i="3"/>
  <c r="T163" i="3"/>
  <c r="Q163" i="3"/>
  <c r="O163" i="3"/>
  <c r="L163" i="3"/>
  <c r="K163" i="3"/>
  <c r="J163" i="3"/>
  <c r="I163" i="3"/>
  <c r="H163" i="3"/>
  <c r="R163" i="3" s="1"/>
  <c r="G163" i="3"/>
  <c r="F163" i="3"/>
  <c r="E163" i="3"/>
  <c r="D163" i="3"/>
  <c r="C163" i="3"/>
  <c r="B163" i="3"/>
  <c r="V162" i="3"/>
  <c r="T162" i="3"/>
  <c r="Q162" i="3"/>
  <c r="O162" i="3"/>
  <c r="L162" i="3"/>
  <c r="K162" i="3"/>
  <c r="J162" i="3"/>
  <c r="I162" i="3"/>
  <c r="H162" i="3"/>
  <c r="R162" i="3" s="1"/>
  <c r="G162" i="3"/>
  <c r="F162" i="3"/>
  <c r="E162" i="3"/>
  <c r="D162" i="3"/>
  <c r="C162" i="3"/>
  <c r="B162" i="3"/>
  <c r="V161" i="3"/>
  <c r="T161" i="3"/>
  <c r="Q161" i="3"/>
  <c r="O161" i="3"/>
  <c r="L161" i="3"/>
  <c r="K161" i="3"/>
  <c r="J161" i="3"/>
  <c r="I161" i="3"/>
  <c r="H161" i="3"/>
  <c r="R161" i="3" s="1"/>
  <c r="G161" i="3"/>
  <c r="F161" i="3"/>
  <c r="E161" i="3"/>
  <c r="D161" i="3"/>
  <c r="C161" i="3"/>
  <c r="B161" i="3"/>
  <c r="V160" i="3"/>
  <c r="T160" i="3"/>
  <c r="Q160" i="3"/>
  <c r="O160" i="3"/>
  <c r="L160" i="3"/>
  <c r="K160" i="3"/>
  <c r="J160" i="3"/>
  <c r="I160" i="3"/>
  <c r="H160" i="3"/>
  <c r="R160" i="3" s="1"/>
  <c r="G160" i="3"/>
  <c r="F160" i="3"/>
  <c r="E160" i="3"/>
  <c r="D160" i="3"/>
  <c r="C160" i="3"/>
  <c r="B160" i="3"/>
  <c r="V159" i="3"/>
  <c r="T159" i="3"/>
  <c r="Q159" i="3"/>
  <c r="O159" i="3"/>
  <c r="L159" i="3"/>
  <c r="K159" i="3"/>
  <c r="J159" i="3"/>
  <c r="I159" i="3"/>
  <c r="H159" i="3"/>
  <c r="R159" i="3" s="1"/>
  <c r="G159" i="3"/>
  <c r="F159" i="3"/>
  <c r="E159" i="3"/>
  <c r="D159" i="3"/>
  <c r="C159" i="3"/>
  <c r="B159" i="3"/>
  <c r="V158" i="3"/>
  <c r="T158" i="3"/>
  <c r="Q158" i="3"/>
  <c r="O158" i="3"/>
  <c r="L158" i="3"/>
  <c r="K158" i="3"/>
  <c r="J158" i="3"/>
  <c r="I158" i="3"/>
  <c r="H158" i="3"/>
  <c r="R158" i="3" s="1"/>
  <c r="G158" i="3"/>
  <c r="F158" i="3"/>
  <c r="E158" i="3"/>
  <c r="D158" i="3"/>
  <c r="C158" i="3"/>
  <c r="B158" i="3"/>
  <c r="V157" i="3"/>
  <c r="T157" i="3"/>
  <c r="Q157" i="3"/>
  <c r="O157" i="3"/>
  <c r="L157" i="3"/>
  <c r="K157" i="3"/>
  <c r="J157" i="3"/>
  <c r="I157" i="3"/>
  <c r="H157" i="3"/>
  <c r="R157" i="3" s="1"/>
  <c r="G157" i="3"/>
  <c r="F157" i="3"/>
  <c r="E157" i="3"/>
  <c r="D157" i="3"/>
  <c r="C157" i="3"/>
  <c r="B157" i="3"/>
  <c r="V156" i="3"/>
  <c r="T156" i="3"/>
  <c r="Q156" i="3"/>
  <c r="O156" i="3"/>
  <c r="L156" i="3"/>
  <c r="K156" i="3"/>
  <c r="J156" i="3"/>
  <c r="I156" i="3"/>
  <c r="H156" i="3"/>
  <c r="R156" i="3" s="1"/>
  <c r="G156" i="3"/>
  <c r="F156" i="3"/>
  <c r="E156" i="3"/>
  <c r="D156" i="3"/>
  <c r="C156" i="3"/>
  <c r="B156" i="3"/>
  <c r="V155" i="3"/>
  <c r="T155" i="3"/>
  <c r="Q155" i="3"/>
  <c r="O155" i="3"/>
  <c r="L155" i="3"/>
  <c r="K155" i="3"/>
  <c r="J155" i="3"/>
  <c r="I155" i="3"/>
  <c r="H155" i="3"/>
  <c r="R155" i="3" s="1"/>
  <c r="G155" i="3"/>
  <c r="F155" i="3"/>
  <c r="E155" i="3"/>
  <c r="D155" i="3"/>
  <c r="C155" i="3"/>
  <c r="B155" i="3"/>
  <c r="V154" i="3"/>
  <c r="T154" i="3"/>
  <c r="Q154" i="3"/>
  <c r="O154" i="3"/>
  <c r="L154" i="3"/>
  <c r="K154" i="3"/>
  <c r="J154" i="3"/>
  <c r="I154" i="3"/>
  <c r="H154" i="3"/>
  <c r="R154" i="3" s="1"/>
  <c r="G154" i="3"/>
  <c r="F154" i="3"/>
  <c r="E154" i="3"/>
  <c r="D154" i="3"/>
  <c r="C154" i="3"/>
  <c r="B154" i="3"/>
  <c r="V153" i="3"/>
  <c r="T153" i="3"/>
  <c r="Q153" i="3"/>
  <c r="O153" i="3"/>
  <c r="L153" i="3"/>
  <c r="K153" i="3"/>
  <c r="J153" i="3"/>
  <c r="I153" i="3"/>
  <c r="H153" i="3"/>
  <c r="R153" i="3" s="1"/>
  <c r="G153" i="3"/>
  <c r="F153" i="3"/>
  <c r="E153" i="3"/>
  <c r="D153" i="3"/>
  <c r="C153" i="3"/>
  <c r="B153" i="3"/>
  <c r="V152" i="3"/>
  <c r="T152" i="3"/>
  <c r="Q152" i="3"/>
  <c r="O152" i="3"/>
  <c r="L152" i="3"/>
  <c r="K152" i="3"/>
  <c r="J152" i="3"/>
  <c r="I152" i="3"/>
  <c r="H152" i="3"/>
  <c r="R152" i="3" s="1"/>
  <c r="G152" i="3"/>
  <c r="F152" i="3"/>
  <c r="E152" i="3"/>
  <c r="D152" i="3"/>
  <c r="C152" i="3"/>
  <c r="B152" i="3"/>
  <c r="V151" i="3"/>
  <c r="T151" i="3"/>
  <c r="Q151" i="3"/>
  <c r="O151" i="3"/>
  <c r="L151" i="3"/>
  <c r="K151" i="3"/>
  <c r="J151" i="3"/>
  <c r="I151" i="3"/>
  <c r="H151" i="3"/>
  <c r="R151" i="3" s="1"/>
  <c r="G151" i="3"/>
  <c r="F151" i="3"/>
  <c r="E151" i="3"/>
  <c r="D151" i="3"/>
  <c r="C151" i="3"/>
  <c r="B151" i="3"/>
  <c r="V150" i="3"/>
  <c r="T150" i="3"/>
  <c r="Q150" i="3"/>
  <c r="O150" i="3"/>
  <c r="L150" i="3"/>
  <c r="K150" i="3"/>
  <c r="J150" i="3"/>
  <c r="I150" i="3"/>
  <c r="H150" i="3"/>
  <c r="R150" i="3" s="1"/>
  <c r="G150" i="3"/>
  <c r="F150" i="3"/>
  <c r="E150" i="3"/>
  <c r="D150" i="3"/>
  <c r="C150" i="3"/>
  <c r="B150" i="3"/>
  <c r="V149" i="3"/>
  <c r="T149" i="3"/>
  <c r="Q149" i="3"/>
  <c r="O149" i="3"/>
  <c r="L149" i="3"/>
  <c r="K149" i="3"/>
  <c r="J149" i="3"/>
  <c r="I149" i="3"/>
  <c r="H149" i="3"/>
  <c r="R149" i="3" s="1"/>
  <c r="G149" i="3"/>
  <c r="F149" i="3"/>
  <c r="E149" i="3"/>
  <c r="D149" i="3"/>
  <c r="C149" i="3"/>
  <c r="B149" i="3"/>
  <c r="V148" i="3"/>
  <c r="T148" i="3"/>
  <c r="Q148" i="3"/>
  <c r="O148" i="3"/>
  <c r="L148" i="3"/>
  <c r="K148" i="3"/>
  <c r="J148" i="3"/>
  <c r="I148" i="3"/>
  <c r="H148" i="3"/>
  <c r="R148" i="3" s="1"/>
  <c r="G148" i="3"/>
  <c r="F148" i="3"/>
  <c r="E148" i="3"/>
  <c r="D148" i="3"/>
  <c r="C148" i="3"/>
  <c r="B148" i="3"/>
  <c r="V147" i="3"/>
  <c r="T147" i="3"/>
  <c r="Q147" i="3"/>
  <c r="O147" i="3"/>
  <c r="L147" i="3"/>
  <c r="K147" i="3"/>
  <c r="J147" i="3"/>
  <c r="I147" i="3"/>
  <c r="H147" i="3"/>
  <c r="R147" i="3" s="1"/>
  <c r="G147" i="3"/>
  <c r="F147" i="3"/>
  <c r="E147" i="3"/>
  <c r="D147" i="3"/>
  <c r="C147" i="3"/>
  <c r="B147" i="3"/>
  <c r="V146" i="3"/>
  <c r="T146" i="3"/>
  <c r="Q146" i="3"/>
  <c r="O146" i="3"/>
  <c r="L146" i="3"/>
  <c r="K146" i="3"/>
  <c r="J146" i="3"/>
  <c r="I146" i="3"/>
  <c r="H146" i="3"/>
  <c r="R146" i="3" s="1"/>
  <c r="G146" i="3"/>
  <c r="F146" i="3"/>
  <c r="E146" i="3"/>
  <c r="D146" i="3"/>
  <c r="C146" i="3"/>
  <c r="B146" i="3"/>
  <c r="V145" i="3"/>
  <c r="T145" i="3"/>
  <c r="Q145" i="3"/>
  <c r="O145" i="3"/>
  <c r="L145" i="3"/>
  <c r="K145" i="3"/>
  <c r="J145" i="3"/>
  <c r="I145" i="3"/>
  <c r="H145" i="3"/>
  <c r="R145" i="3" s="1"/>
  <c r="G145" i="3"/>
  <c r="F145" i="3"/>
  <c r="E145" i="3"/>
  <c r="D145" i="3"/>
  <c r="C145" i="3"/>
  <c r="B145" i="3"/>
  <c r="V144" i="3"/>
  <c r="T144" i="3"/>
  <c r="Q144" i="3"/>
  <c r="O144" i="3"/>
  <c r="L144" i="3"/>
  <c r="K144" i="3"/>
  <c r="J144" i="3"/>
  <c r="I144" i="3"/>
  <c r="H144" i="3"/>
  <c r="R144" i="3" s="1"/>
  <c r="G144" i="3"/>
  <c r="F144" i="3"/>
  <c r="E144" i="3"/>
  <c r="D144" i="3"/>
  <c r="C144" i="3"/>
  <c r="B144" i="3"/>
  <c r="V143" i="3"/>
  <c r="T143" i="3"/>
  <c r="Q143" i="3"/>
  <c r="O143" i="3"/>
  <c r="L143" i="3"/>
  <c r="K143" i="3"/>
  <c r="J143" i="3"/>
  <c r="I143" i="3"/>
  <c r="H143" i="3"/>
  <c r="R143" i="3" s="1"/>
  <c r="G143" i="3"/>
  <c r="F143" i="3"/>
  <c r="E143" i="3"/>
  <c r="D143" i="3"/>
  <c r="C143" i="3"/>
  <c r="B143" i="3"/>
  <c r="V142" i="3"/>
  <c r="T142" i="3"/>
  <c r="Q142" i="3"/>
  <c r="O142" i="3"/>
  <c r="L142" i="3"/>
  <c r="K142" i="3"/>
  <c r="J142" i="3"/>
  <c r="I142" i="3"/>
  <c r="H142" i="3"/>
  <c r="R142" i="3" s="1"/>
  <c r="G142" i="3"/>
  <c r="F142" i="3"/>
  <c r="E142" i="3"/>
  <c r="D142" i="3"/>
  <c r="C142" i="3"/>
  <c r="B142" i="3"/>
  <c r="V141" i="3"/>
  <c r="T141" i="3"/>
  <c r="Q141" i="3"/>
  <c r="O141" i="3"/>
  <c r="L141" i="3"/>
  <c r="K141" i="3"/>
  <c r="J141" i="3"/>
  <c r="I141" i="3"/>
  <c r="H141" i="3"/>
  <c r="R141" i="3" s="1"/>
  <c r="G141" i="3"/>
  <c r="F141" i="3"/>
  <c r="E141" i="3"/>
  <c r="D141" i="3"/>
  <c r="C141" i="3"/>
  <c r="B141" i="3"/>
  <c r="V140" i="3"/>
  <c r="T140" i="3"/>
  <c r="Q140" i="3"/>
  <c r="O140" i="3"/>
  <c r="L140" i="3"/>
  <c r="K140" i="3"/>
  <c r="J140" i="3"/>
  <c r="I140" i="3"/>
  <c r="H140" i="3"/>
  <c r="R140" i="3" s="1"/>
  <c r="G140" i="3"/>
  <c r="F140" i="3"/>
  <c r="E140" i="3"/>
  <c r="D140" i="3"/>
  <c r="C140" i="3"/>
  <c r="B140" i="3"/>
  <c r="V139" i="3"/>
  <c r="T139" i="3"/>
  <c r="Q139" i="3"/>
  <c r="O139" i="3"/>
  <c r="L139" i="3"/>
  <c r="K139" i="3"/>
  <c r="J139" i="3"/>
  <c r="I139" i="3"/>
  <c r="H139" i="3"/>
  <c r="R139" i="3" s="1"/>
  <c r="G139" i="3"/>
  <c r="F139" i="3"/>
  <c r="E139" i="3"/>
  <c r="D139" i="3"/>
  <c r="C139" i="3"/>
  <c r="B139" i="3"/>
  <c r="V138" i="3"/>
  <c r="T138" i="3"/>
  <c r="Q138" i="3"/>
  <c r="O138" i="3"/>
  <c r="L138" i="3"/>
  <c r="K138" i="3"/>
  <c r="J138" i="3"/>
  <c r="I138" i="3"/>
  <c r="H138" i="3"/>
  <c r="R138" i="3" s="1"/>
  <c r="G138" i="3"/>
  <c r="F138" i="3"/>
  <c r="E138" i="3"/>
  <c r="D138" i="3"/>
  <c r="C138" i="3"/>
  <c r="B138" i="3"/>
  <c r="V137" i="3"/>
  <c r="T137" i="3"/>
  <c r="Q137" i="3"/>
  <c r="O137" i="3"/>
  <c r="L137" i="3"/>
  <c r="K137" i="3"/>
  <c r="J137" i="3"/>
  <c r="I137" i="3"/>
  <c r="H137" i="3"/>
  <c r="R137" i="3" s="1"/>
  <c r="G137" i="3"/>
  <c r="F137" i="3"/>
  <c r="E137" i="3"/>
  <c r="D137" i="3"/>
  <c r="C137" i="3"/>
  <c r="B137" i="3"/>
  <c r="V136" i="3"/>
  <c r="T136" i="3"/>
  <c r="Q136" i="3"/>
  <c r="O136" i="3"/>
  <c r="L136" i="3"/>
  <c r="K136" i="3"/>
  <c r="J136" i="3"/>
  <c r="I136" i="3"/>
  <c r="H136" i="3"/>
  <c r="R136" i="3" s="1"/>
  <c r="G136" i="3"/>
  <c r="F136" i="3"/>
  <c r="E136" i="3"/>
  <c r="D136" i="3"/>
  <c r="C136" i="3"/>
  <c r="B136" i="3"/>
  <c r="V135" i="3"/>
  <c r="T135" i="3"/>
  <c r="Q135" i="3"/>
  <c r="O135" i="3"/>
  <c r="L135" i="3"/>
  <c r="K135" i="3"/>
  <c r="J135" i="3"/>
  <c r="I135" i="3"/>
  <c r="H135" i="3"/>
  <c r="R135" i="3" s="1"/>
  <c r="G135" i="3"/>
  <c r="F135" i="3"/>
  <c r="E135" i="3"/>
  <c r="D135" i="3"/>
  <c r="C135" i="3"/>
  <c r="B135" i="3"/>
  <c r="V134" i="3"/>
  <c r="T134" i="3"/>
  <c r="Q134" i="3"/>
  <c r="O134" i="3"/>
  <c r="L134" i="3"/>
  <c r="K134" i="3"/>
  <c r="J134" i="3"/>
  <c r="I134" i="3"/>
  <c r="H134" i="3"/>
  <c r="R134" i="3" s="1"/>
  <c r="G134" i="3"/>
  <c r="F134" i="3"/>
  <c r="E134" i="3"/>
  <c r="D134" i="3"/>
  <c r="C134" i="3"/>
  <c r="B134" i="3"/>
  <c r="V133" i="3"/>
  <c r="T133" i="3"/>
  <c r="Q133" i="3"/>
  <c r="O133" i="3"/>
  <c r="L133" i="3"/>
  <c r="K133" i="3"/>
  <c r="J133" i="3"/>
  <c r="I133" i="3"/>
  <c r="H133" i="3"/>
  <c r="R133" i="3" s="1"/>
  <c r="G133" i="3"/>
  <c r="F133" i="3"/>
  <c r="E133" i="3"/>
  <c r="D133" i="3"/>
  <c r="C133" i="3"/>
  <c r="B133" i="3"/>
  <c r="V132" i="3"/>
  <c r="T132" i="3"/>
  <c r="Q132" i="3"/>
  <c r="O132" i="3"/>
  <c r="L132" i="3"/>
  <c r="K132" i="3"/>
  <c r="J132" i="3"/>
  <c r="I132" i="3"/>
  <c r="H132" i="3"/>
  <c r="R132" i="3" s="1"/>
  <c r="G132" i="3"/>
  <c r="F132" i="3"/>
  <c r="E132" i="3"/>
  <c r="D132" i="3"/>
  <c r="C132" i="3"/>
  <c r="B132" i="3"/>
  <c r="V131" i="3"/>
  <c r="T131" i="3"/>
  <c r="Q131" i="3"/>
  <c r="O131" i="3"/>
  <c r="L131" i="3"/>
  <c r="K131" i="3"/>
  <c r="J131" i="3"/>
  <c r="I131" i="3"/>
  <c r="H131" i="3"/>
  <c r="R131" i="3" s="1"/>
  <c r="G131" i="3"/>
  <c r="F131" i="3"/>
  <c r="E131" i="3"/>
  <c r="D131" i="3"/>
  <c r="C131" i="3"/>
  <c r="B131" i="3"/>
  <c r="V130" i="3"/>
  <c r="T130" i="3"/>
  <c r="Q130" i="3"/>
  <c r="O130" i="3"/>
  <c r="L130" i="3"/>
  <c r="K130" i="3"/>
  <c r="J130" i="3"/>
  <c r="I130" i="3"/>
  <c r="H130" i="3"/>
  <c r="R130" i="3" s="1"/>
  <c r="G130" i="3"/>
  <c r="F130" i="3"/>
  <c r="E130" i="3"/>
  <c r="D130" i="3"/>
  <c r="C130" i="3"/>
  <c r="B130" i="3"/>
  <c r="V129" i="3"/>
  <c r="T129" i="3"/>
  <c r="Q129" i="3"/>
  <c r="O129" i="3"/>
  <c r="L129" i="3"/>
  <c r="K129" i="3"/>
  <c r="J129" i="3"/>
  <c r="I129" i="3"/>
  <c r="H129" i="3"/>
  <c r="R129" i="3" s="1"/>
  <c r="G129" i="3"/>
  <c r="F129" i="3"/>
  <c r="E129" i="3"/>
  <c r="D129" i="3"/>
  <c r="C129" i="3"/>
  <c r="B129" i="3"/>
  <c r="V128" i="3"/>
  <c r="T128" i="3"/>
  <c r="Q128" i="3"/>
  <c r="O128" i="3"/>
  <c r="L128" i="3"/>
  <c r="K128" i="3"/>
  <c r="J128" i="3"/>
  <c r="I128" i="3"/>
  <c r="H128" i="3"/>
  <c r="R128" i="3" s="1"/>
  <c r="G128" i="3"/>
  <c r="F128" i="3"/>
  <c r="E128" i="3"/>
  <c r="D128" i="3"/>
  <c r="C128" i="3"/>
  <c r="B128" i="3"/>
  <c r="V127" i="3"/>
  <c r="T127" i="3"/>
  <c r="Q127" i="3"/>
  <c r="O127" i="3"/>
  <c r="L127" i="3"/>
  <c r="K127" i="3"/>
  <c r="J127" i="3"/>
  <c r="I127" i="3"/>
  <c r="H127" i="3"/>
  <c r="R127" i="3" s="1"/>
  <c r="G127" i="3"/>
  <c r="F127" i="3"/>
  <c r="E127" i="3"/>
  <c r="D127" i="3"/>
  <c r="C127" i="3"/>
  <c r="B127" i="3"/>
  <c r="V126" i="3"/>
  <c r="T126" i="3"/>
  <c r="Q126" i="3"/>
  <c r="O126" i="3"/>
  <c r="L126" i="3"/>
  <c r="K126" i="3"/>
  <c r="J126" i="3"/>
  <c r="I126" i="3"/>
  <c r="H126" i="3"/>
  <c r="R126" i="3" s="1"/>
  <c r="G126" i="3"/>
  <c r="F126" i="3"/>
  <c r="E126" i="3"/>
  <c r="D126" i="3"/>
  <c r="C126" i="3"/>
  <c r="B126" i="3"/>
  <c r="V125" i="3"/>
  <c r="T125" i="3"/>
  <c r="Q125" i="3"/>
  <c r="O125" i="3"/>
  <c r="L125" i="3"/>
  <c r="K125" i="3"/>
  <c r="J125" i="3"/>
  <c r="I125" i="3"/>
  <c r="H125" i="3"/>
  <c r="R125" i="3" s="1"/>
  <c r="G125" i="3"/>
  <c r="F125" i="3"/>
  <c r="E125" i="3"/>
  <c r="D125" i="3"/>
  <c r="C125" i="3"/>
  <c r="B125" i="3"/>
  <c r="V124" i="3"/>
  <c r="T124" i="3"/>
  <c r="Q124" i="3"/>
  <c r="O124" i="3"/>
  <c r="L124" i="3"/>
  <c r="K124" i="3"/>
  <c r="J124" i="3"/>
  <c r="I124" i="3"/>
  <c r="H124" i="3"/>
  <c r="R124" i="3" s="1"/>
  <c r="G124" i="3"/>
  <c r="F124" i="3"/>
  <c r="E124" i="3"/>
  <c r="D124" i="3"/>
  <c r="C124" i="3"/>
  <c r="B124" i="3"/>
  <c r="V123" i="3"/>
  <c r="T123" i="3"/>
  <c r="Q123" i="3"/>
  <c r="O123" i="3"/>
  <c r="L123" i="3"/>
  <c r="K123" i="3"/>
  <c r="J123" i="3"/>
  <c r="I123" i="3"/>
  <c r="H123" i="3"/>
  <c r="R123" i="3" s="1"/>
  <c r="G123" i="3"/>
  <c r="F123" i="3"/>
  <c r="E123" i="3"/>
  <c r="D123" i="3"/>
  <c r="C123" i="3"/>
  <c r="B123" i="3"/>
  <c r="V122" i="3"/>
  <c r="T122" i="3"/>
  <c r="Q122" i="3"/>
  <c r="O122" i="3"/>
  <c r="L122" i="3"/>
  <c r="K122" i="3"/>
  <c r="J122" i="3"/>
  <c r="I122" i="3"/>
  <c r="H122" i="3"/>
  <c r="R122" i="3" s="1"/>
  <c r="G122" i="3"/>
  <c r="F122" i="3"/>
  <c r="E122" i="3"/>
  <c r="D122" i="3"/>
  <c r="C122" i="3"/>
  <c r="B122" i="3"/>
  <c r="V121" i="3"/>
  <c r="T121" i="3"/>
  <c r="Q121" i="3"/>
  <c r="O121" i="3"/>
  <c r="L121" i="3"/>
  <c r="K121" i="3"/>
  <c r="J121" i="3"/>
  <c r="I121" i="3"/>
  <c r="H121" i="3"/>
  <c r="R121" i="3" s="1"/>
  <c r="G121" i="3"/>
  <c r="F121" i="3"/>
  <c r="E121" i="3"/>
  <c r="D121" i="3"/>
  <c r="C121" i="3"/>
  <c r="B121" i="3"/>
  <c r="V120" i="3"/>
  <c r="T120" i="3"/>
  <c r="Q120" i="3"/>
  <c r="O120" i="3"/>
  <c r="L120" i="3"/>
  <c r="K120" i="3"/>
  <c r="J120" i="3"/>
  <c r="I120" i="3"/>
  <c r="H120" i="3"/>
  <c r="R120" i="3" s="1"/>
  <c r="G120" i="3"/>
  <c r="F120" i="3"/>
  <c r="E120" i="3"/>
  <c r="D120" i="3"/>
  <c r="C120" i="3"/>
  <c r="B120" i="3"/>
  <c r="V119" i="3"/>
  <c r="T119" i="3"/>
  <c r="Q119" i="3"/>
  <c r="O119" i="3"/>
  <c r="L119" i="3"/>
  <c r="K119" i="3"/>
  <c r="J119" i="3"/>
  <c r="I119" i="3"/>
  <c r="H119" i="3"/>
  <c r="R119" i="3" s="1"/>
  <c r="G119" i="3"/>
  <c r="F119" i="3"/>
  <c r="E119" i="3"/>
  <c r="D119" i="3"/>
  <c r="C119" i="3"/>
  <c r="B119" i="3"/>
  <c r="V118" i="3"/>
  <c r="T118" i="3"/>
  <c r="Q118" i="3"/>
  <c r="O118" i="3"/>
  <c r="L118" i="3"/>
  <c r="K118" i="3"/>
  <c r="J118" i="3"/>
  <c r="I118" i="3"/>
  <c r="H118" i="3"/>
  <c r="R118" i="3" s="1"/>
  <c r="G118" i="3"/>
  <c r="F118" i="3"/>
  <c r="E118" i="3"/>
  <c r="D118" i="3"/>
  <c r="C118" i="3"/>
  <c r="B118" i="3"/>
  <c r="V117" i="3"/>
  <c r="T117" i="3"/>
  <c r="Q117" i="3"/>
  <c r="O117" i="3"/>
  <c r="L117" i="3"/>
  <c r="K117" i="3"/>
  <c r="J117" i="3"/>
  <c r="I117" i="3"/>
  <c r="H117" i="3"/>
  <c r="R117" i="3" s="1"/>
  <c r="G117" i="3"/>
  <c r="F117" i="3"/>
  <c r="E117" i="3"/>
  <c r="D117" i="3"/>
  <c r="C117" i="3"/>
  <c r="B117" i="3"/>
  <c r="V116" i="3"/>
  <c r="T116" i="3"/>
  <c r="Q116" i="3"/>
  <c r="O116" i="3"/>
  <c r="L116" i="3"/>
  <c r="K116" i="3"/>
  <c r="J116" i="3"/>
  <c r="I116" i="3"/>
  <c r="H116" i="3"/>
  <c r="R116" i="3" s="1"/>
  <c r="G116" i="3"/>
  <c r="F116" i="3"/>
  <c r="E116" i="3"/>
  <c r="D116" i="3"/>
  <c r="C116" i="3"/>
  <c r="B116" i="3"/>
  <c r="V115" i="3"/>
  <c r="T115" i="3"/>
  <c r="Q115" i="3"/>
  <c r="O115" i="3"/>
  <c r="L115" i="3"/>
  <c r="K115" i="3"/>
  <c r="J115" i="3"/>
  <c r="I115" i="3"/>
  <c r="H115" i="3"/>
  <c r="R115" i="3" s="1"/>
  <c r="G115" i="3"/>
  <c r="F115" i="3"/>
  <c r="E115" i="3"/>
  <c r="D115" i="3"/>
  <c r="C115" i="3"/>
  <c r="B115" i="3"/>
  <c r="V114" i="3"/>
  <c r="T114" i="3"/>
  <c r="Q114" i="3"/>
  <c r="O114" i="3"/>
  <c r="L114" i="3"/>
  <c r="K114" i="3"/>
  <c r="J114" i="3"/>
  <c r="I114" i="3"/>
  <c r="H114" i="3"/>
  <c r="R114" i="3" s="1"/>
  <c r="G114" i="3"/>
  <c r="F114" i="3"/>
  <c r="E114" i="3"/>
  <c r="D114" i="3"/>
  <c r="C114" i="3"/>
  <c r="B114" i="3"/>
  <c r="V113" i="3"/>
  <c r="T113" i="3"/>
  <c r="Q113" i="3"/>
  <c r="O113" i="3"/>
  <c r="L113" i="3"/>
  <c r="K113" i="3"/>
  <c r="J113" i="3"/>
  <c r="I113" i="3"/>
  <c r="H113" i="3"/>
  <c r="R113" i="3" s="1"/>
  <c r="G113" i="3"/>
  <c r="F113" i="3"/>
  <c r="E113" i="3"/>
  <c r="D113" i="3"/>
  <c r="C113" i="3"/>
  <c r="B113" i="3"/>
  <c r="V112" i="3"/>
  <c r="T112" i="3"/>
  <c r="Q112" i="3"/>
  <c r="O112" i="3"/>
  <c r="L112" i="3"/>
  <c r="K112" i="3"/>
  <c r="J112" i="3"/>
  <c r="I112" i="3"/>
  <c r="H112" i="3"/>
  <c r="R112" i="3" s="1"/>
  <c r="G112" i="3"/>
  <c r="F112" i="3"/>
  <c r="E112" i="3"/>
  <c r="D112" i="3"/>
  <c r="C112" i="3"/>
  <c r="B112" i="3"/>
  <c r="V111" i="3"/>
  <c r="T111" i="3"/>
  <c r="Q111" i="3"/>
  <c r="O111" i="3"/>
  <c r="L111" i="3"/>
  <c r="K111" i="3"/>
  <c r="J111" i="3"/>
  <c r="I111" i="3"/>
  <c r="H111" i="3"/>
  <c r="R111" i="3" s="1"/>
  <c r="G111" i="3"/>
  <c r="F111" i="3"/>
  <c r="E111" i="3"/>
  <c r="D111" i="3"/>
  <c r="C111" i="3"/>
  <c r="B111" i="3"/>
  <c r="V110" i="3"/>
  <c r="T110" i="3"/>
  <c r="Q110" i="3"/>
  <c r="O110" i="3"/>
  <c r="L110" i="3"/>
  <c r="K110" i="3"/>
  <c r="J110" i="3"/>
  <c r="I110" i="3"/>
  <c r="H110" i="3"/>
  <c r="R110" i="3" s="1"/>
  <c r="G110" i="3"/>
  <c r="F110" i="3"/>
  <c r="E110" i="3"/>
  <c r="D110" i="3"/>
  <c r="C110" i="3"/>
  <c r="B110" i="3"/>
  <c r="V109" i="3"/>
  <c r="T109" i="3"/>
  <c r="Q109" i="3"/>
  <c r="O109" i="3"/>
  <c r="L109" i="3"/>
  <c r="K109" i="3"/>
  <c r="J109" i="3"/>
  <c r="I109" i="3"/>
  <c r="H109" i="3"/>
  <c r="R109" i="3" s="1"/>
  <c r="G109" i="3"/>
  <c r="F109" i="3"/>
  <c r="E109" i="3"/>
  <c r="D109" i="3"/>
  <c r="C109" i="3"/>
  <c r="B109" i="3"/>
  <c r="V108" i="3"/>
  <c r="T108" i="3"/>
  <c r="Q108" i="3"/>
  <c r="O108" i="3"/>
  <c r="L108" i="3"/>
  <c r="K108" i="3"/>
  <c r="J108" i="3"/>
  <c r="I108" i="3"/>
  <c r="H108" i="3"/>
  <c r="R108" i="3" s="1"/>
  <c r="G108" i="3"/>
  <c r="F108" i="3"/>
  <c r="E108" i="3"/>
  <c r="D108" i="3"/>
  <c r="C108" i="3"/>
  <c r="B108" i="3"/>
  <c r="V107" i="3"/>
  <c r="T107" i="3"/>
  <c r="Q107" i="3"/>
  <c r="O107" i="3"/>
  <c r="L107" i="3"/>
  <c r="K107" i="3"/>
  <c r="J107" i="3"/>
  <c r="I107" i="3"/>
  <c r="H107" i="3"/>
  <c r="R107" i="3" s="1"/>
  <c r="G107" i="3"/>
  <c r="F107" i="3"/>
  <c r="E107" i="3"/>
  <c r="D107" i="3"/>
  <c r="C107" i="3"/>
  <c r="B107" i="3"/>
  <c r="V106" i="3"/>
  <c r="T106" i="3"/>
  <c r="Q106" i="3"/>
  <c r="O106" i="3"/>
  <c r="L106" i="3"/>
  <c r="K106" i="3"/>
  <c r="J106" i="3"/>
  <c r="I106" i="3"/>
  <c r="H106" i="3"/>
  <c r="R106" i="3" s="1"/>
  <c r="G106" i="3"/>
  <c r="F106" i="3"/>
  <c r="E106" i="3"/>
  <c r="D106" i="3"/>
  <c r="C106" i="3"/>
  <c r="B106" i="3"/>
  <c r="V105" i="3"/>
  <c r="T105" i="3"/>
  <c r="Q105" i="3"/>
  <c r="O105" i="3"/>
  <c r="L105" i="3"/>
  <c r="K105" i="3"/>
  <c r="J105" i="3"/>
  <c r="I105" i="3"/>
  <c r="H105" i="3"/>
  <c r="R105" i="3" s="1"/>
  <c r="G105" i="3"/>
  <c r="F105" i="3"/>
  <c r="E105" i="3"/>
  <c r="D105" i="3"/>
  <c r="C105" i="3"/>
  <c r="B105" i="3"/>
  <c r="V104" i="3"/>
  <c r="T104" i="3"/>
  <c r="Q104" i="3"/>
  <c r="O104" i="3"/>
  <c r="L104" i="3"/>
  <c r="K104" i="3"/>
  <c r="J104" i="3"/>
  <c r="I104" i="3"/>
  <c r="H104" i="3"/>
  <c r="R104" i="3" s="1"/>
  <c r="G104" i="3"/>
  <c r="F104" i="3"/>
  <c r="E104" i="3"/>
  <c r="D104" i="3"/>
  <c r="C104" i="3"/>
  <c r="B104" i="3"/>
  <c r="V103" i="3"/>
  <c r="T103" i="3"/>
  <c r="Q103" i="3"/>
  <c r="O103" i="3"/>
  <c r="L103" i="3"/>
  <c r="K103" i="3"/>
  <c r="J103" i="3"/>
  <c r="I103" i="3"/>
  <c r="H103" i="3"/>
  <c r="R103" i="3" s="1"/>
  <c r="G103" i="3"/>
  <c r="F103" i="3"/>
  <c r="E103" i="3"/>
  <c r="D103" i="3"/>
  <c r="C103" i="3"/>
  <c r="B103" i="3"/>
  <c r="V102" i="3"/>
  <c r="T102" i="3"/>
  <c r="Q102" i="3"/>
  <c r="O102" i="3"/>
  <c r="L102" i="3"/>
  <c r="K102" i="3"/>
  <c r="J102" i="3"/>
  <c r="I102" i="3"/>
  <c r="H102" i="3"/>
  <c r="R102" i="3" s="1"/>
  <c r="G102" i="3"/>
  <c r="F102" i="3"/>
  <c r="E102" i="3"/>
  <c r="D102" i="3"/>
  <c r="C102" i="3"/>
  <c r="B102" i="3"/>
  <c r="V101" i="3"/>
  <c r="T101" i="3"/>
  <c r="Q101" i="3"/>
  <c r="O101" i="3"/>
  <c r="L101" i="3"/>
  <c r="K101" i="3"/>
  <c r="J101" i="3"/>
  <c r="I101" i="3"/>
  <c r="H101" i="3"/>
  <c r="R101" i="3" s="1"/>
  <c r="G101" i="3"/>
  <c r="F101" i="3"/>
  <c r="E101" i="3"/>
  <c r="D101" i="3"/>
  <c r="C101" i="3"/>
  <c r="B101" i="3"/>
  <c r="V100" i="3"/>
  <c r="T100" i="3"/>
  <c r="Q100" i="3"/>
  <c r="O100" i="3"/>
  <c r="L100" i="3"/>
  <c r="K100" i="3"/>
  <c r="J100" i="3"/>
  <c r="I100" i="3"/>
  <c r="H100" i="3"/>
  <c r="R100" i="3" s="1"/>
  <c r="G100" i="3"/>
  <c r="F100" i="3"/>
  <c r="E100" i="3"/>
  <c r="D100" i="3"/>
  <c r="C100" i="3"/>
  <c r="B100" i="3"/>
  <c r="V99" i="3"/>
  <c r="T99" i="3"/>
  <c r="Q99" i="3"/>
  <c r="O99" i="3"/>
  <c r="L99" i="3"/>
  <c r="K99" i="3"/>
  <c r="J99" i="3"/>
  <c r="I99" i="3"/>
  <c r="H99" i="3"/>
  <c r="R99" i="3" s="1"/>
  <c r="G99" i="3"/>
  <c r="F99" i="3"/>
  <c r="E99" i="3"/>
  <c r="D99" i="3"/>
  <c r="C99" i="3"/>
  <c r="B99" i="3"/>
  <c r="V98" i="3"/>
  <c r="T98" i="3"/>
  <c r="Q98" i="3"/>
  <c r="O98" i="3"/>
  <c r="L98" i="3"/>
  <c r="K98" i="3"/>
  <c r="J98" i="3"/>
  <c r="I98" i="3"/>
  <c r="H98" i="3"/>
  <c r="R98" i="3" s="1"/>
  <c r="G98" i="3"/>
  <c r="F98" i="3"/>
  <c r="E98" i="3"/>
  <c r="D98" i="3"/>
  <c r="C98" i="3"/>
  <c r="B98" i="3"/>
  <c r="V97" i="3"/>
  <c r="T97" i="3"/>
  <c r="Q97" i="3"/>
  <c r="O97" i="3"/>
  <c r="L97" i="3"/>
  <c r="K97" i="3"/>
  <c r="J97" i="3"/>
  <c r="I97" i="3"/>
  <c r="H97" i="3"/>
  <c r="R97" i="3" s="1"/>
  <c r="G97" i="3"/>
  <c r="F97" i="3"/>
  <c r="E97" i="3"/>
  <c r="D97" i="3"/>
  <c r="C97" i="3"/>
  <c r="B97" i="3"/>
  <c r="V96" i="3"/>
  <c r="T96" i="3"/>
  <c r="Q96" i="3"/>
  <c r="O96" i="3"/>
  <c r="L96" i="3"/>
  <c r="K96" i="3"/>
  <c r="J96" i="3"/>
  <c r="I96" i="3"/>
  <c r="H96" i="3"/>
  <c r="R96" i="3" s="1"/>
  <c r="G96" i="3"/>
  <c r="F96" i="3"/>
  <c r="E96" i="3"/>
  <c r="D96" i="3"/>
  <c r="C96" i="3"/>
  <c r="B96" i="3"/>
  <c r="V95" i="3"/>
  <c r="T95" i="3"/>
  <c r="Q95" i="3"/>
  <c r="O95" i="3"/>
  <c r="L95" i="3"/>
  <c r="K95" i="3"/>
  <c r="J95" i="3"/>
  <c r="I95" i="3"/>
  <c r="H95" i="3"/>
  <c r="R95" i="3" s="1"/>
  <c r="G95" i="3"/>
  <c r="F95" i="3"/>
  <c r="E95" i="3"/>
  <c r="D95" i="3"/>
  <c r="C95" i="3"/>
  <c r="B95" i="3"/>
  <c r="V94" i="3"/>
  <c r="T94" i="3"/>
  <c r="Q94" i="3"/>
  <c r="O94" i="3"/>
  <c r="L94" i="3"/>
  <c r="K94" i="3"/>
  <c r="J94" i="3"/>
  <c r="I94" i="3"/>
  <c r="H94" i="3"/>
  <c r="R94" i="3" s="1"/>
  <c r="G94" i="3"/>
  <c r="F94" i="3"/>
  <c r="E94" i="3"/>
  <c r="D94" i="3"/>
  <c r="C94" i="3"/>
  <c r="B94" i="3"/>
  <c r="V93" i="3"/>
  <c r="T93" i="3"/>
  <c r="Q93" i="3"/>
  <c r="O93" i="3"/>
  <c r="L93" i="3"/>
  <c r="K93" i="3"/>
  <c r="J93" i="3"/>
  <c r="I93" i="3"/>
  <c r="H93" i="3"/>
  <c r="R93" i="3" s="1"/>
  <c r="G93" i="3"/>
  <c r="F93" i="3"/>
  <c r="E93" i="3"/>
  <c r="D93" i="3"/>
  <c r="C93" i="3"/>
  <c r="B93" i="3"/>
  <c r="V92" i="3"/>
  <c r="T92" i="3"/>
  <c r="Q92" i="3"/>
  <c r="O92" i="3"/>
  <c r="L92" i="3"/>
  <c r="K92" i="3"/>
  <c r="J92" i="3"/>
  <c r="I92" i="3"/>
  <c r="H92" i="3"/>
  <c r="R92" i="3" s="1"/>
  <c r="G92" i="3"/>
  <c r="F92" i="3"/>
  <c r="E92" i="3"/>
  <c r="D92" i="3"/>
  <c r="C92" i="3"/>
  <c r="B92" i="3"/>
  <c r="V91" i="3"/>
  <c r="T91" i="3"/>
  <c r="Q91" i="3"/>
  <c r="O91" i="3"/>
  <c r="L91" i="3"/>
  <c r="K91" i="3"/>
  <c r="J91" i="3"/>
  <c r="I91" i="3"/>
  <c r="H91" i="3"/>
  <c r="R91" i="3" s="1"/>
  <c r="G91" i="3"/>
  <c r="F91" i="3"/>
  <c r="E91" i="3"/>
  <c r="D91" i="3"/>
  <c r="C91" i="3"/>
  <c r="B91" i="3"/>
  <c r="V90" i="3"/>
  <c r="T90" i="3"/>
  <c r="Q90" i="3"/>
  <c r="O90" i="3"/>
  <c r="L90" i="3"/>
  <c r="K90" i="3"/>
  <c r="J90" i="3"/>
  <c r="I90" i="3"/>
  <c r="H90" i="3"/>
  <c r="R90" i="3" s="1"/>
  <c r="G90" i="3"/>
  <c r="F90" i="3"/>
  <c r="E90" i="3"/>
  <c r="D90" i="3"/>
  <c r="C90" i="3"/>
  <c r="B90" i="3"/>
  <c r="V89" i="3"/>
  <c r="T89" i="3"/>
  <c r="Q89" i="3"/>
  <c r="O89" i="3"/>
  <c r="L89" i="3"/>
  <c r="K89" i="3"/>
  <c r="J89" i="3"/>
  <c r="I89" i="3"/>
  <c r="H89" i="3"/>
  <c r="R89" i="3" s="1"/>
  <c r="G89" i="3"/>
  <c r="F89" i="3"/>
  <c r="E89" i="3"/>
  <c r="D89" i="3"/>
  <c r="C89" i="3"/>
  <c r="B89" i="3"/>
  <c r="V88" i="3"/>
  <c r="T88" i="3"/>
  <c r="Q88" i="3"/>
  <c r="O88" i="3"/>
  <c r="L88" i="3"/>
  <c r="K88" i="3"/>
  <c r="J88" i="3"/>
  <c r="I88" i="3"/>
  <c r="H88" i="3"/>
  <c r="R88" i="3" s="1"/>
  <c r="G88" i="3"/>
  <c r="F88" i="3"/>
  <c r="E88" i="3"/>
  <c r="D88" i="3"/>
  <c r="C88" i="3"/>
  <c r="B88" i="3"/>
  <c r="V87" i="3"/>
  <c r="T87" i="3"/>
  <c r="Q87" i="3"/>
  <c r="O87" i="3"/>
  <c r="L87" i="3"/>
  <c r="K87" i="3"/>
  <c r="J87" i="3"/>
  <c r="I87" i="3"/>
  <c r="H87" i="3"/>
  <c r="R87" i="3" s="1"/>
  <c r="G87" i="3"/>
  <c r="F87" i="3"/>
  <c r="E87" i="3"/>
  <c r="D87" i="3"/>
  <c r="C87" i="3"/>
  <c r="B87" i="3"/>
  <c r="V86" i="3"/>
  <c r="T86" i="3"/>
  <c r="Q86" i="3"/>
  <c r="O86" i="3"/>
  <c r="L86" i="3"/>
  <c r="K86" i="3"/>
  <c r="J86" i="3"/>
  <c r="I86" i="3"/>
  <c r="H86" i="3"/>
  <c r="R86" i="3" s="1"/>
  <c r="G86" i="3"/>
  <c r="F86" i="3"/>
  <c r="E86" i="3"/>
  <c r="D86" i="3"/>
  <c r="C86" i="3"/>
  <c r="B86" i="3"/>
  <c r="V85" i="3"/>
  <c r="T85" i="3"/>
  <c r="Q85" i="3"/>
  <c r="O85" i="3"/>
  <c r="L85" i="3"/>
  <c r="K85" i="3"/>
  <c r="J85" i="3"/>
  <c r="I85" i="3"/>
  <c r="H85" i="3"/>
  <c r="R85" i="3" s="1"/>
  <c r="G85" i="3"/>
  <c r="F85" i="3"/>
  <c r="E85" i="3"/>
  <c r="D85" i="3"/>
  <c r="C85" i="3"/>
  <c r="B85" i="3"/>
  <c r="V84" i="3"/>
  <c r="T84" i="3"/>
  <c r="Q84" i="3"/>
  <c r="O84" i="3"/>
  <c r="L84" i="3"/>
  <c r="K84" i="3"/>
  <c r="J84" i="3"/>
  <c r="I84" i="3"/>
  <c r="H84" i="3"/>
  <c r="R84" i="3" s="1"/>
  <c r="G84" i="3"/>
  <c r="F84" i="3"/>
  <c r="E84" i="3"/>
  <c r="D84" i="3"/>
  <c r="C84" i="3"/>
  <c r="B84" i="3"/>
  <c r="V83" i="3"/>
  <c r="T83" i="3"/>
  <c r="Q83" i="3"/>
  <c r="O83" i="3"/>
  <c r="L83" i="3"/>
  <c r="K83" i="3"/>
  <c r="J83" i="3"/>
  <c r="I83" i="3"/>
  <c r="H83" i="3"/>
  <c r="R83" i="3" s="1"/>
  <c r="G83" i="3"/>
  <c r="F83" i="3"/>
  <c r="E83" i="3"/>
  <c r="D83" i="3"/>
  <c r="C83" i="3"/>
  <c r="B83" i="3"/>
  <c r="V82" i="3"/>
  <c r="T82" i="3"/>
  <c r="Q82" i="3"/>
  <c r="O82" i="3"/>
  <c r="L82" i="3"/>
  <c r="K82" i="3"/>
  <c r="J82" i="3"/>
  <c r="I82" i="3"/>
  <c r="H82" i="3"/>
  <c r="R82" i="3" s="1"/>
  <c r="G82" i="3"/>
  <c r="F82" i="3"/>
  <c r="E82" i="3"/>
  <c r="D82" i="3"/>
  <c r="C82" i="3"/>
  <c r="B82" i="3"/>
  <c r="V81" i="3"/>
  <c r="T81" i="3"/>
  <c r="Q81" i="3"/>
  <c r="O81" i="3"/>
  <c r="L81" i="3"/>
  <c r="K81" i="3"/>
  <c r="J81" i="3"/>
  <c r="I81" i="3"/>
  <c r="H81" i="3"/>
  <c r="R81" i="3" s="1"/>
  <c r="G81" i="3"/>
  <c r="F81" i="3"/>
  <c r="E81" i="3"/>
  <c r="D81" i="3"/>
  <c r="C81" i="3"/>
  <c r="B81" i="3"/>
  <c r="V80" i="3"/>
  <c r="T80" i="3"/>
  <c r="Q80" i="3"/>
  <c r="O80" i="3"/>
  <c r="L80" i="3"/>
  <c r="K80" i="3"/>
  <c r="J80" i="3"/>
  <c r="I80" i="3"/>
  <c r="H80" i="3"/>
  <c r="R80" i="3" s="1"/>
  <c r="G80" i="3"/>
  <c r="F80" i="3"/>
  <c r="E80" i="3"/>
  <c r="D80" i="3"/>
  <c r="C80" i="3"/>
  <c r="B80" i="3"/>
  <c r="V79" i="3"/>
  <c r="T79" i="3"/>
  <c r="Q79" i="3"/>
  <c r="O79" i="3"/>
  <c r="L79" i="3"/>
  <c r="K79" i="3"/>
  <c r="J79" i="3"/>
  <c r="I79" i="3"/>
  <c r="H79" i="3"/>
  <c r="R79" i="3" s="1"/>
  <c r="G79" i="3"/>
  <c r="F79" i="3"/>
  <c r="E79" i="3"/>
  <c r="D79" i="3"/>
  <c r="C79" i="3"/>
  <c r="B79" i="3"/>
  <c r="V78" i="3"/>
  <c r="T78" i="3"/>
  <c r="Q78" i="3"/>
  <c r="O78" i="3"/>
  <c r="L78" i="3"/>
  <c r="K78" i="3"/>
  <c r="J78" i="3"/>
  <c r="I78" i="3"/>
  <c r="H78" i="3"/>
  <c r="R78" i="3" s="1"/>
  <c r="G78" i="3"/>
  <c r="F78" i="3"/>
  <c r="E78" i="3"/>
  <c r="D78" i="3"/>
  <c r="C78" i="3"/>
  <c r="B78" i="3"/>
  <c r="V77" i="3"/>
  <c r="T77" i="3"/>
  <c r="Q77" i="3"/>
  <c r="O77" i="3"/>
  <c r="L77" i="3"/>
  <c r="K77" i="3"/>
  <c r="J77" i="3"/>
  <c r="I77" i="3"/>
  <c r="H77" i="3"/>
  <c r="R77" i="3" s="1"/>
  <c r="G77" i="3"/>
  <c r="F77" i="3"/>
  <c r="E77" i="3"/>
  <c r="D77" i="3"/>
  <c r="C77" i="3"/>
  <c r="B77" i="3"/>
  <c r="V76" i="3"/>
  <c r="T76" i="3"/>
  <c r="Q76" i="3"/>
  <c r="O76" i="3"/>
  <c r="L76" i="3"/>
  <c r="K76" i="3"/>
  <c r="J76" i="3"/>
  <c r="I76" i="3"/>
  <c r="H76" i="3"/>
  <c r="R76" i="3" s="1"/>
  <c r="G76" i="3"/>
  <c r="F76" i="3"/>
  <c r="E76" i="3"/>
  <c r="D76" i="3"/>
  <c r="C76" i="3"/>
  <c r="B76" i="3"/>
  <c r="V75" i="3"/>
  <c r="T75" i="3"/>
  <c r="Q75" i="3"/>
  <c r="O75" i="3"/>
  <c r="L75" i="3"/>
  <c r="K75" i="3"/>
  <c r="J75" i="3"/>
  <c r="I75" i="3"/>
  <c r="H75" i="3"/>
  <c r="R75" i="3" s="1"/>
  <c r="G75" i="3"/>
  <c r="F75" i="3"/>
  <c r="E75" i="3"/>
  <c r="D75" i="3"/>
  <c r="C75" i="3"/>
  <c r="B75" i="3"/>
  <c r="V74" i="3"/>
  <c r="T74" i="3"/>
  <c r="Q74" i="3"/>
  <c r="O74" i="3"/>
  <c r="L74" i="3"/>
  <c r="K74" i="3"/>
  <c r="J74" i="3"/>
  <c r="I74" i="3"/>
  <c r="H74" i="3"/>
  <c r="R74" i="3" s="1"/>
  <c r="G74" i="3"/>
  <c r="F74" i="3"/>
  <c r="E74" i="3"/>
  <c r="D74" i="3"/>
  <c r="C74" i="3"/>
  <c r="B74" i="3"/>
  <c r="V73" i="3"/>
  <c r="T73" i="3"/>
  <c r="Q73" i="3"/>
  <c r="O73" i="3"/>
  <c r="L73" i="3"/>
  <c r="K73" i="3"/>
  <c r="J73" i="3"/>
  <c r="I73" i="3"/>
  <c r="H73" i="3"/>
  <c r="R73" i="3" s="1"/>
  <c r="G73" i="3"/>
  <c r="F73" i="3"/>
  <c r="E73" i="3"/>
  <c r="D73" i="3"/>
  <c r="C73" i="3"/>
  <c r="B73" i="3"/>
  <c r="V72" i="3"/>
  <c r="T72" i="3"/>
  <c r="Q72" i="3"/>
  <c r="O72" i="3"/>
  <c r="L72" i="3"/>
  <c r="K72" i="3"/>
  <c r="J72" i="3"/>
  <c r="I72" i="3"/>
  <c r="H72" i="3"/>
  <c r="R72" i="3" s="1"/>
  <c r="G72" i="3"/>
  <c r="F72" i="3"/>
  <c r="E72" i="3"/>
  <c r="D72" i="3"/>
  <c r="C72" i="3"/>
  <c r="B72" i="3"/>
  <c r="V71" i="3"/>
  <c r="T71" i="3"/>
  <c r="Q71" i="3"/>
  <c r="O71" i="3"/>
  <c r="L71" i="3"/>
  <c r="K71" i="3"/>
  <c r="J71" i="3"/>
  <c r="I71" i="3"/>
  <c r="H71" i="3"/>
  <c r="R71" i="3" s="1"/>
  <c r="G71" i="3"/>
  <c r="F71" i="3"/>
  <c r="E71" i="3"/>
  <c r="D71" i="3"/>
  <c r="C71" i="3"/>
  <c r="B71" i="3"/>
  <c r="V70" i="3"/>
  <c r="T70" i="3"/>
  <c r="Q70" i="3"/>
  <c r="O70" i="3"/>
  <c r="L70" i="3"/>
  <c r="K70" i="3"/>
  <c r="J70" i="3"/>
  <c r="I70" i="3"/>
  <c r="H70" i="3"/>
  <c r="R70" i="3" s="1"/>
  <c r="G70" i="3"/>
  <c r="F70" i="3"/>
  <c r="E70" i="3"/>
  <c r="D70" i="3"/>
  <c r="C70" i="3"/>
  <c r="B70" i="3"/>
  <c r="V69" i="3"/>
  <c r="T69" i="3"/>
  <c r="Q69" i="3"/>
  <c r="O69" i="3"/>
  <c r="L69" i="3"/>
  <c r="K69" i="3"/>
  <c r="J69" i="3"/>
  <c r="I69" i="3"/>
  <c r="H69" i="3"/>
  <c r="R69" i="3" s="1"/>
  <c r="G69" i="3"/>
  <c r="F69" i="3"/>
  <c r="E69" i="3"/>
  <c r="D69" i="3"/>
  <c r="C69" i="3"/>
  <c r="B69" i="3"/>
  <c r="V68" i="3"/>
  <c r="T68" i="3"/>
  <c r="Q68" i="3"/>
  <c r="O68" i="3"/>
  <c r="L68" i="3"/>
  <c r="K68" i="3"/>
  <c r="J68" i="3"/>
  <c r="I68" i="3"/>
  <c r="H68" i="3"/>
  <c r="R68" i="3" s="1"/>
  <c r="G68" i="3"/>
  <c r="F68" i="3"/>
  <c r="E68" i="3"/>
  <c r="D68" i="3"/>
  <c r="C68" i="3"/>
  <c r="B68" i="3"/>
  <c r="V67" i="3"/>
  <c r="T67" i="3"/>
  <c r="Q67" i="3"/>
  <c r="O67" i="3"/>
  <c r="L67" i="3"/>
  <c r="K67" i="3"/>
  <c r="J67" i="3"/>
  <c r="I67" i="3"/>
  <c r="H67" i="3"/>
  <c r="R67" i="3" s="1"/>
  <c r="G67" i="3"/>
  <c r="F67" i="3"/>
  <c r="E67" i="3"/>
  <c r="D67" i="3"/>
  <c r="C67" i="3"/>
  <c r="B67" i="3"/>
  <c r="V66" i="3"/>
  <c r="T66" i="3"/>
  <c r="Q66" i="3"/>
  <c r="O66" i="3"/>
  <c r="L66" i="3"/>
  <c r="K66" i="3"/>
  <c r="J66" i="3"/>
  <c r="I66" i="3"/>
  <c r="H66" i="3"/>
  <c r="R66" i="3" s="1"/>
  <c r="G66" i="3"/>
  <c r="F66" i="3"/>
  <c r="E66" i="3"/>
  <c r="D66" i="3"/>
  <c r="C66" i="3"/>
  <c r="B66" i="3"/>
  <c r="V65" i="3"/>
  <c r="T65" i="3"/>
  <c r="Q65" i="3"/>
  <c r="O65" i="3"/>
  <c r="L65" i="3"/>
  <c r="K65" i="3"/>
  <c r="J65" i="3"/>
  <c r="I65" i="3"/>
  <c r="H65" i="3"/>
  <c r="R65" i="3" s="1"/>
  <c r="G65" i="3"/>
  <c r="F65" i="3"/>
  <c r="E65" i="3"/>
  <c r="D65" i="3"/>
  <c r="C65" i="3"/>
  <c r="B65" i="3"/>
  <c r="V64" i="3"/>
  <c r="T64" i="3"/>
  <c r="Q64" i="3"/>
  <c r="O64" i="3"/>
  <c r="L64" i="3"/>
  <c r="K64" i="3"/>
  <c r="J64" i="3"/>
  <c r="I64" i="3"/>
  <c r="H64" i="3"/>
  <c r="R64" i="3" s="1"/>
  <c r="G64" i="3"/>
  <c r="F64" i="3"/>
  <c r="E64" i="3"/>
  <c r="D64" i="3"/>
  <c r="C64" i="3"/>
  <c r="B64" i="3"/>
  <c r="V63" i="3"/>
  <c r="T63" i="3"/>
  <c r="Q63" i="3"/>
  <c r="O63" i="3"/>
  <c r="L63" i="3"/>
  <c r="K63" i="3"/>
  <c r="J63" i="3"/>
  <c r="I63" i="3"/>
  <c r="H63" i="3"/>
  <c r="R63" i="3" s="1"/>
  <c r="G63" i="3"/>
  <c r="F63" i="3"/>
  <c r="E63" i="3"/>
  <c r="D63" i="3"/>
  <c r="C63" i="3"/>
  <c r="B63" i="3"/>
  <c r="V62" i="3"/>
  <c r="T62" i="3"/>
  <c r="Q62" i="3"/>
  <c r="O62" i="3"/>
  <c r="L62" i="3"/>
  <c r="K62" i="3"/>
  <c r="J62" i="3"/>
  <c r="I62" i="3"/>
  <c r="H62" i="3"/>
  <c r="R62" i="3" s="1"/>
  <c r="G62" i="3"/>
  <c r="F62" i="3"/>
  <c r="E62" i="3"/>
  <c r="D62" i="3"/>
  <c r="C62" i="3"/>
  <c r="B62" i="3"/>
  <c r="V61" i="3"/>
  <c r="T61" i="3"/>
  <c r="Q61" i="3"/>
  <c r="O61" i="3"/>
  <c r="L61" i="3"/>
  <c r="K61" i="3"/>
  <c r="J61" i="3"/>
  <c r="I61" i="3"/>
  <c r="H61" i="3"/>
  <c r="R61" i="3" s="1"/>
  <c r="G61" i="3"/>
  <c r="F61" i="3"/>
  <c r="E61" i="3"/>
  <c r="D61" i="3"/>
  <c r="C61" i="3"/>
  <c r="B61" i="3"/>
  <c r="V60" i="3"/>
  <c r="T60" i="3"/>
  <c r="Q60" i="3"/>
  <c r="O60" i="3"/>
  <c r="L60" i="3"/>
  <c r="K60" i="3"/>
  <c r="J60" i="3"/>
  <c r="I60" i="3"/>
  <c r="H60" i="3"/>
  <c r="R60" i="3" s="1"/>
  <c r="G60" i="3"/>
  <c r="F60" i="3"/>
  <c r="E60" i="3"/>
  <c r="D60" i="3"/>
  <c r="C60" i="3"/>
  <c r="B60" i="3"/>
  <c r="V59" i="3"/>
  <c r="T59" i="3"/>
  <c r="Q59" i="3"/>
  <c r="O59" i="3"/>
  <c r="L59" i="3"/>
  <c r="K59" i="3"/>
  <c r="J59" i="3"/>
  <c r="I59" i="3"/>
  <c r="H59" i="3"/>
  <c r="R59" i="3" s="1"/>
  <c r="G59" i="3"/>
  <c r="F59" i="3"/>
  <c r="E59" i="3"/>
  <c r="D59" i="3"/>
  <c r="C59" i="3"/>
  <c r="B59" i="3"/>
  <c r="V58" i="3"/>
  <c r="T58" i="3"/>
  <c r="Q58" i="3"/>
  <c r="O58" i="3"/>
  <c r="L58" i="3"/>
  <c r="K58" i="3"/>
  <c r="J58" i="3"/>
  <c r="I58" i="3"/>
  <c r="H58" i="3"/>
  <c r="R58" i="3" s="1"/>
  <c r="G58" i="3"/>
  <c r="F58" i="3"/>
  <c r="E58" i="3"/>
  <c r="D58" i="3"/>
  <c r="C58" i="3"/>
  <c r="B58" i="3"/>
  <c r="V57" i="3"/>
  <c r="T57" i="3"/>
  <c r="Q57" i="3"/>
  <c r="O57" i="3"/>
  <c r="L57" i="3"/>
  <c r="K57" i="3"/>
  <c r="J57" i="3"/>
  <c r="I57" i="3"/>
  <c r="H57" i="3"/>
  <c r="R57" i="3" s="1"/>
  <c r="G57" i="3"/>
  <c r="F57" i="3"/>
  <c r="E57" i="3"/>
  <c r="D57" i="3"/>
  <c r="C57" i="3"/>
  <c r="B57" i="3"/>
  <c r="V56" i="3"/>
  <c r="T56" i="3"/>
  <c r="Q56" i="3"/>
  <c r="O56" i="3"/>
  <c r="L56" i="3"/>
  <c r="K56" i="3"/>
  <c r="J56" i="3"/>
  <c r="I56" i="3"/>
  <c r="H56" i="3"/>
  <c r="R56" i="3" s="1"/>
  <c r="G56" i="3"/>
  <c r="F56" i="3"/>
  <c r="E56" i="3"/>
  <c r="D56" i="3"/>
  <c r="C56" i="3"/>
  <c r="B56" i="3"/>
  <c r="V55" i="3"/>
  <c r="T55" i="3"/>
  <c r="Q55" i="3"/>
  <c r="O55" i="3"/>
  <c r="L55" i="3"/>
  <c r="K55" i="3"/>
  <c r="J55" i="3"/>
  <c r="I55" i="3"/>
  <c r="H55" i="3"/>
  <c r="R55" i="3" s="1"/>
  <c r="G55" i="3"/>
  <c r="F55" i="3"/>
  <c r="E55" i="3"/>
  <c r="D55" i="3"/>
  <c r="C55" i="3"/>
  <c r="B55" i="3"/>
  <c r="V54" i="3"/>
  <c r="T54" i="3"/>
  <c r="Q54" i="3"/>
  <c r="O54" i="3"/>
  <c r="L54" i="3"/>
  <c r="K54" i="3"/>
  <c r="J54" i="3"/>
  <c r="I54" i="3"/>
  <c r="H54" i="3"/>
  <c r="R54" i="3" s="1"/>
  <c r="G54" i="3"/>
  <c r="F54" i="3"/>
  <c r="E54" i="3"/>
  <c r="D54" i="3"/>
  <c r="C54" i="3"/>
  <c r="B54" i="3"/>
  <c r="V53" i="3"/>
  <c r="T53" i="3"/>
  <c r="Q53" i="3"/>
  <c r="O53" i="3"/>
  <c r="L53" i="3"/>
  <c r="K53" i="3"/>
  <c r="J53" i="3"/>
  <c r="I53" i="3"/>
  <c r="H53" i="3"/>
  <c r="R53" i="3" s="1"/>
  <c r="G53" i="3"/>
  <c r="F53" i="3"/>
  <c r="E53" i="3"/>
  <c r="D53" i="3"/>
  <c r="C53" i="3"/>
  <c r="B53" i="3"/>
  <c r="V52" i="3"/>
  <c r="T52" i="3"/>
  <c r="Q52" i="3"/>
  <c r="O52" i="3"/>
  <c r="L52" i="3"/>
  <c r="K52" i="3"/>
  <c r="J52" i="3"/>
  <c r="I52" i="3"/>
  <c r="H52" i="3"/>
  <c r="R52" i="3" s="1"/>
  <c r="G52" i="3"/>
  <c r="F52" i="3"/>
  <c r="E52" i="3"/>
  <c r="D52" i="3"/>
  <c r="C52" i="3"/>
  <c r="B52" i="3"/>
  <c r="V51" i="3"/>
  <c r="T51" i="3"/>
  <c r="Q51" i="3"/>
  <c r="O51" i="3"/>
  <c r="L51" i="3"/>
  <c r="K51" i="3"/>
  <c r="J51" i="3"/>
  <c r="I51" i="3"/>
  <c r="H51" i="3"/>
  <c r="R51" i="3" s="1"/>
  <c r="G51" i="3"/>
  <c r="F51" i="3"/>
  <c r="E51" i="3"/>
  <c r="D51" i="3"/>
  <c r="C51" i="3"/>
  <c r="B51" i="3"/>
  <c r="V50" i="3"/>
  <c r="T50" i="3"/>
  <c r="Q50" i="3"/>
  <c r="O50" i="3"/>
  <c r="L50" i="3"/>
  <c r="K50" i="3"/>
  <c r="J50" i="3"/>
  <c r="I50" i="3"/>
  <c r="H50" i="3"/>
  <c r="R50" i="3" s="1"/>
  <c r="G50" i="3"/>
  <c r="F50" i="3"/>
  <c r="E50" i="3"/>
  <c r="D50" i="3"/>
  <c r="C50" i="3"/>
  <c r="B50" i="3"/>
  <c r="V49" i="3"/>
  <c r="T49" i="3"/>
  <c r="Q49" i="3"/>
  <c r="O49" i="3"/>
  <c r="L49" i="3"/>
  <c r="K49" i="3"/>
  <c r="J49" i="3"/>
  <c r="I49" i="3"/>
  <c r="H49" i="3"/>
  <c r="R49" i="3" s="1"/>
  <c r="G49" i="3"/>
  <c r="F49" i="3"/>
  <c r="E49" i="3"/>
  <c r="D49" i="3"/>
  <c r="C49" i="3"/>
  <c r="B49" i="3"/>
  <c r="V48" i="3"/>
  <c r="T48" i="3"/>
  <c r="Q48" i="3"/>
  <c r="O48" i="3"/>
  <c r="L48" i="3"/>
  <c r="K48" i="3"/>
  <c r="J48" i="3"/>
  <c r="I48" i="3"/>
  <c r="H48" i="3"/>
  <c r="R48" i="3" s="1"/>
  <c r="G48" i="3"/>
  <c r="F48" i="3"/>
  <c r="E48" i="3"/>
  <c r="D48" i="3"/>
  <c r="C48" i="3"/>
  <c r="B48" i="3"/>
  <c r="V47" i="3"/>
  <c r="T47" i="3"/>
  <c r="Q47" i="3"/>
  <c r="O47" i="3"/>
  <c r="L47" i="3"/>
  <c r="K47" i="3"/>
  <c r="J47" i="3"/>
  <c r="I47" i="3"/>
  <c r="H47" i="3"/>
  <c r="R47" i="3" s="1"/>
  <c r="G47" i="3"/>
  <c r="F47" i="3"/>
  <c r="E47" i="3"/>
  <c r="D47" i="3"/>
  <c r="C47" i="3"/>
  <c r="B47" i="3"/>
  <c r="V46" i="3"/>
  <c r="T46" i="3"/>
  <c r="Q46" i="3"/>
  <c r="O46" i="3"/>
  <c r="L46" i="3"/>
  <c r="K46" i="3"/>
  <c r="J46" i="3"/>
  <c r="I46" i="3"/>
  <c r="H46" i="3"/>
  <c r="R46" i="3" s="1"/>
  <c r="G46" i="3"/>
  <c r="F46" i="3"/>
  <c r="E46" i="3"/>
  <c r="D46" i="3"/>
  <c r="C46" i="3"/>
  <c r="B46" i="3"/>
  <c r="V45" i="3"/>
  <c r="T45" i="3"/>
  <c r="Q45" i="3"/>
  <c r="O45" i="3"/>
  <c r="L45" i="3"/>
  <c r="K45" i="3"/>
  <c r="J45" i="3"/>
  <c r="I45" i="3"/>
  <c r="H45" i="3"/>
  <c r="R45" i="3" s="1"/>
  <c r="G45" i="3"/>
  <c r="F45" i="3"/>
  <c r="E45" i="3"/>
  <c r="D45" i="3"/>
  <c r="C45" i="3"/>
  <c r="B45" i="3"/>
  <c r="V44" i="3"/>
  <c r="T44" i="3"/>
  <c r="Q44" i="3"/>
  <c r="O44" i="3"/>
  <c r="L44" i="3"/>
  <c r="K44" i="3"/>
  <c r="J44" i="3"/>
  <c r="I44" i="3"/>
  <c r="H44" i="3"/>
  <c r="R44" i="3" s="1"/>
  <c r="G44" i="3"/>
  <c r="F44" i="3"/>
  <c r="E44" i="3"/>
  <c r="D44" i="3"/>
  <c r="C44" i="3"/>
  <c r="B44" i="3"/>
  <c r="V43" i="3"/>
  <c r="T43" i="3"/>
  <c r="Q43" i="3"/>
  <c r="O43" i="3"/>
  <c r="L43" i="3"/>
  <c r="K43" i="3"/>
  <c r="J43" i="3"/>
  <c r="I43" i="3"/>
  <c r="H43" i="3"/>
  <c r="R43" i="3" s="1"/>
  <c r="G43" i="3"/>
  <c r="F43" i="3"/>
  <c r="E43" i="3"/>
  <c r="D43" i="3"/>
  <c r="C43" i="3"/>
  <c r="B43" i="3"/>
  <c r="V42" i="3"/>
  <c r="T42" i="3"/>
  <c r="Q42" i="3"/>
  <c r="O42" i="3"/>
  <c r="L42" i="3"/>
  <c r="K42" i="3"/>
  <c r="J42" i="3"/>
  <c r="I42" i="3"/>
  <c r="H42" i="3"/>
  <c r="R42" i="3" s="1"/>
  <c r="G42" i="3"/>
  <c r="F42" i="3"/>
  <c r="E42" i="3"/>
  <c r="D42" i="3"/>
  <c r="C42" i="3"/>
  <c r="B42" i="3"/>
  <c r="V41" i="3"/>
  <c r="T41" i="3"/>
  <c r="Q41" i="3"/>
  <c r="O41" i="3"/>
  <c r="L41" i="3"/>
  <c r="K41" i="3"/>
  <c r="J41" i="3"/>
  <c r="I41" i="3"/>
  <c r="H41" i="3"/>
  <c r="R41" i="3" s="1"/>
  <c r="G41" i="3"/>
  <c r="F41" i="3"/>
  <c r="E41" i="3"/>
  <c r="D41" i="3"/>
  <c r="C41" i="3"/>
  <c r="B41" i="3"/>
  <c r="V40" i="3"/>
  <c r="T40" i="3"/>
  <c r="Q40" i="3"/>
  <c r="O40" i="3"/>
  <c r="L40" i="3"/>
  <c r="K40" i="3"/>
  <c r="J40" i="3"/>
  <c r="I40" i="3"/>
  <c r="H40" i="3"/>
  <c r="R40" i="3" s="1"/>
  <c r="G40" i="3"/>
  <c r="F40" i="3"/>
  <c r="E40" i="3"/>
  <c r="D40" i="3"/>
  <c r="C40" i="3"/>
  <c r="B40" i="3"/>
  <c r="V39" i="3"/>
  <c r="T39" i="3"/>
  <c r="Q39" i="3"/>
  <c r="O39" i="3"/>
  <c r="L39" i="3"/>
  <c r="K39" i="3"/>
  <c r="J39" i="3"/>
  <c r="I39" i="3"/>
  <c r="H39" i="3"/>
  <c r="R39" i="3" s="1"/>
  <c r="G39" i="3"/>
  <c r="F39" i="3"/>
  <c r="E39" i="3"/>
  <c r="D39" i="3"/>
  <c r="C39" i="3"/>
  <c r="B39" i="3"/>
  <c r="V38" i="3"/>
  <c r="T38" i="3"/>
  <c r="Q38" i="3"/>
  <c r="O38" i="3"/>
  <c r="L38" i="3"/>
  <c r="K38" i="3"/>
  <c r="J38" i="3"/>
  <c r="I38" i="3"/>
  <c r="H38" i="3"/>
  <c r="R38" i="3" s="1"/>
  <c r="G38" i="3"/>
  <c r="F38" i="3"/>
  <c r="E38" i="3"/>
  <c r="D38" i="3"/>
  <c r="C38" i="3"/>
  <c r="B38" i="3"/>
  <c r="V37" i="3"/>
  <c r="T37" i="3"/>
  <c r="Q37" i="3"/>
  <c r="O37" i="3"/>
  <c r="L37" i="3"/>
  <c r="K37" i="3"/>
  <c r="J37" i="3"/>
  <c r="I37" i="3"/>
  <c r="H37" i="3"/>
  <c r="R37" i="3" s="1"/>
  <c r="G37" i="3"/>
  <c r="F37" i="3"/>
  <c r="E37" i="3"/>
  <c r="D37" i="3"/>
  <c r="C37" i="3"/>
  <c r="B37" i="3"/>
  <c r="V36" i="3"/>
  <c r="T36" i="3"/>
  <c r="Q36" i="3"/>
  <c r="O36" i="3"/>
  <c r="L36" i="3"/>
  <c r="K36" i="3"/>
  <c r="J36" i="3"/>
  <c r="I36" i="3"/>
  <c r="H36" i="3"/>
  <c r="R36" i="3" s="1"/>
  <c r="G36" i="3"/>
  <c r="F36" i="3"/>
  <c r="E36" i="3"/>
  <c r="D36" i="3"/>
  <c r="C36" i="3"/>
  <c r="B36" i="3"/>
  <c r="V35" i="3"/>
  <c r="T35" i="3"/>
  <c r="Q35" i="3"/>
  <c r="O35" i="3"/>
  <c r="L35" i="3"/>
  <c r="K35" i="3"/>
  <c r="J35" i="3"/>
  <c r="I35" i="3"/>
  <c r="H35" i="3"/>
  <c r="R35" i="3" s="1"/>
  <c r="G35" i="3"/>
  <c r="F35" i="3"/>
  <c r="E35" i="3"/>
  <c r="D35" i="3"/>
  <c r="C35" i="3"/>
  <c r="B35" i="3"/>
  <c r="V34" i="3"/>
  <c r="T34" i="3"/>
  <c r="Q34" i="3"/>
  <c r="O34" i="3"/>
  <c r="L34" i="3"/>
  <c r="K34" i="3"/>
  <c r="J34" i="3"/>
  <c r="I34" i="3"/>
  <c r="H34" i="3"/>
  <c r="R34" i="3" s="1"/>
  <c r="G34" i="3"/>
  <c r="F34" i="3"/>
  <c r="E34" i="3"/>
  <c r="D34" i="3"/>
  <c r="C34" i="3"/>
  <c r="B34" i="3"/>
  <c r="V33" i="3"/>
  <c r="T33" i="3"/>
  <c r="Q33" i="3"/>
  <c r="O33" i="3"/>
  <c r="L33" i="3"/>
  <c r="K33" i="3"/>
  <c r="J33" i="3"/>
  <c r="I33" i="3"/>
  <c r="H33" i="3"/>
  <c r="R33" i="3" s="1"/>
  <c r="G33" i="3"/>
  <c r="F33" i="3"/>
  <c r="E33" i="3"/>
  <c r="D33" i="3"/>
  <c r="C33" i="3"/>
  <c r="B33" i="3"/>
  <c r="V32" i="3"/>
  <c r="T32" i="3"/>
  <c r="Q32" i="3"/>
  <c r="O32" i="3"/>
  <c r="L32" i="3"/>
  <c r="K32" i="3"/>
  <c r="J32" i="3"/>
  <c r="I32" i="3"/>
  <c r="H32" i="3"/>
  <c r="R32" i="3" s="1"/>
  <c r="G32" i="3"/>
  <c r="F32" i="3"/>
  <c r="E32" i="3"/>
  <c r="D32" i="3"/>
  <c r="C32" i="3"/>
  <c r="B32" i="3"/>
  <c r="V31" i="3"/>
  <c r="T31" i="3"/>
  <c r="Q31" i="3"/>
  <c r="O31" i="3"/>
  <c r="L31" i="3"/>
  <c r="K31" i="3"/>
  <c r="J31" i="3"/>
  <c r="I31" i="3"/>
  <c r="H31" i="3"/>
  <c r="R31" i="3" s="1"/>
  <c r="G31" i="3"/>
  <c r="F31" i="3"/>
  <c r="E31" i="3"/>
  <c r="D31" i="3"/>
  <c r="C31" i="3"/>
  <c r="B31" i="3"/>
  <c r="V30" i="3"/>
  <c r="T30" i="3"/>
  <c r="Q30" i="3"/>
  <c r="O30" i="3"/>
  <c r="L30" i="3"/>
  <c r="K30" i="3"/>
  <c r="J30" i="3"/>
  <c r="I30" i="3"/>
  <c r="H30" i="3"/>
  <c r="R30" i="3" s="1"/>
  <c r="G30" i="3"/>
  <c r="F30" i="3"/>
  <c r="E30" i="3"/>
  <c r="D30" i="3"/>
  <c r="C30" i="3"/>
  <c r="B30" i="3"/>
  <c r="V29" i="3"/>
  <c r="T29" i="3"/>
  <c r="Q29" i="3"/>
  <c r="O29" i="3"/>
  <c r="L29" i="3"/>
  <c r="K29" i="3"/>
  <c r="J29" i="3"/>
  <c r="I29" i="3"/>
  <c r="H29" i="3"/>
  <c r="R29" i="3" s="1"/>
  <c r="G29" i="3"/>
  <c r="F29" i="3"/>
  <c r="E29" i="3"/>
  <c r="D29" i="3"/>
  <c r="C29" i="3"/>
  <c r="B29" i="3"/>
  <c r="V28" i="3"/>
  <c r="T28" i="3"/>
  <c r="Q28" i="3"/>
  <c r="O28" i="3"/>
  <c r="L28" i="3"/>
  <c r="K28" i="3"/>
  <c r="J28" i="3"/>
  <c r="I28" i="3"/>
  <c r="H28" i="3"/>
  <c r="R28" i="3" s="1"/>
  <c r="G28" i="3"/>
  <c r="F28" i="3"/>
  <c r="E28" i="3"/>
  <c r="D28" i="3"/>
  <c r="C28" i="3"/>
  <c r="B28" i="3"/>
  <c r="V27" i="3"/>
  <c r="T27" i="3"/>
  <c r="Q27" i="3"/>
  <c r="O27" i="3"/>
  <c r="L27" i="3"/>
  <c r="K27" i="3"/>
  <c r="J27" i="3"/>
  <c r="I27" i="3"/>
  <c r="H27" i="3"/>
  <c r="R27" i="3" s="1"/>
  <c r="G27" i="3"/>
  <c r="F27" i="3"/>
  <c r="E27" i="3"/>
  <c r="D27" i="3"/>
  <c r="C27" i="3"/>
  <c r="B27" i="3"/>
  <c r="V26" i="3"/>
  <c r="T26" i="3"/>
  <c r="Q26" i="3"/>
  <c r="O26" i="3"/>
  <c r="L26" i="3"/>
  <c r="K26" i="3"/>
  <c r="J26" i="3"/>
  <c r="I26" i="3"/>
  <c r="H26" i="3"/>
  <c r="R26" i="3" s="1"/>
  <c r="G26" i="3"/>
  <c r="F26" i="3"/>
  <c r="E26" i="3"/>
  <c r="D26" i="3"/>
  <c r="C26" i="3"/>
  <c r="B26" i="3"/>
  <c r="V25" i="3"/>
  <c r="T25" i="3"/>
  <c r="Q25" i="3"/>
  <c r="O25" i="3"/>
  <c r="L25" i="3"/>
  <c r="K25" i="3"/>
  <c r="J25" i="3"/>
  <c r="I25" i="3"/>
  <c r="H25" i="3"/>
  <c r="R25" i="3" s="1"/>
  <c r="G25" i="3"/>
  <c r="F25" i="3"/>
  <c r="E25" i="3"/>
  <c r="D25" i="3"/>
  <c r="C25" i="3"/>
  <c r="B25" i="3"/>
  <c r="V24" i="3"/>
  <c r="T24" i="3"/>
  <c r="Q24" i="3"/>
  <c r="O24" i="3"/>
  <c r="L24" i="3"/>
  <c r="K24" i="3"/>
  <c r="J24" i="3"/>
  <c r="I24" i="3"/>
  <c r="H24" i="3"/>
  <c r="R24" i="3" s="1"/>
  <c r="G24" i="3"/>
  <c r="F24" i="3"/>
  <c r="E24" i="3"/>
  <c r="D24" i="3"/>
  <c r="C24" i="3"/>
  <c r="B24" i="3"/>
  <c r="V23" i="3"/>
  <c r="T23" i="3"/>
  <c r="Q23" i="3"/>
  <c r="O23" i="3"/>
  <c r="L23" i="3"/>
  <c r="K23" i="3"/>
  <c r="J23" i="3"/>
  <c r="I23" i="3"/>
  <c r="H23" i="3"/>
  <c r="R23" i="3" s="1"/>
  <c r="G23" i="3"/>
  <c r="F23" i="3"/>
  <c r="E23" i="3"/>
  <c r="D23" i="3"/>
  <c r="C23" i="3"/>
  <c r="B23" i="3"/>
  <c r="V22" i="3"/>
  <c r="T22" i="3"/>
  <c r="Q22" i="3"/>
  <c r="O22" i="3"/>
  <c r="L22" i="3"/>
  <c r="K22" i="3"/>
  <c r="J22" i="3"/>
  <c r="I22" i="3"/>
  <c r="H22" i="3"/>
  <c r="R22" i="3" s="1"/>
  <c r="G22" i="3"/>
  <c r="F22" i="3"/>
  <c r="E22" i="3"/>
  <c r="D22" i="3"/>
  <c r="C22" i="3"/>
  <c r="B22" i="3"/>
  <c r="V21" i="3"/>
  <c r="T21" i="3"/>
  <c r="Q21" i="3"/>
  <c r="O21" i="3"/>
  <c r="L21" i="3"/>
  <c r="K21" i="3"/>
  <c r="J21" i="3"/>
  <c r="I21" i="3"/>
  <c r="H21" i="3"/>
  <c r="R21" i="3" s="1"/>
  <c r="G21" i="3"/>
  <c r="F21" i="3"/>
  <c r="E21" i="3"/>
  <c r="D21" i="3"/>
  <c r="C21" i="3"/>
  <c r="B21" i="3"/>
  <c r="V20" i="3"/>
  <c r="T20" i="3"/>
  <c r="Q20" i="3"/>
  <c r="O20" i="3"/>
  <c r="L20" i="3"/>
  <c r="K20" i="3"/>
  <c r="J20" i="3"/>
  <c r="I20" i="3"/>
  <c r="H20" i="3"/>
  <c r="R20" i="3" s="1"/>
  <c r="G20" i="3"/>
  <c r="F20" i="3"/>
  <c r="E20" i="3"/>
  <c r="D20" i="3"/>
  <c r="C20" i="3"/>
  <c r="B20" i="3"/>
  <c r="V19" i="3"/>
  <c r="T19" i="3"/>
  <c r="Q19" i="3"/>
  <c r="O19" i="3"/>
  <c r="L19" i="3"/>
  <c r="K19" i="3"/>
  <c r="J19" i="3"/>
  <c r="I19" i="3"/>
  <c r="H19" i="3"/>
  <c r="R19" i="3" s="1"/>
  <c r="G19" i="3"/>
  <c r="F19" i="3"/>
  <c r="E19" i="3"/>
  <c r="D19" i="3"/>
  <c r="C19" i="3"/>
  <c r="B19" i="3"/>
  <c r="V18" i="3"/>
  <c r="T18" i="3"/>
  <c r="Q18" i="3"/>
  <c r="O18" i="3"/>
  <c r="L18" i="3"/>
  <c r="K18" i="3"/>
  <c r="J18" i="3"/>
  <c r="I18" i="3"/>
  <c r="H18" i="3"/>
  <c r="R18" i="3" s="1"/>
  <c r="G18" i="3"/>
  <c r="F18" i="3"/>
  <c r="E18" i="3"/>
  <c r="D18" i="3"/>
  <c r="C18" i="3"/>
  <c r="B18" i="3"/>
  <c r="V17" i="3"/>
  <c r="T17" i="3"/>
  <c r="Q17" i="3"/>
  <c r="O17" i="3"/>
  <c r="L17" i="3"/>
  <c r="K17" i="3"/>
  <c r="J17" i="3"/>
  <c r="I17" i="3"/>
  <c r="H17" i="3"/>
  <c r="R17" i="3" s="1"/>
  <c r="G17" i="3"/>
  <c r="F17" i="3"/>
  <c r="E17" i="3"/>
  <c r="D17" i="3"/>
  <c r="C17" i="3"/>
  <c r="B17" i="3"/>
  <c r="V16" i="3"/>
  <c r="T16" i="3"/>
  <c r="Q16" i="3"/>
  <c r="O16" i="3"/>
  <c r="L16" i="3"/>
  <c r="K16" i="3"/>
  <c r="J16" i="3"/>
  <c r="I16" i="3"/>
  <c r="H16" i="3"/>
  <c r="R16" i="3" s="1"/>
  <c r="G16" i="3"/>
  <c r="F16" i="3"/>
  <c r="E16" i="3"/>
  <c r="D16" i="3"/>
  <c r="C16" i="3"/>
  <c r="B16" i="3"/>
  <c r="V15" i="3"/>
  <c r="T15" i="3"/>
  <c r="Q15" i="3"/>
  <c r="O15" i="3"/>
  <c r="L15" i="3"/>
  <c r="K15" i="3"/>
  <c r="J15" i="3"/>
  <c r="I15" i="3"/>
  <c r="H15" i="3"/>
  <c r="G15" i="3"/>
  <c r="F15" i="3"/>
  <c r="E15" i="3"/>
  <c r="D15" i="3"/>
  <c r="C15" i="3"/>
  <c r="B15" i="3"/>
  <c r="V14" i="3"/>
  <c r="T14" i="3"/>
  <c r="Q14" i="3"/>
  <c r="O14" i="3"/>
  <c r="L14" i="3"/>
  <c r="K14" i="3"/>
  <c r="J14" i="3"/>
  <c r="I14" i="3"/>
  <c r="H14" i="3"/>
  <c r="G14" i="3"/>
  <c r="F14" i="3"/>
  <c r="E14" i="3"/>
  <c r="D14" i="3"/>
  <c r="C14" i="3"/>
  <c r="B14" i="3"/>
  <c r="V13" i="3"/>
  <c r="T13" i="3"/>
  <c r="Q13" i="3"/>
  <c r="O13" i="3"/>
  <c r="J13" i="3"/>
  <c r="I13" i="3"/>
  <c r="H13" i="3"/>
  <c r="G13" i="3"/>
  <c r="F13" i="3"/>
  <c r="E13" i="3"/>
  <c r="D13" i="3"/>
  <c r="C13" i="3"/>
  <c r="B13" i="3"/>
  <c r="V12" i="3"/>
  <c r="T12" i="3"/>
  <c r="Q12" i="3"/>
  <c r="O12" i="3"/>
  <c r="J12" i="3"/>
  <c r="I12" i="3"/>
  <c r="H12" i="3"/>
  <c r="G12" i="3"/>
  <c r="F12" i="3"/>
  <c r="E12" i="3"/>
  <c r="D12" i="3"/>
  <c r="C12" i="3"/>
  <c r="B12" i="3"/>
  <c r="V11" i="3"/>
  <c r="T11" i="3"/>
  <c r="Q11" i="3"/>
  <c r="O11" i="3"/>
  <c r="L11" i="3"/>
  <c r="K11" i="3"/>
  <c r="J11" i="3"/>
  <c r="I11" i="3"/>
  <c r="H11" i="3"/>
  <c r="G11" i="3"/>
  <c r="F11" i="3"/>
  <c r="E11" i="3"/>
  <c r="D11" i="3"/>
  <c r="C11" i="3"/>
  <c r="B11" i="3"/>
  <c r="V10" i="3"/>
  <c r="T10" i="3"/>
  <c r="Q10" i="3"/>
  <c r="O10" i="3"/>
  <c r="L10" i="3"/>
  <c r="K10" i="3"/>
  <c r="J10" i="3"/>
  <c r="I10" i="3"/>
  <c r="H10" i="3"/>
  <c r="G10" i="3"/>
  <c r="F10" i="3"/>
  <c r="E10" i="3"/>
  <c r="D10" i="3"/>
  <c r="C10" i="3"/>
  <c r="B10" i="3"/>
  <c r="V9" i="3"/>
  <c r="T9" i="3"/>
  <c r="Q9" i="3"/>
  <c r="O9" i="3"/>
  <c r="L9" i="3"/>
  <c r="K9" i="3"/>
  <c r="J9" i="3"/>
  <c r="I9" i="3"/>
  <c r="H9" i="3"/>
  <c r="G9" i="3"/>
  <c r="F9" i="3"/>
  <c r="E9" i="3"/>
  <c r="D9" i="3"/>
  <c r="C9" i="3"/>
  <c r="B9" i="3"/>
  <c r="V8" i="3"/>
  <c r="T8" i="3"/>
  <c r="Q8" i="3"/>
  <c r="O8" i="3"/>
  <c r="L8" i="3"/>
  <c r="K8" i="3"/>
  <c r="J8" i="3"/>
  <c r="I8" i="3"/>
  <c r="H8" i="3"/>
  <c r="G8" i="3"/>
  <c r="F8" i="3"/>
  <c r="E8" i="3"/>
  <c r="D8" i="3"/>
  <c r="C8" i="3"/>
  <c r="B8" i="3"/>
  <c r="V7" i="3"/>
  <c r="T7" i="3"/>
  <c r="Q7" i="3"/>
  <c r="O7" i="3"/>
  <c r="L7" i="3"/>
  <c r="K7" i="3"/>
  <c r="J7" i="3"/>
  <c r="I7" i="3"/>
  <c r="H7" i="3"/>
  <c r="G7" i="3"/>
  <c r="F7" i="3"/>
  <c r="E7" i="3"/>
  <c r="D7" i="3"/>
  <c r="C7" i="3"/>
  <c r="B7" i="3"/>
  <c r="V6" i="3"/>
  <c r="T6" i="3"/>
  <c r="Q6" i="3"/>
  <c r="O6" i="3"/>
  <c r="L6" i="3"/>
  <c r="K6" i="3"/>
  <c r="J6" i="3"/>
  <c r="I6" i="3"/>
  <c r="H6" i="3"/>
  <c r="G6" i="3"/>
  <c r="F6" i="3"/>
  <c r="E6" i="3"/>
  <c r="D6" i="3"/>
  <c r="C6" i="3"/>
  <c r="B6" i="3"/>
  <c r="V5" i="3"/>
  <c r="T5" i="3"/>
  <c r="Q5" i="3"/>
  <c r="O5" i="3"/>
  <c r="L5" i="3"/>
  <c r="K5" i="3"/>
  <c r="J5" i="3"/>
  <c r="I5" i="3"/>
  <c r="H5" i="3"/>
  <c r="G5" i="3"/>
  <c r="F5" i="3"/>
  <c r="E5" i="3"/>
  <c r="D5" i="3"/>
  <c r="C5" i="3"/>
  <c r="B5" i="3"/>
  <c r="V4" i="3"/>
  <c r="T4" i="3"/>
  <c r="Q4" i="3"/>
  <c r="O4" i="3"/>
  <c r="L4" i="3"/>
  <c r="K4" i="3"/>
  <c r="J4" i="3"/>
  <c r="I4" i="3"/>
  <c r="H4" i="3"/>
  <c r="G4" i="3"/>
  <c r="F4" i="3"/>
  <c r="E4" i="3"/>
  <c r="D4" i="3"/>
  <c r="C4" i="3"/>
  <c r="B4" i="3"/>
  <c r="V3" i="3"/>
  <c r="T3" i="3"/>
  <c r="Q3" i="3"/>
  <c r="O3" i="3"/>
  <c r="L3" i="3"/>
  <c r="K3" i="3"/>
  <c r="J3" i="3"/>
  <c r="I3" i="3"/>
  <c r="H3" i="3"/>
  <c r="G3" i="3"/>
  <c r="F3" i="3"/>
  <c r="E3" i="3"/>
  <c r="D3" i="3"/>
  <c r="C3" i="3"/>
  <c r="B3" i="3"/>
  <c r="C1" i="3"/>
  <c r="X231" i="2"/>
  <c r="L219" i="2"/>
  <c r="W218" i="2"/>
  <c r="U218" i="2"/>
  <c r="S218" i="2"/>
  <c r="V213" i="2"/>
  <c r="T213" i="2"/>
  <c r="O213" i="2"/>
  <c r="L213" i="2"/>
  <c r="K213" i="2"/>
  <c r="J213" i="2"/>
  <c r="I213" i="2"/>
  <c r="H213" i="2"/>
  <c r="R213" i="2" s="1"/>
  <c r="G213" i="2"/>
  <c r="F213" i="2"/>
  <c r="E213" i="2"/>
  <c r="D213" i="2"/>
  <c r="C213" i="2"/>
  <c r="B213" i="2"/>
  <c r="V212" i="2"/>
  <c r="T212" i="2"/>
  <c r="O212" i="2"/>
  <c r="L212" i="2"/>
  <c r="K212" i="2"/>
  <c r="J212" i="2"/>
  <c r="I212" i="2"/>
  <c r="H212" i="2"/>
  <c r="G212" i="2"/>
  <c r="F212" i="2"/>
  <c r="E212" i="2"/>
  <c r="D212" i="2"/>
  <c r="C212" i="2"/>
  <c r="B212" i="2"/>
  <c r="V211" i="2"/>
  <c r="T211" i="2"/>
  <c r="O211" i="2"/>
  <c r="L211" i="2"/>
  <c r="K211" i="2"/>
  <c r="J211" i="2"/>
  <c r="I211" i="2"/>
  <c r="H211" i="2"/>
  <c r="R211" i="2" s="1"/>
  <c r="G211" i="2"/>
  <c r="F211" i="2"/>
  <c r="E211" i="2"/>
  <c r="D211" i="2"/>
  <c r="C211" i="2"/>
  <c r="B211" i="2"/>
  <c r="V210" i="2"/>
  <c r="T210" i="2"/>
  <c r="O210" i="2"/>
  <c r="L210" i="2"/>
  <c r="K210" i="2"/>
  <c r="J210" i="2"/>
  <c r="I210" i="2"/>
  <c r="H210" i="2"/>
  <c r="G210" i="2"/>
  <c r="F210" i="2"/>
  <c r="E210" i="2"/>
  <c r="D210" i="2"/>
  <c r="C210" i="2"/>
  <c r="B210" i="2"/>
  <c r="V209" i="2"/>
  <c r="T209" i="2"/>
  <c r="O209" i="2"/>
  <c r="L209" i="2"/>
  <c r="K209" i="2"/>
  <c r="J209" i="2"/>
  <c r="I209" i="2"/>
  <c r="H209" i="2"/>
  <c r="G209" i="2"/>
  <c r="F209" i="2"/>
  <c r="E209" i="2"/>
  <c r="D209" i="2"/>
  <c r="C209" i="2"/>
  <c r="B209" i="2"/>
  <c r="V208" i="2"/>
  <c r="T208" i="2"/>
  <c r="O208" i="2"/>
  <c r="L208" i="2"/>
  <c r="K208" i="2"/>
  <c r="J208" i="2"/>
  <c r="I208" i="2"/>
  <c r="H208" i="2"/>
  <c r="R208" i="2" s="1"/>
  <c r="G208" i="2"/>
  <c r="F208" i="2"/>
  <c r="E208" i="2"/>
  <c r="D208" i="2"/>
  <c r="C208" i="2"/>
  <c r="B208" i="2"/>
  <c r="V207" i="2"/>
  <c r="T207" i="2"/>
  <c r="O207" i="2"/>
  <c r="L207" i="2"/>
  <c r="K207" i="2"/>
  <c r="J207" i="2"/>
  <c r="I207" i="2"/>
  <c r="H207" i="2"/>
  <c r="R207" i="2" s="1"/>
  <c r="G207" i="2"/>
  <c r="F207" i="2"/>
  <c r="E207" i="2"/>
  <c r="D207" i="2"/>
  <c r="C207" i="2"/>
  <c r="B207" i="2"/>
  <c r="V206" i="2"/>
  <c r="T206" i="2"/>
  <c r="O206" i="2"/>
  <c r="L206" i="2"/>
  <c r="K206" i="2"/>
  <c r="J206" i="2"/>
  <c r="I206" i="2"/>
  <c r="H206" i="2"/>
  <c r="G206" i="2"/>
  <c r="F206" i="2"/>
  <c r="E206" i="2"/>
  <c r="D206" i="2"/>
  <c r="C206" i="2"/>
  <c r="B206" i="2"/>
  <c r="V205" i="2"/>
  <c r="T205" i="2"/>
  <c r="O205" i="2"/>
  <c r="L205" i="2"/>
  <c r="K205" i="2"/>
  <c r="J205" i="2"/>
  <c r="I205" i="2"/>
  <c r="H205" i="2"/>
  <c r="G205" i="2"/>
  <c r="F205" i="2"/>
  <c r="E205" i="2"/>
  <c r="D205" i="2"/>
  <c r="C205" i="2"/>
  <c r="B205" i="2"/>
  <c r="V204" i="2"/>
  <c r="T204" i="2"/>
  <c r="O204" i="2"/>
  <c r="L204" i="2"/>
  <c r="K204" i="2"/>
  <c r="J204" i="2"/>
  <c r="I204" i="2"/>
  <c r="H204" i="2"/>
  <c r="R204" i="2" s="1"/>
  <c r="G204" i="2"/>
  <c r="F204" i="2"/>
  <c r="E204" i="2"/>
  <c r="D204" i="2"/>
  <c r="C204" i="2"/>
  <c r="B204" i="2"/>
  <c r="V203" i="2"/>
  <c r="T203" i="2"/>
  <c r="O203" i="2"/>
  <c r="L203" i="2"/>
  <c r="K203" i="2"/>
  <c r="J203" i="2"/>
  <c r="I203" i="2"/>
  <c r="H203" i="2"/>
  <c r="R203" i="2" s="1"/>
  <c r="G203" i="2"/>
  <c r="F203" i="2"/>
  <c r="E203" i="2"/>
  <c r="D203" i="2"/>
  <c r="C203" i="2"/>
  <c r="B203" i="2"/>
  <c r="V202" i="2"/>
  <c r="T202" i="2"/>
  <c r="O202" i="2"/>
  <c r="L202" i="2"/>
  <c r="K202" i="2"/>
  <c r="J202" i="2"/>
  <c r="I202" i="2"/>
  <c r="H202" i="2"/>
  <c r="R202" i="2" s="1"/>
  <c r="G202" i="2"/>
  <c r="F202" i="2"/>
  <c r="E202" i="2"/>
  <c r="D202" i="2"/>
  <c r="C202" i="2"/>
  <c r="B202" i="2"/>
  <c r="V201" i="2"/>
  <c r="T201" i="2"/>
  <c r="O201" i="2"/>
  <c r="L201" i="2"/>
  <c r="K201" i="2"/>
  <c r="J201" i="2"/>
  <c r="I201" i="2"/>
  <c r="H201" i="2"/>
  <c r="G201" i="2"/>
  <c r="F201" i="2"/>
  <c r="E201" i="2"/>
  <c r="D201" i="2"/>
  <c r="C201" i="2"/>
  <c r="B201" i="2"/>
  <c r="V200" i="2"/>
  <c r="T200" i="2"/>
  <c r="O200" i="2"/>
  <c r="L200" i="2"/>
  <c r="K200" i="2"/>
  <c r="J200" i="2"/>
  <c r="I200" i="2"/>
  <c r="H200" i="2"/>
  <c r="R200" i="2" s="1"/>
  <c r="G200" i="2"/>
  <c r="F200" i="2"/>
  <c r="E200" i="2"/>
  <c r="D200" i="2"/>
  <c r="C200" i="2"/>
  <c r="B200" i="2"/>
  <c r="V199" i="2"/>
  <c r="T199" i="2"/>
  <c r="O199" i="2"/>
  <c r="L199" i="2"/>
  <c r="K199" i="2"/>
  <c r="J199" i="2"/>
  <c r="I199" i="2"/>
  <c r="H199" i="2"/>
  <c r="R199" i="2" s="1"/>
  <c r="G199" i="2"/>
  <c r="F199" i="2"/>
  <c r="E199" i="2"/>
  <c r="D199" i="2"/>
  <c r="C199" i="2"/>
  <c r="B199" i="2"/>
  <c r="V198" i="2"/>
  <c r="T198" i="2"/>
  <c r="O198" i="2"/>
  <c r="L198" i="2"/>
  <c r="K198" i="2"/>
  <c r="J198" i="2"/>
  <c r="I198" i="2"/>
  <c r="H198" i="2"/>
  <c r="R198" i="2" s="1"/>
  <c r="G198" i="2"/>
  <c r="F198" i="2"/>
  <c r="E198" i="2"/>
  <c r="D198" i="2"/>
  <c r="C198" i="2"/>
  <c r="B198" i="2"/>
  <c r="V197" i="2"/>
  <c r="T197" i="2"/>
  <c r="O197" i="2"/>
  <c r="L197" i="2"/>
  <c r="K197" i="2"/>
  <c r="J197" i="2"/>
  <c r="I197" i="2"/>
  <c r="H197" i="2"/>
  <c r="G197" i="2"/>
  <c r="F197" i="2"/>
  <c r="E197" i="2"/>
  <c r="D197" i="2"/>
  <c r="C197" i="2"/>
  <c r="B197" i="2"/>
  <c r="V196" i="2"/>
  <c r="T196" i="2"/>
  <c r="O196" i="2"/>
  <c r="L196" i="2"/>
  <c r="K196" i="2"/>
  <c r="J196" i="2"/>
  <c r="I196" i="2"/>
  <c r="H196" i="2"/>
  <c r="R196" i="2" s="1"/>
  <c r="G196" i="2"/>
  <c r="F196" i="2"/>
  <c r="E196" i="2"/>
  <c r="D196" i="2"/>
  <c r="C196" i="2"/>
  <c r="B196" i="2"/>
  <c r="V195" i="2"/>
  <c r="T195" i="2"/>
  <c r="O195" i="2"/>
  <c r="L195" i="2"/>
  <c r="K195" i="2"/>
  <c r="J195" i="2"/>
  <c r="I195" i="2"/>
  <c r="H195" i="2"/>
  <c r="R195" i="2" s="1"/>
  <c r="G195" i="2"/>
  <c r="F195" i="2"/>
  <c r="E195" i="2"/>
  <c r="D195" i="2"/>
  <c r="C195" i="2"/>
  <c r="B195" i="2"/>
  <c r="V194" i="2"/>
  <c r="T194" i="2"/>
  <c r="O194" i="2"/>
  <c r="L194" i="2"/>
  <c r="K194" i="2"/>
  <c r="J194" i="2"/>
  <c r="I194" i="2"/>
  <c r="H194" i="2"/>
  <c r="G194" i="2"/>
  <c r="F194" i="2"/>
  <c r="E194" i="2"/>
  <c r="D194" i="2"/>
  <c r="C194" i="2"/>
  <c r="B194" i="2"/>
  <c r="V193" i="2"/>
  <c r="T193" i="2"/>
  <c r="O193" i="2"/>
  <c r="L193" i="2"/>
  <c r="K193" i="2"/>
  <c r="J193" i="2"/>
  <c r="I193" i="2"/>
  <c r="H193" i="2"/>
  <c r="G193" i="2"/>
  <c r="F193" i="2"/>
  <c r="E193" i="2"/>
  <c r="D193" i="2"/>
  <c r="C193" i="2"/>
  <c r="B193" i="2"/>
  <c r="V192" i="2"/>
  <c r="T192" i="2"/>
  <c r="O192" i="2"/>
  <c r="L192" i="2"/>
  <c r="K192" i="2"/>
  <c r="J192" i="2"/>
  <c r="I192" i="2"/>
  <c r="H192" i="2"/>
  <c r="R192" i="2" s="1"/>
  <c r="G192" i="2"/>
  <c r="F192" i="2"/>
  <c r="E192" i="2"/>
  <c r="D192" i="2"/>
  <c r="C192" i="2"/>
  <c r="B192" i="2"/>
  <c r="V191" i="2"/>
  <c r="T191" i="2"/>
  <c r="O191" i="2"/>
  <c r="L191" i="2"/>
  <c r="K191" i="2"/>
  <c r="J191" i="2"/>
  <c r="I191" i="2"/>
  <c r="H191" i="2"/>
  <c r="R191" i="2" s="1"/>
  <c r="G191" i="2"/>
  <c r="F191" i="2"/>
  <c r="E191" i="2"/>
  <c r="D191" i="2"/>
  <c r="C191" i="2"/>
  <c r="B191" i="2"/>
  <c r="V190" i="2"/>
  <c r="T190" i="2"/>
  <c r="O190" i="2"/>
  <c r="L190" i="2"/>
  <c r="K190" i="2"/>
  <c r="J190" i="2"/>
  <c r="I190" i="2"/>
  <c r="H190" i="2"/>
  <c r="G190" i="2"/>
  <c r="F190" i="2"/>
  <c r="E190" i="2"/>
  <c r="D190" i="2"/>
  <c r="C190" i="2"/>
  <c r="B190" i="2"/>
  <c r="V189" i="2"/>
  <c r="T189" i="2"/>
  <c r="O189" i="2"/>
  <c r="L189" i="2"/>
  <c r="K189" i="2"/>
  <c r="J189" i="2"/>
  <c r="I189" i="2"/>
  <c r="H189" i="2"/>
  <c r="G189" i="2"/>
  <c r="F189" i="2"/>
  <c r="E189" i="2"/>
  <c r="D189" i="2"/>
  <c r="C189" i="2"/>
  <c r="B189" i="2"/>
  <c r="V188" i="2"/>
  <c r="T188" i="2"/>
  <c r="O188" i="2"/>
  <c r="L188" i="2"/>
  <c r="K188" i="2"/>
  <c r="J188" i="2"/>
  <c r="I188" i="2"/>
  <c r="H188" i="2"/>
  <c r="R188" i="2" s="1"/>
  <c r="G188" i="2"/>
  <c r="F188" i="2"/>
  <c r="E188" i="2"/>
  <c r="D188" i="2"/>
  <c r="C188" i="2"/>
  <c r="B188" i="2"/>
  <c r="V187" i="2"/>
  <c r="T187" i="2"/>
  <c r="O187" i="2"/>
  <c r="L187" i="2"/>
  <c r="K187" i="2"/>
  <c r="J187" i="2"/>
  <c r="I187" i="2"/>
  <c r="H187" i="2"/>
  <c r="R187" i="2" s="1"/>
  <c r="G187" i="2"/>
  <c r="F187" i="2"/>
  <c r="E187" i="2"/>
  <c r="D187" i="2"/>
  <c r="C187" i="2"/>
  <c r="B187" i="2"/>
  <c r="V186" i="2"/>
  <c r="T186" i="2"/>
  <c r="O186" i="2"/>
  <c r="L186" i="2"/>
  <c r="K186" i="2"/>
  <c r="J186" i="2"/>
  <c r="I186" i="2"/>
  <c r="H186" i="2"/>
  <c r="R186" i="2" s="1"/>
  <c r="G186" i="2"/>
  <c r="F186" i="2"/>
  <c r="E186" i="2"/>
  <c r="D186" i="2"/>
  <c r="C186" i="2"/>
  <c r="B186" i="2"/>
  <c r="V185" i="2"/>
  <c r="T185" i="2"/>
  <c r="O185" i="2"/>
  <c r="L185" i="2"/>
  <c r="K185" i="2"/>
  <c r="J185" i="2"/>
  <c r="I185" i="2"/>
  <c r="H185" i="2"/>
  <c r="G185" i="2"/>
  <c r="F185" i="2"/>
  <c r="E185" i="2"/>
  <c r="D185" i="2"/>
  <c r="C185" i="2"/>
  <c r="B185" i="2"/>
  <c r="V184" i="2"/>
  <c r="T184" i="2"/>
  <c r="O184" i="2"/>
  <c r="L184" i="2"/>
  <c r="K184" i="2"/>
  <c r="J184" i="2"/>
  <c r="I184" i="2"/>
  <c r="H184" i="2"/>
  <c r="R184" i="2" s="1"/>
  <c r="G184" i="2"/>
  <c r="F184" i="2"/>
  <c r="E184" i="2"/>
  <c r="D184" i="2"/>
  <c r="C184" i="2"/>
  <c r="B184" i="2"/>
  <c r="V183" i="2"/>
  <c r="T183" i="2"/>
  <c r="O183" i="2"/>
  <c r="L183" i="2"/>
  <c r="K183" i="2"/>
  <c r="J183" i="2"/>
  <c r="I183" i="2"/>
  <c r="H183" i="2"/>
  <c r="R183" i="2" s="1"/>
  <c r="G183" i="2"/>
  <c r="F183" i="2"/>
  <c r="E183" i="2"/>
  <c r="D183" i="2"/>
  <c r="C183" i="2"/>
  <c r="B183" i="2"/>
  <c r="V182" i="2"/>
  <c r="T182" i="2"/>
  <c r="O182" i="2"/>
  <c r="L182" i="2"/>
  <c r="K182" i="2"/>
  <c r="J182" i="2"/>
  <c r="I182" i="2"/>
  <c r="H182" i="2"/>
  <c r="R182" i="2" s="1"/>
  <c r="G182" i="2"/>
  <c r="F182" i="2"/>
  <c r="E182" i="2"/>
  <c r="D182" i="2"/>
  <c r="C182" i="2"/>
  <c r="B182" i="2"/>
  <c r="V181" i="2"/>
  <c r="T181" i="2"/>
  <c r="O181" i="2"/>
  <c r="L181" i="2"/>
  <c r="K181" i="2"/>
  <c r="J181" i="2"/>
  <c r="I181" i="2"/>
  <c r="H181" i="2"/>
  <c r="R181" i="2" s="1"/>
  <c r="G181" i="2"/>
  <c r="F181" i="2"/>
  <c r="E181" i="2"/>
  <c r="D181" i="2"/>
  <c r="C181" i="2"/>
  <c r="B181" i="2"/>
  <c r="V180" i="2"/>
  <c r="T180" i="2"/>
  <c r="O180" i="2"/>
  <c r="L180" i="2"/>
  <c r="K180" i="2"/>
  <c r="J180" i="2"/>
  <c r="I180" i="2"/>
  <c r="H180" i="2"/>
  <c r="G180" i="2"/>
  <c r="F180" i="2"/>
  <c r="E180" i="2"/>
  <c r="D180" i="2"/>
  <c r="C180" i="2"/>
  <c r="B180" i="2"/>
  <c r="V179" i="2"/>
  <c r="T179" i="2"/>
  <c r="O179" i="2"/>
  <c r="L179" i="2"/>
  <c r="K179" i="2"/>
  <c r="J179" i="2"/>
  <c r="I179" i="2"/>
  <c r="H179" i="2"/>
  <c r="R179" i="2" s="1"/>
  <c r="G179" i="2"/>
  <c r="F179" i="2"/>
  <c r="E179" i="2"/>
  <c r="D179" i="2"/>
  <c r="C179" i="2"/>
  <c r="B179" i="2"/>
  <c r="V178" i="2"/>
  <c r="T178" i="2"/>
  <c r="O178" i="2"/>
  <c r="L178" i="2"/>
  <c r="K178" i="2"/>
  <c r="J178" i="2"/>
  <c r="I178" i="2"/>
  <c r="H178" i="2"/>
  <c r="G178" i="2"/>
  <c r="F178" i="2"/>
  <c r="E178" i="2"/>
  <c r="D178" i="2"/>
  <c r="C178" i="2"/>
  <c r="B178" i="2"/>
  <c r="V177" i="2"/>
  <c r="T177" i="2"/>
  <c r="O177" i="2"/>
  <c r="L177" i="2"/>
  <c r="K177" i="2"/>
  <c r="J177" i="2"/>
  <c r="I177" i="2"/>
  <c r="H177" i="2"/>
  <c r="G177" i="2"/>
  <c r="F177" i="2"/>
  <c r="E177" i="2"/>
  <c r="D177" i="2"/>
  <c r="C177" i="2"/>
  <c r="B177" i="2"/>
  <c r="V176" i="2"/>
  <c r="T176" i="2"/>
  <c r="O176" i="2"/>
  <c r="L176" i="2"/>
  <c r="K176" i="2"/>
  <c r="J176" i="2"/>
  <c r="I176" i="2"/>
  <c r="H176" i="2"/>
  <c r="R176" i="2" s="1"/>
  <c r="G176" i="2"/>
  <c r="F176" i="2"/>
  <c r="E176" i="2"/>
  <c r="D176" i="2"/>
  <c r="C176" i="2"/>
  <c r="B176" i="2"/>
  <c r="V175" i="2"/>
  <c r="T175" i="2"/>
  <c r="O175" i="2"/>
  <c r="L175" i="2"/>
  <c r="K175" i="2"/>
  <c r="J175" i="2"/>
  <c r="I175" i="2"/>
  <c r="H175" i="2"/>
  <c r="R175" i="2" s="1"/>
  <c r="G175" i="2"/>
  <c r="F175" i="2"/>
  <c r="E175" i="2"/>
  <c r="D175" i="2"/>
  <c r="C175" i="2"/>
  <c r="B175" i="2"/>
  <c r="V174" i="2"/>
  <c r="T174" i="2"/>
  <c r="O174" i="2"/>
  <c r="L174" i="2"/>
  <c r="K174" i="2"/>
  <c r="J174" i="2"/>
  <c r="I174" i="2"/>
  <c r="H174" i="2"/>
  <c r="R174" i="2" s="1"/>
  <c r="G174" i="2"/>
  <c r="F174" i="2"/>
  <c r="E174" i="2"/>
  <c r="D174" i="2"/>
  <c r="C174" i="2"/>
  <c r="B174" i="2"/>
  <c r="V173" i="2"/>
  <c r="T173" i="2"/>
  <c r="O173" i="2"/>
  <c r="L173" i="2"/>
  <c r="K173" i="2"/>
  <c r="J173" i="2"/>
  <c r="I173" i="2"/>
  <c r="H173" i="2"/>
  <c r="R173" i="2" s="1"/>
  <c r="G173" i="2"/>
  <c r="F173" i="2"/>
  <c r="E173" i="2"/>
  <c r="D173" i="2"/>
  <c r="C173" i="2"/>
  <c r="B173" i="2"/>
  <c r="V172" i="2"/>
  <c r="T172" i="2"/>
  <c r="O172" i="2"/>
  <c r="L172" i="2"/>
  <c r="K172" i="2"/>
  <c r="J172" i="2"/>
  <c r="I172" i="2"/>
  <c r="H172" i="2"/>
  <c r="G172" i="2"/>
  <c r="F172" i="2"/>
  <c r="E172" i="2"/>
  <c r="D172" i="2"/>
  <c r="C172" i="2"/>
  <c r="B172" i="2"/>
  <c r="V171" i="2"/>
  <c r="T171" i="2"/>
  <c r="O171" i="2"/>
  <c r="L171" i="2"/>
  <c r="K171" i="2"/>
  <c r="J171" i="2"/>
  <c r="I171" i="2"/>
  <c r="H171" i="2"/>
  <c r="R171" i="2" s="1"/>
  <c r="G171" i="2"/>
  <c r="F171" i="2"/>
  <c r="E171" i="2"/>
  <c r="D171" i="2"/>
  <c r="C171" i="2"/>
  <c r="B171" i="2"/>
  <c r="V170" i="2"/>
  <c r="T170" i="2"/>
  <c r="O170" i="2"/>
  <c r="L170" i="2"/>
  <c r="K170" i="2"/>
  <c r="J170" i="2"/>
  <c r="I170" i="2"/>
  <c r="H170" i="2"/>
  <c r="R170" i="2" s="1"/>
  <c r="G170" i="2"/>
  <c r="F170" i="2"/>
  <c r="E170" i="2"/>
  <c r="D170" i="2"/>
  <c r="C170" i="2"/>
  <c r="B170" i="2"/>
  <c r="V169" i="2"/>
  <c r="T169" i="2"/>
  <c r="O169" i="2"/>
  <c r="L169" i="2"/>
  <c r="K169" i="2"/>
  <c r="J169" i="2"/>
  <c r="I169" i="2"/>
  <c r="H169" i="2"/>
  <c r="G169" i="2"/>
  <c r="F169" i="2"/>
  <c r="E169" i="2"/>
  <c r="D169" i="2"/>
  <c r="C169" i="2"/>
  <c r="B169" i="2"/>
  <c r="V168" i="2"/>
  <c r="T168" i="2"/>
  <c r="O168" i="2"/>
  <c r="L168" i="2"/>
  <c r="K168" i="2"/>
  <c r="J168" i="2"/>
  <c r="I168" i="2"/>
  <c r="H168" i="2"/>
  <c r="R168" i="2" s="1"/>
  <c r="G168" i="2"/>
  <c r="F168" i="2"/>
  <c r="E168" i="2"/>
  <c r="D168" i="2"/>
  <c r="C168" i="2"/>
  <c r="B168" i="2"/>
  <c r="V167" i="2"/>
  <c r="T167" i="2"/>
  <c r="O167" i="2"/>
  <c r="L167" i="2"/>
  <c r="K167" i="2"/>
  <c r="J167" i="2"/>
  <c r="I167" i="2"/>
  <c r="H167" i="2"/>
  <c r="G167" i="2"/>
  <c r="F167" i="2"/>
  <c r="E167" i="2"/>
  <c r="D167" i="2"/>
  <c r="C167" i="2"/>
  <c r="B167" i="2"/>
  <c r="V166" i="2"/>
  <c r="T166" i="2"/>
  <c r="O166" i="2"/>
  <c r="L166" i="2"/>
  <c r="K166" i="2"/>
  <c r="J166" i="2"/>
  <c r="I166" i="2"/>
  <c r="H166" i="2"/>
  <c r="G166" i="2"/>
  <c r="F166" i="2"/>
  <c r="E166" i="2"/>
  <c r="D166" i="2"/>
  <c r="C166" i="2"/>
  <c r="B166" i="2"/>
  <c r="V165" i="2"/>
  <c r="T165" i="2"/>
  <c r="O165" i="2"/>
  <c r="L165" i="2"/>
  <c r="K165" i="2"/>
  <c r="J165" i="2"/>
  <c r="I165" i="2"/>
  <c r="H165" i="2"/>
  <c r="G165" i="2"/>
  <c r="F165" i="2"/>
  <c r="E165" i="2"/>
  <c r="D165" i="2"/>
  <c r="C165" i="2"/>
  <c r="B165" i="2"/>
  <c r="V164" i="2"/>
  <c r="T164" i="2"/>
  <c r="O164" i="2"/>
  <c r="L164" i="2"/>
  <c r="K164" i="2"/>
  <c r="J164" i="2"/>
  <c r="I164" i="2"/>
  <c r="H164" i="2"/>
  <c r="G164" i="2"/>
  <c r="F164" i="2"/>
  <c r="E164" i="2"/>
  <c r="D164" i="2"/>
  <c r="C164" i="2"/>
  <c r="B164" i="2"/>
  <c r="V163" i="2"/>
  <c r="T163" i="2"/>
  <c r="O163" i="2"/>
  <c r="L163" i="2"/>
  <c r="K163" i="2"/>
  <c r="J163" i="2"/>
  <c r="I163" i="2"/>
  <c r="H163" i="2"/>
  <c r="R163" i="2" s="1"/>
  <c r="G163" i="2"/>
  <c r="F163" i="2"/>
  <c r="E163" i="2"/>
  <c r="D163" i="2"/>
  <c r="C163" i="2"/>
  <c r="B163" i="2"/>
  <c r="V162" i="2"/>
  <c r="T162" i="2"/>
  <c r="O162" i="2"/>
  <c r="L162" i="2"/>
  <c r="K162" i="2"/>
  <c r="J162" i="2"/>
  <c r="I162" i="2"/>
  <c r="H162" i="2"/>
  <c r="R162" i="2" s="1"/>
  <c r="G162" i="2"/>
  <c r="F162" i="2"/>
  <c r="E162" i="2"/>
  <c r="D162" i="2"/>
  <c r="C162" i="2"/>
  <c r="B162" i="2"/>
  <c r="V161" i="2"/>
  <c r="T161" i="2"/>
  <c r="O161" i="2"/>
  <c r="L161" i="2"/>
  <c r="K161" i="2"/>
  <c r="J161" i="2"/>
  <c r="I161" i="2"/>
  <c r="H161" i="2"/>
  <c r="G161" i="2"/>
  <c r="F161" i="2"/>
  <c r="E161" i="2"/>
  <c r="D161" i="2"/>
  <c r="C161" i="2"/>
  <c r="B161" i="2"/>
  <c r="V160" i="2"/>
  <c r="T160" i="2"/>
  <c r="O160" i="2"/>
  <c r="L160" i="2"/>
  <c r="K160" i="2"/>
  <c r="J160" i="2"/>
  <c r="I160" i="2"/>
  <c r="H160" i="2"/>
  <c r="R160" i="2" s="1"/>
  <c r="G160" i="2"/>
  <c r="F160" i="2"/>
  <c r="E160" i="2"/>
  <c r="D160" i="2"/>
  <c r="C160" i="2"/>
  <c r="B160" i="2"/>
  <c r="V159" i="2"/>
  <c r="T159" i="2"/>
  <c r="O159" i="2"/>
  <c r="L159" i="2"/>
  <c r="K159" i="2"/>
  <c r="J159" i="2"/>
  <c r="I159" i="2"/>
  <c r="H159" i="2"/>
  <c r="R159" i="2" s="1"/>
  <c r="G159" i="2"/>
  <c r="F159" i="2"/>
  <c r="E159" i="2"/>
  <c r="D159" i="2"/>
  <c r="C159" i="2"/>
  <c r="B159" i="2"/>
  <c r="V158" i="2"/>
  <c r="T158" i="2"/>
  <c r="O158" i="2"/>
  <c r="L158" i="2"/>
  <c r="K158" i="2"/>
  <c r="J158" i="2"/>
  <c r="I158" i="2"/>
  <c r="H158" i="2"/>
  <c r="R158" i="2" s="1"/>
  <c r="G158" i="2"/>
  <c r="F158" i="2"/>
  <c r="E158" i="2"/>
  <c r="D158" i="2"/>
  <c r="C158" i="2"/>
  <c r="B158" i="2"/>
  <c r="V157" i="2"/>
  <c r="T157" i="2"/>
  <c r="O157" i="2"/>
  <c r="L157" i="2"/>
  <c r="K157" i="2"/>
  <c r="J157" i="2"/>
  <c r="I157" i="2"/>
  <c r="H157" i="2"/>
  <c r="G157" i="2"/>
  <c r="F157" i="2"/>
  <c r="E157" i="2"/>
  <c r="D157" i="2"/>
  <c r="C157" i="2"/>
  <c r="B157" i="2"/>
  <c r="V156" i="2"/>
  <c r="T156" i="2"/>
  <c r="O156" i="2"/>
  <c r="L156" i="2"/>
  <c r="K156" i="2"/>
  <c r="J156" i="2"/>
  <c r="I156" i="2"/>
  <c r="H156" i="2"/>
  <c r="G156" i="2"/>
  <c r="F156" i="2"/>
  <c r="E156" i="2"/>
  <c r="D156" i="2"/>
  <c r="C156" i="2"/>
  <c r="B156" i="2"/>
  <c r="V155" i="2"/>
  <c r="T155" i="2"/>
  <c r="O155" i="2"/>
  <c r="L155" i="2"/>
  <c r="K155" i="2"/>
  <c r="J155" i="2"/>
  <c r="I155" i="2"/>
  <c r="H155" i="2"/>
  <c r="R155" i="2" s="1"/>
  <c r="G155" i="2"/>
  <c r="F155" i="2"/>
  <c r="E155" i="2"/>
  <c r="D155" i="2"/>
  <c r="C155" i="2"/>
  <c r="B155" i="2"/>
  <c r="V154" i="2"/>
  <c r="T154" i="2"/>
  <c r="O154" i="2"/>
  <c r="L154" i="2"/>
  <c r="K154" i="2"/>
  <c r="J154" i="2"/>
  <c r="I154" i="2"/>
  <c r="H154" i="2"/>
  <c r="R154" i="2" s="1"/>
  <c r="G154" i="2"/>
  <c r="F154" i="2"/>
  <c r="E154" i="2"/>
  <c r="D154" i="2"/>
  <c r="C154" i="2"/>
  <c r="B154" i="2"/>
  <c r="V153" i="2"/>
  <c r="T153" i="2"/>
  <c r="O153" i="2"/>
  <c r="L153" i="2"/>
  <c r="K153" i="2"/>
  <c r="J153" i="2"/>
  <c r="I153" i="2"/>
  <c r="H153" i="2"/>
  <c r="G153" i="2"/>
  <c r="F153" i="2"/>
  <c r="E153" i="2"/>
  <c r="D153" i="2"/>
  <c r="C153" i="2"/>
  <c r="B153" i="2"/>
  <c r="V152" i="2"/>
  <c r="T152" i="2"/>
  <c r="O152" i="2"/>
  <c r="L152" i="2"/>
  <c r="K152" i="2"/>
  <c r="J152" i="2"/>
  <c r="I152" i="2"/>
  <c r="H152" i="2"/>
  <c r="R152" i="2" s="1"/>
  <c r="G152" i="2"/>
  <c r="F152" i="2"/>
  <c r="E152" i="2"/>
  <c r="D152" i="2"/>
  <c r="C152" i="2"/>
  <c r="B152" i="2"/>
  <c r="V151" i="2"/>
  <c r="T151" i="2"/>
  <c r="O151" i="2"/>
  <c r="L151" i="2"/>
  <c r="K151" i="2"/>
  <c r="J151" i="2"/>
  <c r="I151" i="2"/>
  <c r="H151" i="2"/>
  <c r="R151" i="2" s="1"/>
  <c r="G151" i="2"/>
  <c r="F151" i="2"/>
  <c r="E151" i="2"/>
  <c r="D151" i="2"/>
  <c r="C151" i="2"/>
  <c r="B151" i="2"/>
  <c r="V150" i="2"/>
  <c r="T150" i="2"/>
  <c r="O150" i="2"/>
  <c r="L150" i="2"/>
  <c r="K150" i="2"/>
  <c r="J150" i="2"/>
  <c r="I150" i="2"/>
  <c r="H150" i="2"/>
  <c r="R150" i="2" s="1"/>
  <c r="G150" i="2"/>
  <c r="F150" i="2"/>
  <c r="E150" i="2"/>
  <c r="D150" i="2"/>
  <c r="C150" i="2"/>
  <c r="B150" i="2"/>
  <c r="V149" i="2"/>
  <c r="T149" i="2"/>
  <c r="O149" i="2"/>
  <c r="L149" i="2"/>
  <c r="K149" i="2"/>
  <c r="J149" i="2"/>
  <c r="I149" i="2"/>
  <c r="H149" i="2"/>
  <c r="R149" i="2" s="1"/>
  <c r="G149" i="2"/>
  <c r="F149" i="2"/>
  <c r="E149" i="2"/>
  <c r="D149" i="2"/>
  <c r="C149" i="2"/>
  <c r="B149" i="2"/>
  <c r="V148" i="2"/>
  <c r="T148" i="2"/>
  <c r="O148" i="2"/>
  <c r="L148" i="2"/>
  <c r="K148" i="2"/>
  <c r="J148" i="2"/>
  <c r="I148" i="2"/>
  <c r="H148" i="2"/>
  <c r="G148" i="2"/>
  <c r="F148" i="2"/>
  <c r="E148" i="2"/>
  <c r="D148" i="2"/>
  <c r="C148" i="2"/>
  <c r="B148" i="2"/>
  <c r="V147" i="2"/>
  <c r="T147" i="2"/>
  <c r="O147" i="2"/>
  <c r="L147" i="2"/>
  <c r="K147" i="2"/>
  <c r="J147" i="2"/>
  <c r="I147" i="2"/>
  <c r="H147" i="2"/>
  <c r="R147" i="2" s="1"/>
  <c r="G147" i="2"/>
  <c r="F147" i="2"/>
  <c r="E147" i="2"/>
  <c r="D147" i="2"/>
  <c r="C147" i="2"/>
  <c r="B147" i="2"/>
  <c r="V146" i="2"/>
  <c r="T146" i="2"/>
  <c r="O146" i="2"/>
  <c r="L146" i="2"/>
  <c r="K146" i="2"/>
  <c r="J146" i="2"/>
  <c r="I146" i="2"/>
  <c r="H146" i="2"/>
  <c r="R146" i="2" s="1"/>
  <c r="G146" i="2"/>
  <c r="F146" i="2"/>
  <c r="E146" i="2"/>
  <c r="D146" i="2"/>
  <c r="C146" i="2"/>
  <c r="B146" i="2"/>
  <c r="V145" i="2"/>
  <c r="T145" i="2"/>
  <c r="O145" i="2"/>
  <c r="L145" i="2"/>
  <c r="K145" i="2"/>
  <c r="J145" i="2"/>
  <c r="I145" i="2"/>
  <c r="H145" i="2"/>
  <c r="G145" i="2"/>
  <c r="F145" i="2"/>
  <c r="E145" i="2"/>
  <c r="D145" i="2"/>
  <c r="C145" i="2"/>
  <c r="B145" i="2"/>
  <c r="V144" i="2"/>
  <c r="T144" i="2"/>
  <c r="O144" i="2"/>
  <c r="L144" i="2"/>
  <c r="K144" i="2"/>
  <c r="J144" i="2"/>
  <c r="I144" i="2"/>
  <c r="H144" i="2"/>
  <c r="R144" i="2" s="1"/>
  <c r="G144" i="2"/>
  <c r="F144" i="2"/>
  <c r="E144" i="2"/>
  <c r="D144" i="2"/>
  <c r="C144" i="2"/>
  <c r="B144" i="2"/>
  <c r="V143" i="2"/>
  <c r="T143" i="2"/>
  <c r="O143" i="2"/>
  <c r="L143" i="2"/>
  <c r="K143" i="2"/>
  <c r="J143" i="2"/>
  <c r="I143" i="2"/>
  <c r="H143" i="2"/>
  <c r="R143" i="2" s="1"/>
  <c r="G143" i="2"/>
  <c r="F143" i="2"/>
  <c r="E143" i="2"/>
  <c r="D143" i="2"/>
  <c r="C143" i="2"/>
  <c r="B143" i="2"/>
  <c r="V142" i="2"/>
  <c r="T142" i="2"/>
  <c r="O142" i="2"/>
  <c r="L142" i="2"/>
  <c r="K142" i="2"/>
  <c r="J142" i="2"/>
  <c r="I142" i="2"/>
  <c r="H142" i="2"/>
  <c r="G142" i="2"/>
  <c r="F142" i="2"/>
  <c r="E142" i="2"/>
  <c r="D142" i="2"/>
  <c r="C142" i="2"/>
  <c r="B142" i="2"/>
  <c r="V141" i="2"/>
  <c r="T141" i="2"/>
  <c r="O141" i="2"/>
  <c r="L141" i="2"/>
  <c r="K141" i="2"/>
  <c r="J141" i="2"/>
  <c r="I141" i="2"/>
  <c r="H141" i="2"/>
  <c r="R141" i="2" s="1"/>
  <c r="G141" i="2"/>
  <c r="F141" i="2"/>
  <c r="E141" i="2"/>
  <c r="D141" i="2"/>
  <c r="C141" i="2"/>
  <c r="B141" i="2"/>
  <c r="V140" i="2"/>
  <c r="T140" i="2"/>
  <c r="O140" i="2"/>
  <c r="L140" i="2"/>
  <c r="K140" i="2"/>
  <c r="J140" i="2"/>
  <c r="I140" i="2"/>
  <c r="H140" i="2"/>
  <c r="G140" i="2"/>
  <c r="F140" i="2"/>
  <c r="E140" i="2"/>
  <c r="D140" i="2"/>
  <c r="C140" i="2"/>
  <c r="B140" i="2"/>
  <c r="V139" i="2"/>
  <c r="T139" i="2"/>
  <c r="O139" i="2"/>
  <c r="L139" i="2"/>
  <c r="K139" i="2"/>
  <c r="J139" i="2"/>
  <c r="I139" i="2"/>
  <c r="H139" i="2"/>
  <c r="R139" i="2" s="1"/>
  <c r="G139" i="2"/>
  <c r="F139" i="2"/>
  <c r="E139" i="2"/>
  <c r="D139" i="2"/>
  <c r="C139" i="2"/>
  <c r="B139" i="2"/>
  <c r="V138" i="2"/>
  <c r="T138" i="2"/>
  <c r="O138" i="2"/>
  <c r="L138" i="2"/>
  <c r="K138" i="2"/>
  <c r="J138" i="2"/>
  <c r="I138" i="2"/>
  <c r="H138" i="2"/>
  <c r="R138" i="2" s="1"/>
  <c r="G138" i="2"/>
  <c r="F138" i="2"/>
  <c r="E138" i="2"/>
  <c r="D138" i="2"/>
  <c r="C138" i="2"/>
  <c r="B138" i="2"/>
  <c r="V137" i="2"/>
  <c r="T137" i="2"/>
  <c r="O137" i="2"/>
  <c r="L137" i="2"/>
  <c r="K137" i="2"/>
  <c r="J137" i="2"/>
  <c r="I137" i="2"/>
  <c r="H137" i="2"/>
  <c r="G137" i="2"/>
  <c r="F137" i="2"/>
  <c r="E137" i="2"/>
  <c r="D137" i="2"/>
  <c r="C137" i="2"/>
  <c r="B137" i="2"/>
  <c r="V136" i="2"/>
  <c r="T136" i="2"/>
  <c r="O136" i="2"/>
  <c r="L136" i="2"/>
  <c r="K136" i="2"/>
  <c r="J136" i="2"/>
  <c r="I136" i="2"/>
  <c r="H136" i="2"/>
  <c r="R136" i="2" s="1"/>
  <c r="G136" i="2"/>
  <c r="F136" i="2"/>
  <c r="E136" i="2"/>
  <c r="D136" i="2"/>
  <c r="C136" i="2"/>
  <c r="B136" i="2"/>
  <c r="V135" i="2"/>
  <c r="T135" i="2"/>
  <c r="O135" i="2"/>
  <c r="L135" i="2"/>
  <c r="K135" i="2"/>
  <c r="J135" i="2"/>
  <c r="I135" i="2"/>
  <c r="H135" i="2"/>
  <c r="R135" i="2" s="1"/>
  <c r="G135" i="2"/>
  <c r="F135" i="2"/>
  <c r="E135" i="2"/>
  <c r="D135" i="2"/>
  <c r="C135" i="2"/>
  <c r="B135" i="2"/>
  <c r="V134" i="2"/>
  <c r="T134" i="2"/>
  <c r="O134" i="2"/>
  <c r="L134" i="2"/>
  <c r="K134" i="2"/>
  <c r="J134" i="2"/>
  <c r="I134" i="2"/>
  <c r="H134" i="2"/>
  <c r="R134" i="2" s="1"/>
  <c r="G134" i="2"/>
  <c r="F134" i="2"/>
  <c r="E134" i="2"/>
  <c r="D134" i="2"/>
  <c r="C134" i="2"/>
  <c r="B134" i="2"/>
  <c r="V133" i="2"/>
  <c r="T133" i="2"/>
  <c r="O133" i="2"/>
  <c r="L133" i="2"/>
  <c r="K133" i="2"/>
  <c r="J133" i="2"/>
  <c r="I133" i="2"/>
  <c r="H133" i="2"/>
  <c r="G133" i="2"/>
  <c r="F133" i="2"/>
  <c r="E133" i="2"/>
  <c r="D133" i="2"/>
  <c r="C133" i="2"/>
  <c r="B133" i="2"/>
  <c r="V132" i="2"/>
  <c r="T132" i="2"/>
  <c r="O132" i="2"/>
  <c r="L132" i="2"/>
  <c r="K132" i="2"/>
  <c r="J132" i="2"/>
  <c r="I132" i="2"/>
  <c r="H132" i="2"/>
  <c r="G132" i="2"/>
  <c r="F132" i="2"/>
  <c r="E132" i="2"/>
  <c r="D132" i="2"/>
  <c r="C132" i="2"/>
  <c r="B132" i="2"/>
  <c r="V131" i="2"/>
  <c r="T131" i="2"/>
  <c r="O131" i="2"/>
  <c r="L131" i="2"/>
  <c r="K131" i="2"/>
  <c r="J131" i="2"/>
  <c r="I131" i="2"/>
  <c r="H131" i="2"/>
  <c r="R131" i="2" s="1"/>
  <c r="G131" i="2"/>
  <c r="F131" i="2"/>
  <c r="E131" i="2"/>
  <c r="D131" i="2"/>
  <c r="C131" i="2"/>
  <c r="B131" i="2"/>
  <c r="V130" i="2"/>
  <c r="T130" i="2"/>
  <c r="O130" i="2"/>
  <c r="L130" i="2"/>
  <c r="K130" i="2"/>
  <c r="J130" i="2"/>
  <c r="I130" i="2"/>
  <c r="H130" i="2"/>
  <c r="R130" i="2" s="1"/>
  <c r="G130" i="2"/>
  <c r="F130" i="2"/>
  <c r="E130" i="2"/>
  <c r="D130" i="2"/>
  <c r="C130" i="2"/>
  <c r="B130" i="2"/>
  <c r="V129" i="2"/>
  <c r="T129" i="2"/>
  <c r="O129" i="2"/>
  <c r="L129" i="2"/>
  <c r="K129" i="2"/>
  <c r="J129" i="2"/>
  <c r="I129" i="2"/>
  <c r="H129" i="2"/>
  <c r="G129" i="2"/>
  <c r="F129" i="2"/>
  <c r="E129" i="2"/>
  <c r="D129" i="2"/>
  <c r="C129" i="2"/>
  <c r="B129" i="2"/>
  <c r="V128" i="2"/>
  <c r="T128" i="2"/>
  <c r="O128" i="2"/>
  <c r="L128" i="2"/>
  <c r="K128" i="2"/>
  <c r="J128" i="2"/>
  <c r="I128" i="2"/>
  <c r="H128" i="2"/>
  <c r="R128" i="2" s="1"/>
  <c r="G128" i="2"/>
  <c r="F128" i="2"/>
  <c r="E128" i="2"/>
  <c r="D128" i="2"/>
  <c r="C128" i="2"/>
  <c r="B128" i="2"/>
  <c r="V127" i="2"/>
  <c r="T127" i="2"/>
  <c r="O127" i="2"/>
  <c r="L127" i="2"/>
  <c r="K127" i="2"/>
  <c r="J127" i="2"/>
  <c r="I127" i="2"/>
  <c r="H127" i="2"/>
  <c r="R127" i="2" s="1"/>
  <c r="G127" i="2"/>
  <c r="F127" i="2"/>
  <c r="E127" i="2"/>
  <c r="D127" i="2"/>
  <c r="C127" i="2"/>
  <c r="B127" i="2"/>
  <c r="V126" i="2"/>
  <c r="T126" i="2"/>
  <c r="O126" i="2"/>
  <c r="L126" i="2"/>
  <c r="K126" i="2"/>
  <c r="J126" i="2"/>
  <c r="I126" i="2"/>
  <c r="H126" i="2"/>
  <c r="G126" i="2"/>
  <c r="F126" i="2"/>
  <c r="E126" i="2"/>
  <c r="D126" i="2"/>
  <c r="C126" i="2"/>
  <c r="B126" i="2"/>
  <c r="V125" i="2"/>
  <c r="T125" i="2"/>
  <c r="O125" i="2"/>
  <c r="L125" i="2"/>
  <c r="K125" i="2"/>
  <c r="J125" i="2"/>
  <c r="I125" i="2"/>
  <c r="H125" i="2"/>
  <c r="G125" i="2"/>
  <c r="F125" i="2"/>
  <c r="E125" i="2"/>
  <c r="D125" i="2"/>
  <c r="C125" i="2"/>
  <c r="B125" i="2"/>
  <c r="V124" i="2"/>
  <c r="T124" i="2"/>
  <c r="O124" i="2"/>
  <c r="L124" i="2"/>
  <c r="K124" i="2"/>
  <c r="J124" i="2"/>
  <c r="I124" i="2"/>
  <c r="H124" i="2"/>
  <c r="G124" i="2"/>
  <c r="F124" i="2"/>
  <c r="E124" i="2"/>
  <c r="D124" i="2"/>
  <c r="C124" i="2"/>
  <c r="B124" i="2"/>
  <c r="V123" i="2"/>
  <c r="T123" i="2"/>
  <c r="O123" i="2"/>
  <c r="L123" i="2"/>
  <c r="K123" i="2"/>
  <c r="J123" i="2"/>
  <c r="I123" i="2"/>
  <c r="H123" i="2"/>
  <c r="R123" i="2" s="1"/>
  <c r="G123" i="2"/>
  <c r="F123" i="2"/>
  <c r="E123" i="2"/>
  <c r="D123" i="2"/>
  <c r="C123" i="2"/>
  <c r="B123" i="2"/>
  <c r="V122" i="2"/>
  <c r="T122" i="2"/>
  <c r="O122" i="2"/>
  <c r="L122" i="2"/>
  <c r="K122" i="2"/>
  <c r="J122" i="2"/>
  <c r="I122" i="2"/>
  <c r="H122" i="2"/>
  <c r="R122" i="2" s="1"/>
  <c r="G122" i="2"/>
  <c r="F122" i="2"/>
  <c r="E122" i="2"/>
  <c r="D122" i="2"/>
  <c r="C122" i="2"/>
  <c r="B122" i="2"/>
  <c r="V121" i="2"/>
  <c r="T121" i="2"/>
  <c r="O121" i="2"/>
  <c r="L121" i="2"/>
  <c r="K121" i="2"/>
  <c r="J121" i="2"/>
  <c r="I121" i="2"/>
  <c r="H121" i="2"/>
  <c r="G121" i="2"/>
  <c r="F121" i="2"/>
  <c r="E121" i="2"/>
  <c r="D121" i="2"/>
  <c r="C121" i="2"/>
  <c r="B121" i="2"/>
  <c r="V120" i="2"/>
  <c r="T120" i="2"/>
  <c r="O120" i="2"/>
  <c r="L120" i="2"/>
  <c r="K120" i="2"/>
  <c r="J120" i="2"/>
  <c r="I120" i="2"/>
  <c r="H120" i="2"/>
  <c r="R120" i="2" s="1"/>
  <c r="G120" i="2"/>
  <c r="F120" i="2"/>
  <c r="E120" i="2"/>
  <c r="D120" i="2"/>
  <c r="C120" i="2"/>
  <c r="B120" i="2"/>
  <c r="V119" i="2"/>
  <c r="T119" i="2"/>
  <c r="O119" i="2"/>
  <c r="L119" i="2"/>
  <c r="K119" i="2"/>
  <c r="J119" i="2"/>
  <c r="I119" i="2"/>
  <c r="H119" i="2"/>
  <c r="R119" i="2" s="1"/>
  <c r="G119" i="2"/>
  <c r="F119" i="2"/>
  <c r="E119" i="2"/>
  <c r="D119" i="2"/>
  <c r="C119" i="2"/>
  <c r="B119" i="2"/>
  <c r="V118" i="2"/>
  <c r="T118" i="2"/>
  <c r="O118" i="2"/>
  <c r="L118" i="2"/>
  <c r="K118" i="2"/>
  <c r="J118" i="2"/>
  <c r="I118" i="2"/>
  <c r="H118" i="2"/>
  <c r="G118" i="2"/>
  <c r="F118" i="2"/>
  <c r="E118" i="2"/>
  <c r="D118" i="2"/>
  <c r="C118" i="2"/>
  <c r="B118" i="2"/>
  <c r="V117" i="2"/>
  <c r="T117" i="2"/>
  <c r="O117" i="2"/>
  <c r="L117" i="2"/>
  <c r="K117" i="2"/>
  <c r="J117" i="2"/>
  <c r="I117" i="2"/>
  <c r="H117" i="2"/>
  <c r="G117" i="2"/>
  <c r="F117" i="2"/>
  <c r="E117" i="2"/>
  <c r="D117" i="2"/>
  <c r="C117" i="2"/>
  <c r="B117" i="2"/>
  <c r="V116" i="2"/>
  <c r="T116" i="2"/>
  <c r="O116" i="2"/>
  <c r="L116" i="2"/>
  <c r="K116" i="2"/>
  <c r="J116" i="2"/>
  <c r="I116" i="2"/>
  <c r="H116" i="2"/>
  <c r="G116" i="2"/>
  <c r="F116" i="2"/>
  <c r="E116" i="2"/>
  <c r="D116" i="2"/>
  <c r="C116" i="2"/>
  <c r="B116" i="2"/>
  <c r="V115" i="2"/>
  <c r="T115" i="2"/>
  <c r="O115" i="2"/>
  <c r="L115" i="2"/>
  <c r="K115" i="2"/>
  <c r="J115" i="2"/>
  <c r="I115" i="2"/>
  <c r="H115" i="2"/>
  <c r="R115" i="2" s="1"/>
  <c r="G115" i="2"/>
  <c r="F115" i="2"/>
  <c r="E115" i="2"/>
  <c r="D115" i="2"/>
  <c r="C115" i="2"/>
  <c r="B115" i="2"/>
  <c r="V114" i="2"/>
  <c r="T114" i="2"/>
  <c r="O114" i="2"/>
  <c r="L114" i="2"/>
  <c r="K114" i="2"/>
  <c r="J114" i="2"/>
  <c r="I114" i="2"/>
  <c r="H114" i="2"/>
  <c r="G114" i="2"/>
  <c r="F114" i="2"/>
  <c r="E114" i="2"/>
  <c r="D114" i="2"/>
  <c r="C114" i="2"/>
  <c r="B114" i="2"/>
  <c r="V113" i="2"/>
  <c r="T113" i="2"/>
  <c r="O113" i="2"/>
  <c r="L113" i="2"/>
  <c r="K113" i="2"/>
  <c r="J113" i="2"/>
  <c r="I113" i="2"/>
  <c r="H113" i="2"/>
  <c r="G113" i="2"/>
  <c r="F113" i="2"/>
  <c r="E113" i="2"/>
  <c r="D113" i="2"/>
  <c r="C113" i="2"/>
  <c r="B113" i="2"/>
  <c r="V112" i="2"/>
  <c r="T112" i="2"/>
  <c r="O112" i="2"/>
  <c r="L112" i="2"/>
  <c r="K112" i="2"/>
  <c r="J112" i="2"/>
  <c r="I112" i="2"/>
  <c r="H112" i="2"/>
  <c r="R112" i="2" s="1"/>
  <c r="G112" i="2"/>
  <c r="F112" i="2"/>
  <c r="E112" i="2"/>
  <c r="D112" i="2"/>
  <c r="C112" i="2"/>
  <c r="B112" i="2"/>
  <c r="V111" i="2"/>
  <c r="T111" i="2"/>
  <c r="O111" i="2"/>
  <c r="L111" i="2"/>
  <c r="K111" i="2"/>
  <c r="J111" i="2"/>
  <c r="I111" i="2"/>
  <c r="H111" i="2"/>
  <c r="R111" i="2" s="1"/>
  <c r="G111" i="2"/>
  <c r="F111" i="2"/>
  <c r="E111" i="2"/>
  <c r="D111" i="2"/>
  <c r="C111" i="2"/>
  <c r="B111" i="2"/>
  <c r="V110" i="2"/>
  <c r="T110" i="2"/>
  <c r="O110" i="2"/>
  <c r="L110" i="2"/>
  <c r="K110" i="2"/>
  <c r="J110" i="2"/>
  <c r="I110" i="2"/>
  <c r="H110" i="2"/>
  <c r="R110" i="2" s="1"/>
  <c r="G110" i="2"/>
  <c r="F110" i="2"/>
  <c r="E110" i="2"/>
  <c r="D110" i="2"/>
  <c r="C110" i="2"/>
  <c r="B110" i="2"/>
  <c r="V109" i="2"/>
  <c r="T109" i="2"/>
  <c r="O109" i="2"/>
  <c r="L109" i="2"/>
  <c r="K109" i="2"/>
  <c r="J109" i="2"/>
  <c r="I109" i="2"/>
  <c r="H109" i="2"/>
  <c r="G109" i="2"/>
  <c r="F109" i="2"/>
  <c r="E109" i="2"/>
  <c r="D109" i="2"/>
  <c r="C109" i="2"/>
  <c r="B109" i="2"/>
  <c r="V108" i="2"/>
  <c r="T108" i="2"/>
  <c r="O108" i="2"/>
  <c r="L108" i="2"/>
  <c r="K108" i="2"/>
  <c r="J108" i="2"/>
  <c r="I108" i="2"/>
  <c r="H108" i="2"/>
  <c r="R108" i="2" s="1"/>
  <c r="G108" i="2"/>
  <c r="F108" i="2"/>
  <c r="E108" i="2"/>
  <c r="D108" i="2"/>
  <c r="C108" i="2"/>
  <c r="B108" i="2"/>
  <c r="V107" i="2"/>
  <c r="T107" i="2"/>
  <c r="O107" i="2"/>
  <c r="L107" i="2"/>
  <c r="K107" i="2"/>
  <c r="J107" i="2"/>
  <c r="I107" i="2"/>
  <c r="H107" i="2"/>
  <c r="G107" i="2"/>
  <c r="F107" i="2"/>
  <c r="E107" i="2"/>
  <c r="D107" i="2"/>
  <c r="C107" i="2"/>
  <c r="B107" i="2"/>
  <c r="V106" i="2"/>
  <c r="T106" i="2"/>
  <c r="O106" i="2"/>
  <c r="L106" i="2"/>
  <c r="K106" i="2"/>
  <c r="J106" i="2"/>
  <c r="I106" i="2"/>
  <c r="H106" i="2"/>
  <c r="G106" i="2"/>
  <c r="F106" i="2"/>
  <c r="E106" i="2"/>
  <c r="D106" i="2"/>
  <c r="C106" i="2"/>
  <c r="B106" i="2"/>
  <c r="V105" i="2"/>
  <c r="T105" i="2"/>
  <c r="O105" i="2"/>
  <c r="L105" i="2"/>
  <c r="K105" i="2"/>
  <c r="J105" i="2"/>
  <c r="I105" i="2"/>
  <c r="H105" i="2"/>
  <c r="G105" i="2"/>
  <c r="F105" i="2"/>
  <c r="E105" i="2"/>
  <c r="D105" i="2"/>
  <c r="C105" i="2"/>
  <c r="B105" i="2"/>
  <c r="V104" i="2"/>
  <c r="T104" i="2"/>
  <c r="O104" i="2"/>
  <c r="L104" i="2"/>
  <c r="K104" i="2"/>
  <c r="J104" i="2"/>
  <c r="I104" i="2"/>
  <c r="H104" i="2"/>
  <c r="G104" i="2"/>
  <c r="F104" i="2"/>
  <c r="E104" i="2"/>
  <c r="D104" i="2"/>
  <c r="C104" i="2"/>
  <c r="B104" i="2"/>
  <c r="V103" i="2"/>
  <c r="T103" i="2"/>
  <c r="O103" i="2"/>
  <c r="L103" i="2"/>
  <c r="K103" i="2"/>
  <c r="J103" i="2"/>
  <c r="I103" i="2"/>
  <c r="H103" i="2"/>
  <c r="R103" i="2" s="1"/>
  <c r="G103" i="2"/>
  <c r="F103" i="2"/>
  <c r="E103" i="2"/>
  <c r="D103" i="2"/>
  <c r="C103" i="2"/>
  <c r="B103" i="2"/>
  <c r="V102" i="2"/>
  <c r="T102" i="2"/>
  <c r="O102" i="2"/>
  <c r="L102" i="2"/>
  <c r="K102" i="2"/>
  <c r="J102" i="2"/>
  <c r="I102" i="2"/>
  <c r="H102" i="2"/>
  <c r="R102" i="2" s="1"/>
  <c r="G102" i="2"/>
  <c r="F102" i="2"/>
  <c r="E102" i="2"/>
  <c r="D102" i="2"/>
  <c r="C102" i="2"/>
  <c r="B102" i="2"/>
  <c r="V101" i="2"/>
  <c r="T101" i="2"/>
  <c r="O101" i="2"/>
  <c r="L101" i="2"/>
  <c r="K101" i="2"/>
  <c r="J101" i="2"/>
  <c r="I101" i="2"/>
  <c r="H101" i="2"/>
  <c r="R101" i="2" s="1"/>
  <c r="G101" i="2"/>
  <c r="F101" i="2"/>
  <c r="E101" i="2"/>
  <c r="D101" i="2"/>
  <c r="C101" i="2"/>
  <c r="B101" i="2"/>
  <c r="V100" i="2"/>
  <c r="T100" i="2"/>
  <c r="O100" i="2"/>
  <c r="L100" i="2"/>
  <c r="K100" i="2"/>
  <c r="J100" i="2"/>
  <c r="I100" i="2"/>
  <c r="H100" i="2"/>
  <c r="R100" i="2" s="1"/>
  <c r="G100" i="2"/>
  <c r="F100" i="2"/>
  <c r="E100" i="2"/>
  <c r="D100" i="2"/>
  <c r="C100" i="2"/>
  <c r="B100" i="2"/>
  <c r="V99" i="2"/>
  <c r="T99" i="2"/>
  <c r="O99" i="2"/>
  <c r="L99" i="2"/>
  <c r="K99" i="2"/>
  <c r="J99" i="2"/>
  <c r="I99" i="2"/>
  <c r="H99" i="2"/>
  <c r="G99" i="2"/>
  <c r="F99" i="2"/>
  <c r="E99" i="2"/>
  <c r="D99" i="2"/>
  <c r="C99" i="2"/>
  <c r="B99" i="2"/>
  <c r="V98" i="2"/>
  <c r="T98" i="2"/>
  <c r="O98" i="2"/>
  <c r="L98" i="2"/>
  <c r="K98" i="2"/>
  <c r="J98" i="2"/>
  <c r="I98" i="2"/>
  <c r="H98" i="2"/>
  <c r="R98" i="2" s="1"/>
  <c r="G98" i="2"/>
  <c r="F98" i="2"/>
  <c r="E98" i="2"/>
  <c r="D98" i="2"/>
  <c r="C98" i="2"/>
  <c r="B98" i="2"/>
  <c r="V97" i="2"/>
  <c r="T97" i="2"/>
  <c r="O97" i="2"/>
  <c r="L97" i="2"/>
  <c r="K97" i="2"/>
  <c r="J97" i="2"/>
  <c r="I97" i="2"/>
  <c r="H97" i="2"/>
  <c r="G97" i="2"/>
  <c r="F97" i="2"/>
  <c r="E97" i="2"/>
  <c r="D97" i="2"/>
  <c r="C97" i="2"/>
  <c r="B97" i="2"/>
  <c r="V96" i="2"/>
  <c r="T96" i="2"/>
  <c r="O96" i="2"/>
  <c r="L96" i="2"/>
  <c r="K96" i="2"/>
  <c r="J96" i="2"/>
  <c r="I96" i="2"/>
  <c r="H96" i="2"/>
  <c r="G96" i="2"/>
  <c r="F96" i="2"/>
  <c r="E96" i="2"/>
  <c r="D96" i="2"/>
  <c r="C96" i="2"/>
  <c r="B96" i="2"/>
  <c r="V95" i="2"/>
  <c r="T95" i="2"/>
  <c r="O95" i="2"/>
  <c r="L95" i="2"/>
  <c r="K95" i="2"/>
  <c r="J95" i="2"/>
  <c r="I95" i="2"/>
  <c r="H95" i="2"/>
  <c r="R95" i="2" s="1"/>
  <c r="G95" i="2"/>
  <c r="F95" i="2"/>
  <c r="E95" i="2"/>
  <c r="D95" i="2"/>
  <c r="C95" i="2"/>
  <c r="B95" i="2"/>
  <c r="V94" i="2"/>
  <c r="T94" i="2"/>
  <c r="O94" i="2"/>
  <c r="L94" i="2"/>
  <c r="K94" i="2"/>
  <c r="J94" i="2"/>
  <c r="I94" i="2"/>
  <c r="H94" i="2"/>
  <c r="R94" i="2" s="1"/>
  <c r="G94" i="2"/>
  <c r="F94" i="2"/>
  <c r="E94" i="2"/>
  <c r="D94" i="2"/>
  <c r="C94" i="2"/>
  <c r="B94" i="2"/>
  <c r="V93" i="2"/>
  <c r="T93" i="2"/>
  <c r="O93" i="2"/>
  <c r="L93" i="2"/>
  <c r="K93" i="2"/>
  <c r="J93" i="2"/>
  <c r="I93" i="2"/>
  <c r="H93" i="2"/>
  <c r="R93" i="2" s="1"/>
  <c r="G93" i="2"/>
  <c r="F93" i="2"/>
  <c r="E93" i="2"/>
  <c r="D93" i="2"/>
  <c r="C93" i="2"/>
  <c r="B93" i="2"/>
  <c r="V92" i="2"/>
  <c r="T92" i="2"/>
  <c r="O92" i="2"/>
  <c r="L92" i="2"/>
  <c r="K92" i="2"/>
  <c r="J92" i="2"/>
  <c r="I92" i="2"/>
  <c r="H92" i="2"/>
  <c r="R92" i="2" s="1"/>
  <c r="G92" i="2"/>
  <c r="F92" i="2"/>
  <c r="E92" i="2"/>
  <c r="D92" i="2"/>
  <c r="C92" i="2"/>
  <c r="B92" i="2"/>
  <c r="V91" i="2"/>
  <c r="T91" i="2"/>
  <c r="O91" i="2"/>
  <c r="L91" i="2"/>
  <c r="K91" i="2"/>
  <c r="J91" i="2"/>
  <c r="I91" i="2"/>
  <c r="H91" i="2"/>
  <c r="R91" i="2" s="1"/>
  <c r="G91" i="2"/>
  <c r="F91" i="2"/>
  <c r="E91" i="2"/>
  <c r="D91" i="2"/>
  <c r="C91" i="2"/>
  <c r="B91" i="2"/>
  <c r="V90" i="2"/>
  <c r="T90" i="2"/>
  <c r="O90" i="2"/>
  <c r="L90" i="2"/>
  <c r="K90" i="2"/>
  <c r="J90" i="2"/>
  <c r="I90" i="2"/>
  <c r="H90" i="2"/>
  <c r="G90" i="2"/>
  <c r="F90" i="2"/>
  <c r="E90" i="2"/>
  <c r="D90" i="2"/>
  <c r="C90" i="2"/>
  <c r="B90" i="2"/>
  <c r="V89" i="2"/>
  <c r="T89" i="2"/>
  <c r="O89" i="2"/>
  <c r="L89" i="2"/>
  <c r="K89" i="2"/>
  <c r="J89" i="2"/>
  <c r="I89" i="2"/>
  <c r="H89" i="2"/>
  <c r="R89" i="2" s="1"/>
  <c r="G89" i="2"/>
  <c r="F89" i="2"/>
  <c r="E89" i="2"/>
  <c r="D89" i="2"/>
  <c r="C89" i="2"/>
  <c r="B89" i="2"/>
  <c r="V88" i="2"/>
  <c r="T88" i="2"/>
  <c r="O88" i="2"/>
  <c r="L88" i="2"/>
  <c r="K88" i="2"/>
  <c r="J88" i="2"/>
  <c r="I88" i="2"/>
  <c r="H88" i="2"/>
  <c r="R88" i="2" s="1"/>
  <c r="G88" i="2"/>
  <c r="F88" i="2"/>
  <c r="E88" i="2"/>
  <c r="D88" i="2"/>
  <c r="C88" i="2"/>
  <c r="B88" i="2"/>
  <c r="V87" i="2"/>
  <c r="T87" i="2"/>
  <c r="O87" i="2"/>
  <c r="L87" i="2"/>
  <c r="K87" i="2"/>
  <c r="J87" i="2"/>
  <c r="I87" i="2"/>
  <c r="H87" i="2"/>
  <c r="G87" i="2"/>
  <c r="F87" i="2"/>
  <c r="E87" i="2"/>
  <c r="D87" i="2"/>
  <c r="C87" i="2"/>
  <c r="B87" i="2"/>
  <c r="V86" i="2"/>
  <c r="T86" i="2"/>
  <c r="O86" i="2"/>
  <c r="L86" i="2"/>
  <c r="K86" i="2"/>
  <c r="J86" i="2"/>
  <c r="I86" i="2"/>
  <c r="H86" i="2"/>
  <c r="R86" i="2" s="1"/>
  <c r="G86" i="2"/>
  <c r="F86" i="2"/>
  <c r="E86" i="2"/>
  <c r="D86" i="2"/>
  <c r="C86" i="2"/>
  <c r="B86" i="2"/>
  <c r="V85" i="2"/>
  <c r="T85" i="2"/>
  <c r="O85" i="2"/>
  <c r="L85" i="2"/>
  <c r="K85" i="2"/>
  <c r="J85" i="2"/>
  <c r="I85" i="2"/>
  <c r="H85" i="2"/>
  <c r="R85" i="2" s="1"/>
  <c r="G85" i="2"/>
  <c r="F85" i="2"/>
  <c r="E85" i="2"/>
  <c r="D85" i="2"/>
  <c r="C85" i="2"/>
  <c r="B85" i="2"/>
  <c r="V84" i="2"/>
  <c r="T84" i="2"/>
  <c r="O84" i="2"/>
  <c r="L84" i="2"/>
  <c r="K84" i="2"/>
  <c r="J84" i="2"/>
  <c r="I84" i="2"/>
  <c r="H84" i="2"/>
  <c r="R84" i="2" s="1"/>
  <c r="G84" i="2"/>
  <c r="F84" i="2"/>
  <c r="E84" i="2"/>
  <c r="D84" i="2"/>
  <c r="C84" i="2"/>
  <c r="B84" i="2"/>
  <c r="V83" i="2"/>
  <c r="T83" i="2"/>
  <c r="O83" i="2"/>
  <c r="L83" i="2"/>
  <c r="K83" i="2"/>
  <c r="J83" i="2"/>
  <c r="I83" i="2"/>
  <c r="H83" i="2"/>
  <c r="G83" i="2"/>
  <c r="F83" i="2"/>
  <c r="E83" i="2"/>
  <c r="D83" i="2"/>
  <c r="C83" i="2"/>
  <c r="B83" i="2"/>
  <c r="V82" i="2"/>
  <c r="T82" i="2"/>
  <c r="O82" i="2"/>
  <c r="L82" i="2"/>
  <c r="K82" i="2"/>
  <c r="J82" i="2"/>
  <c r="I82" i="2"/>
  <c r="H82" i="2"/>
  <c r="G82" i="2"/>
  <c r="F82" i="2"/>
  <c r="E82" i="2"/>
  <c r="D82" i="2"/>
  <c r="C82" i="2"/>
  <c r="B82" i="2"/>
  <c r="V81" i="2"/>
  <c r="T81" i="2"/>
  <c r="O81" i="2"/>
  <c r="L81" i="2"/>
  <c r="K81" i="2"/>
  <c r="J81" i="2"/>
  <c r="I81" i="2"/>
  <c r="H81" i="2"/>
  <c r="R81" i="2" s="1"/>
  <c r="G81" i="2"/>
  <c r="F81" i="2"/>
  <c r="E81" i="2"/>
  <c r="D81" i="2"/>
  <c r="C81" i="2"/>
  <c r="B81" i="2"/>
  <c r="V80" i="2"/>
  <c r="T80" i="2"/>
  <c r="O80" i="2"/>
  <c r="L80" i="2"/>
  <c r="K80" i="2"/>
  <c r="J80" i="2"/>
  <c r="I80" i="2"/>
  <c r="H80" i="2"/>
  <c r="R80" i="2" s="1"/>
  <c r="G80" i="2"/>
  <c r="F80" i="2"/>
  <c r="E80" i="2"/>
  <c r="D80" i="2"/>
  <c r="C80" i="2"/>
  <c r="B80" i="2"/>
  <c r="V79" i="2"/>
  <c r="T79" i="2"/>
  <c r="O79" i="2"/>
  <c r="L79" i="2"/>
  <c r="K79" i="2"/>
  <c r="J79" i="2"/>
  <c r="I79" i="2"/>
  <c r="H79" i="2"/>
  <c r="R79" i="2" s="1"/>
  <c r="G79" i="2"/>
  <c r="F79" i="2"/>
  <c r="E79" i="2"/>
  <c r="D79" i="2"/>
  <c r="C79" i="2"/>
  <c r="B79" i="2"/>
  <c r="V78" i="2"/>
  <c r="T78" i="2"/>
  <c r="O78" i="2"/>
  <c r="L78" i="2"/>
  <c r="K78" i="2"/>
  <c r="J78" i="2"/>
  <c r="I78" i="2"/>
  <c r="H78" i="2"/>
  <c r="R78" i="2" s="1"/>
  <c r="G78" i="2"/>
  <c r="F78" i="2"/>
  <c r="E78" i="2"/>
  <c r="D78" i="2"/>
  <c r="C78" i="2"/>
  <c r="B78" i="2"/>
  <c r="V77" i="2"/>
  <c r="T77" i="2"/>
  <c r="O77" i="2"/>
  <c r="L77" i="2"/>
  <c r="K77" i="2"/>
  <c r="J77" i="2"/>
  <c r="I77" i="2"/>
  <c r="H77" i="2"/>
  <c r="G77" i="2"/>
  <c r="F77" i="2"/>
  <c r="E77" i="2"/>
  <c r="D77" i="2"/>
  <c r="C77" i="2"/>
  <c r="B77" i="2"/>
  <c r="V76" i="2"/>
  <c r="T76" i="2"/>
  <c r="O76" i="2"/>
  <c r="L76" i="2"/>
  <c r="K76" i="2"/>
  <c r="J76" i="2"/>
  <c r="I76" i="2"/>
  <c r="H76" i="2"/>
  <c r="R76" i="2" s="1"/>
  <c r="G76" i="2"/>
  <c r="F76" i="2"/>
  <c r="E76" i="2"/>
  <c r="D76" i="2"/>
  <c r="C76" i="2"/>
  <c r="B76" i="2"/>
  <c r="V75" i="2"/>
  <c r="T75" i="2"/>
  <c r="O75" i="2"/>
  <c r="L75" i="2"/>
  <c r="K75" i="2"/>
  <c r="J75" i="2"/>
  <c r="I75" i="2"/>
  <c r="H75" i="2"/>
  <c r="G75" i="2"/>
  <c r="F75" i="2"/>
  <c r="E75" i="2"/>
  <c r="D75" i="2"/>
  <c r="C75" i="2"/>
  <c r="B75" i="2"/>
  <c r="V74" i="2"/>
  <c r="T74" i="2"/>
  <c r="O74" i="2"/>
  <c r="L74" i="2"/>
  <c r="K74" i="2"/>
  <c r="J74" i="2"/>
  <c r="I74" i="2"/>
  <c r="H74" i="2"/>
  <c r="R74" i="2" s="1"/>
  <c r="G74" i="2"/>
  <c r="F74" i="2"/>
  <c r="E74" i="2"/>
  <c r="D74" i="2"/>
  <c r="C74" i="2"/>
  <c r="B74" i="2"/>
  <c r="V73" i="2"/>
  <c r="T73" i="2"/>
  <c r="O73" i="2"/>
  <c r="L73" i="2"/>
  <c r="K73" i="2"/>
  <c r="J73" i="2"/>
  <c r="I73" i="2"/>
  <c r="H73" i="2"/>
  <c r="R73" i="2" s="1"/>
  <c r="G73" i="2"/>
  <c r="F73" i="2"/>
  <c r="E73" i="2"/>
  <c r="D73" i="2"/>
  <c r="C73" i="2"/>
  <c r="B73" i="2"/>
  <c r="V72" i="2"/>
  <c r="T72" i="2"/>
  <c r="O72" i="2"/>
  <c r="L72" i="2"/>
  <c r="K72" i="2"/>
  <c r="J72" i="2"/>
  <c r="I72" i="2"/>
  <c r="H72" i="2"/>
  <c r="R72" i="2" s="1"/>
  <c r="G72" i="2"/>
  <c r="F72" i="2"/>
  <c r="E72" i="2"/>
  <c r="D72" i="2"/>
  <c r="C72" i="2"/>
  <c r="B72" i="2"/>
  <c r="V71" i="2"/>
  <c r="T71" i="2"/>
  <c r="O71" i="2"/>
  <c r="L71" i="2"/>
  <c r="K71" i="2"/>
  <c r="J71" i="2"/>
  <c r="I71" i="2"/>
  <c r="H71" i="2"/>
  <c r="R71" i="2" s="1"/>
  <c r="G71" i="2"/>
  <c r="F71" i="2"/>
  <c r="E71" i="2"/>
  <c r="D71" i="2"/>
  <c r="C71" i="2"/>
  <c r="B71" i="2"/>
  <c r="V70" i="2"/>
  <c r="T70" i="2"/>
  <c r="O70" i="2"/>
  <c r="L70" i="2"/>
  <c r="K70" i="2"/>
  <c r="J70" i="2"/>
  <c r="I70" i="2"/>
  <c r="H70" i="2"/>
  <c r="R70" i="2" s="1"/>
  <c r="G70" i="2"/>
  <c r="F70" i="2"/>
  <c r="E70" i="2"/>
  <c r="D70" i="2"/>
  <c r="C70" i="2"/>
  <c r="B70" i="2"/>
  <c r="V69" i="2"/>
  <c r="T69" i="2"/>
  <c r="O69" i="2"/>
  <c r="L69" i="2"/>
  <c r="K69" i="2"/>
  <c r="J69" i="2"/>
  <c r="I69" i="2"/>
  <c r="H69" i="2"/>
  <c r="R69" i="2" s="1"/>
  <c r="G69" i="2"/>
  <c r="F69" i="2"/>
  <c r="E69" i="2"/>
  <c r="D69" i="2"/>
  <c r="C69" i="2"/>
  <c r="B69" i="2"/>
  <c r="V68" i="2"/>
  <c r="T68" i="2"/>
  <c r="O68" i="2"/>
  <c r="L68" i="2"/>
  <c r="K68" i="2"/>
  <c r="J68" i="2"/>
  <c r="I68" i="2"/>
  <c r="H68" i="2"/>
  <c r="R68" i="2" s="1"/>
  <c r="G68" i="2"/>
  <c r="F68" i="2"/>
  <c r="E68" i="2"/>
  <c r="D68" i="2"/>
  <c r="C68" i="2"/>
  <c r="B68" i="2"/>
  <c r="V67" i="2"/>
  <c r="T67" i="2"/>
  <c r="O67" i="2"/>
  <c r="L67" i="2"/>
  <c r="K67" i="2"/>
  <c r="J67" i="2"/>
  <c r="I67" i="2"/>
  <c r="H67" i="2"/>
  <c r="G67" i="2"/>
  <c r="F67" i="2"/>
  <c r="E67" i="2"/>
  <c r="D67" i="2"/>
  <c r="C67" i="2"/>
  <c r="B67" i="2"/>
  <c r="V66" i="2"/>
  <c r="T66" i="2"/>
  <c r="O66" i="2"/>
  <c r="L66" i="2"/>
  <c r="K66" i="2"/>
  <c r="J66" i="2"/>
  <c r="I66" i="2"/>
  <c r="H66" i="2"/>
  <c r="R66" i="2" s="1"/>
  <c r="G66" i="2"/>
  <c r="F66" i="2"/>
  <c r="E66" i="2"/>
  <c r="D66" i="2"/>
  <c r="C66" i="2"/>
  <c r="B66" i="2"/>
  <c r="V65" i="2"/>
  <c r="T65" i="2"/>
  <c r="O65" i="2"/>
  <c r="L65" i="2"/>
  <c r="K65" i="2"/>
  <c r="J65" i="2"/>
  <c r="I65" i="2"/>
  <c r="H65" i="2"/>
  <c r="G65" i="2"/>
  <c r="F65" i="2"/>
  <c r="E65" i="2"/>
  <c r="D65" i="2"/>
  <c r="C65" i="2"/>
  <c r="B65" i="2"/>
  <c r="V64" i="2"/>
  <c r="T64" i="2"/>
  <c r="O64" i="2"/>
  <c r="L64" i="2"/>
  <c r="K64" i="2"/>
  <c r="J64" i="2"/>
  <c r="I64" i="2"/>
  <c r="H64" i="2"/>
  <c r="R64" i="2" s="1"/>
  <c r="G64" i="2"/>
  <c r="F64" i="2"/>
  <c r="E64" i="2"/>
  <c r="D64" i="2"/>
  <c r="C64" i="2"/>
  <c r="B64" i="2"/>
  <c r="V63" i="2"/>
  <c r="T63" i="2"/>
  <c r="O63" i="2"/>
  <c r="L63" i="2"/>
  <c r="K63" i="2"/>
  <c r="J63" i="2"/>
  <c r="I63" i="2"/>
  <c r="H63" i="2"/>
  <c r="G63" i="2"/>
  <c r="F63" i="2"/>
  <c r="E63" i="2"/>
  <c r="D63" i="2"/>
  <c r="C63" i="2"/>
  <c r="B63" i="2"/>
  <c r="V62" i="2"/>
  <c r="T62" i="2"/>
  <c r="O62" i="2"/>
  <c r="L62" i="2"/>
  <c r="K62" i="2"/>
  <c r="J62" i="2"/>
  <c r="I62" i="2"/>
  <c r="H62" i="2"/>
  <c r="R62" i="2" s="1"/>
  <c r="G62" i="2"/>
  <c r="F62" i="2"/>
  <c r="E62" i="2"/>
  <c r="D62" i="2"/>
  <c r="C62" i="2"/>
  <c r="B62" i="2"/>
  <c r="V61" i="2"/>
  <c r="T61" i="2"/>
  <c r="O61" i="2"/>
  <c r="L61" i="2"/>
  <c r="K61" i="2"/>
  <c r="J61" i="2"/>
  <c r="I61" i="2"/>
  <c r="H61" i="2"/>
  <c r="G61" i="2"/>
  <c r="F61" i="2"/>
  <c r="E61" i="2"/>
  <c r="D61" i="2"/>
  <c r="C61" i="2"/>
  <c r="B61" i="2"/>
  <c r="V60" i="2"/>
  <c r="T60" i="2"/>
  <c r="O60" i="2"/>
  <c r="L60" i="2"/>
  <c r="K60" i="2"/>
  <c r="J60" i="2"/>
  <c r="I60" i="2"/>
  <c r="H60" i="2"/>
  <c r="R60" i="2" s="1"/>
  <c r="G60" i="2"/>
  <c r="F60" i="2"/>
  <c r="E60" i="2"/>
  <c r="D60" i="2"/>
  <c r="C60" i="2"/>
  <c r="B60" i="2"/>
  <c r="V59" i="2"/>
  <c r="T59" i="2"/>
  <c r="O59" i="2"/>
  <c r="L59" i="2"/>
  <c r="K59" i="2"/>
  <c r="J59" i="2"/>
  <c r="I59" i="2"/>
  <c r="H59" i="2"/>
  <c r="G59" i="2"/>
  <c r="F59" i="2"/>
  <c r="E59" i="2"/>
  <c r="D59" i="2"/>
  <c r="C59" i="2"/>
  <c r="B59" i="2"/>
  <c r="V58" i="2"/>
  <c r="T58" i="2"/>
  <c r="O58" i="2"/>
  <c r="L58" i="2"/>
  <c r="K58" i="2"/>
  <c r="J58" i="2"/>
  <c r="I58" i="2"/>
  <c r="H58" i="2"/>
  <c r="R58" i="2" s="1"/>
  <c r="G58" i="2"/>
  <c r="F58" i="2"/>
  <c r="E58" i="2"/>
  <c r="D58" i="2"/>
  <c r="C58" i="2"/>
  <c r="B58" i="2"/>
  <c r="V57" i="2"/>
  <c r="T57" i="2"/>
  <c r="O57" i="2"/>
  <c r="L57" i="2"/>
  <c r="K57" i="2"/>
  <c r="J57" i="2"/>
  <c r="I57" i="2"/>
  <c r="H57" i="2"/>
  <c r="R57" i="2" s="1"/>
  <c r="G57" i="2"/>
  <c r="F57" i="2"/>
  <c r="E57" i="2"/>
  <c r="D57" i="2"/>
  <c r="C57" i="2"/>
  <c r="B57" i="2"/>
  <c r="V56" i="2"/>
  <c r="T56" i="2"/>
  <c r="O56" i="2"/>
  <c r="L56" i="2"/>
  <c r="K56" i="2"/>
  <c r="J56" i="2"/>
  <c r="I56" i="2"/>
  <c r="H56" i="2"/>
  <c r="R56" i="2" s="1"/>
  <c r="G56" i="2"/>
  <c r="F56" i="2"/>
  <c r="E56" i="2"/>
  <c r="D56" i="2"/>
  <c r="C56" i="2"/>
  <c r="B56" i="2"/>
  <c r="V55" i="2"/>
  <c r="T55" i="2"/>
  <c r="O55" i="2"/>
  <c r="L55" i="2"/>
  <c r="K55" i="2"/>
  <c r="J55" i="2"/>
  <c r="I55" i="2"/>
  <c r="H55" i="2"/>
  <c r="G55" i="2"/>
  <c r="F55" i="2"/>
  <c r="E55" i="2"/>
  <c r="D55" i="2"/>
  <c r="C55" i="2"/>
  <c r="B55" i="2"/>
  <c r="V54" i="2"/>
  <c r="T54" i="2"/>
  <c r="O54" i="2"/>
  <c r="L54" i="2"/>
  <c r="K54" i="2"/>
  <c r="J54" i="2"/>
  <c r="I54" i="2"/>
  <c r="H54" i="2"/>
  <c r="R54" i="2" s="1"/>
  <c r="G54" i="2"/>
  <c r="F54" i="2"/>
  <c r="E54" i="2"/>
  <c r="D54" i="2"/>
  <c r="C54" i="2"/>
  <c r="B54" i="2"/>
  <c r="V53" i="2"/>
  <c r="T53" i="2"/>
  <c r="O53" i="2"/>
  <c r="L53" i="2"/>
  <c r="K53" i="2"/>
  <c r="J53" i="2"/>
  <c r="I53" i="2"/>
  <c r="H53" i="2"/>
  <c r="G53" i="2"/>
  <c r="F53" i="2"/>
  <c r="E53" i="2"/>
  <c r="D53" i="2"/>
  <c r="C53" i="2"/>
  <c r="B53" i="2"/>
  <c r="V52" i="2"/>
  <c r="T52" i="2"/>
  <c r="O52" i="2"/>
  <c r="L52" i="2"/>
  <c r="K52" i="2"/>
  <c r="J52" i="2"/>
  <c r="I52" i="2"/>
  <c r="H52" i="2"/>
  <c r="R52" i="2" s="1"/>
  <c r="G52" i="2"/>
  <c r="F52" i="2"/>
  <c r="E52" i="2"/>
  <c r="D52" i="2"/>
  <c r="C52" i="2"/>
  <c r="B52" i="2"/>
  <c r="V51" i="2"/>
  <c r="T51" i="2"/>
  <c r="O51" i="2"/>
  <c r="L51" i="2"/>
  <c r="K51" i="2"/>
  <c r="J51" i="2"/>
  <c r="I51" i="2"/>
  <c r="H51" i="2"/>
  <c r="G51" i="2"/>
  <c r="F51" i="2"/>
  <c r="E51" i="2"/>
  <c r="D51" i="2"/>
  <c r="C51" i="2"/>
  <c r="B51" i="2"/>
  <c r="V50" i="2"/>
  <c r="T50" i="2"/>
  <c r="O50" i="2"/>
  <c r="L50" i="2"/>
  <c r="K50" i="2"/>
  <c r="J50" i="2"/>
  <c r="I50" i="2"/>
  <c r="H50" i="2"/>
  <c r="R50" i="2" s="1"/>
  <c r="G50" i="2"/>
  <c r="F50" i="2"/>
  <c r="E50" i="2"/>
  <c r="D50" i="2"/>
  <c r="C50" i="2"/>
  <c r="B50" i="2"/>
  <c r="V49" i="2"/>
  <c r="T49" i="2"/>
  <c r="O49" i="2"/>
  <c r="L49" i="2"/>
  <c r="K49" i="2"/>
  <c r="J49" i="2"/>
  <c r="I49" i="2"/>
  <c r="H49" i="2"/>
  <c r="R49" i="2" s="1"/>
  <c r="G49" i="2"/>
  <c r="F49" i="2"/>
  <c r="E49" i="2"/>
  <c r="D49" i="2"/>
  <c r="C49" i="2"/>
  <c r="B49" i="2"/>
  <c r="V48" i="2"/>
  <c r="T48" i="2"/>
  <c r="O48" i="2"/>
  <c r="L48" i="2"/>
  <c r="K48" i="2"/>
  <c r="J48" i="2"/>
  <c r="I48" i="2"/>
  <c r="H48" i="2"/>
  <c r="R48" i="2" s="1"/>
  <c r="G48" i="2"/>
  <c r="F48" i="2"/>
  <c r="E48" i="2"/>
  <c r="D48" i="2"/>
  <c r="C48" i="2"/>
  <c r="B48" i="2"/>
  <c r="V47" i="2"/>
  <c r="T47" i="2"/>
  <c r="O47" i="2"/>
  <c r="L47" i="2"/>
  <c r="K47" i="2"/>
  <c r="J47" i="2"/>
  <c r="I47" i="2"/>
  <c r="H47" i="2"/>
  <c r="R47" i="2" s="1"/>
  <c r="G47" i="2"/>
  <c r="F47" i="2"/>
  <c r="E47" i="2"/>
  <c r="D47" i="2"/>
  <c r="C47" i="2"/>
  <c r="B47" i="2"/>
  <c r="V46" i="2"/>
  <c r="T46" i="2"/>
  <c r="O46" i="2"/>
  <c r="L46" i="2"/>
  <c r="K46" i="2"/>
  <c r="J46" i="2"/>
  <c r="I46" i="2"/>
  <c r="H46" i="2"/>
  <c r="R46" i="2" s="1"/>
  <c r="G46" i="2"/>
  <c r="F46" i="2"/>
  <c r="E46" i="2"/>
  <c r="D46" i="2"/>
  <c r="C46" i="2"/>
  <c r="B46" i="2"/>
  <c r="V45" i="2"/>
  <c r="T45" i="2"/>
  <c r="O45" i="2"/>
  <c r="L45" i="2"/>
  <c r="K45" i="2"/>
  <c r="J45" i="2"/>
  <c r="I45" i="2"/>
  <c r="H45" i="2"/>
  <c r="R45" i="2" s="1"/>
  <c r="G45" i="2"/>
  <c r="F45" i="2"/>
  <c r="E45" i="2"/>
  <c r="D45" i="2"/>
  <c r="C45" i="2"/>
  <c r="B45" i="2"/>
  <c r="V44" i="2"/>
  <c r="T44" i="2"/>
  <c r="O44" i="2"/>
  <c r="L44" i="2"/>
  <c r="K44" i="2"/>
  <c r="J44" i="2"/>
  <c r="I44" i="2"/>
  <c r="H44" i="2"/>
  <c r="G44" i="2"/>
  <c r="F44" i="2"/>
  <c r="E44" i="2"/>
  <c r="D44" i="2"/>
  <c r="C44" i="2"/>
  <c r="B44" i="2"/>
  <c r="V43" i="2"/>
  <c r="T43" i="2"/>
  <c r="O43" i="2"/>
  <c r="L43" i="2"/>
  <c r="K43" i="2"/>
  <c r="J43" i="2"/>
  <c r="I43" i="2"/>
  <c r="H43" i="2"/>
  <c r="G43" i="2"/>
  <c r="F43" i="2"/>
  <c r="E43" i="2"/>
  <c r="D43" i="2"/>
  <c r="C43" i="2"/>
  <c r="B43" i="2"/>
  <c r="V42" i="2"/>
  <c r="T42" i="2"/>
  <c r="O42" i="2"/>
  <c r="L42" i="2"/>
  <c r="K42" i="2"/>
  <c r="J42" i="2"/>
  <c r="I42" i="2"/>
  <c r="H42" i="2"/>
  <c r="R42" i="2" s="1"/>
  <c r="G42" i="2"/>
  <c r="F42" i="2"/>
  <c r="E42" i="2"/>
  <c r="D42" i="2"/>
  <c r="C42" i="2"/>
  <c r="B42" i="2"/>
  <c r="V41" i="2"/>
  <c r="T41" i="2"/>
  <c r="O41" i="2"/>
  <c r="L41" i="2"/>
  <c r="K41" i="2"/>
  <c r="J41" i="2"/>
  <c r="I41" i="2"/>
  <c r="H41" i="2"/>
  <c r="R41" i="2" s="1"/>
  <c r="G41" i="2"/>
  <c r="F41" i="2"/>
  <c r="E41" i="2"/>
  <c r="D41" i="2"/>
  <c r="C41" i="2"/>
  <c r="B41" i="2"/>
  <c r="V40" i="2"/>
  <c r="T40" i="2"/>
  <c r="O40" i="2"/>
  <c r="L40" i="2"/>
  <c r="K40" i="2"/>
  <c r="J40" i="2"/>
  <c r="I40" i="2"/>
  <c r="H40" i="2"/>
  <c r="G40" i="2"/>
  <c r="F40" i="2"/>
  <c r="E40" i="2"/>
  <c r="D40" i="2"/>
  <c r="C40" i="2"/>
  <c r="B40" i="2"/>
  <c r="V39" i="2"/>
  <c r="T39" i="2"/>
  <c r="O39" i="2"/>
  <c r="L39" i="2"/>
  <c r="K39" i="2"/>
  <c r="J39" i="2"/>
  <c r="I39" i="2"/>
  <c r="H39" i="2"/>
  <c r="G39" i="2"/>
  <c r="F39" i="2"/>
  <c r="E39" i="2"/>
  <c r="D39" i="2"/>
  <c r="C39" i="2"/>
  <c r="B39" i="2"/>
  <c r="V38" i="2"/>
  <c r="T38" i="2"/>
  <c r="O38" i="2"/>
  <c r="L38" i="2"/>
  <c r="K38" i="2"/>
  <c r="J38" i="2"/>
  <c r="I38" i="2"/>
  <c r="H38" i="2"/>
  <c r="R38" i="2" s="1"/>
  <c r="G38" i="2"/>
  <c r="F38" i="2"/>
  <c r="E38" i="2"/>
  <c r="D38" i="2"/>
  <c r="C38" i="2"/>
  <c r="B38" i="2"/>
  <c r="V37" i="2"/>
  <c r="T37" i="2"/>
  <c r="O37" i="2"/>
  <c r="L37" i="2"/>
  <c r="K37" i="2"/>
  <c r="J37" i="2"/>
  <c r="I37" i="2"/>
  <c r="H37" i="2"/>
  <c r="R37" i="2" s="1"/>
  <c r="G37" i="2"/>
  <c r="F37" i="2"/>
  <c r="E37" i="2"/>
  <c r="D37" i="2"/>
  <c r="C37" i="2"/>
  <c r="B37" i="2"/>
  <c r="V36" i="2"/>
  <c r="T36" i="2"/>
  <c r="O36" i="2"/>
  <c r="L36" i="2"/>
  <c r="K36" i="2"/>
  <c r="J36" i="2"/>
  <c r="I36" i="2"/>
  <c r="H36" i="2"/>
  <c r="G36" i="2"/>
  <c r="F36" i="2"/>
  <c r="E36" i="2"/>
  <c r="D36" i="2"/>
  <c r="C36" i="2"/>
  <c r="B36" i="2"/>
  <c r="V35" i="2"/>
  <c r="T35" i="2"/>
  <c r="O35" i="2"/>
  <c r="L35" i="2"/>
  <c r="K35" i="2"/>
  <c r="J35" i="2"/>
  <c r="I35" i="2"/>
  <c r="H35" i="2"/>
  <c r="G35" i="2"/>
  <c r="F35" i="2"/>
  <c r="E35" i="2"/>
  <c r="D35" i="2"/>
  <c r="C35" i="2"/>
  <c r="B35" i="2"/>
  <c r="V34" i="2"/>
  <c r="T34" i="2"/>
  <c r="O34" i="2"/>
  <c r="L34" i="2"/>
  <c r="K34" i="2"/>
  <c r="J34" i="2"/>
  <c r="I34" i="2"/>
  <c r="H34" i="2"/>
  <c r="R34" i="2" s="1"/>
  <c r="G34" i="2"/>
  <c r="F34" i="2"/>
  <c r="E34" i="2"/>
  <c r="D34" i="2"/>
  <c r="C34" i="2"/>
  <c r="B34" i="2"/>
  <c r="V33" i="2"/>
  <c r="T33" i="2"/>
  <c r="O33" i="2"/>
  <c r="L33" i="2"/>
  <c r="K33" i="2"/>
  <c r="J33" i="2"/>
  <c r="I33" i="2"/>
  <c r="H33" i="2"/>
  <c r="R33" i="2" s="1"/>
  <c r="G33" i="2"/>
  <c r="F33" i="2"/>
  <c r="E33" i="2"/>
  <c r="D33" i="2"/>
  <c r="C33" i="2"/>
  <c r="B33" i="2"/>
  <c r="V32" i="2"/>
  <c r="T32" i="2"/>
  <c r="O32" i="2"/>
  <c r="L32" i="2"/>
  <c r="K32" i="2"/>
  <c r="J32" i="2"/>
  <c r="I32" i="2"/>
  <c r="H32" i="2"/>
  <c r="R32" i="2" s="1"/>
  <c r="G32" i="2"/>
  <c r="F32" i="2"/>
  <c r="E32" i="2"/>
  <c r="D32" i="2"/>
  <c r="C32" i="2"/>
  <c r="B32" i="2"/>
  <c r="V31" i="2"/>
  <c r="T31" i="2"/>
  <c r="O31" i="2"/>
  <c r="L31" i="2"/>
  <c r="K31" i="2"/>
  <c r="J31" i="2"/>
  <c r="I31" i="2"/>
  <c r="H31" i="2"/>
  <c r="R31" i="2" s="1"/>
  <c r="G31" i="2"/>
  <c r="F31" i="2"/>
  <c r="E31" i="2"/>
  <c r="D31" i="2"/>
  <c r="C31" i="2"/>
  <c r="B31" i="2"/>
  <c r="V30" i="2"/>
  <c r="T30" i="2"/>
  <c r="O30" i="2"/>
  <c r="L30" i="2"/>
  <c r="K30" i="2"/>
  <c r="J30" i="2"/>
  <c r="I30" i="2"/>
  <c r="H30" i="2"/>
  <c r="R30" i="2" s="1"/>
  <c r="G30" i="2"/>
  <c r="F30" i="2"/>
  <c r="E30" i="2"/>
  <c r="D30" i="2"/>
  <c r="C30" i="2"/>
  <c r="B30" i="2"/>
  <c r="V29" i="2"/>
  <c r="T29" i="2"/>
  <c r="O29" i="2"/>
  <c r="L29" i="2"/>
  <c r="K29" i="2"/>
  <c r="J29" i="2"/>
  <c r="I29" i="2"/>
  <c r="H29" i="2"/>
  <c r="R29" i="2" s="1"/>
  <c r="G29" i="2"/>
  <c r="F29" i="2"/>
  <c r="E29" i="2"/>
  <c r="D29" i="2"/>
  <c r="C29" i="2"/>
  <c r="B29" i="2"/>
  <c r="V28" i="2"/>
  <c r="T28" i="2"/>
  <c r="O28" i="2"/>
  <c r="L28" i="2"/>
  <c r="K28" i="2"/>
  <c r="J28" i="2"/>
  <c r="I28" i="2"/>
  <c r="H28" i="2"/>
  <c r="R28" i="2" s="1"/>
  <c r="G28" i="2"/>
  <c r="F28" i="2"/>
  <c r="E28" i="2"/>
  <c r="D28" i="2"/>
  <c r="C28" i="2"/>
  <c r="B28" i="2"/>
  <c r="V27" i="2"/>
  <c r="T27" i="2"/>
  <c r="O27" i="2"/>
  <c r="L27" i="2"/>
  <c r="K27" i="2"/>
  <c r="J27" i="2"/>
  <c r="I27" i="2"/>
  <c r="H27" i="2"/>
  <c r="G27" i="2"/>
  <c r="F27" i="2"/>
  <c r="E27" i="2"/>
  <c r="D27" i="2"/>
  <c r="C27" i="2"/>
  <c r="B27" i="2"/>
  <c r="V26" i="2"/>
  <c r="T26" i="2"/>
  <c r="O26" i="2"/>
  <c r="L26" i="2"/>
  <c r="K26" i="2"/>
  <c r="J26" i="2"/>
  <c r="I26" i="2"/>
  <c r="H26" i="2"/>
  <c r="R26" i="2" s="1"/>
  <c r="G26" i="2"/>
  <c r="F26" i="2"/>
  <c r="E26" i="2"/>
  <c r="D26" i="2"/>
  <c r="C26" i="2"/>
  <c r="B26" i="2"/>
  <c r="V25" i="2"/>
  <c r="T25" i="2"/>
  <c r="O25" i="2"/>
  <c r="L25" i="2"/>
  <c r="K25" i="2"/>
  <c r="J25" i="2"/>
  <c r="I25" i="2"/>
  <c r="H25" i="2"/>
  <c r="R25" i="2" s="1"/>
  <c r="G25" i="2"/>
  <c r="F25" i="2"/>
  <c r="E25" i="2"/>
  <c r="D25" i="2"/>
  <c r="C25" i="2"/>
  <c r="B25" i="2"/>
  <c r="V24" i="2"/>
  <c r="T24" i="2"/>
  <c r="O24" i="2"/>
  <c r="L24" i="2"/>
  <c r="K24" i="2"/>
  <c r="J24" i="2"/>
  <c r="I24" i="2"/>
  <c r="H24" i="2"/>
  <c r="R24" i="2" s="1"/>
  <c r="G24" i="2"/>
  <c r="F24" i="2"/>
  <c r="E24" i="2"/>
  <c r="D24" i="2"/>
  <c r="C24" i="2"/>
  <c r="B24" i="2"/>
  <c r="V23" i="2"/>
  <c r="T23" i="2"/>
  <c r="O23" i="2"/>
  <c r="L23" i="2"/>
  <c r="K23" i="2"/>
  <c r="J23" i="2"/>
  <c r="I23" i="2"/>
  <c r="H23" i="2"/>
  <c r="R23" i="2" s="1"/>
  <c r="G23" i="2"/>
  <c r="F23" i="2"/>
  <c r="E23" i="2"/>
  <c r="D23" i="2"/>
  <c r="C23" i="2"/>
  <c r="B23" i="2"/>
  <c r="V22" i="2"/>
  <c r="T22" i="2"/>
  <c r="O22" i="2"/>
  <c r="L22" i="2"/>
  <c r="K22" i="2"/>
  <c r="J22" i="2"/>
  <c r="I22" i="2"/>
  <c r="H22" i="2"/>
  <c r="R22" i="2" s="1"/>
  <c r="G22" i="2"/>
  <c r="F22" i="2"/>
  <c r="E22" i="2"/>
  <c r="D22" i="2"/>
  <c r="C22" i="2"/>
  <c r="B22" i="2"/>
  <c r="V21" i="2"/>
  <c r="T21" i="2"/>
  <c r="O21" i="2"/>
  <c r="L21" i="2"/>
  <c r="K21" i="2"/>
  <c r="J21" i="2"/>
  <c r="I21" i="2"/>
  <c r="H21" i="2"/>
  <c r="R21" i="2" s="1"/>
  <c r="G21" i="2"/>
  <c r="F21" i="2"/>
  <c r="E21" i="2"/>
  <c r="D21" i="2"/>
  <c r="C21" i="2"/>
  <c r="B21" i="2"/>
  <c r="V20" i="2"/>
  <c r="T20" i="2"/>
  <c r="O20" i="2"/>
  <c r="L20" i="2"/>
  <c r="K20" i="2"/>
  <c r="J20" i="2"/>
  <c r="I20" i="2"/>
  <c r="H20" i="2"/>
  <c r="G20" i="2"/>
  <c r="F20" i="2"/>
  <c r="E20" i="2"/>
  <c r="D20" i="2"/>
  <c r="C20" i="2"/>
  <c r="B20" i="2"/>
  <c r="V19" i="2"/>
  <c r="T19" i="2"/>
  <c r="O19" i="2"/>
  <c r="L19" i="2"/>
  <c r="K19" i="2"/>
  <c r="J19" i="2"/>
  <c r="I19" i="2"/>
  <c r="H19" i="2"/>
  <c r="G19" i="2"/>
  <c r="F19" i="2"/>
  <c r="E19" i="2"/>
  <c r="D19" i="2"/>
  <c r="C19" i="2"/>
  <c r="B19" i="2"/>
  <c r="V18" i="2"/>
  <c r="T18" i="2"/>
  <c r="O18" i="2"/>
  <c r="L18" i="2"/>
  <c r="K18" i="2"/>
  <c r="J18" i="2"/>
  <c r="I18" i="2"/>
  <c r="H18" i="2"/>
  <c r="R18" i="2" s="1"/>
  <c r="G18" i="2"/>
  <c r="F18" i="2"/>
  <c r="E18" i="2"/>
  <c r="D18" i="2"/>
  <c r="C18" i="2"/>
  <c r="B18" i="2"/>
  <c r="V17" i="2"/>
  <c r="T17" i="2"/>
  <c r="O17" i="2"/>
  <c r="L17" i="2"/>
  <c r="K17" i="2"/>
  <c r="J17" i="2"/>
  <c r="I17" i="2"/>
  <c r="H17" i="2"/>
  <c r="R17" i="2" s="1"/>
  <c r="G17" i="2"/>
  <c r="F17" i="2"/>
  <c r="E17" i="2"/>
  <c r="D17" i="2"/>
  <c r="C17" i="2"/>
  <c r="B17" i="2"/>
  <c r="V16" i="2"/>
  <c r="T16" i="2"/>
  <c r="O16" i="2"/>
  <c r="L16" i="2"/>
  <c r="K16" i="2"/>
  <c r="J16" i="2"/>
  <c r="I16" i="2"/>
  <c r="H16" i="2"/>
  <c r="G16" i="2"/>
  <c r="F16" i="2"/>
  <c r="E16" i="2"/>
  <c r="D16" i="2"/>
  <c r="C16" i="2"/>
  <c r="V15" i="2"/>
  <c r="T15" i="2"/>
  <c r="O15" i="2"/>
  <c r="L15" i="2"/>
  <c r="K15" i="2"/>
  <c r="J15" i="2"/>
  <c r="I15" i="2"/>
  <c r="H15" i="2"/>
  <c r="R15" i="2" s="1"/>
  <c r="G15" i="2"/>
  <c r="F15" i="2"/>
  <c r="E15" i="2"/>
  <c r="D15" i="2"/>
  <c r="C15" i="2"/>
  <c r="V14" i="2"/>
  <c r="T14" i="2"/>
  <c r="O14" i="2"/>
  <c r="L14" i="2"/>
  <c r="K14" i="2"/>
  <c r="J14" i="2"/>
  <c r="I14" i="2"/>
  <c r="H14" i="2"/>
  <c r="R14" i="2" s="1"/>
  <c r="G14" i="2"/>
  <c r="F14" i="2"/>
  <c r="E14" i="2"/>
  <c r="D14" i="2"/>
  <c r="C14" i="2"/>
  <c r="V13" i="2"/>
  <c r="T13" i="2"/>
  <c r="O13" i="2"/>
  <c r="L13" i="2"/>
  <c r="K13" i="2"/>
  <c r="J13" i="2"/>
  <c r="I13" i="2"/>
  <c r="H13" i="2"/>
  <c r="Q13" i="2" s="1"/>
  <c r="G13" i="2"/>
  <c r="F13" i="2"/>
  <c r="E13" i="2"/>
  <c r="D13" i="2"/>
  <c r="C13" i="2"/>
  <c r="V12" i="2"/>
  <c r="T12" i="2"/>
  <c r="O12" i="2"/>
  <c r="L12" i="2"/>
  <c r="K12" i="2"/>
  <c r="J12" i="2"/>
  <c r="I12" i="2"/>
  <c r="H12" i="2"/>
  <c r="Q12" i="2" s="1"/>
  <c r="G12" i="2"/>
  <c r="F12" i="2"/>
  <c r="E12" i="2"/>
  <c r="D12" i="2"/>
  <c r="C12" i="2"/>
  <c r="V11" i="2"/>
  <c r="T11" i="2"/>
  <c r="L11" i="2"/>
  <c r="K11" i="2"/>
  <c r="J11" i="2"/>
  <c r="I11" i="2"/>
  <c r="H11" i="2"/>
  <c r="R11" i="2" s="1"/>
  <c r="G11" i="2"/>
  <c r="F11" i="2"/>
  <c r="E11" i="2"/>
  <c r="D11" i="2"/>
  <c r="C11" i="2"/>
  <c r="V10" i="2"/>
  <c r="T10" i="2"/>
  <c r="O10" i="2"/>
  <c r="L10" i="2"/>
  <c r="K10" i="2"/>
  <c r="J10" i="2"/>
  <c r="I10" i="2"/>
  <c r="H10" i="2"/>
  <c r="G10" i="2"/>
  <c r="F10" i="2"/>
  <c r="E10" i="2"/>
  <c r="D10" i="2"/>
  <c r="C10" i="2"/>
  <c r="V9" i="2"/>
  <c r="T9" i="2"/>
  <c r="O9" i="2"/>
  <c r="L9" i="2"/>
  <c r="K9" i="2"/>
  <c r="J9" i="2"/>
  <c r="I9" i="2"/>
  <c r="H9" i="2"/>
  <c r="G9" i="2"/>
  <c r="F9" i="2"/>
  <c r="E9" i="2"/>
  <c r="D9" i="2"/>
  <c r="C9" i="2"/>
  <c r="V8" i="2"/>
  <c r="T8" i="2"/>
  <c r="O8" i="2"/>
  <c r="L8" i="2"/>
  <c r="K8" i="2"/>
  <c r="J8" i="2"/>
  <c r="I8" i="2"/>
  <c r="H8" i="2"/>
  <c r="R8" i="2" s="1"/>
  <c r="G8" i="2"/>
  <c r="F8" i="2"/>
  <c r="E8" i="2"/>
  <c r="D8" i="2"/>
  <c r="C8" i="2"/>
  <c r="V7" i="2"/>
  <c r="T7" i="2"/>
  <c r="O7" i="2"/>
  <c r="L7" i="2"/>
  <c r="K7" i="2"/>
  <c r="J7" i="2"/>
  <c r="I7" i="2"/>
  <c r="H7" i="2"/>
  <c r="R7" i="2" s="1"/>
  <c r="G7" i="2"/>
  <c r="F7" i="2"/>
  <c r="E7" i="2"/>
  <c r="D7" i="2"/>
  <c r="C7" i="2"/>
  <c r="V6" i="2"/>
  <c r="T6" i="2"/>
  <c r="O6" i="2"/>
  <c r="L6" i="2"/>
  <c r="K6" i="2"/>
  <c r="J6" i="2"/>
  <c r="I6" i="2"/>
  <c r="H6" i="2"/>
  <c r="R6" i="2" s="1"/>
  <c r="G6" i="2"/>
  <c r="F6" i="2"/>
  <c r="E6" i="2"/>
  <c r="D6" i="2"/>
  <c r="C6" i="2"/>
  <c r="V5" i="2"/>
  <c r="T5" i="2"/>
  <c r="O5" i="2"/>
  <c r="L5" i="2"/>
  <c r="K5" i="2"/>
  <c r="J5" i="2"/>
  <c r="I5" i="2"/>
  <c r="H5" i="2"/>
  <c r="Q5" i="2" s="1"/>
  <c r="G5" i="2"/>
  <c r="F5" i="2"/>
  <c r="E5" i="2"/>
  <c r="D5" i="2"/>
  <c r="C5" i="2"/>
  <c r="V4" i="2"/>
  <c r="T4" i="2"/>
  <c r="O4" i="2"/>
  <c r="L4" i="2"/>
  <c r="K4" i="2"/>
  <c r="J4" i="2"/>
  <c r="I4" i="2"/>
  <c r="H4" i="2"/>
  <c r="Q4" i="2" s="1"/>
  <c r="G4" i="2"/>
  <c r="F4" i="2"/>
  <c r="E4" i="2"/>
  <c r="D4" i="2"/>
  <c r="C4" i="2"/>
  <c r="V3" i="2"/>
  <c r="T3" i="2"/>
  <c r="O3" i="2"/>
  <c r="L3" i="2"/>
  <c r="K3" i="2"/>
  <c r="J3" i="2"/>
  <c r="I3" i="2"/>
  <c r="H3" i="2"/>
  <c r="R3" i="2" s="1"/>
  <c r="G3" i="2"/>
  <c r="F3" i="2"/>
  <c r="E3" i="2"/>
  <c r="D3" i="2"/>
  <c r="C3" i="2"/>
  <c r="C1" i="2"/>
  <c r="P240" i="1"/>
  <c r="P241" i="1" s="1"/>
  <c r="W218" i="1"/>
  <c r="U218" i="1"/>
  <c r="S218" i="1"/>
  <c r="V213" i="1"/>
  <c r="T213" i="1"/>
  <c r="O213" i="1"/>
  <c r="L213" i="1"/>
  <c r="K213" i="1"/>
  <c r="J213" i="1"/>
  <c r="I213" i="1"/>
  <c r="H213" i="1"/>
  <c r="R213" i="1" s="1"/>
  <c r="G213" i="1"/>
  <c r="F213" i="1"/>
  <c r="E213" i="1"/>
  <c r="D213" i="1"/>
  <c r="C213" i="1"/>
  <c r="B213" i="1"/>
  <c r="V212" i="1"/>
  <c r="T212" i="1"/>
  <c r="O212" i="1"/>
  <c r="L212" i="1"/>
  <c r="K212" i="1"/>
  <c r="J212" i="1"/>
  <c r="I212" i="1"/>
  <c r="H212" i="1"/>
  <c r="R212" i="1" s="1"/>
  <c r="G212" i="1"/>
  <c r="F212" i="1"/>
  <c r="E212" i="1"/>
  <c r="D212" i="1"/>
  <c r="C212" i="1"/>
  <c r="B212" i="1"/>
  <c r="V211" i="1"/>
  <c r="T211" i="1"/>
  <c r="O211" i="1"/>
  <c r="L211" i="1"/>
  <c r="K211" i="1"/>
  <c r="J211" i="1"/>
  <c r="I211" i="1"/>
  <c r="H211" i="1"/>
  <c r="R211" i="1" s="1"/>
  <c r="G211" i="1"/>
  <c r="F211" i="1"/>
  <c r="E211" i="1"/>
  <c r="D211" i="1"/>
  <c r="C211" i="1"/>
  <c r="B211" i="1"/>
  <c r="V210" i="1"/>
  <c r="T210" i="1"/>
  <c r="O210" i="1"/>
  <c r="L210" i="1"/>
  <c r="K210" i="1"/>
  <c r="J210" i="1"/>
  <c r="I210" i="1"/>
  <c r="H210" i="1"/>
  <c r="R210" i="1" s="1"/>
  <c r="G210" i="1"/>
  <c r="F210" i="1"/>
  <c r="E210" i="1"/>
  <c r="D210" i="1"/>
  <c r="C210" i="1"/>
  <c r="B210" i="1"/>
  <c r="V209" i="1"/>
  <c r="T209" i="1"/>
  <c r="O209" i="1"/>
  <c r="L209" i="1"/>
  <c r="K209" i="1"/>
  <c r="J209" i="1"/>
  <c r="I209" i="1"/>
  <c r="H209" i="1"/>
  <c r="R209" i="1" s="1"/>
  <c r="G209" i="1"/>
  <c r="F209" i="1"/>
  <c r="E209" i="1"/>
  <c r="D209" i="1"/>
  <c r="C209" i="1"/>
  <c r="B209" i="1"/>
  <c r="V208" i="1"/>
  <c r="T208" i="1"/>
  <c r="O208" i="1"/>
  <c r="L208" i="1"/>
  <c r="K208" i="1"/>
  <c r="J208" i="1"/>
  <c r="I208" i="1"/>
  <c r="H208" i="1"/>
  <c r="G208" i="1"/>
  <c r="F208" i="1"/>
  <c r="E208" i="1"/>
  <c r="D208" i="1"/>
  <c r="C208" i="1"/>
  <c r="B208" i="1"/>
  <c r="V207" i="1"/>
  <c r="T207" i="1"/>
  <c r="O207" i="1"/>
  <c r="L207" i="1"/>
  <c r="K207" i="1"/>
  <c r="J207" i="1"/>
  <c r="I207" i="1"/>
  <c r="H207" i="1"/>
  <c r="R207" i="1" s="1"/>
  <c r="G207" i="1"/>
  <c r="F207" i="1"/>
  <c r="E207" i="1"/>
  <c r="D207" i="1"/>
  <c r="C207" i="1"/>
  <c r="B207" i="1"/>
  <c r="V206" i="1"/>
  <c r="T206" i="1"/>
  <c r="O206" i="1"/>
  <c r="L206" i="1"/>
  <c r="K206" i="1"/>
  <c r="J206" i="1"/>
  <c r="I206" i="1"/>
  <c r="H206" i="1"/>
  <c r="G206" i="1"/>
  <c r="F206" i="1"/>
  <c r="E206" i="1"/>
  <c r="D206" i="1"/>
  <c r="C206" i="1"/>
  <c r="B206" i="1"/>
  <c r="V205" i="1"/>
  <c r="T205" i="1"/>
  <c r="O205" i="1"/>
  <c r="L205" i="1"/>
  <c r="K205" i="1"/>
  <c r="J205" i="1"/>
  <c r="I205" i="1"/>
  <c r="H205" i="1"/>
  <c r="R205" i="1" s="1"/>
  <c r="G205" i="1"/>
  <c r="F205" i="1"/>
  <c r="E205" i="1"/>
  <c r="D205" i="1"/>
  <c r="C205" i="1"/>
  <c r="B205" i="1"/>
  <c r="V204" i="1"/>
  <c r="T204" i="1"/>
  <c r="O204" i="1"/>
  <c r="L204" i="1"/>
  <c r="K204" i="1"/>
  <c r="J204" i="1"/>
  <c r="I204" i="1"/>
  <c r="H204" i="1"/>
  <c r="G204" i="1"/>
  <c r="F204" i="1"/>
  <c r="E204" i="1"/>
  <c r="D204" i="1"/>
  <c r="C204" i="1"/>
  <c r="B204" i="1"/>
  <c r="V203" i="1"/>
  <c r="T203" i="1"/>
  <c r="O203" i="1"/>
  <c r="L203" i="1"/>
  <c r="K203" i="1"/>
  <c r="J203" i="1"/>
  <c r="I203" i="1"/>
  <c r="H203" i="1"/>
  <c r="R203" i="1" s="1"/>
  <c r="G203" i="1"/>
  <c r="F203" i="1"/>
  <c r="E203" i="1"/>
  <c r="D203" i="1"/>
  <c r="C203" i="1"/>
  <c r="B203" i="1"/>
  <c r="V202" i="1"/>
  <c r="T202" i="1"/>
  <c r="O202" i="1"/>
  <c r="L202" i="1"/>
  <c r="K202" i="1"/>
  <c r="J202" i="1"/>
  <c r="I202" i="1"/>
  <c r="H202" i="1"/>
  <c r="G202" i="1"/>
  <c r="F202" i="1"/>
  <c r="E202" i="1"/>
  <c r="D202" i="1"/>
  <c r="C202" i="1"/>
  <c r="B202" i="1"/>
  <c r="V201" i="1"/>
  <c r="T201" i="1"/>
  <c r="O201" i="1"/>
  <c r="L201" i="1"/>
  <c r="K201" i="1"/>
  <c r="J201" i="1"/>
  <c r="I201" i="1"/>
  <c r="H201" i="1"/>
  <c r="R201" i="1" s="1"/>
  <c r="G201" i="1"/>
  <c r="F201" i="1"/>
  <c r="E201" i="1"/>
  <c r="D201" i="1"/>
  <c r="C201" i="1"/>
  <c r="B201" i="1"/>
  <c r="V200" i="1"/>
  <c r="T200" i="1"/>
  <c r="O200" i="1"/>
  <c r="L200" i="1"/>
  <c r="K200" i="1"/>
  <c r="J200" i="1"/>
  <c r="I200" i="1"/>
  <c r="H200" i="1"/>
  <c r="R200" i="1" s="1"/>
  <c r="G200" i="1"/>
  <c r="F200" i="1"/>
  <c r="E200" i="1"/>
  <c r="D200" i="1"/>
  <c r="C200" i="1"/>
  <c r="B200" i="1"/>
  <c r="V199" i="1"/>
  <c r="T199" i="1"/>
  <c r="O199" i="1"/>
  <c r="L199" i="1"/>
  <c r="K199" i="1"/>
  <c r="J199" i="1"/>
  <c r="I199" i="1"/>
  <c r="H199" i="1"/>
  <c r="R199" i="1" s="1"/>
  <c r="G199" i="1"/>
  <c r="F199" i="1"/>
  <c r="E199" i="1"/>
  <c r="D199" i="1"/>
  <c r="C199" i="1"/>
  <c r="B199" i="1"/>
  <c r="V198" i="1"/>
  <c r="T198" i="1"/>
  <c r="O198" i="1"/>
  <c r="L198" i="1"/>
  <c r="K198" i="1"/>
  <c r="J198" i="1"/>
  <c r="I198" i="1"/>
  <c r="H198" i="1"/>
  <c r="G198" i="1"/>
  <c r="F198" i="1"/>
  <c r="E198" i="1"/>
  <c r="D198" i="1"/>
  <c r="C198" i="1"/>
  <c r="B198" i="1"/>
  <c r="V197" i="1"/>
  <c r="T197" i="1"/>
  <c r="O197" i="1"/>
  <c r="L197" i="1"/>
  <c r="K197" i="1"/>
  <c r="J197" i="1"/>
  <c r="I197" i="1"/>
  <c r="H197" i="1"/>
  <c r="R197" i="1" s="1"/>
  <c r="G197" i="1"/>
  <c r="F197" i="1"/>
  <c r="E197" i="1"/>
  <c r="D197" i="1"/>
  <c r="C197" i="1"/>
  <c r="B197" i="1"/>
  <c r="V196" i="1"/>
  <c r="T196" i="1"/>
  <c r="O196" i="1"/>
  <c r="L196" i="1"/>
  <c r="K196" i="1"/>
  <c r="J196" i="1"/>
  <c r="I196" i="1"/>
  <c r="H196" i="1"/>
  <c r="G196" i="1"/>
  <c r="F196" i="1"/>
  <c r="E196" i="1"/>
  <c r="D196" i="1"/>
  <c r="C196" i="1"/>
  <c r="B196" i="1"/>
  <c r="V195" i="1"/>
  <c r="T195" i="1"/>
  <c r="O195" i="1"/>
  <c r="L195" i="1"/>
  <c r="K195" i="1"/>
  <c r="J195" i="1"/>
  <c r="I195" i="1"/>
  <c r="H195" i="1"/>
  <c r="R195" i="1" s="1"/>
  <c r="G195" i="1"/>
  <c r="F195" i="1"/>
  <c r="E195" i="1"/>
  <c r="D195" i="1"/>
  <c r="C195" i="1"/>
  <c r="B195" i="1"/>
  <c r="V194" i="1"/>
  <c r="T194" i="1"/>
  <c r="O194" i="1"/>
  <c r="L194" i="1"/>
  <c r="K194" i="1"/>
  <c r="J194" i="1"/>
  <c r="I194" i="1"/>
  <c r="H194" i="1"/>
  <c r="G194" i="1"/>
  <c r="F194" i="1"/>
  <c r="E194" i="1"/>
  <c r="D194" i="1"/>
  <c r="C194" i="1"/>
  <c r="B194" i="1"/>
  <c r="V193" i="1"/>
  <c r="T193" i="1"/>
  <c r="O193" i="1"/>
  <c r="L193" i="1"/>
  <c r="K193" i="1"/>
  <c r="J193" i="1"/>
  <c r="I193" i="1"/>
  <c r="H193" i="1"/>
  <c r="R193" i="1" s="1"/>
  <c r="G193" i="1"/>
  <c r="F193" i="1"/>
  <c r="E193" i="1"/>
  <c r="D193" i="1"/>
  <c r="C193" i="1"/>
  <c r="B193" i="1"/>
  <c r="V192" i="1"/>
  <c r="T192" i="1"/>
  <c r="O192" i="1"/>
  <c r="L192" i="1"/>
  <c r="K192" i="1"/>
  <c r="J192" i="1"/>
  <c r="I192" i="1"/>
  <c r="H192" i="1"/>
  <c r="R192" i="1" s="1"/>
  <c r="G192" i="1"/>
  <c r="F192" i="1"/>
  <c r="E192" i="1"/>
  <c r="D192" i="1"/>
  <c r="C192" i="1"/>
  <c r="B192" i="1"/>
  <c r="V191" i="1"/>
  <c r="T191" i="1"/>
  <c r="O191" i="1"/>
  <c r="L191" i="1"/>
  <c r="K191" i="1"/>
  <c r="J191" i="1"/>
  <c r="I191" i="1"/>
  <c r="H191" i="1"/>
  <c r="R191" i="1" s="1"/>
  <c r="G191" i="1"/>
  <c r="F191" i="1"/>
  <c r="E191" i="1"/>
  <c r="D191" i="1"/>
  <c r="C191" i="1"/>
  <c r="B191" i="1"/>
  <c r="V190" i="1"/>
  <c r="T190" i="1"/>
  <c r="O190" i="1"/>
  <c r="L190" i="1"/>
  <c r="K190" i="1"/>
  <c r="J190" i="1"/>
  <c r="I190" i="1"/>
  <c r="H190" i="1"/>
  <c r="G190" i="1"/>
  <c r="F190" i="1"/>
  <c r="E190" i="1"/>
  <c r="D190" i="1"/>
  <c r="C190" i="1"/>
  <c r="B190" i="1"/>
  <c r="V189" i="1"/>
  <c r="T189" i="1"/>
  <c r="O189" i="1"/>
  <c r="L189" i="1"/>
  <c r="K189" i="1"/>
  <c r="J189" i="1"/>
  <c r="I189" i="1"/>
  <c r="H189" i="1"/>
  <c r="R189" i="1" s="1"/>
  <c r="G189" i="1"/>
  <c r="F189" i="1"/>
  <c r="E189" i="1"/>
  <c r="D189" i="1"/>
  <c r="C189" i="1"/>
  <c r="B189" i="1"/>
  <c r="V188" i="1"/>
  <c r="T188" i="1"/>
  <c r="O188" i="1"/>
  <c r="L188" i="1"/>
  <c r="K188" i="1"/>
  <c r="J188" i="1"/>
  <c r="I188" i="1"/>
  <c r="H188" i="1"/>
  <c r="G188" i="1"/>
  <c r="F188" i="1"/>
  <c r="E188" i="1"/>
  <c r="D188" i="1"/>
  <c r="C188" i="1"/>
  <c r="B188" i="1"/>
  <c r="V187" i="1"/>
  <c r="T187" i="1"/>
  <c r="O187" i="1"/>
  <c r="L187" i="1"/>
  <c r="K187" i="1"/>
  <c r="J187" i="1"/>
  <c r="I187" i="1"/>
  <c r="H187" i="1"/>
  <c r="R187" i="1" s="1"/>
  <c r="G187" i="1"/>
  <c r="F187" i="1"/>
  <c r="E187" i="1"/>
  <c r="D187" i="1"/>
  <c r="C187" i="1"/>
  <c r="B187" i="1"/>
  <c r="V186" i="1"/>
  <c r="T186" i="1"/>
  <c r="O186" i="1"/>
  <c r="L186" i="1"/>
  <c r="K186" i="1"/>
  <c r="J186" i="1"/>
  <c r="I186" i="1"/>
  <c r="H186" i="1"/>
  <c r="G186" i="1"/>
  <c r="F186" i="1"/>
  <c r="E186" i="1"/>
  <c r="D186" i="1"/>
  <c r="C186" i="1"/>
  <c r="B186" i="1"/>
  <c r="V185" i="1"/>
  <c r="T185" i="1"/>
  <c r="O185" i="1"/>
  <c r="L185" i="1"/>
  <c r="K185" i="1"/>
  <c r="J185" i="1"/>
  <c r="I185" i="1"/>
  <c r="H185" i="1"/>
  <c r="G185" i="1"/>
  <c r="F185" i="1"/>
  <c r="E185" i="1"/>
  <c r="D185" i="1"/>
  <c r="C185" i="1"/>
  <c r="B185" i="1"/>
  <c r="V184" i="1"/>
  <c r="T184" i="1"/>
  <c r="O184" i="1"/>
  <c r="L184" i="1"/>
  <c r="K184" i="1"/>
  <c r="J184" i="1"/>
  <c r="I184" i="1"/>
  <c r="H184" i="1"/>
  <c r="G184" i="1"/>
  <c r="F184" i="1"/>
  <c r="E184" i="1"/>
  <c r="D184" i="1"/>
  <c r="C184" i="1"/>
  <c r="B184" i="1"/>
  <c r="V183" i="1"/>
  <c r="T183" i="1"/>
  <c r="O183" i="1"/>
  <c r="L183" i="1"/>
  <c r="K183" i="1"/>
  <c r="J183" i="1"/>
  <c r="I183" i="1"/>
  <c r="H183" i="1"/>
  <c r="R183" i="1" s="1"/>
  <c r="S183" i="1" s="1"/>
  <c r="G183" i="1"/>
  <c r="F183" i="1"/>
  <c r="E183" i="1"/>
  <c r="D183" i="1"/>
  <c r="C183" i="1"/>
  <c r="B183" i="1"/>
  <c r="V182" i="1"/>
  <c r="T182" i="1"/>
  <c r="O182" i="1"/>
  <c r="L182" i="1"/>
  <c r="K182" i="1"/>
  <c r="J182" i="1"/>
  <c r="I182" i="1"/>
  <c r="H182" i="1"/>
  <c r="G182" i="1"/>
  <c r="F182" i="1"/>
  <c r="E182" i="1"/>
  <c r="D182" i="1"/>
  <c r="C182" i="1"/>
  <c r="B182" i="1"/>
  <c r="V181" i="1"/>
  <c r="T181" i="1"/>
  <c r="O181" i="1"/>
  <c r="L181" i="1"/>
  <c r="K181" i="1"/>
  <c r="J181" i="1"/>
  <c r="I181" i="1"/>
  <c r="H181" i="1"/>
  <c r="R181" i="1" s="1"/>
  <c r="G181" i="1"/>
  <c r="F181" i="1"/>
  <c r="E181" i="1"/>
  <c r="D181" i="1"/>
  <c r="C181" i="1"/>
  <c r="B181" i="1"/>
  <c r="V180" i="1"/>
  <c r="T180" i="1"/>
  <c r="O180" i="1"/>
  <c r="L180" i="1"/>
  <c r="K180" i="1"/>
  <c r="J180" i="1"/>
  <c r="I180" i="1"/>
  <c r="H180" i="1"/>
  <c r="G180" i="1"/>
  <c r="F180" i="1"/>
  <c r="E180" i="1"/>
  <c r="D180" i="1"/>
  <c r="C180" i="1"/>
  <c r="B180" i="1"/>
  <c r="V179" i="1"/>
  <c r="T179" i="1"/>
  <c r="O179" i="1"/>
  <c r="L179" i="1"/>
  <c r="K179" i="1"/>
  <c r="J179" i="1"/>
  <c r="I179" i="1"/>
  <c r="H179" i="1"/>
  <c r="R179" i="1" s="1"/>
  <c r="G179" i="1"/>
  <c r="F179" i="1"/>
  <c r="E179" i="1"/>
  <c r="D179" i="1"/>
  <c r="C179" i="1"/>
  <c r="B179" i="1"/>
  <c r="V178" i="1"/>
  <c r="T178" i="1"/>
  <c r="O178" i="1"/>
  <c r="L178" i="1"/>
  <c r="K178" i="1"/>
  <c r="J178" i="1"/>
  <c r="I178" i="1"/>
  <c r="H178" i="1"/>
  <c r="G178" i="1"/>
  <c r="F178" i="1"/>
  <c r="E178" i="1"/>
  <c r="D178" i="1"/>
  <c r="C178" i="1"/>
  <c r="B178" i="1"/>
  <c r="V177" i="1"/>
  <c r="T177" i="1"/>
  <c r="O177" i="1"/>
  <c r="L177" i="1"/>
  <c r="K177" i="1"/>
  <c r="J177" i="1"/>
  <c r="I177" i="1"/>
  <c r="H177" i="1"/>
  <c r="R177" i="1" s="1"/>
  <c r="G177" i="1"/>
  <c r="F177" i="1"/>
  <c r="E177" i="1"/>
  <c r="D177" i="1"/>
  <c r="C177" i="1"/>
  <c r="B177" i="1"/>
  <c r="V176" i="1"/>
  <c r="T176" i="1"/>
  <c r="O176" i="1"/>
  <c r="L176" i="1"/>
  <c r="K176" i="1"/>
  <c r="J176" i="1"/>
  <c r="I176" i="1"/>
  <c r="H176" i="1"/>
  <c r="G176" i="1"/>
  <c r="F176" i="1"/>
  <c r="E176" i="1"/>
  <c r="D176" i="1"/>
  <c r="C176" i="1"/>
  <c r="B176" i="1"/>
  <c r="V175" i="1"/>
  <c r="T175" i="1"/>
  <c r="O175" i="1"/>
  <c r="L175" i="1"/>
  <c r="K175" i="1"/>
  <c r="J175" i="1"/>
  <c r="I175" i="1"/>
  <c r="H175" i="1"/>
  <c r="R175" i="1" s="1"/>
  <c r="G175" i="1"/>
  <c r="F175" i="1"/>
  <c r="E175" i="1"/>
  <c r="D175" i="1"/>
  <c r="C175" i="1"/>
  <c r="B175" i="1"/>
  <c r="V174" i="1"/>
  <c r="T174" i="1"/>
  <c r="O174" i="1"/>
  <c r="L174" i="1"/>
  <c r="K174" i="1"/>
  <c r="J174" i="1"/>
  <c r="I174" i="1"/>
  <c r="H174" i="1"/>
  <c r="G174" i="1"/>
  <c r="F174" i="1"/>
  <c r="E174" i="1"/>
  <c r="D174" i="1"/>
  <c r="C174" i="1"/>
  <c r="B174" i="1"/>
  <c r="V173" i="1"/>
  <c r="T173" i="1"/>
  <c r="O173" i="1"/>
  <c r="L173" i="1"/>
  <c r="K173" i="1"/>
  <c r="J173" i="1"/>
  <c r="I173" i="1"/>
  <c r="H173" i="1"/>
  <c r="R173" i="1" s="1"/>
  <c r="G173" i="1"/>
  <c r="F173" i="1"/>
  <c r="E173" i="1"/>
  <c r="D173" i="1"/>
  <c r="C173" i="1"/>
  <c r="B173" i="1"/>
  <c r="V172" i="1"/>
  <c r="T172" i="1"/>
  <c r="O172" i="1"/>
  <c r="L172" i="1"/>
  <c r="K172" i="1"/>
  <c r="J172" i="1"/>
  <c r="I172" i="1"/>
  <c r="H172" i="1"/>
  <c r="G172" i="1"/>
  <c r="F172" i="1"/>
  <c r="E172" i="1"/>
  <c r="D172" i="1"/>
  <c r="C172" i="1"/>
  <c r="B172" i="1"/>
  <c r="V171" i="1"/>
  <c r="T171" i="1"/>
  <c r="O171" i="1"/>
  <c r="L171" i="1"/>
  <c r="K171" i="1"/>
  <c r="J171" i="1"/>
  <c r="I171" i="1"/>
  <c r="H171" i="1"/>
  <c r="R171" i="1" s="1"/>
  <c r="G171" i="1"/>
  <c r="F171" i="1"/>
  <c r="E171" i="1"/>
  <c r="D171" i="1"/>
  <c r="C171" i="1"/>
  <c r="B171" i="1"/>
  <c r="V170" i="1"/>
  <c r="T170" i="1"/>
  <c r="O170" i="1"/>
  <c r="L170" i="1"/>
  <c r="K170" i="1"/>
  <c r="J170" i="1"/>
  <c r="I170" i="1"/>
  <c r="H170" i="1"/>
  <c r="G170" i="1"/>
  <c r="F170" i="1"/>
  <c r="E170" i="1"/>
  <c r="D170" i="1"/>
  <c r="C170" i="1"/>
  <c r="B170" i="1"/>
  <c r="V169" i="1"/>
  <c r="T169" i="1"/>
  <c r="O169" i="1"/>
  <c r="L169" i="1"/>
  <c r="K169" i="1"/>
  <c r="J169" i="1"/>
  <c r="I169" i="1"/>
  <c r="H169" i="1"/>
  <c r="R169" i="1" s="1"/>
  <c r="G169" i="1"/>
  <c r="F169" i="1"/>
  <c r="E169" i="1"/>
  <c r="D169" i="1"/>
  <c r="C169" i="1"/>
  <c r="B169" i="1"/>
  <c r="V168" i="1"/>
  <c r="T168" i="1"/>
  <c r="O168" i="1"/>
  <c r="L168" i="1"/>
  <c r="K168" i="1"/>
  <c r="J168" i="1"/>
  <c r="I168" i="1"/>
  <c r="H168" i="1"/>
  <c r="R168" i="1" s="1"/>
  <c r="G168" i="1"/>
  <c r="F168" i="1"/>
  <c r="E168" i="1"/>
  <c r="D168" i="1"/>
  <c r="C168" i="1"/>
  <c r="B168" i="1"/>
  <c r="V167" i="1"/>
  <c r="T167" i="1"/>
  <c r="O167" i="1"/>
  <c r="L167" i="1"/>
  <c r="K167" i="1"/>
  <c r="J167" i="1"/>
  <c r="I167" i="1"/>
  <c r="H167" i="1"/>
  <c r="G167" i="1"/>
  <c r="F167" i="1"/>
  <c r="E167" i="1"/>
  <c r="D167" i="1"/>
  <c r="C167" i="1"/>
  <c r="B167" i="1"/>
  <c r="V166" i="1"/>
  <c r="T166" i="1"/>
  <c r="O166" i="1"/>
  <c r="L166" i="1"/>
  <c r="K166" i="1"/>
  <c r="J166" i="1"/>
  <c r="I166" i="1"/>
  <c r="H166" i="1"/>
  <c r="G166" i="1"/>
  <c r="F166" i="1"/>
  <c r="E166" i="1"/>
  <c r="D166" i="1"/>
  <c r="C166" i="1"/>
  <c r="B166" i="1"/>
  <c r="V165" i="1"/>
  <c r="T165" i="1"/>
  <c r="O165" i="1"/>
  <c r="L165" i="1"/>
  <c r="K165" i="1"/>
  <c r="J165" i="1"/>
  <c r="I165" i="1"/>
  <c r="H165" i="1"/>
  <c r="R165" i="1" s="1"/>
  <c r="G165" i="1"/>
  <c r="F165" i="1"/>
  <c r="E165" i="1"/>
  <c r="D165" i="1"/>
  <c r="C165" i="1"/>
  <c r="B165" i="1"/>
  <c r="V164" i="1"/>
  <c r="T164" i="1"/>
  <c r="O164" i="1"/>
  <c r="L164" i="1"/>
  <c r="K164" i="1"/>
  <c r="J164" i="1"/>
  <c r="I164" i="1"/>
  <c r="H164" i="1"/>
  <c r="G164" i="1"/>
  <c r="F164" i="1"/>
  <c r="E164" i="1"/>
  <c r="D164" i="1"/>
  <c r="C164" i="1"/>
  <c r="B164" i="1"/>
  <c r="V163" i="1"/>
  <c r="T163" i="1"/>
  <c r="O163" i="1"/>
  <c r="L163" i="1"/>
  <c r="K163" i="1"/>
  <c r="J163" i="1"/>
  <c r="I163" i="1"/>
  <c r="H163" i="1"/>
  <c r="R163" i="1" s="1"/>
  <c r="G163" i="1"/>
  <c r="F163" i="1"/>
  <c r="E163" i="1"/>
  <c r="D163" i="1"/>
  <c r="C163" i="1"/>
  <c r="B163" i="1"/>
  <c r="V162" i="1"/>
  <c r="T162" i="1"/>
  <c r="O162" i="1"/>
  <c r="L162" i="1"/>
  <c r="K162" i="1"/>
  <c r="J162" i="1"/>
  <c r="I162" i="1"/>
  <c r="H162" i="1"/>
  <c r="G162" i="1"/>
  <c r="F162" i="1"/>
  <c r="E162" i="1"/>
  <c r="D162" i="1"/>
  <c r="C162" i="1"/>
  <c r="B162" i="1"/>
  <c r="V161" i="1"/>
  <c r="T161" i="1"/>
  <c r="O161" i="1"/>
  <c r="L161" i="1"/>
  <c r="K161" i="1"/>
  <c r="J161" i="1"/>
  <c r="I161" i="1"/>
  <c r="H161" i="1"/>
  <c r="R161" i="1" s="1"/>
  <c r="G161" i="1"/>
  <c r="F161" i="1"/>
  <c r="E161" i="1"/>
  <c r="D161" i="1"/>
  <c r="C161" i="1"/>
  <c r="B161" i="1"/>
  <c r="V160" i="1"/>
  <c r="T160" i="1"/>
  <c r="O160" i="1"/>
  <c r="L160" i="1"/>
  <c r="K160" i="1"/>
  <c r="J160" i="1"/>
  <c r="I160" i="1"/>
  <c r="H160" i="1"/>
  <c r="R160" i="1" s="1"/>
  <c r="G160" i="1"/>
  <c r="F160" i="1"/>
  <c r="E160" i="1"/>
  <c r="D160" i="1"/>
  <c r="C160" i="1"/>
  <c r="B160" i="1"/>
  <c r="V159" i="1"/>
  <c r="T159" i="1"/>
  <c r="O159" i="1"/>
  <c r="L159" i="1"/>
  <c r="K159" i="1"/>
  <c r="J159" i="1"/>
  <c r="I159" i="1"/>
  <c r="H159" i="1"/>
  <c r="R159" i="1" s="1"/>
  <c r="G159" i="1"/>
  <c r="F159" i="1"/>
  <c r="E159" i="1"/>
  <c r="D159" i="1"/>
  <c r="C159" i="1"/>
  <c r="B159" i="1"/>
  <c r="V158" i="1"/>
  <c r="T158" i="1"/>
  <c r="O158" i="1"/>
  <c r="L158" i="1"/>
  <c r="K158" i="1"/>
  <c r="J158" i="1"/>
  <c r="I158" i="1"/>
  <c r="H158" i="1"/>
  <c r="G158" i="1"/>
  <c r="F158" i="1"/>
  <c r="E158" i="1"/>
  <c r="D158" i="1"/>
  <c r="C158" i="1"/>
  <c r="B158" i="1"/>
  <c r="V157" i="1"/>
  <c r="T157" i="1"/>
  <c r="O157" i="1"/>
  <c r="L157" i="1"/>
  <c r="K157" i="1"/>
  <c r="J157" i="1"/>
  <c r="I157" i="1"/>
  <c r="H157" i="1"/>
  <c r="R157" i="1" s="1"/>
  <c r="G157" i="1"/>
  <c r="F157" i="1"/>
  <c r="E157" i="1"/>
  <c r="D157" i="1"/>
  <c r="C157" i="1"/>
  <c r="B157" i="1"/>
  <c r="V156" i="1"/>
  <c r="T156" i="1"/>
  <c r="O156" i="1"/>
  <c r="L156" i="1"/>
  <c r="K156" i="1"/>
  <c r="J156" i="1"/>
  <c r="I156" i="1"/>
  <c r="H156" i="1"/>
  <c r="G156" i="1"/>
  <c r="F156" i="1"/>
  <c r="E156" i="1"/>
  <c r="D156" i="1"/>
  <c r="C156" i="1"/>
  <c r="B156" i="1"/>
  <c r="V155" i="1"/>
  <c r="T155" i="1"/>
  <c r="O155" i="1"/>
  <c r="L155" i="1"/>
  <c r="K155" i="1"/>
  <c r="J155" i="1"/>
  <c r="I155" i="1"/>
  <c r="H155" i="1"/>
  <c r="R155" i="1" s="1"/>
  <c r="G155" i="1"/>
  <c r="F155" i="1"/>
  <c r="E155" i="1"/>
  <c r="D155" i="1"/>
  <c r="C155" i="1"/>
  <c r="B155" i="1"/>
  <c r="V154" i="1"/>
  <c r="T154" i="1"/>
  <c r="O154" i="1"/>
  <c r="L154" i="1"/>
  <c r="K154" i="1"/>
  <c r="J154" i="1"/>
  <c r="I154" i="1"/>
  <c r="H154" i="1"/>
  <c r="G154" i="1"/>
  <c r="F154" i="1"/>
  <c r="E154" i="1"/>
  <c r="D154" i="1"/>
  <c r="C154" i="1"/>
  <c r="B154" i="1"/>
  <c r="V153" i="1"/>
  <c r="T153" i="1"/>
  <c r="O153" i="1"/>
  <c r="L153" i="1"/>
  <c r="K153" i="1"/>
  <c r="J153" i="1"/>
  <c r="I153" i="1"/>
  <c r="H153" i="1"/>
  <c r="R153" i="1" s="1"/>
  <c r="G153" i="1"/>
  <c r="F153" i="1"/>
  <c r="E153" i="1"/>
  <c r="D153" i="1"/>
  <c r="C153" i="1"/>
  <c r="B153" i="1"/>
  <c r="V152" i="1"/>
  <c r="T152" i="1"/>
  <c r="O152" i="1"/>
  <c r="L152" i="1"/>
  <c r="K152" i="1"/>
  <c r="J152" i="1"/>
  <c r="I152" i="1"/>
  <c r="H152" i="1"/>
  <c r="R152" i="1" s="1"/>
  <c r="G152" i="1"/>
  <c r="F152" i="1"/>
  <c r="E152" i="1"/>
  <c r="D152" i="1"/>
  <c r="C152" i="1"/>
  <c r="B152" i="1"/>
  <c r="V151" i="1"/>
  <c r="T151" i="1"/>
  <c r="O151" i="1"/>
  <c r="L151" i="1"/>
  <c r="K151" i="1"/>
  <c r="J151" i="1"/>
  <c r="I151" i="1"/>
  <c r="H151" i="1"/>
  <c r="R151" i="1" s="1"/>
  <c r="G151" i="1"/>
  <c r="F151" i="1"/>
  <c r="E151" i="1"/>
  <c r="D151" i="1"/>
  <c r="C151" i="1"/>
  <c r="B151" i="1"/>
  <c r="V150" i="1"/>
  <c r="T150" i="1"/>
  <c r="O150" i="1"/>
  <c r="L150" i="1"/>
  <c r="K150" i="1"/>
  <c r="J150" i="1"/>
  <c r="I150" i="1"/>
  <c r="H150" i="1"/>
  <c r="G150" i="1"/>
  <c r="F150" i="1"/>
  <c r="E150" i="1"/>
  <c r="D150" i="1"/>
  <c r="C150" i="1"/>
  <c r="B150" i="1"/>
  <c r="V149" i="1"/>
  <c r="T149" i="1"/>
  <c r="O149" i="1"/>
  <c r="L149" i="1"/>
  <c r="K149" i="1"/>
  <c r="J149" i="1"/>
  <c r="I149" i="1"/>
  <c r="H149" i="1"/>
  <c r="G149" i="1"/>
  <c r="F149" i="1"/>
  <c r="E149" i="1"/>
  <c r="D149" i="1"/>
  <c r="C149" i="1"/>
  <c r="B149" i="1"/>
  <c r="V148" i="1"/>
  <c r="T148" i="1"/>
  <c r="O148" i="1"/>
  <c r="L148" i="1"/>
  <c r="K148" i="1"/>
  <c r="J148" i="1"/>
  <c r="I148" i="1"/>
  <c r="H148" i="1"/>
  <c r="G148" i="1"/>
  <c r="F148" i="1"/>
  <c r="E148" i="1"/>
  <c r="D148" i="1"/>
  <c r="C148" i="1"/>
  <c r="B148" i="1"/>
  <c r="V147" i="1"/>
  <c r="T147" i="1"/>
  <c r="O147" i="1"/>
  <c r="L147" i="1"/>
  <c r="K147" i="1"/>
  <c r="J147" i="1"/>
  <c r="I147" i="1"/>
  <c r="H147" i="1"/>
  <c r="R147" i="1" s="1"/>
  <c r="G147" i="1"/>
  <c r="F147" i="1"/>
  <c r="E147" i="1"/>
  <c r="D147" i="1"/>
  <c r="C147" i="1"/>
  <c r="B147" i="1"/>
  <c r="V146" i="1"/>
  <c r="T146" i="1"/>
  <c r="O146" i="1"/>
  <c r="L146" i="1"/>
  <c r="K146" i="1"/>
  <c r="J146" i="1"/>
  <c r="I146" i="1"/>
  <c r="H146" i="1"/>
  <c r="G146" i="1"/>
  <c r="F146" i="1"/>
  <c r="E146" i="1"/>
  <c r="D146" i="1"/>
  <c r="C146" i="1"/>
  <c r="B146" i="1"/>
  <c r="V145" i="1"/>
  <c r="T145" i="1"/>
  <c r="O145" i="1"/>
  <c r="L145" i="1"/>
  <c r="K145" i="1"/>
  <c r="J145" i="1"/>
  <c r="I145" i="1"/>
  <c r="H145" i="1"/>
  <c r="G145" i="1"/>
  <c r="F145" i="1"/>
  <c r="E145" i="1"/>
  <c r="D145" i="1"/>
  <c r="C145" i="1"/>
  <c r="B145" i="1"/>
  <c r="V144" i="1"/>
  <c r="T144" i="1"/>
  <c r="O144" i="1"/>
  <c r="L144" i="1"/>
  <c r="K144" i="1"/>
  <c r="J144" i="1"/>
  <c r="I144" i="1"/>
  <c r="H144" i="1"/>
  <c r="G144" i="1"/>
  <c r="F144" i="1"/>
  <c r="E144" i="1"/>
  <c r="D144" i="1"/>
  <c r="C144" i="1"/>
  <c r="B144" i="1"/>
  <c r="V143" i="1"/>
  <c r="T143" i="1"/>
  <c r="O143" i="1"/>
  <c r="L143" i="1"/>
  <c r="K143" i="1"/>
  <c r="J143" i="1"/>
  <c r="I143" i="1"/>
  <c r="H143" i="1"/>
  <c r="G143" i="1"/>
  <c r="F143" i="1"/>
  <c r="E143" i="1"/>
  <c r="D143" i="1"/>
  <c r="C143" i="1"/>
  <c r="B143" i="1"/>
  <c r="V142" i="1"/>
  <c r="T142" i="1"/>
  <c r="O142" i="1"/>
  <c r="L142" i="1"/>
  <c r="K142" i="1"/>
  <c r="J142" i="1"/>
  <c r="I142" i="1"/>
  <c r="H142" i="1"/>
  <c r="G142" i="1"/>
  <c r="F142" i="1"/>
  <c r="E142" i="1"/>
  <c r="D142" i="1"/>
  <c r="C142" i="1"/>
  <c r="B142" i="1"/>
  <c r="V141" i="1"/>
  <c r="T141" i="1"/>
  <c r="O141" i="1"/>
  <c r="L141" i="1"/>
  <c r="K141" i="1"/>
  <c r="J141" i="1"/>
  <c r="I141" i="1"/>
  <c r="H141" i="1"/>
  <c r="G141" i="1"/>
  <c r="F141" i="1"/>
  <c r="E141" i="1"/>
  <c r="D141" i="1"/>
  <c r="C141" i="1"/>
  <c r="B141" i="1"/>
  <c r="V140" i="1"/>
  <c r="T140" i="1"/>
  <c r="O140" i="1"/>
  <c r="L140" i="1"/>
  <c r="K140" i="1"/>
  <c r="J140" i="1"/>
  <c r="I140" i="1"/>
  <c r="H140" i="1"/>
  <c r="R140" i="1" s="1"/>
  <c r="G140" i="1"/>
  <c r="F140" i="1"/>
  <c r="E140" i="1"/>
  <c r="D140" i="1"/>
  <c r="C140" i="1"/>
  <c r="B140" i="1"/>
  <c r="V139" i="1"/>
  <c r="T139" i="1"/>
  <c r="O139" i="1"/>
  <c r="L139" i="1"/>
  <c r="K139" i="1"/>
  <c r="J139" i="1"/>
  <c r="I139" i="1"/>
  <c r="H139" i="1"/>
  <c r="R139" i="1" s="1"/>
  <c r="G139" i="1"/>
  <c r="F139" i="1"/>
  <c r="E139" i="1"/>
  <c r="D139" i="1"/>
  <c r="C139" i="1"/>
  <c r="B139" i="1"/>
  <c r="V138" i="1"/>
  <c r="T138" i="1"/>
  <c r="O138" i="1"/>
  <c r="L138" i="1"/>
  <c r="K138" i="1"/>
  <c r="J138" i="1"/>
  <c r="I138" i="1"/>
  <c r="H138" i="1"/>
  <c r="G138" i="1"/>
  <c r="F138" i="1"/>
  <c r="E138" i="1"/>
  <c r="D138" i="1"/>
  <c r="C138" i="1"/>
  <c r="B138" i="1"/>
  <c r="V137" i="1"/>
  <c r="T137" i="1"/>
  <c r="O137" i="1"/>
  <c r="L137" i="1"/>
  <c r="K137" i="1"/>
  <c r="J137" i="1"/>
  <c r="I137" i="1"/>
  <c r="H137" i="1"/>
  <c r="R137" i="1" s="1"/>
  <c r="G137" i="1"/>
  <c r="F137" i="1"/>
  <c r="E137" i="1"/>
  <c r="D137" i="1"/>
  <c r="C137" i="1"/>
  <c r="B137" i="1"/>
  <c r="V136" i="1"/>
  <c r="T136" i="1"/>
  <c r="O136" i="1"/>
  <c r="L136" i="1"/>
  <c r="K136" i="1"/>
  <c r="J136" i="1"/>
  <c r="I136" i="1"/>
  <c r="H136" i="1"/>
  <c r="R136" i="1" s="1"/>
  <c r="G136" i="1"/>
  <c r="F136" i="1"/>
  <c r="E136" i="1"/>
  <c r="D136" i="1"/>
  <c r="C136" i="1"/>
  <c r="B136" i="1"/>
  <c r="V135" i="1"/>
  <c r="T135" i="1"/>
  <c r="O135" i="1"/>
  <c r="L135" i="1"/>
  <c r="K135" i="1"/>
  <c r="J135" i="1"/>
  <c r="I135" i="1"/>
  <c r="H135" i="1"/>
  <c r="R135" i="1" s="1"/>
  <c r="G135" i="1"/>
  <c r="F135" i="1"/>
  <c r="E135" i="1"/>
  <c r="D135" i="1"/>
  <c r="C135" i="1"/>
  <c r="B135" i="1"/>
  <c r="V134" i="1"/>
  <c r="T134" i="1"/>
  <c r="O134" i="1"/>
  <c r="L134" i="1"/>
  <c r="K134" i="1"/>
  <c r="J134" i="1"/>
  <c r="I134" i="1"/>
  <c r="H134" i="1"/>
  <c r="R134" i="1" s="1"/>
  <c r="G134" i="1"/>
  <c r="F134" i="1"/>
  <c r="E134" i="1"/>
  <c r="D134" i="1"/>
  <c r="C134" i="1"/>
  <c r="B134" i="1"/>
  <c r="V133" i="1"/>
  <c r="T133" i="1"/>
  <c r="O133" i="1"/>
  <c r="L133" i="1"/>
  <c r="K133" i="1"/>
  <c r="J133" i="1"/>
  <c r="I133" i="1"/>
  <c r="H133" i="1"/>
  <c r="R133" i="1" s="1"/>
  <c r="G133" i="1"/>
  <c r="F133" i="1"/>
  <c r="E133" i="1"/>
  <c r="D133" i="1"/>
  <c r="C133" i="1"/>
  <c r="B133" i="1"/>
  <c r="V132" i="1"/>
  <c r="T132" i="1"/>
  <c r="O132" i="1"/>
  <c r="L132" i="1"/>
  <c r="K132" i="1"/>
  <c r="J132" i="1"/>
  <c r="I132" i="1"/>
  <c r="H132" i="1"/>
  <c r="R132" i="1" s="1"/>
  <c r="G132" i="1"/>
  <c r="F132" i="1"/>
  <c r="E132" i="1"/>
  <c r="D132" i="1"/>
  <c r="C132" i="1"/>
  <c r="B132" i="1"/>
  <c r="V131" i="1"/>
  <c r="T131" i="1"/>
  <c r="O131" i="1"/>
  <c r="L131" i="1"/>
  <c r="K131" i="1"/>
  <c r="J131" i="1"/>
  <c r="I131" i="1"/>
  <c r="H131" i="1"/>
  <c r="R131" i="1" s="1"/>
  <c r="G131" i="1"/>
  <c r="F131" i="1"/>
  <c r="E131" i="1"/>
  <c r="D131" i="1"/>
  <c r="C131" i="1"/>
  <c r="B131" i="1"/>
  <c r="V130" i="1"/>
  <c r="T130" i="1"/>
  <c r="O130" i="1"/>
  <c r="L130" i="1"/>
  <c r="K130" i="1"/>
  <c r="J130" i="1"/>
  <c r="I130" i="1"/>
  <c r="H130" i="1"/>
  <c r="G130" i="1"/>
  <c r="F130" i="1"/>
  <c r="E130" i="1"/>
  <c r="D130" i="1"/>
  <c r="C130" i="1"/>
  <c r="B130" i="1"/>
  <c r="V129" i="1"/>
  <c r="T129" i="1"/>
  <c r="O129" i="1"/>
  <c r="L129" i="1"/>
  <c r="K129" i="1"/>
  <c r="J129" i="1"/>
  <c r="I129" i="1"/>
  <c r="H129" i="1"/>
  <c r="R129" i="1" s="1"/>
  <c r="G129" i="1"/>
  <c r="F129" i="1"/>
  <c r="E129" i="1"/>
  <c r="D129" i="1"/>
  <c r="C129" i="1"/>
  <c r="B129" i="1"/>
  <c r="V128" i="1"/>
  <c r="T128" i="1"/>
  <c r="O128" i="1"/>
  <c r="L128" i="1"/>
  <c r="K128" i="1"/>
  <c r="J128" i="1"/>
  <c r="I128" i="1"/>
  <c r="H128" i="1"/>
  <c r="R128" i="1" s="1"/>
  <c r="G128" i="1"/>
  <c r="F128" i="1"/>
  <c r="E128" i="1"/>
  <c r="D128" i="1"/>
  <c r="C128" i="1"/>
  <c r="B128" i="1"/>
  <c r="V127" i="1"/>
  <c r="T127" i="1"/>
  <c r="O127" i="1"/>
  <c r="L127" i="1"/>
  <c r="K127" i="1"/>
  <c r="J127" i="1"/>
  <c r="I127" i="1"/>
  <c r="H127" i="1"/>
  <c r="G127" i="1"/>
  <c r="F127" i="1"/>
  <c r="E127" i="1"/>
  <c r="D127" i="1"/>
  <c r="C127" i="1"/>
  <c r="B127" i="1"/>
  <c r="V126" i="1"/>
  <c r="T126" i="1"/>
  <c r="O126" i="1"/>
  <c r="L126" i="1"/>
  <c r="K126" i="1"/>
  <c r="J126" i="1"/>
  <c r="I126" i="1"/>
  <c r="H126" i="1"/>
  <c r="R126" i="1" s="1"/>
  <c r="G126" i="1"/>
  <c r="F126" i="1"/>
  <c r="E126" i="1"/>
  <c r="D126" i="1"/>
  <c r="C126" i="1"/>
  <c r="B126" i="1"/>
  <c r="V125" i="1"/>
  <c r="T125" i="1"/>
  <c r="O125" i="1"/>
  <c r="L125" i="1"/>
  <c r="K125" i="1"/>
  <c r="J125" i="1"/>
  <c r="I125" i="1"/>
  <c r="H125" i="1"/>
  <c r="R125" i="1" s="1"/>
  <c r="G125" i="1"/>
  <c r="F125" i="1"/>
  <c r="E125" i="1"/>
  <c r="D125" i="1"/>
  <c r="C125" i="1"/>
  <c r="B125" i="1"/>
  <c r="V124" i="1"/>
  <c r="T124" i="1"/>
  <c r="O124" i="1"/>
  <c r="L124" i="1"/>
  <c r="K124" i="1"/>
  <c r="J124" i="1"/>
  <c r="I124" i="1"/>
  <c r="H124" i="1"/>
  <c r="R124" i="1" s="1"/>
  <c r="G124" i="1"/>
  <c r="F124" i="1"/>
  <c r="E124" i="1"/>
  <c r="D124" i="1"/>
  <c r="C124" i="1"/>
  <c r="B124" i="1"/>
  <c r="V123" i="1"/>
  <c r="T123" i="1"/>
  <c r="O123" i="1"/>
  <c r="L123" i="1"/>
  <c r="K123" i="1"/>
  <c r="J123" i="1"/>
  <c r="I123" i="1"/>
  <c r="H123" i="1"/>
  <c r="G123" i="1"/>
  <c r="F123" i="1"/>
  <c r="E123" i="1"/>
  <c r="D123" i="1"/>
  <c r="C123" i="1"/>
  <c r="B123" i="1"/>
  <c r="V122" i="1"/>
  <c r="T122" i="1"/>
  <c r="O122" i="1"/>
  <c r="L122" i="1"/>
  <c r="K122" i="1"/>
  <c r="J122" i="1"/>
  <c r="I122" i="1"/>
  <c r="H122" i="1"/>
  <c r="G122" i="1"/>
  <c r="F122" i="1"/>
  <c r="E122" i="1"/>
  <c r="D122" i="1"/>
  <c r="C122" i="1"/>
  <c r="B122" i="1"/>
  <c r="V121" i="1"/>
  <c r="T121" i="1"/>
  <c r="O121" i="1"/>
  <c r="L121" i="1"/>
  <c r="K121" i="1"/>
  <c r="J121" i="1"/>
  <c r="I121" i="1"/>
  <c r="H121" i="1"/>
  <c r="R121" i="1" s="1"/>
  <c r="G121" i="1"/>
  <c r="F121" i="1"/>
  <c r="E121" i="1"/>
  <c r="D121" i="1"/>
  <c r="C121" i="1"/>
  <c r="B121" i="1"/>
  <c r="V120" i="1"/>
  <c r="T120" i="1"/>
  <c r="O120" i="1"/>
  <c r="L120" i="1"/>
  <c r="K120" i="1"/>
  <c r="J120" i="1"/>
  <c r="I120" i="1"/>
  <c r="H120" i="1"/>
  <c r="R120" i="1" s="1"/>
  <c r="G120" i="1"/>
  <c r="F120" i="1"/>
  <c r="E120" i="1"/>
  <c r="D120" i="1"/>
  <c r="C120" i="1"/>
  <c r="B120" i="1"/>
  <c r="V119" i="1"/>
  <c r="T119" i="1"/>
  <c r="O119" i="1"/>
  <c r="L119" i="1"/>
  <c r="K119" i="1"/>
  <c r="J119" i="1"/>
  <c r="I119" i="1"/>
  <c r="H119" i="1"/>
  <c r="G119" i="1"/>
  <c r="F119" i="1"/>
  <c r="E119" i="1"/>
  <c r="D119" i="1"/>
  <c r="C119" i="1"/>
  <c r="B119" i="1"/>
  <c r="V118" i="1"/>
  <c r="T118" i="1"/>
  <c r="O118" i="1"/>
  <c r="L118" i="1"/>
  <c r="K118" i="1"/>
  <c r="J118" i="1"/>
  <c r="I118" i="1"/>
  <c r="H118" i="1"/>
  <c r="G118" i="1"/>
  <c r="F118" i="1"/>
  <c r="E118" i="1"/>
  <c r="D118" i="1"/>
  <c r="C118" i="1"/>
  <c r="B118" i="1"/>
  <c r="V117" i="1"/>
  <c r="T117" i="1"/>
  <c r="O117" i="1"/>
  <c r="L117" i="1"/>
  <c r="K117" i="1"/>
  <c r="J117" i="1"/>
  <c r="I117" i="1"/>
  <c r="H117" i="1"/>
  <c r="R117" i="1" s="1"/>
  <c r="G117" i="1"/>
  <c r="F117" i="1"/>
  <c r="E117" i="1"/>
  <c r="D117" i="1"/>
  <c r="C117" i="1"/>
  <c r="B117" i="1"/>
  <c r="V116" i="1"/>
  <c r="T116" i="1"/>
  <c r="O116" i="1"/>
  <c r="L116" i="1"/>
  <c r="K116" i="1"/>
  <c r="J116" i="1"/>
  <c r="I116" i="1"/>
  <c r="H116" i="1"/>
  <c r="R116" i="1" s="1"/>
  <c r="G116" i="1"/>
  <c r="F116" i="1"/>
  <c r="E116" i="1"/>
  <c r="D116" i="1"/>
  <c r="C116" i="1"/>
  <c r="B116" i="1"/>
  <c r="V115" i="1"/>
  <c r="T115" i="1"/>
  <c r="O115" i="1"/>
  <c r="L115" i="1"/>
  <c r="K115" i="1"/>
  <c r="J115" i="1"/>
  <c r="I115" i="1"/>
  <c r="H115" i="1"/>
  <c r="R115" i="1" s="1"/>
  <c r="G115" i="1"/>
  <c r="F115" i="1"/>
  <c r="E115" i="1"/>
  <c r="D115" i="1"/>
  <c r="C115" i="1"/>
  <c r="B115" i="1"/>
  <c r="V114" i="1"/>
  <c r="T114" i="1"/>
  <c r="O114" i="1"/>
  <c r="L114" i="1"/>
  <c r="K114" i="1"/>
  <c r="J114" i="1"/>
  <c r="I114" i="1"/>
  <c r="H114" i="1"/>
  <c r="G114" i="1"/>
  <c r="F114" i="1"/>
  <c r="E114" i="1"/>
  <c r="D114" i="1"/>
  <c r="C114" i="1"/>
  <c r="B114" i="1"/>
  <c r="V113" i="1"/>
  <c r="T113" i="1"/>
  <c r="O113" i="1"/>
  <c r="L113" i="1"/>
  <c r="K113" i="1"/>
  <c r="J113" i="1"/>
  <c r="I113" i="1"/>
  <c r="H113" i="1"/>
  <c r="R113" i="1" s="1"/>
  <c r="G113" i="1"/>
  <c r="F113" i="1"/>
  <c r="E113" i="1"/>
  <c r="D113" i="1"/>
  <c r="C113" i="1"/>
  <c r="B113" i="1"/>
  <c r="V112" i="1"/>
  <c r="T112" i="1"/>
  <c r="O112" i="1"/>
  <c r="L112" i="1"/>
  <c r="K112" i="1"/>
  <c r="J112" i="1"/>
  <c r="I112" i="1"/>
  <c r="H112" i="1"/>
  <c r="R112" i="1" s="1"/>
  <c r="G112" i="1"/>
  <c r="F112" i="1"/>
  <c r="E112" i="1"/>
  <c r="D112" i="1"/>
  <c r="C112" i="1"/>
  <c r="B112" i="1"/>
  <c r="V111" i="1"/>
  <c r="T111" i="1"/>
  <c r="O111" i="1"/>
  <c r="L111" i="1"/>
  <c r="K111" i="1"/>
  <c r="J111" i="1"/>
  <c r="I111" i="1"/>
  <c r="H111" i="1"/>
  <c r="G111" i="1"/>
  <c r="F111" i="1"/>
  <c r="E111" i="1"/>
  <c r="D111" i="1"/>
  <c r="C111" i="1"/>
  <c r="B111" i="1"/>
  <c r="V110" i="1"/>
  <c r="T110" i="1"/>
  <c r="O110" i="1"/>
  <c r="L110" i="1"/>
  <c r="K110" i="1"/>
  <c r="J110" i="1"/>
  <c r="I110" i="1"/>
  <c r="H110" i="1"/>
  <c r="R110" i="1" s="1"/>
  <c r="G110" i="1"/>
  <c r="F110" i="1"/>
  <c r="E110" i="1"/>
  <c r="D110" i="1"/>
  <c r="C110" i="1"/>
  <c r="B110" i="1"/>
  <c r="V109" i="1"/>
  <c r="T109" i="1"/>
  <c r="O109" i="1"/>
  <c r="L109" i="1"/>
  <c r="K109" i="1"/>
  <c r="J109" i="1"/>
  <c r="I109" i="1"/>
  <c r="H109" i="1"/>
  <c r="R109" i="1" s="1"/>
  <c r="G109" i="1"/>
  <c r="F109" i="1"/>
  <c r="E109" i="1"/>
  <c r="D109" i="1"/>
  <c r="C109" i="1"/>
  <c r="B109" i="1"/>
  <c r="V108" i="1"/>
  <c r="T108" i="1"/>
  <c r="O108" i="1"/>
  <c r="L108" i="1"/>
  <c r="K108" i="1"/>
  <c r="J108" i="1"/>
  <c r="I108" i="1"/>
  <c r="H108" i="1"/>
  <c r="R108" i="1" s="1"/>
  <c r="G108" i="1"/>
  <c r="F108" i="1"/>
  <c r="E108" i="1"/>
  <c r="D108" i="1"/>
  <c r="C108" i="1"/>
  <c r="B108" i="1"/>
  <c r="V107" i="1"/>
  <c r="T107" i="1"/>
  <c r="O107" i="1"/>
  <c r="L107" i="1"/>
  <c r="K107" i="1"/>
  <c r="J107" i="1"/>
  <c r="I107" i="1"/>
  <c r="H107" i="1"/>
  <c r="G107" i="1"/>
  <c r="F107" i="1"/>
  <c r="E107" i="1"/>
  <c r="D107" i="1"/>
  <c r="C107" i="1"/>
  <c r="B107" i="1"/>
  <c r="V106" i="1"/>
  <c r="T106" i="1"/>
  <c r="O106" i="1"/>
  <c r="L106" i="1"/>
  <c r="K106" i="1"/>
  <c r="J106" i="1"/>
  <c r="I106" i="1"/>
  <c r="H106" i="1"/>
  <c r="G106" i="1"/>
  <c r="F106" i="1"/>
  <c r="E106" i="1"/>
  <c r="D106" i="1"/>
  <c r="C106" i="1"/>
  <c r="B106" i="1"/>
  <c r="V105" i="1"/>
  <c r="T105" i="1"/>
  <c r="O105" i="1"/>
  <c r="L105" i="1"/>
  <c r="K105" i="1"/>
  <c r="J105" i="1"/>
  <c r="I105" i="1"/>
  <c r="H105" i="1"/>
  <c r="R105" i="1" s="1"/>
  <c r="G105" i="1"/>
  <c r="F105" i="1"/>
  <c r="E105" i="1"/>
  <c r="D105" i="1"/>
  <c r="C105" i="1"/>
  <c r="B105" i="1"/>
  <c r="V104" i="1"/>
  <c r="T104" i="1"/>
  <c r="O104" i="1"/>
  <c r="L104" i="1"/>
  <c r="K104" i="1"/>
  <c r="J104" i="1"/>
  <c r="I104" i="1"/>
  <c r="H104" i="1"/>
  <c r="G104" i="1"/>
  <c r="F104" i="1"/>
  <c r="E104" i="1"/>
  <c r="D104" i="1"/>
  <c r="C104" i="1"/>
  <c r="B104" i="1"/>
  <c r="V103" i="1"/>
  <c r="T103" i="1"/>
  <c r="O103" i="1"/>
  <c r="L103" i="1"/>
  <c r="K103" i="1"/>
  <c r="J103" i="1"/>
  <c r="I103" i="1"/>
  <c r="H103" i="1"/>
  <c r="G103" i="1"/>
  <c r="F103" i="1"/>
  <c r="E103" i="1"/>
  <c r="D103" i="1"/>
  <c r="C103" i="1"/>
  <c r="B103" i="1"/>
  <c r="V102" i="1"/>
  <c r="T102" i="1"/>
  <c r="O102" i="1"/>
  <c r="L102" i="1"/>
  <c r="K102" i="1"/>
  <c r="J102" i="1"/>
  <c r="I102" i="1"/>
  <c r="H102" i="1"/>
  <c r="R102" i="1" s="1"/>
  <c r="G102" i="1"/>
  <c r="F102" i="1"/>
  <c r="E102" i="1"/>
  <c r="D102" i="1"/>
  <c r="C102" i="1"/>
  <c r="B102" i="1"/>
  <c r="V101" i="1"/>
  <c r="T101" i="1"/>
  <c r="O101" i="1"/>
  <c r="L101" i="1"/>
  <c r="K101" i="1"/>
  <c r="J101" i="1"/>
  <c r="I101" i="1"/>
  <c r="H101" i="1"/>
  <c r="G101" i="1"/>
  <c r="F101" i="1"/>
  <c r="E101" i="1"/>
  <c r="D101" i="1"/>
  <c r="C101" i="1"/>
  <c r="B101" i="1"/>
  <c r="V100" i="1"/>
  <c r="T100" i="1"/>
  <c r="O100" i="1"/>
  <c r="L100" i="1"/>
  <c r="K100" i="1"/>
  <c r="J100" i="1"/>
  <c r="I100" i="1"/>
  <c r="H100" i="1"/>
  <c r="R100" i="1" s="1"/>
  <c r="G100" i="1"/>
  <c r="F100" i="1"/>
  <c r="E100" i="1"/>
  <c r="D100" i="1"/>
  <c r="C100" i="1"/>
  <c r="B100" i="1"/>
  <c r="V99" i="1"/>
  <c r="T99" i="1"/>
  <c r="O99" i="1"/>
  <c r="L99" i="1"/>
  <c r="K99" i="1"/>
  <c r="J99" i="1"/>
  <c r="I99" i="1"/>
  <c r="H99" i="1"/>
  <c r="G99" i="1"/>
  <c r="F99" i="1"/>
  <c r="E99" i="1"/>
  <c r="D99" i="1"/>
  <c r="C99" i="1"/>
  <c r="B99" i="1"/>
  <c r="V98" i="1"/>
  <c r="T98" i="1"/>
  <c r="O98" i="1"/>
  <c r="L98" i="1"/>
  <c r="K98" i="1"/>
  <c r="J98" i="1"/>
  <c r="I98" i="1"/>
  <c r="H98" i="1"/>
  <c r="R98" i="1" s="1"/>
  <c r="G98" i="1"/>
  <c r="F98" i="1"/>
  <c r="E98" i="1"/>
  <c r="D98" i="1"/>
  <c r="C98" i="1"/>
  <c r="B98" i="1"/>
  <c r="V97" i="1"/>
  <c r="T97" i="1"/>
  <c r="O97" i="1"/>
  <c r="L97" i="1"/>
  <c r="K97" i="1"/>
  <c r="J97" i="1"/>
  <c r="I97" i="1"/>
  <c r="H97" i="1"/>
  <c r="R97" i="1" s="1"/>
  <c r="G97" i="1"/>
  <c r="F97" i="1"/>
  <c r="E97" i="1"/>
  <c r="D97" i="1"/>
  <c r="C97" i="1"/>
  <c r="B97" i="1"/>
  <c r="V96" i="1"/>
  <c r="T96" i="1"/>
  <c r="O96" i="1"/>
  <c r="L96" i="1"/>
  <c r="K96" i="1"/>
  <c r="J96" i="1"/>
  <c r="I96" i="1"/>
  <c r="H96" i="1"/>
  <c r="R96" i="1" s="1"/>
  <c r="G96" i="1"/>
  <c r="F96" i="1"/>
  <c r="E96" i="1"/>
  <c r="D96" i="1"/>
  <c r="C96" i="1"/>
  <c r="B96" i="1"/>
  <c r="V95" i="1"/>
  <c r="T95" i="1"/>
  <c r="O95" i="1"/>
  <c r="L95" i="1"/>
  <c r="K95" i="1"/>
  <c r="J95" i="1"/>
  <c r="I95" i="1"/>
  <c r="H95" i="1"/>
  <c r="G95" i="1"/>
  <c r="F95" i="1"/>
  <c r="E95" i="1"/>
  <c r="D95" i="1"/>
  <c r="C95" i="1"/>
  <c r="B95" i="1"/>
  <c r="V94" i="1"/>
  <c r="T94" i="1"/>
  <c r="O94" i="1"/>
  <c r="L94" i="1"/>
  <c r="K94" i="1"/>
  <c r="J94" i="1"/>
  <c r="I94" i="1"/>
  <c r="H94" i="1"/>
  <c r="G94" i="1"/>
  <c r="F94" i="1"/>
  <c r="E94" i="1"/>
  <c r="D94" i="1"/>
  <c r="C94" i="1"/>
  <c r="B94" i="1"/>
  <c r="V93" i="1"/>
  <c r="T93" i="1"/>
  <c r="O93" i="1"/>
  <c r="L93" i="1"/>
  <c r="K93" i="1"/>
  <c r="J93" i="1"/>
  <c r="I93" i="1"/>
  <c r="H93" i="1"/>
  <c r="R93" i="1" s="1"/>
  <c r="G93" i="1"/>
  <c r="F93" i="1"/>
  <c r="E93" i="1"/>
  <c r="D93" i="1"/>
  <c r="C93" i="1"/>
  <c r="B93" i="1"/>
  <c r="V92" i="1"/>
  <c r="T92" i="1"/>
  <c r="O92" i="1"/>
  <c r="L92" i="1"/>
  <c r="K92" i="1"/>
  <c r="J92" i="1"/>
  <c r="I92" i="1"/>
  <c r="H92" i="1"/>
  <c r="R92" i="1" s="1"/>
  <c r="G92" i="1"/>
  <c r="F92" i="1"/>
  <c r="E92" i="1"/>
  <c r="D92" i="1"/>
  <c r="C92" i="1"/>
  <c r="B92" i="1"/>
  <c r="V91" i="1"/>
  <c r="T91" i="1"/>
  <c r="O91" i="1"/>
  <c r="L91" i="1"/>
  <c r="K91" i="1"/>
  <c r="J91" i="1"/>
  <c r="I91" i="1"/>
  <c r="H91" i="1"/>
  <c r="R91" i="1" s="1"/>
  <c r="S91" i="1" s="1"/>
  <c r="G91" i="1"/>
  <c r="F91" i="1"/>
  <c r="E91" i="1"/>
  <c r="D91" i="1"/>
  <c r="C91" i="1"/>
  <c r="B91" i="1"/>
  <c r="V90" i="1"/>
  <c r="T90" i="1"/>
  <c r="O90" i="1"/>
  <c r="L90" i="1"/>
  <c r="K90" i="1"/>
  <c r="J90" i="1"/>
  <c r="I90" i="1"/>
  <c r="H90" i="1"/>
  <c r="R90" i="1" s="1"/>
  <c r="G90" i="1"/>
  <c r="F90" i="1"/>
  <c r="E90" i="1"/>
  <c r="D90" i="1"/>
  <c r="C90" i="1"/>
  <c r="B90" i="1"/>
  <c r="V89" i="1"/>
  <c r="T89" i="1"/>
  <c r="O89" i="1"/>
  <c r="L89" i="1"/>
  <c r="K89" i="1"/>
  <c r="J89" i="1"/>
  <c r="I89" i="1"/>
  <c r="H89" i="1"/>
  <c r="R89" i="1" s="1"/>
  <c r="G89" i="1"/>
  <c r="F89" i="1"/>
  <c r="E89" i="1"/>
  <c r="D89" i="1"/>
  <c r="C89" i="1"/>
  <c r="B89" i="1"/>
  <c r="V88" i="1"/>
  <c r="T88" i="1"/>
  <c r="O88" i="1"/>
  <c r="L88" i="1"/>
  <c r="K88" i="1"/>
  <c r="J88" i="1"/>
  <c r="I88" i="1"/>
  <c r="H88" i="1"/>
  <c r="R88" i="1" s="1"/>
  <c r="G88" i="1"/>
  <c r="F88" i="1"/>
  <c r="E88" i="1"/>
  <c r="D88" i="1"/>
  <c r="C88" i="1"/>
  <c r="B88" i="1"/>
  <c r="V87" i="1"/>
  <c r="T87" i="1"/>
  <c r="O87" i="1"/>
  <c r="L87" i="1"/>
  <c r="K87" i="1"/>
  <c r="J87" i="1"/>
  <c r="I87" i="1"/>
  <c r="H87" i="1"/>
  <c r="R87" i="1" s="1"/>
  <c r="G87" i="1"/>
  <c r="F87" i="1"/>
  <c r="E87" i="1"/>
  <c r="D87" i="1"/>
  <c r="C87" i="1"/>
  <c r="B87" i="1"/>
  <c r="V86" i="1"/>
  <c r="T86" i="1"/>
  <c r="O86" i="1"/>
  <c r="L86" i="1"/>
  <c r="K86" i="1"/>
  <c r="J86" i="1"/>
  <c r="I86" i="1"/>
  <c r="H86" i="1"/>
  <c r="G86" i="1"/>
  <c r="F86" i="1"/>
  <c r="E86" i="1"/>
  <c r="D86" i="1"/>
  <c r="C86" i="1"/>
  <c r="B86" i="1"/>
  <c r="V85" i="1"/>
  <c r="T85" i="1"/>
  <c r="O85" i="1"/>
  <c r="L85" i="1"/>
  <c r="K85" i="1"/>
  <c r="J85" i="1"/>
  <c r="I85" i="1"/>
  <c r="H85" i="1"/>
  <c r="R85" i="1" s="1"/>
  <c r="G85" i="1"/>
  <c r="F85" i="1"/>
  <c r="E85" i="1"/>
  <c r="D85" i="1"/>
  <c r="C85" i="1"/>
  <c r="B85" i="1"/>
  <c r="V84" i="1"/>
  <c r="T84" i="1"/>
  <c r="O84" i="1"/>
  <c r="L84" i="1"/>
  <c r="K84" i="1"/>
  <c r="J84" i="1"/>
  <c r="I84" i="1"/>
  <c r="H84" i="1"/>
  <c r="G84" i="1"/>
  <c r="F84" i="1"/>
  <c r="E84" i="1"/>
  <c r="D84" i="1"/>
  <c r="C84" i="1"/>
  <c r="B84" i="1"/>
  <c r="V83" i="1"/>
  <c r="T83" i="1"/>
  <c r="O83" i="1"/>
  <c r="L83" i="1"/>
  <c r="K83" i="1"/>
  <c r="J83" i="1"/>
  <c r="I83" i="1"/>
  <c r="H83" i="1"/>
  <c r="R83" i="1" s="1"/>
  <c r="G83" i="1"/>
  <c r="F83" i="1"/>
  <c r="E83" i="1"/>
  <c r="D83" i="1"/>
  <c r="C83" i="1"/>
  <c r="B83" i="1"/>
  <c r="V82" i="1"/>
  <c r="T82" i="1"/>
  <c r="O82" i="1"/>
  <c r="L82" i="1"/>
  <c r="K82" i="1"/>
  <c r="J82" i="1"/>
  <c r="I82" i="1"/>
  <c r="H82" i="1"/>
  <c r="R82" i="1" s="1"/>
  <c r="G82" i="1"/>
  <c r="F82" i="1"/>
  <c r="E82" i="1"/>
  <c r="D82" i="1"/>
  <c r="C82" i="1"/>
  <c r="B82" i="1"/>
  <c r="V81" i="1"/>
  <c r="T81" i="1"/>
  <c r="O81" i="1"/>
  <c r="L81" i="1"/>
  <c r="K81" i="1"/>
  <c r="J81" i="1"/>
  <c r="I81" i="1"/>
  <c r="H81" i="1"/>
  <c r="R81" i="1" s="1"/>
  <c r="G81" i="1"/>
  <c r="F81" i="1"/>
  <c r="E81" i="1"/>
  <c r="D81" i="1"/>
  <c r="C81" i="1"/>
  <c r="B81" i="1"/>
  <c r="V80" i="1"/>
  <c r="T80" i="1"/>
  <c r="O80" i="1"/>
  <c r="L80" i="1"/>
  <c r="K80" i="1"/>
  <c r="J80" i="1"/>
  <c r="I80" i="1"/>
  <c r="H80" i="1"/>
  <c r="G80" i="1"/>
  <c r="F80" i="1"/>
  <c r="E80" i="1"/>
  <c r="D80" i="1"/>
  <c r="C80" i="1"/>
  <c r="B80" i="1"/>
  <c r="V79" i="1"/>
  <c r="T79" i="1"/>
  <c r="O79" i="1"/>
  <c r="L79" i="1"/>
  <c r="K79" i="1"/>
  <c r="J79" i="1"/>
  <c r="I79" i="1"/>
  <c r="H79" i="1"/>
  <c r="R79" i="1" s="1"/>
  <c r="G79" i="1"/>
  <c r="F79" i="1"/>
  <c r="E79" i="1"/>
  <c r="D79" i="1"/>
  <c r="C79" i="1"/>
  <c r="B79" i="1"/>
  <c r="V78" i="1"/>
  <c r="T78" i="1"/>
  <c r="O78" i="1"/>
  <c r="L78" i="1"/>
  <c r="K78" i="1"/>
  <c r="J78" i="1"/>
  <c r="I78" i="1"/>
  <c r="H78" i="1"/>
  <c r="R78" i="1" s="1"/>
  <c r="S78" i="1" s="1"/>
  <c r="G78" i="1"/>
  <c r="F78" i="1"/>
  <c r="E78" i="1"/>
  <c r="D78" i="1"/>
  <c r="C78" i="1"/>
  <c r="B78" i="1"/>
  <c r="V77" i="1"/>
  <c r="T77" i="1"/>
  <c r="O77" i="1"/>
  <c r="L77" i="1"/>
  <c r="K77" i="1"/>
  <c r="J77" i="1"/>
  <c r="I77" i="1"/>
  <c r="H77" i="1"/>
  <c r="R77" i="1" s="1"/>
  <c r="G77" i="1"/>
  <c r="F77" i="1"/>
  <c r="E77" i="1"/>
  <c r="D77" i="1"/>
  <c r="C77" i="1"/>
  <c r="B77" i="1"/>
  <c r="V76" i="1"/>
  <c r="T76" i="1"/>
  <c r="O76" i="1"/>
  <c r="L76" i="1"/>
  <c r="K76" i="1"/>
  <c r="J76" i="1"/>
  <c r="I76" i="1"/>
  <c r="H76" i="1"/>
  <c r="R76" i="1" s="1"/>
  <c r="G76" i="1"/>
  <c r="F76" i="1"/>
  <c r="E76" i="1"/>
  <c r="D76" i="1"/>
  <c r="C76" i="1"/>
  <c r="B76" i="1"/>
  <c r="V75" i="1"/>
  <c r="T75" i="1"/>
  <c r="O75" i="1"/>
  <c r="L75" i="1"/>
  <c r="K75" i="1"/>
  <c r="J75" i="1"/>
  <c r="I75" i="1"/>
  <c r="H75" i="1"/>
  <c r="R75" i="1" s="1"/>
  <c r="G75" i="1"/>
  <c r="F75" i="1"/>
  <c r="E75" i="1"/>
  <c r="D75" i="1"/>
  <c r="C75" i="1"/>
  <c r="B75" i="1"/>
  <c r="V74" i="1"/>
  <c r="T74" i="1"/>
  <c r="O74" i="1"/>
  <c r="L74" i="1"/>
  <c r="K74" i="1"/>
  <c r="J74" i="1"/>
  <c r="I74" i="1"/>
  <c r="H74" i="1"/>
  <c r="R74" i="1" s="1"/>
  <c r="G74" i="1"/>
  <c r="F74" i="1"/>
  <c r="E74" i="1"/>
  <c r="D74" i="1"/>
  <c r="C74" i="1"/>
  <c r="B74" i="1"/>
  <c r="V73" i="1"/>
  <c r="T73" i="1"/>
  <c r="O73" i="1"/>
  <c r="L73" i="1"/>
  <c r="W73" i="1" s="1"/>
  <c r="K73" i="1"/>
  <c r="J73" i="1"/>
  <c r="I73" i="1"/>
  <c r="H73" i="1"/>
  <c r="R73" i="1" s="1"/>
  <c r="G73" i="1"/>
  <c r="F73" i="1"/>
  <c r="E73" i="1"/>
  <c r="D73" i="1"/>
  <c r="C73" i="1"/>
  <c r="B73" i="1"/>
  <c r="V72" i="1"/>
  <c r="T72" i="1"/>
  <c r="O72" i="1"/>
  <c r="L72" i="1"/>
  <c r="K72" i="1"/>
  <c r="J72" i="1"/>
  <c r="I72" i="1"/>
  <c r="H72" i="1"/>
  <c r="G72" i="1"/>
  <c r="F72" i="1"/>
  <c r="E72" i="1"/>
  <c r="D72" i="1"/>
  <c r="C72" i="1"/>
  <c r="B72" i="1"/>
  <c r="V71" i="1"/>
  <c r="T71" i="1"/>
  <c r="O71" i="1"/>
  <c r="L71" i="1"/>
  <c r="K71" i="1"/>
  <c r="J71" i="1"/>
  <c r="I71" i="1"/>
  <c r="H71" i="1"/>
  <c r="R71" i="1" s="1"/>
  <c r="S71" i="1" s="1"/>
  <c r="G71" i="1"/>
  <c r="F71" i="1"/>
  <c r="E71" i="1"/>
  <c r="D71" i="1"/>
  <c r="C71" i="1"/>
  <c r="B71" i="1"/>
  <c r="V70" i="1"/>
  <c r="T70" i="1"/>
  <c r="O70" i="1"/>
  <c r="L70" i="1"/>
  <c r="K70" i="1"/>
  <c r="J70" i="1"/>
  <c r="I70" i="1"/>
  <c r="H70" i="1"/>
  <c r="G70" i="1"/>
  <c r="F70" i="1"/>
  <c r="E70" i="1"/>
  <c r="D70" i="1"/>
  <c r="C70" i="1"/>
  <c r="B70" i="1"/>
  <c r="V69" i="1"/>
  <c r="T69" i="1"/>
  <c r="O69" i="1"/>
  <c r="L69" i="1"/>
  <c r="K69" i="1"/>
  <c r="J69" i="1"/>
  <c r="I69" i="1"/>
  <c r="H69" i="1"/>
  <c r="R69" i="1" s="1"/>
  <c r="G69" i="1"/>
  <c r="F69" i="1"/>
  <c r="E69" i="1"/>
  <c r="D69" i="1"/>
  <c r="C69" i="1"/>
  <c r="B69" i="1"/>
  <c r="V68" i="1"/>
  <c r="T68" i="1"/>
  <c r="O68" i="1"/>
  <c r="L68" i="1"/>
  <c r="K68" i="1"/>
  <c r="J68" i="1"/>
  <c r="I68" i="1"/>
  <c r="H68" i="1"/>
  <c r="G68" i="1"/>
  <c r="F68" i="1"/>
  <c r="E68" i="1"/>
  <c r="D68" i="1"/>
  <c r="C68" i="1"/>
  <c r="B68" i="1"/>
  <c r="V67" i="1"/>
  <c r="T67" i="1"/>
  <c r="O67" i="1"/>
  <c r="L67" i="1"/>
  <c r="K67" i="1"/>
  <c r="J67" i="1"/>
  <c r="I67" i="1"/>
  <c r="H67" i="1"/>
  <c r="R67" i="1" s="1"/>
  <c r="G67" i="1"/>
  <c r="F67" i="1"/>
  <c r="E67" i="1"/>
  <c r="D67" i="1"/>
  <c r="C67" i="1"/>
  <c r="B67" i="1"/>
  <c r="V66" i="1"/>
  <c r="T66" i="1"/>
  <c r="O66" i="1"/>
  <c r="L66" i="1"/>
  <c r="K66" i="1"/>
  <c r="J66" i="1"/>
  <c r="I66" i="1"/>
  <c r="H66" i="1"/>
  <c r="R66" i="1" s="1"/>
  <c r="G66" i="1"/>
  <c r="F66" i="1"/>
  <c r="E66" i="1"/>
  <c r="D66" i="1"/>
  <c r="C66" i="1"/>
  <c r="B66" i="1"/>
  <c r="V65" i="1"/>
  <c r="T65" i="1"/>
  <c r="O65" i="1"/>
  <c r="L65" i="1"/>
  <c r="K65" i="1"/>
  <c r="J65" i="1"/>
  <c r="I65" i="1"/>
  <c r="H65" i="1"/>
  <c r="R65" i="1" s="1"/>
  <c r="G65" i="1"/>
  <c r="F65" i="1"/>
  <c r="E65" i="1"/>
  <c r="D65" i="1"/>
  <c r="C65" i="1"/>
  <c r="B65" i="1"/>
  <c r="V64" i="1"/>
  <c r="T64" i="1"/>
  <c r="O64" i="1"/>
  <c r="L64" i="1"/>
  <c r="K64" i="1"/>
  <c r="J64" i="1"/>
  <c r="I64" i="1"/>
  <c r="H64" i="1"/>
  <c r="G64" i="1"/>
  <c r="F64" i="1"/>
  <c r="E64" i="1"/>
  <c r="D64" i="1"/>
  <c r="C64" i="1"/>
  <c r="B64" i="1"/>
  <c r="V63" i="1"/>
  <c r="T63" i="1"/>
  <c r="O63" i="1"/>
  <c r="L63" i="1"/>
  <c r="K63" i="1"/>
  <c r="J63" i="1"/>
  <c r="I63" i="1"/>
  <c r="H63" i="1"/>
  <c r="R63" i="1" s="1"/>
  <c r="S63" i="1" s="1"/>
  <c r="G63" i="1"/>
  <c r="F63" i="1"/>
  <c r="E63" i="1"/>
  <c r="D63" i="1"/>
  <c r="C63" i="1"/>
  <c r="B63" i="1"/>
  <c r="V62" i="1"/>
  <c r="T62" i="1"/>
  <c r="O62" i="1"/>
  <c r="L62" i="1"/>
  <c r="K62" i="1"/>
  <c r="J62" i="1"/>
  <c r="I62" i="1"/>
  <c r="H62" i="1"/>
  <c r="R62" i="1" s="1"/>
  <c r="S62" i="1" s="1"/>
  <c r="G62" i="1"/>
  <c r="F62" i="1"/>
  <c r="E62" i="1"/>
  <c r="D62" i="1"/>
  <c r="C62" i="1"/>
  <c r="B62" i="1"/>
  <c r="V61" i="1"/>
  <c r="T61" i="1"/>
  <c r="O61" i="1"/>
  <c r="L61" i="1"/>
  <c r="K61" i="1"/>
  <c r="J61" i="1"/>
  <c r="I61" i="1"/>
  <c r="H61" i="1"/>
  <c r="R61" i="1" s="1"/>
  <c r="G61" i="1"/>
  <c r="F61" i="1"/>
  <c r="E61" i="1"/>
  <c r="D61" i="1"/>
  <c r="C61" i="1"/>
  <c r="B61" i="1"/>
  <c r="V60" i="1"/>
  <c r="T60" i="1"/>
  <c r="O60" i="1"/>
  <c r="L60" i="1"/>
  <c r="K60" i="1"/>
  <c r="J60" i="1"/>
  <c r="I60" i="1"/>
  <c r="H60" i="1"/>
  <c r="R60" i="1" s="1"/>
  <c r="G60" i="1"/>
  <c r="F60" i="1"/>
  <c r="E60" i="1"/>
  <c r="D60" i="1"/>
  <c r="C60" i="1"/>
  <c r="B60" i="1"/>
  <c r="V59" i="1"/>
  <c r="T59" i="1"/>
  <c r="O59" i="1"/>
  <c r="L59" i="1"/>
  <c r="K59" i="1"/>
  <c r="J59" i="1"/>
  <c r="I59" i="1"/>
  <c r="H59" i="1"/>
  <c r="G59" i="1"/>
  <c r="F59" i="1"/>
  <c r="E59" i="1"/>
  <c r="D59" i="1"/>
  <c r="C59" i="1"/>
  <c r="B59" i="1"/>
  <c r="V58" i="1"/>
  <c r="T58" i="1"/>
  <c r="O58" i="1"/>
  <c r="L58" i="1"/>
  <c r="K58" i="1"/>
  <c r="J58" i="1"/>
  <c r="I58" i="1"/>
  <c r="H58" i="1"/>
  <c r="R58" i="1" s="1"/>
  <c r="G58" i="1"/>
  <c r="F58" i="1"/>
  <c r="E58" i="1"/>
  <c r="D58" i="1"/>
  <c r="C58" i="1"/>
  <c r="B58" i="1"/>
  <c r="V57" i="1"/>
  <c r="T57" i="1"/>
  <c r="O57" i="1"/>
  <c r="L57" i="1"/>
  <c r="K57" i="1"/>
  <c r="J57" i="1"/>
  <c r="I57" i="1"/>
  <c r="H57" i="1"/>
  <c r="R57" i="1" s="1"/>
  <c r="G57" i="1"/>
  <c r="F57" i="1"/>
  <c r="E57" i="1"/>
  <c r="D57" i="1"/>
  <c r="C57" i="1"/>
  <c r="B57" i="1"/>
  <c r="V56" i="1"/>
  <c r="T56" i="1"/>
  <c r="O56" i="1"/>
  <c r="L56" i="1"/>
  <c r="K56" i="1"/>
  <c r="J56" i="1"/>
  <c r="I56" i="1"/>
  <c r="H56" i="1"/>
  <c r="G56" i="1"/>
  <c r="F56" i="1"/>
  <c r="E56" i="1"/>
  <c r="D56" i="1"/>
  <c r="C56" i="1"/>
  <c r="B56" i="1"/>
  <c r="V55" i="1"/>
  <c r="T55" i="1"/>
  <c r="O55" i="1"/>
  <c r="L55" i="1"/>
  <c r="K55" i="1"/>
  <c r="J55" i="1"/>
  <c r="I55" i="1"/>
  <c r="H55" i="1"/>
  <c r="R55" i="1" s="1"/>
  <c r="G55" i="1"/>
  <c r="F55" i="1"/>
  <c r="E55" i="1"/>
  <c r="D55" i="1"/>
  <c r="C55" i="1"/>
  <c r="B55" i="1"/>
  <c r="V54" i="1"/>
  <c r="T54" i="1"/>
  <c r="O54" i="1"/>
  <c r="L54" i="1"/>
  <c r="K54" i="1"/>
  <c r="J54" i="1"/>
  <c r="I54" i="1"/>
  <c r="H54" i="1"/>
  <c r="G54" i="1"/>
  <c r="F54" i="1"/>
  <c r="E54" i="1"/>
  <c r="D54" i="1"/>
  <c r="C54" i="1"/>
  <c r="B54" i="1"/>
  <c r="V53" i="1"/>
  <c r="T53" i="1"/>
  <c r="O53" i="1"/>
  <c r="L53" i="1"/>
  <c r="K53" i="1"/>
  <c r="J53" i="1"/>
  <c r="I53" i="1"/>
  <c r="H53" i="1"/>
  <c r="R53" i="1" s="1"/>
  <c r="G53" i="1"/>
  <c r="F53" i="1"/>
  <c r="E53" i="1"/>
  <c r="D53" i="1"/>
  <c r="C53" i="1"/>
  <c r="B53" i="1"/>
  <c r="V52" i="1"/>
  <c r="T52" i="1"/>
  <c r="O52" i="1"/>
  <c r="L52" i="1"/>
  <c r="K52" i="1"/>
  <c r="J52" i="1"/>
  <c r="I52" i="1"/>
  <c r="H52" i="1"/>
  <c r="R52" i="1" s="1"/>
  <c r="G52" i="1"/>
  <c r="F52" i="1"/>
  <c r="E52" i="1"/>
  <c r="D52" i="1"/>
  <c r="C52" i="1"/>
  <c r="B52" i="1"/>
  <c r="V51" i="1"/>
  <c r="T51" i="1"/>
  <c r="O51" i="1"/>
  <c r="L51" i="1"/>
  <c r="K51" i="1"/>
  <c r="J51" i="1"/>
  <c r="I51" i="1"/>
  <c r="H51" i="1"/>
  <c r="R51" i="1" s="1"/>
  <c r="G51" i="1"/>
  <c r="F51" i="1"/>
  <c r="E51" i="1"/>
  <c r="D51" i="1"/>
  <c r="C51" i="1"/>
  <c r="B51" i="1"/>
  <c r="V50" i="1"/>
  <c r="T50" i="1"/>
  <c r="O50" i="1"/>
  <c r="L50" i="1"/>
  <c r="K50" i="1"/>
  <c r="J50" i="1"/>
  <c r="I50" i="1"/>
  <c r="H50" i="1"/>
  <c r="R50" i="1" s="1"/>
  <c r="G50" i="1"/>
  <c r="F50" i="1"/>
  <c r="E50" i="1"/>
  <c r="D50" i="1"/>
  <c r="C50" i="1"/>
  <c r="B50" i="1"/>
  <c r="V49" i="1"/>
  <c r="T49" i="1"/>
  <c r="O49" i="1"/>
  <c r="L49" i="1"/>
  <c r="K49" i="1"/>
  <c r="J49" i="1"/>
  <c r="I49" i="1"/>
  <c r="H49" i="1"/>
  <c r="R49" i="1" s="1"/>
  <c r="G49" i="1"/>
  <c r="F49" i="1"/>
  <c r="E49" i="1"/>
  <c r="D49" i="1"/>
  <c r="C49" i="1"/>
  <c r="B49" i="1"/>
  <c r="V48" i="1"/>
  <c r="T48" i="1"/>
  <c r="O48" i="1"/>
  <c r="L48" i="1"/>
  <c r="K48" i="1"/>
  <c r="J48" i="1"/>
  <c r="I48" i="1"/>
  <c r="H48" i="1"/>
  <c r="G48" i="1"/>
  <c r="F48" i="1"/>
  <c r="E48" i="1"/>
  <c r="D48" i="1"/>
  <c r="C48" i="1"/>
  <c r="B48" i="1"/>
  <c r="V47" i="1"/>
  <c r="T47" i="1"/>
  <c r="O47" i="1"/>
  <c r="L47" i="1"/>
  <c r="K47" i="1"/>
  <c r="J47" i="1"/>
  <c r="I47" i="1"/>
  <c r="H47" i="1"/>
  <c r="R47" i="1" s="1"/>
  <c r="S47" i="1" s="1"/>
  <c r="G47" i="1"/>
  <c r="F47" i="1"/>
  <c r="E47" i="1"/>
  <c r="D47" i="1"/>
  <c r="C47" i="1"/>
  <c r="B47" i="1"/>
  <c r="V46" i="1"/>
  <c r="T46" i="1"/>
  <c r="O46" i="1"/>
  <c r="L46" i="1"/>
  <c r="K46" i="1"/>
  <c r="J46" i="1"/>
  <c r="I46" i="1"/>
  <c r="H46" i="1"/>
  <c r="G46" i="1"/>
  <c r="F46" i="1"/>
  <c r="E46" i="1"/>
  <c r="D46" i="1"/>
  <c r="C46" i="1"/>
  <c r="B46" i="1"/>
  <c r="V45" i="1"/>
  <c r="T45" i="1"/>
  <c r="O45" i="1"/>
  <c r="L45" i="1"/>
  <c r="K45" i="1"/>
  <c r="J45" i="1"/>
  <c r="I45" i="1"/>
  <c r="H45" i="1"/>
  <c r="R45" i="1" s="1"/>
  <c r="G45" i="1"/>
  <c r="F45" i="1"/>
  <c r="E45" i="1"/>
  <c r="D45" i="1"/>
  <c r="C45" i="1"/>
  <c r="B45" i="1"/>
  <c r="V44" i="1"/>
  <c r="T44" i="1"/>
  <c r="O44" i="1"/>
  <c r="L44" i="1"/>
  <c r="K44" i="1"/>
  <c r="J44" i="1"/>
  <c r="I44" i="1"/>
  <c r="H44" i="1"/>
  <c r="R44" i="1" s="1"/>
  <c r="G44" i="1"/>
  <c r="F44" i="1"/>
  <c r="E44" i="1"/>
  <c r="D44" i="1"/>
  <c r="C44" i="1"/>
  <c r="B44" i="1"/>
  <c r="V43" i="1"/>
  <c r="T43" i="1"/>
  <c r="O43" i="1"/>
  <c r="L43" i="1"/>
  <c r="K43" i="1"/>
  <c r="J43" i="1"/>
  <c r="I43" i="1"/>
  <c r="H43" i="1"/>
  <c r="R43" i="1" s="1"/>
  <c r="G43" i="1"/>
  <c r="F43" i="1"/>
  <c r="E43" i="1"/>
  <c r="D43" i="1"/>
  <c r="C43" i="1"/>
  <c r="B43" i="1"/>
  <c r="V42" i="1"/>
  <c r="T42" i="1"/>
  <c r="O42" i="1"/>
  <c r="L42" i="1"/>
  <c r="K42" i="1"/>
  <c r="J42" i="1"/>
  <c r="I42" i="1"/>
  <c r="H42" i="1"/>
  <c r="R42" i="1" s="1"/>
  <c r="G42" i="1"/>
  <c r="F42" i="1"/>
  <c r="E42" i="1"/>
  <c r="D42" i="1"/>
  <c r="C42" i="1"/>
  <c r="B42" i="1"/>
  <c r="V41" i="1"/>
  <c r="T41" i="1"/>
  <c r="O41" i="1"/>
  <c r="L41" i="1"/>
  <c r="K41" i="1"/>
  <c r="J41" i="1"/>
  <c r="I41" i="1"/>
  <c r="H41" i="1"/>
  <c r="R41" i="1" s="1"/>
  <c r="G41" i="1"/>
  <c r="F41" i="1"/>
  <c r="E41" i="1"/>
  <c r="D41" i="1"/>
  <c r="C41" i="1"/>
  <c r="B41" i="1"/>
  <c r="V40" i="1"/>
  <c r="T40" i="1"/>
  <c r="O40" i="1"/>
  <c r="L40" i="1"/>
  <c r="K40" i="1"/>
  <c r="J40" i="1"/>
  <c r="I40" i="1"/>
  <c r="H40" i="1"/>
  <c r="G40" i="1"/>
  <c r="F40" i="1"/>
  <c r="E40" i="1"/>
  <c r="D40" i="1"/>
  <c r="C40" i="1"/>
  <c r="B40" i="1"/>
  <c r="V39" i="1"/>
  <c r="T39" i="1"/>
  <c r="O39" i="1"/>
  <c r="L39" i="1"/>
  <c r="K39" i="1"/>
  <c r="J39" i="1"/>
  <c r="I39" i="1"/>
  <c r="H39" i="1"/>
  <c r="R39" i="1" s="1"/>
  <c r="G39" i="1"/>
  <c r="F39" i="1"/>
  <c r="E39" i="1"/>
  <c r="D39" i="1"/>
  <c r="C39" i="1"/>
  <c r="B39" i="1"/>
  <c r="V38" i="1"/>
  <c r="T38" i="1"/>
  <c r="O38" i="1"/>
  <c r="L38" i="1"/>
  <c r="K38" i="1"/>
  <c r="J38" i="1"/>
  <c r="I38" i="1"/>
  <c r="H38" i="1"/>
  <c r="G38" i="1"/>
  <c r="F38" i="1"/>
  <c r="E38" i="1"/>
  <c r="D38" i="1"/>
  <c r="C38" i="1"/>
  <c r="B38" i="1"/>
  <c r="V37" i="1"/>
  <c r="T37" i="1"/>
  <c r="O37" i="1"/>
  <c r="L37" i="1"/>
  <c r="K37" i="1"/>
  <c r="J37" i="1"/>
  <c r="I37" i="1"/>
  <c r="H37" i="1"/>
  <c r="R37" i="1" s="1"/>
  <c r="G37" i="1"/>
  <c r="F37" i="1"/>
  <c r="E37" i="1"/>
  <c r="D37" i="1"/>
  <c r="C37" i="1"/>
  <c r="B37" i="1"/>
  <c r="V36" i="1"/>
  <c r="T36" i="1"/>
  <c r="O36" i="1"/>
  <c r="L36" i="1"/>
  <c r="K36" i="1"/>
  <c r="J36" i="1"/>
  <c r="I36" i="1"/>
  <c r="H36" i="1"/>
  <c r="R36" i="1" s="1"/>
  <c r="G36" i="1"/>
  <c r="F36" i="1"/>
  <c r="E36" i="1"/>
  <c r="D36" i="1"/>
  <c r="C36" i="1"/>
  <c r="B36" i="1"/>
  <c r="V35" i="1"/>
  <c r="T35" i="1"/>
  <c r="O35" i="1"/>
  <c r="L35" i="1"/>
  <c r="K35" i="1"/>
  <c r="J35" i="1"/>
  <c r="I35" i="1"/>
  <c r="H35" i="1"/>
  <c r="G35" i="1"/>
  <c r="F35" i="1"/>
  <c r="E35" i="1"/>
  <c r="D35" i="1"/>
  <c r="C35" i="1"/>
  <c r="B35" i="1"/>
  <c r="V34" i="1"/>
  <c r="T34" i="1"/>
  <c r="O34" i="1"/>
  <c r="L34" i="1"/>
  <c r="K34" i="1"/>
  <c r="J34" i="1"/>
  <c r="I34" i="1"/>
  <c r="H34" i="1"/>
  <c r="R34" i="1" s="1"/>
  <c r="G34" i="1"/>
  <c r="F34" i="1"/>
  <c r="E34" i="1"/>
  <c r="D34" i="1"/>
  <c r="C34" i="1"/>
  <c r="B34" i="1"/>
  <c r="V33" i="1"/>
  <c r="T33" i="1"/>
  <c r="O33" i="1"/>
  <c r="L33" i="1"/>
  <c r="K33" i="1"/>
  <c r="J33" i="1"/>
  <c r="I33" i="1"/>
  <c r="H33" i="1"/>
  <c r="R33" i="1" s="1"/>
  <c r="G33" i="1"/>
  <c r="F33" i="1"/>
  <c r="E33" i="1"/>
  <c r="D33" i="1"/>
  <c r="C33" i="1"/>
  <c r="B33" i="1"/>
  <c r="V32" i="1"/>
  <c r="T32" i="1"/>
  <c r="O32" i="1"/>
  <c r="L32" i="1"/>
  <c r="K32" i="1"/>
  <c r="J32" i="1"/>
  <c r="I32" i="1"/>
  <c r="H32" i="1"/>
  <c r="G32" i="1"/>
  <c r="F32" i="1"/>
  <c r="E32" i="1"/>
  <c r="D32" i="1"/>
  <c r="C32" i="1"/>
  <c r="B32" i="1"/>
  <c r="V31" i="1"/>
  <c r="T31" i="1"/>
  <c r="O31" i="1"/>
  <c r="L31" i="1"/>
  <c r="K31" i="1"/>
  <c r="J31" i="1"/>
  <c r="I31" i="1"/>
  <c r="H31" i="1"/>
  <c r="R31" i="1" s="1"/>
  <c r="G31" i="1"/>
  <c r="F31" i="1"/>
  <c r="E31" i="1"/>
  <c r="D31" i="1"/>
  <c r="C31" i="1"/>
  <c r="B31" i="1"/>
  <c r="V30" i="1"/>
  <c r="T30" i="1"/>
  <c r="O30" i="1"/>
  <c r="L30" i="1"/>
  <c r="K30" i="1"/>
  <c r="J30" i="1"/>
  <c r="I30" i="1"/>
  <c r="H30" i="1"/>
  <c r="R30" i="1" s="1"/>
  <c r="G30" i="1"/>
  <c r="F30" i="1"/>
  <c r="E30" i="1"/>
  <c r="D30" i="1"/>
  <c r="C30" i="1"/>
  <c r="B30" i="1"/>
  <c r="V29" i="1"/>
  <c r="T29" i="1"/>
  <c r="O29" i="1"/>
  <c r="L29" i="1"/>
  <c r="K29" i="1"/>
  <c r="J29" i="1"/>
  <c r="I29" i="1"/>
  <c r="H29" i="1"/>
  <c r="R29" i="1" s="1"/>
  <c r="G29" i="1"/>
  <c r="F29" i="1"/>
  <c r="E29" i="1"/>
  <c r="D29" i="1"/>
  <c r="C29" i="1"/>
  <c r="B29" i="1"/>
  <c r="V28" i="1"/>
  <c r="T28" i="1"/>
  <c r="O28" i="1"/>
  <c r="L28" i="1"/>
  <c r="K28" i="1"/>
  <c r="J28" i="1"/>
  <c r="I28" i="1"/>
  <c r="H28" i="1"/>
  <c r="R28" i="1" s="1"/>
  <c r="G28" i="1"/>
  <c r="F28" i="1"/>
  <c r="E28" i="1"/>
  <c r="D28" i="1"/>
  <c r="C28" i="1"/>
  <c r="B28" i="1"/>
  <c r="V27" i="1"/>
  <c r="T27" i="1"/>
  <c r="O27" i="1"/>
  <c r="L27" i="1"/>
  <c r="K27" i="1"/>
  <c r="J27" i="1"/>
  <c r="I27" i="1"/>
  <c r="H27" i="1"/>
  <c r="G27" i="1"/>
  <c r="F27" i="1"/>
  <c r="E27" i="1"/>
  <c r="D27" i="1"/>
  <c r="C27" i="1"/>
  <c r="B27" i="1"/>
  <c r="V26" i="1"/>
  <c r="T26" i="1"/>
  <c r="O26" i="1"/>
  <c r="L26" i="1"/>
  <c r="K26" i="1"/>
  <c r="J26" i="1"/>
  <c r="I26" i="1"/>
  <c r="H26" i="1"/>
  <c r="R26" i="1" s="1"/>
  <c r="G26" i="1"/>
  <c r="F26" i="1"/>
  <c r="E26" i="1"/>
  <c r="D26" i="1"/>
  <c r="C26" i="1"/>
  <c r="B26" i="1"/>
  <c r="V25" i="1"/>
  <c r="T25" i="1"/>
  <c r="O25" i="1"/>
  <c r="L25" i="1"/>
  <c r="K25" i="1"/>
  <c r="J25" i="1"/>
  <c r="I25" i="1"/>
  <c r="H25" i="1"/>
  <c r="R25" i="1" s="1"/>
  <c r="G25" i="1"/>
  <c r="F25" i="1"/>
  <c r="E25" i="1"/>
  <c r="D25" i="1"/>
  <c r="C25" i="1"/>
  <c r="B25" i="1"/>
  <c r="V24" i="1"/>
  <c r="T24" i="1"/>
  <c r="O24" i="1"/>
  <c r="L24" i="1"/>
  <c r="K24" i="1"/>
  <c r="J24" i="1"/>
  <c r="I24" i="1"/>
  <c r="H24" i="1"/>
  <c r="G24" i="1"/>
  <c r="F24" i="1"/>
  <c r="E24" i="1"/>
  <c r="D24" i="1"/>
  <c r="C24" i="1"/>
  <c r="B24" i="1"/>
  <c r="V23" i="1"/>
  <c r="T23" i="1"/>
  <c r="O23" i="1"/>
  <c r="L23" i="1"/>
  <c r="K23" i="1"/>
  <c r="J23" i="1"/>
  <c r="I23" i="1"/>
  <c r="H23" i="1"/>
  <c r="R23" i="1" s="1"/>
  <c r="G23" i="1"/>
  <c r="F23" i="1"/>
  <c r="E23" i="1"/>
  <c r="D23" i="1"/>
  <c r="C23" i="1"/>
  <c r="B23" i="1"/>
  <c r="V22" i="1"/>
  <c r="T22" i="1"/>
  <c r="O22" i="1"/>
  <c r="L22" i="1"/>
  <c r="K22" i="1"/>
  <c r="J22" i="1"/>
  <c r="I22" i="1"/>
  <c r="H22" i="1"/>
  <c r="R22" i="1" s="1"/>
  <c r="S22" i="1" s="1"/>
  <c r="G22" i="1"/>
  <c r="F22" i="1"/>
  <c r="E22" i="1"/>
  <c r="D22" i="1"/>
  <c r="C22" i="1"/>
  <c r="B22" i="1"/>
  <c r="V21" i="1"/>
  <c r="T21" i="1"/>
  <c r="O21" i="1"/>
  <c r="L21" i="1"/>
  <c r="K21" i="1"/>
  <c r="J21" i="1"/>
  <c r="I21" i="1"/>
  <c r="H21" i="1"/>
  <c r="R21" i="1" s="1"/>
  <c r="G21" i="1"/>
  <c r="F21" i="1"/>
  <c r="E21" i="1"/>
  <c r="D21" i="1"/>
  <c r="C21" i="1"/>
  <c r="B21" i="1"/>
  <c r="V20" i="1"/>
  <c r="T20" i="1"/>
  <c r="O20" i="1"/>
  <c r="L20" i="1"/>
  <c r="K20" i="1"/>
  <c r="J20" i="1"/>
  <c r="I20" i="1"/>
  <c r="H20" i="1"/>
  <c r="R20" i="1" s="1"/>
  <c r="G20" i="1"/>
  <c r="F20" i="1"/>
  <c r="E20" i="1"/>
  <c r="D20" i="1"/>
  <c r="C20" i="1"/>
  <c r="B20" i="1"/>
  <c r="V19" i="1"/>
  <c r="T19" i="1"/>
  <c r="O19" i="1"/>
  <c r="L19" i="1"/>
  <c r="K19" i="1"/>
  <c r="J19" i="1"/>
  <c r="I19" i="1"/>
  <c r="H19" i="1"/>
  <c r="G19" i="1"/>
  <c r="F19" i="1"/>
  <c r="E19" i="1"/>
  <c r="D19" i="1"/>
  <c r="C19" i="1"/>
  <c r="B19" i="1"/>
  <c r="V18" i="1"/>
  <c r="T18" i="1"/>
  <c r="O18" i="1"/>
  <c r="L18" i="1"/>
  <c r="K18" i="1"/>
  <c r="J18" i="1"/>
  <c r="I18" i="1"/>
  <c r="H18" i="1"/>
  <c r="R18" i="1" s="1"/>
  <c r="G18" i="1"/>
  <c r="F18" i="1"/>
  <c r="E18" i="1"/>
  <c r="D18" i="1"/>
  <c r="C18" i="1"/>
  <c r="B18" i="1"/>
  <c r="V17" i="1"/>
  <c r="T17" i="1"/>
  <c r="O17" i="1"/>
  <c r="L17" i="1"/>
  <c r="K17" i="1"/>
  <c r="J17" i="1"/>
  <c r="I17" i="1"/>
  <c r="H17" i="1"/>
  <c r="R17" i="1" s="1"/>
  <c r="G17" i="1"/>
  <c r="F17" i="1"/>
  <c r="E17" i="1"/>
  <c r="D17" i="1"/>
  <c r="C17" i="1"/>
  <c r="B17" i="1"/>
  <c r="V16" i="1"/>
  <c r="T16" i="1"/>
  <c r="O16" i="1"/>
  <c r="L16" i="1"/>
  <c r="K16" i="1"/>
  <c r="J16" i="1"/>
  <c r="I16" i="1"/>
  <c r="H16" i="1"/>
  <c r="G16" i="1"/>
  <c r="F16" i="1"/>
  <c r="E16" i="1"/>
  <c r="D16" i="1"/>
  <c r="C16" i="1"/>
  <c r="B16" i="1"/>
  <c r="V15" i="1"/>
  <c r="T15" i="1"/>
  <c r="O15" i="1"/>
  <c r="L15" i="1"/>
  <c r="K15" i="1"/>
  <c r="J15" i="1"/>
  <c r="I15" i="1"/>
  <c r="H15" i="1"/>
  <c r="R15" i="1" s="1"/>
  <c r="G15" i="1"/>
  <c r="F15" i="1"/>
  <c r="E15" i="1"/>
  <c r="D15" i="1"/>
  <c r="C15" i="1"/>
  <c r="B15" i="1"/>
  <c r="V14" i="1"/>
  <c r="T14" i="1"/>
  <c r="O14" i="1"/>
  <c r="L14" i="1"/>
  <c r="K14" i="1"/>
  <c r="J14" i="1"/>
  <c r="I14" i="1"/>
  <c r="H14" i="1"/>
  <c r="G14" i="1"/>
  <c r="F14" i="1"/>
  <c r="E14" i="1"/>
  <c r="D14" i="1"/>
  <c r="C14" i="1"/>
  <c r="B14" i="1"/>
  <c r="V13" i="1"/>
  <c r="T13" i="1"/>
  <c r="O13" i="1"/>
  <c r="L13" i="1"/>
  <c r="K13" i="1"/>
  <c r="J13" i="1"/>
  <c r="I13" i="1"/>
  <c r="H13" i="1"/>
  <c r="G13" i="1"/>
  <c r="F13" i="1"/>
  <c r="E13" i="1"/>
  <c r="D13" i="1"/>
  <c r="C13" i="1"/>
  <c r="B13" i="1"/>
  <c r="V12" i="1"/>
  <c r="T12" i="1"/>
  <c r="O12" i="1"/>
  <c r="L12" i="1"/>
  <c r="K12" i="1"/>
  <c r="J12" i="1"/>
  <c r="I12" i="1"/>
  <c r="H12" i="1"/>
  <c r="R12" i="1" s="1"/>
  <c r="G12" i="1"/>
  <c r="F12" i="1"/>
  <c r="E12" i="1"/>
  <c r="D12" i="1"/>
  <c r="C12" i="1"/>
  <c r="B12" i="1"/>
  <c r="V11" i="1"/>
  <c r="T11" i="1"/>
  <c r="O11" i="1"/>
  <c r="L11" i="1"/>
  <c r="K11" i="1"/>
  <c r="J11" i="1"/>
  <c r="I11" i="1"/>
  <c r="H11" i="1"/>
  <c r="G11" i="1"/>
  <c r="F11" i="1"/>
  <c r="E11" i="1"/>
  <c r="D11" i="1"/>
  <c r="C11" i="1"/>
  <c r="B11" i="1"/>
  <c r="V10" i="1"/>
  <c r="T10" i="1"/>
  <c r="O10" i="1"/>
  <c r="L10" i="1"/>
  <c r="K10" i="1"/>
  <c r="J10" i="1"/>
  <c r="I10" i="1"/>
  <c r="H10" i="1"/>
  <c r="R10" i="1" s="1"/>
  <c r="G10" i="1"/>
  <c r="F10" i="1"/>
  <c r="E10" i="1"/>
  <c r="D10" i="1"/>
  <c r="C10" i="1"/>
  <c r="B10" i="1"/>
  <c r="V9" i="1"/>
  <c r="T9" i="1"/>
  <c r="O9" i="1"/>
  <c r="L9" i="1"/>
  <c r="K9" i="1"/>
  <c r="J9" i="1"/>
  <c r="I9" i="1"/>
  <c r="H9" i="1"/>
  <c r="G9" i="1"/>
  <c r="F9" i="1"/>
  <c r="E9" i="1"/>
  <c r="D9" i="1"/>
  <c r="C9" i="1"/>
  <c r="B9" i="1"/>
  <c r="V8" i="1"/>
  <c r="T8" i="1"/>
  <c r="O8" i="1"/>
  <c r="L8" i="1"/>
  <c r="K8" i="1"/>
  <c r="J8" i="1"/>
  <c r="I8" i="1"/>
  <c r="H8" i="1"/>
  <c r="G8" i="1"/>
  <c r="F8" i="1"/>
  <c r="E8" i="1"/>
  <c r="D8" i="1"/>
  <c r="C8" i="1"/>
  <c r="B8" i="1"/>
  <c r="V7" i="1"/>
  <c r="T7" i="1"/>
  <c r="O7" i="1"/>
  <c r="L7" i="1"/>
  <c r="K7" i="1"/>
  <c r="J7" i="1"/>
  <c r="I7" i="1"/>
  <c r="H7" i="1"/>
  <c r="R7" i="1" s="1"/>
  <c r="G7" i="1"/>
  <c r="F7" i="1"/>
  <c r="E7" i="1"/>
  <c r="D7" i="1"/>
  <c r="C7" i="1"/>
  <c r="B7" i="1"/>
  <c r="V6" i="1"/>
  <c r="T6" i="1"/>
  <c r="O6" i="1"/>
  <c r="L6" i="1"/>
  <c r="K6" i="1"/>
  <c r="J6" i="1"/>
  <c r="I6" i="1"/>
  <c r="H6" i="1"/>
  <c r="G6" i="1"/>
  <c r="F6" i="1"/>
  <c r="E6" i="1"/>
  <c r="D6" i="1"/>
  <c r="C6" i="1"/>
  <c r="B6" i="1"/>
  <c r="V5" i="1"/>
  <c r="T5" i="1"/>
  <c r="O5" i="1"/>
  <c r="L5" i="1"/>
  <c r="K5" i="1"/>
  <c r="J5" i="1"/>
  <c r="I5" i="1"/>
  <c r="H5" i="1"/>
  <c r="G5" i="1"/>
  <c r="F5" i="1"/>
  <c r="E5" i="1"/>
  <c r="D5" i="1"/>
  <c r="C5" i="1"/>
  <c r="B5" i="1"/>
  <c r="V4" i="1"/>
  <c r="T4" i="1"/>
  <c r="O4" i="1"/>
  <c r="L4" i="1"/>
  <c r="K4" i="1"/>
  <c r="J4" i="1"/>
  <c r="I4" i="1"/>
  <c r="H4" i="1"/>
  <c r="R4" i="1" s="1"/>
  <c r="G4" i="1"/>
  <c r="F4" i="1"/>
  <c r="E4" i="1"/>
  <c r="D4" i="1"/>
  <c r="C4" i="1"/>
  <c r="B4" i="1"/>
  <c r="V3" i="1"/>
  <c r="T3" i="1"/>
  <c r="O3" i="1"/>
  <c r="L3" i="1"/>
  <c r="K3" i="1"/>
  <c r="J3" i="1"/>
  <c r="I3" i="1"/>
  <c r="H3" i="1"/>
  <c r="G3" i="1"/>
  <c r="F3" i="1"/>
  <c r="E3" i="1"/>
  <c r="D3" i="1"/>
  <c r="C3" i="1"/>
  <c r="B3" i="1"/>
  <c r="C1" i="1"/>
  <c r="M203" i="4" l="1"/>
  <c r="W196" i="3"/>
  <c r="P178" i="4"/>
  <c r="M7" i="2"/>
  <c r="S42" i="1"/>
  <c r="S50" i="1"/>
  <c r="S74" i="1"/>
  <c r="S82" i="1"/>
  <c r="S90" i="1"/>
  <c r="S141" i="4"/>
  <c r="S189" i="4"/>
  <c r="X189" i="4" s="1"/>
  <c r="M17" i="2"/>
  <c r="W177" i="4"/>
  <c r="S33" i="1"/>
  <c r="S41" i="1"/>
  <c r="S49" i="1"/>
  <c r="S57" i="1"/>
  <c r="S65" i="1"/>
  <c r="S73" i="1"/>
  <c r="S105" i="1"/>
  <c r="S129" i="1"/>
  <c r="S206" i="3"/>
  <c r="S188" i="4"/>
  <c r="S204" i="4"/>
  <c r="M211" i="4"/>
  <c r="M108" i="2"/>
  <c r="P189" i="3"/>
  <c r="W32" i="4"/>
  <c r="P201" i="4"/>
  <c r="S140" i="1"/>
  <c r="S212" i="1"/>
  <c r="S60" i="2"/>
  <c r="P9" i="2"/>
  <c r="AF9" i="2" s="1"/>
  <c r="W196" i="4"/>
  <c r="S206" i="4"/>
  <c r="X206" i="4" s="1"/>
  <c r="P58" i="2"/>
  <c r="P57" i="4"/>
  <c r="U207" i="4"/>
  <c r="S134" i="3"/>
  <c r="X134" i="3" s="1"/>
  <c r="U118" i="4"/>
  <c r="M213" i="4"/>
  <c r="U133" i="3"/>
  <c r="M32" i="4"/>
  <c r="W213" i="4"/>
  <c r="Q105" i="1"/>
  <c r="S31" i="2"/>
  <c r="P187" i="4"/>
  <c r="U16" i="2"/>
  <c r="S68" i="3"/>
  <c r="X68" i="3" s="1"/>
  <c r="M199" i="4"/>
  <c r="S38" i="2"/>
  <c r="U74" i="3"/>
  <c r="S182" i="4"/>
  <c r="S198" i="4"/>
  <c r="S213" i="3"/>
  <c r="W185" i="4"/>
  <c r="S213" i="4"/>
  <c r="X213" i="4" s="1"/>
  <c r="U5" i="2"/>
  <c r="P7" i="4"/>
  <c r="W54" i="4"/>
  <c r="S179" i="4"/>
  <c r="X179" i="4" s="1"/>
  <c r="M180" i="4"/>
  <c r="Q20" i="2"/>
  <c r="U22" i="2"/>
  <c r="Q28" i="2"/>
  <c r="Q36" i="2"/>
  <c r="Q44" i="2"/>
  <c r="P213" i="4"/>
  <c r="U35" i="4"/>
  <c r="S191" i="4"/>
  <c r="X191" i="4" s="1"/>
  <c r="P212" i="4"/>
  <c r="U213" i="4"/>
  <c r="S162" i="2"/>
  <c r="M110" i="4"/>
  <c r="S96" i="1"/>
  <c r="S170" i="3"/>
  <c r="X170" i="3" s="1"/>
  <c r="U174" i="3"/>
  <c r="P31" i="4"/>
  <c r="S154" i="4"/>
  <c r="X154" i="4" s="1"/>
  <c r="S186" i="4"/>
  <c r="X186" i="4" s="1"/>
  <c r="P58" i="4"/>
  <c r="P156" i="4"/>
  <c r="P188" i="4"/>
  <c r="U49" i="2"/>
  <c r="M63" i="1"/>
  <c r="S164" i="4"/>
  <c r="U103" i="4"/>
  <c r="S131" i="4"/>
  <c r="M134" i="4"/>
  <c r="S114" i="3"/>
  <c r="X114" i="3" s="1"/>
  <c r="W150" i="4"/>
  <c r="P46" i="1"/>
  <c r="P78" i="1"/>
  <c r="S68" i="2"/>
  <c r="M74" i="4"/>
  <c r="M147" i="4"/>
  <c r="S29" i="3"/>
  <c r="X29" i="3" s="1"/>
  <c r="P100" i="2"/>
  <c r="P132" i="2"/>
  <c r="P111" i="3"/>
  <c r="M126" i="3"/>
  <c r="M142" i="3"/>
  <c r="S123" i="4"/>
  <c r="X123" i="4" s="1"/>
  <c r="P125" i="4"/>
  <c r="M108" i="4"/>
  <c r="M124" i="4"/>
  <c r="U128" i="2"/>
  <c r="P8" i="4"/>
  <c r="P79" i="4"/>
  <c r="P105" i="4"/>
  <c r="W56" i="4"/>
  <c r="M63" i="4"/>
  <c r="M78" i="4"/>
  <c r="M136" i="4"/>
  <c r="P154" i="4"/>
  <c r="P55" i="3"/>
  <c r="W139" i="4"/>
  <c r="P30" i="1"/>
  <c r="P62" i="1"/>
  <c r="Q149" i="2"/>
  <c r="P166" i="3"/>
  <c r="M20" i="4"/>
  <c r="U153" i="4"/>
  <c r="U104" i="4"/>
  <c r="P116" i="4"/>
  <c r="P87" i="4"/>
  <c r="S161" i="4"/>
  <c r="X161" i="4" s="1"/>
  <c r="P197" i="4"/>
  <c r="P131" i="4"/>
  <c r="M145" i="4"/>
  <c r="P17" i="3"/>
  <c r="S76" i="3"/>
  <c r="S124" i="3"/>
  <c r="S140" i="3"/>
  <c r="X141" i="4"/>
  <c r="S123" i="3"/>
  <c r="X123" i="3" s="1"/>
  <c r="P128" i="3"/>
  <c r="S124" i="4"/>
  <c r="X124" i="4" s="1"/>
  <c r="S140" i="4"/>
  <c r="X140" i="4" s="1"/>
  <c r="U107" i="1"/>
  <c r="U203" i="1"/>
  <c r="M58" i="2"/>
  <c r="P70" i="4"/>
  <c r="P84" i="4"/>
  <c r="M142" i="4"/>
  <c r="S80" i="2"/>
  <c r="S88" i="2"/>
  <c r="S136" i="2"/>
  <c r="P127" i="4"/>
  <c r="S171" i="4"/>
  <c r="X171" i="4" s="1"/>
  <c r="P94" i="4"/>
  <c r="P105" i="1"/>
  <c r="M81" i="2"/>
  <c r="U202" i="2"/>
  <c r="M42" i="3"/>
  <c r="S119" i="3"/>
  <c r="X119" i="3" s="1"/>
  <c r="P124" i="3"/>
  <c r="U126" i="3"/>
  <c r="S135" i="3"/>
  <c r="X135" i="3" s="1"/>
  <c r="M107" i="4"/>
  <c r="M139" i="4"/>
  <c r="P158" i="4"/>
  <c r="Q99" i="1"/>
  <c r="Q107" i="1"/>
  <c r="M14" i="2"/>
  <c r="U78" i="2"/>
  <c r="M198" i="3"/>
  <c r="M38" i="4"/>
  <c r="W124" i="4"/>
  <c r="M153" i="4"/>
  <c r="U174" i="4"/>
  <c r="M115" i="3"/>
  <c r="U135" i="3"/>
  <c r="P153" i="4"/>
  <c r="P22" i="4"/>
  <c r="P52" i="4"/>
  <c r="P62" i="4"/>
  <c r="U138" i="4"/>
  <c r="P140" i="1"/>
  <c r="P188" i="1"/>
  <c r="U82" i="3"/>
  <c r="S94" i="3"/>
  <c r="X94" i="3" s="1"/>
  <c r="S110" i="3"/>
  <c r="S142" i="3"/>
  <c r="S158" i="3"/>
  <c r="X158" i="3" s="1"/>
  <c r="M211" i="3"/>
  <c r="P21" i="4"/>
  <c r="P76" i="4"/>
  <c r="P118" i="4"/>
  <c r="W188" i="4"/>
  <c r="U77" i="4"/>
  <c r="P101" i="4"/>
  <c r="P167" i="4"/>
  <c r="U169" i="4"/>
  <c r="W52" i="3"/>
  <c r="P97" i="3"/>
  <c r="P133" i="4"/>
  <c r="S178" i="4"/>
  <c r="X178" i="4" s="1"/>
  <c r="W186" i="4"/>
  <c r="W181" i="3"/>
  <c r="W114" i="4"/>
  <c r="P115" i="4"/>
  <c r="U134" i="4"/>
  <c r="W181" i="4"/>
  <c r="S7" i="1"/>
  <c r="W50" i="3"/>
  <c r="S58" i="3"/>
  <c r="X58" i="3" s="1"/>
  <c r="W176" i="3"/>
  <c r="S188" i="3"/>
  <c r="X188" i="3" s="1"/>
  <c r="U116" i="4"/>
  <c r="P130" i="4"/>
  <c r="U146" i="4"/>
  <c r="S159" i="4"/>
  <c r="X159" i="4" s="1"/>
  <c r="U183" i="4"/>
  <c r="U199" i="4"/>
  <c r="S152" i="2"/>
  <c r="W154" i="2"/>
  <c r="S171" i="3"/>
  <c r="X171" i="3" s="1"/>
  <c r="M190" i="3"/>
  <c r="P113" i="4"/>
  <c r="P129" i="4"/>
  <c r="M194" i="4"/>
  <c r="S15" i="2"/>
  <c r="P57" i="2"/>
  <c r="P43" i="3"/>
  <c r="P97" i="4"/>
  <c r="M66" i="4"/>
  <c r="P143" i="4"/>
  <c r="U179" i="4"/>
  <c r="S181" i="1"/>
  <c r="S189" i="1"/>
  <c r="S37" i="2"/>
  <c r="S21" i="3"/>
  <c r="S37" i="3"/>
  <c r="X37" i="3" s="1"/>
  <c r="U41" i="3"/>
  <c r="S53" i="3"/>
  <c r="X53" i="3" s="1"/>
  <c r="W57" i="3"/>
  <c r="P122" i="3"/>
  <c r="P28" i="4"/>
  <c r="U30" i="4"/>
  <c r="P56" i="4"/>
  <c r="P66" i="4"/>
  <c r="U69" i="4"/>
  <c r="S104" i="4"/>
  <c r="X104" i="4" s="1"/>
  <c r="P109" i="4"/>
  <c r="S187" i="4"/>
  <c r="P142" i="1"/>
  <c r="M22" i="2"/>
  <c r="P31" i="2"/>
  <c r="P152" i="2"/>
  <c r="P121" i="3"/>
  <c r="P137" i="3"/>
  <c r="S166" i="3"/>
  <c r="U68" i="4"/>
  <c r="M92" i="4"/>
  <c r="M122" i="4"/>
  <c r="P175" i="4"/>
  <c r="S85" i="2"/>
  <c r="M134" i="3"/>
  <c r="P10" i="4"/>
  <c r="U66" i="4"/>
  <c r="S118" i="4"/>
  <c r="P123" i="4"/>
  <c r="M138" i="4"/>
  <c r="P173" i="4"/>
  <c r="P174" i="4"/>
  <c r="S185" i="4"/>
  <c r="X185" i="4" s="1"/>
  <c r="W84" i="2"/>
  <c r="P91" i="2"/>
  <c r="W92" i="2"/>
  <c r="P99" i="2"/>
  <c r="W100" i="2"/>
  <c r="P123" i="2"/>
  <c r="P131" i="2"/>
  <c r="U5" i="3"/>
  <c r="U50" i="3"/>
  <c r="S59" i="3"/>
  <c r="X59" i="3" s="1"/>
  <c r="M94" i="3"/>
  <c r="P130" i="3"/>
  <c r="U45" i="4"/>
  <c r="W189" i="4"/>
  <c r="U206" i="4"/>
  <c r="Q6" i="1"/>
  <c r="U114" i="1"/>
  <c r="Q120" i="1"/>
  <c r="U99" i="2"/>
  <c r="P14" i="3"/>
  <c r="W17" i="3"/>
  <c r="M127" i="3"/>
  <c r="M143" i="3"/>
  <c r="M4" i="4"/>
  <c r="U10" i="4"/>
  <c r="U56" i="4"/>
  <c r="M126" i="4"/>
  <c r="M163" i="4"/>
  <c r="P183" i="4"/>
  <c r="U186" i="4"/>
  <c r="W187" i="4"/>
  <c r="M200" i="4"/>
  <c r="P202" i="4"/>
  <c r="U205" i="4"/>
  <c r="W50" i="2"/>
  <c r="M137" i="2"/>
  <c r="M153" i="2"/>
  <c r="M161" i="2"/>
  <c r="U97" i="4"/>
  <c r="U185" i="4"/>
  <c r="U204" i="4"/>
  <c r="S23" i="3"/>
  <c r="X23" i="3" s="1"/>
  <c r="P28" i="3"/>
  <c r="W48" i="3"/>
  <c r="S154" i="3"/>
  <c r="X154" i="3" s="1"/>
  <c r="U194" i="3"/>
  <c r="M21" i="4"/>
  <c r="M22" i="4"/>
  <c r="P24" i="4"/>
  <c r="U26" i="4"/>
  <c r="P40" i="4"/>
  <c r="U42" i="4"/>
  <c r="U96" i="4"/>
  <c r="S158" i="4"/>
  <c r="X158" i="4" s="1"/>
  <c r="U162" i="4"/>
  <c r="U165" i="4"/>
  <c r="W166" i="4"/>
  <c r="U203" i="4"/>
  <c r="W89" i="1"/>
  <c r="P96" i="1"/>
  <c r="M23" i="2"/>
  <c r="P55" i="2"/>
  <c r="P185" i="2"/>
  <c r="U46" i="3"/>
  <c r="P106" i="3"/>
  <c r="P39" i="4"/>
  <c r="U41" i="4"/>
  <c r="P63" i="4"/>
  <c r="S103" i="4"/>
  <c r="X103" i="4" s="1"/>
  <c r="M106" i="4"/>
  <c r="M140" i="4"/>
  <c r="S175" i="4"/>
  <c r="X175" i="4" s="1"/>
  <c r="S211" i="4"/>
  <c r="X211" i="4" s="1"/>
  <c r="U7" i="1"/>
  <c r="U161" i="2"/>
  <c r="U193" i="2"/>
  <c r="U201" i="2"/>
  <c r="P125" i="3"/>
  <c r="P141" i="3"/>
  <c r="U179" i="3"/>
  <c r="W180" i="3"/>
  <c r="P20" i="4"/>
  <c r="W41" i="4"/>
  <c r="S101" i="4"/>
  <c r="X101" i="4" s="1"/>
  <c r="S102" i="4"/>
  <c r="X102" i="4" s="1"/>
  <c r="S136" i="4"/>
  <c r="X136" i="4" s="1"/>
  <c r="P141" i="4"/>
  <c r="S153" i="4"/>
  <c r="X153" i="4" s="1"/>
  <c r="S156" i="4"/>
  <c r="X156" i="4" s="1"/>
  <c r="P161" i="4"/>
  <c r="W164" i="4"/>
  <c r="W201" i="4"/>
  <c r="S69" i="2"/>
  <c r="U93" i="4"/>
  <c r="S100" i="4"/>
  <c r="X100" i="4" s="1"/>
  <c r="P121" i="4"/>
  <c r="W122" i="4"/>
  <c r="S152" i="4"/>
  <c r="X152" i="4" s="1"/>
  <c r="S155" i="4"/>
  <c r="X155" i="4" s="1"/>
  <c r="W159" i="4"/>
  <c r="P18" i="1"/>
  <c r="U47" i="1"/>
  <c r="U63" i="1"/>
  <c r="Q68" i="1"/>
  <c r="U199" i="1"/>
  <c r="P73" i="3"/>
  <c r="P123" i="3"/>
  <c r="W126" i="3"/>
  <c r="U62" i="4"/>
  <c r="U92" i="4"/>
  <c r="M120" i="4"/>
  <c r="M121" i="4"/>
  <c r="P122" i="4"/>
  <c r="U124" i="4"/>
  <c r="M175" i="4"/>
  <c r="P177" i="4"/>
  <c r="S190" i="4"/>
  <c r="X190" i="4" s="1"/>
  <c r="M12" i="1"/>
  <c r="W23" i="1"/>
  <c r="W71" i="1"/>
  <c r="W95" i="1"/>
  <c r="P54" i="2"/>
  <c r="P167" i="2"/>
  <c r="M38" i="3"/>
  <c r="W59" i="3"/>
  <c r="M86" i="3"/>
  <c r="M136" i="3"/>
  <c r="M170" i="3"/>
  <c r="P17" i="4"/>
  <c r="P77" i="4"/>
  <c r="M192" i="4"/>
  <c r="U18" i="4"/>
  <c r="M48" i="4"/>
  <c r="U90" i="4"/>
  <c r="M100" i="4"/>
  <c r="M172" i="4"/>
  <c r="M174" i="4"/>
  <c r="M191" i="4"/>
  <c r="N191" i="4" s="1"/>
  <c r="M11" i="1"/>
  <c r="M28" i="1"/>
  <c r="S33" i="3"/>
  <c r="X33" i="3" s="1"/>
  <c r="P15" i="4"/>
  <c r="P47" i="4"/>
  <c r="S113" i="4"/>
  <c r="X113" i="4" s="1"/>
  <c r="W171" i="4"/>
  <c r="U29" i="2"/>
  <c r="U102" i="2"/>
  <c r="U110" i="2"/>
  <c r="U150" i="2"/>
  <c r="S163" i="2"/>
  <c r="W173" i="2"/>
  <c r="P51" i="3"/>
  <c r="U119" i="3"/>
  <c r="S130" i="3"/>
  <c r="S146" i="3"/>
  <c r="M13" i="4"/>
  <c r="P14" i="4"/>
  <c r="P30" i="4"/>
  <c r="P32" i="4"/>
  <c r="U34" i="4"/>
  <c r="M46" i="4"/>
  <c r="U76" i="4"/>
  <c r="M86" i="4"/>
  <c r="P117" i="4"/>
  <c r="U120" i="4"/>
  <c r="S129" i="4"/>
  <c r="X129" i="4" s="1"/>
  <c r="P155" i="4"/>
  <c r="P171" i="4"/>
  <c r="U175" i="4"/>
  <c r="X204" i="4"/>
  <c r="M207" i="4"/>
  <c r="M107" i="1"/>
  <c r="M68" i="2"/>
  <c r="P141" i="2"/>
  <c r="M5" i="3"/>
  <c r="M50" i="3"/>
  <c r="S79" i="3"/>
  <c r="X79" i="3" s="1"/>
  <c r="S95" i="3"/>
  <c r="W202" i="3"/>
  <c r="U205" i="3"/>
  <c r="W206" i="3"/>
  <c r="W76" i="4"/>
  <c r="S111" i="4"/>
  <c r="X111" i="4" s="1"/>
  <c r="P151" i="4"/>
  <c r="S173" i="4"/>
  <c r="X173" i="4" s="1"/>
  <c r="S183" i="4"/>
  <c r="X183" i="4" s="1"/>
  <c r="M206" i="4"/>
  <c r="W118" i="3"/>
  <c r="P165" i="3"/>
  <c r="X213" i="3"/>
  <c r="W33" i="4"/>
  <c r="M44" i="4"/>
  <c r="P148" i="4"/>
  <c r="M149" i="4"/>
  <c r="U152" i="4"/>
  <c r="U172" i="4"/>
  <c r="U191" i="4"/>
  <c r="P146" i="1"/>
  <c r="S212" i="3"/>
  <c r="P68" i="4"/>
  <c r="P85" i="4"/>
  <c r="M97" i="4"/>
  <c r="W100" i="4"/>
  <c r="P114" i="4"/>
  <c r="W130" i="4"/>
  <c r="U154" i="4"/>
  <c r="M204" i="4"/>
  <c r="U68" i="1"/>
  <c r="M189" i="1"/>
  <c r="N189" i="1" s="1"/>
  <c r="W199" i="1"/>
  <c r="M48" i="2"/>
  <c r="P162" i="2"/>
  <c r="W196" i="2"/>
  <c r="M211" i="2"/>
  <c r="U18" i="3"/>
  <c r="U52" i="3"/>
  <c r="P70" i="3"/>
  <c r="W92" i="3"/>
  <c r="W133" i="3"/>
  <c r="M144" i="3"/>
  <c r="M164" i="3"/>
  <c r="W169" i="3"/>
  <c r="W205" i="3"/>
  <c r="P13" i="4"/>
  <c r="M14" i="4"/>
  <c r="P16" i="4"/>
  <c r="M114" i="4"/>
  <c r="M115" i="4"/>
  <c r="M117" i="4"/>
  <c r="M146" i="4"/>
  <c r="P149" i="4"/>
  <c r="P159" i="4"/>
  <c r="U163" i="4"/>
  <c r="M193" i="4"/>
  <c r="W202" i="4"/>
  <c r="W203" i="4"/>
  <c r="W204" i="4"/>
  <c r="W205" i="4"/>
  <c r="W206" i="4"/>
  <c r="P68" i="1"/>
  <c r="S131" i="1"/>
  <c r="S171" i="1"/>
  <c r="S8" i="2"/>
  <c r="U15" i="2"/>
  <c r="P48" i="2"/>
  <c r="P3" i="3"/>
  <c r="W18" i="3"/>
  <c r="U51" i="3"/>
  <c r="U53" i="3"/>
  <c r="S83" i="3"/>
  <c r="S100" i="3"/>
  <c r="X100" i="3" s="1"/>
  <c r="M103" i="3"/>
  <c r="W104" i="3"/>
  <c r="P105" i="3"/>
  <c r="P129" i="3"/>
  <c r="P18" i="4"/>
  <c r="U63" i="4"/>
  <c r="P112" i="4"/>
  <c r="U122" i="4"/>
  <c r="P147" i="4"/>
  <c r="P30" i="2"/>
  <c r="U4" i="3"/>
  <c r="S61" i="3"/>
  <c r="X61" i="3" s="1"/>
  <c r="P64" i="3"/>
  <c r="S82" i="3"/>
  <c r="U86" i="3"/>
  <c r="S116" i="3"/>
  <c r="X116" i="3" s="1"/>
  <c r="S139" i="3"/>
  <c r="X139" i="3" s="1"/>
  <c r="M182" i="3"/>
  <c r="M34" i="4"/>
  <c r="M37" i="4"/>
  <c r="M39" i="4"/>
  <c r="P49" i="4"/>
  <c r="P86" i="4"/>
  <c r="P111" i="4"/>
  <c r="U121" i="4"/>
  <c r="U155" i="4"/>
  <c r="W157" i="4"/>
  <c r="U158" i="4"/>
  <c r="U159" i="4"/>
  <c r="W163" i="4"/>
  <c r="W28" i="1"/>
  <c r="W36" i="1"/>
  <c r="M58" i="1"/>
  <c r="M66" i="1"/>
  <c r="M74" i="1"/>
  <c r="N74" i="1" s="1"/>
  <c r="M123" i="1"/>
  <c r="U189" i="1"/>
  <c r="U194" i="2"/>
  <c r="M209" i="2"/>
  <c r="W4" i="3"/>
  <c r="P46" i="3"/>
  <c r="U48" i="3"/>
  <c r="S60" i="3"/>
  <c r="X60" i="3" s="1"/>
  <c r="M63" i="3"/>
  <c r="U71" i="3"/>
  <c r="S81" i="3"/>
  <c r="M85" i="3"/>
  <c r="M118" i="3"/>
  <c r="M120" i="3"/>
  <c r="S138" i="3"/>
  <c r="X138" i="3" s="1"/>
  <c r="M179" i="3"/>
  <c r="M180" i="3"/>
  <c r="P182" i="3"/>
  <c r="S193" i="3"/>
  <c r="X193" i="3" s="1"/>
  <c r="P12" i="4"/>
  <c r="P34" i="4"/>
  <c r="P36" i="4"/>
  <c r="P37" i="4"/>
  <c r="P38" i="4"/>
  <c r="M45" i="4"/>
  <c r="P48" i="4"/>
  <c r="P60" i="4"/>
  <c r="U87" i="4"/>
  <c r="P110" i="4"/>
  <c r="U112" i="4"/>
  <c r="M141" i="4"/>
  <c r="N141" i="4" s="1"/>
  <c r="P145" i="4"/>
  <c r="S147" i="4"/>
  <c r="X147" i="4" s="1"/>
  <c r="U148" i="4"/>
  <c r="S170" i="4"/>
  <c r="X170" i="4" s="1"/>
  <c r="S181" i="4"/>
  <c r="X181" i="4" s="1"/>
  <c r="M190" i="4"/>
  <c r="P192" i="4"/>
  <c r="U144" i="3"/>
  <c r="M195" i="3"/>
  <c r="W201" i="3"/>
  <c r="S209" i="3"/>
  <c r="P5" i="4"/>
  <c r="M7" i="4"/>
  <c r="M10" i="4"/>
  <c r="P11" i="4"/>
  <c r="U13" i="4"/>
  <c r="U14" i="4"/>
  <c r="P33" i="4"/>
  <c r="P44" i="4"/>
  <c r="P45" i="4"/>
  <c r="P46" i="4"/>
  <c r="P81" i="4"/>
  <c r="U83" i="4"/>
  <c r="U84" i="4"/>
  <c r="U85" i="4"/>
  <c r="M104" i="4"/>
  <c r="N104" i="4" s="1"/>
  <c r="P107" i="4"/>
  <c r="U111" i="4"/>
  <c r="W112" i="4"/>
  <c r="U115" i="4"/>
  <c r="S135" i="4"/>
  <c r="X135" i="4" s="1"/>
  <c r="P142" i="4"/>
  <c r="U147" i="4"/>
  <c r="S169" i="4"/>
  <c r="X169" i="4" s="1"/>
  <c r="S180" i="4"/>
  <c r="X180" i="4" s="1"/>
  <c r="M183" i="4"/>
  <c r="M184" i="4"/>
  <c r="P186" i="4"/>
  <c r="W194" i="4"/>
  <c r="P212" i="1"/>
  <c r="W45" i="2"/>
  <c r="W64" i="2"/>
  <c r="U12" i="4"/>
  <c r="U36" i="4"/>
  <c r="U37" i="4"/>
  <c r="U38" i="4"/>
  <c r="U82" i="4"/>
  <c r="U108" i="4"/>
  <c r="AC112" i="4"/>
  <c r="AE112" i="4" s="1"/>
  <c r="S130" i="4"/>
  <c r="X130" i="4" s="1"/>
  <c r="S168" i="4"/>
  <c r="X168" i="4" s="1"/>
  <c r="W193" i="4"/>
  <c r="S210" i="4"/>
  <c r="X210" i="4" s="1"/>
  <c r="U105" i="1"/>
  <c r="P131" i="1"/>
  <c r="M138" i="1"/>
  <c r="M178" i="1"/>
  <c r="M186" i="1"/>
  <c r="M194" i="1"/>
  <c r="U20" i="2"/>
  <c r="U46" i="2"/>
  <c r="U144" i="2"/>
  <c r="U160" i="2"/>
  <c r="P100" i="3"/>
  <c r="W13" i="4"/>
  <c r="P29" i="4"/>
  <c r="W35" i="4"/>
  <c r="U39" i="4"/>
  <c r="U40" i="4"/>
  <c r="W43" i="4"/>
  <c r="U44" i="4"/>
  <c r="U46" i="4"/>
  <c r="W48" i="4"/>
  <c r="M58" i="4"/>
  <c r="W102" i="4"/>
  <c r="P104" i="4"/>
  <c r="U107" i="4"/>
  <c r="S127" i="4"/>
  <c r="X127" i="4" s="1"/>
  <c r="U142" i="4"/>
  <c r="U143" i="4"/>
  <c r="U144" i="4"/>
  <c r="S167" i="4"/>
  <c r="X167" i="4" s="1"/>
  <c r="M173" i="4"/>
  <c r="W192" i="4"/>
  <c r="S201" i="4"/>
  <c r="X201" i="4" s="1"/>
  <c r="P41" i="1"/>
  <c r="U162" i="1"/>
  <c r="P35" i="2"/>
  <c r="P111" i="2"/>
  <c r="P119" i="2"/>
  <c r="P159" i="2"/>
  <c r="P42" i="3"/>
  <c r="P113" i="3"/>
  <c r="M114" i="3"/>
  <c r="U120" i="3"/>
  <c r="P175" i="3"/>
  <c r="P176" i="3"/>
  <c r="P3" i="4"/>
  <c r="P6" i="4"/>
  <c r="M28" i="4"/>
  <c r="M29" i="4"/>
  <c r="AK35" i="4"/>
  <c r="W37" i="4"/>
  <c r="W40" i="4"/>
  <c r="M70" i="4"/>
  <c r="M71" i="4"/>
  <c r="M77" i="4"/>
  <c r="P102" i="4"/>
  <c r="P103" i="4"/>
  <c r="U105" i="4"/>
  <c r="W107" i="4"/>
  <c r="U136" i="4"/>
  <c r="U140" i="4"/>
  <c r="U141" i="4"/>
  <c r="W144" i="4"/>
  <c r="S166" i="4"/>
  <c r="X166" i="4" s="1"/>
  <c r="P182" i="4"/>
  <c r="S200" i="4"/>
  <c r="X200" i="4" s="1"/>
  <c r="S208" i="4"/>
  <c r="X208" i="4" s="1"/>
  <c r="Q38" i="1"/>
  <c r="Q46" i="1"/>
  <c r="M137" i="1"/>
  <c r="S50" i="2"/>
  <c r="W61" i="2"/>
  <c r="S84" i="2"/>
  <c r="U86" i="2"/>
  <c r="S108" i="2"/>
  <c r="U117" i="3"/>
  <c r="U5" i="4"/>
  <c r="AC40" i="4"/>
  <c r="AE40" i="4" s="1"/>
  <c r="AC41" i="4"/>
  <c r="AE41" i="4" s="1"/>
  <c r="W70" i="4"/>
  <c r="U75" i="4"/>
  <c r="P78" i="4"/>
  <c r="M129" i="4"/>
  <c r="P136" i="4"/>
  <c r="W140" i="4"/>
  <c r="S165" i="4"/>
  <c r="X165" i="4" s="1"/>
  <c r="M178" i="4"/>
  <c r="P181" i="4"/>
  <c r="W190" i="4"/>
  <c r="S199" i="4"/>
  <c r="X199" i="4" s="1"/>
  <c r="M210" i="4"/>
  <c r="S21" i="1"/>
  <c r="U186" i="1"/>
  <c r="U194" i="1"/>
  <c r="S199" i="1"/>
  <c r="S41" i="2"/>
  <c r="S58" i="2"/>
  <c r="N58" i="2" s="1"/>
  <c r="P158" i="2"/>
  <c r="W10" i="3"/>
  <c r="S35" i="3"/>
  <c r="X35" i="3" s="1"/>
  <c r="S108" i="3"/>
  <c r="W112" i="3"/>
  <c r="S132" i="3"/>
  <c r="X132" i="3" s="1"/>
  <c r="W158" i="3"/>
  <c r="W172" i="3"/>
  <c r="U3" i="4"/>
  <c r="U4" i="4"/>
  <c r="U7" i="4"/>
  <c r="U27" i="4"/>
  <c r="M54" i="4"/>
  <c r="M69" i="4"/>
  <c r="P71" i="4"/>
  <c r="P72" i="4"/>
  <c r="U74" i="4"/>
  <c r="W75" i="4"/>
  <c r="U100" i="4"/>
  <c r="U102" i="4"/>
  <c r="P169" i="4"/>
  <c r="P172" i="4"/>
  <c r="M201" i="4"/>
  <c r="M209" i="4"/>
  <c r="U23" i="1"/>
  <c r="S109" i="1"/>
  <c r="S32" i="2"/>
  <c r="S91" i="2"/>
  <c r="S139" i="2"/>
  <c r="W157" i="2"/>
  <c r="P181" i="2"/>
  <c r="S17" i="3"/>
  <c r="X17" i="3" s="1"/>
  <c r="S34" i="3"/>
  <c r="X34" i="3" s="1"/>
  <c r="P58" i="3"/>
  <c r="P112" i="3"/>
  <c r="S147" i="3"/>
  <c r="X147" i="3" s="1"/>
  <c r="W5" i="4"/>
  <c r="U67" i="4"/>
  <c r="S122" i="4"/>
  <c r="X122" i="4" s="1"/>
  <c r="U202" i="4"/>
  <c r="P39" i="1"/>
  <c r="U137" i="1"/>
  <c r="U169" i="1"/>
  <c r="P50" i="2"/>
  <c r="P67" i="2"/>
  <c r="M7" i="3"/>
  <c r="P95" i="3"/>
  <c r="P109" i="3"/>
  <c r="M133" i="3"/>
  <c r="W152" i="3"/>
  <c r="M24" i="4"/>
  <c r="AC56" i="4"/>
  <c r="AE56" i="4" s="1"/>
  <c r="U71" i="4"/>
  <c r="M90" i="4"/>
  <c r="M94" i="4"/>
  <c r="P96" i="4"/>
  <c r="P98" i="4"/>
  <c r="W126" i="4"/>
  <c r="S149" i="4"/>
  <c r="X149" i="4" s="1"/>
  <c r="W170" i="4"/>
  <c r="U173" i="4"/>
  <c r="W200" i="4"/>
  <c r="U211" i="4"/>
  <c r="S44" i="1"/>
  <c r="S52" i="1"/>
  <c r="S60" i="1"/>
  <c r="S76" i="1"/>
  <c r="Q84" i="1"/>
  <c r="S92" i="1"/>
  <c r="S100" i="1"/>
  <c r="Q128" i="1"/>
  <c r="S48" i="2"/>
  <c r="S129" i="3"/>
  <c r="X129" i="3" s="1"/>
  <c r="S145" i="3"/>
  <c r="X145" i="3" s="1"/>
  <c r="M148" i="3"/>
  <c r="P65" i="4"/>
  <c r="P93" i="4"/>
  <c r="S116" i="4"/>
  <c r="X116" i="4" s="1"/>
  <c r="S117" i="4"/>
  <c r="X117" i="4" s="1"/>
  <c r="S120" i="4"/>
  <c r="X120" i="4" s="1"/>
  <c r="U132" i="4"/>
  <c r="S148" i="4"/>
  <c r="X148" i="4" s="1"/>
  <c r="P157" i="4"/>
  <c r="P162" i="4"/>
  <c r="U171" i="4"/>
  <c r="W172" i="4"/>
  <c r="W175" i="4"/>
  <c r="U176" i="4"/>
  <c r="U178" i="4"/>
  <c r="P200" i="4"/>
  <c r="P203" i="4"/>
  <c r="P204" i="4"/>
  <c r="P207" i="4"/>
  <c r="P208" i="4"/>
  <c r="U210" i="4"/>
  <c r="P212" i="2"/>
  <c r="U128" i="4"/>
  <c r="U129" i="4"/>
  <c r="W132" i="4"/>
  <c r="M155" i="4"/>
  <c r="U157" i="4"/>
  <c r="P165" i="4"/>
  <c r="U167" i="4"/>
  <c r="W168" i="4"/>
  <c r="W176" i="4"/>
  <c r="U177" i="4"/>
  <c r="M196" i="4"/>
  <c r="W197" i="4"/>
  <c r="P198" i="4"/>
  <c r="P199" i="4"/>
  <c r="U209" i="4"/>
  <c r="S124" i="1"/>
  <c r="M134" i="1"/>
  <c r="M166" i="1"/>
  <c r="U59" i="2"/>
  <c r="U124" i="2"/>
  <c r="P75" i="3"/>
  <c r="S143" i="3"/>
  <c r="X143" i="3" s="1"/>
  <c r="S182" i="3"/>
  <c r="X182" i="3" s="1"/>
  <c r="S199" i="3"/>
  <c r="X199" i="3" s="1"/>
  <c r="M202" i="3"/>
  <c r="P23" i="4"/>
  <c r="W67" i="4"/>
  <c r="U94" i="4"/>
  <c r="S108" i="4"/>
  <c r="X108" i="4" s="1"/>
  <c r="S109" i="4"/>
  <c r="X109" i="4" s="1"/>
  <c r="S110" i="4"/>
  <c r="X110" i="4" s="1"/>
  <c r="U127" i="4"/>
  <c r="S145" i="4"/>
  <c r="X145" i="4" s="1"/>
  <c r="M150" i="4"/>
  <c r="M159" i="4"/>
  <c r="N159" i="4" s="1"/>
  <c r="P163" i="4"/>
  <c r="S202" i="4"/>
  <c r="X202" i="4" s="1"/>
  <c r="U208" i="4"/>
  <c r="W209" i="4"/>
  <c r="S4" i="1"/>
  <c r="M130" i="1"/>
  <c r="U131" i="1"/>
  <c r="M170" i="1"/>
  <c r="U171" i="1"/>
  <c r="S201" i="1"/>
  <c r="M28" i="2"/>
  <c r="Q37" i="2"/>
  <c r="P39" i="2"/>
  <c r="W49" i="2"/>
  <c r="P56" i="2"/>
  <c r="U57" i="2"/>
  <c r="W66" i="2"/>
  <c r="M73" i="2"/>
  <c r="W99" i="2"/>
  <c r="W114" i="2"/>
  <c r="W122" i="2"/>
  <c r="W65" i="4"/>
  <c r="AC65" i="4"/>
  <c r="AE65" i="4" s="1"/>
  <c r="U211" i="1"/>
  <c r="W7" i="1"/>
  <c r="S20" i="1"/>
  <c r="U72" i="1"/>
  <c r="P104" i="1"/>
  <c r="P130" i="1"/>
  <c r="W139" i="1"/>
  <c r="M145" i="1"/>
  <c r="W147" i="1"/>
  <c r="W155" i="1"/>
  <c r="P195" i="1"/>
  <c r="S7" i="2"/>
  <c r="N7" i="2" s="1"/>
  <c r="Q45" i="2"/>
  <c r="S56" i="2"/>
  <c r="W57" i="2"/>
  <c r="U65" i="2"/>
  <c r="U82" i="2"/>
  <c r="S95" i="2"/>
  <c r="P106" i="2"/>
  <c r="P122" i="2"/>
  <c r="P71" i="1"/>
  <c r="W88" i="1"/>
  <c r="R104" i="1"/>
  <c r="S104" i="1" s="1"/>
  <c r="P121" i="1"/>
  <c r="S151" i="1"/>
  <c r="S159" i="1"/>
  <c r="S175" i="1"/>
  <c r="U178" i="1"/>
  <c r="S192" i="1"/>
  <c r="S200" i="1"/>
  <c r="M202" i="1"/>
  <c r="M211" i="1"/>
  <c r="U13" i="2"/>
  <c r="P38" i="2"/>
  <c r="W48" i="2"/>
  <c r="P64" i="2"/>
  <c r="S78" i="2"/>
  <c r="P89" i="2"/>
  <c r="AK15" i="4"/>
  <c r="M15" i="4"/>
  <c r="S184" i="4"/>
  <c r="X184" i="4" s="1"/>
  <c r="M37" i="1"/>
  <c r="M69" i="1"/>
  <c r="M77" i="1"/>
  <c r="M93" i="1"/>
  <c r="M110" i="1"/>
  <c r="M127" i="1"/>
  <c r="Q209" i="1"/>
  <c r="M12" i="2"/>
  <c r="M70" i="2"/>
  <c r="U12" i="1"/>
  <c r="M19" i="1"/>
  <c r="S116" i="1"/>
  <c r="U119" i="1"/>
  <c r="P127" i="1"/>
  <c r="S157" i="1"/>
  <c r="S165" i="1"/>
  <c r="S173" i="1"/>
  <c r="P210" i="1"/>
  <c r="W211" i="1"/>
  <c r="P7" i="2"/>
  <c r="AF7" i="2" s="1"/>
  <c r="P18" i="2"/>
  <c r="P26" i="2"/>
  <c r="M34" i="2"/>
  <c r="U36" i="2"/>
  <c r="M86" i="2"/>
  <c r="S182" i="2"/>
  <c r="U110" i="1"/>
  <c r="U127" i="1"/>
  <c r="P159" i="1"/>
  <c r="P175" i="1"/>
  <c r="P200" i="1"/>
  <c r="Q68" i="2"/>
  <c r="U70" i="2"/>
  <c r="P184" i="4"/>
  <c r="AK47" i="4"/>
  <c r="M47" i="4"/>
  <c r="M10" i="1"/>
  <c r="Q36" i="1"/>
  <c r="M51" i="1"/>
  <c r="P52" i="1"/>
  <c r="M59" i="1"/>
  <c r="W110" i="1"/>
  <c r="Q157" i="1"/>
  <c r="U174" i="1"/>
  <c r="U175" i="1"/>
  <c r="S197" i="1"/>
  <c r="P17" i="2"/>
  <c r="P51" i="2"/>
  <c r="P137" i="4"/>
  <c r="U96" i="2"/>
  <c r="U44" i="1"/>
  <c r="U109" i="1"/>
  <c r="U126" i="1"/>
  <c r="M133" i="1"/>
  <c r="P134" i="1"/>
  <c r="Q189" i="1"/>
  <c r="U209" i="1"/>
  <c r="U17" i="2"/>
  <c r="Q34" i="2"/>
  <c r="M76" i="2"/>
  <c r="U159" i="2"/>
  <c r="AC106" i="4"/>
  <c r="AE106" i="4" s="1"/>
  <c r="W106" i="4"/>
  <c r="P160" i="1"/>
  <c r="Q52" i="2"/>
  <c r="Q208" i="1"/>
  <c r="W159" i="2"/>
  <c r="U58" i="4"/>
  <c r="M82" i="1"/>
  <c r="N82" i="1" s="1"/>
  <c r="W124" i="1"/>
  <c r="P165" i="1"/>
  <c r="M10" i="2"/>
  <c r="S21" i="2"/>
  <c r="Q91" i="2"/>
  <c r="M100" i="2"/>
  <c r="P101" i="2"/>
  <c r="S107" i="3"/>
  <c r="X107" i="3" s="1"/>
  <c r="Q14" i="1"/>
  <c r="P65" i="1"/>
  <c r="P82" i="1"/>
  <c r="U173" i="1"/>
  <c r="S195" i="1"/>
  <c r="W24" i="2"/>
  <c r="S47" i="2"/>
  <c r="W85" i="2"/>
  <c r="M140" i="2"/>
  <c r="S146" i="2"/>
  <c r="P157" i="2"/>
  <c r="P54" i="4"/>
  <c r="M7" i="1"/>
  <c r="S121" i="1"/>
  <c r="M139" i="1"/>
  <c r="W149" i="1"/>
  <c r="M155" i="1"/>
  <c r="M179" i="1"/>
  <c r="M74" i="2"/>
  <c r="M91" i="2"/>
  <c r="P148" i="2"/>
  <c r="P152" i="1"/>
  <c r="S30" i="1"/>
  <c r="M88" i="1"/>
  <c r="M96" i="1"/>
  <c r="N96" i="1" s="1"/>
  <c r="M213" i="1"/>
  <c r="P66" i="2"/>
  <c r="U51" i="4"/>
  <c r="AK51" i="4"/>
  <c r="M161" i="4"/>
  <c r="W161" i="4"/>
  <c r="U161" i="4"/>
  <c r="U151" i="2"/>
  <c r="W160" i="2"/>
  <c r="S181" i="2"/>
  <c r="W193" i="2"/>
  <c r="M199" i="2"/>
  <c r="W201" i="2"/>
  <c r="S24" i="3"/>
  <c r="X24" i="3" s="1"/>
  <c r="M65" i="3"/>
  <c r="S87" i="3"/>
  <c r="X87" i="3" s="1"/>
  <c r="M90" i="3"/>
  <c r="P92" i="3"/>
  <c r="P127" i="3"/>
  <c r="M154" i="3"/>
  <c r="U158" i="3"/>
  <c r="S172" i="3"/>
  <c r="X172" i="3" s="1"/>
  <c r="M175" i="3"/>
  <c r="M176" i="3"/>
  <c r="M177" i="3"/>
  <c r="P178" i="3"/>
  <c r="P203" i="3"/>
  <c r="W204" i="3"/>
  <c r="P205" i="3"/>
  <c r="U208" i="3"/>
  <c r="P9" i="4"/>
  <c r="P41" i="4"/>
  <c r="P42" i="4"/>
  <c r="W46" i="4"/>
  <c r="M52" i="4"/>
  <c r="U65" i="4"/>
  <c r="M72" i="4"/>
  <c r="W83" i="4"/>
  <c r="M85" i="4"/>
  <c r="W86" i="4"/>
  <c r="U106" i="4"/>
  <c r="W118" i="4"/>
  <c r="P124" i="4"/>
  <c r="AC132" i="4"/>
  <c r="AE132" i="4" s="1"/>
  <c r="P135" i="4"/>
  <c r="S139" i="4"/>
  <c r="X139" i="4" s="1"/>
  <c r="AC144" i="4"/>
  <c r="AE144" i="4" s="1"/>
  <c r="U145" i="4"/>
  <c r="S151" i="4"/>
  <c r="X151" i="4" s="1"/>
  <c r="S163" i="4"/>
  <c r="X163" i="4" s="1"/>
  <c r="P179" i="4"/>
  <c r="P180" i="4"/>
  <c r="W183" i="4"/>
  <c r="U189" i="4"/>
  <c r="U190" i="4"/>
  <c r="U192" i="4"/>
  <c r="U193" i="4"/>
  <c r="U194" i="4"/>
  <c r="W195" i="4"/>
  <c r="M202" i="4"/>
  <c r="N202" i="4" s="1"/>
  <c r="P197" i="3"/>
  <c r="M53" i="4"/>
  <c r="U60" i="4"/>
  <c r="M125" i="4"/>
  <c r="M137" i="4"/>
  <c r="X164" i="4"/>
  <c r="W184" i="4"/>
  <c r="M185" i="4"/>
  <c r="N185" i="4" s="1"/>
  <c r="W191" i="4"/>
  <c r="U208" i="2"/>
  <c r="M87" i="3"/>
  <c r="S118" i="3"/>
  <c r="X118" i="3" s="1"/>
  <c r="S122" i="3"/>
  <c r="X122" i="3" s="1"/>
  <c r="S144" i="3"/>
  <c r="X144" i="3" s="1"/>
  <c r="M149" i="3"/>
  <c r="M18" i="4"/>
  <c r="U19" i="4"/>
  <c r="P53" i="4"/>
  <c r="W69" i="4"/>
  <c r="U70" i="4"/>
  <c r="P73" i="4"/>
  <c r="W84" i="4"/>
  <c r="P89" i="4"/>
  <c r="P91" i="4"/>
  <c r="W108" i="4"/>
  <c r="U109" i="4"/>
  <c r="U110" i="4"/>
  <c r="M113" i="4"/>
  <c r="U123" i="4"/>
  <c r="M127" i="4"/>
  <c r="M128" i="4"/>
  <c r="W134" i="4"/>
  <c r="P150" i="4"/>
  <c r="M152" i="4"/>
  <c r="P160" i="4"/>
  <c r="S172" i="4"/>
  <c r="X172" i="4" s="1"/>
  <c r="S212" i="4"/>
  <c r="X212" i="4" s="1"/>
  <c r="U90" i="3"/>
  <c r="U176" i="3"/>
  <c r="U57" i="4"/>
  <c r="P74" i="4"/>
  <c r="M87" i="4"/>
  <c r="P92" i="4"/>
  <c r="W123" i="4"/>
  <c r="P126" i="4"/>
  <c r="P138" i="4"/>
  <c r="P140" i="4"/>
  <c r="S143" i="4"/>
  <c r="X143" i="4" s="1"/>
  <c r="W148" i="4"/>
  <c r="U149" i="4"/>
  <c r="P152" i="4"/>
  <c r="M165" i="4"/>
  <c r="M167" i="4"/>
  <c r="M169" i="4"/>
  <c r="S174" i="4"/>
  <c r="X174" i="4" s="1"/>
  <c r="W178" i="4"/>
  <c r="W179" i="4"/>
  <c r="M186" i="4"/>
  <c r="S209" i="4"/>
  <c r="X209" i="4" s="1"/>
  <c r="M138" i="2"/>
  <c r="U115" i="3"/>
  <c r="W116" i="3"/>
  <c r="M147" i="3"/>
  <c r="P172" i="3"/>
  <c r="U175" i="3"/>
  <c r="W203" i="3"/>
  <c r="M23" i="4"/>
  <c r="M26" i="4"/>
  <c r="W45" i="4"/>
  <c r="W51" i="4"/>
  <c r="U52" i="4"/>
  <c r="U53" i="4"/>
  <c r="W57" i="4"/>
  <c r="U72" i="4"/>
  <c r="U73" i="4"/>
  <c r="M76" i="4"/>
  <c r="W85" i="4"/>
  <c r="P90" i="4"/>
  <c r="P95" i="4"/>
  <c r="M101" i="4"/>
  <c r="S132" i="4"/>
  <c r="X132" i="4" s="1"/>
  <c r="P139" i="4"/>
  <c r="M154" i="4"/>
  <c r="M164" i="4"/>
  <c r="N164" i="4" s="1"/>
  <c r="M166" i="4"/>
  <c r="M168" i="4"/>
  <c r="M170" i="4"/>
  <c r="M171" i="4"/>
  <c r="N171" i="4" s="1"/>
  <c r="P185" i="4"/>
  <c r="W26" i="3"/>
  <c r="W44" i="3"/>
  <c r="U88" i="3"/>
  <c r="P103" i="3"/>
  <c r="U106" i="3"/>
  <c r="U107" i="3"/>
  <c r="U108" i="3"/>
  <c r="U109" i="3"/>
  <c r="U110" i="3"/>
  <c r="U114" i="3"/>
  <c r="S150" i="3"/>
  <c r="X150" i="3" s="1"/>
  <c r="U152" i="3"/>
  <c r="W153" i="3"/>
  <c r="U173" i="3"/>
  <c r="P193" i="3"/>
  <c r="S195" i="3"/>
  <c r="X195" i="3" s="1"/>
  <c r="U196" i="3"/>
  <c r="U15" i="4"/>
  <c r="U16" i="4"/>
  <c r="P26" i="4"/>
  <c r="U47" i="4"/>
  <c r="W72" i="4"/>
  <c r="W73" i="4"/>
  <c r="X118" i="4"/>
  <c r="U125" i="4"/>
  <c r="U126" i="4"/>
  <c r="U137" i="4"/>
  <c r="U150" i="4"/>
  <c r="N153" i="4"/>
  <c r="S176" i="4"/>
  <c r="X176" i="4" s="1"/>
  <c r="S197" i="4"/>
  <c r="X197" i="4" s="1"/>
  <c r="M212" i="4"/>
  <c r="S111" i="2"/>
  <c r="S127" i="2"/>
  <c r="M129" i="2"/>
  <c r="W146" i="2"/>
  <c r="P171" i="2"/>
  <c r="P180" i="2"/>
  <c r="P10" i="3"/>
  <c r="M21" i="3"/>
  <c r="N21" i="3" s="1"/>
  <c r="W25" i="3"/>
  <c r="W42" i="3"/>
  <c r="W43" i="3"/>
  <c r="M79" i="3"/>
  <c r="P80" i="3"/>
  <c r="P85" i="3"/>
  <c r="S97" i="3"/>
  <c r="W114" i="3"/>
  <c r="M141" i="3"/>
  <c r="P145" i="3"/>
  <c r="P168" i="3"/>
  <c r="P170" i="3"/>
  <c r="M189" i="3"/>
  <c r="W199" i="3"/>
  <c r="S210" i="3"/>
  <c r="M213" i="3"/>
  <c r="N213" i="3" s="1"/>
  <c r="W16" i="4"/>
  <c r="U17" i="4"/>
  <c r="W19" i="4"/>
  <c r="U20" i="4"/>
  <c r="P25" i="4"/>
  <c r="W30" i="4"/>
  <c r="U48" i="4"/>
  <c r="U49" i="4"/>
  <c r="W53" i="4"/>
  <c r="U54" i="4"/>
  <c r="AC72" i="4"/>
  <c r="AE72" i="4" s="1"/>
  <c r="AC73" i="4"/>
  <c r="AE73" i="4" s="1"/>
  <c r="W89" i="4"/>
  <c r="U91" i="4"/>
  <c r="M95" i="4"/>
  <c r="M102" i="4"/>
  <c r="AC124" i="4"/>
  <c r="AE124" i="4" s="1"/>
  <c r="M130" i="4"/>
  <c r="M131" i="4"/>
  <c r="N131" i="4" s="1"/>
  <c r="S133" i="4"/>
  <c r="X133" i="4" s="1"/>
  <c r="W136" i="4"/>
  <c r="U139" i="4"/>
  <c r="M143" i="4"/>
  <c r="M144" i="4"/>
  <c r="S157" i="4"/>
  <c r="X157" i="4" s="1"/>
  <c r="P164" i="4"/>
  <c r="P166" i="4"/>
  <c r="P168" i="4"/>
  <c r="P170" i="4"/>
  <c r="W173" i="4"/>
  <c r="M187" i="4"/>
  <c r="N187" i="4" s="1"/>
  <c r="S196" i="4"/>
  <c r="X196" i="4" s="1"/>
  <c r="P188" i="2"/>
  <c r="P205" i="2"/>
  <c r="P213" i="2"/>
  <c r="P9" i="3"/>
  <c r="W41" i="3"/>
  <c r="M57" i="3"/>
  <c r="W62" i="3"/>
  <c r="M78" i="3"/>
  <c r="P143" i="3"/>
  <c r="P144" i="3"/>
  <c r="W149" i="3"/>
  <c r="W151" i="3"/>
  <c r="U169" i="3"/>
  <c r="P191" i="3"/>
  <c r="W194" i="3"/>
  <c r="W195" i="3"/>
  <c r="AK19" i="4"/>
  <c r="U21" i="4"/>
  <c r="M30" i="4"/>
  <c r="W49" i="4"/>
  <c r="W78" i="4"/>
  <c r="S105" i="4"/>
  <c r="X105" i="4" s="1"/>
  <c r="S106" i="4"/>
  <c r="X106" i="4" s="1"/>
  <c r="S119" i="4"/>
  <c r="X119" i="4" s="1"/>
  <c r="P132" i="4"/>
  <c r="S146" i="4"/>
  <c r="X146" i="4" s="1"/>
  <c r="S193" i="4"/>
  <c r="X193" i="4" s="1"/>
  <c r="S194" i="4"/>
  <c r="X194" i="4" s="1"/>
  <c r="S195" i="4"/>
  <c r="X195" i="4" s="1"/>
  <c r="S203" i="4"/>
  <c r="X203" i="4" s="1"/>
  <c r="M208" i="4"/>
  <c r="W103" i="3"/>
  <c r="U147" i="3"/>
  <c r="W148" i="3"/>
  <c r="W193" i="3"/>
  <c r="U23" i="4"/>
  <c r="U24" i="4"/>
  <c r="U25" i="4"/>
  <c r="W27" i="4"/>
  <c r="U28" i="4"/>
  <c r="M31" i="4"/>
  <c r="M36" i="4"/>
  <c r="AC48" i="4"/>
  <c r="AE48" i="4" s="1"/>
  <c r="AC49" i="4"/>
  <c r="AE49" i="4" s="1"/>
  <c r="S107" i="4"/>
  <c r="X107" i="4" s="1"/>
  <c r="U113" i="4"/>
  <c r="M118" i="4"/>
  <c r="N118" i="4" s="1"/>
  <c r="S134" i="4"/>
  <c r="X134" i="4" s="1"/>
  <c r="W138" i="4"/>
  <c r="M156" i="4"/>
  <c r="AE162" i="4"/>
  <c r="U164" i="4"/>
  <c r="U166" i="4"/>
  <c r="U168" i="4"/>
  <c r="U170" i="4"/>
  <c r="M188" i="4"/>
  <c r="N188" i="4" s="1"/>
  <c r="S192" i="4"/>
  <c r="X192" i="4" s="1"/>
  <c r="M197" i="4"/>
  <c r="P206" i="4"/>
  <c r="P209" i="4"/>
  <c r="P210" i="4"/>
  <c r="P211" i="4"/>
  <c r="U154" i="2"/>
  <c r="M6" i="3"/>
  <c r="W35" i="3"/>
  <c r="P99" i="3"/>
  <c r="U146" i="3"/>
  <c r="W147" i="3"/>
  <c r="W164" i="3"/>
  <c r="P188" i="3"/>
  <c r="X206" i="3"/>
  <c r="P212" i="3"/>
  <c r="W24" i="4"/>
  <c r="AK27" i="4"/>
  <c r="U29" i="4"/>
  <c r="M177" i="4"/>
  <c r="U212" i="4"/>
  <c r="Q117" i="2"/>
  <c r="Q134" i="2"/>
  <c r="P186" i="2"/>
  <c r="P203" i="2"/>
  <c r="U204" i="2"/>
  <c r="P6" i="3"/>
  <c r="W9" i="3"/>
  <c r="U17" i="3"/>
  <c r="P18" i="3"/>
  <c r="S30" i="3"/>
  <c r="X30" i="3" s="1"/>
  <c r="U34" i="3"/>
  <c r="P35" i="3"/>
  <c r="S47" i="3"/>
  <c r="X47" i="3" s="1"/>
  <c r="M53" i="3"/>
  <c r="N53" i="3" s="1"/>
  <c r="P56" i="3"/>
  <c r="U58" i="3"/>
  <c r="S92" i="3"/>
  <c r="X92" i="3" s="1"/>
  <c r="M97" i="3"/>
  <c r="P134" i="3"/>
  <c r="U141" i="3"/>
  <c r="U143" i="3"/>
  <c r="W144" i="3"/>
  <c r="M161" i="3"/>
  <c r="U162" i="3"/>
  <c r="W184" i="3"/>
  <c r="S205" i="3"/>
  <c r="X205" i="3" s="1"/>
  <c r="M210" i="3"/>
  <c r="U213" i="3"/>
  <c r="AC24" i="4"/>
  <c r="AE24" i="4" s="1"/>
  <c r="M82" i="4"/>
  <c r="W128" i="4"/>
  <c r="M133" i="4"/>
  <c r="AC140" i="4"/>
  <c r="AE140" i="4" s="1"/>
  <c r="W152" i="4"/>
  <c r="W212" i="4"/>
  <c r="S183" i="2"/>
  <c r="Q203" i="2"/>
  <c r="W204" i="2"/>
  <c r="P5" i="3"/>
  <c r="U7" i="3"/>
  <c r="S28" i="3"/>
  <c r="X28" i="3" s="1"/>
  <c r="U57" i="3"/>
  <c r="W58" i="3"/>
  <c r="W80" i="3"/>
  <c r="S91" i="3"/>
  <c r="X91" i="3" s="1"/>
  <c r="M131" i="3"/>
  <c r="P133" i="3"/>
  <c r="W142" i="3"/>
  <c r="W143" i="3"/>
  <c r="S155" i="3"/>
  <c r="X155" i="3" s="1"/>
  <c r="M158" i="3"/>
  <c r="N158" i="3" s="1"/>
  <c r="U165" i="3"/>
  <c r="S177" i="3"/>
  <c r="X177" i="3" s="1"/>
  <c r="P184" i="3"/>
  <c r="M208" i="3"/>
  <c r="W213" i="3"/>
  <c r="W29" i="4"/>
  <c r="W38" i="4"/>
  <c r="W62" i="4"/>
  <c r="M68" i="4"/>
  <c r="AC76" i="4"/>
  <c r="AE76" i="4" s="1"/>
  <c r="M79" i="4"/>
  <c r="P82" i="4"/>
  <c r="W96" i="4"/>
  <c r="M105" i="4"/>
  <c r="W116" i="4"/>
  <c r="U117" i="4"/>
  <c r="X131" i="4"/>
  <c r="W142" i="4"/>
  <c r="W146" i="4"/>
  <c r="W174" i="4"/>
  <c r="P176" i="4"/>
  <c r="X187" i="4"/>
  <c r="M195" i="4"/>
  <c r="P196" i="4"/>
  <c r="W199" i="4"/>
  <c r="S207" i="4"/>
  <c r="X207" i="4" s="1"/>
  <c r="W210" i="4"/>
  <c r="W211" i="4"/>
  <c r="W7" i="3"/>
  <c r="M15" i="3"/>
  <c r="M71" i="3"/>
  <c r="M72" i="3"/>
  <c r="W78" i="3"/>
  <c r="W79" i="3"/>
  <c r="S90" i="3"/>
  <c r="X90" i="3" s="1"/>
  <c r="U130" i="3"/>
  <c r="U136" i="3"/>
  <c r="U138" i="3"/>
  <c r="U139" i="3"/>
  <c r="P157" i="3"/>
  <c r="U164" i="3"/>
  <c r="U185" i="3"/>
  <c r="U186" i="3"/>
  <c r="U187" i="3"/>
  <c r="U211" i="3"/>
  <c r="W212" i="3"/>
  <c r="M12" i="4"/>
  <c r="U31" i="4"/>
  <c r="U32" i="4"/>
  <c r="U33" i="4"/>
  <c r="M40" i="4"/>
  <c r="M60" i="4"/>
  <c r="M62" i="4"/>
  <c r="W77" i="4"/>
  <c r="U81" i="4"/>
  <c r="M84" i="4"/>
  <c r="W97" i="4"/>
  <c r="P108" i="4"/>
  <c r="P119" i="4"/>
  <c r="P120" i="4"/>
  <c r="U131" i="4"/>
  <c r="P146" i="4"/>
  <c r="M158" i="4"/>
  <c r="M181" i="4"/>
  <c r="U187" i="4"/>
  <c r="P190" i="4"/>
  <c r="P195" i="4"/>
  <c r="W208" i="4"/>
  <c r="S26" i="3"/>
  <c r="X26" i="3" s="1"/>
  <c r="S89" i="3"/>
  <c r="X89" i="3" s="1"/>
  <c r="U93" i="3"/>
  <c r="S106" i="3"/>
  <c r="X106" i="3" s="1"/>
  <c r="S113" i="3"/>
  <c r="S174" i="3"/>
  <c r="X174" i="3" s="1"/>
  <c r="S201" i="3"/>
  <c r="X201" i="3" s="1"/>
  <c r="S202" i="3"/>
  <c r="X202" i="3" s="1"/>
  <c r="U11" i="4"/>
  <c r="P106" i="4"/>
  <c r="S125" i="4"/>
  <c r="X125" i="4" s="1"/>
  <c r="S126" i="4"/>
  <c r="X126" i="4" s="1"/>
  <c r="P134" i="4"/>
  <c r="S137" i="4"/>
  <c r="X137" i="4" s="1"/>
  <c r="S138" i="4"/>
  <c r="X138" i="4" s="1"/>
  <c r="S150" i="4"/>
  <c r="X150" i="4" s="1"/>
  <c r="W155" i="4"/>
  <c r="S160" i="4"/>
  <c r="X160" i="4" s="1"/>
  <c r="X188" i="4"/>
  <c r="P191" i="4"/>
  <c r="P193" i="4"/>
  <c r="P194" i="4"/>
  <c r="W207" i="4"/>
  <c r="S207" i="2"/>
  <c r="U29" i="3"/>
  <c r="W30" i="3"/>
  <c r="S63" i="3"/>
  <c r="X63" i="3" s="1"/>
  <c r="W68" i="3"/>
  <c r="U69" i="3"/>
  <c r="W127" i="3"/>
  <c r="S152" i="3"/>
  <c r="X152" i="3" s="1"/>
  <c r="W156" i="3"/>
  <c r="S196" i="3"/>
  <c r="X196" i="3" s="1"/>
  <c r="S197" i="3"/>
  <c r="X197" i="3" s="1"/>
  <c r="AC32" i="4"/>
  <c r="AE32" i="4" s="1"/>
  <c r="AC33" i="4"/>
  <c r="AE33" i="4" s="1"/>
  <c r="M42" i="4"/>
  <c r="U43" i="4"/>
  <c r="M56" i="4"/>
  <c r="P69" i="4"/>
  <c r="U79" i="4"/>
  <c r="M109" i="4"/>
  <c r="W110" i="4"/>
  <c r="M111" i="4"/>
  <c r="N111" i="4" s="1"/>
  <c r="M112" i="4"/>
  <c r="M123" i="4"/>
  <c r="N123" i="4" s="1"/>
  <c r="U133" i="4"/>
  <c r="U156" i="4"/>
  <c r="S162" i="4"/>
  <c r="X162" i="4" s="1"/>
  <c r="S177" i="4"/>
  <c r="X177" i="4" s="1"/>
  <c r="M179" i="4"/>
  <c r="W180" i="4"/>
  <c r="U188" i="4"/>
  <c r="U195" i="4"/>
  <c r="U201" i="4"/>
  <c r="W20" i="1"/>
  <c r="M27" i="1"/>
  <c r="P28" i="1"/>
  <c r="W54" i="1"/>
  <c r="M60" i="1"/>
  <c r="P76" i="1"/>
  <c r="U94" i="1"/>
  <c r="U95" i="1"/>
  <c r="P103" i="1"/>
  <c r="Q112" i="1"/>
  <c r="M113" i="1"/>
  <c r="W115" i="1"/>
  <c r="AC4" i="4"/>
  <c r="AE4" i="4" s="1"/>
  <c r="W4" i="4"/>
  <c r="M16" i="1"/>
  <c r="M42" i="1"/>
  <c r="N42" i="1" s="1"/>
  <c r="W44" i="1"/>
  <c r="U60" i="1"/>
  <c r="M83" i="1"/>
  <c r="W94" i="1"/>
  <c r="M101" i="1"/>
  <c r="U113" i="1"/>
  <c r="Q127" i="1"/>
  <c r="R127" i="1"/>
  <c r="S127" i="1" s="1"/>
  <c r="P154" i="1"/>
  <c r="P75" i="1"/>
  <c r="P101" i="1"/>
  <c r="W113" i="1"/>
  <c r="W8" i="4"/>
  <c r="AC8" i="4"/>
  <c r="AE8" i="4" s="1"/>
  <c r="W60" i="1"/>
  <c r="P6" i="1"/>
  <c r="P25" i="1"/>
  <c r="P91" i="1"/>
  <c r="W93" i="1"/>
  <c r="M109" i="1"/>
  <c r="P111" i="1"/>
  <c r="U121" i="1"/>
  <c r="S126" i="1"/>
  <c r="M37" i="3"/>
  <c r="U8" i="1"/>
  <c r="W17" i="1"/>
  <c r="M32" i="1"/>
  <c r="P33" i="1"/>
  <c r="S39" i="1"/>
  <c r="P74" i="1"/>
  <c r="W75" i="1"/>
  <c r="M81" i="1"/>
  <c r="U83" i="1"/>
  <c r="M99" i="1"/>
  <c r="R77" i="2"/>
  <c r="S77" i="2" s="1"/>
  <c r="Q77" i="2"/>
  <c r="U25" i="1"/>
  <c r="N63" i="1"/>
  <c r="U91" i="1"/>
  <c r="P110" i="1"/>
  <c r="R119" i="1"/>
  <c r="S119" i="1" s="1"/>
  <c r="W16" i="1"/>
  <c r="M5" i="1"/>
  <c r="P49" i="1"/>
  <c r="P57" i="1"/>
  <c r="M72" i="1"/>
  <c r="P73" i="1"/>
  <c r="S87" i="1"/>
  <c r="W108" i="1"/>
  <c r="W120" i="1"/>
  <c r="W8" i="1"/>
  <c r="P40" i="1"/>
  <c r="Q71" i="1"/>
  <c r="U73" i="1"/>
  <c r="U99" i="1"/>
  <c r="U9" i="1"/>
  <c r="P31" i="1"/>
  <c r="U39" i="1"/>
  <c r="P56" i="1"/>
  <c r="W57" i="1"/>
  <c r="W65" i="1"/>
  <c r="P80" i="1"/>
  <c r="U81" i="1"/>
  <c r="Q95" i="1"/>
  <c r="P98" i="1"/>
  <c r="W99" i="1"/>
  <c r="W109" i="1"/>
  <c r="P117" i="1"/>
  <c r="S17" i="1"/>
  <c r="S36" i="1"/>
  <c r="W79" i="1"/>
  <c r="W116" i="1"/>
  <c r="S28" i="1"/>
  <c r="M20" i="1"/>
  <c r="W31" i="1"/>
  <c r="M54" i="1"/>
  <c r="M70" i="1"/>
  <c r="Q94" i="1"/>
  <c r="M106" i="1"/>
  <c r="M115" i="1"/>
  <c r="Q113" i="1"/>
  <c r="U3" i="1"/>
  <c r="W12" i="1"/>
  <c r="U20" i="1"/>
  <c r="S34" i="1"/>
  <c r="M44" i="1"/>
  <c r="P45" i="1"/>
  <c r="W106" i="1"/>
  <c r="U115" i="1"/>
  <c r="M154" i="1"/>
  <c r="M187" i="1"/>
  <c r="M197" i="1"/>
  <c r="W209" i="1"/>
  <c r="M53" i="2"/>
  <c r="W124" i="2"/>
  <c r="M156" i="2"/>
  <c r="M166" i="2"/>
  <c r="W14" i="3"/>
  <c r="M40" i="3"/>
  <c r="M41" i="3"/>
  <c r="M69" i="3"/>
  <c r="M102" i="3"/>
  <c r="U178" i="3"/>
  <c r="U8" i="4"/>
  <c r="AC12" i="4"/>
  <c r="AE12" i="4" s="1"/>
  <c r="W12" i="4"/>
  <c r="W121" i="1"/>
  <c r="U138" i="1"/>
  <c r="U153" i="1"/>
  <c r="U154" i="1"/>
  <c r="P170" i="1"/>
  <c r="W171" i="1"/>
  <c r="Q177" i="1"/>
  <c r="S179" i="1"/>
  <c r="P187" i="1"/>
  <c r="W188" i="1"/>
  <c r="W189" i="1"/>
  <c r="S203" i="1"/>
  <c r="P206" i="1"/>
  <c r="U207" i="1"/>
  <c r="P5" i="2"/>
  <c r="AF5" i="2" s="1"/>
  <c r="M15" i="2"/>
  <c r="P16" i="2"/>
  <c r="W36" i="2"/>
  <c r="R44" i="2"/>
  <c r="S44" i="2" s="1"/>
  <c r="P52" i="2"/>
  <c r="U62" i="2"/>
  <c r="W81" i="2"/>
  <c r="P88" i="2"/>
  <c r="U89" i="2"/>
  <c r="M121" i="2"/>
  <c r="U122" i="2"/>
  <c r="P139" i="2"/>
  <c r="W140" i="2"/>
  <c r="P183" i="2"/>
  <c r="U192" i="2"/>
  <c r="Q197" i="2"/>
  <c r="W46" i="3"/>
  <c r="P61" i="3"/>
  <c r="P67" i="3"/>
  <c r="P69" i="3"/>
  <c r="M92" i="3"/>
  <c r="P93" i="3"/>
  <c r="M98" i="3"/>
  <c r="M99" i="3"/>
  <c r="M101" i="3"/>
  <c r="W106" i="3"/>
  <c r="W107" i="3"/>
  <c r="W108" i="3"/>
  <c r="U111" i="3"/>
  <c r="W115" i="3"/>
  <c r="U122" i="3"/>
  <c r="U125" i="3"/>
  <c r="X130" i="3"/>
  <c r="U132" i="3"/>
  <c r="W138" i="3"/>
  <c r="S157" i="3"/>
  <c r="X157" i="3" s="1"/>
  <c r="S160" i="3"/>
  <c r="X160" i="3" s="1"/>
  <c r="S163" i="3"/>
  <c r="X163" i="3" s="1"/>
  <c r="P169" i="3"/>
  <c r="M172" i="3"/>
  <c r="P177" i="3"/>
  <c r="U184" i="3"/>
  <c r="W185" i="3"/>
  <c r="W186" i="3"/>
  <c r="W187" i="3"/>
  <c r="U188" i="3"/>
  <c r="U190" i="3"/>
  <c r="P213" i="3"/>
  <c r="W6" i="4"/>
  <c r="AK6" i="4"/>
  <c r="P128" i="1"/>
  <c r="U129" i="1"/>
  <c r="M136" i="1"/>
  <c r="U170" i="1"/>
  <c r="P178" i="1"/>
  <c r="M195" i="1"/>
  <c r="U197" i="1"/>
  <c r="W207" i="1"/>
  <c r="U35" i="2"/>
  <c r="U44" i="2"/>
  <c r="U53" i="2"/>
  <c r="P79" i="2"/>
  <c r="W89" i="2"/>
  <c r="P96" i="2"/>
  <c r="M120" i="2"/>
  <c r="P121" i="2"/>
  <c r="M164" i="2"/>
  <c r="U166" i="2"/>
  <c r="P191" i="2"/>
  <c r="M198" i="2"/>
  <c r="P199" i="2"/>
  <c r="M207" i="2"/>
  <c r="W15" i="3"/>
  <c r="M33" i="3"/>
  <c r="P37" i="3"/>
  <c r="U42" i="3"/>
  <c r="U43" i="3"/>
  <c r="W45" i="3"/>
  <c r="M60" i="3"/>
  <c r="P62" i="3"/>
  <c r="S70" i="3"/>
  <c r="X70" i="3" s="1"/>
  <c r="U72" i="3"/>
  <c r="M91" i="3"/>
  <c r="P101" i="3"/>
  <c r="U103" i="3"/>
  <c r="W111" i="3"/>
  <c r="W119" i="3"/>
  <c r="U129" i="3"/>
  <c r="U131" i="3"/>
  <c r="W132" i="3"/>
  <c r="W134" i="3"/>
  <c r="S156" i="3"/>
  <c r="X156" i="3" s="1"/>
  <c r="M167" i="3"/>
  <c r="M168" i="3"/>
  <c r="P173" i="3"/>
  <c r="S175" i="3"/>
  <c r="X175" i="3" s="1"/>
  <c r="S178" i="3"/>
  <c r="X178" i="3" s="1"/>
  <c r="U180" i="3"/>
  <c r="U181" i="3"/>
  <c r="U183" i="3"/>
  <c r="W188" i="3"/>
  <c r="W190" i="3"/>
  <c r="M3" i="4"/>
  <c r="M6" i="4"/>
  <c r="M16" i="4"/>
  <c r="W21" i="4"/>
  <c r="P43" i="4"/>
  <c r="M43" i="4"/>
  <c r="S79" i="2"/>
  <c r="W80" i="2"/>
  <c r="S138" i="2"/>
  <c r="S154" i="2"/>
  <c r="U39" i="3"/>
  <c r="P65" i="3"/>
  <c r="U127" i="3"/>
  <c r="W128" i="3"/>
  <c r="W129" i="3"/>
  <c r="W131" i="3"/>
  <c r="U177" i="3"/>
  <c r="W183" i="3"/>
  <c r="M11" i="4"/>
  <c r="U22" i="4"/>
  <c r="U151" i="4"/>
  <c r="M151" i="4"/>
  <c r="S133" i="1"/>
  <c r="W137" i="1"/>
  <c r="U10" i="2"/>
  <c r="Q29" i="2"/>
  <c r="U34" i="2"/>
  <c r="P42" i="2"/>
  <c r="U52" i="2"/>
  <c r="W62" i="2"/>
  <c r="Q76" i="2"/>
  <c r="P78" i="2"/>
  <c r="M94" i="2"/>
  <c r="Q102" i="2"/>
  <c r="P137" i="2"/>
  <c r="U138" i="2"/>
  <c r="W199" i="2"/>
  <c r="M206" i="2"/>
  <c r="P207" i="2"/>
  <c r="X21" i="3"/>
  <c r="M25" i="3"/>
  <c r="M27" i="3"/>
  <c r="P31" i="3"/>
  <c r="P34" i="3"/>
  <c r="M58" i="3"/>
  <c r="U62" i="3"/>
  <c r="U66" i="3"/>
  <c r="U67" i="3"/>
  <c r="P89" i="3"/>
  <c r="P94" i="3"/>
  <c r="W130" i="3"/>
  <c r="M160" i="3"/>
  <c r="M163" i="3"/>
  <c r="W174" i="3"/>
  <c r="W175" i="3"/>
  <c r="W177" i="3"/>
  <c r="W179" i="3"/>
  <c r="U9" i="4"/>
  <c r="W128" i="1"/>
  <c r="M159" i="1"/>
  <c r="U177" i="1"/>
  <c r="W186" i="1"/>
  <c r="W205" i="1"/>
  <c r="P213" i="1"/>
  <c r="P22" i="2"/>
  <c r="U33" i="2"/>
  <c r="P77" i="2"/>
  <c r="W79" i="2"/>
  <c r="Q110" i="2"/>
  <c r="U120" i="2"/>
  <c r="P154" i="2"/>
  <c r="W155" i="2"/>
  <c r="P164" i="2"/>
  <c r="P172" i="2"/>
  <c r="P33" i="3"/>
  <c r="U35" i="3"/>
  <c r="W36" i="3"/>
  <c r="W38" i="3"/>
  <c r="W66" i="3"/>
  <c r="W67" i="3"/>
  <c r="S80" i="3"/>
  <c r="X80" i="3" s="1"/>
  <c r="M88" i="3"/>
  <c r="P90" i="3"/>
  <c r="P27" i="4"/>
  <c r="M27" i="4"/>
  <c r="S132" i="1"/>
  <c r="P176" i="1"/>
  <c r="W177" i="1"/>
  <c r="U185" i="1"/>
  <c r="U213" i="1"/>
  <c r="W15" i="2"/>
  <c r="U30" i="2"/>
  <c r="W33" i="2"/>
  <c r="W69" i="2"/>
  <c r="S74" i="2"/>
  <c r="U135" i="2"/>
  <c r="S159" i="2"/>
  <c r="U164" i="2"/>
  <c r="S203" i="2"/>
  <c r="S19" i="3"/>
  <c r="X19" i="3" s="1"/>
  <c r="M24" i="3"/>
  <c r="P26" i="3"/>
  <c r="U60" i="3"/>
  <c r="W63" i="3"/>
  <c r="W64" i="3"/>
  <c r="S78" i="3"/>
  <c r="X78" i="3" s="1"/>
  <c r="U94" i="3"/>
  <c r="U98" i="3"/>
  <c r="U99" i="3"/>
  <c r="W100" i="3"/>
  <c r="M155" i="3"/>
  <c r="P161" i="3"/>
  <c r="P162" i="3"/>
  <c r="U168" i="3"/>
  <c r="U170" i="3"/>
  <c r="S194" i="3"/>
  <c r="X194" i="3" s="1"/>
  <c r="M204" i="3"/>
  <c r="P207" i="3"/>
  <c r="P51" i="4"/>
  <c r="M51" i="4"/>
  <c r="W185" i="1"/>
  <c r="W195" i="1"/>
  <c r="W213" i="1"/>
  <c r="W29" i="2"/>
  <c r="U68" i="2"/>
  <c r="U103" i="2"/>
  <c r="P127" i="2"/>
  <c r="P143" i="2"/>
  <c r="W164" i="2"/>
  <c r="M170" i="2"/>
  <c r="M9" i="3"/>
  <c r="P11" i="3"/>
  <c r="U59" i="3"/>
  <c r="W94" i="3"/>
  <c r="P156" i="3"/>
  <c r="P160" i="3"/>
  <c r="U167" i="3"/>
  <c r="AC10" i="4"/>
  <c r="AE10" i="4" s="1"/>
  <c r="W10" i="4"/>
  <c r="AC23" i="4"/>
  <c r="AE23" i="4" s="1"/>
  <c r="W23" i="4"/>
  <c r="P67" i="4"/>
  <c r="M67" i="4"/>
  <c r="P83" i="4"/>
  <c r="M83" i="4"/>
  <c r="M149" i="1"/>
  <c r="U166" i="1"/>
  <c r="U167" i="1"/>
  <c r="W194" i="1"/>
  <c r="P202" i="1"/>
  <c r="W203" i="1"/>
  <c r="U3" i="2"/>
  <c r="S18" i="2"/>
  <c r="S26" i="2"/>
  <c r="M39" i="2"/>
  <c r="W75" i="2"/>
  <c r="U76" i="2"/>
  <c r="S141" i="2"/>
  <c r="M160" i="2"/>
  <c r="W206" i="2"/>
  <c r="U25" i="3"/>
  <c r="U26" i="3"/>
  <c r="U31" i="3"/>
  <c r="X76" i="3"/>
  <c r="S117" i="3"/>
  <c r="X117" i="3" s="1"/>
  <c r="S121" i="3"/>
  <c r="X121" i="3" s="1"/>
  <c r="X140" i="3"/>
  <c r="M151" i="3"/>
  <c r="M152" i="3"/>
  <c r="U157" i="3"/>
  <c r="S159" i="3"/>
  <c r="X159" i="3" s="1"/>
  <c r="S161" i="3"/>
  <c r="X161" i="3" s="1"/>
  <c r="S162" i="3"/>
  <c r="X162" i="3" s="1"/>
  <c r="U163" i="3"/>
  <c r="W165" i="3"/>
  <c r="W167" i="3"/>
  <c r="S207" i="3"/>
  <c r="X207" i="3" s="1"/>
  <c r="U6" i="4"/>
  <c r="AC15" i="4"/>
  <c r="AE15" i="4" s="1"/>
  <c r="W15" i="4"/>
  <c r="P19" i="4"/>
  <c r="M19" i="4"/>
  <c r="P124" i="1"/>
  <c r="P133" i="1"/>
  <c r="S147" i="1"/>
  <c r="S163" i="1"/>
  <c r="W167" i="1"/>
  <c r="M173" i="1"/>
  <c r="U193" i="1"/>
  <c r="U202" i="1"/>
  <c r="S64" i="2"/>
  <c r="P83" i="2"/>
  <c r="S98" i="2"/>
  <c r="U109" i="2"/>
  <c r="S123" i="2"/>
  <c r="W178" i="2"/>
  <c r="W27" i="3"/>
  <c r="W31" i="3"/>
  <c r="S46" i="3"/>
  <c r="X46" i="3" s="1"/>
  <c r="S75" i="3"/>
  <c r="X75" i="3" s="1"/>
  <c r="M81" i="3"/>
  <c r="S105" i="3"/>
  <c r="X105" i="3" s="1"/>
  <c r="S112" i="3"/>
  <c r="X112" i="3" s="1"/>
  <c r="S115" i="3"/>
  <c r="X115" i="3" s="1"/>
  <c r="S133" i="3"/>
  <c r="X133" i="3" s="1"/>
  <c r="P154" i="3"/>
  <c r="U160" i="3"/>
  <c r="U161" i="3"/>
  <c r="W163" i="3"/>
  <c r="S191" i="3"/>
  <c r="X191" i="3" s="1"/>
  <c r="M8" i="4"/>
  <c r="Q192" i="1"/>
  <c r="W193" i="1"/>
  <c r="S17" i="2"/>
  <c r="N17" i="2" s="1"/>
  <c r="W19" i="2"/>
  <c r="W27" i="2"/>
  <c r="M38" i="2"/>
  <c r="N38" i="2" s="1"/>
  <c r="Q58" i="2"/>
  <c r="M99" i="2"/>
  <c r="S101" i="2"/>
  <c r="M116" i="2"/>
  <c r="P117" i="2"/>
  <c r="W125" i="2"/>
  <c r="U126" i="2"/>
  <c r="U170" i="2"/>
  <c r="P187" i="2"/>
  <c r="M203" i="2"/>
  <c r="P8" i="3"/>
  <c r="W11" i="3"/>
  <c r="W19" i="3"/>
  <c r="P21" i="3"/>
  <c r="U23" i="3"/>
  <c r="W28" i="3"/>
  <c r="S43" i="3"/>
  <c r="X43" i="3" s="1"/>
  <c r="M48" i="3"/>
  <c r="U49" i="3"/>
  <c r="P53" i="3"/>
  <c r="P77" i="3"/>
  <c r="U78" i="3"/>
  <c r="P79" i="3"/>
  <c r="P81" i="3"/>
  <c r="P82" i="3"/>
  <c r="P83" i="3"/>
  <c r="P84" i="3"/>
  <c r="U87" i="3"/>
  <c r="S104" i="3"/>
  <c r="X104" i="3" s="1"/>
  <c r="U142" i="3"/>
  <c r="P150" i="3"/>
  <c r="U155" i="3"/>
  <c r="W159" i="3"/>
  <c r="W160" i="3"/>
  <c r="S184" i="3"/>
  <c r="X184" i="3" s="1"/>
  <c r="P198" i="3"/>
  <c r="U204" i="3"/>
  <c r="W11" i="4"/>
  <c r="M131" i="1"/>
  <c r="N131" i="1" s="1"/>
  <c r="U149" i="1"/>
  <c r="U201" i="1"/>
  <c r="M26" i="2"/>
  <c r="Q63" i="2"/>
  <c r="S71" i="2"/>
  <c r="M82" i="2"/>
  <c r="Q114" i="2"/>
  <c r="S175" i="2"/>
  <c r="M185" i="2"/>
  <c r="P7" i="3"/>
  <c r="U9" i="3"/>
  <c r="M17" i="3"/>
  <c r="P19" i="3"/>
  <c r="S40" i="3"/>
  <c r="X40" i="3" s="1"/>
  <c r="S42" i="3"/>
  <c r="X42" i="3" s="1"/>
  <c r="S44" i="3"/>
  <c r="X44" i="3" s="1"/>
  <c r="U55" i="3"/>
  <c r="S72" i="3"/>
  <c r="X72" i="3" s="1"/>
  <c r="U77" i="3"/>
  <c r="W87" i="3"/>
  <c r="S103" i="3"/>
  <c r="X103" i="3" s="1"/>
  <c r="M106" i="3"/>
  <c r="M108" i="3"/>
  <c r="M111" i="3"/>
  <c r="M116" i="3"/>
  <c r="M117" i="3"/>
  <c r="M122" i="3"/>
  <c r="S127" i="3"/>
  <c r="X127" i="3" s="1"/>
  <c r="S128" i="3"/>
  <c r="X128" i="3" s="1"/>
  <c r="S131" i="3"/>
  <c r="X131" i="3" s="1"/>
  <c r="M138" i="3"/>
  <c r="N138" i="3" s="1"/>
  <c r="M139" i="3"/>
  <c r="M145" i="3"/>
  <c r="U153" i="3"/>
  <c r="U154" i="3"/>
  <c r="S176" i="3"/>
  <c r="X176" i="3" s="1"/>
  <c r="M188" i="3"/>
  <c r="M192" i="3"/>
  <c r="U203" i="3"/>
  <c r="W3" i="4"/>
  <c r="AC3" i="4"/>
  <c r="AE3" i="4" s="1"/>
  <c r="U168" i="2"/>
  <c r="W3" i="3"/>
  <c r="S39" i="3"/>
  <c r="X39" i="3" s="1"/>
  <c r="W47" i="3"/>
  <c r="W76" i="3"/>
  <c r="S102" i="3"/>
  <c r="X102" i="3" s="1"/>
  <c r="W140" i="3"/>
  <c r="P185" i="3"/>
  <c r="W192" i="3"/>
  <c r="S198" i="3"/>
  <c r="X198" i="3" s="1"/>
  <c r="P4" i="4"/>
  <c r="P35" i="4"/>
  <c r="M35" i="4"/>
  <c r="M121" i="1"/>
  <c r="S153" i="1"/>
  <c r="S161" i="1"/>
  <c r="M163" i="1"/>
  <c r="W173" i="1"/>
  <c r="M180" i="1"/>
  <c r="P181" i="1"/>
  <c r="P190" i="1"/>
  <c r="P198" i="1"/>
  <c r="P199" i="1"/>
  <c r="U7" i="2"/>
  <c r="S34" i="2"/>
  <c r="M36" i="2"/>
  <c r="P37" i="2"/>
  <c r="U38" i="2"/>
  <c r="S70" i="2"/>
  <c r="U72" i="2"/>
  <c r="Q79" i="2"/>
  <c r="S191" i="2"/>
  <c r="S208" i="2"/>
  <c r="W20" i="3"/>
  <c r="S62" i="3"/>
  <c r="X62" i="3" s="1"/>
  <c r="S64" i="3"/>
  <c r="X64" i="3" s="1"/>
  <c r="S65" i="3"/>
  <c r="X65" i="3" s="1"/>
  <c r="S66" i="3"/>
  <c r="X66" i="3" s="1"/>
  <c r="U80" i="3"/>
  <c r="S101" i="3"/>
  <c r="X101" i="3" s="1"/>
  <c r="P110" i="3"/>
  <c r="P117" i="3"/>
  <c r="W124" i="3"/>
  <c r="M125" i="3"/>
  <c r="M132" i="3"/>
  <c r="N132" i="3" s="1"/>
  <c r="P138" i="3"/>
  <c r="P139" i="3"/>
  <c r="P140" i="3"/>
  <c r="U148" i="3"/>
  <c r="U149" i="3"/>
  <c r="U151" i="3"/>
  <c r="S173" i="3"/>
  <c r="X173" i="3" s="1"/>
  <c r="M183" i="3"/>
  <c r="W197" i="3"/>
  <c r="U198" i="3"/>
  <c r="X212" i="3"/>
  <c r="M5" i="4"/>
  <c r="AK5" i="4"/>
  <c r="AC7" i="4"/>
  <c r="AE7" i="4" s="1"/>
  <c r="W7" i="4"/>
  <c r="AK11" i="4"/>
  <c r="W14" i="4"/>
  <c r="AK14" i="4"/>
  <c r="AC18" i="4"/>
  <c r="AE18" i="4" s="1"/>
  <c r="W18" i="4"/>
  <c r="W182" i="4"/>
  <c r="U182" i="4"/>
  <c r="U54" i="2"/>
  <c r="P44" i="3"/>
  <c r="P181" i="3"/>
  <c r="AK9" i="4"/>
  <c r="M9" i="4"/>
  <c r="W22" i="4"/>
  <c r="AK22" i="4"/>
  <c r="P75" i="4"/>
  <c r="M75" i="4"/>
  <c r="M103" i="4"/>
  <c r="P128" i="4"/>
  <c r="AE163" i="4"/>
  <c r="S142" i="4"/>
  <c r="X142" i="4" s="1"/>
  <c r="P205" i="4"/>
  <c r="M205" i="4"/>
  <c r="N206" i="4"/>
  <c r="S208" i="3"/>
  <c r="X208" i="3" s="1"/>
  <c r="M212" i="3"/>
  <c r="AC11" i="4"/>
  <c r="AE11" i="4" s="1"/>
  <c r="M17" i="4"/>
  <c r="AC19" i="4"/>
  <c r="AE19" i="4" s="1"/>
  <c r="M25" i="4"/>
  <c r="AC27" i="4"/>
  <c r="AE27" i="4" s="1"/>
  <c r="AK30" i="4"/>
  <c r="M33" i="4"/>
  <c r="AC35" i="4"/>
  <c r="AE35" i="4" s="1"/>
  <c r="AK38" i="4"/>
  <c r="M41" i="4"/>
  <c r="AC43" i="4"/>
  <c r="AE43" i="4" s="1"/>
  <c r="AK46" i="4"/>
  <c r="M49" i="4"/>
  <c r="AC51" i="4"/>
  <c r="AE51" i="4" s="1"/>
  <c r="AK54" i="4"/>
  <c r="M57" i="4"/>
  <c r="AC59" i="4"/>
  <c r="AE59" i="4" s="1"/>
  <c r="AK62" i="4"/>
  <c r="M65" i="4"/>
  <c r="AC67" i="4"/>
  <c r="AE67" i="4" s="1"/>
  <c r="AK70" i="4"/>
  <c r="M73" i="4"/>
  <c r="AK78" i="4"/>
  <c r="M81" i="4"/>
  <c r="AK86" i="4"/>
  <c r="M89" i="4"/>
  <c r="W160" i="4"/>
  <c r="U160" i="4"/>
  <c r="M160" i="4"/>
  <c r="P189" i="4"/>
  <c r="M189" i="4"/>
  <c r="N189" i="4" s="1"/>
  <c r="AC125" i="4"/>
  <c r="AE125" i="4" s="1"/>
  <c r="W125" i="4"/>
  <c r="S128" i="4"/>
  <c r="X128" i="4" s="1"/>
  <c r="N180" i="4"/>
  <c r="M182" i="4"/>
  <c r="N182" i="4" s="1"/>
  <c r="W198" i="4"/>
  <c r="U198" i="4"/>
  <c r="M198" i="4"/>
  <c r="N198" i="4" s="1"/>
  <c r="N211" i="4"/>
  <c r="M91" i="4"/>
  <c r="S121" i="4"/>
  <c r="X121" i="4" s="1"/>
  <c r="AE161" i="4"/>
  <c r="S205" i="4"/>
  <c r="X205" i="4" s="1"/>
  <c r="P209" i="3"/>
  <c r="P210" i="3"/>
  <c r="W26" i="4"/>
  <c r="W34" i="4"/>
  <c r="W42" i="4"/>
  <c r="W58" i="4"/>
  <c r="W66" i="4"/>
  <c r="W74" i="4"/>
  <c r="W82" i="4"/>
  <c r="W90" i="4"/>
  <c r="W92" i="4"/>
  <c r="M93" i="4"/>
  <c r="M98" i="4"/>
  <c r="AK98" i="4"/>
  <c r="U98" i="4"/>
  <c r="U119" i="4"/>
  <c r="M119" i="4"/>
  <c r="P201" i="3"/>
  <c r="P202" i="3"/>
  <c r="P206" i="3"/>
  <c r="U210" i="3"/>
  <c r="AK13" i="4"/>
  <c r="AK21" i="4"/>
  <c r="AK29" i="4"/>
  <c r="W31" i="4"/>
  <c r="AK37" i="4"/>
  <c r="W39" i="4"/>
  <c r="AK45" i="4"/>
  <c r="W47" i="4"/>
  <c r="AK53" i="4"/>
  <c r="W63" i="4"/>
  <c r="AK69" i="4"/>
  <c r="W71" i="4"/>
  <c r="AK77" i="4"/>
  <c r="W79" i="4"/>
  <c r="AK85" i="4"/>
  <c r="W87" i="4"/>
  <c r="W94" i="4"/>
  <c r="P144" i="4"/>
  <c r="X198" i="4"/>
  <c r="X220" i="4"/>
  <c r="W220" i="4"/>
  <c r="U220" i="4"/>
  <c r="X182" i="4"/>
  <c r="U206" i="3"/>
  <c r="W208" i="3"/>
  <c r="Q214" i="4"/>
  <c r="N245" i="4" s="1"/>
  <c r="N247" i="4" s="1"/>
  <c r="AK10" i="4"/>
  <c r="AK18" i="4"/>
  <c r="W20" i="4"/>
  <c r="AK26" i="4"/>
  <c r="W28" i="4"/>
  <c r="AK34" i="4"/>
  <c r="W36" i="4"/>
  <c r="AK42" i="4"/>
  <c r="W44" i="4"/>
  <c r="W52" i="4"/>
  <c r="AK58" i="4"/>
  <c r="W60" i="4"/>
  <c r="AK66" i="4"/>
  <c r="W68" i="4"/>
  <c r="U89" i="4"/>
  <c r="AC141" i="4"/>
  <c r="AE141" i="4" s="1"/>
  <c r="W141" i="4"/>
  <c r="S144" i="4"/>
  <c r="X144" i="4" s="1"/>
  <c r="O224" i="4"/>
  <c r="M96" i="4"/>
  <c r="AC97" i="4"/>
  <c r="AE97" i="4" s="1"/>
  <c r="S114" i="4"/>
  <c r="X114" i="4" s="1"/>
  <c r="AE159" i="4"/>
  <c r="W9" i="4"/>
  <c r="W17" i="4"/>
  <c r="W25" i="4"/>
  <c r="U78" i="4"/>
  <c r="W81" i="4"/>
  <c r="U86" i="4"/>
  <c r="U95" i="4"/>
  <c r="P100" i="4"/>
  <c r="U135" i="4"/>
  <c r="M135" i="4"/>
  <c r="W95" i="4"/>
  <c r="S112" i="4"/>
  <c r="X112" i="4" s="1"/>
  <c r="W91" i="4"/>
  <c r="AC109" i="4"/>
  <c r="AE109" i="4" s="1"/>
  <c r="W109" i="4"/>
  <c r="W93" i="4"/>
  <c r="N204" i="4"/>
  <c r="S211" i="3"/>
  <c r="X211" i="3" s="1"/>
  <c r="N224" i="4"/>
  <c r="M224" i="4"/>
  <c r="L224" i="4"/>
  <c r="S226" i="4"/>
  <c r="K224" i="4"/>
  <c r="R226" i="4"/>
  <c r="J224" i="4"/>
  <c r="P222" i="4"/>
  <c r="Q226" i="4"/>
  <c r="O222" i="4"/>
  <c r="P226" i="4"/>
  <c r="O226" i="4"/>
  <c r="N226" i="4"/>
  <c r="M226" i="4"/>
  <c r="K222" i="4"/>
  <c r="L226" i="4"/>
  <c r="K226" i="4"/>
  <c r="S224" i="4"/>
  <c r="J226" i="4"/>
  <c r="R224" i="4"/>
  <c r="Q224" i="4"/>
  <c r="P224" i="4"/>
  <c r="AC91" i="4"/>
  <c r="AE91" i="4" s="1"/>
  <c r="N213" i="4"/>
  <c r="AC100" i="4"/>
  <c r="AE100" i="4" s="1"/>
  <c r="AC107" i="4"/>
  <c r="AE107" i="4" s="1"/>
  <c r="AC123" i="4"/>
  <c r="AE123" i="4" s="1"/>
  <c r="AC139" i="4"/>
  <c r="AE139" i="4" s="1"/>
  <c r="AC164" i="4"/>
  <c r="AC166" i="4"/>
  <c r="AC168" i="4"/>
  <c r="AC170" i="4"/>
  <c r="AC172" i="4"/>
  <c r="AC174" i="4"/>
  <c r="AC176" i="4"/>
  <c r="U181" i="4"/>
  <c r="U197" i="4"/>
  <c r="W111" i="4"/>
  <c r="S115" i="4"/>
  <c r="X115" i="4" s="1"/>
  <c r="W127" i="4"/>
  <c r="W143" i="4"/>
  <c r="M162" i="4"/>
  <c r="W104" i="4"/>
  <c r="W120" i="4"/>
  <c r="W113" i="4"/>
  <c r="W129" i="4"/>
  <c r="W145" i="4"/>
  <c r="W154" i="4"/>
  <c r="M116" i="4"/>
  <c r="M132" i="4"/>
  <c r="M148" i="4"/>
  <c r="M157" i="4"/>
  <c r="U101" i="4"/>
  <c r="W115" i="4"/>
  <c r="W131" i="4"/>
  <c r="W147" i="4"/>
  <c r="W156" i="4"/>
  <c r="W165" i="4"/>
  <c r="W167" i="4"/>
  <c r="W169" i="4"/>
  <c r="U184" i="4"/>
  <c r="U200" i="4"/>
  <c r="W101" i="4"/>
  <c r="W117" i="4"/>
  <c r="W133" i="4"/>
  <c r="W149" i="4"/>
  <c r="W158" i="4"/>
  <c r="W98" i="4"/>
  <c r="W103" i="4"/>
  <c r="W119" i="4"/>
  <c r="W135" i="4"/>
  <c r="W151" i="4"/>
  <c r="U180" i="4"/>
  <c r="U196" i="4"/>
  <c r="U114" i="4"/>
  <c r="U130" i="4"/>
  <c r="W105" i="4"/>
  <c r="W121" i="4"/>
  <c r="W137" i="4"/>
  <c r="W153" i="4"/>
  <c r="W162" i="4"/>
  <c r="M227" i="4"/>
  <c r="W32" i="2"/>
  <c r="M18" i="1"/>
  <c r="M64" i="1"/>
  <c r="P83" i="1"/>
  <c r="R84" i="1"/>
  <c r="S84" i="1" s="1"/>
  <c r="W85" i="1"/>
  <c r="P95" i="1"/>
  <c r="Q97" i="1"/>
  <c r="W98" i="1"/>
  <c r="W114" i="1"/>
  <c r="Q123" i="1"/>
  <c r="Q129" i="1"/>
  <c r="W131" i="1"/>
  <c r="M141" i="1"/>
  <c r="P168" i="1"/>
  <c r="M181" i="1"/>
  <c r="N181" i="1" s="1"/>
  <c r="M210" i="1"/>
  <c r="M30" i="2"/>
  <c r="M31" i="2"/>
  <c r="N31" i="2" s="1"/>
  <c r="P34" i="2"/>
  <c r="M45" i="2"/>
  <c r="S66" i="2"/>
  <c r="U69" i="2"/>
  <c r="P98" i="2"/>
  <c r="Q101" i="2"/>
  <c r="W103" i="2"/>
  <c r="M145" i="2"/>
  <c r="M25" i="1"/>
  <c r="P35" i="1"/>
  <c r="U36" i="1"/>
  <c r="S51" i="1"/>
  <c r="U55" i="1"/>
  <c r="W83" i="1"/>
  <c r="U96" i="1"/>
  <c r="W97" i="1"/>
  <c r="W130" i="1"/>
  <c r="S155" i="1"/>
  <c r="U181" i="1"/>
  <c r="P192" i="1"/>
  <c r="M196" i="1"/>
  <c r="Q205" i="1"/>
  <c r="Q15" i="2"/>
  <c r="Q53" i="2"/>
  <c r="M97" i="2"/>
  <c r="W117" i="2"/>
  <c r="P32" i="3"/>
  <c r="M32" i="3"/>
  <c r="P26" i="1"/>
  <c r="W27" i="1"/>
  <c r="U64" i="1"/>
  <c r="P72" i="1"/>
  <c r="P81" i="1"/>
  <c r="W96" i="1"/>
  <c r="W126" i="1"/>
  <c r="W129" i="1"/>
  <c r="P149" i="1"/>
  <c r="M157" i="1"/>
  <c r="M165" i="1"/>
  <c r="P166" i="1"/>
  <c r="P180" i="1"/>
  <c r="P196" i="1"/>
  <c r="P27" i="2"/>
  <c r="P29" i="2"/>
  <c r="P43" i="2"/>
  <c r="P75" i="2"/>
  <c r="U136" i="2"/>
  <c r="R142" i="2"/>
  <c r="S142" i="2" s="1"/>
  <c r="Q142" i="2"/>
  <c r="M31" i="3"/>
  <c r="P179" i="3"/>
  <c r="P180" i="3"/>
  <c r="M181" i="3"/>
  <c r="M14" i="1"/>
  <c r="U16" i="1"/>
  <c r="M24" i="1"/>
  <c r="M33" i="1"/>
  <c r="N33" i="1" s="1"/>
  <c r="P34" i="1"/>
  <c r="W35" i="1"/>
  <c r="M43" i="1"/>
  <c r="P44" i="1"/>
  <c r="U54" i="1"/>
  <c r="W64" i="1"/>
  <c r="M80" i="1"/>
  <c r="U93" i="1"/>
  <c r="Q101" i="1"/>
  <c r="Q118" i="1"/>
  <c r="W141" i="1"/>
  <c r="M147" i="1"/>
  <c r="P157" i="1"/>
  <c r="M164" i="1"/>
  <c r="M190" i="1"/>
  <c r="Q193" i="1"/>
  <c r="P194" i="1"/>
  <c r="W197" i="1"/>
  <c r="M206" i="1"/>
  <c r="U210" i="1"/>
  <c r="W8" i="2"/>
  <c r="W9" i="2"/>
  <c r="S29" i="2"/>
  <c r="W34" i="2"/>
  <c r="M42" i="2"/>
  <c r="M54" i="2"/>
  <c r="M66" i="2"/>
  <c r="U67" i="2"/>
  <c r="U77" i="2"/>
  <c r="P97" i="2"/>
  <c r="W98" i="2"/>
  <c r="U163" i="2"/>
  <c r="Q52" i="1"/>
  <c r="U53" i="1"/>
  <c r="U71" i="1"/>
  <c r="W81" i="1"/>
  <c r="U92" i="1"/>
  <c r="W107" i="1"/>
  <c r="R123" i="1"/>
  <c r="S123" i="1" s="1"/>
  <c r="N123" i="1" s="1"/>
  <c r="W140" i="1"/>
  <c r="U179" i="1"/>
  <c r="P189" i="1"/>
  <c r="M205" i="1"/>
  <c r="R208" i="1"/>
  <c r="S208" i="1" s="1"/>
  <c r="Q21" i="2"/>
  <c r="W30" i="2"/>
  <c r="W31" i="2"/>
  <c r="W44" i="2"/>
  <c r="Q82" i="2"/>
  <c r="W97" i="2"/>
  <c r="M124" i="2"/>
  <c r="P124" i="2"/>
  <c r="U166" i="3"/>
  <c r="M166" i="3"/>
  <c r="N166" i="3" s="1"/>
  <c r="U195" i="1"/>
  <c r="W5" i="1"/>
  <c r="U14" i="1"/>
  <c r="W15" i="1"/>
  <c r="W25" i="1"/>
  <c r="U33" i="1"/>
  <c r="P51" i="1"/>
  <c r="W53" i="1"/>
  <c r="P61" i="1"/>
  <c r="P70" i="1"/>
  <c r="P79" i="1"/>
  <c r="U90" i="1"/>
  <c r="P119" i="1"/>
  <c r="P122" i="1"/>
  <c r="U156" i="1"/>
  <c r="W179" i="1"/>
  <c r="P186" i="1"/>
  <c r="U191" i="1"/>
  <c r="P205" i="1"/>
  <c r="Q7" i="2"/>
  <c r="R13" i="2"/>
  <c r="S13" i="2" s="1"/>
  <c r="P24" i="2"/>
  <c r="P53" i="2"/>
  <c r="Q61" i="2"/>
  <c r="P74" i="2"/>
  <c r="W86" i="2"/>
  <c r="R157" i="2"/>
  <c r="S157" i="2" s="1"/>
  <c r="Q158" i="2"/>
  <c r="P195" i="2"/>
  <c r="W96" i="3"/>
  <c r="P164" i="3"/>
  <c r="M165" i="3"/>
  <c r="U4" i="1"/>
  <c r="W14" i="1"/>
  <c r="P23" i="1"/>
  <c r="S29" i="1"/>
  <c r="P42" i="1"/>
  <c r="W43" i="1"/>
  <c r="M50" i="1"/>
  <c r="N50" i="1" s="1"/>
  <c r="U51" i="1"/>
  <c r="S58" i="1"/>
  <c r="U70" i="1"/>
  <c r="P88" i="1"/>
  <c r="Q89" i="1"/>
  <c r="W90" i="1"/>
  <c r="W91" i="1"/>
  <c r="W123" i="1"/>
  <c r="P163" i="1"/>
  <c r="W164" i="1"/>
  <c r="M175" i="1"/>
  <c r="W178" i="1"/>
  <c r="W191" i="1"/>
  <c r="S205" i="1"/>
  <c r="P6" i="2"/>
  <c r="AF6" i="2" s="1"/>
  <c r="P23" i="2"/>
  <c r="U26" i="2"/>
  <c r="U42" i="2"/>
  <c r="Q48" i="2"/>
  <c r="R53" i="2"/>
  <c r="S53" i="2" s="1"/>
  <c r="W54" i="2"/>
  <c r="M105" i="2"/>
  <c r="R133" i="2"/>
  <c r="S133" i="2" s="1"/>
  <c r="P49" i="3"/>
  <c r="M49" i="3"/>
  <c r="M82" i="3"/>
  <c r="N82" i="3" s="1"/>
  <c r="W95" i="3"/>
  <c r="P163" i="3"/>
  <c r="S28" i="2"/>
  <c r="P12" i="1"/>
  <c r="M21" i="1"/>
  <c r="N21" i="1" s="1"/>
  <c r="P22" i="1"/>
  <c r="P50" i="1"/>
  <c r="W51" i="1"/>
  <c r="P60" i="1"/>
  <c r="W70" i="1"/>
  <c r="M87" i="1"/>
  <c r="Q88" i="1"/>
  <c r="W105" i="1"/>
  <c r="S120" i="1"/>
  <c r="Q135" i="1"/>
  <c r="Q136" i="1"/>
  <c r="Q137" i="1"/>
  <c r="W138" i="1"/>
  <c r="R176" i="1"/>
  <c r="S176" i="1" s="1"/>
  <c r="U187" i="1"/>
  <c r="M203" i="1"/>
  <c r="U6" i="2"/>
  <c r="R12" i="2"/>
  <c r="S12" i="2" s="1"/>
  <c r="N12" i="2" s="1"/>
  <c r="W13" i="2"/>
  <c r="W26" i="2"/>
  <c r="M62" i="2"/>
  <c r="W65" i="2"/>
  <c r="R114" i="2"/>
  <c r="S114" i="2" s="1"/>
  <c r="P16" i="3"/>
  <c r="M16" i="3"/>
  <c r="W3" i="1"/>
  <c r="M67" i="1"/>
  <c r="P87" i="1"/>
  <c r="P100" i="1"/>
  <c r="U101" i="1"/>
  <c r="Q117" i="1"/>
  <c r="U120" i="1"/>
  <c r="P162" i="1"/>
  <c r="W163" i="1"/>
  <c r="W187" i="1"/>
  <c r="P203" i="1"/>
  <c r="U204" i="1"/>
  <c r="W6" i="2"/>
  <c r="W7" i="2"/>
  <c r="M11" i="2"/>
  <c r="U23" i="2"/>
  <c r="W41" i="2"/>
  <c r="Q94" i="2"/>
  <c r="U22" i="1"/>
  <c r="M48" i="1"/>
  <c r="R68" i="1"/>
  <c r="S68" i="1" s="1"/>
  <c r="U87" i="1"/>
  <c r="W119" i="1"/>
  <c r="U145" i="1"/>
  <c r="U161" i="1"/>
  <c r="M171" i="1"/>
  <c r="P173" i="1"/>
  <c r="P174" i="1"/>
  <c r="W176" i="1"/>
  <c r="W204" i="1"/>
  <c r="R5" i="2"/>
  <c r="S5" i="2" s="1"/>
  <c r="W12" i="2"/>
  <c r="M18" i="2"/>
  <c r="W23" i="2"/>
  <c r="Q50" i="2"/>
  <c r="U51" i="2"/>
  <c r="W52" i="2"/>
  <c r="U104" i="2"/>
  <c r="S110" i="2"/>
  <c r="P48" i="3"/>
  <c r="U150" i="3"/>
  <c r="M150" i="3"/>
  <c r="P153" i="3"/>
  <c r="W210" i="1"/>
  <c r="U31" i="2"/>
  <c r="W77" i="2"/>
  <c r="U100" i="1"/>
  <c r="P171" i="1"/>
  <c r="P4" i="2"/>
  <c r="AF4" i="2" s="1"/>
  <c r="U11" i="2"/>
  <c r="Q16" i="2"/>
  <c r="R20" i="2"/>
  <c r="S20" i="2" s="1"/>
  <c r="U21" i="2"/>
  <c r="W22" i="2"/>
  <c r="R82" i="2"/>
  <c r="S82" i="2" s="1"/>
  <c r="M101" i="2"/>
  <c r="W105" i="2"/>
  <c r="R190" i="2"/>
  <c r="S190" i="2" s="1"/>
  <c r="Q190" i="2"/>
  <c r="P74" i="3"/>
  <c r="M74" i="3"/>
  <c r="W110" i="3"/>
  <c r="M110" i="3"/>
  <c r="N110" i="3" s="1"/>
  <c r="M137" i="3"/>
  <c r="W137" i="3"/>
  <c r="P148" i="3"/>
  <c r="P20" i="1"/>
  <c r="P29" i="1"/>
  <c r="P38" i="1"/>
  <c r="P58" i="1"/>
  <c r="W59" i="1"/>
  <c r="Q76" i="1"/>
  <c r="U86" i="1"/>
  <c r="W100" i="1"/>
  <c r="W174" i="1"/>
  <c r="R4" i="2"/>
  <c r="S4" i="2" s="1"/>
  <c r="W11" i="2"/>
  <c r="R61" i="2"/>
  <c r="S61" i="2" s="1"/>
  <c r="W71" i="2"/>
  <c r="U92" i="2"/>
  <c r="W84" i="3"/>
  <c r="P147" i="3"/>
  <c r="P149" i="3"/>
  <c r="P15" i="1"/>
  <c r="M8" i="1"/>
  <c r="W30" i="1"/>
  <c r="M36" i="1"/>
  <c r="U48" i="1"/>
  <c r="W67" i="1"/>
  <c r="P84" i="1"/>
  <c r="W86" i="1"/>
  <c r="U97" i="1"/>
  <c r="P126" i="1"/>
  <c r="U183" i="1"/>
  <c r="W10" i="2"/>
  <c r="U19" i="2"/>
  <c r="W39" i="2"/>
  <c r="R189" i="2"/>
  <c r="S189" i="2" s="1"/>
  <c r="Q189" i="2"/>
  <c r="W48" i="1"/>
  <c r="M55" i="1"/>
  <c r="W76" i="1"/>
  <c r="U85" i="1"/>
  <c r="P97" i="1"/>
  <c r="Q165" i="1"/>
  <c r="W183" i="1"/>
  <c r="P3" i="2"/>
  <c r="AF3" i="2" s="1"/>
  <c r="Q18" i="2"/>
  <c r="W38" i="2"/>
  <c r="R90" i="2"/>
  <c r="S90" i="2" s="1"/>
  <c r="U70" i="3"/>
  <c r="M70" i="3"/>
  <c r="P186" i="3"/>
  <c r="M186" i="3"/>
  <c r="P116" i="2"/>
  <c r="M126" i="2"/>
  <c r="P138" i="2"/>
  <c r="U140" i="2"/>
  <c r="S160" i="2"/>
  <c r="M162" i="2"/>
  <c r="N162" i="2" s="1"/>
  <c r="S173" i="2"/>
  <c r="S16" i="3"/>
  <c r="X16" i="3" s="1"/>
  <c r="W23" i="3"/>
  <c r="P27" i="3"/>
  <c r="M30" i="3"/>
  <c r="S32" i="3"/>
  <c r="X32" i="3" s="1"/>
  <c r="W39" i="3"/>
  <c r="P47" i="3"/>
  <c r="M68" i="3"/>
  <c r="S73" i="3"/>
  <c r="X73" i="3" s="1"/>
  <c r="M95" i="3"/>
  <c r="P108" i="3"/>
  <c r="M109" i="3"/>
  <c r="P120" i="3"/>
  <c r="M123" i="3"/>
  <c r="N123" i="3" s="1"/>
  <c r="S125" i="3"/>
  <c r="X125" i="3" s="1"/>
  <c r="U128" i="3"/>
  <c r="P131" i="3"/>
  <c r="P132" i="3"/>
  <c r="U134" i="3"/>
  <c r="M135" i="3"/>
  <c r="M146" i="3"/>
  <c r="N146" i="3" s="1"/>
  <c r="S153" i="3"/>
  <c r="X153" i="3" s="1"/>
  <c r="W157" i="3"/>
  <c r="M162" i="3"/>
  <c r="S169" i="3"/>
  <c r="X169" i="3" s="1"/>
  <c r="W173" i="3"/>
  <c r="M178" i="3"/>
  <c r="S185" i="3"/>
  <c r="X185" i="3" s="1"/>
  <c r="W191" i="3"/>
  <c r="W200" i="3"/>
  <c r="Q55" i="2"/>
  <c r="P68" i="2"/>
  <c r="P69" i="2"/>
  <c r="S76" i="2"/>
  <c r="Q87" i="2"/>
  <c r="P90" i="2"/>
  <c r="M113" i="2"/>
  <c r="P114" i="2"/>
  <c r="W116" i="2"/>
  <c r="S122" i="2"/>
  <c r="M125" i="2"/>
  <c r="P135" i="2"/>
  <c r="U137" i="2"/>
  <c r="Q146" i="2"/>
  <c r="Q150" i="2"/>
  <c r="S158" i="2"/>
  <c r="P163" i="2"/>
  <c r="U172" i="2"/>
  <c r="M195" i="2"/>
  <c r="U196" i="2"/>
  <c r="U205" i="2"/>
  <c r="S211" i="2"/>
  <c r="W213" i="2"/>
  <c r="M14" i="3"/>
  <c r="P15" i="3"/>
  <c r="S18" i="3"/>
  <c r="X18" i="3" s="1"/>
  <c r="U27" i="3"/>
  <c r="P29" i="3"/>
  <c r="P30" i="3"/>
  <c r="M47" i="3"/>
  <c r="S50" i="3"/>
  <c r="X50" i="3" s="1"/>
  <c r="S52" i="3"/>
  <c r="X52" i="3" s="1"/>
  <c r="U63" i="3"/>
  <c r="P68" i="3"/>
  <c r="U79" i="3"/>
  <c r="M83" i="3"/>
  <c r="N83" i="3" s="1"/>
  <c r="M84" i="3"/>
  <c r="S88" i="3"/>
  <c r="X88" i="3" s="1"/>
  <c r="W93" i="3"/>
  <c r="M96" i="3"/>
  <c r="W117" i="3"/>
  <c r="U121" i="3"/>
  <c r="M124" i="3"/>
  <c r="N124" i="3" s="1"/>
  <c r="P135" i="3"/>
  <c r="W136" i="3"/>
  <c r="P146" i="3"/>
  <c r="U159" i="3"/>
  <c r="U195" i="3"/>
  <c r="U197" i="3"/>
  <c r="X210" i="3"/>
  <c r="M103" i="2"/>
  <c r="U105" i="2"/>
  <c r="W126" i="2"/>
  <c r="M147" i="2"/>
  <c r="W150" i="2"/>
  <c r="M159" i="2"/>
  <c r="P161" i="2"/>
  <c r="S168" i="2"/>
  <c r="P179" i="2"/>
  <c r="U212" i="2"/>
  <c r="S141" i="3"/>
  <c r="X141" i="3" s="1"/>
  <c r="X146" i="3"/>
  <c r="M153" i="3"/>
  <c r="M169" i="3"/>
  <c r="M184" i="3"/>
  <c r="S189" i="3"/>
  <c r="X189" i="3" s="1"/>
  <c r="U199" i="3"/>
  <c r="U200" i="3"/>
  <c r="U201" i="3"/>
  <c r="M205" i="3"/>
  <c r="M206" i="3"/>
  <c r="N206" i="3" s="1"/>
  <c r="S120" i="2"/>
  <c r="M122" i="2"/>
  <c r="S130" i="2"/>
  <c r="M132" i="2"/>
  <c r="W133" i="2"/>
  <c r="S144" i="2"/>
  <c r="M146" i="2"/>
  <c r="P160" i="2"/>
  <c r="M193" i="2"/>
  <c r="P194" i="2"/>
  <c r="M201" i="2"/>
  <c r="P202" i="2"/>
  <c r="M18" i="3"/>
  <c r="U30" i="3"/>
  <c r="U33" i="3"/>
  <c r="U47" i="3"/>
  <c r="S57" i="3"/>
  <c r="U68" i="3"/>
  <c r="P71" i="3"/>
  <c r="W72" i="3"/>
  <c r="S77" i="3"/>
  <c r="X77" i="3" s="1"/>
  <c r="X82" i="3"/>
  <c r="X95" i="3"/>
  <c r="P126" i="3"/>
  <c r="U137" i="3"/>
  <c r="P151" i="3"/>
  <c r="P167" i="3"/>
  <c r="W168" i="3"/>
  <c r="S179" i="3"/>
  <c r="X179" i="3" s="1"/>
  <c r="P183" i="3"/>
  <c r="P187" i="3"/>
  <c r="P204" i="3"/>
  <c r="M207" i="3"/>
  <c r="S119" i="2"/>
  <c r="W135" i="2"/>
  <c r="W148" i="2"/>
  <c r="M178" i="2"/>
  <c r="S187" i="2"/>
  <c r="M190" i="2"/>
  <c r="M191" i="2"/>
  <c r="M192" i="2"/>
  <c r="S202" i="2"/>
  <c r="M8" i="3"/>
  <c r="M10" i="3"/>
  <c r="U14" i="3"/>
  <c r="M19" i="3"/>
  <c r="S25" i="3"/>
  <c r="M34" i="3"/>
  <c r="M35" i="3"/>
  <c r="S41" i="3"/>
  <c r="N41" i="3" s="1"/>
  <c r="W51" i="3"/>
  <c r="S55" i="3"/>
  <c r="X55" i="3" s="1"/>
  <c r="S56" i="3"/>
  <c r="X56" i="3" s="1"/>
  <c r="P72" i="3"/>
  <c r="M75" i="3"/>
  <c r="W81" i="3"/>
  <c r="U84" i="3"/>
  <c r="P86" i="3"/>
  <c r="P87" i="3"/>
  <c r="W88" i="3"/>
  <c r="U95" i="3"/>
  <c r="U96" i="3"/>
  <c r="P98" i="3"/>
  <c r="M100" i="3"/>
  <c r="W122" i="3"/>
  <c r="M140" i="3"/>
  <c r="N140" i="3" s="1"/>
  <c r="P152" i="3"/>
  <c r="M188" i="2"/>
  <c r="M200" i="2"/>
  <c r="M210" i="2"/>
  <c r="M11" i="3"/>
  <c r="U15" i="3"/>
  <c r="P50" i="3"/>
  <c r="S71" i="3"/>
  <c r="X71" i="3" s="1"/>
  <c r="U83" i="3"/>
  <c r="X97" i="3"/>
  <c r="W109" i="3"/>
  <c r="X110" i="3"/>
  <c r="M112" i="3"/>
  <c r="U123" i="3"/>
  <c r="W135" i="3"/>
  <c r="W146" i="3"/>
  <c r="S151" i="3"/>
  <c r="X151" i="3" s="1"/>
  <c r="W162" i="3"/>
  <c r="X166" i="3"/>
  <c r="S167" i="3"/>
  <c r="X167" i="3" s="1"/>
  <c r="M171" i="3"/>
  <c r="N171" i="3" s="1"/>
  <c r="W178" i="3"/>
  <c r="S183" i="3"/>
  <c r="X183" i="3" s="1"/>
  <c r="S192" i="3"/>
  <c r="X192" i="3" s="1"/>
  <c r="U202" i="3"/>
  <c r="S203" i="3"/>
  <c r="X203" i="3" s="1"/>
  <c r="S204" i="3"/>
  <c r="X204" i="3" s="1"/>
  <c r="S54" i="3"/>
  <c r="X54" i="3" s="1"/>
  <c r="W69" i="3"/>
  <c r="U73" i="3"/>
  <c r="W82" i="3"/>
  <c r="W83" i="3"/>
  <c r="U85" i="3"/>
  <c r="S86" i="3"/>
  <c r="X86" i="3" s="1"/>
  <c r="S93" i="3"/>
  <c r="X93" i="3" s="1"/>
  <c r="U97" i="3"/>
  <c r="S98" i="3"/>
  <c r="X98" i="3" s="1"/>
  <c r="W123" i="3"/>
  <c r="U182" i="3"/>
  <c r="P208" i="3"/>
  <c r="P145" i="2"/>
  <c r="M177" i="2"/>
  <c r="U16" i="3"/>
  <c r="S22" i="3"/>
  <c r="X22" i="3" s="1"/>
  <c r="U32" i="3"/>
  <c r="S38" i="3"/>
  <c r="S49" i="3"/>
  <c r="X49" i="3" s="1"/>
  <c r="S51" i="3"/>
  <c r="X51" i="3" s="1"/>
  <c r="W70" i="3"/>
  <c r="S74" i="3"/>
  <c r="X74" i="3" s="1"/>
  <c r="P76" i="3"/>
  <c r="W85" i="3"/>
  <c r="U102" i="3"/>
  <c r="M113" i="3"/>
  <c r="W150" i="3"/>
  <c r="M156" i="3"/>
  <c r="W166" i="3"/>
  <c r="P171" i="3"/>
  <c r="M173" i="3"/>
  <c r="W182" i="3"/>
  <c r="S186" i="3"/>
  <c r="X186" i="3" s="1"/>
  <c r="S187" i="3"/>
  <c r="X187" i="3" s="1"/>
  <c r="P190" i="3"/>
  <c r="M191" i="3"/>
  <c r="P211" i="3"/>
  <c r="W111" i="2"/>
  <c r="P120" i="2"/>
  <c r="U121" i="2"/>
  <c r="P130" i="2"/>
  <c r="Q138" i="2"/>
  <c r="P144" i="2"/>
  <c r="U145" i="2"/>
  <c r="P156" i="2"/>
  <c r="M176" i="2"/>
  <c r="M187" i="2"/>
  <c r="U200" i="2"/>
  <c r="M208" i="2"/>
  <c r="U210" i="2"/>
  <c r="U3" i="3"/>
  <c r="W8" i="3"/>
  <c r="W16" i="3"/>
  <c r="U20" i="3"/>
  <c r="M23" i="3"/>
  <c r="N23" i="3" s="1"/>
  <c r="S27" i="3"/>
  <c r="X27" i="3" s="1"/>
  <c r="W32" i="3"/>
  <c r="U36" i="3"/>
  <c r="M39" i="3"/>
  <c r="M54" i="3"/>
  <c r="M55" i="3"/>
  <c r="M56" i="3"/>
  <c r="W71" i="3"/>
  <c r="W86" i="3"/>
  <c r="P91" i="3"/>
  <c r="S99" i="3"/>
  <c r="U100" i="3"/>
  <c r="M104" i="3"/>
  <c r="S111" i="3"/>
  <c r="X111" i="3" s="1"/>
  <c r="W125" i="3"/>
  <c r="S126" i="3"/>
  <c r="X126" i="3" s="1"/>
  <c r="M128" i="3"/>
  <c r="P155" i="3"/>
  <c r="M174" i="3"/>
  <c r="U212" i="3"/>
  <c r="W145" i="2"/>
  <c r="U188" i="2"/>
  <c r="U190" i="2"/>
  <c r="U191" i="2"/>
  <c r="W192" i="2"/>
  <c r="W210" i="2"/>
  <c r="U10" i="3"/>
  <c r="U19" i="3"/>
  <c r="M22" i="3"/>
  <c r="W49" i="3"/>
  <c r="P54" i="3"/>
  <c r="P57" i="3"/>
  <c r="W98" i="3"/>
  <c r="P102" i="3"/>
  <c r="S190" i="3"/>
  <c r="X190" i="3" s="1"/>
  <c r="M193" i="3"/>
  <c r="N193" i="3" s="1"/>
  <c r="M194" i="3"/>
  <c r="U207" i="3"/>
  <c r="U97" i="2"/>
  <c r="P108" i="2"/>
  <c r="P109" i="2"/>
  <c r="W110" i="2"/>
  <c r="W120" i="2"/>
  <c r="W141" i="2"/>
  <c r="U155" i="2"/>
  <c r="W156" i="2"/>
  <c r="U167" i="2"/>
  <c r="U187" i="2"/>
  <c r="W188" i="2"/>
  <c r="W190" i="2"/>
  <c r="W191" i="2"/>
  <c r="U199" i="2"/>
  <c r="W5" i="3"/>
  <c r="U11" i="3"/>
  <c r="P22" i="3"/>
  <c r="P23" i="3"/>
  <c r="P24" i="3"/>
  <c r="P25" i="3"/>
  <c r="M26" i="3"/>
  <c r="W33" i="3"/>
  <c r="W34" i="3"/>
  <c r="P38" i="3"/>
  <c r="P39" i="3"/>
  <c r="P40" i="3"/>
  <c r="P41" i="3"/>
  <c r="M43" i="3"/>
  <c r="W60" i="3"/>
  <c r="M62" i="3"/>
  <c r="W74" i="3"/>
  <c r="U75" i="3"/>
  <c r="P78" i="3"/>
  <c r="W99" i="3"/>
  <c r="U101" i="3"/>
  <c r="U112" i="3"/>
  <c r="P114" i="3"/>
  <c r="W139" i="3"/>
  <c r="P142" i="3"/>
  <c r="P174" i="3"/>
  <c r="U189" i="3"/>
  <c r="P192" i="3"/>
  <c r="W207" i="3"/>
  <c r="W210" i="3"/>
  <c r="W211" i="3"/>
  <c r="U143" i="2"/>
  <c r="W144" i="2"/>
  <c r="P175" i="2"/>
  <c r="U176" i="2"/>
  <c r="S186" i="2"/>
  <c r="P60" i="3"/>
  <c r="S69" i="3"/>
  <c r="X69" i="3" s="1"/>
  <c r="W75" i="3"/>
  <c r="W90" i="3"/>
  <c r="W101" i="3"/>
  <c r="M107" i="3"/>
  <c r="S109" i="3"/>
  <c r="X109" i="3" s="1"/>
  <c r="P116" i="3"/>
  <c r="U118" i="3"/>
  <c r="M119" i="3"/>
  <c r="N119" i="3" s="1"/>
  <c r="M129" i="3"/>
  <c r="M130" i="3"/>
  <c r="N130" i="3" s="1"/>
  <c r="S137" i="3"/>
  <c r="X137" i="3" s="1"/>
  <c r="P158" i="3"/>
  <c r="P159" i="3"/>
  <c r="W170" i="3"/>
  <c r="U171" i="3"/>
  <c r="W189" i="3"/>
  <c r="P194" i="3"/>
  <c r="M196" i="3"/>
  <c r="N196" i="3" s="1"/>
  <c r="M197" i="3"/>
  <c r="P107" i="2"/>
  <c r="W109" i="2"/>
  <c r="W119" i="2"/>
  <c r="W143" i="2"/>
  <c r="P151" i="2"/>
  <c r="W165" i="2"/>
  <c r="S171" i="2"/>
  <c r="S195" i="2"/>
  <c r="U198" i="2"/>
  <c r="S204" i="2"/>
  <c r="U21" i="3"/>
  <c r="S31" i="3"/>
  <c r="X31" i="3" s="1"/>
  <c r="U37" i="3"/>
  <c r="M44" i="3"/>
  <c r="M46" i="3"/>
  <c r="S48" i="3"/>
  <c r="X48" i="3" s="1"/>
  <c r="W53" i="3"/>
  <c r="W56" i="3"/>
  <c r="M61" i="3"/>
  <c r="N61" i="3" s="1"/>
  <c r="M80" i="3"/>
  <c r="U91" i="3"/>
  <c r="W141" i="3"/>
  <c r="S148" i="3"/>
  <c r="X148" i="3" s="1"/>
  <c r="S149" i="3"/>
  <c r="X149" i="3" s="1"/>
  <c r="W154" i="3"/>
  <c r="S164" i="3"/>
  <c r="X164" i="3" s="1"/>
  <c r="S165" i="3"/>
  <c r="X165" i="3" s="1"/>
  <c r="W171" i="3"/>
  <c r="S180" i="3"/>
  <c r="X180" i="3" s="1"/>
  <c r="S181" i="3"/>
  <c r="X181" i="3" s="1"/>
  <c r="U192" i="3"/>
  <c r="W198" i="3"/>
  <c r="M60" i="2"/>
  <c r="P61" i="2"/>
  <c r="P82" i="2"/>
  <c r="P92" i="2"/>
  <c r="M93" i="2"/>
  <c r="P95" i="2"/>
  <c r="W96" i="2"/>
  <c r="M106" i="2"/>
  <c r="U108" i="2"/>
  <c r="M139" i="2"/>
  <c r="N139" i="2" s="1"/>
  <c r="P140" i="2"/>
  <c r="M150" i="2"/>
  <c r="P165" i="2"/>
  <c r="M172" i="2"/>
  <c r="P173" i="2"/>
  <c r="Q181" i="2"/>
  <c r="U183" i="2"/>
  <c r="P197" i="2"/>
  <c r="W198" i="2"/>
  <c r="U207" i="2"/>
  <c r="W208" i="2"/>
  <c r="W21" i="3"/>
  <c r="W24" i="3"/>
  <c r="M28" i="3"/>
  <c r="W37" i="3"/>
  <c r="U38" i="3"/>
  <c r="W40" i="3"/>
  <c r="U45" i="3"/>
  <c r="W54" i="3"/>
  <c r="W55" i="3"/>
  <c r="P63" i="3"/>
  <c r="U65" i="3"/>
  <c r="M66" i="3"/>
  <c r="M67" i="3"/>
  <c r="S84" i="3"/>
  <c r="X84" i="3" s="1"/>
  <c r="S85" i="3"/>
  <c r="X85" i="3" s="1"/>
  <c r="W91" i="3"/>
  <c r="U92" i="3"/>
  <c r="S96" i="3"/>
  <c r="X96" i="3" s="1"/>
  <c r="W102" i="3"/>
  <c r="U104" i="3"/>
  <c r="P107" i="3"/>
  <c r="U116" i="3"/>
  <c r="P118" i="3"/>
  <c r="P119" i="3"/>
  <c r="W120" i="3"/>
  <c r="W155" i="3"/>
  <c r="U191" i="3"/>
  <c r="P195" i="3"/>
  <c r="P196" i="3"/>
  <c r="P199" i="3"/>
  <c r="M200" i="3"/>
  <c r="M201" i="3"/>
  <c r="M4" i="1"/>
  <c r="N4" i="1" s="1"/>
  <c r="R6" i="1"/>
  <c r="S6" i="1" s="1"/>
  <c r="P7" i="1"/>
  <c r="W9" i="1"/>
  <c r="S15" i="1"/>
  <c r="M17" i="1"/>
  <c r="P19" i="1"/>
  <c r="W22" i="1"/>
  <c r="M30" i="1"/>
  <c r="M31" i="1"/>
  <c r="P32" i="1"/>
  <c r="S45" i="1"/>
  <c r="U52" i="1"/>
  <c r="P67" i="1"/>
  <c r="R70" i="1"/>
  <c r="S70" i="1" s="1"/>
  <c r="W72" i="1"/>
  <c r="Q86" i="1"/>
  <c r="P114" i="1"/>
  <c r="R144" i="1"/>
  <c r="S144" i="1" s="1"/>
  <c r="Q144" i="1"/>
  <c r="U6" i="1"/>
  <c r="U19" i="1"/>
  <c r="Q28" i="1"/>
  <c r="U32" i="1"/>
  <c r="S43" i="1"/>
  <c r="M46" i="1"/>
  <c r="M47" i="1"/>
  <c r="N47" i="1" s="1"/>
  <c r="P48" i="1"/>
  <c r="W52" i="1"/>
  <c r="M62" i="1"/>
  <c r="N62" i="1" s="1"/>
  <c r="U67" i="1"/>
  <c r="U69" i="1"/>
  <c r="P115" i="1"/>
  <c r="Q116" i="1"/>
  <c r="Q121" i="1"/>
  <c r="W122" i="1"/>
  <c r="P13" i="2"/>
  <c r="AF13" i="2" s="1"/>
  <c r="Q40" i="2"/>
  <c r="R40" i="2"/>
  <c r="S40" i="2" s="1"/>
  <c r="R145" i="1"/>
  <c r="S145" i="1" s="1"/>
  <c r="Q145" i="1"/>
  <c r="W6" i="1"/>
  <c r="W32" i="1"/>
  <c r="Q41" i="1"/>
  <c r="U49" i="1"/>
  <c r="P64" i="1"/>
  <c r="P66" i="1"/>
  <c r="W69" i="1"/>
  <c r="R143" i="1"/>
  <c r="S143" i="1" s="1"/>
  <c r="Q143" i="1"/>
  <c r="Q39" i="2"/>
  <c r="R39" i="2"/>
  <c r="S39" i="2" s="1"/>
  <c r="R65" i="2"/>
  <c r="S65" i="2" s="1"/>
  <c r="Q66" i="2"/>
  <c r="W19" i="1"/>
  <c r="P14" i="1"/>
  <c r="M15" i="1"/>
  <c r="S26" i="1"/>
  <c r="U31" i="1"/>
  <c r="M45" i="1"/>
  <c r="P47" i="1"/>
  <c r="W49" i="1"/>
  <c r="M61" i="1"/>
  <c r="P63" i="1"/>
  <c r="U65" i="1"/>
  <c r="S83" i="1"/>
  <c r="P86" i="1"/>
  <c r="M91" i="1"/>
  <c r="N91" i="1" s="1"/>
  <c r="P94" i="1"/>
  <c r="P102" i="1"/>
  <c r="U103" i="1"/>
  <c r="M108" i="1"/>
  <c r="U116" i="1"/>
  <c r="M132" i="1"/>
  <c r="P12" i="2"/>
  <c r="AF12" i="2" s="1"/>
  <c r="R166" i="2"/>
  <c r="S166" i="2" s="1"/>
  <c r="Q166" i="2"/>
  <c r="P178" i="2"/>
  <c r="W68" i="1"/>
  <c r="W117" i="1"/>
  <c r="Q142" i="1"/>
  <c r="R142" i="1"/>
  <c r="S142" i="1" s="1"/>
  <c r="W4" i="1"/>
  <c r="U17" i="1"/>
  <c r="U30" i="1"/>
  <c r="M41" i="1"/>
  <c r="R46" i="1"/>
  <c r="S46" i="1" s="1"/>
  <c r="W47" i="1"/>
  <c r="M57" i="1"/>
  <c r="W63" i="1"/>
  <c r="W84" i="1"/>
  <c r="M85" i="1"/>
  <c r="M90" i="1"/>
  <c r="N90" i="1" s="1"/>
  <c r="W92" i="1"/>
  <c r="R95" i="1"/>
  <c r="S95" i="1" s="1"/>
  <c r="R99" i="1"/>
  <c r="S99" i="1" s="1"/>
  <c r="Q100" i="1"/>
  <c r="R167" i="1"/>
  <c r="S167" i="1" s="1"/>
  <c r="Q167" i="1"/>
  <c r="Q10" i="2"/>
  <c r="R10" i="2"/>
  <c r="S10" i="2" s="1"/>
  <c r="Q106" i="2"/>
  <c r="R106" i="2"/>
  <c r="S106" i="2" s="1"/>
  <c r="M128" i="2"/>
  <c r="R165" i="2"/>
  <c r="S165" i="2" s="1"/>
  <c r="Q165" i="2"/>
  <c r="R206" i="2"/>
  <c r="S206" i="2" s="1"/>
  <c r="Q206" i="2"/>
  <c r="Q214" i="3"/>
  <c r="M65" i="1"/>
  <c r="N65" i="1" s="1"/>
  <c r="P43" i="1"/>
  <c r="Q44" i="1"/>
  <c r="U45" i="1"/>
  <c r="U46" i="1"/>
  <c r="Q54" i="1"/>
  <c r="S55" i="1"/>
  <c r="P59" i="1"/>
  <c r="Q60" i="1"/>
  <c r="U61" i="1"/>
  <c r="U62" i="1"/>
  <c r="P92" i="1"/>
  <c r="R141" i="1"/>
  <c r="S141" i="1" s="1"/>
  <c r="Q141" i="1"/>
  <c r="R126" i="2"/>
  <c r="S126" i="2" s="1"/>
  <c r="Q126" i="2"/>
  <c r="P27" i="1"/>
  <c r="Q9" i="1"/>
  <c r="S10" i="1"/>
  <c r="N10" i="1" s="1"/>
  <c r="R14" i="1"/>
  <c r="S14" i="1" s="1"/>
  <c r="U15" i="1"/>
  <c r="Q22" i="1"/>
  <c r="S23" i="1"/>
  <c r="M26" i="1"/>
  <c r="U27" i="1"/>
  <c r="U28" i="1"/>
  <c r="M38" i="1"/>
  <c r="M39" i="1"/>
  <c r="M40" i="1"/>
  <c r="U43" i="1"/>
  <c r="W45" i="1"/>
  <c r="W46" i="1"/>
  <c r="M56" i="1"/>
  <c r="U59" i="1"/>
  <c r="W61" i="1"/>
  <c r="W62" i="1"/>
  <c r="S75" i="1"/>
  <c r="M78" i="1"/>
  <c r="N78" i="1" s="1"/>
  <c r="S79" i="1"/>
  <c r="U89" i="1"/>
  <c r="P90" i="1"/>
  <c r="Q92" i="1"/>
  <c r="Q96" i="1"/>
  <c r="U98" i="1"/>
  <c r="R101" i="1"/>
  <c r="S101" i="1" s="1"/>
  <c r="W103" i="1"/>
  <c r="W104" i="1"/>
  <c r="U106" i="1"/>
  <c r="R107" i="1"/>
  <c r="S107" i="1" s="1"/>
  <c r="S110" i="1"/>
  <c r="N110" i="1" s="1"/>
  <c r="W112" i="1"/>
  <c r="R149" i="1"/>
  <c r="S149" i="1" s="1"/>
  <c r="Q149" i="1"/>
  <c r="M184" i="2"/>
  <c r="W132" i="1"/>
  <c r="R9" i="2"/>
  <c r="S9" i="2" s="1"/>
  <c r="Q9" i="2"/>
  <c r="R125" i="2"/>
  <c r="S125" i="2" s="1"/>
  <c r="Q125" i="2"/>
  <c r="M152" i="2"/>
  <c r="U152" i="2"/>
  <c r="U76" i="1"/>
  <c r="W101" i="1"/>
  <c r="R148" i="1"/>
  <c r="S148" i="1" s="1"/>
  <c r="Q148" i="1"/>
  <c r="M9" i="1"/>
  <c r="S12" i="1"/>
  <c r="N12" i="1" s="1"/>
  <c r="M22" i="1"/>
  <c r="N22" i="1" s="1"/>
  <c r="M23" i="1"/>
  <c r="P24" i="1"/>
  <c r="S25" i="1"/>
  <c r="M35" i="1"/>
  <c r="U40" i="1"/>
  <c r="U41" i="1"/>
  <c r="W42" i="1"/>
  <c r="M52" i="1"/>
  <c r="U56" i="1"/>
  <c r="U57" i="1"/>
  <c r="M73" i="1"/>
  <c r="N73" i="1" s="1"/>
  <c r="M75" i="1"/>
  <c r="U77" i="1"/>
  <c r="Q79" i="1"/>
  <c r="S81" i="1"/>
  <c r="R184" i="1"/>
  <c r="S184" i="1" s="1"/>
  <c r="Q184" i="1"/>
  <c r="U11" i="1"/>
  <c r="Q20" i="1"/>
  <c r="U24" i="1"/>
  <c r="P36" i="1"/>
  <c r="R38" i="1"/>
  <c r="S38" i="1" s="1"/>
  <c r="W40" i="1"/>
  <c r="W41" i="1"/>
  <c r="M53" i="1"/>
  <c r="P55" i="1"/>
  <c r="W56" i="1"/>
  <c r="S67" i="1"/>
  <c r="S69" i="1"/>
  <c r="U80" i="1"/>
  <c r="W87" i="1"/>
  <c r="M46" i="2"/>
  <c r="M149" i="2"/>
  <c r="P149" i="2"/>
  <c r="U38" i="1"/>
  <c r="P54" i="1"/>
  <c r="S66" i="1"/>
  <c r="N66" i="1" s="1"/>
  <c r="U78" i="1"/>
  <c r="W80" i="1"/>
  <c r="S115" i="1"/>
  <c r="W125" i="1"/>
  <c r="R99" i="2"/>
  <c r="S99" i="2" s="1"/>
  <c r="Q99" i="2"/>
  <c r="W11" i="1"/>
  <c r="W24" i="1"/>
  <c r="M6" i="1"/>
  <c r="R9" i="1"/>
  <c r="S9" i="1" s="1"/>
  <c r="Q17" i="1"/>
  <c r="S18" i="1"/>
  <c r="Q30" i="1"/>
  <c r="S31" i="1"/>
  <c r="W33" i="1"/>
  <c r="M34" i="1"/>
  <c r="U35" i="1"/>
  <c r="W38" i="1"/>
  <c r="W39" i="1"/>
  <c r="M49" i="1"/>
  <c r="R54" i="1"/>
  <c r="S54" i="1" s="1"/>
  <c r="W55" i="1"/>
  <c r="M71" i="1"/>
  <c r="N71" i="1" s="1"/>
  <c r="U75" i="1"/>
  <c r="W77" i="1"/>
  <c r="W78" i="1"/>
  <c r="P123" i="1"/>
  <c r="R185" i="1"/>
  <c r="S185" i="1" s="1"/>
  <c r="Q185" i="1"/>
  <c r="Q42" i="2"/>
  <c r="P44" i="2"/>
  <c r="M44" i="2"/>
  <c r="M112" i="2"/>
  <c r="P112" i="2"/>
  <c r="U117" i="1"/>
  <c r="U122" i="1"/>
  <c r="U123" i="1"/>
  <c r="U130" i="1"/>
  <c r="P132" i="1"/>
  <c r="W134" i="1"/>
  <c r="M135" i="1"/>
  <c r="Q150" i="1"/>
  <c r="M152" i="1"/>
  <c r="M153" i="1"/>
  <c r="M160" i="1"/>
  <c r="S213" i="1"/>
  <c r="P14" i="2"/>
  <c r="R16" i="2"/>
  <c r="S16" i="2" s="1"/>
  <c r="W17" i="2"/>
  <c r="W20" i="2"/>
  <c r="P46" i="2"/>
  <c r="U50" i="2"/>
  <c r="Q64" i="2"/>
  <c r="M69" i="2"/>
  <c r="N69" i="2" s="1"/>
  <c r="P71" i="2"/>
  <c r="P73" i="2"/>
  <c r="U79" i="2"/>
  <c r="W82" i="2"/>
  <c r="M109" i="2"/>
  <c r="M111" i="2"/>
  <c r="P113" i="2"/>
  <c r="U114" i="2"/>
  <c r="M127" i="2"/>
  <c r="P128" i="2"/>
  <c r="M148" i="2"/>
  <c r="W149" i="2"/>
  <c r="U153" i="2"/>
  <c r="W169" i="2"/>
  <c r="M179" i="2"/>
  <c r="Q182" i="2"/>
  <c r="P184" i="2"/>
  <c r="U185" i="2"/>
  <c r="R205" i="2"/>
  <c r="S205" i="2" s="1"/>
  <c r="Q205" i="2"/>
  <c r="P135" i="1"/>
  <c r="Q171" i="1"/>
  <c r="U14" i="2"/>
  <c r="U18" i="2"/>
  <c r="P45" i="2"/>
  <c r="U47" i="2"/>
  <c r="P72" i="2"/>
  <c r="U73" i="2"/>
  <c r="Q74" i="2"/>
  <c r="U75" i="2"/>
  <c r="U113" i="2"/>
  <c r="W153" i="2"/>
  <c r="Q174" i="2"/>
  <c r="Q173" i="2"/>
  <c r="U180" i="2"/>
  <c r="U184" i="2"/>
  <c r="P52" i="3"/>
  <c r="M52" i="3"/>
  <c r="W127" i="1"/>
  <c r="U132" i="1"/>
  <c r="Q133" i="1"/>
  <c r="P138" i="1"/>
  <c r="P139" i="1"/>
  <c r="M143" i="1"/>
  <c r="M151" i="1"/>
  <c r="M162" i="1"/>
  <c r="Q179" i="1"/>
  <c r="S210" i="1"/>
  <c r="S211" i="1"/>
  <c r="W14" i="2"/>
  <c r="W16" i="2"/>
  <c r="W18" i="2"/>
  <c r="S33" i="2"/>
  <c r="M41" i="2"/>
  <c r="N41" i="2" s="1"/>
  <c r="W43" i="2"/>
  <c r="S45" i="2"/>
  <c r="W47" i="2"/>
  <c r="S62" i="2"/>
  <c r="S72" i="2"/>
  <c r="W73" i="2"/>
  <c r="W76" i="2"/>
  <c r="W78" i="2"/>
  <c r="Q92" i="2"/>
  <c r="M107" i="2"/>
  <c r="W129" i="2"/>
  <c r="S143" i="2"/>
  <c r="W184" i="2"/>
  <c r="U22" i="3"/>
  <c r="S134" i="1"/>
  <c r="S135" i="1"/>
  <c r="S139" i="1"/>
  <c r="N139" i="1" s="1"/>
  <c r="Q140" i="1"/>
  <c r="P143" i="1"/>
  <c r="P144" i="1"/>
  <c r="M146" i="1"/>
  <c r="W148" i="1"/>
  <c r="P150" i="1"/>
  <c r="P151" i="1"/>
  <c r="Q152" i="1"/>
  <c r="Q153" i="1"/>
  <c r="W156" i="1"/>
  <c r="U158" i="1"/>
  <c r="Q160" i="1"/>
  <c r="Q161" i="1"/>
  <c r="P164" i="1"/>
  <c r="M167" i="1"/>
  <c r="M183" i="1"/>
  <c r="N183" i="1" s="1"/>
  <c r="Q195" i="1"/>
  <c r="S226" i="2"/>
  <c r="S6" i="2"/>
  <c r="M9" i="2"/>
  <c r="P10" i="2"/>
  <c r="AF10" i="2" s="1"/>
  <c r="S30" i="2"/>
  <c r="Q31" i="2"/>
  <c r="Q32" i="2"/>
  <c r="P36" i="2"/>
  <c r="M37" i="2"/>
  <c r="U40" i="2"/>
  <c r="P41" i="2"/>
  <c r="U45" i="2"/>
  <c r="W46" i="2"/>
  <c r="S57" i="2"/>
  <c r="Q60" i="2"/>
  <c r="M65" i="2"/>
  <c r="W67" i="2"/>
  <c r="Q69" i="2"/>
  <c r="P70" i="2"/>
  <c r="U74" i="2"/>
  <c r="S89" i="2"/>
  <c r="M96" i="2"/>
  <c r="W106" i="2"/>
  <c r="Q109" i="2"/>
  <c r="P110" i="2"/>
  <c r="U112" i="2"/>
  <c r="P125" i="2"/>
  <c r="U127" i="2"/>
  <c r="W128" i="2"/>
  <c r="M175" i="2"/>
  <c r="N175" i="2" s="1"/>
  <c r="W182" i="2"/>
  <c r="U6" i="3"/>
  <c r="W22" i="3"/>
  <c r="M209" i="3"/>
  <c r="N209" i="3" s="1"/>
  <c r="S93" i="1"/>
  <c r="N93" i="1" s="1"/>
  <c r="S98" i="1"/>
  <c r="U133" i="1"/>
  <c r="U139" i="1"/>
  <c r="P141" i="1"/>
  <c r="P147" i="1"/>
  <c r="P148" i="1"/>
  <c r="W150" i="1"/>
  <c r="P155" i="1"/>
  <c r="P156" i="1"/>
  <c r="U164" i="1"/>
  <c r="P167" i="1"/>
  <c r="M174" i="1"/>
  <c r="P182" i="1"/>
  <c r="P183" i="1"/>
  <c r="P184" i="1"/>
  <c r="M199" i="1"/>
  <c r="N199" i="1" s="1"/>
  <c r="P8" i="2"/>
  <c r="AF8" i="2" s="1"/>
  <c r="U12" i="2"/>
  <c r="W37" i="2"/>
  <c r="P40" i="2"/>
  <c r="U41" i="2"/>
  <c r="U43" i="2"/>
  <c r="Q56" i="2"/>
  <c r="P60" i="2"/>
  <c r="M61" i="2"/>
  <c r="P63" i="2"/>
  <c r="M64" i="2"/>
  <c r="P65" i="2"/>
  <c r="U71" i="2"/>
  <c r="W72" i="2"/>
  <c r="W74" i="2"/>
  <c r="M95" i="2"/>
  <c r="S102" i="2"/>
  <c r="M104" i="2"/>
  <c r="R109" i="2"/>
  <c r="S109" i="2" s="1"/>
  <c r="W112" i="2"/>
  <c r="W127" i="2"/>
  <c r="P146" i="2"/>
  <c r="P147" i="2"/>
  <c r="M173" i="2"/>
  <c r="M174" i="2"/>
  <c r="U177" i="2"/>
  <c r="W205" i="2"/>
  <c r="R212" i="2"/>
  <c r="S212" i="2" s="1"/>
  <c r="Q213" i="2"/>
  <c r="W6" i="3"/>
  <c r="M29" i="3"/>
  <c r="X83" i="3"/>
  <c r="W133" i="1"/>
  <c r="U140" i="1"/>
  <c r="U152" i="1"/>
  <c r="U159" i="1"/>
  <c r="U163" i="1"/>
  <c r="W212" i="1"/>
  <c r="S42" i="2"/>
  <c r="R118" i="2"/>
  <c r="S118" i="2" s="1"/>
  <c r="Q118" i="2"/>
  <c r="M95" i="1"/>
  <c r="M100" i="1"/>
  <c r="N100" i="1" s="1"/>
  <c r="Q102" i="1"/>
  <c r="S113" i="1"/>
  <c r="N113" i="1" s="1"/>
  <c r="U146" i="1"/>
  <c r="U147" i="1"/>
  <c r="W152" i="1"/>
  <c r="W153" i="1"/>
  <c r="U155" i="1"/>
  <c r="W159" i="1"/>
  <c r="W161" i="1"/>
  <c r="W162" i="1"/>
  <c r="M172" i="1"/>
  <c r="M191" i="1"/>
  <c r="M204" i="1"/>
  <c r="M207" i="1"/>
  <c r="M212" i="1"/>
  <c r="S22" i="2"/>
  <c r="Q23" i="2"/>
  <c r="Q24" i="2"/>
  <c r="S25" i="2"/>
  <c r="P32" i="2"/>
  <c r="M33" i="2"/>
  <c r="W35" i="2"/>
  <c r="S54" i="2"/>
  <c r="P59" i="2"/>
  <c r="W68" i="2"/>
  <c r="W70" i="2"/>
  <c r="S86" i="2"/>
  <c r="W93" i="2"/>
  <c r="W107" i="2"/>
  <c r="W108" i="2"/>
  <c r="S135" i="2"/>
  <c r="W147" i="2"/>
  <c r="S20" i="3"/>
  <c r="X20" i="3" s="1"/>
  <c r="M97" i="1"/>
  <c r="M98" i="1"/>
  <c r="P99" i="1"/>
  <c r="M104" i="1"/>
  <c r="S108" i="1"/>
  <c r="S125" i="1"/>
  <c r="U141" i="1"/>
  <c r="W143" i="1"/>
  <c r="W145" i="1"/>
  <c r="W146" i="1"/>
  <c r="U148" i="1"/>
  <c r="W154" i="1"/>
  <c r="U157" i="1"/>
  <c r="U165" i="1"/>
  <c r="Q168" i="1"/>
  <c r="Q169" i="1"/>
  <c r="P172" i="1"/>
  <c r="W180" i="1"/>
  <c r="S187" i="1"/>
  <c r="U188" i="1"/>
  <c r="P191" i="1"/>
  <c r="Q200" i="1"/>
  <c r="Q201" i="1"/>
  <c r="P204" i="1"/>
  <c r="P207" i="1"/>
  <c r="P208" i="1"/>
  <c r="M4" i="2"/>
  <c r="M6" i="2"/>
  <c r="U8" i="2"/>
  <c r="U9" i="2"/>
  <c r="P28" i="2"/>
  <c r="M29" i="2"/>
  <c r="M32" i="2"/>
  <c r="N32" i="2" s="1"/>
  <c r="P33" i="2"/>
  <c r="R36" i="2"/>
  <c r="S36" i="2" s="1"/>
  <c r="U37" i="2"/>
  <c r="U39" i="2"/>
  <c r="W40" i="2"/>
  <c r="W42" i="2"/>
  <c r="M57" i="2"/>
  <c r="W59" i="2"/>
  <c r="P62" i="2"/>
  <c r="R63" i="2"/>
  <c r="S63" i="2" s="1"/>
  <c r="U66" i="2"/>
  <c r="S81" i="2"/>
  <c r="Q84" i="2"/>
  <c r="M89" i="2"/>
  <c r="W101" i="2"/>
  <c r="M102" i="2"/>
  <c r="S170" i="2"/>
  <c r="U175" i="2"/>
  <c r="W194" i="2"/>
  <c r="W157" i="1"/>
  <c r="W165" i="1"/>
  <c r="Q176" i="1"/>
  <c r="P179" i="1"/>
  <c r="S191" i="1"/>
  <c r="P197" i="1"/>
  <c r="S207" i="1"/>
  <c r="P211" i="1"/>
  <c r="U212" i="1"/>
  <c r="S49" i="2"/>
  <c r="U56" i="2"/>
  <c r="U63" i="2"/>
  <c r="Q80" i="2"/>
  <c r="P84" i="2"/>
  <c r="M85" i="2"/>
  <c r="N85" i="2" s="1"/>
  <c r="M87" i="2"/>
  <c r="U88" i="2"/>
  <c r="P93" i="2"/>
  <c r="U95" i="2"/>
  <c r="S115" i="2"/>
  <c r="M118" i="2"/>
  <c r="S131" i="2"/>
  <c r="M136" i="2"/>
  <c r="N136" i="2" s="1"/>
  <c r="S155" i="2"/>
  <c r="Q210" i="2"/>
  <c r="R210" i="2"/>
  <c r="S210" i="2" s="1"/>
  <c r="M45" i="3"/>
  <c r="U60" i="2"/>
  <c r="U61" i="2"/>
  <c r="W63" i="2"/>
  <c r="U90" i="2"/>
  <c r="S93" i="2"/>
  <c r="W95" i="2"/>
  <c r="M189" i="2"/>
  <c r="P189" i="2"/>
  <c r="P20" i="3"/>
  <c r="M20" i="3"/>
  <c r="P59" i="3"/>
  <c r="M59" i="3"/>
  <c r="N59" i="3" s="1"/>
  <c r="M112" i="1"/>
  <c r="S117" i="1"/>
  <c r="M119" i="1"/>
  <c r="M120" i="1"/>
  <c r="M125" i="1"/>
  <c r="W169" i="1"/>
  <c r="W170" i="1"/>
  <c r="W175" i="1"/>
  <c r="U176" i="1"/>
  <c r="W181" i="1"/>
  <c r="W200" i="1"/>
  <c r="W201" i="1"/>
  <c r="W202" i="1"/>
  <c r="U205" i="1"/>
  <c r="P20" i="2"/>
  <c r="M21" i="2"/>
  <c r="N21" i="2" s="1"/>
  <c r="U24" i="2"/>
  <c r="M25" i="2"/>
  <c r="Q47" i="2"/>
  <c r="W53" i="2"/>
  <c r="W60" i="2"/>
  <c r="M84" i="2"/>
  <c r="N84" i="2" s="1"/>
  <c r="P85" i="2"/>
  <c r="P87" i="2"/>
  <c r="W90" i="2"/>
  <c r="U91" i="2"/>
  <c r="U100" i="2"/>
  <c r="M133" i="2"/>
  <c r="M134" i="2"/>
  <c r="P136" i="2"/>
  <c r="Q183" i="2"/>
  <c r="W29" i="3"/>
  <c r="S36" i="3"/>
  <c r="X36" i="3" s="1"/>
  <c r="P45" i="3"/>
  <c r="U54" i="3"/>
  <c r="S14" i="2"/>
  <c r="N14" i="2" s="1"/>
  <c r="W21" i="2"/>
  <c r="P25" i="2"/>
  <c r="S46" i="2"/>
  <c r="M50" i="2"/>
  <c r="N50" i="2" s="1"/>
  <c r="M52" i="2"/>
  <c r="R55" i="2"/>
  <c r="S55" i="2" s="1"/>
  <c r="U58" i="2"/>
  <c r="S73" i="2"/>
  <c r="N73" i="2" s="1"/>
  <c r="W83" i="2"/>
  <c r="Q85" i="2"/>
  <c r="P86" i="2"/>
  <c r="R87" i="2"/>
  <c r="S87" i="2" s="1"/>
  <c r="S128" i="2"/>
  <c r="S184" i="2"/>
  <c r="P4" i="3"/>
  <c r="M4" i="3"/>
  <c r="N63" i="3"/>
  <c r="S102" i="1"/>
  <c r="U104" i="1"/>
  <c r="P106" i="1"/>
  <c r="P107" i="1"/>
  <c r="P108" i="1"/>
  <c r="P116" i="1"/>
  <c r="M117" i="1"/>
  <c r="W118" i="1"/>
  <c r="M124" i="1"/>
  <c r="M128" i="1"/>
  <c r="S137" i="1"/>
  <c r="N137" i="1" s="1"/>
  <c r="Q139" i="1"/>
  <c r="U4" i="2"/>
  <c r="S11" i="2"/>
  <c r="P19" i="2"/>
  <c r="M20" i="2"/>
  <c r="P21" i="2"/>
  <c r="U25" i="2"/>
  <c r="Q26" i="2"/>
  <c r="U27" i="2"/>
  <c r="U28" i="2"/>
  <c r="M49" i="2"/>
  <c r="W51" i="2"/>
  <c r="U55" i="2"/>
  <c r="W56" i="2"/>
  <c r="W58" i="2"/>
  <c r="Q72" i="2"/>
  <c r="P76" i="2"/>
  <c r="M77" i="2"/>
  <c r="M79" i="2"/>
  <c r="U80" i="2"/>
  <c r="P81" i="2"/>
  <c r="U87" i="2"/>
  <c r="W88" i="2"/>
  <c r="W102" i="2"/>
  <c r="S112" i="2"/>
  <c r="M114" i="2"/>
  <c r="M115" i="2"/>
  <c r="R117" i="2"/>
  <c r="S117" i="2" s="1"/>
  <c r="M130" i="2"/>
  <c r="M131" i="2"/>
  <c r="W137" i="2"/>
  <c r="S149" i="2"/>
  <c r="M155" i="2"/>
  <c r="W158" i="2"/>
  <c r="Q167" i="2"/>
  <c r="R167" i="2"/>
  <c r="S167" i="2" s="1"/>
  <c r="M169" i="2"/>
  <c r="P170" i="2"/>
  <c r="Q178" i="2"/>
  <c r="R178" i="2"/>
  <c r="S178" i="2" s="1"/>
  <c r="S45" i="3"/>
  <c r="X45" i="3" s="1"/>
  <c r="M122" i="1"/>
  <c r="U125" i="1"/>
  <c r="W3" i="2"/>
  <c r="W4" i="2"/>
  <c r="W5" i="2"/>
  <c r="P15" i="2"/>
  <c r="S23" i="2"/>
  <c r="S24" i="2"/>
  <c r="W25" i="2"/>
  <c r="W28" i="2"/>
  <c r="P47" i="2"/>
  <c r="P49" i="2"/>
  <c r="S52" i="2"/>
  <c r="W55" i="2"/>
  <c r="Q71" i="2"/>
  <c r="M78" i="2"/>
  <c r="N78" i="2" s="1"/>
  <c r="P80" i="2"/>
  <c r="U81" i="2"/>
  <c r="U83" i="2"/>
  <c r="U84" i="2"/>
  <c r="U85" i="2"/>
  <c r="W87" i="2"/>
  <c r="P115" i="2"/>
  <c r="U116" i="2"/>
  <c r="W130" i="2"/>
  <c r="P133" i="2"/>
  <c r="W136" i="2"/>
  <c r="P155" i="2"/>
  <c r="U156" i="2"/>
  <c r="Q198" i="2"/>
  <c r="R197" i="2"/>
  <c r="S197" i="2" s="1"/>
  <c r="P36" i="3"/>
  <c r="M36" i="3"/>
  <c r="M165" i="2"/>
  <c r="M167" i="2"/>
  <c r="M168" i="2"/>
  <c r="W170" i="2"/>
  <c r="M171" i="2"/>
  <c r="P176" i="2"/>
  <c r="P177" i="2"/>
  <c r="U179" i="2"/>
  <c r="W180" i="2"/>
  <c r="U182" i="2"/>
  <c r="W185" i="2"/>
  <c r="U186" i="2"/>
  <c r="Q202" i="2"/>
  <c r="M205" i="2"/>
  <c r="U64" i="3"/>
  <c r="U76" i="3"/>
  <c r="P136" i="3"/>
  <c r="P210" i="2"/>
  <c r="U28" i="3"/>
  <c r="U44" i="3"/>
  <c r="P88" i="3"/>
  <c r="M89" i="3"/>
  <c r="N89" i="3" s="1"/>
  <c r="W89" i="3"/>
  <c r="U105" i="3"/>
  <c r="X124" i="3"/>
  <c r="M123" i="2"/>
  <c r="P129" i="2"/>
  <c r="U131" i="2"/>
  <c r="U132" i="2"/>
  <c r="S147" i="2"/>
  <c r="S151" i="2"/>
  <c r="W162" i="2"/>
  <c r="W172" i="2"/>
  <c r="W177" i="2"/>
  <c r="U178" i="2"/>
  <c r="W183" i="2"/>
  <c r="S200" i="2"/>
  <c r="P204" i="2"/>
  <c r="P211" i="2"/>
  <c r="S213" i="2"/>
  <c r="U124" i="3"/>
  <c r="X209" i="3"/>
  <c r="M117" i="2"/>
  <c r="M119" i="2"/>
  <c r="U129" i="2"/>
  <c r="U130" i="2"/>
  <c r="W132" i="2"/>
  <c r="S150" i="2"/>
  <c r="M154" i="2"/>
  <c r="M157" i="2"/>
  <c r="M163" i="2"/>
  <c r="P166" i="2"/>
  <c r="P168" i="2"/>
  <c r="P169" i="2"/>
  <c r="W176" i="2"/>
  <c r="S196" i="2"/>
  <c r="S199" i="2"/>
  <c r="N199" i="2" s="1"/>
  <c r="M202" i="2"/>
  <c r="P208" i="2"/>
  <c r="P209" i="2"/>
  <c r="Q211" i="2"/>
  <c r="W212" i="2"/>
  <c r="W77" i="3"/>
  <c r="X113" i="3"/>
  <c r="U145" i="3"/>
  <c r="S168" i="3"/>
  <c r="X168" i="3" s="1"/>
  <c r="U209" i="3"/>
  <c r="U169" i="2"/>
  <c r="W175" i="2"/>
  <c r="Q194" i="2"/>
  <c r="M197" i="2"/>
  <c r="W202" i="2"/>
  <c r="U209" i="2"/>
  <c r="P225" i="3"/>
  <c r="J224" i="3"/>
  <c r="O225" i="3"/>
  <c r="S226" i="3"/>
  <c r="R226" i="3"/>
  <c r="Q226" i="3"/>
  <c r="K225" i="3"/>
  <c r="P226" i="3"/>
  <c r="O226" i="3"/>
  <c r="S224" i="3"/>
  <c r="N226" i="3"/>
  <c r="R224" i="3"/>
  <c r="M226" i="3"/>
  <c r="Q224" i="3"/>
  <c r="L226" i="3"/>
  <c r="P224" i="3"/>
  <c r="K226" i="3"/>
  <c r="O224" i="3"/>
  <c r="J226" i="3"/>
  <c r="N224" i="3"/>
  <c r="M224" i="3"/>
  <c r="L224" i="3"/>
  <c r="U61" i="3"/>
  <c r="N79" i="3"/>
  <c r="P96" i="3"/>
  <c r="N97" i="3"/>
  <c r="U113" i="3"/>
  <c r="P115" i="3"/>
  <c r="W145" i="3"/>
  <c r="W209" i="3"/>
  <c r="W197" i="2"/>
  <c r="W209" i="2"/>
  <c r="U8" i="3"/>
  <c r="U24" i="3"/>
  <c r="U40" i="3"/>
  <c r="U56" i="3"/>
  <c r="W61" i="3"/>
  <c r="P66" i="3"/>
  <c r="M73" i="3"/>
  <c r="W73" i="3"/>
  <c r="U89" i="3"/>
  <c r="W113" i="3"/>
  <c r="W167" i="2"/>
  <c r="W168" i="2"/>
  <c r="S188" i="2"/>
  <c r="Q191" i="2"/>
  <c r="S192" i="2"/>
  <c r="P196" i="2"/>
  <c r="W65" i="3"/>
  <c r="N92" i="3"/>
  <c r="P104" i="2"/>
  <c r="P105" i="2"/>
  <c r="U107" i="2"/>
  <c r="U119" i="2"/>
  <c r="W121" i="2"/>
  <c r="M144" i="2"/>
  <c r="P153" i="2"/>
  <c r="U158" i="2"/>
  <c r="W161" i="2"/>
  <c r="U162" i="2"/>
  <c r="Q186" i="2"/>
  <c r="M194" i="2"/>
  <c r="P200" i="2"/>
  <c r="P201" i="2"/>
  <c r="U206" i="2"/>
  <c r="W207" i="2"/>
  <c r="X108" i="3"/>
  <c r="W161" i="3"/>
  <c r="U193" i="3"/>
  <c r="M93" i="3"/>
  <c r="M121" i="3"/>
  <c r="W121" i="3"/>
  <c r="N170" i="3"/>
  <c r="P200" i="3"/>
  <c r="W189" i="2"/>
  <c r="N182" i="3"/>
  <c r="W104" i="2"/>
  <c r="U111" i="2"/>
  <c r="W113" i="2"/>
  <c r="W138" i="2"/>
  <c r="M141" i="2"/>
  <c r="U146" i="2"/>
  <c r="U147" i="2"/>
  <c r="U148" i="2"/>
  <c r="W151" i="2"/>
  <c r="W152" i="2"/>
  <c r="Q175" i="2"/>
  <c r="S179" i="2"/>
  <c r="M181" i="2"/>
  <c r="M186" i="2"/>
  <c r="R194" i="2"/>
  <c r="S194" i="2" s="1"/>
  <c r="Q195" i="2"/>
  <c r="W200" i="2"/>
  <c r="M3" i="3"/>
  <c r="M51" i="3"/>
  <c r="M64" i="3"/>
  <c r="M76" i="3"/>
  <c r="N76" i="3" s="1"/>
  <c r="W97" i="3"/>
  <c r="S120" i="3"/>
  <c r="X120" i="3" s="1"/>
  <c r="S200" i="3"/>
  <c r="X200" i="3" s="1"/>
  <c r="S176" i="2"/>
  <c r="M180" i="2"/>
  <c r="W181" i="2"/>
  <c r="M182" i="2"/>
  <c r="M183" i="2"/>
  <c r="N183" i="2" s="1"/>
  <c r="W186" i="2"/>
  <c r="P190" i="2"/>
  <c r="P192" i="2"/>
  <c r="P193" i="2"/>
  <c r="U197" i="2"/>
  <c r="S67" i="3"/>
  <c r="X67" i="3" s="1"/>
  <c r="S136" i="3"/>
  <c r="X136" i="3" s="1"/>
  <c r="M77" i="3"/>
  <c r="X81" i="3"/>
  <c r="K224" i="3"/>
  <c r="M213" i="2"/>
  <c r="U81" i="3"/>
  <c r="P104" i="3"/>
  <c r="M105" i="3"/>
  <c r="W105" i="3"/>
  <c r="M159" i="3"/>
  <c r="M157" i="3"/>
  <c r="U140" i="3"/>
  <c r="U156" i="3"/>
  <c r="U172" i="3"/>
  <c r="M187" i="3"/>
  <c r="M203" i="3"/>
  <c r="M185" i="3"/>
  <c r="M199" i="3"/>
  <c r="N199" i="3" s="1"/>
  <c r="S3" i="2"/>
  <c r="R129" i="2"/>
  <c r="S129" i="2" s="1"/>
  <c r="Q129" i="2"/>
  <c r="M5" i="2"/>
  <c r="M56" i="2"/>
  <c r="N56" i="2" s="1"/>
  <c r="M88" i="2"/>
  <c r="N88" i="2" s="1"/>
  <c r="K219" i="2"/>
  <c r="K214" i="2"/>
  <c r="K217" i="2"/>
  <c r="M8" i="2"/>
  <c r="M19" i="2"/>
  <c r="M27" i="2"/>
  <c r="M35" i="2"/>
  <c r="M43" i="2"/>
  <c r="M51" i="2"/>
  <c r="M59" i="2"/>
  <c r="M67" i="2"/>
  <c r="M75" i="2"/>
  <c r="M83" i="2"/>
  <c r="M92" i="2"/>
  <c r="S94" i="2"/>
  <c r="R96" i="2"/>
  <c r="S96" i="2" s="1"/>
  <c r="Q96" i="2"/>
  <c r="S100" i="2"/>
  <c r="N100" i="2" s="1"/>
  <c r="R107" i="2"/>
  <c r="S107" i="2" s="1"/>
  <c r="Q107" i="2"/>
  <c r="U115" i="2"/>
  <c r="S134" i="2"/>
  <c r="R140" i="2"/>
  <c r="S140" i="2" s="1"/>
  <c r="Q140" i="2"/>
  <c r="W163" i="2"/>
  <c r="W166" i="2"/>
  <c r="R193" i="2"/>
  <c r="S193" i="2" s="1"/>
  <c r="Q193" i="2"/>
  <c r="R201" i="2"/>
  <c r="S201" i="2" s="1"/>
  <c r="Q201" i="2"/>
  <c r="R209" i="2"/>
  <c r="S209" i="2" s="1"/>
  <c r="N209" i="2" s="1"/>
  <c r="Q209" i="2"/>
  <c r="M24" i="2"/>
  <c r="M72" i="2"/>
  <c r="L214" i="2"/>
  <c r="W115" i="2"/>
  <c r="U118" i="2"/>
  <c r="R145" i="2"/>
  <c r="S145" i="2" s="1"/>
  <c r="Q145" i="2"/>
  <c r="U171" i="2"/>
  <c r="S174" i="2"/>
  <c r="O222" i="2"/>
  <c r="R104" i="2"/>
  <c r="S104" i="2" s="1"/>
  <c r="Q104" i="2"/>
  <c r="M3" i="2"/>
  <c r="Q88" i="2"/>
  <c r="Q97" i="2"/>
  <c r="Q98" i="2"/>
  <c r="P102" i="2"/>
  <c r="Q108" i="2"/>
  <c r="W118" i="2"/>
  <c r="P126" i="2"/>
  <c r="R148" i="2"/>
  <c r="S148" i="2" s="1"/>
  <c r="Q148" i="2"/>
  <c r="Q154" i="2"/>
  <c r="W171" i="2"/>
  <c r="U174" i="2"/>
  <c r="P182" i="2"/>
  <c r="P222" i="2"/>
  <c r="Q105" i="2"/>
  <c r="S92" i="2"/>
  <c r="P103" i="2"/>
  <c r="U123" i="2"/>
  <c r="R153" i="2"/>
  <c r="S153" i="2" s="1"/>
  <c r="Q153" i="2"/>
  <c r="W174" i="2"/>
  <c r="M40" i="2"/>
  <c r="R132" i="2"/>
  <c r="S132" i="2" s="1"/>
  <c r="Q132" i="2"/>
  <c r="R185" i="2"/>
  <c r="S185" i="2" s="1"/>
  <c r="Q185" i="2"/>
  <c r="Q8" i="2"/>
  <c r="Q19" i="2"/>
  <c r="Q27" i="2"/>
  <c r="Q35" i="2"/>
  <c r="Q43" i="2"/>
  <c r="Q51" i="2"/>
  <c r="Q59" i="2"/>
  <c r="Q67" i="2"/>
  <c r="Q75" i="2"/>
  <c r="Q83" i="2"/>
  <c r="W91" i="2"/>
  <c r="Q93" i="2"/>
  <c r="U101" i="2"/>
  <c r="W123" i="2"/>
  <c r="R156" i="2"/>
  <c r="S156" i="2" s="1"/>
  <c r="Q156" i="2"/>
  <c r="J224" i="2"/>
  <c r="M16" i="2"/>
  <c r="R19" i="2"/>
  <c r="S19" i="2" s="1"/>
  <c r="R27" i="2"/>
  <c r="S27" i="2" s="1"/>
  <c r="R35" i="2"/>
  <c r="S35" i="2" s="1"/>
  <c r="R43" i="2"/>
  <c r="S43" i="2" s="1"/>
  <c r="R51" i="2"/>
  <c r="S51" i="2" s="1"/>
  <c r="R59" i="2"/>
  <c r="S59" i="2" s="1"/>
  <c r="R67" i="2"/>
  <c r="S67" i="2" s="1"/>
  <c r="R75" i="2"/>
  <c r="S75" i="2" s="1"/>
  <c r="R83" i="2"/>
  <c r="S83" i="2" s="1"/>
  <c r="Q90" i="2"/>
  <c r="P94" i="2"/>
  <c r="M98" i="2"/>
  <c r="R105" i="2"/>
  <c r="S105" i="2" s="1"/>
  <c r="P134" i="2"/>
  <c r="M142" i="2"/>
  <c r="Q162" i="2"/>
  <c r="W179" i="2"/>
  <c r="P198" i="2"/>
  <c r="P206" i="2"/>
  <c r="O225" i="2"/>
  <c r="M13" i="2"/>
  <c r="M80" i="2"/>
  <c r="Q3" i="2"/>
  <c r="Q11" i="2"/>
  <c r="Q22" i="2"/>
  <c r="Q30" i="2"/>
  <c r="U32" i="2"/>
  <c r="Q38" i="2"/>
  <c r="Q46" i="2"/>
  <c r="U48" i="2"/>
  <c r="Q54" i="2"/>
  <c r="Q62" i="2"/>
  <c r="U64" i="2"/>
  <c r="Q70" i="2"/>
  <c r="Q78" i="2"/>
  <c r="Q86" i="2"/>
  <c r="Q133" i="2"/>
  <c r="R161" i="2"/>
  <c r="S161" i="2" s="1"/>
  <c r="Q161" i="2"/>
  <c r="P225" i="2"/>
  <c r="U93" i="2"/>
  <c r="U94" i="2"/>
  <c r="N108" i="2"/>
  <c r="R113" i="2"/>
  <c r="S113" i="2" s="1"/>
  <c r="Q113" i="2"/>
  <c r="W131" i="2"/>
  <c r="U134" i="2"/>
  <c r="P142" i="2"/>
  <c r="R164" i="2"/>
  <c r="S164" i="2" s="1"/>
  <c r="Q164" i="2"/>
  <c r="W187" i="2"/>
  <c r="U195" i="2"/>
  <c r="S198" i="2"/>
  <c r="N198" i="2" s="1"/>
  <c r="U203" i="2"/>
  <c r="Q6" i="2"/>
  <c r="Q14" i="2"/>
  <c r="Q17" i="2"/>
  <c r="Q25" i="2"/>
  <c r="Q33" i="2"/>
  <c r="Q41" i="2"/>
  <c r="M47" i="2"/>
  <c r="N47" i="2" s="1"/>
  <c r="Q49" i="2"/>
  <c r="M55" i="2"/>
  <c r="Q57" i="2"/>
  <c r="M63" i="2"/>
  <c r="Q65" i="2"/>
  <c r="M71" i="2"/>
  <c r="Q73" i="2"/>
  <c r="Q81" i="2"/>
  <c r="Q89" i="2"/>
  <c r="M90" i="2"/>
  <c r="W94" i="2"/>
  <c r="Q100" i="2"/>
  <c r="U106" i="2"/>
  <c r="R116" i="2"/>
  <c r="S116" i="2" s="1"/>
  <c r="Q116" i="2"/>
  <c r="W134" i="2"/>
  <c r="U139" i="2"/>
  <c r="Q141" i="2"/>
  <c r="Q170" i="2"/>
  <c r="W195" i="2"/>
  <c r="W203" i="2"/>
  <c r="U211" i="2"/>
  <c r="R97" i="2"/>
  <c r="S97" i="2" s="1"/>
  <c r="M110" i="2"/>
  <c r="Q122" i="2"/>
  <c r="W139" i="2"/>
  <c r="U142" i="2"/>
  <c r="P150" i="2"/>
  <c r="M158" i="2"/>
  <c r="R169" i="2"/>
  <c r="S169" i="2" s="1"/>
  <c r="Q169" i="2"/>
  <c r="R172" i="2"/>
  <c r="S172" i="2" s="1"/>
  <c r="Q172" i="2"/>
  <c r="W211" i="2"/>
  <c r="R121" i="2"/>
  <c r="S121" i="2" s="1"/>
  <c r="Q121" i="2"/>
  <c r="W142" i="2"/>
  <c r="R137" i="2"/>
  <c r="S137" i="2" s="1"/>
  <c r="Q137" i="2"/>
  <c r="R124" i="2"/>
  <c r="S124" i="2" s="1"/>
  <c r="Q124" i="2"/>
  <c r="P118" i="2"/>
  <c r="P174" i="2"/>
  <c r="R226" i="2"/>
  <c r="N225" i="2"/>
  <c r="Q226" i="2"/>
  <c r="M225" i="2"/>
  <c r="P226" i="2"/>
  <c r="L225" i="2"/>
  <c r="O226" i="2"/>
  <c r="K225" i="2"/>
  <c r="P223" i="2"/>
  <c r="N226" i="2"/>
  <c r="J225" i="2"/>
  <c r="O223" i="2"/>
  <c r="M226" i="2"/>
  <c r="S224" i="2"/>
  <c r="L226" i="2"/>
  <c r="R224" i="2"/>
  <c r="K226" i="2"/>
  <c r="Q224" i="2"/>
  <c r="J226" i="2"/>
  <c r="P224" i="2"/>
  <c r="O224" i="2"/>
  <c r="N224" i="2"/>
  <c r="S225" i="2"/>
  <c r="M224" i="2"/>
  <c r="R225" i="2"/>
  <c r="L224" i="2"/>
  <c r="Q225" i="2"/>
  <c r="K224" i="2"/>
  <c r="U98" i="2"/>
  <c r="S103" i="2"/>
  <c r="Q130" i="2"/>
  <c r="Q157" i="2"/>
  <c r="R177" i="2"/>
  <c r="S177" i="2" s="1"/>
  <c r="Q177" i="2"/>
  <c r="R180" i="2"/>
  <c r="S180" i="2" s="1"/>
  <c r="Q180" i="2"/>
  <c r="Q112" i="2"/>
  <c r="Q120" i="2"/>
  <c r="Q128" i="2"/>
  <c r="Q136" i="2"/>
  <c r="Q144" i="2"/>
  <c r="Q152" i="2"/>
  <c r="Q160" i="2"/>
  <c r="Q168" i="2"/>
  <c r="Q176" i="2"/>
  <c r="Q184" i="2"/>
  <c r="Q192" i="2"/>
  <c r="Q200" i="2"/>
  <c r="Q208" i="2"/>
  <c r="Q115" i="2"/>
  <c r="U117" i="2"/>
  <c r="Q123" i="2"/>
  <c r="U125" i="2"/>
  <c r="Q131" i="2"/>
  <c r="U133" i="2"/>
  <c r="Q139" i="2"/>
  <c r="U141" i="2"/>
  <c r="Q147" i="2"/>
  <c r="U149" i="2"/>
  <c r="Q155" i="2"/>
  <c r="U157" i="2"/>
  <c r="Q163" i="2"/>
  <c r="U165" i="2"/>
  <c r="Q171" i="2"/>
  <c r="U173" i="2"/>
  <c r="Q179" i="2"/>
  <c r="U181" i="2"/>
  <c r="Q187" i="2"/>
  <c r="U189" i="2"/>
  <c r="U213" i="2"/>
  <c r="M196" i="2"/>
  <c r="M204" i="2"/>
  <c r="M212" i="2"/>
  <c r="M135" i="2"/>
  <c r="M143" i="2"/>
  <c r="M151" i="2"/>
  <c r="Q188" i="2"/>
  <c r="Q196" i="2"/>
  <c r="Q204" i="2"/>
  <c r="Q212" i="2"/>
  <c r="Q95" i="2"/>
  <c r="Q103" i="2"/>
  <c r="Q111" i="2"/>
  <c r="Q119" i="2"/>
  <c r="Q127" i="2"/>
  <c r="Q135" i="2"/>
  <c r="Q143" i="2"/>
  <c r="Q151" i="2"/>
  <c r="Q159" i="2"/>
  <c r="Q199" i="2"/>
  <c r="Q207" i="2"/>
  <c r="M29" i="1"/>
  <c r="P37" i="1"/>
  <c r="U42" i="1"/>
  <c r="Q57" i="1"/>
  <c r="R59" i="1"/>
  <c r="S59" i="1" s="1"/>
  <c r="N59" i="1" s="1"/>
  <c r="Q59" i="1"/>
  <c r="S61" i="1"/>
  <c r="M89" i="1"/>
  <c r="P89" i="1"/>
  <c r="Q183" i="1"/>
  <c r="R182" i="1"/>
  <c r="S182" i="1" s="1"/>
  <c r="Q182" i="1"/>
  <c r="U37" i="1"/>
  <c r="P77" i="1"/>
  <c r="W82" i="1"/>
  <c r="U82" i="1"/>
  <c r="W142" i="1"/>
  <c r="U142" i="1"/>
  <c r="M142" i="1"/>
  <c r="P158" i="1"/>
  <c r="M158" i="1"/>
  <c r="W37" i="1"/>
  <c r="R64" i="1"/>
  <c r="S64" i="1" s="1"/>
  <c r="Q64" i="1"/>
  <c r="Q65" i="1"/>
  <c r="R56" i="1"/>
  <c r="S56" i="1" s="1"/>
  <c r="Q56" i="1"/>
  <c r="R11" i="1"/>
  <c r="S11" i="1" s="1"/>
  <c r="N11" i="1" s="1"/>
  <c r="Q11" i="1"/>
  <c r="P11" i="1"/>
  <c r="U29" i="1"/>
  <c r="U34" i="1"/>
  <c r="P69" i="1"/>
  <c r="W102" i="1"/>
  <c r="U102" i="1"/>
  <c r="P169" i="1"/>
  <c r="M169" i="1"/>
  <c r="P21" i="1"/>
  <c r="W29" i="1"/>
  <c r="W34" i="1"/>
  <c r="Q49" i="1"/>
  <c r="S53" i="1"/>
  <c r="U74" i="1"/>
  <c r="M102" i="1"/>
  <c r="R196" i="1"/>
  <c r="S196" i="1" s="1"/>
  <c r="Q196" i="1"/>
  <c r="Q197" i="1"/>
  <c r="R24" i="1"/>
  <c r="S24" i="1" s="1"/>
  <c r="Q24" i="1"/>
  <c r="R8" i="1"/>
  <c r="S8" i="1" s="1"/>
  <c r="Q8" i="1"/>
  <c r="P8" i="1"/>
  <c r="P9" i="1"/>
  <c r="U21" i="1"/>
  <c r="U26" i="1"/>
  <c r="W74" i="1"/>
  <c r="P209" i="1"/>
  <c r="M209" i="1"/>
  <c r="S225" i="1"/>
  <c r="M224" i="1"/>
  <c r="Q222" i="1"/>
  <c r="R225" i="1"/>
  <c r="L224" i="1"/>
  <c r="P222" i="1"/>
  <c r="Q225" i="1"/>
  <c r="K224" i="1"/>
  <c r="O222" i="1"/>
  <c r="P225" i="1"/>
  <c r="J224" i="1"/>
  <c r="N222" i="1"/>
  <c r="O225" i="1"/>
  <c r="M222" i="1"/>
  <c r="N225" i="1"/>
  <c r="L222" i="1"/>
  <c r="S226" i="1"/>
  <c r="M225" i="1"/>
  <c r="K222" i="1"/>
  <c r="R226" i="1"/>
  <c r="L225" i="1"/>
  <c r="P223" i="1"/>
  <c r="J222" i="1"/>
  <c r="Q226" i="1"/>
  <c r="K225" i="1"/>
  <c r="O223" i="1"/>
  <c r="P226" i="1"/>
  <c r="J225" i="1"/>
  <c r="O226" i="1"/>
  <c r="S224" i="1"/>
  <c r="N226" i="1"/>
  <c r="R224" i="1"/>
  <c r="M226" i="1"/>
  <c r="Q224" i="1"/>
  <c r="L226" i="1"/>
  <c r="P224" i="1"/>
  <c r="K226" i="1"/>
  <c r="O224" i="1"/>
  <c r="S222" i="1"/>
  <c r="J226" i="1"/>
  <c r="N224" i="1"/>
  <c r="R222" i="1"/>
  <c r="M13" i="1"/>
  <c r="W21" i="1"/>
  <c r="W26" i="1"/>
  <c r="R48" i="1"/>
  <c r="S48" i="1" s="1"/>
  <c r="Q48" i="1"/>
  <c r="U66" i="1"/>
  <c r="U18" i="1"/>
  <c r="W66" i="1"/>
  <c r="R130" i="1"/>
  <c r="S130" i="1" s="1"/>
  <c r="Q130" i="1"/>
  <c r="R19" i="1"/>
  <c r="S19" i="1" s="1"/>
  <c r="Q19" i="1"/>
  <c r="R103" i="1"/>
  <c r="S103" i="1" s="1"/>
  <c r="Q103" i="1"/>
  <c r="Q104" i="1"/>
  <c r="W18" i="1"/>
  <c r="U58" i="1"/>
  <c r="Q12" i="1"/>
  <c r="U13" i="1"/>
  <c r="P53" i="1"/>
  <c r="W58" i="1"/>
  <c r="W111" i="1"/>
  <c r="U111" i="1"/>
  <c r="P118" i="1"/>
  <c r="M118" i="1"/>
  <c r="R16" i="1"/>
  <c r="S16" i="1" s="1"/>
  <c r="Q16" i="1"/>
  <c r="P16" i="1"/>
  <c r="P17" i="1"/>
  <c r="W13" i="1"/>
  <c r="R40" i="1"/>
  <c r="S40" i="1" s="1"/>
  <c r="Q40" i="1"/>
  <c r="N44" i="1"/>
  <c r="M111" i="1"/>
  <c r="M129" i="1"/>
  <c r="N129" i="1" s="1"/>
  <c r="P129" i="1"/>
  <c r="R3" i="1"/>
  <c r="Q3" i="1"/>
  <c r="P3" i="1"/>
  <c r="U10" i="1"/>
  <c r="R35" i="1"/>
  <c r="S35" i="1" s="1"/>
  <c r="Q35" i="1"/>
  <c r="S37" i="1"/>
  <c r="N37" i="1" s="1"/>
  <c r="W10" i="1"/>
  <c r="Q25" i="1"/>
  <c r="R32" i="1"/>
  <c r="S32" i="1" s="1"/>
  <c r="N32" i="1" s="1"/>
  <c r="Q32" i="1"/>
  <c r="Q33" i="1"/>
  <c r="U50" i="1"/>
  <c r="R72" i="1"/>
  <c r="S72" i="1" s="1"/>
  <c r="Q72" i="1"/>
  <c r="Q73" i="1"/>
  <c r="S77" i="1"/>
  <c r="R80" i="1"/>
  <c r="S80" i="1" s="1"/>
  <c r="Q80" i="1"/>
  <c r="Q81" i="1"/>
  <c r="S85" i="1"/>
  <c r="P4" i="1"/>
  <c r="Q4" i="1"/>
  <c r="U5" i="1"/>
  <c r="R27" i="1"/>
  <c r="S27" i="1" s="1"/>
  <c r="Q27" i="1"/>
  <c r="W50" i="1"/>
  <c r="S89" i="1"/>
  <c r="Q62" i="1"/>
  <c r="M68" i="1"/>
  <c r="Q70" i="1"/>
  <c r="M76" i="1"/>
  <c r="Q78" i="1"/>
  <c r="M84" i="1"/>
  <c r="M156" i="1"/>
  <c r="R158" i="1"/>
  <c r="S158" i="1" s="1"/>
  <c r="Q158" i="1"/>
  <c r="S169" i="1"/>
  <c r="W190" i="1"/>
  <c r="U190" i="1"/>
  <c r="M192" i="1"/>
  <c r="N192" i="1" s="1"/>
  <c r="S209" i="1"/>
  <c r="Q87" i="1"/>
  <c r="R170" i="1"/>
  <c r="S170" i="1" s="1"/>
  <c r="N170" i="1" s="1"/>
  <c r="Q170" i="1"/>
  <c r="R180" i="1"/>
  <c r="S180" i="1" s="1"/>
  <c r="Q180" i="1"/>
  <c r="P193" i="1"/>
  <c r="M193" i="1"/>
  <c r="M79" i="1"/>
  <c r="M168" i="1"/>
  <c r="W206" i="1"/>
  <c r="U206" i="1"/>
  <c r="M208" i="1"/>
  <c r="Q131" i="1"/>
  <c r="R162" i="1"/>
  <c r="S162" i="1" s="1"/>
  <c r="Q162" i="1"/>
  <c r="R172" i="1"/>
  <c r="S172" i="1" s="1"/>
  <c r="Q172" i="1"/>
  <c r="Q199" i="1"/>
  <c r="R198" i="1"/>
  <c r="S198" i="1" s="1"/>
  <c r="Q198" i="1"/>
  <c r="Q7" i="1"/>
  <c r="Q15" i="1"/>
  <c r="Q23" i="1"/>
  <c r="Q31" i="1"/>
  <c r="Q39" i="1"/>
  <c r="Q47" i="1"/>
  <c r="Q55" i="1"/>
  <c r="Q63" i="1"/>
  <c r="P93" i="1"/>
  <c r="Q111" i="1"/>
  <c r="S128" i="1"/>
  <c r="R138" i="1"/>
  <c r="S138" i="1" s="1"/>
  <c r="Q138" i="1"/>
  <c r="M150" i="1"/>
  <c r="W166" i="1"/>
  <c r="R186" i="1"/>
  <c r="S186" i="1" s="1"/>
  <c r="N186" i="1" s="1"/>
  <c r="Q186" i="1"/>
  <c r="U192" i="1"/>
  <c r="P10" i="1"/>
  <c r="S88" i="1"/>
  <c r="N88" i="1" s="1"/>
  <c r="Q93" i="1"/>
  <c r="M94" i="1"/>
  <c r="S97" i="1"/>
  <c r="R111" i="1"/>
  <c r="S111" i="1" s="1"/>
  <c r="R114" i="1"/>
  <c r="S114" i="1" s="1"/>
  <c r="Q114" i="1"/>
  <c r="Q126" i="1"/>
  <c r="U128" i="1"/>
  <c r="U134" i="1"/>
  <c r="M144" i="1"/>
  <c r="Q159" i="1"/>
  <c r="P161" i="1"/>
  <c r="M161" i="1"/>
  <c r="N161" i="1" s="1"/>
  <c r="Q163" i="1"/>
  <c r="S168" i="1"/>
  <c r="U180" i="1"/>
  <c r="W182" i="1"/>
  <c r="U182" i="1"/>
  <c r="M184" i="1"/>
  <c r="W192" i="1"/>
  <c r="K219" i="1"/>
  <c r="K214" i="1"/>
  <c r="K217" i="1"/>
  <c r="Q10" i="1"/>
  <c r="Q18" i="1"/>
  <c r="Q26" i="1"/>
  <c r="Q34" i="1"/>
  <c r="Q42" i="1"/>
  <c r="Q50" i="1"/>
  <c r="Q58" i="1"/>
  <c r="Q66" i="1"/>
  <c r="Q74" i="1"/>
  <c r="Q82" i="1"/>
  <c r="U84" i="1"/>
  <c r="P85" i="1"/>
  <c r="U88" i="1"/>
  <c r="Q91" i="1"/>
  <c r="P112" i="1"/>
  <c r="P136" i="1"/>
  <c r="R146" i="1"/>
  <c r="S146" i="1" s="1"/>
  <c r="Q146" i="1"/>
  <c r="U168" i="1"/>
  <c r="R174" i="1"/>
  <c r="S174" i="1" s="1"/>
  <c r="Q174" i="1"/>
  <c r="Q181" i="1"/>
  <c r="M182" i="1"/>
  <c r="P185" i="1"/>
  <c r="M185" i="1"/>
  <c r="Q187" i="1"/>
  <c r="R202" i="1"/>
  <c r="S202" i="1" s="1"/>
  <c r="Q202" i="1"/>
  <c r="U208" i="1"/>
  <c r="L214" i="1"/>
  <c r="L217" i="1"/>
  <c r="L219" i="1" s="1"/>
  <c r="P5" i="1"/>
  <c r="P13" i="1"/>
  <c r="Q85" i="1"/>
  <c r="M103" i="1"/>
  <c r="Q115" i="1"/>
  <c r="R118" i="1"/>
  <c r="S118" i="1" s="1"/>
  <c r="Q124" i="1"/>
  <c r="U135" i="1"/>
  <c r="R150" i="1"/>
  <c r="S150" i="1" s="1"/>
  <c r="R154" i="1"/>
  <c r="S154" i="1" s="1"/>
  <c r="Q154" i="1"/>
  <c r="R164" i="1"/>
  <c r="S164" i="1" s="1"/>
  <c r="Q164" i="1"/>
  <c r="W168" i="1"/>
  <c r="U196" i="1"/>
  <c r="W198" i="1"/>
  <c r="U198" i="1"/>
  <c r="M200" i="1"/>
  <c r="N200" i="1" s="1"/>
  <c r="W208" i="1"/>
  <c r="M3" i="1"/>
  <c r="Q5" i="1"/>
  <c r="Q13" i="1"/>
  <c r="Q21" i="1"/>
  <c r="Q29" i="1"/>
  <c r="Q37" i="1"/>
  <c r="Q45" i="1"/>
  <c r="Q53" i="1"/>
  <c r="Q61" i="1"/>
  <c r="Q69" i="1"/>
  <c r="Q77" i="1"/>
  <c r="U79" i="1"/>
  <c r="M86" i="1"/>
  <c r="Q98" i="1"/>
  <c r="Q110" i="1"/>
  <c r="S112" i="1"/>
  <c r="S136" i="1"/>
  <c r="N136" i="1" s="1"/>
  <c r="P137" i="1"/>
  <c r="Q147" i="1"/>
  <c r="Q151" i="1"/>
  <c r="W158" i="1"/>
  <c r="R188" i="1"/>
  <c r="S188" i="1" s="1"/>
  <c r="Q188" i="1"/>
  <c r="M198" i="1"/>
  <c r="P201" i="1"/>
  <c r="M201" i="1"/>
  <c r="N201" i="1" s="1"/>
  <c r="Q203" i="1"/>
  <c r="R13" i="1"/>
  <c r="S13" i="1" s="1"/>
  <c r="R94" i="1"/>
  <c r="S94" i="1" s="1"/>
  <c r="U112" i="1"/>
  <c r="P113" i="1"/>
  <c r="U124" i="1"/>
  <c r="P125" i="1"/>
  <c r="W135" i="1"/>
  <c r="U136" i="1"/>
  <c r="U143" i="1"/>
  <c r="U150" i="1"/>
  <c r="Q155" i="1"/>
  <c r="S160" i="1"/>
  <c r="W196" i="1"/>
  <c r="R5" i="1"/>
  <c r="S5" i="1" s="1"/>
  <c r="Q108" i="1"/>
  <c r="M114" i="1"/>
  <c r="U118" i="1"/>
  <c r="Q119" i="1"/>
  <c r="Q125" i="1"/>
  <c r="M126" i="1"/>
  <c r="W136" i="1"/>
  <c r="P145" i="1"/>
  <c r="U160" i="1"/>
  <c r="R166" i="1"/>
  <c r="S166" i="1" s="1"/>
  <c r="Q166" i="1"/>
  <c r="U172" i="1"/>
  <c r="S177" i="1"/>
  <c r="Q191" i="1"/>
  <c r="R190" i="1"/>
  <c r="S190" i="1" s="1"/>
  <c r="Q190" i="1"/>
  <c r="R204" i="1"/>
  <c r="S204" i="1" s="1"/>
  <c r="Q204" i="1"/>
  <c r="Q90" i="1"/>
  <c r="R122" i="1"/>
  <c r="S122" i="1" s="1"/>
  <c r="Q122" i="1"/>
  <c r="Q134" i="1"/>
  <c r="M140" i="1"/>
  <c r="N140" i="1" s="1"/>
  <c r="U144" i="1"/>
  <c r="U151" i="1"/>
  <c r="R156" i="1"/>
  <c r="S156" i="1" s="1"/>
  <c r="Q156" i="1"/>
  <c r="W160" i="1"/>
  <c r="Q173" i="1"/>
  <c r="R178" i="1"/>
  <c r="S178" i="1" s="1"/>
  <c r="N178" i="1" s="1"/>
  <c r="Q178" i="1"/>
  <c r="U184" i="1"/>
  <c r="M188" i="1"/>
  <c r="Q43" i="1"/>
  <c r="Q51" i="1"/>
  <c r="Q67" i="1"/>
  <c r="Q75" i="1"/>
  <c r="Q83" i="1"/>
  <c r="R86" i="1"/>
  <c r="S86" i="1" s="1"/>
  <c r="M105" i="1"/>
  <c r="N105" i="1" s="1"/>
  <c r="U108" i="1"/>
  <c r="P109" i="1"/>
  <c r="P120" i="1"/>
  <c r="W144" i="1"/>
  <c r="S152" i="1"/>
  <c r="P153" i="1"/>
  <c r="W172" i="1"/>
  <c r="M176" i="1"/>
  <c r="N176" i="1" s="1"/>
  <c r="W184" i="1"/>
  <c r="S193" i="1"/>
  <c r="Q207" i="1"/>
  <c r="R206" i="1"/>
  <c r="S206" i="1" s="1"/>
  <c r="Q206" i="1"/>
  <c r="M92" i="1"/>
  <c r="N92" i="1" s="1"/>
  <c r="R106" i="1"/>
  <c r="S106" i="1" s="1"/>
  <c r="Q106" i="1"/>
  <c r="Q109" i="1"/>
  <c r="M116" i="1"/>
  <c r="N116" i="1" s="1"/>
  <c r="Q132" i="1"/>
  <c r="M148" i="1"/>
  <c r="W151" i="1"/>
  <c r="Q175" i="1"/>
  <c r="P177" i="1"/>
  <c r="M177" i="1"/>
  <c r="R194" i="1"/>
  <c r="S194" i="1" s="1"/>
  <c r="N194" i="1" s="1"/>
  <c r="Q194" i="1"/>
  <c r="U200" i="1"/>
  <c r="Q211" i="1"/>
  <c r="Q212" i="1"/>
  <c r="Q210" i="1"/>
  <c r="Q213" i="1"/>
  <c r="N58" i="3" l="1"/>
  <c r="N179" i="4"/>
  <c r="N212" i="1"/>
  <c r="N48" i="1"/>
  <c r="N117" i="4"/>
  <c r="N127" i="3"/>
  <c r="N10" i="2"/>
  <c r="N121" i="1"/>
  <c r="N169" i="4"/>
  <c r="N138" i="2"/>
  <c r="N36" i="1"/>
  <c r="N100" i="4"/>
  <c r="N156" i="4"/>
  <c r="N173" i="4"/>
  <c r="N98" i="2"/>
  <c r="N76" i="1"/>
  <c r="N68" i="1"/>
  <c r="N153" i="2"/>
  <c r="N161" i="2"/>
  <c r="N49" i="1"/>
  <c r="N46" i="1"/>
  <c r="N138" i="1"/>
  <c r="N154" i="2"/>
  <c r="N57" i="1"/>
  <c r="N148" i="4"/>
  <c r="N27" i="1"/>
  <c r="N205" i="3"/>
  <c r="N60" i="1"/>
  <c r="N29" i="3"/>
  <c r="N41" i="1"/>
  <c r="N135" i="3"/>
  <c r="N30" i="3"/>
  <c r="N24" i="3"/>
  <c r="N144" i="3"/>
  <c r="N80" i="3"/>
  <c r="N48" i="2"/>
  <c r="N94" i="2"/>
  <c r="N29" i="1"/>
  <c r="N68" i="3"/>
  <c r="N81" i="3"/>
  <c r="N68" i="2"/>
  <c r="N142" i="3"/>
  <c r="N178" i="4"/>
  <c r="N156" i="2"/>
  <c r="N195" i="3"/>
  <c r="N140" i="4"/>
  <c r="N147" i="3"/>
  <c r="N129" i="4"/>
  <c r="N133" i="3"/>
  <c r="N212" i="3"/>
  <c r="N163" i="2"/>
  <c r="N197" i="3"/>
  <c r="N173" i="1"/>
  <c r="N124" i="4"/>
  <c r="N211" i="2"/>
  <c r="N190" i="1"/>
  <c r="N37" i="3"/>
  <c r="N167" i="4"/>
  <c r="N70" i="2"/>
  <c r="N130" i="4"/>
  <c r="N114" i="3"/>
  <c r="N61" i="1"/>
  <c r="N90" i="2"/>
  <c r="N86" i="2"/>
  <c r="N136" i="4"/>
  <c r="N162" i="4"/>
  <c r="N147" i="4"/>
  <c r="N175" i="4"/>
  <c r="N24" i="1"/>
  <c r="N71" i="2"/>
  <c r="N93" i="3"/>
  <c r="N95" i="2"/>
  <c r="N38" i="1"/>
  <c r="N35" i="3"/>
  <c r="N207" i="2"/>
  <c r="N158" i="4"/>
  <c r="N104" i="1"/>
  <c r="N34" i="3"/>
  <c r="N64" i="2"/>
  <c r="N116" i="2"/>
  <c r="N25" i="1"/>
  <c r="N39" i="3"/>
  <c r="N197" i="1"/>
  <c r="N186" i="4"/>
  <c r="N134" i="1"/>
  <c r="N161" i="4"/>
  <c r="N15" i="2"/>
  <c r="N181" i="2"/>
  <c r="N160" i="2"/>
  <c r="N171" i="1"/>
  <c r="N108" i="3"/>
  <c r="N72" i="1"/>
  <c r="N137" i="2"/>
  <c r="N60" i="2"/>
  <c r="N51" i="1"/>
  <c r="N109" i="1"/>
  <c r="N208" i="3"/>
  <c r="N154" i="4"/>
  <c r="N118" i="3"/>
  <c r="N151" i="1"/>
  <c r="N52" i="1"/>
  <c r="N39" i="1"/>
  <c r="N95" i="3"/>
  <c r="N102" i="4"/>
  <c r="N152" i="4"/>
  <c r="X142" i="3"/>
  <c r="N202" i="3"/>
  <c r="N34" i="2"/>
  <c r="N126" i="1"/>
  <c r="N213" i="1"/>
  <c r="N17" i="1"/>
  <c r="N145" i="3"/>
  <c r="N156" i="3"/>
  <c r="N177" i="3"/>
  <c r="N211" i="1"/>
  <c r="N116" i="3"/>
  <c r="N172" i="2"/>
  <c r="N146" i="2"/>
  <c r="N150" i="3"/>
  <c r="N152" i="2"/>
  <c r="N197" i="4"/>
  <c r="N113" i="4"/>
  <c r="N115" i="2"/>
  <c r="N173" i="3"/>
  <c r="N7" i="1"/>
  <c r="N168" i="4"/>
  <c r="N106" i="1"/>
  <c r="N141" i="2"/>
  <c r="N64" i="3"/>
  <c r="N72" i="3"/>
  <c r="N194" i="3"/>
  <c r="N134" i="3"/>
  <c r="N129" i="2"/>
  <c r="N9" i="1"/>
  <c r="N16" i="2"/>
  <c r="N166" i="1"/>
  <c r="N22" i="2"/>
  <c r="N47" i="3"/>
  <c r="N157" i="1"/>
  <c r="N77" i="2"/>
  <c r="N210" i="2"/>
  <c r="N178" i="3"/>
  <c r="N175" i="3"/>
  <c r="N81" i="2"/>
  <c r="N106" i="3"/>
  <c r="N28" i="1"/>
  <c r="N23" i="2"/>
  <c r="N100" i="3"/>
  <c r="N166" i="4"/>
  <c r="N154" i="3"/>
  <c r="N146" i="4"/>
  <c r="N37" i="2"/>
  <c r="N107" i="1"/>
  <c r="N129" i="3"/>
  <c r="N113" i="3"/>
  <c r="N70" i="1"/>
  <c r="N157" i="4"/>
  <c r="N179" i="1"/>
  <c r="N54" i="1"/>
  <c r="N208" i="4"/>
  <c r="N164" i="1"/>
  <c r="N202" i="1"/>
  <c r="N141" i="1"/>
  <c r="N130" i="1"/>
  <c r="N71" i="3"/>
  <c r="N170" i="2"/>
  <c r="N122" i="3"/>
  <c r="N91" i="3"/>
  <c r="N145" i="1"/>
  <c r="N38" i="3"/>
  <c r="N188" i="3"/>
  <c r="N151" i="4"/>
  <c r="N121" i="3"/>
  <c r="N107" i="3"/>
  <c r="N127" i="1"/>
  <c r="N103" i="3"/>
  <c r="N87" i="1"/>
  <c r="N104" i="3"/>
  <c r="N8" i="2"/>
  <c r="N65" i="2"/>
  <c r="N26" i="3"/>
  <c r="N127" i="4"/>
  <c r="N103" i="4"/>
  <c r="N80" i="2"/>
  <c r="N192" i="2"/>
  <c r="N124" i="1"/>
  <c r="N131" i="3"/>
  <c r="N28" i="3"/>
  <c r="N191" i="1"/>
  <c r="N58" i="1"/>
  <c r="N148" i="2"/>
  <c r="N140" i="2"/>
  <c r="N112" i="3"/>
  <c r="N208" i="1"/>
  <c r="N8" i="1"/>
  <c r="N36" i="2"/>
  <c r="N19" i="3"/>
  <c r="N155" i="1"/>
  <c r="N135" i="4"/>
  <c r="N185" i="1"/>
  <c r="N159" i="3"/>
  <c r="N102" i="3"/>
  <c r="N115" i="1"/>
  <c r="N155" i="4"/>
  <c r="N133" i="1"/>
  <c r="N164" i="2"/>
  <c r="N33" i="3"/>
  <c r="N119" i="2"/>
  <c r="N139" i="3"/>
  <c r="N147" i="2"/>
  <c r="X38" i="3"/>
  <c r="N101" i="2"/>
  <c r="N126" i="2"/>
  <c r="N115" i="3"/>
  <c r="N51" i="3"/>
  <c r="N165" i="4"/>
  <c r="N190" i="4"/>
  <c r="N122" i="1"/>
  <c r="N65" i="3"/>
  <c r="N165" i="2"/>
  <c r="N30" i="1"/>
  <c r="N139" i="4"/>
  <c r="N105" i="4"/>
  <c r="N101" i="4"/>
  <c r="N118" i="2"/>
  <c r="N4" i="2"/>
  <c r="N183" i="4"/>
  <c r="N177" i="4"/>
  <c r="N161" i="3"/>
  <c r="N208" i="2"/>
  <c r="N87" i="3"/>
  <c r="N79" i="1"/>
  <c r="N148" i="3"/>
  <c r="N45" i="2"/>
  <c r="N162" i="3"/>
  <c r="N108" i="4"/>
  <c r="N20" i="1"/>
  <c r="N210" i="4"/>
  <c r="N182" i="2"/>
  <c r="N121" i="4"/>
  <c r="N130" i="2"/>
  <c r="N97" i="2"/>
  <c r="N201" i="4"/>
  <c r="N195" i="1"/>
  <c r="H224" i="4"/>
  <c r="N150" i="4"/>
  <c r="N81" i="1"/>
  <c r="N155" i="3"/>
  <c r="N94" i="3"/>
  <c r="N53" i="2"/>
  <c r="N181" i="4"/>
  <c r="N29" i="2"/>
  <c r="N60" i="3"/>
  <c r="K223" i="2"/>
  <c r="H223" i="2" s="1"/>
  <c r="N74" i="2"/>
  <c r="N124" i="2"/>
  <c r="N109" i="2"/>
  <c r="N23" i="1"/>
  <c r="N143" i="2"/>
  <c r="N85" i="3"/>
  <c r="N200" i="2"/>
  <c r="N30" i="2"/>
  <c r="N14" i="1"/>
  <c r="N145" i="4"/>
  <c r="N125" i="3"/>
  <c r="N159" i="1"/>
  <c r="N109" i="4"/>
  <c r="N170" i="4"/>
  <c r="N134" i="4"/>
  <c r="N196" i="4"/>
  <c r="N142" i="4"/>
  <c r="N79" i="2"/>
  <c r="N17" i="3"/>
  <c r="N107" i="4"/>
  <c r="N176" i="4"/>
  <c r="N5" i="1"/>
  <c r="N163" i="3"/>
  <c r="N97" i="1"/>
  <c r="N167" i="1"/>
  <c r="N157" i="2"/>
  <c r="N116" i="4"/>
  <c r="N160" i="3"/>
  <c r="N204" i="3"/>
  <c r="N141" i="3"/>
  <c r="N52" i="3"/>
  <c r="N148" i="1"/>
  <c r="N177" i="2"/>
  <c r="N105" i="2"/>
  <c r="N144" i="2"/>
  <c r="N173" i="2"/>
  <c r="N125" i="2"/>
  <c r="N128" i="3"/>
  <c r="N195" i="4"/>
  <c r="N19" i="1"/>
  <c r="N192" i="4"/>
  <c r="N122" i="2"/>
  <c r="N203" i="1"/>
  <c r="N200" i="4"/>
  <c r="N209" i="4"/>
  <c r="N158" i="2"/>
  <c r="N69" i="3"/>
  <c r="N80" i="1"/>
  <c r="N178" i="2"/>
  <c r="N50" i="3"/>
  <c r="N111" i="2"/>
  <c r="N153" i="1"/>
  <c r="N191" i="3"/>
  <c r="N28" i="2"/>
  <c r="N117" i="3"/>
  <c r="N91" i="2"/>
  <c r="N204" i="1"/>
  <c r="N132" i="2"/>
  <c r="N168" i="2"/>
  <c r="N69" i="1"/>
  <c r="N175" i="1"/>
  <c r="N111" i="3"/>
  <c r="N183" i="3"/>
  <c r="N11" i="2"/>
  <c r="R225" i="3"/>
  <c r="N120" i="1"/>
  <c r="N102" i="2"/>
  <c r="N6" i="1"/>
  <c r="N39" i="2"/>
  <c r="N190" i="3"/>
  <c r="N172" i="4"/>
  <c r="J225" i="3"/>
  <c r="N89" i="2"/>
  <c r="N207" i="4"/>
  <c r="N154" i="1"/>
  <c r="N185" i="2"/>
  <c r="N163" i="1"/>
  <c r="N203" i="4"/>
  <c r="N122" i="4"/>
  <c r="N202" i="2"/>
  <c r="H226" i="4"/>
  <c r="N26" i="2"/>
  <c r="N210" i="3"/>
  <c r="N78" i="3"/>
  <c r="N166" i="2"/>
  <c r="N62" i="3"/>
  <c r="N160" i="4"/>
  <c r="N212" i="4"/>
  <c r="N143" i="4"/>
  <c r="N149" i="4"/>
  <c r="N120" i="4"/>
  <c r="N121" i="2"/>
  <c r="N201" i="2"/>
  <c r="N5" i="2"/>
  <c r="N187" i="3"/>
  <c r="N189" i="2"/>
  <c r="N101" i="1"/>
  <c r="N191" i="2"/>
  <c r="N110" i="4"/>
  <c r="R223" i="1"/>
  <c r="N180" i="1"/>
  <c r="N104" i="2"/>
  <c r="N112" i="2"/>
  <c r="N127" i="2"/>
  <c r="N132" i="1"/>
  <c r="N75" i="3"/>
  <c r="N205" i="1"/>
  <c r="N147" i="1"/>
  <c r="N77" i="1"/>
  <c r="N143" i="3"/>
  <c r="N93" i="2"/>
  <c r="N67" i="1"/>
  <c r="N108" i="1"/>
  <c r="N195" i="2"/>
  <c r="N171" i="2"/>
  <c r="N18" i="1"/>
  <c r="N174" i="4"/>
  <c r="N199" i="4"/>
  <c r="N126" i="4"/>
  <c r="M223" i="2"/>
  <c r="N193" i="2"/>
  <c r="N162" i="1"/>
  <c r="N43" i="3"/>
  <c r="N138" i="4"/>
  <c r="N117" i="1"/>
  <c r="N20" i="3"/>
  <c r="N35" i="1"/>
  <c r="N137" i="4"/>
  <c r="N73" i="3"/>
  <c r="Q222" i="2"/>
  <c r="N32" i="3"/>
  <c r="N210" i="1"/>
  <c r="J222" i="4"/>
  <c r="N125" i="4"/>
  <c r="N174" i="1"/>
  <c r="N206" i="1"/>
  <c r="N112" i="1"/>
  <c r="N84" i="1"/>
  <c r="N117" i="2"/>
  <c r="N133" i="2"/>
  <c r="N61" i="2"/>
  <c r="N55" i="1"/>
  <c r="N46" i="3"/>
  <c r="N174" i="3"/>
  <c r="N172" i="3"/>
  <c r="N169" i="3"/>
  <c r="N70" i="3"/>
  <c r="N132" i="4"/>
  <c r="N212" i="2"/>
  <c r="N52" i="2"/>
  <c r="N187" i="2"/>
  <c r="N203" i="2"/>
  <c r="N184" i="4"/>
  <c r="N193" i="4"/>
  <c r="N76" i="2"/>
  <c r="N106" i="4"/>
  <c r="N83" i="1"/>
  <c r="N189" i="3"/>
  <c r="N119" i="4"/>
  <c r="N165" i="1"/>
  <c r="N128" i="1"/>
  <c r="N99" i="1"/>
  <c r="N186" i="2"/>
  <c r="N18" i="2"/>
  <c r="H222" i="4"/>
  <c r="N149" i="1"/>
  <c r="N157" i="3"/>
  <c r="N64" i="1"/>
  <c r="N164" i="3"/>
  <c r="N207" i="3"/>
  <c r="N194" i="4"/>
  <c r="N152" i="1"/>
  <c r="N184" i="1"/>
  <c r="N152" i="3"/>
  <c r="N176" i="3"/>
  <c r="N187" i="1"/>
  <c r="N120" i="2"/>
  <c r="N115" i="4"/>
  <c r="N133" i="4"/>
  <c r="N163" i="4"/>
  <c r="N205" i="2"/>
  <c r="N201" i="3"/>
  <c r="N90" i="3"/>
  <c r="N114" i="4"/>
  <c r="N105" i="3"/>
  <c r="N126" i="3"/>
  <c r="R222" i="4"/>
  <c r="N167" i="2"/>
  <c r="N206" i="2"/>
  <c r="N123" i="2"/>
  <c r="M222" i="2"/>
  <c r="N13" i="2"/>
  <c r="N185" i="3"/>
  <c r="N62" i="2"/>
  <c r="N128" i="4"/>
  <c r="N112" i="4"/>
  <c r="N20" i="2"/>
  <c r="N174" i="2"/>
  <c r="N66" i="3"/>
  <c r="N16" i="1"/>
  <c r="N13" i="1"/>
  <c r="N103" i="2"/>
  <c r="N98" i="3"/>
  <c r="N181" i="3"/>
  <c r="N205" i="4"/>
  <c r="N77" i="3"/>
  <c r="N74" i="3"/>
  <c r="N9" i="2"/>
  <c r="N26" i="1"/>
  <c r="N54" i="2"/>
  <c r="N196" i="1"/>
  <c r="N101" i="3"/>
  <c r="W217" i="2"/>
  <c r="V217" i="2" s="1"/>
  <c r="N184" i="2"/>
  <c r="N125" i="1"/>
  <c r="N33" i="2"/>
  <c r="N43" i="1"/>
  <c r="N18" i="3"/>
  <c r="N198" i="3"/>
  <c r="N165" i="3"/>
  <c r="N144" i="4"/>
  <c r="N204" i="2"/>
  <c r="N109" i="3"/>
  <c r="N211" i="3"/>
  <c r="N99" i="2"/>
  <c r="R222" i="2"/>
  <c r="N25" i="2"/>
  <c r="X41" i="3"/>
  <c r="N184" i="3"/>
  <c r="N159" i="2"/>
  <c r="N96" i="3"/>
  <c r="N186" i="3"/>
  <c r="N82" i="2"/>
  <c r="N42" i="3"/>
  <c r="N96" i="2"/>
  <c r="N44" i="3"/>
  <c r="N188" i="2"/>
  <c r="N190" i="2"/>
  <c r="N113" i="2"/>
  <c r="N151" i="3"/>
  <c r="N34" i="1"/>
  <c r="N40" i="3"/>
  <c r="N110" i="2"/>
  <c r="N207" i="1"/>
  <c r="N188" i="1"/>
  <c r="N114" i="1"/>
  <c r="N146" i="1"/>
  <c r="N180" i="2"/>
  <c r="N63" i="2"/>
  <c r="N75" i="1"/>
  <c r="N16" i="3"/>
  <c r="N179" i="3"/>
  <c r="N160" i="1"/>
  <c r="N172" i="1"/>
  <c r="N53" i="1"/>
  <c r="Q223" i="2"/>
  <c r="N176" i="2"/>
  <c r="N131" i="2"/>
  <c r="N86" i="3"/>
  <c r="N142" i="2"/>
  <c r="N145" i="2"/>
  <c r="N31" i="3"/>
  <c r="N200" i="3"/>
  <c r="N135" i="1"/>
  <c r="N56" i="1"/>
  <c r="N192" i="3"/>
  <c r="N49" i="2"/>
  <c r="N22" i="3"/>
  <c r="N137" i="3"/>
  <c r="N66" i="2"/>
  <c r="Q223" i="1"/>
  <c r="N114" i="2"/>
  <c r="N149" i="2"/>
  <c r="R223" i="2"/>
  <c r="N150" i="2"/>
  <c r="N182" i="1"/>
  <c r="N84" i="3"/>
  <c r="N134" i="2"/>
  <c r="N6" i="2"/>
  <c r="N95" i="1"/>
  <c r="N46" i="2"/>
  <c r="N106" i="2"/>
  <c r="X99" i="3"/>
  <c r="N99" i="3"/>
  <c r="N25" i="3"/>
  <c r="X25" i="3"/>
  <c r="N194" i="2"/>
  <c r="N27" i="3"/>
  <c r="N179" i="2"/>
  <c r="N57" i="3"/>
  <c r="X57" i="3"/>
  <c r="N167" i="3"/>
  <c r="N153" i="3"/>
  <c r="H224" i="2"/>
  <c r="N24" i="2"/>
  <c r="N197" i="2"/>
  <c r="N88" i="3"/>
  <c r="J222" i="2"/>
  <c r="N56" i="3"/>
  <c r="N203" i="3"/>
  <c r="N42" i="2"/>
  <c r="N55" i="3"/>
  <c r="N48" i="3"/>
  <c r="U217" i="1"/>
  <c r="U219" i="1" s="1"/>
  <c r="T219" i="1" s="1"/>
  <c r="L223" i="1"/>
  <c r="N87" i="2"/>
  <c r="N54" i="3"/>
  <c r="N49" i="3"/>
  <c r="N180" i="3"/>
  <c r="N149" i="3"/>
  <c r="N143" i="1"/>
  <c r="N198" i="1"/>
  <c r="N40" i="1"/>
  <c r="N128" i="2"/>
  <c r="N31" i="1"/>
  <c r="W217" i="1"/>
  <c r="W219" i="1" s="1"/>
  <c r="V219" i="1" s="1"/>
  <c r="L222" i="2"/>
  <c r="N155" i="2"/>
  <c r="N45" i="1"/>
  <c r="N85" i="1"/>
  <c r="N151" i="2"/>
  <c r="N169" i="2"/>
  <c r="N44" i="2"/>
  <c r="W214" i="1"/>
  <c r="V214" i="1" s="1"/>
  <c r="N57" i="2"/>
  <c r="N40" i="2"/>
  <c r="N15" i="1"/>
  <c r="W214" i="2"/>
  <c r="V214" i="2" s="1"/>
  <c r="H226" i="2"/>
  <c r="N55" i="2"/>
  <c r="N213" i="2"/>
  <c r="N119" i="1"/>
  <c r="N196" i="2"/>
  <c r="N72" i="2"/>
  <c r="N45" i="3"/>
  <c r="N103" i="1"/>
  <c r="R217" i="2"/>
  <c r="S217" i="2" s="1"/>
  <c r="N67" i="3"/>
  <c r="N102" i="1"/>
  <c r="N89" i="1"/>
  <c r="N107" i="2"/>
  <c r="N168" i="3"/>
  <c r="N98" i="1"/>
  <c r="N136" i="3"/>
  <c r="U214" i="1"/>
  <c r="T214" i="1" s="1"/>
  <c r="N135" i="2"/>
  <c r="U217" i="2"/>
  <c r="T217" i="2" s="1"/>
  <c r="N111" i="1"/>
  <c r="N120" i="3"/>
  <c r="N36" i="3"/>
  <c r="U214" i="2"/>
  <c r="T214" i="2" s="1"/>
  <c r="R214" i="2"/>
  <c r="N92" i="2"/>
  <c r="N83" i="2"/>
  <c r="N75" i="2"/>
  <c r="N67" i="2"/>
  <c r="M214" i="2"/>
  <c r="N3" i="2"/>
  <c r="N59" i="2"/>
  <c r="N51" i="2"/>
  <c r="N43" i="2"/>
  <c r="Q214" i="2"/>
  <c r="N35" i="2"/>
  <c r="N27" i="2"/>
  <c r="N19" i="2"/>
  <c r="K222" i="2"/>
  <c r="H222" i="2" s="1"/>
  <c r="N86" i="1"/>
  <c r="M223" i="1"/>
  <c r="N144" i="1"/>
  <c r="N169" i="1"/>
  <c r="N209" i="1"/>
  <c r="N168" i="1"/>
  <c r="N177" i="1"/>
  <c r="N150" i="1"/>
  <c r="N193" i="1"/>
  <c r="P214" i="1"/>
  <c r="N118" i="1"/>
  <c r="J223" i="1"/>
  <c r="Q214" i="1"/>
  <c r="N158" i="1"/>
  <c r="R214" i="1"/>
  <c r="R217" i="1"/>
  <c r="S3" i="1"/>
  <c r="N3" i="1" s="1"/>
  <c r="N94" i="1"/>
  <c r="N156" i="1"/>
  <c r="K223" i="1"/>
  <c r="M214" i="1"/>
  <c r="N142" i="1"/>
  <c r="N223" i="2" l="1"/>
  <c r="S223" i="2"/>
  <c r="T217" i="1"/>
  <c r="W219" i="2"/>
  <c r="V219" i="2" s="1"/>
  <c r="V217" i="1"/>
  <c r="U219" i="2"/>
  <c r="T219" i="2" s="1"/>
  <c r="R219" i="2"/>
  <c r="S219" i="2" s="1"/>
  <c r="N214" i="2"/>
  <c r="N219" i="2"/>
  <c r="N222" i="2"/>
  <c r="S222" i="2"/>
  <c r="S214" i="2"/>
  <c r="V225" i="2" s="1"/>
  <c r="R216" i="2"/>
  <c r="N214" i="1"/>
  <c r="N219" i="1"/>
  <c r="S223" i="1"/>
  <c r="N223" i="1"/>
  <c r="S217" i="1"/>
  <c r="Q217" i="1"/>
  <c r="R219" i="1"/>
  <c r="S214" i="1"/>
  <c r="R216" i="1"/>
  <c r="R15" i="3"/>
  <c r="S15" i="3" s="1"/>
  <c r="R14" i="3"/>
  <c r="S14" i="3" s="1"/>
  <c r="R13" i="3"/>
  <c r="R12" i="3"/>
  <c r="R11" i="3"/>
  <c r="S11" i="3" s="1"/>
  <c r="R10" i="3"/>
  <c r="S10" i="3" s="1"/>
  <c r="R9" i="3"/>
  <c r="S9" i="3" s="1"/>
  <c r="R8" i="3"/>
  <c r="S8" i="3" s="1"/>
  <c r="R7" i="3"/>
  <c r="S7" i="3" s="1"/>
  <c r="R6" i="3"/>
  <c r="S6" i="3" s="1"/>
  <c r="R5" i="3"/>
  <c r="R4" i="3"/>
  <c r="R3" i="3"/>
  <c r="R4" i="4"/>
  <c r="S4" i="4" s="1"/>
  <c r="R5" i="4"/>
  <c r="R6" i="4"/>
  <c r="S6" i="4" s="1"/>
  <c r="R7" i="4"/>
  <c r="S7" i="4" s="1"/>
  <c r="R8" i="4"/>
  <c r="S8" i="4" s="1"/>
  <c r="R9" i="4"/>
  <c r="S9" i="4" s="1"/>
  <c r="R10" i="4"/>
  <c r="R11" i="4"/>
  <c r="S11" i="4" s="1"/>
  <c r="R12" i="4"/>
  <c r="S12" i="4" s="1"/>
  <c r="R13" i="4"/>
  <c r="R14" i="4"/>
  <c r="S14" i="4" s="1"/>
  <c r="R15" i="4"/>
  <c r="S15" i="4" s="1"/>
  <c r="R16" i="4"/>
  <c r="S16" i="4" s="1"/>
  <c r="R17" i="4"/>
  <c r="S17" i="4" s="1"/>
  <c r="R18" i="4"/>
  <c r="S18" i="4" s="1"/>
  <c r="R19" i="4"/>
  <c r="S19" i="4" s="1"/>
  <c r="R20" i="4"/>
  <c r="S20" i="4" s="1"/>
  <c r="R21" i="4"/>
  <c r="S21" i="4" s="1"/>
  <c r="R22" i="4"/>
  <c r="R23" i="4"/>
  <c r="S23" i="4" s="1"/>
  <c r="R24" i="4"/>
  <c r="S24" i="4" s="1"/>
  <c r="R25" i="4"/>
  <c r="S25" i="4" s="1"/>
  <c r="R26" i="4"/>
  <c r="S26" i="4" s="1"/>
  <c r="R27" i="4"/>
  <c r="S27" i="4" s="1"/>
  <c r="R28" i="4"/>
  <c r="S28" i="4" s="1"/>
  <c r="R29" i="4"/>
  <c r="S29" i="4" s="1"/>
  <c r="R30" i="4"/>
  <c r="S30" i="4" s="1"/>
  <c r="R31" i="4"/>
  <c r="S31" i="4" s="1"/>
  <c r="R32" i="4"/>
  <c r="S32" i="4" s="1"/>
  <c r="R33" i="4"/>
  <c r="S33" i="4" s="1"/>
  <c r="R34" i="4"/>
  <c r="S34" i="4" s="1"/>
  <c r="R35" i="4"/>
  <c r="S35" i="4" s="1"/>
  <c r="R36" i="4"/>
  <c r="S36" i="4" s="1"/>
  <c r="R37" i="4"/>
  <c r="S37" i="4" s="1"/>
  <c r="R38" i="4"/>
  <c r="S38" i="4" s="1"/>
  <c r="R39" i="4"/>
  <c r="S39" i="4" s="1"/>
  <c r="R40" i="4"/>
  <c r="S40" i="4" s="1"/>
  <c r="R41" i="4"/>
  <c r="S41" i="4" s="1"/>
  <c r="R42" i="4"/>
  <c r="S42" i="4" s="1"/>
  <c r="R43" i="4"/>
  <c r="S43" i="4" s="1"/>
  <c r="R44" i="4"/>
  <c r="S44" i="4" s="1"/>
  <c r="R45" i="4"/>
  <c r="R46" i="4"/>
  <c r="S46" i="4" s="1"/>
  <c r="R47" i="4"/>
  <c r="S47" i="4" s="1"/>
  <c r="R48" i="4"/>
  <c r="S48" i="4" s="1"/>
  <c r="R49" i="4"/>
  <c r="S49" i="4" s="1"/>
  <c r="R50" i="4"/>
  <c r="R51" i="4"/>
  <c r="S51" i="4" s="1"/>
  <c r="R52" i="4"/>
  <c r="S52" i="4" s="1"/>
  <c r="R53" i="4"/>
  <c r="S53" i="4" s="1"/>
  <c r="R54" i="4"/>
  <c r="S54" i="4" s="1"/>
  <c r="R55" i="4"/>
  <c r="R56" i="4"/>
  <c r="S56" i="4" s="1"/>
  <c r="R57" i="4"/>
  <c r="S57" i="4" s="1"/>
  <c r="R58" i="4"/>
  <c r="S58" i="4" s="1"/>
  <c r="R59" i="4"/>
  <c r="R60" i="4"/>
  <c r="S60" i="4" s="1"/>
  <c r="R61" i="4"/>
  <c r="R62" i="4"/>
  <c r="S62" i="4" s="1"/>
  <c r="R63" i="4"/>
  <c r="S63" i="4" s="1"/>
  <c r="R64" i="4"/>
  <c r="R65" i="4"/>
  <c r="S65" i="4" s="1"/>
  <c r="R66" i="4"/>
  <c r="S66" i="4" s="1"/>
  <c r="R67" i="4"/>
  <c r="S67" i="4" s="1"/>
  <c r="R68" i="4"/>
  <c r="S68" i="4" s="1"/>
  <c r="R69" i="4"/>
  <c r="S69" i="4" s="1"/>
  <c r="R70" i="4"/>
  <c r="S70" i="4" s="1"/>
  <c r="R71" i="4"/>
  <c r="S71" i="4" s="1"/>
  <c r="R72" i="4"/>
  <c r="S72" i="4" s="1"/>
  <c r="R73" i="4"/>
  <c r="S73" i="4" s="1"/>
  <c r="R74" i="4"/>
  <c r="S74" i="4" s="1"/>
  <c r="R75" i="4"/>
  <c r="R76" i="4"/>
  <c r="S76" i="4" s="1"/>
  <c r="R77" i="4"/>
  <c r="S77" i="4" s="1"/>
  <c r="R78" i="4"/>
  <c r="S78" i="4" s="1"/>
  <c r="R79" i="4"/>
  <c r="S79" i="4" s="1"/>
  <c r="R80" i="4"/>
  <c r="R81" i="4"/>
  <c r="S81" i="4" s="1"/>
  <c r="R82" i="4"/>
  <c r="S82" i="4" s="1"/>
  <c r="R83" i="4"/>
  <c r="S83" i="4" s="1"/>
  <c r="R84" i="4"/>
  <c r="S84" i="4" s="1"/>
  <c r="R85" i="4"/>
  <c r="R86" i="4"/>
  <c r="S86" i="4" s="1"/>
  <c r="R87" i="4"/>
  <c r="S87" i="4" s="1"/>
  <c r="R88" i="4"/>
  <c r="R89" i="4"/>
  <c r="S89" i="4" s="1"/>
  <c r="R90" i="4"/>
  <c r="S90" i="4" s="1"/>
  <c r="R91" i="4"/>
  <c r="S91" i="4" s="1"/>
  <c r="R92" i="4"/>
  <c r="S92" i="4" s="1"/>
  <c r="R93" i="4"/>
  <c r="S93" i="4" s="1"/>
  <c r="R94" i="4"/>
  <c r="S94" i="4" s="1"/>
  <c r="R95" i="4"/>
  <c r="S95" i="4" s="1"/>
  <c r="R96" i="4"/>
  <c r="S96" i="4" s="1"/>
  <c r="R97" i="4"/>
  <c r="S97" i="4" s="1"/>
  <c r="R98" i="4"/>
  <c r="S98" i="4" s="1"/>
  <c r="R99" i="4"/>
  <c r="R3" i="4"/>
  <c r="L13" i="3"/>
  <c r="L12" i="3"/>
  <c r="L99" i="4"/>
  <c r="L88" i="4"/>
  <c r="L80" i="4"/>
  <c r="L64" i="4"/>
  <c r="L61" i="4"/>
  <c r="L59" i="4"/>
  <c r="L55" i="4"/>
  <c r="L50" i="4"/>
  <c r="Q219" i="2" l="1"/>
  <c r="X97" i="4"/>
  <c r="N97" i="4"/>
  <c r="X81" i="4"/>
  <c r="N81" i="4"/>
  <c r="X65" i="4"/>
  <c r="N65" i="4"/>
  <c r="X49" i="4"/>
  <c r="N49" i="4"/>
  <c r="X33" i="4"/>
  <c r="N33" i="4"/>
  <c r="X17" i="4"/>
  <c r="N17" i="4"/>
  <c r="X98" i="4"/>
  <c r="N98" i="4"/>
  <c r="X96" i="4"/>
  <c r="N96" i="4"/>
  <c r="X48" i="4"/>
  <c r="N48" i="4"/>
  <c r="X32" i="4"/>
  <c r="N32" i="4"/>
  <c r="X16" i="4"/>
  <c r="N16" i="4"/>
  <c r="X95" i="4"/>
  <c r="N95" i="4"/>
  <c r="X79" i="4"/>
  <c r="N79" i="4"/>
  <c r="X63" i="4"/>
  <c r="N63" i="4"/>
  <c r="X47" i="4"/>
  <c r="N47" i="4"/>
  <c r="X31" i="4"/>
  <c r="N31" i="4"/>
  <c r="X15" i="4"/>
  <c r="N15" i="4"/>
  <c r="AK50" i="4"/>
  <c r="U50" i="4"/>
  <c r="L219" i="4"/>
  <c r="P225" i="4"/>
  <c r="L214" i="4"/>
  <c r="L255" i="4"/>
  <c r="L257" i="4" s="1"/>
  <c r="W50" i="4"/>
  <c r="X94" i="4"/>
  <c r="N94" i="4"/>
  <c r="X78" i="4"/>
  <c r="N78" i="4"/>
  <c r="X62" i="4"/>
  <c r="N62" i="4"/>
  <c r="X46" i="4"/>
  <c r="N46" i="4"/>
  <c r="X30" i="4"/>
  <c r="N30" i="4"/>
  <c r="X14" i="4"/>
  <c r="N14" i="4"/>
  <c r="AK55" i="4"/>
  <c r="W55" i="4"/>
  <c r="U55" i="4"/>
  <c r="X93" i="4"/>
  <c r="N93" i="4"/>
  <c r="X77" i="4"/>
  <c r="N77" i="4"/>
  <c r="AE156" i="4"/>
  <c r="S45" i="4"/>
  <c r="X29" i="4"/>
  <c r="N29" i="4"/>
  <c r="AE154" i="4"/>
  <c r="S13" i="4"/>
  <c r="X12" i="4"/>
  <c r="N12" i="4"/>
  <c r="X91" i="4"/>
  <c r="N91" i="4"/>
  <c r="AE157" i="4"/>
  <c r="S75" i="4"/>
  <c r="X43" i="4"/>
  <c r="N43" i="4"/>
  <c r="X27" i="4"/>
  <c r="N27" i="4"/>
  <c r="X11" i="4"/>
  <c r="N11" i="4"/>
  <c r="X90" i="4"/>
  <c r="N90" i="4"/>
  <c r="X74" i="4"/>
  <c r="N74" i="4"/>
  <c r="X58" i="4"/>
  <c r="N58" i="4"/>
  <c r="X42" i="4"/>
  <c r="N42" i="4"/>
  <c r="X26" i="4"/>
  <c r="N26" i="4"/>
  <c r="S10" i="4"/>
  <c r="Q223" i="4"/>
  <c r="U59" i="4"/>
  <c r="AK59" i="4"/>
  <c r="P223" i="4"/>
  <c r="W59" i="4"/>
  <c r="AK61" i="4"/>
  <c r="W61" i="4"/>
  <c r="U61" i="4"/>
  <c r="X73" i="4"/>
  <c r="N73" i="4"/>
  <c r="X57" i="4"/>
  <c r="N57" i="4"/>
  <c r="X41" i="4"/>
  <c r="N41" i="4"/>
  <c r="X25" i="4"/>
  <c r="N25" i="4"/>
  <c r="X9" i="4"/>
  <c r="N9" i="4"/>
  <c r="X76" i="4"/>
  <c r="N76" i="4"/>
  <c r="X89" i="4"/>
  <c r="N89" i="4"/>
  <c r="X56" i="4"/>
  <c r="N56" i="4"/>
  <c r="X40" i="4"/>
  <c r="N40" i="4"/>
  <c r="X24" i="4"/>
  <c r="N24" i="4"/>
  <c r="X8" i="4"/>
  <c r="N8" i="4"/>
  <c r="X28" i="4"/>
  <c r="N28" i="4"/>
  <c r="X71" i="4"/>
  <c r="N71" i="4"/>
  <c r="X39" i="4"/>
  <c r="N39" i="4"/>
  <c r="X23" i="4"/>
  <c r="N23" i="4"/>
  <c r="N7" i="4"/>
  <c r="X7" i="4"/>
  <c r="X60" i="4"/>
  <c r="N60" i="4"/>
  <c r="AK64" i="4"/>
  <c r="W64" i="4"/>
  <c r="U64" i="4"/>
  <c r="X87" i="4"/>
  <c r="N87" i="4"/>
  <c r="X86" i="4"/>
  <c r="N86" i="4"/>
  <c r="X70" i="4"/>
  <c r="N70" i="4"/>
  <c r="X54" i="4"/>
  <c r="N54" i="4"/>
  <c r="X38" i="4"/>
  <c r="N38" i="4"/>
  <c r="AE155" i="4"/>
  <c r="S22" i="4"/>
  <c r="X6" i="4"/>
  <c r="N6" i="4"/>
  <c r="AK80" i="4"/>
  <c r="W80" i="4"/>
  <c r="U80" i="4"/>
  <c r="X72" i="4"/>
  <c r="N72" i="4"/>
  <c r="AE158" i="4"/>
  <c r="S85" i="4"/>
  <c r="X69" i="4"/>
  <c r="N69" i="4"/>
  <c r="X53" i="4"/>
  <c r="N53" i="4"/>
  <c r="X37" i="4"/>
  <c r="N37" i="4"/>
  <c r="X21" i="4"/>
  <c r="N21" i="4"/>
  <c r="S5" i="4"/>
  <c r="M222" i="4"/>
  <c r="Q222" i="4"/>
  <c r="L222" i="4"/>
  <c r="X44" i="4"/>
  <c r="N44" i="4"/>
  <c r="U88" i="4"/>
  <c r="AK88" i="4"/>
  <c r="W88" i="4"/>
  <c r="AK99" i="4"/>
  <c r="U99" i="4"/>
  <c r="W99" i="4"/>
  <c r="R214" i="4"/>
  <c r="R219" i="4"/>
  <c r="S3" i="4"/>
  <c r="Q225" i="4"/>
  <c r="X84" i="4"/>
  <c r="N84" i="4"/>
  <c r="X68" i="4"/>
  <c r="N68" i="4"/>
  <c r="X52" i="4"/>
  <c r="N52" i="4"/>
  <c r="X36" i="4"/>
  <c r="N36" i="4"/>
  <c r="X20" i="4"/>
  <c r="N20" i="4"/>
  <c r="N4" i="4"/>
  <c r="X4" i="4"/>
  <c r="X83" i="4"/>
  <c r="N83" i="4"/>
  <c r="X67" i="4"/>
  <c r="N67" i="4"/>
  <c r="X51" i="4"/>
  <c r="N51" i="4"/>
  <c r="X35" i="4"/>
  <c r="N35" i="4"/>
  <c r="X19" i="4"/>
  <c r="N19" i="4"/>
  <c r="N92" i="4"/>
  <c r="X92" i="4"/>
  <c r="X82" i="4"/>
  <c r="N82" i="4"/>
  <c r="X66" i="4"/>
  <c r="N66" i="4"/>
  <c r="X34" i="4"/>
  <c r="N34" i="4"/>
  <c r="X18" i="4"/>
  <c r="N18" i="4"/>
  <c r="S5" i="3"/>
  <c r="Q223" i="3"/>
  <c r="X6" i="3"/>
  <c r="N6" i="3"/>
  <c r="X8" i="3"/>
  <c r="N8" i="3"/>
  <c r="N9" i="3"/>
  <c r="X9" i="3"/>
  <c r="X10" i="3"/>
  <c r="N10" i="3"/>
  <c r="X11" i="3"/>
  <c r="N11" i="3"/>
  <c r="X14" i="3"/>
  <c r="N14" i="3"/>
  <c r="X15" i="3"/>
  <c r="N15" i="3"/>
  <c r="U12" i="3"/>
  <c r="W12" i="3"/>
  <c r="L214" i="3"/>
  <c r="P222" i="3"/>
  <c r="L217" i="3"/>
  <c r="L219" i="3" s="1"/>
  <c r="U13" i="3"/>
  <c r="W13" i="3"/>
  <c r="P223" i="3"/>
  <c r="R214" i="3"/>
  <c r="R217" i="3"/>
  <c r="S3" i="3"/>
  <c r="Q222" i="3"/>
  <c r="X7" i="3"/>
  <c r="N7" i="3"/>
  <c r="S4" i="3"/>
  <c r="M225" i="3"/>
  <c r="L225" i="3"/>
  <c r="Q225" i="3"/>
  <c r="S219" i="1"/>
  <c r="Q219" i="1"/>
  <c r="X5" i="4" l="1"/>
  <c r="N5" i="4"/>
  <c r="X10" i="4"/>
  <c r="N10" i="4"/>
  <c r="X3" i="4"/>
  <c r="N3" i="4"/>
  <c r="X22" i="4"/>
  <c r="N22" i="4"/>
  <c r="X75" i="4"/>
  <c r="N75" i="4"/>
  <c r="W219" i="4"/>
  <c r="V219" i="4" s="1"/>
  <c r="W255" i="4"/>
  <c r="W214" i="4"/>
  <c r="V214" i="4" s="1"/>
  <c r="R216" i="4"/>
  <c r="J216" i="4"/>
  <c r="L245" i="4"/>
  <c r="L247" i="4" s="1"/>
  <c r="U219" i="4"/>
  <c r="T219" i="4" s="1"/>
  <c r="U255" i="4"/>
  <c r="U214" i="4"/>
  <c r="T214" i="4" s="1"/>
  <c r="X13" i="4"/>
  <c r="N13" i="4"/>
  <c r="X85" i="4"/>
  <c r="N85" i="4"/>
  <c r="X45" i="4"/>
  <c r="N45" i="4"/>
  <c r="X5" i="3"/>
  <c r="N5" i="3"/>
  <c r="X3" i="3"/>
  <c r="N3" i="3"/>
  <c r="R219" i="3"/>
  <c r="R216" i="3"/>
  <c r="W217" i="3"/>
  <c r="W214" i="3"/>
  <c r="V214" i="3" s="1"/>
  <c r="X4" i="3"/>
  <c r="N4" i="3"/>
  <c r="U217" i="3"/>
  <c r="U214" i="3"/>
  <c r="T214" i="3" s="1"/>
  <c r="V255" i="4" l="1"/>
  <c r="W257" i="4"/>
  <c r="V257" i="4" s="1"/>
  <c r="T255" i="4"/>
  <c r="U257" i="4"/>
  <c r="T257" i="4" s="1"/>
  <c r="S222" i="4"/>
  <c r="N222" i="4"/>
  <c r="R218" i="4"/>
  <c r="U224" i="4"/>
  <c r="V217" i="3"/>
  <c r="W219" i="3"/>
  <c r="V219" i="3" s="1"/>
  <c r="T217" i="3"/>
  <c r="U219" i="3"/>
  <c r="T219" i="3" s="1"/>
  <c r="S225" i="3"/>
  <c r="N225" i="3"/>
  <c r="S219" i="3"/>
  <c r="O11" i="2" l="1"/>
  <c r="P11" i="2" s="1"/>
  <c r="AF11" i="2" l="1"/>
  <c r="L223" i="2"/>
  <c r="J223" i="2"/>
  <c r="P214" i="2"/>
  <c r="P217" i="2" s="1"/>
  <c r="O227" i="2" l="1"/>
  <c r="P227" i="2"/>
  <c r="P228" i="2" s="1"/>
  <c r="Q232" i="2" l="1"/>
  <c r="R227" i="2"/>
  <c r="R228" i="2" s="1"/>
  <c r="H227" i="2"/>
  <c r="O228" i="2"/>
  <c r="R232" i="2"/>
  <c r="R231" i="1"/>
  <c r="T228" i="2" l="1"/>
  <c r="S232" i="2"/>
  <c r="J227" i="1"/>
  <c r="J227" i="3"/>
  <c r="J227" i="2"/>
  <c r="N227" i="1" l="1"/>
  <c r="M227" i="1"/>
  <c r="N227" i="2"/>
  <c r="M227" i="2"/>
  <c r="N227" i="3"/>
  <c r="M227" i="3"/>
  <c r="K13" i="3" l="1"/>
  <c r="K12" i="3"/>
  <c r="K99" i="4"/>
  <c r="K80" i="4"/>
  <c r="K64" i="4"/>
  <c r="K55" i="4"/>
  <c r="K50" i="4"/>
  <c r="M50" i="4" l="1"/>
  <c r="K225" i="4"/>
  <c r="O225" i="4"/>
  <c r="P50" i="4"/>
  <c r="S50" i="4"/>
  <c r="X50" i="4" s="1"/>
  <c r="M225" i="4"/>
  <c r="M55" i="4"/>
  <c r="P55" i="4"/>
  <c r="S55" i="4"/>
  <c r="X55" i="4" s="1"/>
  <c r="P64" i="4"/>
  <c r="M64" i="4"/>
  <c r="S64" i="4"/>
  <c r="X64" i="4" s="1"/>
  <c r="P80" i="4"/>
  <c r="M80" i="4"/>
  <c r="S80" i="4"/>
  <c r="X80" i="4" s="1"/>
  <c r="M99" i="4"/>
  <c r="P99" i="4"/>
  <c r="S99" i="4"/>
  <c r="X99" i="4" s="1"/>
  <c r="P12" i="3"/>
  <c r="M12" i="3"/>
  <c r="O222" i="3"/>
  <c r="K222" i="3"/>
  <c r="K214" i="3"/>
  <c r="S214" i="3" s="1"/>
  <c r="K217" i="3"/>
  <c r="M222" i="3"/>
  <c r="S12" i="3"/>
  <c r="X12" i="3" s="1"/>
  <c r="M13" i="3"/>
  <c r="P13" i="3"/>
  <c r="K223" i="3"/>
  <c r="O223" i="3"/>
  <c r="M223" i="3"/>
  <c r="S13" i="3"/>
  <c r="X13" i="3" s="1"/>
  <c r="H225" i="4" l="1"/>
  <c r="N99" i="4"/>
  <c r="N80" i="4"/>
  <c r="N64" i="4"/>
  <c r="N50" i="4"/>
  <c r="R225" i="4"/>
  <c r="N55" i="4"/>
  <c r="J225" i="4"/>
  <c r="L225" i="4"/>
  <c r="J223" i="3"/>
  <c r="L223" i="3"/>
  <c r="N13" i="3"/>
  <c r="R223" i="3"/>
  <c r="K219" i="3"/>
  <c r="Q219" i="3" s="1"/>
  <c r="S217" i="3"/>
  <c r="N12" i="3"/>
  <c r="R222" i="3"/>
  <c r="M214" i="3"/>
  <c r="J222" i="3"/>
  <c r="P214" i="3"/>
  <c r="L222" i="3"/>
  <c r="S225" i="4" l="1"/>
  <c r="N225" i="4"/>
  <c r="N214" i="3"/>
  <c r="N219" i="3"/>
  <c r="S222" i="3"/>
  <c r="N222" i="3"/>
  <c r="N223" i="3"/>
  <c r="S223" i="3"/>
  <c r="K61" i="4" l="1"/>
  <c r="K88" i="4"/>
  <c r="K59" i="4"/>
  <c r="P88" i="4" l="1"/>
  <c r="M88" i="4"/>
  <c r="S88" i="4"/>
  <c r="X88" i="4" s="1"/>
  <c r="M61" i="4"/>
  <c r="P61" i="4"/>
  <c r="S61" i="4"/>
  <c r="X61" i="4" s="1"/>
  <c r="P59" i="4"/>
  <c r="M59" i="4"/>
  <c r="O223" i="4"/>
  <c r="K223" i="4"/>
  <c r="M223" i="4"/>
  <c r="S59" i="4"/>
  <c r="X59" i="4" s="1"/>
  <c r="K255" i="4"/>
  <c r="K219" i="4"/>
  <c r="S219" i="4" s="1"/>
  <c r="K214" i="4"/>
  <c r="H223" i="4" l="1"/>
  <c r="N88" i="4"/>
  <c r="X219" i="4"/>
  <c r="X255" i="4"/>
  <c r="N59" i="4"/>
  <c r="R223" i="4"/>
  <c r="M214" i="4"/>
  <c r="J223" i="4"/>
  <c r="L223" i="4"/>
  <c r="N61" i="4"/>
  <c r="I216" i="4"/>
  <c r="Q218" i="4" s="1"/>
  <c r="K245" i="4"/>
  <c r="K247" i="4" s="1"/>
  <c r="S214" i="4"/>
  <c r="U225" i="4"/>
  <c r="P214" i="4"/>
  <c r="M245" i="4" l="1"/>
  <c r="M247" i="4" s="1"/>
  <c r="O245" i="4"/>
  <c r="O247" i="4" s="1"/>
  <c r="N248" i="4"/>
  <c r="N252" i="4"/>
  <c r="N223" i="4"/>
  <c r="S223" i="4"/>
  <c r="N214" i="4"/>
  <c r="O248" i="4" l="1"/>
  <c r="O252" i="4"/>
  <c r="M252" i="4"/>
  <c r="M248" i="4"/>
  <c r="P247" i="4"/>
  <c r="Q247" i="4" s="1"/>
</calcChain>
</file>

<file path=xl/sharedStrings.xml><?xml version="1.0" encoding="utf-8"?>
<sst xmlns="http://schemas.openxmlformats.org/spreadsheetml/2006/main" count="3400" uniqueCount="273">
  <si>
    <t xml:space="preserve">FAC FOR THE M/O </t>
  </si>
  <si>
    <t>660 MW</t>
  </si>
  <si>
    <t>RAKE NO</t>
  </si>
  <si>
    <t>PO NO</t>
  </si>
  <si>
    <t>RR NO</t>
  </si>
  <si>
    <t>RR DATE</t>
  </si>
  <si>
    <t>Month</t>
  </si>
  <si>
    <t>WAG</t>
  </si>
  <si>
    <t>COMPANY  NAME</t>
  </si>
  <si>
    <t>COLLARY  NAME</t>
  </si>
  <si>
    <t>DIW</t>
  </si>
  <si>
    <t>GRADE</t>
  </si>
  <si>
    <t>RR QTY</t>
  </si>
  <si>
    <t>TPS QTY</t>
  </si>
  <si>
    <t>TL</t>
  </si>
  <si>
    <t>TL AMOUNT</t>
  </si>
  <si>
    <t>BASIC RATE</t>
  </si>
  <si>
    <t>AMT</t>
  </si>
  <si>
    <t>FREIGHT</t>
  </si>
  <si>
    <t>VALUE</t>
  </si>
  <si>
    <t>RECEIPT RATE</t>
  </si>
  <si>
    <t>LEQ</t>
  </si>
  <si>
    <t>LEQ SUM</t>
  </si>
  <si>
    <t>ARB</t>
  </si>
  <si>
    <t>ARB SUM</t>
  </si>
  <si>
    <t>126A</t>
  </si>
  <si>
    <t>BASIC</t>
  </si>
  <si>
    <t>TAX</t>
  </si>
  <si>
    <t>Total Price including Transit Loss</t>
  </si>
  <si>
    <t>Total Price excluding Transit Loss</t>
  </si>
  <si>
    <t>TOTAL AMOUNT</t>
  </si>
  <si>
    <t>TL QTY</t>
  </si>
  <si>
    <t>SECL</t>
  </si>
  <si>
    <t>MCL</t>
  </si>
  <si>
    <t>SCCL</t>
  </si>
  <si>
    <t>WCL</t>
  </si>
  <si>
    <t>NCL</t>
  </si>
  <si>
    <t>WCL ROAD</t>
  </si>
  <si>
    <t>COAL COMPANY</t>
  </si>
  <si>
    <t>SIDDING</t>
  </si>
  <si>
    <t>RATE</t>
  </si>
  <si>
    <t>PPBG1</t>
  </si>
  <si>
    <t>PMBG1</t>
  </si>
  <si>
    <t>MMBD1</t>
  </si>
  <si>
    <t>TL %</t>
  </si>
  <si>
    <t>MMBD</t>
  </si>
  <si>
    <t>143A</t>
  </si>
  <si>
    <t>PPBG</t>
  </si>
  <si>
    <t>PMBG</t>
  </si>
  <si>
    <t>138a</t>
  </si>
  <si>
    <t>210 MW</t>
  </si>
  <si>
    <t>RESULTS</t>
  </si>
  <si>
    <t>Rs./Mkcal</t>
  </si>
  <si>
    <t>Difference</t>
  </si>
  <si>
    <t>LE EQ</t>
  </si>
  <si>
    <t>ULE ARB</t>
  </si>
  <si>
    <t xml:space="preserve">LE EQ GCV </t>
  </si>
  <si>
    <t>ULE ARB GCV</t>
  </si>
  <si>
    <t>rs./Mkcal</t>
  </si>
  <si>
    <t>qty</t>
  </si>
  <si>
    <t>01.07.2022</t>
  </si>
  <si>
    <t>G13</t>
  </si>
  <si>
    <t>RAW MCL</t>
  </si>
  <si>
    <t>09.07.2022</t>
  </si>
  <si>
    <t>BOCM</t>
  </si>
  <si>
    <t>17.07.2022</t>
  </si>
  <si>
    <t>BOCB</t>
  </si>
  <si>
    <t>19.07.2022</t>
  </si>
  <si>
    <t>LOCM</t>
  </si>
  <si>
    <t>BOMB</t>
  </si>
  <si>
    <t>RCR RAKE SECL</t>
  </si>
  <si>
    <t>21.07.2022</t>
  </si>
  <si>
    <t>23.07.2022</t>
  </si>
  <si>
    <t>RCR RAW MCL</t>
  </si>
  <si>
    <t>PISK1</t>
  </si>
  <si>
    <t>25.07.2022</t>
  </si>
  <si>
    <t>26.07.2022</t>
  </si>
  <si>
    <t>KMKA</t>
  </si>
  <si>
    <t>29.07.2022</t>
  </si>
  <si>
    <t>NKCR</t>
  </si>
  <si>
    <t>20.07.2022</t>
  </si>
  <si>
    <t>24.07.2022</t>
  </si>
  <si>
    <t>EARIER CONSIDERED PRACTICE CHANGED AS PER RCD</t>
  </si>
  <si>
    <t>LE eq</t>
  </si>
  <si>
    <t>ULE eq SUM</t>
  </si>
  <si>
    <t>29.06.2022</t>
  </si>
  <si>
    <t>MKCW</t>
  </si>
  <si>
    <t>G10</t>
  </si>
  <si>
    <t>30.06.2022</t>
  </si>
  <si>
    <t>TAE</t>
  </si>
  <si>
    <t>G12</t>
  </si>
  <si>
    <t>GPCK</t>
  </si>
  <si>
    <t>G11</t>
  </si>
  <si>
    <t>PRPI</t>
  </si>
  <si>
    <t>02.07.2022</t>
  </si>
  <si>
    <t>PHEC</t>
  </si>
  <si>
    <t>WANI</t>
  </si>
  <si>
    <t>DSGR</t>
  </si>
  <si>
    <t>03.07.2022</t>
  </si>
  <si>
    <t>04.07.2022</t>
  </si>
  <si>
    <t>05.07.2022</t>
  </si>
  <si>
    <t>PMCJ</t>
  </si>
  <si>
    <t>06.07.2022</t>
  </si>
  <si>
    <t>08.07.2022</t>
  </si>
  <si>
    <t>10.07.2022</t>
  </si>
  <si>
    <t>PAHD</t>
  </si>
  <si>
    <t>G14</t>
  </si>
  <si>
    <t>11.07.2022</t>
  </si>
  <si>
    <t>12.07.2022</t>
  </si>
  <si>
    <t>PGBB</t>
  </si>
  <si>
    <t>13.07.2022</t>
  </si>
  <si>
    <t>14.07.2022</t>
  </si>
  <si>
    <t>15.07.2022</t>
  </si>
  <si>
    <t>16.07.2022</t>
  </si>
  <si>
    <t>18.07.2022</t>
  </si>
  <si>
    <t>22.07.2022</t>
  </si>
  <si>
    <t>27.07.2022</t>
  </si>
  <si>
    <t>30.07.2022</t>
  </si>
  <si>
    <t>210 mw</t>
  </si>
  <si>
    <t>28.07.2022</t>
  </si>
  <si>
    <t>PORT NAME</t>
  </si>
  <si>
    <t>PORT</t>
  </si>
  <si>
    <t>VISAKHAPATNAM PORT</t>
  </si>
  <si>
    <t>VZP</t>
  </si>
  <si>
    <t>KANDLA PORT</t>
  </si>
  <si>
    <t>KPRK</t>
  </si>
  <si>
    <t>07.07.2022</t>
  </si>
  <si>
    <t>28.09.2022</t>
  </si>
  <si>
    <t>30.09.2022</t>
  </si>
  <si>
    <t>01.10.2022</t>
  </si>
  <si>
    <t>02.10.2022</t>
  </si>
  <si>
    <t>03.10.2022</t>
  </si>
  <si>
    <t>HSLH</t>
  </si>
  <si>
    <t>04.10.2022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</si>
  <si>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</si>
  <si>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</si>
  <si>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</si>
  <si>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</si>
  <si>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</si>
  <si>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</si>
  <si>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</si>
  <si>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12.10.2022</t>
  </si>
  <si>
    <t>13.10.2022</t>
  </si>
  <si>
    <t>14.10.2022</t>
  </si>
  <si>
    <t>15.10.2022</t>
  </si>
  <si>
    <t>16.10.2022</t>
  </si>
  <si>
    <t>17.10.2022</t>
  </si>
  <si>
    <t>18.10.2022</t>
  </si>
  <si>
    <t>19.10.2022</t>
  </si>
  <si>
    <t>20.10.2022</t>
  </si>
  <si>
    <t>21.10.2022</t>
  </si>
  <si>
    <t>22.10.2022</t>
  </si>
  <si>
    <t>23.10.2022</t>
  </si>
  <si>
    <t>24.10.2022</t>
  </si>
  <si>
    <t>25.10.2022</t>
  </si>
  <si>
    <t>26.10.2022</t>
  </si>
  <si>
    <t>27.10.2022</t>
  </si>
  <si>
    <t>28.10.2022</t>
  </si>
  <si>
    <t>29.10.2022</t>
  </si>
  <si>
    <t>30.10.2022</t>
  </si>
  <si>
    <t>RAJR</t>
  </si>
  <si>
    <t>138h</t>
  </si>
  <si>
    <t>wash</t>
  </si>
  <si>
    <t>raw</t>
  </si>
  <si>
    <t>29.09.2022</t>
  </si>
  <si>
    <t>CIMFR</t>
  </si>
  <si>
    <t>JRGR</t>
  </si>
  <si>
    <t>OKSR</t>
  </si>
  <si>
    <t>GR MID PT</t>
  </si>
  <si>
    <t>SCRM</t>
  </si>
  <si>
    <t>MSCA</t>
  </si>
  <si>
    <t>LOMB</t>
  </si>
  <si>
    <t>6h</t>
  </si>
  <si>
    <t>28.09.22</t>
  </si>
  <si>
    <t>30.09.22</t>
  </si>
  <si>
    <t>01.10.22</t>
  </si>
  <si>
    <t>04.10.22</t>
  </si>
  <si>
    <t>05.10.22</t>
  </si>
  <si>
    <t>07.10.22</t>
  </si>
  <si>
    <t>11.10.22</t>
  </si>
  <si>
    <t>12.10.22</t>
  </si>
  <si>
    <t>13.10.22</t>
  </si>
  <si>
    <t>15.10.22</t>
  </si>
  <si>
    <t>17.10.22</t>
  </si>
  <si>
    <t>16.10.22</t>
  </si>
  <si>
    <t>18.10.22</t>
  </si>
  <si>
    <t>19.10.22</t>
  </si>
  <si>
    <t>23.10.22</t>
  </si>
  <si>
    <t>24.10.22</t>
  </si>
  <si>
    <t>26.10.22</t>
  </si>
  <si>
    <t>28.10.22</t>
  </si>
  <si>
    <t>06.01.2023</t>
  </si>
  <si>
    <t>MID PT</t>
  </si>
  <si>
    <t>08.01.2023</t>
  </si>
  <si>
    <t xml:space="preserve"> SECL</t>
  </si>
  <si>
    <t>10.01.2023</t>
  </si>
  <si>
    <t>KCHP</t>
  </si>
  <si>
    <t>11.01.2023</t>
  </si>
  <si>
    <t>GXSG</t>
  </si>
  <si>
    <t>14.01.2023</t>
  </si>
  <si>
    <t>26.01.2023</t>
  </si>
  <si>
    <t>SPSG</t>
  </si>
  <si>
    <t>`</t>
  </si>
  <si>
    <t>16.01.2023</t>
  </si>
  <si>
    <t>CIMFR+MID PT</t>
  </si>
  <si>
    <t>IIA</t>
  </si>
  <si>
    <t>22.01.2023</t>
  </si>
  <si>
    <t>23.01.2023</t>
  </si>
  <si>
    <t>27.01.2023</t>
  </si>
  <si>
    <t>30.12.2022</t>
  </si>
  <si>
    <t>28.12.2022</t>
  </si>
  <si>
    <t>31.12.2022</t>
  </si>
  <si>
    <t>07.01.2023</t>
  </si>
  <si>
    <t>29.01.2023</t>
  </si>
  <si>
    <t>02.01.2023</t>
  </si>
  <si>
    <t>15.01.2023</t>
  </si>
  <si>
    <t>19.01.2023</t>
  </si>
  <si>
    <t>20.01.2023</t>
  </si>
  <si>
    <t>03.01.2023</t>
  </si>
  <si>
    <t>05.01.2023</t>
  </si>
  <si>
    <t>01.01.2023</t>
  </si>
  <si>
    <t>29.12.2022</t>
  </si>
  <si>
    <t>04.01.2023</t>
  </si>
  <si>
    <t>13.01.2023</t>
  </si>
  <si>
    <t>24.01.2023</t>
  </si>
  <si>
    <t>28.01.2023</t>
  </si>
  <si>
    <t>09.01.2023</t>
  </si>
  <si>
    <t>12.01.2023</t>
  </si>
  <si>
    <t>17.01.2023</t>
  </si>
  <si>
    <t>18.01.2023</t>
  </si>
  <si>
    <t>RNGS</t>
  </si>
  <si>
    <t>21.01.2023</t>
  </si>
  <si>
    <t>25.01.2023</t>
  </si>
  <si>
    <t>30.01.2023</t>
  </si>
  <si>
    <t>27.12.2022</t>
  </si>
  <si>
    <t>14a</t>
  </si>
  <si>
    <t>14b</t>
  </si>
  <si>
    <t>r</t>
  </si>
  <si>
    <t>w</t>
  </si>
  <si>
    <t>i</t>
  </si>
  <si>
    <t>gross</t>
  </si>
  <si>
    <t>consumption</t>
  </si>
  <si>
    <t>closing physical</t>
  </si>
  <si>
    <t>closing SAP</t>
  </si>
  <si>
    <t>difference</t>
  </si>
  <si>
    <t>135a</t>
  </si>
  <si>
    <t>28.12.22</t>
  </si>
  <si>
    <t>MV THEOMETOR</t>
  </si>
  <si>
    <t>NLK</t>
  </si>
  <si>
    <t>29.12.22</t>
  </si>
  <si>
    <t>27.12.22</t>
  </si>
  <si>
    <t>MV Ocean Jubilee</t>
  </si>
  <si>
    <t>31.12.22</t>
  </si>
  <si>
    <t>30.12.22</t>
  </si>
  <si>
    <t>MV VITA KOUAN</t>
  </si>
  <si>
    <t>02.01.23</t>
  </si>
  <si>
    <t>03.01.23</t>
  </si>
  <si>
    <t>04.01.23</t>
  </si>
  <si>
    <t>06.01.23</t>
  </si>
  <si>
    <t>05.01.23</t>
  </si>
  <si>
    <t>09.01.23</t>
  </si>
  <si>
    <t>11.01.23</t>
  </si>
  <si>
    <t>13.01.23</t>
  </si>
  <si>
    <t>16.01.23</t>
  </si>
  <si>
    <t>18.01.23</t>
  </si>
  <si>
    <t>12.01.23</t>
  </si>
  <si>
    <t>MV Darya Heera</t>
  </si>
  <si>
    <t xml:space="preserve"> MV KHADEEJAH JAHAN II </t>
  </si>
  <si>
    <t>22.01.23</t>
  </si>
  <si>
    <t>23.01.23</t>
  </si>
  <si>
    <t>10.01.23</t>
  </si>
  <si>
    <t>24.01.23</t>
  </si>
  <si>
    <t>25.01.23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</si>
</sst>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[$-14009]dd/mm/yyyy;@"/>
    <numFmt numFmtId="166" formatCode="#,##0.000"/>
    <numFmt numFmtId="167" formatCode="0.0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b/>
      <sz val="9"/>
      <name val="Calibri"/>
      <family val="2"/>
    </font>
    <font>
      <b/>
      <sz val="9"/>
      <name val="Arial"/>
      <family val="2"/>
    </font>
    <font>
      <b/>
      <sz val="9"/>
      <color indexed="8"/>
      <name val="Calibri"/>
      <family val="2"/>
    </font>
    <font>
      <b/>
      <sz val="9"/>
      <name val="Aptos Narrow"/>
      <family val="2"/>
      <scheme val="minor"/>
    </font>
    <font>
      <b/>
      <sz val="10"/>
      <name val="Arial"/>
      <family val="2"/>
    </font>
    <font>
      <sz val="9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indexed="8"/>
      <name val="Aptos Narrow"/>
      <family val="2"/>
      <scheme val="minor"/>
    </font>
    <font>
      <b/>
      <sz val="11"/>
      <color indexed="8"/>
      <name val="Calibri"/>
      <family val="2"/>
    </font>
    <font>
      <sz val="9"/>
      <color indexed="8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sz val="9"/>
      <color rgb="FFFF0000"/>
      <name val="Aptos Narrow"/>
      <family val="2"/>
      <scheme val="minor"/>
    </font>
    <font>
      <b/>
      <sz val="16"/>
      <name val="Calibri"/>
      <family val="2"/>
    </font>
    <font>
      <b/>
      <sz val="11"/>
      <color rgb="FF00B0F0"/>
      <name val="Aptos Narrow"/>
      <family val="2"/>
      <scheme val="minor"/>
    </font>
    <font>
      <b/>
      <sz val="12"/>
      <color rgb="FF0070C0"/>
      <name val="Aptos Narrow"/>
      <family val="2"/>
      <scheme val="minor"/>
    </font>
    <font>
      <b/>
      <sz val="12"/>
      <color theme="9"/>
      <name val="Aptos Narrow"/>
      <family val="2"/>
      <scheme val="minor"/>
    </font>
    <font>
      <b/>
      <sz val="12"/>
      <color theme="9" tint="-0.249977111117893"/>
      <name val="Aptos Narrow"/>
      <family val="2"/>
      <scheme val="minor"/>
    </font>
    <font>
      <b/>
      <sz val="12"/>
      <color rgb="FF00B0F0"/>
      <name val="Aptos Narrow"/>
      <family val="2"/>
      <scheme val="minor"/>
    </font>
    <font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9"/>
      <color rgb="FF0070C0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10E0BD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0" fontId="4" fillId="0" borderId="0"/>
  </cellStyleXfs>
  <cellXfs count="289">
    <xf numFmtId="0" fontId="0" fillId="0" borderId="0" xfId="0"/>
    <xf numFmtId="0" fontId="5" fillId="0" borderId="1" xfId="1" applyFont="1" applyBorder="1" applyAlignment="1">
      <alignment horizontal="center"/>
    </xf>
    <xf numFmtId="17" fontId="6" fillId="0" borderId="0" xfId="2" applyNumberFormat="1" applyFont="1" applyAlignment="1">
      <alignment horizontal="center"/>
    </xf>
    <xf numFmtId="0" fontId="5" fillId="0" borderId="0" xfId="1" applyFont="1"/>
    <xf numFmtId="2" fontId="5" fillId="0" borderId="0" xfId="1" applyNumberFormat="1" applyFont="1"/>
    <xf numFmtId="0" fontId="7" fillId="0" borderId="0" xfId="1" applyFont="1"/>
    <xf numFmtId="0" fontId="8" fillId="0" borderId="2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17" fontId="8" fillId="0" borderId="2" xfId="2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8" fillId="0" borderId="2" xfId="1" applyFont="1" applyBorder="1" applyAlignment="1">
      <alignment horizontal="left"/>
    </xf>
    <xf numFmtId="0" fontId="10" fillId="0" borderId="2" xfId="2" applyFont="1" applyBorder="1"/>
    <xf numFmtId="17" fontId="10" fillId="0" borderId="2" xfId="2" applyNumberFormat="1" applyFont="1" applyBorder="1"/>
    <xf numFmtId="2" fontId="10" fillId="0" borderId="2" xfId="2" applyNumberFormat="1" applyFont="1" applyBorder="1"/>
    <xf numFmtId="2" fontId="11" fillId="0" borderId="2" xfId="0" applyNumberFormat="1" applyFont="1" applyBorder="1"/>
    <xf numFmtId="0" fontId="3" fillId="0" borderId="3" xfId="0" applyFont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4" borderId="2" xfId="1" applyFont="1" applyFill="1" applyBorder="1" applyAlignment="1">
      <alignment horizontal="left"/>
    </xf>
    <xf numFmtId="0" fontId="8" fillId="5" borderId="2" xfId="1" applyFont="1" applyFill="1" applyBorder="1" applyAlignment="1">
      <alignment horizontal="left"/>
    </xf>
    <xf numFmtId="0" fontId="12" fillId="0" borderId="2" xfId="1" applyFont="1" applyBorder="1" applyAlignment="1">
      <alignment horizontal="left"/>
    </xf>
    <xf numFmtId="0" fontId="8" fillId="0" borderId="2" xfId="2" applyFont="1" applyBorder="1"/>
    <xf numFmtId="0" fontId="12" fillId="0" borderId="2" xfId="1" applyFont="1" applyBorder="1"/>
    <xf numFmtId="2" fontId="8" fillId="0" borderId="2" xfId="2" applyNumberFormat="1" applyFont="1" applyBorder="1"/>
    <xf numFmtId="2" fontId="12" fillId="0" borderId="2" xfId="1" applyNumberFormat="1" applyFont="1" applyBorder="1"/>
    <xf numFmtId="1" fontId="8" fillId="0" borderId="2" xfId="2" applyNumberFormat="1" applyFont="1" applyBorder="1"/>
    <xf numFmtId="0" fontId="13" fillId="0" borderId="0" xfId="1" applyFont="1"/>
    <xf numFmtId="0" fontId="10" fillId="0" borderId="0" xfId="1" applyFont="1"/>
    <xf numFmtId="0" fontId="10" fillId="0" borderId="0" xfId="1" applyFont="1" applyAlignment="1">
      <alignment horizontal="left"/>
    </xf>
    <xf numFmtId="1" fontId="10" fillId="0" borderId="0" xfId="1" applyNumberFormat="1" applyFont="1"/>
    <xf numFmtId="164" fontId="10" fillId="0" borderId="0" xfId="1" applyNumberFormat="1" applyFont="1"/>
    <xf numFmtId="2" fontId="10" fillId="0" borderId="0" xfId="1" applyNumberFormat="1" applyFont="1"/>
    <xf numFmtId="0" fontId="4" fillId="0" borderId="0" xfId="1"/>
    <xf numFmtId="2" fontId="4" fillId="0" borderId="0" xfId="1" applyNumberFormat="1"/>
    <xf numFmtId="0" fontId="14" fillId="0" borderId="0" xfId="1" applyFont="1"/>
    <xf numFmtId="0" fontId="14" fillId="0" borderId="0" xfId="1" applyFont="1" applyAlignment="1">
      <alignment horizontal="left"/>
    </xf>
    <xf numFmtId="1" fontId="14" fillId="0" borderId="0" xfId="1" applyNumberFormat="1" applyFont="1"/>
    <xf numFmtId="2" fontId="14" fillId="0" borderId="0" xfId="1" applyNumberFormat="1" applyFont="1"/>
    <xf numFmtId="164" fontId="14" fillId="0" borderId="0" xfId="1" applyNumberFormat="1" applyFont="1"/>
    <xf numFmtId="0" fontId="4" fillId="0" borderId="0" xfId="1" applyAlignment="1">
      <alignment horizontal="left"/>
    </xf>
    <xf numFmtId="1" fontId="4" fillId="0" borderId="0" xfId="1" applyNumberFormat="1"/>
    <xf numFmtId="0" fontId="4" fillId="0" borderId="0" xfId="1" applyAlignment="1">
      <alignment horizontal="center" vertical="center"/>
    </xf>
    <xf numFmtId="1" fontId="4" fillId="0" borderId="0" xfId="1" applyNumberFormat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2" fontId="13" fillId="0" borderId="2" xfId="1" applyNumberFormat="1" applyFont="1" applyBorder="1" applyAlignment="1">
      <alignment horizontal="center" vertical="center"/>
    </xf>
    <xf numFmtId="2" fontId="13" fillId="0" borderId="2" xfId="1" applyNumberFormat="1" applyFont="1" applyBorder="1" applyAlignment="1">
      <alignment horizontal="center" vertical="center" wrapText="1"/>
    </xf>
    <xf numFmtId="2" fontId="4" fillId="0" borderId="0" xfId="1" applyNumberFormat="1" applyAlignment="1">
      <alignment horizontal="center" vertical="center"/>
    </xf>
    <xf numFmtId="0" fontId="13" fillId="0" borderId="2" xfId="1" applyFont="1" applyBorder="1"/>
    <xf numFmtId="2" fontId="4" fillId="0" borderId="2" xfId="1" applyNumberFormat="1" applyBorder="1"/>
    <xf numFmtId="0" fontId="0" fillId="0" borderId="2" xfId="0" applyBorder="1"/>
    <xf numFmtId="0" fontId="1" fillId="0" borderId="0" xfId="2"/>
    <xf numFmtId="2" fontId="0" fillId="0" borderId="0" xfId="0" applyNumberFormat="1"/>
    <xf numFmtId="0" fontId="3" fillId="3" borderId="3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 vertical="center"/>
    </xf>
    <xf numFmtId="0" fontId="8" fillId="0" borderId="2" xfId="3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0" xfId="3" applyFont="1"/>
    <xf numFmtId="2" fontId="5" fillId="0" borderId="0" xfId="3" applyNumberFormat="1" applyFont="1"/>
    <xf numFmtId="0" fontId="7" fillId="0" borderId="0" xfId="3" applyFont="1"/>
    <xf numFmtId="2" fontId="5" fillId="0" borderId="0" xfId="3" applyNumberFormat="1" applyFont="1" applyAlignment="1">
      <alignment horizontal="center" vertical="center"/>
    </xf>
    <xf numFmtId="0" fontId="8" fillId="0" borderId="2" xfId="3" applyFont="1" applyBorder="1" applyAlignment="1">
      <alignment horizontal="center" vertical="center" wrapText="1"/>
    </xf>
    <xf numFmtId="0" fontId="8" fillId="0" borderId="2" xfId="3" applyFont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/>
    </xf>
    <xf numFmtId="165" fontId="0" fillId="4" borderId="2" xfId="0" applyNumberFormat="1" applyFill="1" applyBorder="1" applyAlignment="1">
      <alignment horizontal="center"/>
    </xf>
    <xf numFmtId="2" fontId="10" fillId="4" borderId="2" xfId="2" applyNumberFormat="1" applyFont="1" applyFill="1" applyBorder="1"/>
    <xf numFmtId="0" fontId="0" fillId="6" borderId="0" xfId="0" applyFill="1"/>
    <xf numFmtId="0" fontId="10" fillId="6" borderId="2" xfId="2" applyFont="1" applyFill="1" applyBorder="1"/>
    <xf numFmtId="0" fontId="16" fillId="0" borderId="4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2" fillId="0" borderId="2" xfId="3" applyFont="1" applyBorder="1" applyAlignment="1">
      <alignment horizontal="left"/>
    </xf>
    <xf numFmtId="0" fontId="12" fillId="0" borderId="2" xfId="3" applyFont="1" applyBorder="1"/>
    <xf numFmtId="2" fontId="12" fillId="0" borderId="2" xfId="3" applyNumberFormat="1" applyFont="1" applyBorder="1"/>
    <xf numFmtId="0" fontId="13" fillId="0" borderId="0" xfId="3" applyFont="1"/>
    <xf numFmtId="0" fontId="10" fillId="0" borderId="0" xfId="3" applyFont="1"/>
    <xf numFmtId="0" fontId="10" fillId="0" borderId="0" xfId="3" applyFont="1" applyAlignment="1">
      <alignment horizontal="left"/>
    </xf>
    <xf numFmtId="1" fontId="10" fillId="0" borderId="0" xfId="3" applyNumberFormat="1" applyFont="1"/>
    <xf numFmtId="164" fontId="10" fillId="0" borderId="0" xfId="3" applyNumberFormat="1" applyFont="1"/>
    <xf numFmtId="2" fontId="10" fillId="0" borderId="0" xfId="3" applyNumberFormat="1" applyFont="1"/>
    <xf numFmtId="0" fontId="4" fillId="0" borderId="0" xfId="3"/>
    <xf numFmtId="0" fontId="0" fillId="0" borderId="0" xfId="0" applyAlignment="1">
      <alignment horizontal="center" vertical="center"/>
    </xf>
    <xf numFmtId="0" fontId="14" fillId="0" borderId="0" xfId="3" applyFont="1"/>
    <xf numFmtId="0" fontId="14" fillId="0" borderId="0" xfId="3" applyFont="1" applyAlignment="1">
      <alignment horizontal="left"/>
    </xf>
    <xf numFmtId="1" fontId="14" fillId="0" borderId="0" xfId="3" applyNumberFormat="1" applyFont="1"/>
    <xf numFmtId="2" fontId="14" fillId="0" borderId="0" xfId="3" applyNumberFormat="1" applyFont="1"/>
    <xf numFmtId="164" fontId="14" fillId="0" borderId="0" xfId="3" applyNumberFormat="1" applyFont="1"/>
    <xf numFmtId="0" fontId="4" fillId="0" borderId="0" xfId="3" applyAlignment="1">
      <alignment horizontal="left"/>
    </xf>
    <xf numFmtId="1" fontId="4" fillId="0" borderId="0" xfId="3" applyNumberFormat="1"/>
    <xf numFmtId="2" fontId="4" fillId="0" borderId="0" xfId="3" applyNumberFormat="1"/>
    <xf numFmtId="0" fontId="4" fillId="0" borderId="0" xfId="3" applyAlignment="1">
      <alignment horizontal="center" vertical="center"/>
    </xf>
    <xf numFmtId="1" fontId="4" fillId="0" borderId="0" xfId="3" applyNumberFormat="1" applyAlignment="1">
      <alignment horizontal="center" vertical="center"/>
    </xf>
    <xf numFmtId="0" fontId="13" fillId="0" borderId="2" xfId="3" applyFont="1" applyBorder="1" applyAlignment="1">
      <alignment horizontal="center" vertical="center"/>
    </xf>
    <xf numFmtId="2" fontId="13" fillId="0" borderId="2" xfId="3" applyNumberFormat="1" applyFont="1" applyBorder="1" applyAlignment="1">
      <alignment horizontal="center" vertical="center"/>
    </xf>
    <xf numFmtId="2" fontId="13" fillId="0" borderId="2" xfId="3" applyNumberFormat="1" applyFont="1" applyBorder="1" applyAlignment="1">
      <alignment horizontal="center" vertical="center" wrapText="1"/>
    </xf>
    <xf numFmtId="2" fontId="4" fillId="0" borderId="0" xfId="3" applyNumberFormat="1" applyAlignment="1">
      <alignment horizontal="center" vertical="center"/>
    </xf>
    <xf numFmtId="0" fontId="13" fillId="0" borderId="2" xfId="3" applyFont="1" applyBorder="1"/>
    <xf numFmtId="2" fontId="4" fillId="0" borderId="2" xfId="3" applyNumberFormat="1" applyBorder="1"/>
    <xf numFmtId="0" fontId="15" fillId="7" borderId="2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0" borderId="2" xfId="1" applyFont="1" applyBorder="1" applyAlignment="1">
      <alignment horizontal="left"/>
    </xf>
    <xf numFmtId="0" fontId="15" fillId="2" borderId="2" xfId="0" applyFont="1" applyFill="1" applyBorder="1" applyAlignment="1">
      <alignment horizontal="center" vertical="center"/>
    </xf>
    <xf numFmtId="0" fontId="19" fillId="0" borderId="1" xfId="1" applyFont="1" applyBorder="1" applyAlignment="1">
      <alignment horizontal="center" vertical="center"/>
    </xf>
    <xf numFmtId="17" fontId="6" fillId="0" borderId="0" xfId="2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5" fillId="4" borderId="0" xfId="1" applyNumberFormat="1" applyFont="1" applyFill="1" applyAlignment="1">
      <alignment horizontal="center" vertical="center"/>
    </xf>
    <xf numFmtId="2" fontId="5" fillId="0" borderId="1" xfId="1" applyNumberFormat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2" fontId="8" fillId="0" borderId="2" xfId="2" applyNumberFormat="1" applyFont="1" applyBorder="1" applyAlignment="1">
      <alignment horizontal="center" vertical="center" wrapText="1"/>
    </xf>
    <xf numFmtId="0" fontId="8" fillId="4" borderId="2" xfId="2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17" fontId="10" fillId="4" borderId="2" xfId="2" applyNumberFormat="1" applyFont="1" applyFill="1" applyBorder="1"/>
    <xf numFmtId="164" fontId="10" fillId="0" borderId="2" xfId="2" applyNumberFormat="1" applyFont="1" applyBorder="1"/>
    <xf numFmtId="166" fontId="0" fillId="3" borderId="2" xfId="0" applyNumberFormat="1" applyFill="1" applyBorder="1"/>
    <xf numFmtId="164" fontId="0" fillId="3" borderId="2" xfId="0" applyNumberFormat="1" applyFill="1" applyBorder="1"/>
    <xf numFmtId="2" fontId="10" fillId="8" borderId="2" xfId="2" applyNumberFormat="1" applyFont="1" applyFill="1" applyBorder="1"/>
    <xf numFmtId="2" fontId="0" fillId="3" borderId="2" xfId="0" applyNumberFormat="1" applyFill="1" applyBorder="1"/>
    <xf numFmtId="4" fontId="0" fillId="3" borderId="2" xfId="0" applyNumberFormat="1" applyFill="1" applyBorder="1"/>
    <xf numFmtId="1" fontId="10" fillId="0" borderId="2" xfId="2" applyNumberFormat="1" applyFont="1" applyBorder="1"/>
    <xf numFmtId="0" fontId="0" fillId="0" borderId="2" xfId="0" applyBorder="1" applyAlignment="1">
      <alignment horizontal="center"/>
    </xf>
    <xf numFmtId="0" fontId="20" fillId="0" borderId="2" xfId="0" applyFont="1" applyBorder="1" applyAlignment="1">
      <alignment horizontal="center"/>
    </xf>
    <xf numFmtId="166" fontId="0" fillId="0" borderId="2" xfId="0" applyNumberFormat="1" applyBorder="1"/>
    <xf numFmtId="164" fontId="0" fillId="0" borderId="2" xfId="0" applyNumberFormat="1" applyBorder="1"/>
    <xf numFmtId="2" fontId="0" fillId="0" borderId="2" xfId="0" applyNumberFormat="1" applyBorder="1"/>
    <xf numFmtId="4" fontId="0" fillId="0" borderId="2" xfId="0" applyNumberFormat="1" applyBorder="1"/>
    <xf numFmtId="0" fontId="3" fillId="9" borderId="0" xfId="0" applyFont="1" applyFill="1"/>
    <xf numFmtId="0" fontId="0" fillId="4" borderId="2" xfId="0" applyFill="1" applyBorder="1" applyAlignment="1">
      <alignment horizontal="center"/>
    </xf>
    <xf numFmtId="164" fontId="10" fillId="4" borderId="2" xfId="2" applyNumberFormat="1" applyFont="1" applyFill="1" applyBorder="1"/>
    <xf numFmtId="0" fontId="10" fillId="4" borderId="2" xfId="2" applyFont="1" applyFill="1" applyBorder="1"/>
    <xf numFmtId="166" fontId="0" fillId="4" borderId="2" xfId="0" applyNumberFormat="1" applyFill="1" applyBorder="1"/>
    <xf numFmtId="164" fontId="0" fillId="4" borderId="2" xfId="0" applyNumberFormat="1" applyFill="1" applyBorder="1"/>
    <xf numFmtId="2" fontId="0" fillId="4" borderId="2" xfId="0" applyNumberFormat="1" applyFill="1" applyBorder="1"/>
    <xf numFmtId="4" fontId="0" fillId="4" borderId="2" xfId="0" applyNumberFormat="1" applyFill="1" applyBorder="1"/>
    <xf numFmtId="0" fontId="0" fillId="4" borderId="2" xfId="0" applyFill="1" applyBorder="1"/>
    <xf numFmtId="2" fontId="0" fillId="4" borderId="0" xfId="0" applyNumberFormat="1" applyFill="1"/>
    <xf numFmtId="0" fontId="0" fillId="4" borderId="0" xfId="0" applyFill="1"/>
    <xf numFmtId="166" fontId="0" fillId="0" borderId="5" xfId="0" applyNumberFormat="1" applyBorder="1"/>
    <xf numFmtId="164" fontId="3" fillId="0" borderId="2" xfId="0" applyNumberFormat="1" applyFont="1" applyBorder="1"/>
    <xf numFmtId="2" fontId="0" fillId="0" borderId="5" xfId="0" applyNumberFormat="1" applyBorder="1"/>
    <xf numFmtId="0" fontId="0" fillId="3" borderId="0" xfId="0" applyFill="1"/>
    <xf numFmtId="0" fontId="8" fillId="2" borderId="2" xfId="1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17" fontId="10" fillId="2" borderId="2" xfId="2" applyNumberFormat="1" applyFont="1" applyFill="1" applyBorder="1"/>
    <xf numFmtId="164" fontId="10" fillId="2" borderId="2" xfId="2" applyNumberFormat="1" applyFont="1" applyFill="1" applyBorder="1"/>
    <xf numFmtId="0" fontId="10" fillId="2" borderId="2" xfId="2" applyFont="1" applyFill="1" applyBorder="1"/>
    <xf numFmtId="166" fontId="0" fillId="2" borderId="2" xfId="0" applyNumberFormat="1" applyFill="1" applyBorder="1"/>
    <xf numFmtId="164" fontId="3" fillId="2" borderId="2" xfId="0" applyNumberFormat="1" applyFont="1" applyFill="1" applyBorder="1"/>
    <xf numFmtId="2" fontId="10" fillId="2" borderId="2" xfId="2" applyNumberFormat="1" applyFont="1" applyFill="1" applyBorder="1"/>
    <xf numFmtId="2" fontId="0" fillId="2" borderId="2" xfId="0" applyNumberFormat="1" applyFill="1" applyBorder="1"/>
    <xf numFmtId="4" fontId="0" fillId="2" borderId="5" xfId="0" applyNumberFormat="1" applyFill="1" applyBorder="1"/>
    <xf numFmtId="2" fontId="11" fillId="2" borderId="2" xfId="0" applyNumberFormat="1" applyFont="1" applyFill="1" applyBorder="1"/>
    <xf numFmtId="1" fontId="10" fillId="2" borderId="2" xfId="2" applyNumberFormat="1" applyFont="1" applyFill="1" applyBorder="1"/>
    <xf numFmtId="0" fontId="0" fillId="2" borderId="2" xfId="0" applyFill="1" applyBorder="1"/>
    <xf numFmtId="2" fontId="0" fillId="2" borderId="0" xfId="0" applyNumberFormat="1" applyFill="1"/>
    <xf numFmtId="0" fontId="0" fillId="2" borderId="0" xfId="0" applyFill="1"/>
    <xf numFmtId="4" fontId="0" fillId="0" borderId="5" xfId="0" applyNumberFormat="1" applyBorder="1"/>
    <xf numFmtId="166" fontId="0" fillId="2" borderId="5" xfId="0" applyNumberFormat="1" applyFill="1" applyBorder="1"/>
    <xf numFmtId="164" fontId="0" fillId="2" borderId="2" xfId="0" applyNumberFormat="1" applyFill="1" applyBorder="1"/>
    <xf numFmtId="4" fontId="0" fillId="2" borderId="2" xfId="0" applyNumberFormat="1" applyFill="1" applyBorder="1"/>
    <xf numFmtId="0" fontId="20" fillId="2" borderId="2" xfId="0" applyFont="1" applyFill="1" applyBorder="1" applyAlignment="1">
      <alignment horizontal="center"/>
    </xf>
    <xf numFmtId="2" fontId="0" fillId="2" borderId="5" xfId="0" applyNumberFormat="1" applyFill="1" applyBorder="1"/>
    <xf numFmtId="4" fontId="2" fillId="2" borderId="2" xfId="0" applyNumberFormat="1" applyFont="1" applyFill="1" applyBorder="1"/>
    <xf numFmtId="2" fontId="0" fillId="0" borderId="0" xfId="0" applyNumberFormat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2" fontId="5" fillId="5" borderId="0" xfId="1" applyNumberFormat="1" applyFont="1" applyFill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4" borderId="0" xfId="1" applyFont="1" applyFill="1" applyAlignment="1">
      <alignment horizontal="center" vertical="center"/>
    </xf>
    <xf numFmtId="1" fontId="8" fillId="0" borderId="2" xfId="2" applyNumberFormat="1" applyFont="1" applyBorder="1" applyAlignment="1">
      <alignment horizontal="center" vertical="center" wrapText="1"/>
    </xf>
    <xf numFmtId="0" fontId="9" fillId="4" borderId="0" xfId="2" applyFont="1" applyFill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4" fontId="16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" fontId="10" fillId="4" borderId="2" xfId="2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10" fillId="4" borderId="2" xfId="2" applyNumberFormat="1" applyFont="1" applyFill="1" applyBorder="1"/>
    <xf numFmtId="2" fontId="10" fillId="4" borderId="2" xfId="2" applyNumberFormat="1" applyFont="1" applyFill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14" fontId="16" fillId="4" borderId="2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/>
    </xf>
    <xf numFmtId="0" fontId="21" fillId="4" borderId="2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/>
    </xf>
    <xf numFmtId="0" fontId="24" fillId="4" borderId="2" xfId="0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26" fillId="0" borderId="2" xfId="0" applyFont="1" applyBorder="1" applyAlignment="1">
      <alignment horizontal="center"/>
    </xf>
    <xf numFmtId="2" fontId="10" fillId="3" borderId="0" xfId="2" applyNumberFormat="1" applyFont="1" applyFill="1"/>
    <xf numFmtId="0" fontId="21" fillId="0" borderId="2" xfId="0" applyFont="1" applyBorder="1" applyAlignment="1">
      <alignment horizontal="left" vertical="center"/>
    </xf>
    <xf numFmtId="2" fontId="10" fillId="11" borderId="2" xfId="2" applyNumberFormat="1" applyFont="1" applyFill="1" applyBorder="1"/>
    <xf numFmtId="0" fontId="22" fillId="0" borderId="2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/>
    </xf>
    <xf numFmtId="0" fontId="16" fillId="2" borderId="2" xfId="0" applyFont="1" applyFill="1" applyBorder="1" applyAlignment="1">
      <alignment horizontal="center" vertical="center"/>
    </xf>
    <xf numFmtId="14" fontId="16" fillId="2" borderId="2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/>
    </xf>
    <xf numFmtId="2" fontId="11" fillId="11" borderId="2" xfId="0" applyNumberFormat="1" applyFont="1" applyFill="1" applyBorder="1"/>
    <xf numFmtId="167" fontId="10" fillId="4" borderId="2" xfId="2" applyNumberFormat="1" applyFont="1" applyFill="1" applyBorder="1"/>
    <xf numFmtId="2" fontId="21" fillId="0" borderId="2" xfId="0" applyNumberFormat="1" applyFont="1" applyBorder="1" applyAlignment="1">
      <alignment horizontal="center" vertical="center"/>
    </xf>
    <xf numFmtId="2" fontId="22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2" fontId="3" fillId="0" borderId="2" xfId="0" applyNumberFormat="1" applyFont="1" applyBorder="1"/>
    <xf numFmtId="0" fontId="15" fillId="0" borderId="4" xfId="0" applyFont="1" applyBorder="1" applyAlignment="1">
      <alignment horizontal="center" vertical="center"/>
    </xf>
    <xf numFmtId="2" fontId="10" fillId="0" borderId="4" xfId="2" applyNumberFormat="1" applyFont="1" applyBorder="1" applyAlignment="1">
      <alignment horizontal="right" vertical="center"/>
    </xf>
    <xf numFmtId="0" fontId="19" fillId="0" borderId="1" xfId="3" applyFont="1" applyBorder="1" applyAlignment="1">
      <alignment horizontal="center" vertical="center"/>
    </xf>
    <xf numFmtId="0" fontId="5" fillId="0" borderId="0" xfId="3" applyFont="1" applyAlignment="1">
      <alignment horizontal="center" vertical="center"/>
    </xf>
    <xf numFmtId="2" fontId="5" fillId="4" borderId="0" xfId="3" applyNumberFormat="1" applyFont="1" applyFill="1" applyAlignment="1">
      <alignment horizontal="center" vertical="center"/>
    </xf>
    <xf numFmtId="2" fontId="5" fillId="0" borderId="1" xfId="3" applyNumberFormat="1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17" fillId="11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2" fontId="5" fillId="5" borderId="0" xfId="3" applyNumberFormat="1" applyFont="1" applyFill="1" applyAlignment="1">
      <alignment horizontal="center" vertical="center"/>
    </xf>
    <xf numFmtId="0" fontId="7" fillId="0" borderId="1" xfId="3" applyFont="1" applyBorder="1" applyAlignment="1">
      <alignment horizontal="center" vertical="center"/>
    </xf>
    <xf numFmtId="0" fontId="7" fillId="4" borderId="0" xfId="3" applyFont="1" applyFill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8" fillId="5" borderId="2" xfId="3" applyFont="1" applyFill="1" applyBorder="1" applyAlignment="1">
      <alignment horizontal="left"/>
    </xf>
    <xf numFmtId="0" fontId="11" fillId="5" borderId="2" xfId="0" applyFont="1" applyFill="1" applyBorder="1" applyAlignment="1">
      <alignment horizontal="center" vertical="center"/>
    </xf>
    <xf numFmtId="14" fontId="11" fillId="5" borderId="2" xfId="0" applyNumberFormat="1" applyFont="1" applyFill="1" applyBorder="1" applyAlignment="1">
      <alignment horizontal="center" vertical="center"/>
    </xf>
    <xf numFmtId="17" fontId="10" fillId="5" borderId="2" xfId="2" applyNumberFormat="1" applyFont="1" applyFill="1" applyBorder="1"/>
    <xf numFmtId="0" fontId="16" fillId="5" borderId="2" xfId="0" applyFont="1" applyFill="1" applyBorder="1" applyAlignment="1">
      <alignment horizontal="center"/>
    </xf>
    <xf numFmtId="0" fontId="21" fillId="5" borderId="2" xfId="0" applyFont="1" applyFill="1" applyBorder="1" applyAlignment="1">
      <alignment horizontal="center" vertical="center"/>
    </xf>
    <xf numFmtId="0" fontId="10" fillId="5" borderId="2" xfId="2" applyFont="1" applyFill="1" applyBorder="1"/>
    <xf numFmtId="2" fontId="10" fillId="5" borderId="2" xfId="2" applyNumberFormat="1" applyFont="1" applyFill="1" applyBorder="1"/>
    <xf numFmtId="2" fontId="11" fillId="5" borderId="2" xfId="0" applyNumberFormat="1" applyFont="1" applyFill="1" applyBorder="1"/>
    <xf numFmtId="2" fontId="10" fillId="5" borderId="2" xfId="2" applyNumberFormat="1" applyFon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0" fontId="0" fillId="5" borderId="0" xfId="0" applyFill="1"/>
    <xf numFmtId="2" fontId="0" fillId="5" borderId="0" xfId="0" applyNumberFormat="1" applyFill="1"/>
    <xf numFmtId="0" fontId="15" fillId="12" borderId="2" xfId="0" applyFont="1" applyFill="1" applyBorder="1" applyAlignment="1">
      <alignment horizontal="center" vertical="center"/>
    </xf>
    <xf numFmtId="0" fontId="8" fillId="12" borderId="2" xfId="3" applyFont="1" applyFill="1" applyBorder="1" applyAlignment="1">
      <alignment horizontal="left"/>
    </xf>
    <xf numFmtId="0" fontId="11" fillId="12" borderId="2" xfId="0" applyFont="1" applyFill="1" applyBorder="1" applyAlignment="1">
      <alignment horizontal="center" vertical="center"/>
    </xf>
    <xf numFmtId="14" fontId="11" fillId="12" borderId="2" xfId="0" applyNumberFormat="1" applyFont="1" applyFill="1" applyBorder="1" applyAlignment="1">
      <alignment horizontal="center" vertical="center"/>
    </xf>
    <xf numFmtId="17" fontId="10" fillId="12" borderId="2" xfId="2" applyNumberFormat="1" applyFont="1" applyFill="1" applyBorder="1"/>
    <xf numFmtId="0" fontId="16" fillId="12" borderId="2" xfId="0" applyFont="1" applyFill="1" applyBorder="1" applyAlignment="1">
      <alignment horizontal="center"/>
    </xf>
    <xf numFmtId="0" fontId="21" fillId="12" borderId="2" xfId="0" applyFont="1" applyFill="1" applyBorder="1" applyAlignment="1">
      <alignment horizontal="center" vertical="center"/>
    </xf>
    <xf numFmtId="0" fontId="10" fillId="12" borderId="2" xfId="2" applyFont="1" applyFill="1" applyBorder="1"/>
    <xf numFmtId="2" fontId="10" fillId="12" borderId="2" xfId="2" applyNumberFormat="1" applyFont="1" applyFill="1" applyBorder="1"/>
    <xf numFmtId="2" fontId="11" fillId="12" borderId="2" xfId="0" applyNumberFormat="1" applyFont="1" applyFill="1" applyBorder="1"/>
    <xf numFmtId="2" fontId="10" fillId="12" borderId="2" xfId="2" applyNumberFormat="1" applyFont="1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0" fontId="0" fillId="12" borderId="0" xfId="0" applyFill="1"/>
    <xf numFmtId="2" fontId="0" fillId="12" borderId="0" xfId="0" applyNumberFormat="1" applyFill="1"/>
    <xf numFmtId="0" fontId="15" fillId="6" borderId="2" xfId="0" applyFont="1" applyFill="1" applyBorder="1" applyAlignment="1">
      <alignment horizontal="center" vertical="center"/>
    </xf>
    <xf numFmtId="0" fontId="8" fillId="6" borderId="2" xfId="3" applyFont="1" applyFill="1" applyBorder="1" applyAlignment="1">
      <alignment horizontal="left"/>
    </xf>
    <xf numFmtId="0" fontId="11" fillId="6" borderId="2" xfId="0" applyFont="1" applyFill="1" applyBorder="1" applyAlignment="1">
      <alignment horizontal="center" vertical="center"/>
    </xf>
    <xf numFmtId="14" fontId="11" fillId="6" borderId="2" xfId="0" applyNumberFormat="1" applyFont="1" applyFill="1" applyBorder="1" applyAlignment="1">
      <alignment horizontal="center" vertical="center"/>
    </xf>
    <xf numFmtId="17" fontId="10" fillId="6" borderId="2" xfId="2" applyNumberFormat="1" applyFont="1" applyFill="1" applyBorder="1"/>
    <xf numFmtId="0" fontId="16" fillId="6" borderId="2" xfId="0" applyFont="1" applyFill="1" applyBorder="1" applyAlignment="1">
      <alignment horizontal="center"/>
    </xf>
    <xf numFmtId="0" fontId="21" fillId="6" borderId="2" xfId="0" applyFont="1" applyFill="1" applyBorder="1" applyAlignment="1">
      <alignment horizontal="center" vertical="center"/>
    </xf>
    <xf numFmtId="2" fontId="10" fillId="6" borderId="2" xfId="2" applyNumberFormat="1" applyFont="1" applyFill="1" applyBorder="1"/>
    <xf numFmtId="2" fontId="11" fillId="6" borderId="2" xfId="0" applyNumberFormat="1" applyFont="1" applyFill="1" applyBorder="1"/>
    <xf numFmtId="2" fontId="10" fillId="6" borderId="2" xfId="2" applyNumberFormat="1" applyFont="1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2" fontId="0" fillId="6" borderId="0" xfId="0" applyNumberFormat="1" applyFill="1"/>
    <xf numFmtId="0" fontId="8" fillId="4" borderId="2" xfId="3" applyFont="1" applyFill="1" applyBorder="1" applyAlignment="1">
      <alignment horizontal="left"/>
    </xf>
    <xf numFmtId="0" fontId="11" fillId="4" borderId="2" xfId="0" applyFont="1" applyFill="1" applyBorder="1" applyAlignment="1">
      <alignment horizontal="center" vertical="center"/>
    </xf>
    <xf numFmtId="14" fontId="11" fillId="4" borderId="2" xfId="0" applyNumberFormat="1" applyFont="1" applyFill="1" applyBorder="1" applyAlignment="1">
      <alignment horizontal="center" vertical="center"/>
    </xf>
    <xf numFmtId="2" fontId="11" fillId="4" borderId="2" xfId="0" applyNumberFormat="1" applyFont="1" applyFill="1" applyBorder="1"/>
    <xf numFmtId="2" fontId="0" fillId="4" borderId="1" xfId="0" applyNumberFormat="1" applyFill="1" applyBorder="1" applyAlignment="1">
      <alignment horizontal="center"/>
    </xf>
    <xf numFmtId="0" fontId="15" fillId="13" borderId="2" xfId="0" applyFont="1" applyFill="1" applyBorder="1" applyAlignment="1">
      <alignment horizontal="center" vertical="center"/>
    </xf>
    <xf numFmtId="0" fontId="8" fillId="13" borderId="2" xfId="3" applyFont="1" applyFill="1" applyBorder="1" applyAlignment="1">
      <alignment horizontal="left"/>
    </xf>
    <xf numFmtId="0" fontId="11" fillId="13" borderId="2" xfId="0" applyFont="1" applyFill="1" applyBorder="1" applyAlignment="1">
      <alignment horizontal="center" vertical="center"/>
    </xf>
    <xf numFmtId="14" fontId="11" fillId="13" borderId="2" xfId="0" applyNumberFormat="1" applyFont="1" applyFill="1" applyBorder="1" applyAlignment="1">
      <alignment horizontal="center" vertical="center"/>
    </xf>
    <xf numFmtId="17" fontId="10" fillId="13" borderId="2" xfId="2" applyNumberFormat="1" applyFont="1" applyFill="1" applyBorder="1"/>
    <xf numFmtId="0" fontId="16" fillId="13" borderId="2" xfId="0" applyFont="1" applyFill="1" applyBorder="1" applyAlignment="1">
      <alignment horizontal="center"/>
    </xf>
    <xf numFmtId="0" fontId="21" fillId="13" borderId="2" xfId="0" applyFont="1" applyFill="1" applyBorder="1" applyAlignment="1">
      <alignment horizontal="center" vertical="center"/>
    </xf>
    <xf numFmtId="0" fontId="10" fillId="13" borderId="2" xfId="2" applyFont="1" applyFill="1" applyBorder="1"/>
    <xf numFmtId="2" fontId="10" fillId="13" borderId="2" xfId="2" applyNumberFormat="1" applyFont="1" applyFill="1" applyBorder="1"/>
    <xf numFmtId="2" fontId="11" fillId="13" borderId="2" xfId="0" applyNumberFormat="1" applyFont="1" applyFill="1" applyBorder="1"/>
    <xf numFmtId="2" fontId="10" fillId="13" borderId="2" xfId="2" applyNumberFormat="1" applyFont="1" applyFill="1" applyBorder="1" applyAlignment="1">
      <alignment horizontal="center"/>
    </xf>
    <xf numFmtId="2" fontId="0" fillId="13" borderId="1" xfId="0" applyNumberFormat="1" applyFill="1" applyBorder="1" applyAlignment="1">
      <alignment horizontal="center"/>
    </xf>
    <xf numFmtId="0" fontId="0" fillId="13" borderId="0" xfId="0" applyFill="1"/>
    <xf numFmtId="2" fontId="0" fillId="13" borderId="0" xfId="0" applyNumberFormat="1" applyFill="1"/>
    <xf numFmtId="0" fontId="0" fillId="0" borderId="2" xfId="0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8" fillId="0" borderId="4" xfId="3" applyFont="1" applyBorder="1" applyAlignment="1">
      <alignment horizontal="left"/>
    </xf>
  </cellXfs>
  <cellStyles count="4">
    <cellStyle name="Custom - Style8 6" xfId="1" xr:uid="{C9FEF09D-17EA-4648-9886-EFF603EBF738}"/>
    <cellStyle name="Custom - Style8 6 4" xfId="3" xr:uid="{C01EA0D4-850C-43DF-871B-FFFAB951A15B}"/>
    <cellStyle name="Normal" xfId="0" builtinId="0"/>
    <cellStyle name="Normal - Style1" xfId="2" xr:uid="{49221E1B-B50D-49B1-9150-F2BFC5757C8D}"/>
  </cellStyles>
  <dxfs count="1629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le%2015%20%20(%20FAC%20)\2022-23\4.Jul-22\Part%20II\From%20stations\FAC%20JULY-22%20660%20+210%20MW%20%20PART-II.xlsx" TargetMode="External"/><Relationship Id="rId1" Type="http://schemas.openxmlformats.org/officeDocument/2006/relationships/externalLinkPath" Target="file:///I:\File%2015%20%20(%20FAC%20)\2022-23\4.Jul-22\Part%20II\From%20stations\FAC%20JULY-22%20660%20+210%20MW%20%20PART-II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26\perf\Performance\PERFORMANCE\CE_FILE\Erai_dam\Water%20_balance_Dec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17\RCD-Share\Databank\1-Projects%20In%20Hand\DFID\ARR%202003-04\Arr%20Petition%202003-04\For%20Submission\ARR%20Forms%20For%20Submiss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17\RCD-Share\Documents%20and%20Settings\anurag\My%20Documents\petitions\Petition%20for%20trans%20ARR.doc\Databank\1-Projects%20In%20Hand\DFID\ARR%202003-04\Arr%20Petition%202003-04\For%20Submission\ARR%20Forms%20For%20Submiss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17\RCD-Share\Sameer's%20folder\MSEB\Tariff%20Filing%202003-04\Outputs\Models\Working%20Models\old\Dispatch%202.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17\RCD-Share\Imported%20Coal%20Price%20Effect\RR%20KULKARNI%20(H)\APR-2007-08%20Model\ARR%2008-09\BHUSAWAL%20APR%202007-08.xls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le%2015%20%20(%20FAC%20)\2022-23\7.Oct-22\Part-II\From%20Station\FAC%20PART-II%202022%20OCT-22%20660%20+210%20MW%20GCV%20UPDATE.xlsx" TargetMode="External"/><Relationship Id="rId1" Type="http://schemas.openxmlformats.org/officeDocument/2006/relationships/externalLinkPath" Target="file:///I:\File%2015%20%20(%20FAC%20)\2022-23\7.Oct-22\Part-II\From%20Station\FAC%20PART-II%202022%20OCT-22%20660%20+210%20MW%20GCV%20UPDAT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le%2015%20%20(%20FAC%20)\2022-23\4.Jul-22\Part%20II\From%20stations\LANDED%20COST%20WASH%20COAL%20RAIL_JULY_01.09.22_10.00%20(1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le%2015%20%20(%20FAC%20)\2022-23\4.Jul-22\Part%20II\From%20stations\july-22\POG%20SHARED%2006.08.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00102943\Downloads\FAC%20NOV-22%20660%20+210%20MW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17\RCD-Share\Performance\PERFORMANCE\ocm\Yearly_perf\OCMJAN2000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le%2015%20%20(%20FAC%20)\2022-23\10.Jan-23\Part%20II\From%20Stations\Koradi\Koradi%20FAC%20JAN-23%20-%20Part%20II%2004.05.23.xlsx" TargetMode="External"/><Relationship Id="rId1" Type="http://schemas.openxmlformats.org/officeDocument/2006/relationships/externalLinkPath" Target="file:///I:\File%2015%20%20(%20FAC%20)\2022-23\10.Jan-23\Part%20II\From%20Stations\Koradi\Koradi%20FAC%20JAN-23%20-%20Part%20II%2004.05.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17\RCD-Share\RRK%20PEN%20DATA_28.01.2008\Performance\PERFORMANCE\ocm\Yearly_perf\OCMJAN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17\Performance\PERFORMANCE\ocm\Yearly_perf\OCMJAN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17\RRK%20PEN%20DATA_28.01.2008\Performance\PERFORMANCE\ocm\Yearly_perf\OCMJAN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57\d\201-04REL-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0\c\WINDOWS\Desktop\Latest%20revised%20Cost%20Estimates%20for%20Subst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resh\Power\MSEB\MSEB%2001-02\Data\Dispatch%202.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1\shared%20doc\ARR%202.6%20REV\Performance\PERFORMANCE\ocm\Yearly_perf\OCMJAN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ice Note"/>
      <sheetName val="F2 (3x660)"/>
      <sheetName val="F5 (3x660)"/>
      <sheetName val="F2"/>
      <sheetName val="F5"/>
      <sheetName val="F2 210 mw"/>
      <sheetName val="F5 210MW"/>
      <sheetName val="GCV data"/>
      <sheetName val="F11"/>
      <sheetName val="MOD rate"/>
      <sheetName val="Dec-21(case-1) 210 MW  "/>
      <sheetName val="Dec-21(case-1) 660 MW"/>
      <sheetName val="OIL CALCULATOR"/>
      <sheetName val=" OCM DATA 660"/>
      <sheetName val=" OCM DATA 210"/>
      <sheetName val="F3"/>
      <sheetName val="F12 revised"/>
      <sheetName val="Sheet8"/>
      <sheetName val="MASTER DATA FILE RAW COAL"/>
      <sheetName val="MASTER DATA FILE RAW COAL 210"/>
      <sheetName val="COAL RECEIPT &amp; GCV DATA"/>
      <sheetName val="MASTER DATA FILE WASH COAL 210"/>
      <sheetName val="MASTER DATA FILE WASH COAL"/>
      <sheetName val="WASH COAL RECEIPT &amp; GCV DATA"/>
      <sheetName val="F12"/>
      <sheetName val="OIL"/>
      <sheetName val="ROAD CALCULATION"/>
      <sheetName val=" RCDF11"/>
      <sheetName val=" 210 WTP GCV CALS "/>
      <sheetName val="660 WTP GCV CALC"/>
      <sheetName val="RAW COAL SHEET"/>
      <sheetName val="WASH COAL SHEET"/>
      <sheetName val="IMPORTED COAL SHEET "/>
      <sheetName val="MASTER DATA FILE IMP COAL"/>
      <sheetName val="IMP COAL RECEIPT &amp; GCV DATA"/>
      <sheetName val="washe coal data 210m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14">
          <cell r="R214">
            <v>131702103.46783942</v>
          </cell>
        </row>
      </sheetData>
      <sheetData sheetId="19">
        <row r="214">
          <cell r="L214">
            <v>12690</v>
          </cell>
          <cell r="R214">
            <v>40473224.746660575</v>
          </cell>
        </row>
      </sheetData>
      <sheetData sheetId="20">
        <row r="2">
          <cell r="A2" t="str">
            <v>RAKE NO</v>
          </cell>
          <cell r="B2" t="str">
            <v>PO NO</v>
          </cell>
          <cell r="C2" t="str">
            <v>RR NO</v>
          </cell>
          <cell r="D2" t="str">
            <v>RR DATE</v>
          </cell>
          <cell r="E2" t="str">
            <v>Month</v>
          </cell>
          <cell r="F2" t="str">
            <v>WAG</v>
          </cell>
          <cell r="G2" t="str">
            <v>COMPANY  NAME</v>
          </cell>
          <cell r="H2" t="str">
            <v>COLLARY  NAME</v>
          </cell>
          <cell r="I2" t="str">
            <v>DIW</v>
          </cell>
          <cell r="J2" t="str">
            <v>GRADE</v>
          </cell>
          <cell r="K2" t="str">
            <v>RR QTY</v>
          </cell>
          <cell r="L2" t="str">
            <v>TPS QTY</v>
          </cell>
          <cell r="M2" t="str">
            <v>TL</v>
          </cell>
          <cell r="N2" t="str">
            <v>TL AMOUNT</v>
          </cell>
          <cell r="O2" t="str">
            <v>BASIC RATE</v>
          </cell>
          <cell r="P2" t="str">
            <v>AMT</v>
          </cell>
          <cell r="Q2" t="str">
            <v>FREIGHT</v>
          </cell>
          <cell r="R2" t="str">
            <v>VALUE</v>
          </cell>
          <cell r="S2" t="str">
            <v>RECEIPT RATE</v>
          </cell>
          <cell r="T2" t="str">
            <v>LEQ</v>
          </cell>
          <cell r="U2" t="str">
            <v>LEQ SUM</v>
          </cell>
          <cell r="V2" t="str">
            <v>ARB</v>
          </cell>
        </row>
        <row r="3">
          <cell r="A3">
            <v>7</v>
          </cell>
          <cell r="B3">
            <v>4400123825</v>
          </cell>
          <cell r="C3">
            <v>161000258</v>
          </cell>
          <cell r="D3" t="str">
            <v>01.07.2022</v>
          </cell>
          <cell r="E3">
            <v>44743</v>
          </cell>
          <cell r="F3">
            <v>59</v>
          </cell>
          <cell r="G3" t="str">
            <v>SECL</v>
          </cell>
          <cell r="H3" t="str">
            <v>MMBD1</v>
          </cell>
          <cell r="J3" t="str">
            <v>G13</v>
          </cell>
          <cell r="K3">
            <v>4035.89</v>
          </cell>
          <cell r="L3">
            <v>4008.6</v>
          </cell>
          <cell r="M3">
            <v>27.289999999999964</v>
          </cell>
          <cell r="N3">
            <v>90680.176426215665</v>
          </cell>
          <cell r="O3">
            <v>827</v>
          </cell>
          <cell r="P3">
            <v>3337681.03</v>
          </cell>
          <cell r="Q3">
            <v>3981569</v>
          </cell>
          <cell r="R3">
            <v>13410597.92</v>
          </cell>
          <cell r="S3">
            <v>3322.835339912634</v>
          </cell>
          <cell r="T3">
            <v>3451</v>
          </cell>
          <cell r="U3">
            <v>13833678.6</v>
          </cell>
          <cell r="V3">
            <v>3419.843588899857</v>
          </cell>
        </row>
        <row r="4">
          <cell r="A4">
            <v>63</v>
          </cell>
          <cell r="B4" t="str">
            <v>RAW MCL</v>
          </cell>
          <cell r="C4">
            <v>161002629</v>
          </cell>
          <cell r="D4" t="str">
            <v>09.07.2022</v>
          </cell>
          <cell r="E4">
            <v>44743</v>
          </cell>
          <cell r="F4">
            <v>59</v>
          </cell>
          <cell r="G4" t="str">
            <v>MCL</v>
          </cell>
          <cell r="H4" t="str">
            <v>BOCM</v>
          </cell>
          <cell r="K4">
            <v>3793.6</v>
          </cell>
          <cell r="L4">
            <v>3764.2</v>
          </cell>
          <cell r="M4">
            <v>29.400000000000091</v>
          </cell>
          <cell r="N4">
            <v>93398.508000000293</v>
          </cell>
          <cell r="O4">
            <v>758</v>
          </cell>
          <cell r="P4">
            <v>2875548.8</v>
          </cell>
          <cell r="Q4">
            <v>6052179</v>
          </cell>
          <cell r="R4">
            <v>12051584.352</v>
          </cell>
          <cell r="S4">
            <v>3176.82</v>
          </cell>
          <cell r="T4">
            <v>3250</v>
          </cell>
          <cell r="U4">
            <v>12233650</v>
          </cell>
          <cell r="V4">
            <v>2305.1104135094179</v>
          </cell>
        </row>
        <row r="5">
          <cell r="A5">
            <v>91</v>
          </cell>
          <cell r="B5" t="str">
            <v>RAW MCL</v>
          </cell>
          <cell r="C5">
            <v>161001956</v>
          </cell>
          <cell r="D5" t="str">
            <v>17.07.2022</v>
          </cell>
          <cell r="E5">
            <v>44743</v>
          </cell>
          <cell r="F5">
            <v>59</v>
          </cell>
          <cell r="G5" t="str">
            <v>MCL</v>
          </cell>
          <cell r="H5" t="str">
            <v>BOCB</v>
          </cell>
          <cell r="K5">
            <v>3989.76</v>
          </cell>
          <cell r="L5">
            <v>3958.65</v>
          </cell>
          <cell r="M5">
            <v>31.110000000000127</v>
          </cell>
          <cell r="N5">
            <v>98150.494500000394</v>
          </cell>
          <cell r="O5">
            <v>758</v>
          </cell>
          <cell r="P5">
            <v>3024238.08</v>
          </cell>
          <cell r="Q5">
            <v>5948934</v>
          </cell>
          <cell r="R5">
            <v>12587493.312000001</v>
          </cell>
          <cell r="S5">
            <v>3154.95</v>
          </cell>
          <cell r="T5">
            <v>3062</v>
          </cell>
          <cell r="U5">
            <v>12121386.300000001</v>
          </cell>
          <cell r="V5">
            <v>3159.8907880133188</v>
          </cell>
        </row>
        <row r="6">
          <cell r="A6">
            <v>96</v>
          </cell>
          <cell r="B6" t="str">
            <v>RAW MCL</v>
          </cell>
          <cell r="C6">
            <v>161001779</v>
          </cell>
          <cell r="D6" t="str">
            <v>19.07.2022</v>
          </cell>
          <cell r="E6">
            <v>44743</v>
          </cell>
          <cell r="F6">
            <v>58</v>
          </cell>
          <cell r="G6" t="str">
            <v>MCL</v>
          </cell>
          <cell r="H6" t="str">
            <v>LOCM</v>
          </cell>
          <cell r="K6">
            <v>3857.4</v>
          </cell>
          <cell r="L6">
            <v>3827.15</v>
          </cell>
          <cell r="M6">
            <v>30.25</v>
          </cell>
          <cell r="N6">
            <v>95995.047500000001</v>
          </cell>
          <cell r="O6">
            <v>758</v>
          </cell>
          <cell r="P6">
            <v>2923909.2</v>
          </cell>
          <cell r="Q6">
            <v>5921681</v>
          </cell>
          <cell r="R6">
            <v>12241034.585999999</v>
          </cell>
          <cell r="S6">
            <v>3173.39</v>
          </cell>
          <cell r="T6">
            <v>3497</v>
          </cell>
          <cell r="U6">
            <v>13383543.550000001</v>
          </cell>
          <cell r="V6">
            <v>2519.5743396226417</v>
          </cell>
        </row>
        <row r="7">
          <cell r="A7">
            <v>97</v>
          </cell>
          <cell r="B7" t="str">
            <v>RAW MCL</v>
          </cell>
          <cell r="C7">
            <v>161004189</v>
          </cell>
          <cell r="D7" t="str">
            <v>19.07.2022</v>
          </cell>
          <cell r="E7">
            <v>44743</v>
          </cell>
          <cell r="F7">
            <v>58</v>
          </cell>
          <cell r="G7" t="str">
            <v>MCL</v>
          </cell>
          <cell r="H7" t="str">
            <v>BOMB</v>
          </cell>
          <cell r="K7">
            <v>3959.4</v>
          </cell>
          <cell r="L7">
            <v>3929.15</v>
          </cell>
          <cell r="M7">
            <v>30.25</v>
          </cell>
          <cell r="N7">
            <v>96522.002500000002</v>
          </cell>
          <cell r="O7">
            <v>758</v>
          </cell>
          <cell r="P7">
            <v>3001225.2</v>
          </cell>
          <cell r="Q7">
            <v>5926087</v>
          </cell>
          <cell r="R7">
            <v>12633693.114</v>
          </cell>
          <cell r="S7">
            <v>3190.81</v>
          </cell>
          <cell r="T7">
            <v>3044</v>
          </cell>
          <cell r="U7">
            <v>11960332.6</v>
          </cell>
          <cell r="V7">
            <v>2417.6271277165188</v>
          </cell>
        </row>
        <row r="8">
          <cell r="A8">
            <v>101</v>
          </cell>
          <cell r="B8" t="str">
            <v>RCR RAKE SECL</v>
          </cell>
          <cell r="C8">
            <v>161000263</v>
          </cell>
          <cell r="D8" t="str">
            <v>21.07.2022</v>
          </cell>
          <cell r="E8">
            <v>44743</v>
          </cell>
          <cell r="F8">
            <v>59</v>
          </cell>
          <cell r="G8" t="str">
            <v>SECL</v>
          </cell>
          <cell r="H8" t="str">
            <v>MMBD1</v>
          </cell>
          <cell r="J8" t="str">
            <v>G13</v>
          </cell>
          <cell r="K8">
            <v>3901.2</v>
          </cell>
          <cell r="L8">
            <v>3948.88</v>
          </cell>
          <cell r="M8">
            <v>-47.680000000000291</v>
          </cell>
          <cell r="N8">
            <v>-128636.79304091127</v>
          </cell>
          <cell r="O8">
            <v>827</v>
          </cell>
          <cell r="P8">
            <v>3226292.4</v>
          </cell>
          <cell r="Q8">
            <v>3958623</v>
          </cell>
          <cell r="R8">
            <v>10525122.84</v>
          </cell>
          <cell r="S8">
            <v>2697.9193171331899</v>
          </cell>
          <cell r="T8">
            <v>3550</v>
          </cell>
          <cell r="U8">
            <v>14018524</v>
          </cell>
          <cell r="V8">
            <v>3053.514516129032</v>
          </cell>
        </row>
        <row r="9">
          <cell r="A9">
            <v>116</v>
          </cell>
          <cell r="B9" t="str">
            <v>RAW MCL</v>
          </cell>
          <cell r="C9">
            <v>161001966</v>
          </cell>
          <cell r="D9" t="str">
            <v>23.07.2022</v>
          </cell>
          <cell r="E9">
            <v>44743</v>
          </cell>
          <cell r="F9">
            <v>59</v>
          </cell>
          <cell r="G9" t="str">
            <v>MCL</v>
          </cell>
          <cell r="H9" t="str">
            <v>BOCB</v>
          </cell>
          <cell r="K9">
            <v>4071.55</v>
          </cell>
          <cell r="L9">
            <v>4040.35</v>
          </cell>
          <cell r="M9">
            <v>31.200000000000273</v>
          </cell>
          <cell r="N9">
            <v>99553.27200000087</v>
          </cell>
          <cell r="O9">
            <v>758</v>
          </cell>
          <cell r="P9">
            <v>3086234.9</v>
          </cell>
          <cell r="Q9">
            <v>6100418</v>
          </cell>
          <cell r="R9">
            <v>12991542.455500001</v>
          </cell>
          <cell r="S9">
            <v>3190.81</v>
          </cell>
          <cell r="T9">
            <v>3154</v>
          </cell>
          <cell r="U9">
            <v>12743263.9</v>
          </cell>
          <cell r="V9">
            <v>2872.9477786438038</v>
          </cell>
        </row>
        <row r="10">
          <cell r="A10">
            <v>118</v>
          </cell>
          <cell r="B10" t="str">
            <v>RCR RAW MCL</v>
          </cell>
          <cell r="C10">
            <v>161000109</v>
          </cell>
          <cell r="D10" t="str">
            <v>23.07.2022</v>
          </cell>
          <cell r="E10">
            <v>44743</v>
          </cell>
          <cell r="F10">
            <v>58</v>
          </cell>
          <cell r="G10" t="str">
            <v>MCL</v>
          </cell>
          <cell r="H10" t="str">
            <v>PISK1</v>
          </cell>
          <cell r="J10" t="str">
            <v>G13</v>
          </cell>
          <cell r="K10">
            <v>3804.97</v>
          </cell>
          <cell r="L10">
            <v>3779.75</v>
          </cell>
          <cell r="M10">
            <v>25.2199999999998</v>
          </cell>
          <cell r="N10">
            <v>72696.547959273739</v>
          </cell>
          <cell r="O10">
            <v>827</v>
          </cell>
          <cell r="P10">
            <v>3146710.19</v>
          </cell>
          <cell r="Q10">
            <v>5089997</v>
          </cell>
          <cell r="R10">
            <v>10967810.629999999</v>
          </cell>
          <cell r="S10">
            <v>2882.4959539759839</v>
          </cell>
          <cell r="T10">
            <v>3388</v>
          </cell>
          <cell r="U10">
            <v>12805793</v>
          </cell>
          <cell r="V10">
            <v>2402.8038111736682</v>
          </cell>
        </row>
        <row r="11">
          <cell r="A11">
            <v>126</v>
          </cell>
          <cell r="B11" t="str">
            <v>RAW MCL</v>
          </cell>
          <cell r="C11">
            <v>161001967</v>
          </cell>
          <cell r="D11" t="str">
            <v>25.07.2022</v>
          </cell>
          <cell r="E11">
            <v>44743</v>
          </cell>
          <cell r="F11">
            <v>58</v>
          </cell>
          <cell r="G11" t="str">
            <v>MCL</v>
          </cell>
          <cell r="H11" t="str">
            <v>BOCB</v>
          </cell>
          <cell r="K11">
            <v>2805.26</v>
          </cell>
          <cell r="L11">
            <v>2805.26</v>
          </cell>
          <cell r="M11">
            <v>0</v>
          </cell>
          <cell r="N11">
            <v>0</v>
          </cell>
          <cell r="O11">
            <v>763.92550083248284</v>
          </cell>
          <cell r="P11">
            <v>2143009.650465331</v>
          </cell>
          <cell r="Q11">
            <v>4343611.9109834041</v>
          </cell>
          <cell r="R11">
            <v>9021024.5683394223</v>
          </cell>
          <cell r="S11">
            <v>3215.7534661098871</v>
          </cell>
          <cell r="T11">
            <v>3292</v>
          </cell>
          <cell r="U11">
            <v>9117095</v>
          </cell>
          <cell r="V11">
            <v>2842.61665053243</v>
          </cell>
        </row>
        <row r="12">
          <cell r="A12">
            <v>127</v>
          </cell>
          <cell r="B12">
            <v>4400124453</v>
          </cell>
          <cell r="C12">
            <v>161001909</v>
          </cell>
          <cell r="D12" t="str">
            <v>26.07.2022</v>
          </cell>
          <cell r="E12">
            <v>44743</v>
          </cell>
          <cell r="F12">
            <v>60</v>
          </cell>
          <cell r="G12" t="str">
            <v>SECL</v>
          </cell>
          <cell r="H12" t="str">
            <v>KMKA</v>
          </cell>
          <cell r="K12">
            <v>4096.95</v>
          </cell>
          <cell r="L12">
            <v>4052.1</v>
          </cell>
          <cell r="M12">
            <v>44.849999999999909</v>
          </cell>
          <cell r="N12">
            <v>140838.97418372176</v>
          </cell>
          <cell r="O12">
            <v>965</v>
          </cell>
          <cell r="P12">
            <v>3953556.75</v>
          </cell>
          <cell r="Q12">
            <v>5338116</v>
          </cell>
          <cell r="R12">
            <v>12865334.119999999</v>
          </cell>
          <cell r="S12">
            <v>3140.2223898265784</v>
          </cell>
          <cell r="T12">
            <v>3812</v>
          </cell>
          <cell r="U12">
            <v>15446605.199999999</v>
          </cell>
          <cell r="V12">
            <v>2600.4081237911028</v>
          </cell>
        </row>
        <row r="13">
          <cell r="A13">
            <v>144</v>
          </cell>
          <cell r="B13">
            <v>4400124454</v>
          </cell>
          <cell r="C13">
            <v>161011005</v>
          </cell>
          <cell r="D13" t="str">
            <v>29.07.2022</v>
          </cell>
          <cell r="E13">
            <v>44743</v>
          </cell>
          <cell r="F13">
            <v>60</v>
          </cell>
          <cell r="G13" t="str">
            <v>SECL</v>
          </cell>
          <cell r="H13" t="str">
            <v>NKCR</v>
          </cell>
          <cell r="K13">
            <v>3938.8</v>
          </cell>
          <cell r="L13">
            <v>3832.5</v>
          </cell>
          <cell r="M13">
            <v>106.30000000000018</v>
          </cell>
          <cell r="N13">
            <v>334835.43467325129</v>
          </cell>
          <cell r="O13">
            <v>955</v>
          </cell>
          <cell r="P13">
            <v>3761554</v>
          </cell>
          <cell r="Q13">
            <v>5339149</v>
          </cell>
          <cell r="R13">
            <v>12406865.57</v>
          </cell>
          <cell r="S13">
            <v>3149.9100157408348</v>
          </cell>
          <cell r="T13">
            <v>3509</v>
          </cell>
          <cell r="U13">
            <v>13448242.5</v>
          </cell>
          <cell r="V13">
            <v>3048.3234224598928</v>
          </cell>
        </row>
        <row r="14">
          <cell r="K14">
            <v>42254.78</v>
          </cell>
          <cell r="L14">
            <v>41946.59</v>
          </cell>
          <cell r="M14">
            <v>308.19000000000233</v>
          </cell>
          <cell r="N14">
            <v>960584.13433352951</v>
          </cell>
          <cell r="P14">
            <v>34479960.200465329</v>
          </cell>
          <cell r="Q14">
            <v>58000364.910983406</v>
          </cell>
          <cell r="R14">
            <v>131702103.46783942</v>
          </cell>
          <cell r="S14">
            <v>3116.8569205150143</v>
          </cell>
          <cell r="U14">
            <v>0</v>
          </cell>
        </row>
        <row r="15">
          <cell r="L15">
            <v>41946.59</v>
          </cell>
          <cell r="M15">
            <v>-41946.59</v>
          </cell>
          <cell r="N15" t="e">
            <v>#DIV/0!</v>
          </cell>
          <cell r="S15" t="e">
            <v>#DIV/0!</v>
          </cell>
          <cell r="U15">
            <v>0</v>
          </cell>
        </row>
        <row r="16">
          <cell r="L16">
            <v>0</v>
          </cell>
          <cell r="M16">
            <v>0</v>
          </cell>
          <cell r="N16" t="e">
            <v>#DIV/0!</v>
          </cell>
          <cell r="S16" t="e">
            <v>#DIV/0!</v>
          </cell>
          <cell r="U16">
            <v>0</v>
          </cell>
        </row>
        <row r="17">
          <cell r="M17">
            <v>0</v>
          </cell>
          <cell r="N17" t="e">
            <v>#DIV/0!</v>
          </cell>
          <cell r="S17" t="e">
            <v>#DIV/0!</v>
          </cell>
          <cell r="U17">
            <v>0</v>
          </cell>
        </row>
        <row r="18">
          <cell r="M18">
            <v>0</v>
          </cell>
          <cell r="N18" t="e">
            <v>#DIV/0!</v>
          </cell>
          <cell r="S18" t="e">
            <v>#DIV/0!</v>
          </cell>
          <cell r="U18">
            <v>0</v>
          </cell>
        </row>
        <row r="19">
          <cell r="M19">
            <v>0</v>
          </cell>
          <cell r="N19" t="e">
            <v>#DIV/0!</v>
          </cell>
          <cell r="S19" t="e">
            <v>#DIV/0!</v>
          </cell>
          <cell r="U19">
            <v>0</v>
          </cell>
        </row>
        <row r="20">
          <cell r="M20">
            <v>0</v>
          </cell>
          <cell r="N20" t="e">
            <v>#DIV/0!</v>
          </cell>
          <cell r="S20" t="e">
            <v>#DIV/0!</v>
          </cell>
          <cell r="U20">
            <v>0</v>
          </cell>
        </row>
        <row r="21">
          <cell r="M21">
            <v>0</v>
          </cell>
          <cell r="N21" t="e">
            <v>#DIV/0!</v>
          </cell>
          <cell r="S21" t="e">
            <v>#DIV/0!</v>
          </cell>
          <cell r="U21">
            <v>0</v>
          </cell>
        </row>
        <row r="22">
          <cell r="M22">
            <v>0</v>
          </cell>
          <cell r="N22" t="e">
            <v>#DIV/0!</v>
          </cell>
          <cell r="S22" t="e">
            <v>#DIV/0!</v>
          </cell>
          <cell r="U22">
            <v>0</v>
          </cell>
        </row>
        <row r="24">
          <cell r="A24">
            <v>100</v>
          </cell>
          <cell r="B24" t="str">
            <v>RAW MCL</v>
          </cell>
          <cell r="C24">
            <v>161001962</v>
          </cell>
          <cell r="D24" t="str">
            <v>20.07.2022</v>
          </cell>
          <cell r="E24">
            <v>44743</v>
          </cell>
          <cell r="F24">
            <v>59</v>
          </cell>
          <cell r="G24" t="str">
            <v>MCL</v>
          </cell>
          <cell r="H24" t="str">
            <v>BOCB</v>
          </cell>
          <cell r="K24">
            <v>3923.79</v>
          </cell>
          <cell r="L24">
            <v>3893.35</v>
          </cell>
          <cell r="M24">
            <v>30.440000000000055</v>
          </cell>
          <cell r="N24">
            <v>97128.256400000173</v>
          </cell>
          <cell r="O24">
            <v>758</v>
          </cell>
          <cell r="P24">
            <v>2974232.82</v>
          </cell>
          <cell r="Q24">
            <v>5936598</v>
          </cell>
          <cell r="R24">
            <v>12520068.369899999</v>
          </cell>
          <cell r="S24">
            <v>3190.81</v>
          </cell>
          <cell r="T24">
            <v>3094.3060803474482</v>
          </cell>
          <cell r="U24">
            <v>12047216.577920737</v>
          </cell>
          <cell r="V24">
            <v>2165</v>
          </cell>
        </row>
        <row r="25">
          <cell r="A25">
            <v>122</v>
          </cell>
          <cell r="B25" t="str">
            <v>RAW MCL</v>
          </cell>
          <cell r="C25">
            <v>161004196</v>
          </cell>
          <cell r="D25" t="str">
            <v>24.07.2022</v>
          </cell>
          <cell r="E25">
            <v>44743</v>
          </cell>
          <cell r="F25">
            <v>60</v>
          </cell>
          <cell r="G25" t="str">
            <v>MCL</v>
          </cell>
          <cell r="H25" t="str">
            <v>BOMB</v>
          </cell>
          <cell r="K25">
            <v>3880.2</v>
          </cell>
          <cell r="L25">
            <v>3874.15</v>
          </cell>
          <cell r="M25">
            <v>6.0499999999997272</v>
          </cell>
          <cell r="N25">
            <v>19304.40049999913</v>
          </cell>
          <cell r="O25">
            <v>758</v>
          </cell>
          <cell r="P25">
            <v>2941191.6</v>
          </cell>
          <cell r="Q25">
            <v>6165366</v>
          </cell>
          <cell r="R25">
            <v>12380980.961999999</v>
          </cell>
          <cell r="S25">
            <v>3190.81</v>
          </cell>
          <cell r="T25">
            <v>3250</v>
          </cell>
          <cell r="U25">
            <v>12590987.5</v>
          </cell>
          <cell r="V25">
            <v>2103</v>
          </cell>
        </row>
        <row r="26">
          <cell r="A26">
            <v>123</v>
          </cell>
          <cell r="B26" t="str">
            <v>RAW MCL</v>
          </cell>
          <cell r="C26">
            <v>161001794</v>
          </cell>
          <cell r="D26" t="str">
            <v>26.07.2022</v>
          </cell>
          <cell r="E26">
            <v>44743</v>
          </cell>
          <cell r="F26">
            <v>60</v>
          </cell>
          <cell r="G26" t="str">
            <v>MCL</v>
          </cell>
          <cell r="H26" t="str">
            <v>LOCM</v>
          </cell>
          <cell r="K26">
            <v>3954.6</v>
          </cell>
          <cell r="L26">
            <v>4003.96</v>
          </cell>
          <cell r="M26">
            <v>-49.360000000000127</v>
          </cell>
          <cell r="N26">
            <v>-157498.3816000004</v>
          </cell>
          <cell r="O26">
            <v>758</v>
          </cell>
          <cell r="P26">
            <v>2997586.8</v>
          </cell>
          <cell r="Q26">
            <v>6264023</v>
          </cell>
          <cell r="R26">
            <v>12618377.226</v>
          </cell>
          <cell r="S26">
            <v>3190.81</v>
          </cell>
          <cell r="T26">
            <v>3250</v>
          </cell>
          <cell r="U26">
            <v>13012870</v>
          </cell>
          <cell r="V26">
            <v>2127</v>
          </cell>
        </row>
        <row r="27">
          <cell r="A27" t="str">
            <v>126A</v>
          </cell>
          <cell r="B27" t="str">
            <v>RAW MCL</v>
          </cell>
          <cell r="C27">
            <v>161001967</v>
          </cell>
          <cell r="D27" t="str">
            <v>25.07.2022</v>
          </cell>
          <cell r="E27">
            <v>44743</v>
          </cell>
          <cell r="F27">
            <v>58</v>
          </cell>
          <cell r="G27" t="str">
            <v>MCL</v>
          </cell>
          <cell r="H27" t="str">
            <v>BOCB</v>
          </cell>
          <cell r="K27">
            <v>947.64999999999964</v>
          </cell>
          <cell r="L27">
            <v>918.54</v>
          </cell>
          <cell r="M27">
            <v>29.109999999999673</v>
          </cell>
          <cell r="N27">
            <v>90735.044873971856</v>
          </cell>
          <cell r="O27">
            <v>758</v>
          </cell>
          <cell r="P27">
            <v>701696.12953466875</v>
          </cell>
          <cell r="Q27">
            <v>1422250.0890165959</v>
          </cell>
          <cell r="R27">
            <v>2953798.1887605758</v>
          </cell>
          <cell r="S27">
            <v>3116.9716548942934</v>
          </cell>
          <cell r="T27">
            <v>3292</v>
          </cell>
          <cell r="U27">
            <v>2985255</v>
          </cell>
          <cell r="V27">
            <v>2843</v>
          </cell>
        </row>
        <row r="28">
          <cell r="K28">
            <v>12706.24</v>
          </cell>
          <cell r="L28">
            <v>12690</v>
          </cell>
          <cell r="P28">
            <v>9614707.349534668</v>
          </cell>
          <cell r="Q28">
            <v>19788237.089016594</v>
          </cell>
          <cell r="R28">
            <v>40473224.746660575</v>
          </cell>
        </row>
        <row r="29">
          <cell r="L29">
            <v>12690</v>
          </cell>
          <cell r="R29">
            <v>172175328.21450001</v>
          </cell>
          <cell r="S29">
            <v>11974822.757099997</v>
          </cell>
        </row>
        <row r="30">
          <cell r="R30">
            <v>172175328.21449998</v>
          </cell>
        </row>
        <row r="31">
          <cell r="P31">
            <v>2844705.78</v>
          </cell>
          <cell r="R31">
            <v>0</v>
          </cell>
        </row>
        <row r="32">
          <cell r="L32">
            <v>54636.59</v>
          </cell>
          <cell r="P32">
            <v>763.92550083248284</v>
          </cell>
          <cell r="Q32">
            <v>1548.38122348139</v>
          </cell>
          <cell r="R32">
            <v>3215.7534661098875</v>
          </cell>
        </row>
        <row r="34">
          <cell r="P34">
            <v>2844705.78</v>
          </cell>
          <cell r="Q34">
            <v>5765862</v>
          </cell>
          <cell r="R34">
            <v>11974822.757099997</v>
          </cell>
        </row>
        <row r="36">
          <cell r="R36">
            <v>172175328.21450001</v>
          </cell>
        </row>
      </sheetData>
      <sheetData sheetId="21"/>
      <sheetData sheetId="22"/>
      <sheetData sheetId="23">
        <row r="2">
          <cell r="A2" t="str">
            <v>RAKE NO</v>
          </cell>
          <cell r="B2" t="str">
            <v>PO NO</v>
          </cell>
          <cell r="C2" t="str">
            <v>RR NO</v>
          </cell>
          <cell r="D2" t="str">
            <v>RR DATE</v>
          </cell>
          <cell r="E2" t="str">
            <v>Month</v>
          </cell>
          <cell r="F2" t="str">
            <v>WAG</v>
          </cell>
          <cell r="G2" t="str">
            <v>COMPANY  NAME</v>
          </cell>
          <cell r="H2" t="str">
            <v>COLLARY  NAME</v>
          </cell>
          <cell r="I2" t="str">
            <v>DIW</v>
          </cell>
          <cell r="J2" t="str">
            <v>GRADE</v>
          </cell>
          <cell r="K2" t="str">
            <v>RR QTY</v>
          </cell>
          <cell r="L2" t="str">
            <v>TPS QTY</v>
          </cell>
          <cell r="M2" t="str">
            <v>TL</v>
          </cell>
          <cell r="N2" t="str">
            <v>TL AMOUNT</v>
          </cell>
          <cell r="O2" t="str">
            <v>BASIC RATE</v>
          </cell>
          <cell r="P2" t="str">
            <v>AMT</v>
          </cell>
          <cell r="Q2" t="str">
            <v>FREIGHT</v>
          </cell>
          <cell r="R2" t="str">
            <v>VALUE</v>
          </cell>
          <cell r="S2" t="str">
            <v>RECEIPT RATE</v>
          </cell>
          <cell r="T2" t="str">
            <v>LE eq</v>
          </cell>
          <cell r="U2" t="str">
            <v>ULE eq SUM</v>
          </cell>
          <cell r="V2" t="str">
            <v>ARB</v>
          </cell>
        </row>
        <row r="3">
          <cell r="A3">
            <v>1</v>
          </cell>
          <cell r="C3">
            <v>462000160</v>
          </cell>
          <cell r="D3" t="str">
            <v>29.06.2022</v>
          </cell>
          <cell r="E3">
            <v>44743</v>
          </cell>
          <cell r="F3">
            <v>59</v>
          </cell>
          <cell r="G3" t="str">
            <v>WCL</v>
          </cell>
          <cell r="H3" t="str">
            <v>MKCW</v>
          </cell>
          <cell r="J3" t="str">
            <v>G10</v>
          </cell>
          <cell r="K3">
            <v>4047.06</v>
          </cell>
          <cell r="L3">
            <v>4085.1</v>
          </cell>
          <cell r="M3">
            <v>-38.039999999999964</v>
          </cell>
          <cell r="N3">
            <v>-151065.04284203335</v>
          </cell>
          <cell r="P3">
            <v>4085.1</v>
          </cell>
          <cell r="Q3">
            <v>2324762</v>
          </cell>
          <cell r="R3">
            <v>16071747.957</v>
          </cell>
          <cell r="S3">
            <v>3971.2156372774311</v>
          </cell>
          <cell r="T3">
            <v>3791</v>
          </cell>
          <cell r="V3">
            <v>3954.1601076353854</v>
          </cell>
        </row>
        <row r="4">
          <cell r="A4">
            <v>2</v>
          </cell>
          <cell r="C4">
            <v>462000144</v>
          </cell>
          <cell r="D4" t="str">
            <v>30.06.2022</v>
          </cell>
          <cell r="E4">
            <v>44743</v>
          </cell>
          <cell r="F4">
            <v>56</v>
          </cell>
          <cell r="G4" t="str">
            <v>WCL</v>
          </cell>
          <cell r="H4" t="str">
            <v>TAE</v>
          </cell>
          <cell r="J4" t="str">
            <v>G12</v>
          </cell>
          <cell r="K4">
            <v>3788.65</v>
          </cell>
          <cell r="L4">
            <v>3788.65</v>
          </cell>
          <cell r="M4">
            <v>0</v>
          </cell>
          <cell r="N4">
            <v>0</v>
          </cell>
          <cell r="P4">
            <v>3788.65</v>
          </cell>
          <cell r="Q4">
            <v>2321474</v>
          </cell>
          <cell r="R4">
            <v>14853386.777878789</v>
          </cell>
          <cell r="S4">
            <v>3920.4958963954941</v>
          </cell>
          <cell r="T4">
            <v>3284</v>
          </cell>
          <cell r="U4" t="e">
            <v>#N/A</v>
          </cell>
          <cell r="V4">
            <v>3806.9616849652698</v>
          </cell>
        </row>
        <row r="5">
          <cell r="A5">
            <v>4</v>
          </cell>
          <cell r="C5">
            <v>161009847</v>
          </cell>
          <cell r="D5" t="str">
            <v>29.06.2022</v>
          </cell>
          <cell r="E5">
            <v>44743</v>
          </cell>
          <cell r="F5">
            <v>59</v>
          </cell>
          <cell r="G5" t="str">
            <v>SECL</v>
          </cell>
          <cell r="H5" t="str">
            <v>GPCK</v>
          </cell>
          <cell r="J5" t="str">
            <v>G11</v>
          </cell>
          <cell r="K5">
            <v>3880.03</v>
          </cell>
          <cell r="L5">
            <v>4125.3599999999997</v>
          </cell>
          <cell r="M5">
            <v>-245.32999999999947</v>
          </cell>
          <cell r="N5">
            <v>-960573.08399888617</v>
          </cell>
          <cell r="P5">
            <v>4125.3599999999997</v>
          </cell>
          <cell r="Q5">
            <v>5205051</v>
          </cell>
          <cell r="R5">
            <v>15191996.01805</v>
          </cell>
          <cell r="S5">
            <v>3915.4326172864639</v>
          </cell>
          <cell r="T5">
            <v>3162</v>
          </cell>
          <cell r="U5" t="e">
            <v>#N/A</v>
          </cell>
          <cell r="V5">
            <v>3941.1563547018095</v>
          </cell>
        </row>
        <row r="6">
          <cell r="A6">
            <v>5</v>
          </cell>
          <cell r="C6">
            <v>262000512</v>
          </cell>
          <cell r="D6" t="str">
            <v>30.06.2022</v>
          </cell>
          <cell r="E6">
            <v>44743</v>
          </cell>
          <cell r="F6">
            <v>59</v>
          </cell>
          <cell r="G6" t="str">
            <v>WCL</v>
          </cell>
          <cell r="H6" t="str">
            <v>PRPI</v>
          </cell>
          <cell r="J6" t="str">
            <v>G11</v>
          </cell>
          <cell r="K6">
            <v>3903</v>
          </cell>
          <cell r="L6">
            <v>3903</v>
          </cell>
          <cell r="M6">
            <v>0</v>
          </cell>
          <cell r="N6">
            <v>0</v>
          </cell>
          <cell r="P6">
            <v>3903</v>
          </cell>
          <cell r="Q6">
            <v>3037618</v>
          </cell>
          <cell r="R6">
            <v>16776375.445882354</v>
          </cell>
          <cell r="S6">
            <v>4298.3283233108768</v>
          </cell>
          <cell r="T6">
            <v>3990</v>
          </cell>
          <cell r="U6" t="e">
            <v>#N/A</v>
          </cell>
          <cell r="V6">
            <v>4003.1332288401254</v>
          </cell>
        </row>
        <row r="7">
          <cell r="A7">
            <v>6</v>
          </cell>
          <cell r="C7">
            <v>161009849</v>
          </cell>
          <cell r="D7" t="str">
            <v>30.06.2022</v>
          </cell>
          <cell r="E7">
            <v>44743</v>
          </cell>
          <cell r="F7">
            <v>59</v>
          </cell>
          <cell r="G7" t="str">
            <v>SECL</v>
          </cell>
          <cell r="H7" t="str">
            <v>GPCK</v>
          </cell>
          <cell r="J7" t="str">
            <v>G11</v>
          </cell>
          <cell r="K7">
            <v>4000.6</v>
          </cell>
          <cell r="L7">
            <v>4000.6</v>
          </cell>
          <cell r="M7">
            <v>0</v>
          </cell>
          <cell r="N7">
            <v>0</v>
          </cell>
          <cell r="P7">
            <v>4000.6</v>
          </cell>
          <cell r="Q7">
            <v>5332959</v>
          </cell>
          <cell r="R7">
            <v>15630243.360999998</v>
          </cell>
          <cell r="S7">
            <v>3906.9747940308948</v>
          </cell>
          <cell r="T7">
            <v>3162</v>
          </cell>
          <cell r="U7" t="e">
            <v>#N/A</v>
          </cell>
          <cell r="V7">
            <v>4009.6399509530706</v>
          </cell>
        </row>
        <row r="8">
          <cell r="A8">
            <v>8</v>
          </cell>
          <cell r="C8">
            <v>452000010</v>
          </cell>
          <cell r="D8" t="str">
            <v>01.07.2022</v>
          </cell>
          <cell r="E8">
            <v>44743</v>
          </cell>
          <cell r="F8">
            <v>58</v>
          </cell>
          <cell r="G8" t="str">
            <v>WCL</v>
          </cell>
          <cell r="H8" t="str">
            <v>MKCW</v>
          </cell>
          <cell r="J8" t="str">
            <v>G10</v>
          </cell>
          <cell r="K8">
            <v>4066.29</v>
          </cell>
          <cell r="L8">
            <v>4109.05</v>
          </cell>
          <cell r="M8">
            <v>-42.760000000000218</v>
          </cell>
          <cell r="N8">
            <v>-169740.03623386021</v>
          </cell>
          <cell r="P8">
            <v>4109.05</v>
          </cell>
          <cell r="Q8">
            <v>2329233</v>
          </cell>
          <cell r="R8">
            <v>16141539.100499999</v>
          </cell>
          <cell r="S8">
            <v>3969.5986022885722</v>
          </cell>
          <cell r="T8">
            <v>3791</v>
          </cell>
          <cell r="U8" t="e">
            <v>#N/A</v>
          </cell>
          <cell r="V8">
            <v>3776.8796491617627</v>
          </cell>
        </row>
        <row r="9">
          <cell r="A9">
            <v>9</v>
          </cell>
          <cell r="C9">
            <v>462000145</v>
          </cell>
          <cell r="D9" t="str">
            <v>02.07.2022</v>
          </cell>
          <cell r="E9">
            <v>44743</v>
          </cell>
          <cell r="F9">
            <v>56</v>
          </cell>
          <cell r="G9" t="str">
            <v>WCL</v>
          </cell>
          <cell r="H9" t="str">
            <v>TAE</v>
          </cell>
          <cell r="J9" t="str">
            <v>G12</v>
          </cell>
          <cell r="K9">
            <v>3542.61</v>
          </cell>
          <cell r="L9">
            <v>3542.61</v>
          </cell>
          <cell r="M9">
            <v>0</v>
          </cell>
          <cell r="N9">
            <v>0</v>
          </cell>
          <cell r="P9">
            <v>3542.61</v>
          </cell>
          <cell r="Q9">
            <v>2192765</v>
          </cell>
          <cell r="R9">
            <v>13910838.595090907</v>
          </cell>
          <cell r="S9">
            <v>3926.7202980545153</v>
          </cell>
          <cell r="T9">
            <v>3284</v>
          </cell>
          <cell r="U9" t="e">
            <v>#N/A</v>
          </cell>
          <cell r="V9">
            <v>3902.3345215550853</v>
          </cell>
        </row>
        <row r="10">
          <cell r="A10">
            <v>10</v>
          </cell>
          <cell r="C10">
            <v>161000840</v>
          </cell>
          <cell r="D10" t="str">
            <v>02.07.2022</v>
          </cell>
          <cell r="E10">
            <v>44743</v>
          </cell>
          <cell r="F10">
            <v>59</v>
          </cell>
          <cell r="G10" t="str">
            <v>MCL</v>
          </cell>
          <cell r="H10" t="str">
            <v>PHEC</v>
          </cell>
          <cell r="J10" t="str">
            <v>G11</v>
          </cell>
          <cell r="K10">
            <v>4029.69</v>
          </cell>
          <cell r="L10">
            <v>4099.22</v>
          </cell>
          <cell r="M10">
            <v>-69.5300000000002</v>
          </cell>
          <cell r="N10">
            <v>-275763.56123893702</v>
          </cell>
          <cell r="P10">
            <v>4099.22</v>
          </cell>
          <cell r="Q10">
            <v>4501724</v>
          </cell>
          <cell r="R10">
            <v>15982189.919299999</v>
          </cell>
          <cell r="S10">
            <v>3966.1090355089345</v>
          </cell>
          <cell r="T10">
            <v>3886</v>
          </cell>
          <cell r="U10" t="e">
            <v>#N/A</v>
          </cell>
          <cell r="V10">
            <v>3844.752872922013</v>
          </cell>
        </row>
        <row r="11">
          <cell r="A11">
            <v>11</v>
          </cell>
          <cell r="C11">
            <v>452000004</v>
          </cell>
          <cell r="D11" t="str">
            <v>01.07.2022</v>
          </cell>
          <cell r="E11">
            <v>44743</v>
          </cell>
          <cell r="F11">
            <v>58</v>
          </cell>
          <cell r="G11" t="str">
            <v>WCL</v>
          </cell>
          <cell r="H11" t="str">
            <v>TAE</v>
          </cell>
          <cell r="J11" t="str">
            <v>G12</v>
          </cell>
          <cell r="K11">
            <v>3784.09</v>
          </cell>
          <cell r="L11">
            <v>3784.09</v>
          </cell>
          <cell r="M11">
            <v>0</v>
          </cell>
          <cell r="N11">
            <v>0</v>
          </cell>
          <cell r="P11">
            <v>3784.09</v>
          </cell>
          <cell r="Q11">
            <v>2465029</v>
          </cell>
          <cell r="R11">
            <v>14981858.430969696</v>
          </cell>
          <cell r="S11">
            <v>3959.1707467237025</v>
          </cell>
          <cell r="T11">
            <v>3284</v>
          </cell>
          <cell r="U11" t="e">
            <v>#N/A</v>
          </cell>
          <cell r="V11">
            <v>3718.8784462551621</v>
          </cell>
        </row>
        <row r="12">
          <cell r="A12">
            <v>12</v>
          </cell>
          <cell r="C12">
            <v>452000015</v>
          </cell>
          <cell r="D12" t="str">
            <v>02.07.2022</v>
          </cell>
          <cell r="E12">
            <v>44743</v>
          </cell>
          <cell r="F12">
            <v>58</v>
          </cell>
          <cell r="G12" t="str">
            <v>WCL</v>
          </cell>
          <cell r="H12" t="str">
            <v>WANI</v>
          </cell>
          <cell r="J12" t="str">
            <v>G10</v>
          </cell>
          <cell r="K12">
            <v>3552.2</v>
          </cell>
          <cell r="L12">
            <v>3597.94</v>
          </cell>
          <cell r="M12">
            <v>-45.740000000000236</v>
          </cell>
          <cell r="N12">
            <v>-184583.0757548821</v>
          </cell>
          <cell r="P12">
            <v>3597.94</v>
          </cell>
          <cell r="Q12">
            <v>2320401</v>
          </cell>
          <cell r="R12">
            <v>14334849.184444442</v>
          </cell>
          <cell r="S12">
            <v>4035.4848219256919</v>
          </cell>
          <cell r="T12">
            <v>3256</v>
          </cell>
          <cell r="U12" t="e">
            <v>#N/A</v>
          </cell>
          <cell r="V12">
            <v>4050.1181695525074</v>
          </cell>
        </row>
        <row r="13">
          <cell r="A13">
            <v>13</v>
          </cell>
          <cell r="C13">
            <v>161000469</v>
          </cell>
          <cell r="D13" t="str">
            <v>02.07.2022</v>
          </cell>
          <cell r="E13">
            <v>44743</v>
          </cell>
          <cell r="F13">
            <v>58</v>
          </cell>
          <cell r="G13" t="str">
            <v>SECL</v>
          </cell>
          <cell r="H13" t="str">
            <v>DSGR</v>
          </cell>
          <cell r="J13" t="str">
            <v>G11</v>
          </cell>
          <cell r="K13">
            <v>3945.8</v>
          </cell>
          <cell r="L13">
            <v>3997.36</v>
          </cell>
          <cell r="M13">
            <v>-51.559999999999945</v>
          </cell>
          <cell r="N13">
            <v>-200160.67801659467</v>
          </cell>
          <cell r="P13">
            <v>3997.36</v>
          </cell>
          <cell r="Q13">
            <v>5161727</v>
          </cell>
          <cell r="R13">
            <v>15317959.723000001</v>
          </cell>
          <cell r="S13">
            <v>3882.0922811597143</v>
          </cell>
          <cell r="T13">
            <v>3889</v>
          </cell>
          <cell r="U13" t="e">
            <v>#N/A</v>
          </cell>
          <cell r="V13">
            <v>3791.9130919220056</v>
          </cell>
        </row>
        <row r="14">
          <cell r="A14">
            <v>14</v>
          </cell>
          <cell r="C14">
            <v>161009853</v>
          </cell>
          <cell r="D14" t="str">
            <v>01.07.2022</v>
          </cell>
          <cell r="E14">
            <v>44743</v>
          </cell>
          <cell r="F14">
            <v>59</v>
          </cell>
          <cell r="G14" t="str">
            <v>SECL</v>
          </cell>
          <cell r="H14" t="str">
            <v>GPCK</v>
          </cell>
          <cell r="J14" t="str">
            <v>G11</v>
          </cell>
          <cell r="K14">
            <v>3896.15</v>
          </cell>
          <cell r="L14">
            <v>3896.15</v>
          </cell>
          <cell r="M14">
            <v>0</v>
          </cell>
          <cell r="N14">
            <v>0</v>
          </cell>
          <cell r="P14">
            <v>3896.15</v>
          </cell>
          <cell r="Q14">
            <v>5253790</v>
          </cell>
          <cell r="R14">
            <v>15282226.85025</v>
          </cell>
          <cell r="S14">
            <v>3922.3918099277489</v>
          </cell>
          <cell r="T14">
            <v>3162</v>
          </cell>
          <cell r="U14" t="e">
            <v>#N/A</v>
          </cell>
          <cell r="V14">
            <v>3790.6128600133961</v>
          </cell>
        </row>
        <row r="15">
          <cell r="A15">
            <v>15</v>
          </cell>
          <cell r="C15">
            <v>161000841</v>
          </cell>
          <cell r="D15" t="str">
            <v>02.07.2022</v>
          </cell>
          <cell r="E15">
            <v>44743</v>
          </cell>
          <cell r="F15">
            <v>59</v>
          </cell>
          <cell r="G15" t="str">
            <v>MCL</v>
          </cell>
          <cell r="H15" t="str">
            <v>PHEC</v>
          </cell>
          <cell r="J15" t="str">
            <v>G11</v>
          </cell>
          <cell r="K15">
            <v>4057.4</v>
          </cell>
          <cell r="L15">
            <v>4193.1000000000004</v>
          </cell>
          <cell r="M15">
            <v>-135.70000000000027</v>
          </cell>
          <cell r="N15">
            <v>-537624.94093375164</v>
          </cell>
          <cell r="P15">
            <v>4193.1000000000004</v>
          </cell>
          <cell r="Q15">
            <v>4515456</v>
          </cell>
          <cell r="R15">
            <v>16074866.877999999</v>
          </cell>
          <cell r="S15">
            <v>3961.8639715088475</v>
          </cell>
          <cell r="T15">
            <v>3886</v>
          </cell>
          <cell r="U15" t="e">
            <v>#N/A</v>
          </cell>
          <cell r="V15">
            <v>3860.1916127593131</v>
          </cell>
        </row>
        <row r="16">
          <cell r="A16">
            <v>16</v>
          </cell>
          <cell r="C16">
            <v>161000842</v>
          </cell>
          <cell r="D16" t="str">
            <v>02.07.2022</v>
          </cell>
          <cell r="E16">
            <v>44743</v>
          </cell>
          <cell r="F16">
            <v>55</v>
          </cell>
          <cell r="G16" t="str">
            <v>SECL</v>
          </cell>
          <cell r="H16" t="str">
            <v>PHEC</v>
          </cell>
          <cell r="J16" t="str">
            <v>G11</v>
          </cell>
          <cell r="K16">
            <v>3750.2</v>
          </cell>
          <cell r="L16">
            <v>3953.91</v>
          </cell>
          <cell r="M16">
            <v>-203.71000000000004</v>
          </cell>
          <cell r="N16">
            <v>-780797.05587721721</v>
          </cell>
          <cell r="P16">
            <v>3953.91</v>
          </cell>
          <cell r="Q16">
            <v>3689879</v>
          </cell>
          <cell r="R16">
            <v>14374086.293999998</v>
          </cell>
          <cell r="S16">
            <v>3832.885257852914</v>
          </cell>
          <cell r="T16">
            <v>3886</v>
          </cell>
          <cell r="U16" t="e">
            <v>#N/A</v>
          </cell>
          <cell r="V16">
            <v>3872.7883538633819</v>
          </cell>
        </row>
        <row r="17">
          <cell r="A17">
            <v>17</v>
          </cell>
          <cell r="C17">
            <v>161009856</v>
          </cell>
          <cell r="D17" t="str">
            <v>02.07.2022</v>
          </cell>
          <cell r="E17">
            <v>44743</v>
          </cell>
          <cell r="F17">
            <v>60</v>
          </cell>
          <cell r="G17" t="str">
            <v>SECL</v>
          </cell>
          <cell r="H17" t="str">
            <v>GPCK</v>
          </cell>
          <cell r="J17" t="str">
            <v>G11</v>
          </cell>
          <cell r="K17">
            <v>4095.5</v>
          </cell>
          <cell r="L17">
            <v>4266.97</v>
          </cell>
          <cell r="M17">
            <v>-171.47000000000025</v>
          </cell>
          <cell r="N17">
            <v>-664934.77694786456</v>
          </cell>
          <cell r="P17">
            <v>4266.97</v>
          </cell>
          <cell r="Q17">
            <v>5340180</v>
          </cell>
          <cell r="R17">
            <v>15881730.7925</v>
          </cell>
          <cell r="S17">
            <v>3877.8490520083019</v>
          </cell>
          <cell r="T17">
            <v>3162</v>
          </cell>
          <cell r="U17" t="e">
            <v>#N/A</v>
          </cell>
          <cell r="V17">
            <v>3800.411764705882</v>
          </cell>
        </row>
        <row r="18">
          <cell r="A18">
            <v>18</v>
          </cell>
          <cell r="C18">
            <v>462000472</v>
          </cell>
          <cell r="D18" t="str">
            <v>03.07.2022</v>
          </cell>
          <cell r="E18">
            <v>44743</v>
          </cell>
          <cell r="F18">
            <v>58</v>
          </cell>
          <cell r="G18" t="str">
            <v>WCL</v>
          </cell>
          <cell r="H18" t="str">
            <v>WANI</v>
          </cell>
          <cell r="J18" t="str">
            <v>G10</v>
          </cell>
          <cell r="K18">
            <v>3872.14</v>
          </cell>
          <cell r="L18">
            <v>3999.68</v>
          </cell>
          <cell r="M18">
            <v>-127.53999999999996</v>
          </cell>
          <cell r="N18">
            <v>-506619.80689990759</v>
          </cell>
          <cell r="P18">
            <v>3999.68</v>
          </cell>
          <cell r="Q18">
            <v>2284512</v>
          </cell>
          <cell r="R18">
            <v>15381079.026888886</v>
          </cell>
          <cell r="S18">
            <v>3972.2424878462266</v>
          </cell>
          <cell r="T18">
            <v>3256</v>
          </cell>
          <cell r="U18" t="e">
            <v>#N/A</v>
          </cell>
          <cell r="V18">
            <v>4019.6806836069259</v>
          </cell>
        </row>
        <row r="19">
          <cell r="A19">
            <v>20</v>
          </cell>
          <cell r="C19">
            <v>161000470</v>
          </cell>
          <cell r="D19" t="str">
            <v>03.07.2022</v>
          </cell>
          <cell r="E19">
            <v>44743</v>
          </cell>
          <cell r="F19">
            <v>59</v>
          </cell>
          <cell r="G19" t="str">
            <v>SECL</v>
          </cell>
          <cell r="H19" t="str">
            <v>DSGR</v>
          </cell>
          <cell r="J19" t="str">
            <v>G11</v>
          </cell>
          <cell r="K19">
            <v>3969.94</v>
          </cell>
          <cell r="L19">
            <v>4353.5200000000004</v>
          </cell>
          <cell r="M19">
            <v>-383.58000000000038</v>
          </cell>
          <cell r="N19">
            <v>-1484795.9347299375</v>
          </cell>
          <cell r="P19">
            <v>4353.5200000000004</v>
          </cell>
          <cell r="Q19">
            <v>5148833</v>
          </cell>
          <cell r="R19">
            <v>15367200.513900001</v>
          </cell>
          <cell r="S19">
            <v>3870.8898658166117</v>
          </cell>
          <cell r="T19">
            <v>3889</v>
          </cell>
          <cell r="U19" t="e">
            <v>#N/A</v>
          </cell>
          <cell r="V19">
            <v>3879.4256078518847</v>
          </cell>
        </row>
        <row r="20">
          <cell r="A20">
            <v>21</v>
          </cell>
          <cell r="C20">
            <v>161000843</v>
          </cell>
          <cell r="D20" t="str">
            <v>03.07.2022</v>
          </cell>
          <cell r="E20">
            <v>44743</v>
          </cell>
          <cell r="F20">
            <v>58</v>
          </cell>
          <cell r="G20" t="str">
            <v>SECL</v>
          </cell>
          <cell r="H20" t="str">
            <v>PHEC</v>
          </cell>
          <cell r="J20" t="str">
            <v>G11</v>
          </cell>
          <cell r="K20">
            <v>3916.68</v>
          </cell>
          <cell r="L20">
            <v>3994.27</v>
          </cell>
          <cell r="M20">
            <v>-77.590000000000146</v>
          </cell>
          <cell r="N20">
            <v>-297292.09539016878</v>
          </cell>
          <cell r="P20">
            <v>3994.27</v>
          </cell>
          <cell r="Q20">
            <v>3848559</v>
          </cell>
          <cell r="R20">
            <v>15007062.819599999</v>
          </cell>
          <cell r="S20">
            <v>3831.5774634639542</v>
          </cell>
          <cell r="T20">
            <v>3886</v>
          </cell>
          <cell r="U20" t="e">
            <v>#N/A</v>
          </cell>
          <cell r="V20">
            <v>3908.6134313397934</v>
          </cell>
        </row>
        <row r="21">
          <cell r="A21">
            <v>22</v>
          </cell>
          <cell r="C21">
            <v>161000845</v>
          </cell>
          <cell r="D21" t="str">
            <v>04.07.2022</v>
          </cell>
          <cell r="E21">
            <v>44743</v>
          </cell>
          <cell r="F21">
            <v>59</v>
          </cell>
          <cell r="G21" t="str">
            <v>SECL</v>
          </cell>
          <cell r="H21" t="str">
            <v>PHEC</v>
          </cell>
          <cell r="J21" t="str">
            <v>G11</v>
          </cell>
          <cell r="K21">
            <v>3948.48</v>
          </cell>
          <cell r="L21">
            <v>4061</v>
          </cell>
          <cell r="M21">
            <v>-112.51999999999998</v>
          </cell>
          <cell r="N21">
            <v>-431297.08860658068</v>
          </cell>
          <cell r="P21">
            <v>4061</v>
          </cell>
          <cell r="Q21">
            <v>3885701</v>
          </cell>
          <cell r="R21">
            <v>15134802.0656</v>
          </cell>
          <cell r="S21">
            <v>3833.0704639760111</v>
          </cell>
          <cell r="T21">
            <v>3886</v>
          </cell>
          <cell r="U21" t="e">
            <v>#N/A</v>
          </cell>
          <cell r="V21">
            <v>3955.4975369458134</v>
          </cell>
        </row>
        <row r="22">
          <cell r="A22">
            <v>23</v>
          </cell>
          <cell r="C22">
            <v>161000844</v>
          </cell>
          <cell r="D22" t="str">
            <v>03.07.2022</v>
          </cell>
          <cell r="E22">
            <v>44743</v>
          </cell>
          <cell r="F22">
            <v>58</v>
          </cell>
          <cell r="G22" t="str">
            <v>MCL</v>
          </cell>
          <cell r="H22" t="str">
            <v>PHEC</v>
          </cell>
          <cell r="J22" t="str">
            <v>G11</v>
          </cell>
          <cell r="K22">
            <v>3961.75</v>
          </cell>
          <cell r="L22">
            <v>3986.54</v>
          </cell>
          <cell r="M22">
            <v>-24.789999999999964</v>
          </cell>
          <cell r="N22">
            <v>-98380.379122616127</v>
          </cell>
          <cell r="P22">
            <v>3986.54</v>
          </cell>
          <cell r="Q22">
            <v>4435500</v>
          </cell>
          <cell r="R22">
            <v>15722406.897500001</v>
          </cell>
          <cell r="S22">
            <v>3968.5509932479335</v>
          </cell>
          <cell r="T22">
            <v>3886</v>
          </cell>
          <cell r="U22" t="e">
            <v>#N/A</v>
          </cell>
          <cell r="V22">
            <v>3862.8337934842625</v>
          </cell>
        </row>
        <row r="23">
          <cell r="A23">
            <v>26</v>
          </cell>
          <cell r="C23">
            <v>462000473</v>
          </cell>
          <cell r="D23" t="str">
            <v>04.07.2022</v>
          </cell>
          <cell r="E23">
            <v>44743</v>
          </cell>
          <cell r="F23">
            <v>59</v>
          </cell>
          <cell r="G23" t="str">
            <v>WCL</v>
          </cell>
          <cell r="H23" t="str">
            <v>WANI</v>
          </cell>
          <cell r="J23" t="str">
            <v>G10</v>
          </cell>
          <cell r="K23">
            <v>3841.58</v>
          </cell>
          <cell r="L23">
            <v>3841.58</v>
          </cell>
          <cell r="M23">
            <v>0</v>
          </cell>
          <cell r="N23">
            <v>0</v>
          </cell>
          <cell r="P23">
            <v>3841.58</v>
          </cell>
          <cell r="Q23">
            <v>2348665</v>
          </cell>
          <cell r="R23">
            <v>15341870.297111111</v>
          </cell>
          <cell r="S23">
            <v>3993.6355085957107</v>
          </cell>
          <cell r="T23">
            <v>3256</v>
          </cell>
          <cell r="U23" t="e">
            <v>#N/A</v>
          </cell>
          <cell r="V23">
            <v>3835.4602892102334</v>
          </cell>
        </row>
        <row r="24">
          <cell r="A24">
            <v>27</v>
          </cell>
          <cell r="C24">
            <v>161000846</v>
          </cell>
          <cell r="D24" t="str">
            <v>04.07.2022</v>
          </cell>
          <cell r="E24">
            <v>44743</v>
          </cell>
          <cell r="F24">
            <v>56</v>
          </cell>
          <cell r="G24" t="str">
            <v>SECL</v>
          </cell>
          <cell r="H24" t="str">
            <v>PHEC</v>
          </cell>
          <cell r="J24" t="str">
            <v>G11</v>
          </cell>
          <cell r="K24">
            <v>3747.58</v>
          </cell>
          <cell r="L24">
            <v>3911.74</v>
          </cell>
          <cell r="M24">
            <v>-164.15999999999985</v>
          </cell>
          <cell r="N24">
            <v>-629106.38875893608</v>
          </cell>
          <cell r="P24">
            <v>3911.74</v>
          </cell>
          <cell r="Q24">
            <v>3685017</v>
          </cell>
          <cell r="R24">
            <v>14361759.992599998</v>
          </cell>
          <cell r="S24">
            <v>3832.2757599837755</v>
          </cell>
          <cell r="T24">
            <v>3886</v>
          </cell>
          <cell r="U24" t="e">
            <v>#N/A</v>
          </cell>
          <cell r="V24">
            <v>3968.6627258532235</v>
          </cell>
        </row>
        <row r="25">
          <cell r="A25">
            <v>28</v>
          </cell>
          <cell r="C25">
            <v>262000515</v>
          </cell>
          <cell r="D25" t="str">
            <v>04.07.2022</v>
          </cell>
          <cell r="E25">
            <v>44743</v>
          </cell>
          <cell r="F25">
            <v>59</v>
          </cell>
          <cell r="G25" t="str">
            <v>WCL</v>
          </cell>
          <cell r="H25" t="str">
            <v>PRPI</v>
          </cell>
          <cell r="J25" t="str">
            <v>G11</v>
          </cell>
          <cell r="K25">
            <v>4022.43</v>
          </cell>
          <cell r="L25">
            <v>4061.1</v>
          </cell>
          <cell r="M25">
            <v>-38.670000000000073</v>
          </cell>
          <cell r="N25">
            <v>-165229.99492069671</v>
          </cell>
          <cell r="P25">
            <v>4061.1</v>
          </cell>
          <cell r="Q25">
            <v>3027967</v>
          </cell>
          <cell r="R25">
            <v>17187124.087635294</v>
          </cell>
          <cell r="S25">
            <v>4272.8211771579108</v>
          </cell>
          <cell r="T25">
            <v>3990</v>
          </cell>
          <cell r="U25" t="e">
            <v>#N/A</v>
          </cell>
          <cell r="V25">
            <v>3814.2417977528094</v>
          </cell>
        </row>
        <row r="26">
          <cell r="A26">
            <v>29</v>
          </cell>
          <cell r="C26">
            <v>462000147</v>
          </cell>
          <cell r="D26" t="str">
            <v>05.07.2022</v>
          </cell>
          <cell r="E26">
            <v>44743</v>
          </cell>
          <cell r="F26">
            <v>58</v>
          </cell>
          <cell r="G26" t="str">
            <v>WCL</v>
          </cell>
          <cell r="H26" t="str">
            <v>TAE</v>
          </cell>
          <cell r="J26" t="str">
            <v>G12</v>
          </cell>
          <cell r="K26">
            <v>3999</v>
          </cell>
          <cell r="L26">
            <v>4041.02</v>
          </cell>
          <cell r="M26">
            <v>-42.019999999999982</v>
          </cell>
          <cell r="N26">
            <v>-164815.81650071844</v>
          </cell>
          <cell r="P26">
            <v>4041.02</v>
          </cell>
          <cell r="Q26">
            <v>2318661</v>
          </cell>
          <cell r="R26">
            <v>15685351.027757574</v>
          </cell>
          <cell r="S26">
            <v>3922.3183365235245</v>
          </cell>
          <cell r="T26">
            <v>3284</v>
          </cell>
          <cell r="U26" t="e">
            <v>#N/A</v>
          </cell>
          <cell r="V26">
            <v>3539.3789775990813</v>
          </cell>
        </row>
        <row r="27">
          <cell r="A27">
            <v>30</v>
          </cell>
          <cell r="C27">
            <v>462000146</v>
          </cell>
          <cell r="D27" t="str">
            <v>04.07.2022</v>
          </cell>
          <cell r="E27">
            <v>44743</v>
          </cell>
          <cell r="F27">
            <v>57</v>
          </cell>
          <cell r="G27" t="str">
            <v>WCL</v>
          </cell>
          <cell r="H27" t="str">
            <v>TAE</v>
          </cell>
          <cell r="J27" t="str">
            <v>G12</v>
          </cell>
          <cell r="K27">
            <v>3592.05</v>
          </cell>
          <cell r="L27">
            <v>3592.05</v>
          </cell>
          <cell r="M27">
            <v>0</v>
          </cell>
          <cell r="N27">
            <v>0</v>
          </cell>
          <cell r="P27">
            <v>3592.05</v>
          </cell>
          <cell r="Q27">
            <v>2260003</v>
          </cell>
          <cell r="R27">
            <v>14141611.83</v>
          </cell>
          <cell r="S27">
            <v>3936.9195389819183</v>
          </cell>
          <cell r="T27">
            <v>3284</v>
          </cell>
          <cell r="U27" t="e">
            <v>#N/A</v>
          </cell>
          <cell r="V27">
            <v>3541.4130803117582</v>
          </cell>
        </row>
        <row r="28">
          <cell r="A28">
            <v>31</v>
          </cell>
          <cell r="C28">
            <v>161000848</v>
          </cell>
          <cell r="D28" t="str">
            <v>05.07.2022</v>
          </cell>
          <cell r="E28">
            <v>44743</v>
          </cell>
          <cell r="F28">
            <v>59</v>
          </cell>
          <cell r="G28" t="str">
            <v>SECL</v>
          </cell>
          <cell r="H28" t="str">
            <v>PHEC</v>
          </cell>
          <cell r="J28" t="str">
            <v>G11</v>
          </cell>
          <cell r="K28">
            <v>4018.8</v>
          </cell>
          <cell r="L28">
            <v>4019.12</v>
          </cell>
          <cell r="M28">
            <v>-0.31999999999970896</v>
          </cell>
          <cell r="N28">
            <v>-1226.9251825210301</v>
          </cell>
          <cell r="P28">
            <v>4019.12</v>
          </cell>
          <cell r="Q28">
            <v>3959206</v>
          </cell>
          <cell r="R28">
            <v>15408646.636</v>
          </cell>
          <cell r="S28">
            <v>3834.141195381706</v>
          </cell>
          <cell r="T28">
            <v>3886</v>
          </cell>
          <cell r="U28" t="e">
            <v>#N/A</v>
          </cell>
          <cell r="V28">
            <v>4082.0216673999121</v>
          </cell>
        </row>
        <row r="29">
          <cell r="A29">
            <v>32</v>
          </cell>
          <cell r="C29">
            <v>462000474</v>
          </cell>
          <cell r="D29" t="str">
            <v>05.07.2022</v>
          </cell>
          <cell r="E29">
            <v>44743</v>
          </cell>
          <cell r="F29">
            <v>58</v>
          </cell>
          <cell r="G29" t="str">
            <v>WCL</v>
          </cell>
          <cell r="H29" t="str">
            <v>WANI</v>
          </cell>
          <cell r="J29" t="str">
            <v>G10</v>
          </cell>
          <cell r="K29">
            <v>3837.4</v>
          </cell>
          <cell r="L29">
            <v>3985.18</v>
          </cell>
          <cell r="M29">
            <v>-147.77999999999975</v>
          </cell>
          <cell r="N29">
            <v>-589193.84089028917</v>
          </cell>
          <cell r="P29">
            <v>3985.18</v>
          </cell>
          <cell r="Q29">
            <v>2320516</v>
          </cell>
          <cell r="R29">
            <v>15299583.468888886</v>
          </cell>
          <cell r="S29">
            <v>3986.9660366104358</v>
          </cell>
          <cell r="T29">
            <v>3256</v>
          </cell>
          <cell r="U29" t="e">
            <v>#N/A</v>
          </cell>
          <cell r="V29">
            <v>3581.0267162664854</v>
          </cell>
        </row>
        <row r="30">
          <cell r="A30">
            <v>33</v>
          </cell>
          <cell r="C30">
            <v>161000723</v>
          </cell>
          <cell r="D30" t="str">
            <v>05.07.2022</v>
          </cell>
          <cell r="E30">
            <v>44743</v>
          </cell>
          <cell r="F30">
            <v>56</v>
          </cell>
          <cell r="G30" t="str">
            <v>SECL</v>
          </cell>
          <cell r="H30" t="str">
            <v>PMCJ</v>
          </cell>
          <cell r="J30" t="str">
            <v>G11</v>
          </cell>
          <cell r="K30">
            <v>3791.8</v>
          </cell>
          <cell r="L30">
            <v>3882.05</v>
          </cell>
          <cell r="M30">
            <v>-90.25</v>
          </cell>
          <cell r="N30">
            <v>-356496.71217390156</v>
          </cell>
          <cell r="P30">
            <v>3882.05</v>
          </cell>
          <cell r="Q30">
            <v>4279130</v>
          </cell>
          <cell r="R30">
            <v>14977997.044</v>
          </cell>
          <cell r="S30">
            <v>3950.1020739490477</v>
          </cell>
          <cell r="T30">
            <v>3979</v>
          </cell>
          <cell r="U30" t="e">
            <v>#N/A</v>
          </cell>
          <cell r="V30">
            <v>3335.5362512529241</v>
          </cell>
        </row>
        <row r="31">
          <cell r="A31">
            <v>34</v>
          </cell>
          <cell r="C31">
            <v>161000471</v>
          </cell>
          <cell r="D31" t="str">
            <v>05.07.2022</v>
          </cell>
          <cell r="E31">
            <v>44743</v>
          </cell>
          <cell r="F31">
            <v>59</v>
          </cell>
          <cell r="G31" t="str">
            <v>SECL</v>
          </cell>
          <cell r="H31" t="str">
            <v>DSGR</v>
          </cell>
          <cell r="J31" t="str">
            <v>G11</v>
          </cell>
          <cell r="K31">
            <v>4046.8</v>
          </cell>
          <cell r="L31">
            <v>4184.75</v>
          </cell>
          <cell r="M31">
            <v>-137.94999999999982</v>
          </cell>
          <cell r="N31">
            <v>-534300.86312545638</v>
          </cell>
          <cell r="P31">
            <v>4184.75</v>
          </cell>
          <cell r="Q31">
            <v>5257658</v>
          </cell>
          <cell r="R31">
            <v>15673858.158</v>
          </cell>
          <cell r="S31">
            <v>3873.1486997133534</v>
          </cell>
          <cell r="T31">
            <v>3889</v>
          </cell>
          <cell r="U31" t="e">
            <v>#N/A</v>
          </cell>
          <cell r="V31">
            <v>3524.7547337937181</v>
          </cell>
        </row>
        <row r="32">
          <cell r="A32">
            <v>35</v>
          </cell>
          <cell r="C32">
            <v>462000475</v>
          </cell>
          <cell r="D32" t="str">
            <v>05.07.2022</v>
          </cell>
          <cell r="E32">
            <v>44743</v>
          </cell>
          <cell r="F32">
            <v>59</v>
          </cell>
          <cell r="G32" t="str">
            <v>WCL</v>
          </cell>
          <cell r="H32" t="str">
            <v>WANI</v>
          </cell>
          <cell r="J32" t="str">
            <v>G10</v>
          </cell>
          <cell r="K32">
            <v>3881.15</v>
          </cell>
          <cell r="L32">
            <v>3881.15</v>
          </cell>
          <cell r="M32">
            <v>0</v>
          </cell>
          <cell r="N32">
            <v>0</v>
          </cell>
          <cell r="P32">
            <v>3881.15</v>
          </cell>
          <cell r="Q32">
            <v>2332108</v>
          </cell>
          <cell r="R32">
            <v>15459149.149444442</v>
          </cell>
          <cell r="S32">
            <v>3983.1362223682263</v>
          </cell>
          <cell r="T32">
            <v>3256</v>
          </cell>
          <cell r="U32" t="e">
            <v>#N/A</v>
          </cell>
          <cell r="V32">
            <v>3441.9801779479671</v>
          </cell>
        </row>
        <row r="33">
          <cell r="A33">
            <v>36</v>
          </cell>
          <cell r="C33">
            <v>161000849</v>
          </cell>
          <cell r="D33" t="str">
            <v>05.07.2022</v>
          </cell>
          <cell r="E33">
            <v>44743</v>
          </cell>
          <cell r="F33">
            <v>59</v>
          </cell>
          <cell r="G33" t="str">
            <v>SECL</v>
          </cell>
          <cell r="H33" t="str">
            <v>PHEC</v>
          </cell>
          <cell r="J33" t="str">
            <v>G11</v>
          </cell>
          <cell r="K33">
            <v>4072.2</v>
          </cell>
          <cell r="L33">
            <v>4157.7</v>
          </cell>
          <cell r="M33">
            <v>-85.5</v>
          </cell>
          <cell r="N33">
            <v>-328261.93831516133</v>
          </cell>
          <cell r="P33">
            <v>4157.7</v>
          </cell>
          <cell r="Q33">
            <v>4032907</v>
          </cell>
          <cell r="R33">
            <v>15634482.634</v>
          </cell>
          <cell r="S33">
            <v>3839.3209159667995</v>
          </cell>
          <cell r="T33">
            <v>3886</v>
          </cell>
          <cell r="U33" t="e">
            <v>#N/A</v>
          </cell>
          <cell r="V33">
            <v>3619.8517546736634</v>
          </cell>
        </row>
        <row r="34">
          <cell r="A34">
            <v>37</v>
          </cell>
          <cell r="C34">
            <v>161009861</v>
          </cell>
          <cell r="D34" t="str">
            <v>04.07.2022</v>
          </cell>
          <cell r="E34">
            <v>44743</v>
          </cell>
          <cell r="F34">
            <v>58</v>
          </cell>
          <cell r="G34" t="str">
            <v>SECL</v>
          </cell>
          <cell r="H34" t="str">
            <v>GPCK</v>
          </cell>
          <cell r="J34" t="str">
            <v>G11</v>
          </cell>
          <cell r="K34">
            <v>3932.2</v>
          </cell>
          <cell r="L34">
            <v>4008.05</v>
          </cell>
          <cell r="M34">
            <v>-75.850000000000364</v>
          </cell>
          <cell r="N34">
            <v>-294794.90038679505</v>
          </cell>
          <cell r="P34">
            <v>4008.05</v>
          </cell>
          <cell r="Q34">
            <v>5161469</v>
          </cell>
          <cell r="R34">
            <v>15282696.206999999</v>
          </cell>
          <cell r="S34">
            <v>3886.5510927724936</v>
          </cell>
          <cell r="T34">
            <v>3162</v>
          </cell>
          <cell r="U34" t="e">
            <v>#N/A</v>
          </cell>
          <cell r="V34">
            <v>3670.8027385060673</v>
          </cell>
        </row>
        <row r="35">
          <cell r="A35">
            <v>38</v>
          </cell>
          <cell r="C35">
            <v>462000476</v>
          </cell>
          <cell r="D35" t="str">
            <v>06.07.2022</v>
          </cell>
          <cell r="E35">
            <v>44743</v>
          </cell>
          <cell r="F35">
            <v>57</v>
          </cell>
          <cell r="G35" t="str">
            <v>WCL</v>
          </cell>
          <cell r="H35" t="str">
            <v>WANI</v>
          </cell>
          <cell r="J35" t="str">
            <v>G10</v>
          </cell>
          <cell r="K35">
            <v>3506.92</v>
          </cell>
          <cell r="L35">
            <v>3506.92</v>
          </cell>
          <cell r="M35">
            <v>0</v>
          </cell>
          <cell r="N35">
            <v>0</v>
          </cell>
          <cell r="P35">
            <v>3506.92</v>
          </cell>
          <cell r="Q35">
            <v>2233429</v>
          </cell>
          <cell r="R35">
            <v>12892556.476888889</v>
          </cell>
          <cell r="S35">
            <v>3676.3189570588693</v>
          </cell>
          <cell r="T35">
            <v>3256</v>
          </cell>
          <cell r="U35" t="e">
            <v>#N/A</v>
          </cell>
          <cell r="V35">
            <v>3857.0840438489645</v>
          </cell>
        </row>
        <row r="36">
          <cell r="A36">
            <v>39</v>
          </cell>
          <cell r="C36">
            <v>161000472</v>
          </cell>
          <cell r="D36" t="str">
            <v>06.07.2022</v>
          </cell>
          <cell r="E36">
            <v>44743</v>
          </cell>
          <cell r="F36">
            <v>60</v>
          </cell>
          <cell r="G36" t="str">
            <v>SECL</v>
          </cell>
          <cell r="H36" t="str">
            <v>DSGR</v>
          </cell>
          <cell r="J36" t="str">
            <v>G11</v>
          </cell>
          <cell r="K36">
            <v>4085</v>
          </cell>
          <cell r="L36">
            <v>4331.6499999999996</v>
          </cell>
          <cell r="M36">
            <v>-246.64999999999964</v>
          </cell>
          <cell r="N36">
            <v>-957609.50619553099</v>
          </cell>
          <cell r="P36">
            <v>4331.6499999999996</v>
          </cell>
          <cell r="Q36">
            <v>5345337</v>
          </cell>
          <cell r="R36">
            <v>15859861.475</v>
          </cell>
          <cell r="S36">
            <v>3882.463029375765</v>
          </cell>
          <cell r="T36">
            <v>3889</v>
          </cell>
          <cell r="U36" t="e">
            <v>#N/A</v>
          </cell>
          <cell r="V36">
            <v>3646.521136063408</v>
          </cell>
        </row>
        <row r="37">
          <cell r="A37">
            <v>41</v>
          </cell>
          <cell r="C37">
            <v>462000148</v>
          </cell>
          <cell r="D37" t="str">
            <v>06.07.2022</v>
          </cell>
          <cell r="E37">
            <v>44743</v>
          </cell>
          <cell r="F37">
            <v>57</v>
          </cell>
          <cell r="G37" t="str">
            <v>WCL</v>
          </cell>
          <cell r="H37" t="str">
            <v>TAE</v>
          </cell>
          <cell r="J37" t="str">
            <v>G12</v>
          </cell>
          <cell r="K37">
            <v>3722.12</v>
          </cell>
          <cell r="L37">
            <v>3931.17</v>
          </cell>
          <cell r="M37">
            <v>-209.05000000000018</v>
          </cell>
          <cell r="N37">
            <v>-833106.58387610153</v>
          </cell>
          <cell r="P37">
            <v>3931.17</v>
          </cell>
          <cell r="Q37">
            <v>2326165</v>
          </cell>
          <cell r="R37">
            <v>14833401.951575758</v>
          </cell>
          <cell r="S37">
            <v>3985.2025059846965</v>
          </cell>
          <cell r="T37">
            <v>3284</v>
          </cell>
          <cell r="U37" t="e">
            <v>#N/A</v>
          </cell>
          <cell r="V37">
            <v>3756.2684851217314</v>
          </cell>
        </row>
        <row r="38">
          <cell r="A38">
            <v>42</v>
          </cell>
          <cell r="C38">
            <v>161000726</v>
          </cell>
          <cell r="D38" t="str">
            <v>06.07.2022</v>
          </cell>
          <cell r="E38">
            <v>44743</v>
          </cell>
          <cell r="F38">
            <v>51</v>
          </cell>
          <cell r="G38" t="str">
            <v>SECL</v>
          </cell>
          <cell r="H38" t="str">
            <v>PMCJ</v>
          </cell>
          <cell r="J38" t="str">
            <v>G11</v>
          </cell>
          <cell r="K38">
            <v>3481</v>
          </cell>
          <cell r="L38">
            <v>3504.72</v>
          </cell>
          <cell r="M38">
            <v>-23.7199999999998</v>
          </cell>
          <cell r="N38">
            <v>-93483.000208445068</v>
          </cell>
          <cell r="P38">
            <v>3504.72</v>
          </cell>
          <cell r="Q38">
            <v>3897065</v>
          </cell>
          <cell r="R38">
            <v>13718984.98</v>
          </cell>
          <cell r="S38">
            <v>3941.104561907498</v>
          </cell>
          <cell r="T38">
            <v>3979</v>
          </cell>
          <cell r="U38" t="e">
            <v>#N/A</v>
          </cell>
          <cell r="V38">
            <v>3570.9333333333334</v>
          </cell>
        </row>
        <row r="39">
          <cell r="A39">
            <v>43</v>
          </cell>
          <cell r="C39">
            <v>161000850</v>
          </cell>
          <cell r="D39" t="str">
            <v>06.07.2022</v>
          </cell>
          <cell r="E39">
            <v>44743</v>
          </cell>
          <cell r="F39">
            <v>59</v>
          </cell>
          <cell r="G39" t="str">
            <v>SECL</v>
          </cell>
          <cell r="H39" t="str">
            <v>PHEC</v>
          </cell>
          <cell r="J39" t="str">
            <v>G11</v>
          </cell>
          <cell r="K39">
            <v>4024.8</v>
          </cell>
          <cell r="L39">
            <v>4120.5</v>
          </cell>
          <cell r="M39">
            <v>-95.699999999999818</v>
          </cell>
          <cell r="N39">
            <v>-366763.65067561046</v>
          </cell>
          <cell r="P39">
            <v>4120.5</v>
          </cell>
          <cell r="Q39">
            <v>3958234</v>
          </cell>
          <cell r="R39">
            <v>15424768.455999998</v>
          </cell>
          <cell r="S39">
            <v>3832.4310415424361</v>
          </cell>
          <cell r="T39">
            <v>3886</v>
          </cell>
          <cell r="U39" t="e">
            <v>#N/A</v>
          </cell>
          <cell r="V39">
            <v>3641.045127974854</v>
          </cell>
        </row>
        <row r="40">
          <cell r="A40">
            <v>45</v>
          </cell>
          <cell r="C40">
            <v>462000149</v>
          </cell>
          <cell r="D40" t="str">
            <v>08.07.2022</v>
          </cell>
          <cell r="E40">
            <v>44743</v>
          </cell>
          <cell r="F40">
            <v>56</v>
          </cell>
          <cell r="G40" t="str">
            <v>WCL</v>
          </cell>
          <cell r="H40" t="str">
            <v>TAE</v>
          </cell>
          <cell r="J40" t="str">
            <v>G12</v>
          </cell>
          <cell r="K40">
            <v>3686.99</v>
          </cell>
          <cell r="L40">
            <v>3686.99</v>
          </cell>
          <cell r="M40">
            <v>0</v>
          </cell>
          <cell r="N40">
            <v>0</v>
          </cell>
          <cell r="P40">
            <v>3686.99</v>
          </cell>
          <cell r="Q40">
            <v>2286531</v>
          </cell>
          <cell r="R40">
            <v>14482177.758848483</v>
          </cell>
          <cell r="S40">
            <v>3927.9134900958461</v>
          </cell>
          <cell r="T40">
            <v>3284</v>
          </cell>
          <cell r="U40" t="e">
            <v>#N/A</v>
          </cell>
          <cell r="V40">
            <v>3692.2894290559634</v>
          </cell>
        </row>
        <row r="41">
          <cell r="A41">
            <v>46</v>
          </cell>
          <cell r="C41">
            <v>462000150</v>
          </cell>
          <cell r="D41" t="str">
            <v>08.07.2022</v>
          </cell>
          <cell r="E41">
            <v>44743</v>
          </cell>
          <cell r="F41">
            <v>52</v>
          </cell>
          <cell r="G41" t="str">
            <v>WCL</v>
          </cell>
          <cell r="H41" t="str">
            <v>TAE</v>
          </cell>
          <cell r="J41" t="str">
            <v>G12</v>
          </cell>
          <cell r="K41">
            <v>3280.5</v>
          </cell>
          <cell r="L41">
            <v>3280.5</v>
          </cell>
          <cell r="M41">
            <v>0</v>
          </cell>
          <cell r="N41">
            <v>0</v>
          </cell>
          <cell r="P41">
            <v>3280.5</v>
          </cell>
          <cell r="Q41">
            <v>2116484</v>
          </cell>
          <cell r="R41">
            <v>12967562.845454546</v>
          </cell>
          <cell r="S41">
            <v>3952.9226780839949</v>
          </cell>
          <cell r="T41">
            <v>3284</v>
          </cell>
          <cell r="U41" t="e">
            <v>#N/A</v>
          </cell>
          <cell r="V41">
            <v>3640.6615965233304</v>
          </cell>
        </row>
        <row r="42">
          <cell r="A42">
            <v>48</v>
          </cell>
          <cell r="C42">
            <v>462000478</v>
          </cell>
          <cell r="D42" t="str">
            <v>09.07.2022</v>
          </cell>
          <cell r="E42">
            <v>44743</v>
          </cell>
          <cell r="F42">
            <v>59</v>
          </cell>
          <cell r="G42" t="str">
            <v>WCL</v>
          </cell>
          <cell r="H42" t="str">
            <v>WANI</v>
          </cell>
          <cell r="J42" t="str">
            <v>G10</v>
          </cell>
          <cell r="K42">
            <v>3727.89</v>
          </cell>
          <cell r="L42">
            <v>3727.89</v>
          </cell>
          <cell r="M42">
            <v>0</v>
          </cell>
          <cell r="N42">
            <v>0</v>
          </cell>
          <cell r="P42">
            <v>3727.89</v>
          </cell>
          <cell r="Q42">
            <v>2302427</v>
          </cell>
          <cell r="R42">
            <v>14911103.662999999</v>
          </cell>
          <cell r="S42">
            <v>3999.8775883945073</v>
          </cell>
          <cell r="T42">
            <v>3256</v>
          </cell>
          <cell r="U42" t="e">
            <v>#N/A</v>
          </cell>
          <cell r="V42">
            <v>3620.6359373212858</v>
          </cell>
        </row>
        <row r="43">
          <cell r="A43">
            <v>49</v>
          </cell>
          <cell r="C43">
            <v>161009875</v>
          </cell>
          <cell r="D43" t="str">
            <v>09.07.2022</v>
          </cell>
          <cell r="E43">
            <v>44743</v>
          </cell>
          <cell r="F43">
            <v>58</v>
          </cell>
          <cell r="G43" t="str">
            <v>SECL</v>
          </cell>
          <cell r="H43" t="str">
            <v>GPCK</v>
          </cell>
          <cell r="J43" t="str">
            <v>G11</v>
          </cell>
          <cell r="K43">
            <v>3958.4</v>
          </cell>
          <cell r="L43">
            <v>3975.32</v>
          </cell>
          <cell r="M43">
            <v>-16.920000000000073</v>
          </cell>
          <cell r="N43">
            <v>-65644.309524980068</v>
          </cell>
          <cell r="P43">
            <v>3975.32</v>
          </cell>
          <cell r="Q43">
            <v>5168690</v>
          </cell>
          <cell r="R43">
            <v>15357354.304000001</v>
          </cell>
          <cell r="S43">
            <v>3879.6873241713824</v>
          </cell>
          <cell r="T43">
            <v>3162</v>
          </cell>
          <cell r="U43" t="e">
            <v>#N/A</v>
          </cell>
          <cell r="V43">
            <v>3535.6424631318246</v>
          </cell>
        </row>
        <row r="44">
          <cell r="A44">
            <v>50</v>
          </cell>
          <cell r="C44">
            <v>161000851</v>
          </cell>
          <cell r="D44" t="str">
            <v>09.07.2022</v>
          </cell>
          <cell r="E44">
            <v>44743</v>
          </cell>
          <cell r="F44">
            <v>58</v>
          </cell>
          <cell r="G44" t="str">
            <v>SECL</v>
          </cell>
          <cell r="H44" t="str">
            <v>PHEC</v>
          </cell>
          <cell r="J44" t="str">
            <v>G11</v>
          </cell>
          <cell r="K44">
            <v>3946</v>
          </cell>
          <cell r="L44">
            <v>3975.32</v>
          </cell>
          <cell r="M44">
            <v>-29.320000000000164</v>
          </cell>
          <cell r="N44">
            <v>-112444.21079026925</v>
          </cell>
          <cell r="P44">
            <v>3975.32</v>
          </cell>
          <cell r="Q44">
            <v>3891145</v>
          </cell>
          <cell r="R44">
            <v>15133180.619999999</v>
          </cell>
          <cell r="S44">
            <v>3835.0685808413582</v>
          </cell>
          <cell r="T44">
            <v>3886</v>
          </cell>
          <cell r="U44" t="e">
            <v>#N/A</v>
          </cell>
          <cell r="V44">
            <v>3944.5780153691949</v>
          </cell>
        </row>
        <row r="45">
          <cell r="A45">
            <v>51</v>
          </cell>
          <cell r="C45">
            <v>462000151</v>
          </cell>
          <cell r="D45" t="str">
            <v>10.07.2022</v>
          </cell>
          <cell r="E45">
            <v>44743</v>
          </cell>
          <cell r="F45">
            <v>58</v>
          </cell>
          <cell r="G45" t="str">
            <v>WCL</v>
          </cell>
          <cell r="H45" t="str">
            <v>TAE</v>
          </cell>
          <cell r="J45" t="str">
            <v>G12</v>
          </cell>
          <cell r="K45">
            <v>3912.08</v>
          </cell>
          <cell r="L45">
            <v>3967.2</v>
          </cell>
          <cell r="M45">
            <v>-55.119999999999891</v>
          </cell>
          <cell r="N45">
            <v>-218810.42154872912</v>
          </cell>
          <cell r="P45">
            <v>3967.2</v>
          </cell>
          <cell r="Q45">
            <v>2589635</v>
          </cell>
          <cell r="R45">
            <v>15529823.547393939</v>
          </cell>
          <cell r="S45">
            <v>3969.7101151801444</v>
          </cell>
          <cell r="T45">
            <v>3345</v>
          </cell>
          <cell r="U45" t="e">
            <v>#N/A</v>
          </cell>
          <cell r="V45">
            <v>3544.649142857143</v>
          </cell>
        </row>
        <row r="46">
          <cell r="A46">
            <v>52</v>
          </cell>
          <cell r="C46">
            <v>462000479</v>
          </cell>
          <cell r="D46" t="str">
            <v>09.07.2022</v>
          </cell>
          <cell r="E46">
            <v>44743</v>
          </cell>
          <cell r="F46">
            <v>54</v>
          </cell>
          <cell r="G46" t="str">
            <v>WCL</v>
          </cell>
          <cell r="H46" t="str">
            <v>WANI</v>
          </cell>
          <cell r="J46" t="str">
            <v>G10</v>
          </cell>
          <cell r="K46">
            <v>3553.25</v>
          </cell>
          <cell r="L46">
            <v>3553.25</v>
          </cell>
          <cell r="M46">
            <v>0</v>
          </cell>
          <cell r="N46">
            <v>0</v>
          </cell>
          <cell r="P46">
            <v>3553.25</v>
          </cell>
          <cell r="Q46">
            <v>2161549</v>
          </cell>
          <cell r="R46">
            <v>12961494.452777777</v>
          </cell>
          <cell r="S46">
            <v>3647.7856758679454</v>
          </cell>
          <cell r="T46">
            <v>3706</v>
          </cell>
          <cell r="U46" t="e">
            <v>#N/A</v>
          </cell>
          <cell r="V46">
            <v>3538.2666666666673</v>
          </cell>
        </row>
        <row r="47">
          <cell r="A47">
            <v>53</v>
          </cell>
          <cell r="C47">
            <v>141000049</v>
          </cell>
          <cell r="D47" t="str">
            <v>09.07.2022</v>
          </cell>
          <cell r="E47">
            <v>44743</v>
          </cell>
          <cell r="F47">
            <v>60</v>
          </cell>
          <cell r="G47" t="str">
            <v>SECL</v>
          </cell>
          <cell r="H47" t="str">
            <v>PMCJ</v>
          </cell>
          <cell r="J47" t="str">
            <v>G11</v>
          </cell>
          <cell r="K47">
            <v>4037.8</v>
          </cell>
          <cell r="L47">
            <v>4330.1899999999996</v>
          </cell>
          <cell r="M47">
            <v>-292.38999999999942</v>
          </cell>
          <cell r="N47">
            <v>-1157000.4181807793</v>
          </cell>
          <cell r="P47">
            <v>4330.1899999999996</v>
          </cell>
          <cell r="Q47">
            <v>4584781</v>
          </cell>
          <cell r="R47">
            <v>15977756.723999999</v>
          </cell>
          <cell r="S47">
            <v>3957.0451047600177</v>
          </cell>
          <cell r="T47">
            <v>3733</v>
          </cell>
          <cell r="U47" t="e">
            <v>#N/A</v>
          </cell>
          <cell r="V47">
            <v>3346.7974739154311</v>
          </cell>
        </row>
        <row r="48">
          <cell r="A48">
            <v>55</v>
          </cell>
          <cell r="C48">
            <v>462000480</v>
          </cell>
          <cell r="D48" t="str">
            <v>10.07.2022</v>
          </cell>
          <cell r="E48">
            <v>44743</v>
          </cell>
          <cell r="F48">
            <v>59</v>
          </cell>
          <cell r="G48" t="str">
            <v>WCL</v>
          </cell>
          <cell r="H48" t="str">
            <v>WANI</v>
          </cell>
          <cell r="J48" t="str">
            <v>G10</v>
          </cell>
          <cell r="K48">
            <v>3772.25</v>
          </cell>
          <cell r="L48">
            <v>3772.25</v>
          </cell>
          <cell r="M48">
            <v>0</v>
          </cell>
          <cell r="N48">
            <v>0</v>
          </cell>
          <cell r="P48">
            <v>3772.25</v>
          </cell>
          <cell r="Q48">
            <v>2336976</v>
          </cell>
          <cell r="R48">
            <v>15095689.519444443</v>
          </cell>
          <cell r="S48">
            <v>4001.7733499753313</v>
          </cell>
          <cell r="T48">
            <v>3706</v>
          </cell>
          <cell r="U48" t="e">
            <v>#N/A</v>
          </cell>
          <cell r="V48">
            <v>3558.8380027112521</v>
          </cell>
        </row>
        <row r="49">
          <cell r="A49">
            <v>56</v>
          </cell>
          <cell r="C49">
            <v>161000852</v>
          </cell>
          <cell r="D49" t="str">
            <v>10.07.2022</v>
          </cell>
          <cell r="E49">
            <v>44743</v>
          </cell>
          <cell r="F49">
            <v>56</v>
          </cell>
          <cell r="G49" t="str">
            <v>SECL</v>
          </cell>
          <cell r="H49" t="str">
            <v>PHEC</v>
          </cell>
          <cell r="J49" t="str">
            <v>G11</v>
          </cell>
          <cell r="K49">
            <v>3794.03</v>
          </cell>
          <cell r="L49">
            <v>3872.87</v>
          </cell>
          <cell r="M49">
            <v>-78.839999999999691</v>
          </cell>
          <cell r="N49">
            <v>-302217.94241348631</v>
          </cell>
          <cell r="P49">
            <v>3872.87</v>
          </cell>
          <cell r="Q49">
            <v>3734605</v>
          </cell>
          <cell r="R49">
            <v>14543682.6491</v>
          </cell>
          <cell r="S49">
            <v>3833.3072350772131</v>
          </cell>
          <cell r="T49">
            <v>4035</v>
          </cell>
          <cell r="U49" t="e">
            <v>#N/A</v>
          </cell>
          <cell r="V49">
            <v>4122.5558611206607</v>
          </cell>
        </row>
        <row r="50">
          <cell r="A50">
            <v>57</v>
          </cell>
          <cell r="C50">
            <v>462000481</v>
          </cell>
          <cell r="D50" t="str">
            <v>10.07.2022</v>
          </cell>
          <cell r="E50">
            <v>44743</v>
          </cell>
          <cell r="F50">
            <v>59</v>
          </cell>
          <cell r="G50" t="str">
            <v>WCL</v>
          </cell>
          <cell r="H50" t="str">
            <v>WANI</v>
          </cell>
          <cell r="J50" t="str">
            <v>G10</v>
          </cell>
          <cell r="K50">
            <v>3963.8</v>
          </cell>
          <cell r="L50">
            <v>4036.19</v>
          </cell>
          <cell r="M50">
            <v>-72.389999999999873</v>
          </cell>
          <cell r="N50">
            <v>-287359.54655450105</v>
          </cell>
          <cell r="P50">
            <v>4036.19</v>
          </cell>
          <cell r="Q50">
            <v>2328127</v>
          </cell>
          <cell r="R50">
            <v>15734711.571111111</v>
          </cell>
          <cell r="S50">
            <v>3969.6027981005877</v>
          </cell>
          <cell r="T50">
            <v>3706</v>
          </cell>
          <cell r="U50" t="e">
            <v>#N/A</v>
          </cell>
          <cell r="V50">
            <v>3701.7050505050506</v>
          </cell>
        </row>
        <row r="51">
          <cell r="A51">
            <v>58</v>
          </cell>
          <cell r="C51">
            <v>161000041</v>
          </cell>
          <cell r="D51" t="str">
            <v>09.07.2022</v>
          </cell>
          <cell r="E51">
            <v>44743</v>
          </cell>
          <cell r="F51">
            <v>58</v>
          </cell>
          <cell r="G51" t="str">
            <v>MCL</v>
          </cell>
          <cell r="H51" t="str">
            <v>PAHD</v>
          </cell>
          <cell r="J51" t="str">
            <v>G14</v>
          </cell>
          <cell r="K51">
            <v>3882.61</v>
          </cell>
          <cell r="L51">
            <v>3882.61</v>
          </cell>
          <cell r="M51">
            <v>0</v>
          </cell>
          <cell r="N51">
            <v>0</v>
          </cell>
          <cell r="P51">
            <v>3882.61</v>
          </cell>
          <cell r="Q51">
            <v>5255120</v>
          </cell>
          <cell r="R51">
            <v>16856717.920615766</v>
          </cell>
          <cell r="S51">
            <v>4341.5944224673003</v>
          </cell>
          <cell r="T51">
            <v>3462</v>
          </cell>
          <cell r="U51" t="e">
            <v>#N/A</v>
          </cell>
          <cell r="V51">
            <v>3727.6212407058042</v>
          </cell>
        </row>
        <row r="52">
          <cell r="A52">
            <v>59</v>
          </cell>
          <cell r="C52">
            <v>161000853</v>
          </cell>
          <cell r="D52" t="str">
            <v>11.07.2022</v>
          </cell>
          <cell r="E52">
            <v>44743</v>
          </cell>
          <cell r="F52">
            <v>57</v>
          </cell>
          <cell r="G52" t="str">
            <v>SECL</v>
          </cell>
          <cell r="H52" t="str">
            <v>PHEC</v>
          </cell>
          <cell r="J52" t="str">
            <v>G11</v>
          </cell>
          <cell r="K52">
            <v>3880</v>
          </cell>
          <cell r="L52">
            <v>3929.15</v>
          </cell>
          <cell r="M52">
            <v>-49.150000000000091</v>
          </cell>
          <cell r="N52">
            <v>-188468.20343814467</v>
          </cell>
          <cell r="P52">
            <v>3929.15</v>
          </cell>
          <cell r="Q52">
            <v>3824056</v>
          </cell>
          <cell r="R52">
            <v>14878059.6</v>
          </cell>
          <cell r="S52">
            <v>3834.5514432989689</v>
          </cell>
          <cell r="T52">
            <v>4035</v>
          </cell>
          <cell r="U52" t="e">
            <v>#N/A</v>
          </cell>
          <cell r="V52">
            <v>3894.4504785221457</v>
          </cell>
        </row>
        <row r="53">
          <cell r="A53">
            <v>60</v>
          </cell>
          <cell r="C53">
            <v>462000482</v>
          </cell>
          <cell r="D53" t="str">
            <v>12.07.2022</v>
          </cell>
          <cell r="E53">
            <v>44743</v>
          </cell>
          <cell r="F53">
            <v>52</v>
          </cell>
          <cell r="G53" t="str">
            <v>WCL</v>
          </cell>
          <cell r="H53" t="str">
            <v>WANI</v>
          </cell>
          <cell r="J53" t="str">
            <v>G10</v>
          </cell>
          <cell r="K53">
            <v>3430.46</v>
          </cell>
          <cell r="L53">
            <v>3430.46</v>
          </cell>
          <cell r="M53">
            <v>0</v>
          </cell>
          <cell r="N53">
            <v>0</v>
          </cell>
          <cell r="P53">
            <v>3430.46</v>
          </cell>
          <cell r="Q53">
            <v>2071828</v>
          </cell>
          <cell r="R53">
            <v>12498558.705111112</v>
          </cell>
          <cell r="S53">
            <v>3643.4060461603144</v>
          </cell>
          <cell r="T53">
            <v>3706</v>
          </cell>
          <cell r="U53" t="e">
            <v>#N/A</v>
          </cell>
          <cell r="V53">
            <v>3699.0103000447834</v>
          </cell>
        </row>
        <row r="54">
          <cell r="A54">
            <v>61</v>
          </cell>
          <cell r="C54">
            <v>161000729</v>
          </cell>
          <cell r="D54" t="str">
            <v>11.07.2022</v>
          </cell>
          <cell r="E54">
            <v>44743</v>
          </cell>
          <cell r="F54">
            <v>59</v>
          </cell>
          <cell r="G54" t="str">
            <v>SECL</v>
          </cell>
          <cell r="H54" t="str">
            <v>PMCJ</v>
          </cell>
          <cell r="J54" t="str">
            <v>G11</v>
          </cell>
          <cell r="K54">
            <v>4034.6</v>
          </cell>
          <cell r="L54">
            <v>4415.49</v>
          </cell>
          <cell r="M54">
            <v>-380.88999999999987</v>
          </cell>
          <cell r="N54">
            <v>-1500767.2716439099</v>
          </cell>
          <cell r="P54">
            <v>4415.49</v>
          </cell>
          <cell r="Q54">
            <v>4513020</v>
          </cell>
          <cell r="R54">
            <v>15896966.668000001</v>
          </cell>
          <cell r="S54">
            <v>3940.1592891488626</v>
          </cell>
          <cell r="T54">
            <v>3733</v>
          </cell>
          <cell r="U54" t="e">
            <v>#N/A</v>
          </cell>
          <cell r="V54">
            <v>3802.1639799888826</v>
          </cell>
        </row>
        <row r="55">
          <cell r="A55">
            <v>64</v>
          </cell>
          <cell r="C55">
            <v>462000483</v>
          </cell>
          <cell r="D55" t="str">
            <v>12.07.2022</v>
          </cell>
          <cell r="E55">
            <v>44743</v>
          </cell>
          <cell r="F55">
            <v>59</v>
          </cell>
          <cell r="G55" t="str">
            <v>WCL</v>
          </cell>
          <cell r="H55" t="str">
            <v>WANI</v>
          </cell>
          <cell r="J55" t="str">
            <v>G10</v>
          </cell>
          <cell r="K55">
            <v>4019.08</v>
          </cell>
          <cell r="L55">
            <v>4019.08</v>
          </cell>
          <cell r="M55">
            <v>0</v>
          </cell>
          <cell r="N55">
            <v>0</v>
          </cell>
          <cell r="P55">
            <v>4019.08</v>
          </cell>
          <cell r="Q55">
            <v>2452968</v>
          </cell>
          <cell r="R55">
            <v>16046523.658222221</v>
          </cell>
          <cell r="S55">
            <v>3992.5862780094503</v>
          </cell>
          <cell r="T55">
            <v>3706</v>
          </cell>
          <cell r="U55" t="e">
            <v>#N/A</v>
          </cell>
          <cell r="V55">
            <v>3630.0033485880117</v>
          </cell>
        </row>
        <row r="56">
          <cell r="A56">
            <v>65</v>
          </cell>
          <cell r="C56">
            <v>161000120</v>
          </cell>
          <cell r="D56" t="str">
            <v>11.07.2022</v>
          </cell>
          <cell r="E56">
            <v>44743</v>
          </cell>
          <cell r="F56">
            <v>56</v>
          </cell>
          <cell r="G56" t="str">
            <v>MCL</v>
          </cell>
          <cell r="H56" t="str">
            <v>PGBB</v>
          </cell>
          <cell r="J56" t="str">
            <v>G14</v>
          </cell>
          <cell r="K56">
            <v>3703.91</v>
          </cell>
          <cell r="L56">
            <v>3703.91</v>
          </cell>
          <cell r="M56">
            <v>0</v>
          </cell>
          <cell r="N56">
            <v>0</v>
          </cell>
          <cell r="P56">
            <v>3703.91</v>
          </cell>
          <cell r="Q56">
            <v>5621349</v>
          </cell>
          <cell r="R56">
            <v>16688974.786300439</v>
          </cell>
          <cell r="S56">
            <v>4505.7722207884208</v>
          </cell>
          <cell r="T56">
            <v>3529</v>
          </cell>
          <cell r="U56" t="e">
            <v>#N/A</v>
          </cell>
          <cell r="V56">
            <v>3606.3322214809873</v>
          </cell>
        </row>
        <row r="57">
          <cell r="A57">
            <v>66</v>
          </cell>
          <cell r="C57">
            <v>462000152</v>
          </cell>
          <cell r="D57" t="str">
            <v>13.07.2022</v>
          </cell>
          <cell r="E57">
            <v>44743</v>
          </cell>
          <cell r="F57">
            <v>58</v>
          </cell>
          <cell r="G57" t="str">
            <v>WCL</v>
          </cell>
          <cell r="H57" t="str">
            <v>TAE</v>
          </cell>
          <cell r="J57" t="str">
            <v>G12</v>
          </cell>
          <cell r="K57">
            <v>3700.02</v>
          </cell>
          <cell r="L57">
            <v>3700.02</v>
          </cell>
          <cell r="M57">
            <v>0</v>
          </cell>
          <cell r="N57">
            <v>0</v>
          </cell>
          <cell r="P57">
            <v>3700.02</v>
          </cell>
          <cell r="Q57">
            <v>2505697</v>
          </cell>
          <cell r="R57">
            <v>14744443.76109091</v>
          </cell>
          <cell r="S57">
            <v>3984.963259952895</v>
          </cell>
          <cell r="T57">
            <v>3345</v>
          </cell>
          <cell r="U57" t="e">
            <v>#N/A</v>
          </cell>
          <cell r="V57">
            <v>3920.4320000000002</v>
          </cell>
        </row>
        <row r="58">
          <cell r="A58">
            <v>67</v>
          </cell>
          <cell r="C58">
            <v>161009880</v>
          </cell>
          <cell r="D58" t="str">
            <v>12.07.2022</v>
          </cell>
          <cell r="E58">
            <v>44743</v>
          </cell>
          <cell r="F58">
            <v>59</v>
          </cell>
          <cell r="G58" t="str">
            <v>SECL</v>
          </cell>
          <cell r="H58" t="str">
            <v>GPCK</v>
          </cell>
          <cell r="J58" t="str">
            <v>G11</v>
          </cell>
          <cell r="K58">
            <v>3954.36</v>
          </cell>
          <cell r="L58">
            <v>4004.33</v>
          </cell>
          <cell r="M58">
            <v>-49.9699999999998</v>
          </cell>
          <cell r="N58">
            <v>-194006.32503661752</v>
          </cell>
          <cell r="P58">
            <v>4004.33</v>
          </cell>
          <cell r="Q58">
            <v>5174363</v>
          </cell>
          <cell r="R58">
            <v>15352628.6066</v>
          </cell>
          <cell r="S58">
            <v>3882.4559743169561</v>
          </cell>
          <cell r="U58" t="e">
            <v>#N/A</v>
          </cell>
          <cell r="V58">
            <v>3718.0124223602488</v>
          </cell>
        </row>
        <row r="59">
          <cell r="A59">
            <v>69</v>
          </cell>
          <cell r="C59">
            <v>141000005</v>
          </cell>
          <cell r="D59" t="str">
            <v>12.07.2022</v>
          </cell>
          <cell r="E59">
            <v>44743</v>
          </cell>
          <cell r="F59">
            <v>59</v>
          </cell>
          <cell r="G59" t="str">
            <v>MCL</v>
          </cell>
          <cell r="H59" t="str">
            <v>PAHD</v>
          </cell>
          <cell r="J59" t="str">
            <v>G14</v>
          </cell>
          <cell r="K59">
            <v>3367.23</v>
          </cell>
          <cell r="L59">
            <v>4014.95</v>
          </cell>
          <cell r="M59">
            <v>-647.7199999999998</v>
          </cell>
          <cell r="N59">
            <v>-2958654.9544899771</v>
          </cell>
          <cell r="P59">
            <v>4014.95</v>
          </cell>
          <cell r="Q59">
            <v>5319236</v>
          </cell>
          <cell r="R59">
            <v>15380830.794799123</v>
          </cell>
          <cell r="S59">
            <v>4567.7992874852989</v>
          </cell>
          <cell r="T59">
            <v>3462</v>
          </cell>
          <cell r="U59" t="e">
            <v>#N/A</v>
          </cell>
          <cell r="V59">
            <v>3886.5484085616054</v>
          </cell>
        </row>
        <row r="60">
          <cell r="A60">
            <v>70</v>
          </cell>
          <cell r="C60">
            <v>161000854</v>
          </cell>
          <cell r="D60" t="str">
            <v>13.07.2022</v>
          </cell>
          <cell r="E60">
            <v>44743</v>
          </cell>
          <cell r="F60">
            <v>59</v>
          </cell>
          <cell r="G60" t="str">
            <v>SECL</v>
          </cell>
          <cell r="H60" t="str">
            <v>PHEC</v>
          </cell>
          <cell r="J60" t="str">
            <v>G11</v>
          </cell>
          <cell r="K60">
            <v>3979.31</v>
          </cell>
          <cell r="L60">
            <v>4093.51</v>
          </cell>
          <cell r="M60">
            <v>-114.20000000000027</v>
          </cell>
          <cell r="N60">
            <v>-437970.88891841652</v>
          </cell>
          <cell r="P60">
            <v>4093.51</v>
          </cell>
          <cell r="Q60">
            <v>3924203</v>
          </cell>
          <cell r="R60">
            <v>15261137.810699999</v>
          </cell>
          <cell r="S60">
            <v>3835.1216192505735</v>
          </cell>
          <cell r="T60">
            <v>4035</v>
          </cell>
          <cell r="U60" t="e">
            <v>#N/A</v>
          </cell>
          <cell r="V60">
            <v>3718.4679228353525</v>
          </cell>
        </row>
        <row r="61">
          <cell r="A61">
            <v>71</v>
          </cell>
          <cell r="C61">
            <v>161000045</v>
          </cell>
          <cell r="D61" t="str">
            <v>13.07.2022</v>
          </cell>
          <cell r="E61">
            <v>44743</v>
          </cell>
          <cell r="F61">
            <v>58</v>
          </cell>
          <cell r="G61" t="str">
            <v>MCL</v>
          </cell>
          <cell r="H61" t="str">
            <v>PAHD</v>
          </cell>
          <cell r="J61" t="str">
            <v>G14</v>
          </cell>
          <cell r="K61">
            <v>3222.49</v>
          </cell>
          <cell r="L61">
            <v>3947.48</v>
          </cell>
          <cell r="M61">
            <v>-724.99000000000024</v>
          </cell>
          <cell r="N61">
            <v>-3327381.2973754555</v>
          </cell>
          <cell r="P61">
            <v>3947.48</v>
          </cell>
          <cell r="Q61">
            <v>5160696</v>
          </cell>
          <cell r="R61">
            <v>14789794.282651385</v>
          </cell>
          <cell r="S61">
            <v>4589.5547488592319</v>
          </cell>
          <cell r="T61">
            <v>3462</v>
          </cell>
          <cell r="U61" t="e">
            <v>#N/A</v>
          </cell>
          <cell r="V61">
            <v>3596.2051648351644</v>
          </cell>
        </row>
        <row r="62">
          <cell r="A62">
            <v>73</v>
          </cell>
          <cell r="C62">
            <v>161000732</v>
          </cell>
          <cell r="D62" t="str">
            <v>13.07.2022</v>
          </cell>
          <cell r="E62">
            <v>44743</v>
          </cell>
          <cell r="F62">
            <v>59</v>
          </cell>
          <cell r="G62" t="str">
            <v>SECL</v>
          </cell>
          <cell r="H62" t="str">
            <v>PMCJ</v>
          </cell>
          <cell r="J62" t="str">
            <v>G11</v>
          </cell>
          <cell r="K62">
            <v>4006</v>
          </cell>
          <cell r="L62">
            <v>4084.67</v>
          </cell>
          <cell r="M62">
            <v>-78.670000000000073</v>
          </cell>
          <cell r="N62">
            <v>-310509.24259151303</v>
          </cell>
          <cell r="P62">
            <v>4084.67</v>
          </cell>
          <cell r="Q62">
            <v>4508369</v>
          </cell>
          <cell r="R62">
            <v>15811618.48</v>
          </cell>
          <cell r="S62">
            <v>3946.9841437843238</v>
          </cell>
          <cell r="T62">
            <v>3733</v>
          </cell>
          <cell r="U62" t="e">
            <v>#N/A</v>
          </cell>
          <cell r="V62">
            <v>3644.421805183199</v>
          </cell>
        </row>
        <row r="63">
          <cell r="A63">
            <v>74</v>
          </cell>
          <cell r="C63">
            <v>161000121</v>
          </cell>
          <cell r="D63" t="str">
            <v>13.07.2022</v>
          </cell>
          <cell r="E63">
            <v>44743</v>
          </cell>
          <cell r="F63">
            <v>59</v>
          </cell>
          <cell r="G63" t="str">
            <v>MCL</v>
          </cell>
          <cell r="H63" t="str">
            <v>PGBB</v>
          </cell>
          <cell r="J63" t="str">
            <v>G14</v>
          </cell>
          <cell r="K63">
            <v>3887.9</v>
          </cell>
          <cell r="L63">
            <v>3887.9</v>
          </cell>
          <cell r="M63">
            <v>0</v>
          </cell>
          <cell r="N63">
            <v>0</v>
          </cell>
          <cell r="P63">
            <v>3887.9</v>
          </cell>
          <cell r="Q63">
            <v>6027573</v>
          </cell>
          <cell r="R63">
            <v>17644977.930075914</v>
          </cell>
          <cell r="S63">
            <v>4538.4340981187561</v>
          </cell>
          <cell r="T63">
            <v>3529</v>
          </cell>
          <cell r="U63" t="e">
            <v>#N/A</v>
          </cell>
          <cell r="V63">
            <v>3586.3177570093453</v>
          </cell>
        </row>
        <row r="64">
          <cell r="A64">
            <v>75</v>
          </cell>
          <cell r="C64">
            <v>452000016</v>
          </cell>
          <cell r="D64" t="str">
            <v>14.07.2022</v>
          </cell>
          <cell r="E64">
            <v>44743</v>
          </cell>
          <cell r="F64">
            <v>57</v>
          </cell>
          <cell r="G64" t="str">
            <v>WCL</v>
          </cell>
          <cell r="H64" t="str">
            <v>WANI</v>
          </cell>
          <cell r="J64" t="str">
            <v>G10</v>
          </cell>
          <cell r="K64">
            <v>3873.15</v>
          </cell>
          <cell r="L64">
            <v>3873.15</v>
          </cell>
          <cell r="M64">
            <v>0</v>
          </cell>
          <cell r="N64">
            <v>0</v>
          </cell>
          <cell r="P64">
            <v>3873.15</v>
          </cell>
          <cell r="Q64">
            <v>2308215</v>
          </cell>
          <cell r="R64">
            <v>14080482.285</v>
          </cell>
          <cell r="S64">
            <v>3635.4084621044885</v>
          </cell>
          <cell r="T64">
            <v>3706</v>
          </cell>
          <cell r="U64" t="e">
            <v>#N/A</v>
          </cell>
          <cell r="V64">
            <v>3789.1955124591273</v>
          </cell>
        </row>
        <row r="65">
          <cell r="A65">
            <v>76</v>
          </cell>
          <cell r="C65">
            <v>462000153</v>
          </cell>
          <cell r="D65" t="str">
            <v>15.07.2022</v>
          </cell>
          <cell r="E65">
            <v>44743</v>
          </cell>
          <cell r="F65">
            <v>57</v>
          </cell>
          <cell r="G65" t="str">
            <v>WCL</v>
          </cell>
          <cell r="H65" t="str">
            <v>TAE</v>
          </cell>
          <cell r="J65" t="str">
            <v>G12</v>
          </cell>
          <cell r="K65">
            <v>3784.91</v>
          </cell>
          <cell r="L65">
            <v>3784.91</v>
          </cell>
          <cell r="M65">
            <v>0</v>
          </cell>
          <cell r="N65">
            <v>0</v>
          </cell>
          <cell r="P65">
            <v>3784.91</v>
          </cell>
          <cell r="Q65">
            <v>2897383</v>
          </cell>
          <cell r="R65">
            <v>15551517.196363635</v>
          </cell>
          <cell r="S65">
            <v>4108.8208692845101</v>
          </cell>
          <cell r="T65">
            <v>3345</v>
          </cell>
          <cell r="U65" t="e">
            <v>#N/A</v>
          </cell>
          <cell r="V65">
            <v>3830.3283986891174</v>
          </cell>
        </row>
        <row r="66">
          <cell r="A66">
            <v>77</v>
          </cell>
          <cell r="C66">
            <v>462000484</v>
          </cell>
          <cell r="D66" t="str">
            <v>15.07.2022</v>
          </cell>
          <cell r="E66">
            <v>44743</v>
          </cell>
          <cell r="F66">
            <v>56</v>
          </cell>
          <cell r="G66" t="str">
            <v>WCL</v>
          </cell>
          <cell r="H66" t="str">
            <v>WANI</v>
          </cell>
          <cell r="J66" t="str">
            <v>G10</v>
          </cell>
          <cell r="K66">
            <v>3689.94</v>
          </cell>
          <cell r="L66">
            <v>3689.94</v>
          </cell>
          <cell r="M66">
            <v>0</v>
          </cell>
          <cell r="N66">
            <v>0</v>
          </cell>
          <cell r="P66">
            <v>3689.94</v>
          </cell>
          <cell r="Q66">
            <v>2274502</v>
          </cell>
          <cell r="R66">
            <v>13489910.632666666</v>
          </cell>
          <cell r="S66">
            <v>3655.8617843831244</v>
          </cell>
          <cell r="T66">
            <v>3706</v>
          </cell>
          <cell r="U66" t="e">
            <v>#N/A</v>
          </cell>
          <cell r="V66">
            <v>3810.2973003374573</v>
          </cell>
        </row>
        <row r="67">
          <cell r="A67">
            <v>80</v>
          </cell>
          <cell r="C67">
            <v>161000123</v>
          </cell>
          <cell r="D67" t="str">
            <v>15.07.2022</v>
          </cell>
          <cell r="E67">
            <v>44743</v>
          </cell>
          <cell r="F67">
            <v>58</v>
          </cell>
          <cell r="G67" t="str">
            <v>MCL</v>
          </cell>
          <cell r="H67" t="str">
            <v>PGBB</v>
          </cell>
          <cell r="J67" t="str">
            <v>G14</v>
          </cell>
          <cell r="K67">
            <v>4034</v>
          </cell>
          <cell r="L67">
            <v>4066.23</v>
          </cell>
          <cell r="M67">
            <v>-32.230000000000018</v>
          </cell>
          <cell r="N67">
            <v>-143987.65481530051</v>
          </cell>
          <cell r="P67">
            <v>4066.23</v>
          </cell>
          <cell r="Q67">
            <v>5967946</v>
          </cell>
          <cell r="R67">
            <v>18021911.248058394</v>
          </cell>
          <cell r="S67">
            <v>4467.504027778481</v>
          </cell>
          <cell r="T67">
            <v>3529</v>
          </cell>
          <cell r="U67" t="e">
            <v>#N/A</v>
          </cell>
          <cell r="V67">
            <v>3579.3886318572368</v>
          </cell>
        </row>
        <row r="68">
          <cell r="A68">
            <v>81</v>
          </cell>
          <cell r="C68">
            <v>462000485</v>
          </cell>
          <cell r="D68" t="str">
            <v>16.07.2022</v>
          </cell>
          <cell r="E68">
            <v>44743</v>
          </cell>
          <cell r="F68">
            <v>59</v>
          </cell>
          <cell r="G68" t="str">
            <v>WCL</v>
          </cell>
          <cell r="H68" t="str">
            <v>WANI</v>
          </cell>
          <cell r="J68" t="str">
            <v>G10</v>
          </cell>
          <cell r="K68">
            <v>3818.5</v>
          </cell>
          <cell r="L68">
            <v>3818.5</v>
          </cell>
          <cell r="M68">
            <v>0</v>
          </cell>
          <cell r="N68">
            <v>0</v>
          </cell>
          <cell r="P68">
            <v>3818.5</v>
          </cell>
          <cell r="Q68">
            <v>2317270</v>
          </cell>
          <cell r="R68">
            <v>15232412.838888885</v>
          </cell>
          <cell r="S68">
            <v>3989.1090320515609</v>
          </cell>
          <cell r="T68">
            <v>3706</v>
          </cell>
          <cell r="U68" t="e">
            <v>#N/A</v>
          </cell>
          <cell r="V68">
            <v>3778.2695544832227</v>
          </cell>
        </row>
        <row r="69">
          <cell r="A69">
            <v>82</v>
          </cell>
          <cell r="C69">
            <v>462000154</v>
          </cell>
          <cell r="D69" t="str">
            <v>17.07.2022</v>
          </cell>
          <cell r="E69">
            <v>44743</v>
          </cell>
          <cell r="F69">
            <v>58</v>
          </cell>
          <cell r="G69" t="str">
            <v>WCL</v>
          </cell>
          <cell r="H69" t="str">
            <v>TAE</v>
          </cell>
          <cell r="J69" t="str">
            <v>G12</v>
          </cell>
          <cell r="K69">
            <v>3497.45</v>
          </cell>
          <cell r="L69">
            <v>3497.45</v>
          </cell>
          <cell r="M69">
            <v>0</v>
          </cell>
          <cell r="N69">
            <v>0</v>
          </cell>
          <cell r="P69">
            <v>3497.45</v>
          </cell>
          <cell r="Q69">
            <v>2322273</v>
          </cell>
          <cell r="R69">
            <v>13890968.536666665</v>
          </cell>
          <cell r="S69">
            <v>3971.7418509676095</v>
          </cell>
          <cell r="T69">
            <v>3345</v>
          </cell>
          <cell r="U69" t="e">
            <v>#N/A</v>
          </cell>
          <cell r="V69">
            <v>3781.1319717203455</v>
          </cell>
        </row>
        <row r="70">
          <cell r="A70">
            <v>84</v>
          </cell>
          <cell r="C70">
            <v>161000856</v>
          </cell>
          <cell r="D70" t="str">
            <v>16.07.2022</v>
          </cell>
          <cell r="E70">
            <v>44743</v>
          </cell>
          <cell r="F70">
            <v>60</v>
          </cell>
          <cell r="G70" t="str">
            <v>SECL</v>
          </cell>
          <cell r="H70" t="str">
            <v>PHEC</v>
          </cell>
          <cell r="J70" t="str">
            <v>G11</v>
          </cell>
          <cell r="K70">
            <v>4021.2</v>
          </cell>
          <cell r="L70">
            <v>4036.65</v>
          </cell>
          <cell r="M70">
            <v>-15.450000000000273</v>
          </cell>
          <cell r="N70">
            <v>-59482.423787377949</v>
          </cell>
          <cell r="P70">
            <v>4036.65</v>
          </cell>
          <cell r="Q70">
            <v>4025322</v>
          </cell>
          <cell r="R70">
            <v>15481600.163999997</v>
          </cell>
          <cell r="S70">
            <v>3849.9950671441356</v>
          </cell>
          <cell r="T70">
            <v>4035</v>
          </cell>
          <cell r="U70" t="e">
            <v>#N/A</v>
          </cell>
          <cell r="V70">
            <v>3951.0236220472439</v>
          </cell>
        </row>
        <row r="71">
          <cell r="A71">
            <v>85</v>
          </cell>
          <cell r="C71">
            <v>161000735</v>
          </cell>
          <cell r="D71" t="str">
            <v>17.07.2022</v>
          </cell>
          <cell r="E71">
            <v>44743</v>
          </cell>
          <cell r="F71">
            <v>58</v>
          </cell>
          <cell r="G71" t="str">
            <v>SECL</v>
          </cell>
          <cell r="H71" t="str">
            <v>PMCJ</v>
          </cell>
          <cell r="J71" t="str">
            <v>G11</v>
          </cell>
          <cell r="K71">
            <v>3746.22</v>
          </cell>
          <cell r="L71">
            <v>3746.22</v>
          </cell>
          <cell r="M71">
            <v>0</v>
          </cell>
          <cell r="N71">
            <v>0</v>
          </cell>
          <cell r="P71">
            <v>3746.22</v>
          </cell>
          <cell r="Q71">
            <v>4431956</v>
          </cell>
          <cell r="R71">
            <v>15002215.4276</v>
          </cell>
          <cell r="S71">
            <v>4004.627445158053</v>
          </cell>
          <cell r="T71">
            <v>3733</v>
          </cell>
          <cell r="U71" t="e">
            <v>#N/A</v>
          </cell>
          <cell r="V71">
            <v>3740.7166872128205</v>
          </cell>
        </row>
        <row r="72">
          <cell r="A72">
            <v>87</v>
          </cell>
          <cell r="C72">
            <v>141000006</v>
          </cell>
          <cell r="D72" t="str">
            <v>17.07.2022</v>
          </cell>
          <cell r="E72">
            <v>44743</v>
          </cell>
          <cell r="F72">
            <v>59</v>
          </cell>
          <cell r="G72" t="str">
            <v>MCL</v>
          </cell>
          <cell r="H72" t="str">
            <v>PAHD</v>
          </cell>
          <cell r="J72" t="str">
            <v>G14</v>
          </cell>
          <cell r="K72">
            <v>4082.8</v>
          </cell>
          <cell r="L72">
            <v>4090.7</v>
          </cell>
          <cell r="M72">
            <v>-7.8999999999996362</v>
          </cell>
          <cell r="N72">
            <v>-33857.061352528661</v>
          </cell>
          <cell r="P72">
            <v>4090.7</v>
          </cell>
          <cell r="Q72">
            <v>5297888</v>
          </cell>
          <cell r="R72">
            <v>17497672.163305111</v>
          </cell>
          <cell r="S72">
            <v>4285.7039686747112</v>
          </cell>
          <cell r="T72">
            <v>3462</v>
          </cell>
          <cell r="U72" t="e">
            <v>#N/A</v>
          </cell>
          <cell r="V72">
            <v>3639.8782122905027</v>
          </cell>
        </row>
        <row r="73">
          <cell r="A73">
            <v>88</v>
          </cell>
          <cell r="C73">
            <v>161000125</v>
          </cell>
          <cell r="D73" t="str">
            <v>17.07.2022</v>
          </cell>
          <cell r="E73">
            <v>44743</v>
          </cell>
          <cell r="F73">
            <v>59</v>
          </cell>
          <cell r="G73" t="str">
            <v>MCL</v>
          </cell>
          <cell r="H73" t="str">
            <v>PGBB</v>
          </cell>
          <cell r="J73" t="str">
            <v>G14</v>
          </cell>
          <cell r="K73">
            <v>4155.55</v>
          </cell>
          <cell r="L73">
            <v>4327.2</v>
          </cell>
          <cell r="M73">
            <v>-171.64999999999964</v>
          </cell>
          <cell r="N73">
            <v>-775264.63200961566</v>
          </cell>
          <cell r="P73">
            <v>4327.2</v>
          </cell>
          <cell r="Q73">
            <v>6351553</v>
          </cell>
          <cell r="R73">
            <v>18768720.894538686</v>
          </cell>
          <cell r="S73">
            <v>4516.5431518183359</v>
          </cell>
          <cell r="T73">
            <v>3529</v>
          </cell>
          <cell r="U73" t="e">
            <v>#N/A</v>
          </cell>
          <cell r="V73">
            <v>3665.7296934437236</v>
          </cell>
        </row>
        <row r="74">
          <cell r="A74">
            <v>89</v>
          </cell>
          <cell r="C74">
            <v>141000083</v>
          </cell>
          <cell r="D74" t="str">
            <v>17.07.2022</v>
          </cell>
          <cell r="E74">
            <v>44743</v>
          </cell>
          <cell r="F74">
            <v>59</v>
          </cell>
          <cell r="G74" t="str">
            <v>MCL</v>
          </cell>
          <cell r="H74" t="str">
            <v>PHEC</v>
          </cell>
          <cell r="J74" t="str">
            <v>G11</v>
          </cell>
          <cell r="K74">
            <v>3947.75</v>
          </cell>
          <cell r="L74">
            <v>3993.62</v>
          </cell>
          <cell r="M74">
            <v>-45.869999999999891</v>
          </cell>
          <cell r="N74">
            <v>-182358.52271134779</v>
          </cell>
          <cell r="P74">
            <v>3993.62</v>
          </cell>
          <cell r="Q74">
            <v>4447460</v>
          </cell>
          <cell r="R74">
            <v>15694481.317499999</v>
          </cell>
          <cell r="S74">
            <v>3975.5509638401618</v>
          </cell>
          <cell r="T74">
            <v>4035</v>
          </cell>
          <cell r="U74" t="e">
            <v>#N/A</v>
          </cell>
          <cell r="V74">
            <v>4066.8242491657397</v>
          </cell>
        </row>
        <row r="75">
          <cell r="A75">
            <v>90</v>
          </cell>
          <cell r="C75">
            <v>462000486</v>
          </cell>
          <cell r="D75" t="str">
            <v>18.07.2022</v>
          </cell>
          <cell r="E75">
            <v>44743</v>
          </cell>
          <cell r="F75">
            <v>57</v>
          </cell>
          <cell r="G75" t="str">
            <v>WCL</v>
          </cell>
          <cell r="H75" t="str">
            <v>WANI</v>
          </cell>
          <cell r="J75" t="str">
            <v>G10</v>
          </cell>
          <cell r="K75">
            <v>3711.2</v>
          </cell>
          <cell r="L75">
            <v>3711.2</v>
          </cell>
          <cell r="M75">
            <v>0</v>
          </cell>
          <cell r="N75">
            <v>0</v>
          </cell>
          <cell r="P75">
            <v>3711.2</v>
          </cell>
          <cell r="Q75">
            <v>2283715</v>
          </cell>
          <cell r="R75">
            <v>14835941.817777777</v>
          </cell>
          <cell r="S75">
            <v>3997.613121841393</v>
          </cell>
          <cell r="T75">
            <v>3706</v>
          </cell>
          <cell r="U75" t="e">
            <v>#N/A</v>
          </cell>
          <cell r="V75">
            <v>3761.8064155582874</v>
          </cell>
        </row>
        <row r="76">
          <cell r="A76">
            <v>92</v>
          </cell>
          <cell r="C76">
            <v>161000858</v>
          </cell>
          <cell r="D76" t="str">
            <v>19.07.2022</v>
          </cell>
          <cell r="E76">
            <v>44743</v>
          </cell>
          <cell r="F76">
            <v>59</v>
          </cell>
          <cell r="G76" t="str">
            <v>MCL</v>
          </cell>
          <cell r="H76" t="str">
            <v>PHEC</v>
          </cell>
          <cell r="J76" t="str">
            <v>G11</v>
          </cell>
          <cell r="K76">
            <v>3983.41</v>
          </cell>
          <cell r="L76">
            <v>3999.28</v>
          </cell>
          <cell r="M76">
            <v>-15.870000000000346</v>
          </cell>
          <cell r="N76">
            <v>-63025.473041139245</v>
          </cell>
          <cell r="P76">
            <v>3999.28</v>
          </cell>
          <cell r="Q76">
            <v>4470937</v>
          </cell>
          <cell r="R76">
            <v>15819552.5877</v>
          </cell>
          <cell r="S76">
            <v>3971.3593598700613</v>
          </cell>
          <cell r="T76">
            <v>4035</v>
          </cell>
          <cell r="U76" t="e">
            <v>#N/A</v>
          </cell>
          <cell r="V76">
            <v>3679.1622984976425</v>
          </cell>
        </row>
        <row r="77">
          <cell r="A77">
            <v>93</v>
          </cell>
          <cell r="C77">
            <v>141000007</v>
          </cell>
          <cell r="D77" t="str">
            <v>18.07.2022</v>
          </cell>
          <cell r="E77">
            <v>44743</v>
          </cell>
          <cell r="F77">
            <v>51</v>
          </cell>
          <cell r="G77" t="str">
            <v>MCL</v>
          </cell>
          <cell r="H77" t="str">
            <v>PAHD</v>
          </cell>
          <cell r="J77" t="str">
            <v>G14</v>
          </cell>
          <cell r="K77">
            <v>3497.8</v>
          </cell>
          <cell r="L77">
            <v>3517.9</v>
          </cell>
          <cell r="M77">
            <v>-20.099999999999909</v>
          </cell>
          <cell r="N77">
            <v>-86430.890908794579</v>
          </cell>
          <cell r="P77">
            <v>3517.9</v>
          </cell>
          <cell r="Q77">
            <v>4588945</v>
          </cell>
          <cell r="R77">
            <v>15040695.035859855</v>
          </cell>
          <cell r="S77">
            <v>4300.0443238206453</v>
          </cell>
          <cell r="T77">
            <v>3462</v>
          </cell>
          <cell r="U77" t="e">
            <v>#N/A</v>
          </cell>
          <cell r="V77">
            <v>3737.7558942866544</v>
          </cell>
        </row>
        <row r="78">
          <cell r="A78">
            <v>94</v>
          </cell>
          <cell r="C78">
            <v>462000155</v>
          </cell>
          <cell r="D78" t="str">
            <v>20.07.2022</v>
          </cell>
          <cell r="E78">
            <v>44743</v>
          </cell>
          <cell r="F78">
            <v>57</v>
          </cell>
          <cell r="G78" t="str">
            <v>WCL</v>
          </cell>
          <cell r="H78" t="str">
            <v>TAE</v>
          </cell>
          <cell r="J78" t="str">
            <v>G12</v>
          </cell>
          <cell r="K78">
            <v>3585.25</v>
          </cell>
          <cell r="L78">
            <v>3585.25</v>
          </cell>
          <cell r="M78">
            <v>0</v>
          </cell>
          <cell r="N78">
            <v>0</v>
          </cell>
          <cell r="P78">
            <v>3585.25</v>
          </cell>
          <cell r="Q78">
            <v>2421525</v>
          </cell>
          <cell r="R78">
            <v>14280641.119696969</v>
          </cell>
          <cell r="S78">
            <v>3983.1646662567377</v>
          </cell>
          <cell r="T78">
            <v>3345</v>
          </cell>
          <cell r="U78" t="e">
            <v>#N/A</v>
          </cell>
          <cell r="V78">
            <v>3767.4742268041241</v>
          </cell>
        </row>
        <row r="79">
          <cell r="A79">
            <v>95</v>
          </cell>
          <cell r="C79">
            <v>452000017</v>
          </cell>
          <cell r="D79" t="str">
            <v>19.07.2022</v>
          </cell>
          <cell r="E79">
            <v>44743</v>
          </cell>
          <cell r="F79">
            <v>57</v>
          </cell>
          <cell r="G79" t="str">
            <v>WCL</v>
          </cell>
          <cell r="H79" t="str">
            <v>WANI</v>
          </cell>
          <cell r="J79" t="str">
            <v>G10</v>
          </cell>
          <cell r="K79">
            <v>3641</v>
          </cell>
          <cell r="L79">
            <v>3641</v>
          </cell>
          <cell r="M79">
            <v>0</v>
          </cell>
          <cell r="N79">
            <v>0</v>
          </cell>
          <cell r="P79">
            <v>3641</v>
          </cell>
          <cell r="Q79">
            <v>2240589</v>
          </cell>
          <cell r="R79">
            <v>13307246.677777776</v>
          </cell>
          <cell r="S79">
            <v>3654.8329244102656</v>
          </cell>
          <cell r="T79">
            <v>3376</v>
          </cell>
          <cell r="U79" t="e">
            <v>#N/A</v>
          </cell>
          <cell r="V79">
            <v>3723.5225922188588</v>
          </cell>
        </row>
        <row r="80">
          <cell r="A80">
            <v>98</v>
          </cell>
          <cell r="C80">
            <v>161000127</v>
          </cell>
          <cell r="D80" t="str">
            <v>20.07.2022</v>
          </cell>
          <cell r="E80">
            <v>44743</v>
          </cell>
          <cell r="F80">
            <v>56</v>
          </cell>
          <cell r="G80" t="str">
            <v>MCL</v>
          </cell>
          <cell r="H80" t="str">
            <v>PGBB</v>
          </cell>
          <cell r="J80" t="str">
            <v>G14</v>
          </cell>
          <cell r="K80">
            <v>3990.76</v>
          </cell>
          <cell r="L80">
            <v>3990.76</v>
          </cell>
          <cell r="M80">
            <v>0</v>
          </cell>
          <cell r="N80">
            <v>0</v>
          </cell>
          <cell r="P80">
            <v>3990.76</v>
          </cell>
          <cell r="Q80">
            <v>5984102</v>
          </cell>
          <cell r="R80">
            <v>17908862.127253722</v>
          </cell>
          <cell r="S80">
            <v>4487.5818458774074</v>
          </cell>
          <cell r="T80">
            <v>3703</v>
          </cell>
          <cell r="U80" t="e">
            <v>#N/A</v>
          </cell>
          <cell r="V80">
            <v>3679.3118565260711</v>
          </cell>
        </row>
        <row r="81">
          <cell r="A81">
            <v>99</v>
          </cell>
          <cell r="C81">
            <v>262000516</v>
          </cell>
          <cell r="D81" t="str">
            <v>21.07.2022</v>
          </cell>
          <cell r="E81">
            <v>44743</v>
          </cell>
          <cell r="F81">
            <v>59</v>
          </cell>
          <cell r="G81" t="str">
            <v>WCL</v>
          </cell>
          <cell r="H81" t="str">
            <v>PRPI</v>
          </cell>
          <cell r="J81" t="str">
            <v>G11</v>
          </cell>
          <cell r="K81">
            <v>3763.16</v>
          </cell>
          <cell r="L81">
            <v>3780.47</v>
          </cell>
          <cell r="M81">
            <v>-17.309999999999945</v>
          </cell>
          <cell r="N81">
            <v>-74546.30172110736</v>
          </cell>
          <cell r="P81">
            <v>3780.47</v>
          </cell>
          <cell r="Q81">
            <v>2959706</v>
          </cell>
          <cell r="R81">
            <v>16206219.571623528</v>
          </cell>
          <cell r="S81">
            <v>4306.5454489374697</v>
          </cell>
          <cell r="T81">
            <v>4294</v>
          </cell>
          <cell r="U81" t="e">
            <v>#N/A</v>
          </cell>
          <cell r="V81">
            <v>3640.1009683385919</v>
          </cell>
        </row>
        <row r="82">
          <cell r="A82">
            <v>102</v>
          </cell>
          <cell r="C82">
            <v>462000487</v>
          </cell>
          <cell r="D82" t="str">
            <v>21.07.2022</v>
          </cell>
          <cell r="E82">
            <v>44743</v>
          </cell>
          <cell r="F82">
            <v>57</v>
          </cell>
          <cell r="G82" t="str">
            <v>WCL</v>
          </cell>
          <cell r="H82" t="str">
            <v>WANI</v>
          </cell>
          <cell r="J82" t="str">
            <v>G10</v>
          </cell>
          <cell r="K82">
            <v>3574.89</v>
          </cell>
          <cell r="L82">
            <v>3574.89</v>
          </cell>
          <cell r="M82">
            <v>0</v>
          </cell>
          <cell r="N82">
            <v>0</v>
          </cell>
          <cell r="P82">
            <v>3574.89</v>
          </cell>
          <cell r="Q82">
            <v>2252127</v>
          </cell>
          <cell r="R82">
            <v>13117846.271</v>
          </cell>
          <cell r="S82">
            <v>3669.4405341143365</v>
          </cell>
          <cell r="T82">
            <v>3376</v>
          </cell>
          <cell r="U82" t="e">
            <v>#N/A</v>
          </cell>
          <cell r="V82">
            <v>3776.7982182628061</v>
          </cell>
        </row>
        <row r="83">
          <cell r="A83">
            <v>103</v>
          </cell>
          <cell r="C83">
            <v>161000739</v>
          </cell>
          <cell r="D83" t="str">
            <v>21.07.2022</v>
          </cell>
          <cell r="E83">
            <v>44743</v>
          </cell>
          <cell r="F83">
            <v>59</v>
          </cell>
          <cell r="G83" t="str">
            <v>SECL</v>
          </cell>
          <cell r="H83" t="str">
            <v>PMCJ</v>
          </cell>
          <cell r="J83" t="str">
            <v>G11</v>
          </cell>
          <cell r="K83">
            <v>4059</v>
          </cell>
          <cell r="L83">
            <v>4077.18</v>
          </cell>
          <cell r="M83">
            <v>-18.179999999999836</v>
          </cell>
          <cell r="N83">
            <v>-71559.454998668967</v>
          </cell>
          <cell r="P83">
            <v>4077.18</v>
          </cell>
          <cell r="Q83">
            <v>4524095</v>
          </cell>
          <cell r="R83">
            <v>15976888.219999999</v>
          </cell>
          <cell r="S83">
            <v>3936.1636412909579</v>
          </cell>
          <cell r="T83">
            <v>3622</v>
          </cell>
          <cell r="U83" t="e">
            <v>#N/A</v>
          </cell>
          <cell r="V83">
            <v>3936.3259853039417</v>
          </cell>
        </row>
        <row r="84">
          <cell r="A84">
            <v>105</v>
          </cell>
          <cell r="C84">
            <v>141000084</v>
          </cell>
          <cell r="D84" t="str">
            <v>21.07.2022</v>
          </cell>
          <cell r="E84">
            <v>44743</v>
          </cell>
          <cell r="F84">
            <v>59</v>
          </cell>
          <cell r="G84" t="str">
            <v>SECL</v>
          </cell>
          <cell r="H84" t="str">
            <v>PHEC</v>
          </cell>
          <cell r="J84" t="str">
            <v>G11</v>
          </cell>
          <cell r="K84">
            <v>4052.15</v>
          </cell>
          <cell r="L84">
            <v>4173.95</v>
          </cell>
          <cell r="M84">
            <v>-121.79999999999973</v>
          </cell>
          <cell r="N84">
            <v>-466156.96691235405</v>
          </cell>
          <cell r="P84">
            <v>4173.95</v>
          </cell>
          <cell r="Q84">
            <v>3964068</v>
          </cell>
          <cell r="R84">
            <v>15508521.785499999</v>
          </cell>
          <cell r="S84">
            <v>3827.2328974741799</v>
          </cell>
          <cell r="T84">
            <v>4035</v>
          </cell>
          <cell r="U84" t="e">
            <v>#N/A</v>
          </cell>
          <cell r="V84">
            <v>3839.1800628648402</v>
          </cell>
        </row>
        <row r="85">
          <cell r="A85">
            <v>106</v>
          </cell>
          <cell r="C85">
            <v>452000018</v>
          </cell>
          <cell r="D85" t="str">
            <v>22.07.2022</v>
          </cell>
          <cell r="E85">
            <v>44743</v>
          </cell>
          <cell r="F85">
            <v>59</v>
          </cell>
          <cell r="G85" t="str">
            <v>WCL</v>
          </cell>
          <cell r="H85" t="str">
            <v>WANI</v>
          </cell>
          <cell r="J85" t="str">
            <v>G10</v>
          </cell>
          <cell r="K85">
            <v>3622.01</v>
          </cell>
          <cell r="L85">
            <v>3628.45</v>
          </cell>
          <cell r="M85">
            <v>-6.4399999999995998</v>
          </cell>
          <cell r="N85">
            <v>-23667.851078280717</v>
          </cell>
          <cell r="P85">
            <v>3628.45</v>
          </cell>
          <cell r="Q85">
            <v>2302427</v>
          </cell>
          <cell r="R85">
            <v>13311365.416777777</v>
          </cell>
          <cell r="S85">
            <v>3675.1321550127623</v>
          </cell>
          <cell r="T85">
            <v>3376</v>
          </cell>
          <cell r="U85" t="e">
            <v>#N/A</v>
          </cell>
          <cell r="V85">
            <v>3819.7434392647542</v>
          </cell>
        </row>
        <row r="86">
          <cell r="A86">
            <v>107</v>
          </cell>
          <cell r="C86">
            <v>452000005</v>
          </cell>
          <cell r="D86" t="str">
            <v>22.07.2022</v>
          </cell>
          <cell r="E86">
            <v>44743</v>
          </cell>
          <cell r="F86">
            <v>57</v>
          </cell>
          <cell r="G86" t="str">
            <v>WCL</v>
          </cell>
          <cell r="H86" t="str">
            <v>TAE</v>
          </cell>
          <cell r="J86" t="str">
            <v>G12</v>
          </cell>
          <cell r="K86">
            <v>3273.62</v>
          </cell>
          <cell r="L86">
            <v>3273.62</v>
          </cell>
          <cell r="M86">
            <v>0</v>
          </cell>
          <cell r="N86">
            <v>0</v>
          </cell>
          <cell r="P86">
            <v>3273.62</v>
          </cell>
          <cell r="Q86">
            <v>2290831</v>
          </cell>
          <cell r="R86">
            <v>13119152.515030302</v>
          </cell>
          <cell r="S86">
            <v>4007.5367681741627</v>
          </cell>
          <cell r="T86">
            <v>3200</v>
          </cell>
          <cell r="U86" t="e">
            <v>#N/A</v>
          </cell>
          <cell r="V86">
            <v>3720.9811153077094</v>
          </cell>
        </row>
        <row r="87">
          <cell r="A87">
            <v>108</v>
          </cell>
          <cell r="C87">
            <v>161000128</v>
          </cell>
          <cell r="D87" t="str">
            <v>21.07.2022</v>
          </cell>
          <cell r="E87">
            <v>44743</v>
          </cell>
          <cell r="F87">
            <v>59</v>
          </cell>
          <cell r="G87" t="str">
            <v>MCL</v>
          </cell>
          <cell r="H87" t="str">
            <v>PGBB</v>
          </cell>
          <cell r="J87" t="str">
            <v>G14</v>
          </cell>
          <cell r="K87">
            <v>3869.2</v>
          </cell>
          <cell r="L87">
            <v>3869.2</v>
          </cell>
          <cell r="M87">
            <v>0</v>
          </cell>
          <cell r="N87">
            <v>0</v>
          </cell>
          <cell r="P87">
            <v>3869.2</v>
          </cell>
          <cell r="Q87">
            <v>5961191</v>
          </cell>
          <cell r="R87">
            <v>17522718.599848174</v>
          </cell>
          <cell r="S87">
            <v>4528.7704434632933</v>
          </cell>
          <cell r="T87">
            <v>3703</v>
          </cell>
          <cell r="U87" t="e">
            <v>#N/A</v>
          </cell>
          <cell r="V87">
            <v>3939.9676532071735</v>
          </cell>
        </row>
        <row r="88">
          <cell r="A88">
            <v>109</v>
          </cell>
          <cell r="C88">
            <v>161000050</v>
          </cell>
          <cell r="D88" t="str">
            <v>21.07.2022</v>
          </cell>
          <cell r="E88">
            <v>44743</v>
          </cell>
          <cell r="F88">
            <v>59</v>
          </cell>
          <cell r="G88" t="str">
            <v>MCL</v>
          </cell>
          <cell r="H88" t="str">
            <v>PAHD</v>
          </cell>
          <cell r="J88" t="str">
            <v>G14</v>
          </cell>
          <cell r="K88">
            <v>3712.3</v>
          </cell>
          <cell r="L88">
            <v>3971.29</v>
          </cell>
          <cell r="M88">
            <v>-258.98999999999978</v>
          </cell>
          <cell r="N88">
            <v>-1134661.5321908044</v>
          </cell>
          <cell r="P88">
            <v>3971.29</v>
          </cell>
          <cell r="Q88">
            <v>5171268</v>
          </cell>
          <cell r="R88">
            <v>16263963.88258978</v>
          </cell>
          <cell r="S88">
            <v>4381.1017112274812</v>
          </cell>
          <cell r="T88">
            <v>3250</v>
          </cell>
          <cell r="U88" t="e">
            <v>#N/A</v>
          </cell>
          <cell r="V88">
            <v>3976.3628691983122</v>
          </cell>
        </row>
        <row r="89">
          <cell r="A89">
            <v>110</v>
          </cell>
          <cell r="C89">
            <v>452000019</v>
          </cell>
          <cell r="D89" t="str">
            <v>22.07.2022</v>
          </cell>
          <cell r="E89">
            <v>44743</v>
          </cell>
          <cell r="F89">
            <v>58</v>
          </cell>
          <cell r="G89" t="str">
            <v>WCL</v>
          </cell>
          <cell r="H89" t="str">
            <v>WANI</v>
          </cell>
          <cell r="J89" t="str">
            <v>G10</v>
          </cell>
          <cell r="K89">
            <v>3779.92</v>
          </cell>
          <cell r="L89">
            <v>3779.92</v>
          </cell>
          <cell r="M89">
            <v>0</v>
          </cell>
          <cell r="N89">
            <v>0</v>
          </cell>
          <cell r="P89">
            <v>3779.92</v>
          </cell>
          <cell r="Q89">
            <v>2320401</v>
          </cell>
          <cell r="R89">
            <v>15105056.419555556</v>
          </cell>
          <cell r="S89">
            <v>3996.1312460463596</v>
          </cell>
          <cell r="T89">
            <v>3376</v>
          </cell>
          <cell r="U89" t="e">
            <v>#N/A</v>
          </cell>
          <cell r="V89">
            <v>3747.6170165988788</v>
          </cell>
        </row>
        <row r="90">
          <cell r="A90">
            <v>111</v>
          </cell>
          <cell r="C90">
            <v>161000741</v>
          </cell>
          <cell r="D90" t="str">
            <v>22.07.2022</v>
          </cell>
          <cell r="E90">
            <v>44743</v>
          </cell>
          <cell r="F90">
            <v>58</v>
          </cell>
          <cell r="G90" t="str">
            <v>SECL</v>
          </cell>
          <cell r="H90" t="str">
            <v>PMCJ</v>
          </cell>
          <cell r="J90" t="str">
            <v>G11</v>
          </cell>
          <cell r="K90">
            <v>4007.75</v>
          </cell>
          <cell r="L90">
            <v>4075.41</v>
          </cell>
          <cell r="M90">
            <v>-67.659999999999854</v>
          </cell>
          <cell r="N90">
            <v>-266914.99425280961</v>
          </cell>
          <cell r="P90">
            <v>4075.41</v>
          </cell>
          <cell r="Q90">
            <v>4502167</v>
          </cell>
          <cell r="R90">
            <v>15810354.244999999</v>
          </cell>
          <cell r="S90">
            <v>3944.9452298671322</v>
          </cell>
          <cell r="T90">
            <v>3622</v>
          </cell>
          <cell r="U90" t="e">
            <v>#N/A</v>
          </cell>
          <cell r="V90">
            <v>3845.3913905097434</v>
          </cell>
        </row>
        <row r="91">
          <cell r="A91">
            <v>113</v>
          </cell>
          <cell r="C91">
            <v>161000859</v>
          </cell>
          <cell r="D91" t="str">
            <v>23.07.2022</v>
          </cell>
          <cell r="E91">
            <v>44743</v>
          </cell>
          <cell r="F91">
            <v>59</v>
          </cell>
          <cell r="G91" t="str">
            <v>SECL</v>
          </cell>
          <cell r="H91" t="str">
            <v>PHEC</v>
          </cell>
          <cell r="J91" t="str">
            <v>G11</v>
          </cell>
          <cell r="K91">
            <v>4052.51</v>
          </cell>
          <cell r="L91">
            <v>4052.51</v>
          </cell>
          <cell r="M91">
            <v>0</v>
          </cell>
          <cell r="N91">
            <v>0</v>
          </cell>
          <cell r="P91">
            <v>4052.51</v>
          </cell>
          <cell r="Q91">
            <v>3984681</v>
          </cell>
          <cell r="R91">
            <v>15530160.4147</v>
          </cell>
          <cell r="S91">
            <v>3832.2324719001308</v>
          </cell>
          <cell r="T91">
            <v>4035</v>
          </cell>
          <cell r="U91" t="e">
            <v>#N/A</v>
          </cell>
          <cell r="V91">
            <v>3714.8726953467958</v>
          </cell>
        </row>
        <row r="92">
          <cell r="A92">
            <v>114</v>
          </cell>
          <cell r="C92">
            <v>161000129</v>
          </cell>
          <cell r="D92" t="str">
            <v>22.07.2022</v>
          </cell>
          <cell r="E92">
            <v>44743</v>
          </cell>
          <cell r="F92">
            <v>58</v>
          </cell>
          <cell r="G92" t="str">
            <v>MCL</v>
          </cell>
          <cell r="H92" t="str">
            <v>PGBB</v>
          </cell>
          <cell r="J92" t="str">
            <v>G14</v>
          </cell>
          <cell r="K92">
            <v>3841.2</v>
          </cell>
          <cell r="L92">
            <v>3841.2</v>
          </cell>
          <cell r="M92">
            <v>0</v>
          </cell>
          <cell r="N92">
            <v>0</v>
          </cell>
          <cell r="P92">
            <v>3841.2</v>
          </cell>
          <cell r="Q92">
            <v>5894809</v>
          </cell>
          <cell r="R92">
            <v>17372670.009132847</v>
          </cell>
          <cell r="S92">
            <v>4522.7194650455194</v>
          </cell>
          <cell r="T92">
            <v>3703</v>
          </cell>
          <cell r="U92" t="e">
            <v>#N/A</v>
          </cell>
          <cell r="V92">
            <v>3807.1534653465342</v>
          </cell>
        </row>
        <row r="93">
          <cell r="A93">
            <v>115</v>
          </cell>
          <cell r="C93">
            <v>161000860</v>
          </cell>
          <cell r="D93" t="str">
            <v>23.07.2022</v>
          </cell>
          <cell r="E93">
            <v>44743</v>
          </cell>
          <cell r="F93">
            <v>57</v>
          </cell>
          <cell r="G93" t="str">
            <v>SECL</v>
          </cell>
          <cell r="H93" t="str">
            <v>PHEC</v>
          </cell>
          <cell r="J93" t="str">
            <v>G11</v>
          </cell>
          <cell r="K93">
            <v>3827.14</v>
          </cell>
          <cell r="L93">
            <v>3986.31</v>
          </cell>
          <cell r="M93">
            <v>-159.17000000000007</v>
          </cell>
          <cell r="N93">
            <v>-610449.97836765496</v>
          </cell>
          <cell r="P93">
            <v>3986.31</v>
          </cell>
          <cell r="Q93">
            <v>3774469</v>
          </cell>
          <cell r="R93">
            <v>14677876.045799999</v>
          </cell>
          <cell r="S93">
            <v>3835.2075037234067</v>
          </cell>
          <cell r="T93">
            <v>4035</v>
          </cell>
          <cell r="U93" t="e">
            <v>#N/A</v>
          </cell>
          <cell r="V93">
            <v>4062.7805147464928</v>
          </cell>
        </row>
        <row r="94">
          <cell r="A94">
            <v>119</v>
          </cell>
          <cell r="C94">
            <v>462000488</v>
          </cell>
          <cell r="D94" t="str">
            <v>25.07.2022</v>
          </cell>
          <cell r="E94">
            <v>44743</v>
          </cell>
          <cell r="F94">
            <v>59</v>
          </cell>
          <cell r="G94" t="str">
            <v>WCL</v>
          </cell>
          <cell r="H94" t="str">
            <v>WANI</v>
          </cell>
          <cell r="J94" t="str">
            <v>G10</v>
          </cell>
          <cell r="K94">
            <v>3830.67</v>
          </cell>
          <cell r="L94">
            <v>3830.67</v>
          </cell>
          <cell r="M94">
            <v>0</v>
          </cell>
          <cell r="N94">
            <v>0</v>
          </cell>
          <cell r="P94">
            <v>3830.67</v>
          </cell>
          <cell r="Q94">
            <v>2376751</v>
          </cell>
          <cell r="R94">
            <v>15333055.889</v>
          </cell>
          <cell r="S94">
            <v>4002.7086355650576</v>
          </cell>
          <cell r="T94">
            <v>3376</v>
          </cell>
          <cell r="U94" t="e">
            <v>#N/A</v>
          </cell>
          <cell r="V94">
            <v>3721.8148107150764</v>
          </cell>
        </row>
        <row r="95">
          <cell r="A95">
            <v>120</v>
          </cell>
          <cell r="C95">
            <v>161000743</v>
          </cell>
          <cell r="D95" t="str">
            <v>24.07.2022</v>
          </cell>
          <cell r="E95">
            <v>44743</v>
          </cell>
          <cell r="F95">
            <v>59</v>
          </cell>
          <cell r="G95" t="str">
            <v>SECL</v>
          </cell>
          <cell r="H95" t="str">
            <v>PMCJ</v>
          </cell>
          <cell r="J95" t="str">
            <v>G11</v>
          </cell>
          <cell r="K95">
            <v>3927.56</v>
          </cell>
          <cell r="L95">
            <v>3927.56</v>
          </cell>
          <cell r="M95">
            <v>0</v>
          </cell>
          <cell r="N95">
            <v>0</v>
          </cell>
          <cell r="P95">
            <v>3927.56</v>
          </cell>
          <cell r="Q95">
            <v>4508369</v>
          </cell>
          <cell r="R95">
            <v>15590293.744800001</v>
          </cell>
          <cell r="S95">
            <v>3969.4603633808274</v>
          </cell>
          <cell r="T95">
            <v>3622</v>
          </cell>
          <cell r="U95" t="e">
            <v>#N/A</v>
          </cell>
          <cell r="V95">
            <v>3746.0966887417217</v>
          </cell>
        </row>
        <row r="96">
          <cell r="A96">
            <v>121</v>
          </cell>
          <cell r="C96">
            <v>141000085</v>
          </cell>
          <cell r="D96" t="str">
            <v>24.07.2022</v>
          </cell>
          <cell r="E96">
            <v>44743</v>
          </cell>
          <cell r="F96">
            <v>59</v>
          </cell>
          <cell r="G96" t="str">
            <v>SECL</v>
          </cell>
          <cell r="H96" t="str">
            <v>PHEC</v>
          </cell>
          <cell r="J96" t="str">
            <v>G11</v>
          </cell>
          <cell r="K96">
            <v>4028.2</v>
          </cell>
          <cell r="L96">
            <v>4158.25</v>
          </cell>
          <cell r="M96">
            <v>-130.05000000000018</v>
          </cell>
          <cell r="N96">
            <v>-498299.70378027472</v>
          </cell>
          <cell r="P96">
            <v>4158.25</v>
          </cell>
          <cell r="Q96">
            <v>3958234</v>
          </cell>
          <cell r="R96">
            <v>15434454.953999998</v>
          </cell>
          <cell r="S96">
            <v>3831.600951789881</v>
          </cell>
          <cell r="T96">
            <v>4035</v>
          </cell>
          <cell r="U96" t="e">
            <v>#N/A</v>
          </cell>
          <cell r="V96">
            <v>3753.6441555580041</v>
          </cell>
        </row>
        <row r="97">
          <cell r="A97">
            <v>124</v>
          </cell>
          <cell r="C97">
            <v>452000020</v>
          </cell>
          <cell r="D97" t="str">
            <v>26.07.2022</v>
          </cell>
          <cell r="E97">
            <v>44743</v>
          </cell>
          <cell r="F97">
            <v>56</v>
          </cell>
          <cell r="G97" t="str">
            <v>WCL</v>
          </cell>
          <cell r="H97" t="str">
            <v>WANI</v>
          </cell>
          <cell r="J97" t="str">
            <v>G10</v>
          </cell>
          <cell r="K97">
            <v>3642.7</v>
          </cell>
          <cell r="L97">
            <v>3642.7</v>
          </cell>
          <cell r="M97">
            <v>0</v>
          </cell>
          <cell r="N97">
            <v>0</v>
          </cell>
          <cell r="P97">
            <v>3642.7</v>
          </cell>
          <cell r="Q97">
            <v>2214628</v>
          </cell>
          <cell r="R97">
            <v>13286452.752222221</v>
          </cell>
          <cell r="S97">
            <v>3647.4188794636457</v>
          </cell>
          <cell r="T97">
            <v>3376</v>
          </cell>
          <cell r="U97" t="e">
            <v>#N/A</v>
          </cell>
          <cell r="V97">
            <v>3777.1239777559699</v>
          </cell>
        </row>
        <row r="98">
          <cell r="A98">
            <v>125</v>
          </cell>
          <cell r="C98">
            <v>161000053</v>
          </cell>
          <cell r="D98" t="str">
            <v>25.07.2022</v>
          </cell>
          <cell r="E98">
            <v>44743</v>
          </cell>
          <cell r="F98">
            <v>51</v>
          </cell>
          <cell r="G98" t="str">
            <v>MCL</v>
          </cell>
          <cell r="H98" t="str">
            <v>PAHD</v>
          </cell>
          <cell r="J98" t="str">
            <v>G14</v>
          </cell>
          <cell r="K98">
            <v>3280.29</v>
          </cell>
          <cell r="L98">
            <v>3280.29</v>
          </cell>
          <cell r="M98">
            <v>0</v>
          </cell>
          <cell r="N98">
            <v>0</v>
          </cell>
          <cell r="P98">
            <v>3280.29</v>
          </cell>
          <cell r="Q98">
            <v>4478087</v>
          </cell>
          <cell r="R98">
            <v>14279897.030628029</v>
          </cell>
          <cell r="S98">
            <v>4353.2422531629918</v>
          </cell>
          <cell r="T98">
            <v>3250</v>
          </cell>
          <cell r="U98" t="e">
            <v>#N/A</v>
          </cell>
          <cell r="V98">
            <v>3824.4789255295914</v>
          </cell>
        </row>
        <row r="99">
          <cell r="A99">
            <v>128</v>
          </cell>
          <cell r="C99">
            <v>452000021</v>
          </cell>
          <cell r="D99" t="str">
            <v>27.07.2022</v>
          </cell>
          <cell r="E99">
            <v>44743</v>
          </cell>
          <cell r="F99">
            <v>55</v>
          </cell>
          <cell r="G99" t="str">
            <v>WCL</v>
          </cell>
          <cell r="H99" t="str">
            <v>WANI</v>
          </cell>
          <cell r="J99" t="str">
            <v>G10</v>
          </cell>
          <cell r="K99">
            <v>3701.5</v>
          </cell>
          <cell r="L99">
            <v>3701.5</v>
          </cell>
          <cell r="M99">
            <v>0</v>
          </cell>
          <cell r="N99">
            <v>0</v>
          </cell>
          <cell r="P99">
            <v>3701.5</v>
          </cell>
          <cell r="Q99">
            <v>2254420</v>
          </cell>
          <cell r="R99">
            <v>13504964.738888888</v>
          </cell>
          <cell r="S99">
            <v>3648.5113437495306</v>
          </cell>
          <cell r="T99">
            <v>3376</v>
          </cell>
          <cell r="U99" t="e">
            <v>#N/A</v>
          </cell>
          <cell r="V99">
            <v>3742.3809523809523</v>
          </cell>
        </row>
        <row r="100">
          <cell r="A100">
            <v>143</v>
          </cell>
          <cell r="C100">
            <v>161000750</v>
          </cell>
          <cell r="D100" t="str">
            <v>30.07.2022</v>
          </cell>
          <cell r="E100">
            <v>44743</v>
          </cell>
          <cell r="F100">
            <v>58</v>
          </cell>
          <cell r="G100" t="str">
            <v>SECL</v>
          </cell>
          <cell r="H100" t="str">
            <v>PMCJ</v>
          </cell>
          <cell r="J100" t="str">
            <v>G11</v>
          </cell>
          <cell r="K100">
            <v>1384.93</v>
          </cell>
          <cell r="L100">
            <v>1384.93</v>
          </cell>
          <cell r="M100">
            <v>0</v>
          </cell>
          <cell r="N100">
            <v>0</v>
          </cell>
          <cell r="P100">
            <v>1384.93</v>
          </cell>
          <cell r="Q100">
            <v>1622567.1428694646</v>
          </cell>
          <cell r="R100">
            <v>5530257.9322694652</v>
          </cell>
          <cell r="S100">
            <v>3993.167836836134</v>
          </cell>
          <cell r="T100">
            <v>3622</v>
          </cell>
          <cell r="U100" t="e">
            <v>#N/A</v>
          </cell>
          <cell r="V100">
            <v>4064</v>
          </cell>
        </row>
        <row r="101">
          <cell r="K101">
            <v>372603.63999999984</v>
          </cell>
          <cell r="L101">
            <v>379370.36000000004</v>
          </cell>
          <cell r="M101">
            <v>-6766.7200000002049</v>
          </cell>
          <cell r="N101">
            <v>-26978262.689120714</v>
          </cell>
          <cell r="P101">
            <v>379370.36000000004</v>
          </cell>
          <cell r="Q101">
            <v>360144995.14286947</v>
          </cell>
          <cell r="R101">
            <v>1485534923.6915755</v>
          </cell>
          <cell r="S101">
            <v>3986.9039489028505</v>
          </cell>
        </row>
        <row r="102">
          <cell r="M102">
            <v>0</v>
          </cell>
          <cell r="N102" t="e">
            <v>#DIV/0!</v>
          </cell>
          <cell r="P102">
            <v>0</v>
          </cell>
          <cell r="S102" t="e">
            <v>#DIV/0!</v>
          </cell>
        </row>
        <row r="103">
          <cell r="K103">
            <v>660</v>
          </cell>
          <cell r="L103">
            <v>376210.46</v>
          </cell>
          <cell r="M103">
            <v>-375550.46</v>
          </cell>
          <cell r="N103">
            <v>0</v>
          </cell>
          <cell r="P103">
            <v>376210.46</v>
          </cell>
          <cell r="S103">
            <v>0</v>
          </cell>
        </row>
        <row r="104">
          <cell r="L104">
            <v>3159.9000000000233</v>
          </cell>
          <cell r="M104">
            <v>-3159.9000000000233</v>
          </cell>
          <cell r="N104" t="e">
            <v>#DIV/0!</v>
          </cell>
          <cell r="P104">
            <v>3159.9000000000233</v>
          </cell>
          <cell r="S104" t="e">
            <v>#DIV/0!</v>
          </cell>
        </row>
        <row r="105">
          <cell r="M105">
            <v>0</v>
          </cell>
          <cell r="N105" t="e">
            <v>#DIV/0!</v>
          </cell>
          <cell r="P105">
            <v>0</v>
          </cell>
          <cell r="S105" t="e">
            <v>#DIV/0!</v>
          </cell>
        </row>
        <row r="106">
          <cell r="A106" t="str">
            <v>210 mw</v>
          </cell>
          <cell r="M106">
            <v>0</v>
          </cell>
          <cell r="N106" t="e">
            <v>#DIV/0!</v>
          </cell>
          <cell r="P106">
            <v>0</v>
          </cell>
          <cell r="S106" t="e">
            <v>#DIV/0!</v>
          </cell>
        </row>
        <row r="107">
          <cell r="A107">
            <v>129</v>
          </cell>
          <cell r="C107">
            <v>161000745</v>
          </cell>
          <cell r="D107" t="str">
            <v>26.07.2022</v>
          </cell>
          <cell r="E107">
            <v>44743</v>
          </cell>
          <cell r="F107">
            <v>58</v>
          </cell>
          <cell r="G107" t="str">
            <v>SECL</v>
          </cell>
          <cell r="H107" t="str">
            <v>PMCJ</v>
          </cell>
          <cell r="J107" t="str">
            <v>G11</v>
          </cell>
          <cell r="K107">
            <v>3794.73</v>
          </cell>
          <cell r="L107">
            <v>3794.73</v>
          </cell>
          <cell r="M107">
            <v>0</v>
          </cell>
          <cell r="N107">
            <v>0</v>
          </cell>
          <cell r="P107">
            <v>3794.73</v>
          </cell>
          <cell r="Q107">
            <v>4445245</v>
          </cell>
          <cell r="R107">
            <v>15152379.273399999</v>
          </cell>
          <cell r="S107">
            <v>3993.0058985487767</v>
          </cell>
          <cell r="T107">
            <v>3622</v>
          </cell>
          <cell r="V107">
            <v>3793.0699247300095</v>
          </cell>
        </row>
        <row r="108">
          <cell r="A108">
            <v>131</v>
          </cell>
          <cell r="C108">
            <v>462000156</v>
          </cell>
          <cell r="D108" t="str">
            <v>27.07.2022</v>
          </cell>
          <cell r="E108">
            <v>44743</v>
          </cell>
          <cell r="F108">
            <v>57</v>
          </cell>
          <cell r="G108" t="str">
            <v>WCL</v>
          </cell>
          <cell r="H108" t="str">
            <v>TAE</v>
          </cell>
          <cell r="J108" t="str">
            <v>G12</v>
          </cell>
          <cell r="K108">
            <v>3551.81</v>
          </cell>
          <cell r="L108">
            <v>3551.81</v>
          </cell>
          <cell r="M108">
            <v>0</v>
          </cell>
          <cell r="N108">
            <v>0</v>
          </cell>
          <cell r="P108">
            <v>3551.81</v>
          </cell>
          <cell r="Q108">
            <v>2289297</v>
          </cell>
          <cell r="R108">
            <v>14037801.9090303</v>
          </cell>
          <cell r="S108">
            <v>3952.2952829769329</v>
          </cell>
          <cell r="T108">
            <v>3200</v>
          </cell>
          <cell r="V108">
            <v>3777.4135930830685</v>
          </cell>
        </row>
        <row r="109">
          <cell r="A109">
            <v>132</v>
          </cell>
          <cell r="C109">
            <v>161000054</v>
          </cell>
          <cell r="D109" t="str">
            <v>27.07.2022</v>
          </cell>
          <cell r="E109">
            <v>44743</v>
          </cell>
          <cell r="F109">
            <v>58</v>
          </cell>
          <cell r="G109" t="str">
            <v>MCL</v>
          </cell>
          <cell r="H109" t="str">
            <v>PAHD</v>
          </cell>
          <cell r="J109" t="str">
            <v>G14</v>
          </cell>
          <cell r="K109">
            <v>4036.6</v>
          </cell>
          <cell r="L109">
            <v>4330.9399999999996</v>
          </cell>
          <cell r="M109">
            <v>-294.33999999999969</v>
          </cell>
          <cell r="N109">
            <v>-1266547.9723415307</v>
          </cell>
          <cell r="P109">
            <v>4330.9399999999996</v>
          </cell>
          <cell r="Q109">
            <v>5307796</v>
          </cell>
          <cell r="R109">
            <v>17369530.288624816</v>
          </cell>
          <cell r="S109">
            <v>4303.0100303782428</v>
          </cell>
          <cell r="T109">
            <v>3250</v>
          </cell>
          <cell r="V109">
            <v>3799.5140197273631</v>
          </cell>
        </row>
        <row r="110">
          <cell r="A110">
            <v>133</v>
          </cell>
          <cell r="C110">
            <v>161000746</v>
          </cell>
          <cell r="D110" t="str">
            <v>27.07.2022</v>
          </cell>
          <cell r="E110">
            <v>44743</v>
          </cell>
          <cell r="F110">
            <v>59</v>
          </cell>
          <cell r="G110" t="str">
            <v>SECL</v>
          </cell>
          <cell r="H110" t="str">
            <v>PMCJ</v>
          </cell>
          <cell r="J110" t="str">
            <v>G11</v>
          </cell>
          <cell r="K110">
            <v>4129.8500000000004</v>
          </cell>
          <cell r="L110">
            <v>4159.13</v>
          </cell>
          <cell r="M110">
            <v>-29.279999999999745</v>
          </cell>
          <cell r="N110">
            <v>-115601.77446944462</v>
          </cell>
          <cell r="P110">
            <v>4159.13</v>
          </cell>
          <cell r="Q110">
            <v>4652557</v>
          </cell>
          <cell r="R110">
            <v>16305259.163000001</v>
          </cell>
          <cell r="S110">
            <v>3948.148035158662</v>
          </cell>
          <cell r="T110">
            <v>4035</v>
          </cell>
          <cell r="V110">
            <v>3840.5601153504881</v>
          </cell>
        </row>
        <row r="111">
          <cell r="A111">
            <v>134</v>
          </cell>
          <cell r="C111">
            <v>452000022</v>
          </cell>
          <cell r="D111" t="str">
            <v>28.07.2022</v>
          </cell>
          <cell r="E111">
            <v>44743</v>
          </cell>
          <cell r="F111">
            <v>59</v>
          </cell>
          <cell r="G111" t="str">
            <v>WCL</v>
          </cell>
          <cell r="H111" t="str">
            <v>WANI</v>
          </cell>
          <cell r="J111" t="str">
            <v>G10</v>
          </cell>
          <cell r="K111">
            <v>3695.64</v>
          </cell>
          <cell r="L111">
            <v>3695.64</v>
          </cell>
          <cell r="M111">
            <v>0</v>
          </cell>
          <cell r="N111">
            <v>0</v>
          </cell>
          <cell r="P111">
            <v>3695.64</v>
          </cell>
          <cell r="Q111">
            <v>2344931</v>
          </cell>
          <cell r="R111">
            <v>13577664.529333333</v>
          </cell>
          <cell r="S111">
            <v>3673.968386891941</v>
          </cell>
          <cell r="T111">
            <v>3376</v>
          </cell>
          <cell r="V111">
            <v>3820.2212271973463</v>
          </cell>
        </row>
        <row r="112">
          <cell r="A112">
            <v>136</v>
          </cell>
          <cell r="C112">
            <v>161000861</v>
          </cell>
          <cell r="D112" t="str">
            <v>28.07.2022</v>
          </cell>
          <cell r="E112">
            <v>44743</v>
          </cell>
          <cell r="F112">
            <v>57</v>
          </cell>
          <cell r="G112" t="str">
            <v>SECL</v>
          </cell>
          <cell r="H112" t="str">
            <v>PHEC</v>
          </cell>
          <cell r="J112" t="str">
            <v>G11</v>
          </cell>
          <cell r="K112">
            <v>3872.6</v>
          </cell>
          <cell r="L112">
            <v>3922.96</v>
          </cell>
          <cell r="M112">
            <v>-50.360000000000127</v>
          </cell>
          <cell r="N112">
            <v>-193202.85412898878</v>
          </cell>
          <cell r="P112">
            <v>3922.96</v>
          </cell>
          <cell r="Q112">
            <v>3824056</v>
          </cell>
          <cell r="R112">
            <v>14856977.222000001</v>
          </cell>
          <cell r="S112">
            <v>3836.4347523627539</v>
          </cell>
          <cell r="T112">
            <v>4035</v>
          </cell>
          <cell r="V112">
            <v>3850.3573239281382</v>
          </cell>
        </row>
        <row r="113">
          <cell r="A113">
            <v>138</v>
          </cell>
          <cell r="C113">
            <v>452000006</v>
          </cell>
          <cell r="D113" t="str">
            <v>29.07.2022</v>
          </cell>
          <cell r="E113">
            <v>44743</v>
          </cell>
          <cell r="F113">
            <v>57</v>
          </cell>
          <cell r="G113" t="str">
            <v>WCL</v>
          </cell>
          <cell r="H113" t="str">
            <v>TAE</v>
          </cell>
          <cell r="J113" t="str">
            <v>G12</v>
          </cell>
          <cell r="K113">
            <v>3441.89</v>
          </cell>
          <cell r="L113">
            <v>3441.89</v>
          </cell>
          <cell r="M113">
            <v>0</v>
          </cell>
          <cell r="N113">
            <v>0</v>
          </cell>
          <cell r="P113">
            <v>3441.89</v>
          </cell>
          <cell r="Q113">
            <v>2280394</v>
          </cell>
          <cell r="R113">
            <v>13665310.862484848</v>
          </cell>
          <cell r="S113">
            <v>3970.2927352369916</v>
          </cell>
          <cell r="T113">
            <v>3200</v>
          </cell>
          <cell r="V113">
            <v>3899.6929133858271</v>
          </cell>
        </row>
        <row r="114">
          <cell r="A114">
            <v>139</v>
          </cell>
          <cell r="C114">
            <v>161000130</v>
          </cell>
          <cell r="D114" t="str">
            <v>28.07.2022</v>
          </cell>
          <cell r="E114">
            <v>44743</v>
          </cell>
          <cell r="F114">
            <v>56</v>
          </cell>
          <cell r="G114" t="str">
            <v>MCL</v>
          </cell>
          <cell r="H114" t="str">
            <v>PGBB</v>
          </cell>
          <cell r="J114" t="str">
            <v>G14</v>
          </cell>
          <cell r="K114">
            <v>3774.71</v>
          </cell>
          <cell r="L114">
            <v>3774.71</v>
          </cell>
          <cell r="M114">
            <v>0</v>
          </cell>
          <cell r="N114">
            <v>0</v>
          </cell>
          <cell r="P114">
            <v>3774.71</v>
          </cell>
          <cell r="Q114">
            <v>5642791</v>
          </cell>
          <cell r="R114">
            <v>16921973.737109199</v>
          </cell>
          <cell r="S114">
            <v>4482.9864379274695</v>
          </cell>
          <cell r="T114">
            <v>3703</v>
          </cell>
          <cell r="V114">
            <v>3882.8107272927932</v>
          </cell>
        </row>
        <row r="115">
          <cell r="A115">
            <v>140</v>
          </cell>
          <cell r="C115">
            <v>161000862</v>
          </cell>
          <cell r="D115" t="str">
            <v>29.07.2022</v>
          </cell>
          <cell r="E115">
            <v>44743</v>
          </cell>
          <cell r="F115">
            <v>58</v>
          </cell>
          <cell r="G115" t="str">
            <v>SECL</v>
          </cell>
          <cell r="H115" t="str">
            <v>PHEC</v>
          </cell>
          <cell r="J115" t="str">
            <v>G11</v>
          </cell>
          <cell r="K115">
            <v>3938.4</v>
          </cell>
          <cell r="L115">
            <v>3985.13</v>
          </cell>
          <cell r="M115">
            <v>-46.730000000000018</v>
          </cell>
          <cell r="N115">
            <v>-179301.67691830191</v>
          </cell>
          <cell r="P115">
            <v>3985.13</v>
          </cell>
          <cell r="Q115">
            <v>3891145</v>
          </cell>
          <cell r="R115">
            <v>15111528.447999999</v>
          </cell>
          <cell r="S115">
            <v>3836.9714726792604</v>
          </cell>
          <cell r="T115">
            <v>4035</v>
          </cell>
          <cell r="V115">
            <v>4109.8554352728906</v>
          </cell>
        </row>
        <row r="116">
          <cell r="A116">
            <v>141</v>
          </cell>
          <cell r="C116">
            <v>161000749</v>
          </cell>
          <cell r="D116" t="str">
            <v>29.07.2022</v>
          </cell>
          <cell r="E116">
            <v>44743</v>
          </cell>
          <cell r="F116">
            <v>60</v>
          </cell>
          <cell r="G116" t="str">
            <v>SECL</v>
          </cell>
          <cell r="H116" t="str">
            <v>PMCJ</v>
          </cell>
          <cell r="J116" t="str">
            <v>G11</v>
          </cell>
          <cell r="K116">
            <v>4039.2</v>
          </cell>
          <cell r="L116">
            <v>4039.2</v>
          </cell>
          <cell r="M116">
            <v>0</v>
          </cell>
          <cell r="N116">
            <v>0</v>
          </cell>
          <cell r="P116">
            <v>4039.2</v>
          </cell>
          <cell r="Q116">
            <v>4587218</v>
          </cell>
          <cell r="R116">
            <v>15984143.935999999</v>
          </cell>
          <cell r="S116">
            <v>3957.2548861160626</v>
          </cell>
          <cell r="T116">
            <v>3622</v>
          </cell>
          <cell r="V116">
            <v>3750.96875</v>
          </cell>
        </row>
        <row r="117">
          <cell r="A117">
            <v>142</v>
          </cell>
          <cell r="C117">
            <v>161000131</v>
          </cell>
          <cell r="D117" t="str">
            <v>29.07.2022</v>
          </cell>
          <cell r="E117">
            <v>44743</v>
          </cell>
          <cell r="F117">
            <v>59</v>
          </cell>
          <cell r="G117" t="str">
            <v>MCL</v>
          </cell>
          <cell r="H117" t="str">
            <v>PGBB</v>
          </cell>
          <cell r="J117" t="str">
            <v>G14</v>
          </cell>
          <cell r="K117">
            <v>3971.88</v>
          </cell>
          <cell r="L117">
            <v>3971.88</v>
          </cell>
          <cell r="M117">
            <v>0</v>
          </cell>
          <cell r="N117">
            <v>0</v>
          </cell>
          <cell r="P117">
            <v>3971.88</v>
          </cell>
          <cell r="Q117">
            <v>5928880</v>
          </cell>
          <cell r="R117">
            <v>17797224.940371387</v>
          </cell>
          <cell r="S117">
            <v>4480.8063034057895</v>
          </cell>
          <cell r="T117">
            <v>3703</v>
          </cell>
          <cell r="V117">
            <v>3740.7391304347825</v>
          </cell>
        </row>
        <row r="118">
          <cell r="A118">
            <v>145</v>
          </cell>
          <cell r="C118">
            <v>161000058</v>
          </cell>
          <cell r="D118" t="str">
            <v>29.07.2022</v>
          </cell>
          <cell r="E118">
            <v>44743</v>
          </cell>
          <cell r="F118">
            <v>55</v>
          </cell>
          <cell r="G118" t="str">
            <v>MCL</v>
          </cell>
          <cell r="H118" t="str">
            <v>PAHD</v>
          </cell>
          <cell r="J118" t="str">
            <v>G14</v>
          </cell>
          <cell r="K118">
            <v>3518.49</v>
          </cell>
          <cell r="L118">
            <v>3518.49</v>
          </cell>
          <cell r="M118">
            <v>0</v>
          </cell>
          <cell r="N118">
            <v>0</v>
          </cell>
          <cell r="P118">
            <v>3518.49</v>
          </cell>
          <cell r="Q118">
            <v>4944759</v>
          </cell>
          <cell r="R118">
            <v>15458332.670213429</v>
          </cell>
          <cell r="S118">
            <v>4393.4564742868188</v>
          </cell>
          <cell r="T118">
            <v>3250</v>
          </cell>
          <cell r="V118">
            <v>3807.525164835165</v>
          </cell>
        </row>
        <row r="119">
          <cell r="A119">
            <v>146</v>
          </cell>
          <cell r="C119">
            <v>462000490</v>
          </cell>
          <cell r="D119" t="str">
            <v>30.07.2022</v>
          </cell>
          <cell r="E119">
            <v>44743</v>
          </cell>
          <cell r="F119">
            <v>58</v>
          </cell>
          <cell r="G119" t="str">
            <v>WCL</v>
          </cell>
          <cell r="H119" t="str">
            <v>WANI</v>
          </cell>
          <cell r="J119" t="str">
            <v>G10</v>
          </cell>
          <cell r="K119">
            <v>3761.8</v>
          </cell>
          <cell r="L119">
            <v>3761.8</v>
          </cell>
          <cell r="M119">
            <v>0</v>
          </cell>
          <cell r="N119">
            <v>0</v>
          </cell>
          <cell r="P119">
            <v>3761.8</v>
          </cell>
          <cell r="Q119">
            <v>2320633</v>
          </cell>
          <cell r="R119">
            <v>15044001.948888889</v>
          </cell>
          <cell r="S119">
            <v>3999.1498614729353</v>
          </cell>
          <cell r="T119">
            <v>3376</v>
          </cell>
          <cell r="V119">
            <v>3896.3775100401608</v>
          </cell>
        </row>
        <row r="120">
          <cell r="A120" t="str">
            <v>143A</v>
          </cell>
          <cell r="C120">
            <v>161000750</v>
          </cell>
          <cell r="D120" t="str">
            <v>30.07.2022</v>
          </cell>
          <cell r="E120">
            <v>44743</v>
          </cell>
          <cell r="F120">
            <v>58</v>
          </cell>
          <cell r="G120" t="str">
            <v>SECL</v>
          </cell>
          <cell r="H120" t="str">
            <v>PMCJ</v>
          </cell>
          <cell r="J120" t="str">
            <v>G11</v>
          </cell>
          <cell r="K120">
            <v>2324.96</v>
          </cell>
          <cell r="L120">
            <v>2324.96</v>
          </cell>
          <cell r="M120">
            <v>0</v>
          </cell>
          <cell r="N120">
            <v>0</v>
          </cell>
          <cell r="P120">
            <v>2324.96</v>
          </cell>
          <cell r="Q120">
            <v>2723894.8571305354</v>
          </cell>
          <cell r="R120">
            <v>9283955.4939305335</v>
          </cell>
          <cell r="S120">
            <v>3993.1678368361318</v>
          </cell>
          <cell r="T120">
            <v>3622</v>
          </cell>
          <cell r="V120">
            <v>4064</v>
          </cell>
        </row>
        <row r="121">
          <cell r="L121">
            <v>52273.26999999999</v>
          </cell>
          <cell r="M121">
            <v>-52273.26999999999</v>
          </cell>
          <cell r="N121" t="e">
            <v>#DIV/0!</v>
          </cell>
          <cell r="P121">
            <v>52273.26999999999</v>
          </cell>
          <cell r="Q121">
            <v>55183596.857130535</v>
          </cell>
          <cell r="R121">
            <v>210566084.42238677</v>
          </cell>
          <cell r="S121" t="e">
            <v>#DIV/0!</v>
          </cell>
        </row>
        <row r="122">
          <cell r="L122">
            <v>49113.369999999966</v>
          </cell>
          <cell r="M122">
            <v>-49113.369999999966</v>
          </cell>
          <cell r="N122" t="e">
            <v>#DIV/0!</v>
          </cell>
          <cell r="P122">
            <v>49113.369999999966</v>
          </cell>
          <cell r="S122" t="e">
            <v>#DIV/0!</v>
          </cell>
        </row>
        <row r="123">
          <cell r="M123">
            <v>0</v>
          </cell>
          <cell r="N123" t="e">
            <v>#DIV/0!</v>
          </cell>
          <cell r="P123">
            <v>0</v>
          </cell>
          <cell r="S123" t="e">
            <v>#DIV/0!</v>
          </cell>
        </row>
        <row r="124">
          <cell r="L124">
            <v>431643.63</v>
          </cell>
          <cell r="M124">
            <v>-431643.63</v>
          </cell>
          <cell r="N124" t="e">
            <v>#DIV/0!</v>
          </cell>
          <cell r="P124">
            <v>431643.63</v>
          </cell>
          <cell r="S124" t="e">
            <v>#DIV/0!</v>
          </cell>
        </row>
        <row r="125">
          <cell r="M125">
            <v>0</v>
          </cell>
          <cell r="N125" t="e">
            <v>#DIV/0!</v>
          </cell>
          <cell r="P125">
            <v>0</v>
          </cell>
          <cell r="S125" t="e">
            <v>#DIV/0!</v>
          </cell>
        </row>
        <row r="127">
          <cell r="M127">
            <v>0</v>
          </cell>
          <cell r="N127" t="e">
            <v>#DIV/0!</v>
          </cell>
          <cell r="P127">
            <v>0</v>
          </cell>
          <cell r="Q127">
            <v>1171.5878368361327</v>
          </cell>
          <cell r="R127">
            <v>3993.1678368361322</v>
          </cell>
          <cell r="S127" t="e">
            <v>#DIV/0!</v>
          </cell>
        </row>
        <row r="128">
          <cell r="M128">
            <v>0</v>
          </cell>
          <cell r="N128" t="e">
            <v>#DIV/0!</v>
          </cell>
          <cell r="P128">
            <v>0</v>
          </cell>
          <cell r="S128" t="e">
            <v>#DIV/0!</v>
          </cell>
        </row>
        <row r="129">
          <cell r="M129">
            <v>0</v>
          </cell>
          <cell r="N129" t="e">
            <v>#DIV/0!</v>
          </cell>
          <cell r="P129">
            <v>0</v>
          </cell>
          <cell r="S129" t="e">
            <v>#DIV/0!</v>
          </cell>
        </row>
        <row r="130">
          <cell r="M130">
            <v>0</v>
          </cell>
          <cell r="N130" t="e">
            <v>#DIV/0!</v>
          </cell>
          <cell r="P130">
            <v>0</v>
          </cell>
          <cell r="S130" t="e">
            <v>#DIV/0!</v>
          </cell>
        </row>
        <row r="131">
          <cell r="M131">
            <v>0</v>
          </cell>
          <cell r="N131" t="e">
            <v>#DIV/0!</v>
          </cell>
          <cell r="P131">
            <v>0</v>
          </cell>
          <cell r="S131" t="e">
            <v>#DIV/0!</v>
          </cell>
        </row>
        <row r="132">
          <cell r="M132">
            <v>0</v>
          </cell>
          <cell r="N132" t="e">
            <v>#DIV/0!</v>
          </cell>
          <cell r="P132">
            <v>0</v>
          </cell>
          <cell r="S132" t="e">
            <v>#DIV/0!</v>
          </cell>
        </row>
        <row r="133">
          <cell r="M133">
            <v>0</v>
          </cell>
          <cell r="N133" t="e">
            <v>#DIV/0!</v>
          </cell>
          <cell r="P133">
            <v>0</v>
          </cell>
          <cell r="S133" t="e">
            <v>#DIV/0!</v>
          </cell>
        </row>
        <row r="134">
          <cell r="M134">
            <v>0</v>
          </cell>
          <cell r="N134" t="e">
            <v>#DIV/0!</v>
          </cell>
          <cell r="P134">
            <v>0</v>
          </cell>
          <cell r="S134" t="e">
            <v>#DIV/0!</v>
          </cell>
        </row>
        <row r="135">
          <cell r="M135">
            <v>0</v>
          </cell>
          <cell r="N135" t="e">
            <v>#DIV/0!</v>
          </cell>
          <cell r="P135">
            <v>0</v>
          </cell>
          <cell r="S135" t="e">
            <v>#DIV/0!</v>
          </cell>
        </row>
        <row r="136">
          <cell r="M136">
            <v>0</v>
          </cell>
          <cell r="N136" t="e">
            <v>#DIV/0!</v>
          </cell>
          <cell r="P136">
            <v>0</v>
          </cell>
          <cell r="S136" t="e">
            <v>#DIV/0!</v>
          </cell>
        </row>
        <row r="137">
          <cell r="M137">
            <v>0</v>
          </cell>
          <cell r="N137" t="e">
            <v>#DIV/0!</v>
          </cell>
          <cell r="P137">
            <v>0</v>
          </cell>
          <cell r="S137" t="e">
            <v>#DIV/0!</v>
          </cell>
        </row>
        <row r="138">
          <cell r="M138">
            <v>0</v>
          </cell>
          <cell r="N138" t="e">
            <v>#DIV/0!</v>
          </cell>
          <cell r="P138">
            <v>0</v>
          </cell>
          <cell r="S138" t="e">
            <v>#DIV/0!</v>
          </cell>
        </row>
        <row r="139">
          <cell r="M139">
            <v>0</v>
          </cell>
          <cell r="N139" t="e">
            <v>#DIV/0!</v>
          </cell>
          <cell r="P139">
            <v>0</v>
          </cell>
          <cell r="S139" t="e">
            <v>#DIV/0!</v>
          </cell>
        </row>
        <row r="140">
          <cell r="M140">
            <v>0</v>
          </cell>
          <cell r="N140" t="e">
            <v>#DIV/0!</v>
          </cell>
          <cell r="P140">
            <v>0</v>
          </cell>
          <cell r="S140" t="e">
            <v>#DIV/0!</v>
          </cell>
        </row>
        <row r="141">
          <cell r="M141">
            <v>0</v>
          </cell>
          <cell r="N141" t="e">
            <v>#DIV/0!</v>
          </cell>
          <cell r="P141">
            <v>0</v>
          </cell>
          <cell r="S141" t="e">
            <v>#DIV/0!</v>
          </cell>
        </row>
        <row r="142">
          <cell r="M142">
            <v>0</v>
          </cell>
          <cell r="N142" t="e">
            <v>#DIV/0!</v>
          </cell>
          <cell r="P142">
            <v>0</v>
          </cell>
          <cell r="S142" t="e">
            <v>#DIV/0!</v>
          </cell>
        </row>
        <row r="143">
          <cell r="M143">
            <v>0</v>
          </cell>
          <cell r="N143" t="e">
            <v>#DIV/0!</v>
          </cell>
          <cell r="P143">
            <v>0</v>
          </cell>
          <cell r="S143" t="e">
            <v>#DIV/0!</v>
          </cell>
        </row>
        <row r="144">
          <cell r="M144">
            <v>0</v>
          </cell>
          <cell r="N144" t="e">
            <v>#DIV/0!</v>
          </cell>
          <cell r="P144">
            <v>0</v>
          </cell>
          <cell r="S144" t="e">
            <v>#DIV/0!</v>
          </cell>
        </row>
        <row r="145">
          <cell r="M145">
            <v>0</v>
          </cell>
          <cell r="N145" t="e">
            <v>#DIV/0!</v>
          </cell>
          <cell r="P145">
            <v>0</v>
          </cell>
          <cell r="S145" t="e">
            <v>#DIV/0!</v>
          </cell>
        </row>
        <row r="146">
          <cell r="M146">
            <v>0</v>
          </cell>
          <cell r="N146" t="e">
            <v>#DIV/0!</v>
          </cell>
          <cell r="P146">
            <v>0</v>
          </cell>
          <cell r="S146" t="e">
            <v>#DIV/0!</v>
          </cell>
        </row>
        <row r="147">
          <cell r="M147">
            <v>0</v>
          </cell>
          <cell r="N147" t="e">
            <v>#DIV/0!</v>
          </cell>
          <cell r="P147">
            <v>0</v>
          </cell>
          <cell r="S147" t="e">
            <v>#DIV/0!</v>
          </cell>
        </row>
        <row r="148">
          <cell r="M148">
            <v>0</v>
          </cell>
          <cell r="N148" t="e">
            <v>#DIV/0!</v>
          </cell>
          <cell r="P148">
            <v>0</v>
          </cell>
          <cell r="S148" t="e">
            <v>#DIV/0!</v>
          </cell>
        </row>
        <row r="149">
          <cell r="M149">
            <v>0</v>
          </cell>
          <cell r="N149" t="e">
            <v>#DIV/0!</v>
          </cell>
          <cell r="P149">
            <v>0</v>
          </cell>
          <cell r="S149" t="e">
            <v>#DIV/0!</v>
          </cell>
        </row>
        <row r="150">
          <cell r="M150">
            <v>0</v>
          </cell>
          <cell r="N150" t="e">
            <v>#DIV/0!</v>
          </cell>
          <cell r="P150">
            <v>0</v>
          </cell>
          <cell r="S150" t="e">
            <v>#DIV/0!</v>
          </cell>
        </row>
        <row r="151">
          <cell r="M151">
            <v>0</v>
          </cell>
          <cell r="N151" t="e">
            <v>#DIV/0!</v>
          </cell>
          <cell r="P151">
            <v>0</v>
          </cell>
          <cell r="S151" t="e">
            <v>#DIV/0!</v>
          </cell>
        </row>
        <row r="152">
          <cell r="M152">
            <v>0</v>
          </cell>
          <cell r="N152" t="e">
            <v>#DIV/0!</v>
          </cell>
          <cell r="P152">
            <v>0</v>
          </cell>
          <cell r="S152" t="e">
            <v>#DIV/0!</v>
          </cell>
        </row>
        <row r="153">
          <cell r="M153">
            <v>0</v>
          </cell>
          <cell r="N153" t="e">
            <v>#DIV/0!</v>
          </cell>
          <cell r="P153">
            <v>0</v>
          </cell>
          <cell r="S153" t="e">
            <v>#DIV/0!</v>
          </cell>
        </row>
        <row r="154">
          <cell r="M154">
            <v>0</v>
          </cell>
          <cell r="N154" t="e">
            <v>#DIV/0!</v>
          </cell>
          <cell r="P154">
            <v>0</v>
          </cell>
          <cell r="S154" t="e">
            <v>#DIV/0!</v>
          </cell>
        </row>
        <row r="155">
          <cell r="M155">
            <v>0</v>
          </cell>
          <cell r="N155" t="e">
            <v>#DIV/0!</v>
          </cell>
          <cell r="P155">
            <v>0</v>
          </cell>
          <cell r="S155" t="e">
            <v>#DIV/0!</v>
          </cell>
        </row>
        <row r="156">
          <cell r="M156">
            <v>0</v>
          </cell>
          <cell r="N156" t="e">
            <v>#DIV/0!</v>
          </cell>
          <cell r="P156">
            <v>0</v>
          </cell>
          <cell r="S156" t="e">
            <v>#DIV/0!</v>
          </cell>
        </row>
        <row r="157">
          <cell r="M157">
            <v>0</v>
          </cell>
          <cell r="N157" t="e">
            <v>#DIV/0!</v>
          </cell>
          <cell r="P157">
            <v>0</v>
          </cell>
          <cell r="S157" t="e">
            <v>#DIV/0!</v>
          </cell>
        </row>
        <row r="158">
          <cell r="M158">
            <v>0</v>
          </cell>
          <cell r="N158" t="e">
            <v>#DIV/0!</v>
          </cell>
          <cell r="P158">
            <v>0</v>
          </cell>
          <cell r="S158" t="e">
            <v>#DIV/0!</v>
          </cell>
        </row>
        <row r="159">
          <cell r="M159">
            <v>0</v>
          </cell>
          <cell r="N159" t="e">
            <v>#DIV/0!</v>
          </cell>
          <cell r="P159">
            <v>0</v>
          </cell>
          <cell r="S159" t="e">
            <v>#DIV/0!</v>
          </cell>
        </row>
        <row r="160">
          <cell r="M160">
            <v>0</v>
          </cell>
          <cell r="N160" t="e">
            <v>#DIV/0!</v>
          </cell>
          <cell r="P160">
            <v>0</v>
          </cell>
          <cell r="S160" t="e">
            <v>#DIV/0!</v>
          </cell>
        </row>
        <row r="161">
          <cell r="M161">
            <v>0</v>
          </cell>
          <cell r="N161" t="e">
            <v>#DIV/0!</v>
          </cell>
          <cell r="P161">
            <v>0</v>
          </cell>
          <cell r="S161" t="e">
            <v>#DIV/0!</v>
          </cell>
        </row>
        <row r="162">
          <cell r="M162">
            <v>0</v>
          </cell>
          <cell r="N162" t="e">
            <v>#DIV/0!</v>
          </cell>
          <cell r="P162">
            <v>0</v>
          </cell>
          <cell r="S162" t="e">
            <v>#DIV/0!</v>
          </cell>
        </row>
        <row r="163">
          <cell r="M163">
            <v>0</v>
          </cell>
          <cell r="N163" t="e">
            <v>#DIV/0!</v>
          </cell>
          <cell r="P163">
            <v>0</v>
          </cell>
          <cell r="S163" t="e">
            <v>#DIV/0!</v>
          </cell>
        </row>
        <row r="164">
          <cell r="M164">
            <v>0</v>
          </cell>
          <cell r="N164" t="e">
            <v>#DIV/0!</v>
          </cell>
          <cell r="P164">
            <v>0</v>
          </cell>
          <cell r="S164" t="e">
            <v>#DIV/0!</v>
          </cell>
        </row>
        <row r="165">
          <cell r="M165">
            <v>0</v>
          </cell>
          <cell r="N165" t="e">
            <v>#DIV/0!</v>
          </cell>
          <cell r="P165">
            <v>0</v>
          </cell>
          <cell r="S165" t="e">
            <v>#DIV/0!</v>
          </cell>
        </row>
        <row r="166">
          <cell r="M166">
            <v>0</v>
          </cell>
          <cell r="N166" t="e">
            <v>#DIV/0!</v>
          </cell>
          <cell r="P166">
            <v>0</v>
          </cell>
          <cell r="S166" t="e">
            <v>#DIV/0!</v>
          </cell>
        </row>
      </sheetData>
      <sheetData sheetId="24" refreshError="1"/>
      <sheetData sheetId="25" refreshError="1"/>
      <sheetData sheetId="26">
        <row r="10">
          <cell r="F10">
            <v>2080.15</v>
          </cell>
          <cell r="G10">
            <v>2087.52</v>
          </cell>
          <cell r="M10">
            <v>2739.0435328436761</v>
          </cell>
        </row>
      </sheetData>
      <sheetData sheetId="27" refreshError="1"/>
      <sheetData sheetId="28" refreshError="1"/>
      <sheetData sheetId="29" refreshError="1"/>
      <sheetData sheetId="30">
        <row r="1">
          <cell r="J1">
            <v>44743</v>
          </cell>
        </row>
      </sheetData>
      <sheetData sheetId="31" refreshError="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_qty"/>
      <sheetName val="Nov_04"/>
      <sheetName val="Dec_04"/>
      <sheetName val="Assumptions"/>
      <sheetName val="dpc cost"/>
      <sheetName val="SUMMERY"/>
      <sheetName val="OCM3"/>
      <sheetName val="dpc_cost"/>
      <sheetName val="deduction"/>
      <sheetName val="addition"/>
      <sheetName val="sep01"/>
      <sheetName val="NP"/>
      <sheetName val="PP"/>
    </sheetNames>
    <sheetDataSet>
      <sheetData sheetId="0" refreshError="1">
        <row r="8">
          <cell r="B8">
            <v>195</v>
          </cell>
          <cell r="C8">
            <v>1</v>
          </cell>
        </row>
        <row r="9">
          <cell r="B9">
            <v>195.02500000000001</v>
          </cell>
          <cell r="C9">
            <v>1.05</v>
          </cell>
        </row>
        <row r="10">
          <cell r="B10">
            <v>195.05</v>
          </cell>
          <cell r="C10">
            <v>1.1000000000000001</v>
          </cell>
        </row>
        <row r="11">
          <cell r="B11">
            <v>195.07499999999999</v>
          </cell>
          <cell r="C11">
            <v>1.1499999999999999</v>
          </cell>
        </row>
        <row r="12">
          <cell r="B12">
            <v>195.1</v>
          </cell>
          <cell r="C12">
            <v>1.2</v>
          </cell>
        </row>
        <row r="13">
          <cell r="B13">
            <v>195.125</v>
          </cell>
          <cell r="C13">
            <v>1.25</v>
          </cell>
        </row>
        <row r="14">
          <cell r="B14">
            <v>195.15</v>
          </cell>
          <cell r="C14">
            <v>1.3</v>
          </cell>
        </row>
        <row r="15">
          <cell r="B15">
            <v>195.17500000000001</v>
          </cell>
          <cell r="C15">
            <v>1.35</v>
          </cell>
        </row>
        <row r="16">
          <cell r="B16">
            <v>195.2</v>
          </cell>
          <cell r="C16">
            <v>1.4</v>
          </cell>
        </row>
        <row r="17">
          <cell r="B17">
            <v>195.22499999999999</v>
          </cell>
          <cell r="C17">
            <v>1.45</v>
          </cell>
        </row>
        <row r="18">
          <cell r="B18">
            <v>195.25</v>
          </cell>
          <cell r="C18">
            <v>1.5</v>
          </cell>
        </row>
        <row r="19">
          <cell r="B19">
            <v>195.27500000000001</v>
          </cell>
          <cell r="C19">
            <v>1.55</v>
          </cell>
        </row>
        <row r="20">
          <cell r="B20">
            <v>195.3</v>
          </cell>
          <cell r="C20">
            <v>1.6</v>
          </cell>
        </row>
        <row r="21">
          <cell r="B21">
            <v>195.32499999999999</v>
          </cell>
          <cell r="C21">
            <v>1.65</v>
          </cell>
        </row>
        <row r="22">
          <cell r="B22">
            <v>195.35</v>
          </cell>
          <cell r="C22">
            <v>1.7</v>
          </cell>
        </row>
        <row r="23">
          <cell r="B23">
            <v>195.375</v>
          </cell>
          <cell r="C23">
            <v>1.75</v>
          </cell>
        </row>
        <row r="24">
          <cell r="B24">
            <v>195.4</v>
          </cell>
          <cell r="C24">
            <v>1.8</v>
          </cell>
        </row>
        <row r="25">
          <cell r="B25">
            <v>195.42500000000001</v>
          </cell>
          <cell r="C25">
            <v>1.85</v>
          </cell>
        </row>
        <row r="26">
          <cell r="B26">
            <v>195.45</v>
          </cell>
          <cell r="C26">
            <v>1.9</v>
          </cell>
        </row>
        <row r="27">
          <cell r="B27">
            <v>195.47499999999999</v>
          </cell>
          <cell r="C27">
            <v>1.95</v>
          </cell>
        </row>
        <row r="28">
          <cell r="B28">
            <v>195.5</v>
          </cell>
          <cell r="C28">
            <v>2</v>
          </cell>
        </row>
        <row r="29">
          <cell r="B29">
            <v>195.52500000000001</v>
          </cell>
          <cell r="C29">
            <v>2.0499999999999998</v>
          </cell>
        </row>
        <row r="30">
          <cell r="B30">
            <v>195.55</v>
          </cell>
          <cell r="C30">
            <v>2.1</v>
          </cell>
        </row>
        <row r="31">
          <cell r="B31">
            <v>195.57499999999999</v>
          </cell>
          <cell r="C31">
            <v>2.15</v>
          </cell>
        </row>
        <row r="32">
          <cell r="B32">
            <v>195.6</v>
          </cell>
          <cell r="C32">
            <v>2.2000000000000002</v>
          </cell>
        </row>
        <row r="33">
          <cell r="B33">
            <v>195.625</v>
          </cell>
          <cell r="C33">
            <v>2.25</v>
          </cell>
        </row>
        <row r="34">
          <cell r="B34">
            <v>195.65</v>
          </cell>
          <cell r="C34">
            <v>2.2999999999999998</v>
          </cell>
        </row>
        <row r="35">
          <cell r="B35">
            <v>195.67500000000001</v>
          </cell>
          <cell r="C35">
            <v>2.35</v>
          </cell>
        </row>
        <row r="36">
          <cell r="B36">
            <v>195.7</v>
          </cell>
          <cell r="C36">
            <v>2.4</v>
          </cell>
        </row>
        <row r="37">
          <cell r="B37">
            <v>195.72499999999999</v>
          </cell>
          <cell r="C37">
            <v>2.4500000000000002</v>
          </cell>
        </row>
        <row r="38">
          <cell r="B38">
            <v>195.75</v>
          </cell>
          <cell r="C38">
            <v>2.5</v>
          </cell>
        </row>
        <row r="39">
          <cell r="B39">
            <v>195.77500000000001</v>
          </cell>
          <cell r="C39">
            <v>2.5499999999999998</v>
          </cell>
        </row>
        <row r="40">
          <cell r="B40">
            <v>195.8</v>
          </cell>
          <cell r="C40">
            <v>2.6</v>
          </cell>
        </row>
        <row r="41">
          <cell r="B41">
            <v>195.82499999999999</v>
          </cell>
          <cell r="C41">
            <v>2.65</v>
          </cell>
        </row>
        <row r="42">
          <cell r="B42">
            <v>195.85</v>
          </cell>
          <cell r="C42">
            <v>2.7</v>
          </cell>
        </row>
        <row r="43">
          <cell r="B43">
            <v>195.875</v>
          </cell>
          <cell r="C43">
            <v>2.75</v>
          </cell>
        </row>
        <row r="44">
          <cell r="B44">
            <v>195.9</v>
          </cell>
          <cell r="C44">
            <v>2.8</v>
          </cell>
        </row>
        <row r="45">
          <cell r="B45">
            <v>195.92500000000001</v>
          </cell>
          <cell r="C45">
            <v>2.85</v>
          </cell>
        </row>
        <row r="46">
          <cell r="B46">
            <v>195.95</v>
          </cell>
          <cell r="C46">
            <v>2.9</v>
          </cell>
        </row>
        <row r="47">
          <cell r="B47">
            <v>195.97499999999999</v>
          </cell>
          <cell r="C47">
            <v>2.95</v>
          </cell>
        </row>
        <row r="48">
          <cell r="B48">
            <v>196</v>
          </cell>
          <cell r="C48">
            <v>3</v>
          </cell>
        </row>
        <row r="49">
          <cell r="B49">
            <v>196.02500000000001</v>
          </cell>
          <cell r="C49">
            <v>3.0750000000000002</v>
          </cell>
        </row>
        <row r="50">
          <cell r="B50">
            <v>196.05</v>
          </cell>
          <cell r="C50">
            <v>3.15</v>
          </cell>
        </row>
        <row r="51">
          <cell r="B51">
            <v>196.07499999999999</v>
          </cell>
          <cell r="C51">
            <v>3.2250000000000001</v>
          </cell>
        </row>
        <row r="52">
          <cell r="B52">
            <v>196.1</v>
          </cell>
          <cell r="C52">
            <v>3.3</v>
          </cell>
        </row>
        <row r="53">
          <cell r="B53">
            <v>196.125</v>
          </cell>
          <cell r="C53">
            <v>3.375</v>
          </cell>
        </row>
        <row r="54">
          <cell r="B54">
            <v>196.15</v>
          </cell>
          <cell r="C54">
            <v>3.45</v>
          </cell>
        </row>
        <row r="55">
          <cell r="B55">
            <v>196.17500000000001</v>
          </cell>
          <cell r="C55">
            <v>3.5249999999999999</v>
          </cell>
        </row>
        <row r="56">
          <cell r="B56">
            <v>196.2</v>
          </cell>
          <cell r="C56">
            <v>3.6</v>
          </cell>
        </row>
        <row r="57">
          <cell r="B57">
            <v>196.22499999999999</v>
          </cell>
          <cell r="C57">
            <v>3.6749999999999998</v>
          </cell>
        </row>
        <row r="58">
          <cell r="B58">
            <v>196.25</v>
          </cell>
          <cell r="C58">
            <v>3.75</v>
          </cell>
        </row>
        <row r="59">
          <cell r="B59">
            <v>196.27500000000001</v>
          </cell>
          <cell r="C59">
            <v>3.8250000000000002</v>
          </cell>
        </row>
        <row r="60">
          <cell r="B60">
            <v>196.3</v>
          </cell>
          <cell r="C60">
            <v>3.9</v>
          </cell>
        </row>
        <row r="61">
          <cell r="B61">
            <v>196.32499999999999</v>
          </cell>
          <cell r="C61">
            <v>3.9750000000000001</v>
          </cell>
        </row>
        <row r="62">
          <cell r="B62">
            <v>196.35</v>
          </cell>
          <cell r="C62">
            <v>4.05</v>
          </cell>
        </row>
        <row r="63">
          <cell r="B63">
            <v>196.375</v>
          </cell>
          <cell r="C63">
            <v>4.125</v>
          </cell>
        </row>
        <row r="64">
          <cell r="B64">
            <v>196.4</v>
          </cell>
          <cell r="C64">
            <v>4.2</v>
          </cell>
        </row>
        <row r="65">
          <cell r="B65">
            <v>196.42500000000001</v>
          </cell>
          <cell r="C65">
            <v>4.2750000000000004</v>
          </cell>
        </row>
        <row r="66">
          <cell r="B66">
            <v>196.45</v>
          </cell>
          <cell r="C66">
            <v>4.3499999999999996</v>
          </cell>
        </row>
        <row r="67">
          <cell r="B67">
            <v>196.47499999999999</v>
          </cell>
          <cell r="C67">
            <v>4.4249999999999998</v>
          </cell>
        </row>
        <row r="68">
          <cell r="B68">
            <v>196.5</v>
          </cell>
          <cell r="C68">
            <v>4.5</v>
          </cell>
        </row>
        <row r="69">
          <cell r="B69">
            <v>196.52500000000001</v>
          </cell>
          <cell r="C69">
            <v>4.5750000000000002</v>
          </cell>
        </row>
        <row r="70">
          <cell r="B70">
            <v>196.55</v>
          </cell>
          <cell r="C70">
            <v>4.6500000000000004</v>
          </cell>
        </row>
        <row r="71">
          <cell r="B71">
            <v>196.57499999999999</v>
          </cell>
          <cell r="C71">
            <v>4.7249999999999996</v>
          </cell>
        </row>
        <row r="72">
          <cell r="B72">
            <v>196.6</v>
          </cell>
          <cell r="C72">
            <v>4.8</v>
          </cell>
        </row>
        <row r="73">
          <cell r="B73">
            <v>196.625</v>
          </cell>
          <cell r="C73">
            <v>4.875</v>
          </cell>
        </row>
        <row r="74">
          <cell r="B74">
            <v>196.65</v>
          </cell>
          <cell r="C74">
            <v>4.95</v>
          </cell>
        </row>
        <row r="75">
          <cell r="B75">
            <v>196.67500000000001</v>
          </cell>
          <cell r="C75">
            <v>5.0250000000000004</v>
          </cell>
        </row>
        <row r="76">
          <cell r="B76">
            <v>196.7</v>
          </cell>
          <cell r="C76">
            <v>5.0999999999999996</v>
          </cell>
        </row>
        <row r="77">
          <cell r="B77">
            <v>196.72499999999999</v>
          </cell>
          <cell r="C77">
            <v>5.1749999999999998</v>
          </cell>
        </row>
        <row r="78">
          <cell r="B78">
            <v>196.75</v>
          </cell>
          <cell r="C78">
            <v>5.25</v>
          </cell>
        </row>
        <row r="79">
          <cell r="B79">
            <v>196.77500000000001</v>
          </cell>
          <cell r="C79">
            <v>5.3250000000000002</v>
          </cell>
        </row>
        <row r="80">
          <cell r="B80">
            <v>196.8</v>
          </cell>
          <cell r="C80">
            <v>5.4</v>
          </cell>
        </row>
        <row r="81">
          <cell r="B81">
            <v>196.82499999999999</v>
          </cell>
          <cell r="C81">
            <v>5.4749999999999996</v>
          </cell>
        </row>
        <row r="82">
          <cell r="B82">
            <v>196.85</v>
          </cell>
          <cell r="C82">
            <v>5.55</v>
          </cell>
        </row>
        <row r="83">
          <cell r="B83">
            <v>196.875</v>
          </cell>
          <cell r="C83">
            <v>5.625</v>
          </cell>
        </row>
        <row r="84">
          <cell r="B84">
            <v>196.9</v>
          </cell>
          <cell r="C84">
            <v>5.7</v>
          </cell>
        </row>
        <row r="85">
          <cell r="B85">
            <v>196.92500000000001</v>
          </cell>
          <cell r="C85">
            <v>5.7750000000000004</v>
          </cell>
        </row>
        <row r="86">
          <cell r="B86">
            <v>196.95</v>
          </cell>
          <cell r="C86">
            <v>5.85</v>
          </cell>
        </row>
        <row r="87">
          <cell r="B87">
            <v>196.97499999999999</v>
          </cell>
          <cell r="C87">
            <v>5.9249999999999998</v>
          </cell>
        </row>
        <row r="88">
          <cell r="B88">
            <v>197</v>
          </cell>
          <cell r="C88">
            <v>6</v>
          </cell>
        </row>
        <row r="89">
          <cell r="B89">
            <v>197.02500000000001</v>
          </cell>
          <cell r="C89">
            <v>6.125</v>
          </cell>
        </row>
        <row r="90">
          <cell r="B90">
            <v>197.05</v>
          </cell>
          <cell r="C90">
            <v>6.25</v>
          </cell>
        </row>
        <row r="91">
          <cell r="B91">
            <v>197.07499999999999</v>
          </cell>
          <cell r="C91">
            <v>6.375</v>
          </cell>
        </row>
        <row r="92">
          <cell r="B92">
            <v>197.1</v>
          </cell>
          <cell r="C92">
            <v>6.5</v>
          </cell>
        </row>
        <row r="93">
          <cell r="B93">
            <v>197.125</v>
          </cell>
          <cell r="C93">
            <v>6.625</v>
          </cell>
        </row>
        <row r="94">
          <cell r="B94">
            <v>197.15</v>
          </cell>
          <cell r="C94">
            <v>6.75</v>
          </cell>
        </row>
        <row r="95">
          <cell r="B95">
            <v>197.17500000000001</v>
          </cell>
          <cell r="C95">
            <v>6.875</v>
          </cell>
        </row>
        <row r="96">
          <cell r="B96">
            <v>197.2</v>
          </cell>
          <cell r="C96">
            <v>7</v>
          </cell>
        </row>
        <row r="97">
          <cell r="B97">
            <v>197.22499999999999</v>
          </cell>
          <cell r="C97">
            <v>7.125</v>
          </cell>
        </row>
        <row r="98">
          <cell r="B98">
            <v>197.25</v>
          </cell>
          <cell r="C98">
            <v>7.25</v>
          </cell>
        </row>
        <row r="99">
          <cell r="B99">
            <v>197.27500000000001</v>
          </cell>
          <cell r="C99">
            <v>7.375</v>
          </cell>
        </row>
        <row r="100">
          <cell r="B100">
            <v>197.3</v>
          </cell>
          <cell r="C100">
            <v>7.5</v>
          </cell>
        </row>
        <row r="101">
          <cell r="B101">
            <v>197.32499999999999</v>
          </cell>
          <cell r="C101">
            <v>7.625</v>
          </cell>
        </row>
        <row r="102">
          <cell r="B102">
            <v>197.35</v>
          </cell>
          <cell r="C102">
            <v>7.75</v>
          </cell>
        </row>
        <row r="103">
          <cell r="B103">
            <v>197.375</v>
          </cell>
          <cell r="C103">
            <v>7.875</v>
          </cell>
        </row>
        <row r="104">
          <cell r="B104">
            <v>197.4</v>
          </cell>
          <cell r="C104">
            <v>8</v>
          </cell>
        </row>
        <row r="105">
          <cell r="B105">
            <v>197.42500000000001</v>
          </cell>
          <cell r="C105">
            <v>8.125</v>
          </cell>
        </row>
        <row r="106">
          <cell r="B106">
            <v>197.45</v>
          </cell>
          <cell r="C106">
            <v>8.25</v>
          </cell>
        </row>
        <row r="107">
          <cell r="B107">
            <v>197.47499999999999</v>
          </cell>
          <cell r="C107">
            <v>8.375</v>
          </cell>
        </row>
        <row r="108">
          <cell r="B108">
            <v>197.5</v>
          </cell>
          <cell r="C108">
            <v>8.5</v>
          </cell>
        </row>
        <row r="109">
          <cell r="B109">
            <v>197.52500000000001</v>
          </cell>
          <cell r="C109">
            <v>8.625</v>
          </cell>
        </row>
        <row r="110">
          <cell r="B110">
            <v>197.55000000000049</v>
          </cell>
          <cell r="C110">
            <v>8.75</v>
          </cell>
        </row>
        <row r="111">
          <cell r="B111">
            <v>197.5750000000005</v>
          </cell>
          <cell r="C111">
            <v>8.875</v>
          </cell>
        </row>
        <row r="112">
          <cell r="B112">
            <v>197.6</v>
          </cell>
          <cell r="C112">
            <v>9</v>
          </cell>
        </row>
        <row r="113">
          <cell r="B113">
            <v>197.625</v>
          </cell>
          <cell r="C113">
            <v>9.125</v>
          </cell>
        </row>
        <row r="114">
          <cell r="B114">
            <v>197.65</v>
          </cell>
          <cell r="C114">
            <v>9.25</v>
          </cell>
        </row>
        <row r="115">
          <cell r="B115">
            <v>197.67500000000001</v>
          </cell>
          <cell r="C115">
            <v>9.375</v>
          </cell>
        </row>
        <row r="116">
          <cell r="B116">
            <v>197.7</v>
          </cell>
          <cell r="C116">
            <v>9.5</v>
          </cell>
        </row>
        <row r="117">
          <cell r="B117">
            <v>197.72499999999999</v>
          </cell>
          <cell r="C117">
            <v>9.625</v>
          </cell>
        </row>
        <row r="118">
          <cell r="B118">
            <v>197.75</v>
          </cell>
          <cell r="C118">
            <v>9.75</v>
          </cell>
        </row>
        <row r="119">
          <cell r="B119">
            <v>197.77500000000001</v>
          </cell>
          <cell r="C119">
            <v>9.875</v>
          </cell>
        </row>
        <row r="120">
          <cell r="B120">
            <v>197.8</v>
          </cell>
          <cell r="C120">
            <v>10</v>
          </cell>
        </row>
        <row r="121">
          <cell r="B121">
            <v>197.82499999999999</v>
          </cell>
          <cell r="C121">
            <v>10.125</v>
          </cell>
        </row>
        <row r="122">
          <cell r="B122">
            <v>197.85</v>
          </cell>
          <cell r="C122">
            <v>10.25</v>
          </cell>
        </row>
        <row r="123">
          <cell r="B123">
            <v>197.875</v>
          </cell>
          <cell r="C123">
            <v>10.375</v>
          </cell>
        </row>
        <row r="124">
          <cell r="B124">
            <v>197.9</v>
          </cell>
          <cell r="C124">
            <v>10.5</v>
          </cell>
        </row>
        <row r="125">
          <cell r="B125">
            <v>197.92500000000001</v>
          </cell>
          <cell r="C125">
            <v>10.625</v>
          </cell>
        </row>
        <row r="126">
          <cell r="B126">
            <v>197.95</v>
          </cell>
          <cell r="C126">
            <v>10.75</v>
          </cell>
        </row>
        <row r="127">
          <cell r="B127">
            <v>197.97499999999999</v>
          </cell>
          <cell r="C127">
            <v>10.875</v>
          </cell>
        </row>
        <row r="128">
          <cell r="B128">
            <v>198</v>
          </cell>
          <cell r="C128">
            <v>11</v>
          </cell>
        </row>
        <row r="129">
          <cell r="B129">
            <v>198.02500000000001</v>
          </cell>
          <cell r="C129">
            <v>11.15</v>
          </cell>
        </row>
        <row r="130">
          <cell r="B130">
            <v>198.05</v>
          </cell>
          <cell r="C130">
            <v>11.3</v>
          </cell>
        </row>
        <row r="131">
          <cell r="B131">
            <v>198.07499999999999</v>
          </cell>
          <cell r="C131">
            <v>11.45</v>
          </cell>
        </row>
        <row r="132">
          <cell r="B132">
            <v>198.1</v>
          </cell>
          <cell r="C132">
            <v>11.6</v>
          </cell>
        </row>
        <row r="133">
          <cell r="B133">
            <v>198.125</v>
          </cell>
          <cell r="C133">
            <v>11.75</v>
          </cell>
        </row>
        <row r="134">
          <cell r="B134">
            <v>198.15</v>
          </cell>
          <cell r="C134">
            <v>11.9</v>
          </cell>
        </row>
        <row r="135">
          <cell r="B135">
            <v>198.17500000000001</v>
          </cell>
          <cell r="C135">
            <v>12.05</v>
          </cell>
        </row>
        <row r="136">
          <cell r="B136">
            <v>198.2</v>
          </cell>
          <cell r="C136">
            <v>12.2</v>
          </cell>
        </row>
        <row r="137">
          <cell r="B137">
            <v>198.22499999999999</v>
          </cell>
          <cell r="C137">
            <v>12.35</v>
          </cell>
        </row>
        <row r="138">
          <cell r="B138">
            <v>198.25</v>
          </cell>
          <cell r="C138">
            <v>12.5</v>
          </cell>
        </row>
        <row r="139">
          <cell r="B139">
            <v>198.27500000000001</v>
          </cell>
          <cell r="C139">
            <v>12.65</v>
          </cell>
        </row>
        <row r="140">
          <cell r="B140">
            <v>198.3</v>
          </cell>
          <cell r="C140">
            <v>12.8</v>
          </cell>
        </row>
        <row r="141">
          <cell r="B141">
            <v>198.32499999999999</v>
          </cell>
          <cell r="C141">
            <v>12.95</v>
          </cell>
        </row>
        <row r="142">
          <cell r="B142">
            <v>198.35</v>
          </cell>
          <cell r="C142">
            <v>13.1</v>
          </cell>
        </row>
        <row r="143">
          <cell r="B143">
            <v>198.375</v>
          </cell>
          <cell r="C143">
            <v>13.25</v>
          </cell>
        </row>
        <row r="144">
          <cell r="B144">
            <v>198.4</v>
          </cell>
          <cell r="C144">
            <v>13.4</v>
          </cell>
        </row>
        <row r="145">
          <cell r="B145">
            <v>198.42500000000001</v>
          </cell>
          <cell r="C145">
            <v>13.55</v>
          </cell>
        </row>
        <row r="146">
          <cell r="B146">
            <v>198.45</v>
          </cell>
          <cell r="C146">
            <v>13.7</v>
          </cell>
        </row>
        <row r="147">
          <cell r="B147">
            <v>198.47499999999999</v>
          </cell>
          <cell r="C147">
            <v>13.85</v>
          </cell>
        </row>
        <row r="148">
          <cell r="B148">
            <v>198.5</v>
          </cell>
          <cell r="C148">
            <v>14</v>
          </cell>
        </row>
        <row r="149">
          <cell r="B149">
            <v>198.52500000000001</v>
          </cell>
          <cell r="C149">
            <v>14.2</v>
          </cell>
        </row>
        <row r="150">
          <cell r="B150">
            <v>198.55</v>
          </cell>
          <cell r="C150">
            <v>14.4</v>
          </cell>
        </row>
        <row r="151">
          <cell r="B151">
            <v>198.57499999999999</v>
          </cell>
          <cell r="C151">
            <v>14.6</v>
          </cell>
        </row>
        <row r="152">
          <cell r="B152">
            <v>198.6</v>
          </cell>
          <cell r="C152">
            <v>14.8</v>
          </cell>
        </row>
        <row r="153">
          <cell r="B153">
            <v>198.625</v>
          </cell>
          <cell r="C153">
            <v>15</v>
          </cell>
        </row>
        <row r="154">
          <cell r="B154">
            <v>198.65</v>
          </cell>
          <cell r="C154">
            <v>15.2</v>
          </cell>
        </row>
        <row r="155">
          <cell r="B155">
            <v>198.67500000000001</v>
          </cell>
          <cell r="C155">
            <v>15.4</v>
          </cell>
        </row>
        <row r="156">
          <cell r="B156">
            <v>198.7</v>
          </cell>
          <cell r="C156">
            <v>15.6</v>
          </cell>
        </row>
        <row r="157">
          <cell r="B157">
            <v>198.72499999999999</v>
          </cell>
          <cell r="C157">
            <v>15.8</v>
          </cell>
        </row>
        <row r="158">
          <cell r="B158">
            <v>198.75</v>
          </cell>
          <cell r="C158">
            <v>16</v>
          </cell>
        </row>
        <row r="159">
          <cell r="B159">
            <v>198.77500000000001</v>
          </cell>
          <cell r="C159">
            <v>16.2</v>
          </cell>
        </row>
        <row r="160">
          <cell r="B160">
            <v>198.8</v>
          </cell>
          <cell r="C160">
            <v>16.399999999999999</v>
          </cell>
        </row>
        <row r="161">
          <cell r="B161">
            <v>198.82499999999999</v>
          </cell>
          <cell r="C161">
            <v>16.600000000000001</v>
          </cell>
        </row>
        <row r="162">
          <cell r="B162">
            <v>198.85</v>
          </cell>
          <cell r="C162">
            <v>16.8</v>
          </cell>
        </row>
        <row r="163">
          <cell r="B163">
            <v>198.875</v>
          </cell>
          <cell r="C163">
            <v>17</v>
          </cell>
        </row>
        <row r="164">
          <cell r="B164">
            <v>198.9</v>
          </cell>
          <cell r="C164">
            <v>17.2</v>
          </cell>
        </row>
        <row r="165">
          <cell r="B165">
            <v>198.92500000000001</v>
          </cell>
          <cell r="C165">
            <v>17.399999999999999</v>
          </cell>
        </row>
        <row r="166">
          <cell r="B166">
            <v>198.95</v>
          </cell>
          <cell r="C166">
            <v>17.600000000000001</v>
          </cell>
        </row>
        <row r="167">
          <cell r="B167">
            <v>198.97499999999999</v>
          </cell>
          <cell r="C167">
            <v>17.8</v>
          </cell>
        </row>
        <row r="168">
          <cell r="B168">
            <v>199</v>
          </cell>
          <cell r="C168">
            <v>18</v>
          </cell>
        </row>
        <row r="169">
          <cell r="B169">
            <v>199.02500000000001</v>
          </cell>
          <cell r="C169">
            <v>18.2</v>
          </cell>
        </row>
        <row r="170">
          <cell r="B170">
            <v>199.05</v>
          </cell>
          <cell r="C170">
            <v>18.399999999999999</v>
          </cell>
        </row>
        <row r="171">
          <cell r="B171">
            <v>199.07499999999999</v>
          </cell>
          <cell r="C171">
            <v>18.600000000000001</v>
          </cell>
        </row>
        <row r="172">
          <cell r="B172">
            <v>199.1</v>
          </cell>
          <cell r="C172">
            <v>18.8</v>
          </cell>
        </row>
        <row r="173">
          <cell r="B173">
            <v>199.125</v>
          </cell>
          <cell r="C173">
            <v>19</v>
          </cell>
        </row>
        <row r="174">
          <cell r="B174">
            <v>199.15</v>
          </cell>
          <cell r="C174">
            <v>19.2</v>
          </cell>
        </row>
        <row r="175">
          <cell r="B175">
            <v>199.17500000000001</v>
          </cell>
          <cell r="C175">
            <v>19.399999999999999</v>
          </cell>
        </row>
        <row r="176">
          <cell r="B176">
            <v>199.2</v>
          </cell>
          <cell r="C176">
            <v>19.600000000000001</v>
          </cell>
        </row>
        <row r="177">
          <cell r="B177">
            <v>199.22499999999999</v>
          </cell>
          <cell r="C177">
            <v>19.8</v>
          </cell>
        </row>
        <row r="178">
          <cell r="B178">
            <v>199.25</v>
          </cell>
          <cell r="C178">
            <v>20</v>
          </cell>
        </row>
        <row r="179">
          <cell r="B179">
            <v>199.27500000000001</v>
          </cell>
          <cell r="C179">
            <v>20.2</v>
          </cell>
        </row>
        <row r="180">
          <cell r="B180">
            <v>199.3</v>
          </cell>
          <cell r="C180">
            <v>20.399999999999999</v>
          </cell>
        </row>
        <row r="181">
          <cell r="B181">
            <v>199.32499999999999</v>
          </cell>
          <cell r="C181">
            <v>20.6</v>
          </cell>
        </row>
        <row r="182">
          <cell r="B182">
            <v>199.35</v>
          </cell>
          <cell r="C182">
            <v>20.8</v>
          </cell>
        </row>
        <row r="183">
          <cell r="B183">
            <v>199.375</v>
          </cell>
          <cell r="C183">
            <v>21</v>
          </cell>
        </row>
        <row r="184">
          <cell r="B184">
            <v>199.4</v>
          </cell>
          <cell r="C184">
            <v>21.2</v>
          </cell>
        </row>
        <row r="185">
          <cell r="B185">
            <v>199.42500000000001</v>
          </cell>
          <cell r="C185">
            <v>21.4</v>
          </cell>
        </row>
        <row r="186">
          <cell r="B186">
            <v>199.45</v>
          </cell>
          <cell r="C186">
            <v>21.6</v>
          </cell>
        </row>
        <row r="187">
          <cell r="B187">
            <v>199.47499999999999</v>
          </cell>
          <cell r="C187">
            <v>21.8</v>
          </cell>
        </row>
        <row r="188">
          <cell r="B188">
            <v>199.5</v>
          </cell>
          <cell r="C188">
            <v>22</v>
          </cell>
        </row>
        <row r="189">
          <cell r="B189">
            <v>199.52500000000001</v>
          </cell>
          <cell r="C189">
            <v>22.274999999999999</v>
          </cell>
        </row>
        <row r="190">
          <cell r="B190">
            <v>199.55</v>
          </cell>
          <cell r="C190">
            <v>22.55</v>
          </cell>
        </row>
        <row r="191">
          <cell r="B191">
            <v>199.57499999999999</v>
          </cell>
          <cell r="C191">
            <v>22.824999999999999</v>
          </cell>
        </row>
        <row r="192">
          <cell r="B192">
            <v>199.6</v>
          </cell>
          <cell r="C192">
            <v>23.1</v>
          </cell>
        </row>
        <row r="193">
          <cell r="B193">
            <v>199.625</v>
          </cell>
          <cell r="C193">
            <v>23.375</v>
          </cell>
        </row>
        <row r="194">
          <cell r="B194">
            <v>199.65</v>
          </cell>
          <cell r="C194">
            <v>23.65</v>
          </cell>
        </row>
        <row r="195">
          <cell r="B195">
            <v>199.67500000000001</v>
          </cell>
          <cell r="C195">
            <v>23.925000000000001</v>
          </cell>
        </row>
        <row r="196">
          <cell r="B196">
            <v>199.7</v>
          </cell>
          <cell r="C196">
            <v>24.2</v>
          </cell>
        </row>
        <row r="197">
          <cell r="B197">
            <v>199.72499999999999</v>
          </cell>
          <cell r="C197">
            <v>24.475000000000001</v>
          </cell>
        </row>
        <row r="198">
          <cell r="B198">
            <v>199.75</v>
          </cell>
          <cell r="C198">
            <v>24.75</v>
          </cell>
        </row>
        <row r="199">
          <cell r="B199">
            <v>199.77500000000001</v>
          </cell>
          <cell r="C199">
            <v>25.024999999999999</v>
          </cell>
        </row>
        <row r="200">
          <cell r="B200">
            <v>199.8</v>
          </cell>
          <cell r="C200">
            <v>25.3</v>
          </cell>
        </row>
        <row r="201">
          <cell r="B201">
            <v>199.82499999999999</v>
          </cell>
          <cell r="C201">
            <v>25.574999999999999</v>
          </cell>
        </row>
        <row r="202">
          <cell r="B202">
            <v>199.85</v>
          </cell>
          <cell r="C202">
            <v>25.85</v>
          </cell>
        </row>
        <row r="203">
          <cell r="B203">
            <v>199.875</v>
          </cell>
          <cell r="C203">
            <v>26.125</v>
          </cell>
        </row>
        <row r="204">
          <cell r="B204">
            <v>199.9</v>
          </cell>
          <cell r="C204">
            <v>26.4</v>
          </cell>
        </row>
        <row r="205">
          <cell r="B205">
            <v>199.92500000000001</v>
          </cell>
          <cell r="C205">
            <v>26.675000000000001</v>
          </cell>
        </row>
        <row r="206">
          <cell r="B206">
            <v>199.95</v>
          </cell>
          <cell r="C206">
            <v>26.95</v>
          </cell>
        </row>
        <row r="207">
          <cell r="B207">
            <v>199.97499999999999</v>
          </cell>
          <cell r="C207">
            <v>27.225000000000001</v>
          </cell>
        </row>
        <row r="208">
          <cell r="B208">
            <v>200</v>
          </cell>
          <cell r="C208">
            <v>27.5</v>
          </cell>
        </row>
        <row r="209">
          <cell r="B209">
            <v>200.02500000000001</v>
          </cell>
          <cell r="C209">
            <v>27.8</v>
          </cell>
        </row>
        <row r="210">
          <cell r="B210">
            <v>200.05</v>
          </cell>
          <cell r="C210">
            <v>28.1</v>
          </cell>
        </row>
        <row r="211">
          <cell r="B211">
            <v>200.07499999999999</v>
          </cell>
          <cell r="C211">
            <v>28.4</v>
          </cell>
        </row>
        <row r="212">
          <cell r="B212">
            <v>200.1</v>
          </cell>
          <cell r="C212">
            <v>28.7</v>
          </cell>
        </row>
        <row r="213">
          <cell r="B213">
            <v>200.12500000000108</v>
          </cell>
          <cell r="C213">
            <v>29</v>
          </cell>
        </row>
        <row r="214">
          <cell r="B214">
            <v>200.15000000000109</v>
          </cell>
          <cell r="C214">
            <v>29.3</v>
          </cell>
        </row>
        <row r="215">
          <cell r="B215">
            <v>200.17500000000109</v>
          </cell>
          <cell r="C215">
            <v>29.6</v>
          </cell>
        </row>
        <row r="216">
          <cell r="B216">
            <v>200.2000000000011</v>
          </cell>
          <cell r="C216">
            <v>29.9</v>
          </cell>
        </row>
        <row r="217">
          <cell r="B217">
            <v>200.2250000000011</v>
          </cell>
          <cell r="C217">
            <v>30.2</v>
          </cell>
        </row>
        <row r="218">
          <cell r="B218">
            <v>200.25000000000111</v>
          </cell>
          <cell r="C218">
            <v>30.5</v>
          </cell>
        </row>
        <row r="219">
          <cell r="B219">
            <v>200.27500000000111</v>
          </cell>
          <cell r="C219">
            <v>30.8</v>
          </cell>
        </row>
        <row r="220">
          <cell r="B220">
            <v>200.30000000000112</v>
          </cell>
          <cell r="C220">
            <v>31.1</v>
          </cell>
        </row>
        <row r="221">
          <cell r="B221">
            <v>200.32500000000113</v>
          </cell>
          <cell r="C221">
            <v>31.4</v>
          </cell>
        </row>
        <row r="222">
          <cell r="B222">
            <v>200.35000000000113</v>
          </cell>
          <cell r="C222">
            <v>31.7</v>
          </cell>
        </row>
        <row r="223">
          <cell r="B223">
            <v>200.37500000000114</v>
          </cell>
          <cell r="C223">
            <v>32</v>
          </cell>
        </row>
        <row r="224">
          <cell r="B224">
            <v>200.40000000000114</v>
          </cell>
          <cell r="C224">
            <v>32.299999999999997</v>
          </cell>
        </row>
        <row r="225">
          <cell r="B225">
            <v>200.42500000000115</v>
          </cell>
          <cell r="C225">
            <v>32.6</v>
          </cell>
        </row>
        <row r="226">
          <cell r="B226">
            <v>200.45000000000115</v>
          </cell>
          <cell r="C226">
            <v>32.9</v>
          </cell>
        </row>
        <row r="227">
          <cell r="B227">
            <v>200.47500000000116</v>
          </cell>
          <cell r="C227">
            <v>33.200000000000003</v>
          </cell>
        </row>
        <row r="228">
          <cell r="B228">
            <v>200.5</v>
          </cell>
          <cell r="C228">
            <v>33.49999999999995</v>
          </cell>
        </row>
        <row r="229">
          <cell r="B229">
            <v>200.52500000000001</v>
          </cell>
          <cell r="C229">
            <v>33.87499999999995</v>
          </cell>
        </row>
        <row r="230">
          <cell r="B230">
            <v>200.55</v>
          </cell>
          <cell r="C230">
            <v>34.24999999999995</v>
          </cell>
        </row>
        <row r="231">
          <cell r="B231">
            <v>200.57499999999999</v>
          </cell>
          <cell r="C231">
            <v>34.62499999999995</v>
          </cell>
        </row>
        <row r="232">
          <cell r="B232">
            <v>200.6</v>
          </cell>
          <cell r="C232">
            <v>34.99999999999995</v>
          </cell>
        </row>
        <row r="233">
          <cell r="B233">
            <v>200.625</v>
          </cell>
          <cell r="C233">
            <v>35.37499999999995</v>
          </cell>
        </row>
        <row r="234">
          <cell r="B234">
            <v>200.65</v>
          </cell>
          <cell r="C234">
            <v>35.74999999999995</v>
          </cell>
        </row>
        <row r="235">
          <cell r="B235">
            <v>200.67500000000001</v>
          </cell>
          <cell r="C235">
            <v>36.12499999999995</v>
          </cell>
        </row>
        <row r="236">
          <cell r="B236">
            <v>200.7</v>
          </cell>
          <cell r="C236">
            <v>36.49999999999995</v>
          </cell>
        </row>
        <row r="237">
          <cell r="B237">
            <v>200.72499999999999</v>
          </cell>
          <cell r="C237">
            <v>36.87499999999995</v>
          </cell>
        </row>
        <row r="238">
          <cell r="B238">
            <v>200.75</v>
          </cell>
          <cell r="C238">
            <v>37.24999999999995</v>
          </cell>
        </row>
        <row r="239">
          <cell r="B239">
            <v>200.77500000000001</v>
          </cell>
          <cell r="C239">
            <v>37.62499999999995</v>
          </cell>
        </row>
        <row r="240">
          <cell r="B240">
            <v>200.8</v>
          </cell>
          <cell r="C240">
            <v>37.99999999999995</v>
          </cell>
        </row>
        <row r="241">
          <cell r="B241">
            <v>200.82499999999999</v>
          </cell>
          <cell r="C241">
            <v>38.37499999999995</v>
          </cell>
        </row>
        <row r="242">
          <cell r="B242">
            <v>200.85</v>
          </cell>
          <cell r="C242">
            <v>38.74999999999995</v>
          </cell>
        </row>
        <row r="243">
          <cell r="B243">
            <v>200.875</v>
          </cell>
          <cell r="C243">
            <v>39.12499999999995</v>
          </cell>
        </row>
        <row r="244">
          <cell r="B244">
            <v>200.9</v>
          </cell>
          <cell r="C244">
            <v>39.49999999999995</v>
          </cell>
        </row>
        <row r="245">
          <cell r="B245">
            <v>200.92500000000001</v>
          </cell>
          <cell r="C245">
            <v>39.87499999999995</v>
          </cell>
        </row>
        <row r="246">
          <cell r="B246">
            <v>200.95</v>
          </cell>
          <cell r="C246">
            <v>40.24999999999995</v>
          </cell>
        </row>
        <row r="247">
          <cell r="B247">
            <v>200.97499999999999</v>
          </cell>
          <cell r="C247">
            <v>40.62499999999995</v>
          </cell>
        </row>
        <row r="248">
          <cell r="B248">
            <v>201</v>
          </cell>
          <cell r="C248">
            <v>41</v>
          </cell>
        </row>
        <row r="249">
          <cell r="B249">
            <v>201.02500000000001</v>
          </cell>
          <cell r="C249">
            <v>41.375</v>
          </cell>
        </row>
        <row r="250">
          <cell r="B250">
            <v>201.05</v>
          </cell>
          <cell r="C250">
            <v>41.75</v>
          </cell>
        </row>
        <row r="251">
          <cell r="B251">
            <v>201.07499999999999</v>
          </cell>
          <cell r="C251">
            <v>42.125</v>
          </cell>
        </row>
        <row r="252">
          <cell r="B252">
            <v>201.1</v>
          </cell>
          <cell r="C252">
            <v>42.5</v>
          </cell>
        </row>
        <row r="253">
          <cell r="B253">
            <v>201.125</v>
          </cell>
          <cell r="C253">
            <v>42.875</v>
          </cell>
        </row>
        <row r="254">
          <cell r="B254">
            <v>201.15</v>
          </cell>
          <cell r="C254">
            <v>43.25</v>
          </cell>
        </row>
        <row r="255">
          <cell r="B255">
            <v>201.17500000000001</v>
          </cell>
          <cell r="C255">
            <v>43.625</v>
          </cell>
        </row>
        <row r="256">
          <cell r="B256">
            <v>201.2</v>
          </cell>
          <cell r="C256">
            <v>44</v>
          </cell>
        </row>
        <row r="257">
          <cell r="B257">
            <v>201.22499999999999</v>
          </cell>
          <cell r="C257">
            <v>44.375</v>
          </cell>
        </row>
        <row r="258">
          <cell r="B258">
            <v>201.25</v>
          </cell>
          <cell r="C258">
            <v>44.75</v>
          </cell>
        </row>
        <row r="259">
          <cell r="B259">
            <v>201.27500000000001</v>
          </cell>
          <cell r="C259">
            <v>45.125</v>
          </cell>
        </row>
        <row r="260">
          <cell r="B260">
            <v>201.3</v>
          </cell>
          <cell r="C260">
            <v>45.5</v>
          </cell>
        </row>
        <row r="261">
          <cell r="B261">
            <v>201.32499999999999</v>
          </cell>
          <cell r="C261">
            <v>45.875</v>
          </cell>
        </row>
        <row r="262">
          <cell r="B262">
            <v>201.35</v>
          </cell>
          <cell r="C262">
            <v>46.25</v>
          </cell>
        </row>
        <row r="263">
          <cell r="B263">
            <v>201.375</v>
          </cell>
          <cell r="C263">
            <v>46.625</v>
          </cell>
        </row>
        <row r="264">
          <cell r="B264">
            <v>201.4</v>
          </cell>
          <cell r="C264">
            <v>47</v>
          </cell>
        </row>
        <row r="265">
          <cell r="B265">
            <v>201.42500000000001</v>
          </cell>
          <cell r="C265">
            <v>47.375</v>
          </cell>
        </row>
        <row r="266">
          <cell r="B266">
            <v>201.45</v>
          </cell>
          <cell r="C266">
            <v>47.75</v>
          </cell>
        </row>
        <row r="267">
          <cell r="B267">
            <v>201.47499999999999</v>
          </cell>
          <cell r="C267">
            <v>48.125</v>
          </cell>
        </row>
        <row r="268">
          <cell r="B268">
            <v>201.5</v>
          </cell>
          <cell r="C268">
            <v>48.5</v>
          </cell>
        </row>
        <row r="269">
          <cell r="B269">
            <v>201.52500000000001</v>
          </cell>
          <cell r="C269">
            <v>48.924999999999997</v>
          </cell>
        </row>
        <row r="270">
          <cell r="B270">
            <v>201.55</v>
          </cell>
          <cell r="C270">
            <v>49.35</v>
          </cell>
        </row>
        <row r="271">
          <cell r="B271">
            <v>201.57499999999999</v>
          </cell>
          <cell r="C271">
            <v>49.774999999999999</v>
          </cell>
        </row>
        <row r="272">
          <cell r="B272">
            <v>201.6</v>
          </cell>
          <cell r="C272">
            <v>50.2</v>
          </cell>
        </row>
        <row r="273">
          <cell r="B273">
            <v>201.625</v>
          </cell>
          <cell r="C273">
            <v>50.625</v>
          </cell>
        </row>
        <row r="274">
          <cell r="B274">
            <v>201.65</v>
          </cell>
          <cell r="C274">
            <v>51.05</v>
          </cell>
        </row>
        <row r="275">
          <cell r="B275">
            <v>201.67500000000001</v>
          </cell>
          <cell r="C275">
            <v>51.475000000000001</v>
          </cell>
        </row>
        <row r="276">
          <cell r="B276">
            <v>201.7</v>
          </cell>
          <cell r="C276">
            <v>51.9</v>
          </cell>
        </row>
        <row r="277">
          <cell r="B277">
            <v>201.72499999999999</v>
          </cell>
          <cell r="C277">
            <v>52.325000000000003</v>
          </cell>
        </row>
        <row r="278">
          <cell r="B278">
            <v>201.75</v>
          </cell>
          <cell r="C278">
            <v>52.75</v>
          </cell>
        </row>
        <row r="279">
          <cell r="B279">
            <v>201.77500000000001</v>
          </cell>
          <cell r="C279">
            <v>53.174999999999997</v>
          </cell>
        </row>
        <row r="280">
          <cell r="B280">
            <v>201.8</v>
          </cell>
          <cell r="C280">
            <v>53.6</v>
          </cell>
        </row>
        <row r="281">
          <cell r="B281">
            <v>201.82499999999999</v>
          </cell>
          <cell r="C281">
            <v>54.024999999999999</v>
          </cell>
        </row>
        <row r="282">
          <cell r="B282">
            <v>201.85</v>
          </cell>
          <cell r="C282">
            <v>54.45</v>
          </cell>
        </row>
        <row r="283">
          <cell r="B283">
            <v>201.875</v>
          </cell>
          <cell r="C283">
            <v>54.875</v>
          </cell>
        </row>
        <row r="284">
          <cell r="B284">
            <v>201.9</v>
          </cell>
          <cell r="C284">
            <v>55.3</v>
          </cell>
        </row>
        <row r="285">
          <cell r="B285">
            <v>201.92500000000001</v>
          </cell>
          <cell r="C285">
            <v>55.725000000000001</v>
          </cell>
        </row>
        <row r="286">
          <cell r="B286">
            <v>201.95</v>
          </cell>
          <cell r="C286">
            <v>56.15</v>
          </cell>
        </row>
        <row r="287">
          <cell r="B287">
            <v>201.97499999999999</v>
          </cell>
          <cell r="C287">
            <v>56.575000000000003</v>
          </cell>
        </row>
        <row r="288">
          <cell r="B288">
            <v>202</v>
          </cell>
          <cell r="C288">
            <v>57</v>
          </cell>
        </row>
        <row r="289">
          <cell r="B289">
            <v>202.02500000000001</v>
          </cell>
          <cell r="C289">
            <v>57.475000000000001</v>
          </cell>
        </row>
        <row r="290">
          <cell r="B290">
            <v>202.05</v>
          </cell>
          <cell r="C290">
            <v>57.95</v>
          </cell>
        </row>
        <row r="291">
          <cell r="B291">
            <v>202.07499999999999</v>
          </cell>
          <cell r="C291">
            <v>58.424999999999997</v>
          </cell>
        </row>
        <row r="292">
          <cell r="B292">
            <v>202.1</v>
          </cell>
          <cell r="C292">
            <v>58.9</v>
          </cell>
        </row>
        <row r="293">
          <cell r="B293">
            <v>202.125</v>
          </cell>
          <cell r="C293">
            <v>59.375</v>
          </cell>
        </row>
        <row r="294">
          <cell r="B294">
            <v>202.15</v>
          </cell>
          <cell r="C294">
            <v>59.85</v>
          </cell>
        </row>
        <row r="295">
          <cell r="B295">
            <v>202.17500000000001</v>
          </cell>
          <cell r="C295">
            <v>60.325000000000003</v>
          </cell>
        </row>
        <row r="296">
          <cell r="B296">
            <v>202.2</v>
          </cell>
          <cell r="C296">
            <v>60.8</v>
          </cell>
        </row>
        <row r="297">
          <cell r="B297">
            <v>202.22499999999999</v>
          </cell>
          <cell r="C297">
            <v>61.274999999999999</v>
          </cell>
        </row>
        <row r="298">
          <cell r="B298">
            <v>202.25</v>
          </cell>
          <cell r="C298">
            <v>61.75</v>
          </cell>
        </row>
        <row r="299">
          <cell r="B299">
            <v>202.27500000000001</v>
          </cell>
          <cell r="C299">
            <v>62.225000000000001</v>
          </cell>
        </row>
        <row r="300">
          <cell r="B300">
            <v>202.3</v>
          </cell>
          <cell r="C300">
            <v>62.7</v>
          </cell>
        </row>
        <row r="301">
          <cell r="B301">
            <v>202.32499999999999</v>
          </cell>
          <cell r="C301">
            <v>63.174999999999997</v>
          </cell>
        </row>
        <row r="302">
          <cell r="B302">
            <v>202.35</v>
          </cell>
          <cell r="C302">
            <v>63.65</v>
          </cell>
        </row>
        <row r="303">
          <cell r="B303">
            <v>202.375</v>
          </cell>
          <cell r="C303">
            <v>64.125</v>
          </cell>
        </row>
        <row r="304">
          <cell r="B304">
            <v>202.4</v>
          </cell>
          <cell r="C304">
            <v>64.599999999999994</v>
          </cell>
        </row>
        <row r="305">
          <cell r="B305">
            <v>202.42500000000001</v>
          </cell>
          <cell r="C305">
            <v>65.075000000000003</v>
          </cell>
        </row>
        <row r="306">
          <cell r="B306">
            <v>202.45</v>
          </cell>
          <cell r="C306">
            <v>65.55</v>
          </cell>
        </row>
        <row r="307">
          <cell r="B307">
            <v>202.47499999999999</v>
          </cell>
          <cell r="C307">
            <v>66.025000000000006</v>
          </cell>
        </row>
        <row r="308">
          <cell r="B308">
            <v>202.5</v>
          </cell>
          <cell r="C308">
            <v>66.5</v>
          </cell>
        </row>
        <row r="309">
          <cell r="B309">
            <v>202.52500000000001</v>
          </cell>
          <cell r="C309">
            <v>67.099999999999994</v>
          </cell>
        </row>
        <row r="310">
          <cell r="B310">
            <v>202.55</v>
          </cell>
          <cell r="C310">
            <v>67.7</v>
          </cell>
        </row>
        <row r="311">
          <cell r="B311">
            <v>202.57499999999999</v>
          </cell>
          <cell r="C311">
            <v>68.3</v>
          </cell>
        </row>
        <row r="312">
          <cell r="B312">
            <v>202.6</v>
          </cell>
          <cell r="C312">
            <v>68.900000000000006</v>
          </cell>
        </row>
        <row r="313">
          <cell r="B313">
            <v>202.625</v>
          </cell>
          <cell r="C313">
            <v>69.5</v>
          </cell>
        </row>
        <row r="314">
          <cell r="B314">
            <v>202.65</v>
          </cell>
          <cell r="C314">
            <v>70.099999999999994</v>
          </cell>
        </row>
        <row r="315">
          <cell r="B315">
            <v>202.67500000000001</v>
          </cell>
          <cell r="C315">
            <v>70.7</v>
          </cell>
        </row>
        <row r="316">
          <cell r="B316">
            <v>202.7</v>
          </cell>
          <cell r="C316">
            <v>71.3</v>
          </cell>
        </row>
        <row r="317">
          <cell r="B317">
            <v>202.72499999999999</v>
          </cell>
          <cell r="C317">
            <v>71.900000000000006</v>
          </cell>
        </row>
        <row r="318">
          <cell r="B318">
            <v>202.75</v>
          </cell>
          <cell r="C318">
            <v>72.5</v>
          </cell>
        </row>
        <row r="319">
          <cell r="B319">
            <v>202.77500000000001</v>
          </cell>
          <cell r="C319">
            <v>73.099999999999994</v>
          </cell>
        </row>
        <row r="320">
          <cell r="B320">
            <v>202.8</v>
          </cell>
          <cell r="C320">
            <v>73.7</v>
          </cell>
        </row>
        <row r="321">
          <cell r="B321">
            <v>202.82499999999999</v>
          </cell>
          <cell r="C321">
            <v>74.3</v>
          </cell>
        </row>
        <row r="322">
          <cell r="B322">
            <v>202.85</v>
          </cell>
          <cell r="C322">
            <v>74.900000000000006</v>
          </cell>
        </row>
        <row r="323">
          <cell r="B323">
            <v>202.875</v>
          </cell>
          <cell r="C323">
            <v>75.5</v>
          </cell>
        </row>
        <row r="324">
          <cell r="B324">
            <v>202.9</v>
          </cell>
          <cell r="C324">
            <v>76.099999999999994</v>
          </cell>
        </row>
        <row r="325">
          <cell r="B325">
            <v>202.92500000000001</v>
          </cell>
          <cell r="C325">
            <v>76.7</v>
          </cell>
        </row>
        <row r="326">
          <cell r="B326">
            <v>202.95</v>
          </cell>
          <cell r="C326">
            <v>77.3</v>
          </cell>
        </row>
        <row r="327">
          <cell r="B327">
            <v>202.97499999999999</v>
          </cell>
          <cell r="C327">
            <v>77.900000000000006</v>
          </cell>
        </row>
        <row r="328">
          <cell r="B328">
            <v>203</v>
          </cell>
          <cell r="C328">
            <v>78.5</v>
          </cell>
        </row>
        <row r="329">
          <cell r="B329">
            <v>203.02500000000001</v>
          </cell>
          <cell r="C329">
            <v>79.075000000000003</v>
          </cell>
        </row>
        <row r="330">
          <cell r="B330">
            <v>203.05</v>
          </cell>
          <cell r="C330">
            <v>79.650000000000006</v>
          </cell>
        </row>
        <row r="331">
          <cell r="B331">
            <v>203.07499999999999</v>
          </cell>
          <cell r="C331">
            <v>80.224999999999994</v>
          </cell>
        </row>
        <row r="332">
          <cell r="B332">
            <v>203.1</v>
          </cell>
          <cell r="C332">
            <v>80.8</v>
          </cell>
        </row>
        <row r="333">
          <cell r="B333">
            <v>203.125</v>
          </cell>
          <cell r="C333">
            <v>81.375</v>
          </cell>
        </row>
        <row r="334">
          <cell r="B334">
            <v>203.15</v>
          </cell>
          <cell r="C334">
            <v>81.95</v>
          </cell>
        </row>
        <row r="335">
          <cell r="B335">
            <v>203.17500000000001</v>
          </cell>
          <cell r="C335">
            <v>82.525000000000006</v>
          </cell>
        </row>
        <row r="336">
          <cell r="B336">
            <v>203.2</v>
          </cell>
          <cell r="C336">
            <v>83.1</v>
          </cell>
        </row>
        <row r="337">
          <cell r="B337">
            <v>203.22499999999999</v>
          </cell>
          <cell r="C337">
            <v>83.674999999999997</v>
          </cell>
        </row>
        <row r="338">
          <cell r="B338">
            <v>203.25</v>
          </cell>
          <cell r="C338">
            <v>84.25</v>
          </cell>
        </row>
        <row r="339">
          <cell r="B339">
            <v>203.27500000000001</v>
          </cell>
          <cell r="C339">
            <v>84.825000000000003</v>
          </cell>
        </row>
        <row r="340">
          <cell r="B340">
            <v>203.3</v>
          </cell>
          <cell r="C340">
            <v>85.4</v>
          </cell>
        </row>
        <row r="341">
          <cell r="B341">
            <v>203.32499999999999</v>
          </cell>
          <cell r="C341">
            <v>85.974999999999994</v>
          </cell>
        </row>
        <row r="342">
          <cell r="B342">
            <v>203.35</v>
          </cell>
          <cell r="C342">
            <v>86.55</v>
          </cell>
        </row>
        <row r="343">
          <cell r="B343">
            <v>203.375</v>
          </cell>
          <cell r="C343">
            <v>87.125</v>
          </cell>
        </row>
        <row r="344">
          <cell r="B344">
            <v>203.4</v>
          </cell>
          <cell r="C344">
            <v>87.7</v>
          </cell>
        </row>
        <row r="345">
          <cell r="B345">
            <v>203.42500000000001</v>
          </cell>
          <cell r="C345">
            <v>88.275000000000006</v>
          </cell>
        </row>
        <row r="346">
          <cell r="B346">
            <v>203.45</v>
          </cell>
          <cell r="C346">
            <v>88.85</v>
          </cell>
        </row>
        <row r="347">
          <cell r="B347">
            <v>203.47499999999999</v>
          </cell>
          <cell r="C347">
            <v>89.424999999999997</v>
          </cell>
        </row>
        <row r="348">
          <cell r="B348">
            <v>203.5</v>
          </cell>
          <cell r="C348">
            <v>90</v>
          </cell>
        </row>
        <row r="349">
          <cell r="B349">
            <v>203.52500000000001</v>
          </cell>
          <cell r="C349">
            <v>90.8</v>
          </cell>
        </row>
        <row r="350">
          <cell r="B350">
            <v>203.55</v>
          </cell>
          <cell r="C350">
            <v>91.6</v>
          </cell>
        </row>
        <row r="351">
          <cell r="B351">
            <v>203.57499999999999</v>
          </cell>
          <cell r="C351">
            <v>92.4</v>
          </cell>
        </row>
        <row r="352">
          <cell r="B352">
            <v>203.6</v>
          </cell>
          <cell r="C352">
            <v>93.2</v>
          </cell>
        </row>
        <row r="353">
          <cell r="B353">
            <v>203.625</v>
          </cell>
          <cell r="C353">
            <v>94</v>
          </cell>
        </row>
        <row r="354">
          <cell r="B354">
            <v>203.65</v>
          </cell>
          <cell r="C354">
            <v>94.8</v>
          </cell>
        </row>
        <row r="355">
          <cell r="B355">
            <v>203.67500000000001</v>
          </cell>
          <cell r="C355">
            <v>95.6</v>
          </cell>
        </row>
        <row r="356">
          <cell r="B356">
            <v>203.7</v>
          </cell>
          <cell r="C356">
            <v>96.4</v>
          </cell>
        </row>
        <row r="357">
          <cell r="B357">
            <v>203.72499999999999</v>
          </cell>
          <cell r="C357">
            <v>97.2</v>
          </cell>
        </row>
        <row r="358">
          <cell r="B358">
            <v>203.75</v>
          </cell>
          <cell r="C358">
            <v>98</v>
          </cell>
        </row>
        <row r="359">
          <cell r="B359">
            <v>203.77500000000001</v>
          </cell>
          <cell r="C359">
            <v>98.8</v>
          </cell>
        </row>
        <row r="360">
          <cell r="B360">
            <v>203.8</v>
          </cell>
          <cell r="C360">
            <v>99.6</v>
          </cell>
        </row>
        <row r="361">
          <cell r="B361">
            <v>203.82499999999999</v>
          </cell>
          <cell r="C361">
            <v>100.4</v>
          </cell>
        </row>
        <row r="362">
          <cell r="B362">
            <v>203.85</v>
          </cell>
          <cell r="C362">
            <v>101.2</v>
          </cell>
        </row>
        <row r="363">
          <cell r="B363">
            <v>203.875</v>
          </cell>
          <cell r="C363">
            <v>102</v>
          </cell>
        </row>
        <row r="364">
          <cell r="B364">
            <v>203.9</v>
          </cell>
          <cell r="C364">
            <v>102.8</v>
          </cell>
        </row>
        <row r="365">
          <cell r="B365">
            <v>203.92500000000001</v>
          </cell>
          <cell r="C365">
            <v>103.6</v>
          </cell>
        </row>
        <row r="366">
          <cell r="B366">
            <v>203.95</v>
          </cell>
          <cell r="C366">
            <v>104.4</v>
          </cell>
        </row>
        <row r="367">
          <cell r="B367">
            <v>203.97499999999999</v>
          </cell>
          <cell r="C367">
            <v>105.2</v>
          </cell>
        </row>
        <row r="368">
          <cell r="B368">
            <v>204</v>
          </cell>
          <cell r="C368">
            <v>106</v>
          </cell>
        </row>
        <row r="369">
          <cell r="B369">
            <v>204.02500000000001</v>
          </cell>
          <cell r="C369">
            <v>106.825</v>
          </cell>
        </row>
        <row r="370">
          <cell r="B370">
            <v>204.05</v>
          </cell>
          <cell r="C370">
            <v>107.65</v>
          </cell>
        </row>
        <row r="371">
          <cell r="B371">
            <v>204.07499999999999</v>
          </cell>
          <cell r="C371">
            <v>108.47499999999999</v>
          </cell>
        </row>
        <row r="372">
          <cell r="B372">
            <v>204.1</v>
          </cell>
          <cell r="C372">
            <v>109.3</v>
          </cell>
        </row>
        <row r="373">
          <cell r="B373">
            <v>204.125</v>
          </cell>
          <cell r="C373">
            <v>110.125</v>
          </cell>
        </row>
        <row r="374">
          <cell r="B374">
            <v>204.15</v>
          </cell>
          <cell r="C374">
            <v>110.95</v>
          </cell>
        </row>
        <row r="375">
          <cell r="B375">
            <v>204.17500000000001</v>
          </cell>
          <cell r="C375">
            <v>111.77500000000001</v>
          </cell>
        </row>
        <row r="376">
          <cell r="B376">
            <v>204.2</v>
          </cell>
          <cell r="C376">
            <v>112.6</v>
          </cell>
        </row>
        <row r="377">
          <cell r="B377">
            <v>204.22499999999999</v>
          </cell>
          <cell r="C377">
            <v>113.425</v>
          </cell>
        </row>
        <row r="378">
          <cell r="B378">
            <v>204.25</v>
          </cell>
          <cell r="C378">
            <v>114.25</v>
          </cell>
        </row>
        <row r="379">
          <cell r="B379">
            <v>204.27500000000001</v>
          </cell>
          <cell r="C379">
            <v>115.075</v>
          </cell>
        </row>
        <row r="380">
          <cell r="B380">
            <v>204.3</v>
          </cell>
          <cell r="C380">
            <v>115.9</v>
          </cell>
        </row>
        <row r="381">
          <cell r="B381">
            <v>204.32499999999999</v>
          </cell>
          <cell r="C381">
            <v>116.72499999999999</v>
          </cell>
        </row>
        <row r="382">
          <cell r="B382">
            <v>204.35</v>
          </cell>
          <cell r="C382">
            <v>117.55</v>
          </cell>
        </row>
        <row r="383">
          <cell r="B383">
            <v>204.375</v>
          </cell>
          <cell r="C383">
            <v>118.375</v>
          </cell>
        </row>
        <row r="384">
          <cell r="B384">
            <v>204.4</v>
          </cell>
          <cell r="C384">
            <v>119.2</v>
          </cell>
        </row>
        <row r="385">
          <cell r="B385">
            <v>204.42500000000001</v>
          </cell>
          <cell r="C385">
            <v>120.02500000000001</v>
          </cell>
        </row>
        <row r="386">
          <cell r="B386">
            <v>204.45</v>
          </cell>
          <cell r="C386">
            <v>120.85</v>
          </cell>
        </row>
        <row r="387">
          <cell r="B387">
            <v>204.47499999999999</v>
          </cell>
          <cell r="C387">
            <v>121.675</v>
          </cell>
        </row>
        <row r="388">
          <cell r="B388">
            <v>204.5</v>
          </cell>
          <cell r="C388">
            <v>122.5</v>
          </cell>
        </row>
        <row r="389">
          <cell r="B389">
            <v>204.52500000000001</v>
          </cell>
          <cell r="C389">
            <v>123.375</v>
          </cell>
        </row>
        <row r="390">
          <cell r="B390">
            <v>204.55</v>
          </cell>
          <cell r="C390">
            <v>124.25</v>
          </cell>
        </row>
        <row r="391">
          <cell r="B391">
            <v>204.57499999999999</v>
          </cell>
          <cell r="C391">
            <v>125.125</v>
          </cell>
        </row>
        <row r="392">
          <cell r="B392">
            <v>204.6</v>
          </cell>
          <cell r="C392">
            <v>126</v>
          </cell>
        </row>
        <row r="393">
          <cell r="B393">
            <v>204.625</v>
          </cell>
          <cell r="C393">
            <v>126.875</v>
          </cell>
        </row>
        <row r="394">
          <cell r="B394">
            <v>204.65</v>
          </cell>
          <cell r="C394">
            <v>127.75</v>
          </cell>
        </row>
        <row r="395">
          <cell r="B395">
            <v>204.67500000000001</v>
          </cell>
          <cell r="C395">
            <v>128.625</v>
          </cell>
        </row>
        <row r="396">
          <cell r="B396">
            <v>204.7</v>
          </cell>
          <cell r="C396">
            <v>129.5</v>
          </cell>
        </row>
        <row r="397">
          <cell r="B397">
            <v>204.72499999999999</v>
          </cell>
          <cell r="C397">
            <v>130.375</v>
          </cell>
        </row>
        <row r="398">
          <cell r="B398">
            <v>204.75</v>
          </cell>
          <cell r="C398">
            <v>131.25</v>
          </cell>
        </row>
        <row r="399">
          <cell r="B399">
            <v>204.77500000000001</v>
          </cell>
          <cell r="C399">
            <v>132.125</v>
          </cell>
        </row>
        <row r="400">
          <cell r="B400">
            <v>204.8</v>
          </cell>
          <cell r="C400">
            <v>133</v>
          </cell>
        </row>
        <row r="401">
          <cell r="B401">
            <v>204.82499999999999</v>
          </cell>
          <cell r="C401">
            <v>133.875</v>
          </cell>
        </row>
        <row r="402">
          <cell r="B402">
            <v>204.85</v>
          </cell>
          <cell r="C402">
            <v>134.75</v>
          </cell>
        </row>
        <row r="403">
          <cell r="B403">
            <v>204.875</v>
          </cell>
          <cell r="C403">
            <v>135.625</v>
          </cell>
        </row>
        <row r="404">
          <cell r="B404">
            <v>204.9</v>
          </cell>
          <cell r="C404">
            <v>136.5</v>
          </cell>
        </row>
        <row r="405">
          <cell r="B405">
            <v>204.92500000000001</v>
          </cell>
          <cell r="C405">
            <v>137.375</v>
          </cell>
        </row>
        <row r="406">
          <cell r="B406">
            <v>204.95</v>
          </cell>
          <cell r="C406">
            <v>138.25</v>
          </cell>
        </row>
        <row r="407">
          <cell r="B407">
            <v>204.97499999999999</v>
          </cell>
          <cell r="C407">
            <v>139.125</v>
          </cell>
        </row>
        <row r="408">
          <cell r="B408">
            <v>205</v>
          </cell>
          <cell r="C408">
            <v>140</v>
          </cell>
        </row>
        <row r="409">
          <cell r="B409">
            <v>205.02500000000001</v>
          </cell>
          <cell r="C409">
            <v>141</v>
          </cell>
        </row>
        <row r="410">
          <cell r="B410">
            <v>205.05</v>
          </cell>
          <cell r="C410">
            <v>142</v>
          </cell>
        </row>
        <row r="411">
          <cell r="B411">
            <v>205.07499999999999</v>
          </cell>
          <cell r="C411">
            <v>143</v>
          </cell>
        </row>
        <row r="412">
          <cell r="B412">
            <v>205.1</v>
          </cell>
          <cell r="C412">
            <v>144</v>
          </cell>
        </row>
        <row r="413">
          <cell r="B413">
            <v>205.125</v>
          </cell>
          <cell r="C413">
            <v>145</v>
          </cell>
        </row>
        <row r="414">
          <cell r="B414">
            <v>205.15</v>
          </cell>
          <cell r="C414">
            <v>146</v>
          </cell>
        </row>
        <row r="415">
          <cell r="B415">
            <v>205.17500000000001</v>
          </cell>
          <cell r="C415">
            <v>147</v>
          </cell>
        </row>
        <row r="416">
          <cell r="B416">
            <v>205.2</v>
          </cell>
          <cell r="C416">
            <v>148</v>
          </cell>
        </row>
        <row r="417">
          <cell r="B417">
            <v>205.22499999999999</v>
          </cell>
          <cell r="C417">
            <v>149</v>
          </cell>
        </row>
        <row r="418">
          <cell r="B418">
            <v>205.25</v>
          </cell>
          <cell r="C418">
            <v>150</v>
          </cell>
        </row>
        <row r="419">
          <cell r="B419">
            <v>205.27500000000001</v>
          </cell>
          <cell r="C419">
            <v>151</v>
          </cell>
        </row>
        <row r="420">
          <cell r="B420">
            <v>205.3</v>
          </cell>
          <cell r="C420">
            <v>152</v>
          </cell>
        </row>
        <row r="421">
          <cell r="B421">
            <v>205.32499999999999</v>
          </cell>
          <cell r="C421">
            <v>153</v>
          </cell>
        </row>
        <row r="422">
          <cell r="B422">
            <v>205.35</v>
          </cell>
          <cell r="C422">
            <v>154</v>
          </cell>
        </row>
        <row r="423">
          <cell r="B423">
            <v>205.375</v>
          </cell>
          <cell r="C423">
            <v>155</v>
          </cell>
        </row>
        <row r="424">
          <cell r="B424">
            <v>205.4</v>
          </cell>
          <cell r="C424">
            <v>156</v>
          </cell>
        </row>
        <row r="425">
          <cell r="B425">
            <v>205.42500000000001</v>
          </cell>
          <cell r="C425">
            <v>157</v>
          </cell>
        </row>
        <row r="426">
          <cell r="B426">
            <v>205.45</v>
          </cell>
          <cell r="C426">
            <v>158</v>
          </cell>
        </row>
        <row r="427">
          <cell r="B427">
            <v>205.47499999999999</v>
          </cell>
          <cell r="C427">
            <v>159</v>
          </cell>
        </row>
        <row r="428">
          <cell r="B428">
            <v>205.5</v>
          </cell>
          <cell r="C428">
            <v>160</v>
          </cell>
        </row>
        <row r="429">
          <cell r="B429">
            <v>205.52500000000001</v>
          </cell>
          <cell r="C429">
            <v>161</v>
          </cell>
        </row>
        <row r="430">
          <cell r="B430">
            <v>205.55</v>
          </cell>
          <cell r="C430">
            <v>162</v>
          </cell>
        </row>
        <row r="431">
          <cell r="B431">
            <v>205.57499999999999</v>
          </cell>
          <cell r="C431">
            <v>163</v>
          </cell>
        </row>
        <row r="432">
          <cell r="B432">
            <v>205.6</v>
          </cell>
          <cell r="C432">
            <v>164</v>
          </cell>
        </row>
        <row r="433">
          <cell r="B433">
            <v>205.625</v>
          </cell>
          <cell r="C433">
            <v>165</v>
          </cell>
        </row>
        <row r="434">
          <cell r="B434">
            <v>205.65</v>
          </cell>
          <cell r="C434">
            <v>166</v>
          </cell>
        </row>
        <row r="435">
          <cell r="B435">
            <v>205.67500000000001</v>
          </cell>
          <cell r="C435">
            <v>167</v>
          </cell>
        </row>
        <row r="436">
          <cell r="B436">
            <v>205.7</v>
          </cell>
          <cell r="C436">
            <v>168</v>
          </cell>
        </row>
        <row r="437">
          <cell r="B437">
            <v>205.72499999999999</v>
          </cell>
          <cell r="C437">
            <v>169</v>
          </cell>
        </row>
        <row r="438">
          <cell r="B438">
            <v>205.75</v>
          </cell>
          <cell r="C438">
            <v>170</v>
          </cell>
        </row>
        <row r="439">
          <cell r="B439">
            <v>205.77500000000001</v>
          </cell>
          <cell r="C439">
            <v>171</v>
          </cell>
        </row>
        <row r="440">
          <cell r="B440">
            <v>205.8</v>
          </cell>
          <cell r="C440">
            <v>172</v>
          </cell>
        </row>
        <row r="441">
          <cell r="B441">
            <v>205.82499999999999</v>
          </cell>
          <cell r="C441">
            <v>173</v>
          </cell>
        </row>
        <row r="442">
          <cell r="B442">
            <v>205.85</v>
          </cell>
          <cell r="C442">
            <v>174</v>
          </cell>
        </row>
        <row r="443">
          <cell r="B443">
            <v>205.875</v>
          </cell>
          <cell r="C443">
            <v>175</v>
          </cell>
        </row>
        <row r="444">
          <cell r="B444">
            <v>205.9</v>
          </cell>
          <cell r="C444">
            <v>176</v>
          </cell>
        </row>
        <row r="445">
          <cell r="B445">
            <v>205.92500000000001</v>
          </cell>
          <cell r="C445">
            <v>177</v>
          </cell>
        </row>
        <row r="446">
          <cell r="B446">
            <v>205.95</v>
          </cell>
          <cell r="C446">
            <v>178</v>
          </cell>
        </row>
        <row r="447">
          <cell r="B447">
            <v>205.97499999999999</v>
          </cell>
          <cell r="C447">
            <v>179</v>
          </cell>
        </row>
        <row r="448">
          <cell r="B448">
            <v>206</v>
          </cell>
          <cell r="C448">
            <v>180</v>
          </cell>
        </row>
        <row r="449">
          <cell r="B449">
            <v>206.02500000000001</v>
          </cell>
          <cell r="C449">
            <v>181.15</v>
          </cell>
        </row>
        <row r="450">
          <cell r="B450">
            <v>206.05</v>
          </cell>
          <cell r="C450">
            <v>182.3</v>
          </cell>
        </row>
        <row r="451">
          <cell r="B451">
            <v>206.07499999999999</v>
          </cell>
          <cell r="C451">
            <v>183.45</v>
          </cell>
        </row>
        <row r="452">
          <cell r="B452">
            <v>206.1</v>
          </cell>
          <cell r="C452">
            <v>184.6</v>
          </cell>
        </row>
        <row r="453">
          <cell r="B453">
            <v>206.125</v>
          </cell>
          <cell r="C453">
            <v>185.75</v>
          </cell>
        </row>
        <row r="454">
          <cell r="B454">
            <v>206.15</v>
          </cell>
          <cell r="C454">
            <v>186.9</v>
          </cell>
        </row>
        <row r="455">
          <cell r="B455">
            <v>206.17500000000001</v>
          </cell>
          <cell r="C455">
            <v>188.05</v>
          </cell>
        </row>
        <row r="456">
          <cell r="B456">
            <v>206.2</v>
          </cell>
          <cell r="C456">
            <v>189.2</v>
          </cell>
        </row>
        <row r="457">
          <cell r="B457">
            <v>206.22499999999999</v>
          </cell>
          <cell r="C457">
            <v>190.35</v>
          </cell>
        </row>
        <row r="458">
          <cell r="B458">
            <v>206.25</v>
          </cell>
          <cell r="C458">
            <v>191.5</v>
          </cell>
        </row>
        <row r="459">
          <cell r="B459">
            <v>206.27500000000001</v>
          </cell>
          <cell r="C459">
            <v>192.65</v>
          </cell>
        </row>
        <row r="460">
          <cell r="B460">
            <v>206.3</v>
          </cell>
          <cell r="C460">
            <v>193.8</v>
          </cell>
        </row>
        <row r="461">
          <cell r="B461">
            <v>206.32499999999999</v>
          </cell>
          <cell r="C461">
            <v>194.95</v>
          </cell>
        </row>
        <row r="462">
          <cell r="B462">
            <v>206.35</v>
          </cell>
          <cell r="C462">
            <v>196.1</v>
          </cell>
        </row>
        <row r="463">
          <cell r="B463">
            <v>206.375</v>
          </cell>
          <cell r="C463">
            <v>197.25</v>
          </cell>
        </row>
        <row r="464">
          <cell r="B464">
            <v>206.4</v>
          </cell>
          <cell r="C464">
            <v>198.4</v>
          </cell>
        </row>
        <row r="465">
          <cell r="B465">
            <v>206.42500000000001</v>
          </cell>
          <cell r="C465">
            <v>199.55</v>
          </cell>
        </row>
        <row r="466">
          <cell r="B466">
            <v>206.45</v>
          </cell>
          <cell r="C466">
            <v>200.7</v>
          </cell>
        </row>
        <row r="467">
          <cell r="B467">
            <v>206.47499999999999</v>
          </cell>
          <cell r="C467">
            <v>201.85</v>
          </cell>
        </row>
        <row r="468">
          <cell r="B468">
            <v>206.5</v>
          </cell>
          <cell r="C468">
            <v>203</v>
          </cell>
        </row>
        <row r="469">
          <cell r="B469">
            <v>206.52500000000001</v>
          </cell>
          <cell r="C469">
            <v>204.17500000000001</v>
          </cell>
        </row>
        <row r="470">
          <cell r="B470">
            <v>206.55</v>
          </cell>
          <cell r="C470">
            <v>205.35</v>
          </cell>
        </row>
        <row r="471">
          <cell r="B471">
            <v>206.57499999999999</v>
          </cell>
          <cell r="C471">
            <v>206.52500000000001</v>
          </cell>
        </row>
        <row r="472">
          <cell r="B472">
            <v>206.6</v>
          </cell>
          <cell r="C472">
            <v>207.7</v>
          </cell>
        </row>
        <row r="473">
          <cell r="B473">
            <v>206.625</v>
          </cell>
          <cell r="C473">
            <v>208.875</v>
          </cell>
        </row>
        <row r="474">
          <cell r="B474">
            <v>206.65</v>
          </cell>
          <cell r="C474">
            <v>210.05</v>
          </cell>
        </row>
        <row r="475">
          <cell r="B475">
            <v>206.67500000000001</v>
          </cell>
          <cell r="C475">
            <v>211.22499999999999</v>
          </cell>
        </row>
        <row r="476">
          <cell r="B476">
            <v>206.7</v>
          </cell>
          <cell r="C476">
            <v>212.4</v>
          </cell>
        </row>
        <row r="477">
          <cell r="B477">
            <v>206.72499999999999</v>
          </cell>
          <cell r="C477">
            <v>213.57499999999999</v>
          </cell>
        </row>
        <row r="478">
          <cell r="B478">
            <v>206.75</v>
          </cell>
          <cell r="C478">
            <v>214.75</v>
          </cell>
        </row>
        <row r="479">
          <cell r="B479">
            <v>206.77500000000001</v>
          </cell>
          <cell r="C479">
            <v>215.92500000000001</v>
          </cell>
        </row>
        <row r="480">
          <cell r="B480">
            <v>206.8</v>
          </cell>
          <cell r="C480">
            <v>217.1</v>
          </cell>
        </row>
        <row r="481">
          <cell r="B481">
            <v>206.82499999999999</v>
          </cell>
          <cell r="C481">
            <v>218.27500000000001</v>
          </cell>
        </row>
        <row r="482">
          <cell r="B482">
            <v>206.85</v>
          </cell>
          <cell r="C482">
            <v>219.45</v>
          </cell>
        </row>
        <row r="483">
          <cell r="B483">
            <v>206.875</v>
          </cell>
          <cell r="C483">
            <v>220.625</v>
          </cell>
        </row>
        <row r="484">
          <cell r="B484">
            <v>206.9</v>
          </cell>
          <cell r="C484">
            <v>221.8</v>
          </cell>
        </row>
        <row r="485">
          <cell r="B485">
            <v>206.92500000000001</v>
          </cell>
          <cell r="C485">
            <v>222.97499999999999</v>
          </cell>
        </row>
        <row r="486">
          <cell r="B486">
            <v>206.95</v>
          </cell>
          <cell r="C486">
            <v>224.15</v>
          </cell>
        </row>
        <row r="487">
          <cell r="B487">
            <v>206.97499999999999</v>
          </cell>
          <cell r="C487">
            <v>225.32499999999999</v>
          </cell>
        </row>
        <row r="488">
          <cell r="B488">
            <v>207</v>
          </cell>
          <cell r="C488">
            <v>226.5</v>
          </cell>
        </row>
        <row r="489">
          <cell r="B489">
            <v>207.02500000000001</v>
          </cell>
          <cell r="C489">
            <v>227.8</v>
          </cell>
        </row>
        <row r="490">
          <cell r="B490">
            <v>207.05</v>
          </cell>
          <cell r="C490">
            <v>229.1</v>
          </cell>
        </row>
        <row r="491">
          <cell r="B491">
            <v>207.07499999999999</v>
          </cell>
          <cell r="C491">
            <v>230.4</v>
          </cell>
        </row>
        <row r="492">
          <cell r="B492">
            <v>207.1</v>
          </cell>
          <cell r="C492">
            <v>231.7</v>
          </cell>
        </row>
        <row r="493">
          <cell r="B493">
            <v>207.125</v>
          </cell>
          <cell r="C493">
            <v>233</v>
          </cell>
        </row>
        <row r="494">
          <cell r="B494">
            <v>207.15</v>
          </cell>
          <cell r="C494">
            <v>234.3</v>
          </cell>
        </row>
        <row r="495">
          <cell r="B495">
            <v>207.17500000000001</v>
          </cell>
          <cell r="C495">
            <v>235.6</v>
          </cell>
        </row>
        <row r="496">
          <cell r="B496">
            <v>207.2</v>
          </cell>
          <cell r="C496">
            <v>236.9</v>
          </cell>
        </row>
        <row r="497">
          <cell r="B497">
            <v>207.22499999999999</v>
          </cell>
          <cell r="C497">
            <v>238.2</v>
          </cell>
        </row>
        <row r="498">
          <cell r="B498">
            <v>207.25</v>
          </cell>
          <cell r="C498">
            <v>239.5</v>
          </cell>
        </row>
        <row r="499">
          <cell r="B499">
            <v>207.27500000000001</v>
          </cell>
          <cell r="C499">
            <v>240.8</v>
          </cell>
        </row>
        <row r="500">
          <cell r="B500">
            <v>207.3</v>
          </cell>
          <cell r="C500">
            <v>242.1</v>
          </cell>
        </row>
        <row r="501">
          <cell r="B501">
            <v>207.32499999999999</v>
          </cell>
          <cell r="C501">
            <v>243.4</v>
          </cell>
        </row>
        <row r="502">
          <cell r="B502">
            <v>207.35</v>
          </cell>
          <cell r="C502">
            <v>244.7</v>
          </cell>
        </row>
        <row r="503">
          <cell r="B503">
            <v>207.375</v>
          </cell>
          <cell r="C503">
            <v>246</v>
          </cell>
        </row>
        <row r="504">
          <cell r="B504">
            <v>207.4</v>
          </cell>
          <cell r="C504">
            <v>247.3</v>
          </cell>
        </row>
        <row r="505">
          <cell r="B505">
            <v>207.42500000000001</v>
          </cell>
          <cell r="C505">
            <v>248.6</v>
          </cell>
        </row>
        <row r="506">
          <cell r="B506">
            <v>207.45</v>
          </cell>
          <cell r="C506">
            <v>249.9</v>
          </cell>
        </row>
        <row r="507">
          <cell r="B507">
            <v>207.47499999999999</v>
          </cell>
          <cell r="C507">
            <v>251.2</v>
          </cell>
        </row>
        <row r="508">
          <cell r="B508">
            <v>207.5</v>
          </cell>
          <cell r="C508">
            <v>252.5</v>
          </cell>
        </row>
        <row r="509">
          <cell r="B509">
            <v>207.52500000000001</v>
          </cell>
          <cell r="C509">
            <v>253.92500000000001</v>
          </cell>
        </row>
        <row r="510">
          <cell r="B510">
            <v>207.55</v>
          </cell>
          <cell r="C510">
            <v>255.35</v>
          </cell>
        </row>
        <row r="511">
          <cell r="B511">
            <v>207.57499999999999</v>
          </cell>
          <cell r="C511">
            <v>256.77499999999998</v>
          </cell>
        </row>
        <row r="512">
          <cell r="B512">
            <v>207.6</v>
          </cell>
          <cell r="C512">
            <v>258.2</v>
          </cell>
        </row>
        <row r="513">
          <cell r="B513">
            <v>207.625</v>
          </cell>
          <cell r="C513">
            <v>259.625</v>
          </cell>
        </row>
        <row r="514">
          <cell r="B514">
            <v>207.65</v>
          </cell>
          <cell r="C514">
            <v>261.05</v>
          </cell>
        </row>
        <row r="515">
          <cell r="B515">
            <v>207.67500000000001</v>
          </cell>
          <cell r="C515">
            <v>262.47500000000002</v>
          </cell>
        </row>
        <row r="516">
          <cell r="B516">
            <v>207.7</v>
          </cell>
          <cell r="C516">
            <v>263.89999999999998</v>
          </cell>
        </row>
        <row r="517">
          <cell r="B517">
            <v>207.72499999999999</v>
          </cell>
          <cell r="C517">
            <v>265.32499999999999</v>
          </cell>
        </row>
        <row r="518">
          <cell r="B518">
            <v>207.75</v>
          </cell>
          <cell r="C518">
            <v>266.75</v>
          </cell>
        </row>
        <row r="519">
          <cell r="B519">
            <v>207.77500000000001</v>
          </cell>
          <cell r="C519">
            <v>268.17500000000001</v>
          </cell>
        </row>
        <row r="520">
          <cell r="B520">
            <v>207.8</v>
          </cell>
          <cell r="C520">
            <v>269.60000000000002</v>
          </cell>
        </row>
        <row r="521">
          <cell r="B521">
            <v>207.82499999999999</v>
          </cell>
          <cell r="C521">
            <v>271.02499999999998</v>
          </cell>
        </row>
        <row r="522">
          <cell r="B522">
            <v>207.85</v>
          </cell>
          <cell r="C522">
            <v>272.45</v>
          </cell>
        </row>
        <row r="523">
          <cell r="B523">
            <v>207.875</v>
          </cell>
          <cell r="C523">
            <v>273.875</v>
          </cell>
        </row>
        <row r="524">
          <cell r="B524">
            <v>207.9</v>
          </cell>
          <cell r="C524">
            <v>275.3</v>
          </cell>
        </row>
        <row r="525">
          <cell r="B525">
            <v>207.92500000000001</v>
          </cell>
          <cell r="C525">
            <v>276.72500000000002</v>
          </cell>
        </row>
        <row r="526">
          <cell r="B526">
            <v>207.95</v>
          </cell>
          <cell r="C526">
            <v>278.14999999999998</v>
          </cell>
        </row>
        <row r="527">
          <cell r="B527">
            <v>207.97499999999999</v>
          </cell>
          <cell r="C527">
            <v>279.57499999999999</v>
          </cell>
        </row>
        <row r="528">
          <cell r="B528">
            <v>208</v>
          </cell>
          <cell r="C528">
            <v>281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  <sheetName val="dpc cost"/>
      <sheetName val="SUMMERY"/>
      <sheetName val="A 3_7"/>
      <sheetName val="form_x0000__x0000__x0000__x0000__x0000__x0000__x0000__x0000__x0000__x0000__x0000__x0000__x0000_"/>
      <sheetName val=""/>
      <sheetName val="form?????????????"/>
      <sheetName val="form"/>
      <sheetName val="form__________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5">
          <cell r="G35">
            <v>64254.226096970044</v>
          </cell>
          <cell r="H35">
            <v>59093.238057586968</v>
          </cell>
          <cell r="I35">
            <v>63490.540060935658</v>
          </cell>
        </row>
        <row r="44">
          <cell r="G44">
            <v>24259.407938726315</v>
          </cell>
          <cell r="H44">
            <v>16526.511773419461</v>
          </cell>
          <cell r="I44">
            <v>17654.636270525258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  <sheetName val="Daily_input"/>
      <sheetName val="Daily_report"/>
      <sheetName val="Instruction Sheet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35">
          <cell r="I35">
            <v>63490.540060935658</v>
          </cell>
        </row>
        <row r="44">
          <cell r="I44">
            <v>17654.636270525258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A 3.7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2.6 (Bhu)"/>
      <sheetName val="F1(Bhu)"/>
      <sheetName val="F2.1(Bhu)"/>
      <sheetName val="F2.2(Bhu)"/>
      <sheetName val="F2.3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</sheetNames>
    <sheetDataSet>
      <sheetData sheetId="0" refreshError="1">
        <row r="2">
          <cell r="D2" t="str">
            <v>MAHARASHTRA STATE POWER GENERATION COMPANY LIMITED (MSPGCL)</v>
          </cell>
          <cell r="AT2" t="str">
            <v>MAHARASHTRA STATE POWER GENERATION COMPANY LIMITED (MSPGCL)</v>
          </cell>
        </row>
        <row r="3">
          <cell r="C3" t="str">
            <v>Annual Review and Revenue Requirement Application- Generation</v>
          </cell>
          <cell r="Z3" t="str">
            <v>Annual Review and Revenue Requirement Application- Generation</v>
          </cell>
          <cell r="AS3" t="str">
            <v>Annual Review and Revenue Requirement Application- Generation</v>
          </cell>
        </row>
        <row r="4">
          <cell r="C4" t="str">
            <v>Form 2.6: Planned &amp; Forced Outages</v>
          </cell>
          <cell r="Z4" t="str">
            <v>Form 2.6: Planned &amp; Forced Outages</v>
          </cell>
          <cell r="AS4" t="str">
            <v>Form 2.6: Planned &amp; Forced Outages</v>
          </cell>
        </row>
        <row r="5">
          <cell r="C5" t="str">
            <v>BHUSAWAL THERMAL POWER STATION</v>
          </cell>
          <cell r="Z5" t="str">
            <v>Bhusawal TPS Unit No 2  210  MW set.</v>
          </cell>
          <cell r="AS5" t="str">
            <v>Bhusawal TPS Unit No 3 : 210 MW set.</v>
          </cell>
        </row>
        <row r="7">
          <cell r="B7" t="str">
            <v>S.No.</v>
          </cell>
          <cell r="C7" t="str">
            <v>Particulars</v>
          </cell>
          <cell r="D7" t="str">
            <v xml:space="preserve">           2006 - 07</v>
          </cell>
          <cell r="E7" t="str">
            <v xml:space="preserve">  2007 - 08</v>
          </cell>
          <cell r="J7" t="str">
            <v xml:space="preserve"> 2008 - 09</v>
          </cell>
          <cell r="Y7" t="str">
            <v>S.No.</v>
          </cell>
          <cell r="Z7" t="str">
            <v>Particulars</v>
          </cell>
          <cell r="AA7" t="str">
            <v>2006-07</v>
          </cell>
          <cell r="AB7" t="str">
            <v>2007-08</v>
          </cell>
          <cell r="AE7" t="str">
            <v>2008-09</v>
          </cell>
          <cell r="AR7" t="str">
            <v>S.No.</v>
          </cell>
          <cell r="AS7" t="str">
            <v>Particulars</v>
          </cell>
          <cell r="AT7" t="str">
            <v>2006-07</v>
          </cell>
          <cell r="AU7" t="str">
            <v>2007-08</v>
          </cell>
          <cell r="AX7" t="str">
            <v>2008-09</v>
          </cell>
        </row>
        <row r="8">
          <cell r="D8" t="str">
            <v>April-March      (Audited / Actuals)</v>
          </cell>
          <cell r="E8" t="str">
            <v>Apr-Sep             (Actual)</v>
          </cell>
          <cell r="F8" t="str">
            <v>Oct-Mar          (Estimated)</v>
          </cell>
          <cell r="G8" t="str">
            <v>April - March (Estimated)</v>
          </cell>
          <cell r="H8" t="str">
            <v>Order</v>
          </cell>
          <cell r="I8" t="str">
            <v>Difference</v>
          </cell>
          <cell r="J8" t="str">
            <v>Revised Estimate</v>
          </cell>
          <cell r="AA8" t="str">
            <v>(Actuals/Audited)</v>
          </cell>
          <cell r="AB8" t="str">
            <v>Apr-Sep(Actual)</v>
          </cell>
          <cell r="AC8" t="str">
            <v>Oct-Mar (Estimated)</v>
          </cell>
          <cell r="AD8" t="str">
            <v>April - March</v>
          </cell>
          <cell r="AE8" t="str">
            <v>Revised Estimates</v>
          </cell>
          <cell r="AT8" t="str">
            <v>(Actuals/Audited)</v>
          </cell>
          <cell r="AU8" t="str">
            <v>Apr-Sep(Actual)</v>
          </cell>
          <cell r="AV8" t="str">
            <v>Oct-Mar (Estimated)</v>
          </cell>
          <cell r="AW8" t="str">
            <v>April - March</v>
          </cell>
          <cell r="AX8" t="str">
            <v>Revised Estimates</v>
          </cell>
        </row>
        <row r="9">
          <cell r="D9" t="str">
            <v>(a)</v>
          </cell>
          <cell r="E9" t="str">
            <v>(b)</v>
          </cell>
          <cell r="F9" t="str">
            <v xml:space="preserve">(c) </v>
          </cell>
          <cell r="G9" t="str">
            <v>(d) = (b) + (c)</v>
          </cell>
          <cell r="H9" t="str">
            <v>(e)</v>
          </cell>
          <cell r="I9" t="str">
            <v>(f) = (d) - (e)</v>
          </cell>
          <cell r="J9" t="str">
            <v>(g)</v>
          </cell>
        </row>
        <row r="11">
          <cell r="B11" t="str">
            <v>A.</v>
          </cell>
          <cell r="C11" t="str">
            <v>Planned Outages for each Unit of Station</v>
          </cell>
          <cell r="Y11" t="str">
            <v>A.</v>
          </cell>
          <cell r="Z11" t="str">
            <v>Planned Outages for each Unit of Station</v>
          </cell>
          <cell r="AR11" t="str">
            <v>A.</v>
          </cell>
          <cell r="AS11" t="str">
            <v>Planned Outages for each Unit of Station</v>
          </cell>
        </row>
        <row r="12">
          <cell r="C12" t="str">
            <v>No of days of outage</v>
          </cell>
          <cell r="D12">
            <v>79.385000000000005</v>
          </cell>
          <cell r="E12">
            <v>0.5083333333333333</v>
          </cell>
          <cell r="F12">
            <v>22.5</v>
          </cell>
          <cell r="G12">
            <v>23.008333333333333</v>
          </cell>
          <cell r="J12">
            <v>25</v>
          </cell>
          <cell r="Z12" t="str">
            <v>No of days of outage</v>
          </cell>
          <cell r="AA12">
            <v>24.518750000000001</v>
          </cell>
          <cell r="AB12">
            <v>6.3825000000000003</v>
          </cell>
          <cell r="AC12">
            <v>25</v>
          </cell>
          <cell r="AE12">
            <v>38.6</v>
          </cell>
          <cell r="AS12" t="str">
            <v>No of days of outage</v>
          </cell>
          <cell r="AT12">
            <v>28.09375</v>
          </cell>
          <cell r="AU12">
            <v>6.5045833333333336</v>
          </cell>
          <cell r="AV12">
            <v>25</v>
          </cell>
          <cell r="AW12">
            <v>31.504583333333333</v>
          </cell>
          <cell r="AX12">
            <v>38.6</v>
          </cell>
        </row>
        <row r="13">
          <cell r="C13" t="str">
            <v>Period of Outage</v>
          </cell>
          <cell r="J13" t="str">
            <v>25 days AOH Blr-1 from 16.01.09 to 09.02.09, Blr-II from 22.10.08 to 15.11.08</v>
          </cell>
          <cell r="Z13" t="str">
            <v>Period of Outage</v>
          </cell>
          <cell r="AA13" t="str">
            <v>Detailed period in enlisted in Red Bold Font</v>
          </cell>
          <cell r="AB13" t="str">
            <v xml:space="preserve">Detailed period in enlisted in Red Bold Font </v>
          </cell>
          <cell r="AC13" t="str">
            <v>AOH from 1.12.07 to 25.12.07 for 25 days</v>
          </cell>
          <cell r="AE13" t="str">
            <v>75 days for COH DCS works. From : 26.12.08 to 10.03.09</v>
          </cell>
          <cell r="AS13" t="str">
            <v>Period of Outage</v>
          </cell>
          <cell r="AT13" t="str">
            <v>Detailed period in enlisted in Red Bold Font</v>
          </cell>
          <cell r="AU13" t="str">
            <v>Detailed period in enlisted Red Bold Font</v>
          </cell>
          <cell r="AV13" t="str">
            <v>AOH from 1.02.08 to 25.02.08 for 25 days</v>
          </cell>
          <cell r="AX13" t="str">
            <v xml:space="preserve">25 days for AOH </v>
          </cell>
        </row>
        <row r="14">
          <cell r="C14" t="str">
            <v>Reasons for Outage</v>
          </cell>
          <cell r="D14" t="str">
            <v xml:space="preserve">capital Overhaul for replacemenyt of all Condenser tubes </v>
          </cell>
          <cell r="E14" t="str">
            <v>Details of each Planned outage  is enlisted.in Red Bold Font</v>
          </cell>
          <cell r="F14" t="str">
            <v>AOH of Boiler No II from 26 Sep07 to 20 Oct-07,Blr No II from 1 Nov07 to 25 Nov07.(25 days each)</v>
          </cell>
          <cell r="J14" t="str">
            <v>To carry out AOH of boiler  as validity expires.</v>
          </cell>
          <cell r="Z14" t="str">
            <v>Reasons for Outage</v>
          </cell>
          <cell r="AA14" t="str">
            <v>Details of each Planned outage  is enlisted.in Red Bold Font</v>
          </cell>
          <cell r="AB14" t="str">
            <v>Details of each Planned outage  is enlisted.in Red Bold Font</v>
          </cell>
          <cell r="AC14" t="str">
            <v>To carry out AOH as per schedule. Also Boiler validity expires.</v>
          </cell>
          <cell r="AE14" t="str">
            <v>For DCS &amp; TA set O/H works.</v>
          </cell>
          <cell r="AS14" t="str">
            <v>Reasons for Outage</v>
          </cell>
          <cell r="AT14" t="str">
            <v>Details of each Planned outage  is enlisted.in Red Bold Font</v>
          </cell>
          <cell r="AU14" t="str">
            <v>Details of each Planned outage  is enlisted.in Red Bold Font</v>
          </cell>
          <cell r="AV14" t="str">
            <v>To carry out AOH as per schedule. Also Boiler validity expires.</v>
          </cell>
        </row>
        <row r="16">
          <cell r="B16" t="str">
            <v>B.</v>
          </cell>
          <cell r="C16" t="str">
            <v>Forced Outages for each Unit of Station</v>
          </cell>
          <cell r="Y16" t="str">
            <v>B.</v>
          </cell>
          <cell r="Z16" t="str">
            <v>Forced Outages for each Unit of Station</v>
          </cell>
          <cell r="AR16" t="str">
            <v>B.</v>
          </cell>
          <cell r="AS16" t="str">
            <v>Forced Outages for each Unit of Station</v>
          </cell>
        </row>
        <row r="17">
          <cell r="C17" t="str">
            <v>No of days of outage</v>
          </cell>
          <cell r="D17">
            <v>30.21875</v>
          </cell>
          <cell r="E17">
            <v>9.4733333333333345</v>
          </cell>
          <cell r="F17">
            <v>7.2225000000000001</v>
          </cell>
          <cell r="J17">
            <v>13.6</v>
          </cell>
          <cell r="Z17" t="str">
            <v>No of days of outage</v>
          </cell>
          <cell r="AA17">
            <v>21.855833333333333</v>
          </cell>
          <cell r="AB17">
            <v>19.375833333333333</v>
          </cell>
          <cell r="AC17">
            <v>6.32</v>
          </cell>
          <cell r="AE17">
            <v>12.8</v>
          </cell>
          <cell r="AS17" t="str">
            <v>No of days of outage</v>
          </cell>
          <cell r="AT17">
            <v>22.266666666666666</v>
          </cell>
          <cell r="AU17">
            <v>2.6383333333333332</v>
          </cell>
          <cell r="AV17">
            <v>24.904999999999998</v>
          </cell>
          <cell r="AW17">
            <v>24.904999999999998</v>
          </cell>
        </row>
        <row r="18">
          <cell r="C18" t="str">
            <v>Period of Outage</v>
          </cell>
          <cell r="E18" t="str">
            <v>Details of Forced outages is enlisted.</v>
          </cell>
          <cell r="J18" t="str">
            <v>As per the forced outages.</v>
          </cell>
          <cell r="Z18" t="str">
            <v>Period of Outage</v>
          </cell>
          <cell r="AA18" t="str">
            <v>Detail period of each forced outage  is enlisted.</v>
          </cell>
          <cell r="AB18" t="str">
            <v>Detail period of each forced outage  is enlisted.</v>
          </cell>
          <cell r="AC18" t="str">
            <v>As per the forced outages (if any)</v>
          </cell>
          <cell r="AS18" t="str">
            <v>Period of Outage</v>
          </cell>
          <cell r="AT18" t="str">
            <v>Detail period of each forced outage  is enlisted.</v>
          </cell>
          <cell r="AU18" t="str">
            <v>Detail period of each forced outage  is enlisted.</v>
          </cell>
        </row>
        <row r="19">
          <cell r="C19" t="str">
            <v xml:space="preserve">Reasons for Outage </v>
          </cell>
          <cell r="F19" t="str">
            <v>Forced outages due to Ageing of the plant.</v>
          </cell>
          <cell r="J19" t="str">
            <v>Forced outages due to Ageing of the plant.</v>
          </cell>
          <cell r="Z19" t="str">
            <v xml:space="preserve">Reasons for Outage </v>
          </cell>
          <cell r="AA19" t="str">
            <v>Details of each forced outage  is enlisted.</v>
          </cell>
          <cell r="AB19" t="str">
            <v>Details of each forced outage  is enlisted.</v>
          </cell>
          <cell r="AC19" t="str">
            <v>Forced outages due to Ageing of the plant.</v>
          </cell>
          <cell r="AE19" t="str">
            <v>Forced outages due to Ageing of the plant.</v>
          </cell>
          <cell r="AS19" t="str">
            <v xml:space="preserve">Reasons for Outage </v>
          </cell>
          <cell r="AT19" t="str">
            <v>Details of each forced outage  is enlisted.</v>
          </cell>
          <cell r="AU19" t="str">
            <v>Details of each forced outage  is enlisted.</v>
          </cell>
          <cell r="AV19" t="str">
            <v>Forced outages due to Ageing of the plant.</v>
          </cell>
          <cell r="AX19" t="str">
            <v>Forced outages due to Ageing of the plant.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ice Note"/>
      <sheetName val="F2 (3x660)"/>
      <sheetName val="F5 (3x660)"/>
      <sheetName val="F2"/>
      <sheetName val="F5"/>
      <sheetName val="F2 210 mw"/>
      <sheetName val="F5 210MW"/>
      <sheetName val="GCV data"/>
      <sheetName val="Sep-22 660 mw"/>
      <sheetName val="MOD rate"/>
      <sheetName val="Sep22 210 MW  "/>
      <sheetName val="OIL CALCULATOR"/>
      <sheetName val=" OCM DATA 660"/>
      <sheetName val=" OCM DATA 210"/>
      <sheetName val="F3"/>
      <sheetName val="F12 revised"/>
      <sheetName val="Sheet8"/>
      <sheetName val="MASTER DATA FILE WASH COAL 210"/>
      <sheetName val="MASTER DATA FILE WASH COAL"/>
      <sheetName val="WASH COAL RECEIPT &amp; GCV DATA"/>
      <sheetName val="COAL RECEIPT &amp; GCV DATA"/>
      <sheetName val="F11"/>
      <sheetName val=" RCDF11"/>
      <sheetName val=" 210 WTP GCV CALS "/>
      <sheetName val="660 WTP GCV CALC"/>
      <sheetName val="MASTER DATA FILE RAW COAL"/>
      <sheetName val="MASTER DATA FILE RAW COAL 210"/>
      <sheetName val="OIL"/>
      <sheetName val="ROAD CALCULATION"/>
      <sheetName val="RAW COAL SHEET"/>
      <sheetName val="WASH COAL SHEET"/>
      <sheetName val="IMPORTED COAL SHEET "/>
      <sheetName val="F12"/>
      <sheetName val="MASTER DATA FILE IMP COAL"/>
      <sheetName val="IMP COAL RECEIPT &amp; GCV DATA"/>
      <sheetName val="washe coal data 210m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>
        <row r="2">
          <cell r="A2" t="str">
            <v>RAKE NO</v>
          </cell>
          <cell r="B2" t="str">
            <v>PO NO</v>
          </cell>
          <cell r="C2" t="str">
            <v>RR NO</v>
          </cell>
          <cell r="D2" t="str">
            <v>RR DATE</v>
          </cell>
          <cell r="E2" t="str">
            <v>Month</v>
          </cell>
          <cell r="F2" t="str">
            <v>WAG</v>
          </cell>
          <cell r="G2" t="str">
            <v>COMPANY  NAME</v>
          </cell>
          <cell r="H2" t="str">
            <v>COLLARY  NAME</v>
          </cell>
          <cell r="I2" t="str">
            <v>DIW</v>
          </cell>
          <cell r="J2" t="str">
            <v>GRADE</v>
          </cell>
          <cell r="K2" t="str">
            <v>RR QTY</v>
          </cell>
          <cell r="L2" t="str">
            <v>TPS QTY</v>
          </cell>
          <cell r="M2" t="str">
            <v>TL</v>
          </cell>
          <cell r="N2" t="str">
            <v>TL AMOUNT</v>
          </cell>
          <cell r="O2" t="str">
            <v>BASIC RATE</v>
          </cell>
          <cell r="P2" t="str">
            <v>AMT</v>
          </cell>
          <cell r="Q2" t="str">
            <v>FREIGHT</v>
          </cell>
          <cell r="R2" t="str">
            <v>VALUE</v>
          </cell>
          <cell r="S2" t="str">
            <v>RECEIPT RATE</v>
          </cell>
          <cell r="T2" t="str">
            <v>LE eq</v>
          </cell>
          <cell r="U2" t="str">
            <v>ULE eq SUM</v>
          </cell>
          <cell r="V2" t="str">
            <v>ARB</v>
          </cell>
        </row>
        <row r="3">
          <cell r="A3">
            <v>3</v>
          </cell>
          <cell r="C3">
            <v>452000023</v>
          </cell>
          <cell r="D3" t="str">
            <v>28.09.2022</v>
          </cell>
          <cell r="F3">
            <v>59</v>
          </cell>
          <cell r="G3" t="str">
            <v>WCL</v>
          </cell>
          <cell r="H3" t="str">
            <v>TAE</v>
          </cell>
          <cell r="J3" t="str">
            <v>G12</v>
          </cell>
          <cell r="K3">
            <v>3872.61</v>
          </cell>
          <cell r="L3">
            <v>3905.9</v>
          </cell>
          <cell r="M3">
            <v>-33.289999999999964</v>
          </cell>
          <cell r="N3">
            <v>-172438.7567391645</v>
          </cell>
          <cell r="P3">
            <v>16083583.029818185</v>
          </cell>
          <cell r="Q3">
            <v>2345298</v>
          </cell>
          <cell r="R3">
            <v>20059719.247090913</v>
          </cell>
          <cell r="S3">
            <v>5179.8965677129672</v>
          </cell>
          <cell r="T3">
            <v>3829</v>
          </cell>
          <cell r="V3">
            <v>3702.674692111395</v>
          </cell>
        </row>
        <row r="4">
          <cell r="A4">
            <v>4</v>
          </cell>
          <cell r="C4">
            <v>161000838</v>
          </cell>
          <cell r="D4" t="str">
            <v>30.09.2022</v>
          </cell>
          <cell r="F4">
            <v>55</v>
          </cell>
          <cell r="G4" t="str">
            <v>SECL</v>
          </cell>
          <cell r="H4" t="str">
            <v>PMCJ</v>
          </cell>
          <cell r="J4" t="str">
            <v>G11</v>
          </cell>
          <cell r="K4">
            <v>3738.9</v>
          </cell>
          <cell r="L4">
            <v>3738.9</v>
          </cell>
          <cell r="M4">
            <v>0</v>
          </cell>
          <cell r="N4">
            <v>0</v>
          </cell>
          <cell r="P4">
            <v>8449586.8462499995</v>
          </cell>
          <cell r="Q4">
            <v>4263847</v>
          </cell>
          <cell r="R4">
            <v>14813499.198249999</v>
          </cell>
          <cell r="S4">
            <v>3961.9939549733876</v>
          </cell>
          <cell r="T4">
            <v>3948</v>
          </cell>
          <cell r="V4">
            <v>3777.7334636689475</v>
          </cell>
        </row>
        <row r="5">
          <cell r="A5">
            <v>5</v>
          </cell>
          <cell r="C5">
            <v>462000176</v>
          </cell>
          <cell r="D5" t="str">
            <v>30.09.2022</v>
          </cell>
          <cell r="F5">
            <v>59</v>
          </cell>
          <cell r="G5" t="str">
            <v>WCL</v>
          </cell>
          <cell r="H5" t="str">
            <v>TAE</v>
          </cell>
          <cell r="J5" t="str">
            <v>G12</v>
          </cell>
          <cell r="K5">
            <v>3983.32</v>
          </cell>
          <cell r="L5">
            <v>4072.57</v>
          </cell>
          <cell r="M5">
            <v>-89.25</v>
          </cell>
          <cell r="N5">
            <v>-461623.36745428439</v>
          </cell>
          <cell r="P5">
            <v>16543379.776000002</v>
          </cell>
          <cell r="Q5">
            <v>2381889</v>
          </cell>
          <cell r="R5">
            <v>20602729.322666667</v>
          </cell>
          <cell r="S5">
            <v>5172.2506157342787</v>
          </cell>
          <cell r="T5">
            <v>3829</v>
          </cell>
          <cell r="V5">
            <v>3598.1170016295496</v>
          </cell>
        </row>
        <row r="6">
          <cell r="A6">
            <v>7</v>
          </cell>
          <cell r="C6">
            <v>161000906</v>
          </cell>
          <cell r="D6" t="str">
            <v>30.09.2022</v>
          </cell>
          <cell r="F6">
            <v>59</v>
          </cell>
          <cell r="G6" t="str">
            <v>SECL</v>
          </cell>
          <cell r="H6" t="str">
            <v>PHEC</v>
          </cell>
          <cell r="J6" t="str">
            <v>G11</v>
          </cell>
          <cell r="K6">
            <v>4024.08</v>
          </cell>
          <cell r="L6">
            <v>4219.03</v>
          </cell>
          <cell r="M6">
            <v>-194.94999999999982</v>
          </cell>
          <cell r="N6">
            <v>-747854.47304032638</v>
          </cell>
          <cell r="P6">
            <v>8877321.6839999985</v>
          </cell>
          <cell r="Q6">
            <v>3972430</v>
          </cell>
          <cell r="R6">
            <v>15436913.197599998</v>
          </cell>
          <cell r="S6">
            <v>3836.1347680960612</v>
          </cell>
          <cell r="T6">
            <v>3840</v>
          </cell>
          <cell r="V6">
            <v>3680.0825658251156</v>
          </cell>
        </row>
        <row r="7">
          <cell r="A7">
            <v>8</v>
          </cell>
          <cell r="C7">
            <v>262000540</v>
          </cell>
          <cell r="D7" t="str">
            <v>30.09.2022</v>
          </cell>
          <cell r="F7">
            <v>59</v>
          </cell>
          <cell r="G7" t="str">
            <v>WCL</v>
          </cell>
          <cell r="H7" t="str">
            <v>PRPI</v>
          </cell>
          <cell r="J7" t="str">
            <v>G11</v>
          </cell>
          <cell r="K7">
            <v>3898.51</v>
          </cell>
          <cell r="L7">
            <v>3898.51</v>
          </cell>
          <cell r="M7">
            <v>0</v>
          </cell>
          <cell r="N7">
            <v>0</v>
          </cell>
          <cell r="P7">
            <v>15714939.674823532</v>
          </cell>
          <cell r="Q7">
            <v>2977488</v>
          </cell>
          <cell r="R7">
            <v>20363572.144388236</v>
          </cell>
          <cell r="S7">
            <v>5223.424370948961</v>
          </cell>
          <cell r="T7">
            <v>4015</v>
          </cell>
          <cell r="V7">
            <v>3575.950502539717</v>
          </cell>
        </row>
        <row r="8">
          <cell r="A8">
            <v>9</v>
          </cell>
          <cell r="C8">
            <v>452000024</v>
          </cell>
          <cell r="D8" t="str">
            <v>01.10.2022</v>
          </cell>
          <cell r="F8">
            <v>55</v>
          </cell>
          <cell r="G8" t="str">
            <v>WCL</v>
          </cell>
          <cell r="H8" t="str">
            <v>TAE</v>
          </cell>
          <cell r="J8" t="str">
            <v>G12</v>
          </cell>
          <cell r="K8">
            <v>3802.8</v>
          </cell>
          <cell r="L8">
            <v>3920.51</v>
          </cell>
          <cell r="M8">
            <v>-117.71000000000004</v>
          </cell>
          <cell r="N8">
            <v>-609122.20969081181</v>
          </cell>
          <cell r="P8">
            <v>15793650.67636364</v>
          </cell>
          <cell r="Q8">
            <v>2283526</v>
          </cell>
          <cell r="R8">
            <v>19678616.421818186</v>
          </cell>
          <cell r="S8">
            <v>5174.7702802719532</v>
          </cell>
          <cell r="T8">
            <v>3829</v>
          </cell>
          <cell r="V8">
            <v>3622.1750415973379</v>
          </cell>
        </row>
        <row r="9">
          <cell r="A9">
            <v>11</v>
          </cell>
          <cell r="C9">
            <v>161000178</v>
          </cell>
          <cell r="D9" t="str">
            <v>30.09.2022</v>
          </cell>
          <cell r="F9">
            <v>57</v>
          </cell>
          <cell r="G9" t="str">
            <v>MCL</v>
          </cell>
          <cell r="H9" t="str">
            <v>PGBB</v>
          </cell>
          <cell r="J9" t="str">
            <v>G14</v>
          </cell>
          <cell r="K9">
            <v>3965.15</v>
          </cell>
          <cell r="L9">
            <v>4027</v>
          </cell>
          <cell r="M9">
            <v>-61.849999999999909</v>
          </cell>
          <cell r="N9">
            <v>-276194.97715197742</v>
          </cell>
          <cell r="P9">
            <v>9006968.4671532847</v>
          </cell>
          <cell r="Q9">
            <v>5858386</v>
          </cell>
          <cell r="R9">
            <v>17706621.077674452</v>
          </cell>
          <cell r="S9">
            <v>4465.5614737587357</v>
          </cell>
          <cell r="T9">
            <v>3280</v>
          </cell>
          <cell r="V9">
            <v>3562.3758926639252</v>
          </cell>
        </row>
        <row r="10">
          <cell r="A10">
            <v>12</v>
          </cell>
          <cell r="C10">
            <v>452000025</v>
          </cell>
          <cell r="D10" t="str">
            <v>02.10.2022</v>
          </cell>
          <cell r="F10">
            <v>59</v>
          </cell>
          <cell r="G10" t="str">
            <v>WCL</v>
          </cell>
          <cell r="H10" t="str">
            <v>TAE</v>
          </cell>
          <cell r="J10" t="str">
            <v>G12</v>
          </cell>
          <cell r="K10">
            <v>3939.86</v>
          </cell>
          <cell r="L10">
            <v>4024.98</v>
          </cell>
          <cell r="M10">
            <v>-85.119999999999891</v>
          </cell>
          <cell r="N10">
            <v>-440731.76059967984</v>
          </cell>
          <cell r="P10">
            <v>16362883.284363639</v>
          </cell>
          <cell r="Q10">
            <v>2377646</v>
          </cell>
          <cell r="R10">
            <v>20399687.903151516</v>
          </cell>
          <cell r="S10">
            <v>5177.7697438872228</v>
          </cell>
          <cell r="T10">
            <v>3829</v>
          </cell>
          <cell r="V10">
            <v>3567.7109681639772</v>
          </cell>
        </row>
        <row r="11">
          <cell r="A11">
            <v>14</v>
          </cell>
          <cell r="C11">
            <v>161000179</v>
          </cell>
          <cell r="D11" t="str">
            <v>01.10.2022</v>
          </cell>
          <cell r="F11">
            <v>56</v>
          </cell>
          <cell r="G11" t="str">
            <v>MCL</v>
          </cell>
          <cell r="H11" t="str">
            <v>PGBB</v>
          </cell>
          <cell r="J11" t="str">
            <v>G14</v>
          </cell>
          <cell r="K11">
            <v>3857.44</v>
          </cell>
          <cell r="L11">
            <v>3857.44</v>
          </cell>
          <cell r="M11">
            <v>0</v>
          </cell>
          <cell r="N11">
            <v>0</v>
          </cell>
          <cell r="P11">
            <v>8762301.6642335746</v>
          </cell>
          <cell r="Q11">
            <v>5738252</v>
          </cell>
          <cell r="R11">
            <v>17264639.631747738</v>
          </cell>
          <cell r="S11">
            <v>4475.6728897267976</v>
          </cell>
          <cell r="T11">
            <v>3280</v>
          </cell>
          <cell r="V11">
            <v>3597.5159325720501</v>
          </cell>
        </row>
        <row r="12">
          <cell r="A12">
            <v>15</v>
          </cell>
          <cell r="C12">
            <v>161000907</v>
          </cell>
          <cell r="D12" t="str">
            <v>02.10.2022</v>
          </cell>
          <cell r="F12">
            <v>59</v>
          </cell>
          <cell r="G12" t="str">
            <v>SECL</v>
          </cell>
          <cell r="H12" t="str">
            <v>PHEC</v>
          </cell>
          <cell r="J12" t="str">
            <v>G11</v>
          </cell>
          <cell r="K12">
            <v>4019.68</v>
          </cell>
          <cell r="L12">
            <v>4034.29</v>
          </cell>
          <cell r="M12">
            <v>-14.610000000000127</v>
          </cell>
          <cell r="N12">
            <v>-55968.419013318955</v>
          </cell>
          <cell r="P12">
            <v>8867615.0639999993</v>
          </cell>
          <cell r="Q12">
            <v>3946761</v>
          </cell>
          <cell r="R12">
            <v>15398708.729599997</v>
          </cell>
          <cell r="S12">
            <v>3830.8295012538306</v>
          </cell>
          <cell r="T12">
            <v>3840</v>
          </cell>
          <cell r="V12">
            <v>3586.32981878089</v>
          </cell>
        </row>
        <row r="13">
          <cell r="A13">
            <v>16</v>
          </cell>
          <cell r="C13">
            <v>462000533</v>
          </cell>
          <cell r="D13" t="str">
            <v>03.10.2022</v>
          </cell>
          <cell r="F13">
            <v>58</v>
          </cell>
          <cell r="G13" t="str">
            <v>WCL</v>
          </cell>
          <cell r="H13" t="str">
            <v>WANI</v>
          </cell>
          <cell r="J13" t="str">
            <v>G10</v>
          </cell>
          <cell r="K13">
            <v>3956.76</v>
          </cell>
          <cell r="L13">
            <v>3956.76</v>
          </cell>
          <cell r="M13">
            <v>0</v>
          </cell>
          <cell r="N13">
            <v>0</v>
          </cell>
          <cell r="P13">
            <v>15542461.028000003</v>
          </cell>
          <cell r="Q13">
            <v>2360232</v>
          </cell>
          <cell r="R13">
            <v>19459194.484000005</v>
          </cell>
          <cell r="S13">
            <v>4917.9617879274974</v>
          </cell>
          <cell r="T13">
            <v>3820</v>
          </cell>
          <cell r="V13">
            <v>3638.9674751313287</v>
          </cell>
        </row>
        <row r="14">
          <cell r="A14">
            <v>17</v>
          </cell>
          <cell r="C14">
            <v>461000073</v>
          </cell>
          <cell r="D14" t="str">
            <v>03.10.2022</v>
          </cell>
          <cell r="F14">
            <v>59</v>
          </cell>
          <cell r="G14" t="str">
            <v>SECL</v>
          </cell>
          <cell r="H14" t="str">
            <v>HSLH</v>
          </cell>
          <cell r="J14" t="str">
            <v>G11</v>
          </cell>
          <cell r="K14">
            <v>4119.6000000000004</v>
          </cell>
          <cell r="L14">
            <v>4120.45</v>
          </cell>
          <cell r="M14">
            <v>-0.8499999999994543</v>
          </cell>
          <cell r="N14">
            <v>-3228.3797804499127</v>
          </cell>
          <cell r="P14">
            <v>9309935.5350000001</v>
          </cell>
          <cell r="Q14">
            <v>4022795</v>
          </cell>
          <cell r="R14">
            <v>15646627.463</v>
          </cell>
          <cell r="S14">
            <v>3798.0938593552769</v>
          </cell>
          <cell r="T14">
            <v>4104</v>
          </cell>
          <cell r="V14">
            <v>3833.521266073195</v>
          </cell>
        </row>
        <row r="15">
          <cell r="A15">
            <v>18</v>
          </cell>
          <cell r="C15">
            <v>161000121</v>
          </cell>
          <cell r="D15" t="str">
            <v>01.10.2022</v>
          </cell>
          <cell r="F15">
            <v>59</v>
          </cell>
          <cell r="G15" t="str">
            <v>MCL</v>
          </cell>
          <cell r="H15" t="str">
            <v>PAHD</v>
          </cell>
          <cell r="J15" t="str">
            <v>G14</v>
          </cell>
          <cell r="K15">
            <v>4097.7299999999996</v>
          </cell>
          <cell r="L15">
            <v>4097.7299999999996</v>
          </cell>
          <cell r="M15">
            <v>0</v>
          </cell>
          <cell r="N15">
            <v>0</v>
          </cell>
          <cell r="P15">
            <v>10139638.467153283</v>
          </cell>
          <cell r="Q15">
            <v>5304077</v>
          </cell>
          <cell r="R15">
            <v>18379983.559894014</v>
          </cell>
          <cell r="S15">
            <v>4485.4062029206452</v>
          </cell>
          <cell r="T15">
            <v>3336</v>
          </cell>
          <cell r="V15">
            <v>3565.7789353315579</v>
          </cell>
        </row>
        <row r="16">
          <cell r="A16">
            <v>20</v>
          </cell>
          <cell r="C16">
            <v>161000908</v>
          </cell>
          <cell r="D16" t="str">
            <v>03.10.2022</v>
          </cell>
          <cell r="F16">
            <v>57</v>
          </cell>
          <cell r="G16" t="str">
            <v>SECL</v>
          </cell>
          <cell r="H16" t="str">
            <v>PHEC</v>
          </cell>
          <cell r="J16" t="str">
            <v>G11</v>
          </cell>
          <cell r="K16">
            <v>3890.04</v>
          </cell>
          <cell r="L16">
            <v>3904.3</v>
          </cell>
          <cell r="M16">
            <v>-14.260000000000218</v>
          </cell>
          <cell r="N16">
            <v>-54694.332050696452</v>
          </cell>
          <cell r="P16">
            <v>8581622.7419999987</v>
          </cell>
          <cell r="Q16">
            <v>3837669</v>
          </cell>
          <cell r="R16">
            <v>14920276.258799998</v>
          </cell>
          <cell r="S16">
            <v>3835.5071564302675</v>
          </cell>
          <cell r="T16">
            <v>3840</v>
          </cell>
          <cell r="V16">
            <v>3817.057291666667</v>
          </cell>
        </row>
        <row r="17">
          <cell r="A17">
            <v>21</v>
          </cell>
          <cell r="C17">
            <v>161000122</v>
          </cell>
          <cell r="D17" t="str">
            <v>03.10.2022</v>
          </cell>
          <cell r="F17">
            <v>60</v>
          </cell>
          <cell r="G17" t="str">
            <v>MCL</v>
          </cell>
          <cell r="H17" t="str">
            <v>PAHD</v>
          </cell>
          <cell r="J17" t="str">
            <v>G14</v>
          </cell>
          <cell r="K17">
            <v>4263</v>
          </cell>
          <cell r="L17">
            <v>4310.93</v>
          </cell>
          <cell r="M17">
            <v>-47.930000000000291</v>
          </cell>
          <cell r="N17">
            <v>-216158.18537479965</v>
          </cell>
          <cell r="P17">
            <v>10548591.240875913</v>
          </cell>
          <cell r="Q17">
            <v>5622301</v>
          </cell>
          <cell r="R17">
            <v>19225586.151737228</v>
          </cell>
          <cell r="S17">
            <v>4509.8724259294459</v>
          </cell>
          <cell r="T17">
            <v>3336</v>
          </cell>
          <cell r="V17">
            <v>3675.4771875563065</v>
          </cell>
        </row>
        <row r="18">
          <cell r="A18">
            <v>22</v>
          </cell>
          <cell r="C18">
            <v>262000542</v>
          </cell>
          <cell r="D18" t="str">
            <v>04.10.2022</v>
          </cell>
          <cell r="F18">
            <v>59</v>
          </cell>
          <cell r="G18" t="str">
            <v>WCL</v>
          </cell>
          <cell r="H18" t="str">
            <v>PRPI</v>
          </cell>
          <cell r="J18" t="str">
            <v>G11</v>
          </cell>
          <cell r="K18">
            <v>3997.82</v>
          </cell>
          <cell r="L18">
            <v>3999.94</v>
          </cell>
          <cell r="M18">
            <v>-2.1199999999998909</v>
          </cell>
          <cell r="N18">
            <v>-11049.246731404286</v>
          </cell>
          <cell r="P18">
            <v>16115259.453176474</v>
          </cell>
          <cell r="Q18">
            <v>3007299</v>
          </cell>
          <cell r="R18">
            <v>20836273.381011773</v>
          </cell>
          <cell r="S18">
            <v>5211.908835568328</v>
          </cell>
          <cell r="T18">
            <v>4015</v>
          </cell>
          <cell r="V18">
            <v>3707.8406120853342</v>
          </cell>
        </row>
        <row r="19">
          <cell r="A19">
            <v>23</v>
          </cell>
          <cell r="C19">
            <v>462000177</v>
          </cell>
          <cell r="D19" t="str">
            <v>04.10.2022</v>
          </cell>
          <cell r="F19">
            <v>56</v>
          </cell>
          <cell r="G19" t="str">
            <v>WCL</v>
          </cell>
          <cell r="H19" t="str">
            <v>TAE</v>
          </cell>
          <cell r="J19" t="str">
            <v>G12</v>
          </cell>
          <cell r="K19">
            <v>3640.61</v>
          </cell>
          <cell r="L19">
            <v>3640.61</v>
          </cell>
          <cell r="M19">
            <v>0</v>
          </cell>
          <cell r="N19">
            <v>0</v>
          </cell>
          <cell r="P19">
            <v>15120049.06618182</v>
          </cell>
          <cell r="Q19">
            <v>2273780</v>
          </cell>
          <cell r="R19">
            <v>18926967.162242427</v>
          </cell>
          <cell r="S19">
            <v>5198.8450183464929</v>
          </cell>
          <cell r="T19">
            <v>3829</v>
          </cell>
          <cell r="V19">
            <v>3647.2137685195503</v>
          </cell>
        </row>
        <row r="20">
          <cell r="A20">
            <v>24</v>
          </cell>
          <cell r="C20">
            <v>452000036</v>
          </cell>
          <cell r="D20" t="str">
            <v>04.10.2022</v>
          </cell>
          <cell r="F20">
            <v>59</v>
          </cell>
          <cell r="G20" t="str">
            <v>WCL</v>
          </cell>
          <cell r="H20" t="str">
            <v>WANI</v>
          </cell>
          <cell r="J20" t="str">
            <v>G10</v>
          </cell>
          <cell r="K20">
            <v>3825.12</v>
          </cell>
          <cell r="L20">
            <v>3930.22</v>
          </cell>
          <cell r="M20">
            <v>-105.09999999999991</v>
          </cell>
          <cell r="N20">
            <v>-518539.68783919589</v>
          </cell>
          <cell r="P20">
            <v>15025368.869333332</v>
          </cell>
          <cell r="Q20">
            <v>2342193</v>
          </cell>
          <cell r="R20">
            <v>18872279.074666668</v>
          </cell>
          <cell r="S20">
            <v>4933.774384768757</v>
          </cell>
          <cell r="T20">
            <v>3820</v>
          </cell>
          <cell r="V20">
            <v>3663.9660204991078</v>
          </cell>
        </row>
        <row r="21">
          <cell r="A21">
            <v>26</v>
          </cell>
          <cell r="C21">
            <v>161000842</v>
          </cell>
          <cell r="D21" t="str">
            <v>04.10.2022</v>
          </cell>
          <cell r="F21">
            <v>59</v>
          </cell>
          <cell r="G21" t="str">
            <v>SECL</v>
          </cell>
          <cell r="H21" t="str">
            <v>PMCJ</v>
          </cell>
          <cell r="J21" t="str">
            <v>G11</v>
          </cell>
          <cell r="K21">
            <v>4107.3999999999996</v>
          </cell>
          <cell r="L21">
            <v>4139.93</v>
          </cell>
          <cell r="M21">
            <v>-32.530000000000655</v>
          </cell>
          <cell r="N21">
            <v>-128012.99493409348</v>
          </cell>
          <cell r="P21">
            <v>9282364.6024999991</v>
          </cell>
          <cell r="Q21">
            <v>4574150</v>
          </cell>
          <cell r="R21">
            <v>16163559.034499999</v>
          </cell>
          <cell r="S21">
            <v>3935.2288636363637</v>
          </cell>
          <cell r="T21">
            <v>3948</v>
          </cell>
          <cell r="V21">
            <v>3788.1630873214863</v>
          </cell>
        </row>
        <row r="22">
          <cell r="A22">
            <v>27</v>
          </cell>
          <cell r="C22">
            <v>161000123</v>
          </cell>
          <cell r="D22" t="str">
            <v>04.10.2022</v>
          </cell>
          <cell r="F22">
            <v>57</v>
          </cell>
          <cell r="G22" t="str">
            <v>MCL</v>
          </cell>
          <cell r="H22" t="str">
            <v>PAHD</v>
          </cell>
          <cell r="J22" t="str">
            <v>G14</v>
          </cell>
          <cell r="K22">
            <v>3998.3</v>
          </cell>
          <cell r="L22">
            <v>4016.06</v>
          </cell>
          <cell r="M22">
            <v>-17.759999999999764</v>
          </cell>
          <cell r="N22">
            <v>-79636.843926649904</v>
          </cell>
          <cell r="P22">
            <v>9893603.6496350355</v>
          </cell>
          <cell r="Q22">
            <v>5169979</v>
          </cell>
          <cell r="R22">
            <v>17928603.213509489</v>
          </cell>
          <cell r="S22">
            <v>4484.056527401518</v>
          </cell>
          <cell r="T22">
            <v>3336</v>
          </cell>
          <cell r="V22">
            <v>3819.0341790572975</v>
          </cell>
        </row>
        <row r="23">
          <cell r="A23">
            <v>28</v>
          </cell>
          <cell r="C23">
            <v>462000178</v>
          </cell>
          <cell r="D23" t="str">
            <v>05.10.2022</v>
          </cell>
          <cell r="F23">
            <v>59</v>
          </cell>
          <cell r="G23" t="str">
            <v>WCL</v>
          </cell>
          <cell r="H23" t="str">
            <v>TAE</v>
          </cell>
          <cell r="J23" t="str">
            <v>G12</v>
          </cell>
          <cell r="K23">
            <v>3853.54</v>
          </cell>
          <cell r="L23">
            <v>3853.54</v>
          </cell>
          <cell r="M23">
            <v>0</v>
          </cell>
          <cell r="N23">
            <v>0</v>
          </cell>
          <cell r="P23">
            <v>16004382.199272728</v>
          </cell>
          <cell r="Q23">
            <v>2378753</v>
          </cell>
          <cell r="R23">
            <v>20005942.635030307</v>
          </cell>
          <cell r="S23">
            <v>5191.5751841242873</v>
          </cell>
          <cell r="T23">
            <v>3829</v>
          </cell>
          <cell r="V23">
            <v>3811.969730692188</v>
          </cell>
        </row>
        <row r="24">
          <cell r="A24">
            <v>29</v>
          </cell>
          <cell r="C24">
            <v>462000534</v>
          </cell>
          <cell r="D24" t="str">
            <v>06.10.2022</v>
          </cell>
          <cell r="F24">
            <v>58</v>
          </cell>
          <cell r="G24" t="str">
            <v>WCL</v>
          </cell>
          <cell r="H24" t="str">
            <v>WANI</v>
          </cell>
          <cell r="J24" t="str">
            <v>G10</v>
          </cell>
          <cell r="K24">
            <v>3824.8</v>
          </cell>
          <cell r="L24">
            <v>3967.2</v>
          </cell>
          <cell r="M24">
            <v>-142.39999999999964</v>
          </cell>
          <cell r="N24">
            <v>-703017.43007366941</v>
          </cell>
          <cell r="P24">
            <v>15024111.884444445</v>
          </cell>
          <cell r="Q24">
            <v>2354029</v>
          </cell>
          <cell r="R24">
            <v>18882732.208888888</v>
          </cell>
          <cell r="S24">
            <v>4936.9201550117359</v>
          </cell>
          <cell r="T24">
            <v>3820</v>
          </cell>
          <cell r="V24">
            <v>3803.5110220440883</v>
          </cell>
        </row>
        <row r="25">
          <cell r="A25">
            <v>30</v>
          </cell>
          <cell r="C25">
            <v>161000910</v>
          </cell>
          <cell r="D25" t="str">
            <v>05.10.2022</v>
          </cell>
          <cell r="F25">
            <v>59</v>
          </cell>
          <cell r="G25" t="str">
            <v>SECL</v>
          </cell>
          <cell r="H25" t="str">
            <v>PHEC</v>
          </cell>
          <cell r="J25" t="str">
            <v>G11</v>
          </cell>
          <cell r="K25">
            <v>4066.46</v>
          </cell>
          <cell r="L25">
            <v>4066.46</v>
          </cell>
          <cell r="M25">
            <v>0</v>
          </cell>
          <cell r="N25">
            <v>0</v>
          </cell>
          <cell r="P25">
            <v>8970814.0829999987</v>
          </cell>
          <cell r="Q25">
            <v>3990709</v>
          </cell>
          <cell r="R25">
            <v>15575931.546199998</v>
          </cell>
          <cell r="S25">
            <v>3830.3417582368934</v>
          </cell>
          <cell r="T25">
            <v>3840</v>
          </cell>
          <cell r="V25">
            <v>3831.7337047353763</v>
          </cell>
        </row>
        <row r="26">
          <cell r="A26">
            <v>31</v>
          </cell>
          <cell r="C26">
            <v>161000124</v>
          </cell>
          <cell r="D26" t="str">
            <v>05.10.2022</v>
          </cell>
          <cell r="F26">
            <v>58</v>
          </cell>
          <cell r="G26" t="str">
            <v>MCL</v>
          </cell>
          <cell r="H26" t="str">
            <v>PAHD</v>
          </cell>
          <cell r="J26" t="str">
            <v>G14</v>
          </cell>
          <cell r="K26">
            <v>4074.3</v>
          </cell>
          <cell r="L26">
            <v>4074.3</v>
          </cell>
          <cell r="M26">
            <v>0</v>
          </cell>
          <cell r="N26">
            <v>0</v>
          </cell>
          <cell r="P26">
            <v>10081662.043795619</v>
          </cell>
          <cell r="Q26">
            <v>5261526</v>
          </cell>
          <cell r="R26">
            <v>18262667.143261313</v>
          </cell>
          <cell r="S26">
            <v>4482.4060926444572</v>
          </cell>
          <cell r="T26">
            <v>3336</v>
          </cell>
          <cell r="V26">
            <v>3824.988530294042</v>
          </cell>
        </row>
        <row r="27">
          <cell r="A27">
            <v>33</v>
          </cell>
          <cell r="C27">
            <v>462000179</v>
          </cell>
          <cell r="D27" t="str">
            <v>06.10.2022</v>
          </cell>
          <cell r="F27">
            <v>59</v>
          </cell>
          <cell r="G27" t="str">
            <v>WCL</v>
          </cell>
          <cell r="H27" t="str">
            <v>TAE</v>
          </cell>
          <cell r="J27" t="str">
            <v>G12</v>
          </cell>
          <cell r="K27">
            <v>3898.23</v>
          </cell>
          <cell r="L27">
            <v>4039.73</v>
          </cell>
          <cell r="M27">
            <v>-141.5</v>
          </cell>
          <cell r="N27">
            <v>-733130.00480336894</v>
          </cell>
          <cell r="P27">
            <v>16189987.082181819</v>
          </cell>
          <cell r="Q27">
            <v>2365625</v>
          </cell>
          <cell r="R27">
            <v>20197239.424909092</v>
          </cell>
          <cell r="S27">
            <v>5181.1307759955398</v>
          </cell>
          <cell r="T27">
            <v>3829</v>
          </cell>
          <cell r="V27">
            <v>3767.8025421871571</v>
          </cell>
        </row>
        <row r="28">
          <cell r="A28">
            <v>34</v>
          </cell>
          <cell r="C28">
            <v>262000543</v>
          </cell>
          <cell r="D28" t="str">
            <v>07.10.2022</v>
          </cell>
          <cell r="F28">
            <v>59</v>
          </cell>
          <cell r="G28" t="str">
            <v>WCL</v>
          </cell>
          <cell r="H28" t="str">
            <v>PRPI</v>
          </cell>
          <cell r="J28" t="str">
            <v>G11</v>
          </cell>
          <cell r="K28">
            <v>3891</v>
          </cell>
          <cell r="L28">
            <v>3891</v>
          </cell>
          <cell r="M28">
            <v>0</v>
          </cell>
          <cell r="N28">
            <v>0</v>
          </cell>
          <cell r="P28">
            <v>15684666.77647059</v>
          </cell>
          <cell r="Q28">
            <v>2992022</v>
          </cell>
          <cell r="R28">
            <v>20344613.991764709</v>
          </cell>
          <cell r="S28">
            <v>5228.6337681225159</v>
          </cell>
          <cell r="T28">
            <v>4015</v>
          </cell>
          <cell r="V28">
            <v>4049.3289516924092</v>
          </cell>
        </row>
        <row r="29">
          <cell r="A29">
            <v>35</v>
          </cell>
          <cell r="C29">
            <v>161000911</v>
          </cell>
          <cell r="D29" t="str">
            <v>06.10.2022</v>
          </cell>
          <cell r="F29">
            <v>59</v>
          </cell>
          <cell r="G29" t="str">
            <v>SECL</v>
          </cell>
          <cell r="H29" t="str">
            <v>PHEC</v>
          </cell>
          <cell r="J29" t="str">
            <v>G11</v>
          </cell>
          <cell r="K29">
            <v>4088.75</v>
          </cell>
          <cell r="L29">
            <v>4088.75</v>
          </cell>
          <cell r="M29">
            <v>0</v>
          </cell>
          <cell r="N29">
            <v>0</v>
          </cell>
          <cell r="P29">
            <v>9019986.9375</v>
          </cell>
          <cell r="Q29">
            <v>4019878</v>
          </cell>
          <cell r="R29">
            <v>15668604.0875</v>
          </cell>
          <cell r="S29">
            <v>3832.1257321919902</v>
          </cell>
          <cell r="T29">
            <v>3840</v>
          </cell>
          <cell r="V29">
            <v>3750.4961748633878</v>
          </cell>
        </row>
        <row r="30">
          <cell r="A30">
            <v>37</v>
          </cell>
          <cell r="C30">
            <v>161000912</v>
          </cell>
          <cell r="D30" t="str">
            <v>07.10.2022</v>
          </cell>
          <cell r="F30">
            <v>57</v>
          </cell>
          <cell r="G30" t="str">
            <v>SECL</v>
          </cell>
          <cell r="H30" t="str">
            <v>PHEC</v>
          </cell>
          <cell r="J30" t="str">
            <v>G11</v>
          </cell>
          <cell r="K30">
            <v>3888.85</v>
          </cell>
          <cell r="L30">
            <v>3888.85</v>
          </cell>
          <cell r="M30">
            <v>0</v>
          </cell>
          <cell r="N30">
            <v>0</v>
          </cell>
          <cell r="P30">
            <v>8578997.5425000004</v>
          </cell>
          <cell r="Q30">
            <v>3820945</v>
          </cell>
          <cell r="R30">
            <v>14900161.9845</v>
          </cell>
          <cell r="S30">
            <v>3831.5085396711111</v>
          </cell>
          <cell r="T30">
            <v>3840</v>
          </cell>
          <cell r="V30">
            <v>3771.9783819194236</v>
          </cell>
        </row>
        <row r="31">
          <cell r="A31">
            <v>38</v>
          </cell>
          <cell r="C31">
            <v>462000180</v>
          </cell>
          <cell r="D31" t="str">
            <v>07.10.2022</v>
          </cell>
          <cell r="F31">
            <v>59</v>
          </cell>
          <cell r="G31" t="str">
            <v>WCL</v>
          </cell>
          <cell r="H31" t="str">
            <v>TAE</v>
          </cell>
          <cell r="J31" t="str">
            <v>G12</v>
          </cell>
          <cell r="K31">
            <v>3877.4</v>
          </cell>
          <cell r="L31">
            <v>3877.4</v>
          </cell>
          <cell r="M31">
            <v>0</v>
          </cell>
          <cell r="N31">
            <v>0</v>
          </cell>
          <cell r="P31">
            <v>16103476.683636365</v>
          </cell>
          <cell r="Q31">
            <v>2377980</v>
          </cell>
          <cell r="R31">
            <v>20114312.071515154</v>
          </cell>
          <cell r="S31">
            <v>5187.5772609261758</v>
          </cell>
          <cell r="T31">
            <v>3829</v>
          </cell>
          <cell r="V31">
            <v>3726.1439697133587</v>
          </cell>
        </row>
        <row r="32">
          <cell r="A32">
            <v>39</v>
          </cell>
          <cell r="C32">
            <v>442000006</v>
          </cell>
          <cell r="D32" t="str">
            <v>08.10.2022</v>
          </cell>
          <cell r="F32">
            <v>58</v>
          </cell>
          <cell r="G32" t="str">
            <v>WCL</v>
          </cell>
          <cell r="H32" t="str">
            <v>WANI</v>
          </cell>
          <cell r="J32" t="str">
            <v>G10</v>
          </cell>
          <cell r="K32">
            <v>3741.83</v>
          </cell>
          <cell r="L32">
            <v>3748.29</v>
          </cell>
          <cell r="M32">
            <v>-6.4600000000000364</v>
          </cell>
          <cell r="N32">
            <v>-31920.603712015716</v>
          </cell>
          <cell r="P32">
            <v>14698199.271222221</v>
          </cell>
          <cell r="Q32">
            <v>2319240</v>
          </cell>
          <cell r="R32">
            <v>18489392.041444439</v>
          </cell>
          <cell r="S32">
            <v>4941.2699244606092</v>
          </cell>
          <cell r="T32">
            <v>3820</v>
          </cell>
          <cell r="V32">
            <v>3688.7381260794477</v>
          </cell>
        </row>
        <row r="33">
          <cell r="A33">
            <v>40</v>
          </cell>
          <cell r="C33">
            <v>161000914</v>
          </cell>
          <cell r="D33" t="str">
            <v>08.10.2022</v>
          </cell>
          <cell r="F33">
            <v>59</v>
          </cell>
          <cell r="G33" t="str">
            <v>SECL</v>
          </cell>
          <cell r="H33" t="str">
            <v>PHEC</v>
          </cell>
          <cell r="J33" t="str">
            <v>G11</v>
          </cell>
          <cell r="K33">
            <v>4037.44</v>
          </cell>
          <cell r="L33">
            <v>4040.43</v>
          </cell>
          <cell r="M33">
            <v>-2.9899999999997817</v>
          </cell>
          <cell r="N33">
            <v>-11469.204247252866</v>
          </cell>
          <cell r="P33">
            <v>8906794.5120000001</v>
          </cell>
          <cell r="Q33">
            <v>3984486</v>
          </cell>
          <cell r="R33">
            <v>15487031.436799999</v>
          </cell>
          <cell r="S33">
            <v>3835.8542632955532</v>
          </cell>
          <cell r="T33">
            <v>3840</v>
          </cell>
          <cell r="V33">
            <v>3734.0231126471544</v>
          </cell>
        </row>
        <row r="34">
          <cell r="A34">
            <v>41</v>
          </cell>
          <cell r="C34">
            <v>161000913</v>
          </cell>
          <cell r="D34" t="str">
            <v>08.10.2022</v>
          </cell>
          <cell r="F34">
            <v>56</v>
          </cell>
          <cell r="G34" t="str">
            <v>SECL</v>
          </cell>
          <cell r="H34" t="str">
            <v>PHEC</v>
          </cell>
          <cell r="J34" t="str">
            <v>G11</v>
          </cell>
          <cell r="K34">
            <v>3779.09</v>
          </cell>
          <cell r="L34">
            <v>3779.09</v>
          </cell>
          <cell r="M34">
            <v>0</v>
          </cell>
          <cell r="N34">
            <v>0</v>
          </cell>
          <cell r="P34">
            <v>8336861.4945</v>
          </cell>
          <cell r="Q34">
            <v>3762801</v>
          </cell>
          <cell r="R34">
            <v>14529315.0373</v>
          </cell>
          <cell r="S34">
            <v>3844.6597030766666</v>
          </cell>
          <cell r="T34">
            <v>3840</v>
          </cell>
          <cell r="V34">
            <v>3668.0504582210242</v>
          </cell>
        </row>
        <row r="35">
          <cell r="A35">
            <v>42</v>
          </cell>
          <cell r="C35">
            <v>452000026</v>
          </cell>
          <cell r="D35" t="str">
            <v>08.10.2022</v>
          </cell>
          <cell r="F35">
            <v>51</v>
          </cell>
          <cell r="G35" t="str">
            <v>WCL</v>
          </cell>
          <cell r="H35" t="str">
            <v>TAE</v>
          </cell>
          <cell r="J35" t="str">
            <v>G12</v>
          </cell>
          <cell r="K35">
            <v>3450.83</v>
          </cell>
          <cell r="L35">
            <v>3480.3</v>
          </cell>
          <cell r="M35">
            <v>-29.470000000000255</v>
          </cell>
          <cell r="N35">
            <v>-152758.4459499756</v>
          </cell>
          <cell r="P35">
            <v>14331861.671272729</v>
          </cell>
          <cell r="Q35">
            <v>2102380</v>
          </cell>
          <cell r="R35">
            <v>17887459.383696973</v>
          </cell>
          <cell r="S35">
            <v>5183.5237852044211</v>
          </cell>
          <cell r="T35">
            <v>3829</v>
          </cell>
          <cell r="V35">
            <v>3669.4740804474072</v>
          </cell>
        </row>
        <row r="36">
          <cell r="A36">
            <v>43</v>
          </cell>
          <cell r="C36">
            <v>262000544</v>
          </cell>
          <cell r="D36" t="str">
            <v>08.10.2022</v>
          </cell>
          <cell r="F36">
            <v>58</v>
          </cell>
          <cell r="G36" t="str">
            <v>WCL</v>
          </cell>
          <cell r="H36" t="str">
            <v>PRPI</v>
          </cell>
          <cell r="J36" t="str">
            <v>G11</v>
          </cell>
          <cell r="K36">
            <v>3970.91</v>
          </cell>
          <cell r="L36">
            <v>3970.91</v>
          </cell>
          <cell r="M36">
            <v>0</v>
          </cell>
          <cell r="N36">
            <v>0</v>
          </cell>
          <cell r="P36">
            <v>16006784.926588237</v>
          </cell>
          <cell r="Q36">
            <v>2991291</v>
          </cell>
          <cell r="R36">
            <v>20700255.550505884</v>
          </cell>
          <cell r="S36">
            <v>5212.975250133064</v>
          </cell>
          <cell r="T36">
            <v>4015</v>
          </cell>
          <cell r="V36">
            <v>4045.9210811984367</v>
          </cell>
        </row>
        <row r="37">
          <cell r="A37">
            <v>44</v>
          </cell>
          <cell r="C37">
            <v>161000843</v>
          </cell>
          <cell r="D37" t="str">
            <v>08.10.2022</v>
          </cell>
          <cell r="F37">
            <v>58</v>
          </cell>
          <cell r="G37" t="str">
            <v>SECL</v>
          </cell>
          <cell r="H37" t="str">
            <v>PMCJ</v>
          </cell>
          <cell r="J37" t="str">
            <v>G11</v>
          </cell>
          <cell r="K37">
            <v>4027.6</v>
          </cell>
          <cell r="L37">
            <v>4047.03</v>
          </cell>
          <cell r="M37">
            <v>-19.430000000000291</v>
          </cell>
          <cell r="N37">
            <v>-76514.105739595441</v>
          </cell>
          <cell r="P37">
            <v>9102023.5850000009</v>
          </cell>
          <cell r="Q37">
            <v>4496187</v>
          </cell>
          <cell r="R37">
            <v>15860432.953</v>
          </cell>
          <cell r="S37">
            <v>3937.9364765617242</v>
          </cell>
          <cell r="T37">
            <v>3948</v>
          </cell>
          <cell r="V37">
            <v>3737.5437833133901</v>
          </cell>
        </row>
        <row r="38">
          <cell r="A38">
            <v>45</v>
          </cell>
          <cell r="C38">
            <v>462000535</v>
          </cell>
          <cell r="D38" t="str">
            <v>09.10.2022</v>
          </cell>
          <cell r="F38">
            <v>59</v>
          </cell>
          <cell r="G38" t="str">
            <v>WCL</v>
          </cell>
          <cell r="H38" t="str">
            <v>WANI</v>
          </cell>
          <cell r="J38" t="str">
            <v>G10</v>
          </cell>
          <cell r="K38">
            <v>3763.8</v>
          </cell>
          <cell r="L38">
            <v>3909.1</v>
          </cell>
          <cell r="M38">
            <v>-145.29999999999973</v>
          </cell>
          <cell r="N38">
            <v>-720350.6892039947</v>
          </cell>
          <cell r="P38">
            <v>14784499.140000001</v>
          </cell>
          <cell r="Q38">
            <v>2394616</v>
          </cell>
          <cell r="R38">
            <v>18659710.420000002</v>
          </cell>
          <cell r="S38">
            <v>4957.6785217067863</v>
          </cell>
          <cell r="T38">
            <v>3820</v>
          </cell>
          <cell r="V38">
            <v>3932.561041779707</v>
          </cell>
        </row>
        <row r="39">
          <cell r="A39">
            <v>47</v>
          </cell>
          <cell r="C39">
            <v>161000915</v>
          </cell>
          <cell r="D39" t="str">
            <v>08.10.2022</v>
          </cell>
          <cell r="F39">
            <v>58</v>
          </cell>
          <cell r="G39" t="str">
            <v>SECL</v>
          </cell>
          <cell r="H39" t="str">
            <v>PHEC</v>
          </cell>
          <cell r="J39" t="str">
            <v>G11</v>
          </cell>
          <cell r="K39">
            <v>3962.83</v>
          </cell>
          <cell r="L39">
            <v>4028.4</v>
          </cell>
          <cell r="M39">
            <v>-65.570000000000164</v>
          </cell>
          <cell r="N39">
            <v>-251335.64081956819</v>
          </cell>
          <cell r="P39">
            <v>8742201.1214999985</v>
          </cell>
          <cell r="Q39">
            <v>3899896</v>
          </cell>
          <cell r="R39">
            <v>15189879.785099998</v>
          </cell>
          <cell r="S39">
            <v>3833.0889251115991</v>
          </cell>
          <cell r="T39">
            <v>3840</v>
          </cell>
          <cell r="V39">
            <v>3797.1332754504015</v>
          </cell>
        </row>
        <row r="40">
          <cell r="A40">
            <v>48</v>
          </cell>
          <cell r="C40">
            <v>161000844</v>
          </cell>
          <cell r="D40" t="str">
            <v>09.10.2022</v>
          </cell>
          <cell r="F40">
            <v>59</v>
          </cell>
          <cell r="G40" t="str">
            <v>SECL</v>
          </cell>
          <cell r="H40" t="str">
            <v>PMCJ</v>
          </cell>
          <cell r="J40" t="str">
            <v>G11</v>
          </cell>
          <cell r="K40">
            <v>4017.9</v>
          </cell>
          <cell r="L40">
            <v>4017.9</v>
          </cell>
          <cell r="M40">
            <v>0</v>
          </cell>
          <cell r="N40">
            <v>0</v>
          </cell>
          <cell r="P40">
            <v>9080102.4337499999</v>
          </cell>
          <cell r="Q40">
            <v>4536940</v>
          </cell>
          <cell r="R40">
            <v>15873816.50575</v>
          </cell>
          <cell r="S40">
            <v>3950.7744109485056</v>
          </cell>
          <cell r="T40">
            <v>3948</v>
          </cell>
          <cell r="V40">
            <v>3936.7744736270888</v>
          </cell>
        </row>
        <row r="41">
          <cell r="A41">
            <v>49</v>
          </cell>
          <cell r="C41">
            <v>452000027</v>
          </cell>
          <cell r="D41" t="str">
            <v>10.10.2022</v>
          </cell>
          <cell r="F41">
            <v>58</v>
          </cell>
          <cell r="G41" t="str">
            <v>WCL</v>
          </cell>
          <cell r="H41" t="str">
            <v>TAE</v>
          </cell>
          <cell r="J41" t="str">
            <v>G12</v>
          </cell>
          <cell r="K41">
            <v>3892.93</v>
          </cell>
          <cell r="L41">
            <v>3974.79</v>
          </cell>
          <cell r="M41">
            <v>-81.860000000000127</v>
          </cell>
          <cell r="N41">
            <v>-423600.03452599118</v>
          </cell>
          <cell r="P41">
            <v>16167975.314909093</v>
          </cell>
          <cell r="Q41">
            <v>2337331</v>
          </cell>
          <cell r="R41">
            <v>20144701.715212122</v>
          </cell>
          <cell r="S41">
            <v>5174.688914317011</v>
          </cell>
          <cell r="T41">
            <v>3197</v>
          </cell>
          <cell r="V41">
            <v>3871.0939019001326</v>
          </cell>
        </row>
        <row r="42">
          <cell r="A42">
            <v>50</v>
          </cell>
          <cell r="C42">
            <v>161000916</v>
          </cell>
          <cell r="D42" t="str">
            <v>09.10.2022</v>
          </cell>
          <cell r="F42">
            <v>58</v>
          </cell>
          <cell r="G42" t="str">
            <v>SECL</v>
          </cell>
          <cell r="H42" t="str">
            <v>PHEC</v>
          </cell>
          <cell r="J42" t="str">
            <v>G11</v>
          </cell>
          <cell r="K42">
            <v>4009.6</v>
          </cell>
          <cell r="L42">
            <v>4054.35</v>
          </cell>
          <cell r="M42">
            <v>-44.75</v>
          </cell>
          <cell r="N42">
            <v>-171548.75125</v>
          </cell>
          <cell r="P42">
            <v>8845378.0800000001</v>
          </cell>
          <cell r="Q42">
            <v>3947538</v>
          </cell>
          <cell r="R42">
            <v>15370768.112</v>
          </cell>
          <cell r="S42">
            <v>3833.4916480446927</v>
          </cell>
          <cell r="T42">
            <v>3490</v>
          </cell>
          <cell r="V42">
            <v>3762.5201520912547</v>
          </cell>
        </row>
        <row r="43">
          <cell r="A43">
            <v>51</v>
          </cell>
          <cell r="C43">
            <v>262000545</v>
          </cell>
          <cell r="D43" t="str">
            <v>10.10.2022</v>
          </cell>
          <cell r="F43">
            <v>59</v>
          </cell>
          <cell r="G43" t="str">
            <v>WCL</v>
          </cell>
          <cell r="H43" t="str">
            <v>PRPI</v>
          </cell>
          <cell r="J43" t="str">
            <v>G11</v>
          </cell>
          <cell r="K43">
            <v>3775.47</v>
          </cell>
          <cell r="L43">
            <v>3782.44</v>
          </cell>
          <cell r="M43">
            <v>-6.9700000000002547</v>
          </cell>
          <cell r="N43">
            <v>-36550.412608614832</v>
          </cell>
          <cell r="P43">
            <v>15218963.987294119</v>
          </cell>
          <cell r="Q43">
            <v>2961054</v>
          </cell>
          <cell r="R43">
            <v>19798419.84095294</v>
          </cell>
          <cell r="S43">
            <v>5243.9616368168572</v>
          </cell>
          <cell r="T43">
            <v>4015</v>
          </cell>
          <cell r="V43">
            <v>4004.1548960138648</v>
          </cell>
        </row>
        <row r="44">
          <cell r="A44">
            <v>52</v>
          </cell>
          <cell r="C44">
            <v>461000074</v>
          </cell>
          <cell r="D44" t="str">
            <v>08.10.2022</v>
          </cell>
          <cell r="F44">
            <v>60</v>
          </cell>
          <cell r="G44" t="str">
            <v>SECL</v>
          </cell>
          <cell r="H44" t="str">
            <v>HSLH</v>
          </cell>
          <cell r="J44" t="str">
            <v>G11</v>
          </cell>
          <cell r="K44">
            <v>4085.4</v>
          </cell>
          <cell r="L44">
            <v>4085.4</v>
          </cell>
          <cell r="M44">
            <v>0</v>
          </cell>
          <cell r="N44">
            <v>0</v>
          </cell>
          <cell r="P44">
            <v>9232646.5274999999</v>
          </cell>
          <cell r="Q44">
            <v>4091828</v>
          </cell>
          <cell r="R44">
            <v>15619161.999500001</v>
          </cell>
          <cell r="S44">
            <v>3823.165907744652</v>
          </cell>
          <cell r="T44">
            <v>4116</v>
          </cell>
          <cell r="V44">
            <v>3747.2021230502605</v>
          </cell>
        </row>
        <row r="45">
          <cell r="A45">
            <v>53</v>
          </cell>
          <cell r="C45">
            <v>462000536</v>
          </cell>
          <cell r="D45" t="str">
            <v>11.10.2022</v>
          </cell>
          <cell r="F45">
            <v>57</v>
          </cell>
          <cell r="G45" t="str">
            <v>WCL</v>
          </cell>
          <cell r="H45" t="str">
            <v>WANI</v>
          </cell>
          <cell r="J45" t="str">
            <v>G10</v>
          </cell>
          <cell r="K45">
            <v>3754.54</v>
          </cell>
          <cell r="L45">
            <v>3754.54</v>
          </cell>
          <cell r="M45">
            <v>0</v>
          </cell>
          <cell r="N45">
            <v>0</v>
          </cell>
          <cell r="P45">
            <v>14748125.139777776</v>
          </cell>
          <cell r="Q45">
            <v>2280816</v>
          </cell>
          <cell r="R45">
            <v>18505893.741555553</v>
          </cell>
          <cell r="S45">
            <v>4928.9376971760994</v>
          </cell>
          <cell r="T45">
            <v>3420</v>
          </cell>
          <cell r="V45">
            <v>3898.4111916874122</v>
          </cell>
        </row>
        <row r="46">
          <cell r="A46">
            <v>54</v>
          </cell>
          <cell r="C46">
            <v>452000028</v>
          </cell>
          <cell r="D46" t="str">
            <v>11.10.2022</v>
          </cell>
          <cell r="F46">
            <v>58</v>
          </cell>
          <cell r="G46" t="str">
            <v>WCL</v>
          </cell>
          <cell r="H46" t="str">
            <v>TAE</v>
          </cell>
          <cell r="J46" t="str">
            <v>G12</v>
          </cell>
          <cell r="K46">
            <v>3867.25</v>
          </cell>
          <cell r="L46">
            <v>3867.25</v>
          </cell>
          <cell r="M46">
            <v>0</v>
          </cell>
          <cell r="N46">
            <v>0</v>
          </cell>
          <cell r="P46">
            <v>16061322.072727274</v>
          </cell>
          <cell r="Q46">
            <v>2355881</v>
          </cell>
          <cell r="R46">
            <v>20045784.080303032</v>
          </cell>
          <cell r="S46">
            <v>5183.4725141387371</v>
          </cell>
          <cell r="T46">
            <v>3197</v>
          </cell>
          <cell r="V46">
            <v>3833.9281871088174</v>
          </cell>
        </row>
        <row r="47">
          <cell r="A47">
            <v>55</v>
          </cell>
          <cell r="C47">
            <v>161000920</v>
          </cell>
          <cell r="D47" t="str">
            <v>10.10.2022</v>
          </cell>
          <cell r="F47">
            <v>60</v>
          </cell>
          <cell r="G47" t="str">
            <v>SECL</v>
          </cell>
          <cell r="H47" t="str">
            <v>PHEC</v>
          </cell>
          <cell r="J47" t="str">
            <v>G11</v>
          </cell>
          <cell r="K47">
            <v>4093.46</v>
          </cell>
          <cell r="L47">
            <v>4096.42</v>
          </cell>
          <cell r="M47">
            <v>-2.9600000000000364</v>
          </cell>
          <cell r="N47">
            <v>-11350.008183578821</v>
          </cell>
          <cell r="P47">
            <v>9030377.4329999983</v>
          </cell>
          <cell r="Q47">
            <v>4034073</v>
          </cell>
          <cell r="R47">
            <v>15696217.736199997</v>
          </cell>
          <cell r="S47">
            <v>3834.462224181987</v>
          </cell>
          <cell r="T47">
            <v>3490</v>
          </cell>
          <cell r="V47">
            <v>3902.3260246804757</v>
          </cell>
        </row>
        <row r="48">
          <cell r="A48">
            <v>56</v>
          </cell>
          <cell r="C48">
            <v>161000918</v>
          </cell>
          <cell r="D48" t="str">
            <v>10.10.2022</v>
          </cell>
          <cell r="F48">
            <v>57</v>
          </cell>
          <cell r="G48" t="str">
            <v>SECL</v>
          </cell>
          <cell r="H48" t="str">
            <v>PHEC</v>
          </cell>
          <cell r="J48" t="str">
            <v>G11</v>
          </cell>
          <cell r="K48">
            <v>3882.81</v>
          </cell>
          <cell r="L48">
            <v>3908.12</v>
          </cell>
          <cell r="M48">
            <v>-25.309999999999945</v>
          </cell>
          <cell r="N48">
            <v>-97059.801086395208</v>
          </cell>
          <cell r="P48">
            <v>8565673.0004999992</v>
          </cell>
          <cell r="Q48">
            <v>3827946</v>
          </cell>
          <cell r="R48">
            <v>14889955.205699999</v>
          </cell>
          <cell r="S48">
            <v>3834.8400271195342</v>
          </cell>
          <cell r="T48">
            <v>3490</v>
          </cell>
          <cell r="V48">
            <v>3929.3599956469693</v>
          </cell>
        </row>
        <row r="49">
          <cell r="A49">
            <v>58</v>
          </cell>
          <cell r="C49">
            <v>161000919</v>
          </cell>
          <cell r="D49" t="str">
            <v>10.10.2022</v>
          </cell>
          <cell r="F49">
            <v>59</v>
          </cell>
          <cell r="G49" t="str">
            <v>SECL</v>
          </cell>
          <cell r="H49" t="str">
            <v>PHEC</v>
          </cell>
          <cell r="J49" t="str">
            <v>G11</v>
          </cell>
          <cell r="K49">
            <v>4047.78</v>
          </cell>
          <cell r="L49">
            <v>4059.5</v>
          </cell>
          <cell r="M49">
            <v>-11.7199999999998</v>
          </cell>
          <cell r="N49">
            <v>-44938.490920689583</v>
          </cell>
          <cell r="P49">
            <v>8929605.0690000001</v>
          </cell>
          <cell r="Q49">
            <v>3988570</v>
          </cell>
          <cell r="R49">
            <v>15520573.786600001</v>
          </cell>
          <cell r="S49">
            <v>3834.3422287278458</v>
          </cell>
          <cell r="T49">
            <v>3490</v>
          </cell>
          <cell r="V49">
            <v>3865.8349419802626</v>
          </cell>
        </row>
        <row r="50">
          <cell r="A50">
            <v>59</v>
          </cell>
          <cell r="C50">
            <v>452000029</v>
          </cell>
          <cell r="D50" t="str">
            <v>11.10.2022</v>
          </cell>
          <cell r="F50">
            <v>57</v>
          </cell>
          <cell r="G50" t="str">
            <v>WCL</v>
          </cell>
          <cell r="H50" t="str">
            <v>TAE</v>
          </cell>
          <cell r="J50" t="str">
            <v>G12</v>
          </cell>
          <cell r="K50">
            <v>3751.73</v>
          </cell>
          <cell r="L50">
            <v>3881.13</v>
          </cell>
          <cell r="M50">
            <v>-129.40000000000009</v>
          </cell>
          <cell r="N50">
            <v>-670340.67661639466</v>
          </cell>
          <cell r="P50">
            <v>15581548.609454548</v>
          </cell>
          <cell r="Q50">
            <v>2273891</v>
          </cell>
          <cell r="R50">
            <v>19435372.694606066</v>
          </cell>
          <cell r="S50">
            <v>5180.3761716877452</v>
          </cell>
          <cell r="T50">
            <v>3197</v>
          </cell>
          <cell r="V50">
            <v>3776.9767391539535</v>
          </cell>
        </row>
        <row r="51">
          <cell r="A51">
            <v>60</v>
          </cell>
          <cell r="C51">
            <v>161000921</v>
          </cell>
          <cell r="D51" t="str">
            <v>11.10.2022</v>
          </cell>
          <cell r="F51">
            <v>59</v>
          </cell>
          <cell r="G51" t="str">
            <v>SECL</v>
          </cell>
          <cell r="H51" t="str">
            <v>PHEC</v>
          </cell>
          <cell r="J51" t="str">
            <v>G11</v>
          </cell>
          <cell r="K51">
            <v>4107.8500000000004</v>
          </cell>
          <cell r="L51">
            <v>4126.6000000000004</v>
          </cell>
          <cell r="M51">
            <v>-18.75</v>
          </cell>
          <cell r="N51">
            <v>-71763.979702733777</v>
          </cell>
          <cell r="P51">
            <v>9062122.4924999997</v>
          </cell>
          <cell r="Q51">
            <v>4019294</v>
          </cell>
          <cell r="R51">
            <v>15722435.4145</v>
          </cell>
          <cell r="S51">
            <v>3827.4122508124683</v>
          </cell>
          <cell r="T51">
            <v>3490</v>
          </cell>
          <cell r="V51">
            <v>3989.7737405260809</v>
          </cell>
        </row>
        <row r="52">
          <cell r="A52">
            <v>61</v>
          </cell>
          <cell r="C52">
            <v>462000537</v>
          </cell>
          <cell r="D52" t="str">
            <v>12.10.2022</v>
          </cell>
          <cell r="F52">
            <v>55</v>
          </cell>
          <cell r="G52" t="str">
            <v>WCL</v>
          </cell>
          <cell r="H52" t="str">
            <v>WANI</v>
          </cell>
          <cell r="J52" t="str">
            <v>G10</v>
          </cell>
          <cell r="K52">
            <v>3745</v>
          </cell>
          <cell r="L52">
            <v>3751.55</v>
          </cell>
          <cell r="M52">
            <v>-6.5500000000001819</v>
          </cell>
          <cell r="N52">
            <v>-32210.379790091378</v>
          </cell>
          <cell r="P52">
            <v>14710651.277777778</v>
          </cell>
          <cell r="Q52">
            <v>2232618</v>
          </cell>
          <cell r="R52">
            <v>18416469.055555552</v>
          </cell>
          <cell r="S52">
            <v>4917.6152351283181</v>
          </cell>
          <cell r="T52">
            <v>3420</v>
          </cell>
          <cell r="V52">
            <v>3875.8729735731736</v>
          </cell>
        </row>
        <row r="53">
          <cell r="A53">
            <v>62</v>
          </cell>
          <cell r="C53">
            <v>161000845</v>
          </cell>
          <cell r="D53" t="str">
            <v>11.10.2022</v>
          </cell>
          <cell r="F53">
            <v>56</v>
          </cell>
          <cell r="G53" t="str">
            <v>SECL</v>
          </cell>
          <cell r="H53" t="str">
            <v>PMCJ</v>
          </cell>
          <cell r="J53" t="str">
            <v>G11</v>
          </cell>
          <cell r="K53">
            <v>3749.1</v>
          </cell>
          <cell r="L53">
            <v>3749.1</v>
          </cell>
          <cell r="M53">
            <v>0</v>
          </cell>
          <cell r="N53">
            <v>0</v>
          </cell>
          <cell r="P53">
            <v>8472637.9537499994</v>
          </cell>
          <cell r="Q53">
            <v>4240148</v>
          </cell>
          <cell r="R53">
            <v>14818580.441749999</v>
          </cell>
          <cell r="S53">
            <v>3952.5700679496413</v>
          </cell>
          <cell r="T53">
            <v>3857</v>
          </cell>
          <cell r="V53">
            <v>3812.486094578509</v>
          </cell>
        </row>
        <row r="54">
          <cell r="A54">
            <v>64</v>
          </cell>
          <cell r="C54">
            <v>452000030</v>
          </cell>
          <cell r="D54" t="str">
            <v>13.10.2022</v>
          </cell>
          <cell r="F54">
            <v>57</v>
          </cell>
          <cell r="G54" t="str">
            <v>WCL</v>
          </cell>
          <cell r="H54" t="str">
            <v>TAE</v>
          </cell>
          <cell r="J54" t="str">
            <v>G12</v>
          </cell>
          <cell r="K54">
            <v>3786.13</v>
          </cell>
          <cell r="L54">
            <v>3801.34</v>
          </cell>
          <cell r="M54">
            <v>-15.210000000000036</v>
          </cell>
          <cell r="N54">
            <v>-78773.898928595314</v>
          </cell>
          <cell r="P54">
            <v>15724417.438545458</v>
          </cell>
          <cell r="Q54">
            <v>2289856</v>
          </cell>
          <cell r="R54">
            <v>19608693.093393944</v>
          </cell>
          <cell r="S54">
            <v>5179.0860571068461</v>
          </cell>
          <cell r="T54">
            <v>3197</v>
          </cell>
          <cell r="V54">
            <v>3953.8187311178244</v>
          </cell>
        </row>
        <row r="55">
          <cell r="A55">
            <v>66</v>
          </cell>
          <cell r="C55">
            <v>452000037</v>
          </cell>
          <cell r="D55" t="str">
            <v>13.10.2022</v>
          </cell>
          <cell r="F55">
            <v>56</v>
          </cell>
          <cell r="G55" t="str">
            <v>WCL</v>
          </cell>
          <cell r="H55" t="str">
            <v>WANI</v>
          </cell>
          <cell r="J55" t="str">
            <v>G10</v>
          </cell>
          <cell r="K55">
            <v>3724.58</v>
          </cell>
          <cell r="L55">
            <v>3820.32</v>
          </cell>
          <cell r="M55">
            <v>-95.740000000000236</v>
          </cell>
          <cell r="N55">
            <v>-470803.01242450485</v>
          </cell>
          <cell r="P55">
            <v>14630439.929555556</v>
          </cell>
          <cell r="Q55">
            <v>2220076</v>
          </cell>
          <cell r="R55">
            <v>18315682.933111113</v>
          </cell>
          <cell r="S55">
            <v>4917.5163194537672</v>
          </cell>
          <cell r="T55">
            <v>3420</v>
          </cell>
          <cell r="V55">
            <v>3763.5680097951908</v>
          </cell>
        </row>
        <row r="56">
          <cell r="A56">
            <v>67</v>
          </cell>
          <cell r="C56">
            <v>161000923</v>
          </cell>
          <cell r="D56" t="str">
            <v>13.10.2022</v>
          </cell>
          <cell r="F56">
            <v>59</v>
          </cell>
          <cell r="G56" t="str">
            <v>SECL</v>
          </cell>
          <cell r="H56" t="str">
            <v>PHEC</v>
          </cell>
          <cell r="J56" t="str">
            <v>G11</v>
          </cell>
          <cell r="K56">
            <v>4071.4</v>
          </cell>
          <cell r="L56">
            <v>4084.65</v>
          </cell>
          <cell r="M56">
            <v>-13.25</v>
          </cell>
          <cell r="N56">
            <v>-50814.089949034729</v>
          </cell>
          <cell r="P56">
            <v>8981711.9699999988</v>
          </cell>
          <cell r="Q56">
            <v>4014627</v>
          </cell>
          <cell r="R56">
            <v>15613923.457999999</v>
          </cell>
          <cell r="S56">
            <v>3835.0256565309228</v>
          </cell>
          <cell r="T56">
            <v>3490</v>
          </cell>
          <cell r="V56">
            <v>3879.0497385111826</v>
          </cell>
        </row>
        <row r="57">
          <cell r="A57">
            <v>68</v>
          </cell>
          <cell r="C57">
            <v>161000922</v>
          </cell>
          <cell r="D57" t="str">
            <v>12.10.2022</v>
          </cell>
          <cell r="F57">
            <v>58</v>
          </cell>
          <cell r="G57" t="str">
            <v>SECL</v>
          </cell>
          <cell r="H57" t="str">
            <v>PHEC</v>
          </cell>
          <cell r="J57" t="str">
            <v>G11</v>
          </cell>
          <cell r="K57">
            <v>4014.2</v>
          </cell>
          <cell r="L57">
            <v>4058.8</v>
          </cell>
          <cell r="M57">
            <v>-44.600000000000364</v>
          </cell>
          <cell r="N57">
            <v>-170923.41001454974</v>
          </cell>
          <cell r="P57">
            <v>8855525.9099999983</v>
          </cell>
          <cell r="Q57">
            <v>3947538</v>
          </cell>
          <cell r="R57">
            <v>15383873.373999998</v>
          </cell>
          <cell r="S57">
            <v>3832.3634532409942</v>
          </cell>
          <cell r="T57">
            <v>3490</v>
          </cell>
          <cell r="V57">
            <v>3820.9397135561235</v>
          </cell>
        </row>
        <row r="58">
          <cell r="A58">
            <v>69</v>
          </cell>
          <cell r="C58">
            <v>161010026</v>
          </cell>
          <cell r="D58" t="str">
            <v>13.10.2022</v>
          </cell>
          <cell r="F58">
            <v>58</v>
          </cell>
          <cell r="G58" t="str">
            <v>SECL</v>
          </cell>
          <cell r="H58" t="str">
            <v>GPCK</v>
          </cell>
          <cell r="J58" t="str">
            <v>G11</v>
          </cell>
          <cell r="K58">
            <v>4006.77</v>
          </cell>
          <cell r="L58">
            <v>4022.6</v>
          </cell>
          <cell r="M58">
            <v>-15.829999999999927</v>
          </cell>
          <cell r="N58">
            <v>-61437.945324390312</v>
          </cell>
          <cell r="P58">
            <v>8839134.9584999997</v>
          </cell>
          <cell r="Q58">
            <v>5237543</v>
          </cell>
          <cell r="R58">
            <v>15550708.53995</v>
          </cell>
          <cell r="S58">
            <v>3881.1083590897406</v>
          </cell>
          <cell r="T58">
            <v>3927</v>
          </cell>
          <cell r="V58">
            <v>3837.0927030250459</v>
          </cell>
        </row>
        <row r="59">
          <cell r="A59">
            <v>70</v>
          </cell>
          <cell r="C59">
            <v>161000846</v>
          </cell>
          <cell r="D59" t="str">
            <v>13.10.2022</v>
          </cell>
          <cell r="F59">
            <v>60</v>
          </cell>
          <cell r="G59" t="str">
            <v>SECL</v>
          </cell>
          <cell r="H59" t="str">
            <v>PMCJ</v>
          </cell>
          <cell r="J59" t="str">
            <v>G11</v>
          </cell>
          <cell r="K59">
            <v>4101</v>
          </cell>
          <cell r="L59">
            <v>4101</v>
          </cell>
          <cell r="M59">
            <v>0</v>
          </cell>
          <cell r="N59">
            <v>0</v>
          </cell>
          <cell r="P59">
            <v>9267901.1624999996</v>
          </cell>
          <cell r="Q59">
            <v>4651227</v>
          </cell>
          <cell r="R59">
            <v>16222577.842499999</v>
          </cell>
          <cell r="S59">
            <v>3955.7614831748351</v>
          </cell>
          <cell r="T59">
            <v>3857</v>
          </cell>
          <cell r="V59">
            <v>3701.1325960919044</v>
          </cell>
        </row>
        <row r="60">
          <cell r="A60">
            <v>71</v>
          </cell>
          <cell r="C60">
            <v>452000038</v>
          </cell>
          <cell r="D60" t="str">
            <v>14.10.2022</v>
          </cell>
          <cell r="F60">
            <v>58</v>
          </cell>
          <cell r="G60" t="str">
            <v>WCL</v>
          </cell>
          <cell r="H60" t="str">
            <v>WANI</v>
          </cell>
          <cell r="J60" t="str">
            <v>G10</v>
          </cell>
          <cell r="K60">
            <v>3956</v>
          </cell>
          <cell r="L60">
            <v>3964.3</v>
          </cell>
          <cell r="M60">
            <v>-8.3000000000001819</v>
          </cell>
          <cell r="N60">
            <v>-40825.098755196945</v>
          </cell>
          <cell r="P60">
            <v>15539475.688888889</v>
          </cell>
          <cell r="Q60">
            <v>2362646</v>
          </cell>
          <cell r="R60">
            <v>19458324.177777778</v>
          </cell>
          <cell r="S60">
            <v>4918.6865970115723</v>
          </cell>
          <cell r="T60">
            <v>3420</v>
          </cell>
          <cell r="V60">
            <v>3780.3073399620152</v>
          </cell>
        </row>
        <row r="61">
          <cell r="A61">
            <v>73</v>
          </cell>
          <cell r="C61">
            <v>462000181</v>
          </cell>
          <cell r="D61" t="str">
            <v>14.10.2022</v>
          </cell>
          <cell r="F61">
            <v>59</v>
          </cell>
          <cell r="G61" t="str">
            <v>WCL</v>
          </cell>
          <cell r="H61" t="str">
            <v>TAE</v>
          </cell>
          <cell r="J61" t="str">
            <v>G12</v>
          </cell>
          <cell r="K61">
            <v>3987.15</v>
          </cell>
          <cell r="L61">
            <v>3987.15</v>
          </cell>
          <cell r="M61">
            <v>0</v>
          </cell>
          <cell r="N61">
            <v>0</v>
          </cell>
          <cell r="P61">
            <v>16559286.392727274</v>
          </cell>
          <cell r="Q61">
            <v>2410189</v>
          </cell>
          <cell r="R61">
            <v>20648548.833636366</v>
          </cell>
          <cell r="S61">
            <v>5178.774019948175</v>
          </cell>
          <cell r="T61">
            <v>3197</v>
          </cell>
          <cell r="V61">
            <v>3717.8441907320348</v>
          </cell>
        </row>
        <row r="62">
          <cell r="A62">
            <v>75</v>
          </cell>
          <cell r="C62">
            <v>462000182</v>
          </cell>
          <cell r="D62" t="str">
            <v>15.10.2022</v>
          </cell>
          <cell r="F62">
            <v>54</v>
          </cell>
          <cell r="G62" t="str">
            <v>WCL</v>
          </cell>
          <cell r="H62" t="str">
            <v>TAE</v>
          </cell>
          <cell r="J62" t="str">
            <v>G12</v>
          </cell>
          <cell r="K62">
            <v>3617.48</v>
          </cell>
          <cell r="L62">
            <v>3695.05</v>
          </cell>
          <cell r="M62">
            <v>-77.570000000000164</v>
          </cell>
          <cell r="N62">
            <v>-401475.99802577408</v>
          </cell>
          <cell r="P62">
            <v>15023986.391272729</v>
          </cell>
          <cell r="Q62">
            <v>2175465</v>
          </cell>
          <cell r="R62">
            <v>18722848.953696974</v>
          </cell>
          <cell r="S62">
            <v>5175.6606681161948</v>
          </cell>
          <cell r="T62">
            <v>3197</v>
          </cell>
          <cell r="V62">
            <v>3720.669824991639</v>
          </cell>
        </row>
        <row r="63">
          <cell r="A63">
            <v>76</v>
          </cell>
          <cell r="C63">
            <v>161000925</v>
          </cell>
          <cell r="D63" t="str">
            <v>14.10.2022</v>
          </cell>
          <cell r="F63">
            <v>58</v>
          </cell>
          <cell r="G63" t="str">
            <v>SECL</v>
          </cell>
          <cell r="H63" t="str">
            <v>PHEC</v>
          </cell>
          <cell r="J63" t="str">
            <v>G11</v>
          </cell>
          <cell r="K63">
            <v>4007.8</v>
          </cell>
          <cell r="L63">
            <v>4099.32</v>
          </cell>
          <cell r="M63">
            <v>-91.519999999999527</v>
          </cell>
          <cell r="N63">
            <v>-350881.62325672753</v>
          </cell>
          <cell r="P63">
            <v>8841407.1899999995</v>
          </cell>
          <cell r="Q63">
            <v>3947538</v>
          </cell>
          <cell r="R63">
            <v>15365639.966</v>
          </cell>
          <cell r="S63">
            <v>3833.9338205499275</v>
          </cell>
          <cell r="T63">
            <v>3490</v>
          </cell>
          <cell r="V63">
            <v>3959.7831809056438</v>
          </cell>
        </row>
        <row r="64">
          <cell r="A64">
            <v>77</v>
          </cell>
          <cell r="C64">
            <v>161000926</v>
          </cell>
          <cell r="D64" t="str">
            <v>14.10.2022</v>
          </cell>
          <cell r="F64">
            <v>59</v>
          </cell>
          <cell r="G64" t="str">
            <v>SECL</v>
          </cell>
          <cell r="H64" t="str">
            <v>PHEC</v>
          </cell>
          <cell r="J64" t="str">
            <v>G11</v>
          </cell>
          <cell r="K64">
            <v>4043.5</v>
          </cell>
          <cell r="L64">
            <v>4056.6</v>
          </cell>
          <cell r="M64">
            <v>-13.099999999999909</v>
          </cell>
          <cell r="N64">
            <v>-50134.554310497981</v>
          </cell>
          <cell r="P64">
            <v>8920163.1749999989</v>
          </cell>
          <cell r="Q64">
            <v>3954928</v>
          </cell>
          <cell r="R64">
            <v>15474738.194999998</v>
          </cell>
          <cell r="S64">
            <v>3827.0652145418571</v>
          </cell>
          <cell r="T64">
            <v>3933</v>
          </cell>
          <cell r="V64">
            <v>3826.4183729939132</v>
          </cell>
        </row>
        <row r="65">
          <cell r="A65">
            <v>78</v>
          </cell>
          <cell r="C65">
            <v>462000538</v>
          </cell>
          <cell r="D65" t="str">
            <v>15.10.2022</v>
          </cell>
          <cell r="F65">
            <v>59</v>
          </cell>
          <cell r="G65" t="str">
            <v>WCL</v>
          </cell>
          <cell r="H65" t="str">
            <v>WANI</v>
          </cell>
          <cell r="J65" t="str">
            <v>G10</v>
          </cell>
          <cell r="K65">
            <v>3929.25</v>
          </cell>
          <cell r="L65">
            <v>3929.25</v>
          </cell>
          <cell r="M65">
            <v>0</v>
          </cell>
          <cell r="N65">
            <v>0</v>
          </cell>
          <cell r="P65">
            <v>15434399.608333332</v>
          </cell>
          <cell r="Q65">
            <v>2369101</v>
          </cell>
          <cell r="R65">
            <v>19349180.241666671</v>
          </cell>
          <cell r="S65">
            <v>4924.3953023265685</v>
          </cell>
          <cell r="T65">
            <v>3420</v>
          </cell>
          <cell r="V65">
            <v>3483.3082329317272</v>
          </cell>
        </row>
        <row r="66">
          <cell r="A66">
            <v>79</v>
          </cell>
          <cell r="C66">
            <v>452000031</v>
          </cell>
          <cell r="D66" t="str">
            <v>16.10.2022</v>
          </cell>
          <cell r="F66">
            <v>55</v>
          </cell>
          <cell r="G66" t="str">
            <v>WCL</v>
          </cell>
          <cell r="H66" t="str">
            <v>TAE</v>
          </cell>
          <cell r="J66" t="str">
            <v>G12</v>
          </cell>
          <cell r="K66">
            <v>3720.8</v>
          </cell>
          <cell r="L66">
            <v>3720.8</v>
          </cell>
          <cell r="M66">
            <v>0</v>
          </cell>
          <cell r="N66">
            <v>0</v>
          </cell>
          <cell r="P66">
            <v>15453091.258181822</v>
          </cell>
          <cell r="Q66">
            <v>2276371</v>
          </cell>
          <cell r="R66">
            <v>19296370.064242426</v>
          </cell>
          <cell r="S66">
            <v>5186.0809675990176</v>
          </cell>
          <cell r="T66">
            <v>3197</v>
          </cell>
          <cell r="V66">
            <v>3398.038195991091</v>
          </cell>
        </row>
        <row r="67">
          <cell r="A67">
            <v>81</v>
          </cell>
          <cell r="C67">
            <v>452000032</v>
          </cell>
          <cell r="D67" t="str">
            <v>17.10.2022</v>
          </cell>
          <cell r="F67">
            <v>59</v>
          </cell>
          <cell r="G67" t="str">
            <v>WCL</v>
          </cell>
          <cell r="H67" t="str">
            <v>TAE</v>
          </cell>
          <cell r="J67" t="str">
            <v>G12</v>
          </cell>
          <cell r="K67">
            <v>3861.26</v>
          </cell>
          <cell r="L67">
            <v>3861.26</v>
          </cell>
          <cell r="M67">
            <v>0</v>
          </cell>
          <cell r="N67">
            <v>0</v>
          </cell>
          <cell r="P67">
            <v>16036444.622545457</v>
          </cell>
          <cell r="Q67">
            <v>2336626</v>
          </cell>
          <cell r="R67">
            <v>19999129.114060611</v>
          </cell>
          <cell r="S67">
            <v>5179.4308370999643</v>
          </cell>
          <cell r="T67">
            <v>3197</v>
          </cell>
          <cell r="V67">
            <v>3419.3592754109359</v>
          </cell>
        </row>
        <row r="68">
          <cell r="A68">
            <v>82</v>
          </cell>
          <cell r="C68">
            <v>452000039</v>
          </cell>
          <cell r="D68" t="str">
            <v>17.10.2022</v>
          </cell>
          <cell r="F68">
            <v>58</v>
          </cell>
          <cell r="G68" t="str">
            <v>WCL</v>
          </cell>
          <cell r="H68" t="str">
            <v>WANI</v>
          </cell>
          <cell r="J68" t="str">
            <v>G10</v>
          </cell>
          <cell r="K68">
            <v>3953.86</v>
          </cell>
          <cell r="L68">
            <v>3953.86</v>
          </cell>
          <cell r="M68">
            <v>0</v>
          </cell>
          <cell r="N68">
            <v>0</v>
          </cell>
          <cell r="P68">
            <v>15531069.602444446</v>
          </cell>
          <cell r="Q68">
            <v>2354858</v>
          </cell>
          <cell r="R68">
            <v>19441288.262888893</v>
          </cell>
          <cell r="S68">
            <v>4917.0401235473419</v>
          </cell>
          <cell r="T68">
            <v>3420</v>
          </cell>
          <cell r="V68">
            <v>3699.2905158069884</v>
          </cell>
        </row>
        <row r="69">
          <cell r="A69">
            <v>83</v>
          </cell>
          <cell r="C69">
            <v>161000129</v>
          </cell>
          <cell r="D69" t="str">
            <v>15.10.2022</v>
          </cell>
          <cell r="F69">
            <v>59</v>
          </cell>
          <cell r="G69" t="str">
            <v>MCL</v>
          </cell>
          <cell r="H69" t="str">
            <v>PAHD</v>
          </cell>
          <cell r="J69" t="str">
            <v>G14</v>
          </cell>
          <cell r="K69">
            <v>4194.25</v>
          </cell>
          <cell r="L69">
            <v>4196.7299999999996</v>
          </cell>
          <cell r="M69">
            <v>-2.4799999999995634</v>
          </cell>
          <cell r="N69">
            <v>-11182.593062043332</v>
          </cell>
          <cell r="P69">
            <v>10378472.627737226</v>
          </cell>
          <cell r="Q69">
            <v>5528432</v>
          </cell>
          <cell r="R69">
            <v>18912335.060678832</v>
          </cell>
          <cell r="S69">
            <v>4509.1101056634279</v>
          </cell>
          <cell r="T69">
            <v>3511</v>
          </cell>
          <cell r="V69">
            <v>3760.8285463714096</v>
          </cell>
        </row>
        <row r="70">
          <cell r="A70">
            <v>85</v>
          </cell>
          <cell r="C70">
            <v>462000539</v>
          </cell>
          <cell r="D70" t="str">
            <v>18.10.2022</v>
          </cell>
          <cell r="F70">
            <v>59</v>
          </cell>
          <cell r="G70" t="str">
            <v>WCL</v>
          </cell>
          <cell r="H70" t="str">
            <v>WANI</v>
          </cell>
          <cell r="J70" t="str">
            <v>G10</v>
          </cell>
          <cell r="K70">
            <v>3834.19</v>
          </cell>
          <cell r="L70">
            <v>4025.57</v>
          </cell>
          <cell r="M70">
            <v>-191.38000000000011</v>
          </cell>
          <cell r="N70">
            <v>-945844.21862745553</v>
          </cell>
          <cell r="P70">
            <v>15060996.534777777</v>
          </cell>
          <cell r="Q70">
            <v>2380172</v>
          </cell>
          <cell r="R70">
            <v>18949453.676555552</v>
          </cell>
          <cell r="S70">
            <v>4942.2312604632407</v>
          </cell>
          <cell r="T70">
            <v>3420</v>
          </cell>
          <cell r="V70">
            <v>3740.1205821205817</v>
          </cell>
        </row>
        <row r="71">
          <cell r="A71">
            <v>86</v>
          </cell>
          <cell r="C71">
            <v>161000927</v>
          </cell>
          <cell r="D71" t="str">
            <v>17.10.2022</v>
          </cell>
          <cell r="F71">
            <v>56</v>
          </cell>
          <cell r="G71" t="str">
            <v>SECL</v>
          </cell>
          <cell r="H71" t="str">
            <v>PHEC</v>
          </cell>
          <cell r="J71" t="str">
            <v>G11</v>
          </cell>
          <cell r="K71">
            <v>3850.64</v>
          </cell>
          <cell r="L71">
            <v>3969.3</v>
          </cell>
          <cell r="M71">
            <v>-118.66000000000031</v>
          </cell>
          <cell r="N71">
            <v>-453904.13975581527</v>
          </cell>
          <cell r="P71">
            <v>8494704.3719999976</v>
          </cell>
          <cell r="Q71">
            <v>3759302</v>
          </cell>
          <cell r="R71">
            <v>14729659.840799998</v>
          </cell>
          <cell r="S71">
            <v>3825.2497872561444</v>
          </cell>
          <cell r="T71">
            <v>3933</v>
          </cell>
          <cell r="V71">
            <v>3445.738183402309</v>
          </cell>
        </row>
        <row r="72">
          <cell r="A72">
            <v>87</v>
          </cell>
          <cell r="C72">
            <v>462000183</v>
          </cell>
          <cell r="D72" t="str">
            <v>18.10.2022</v>
          </cell>
          <cell r="F72">
            <v>59</v>
          </cell>
          <cell r="G72" t="str">
            <v>WCL</v>
          </cell>
          <cell r="H72" t="str">
            <v>TAE</v>
          </cell>
          <cell r="J72" t="str">
            <v>G12</v>
          </cell>
          <cell r="K72">
            <v>3900</v>
          </cell>
          <cell r="L72">
            <v>3900</v>
          </cell>
          <cell r="M72">
            <v>0</v>
          </cell>
          <cell r="N72">
            <v>0</v>
          </cell>
          <cell r="P72">
            <v>16197338.181818185</v>
          </cell>
          <cell r="Q72">
            <v>2402869</v>
          </cell>
          <cell r="R72">
            <v>20242579.909090914</v>
          </cell>
          <cell r="S72">
            <v>5190.405104895106</v>
          </cell>
          <cell r="T72">
            <v>3197</v>
          </cell>
          <cell r="V72">
            <v>3800.0175477565526</v>
          </cell>
        </row>
        <row r="73">
          <cell r="A73">
            <v>88</v>
          </cell>
          <cell r="C73">
            <v>161000928</v>
          </cell>
          <cell r="D73" t="str">
            <v>17.10.2022</v>
          </cell>
          <cell r="F73">
            <v>59</v>
          </cell>
          <cell r="G73" t="str">
            <v>SECL</v>
          </cell>
          <cell r="H73" t="str">
            <v>PHEC</v>
          </cell>
          <cell r="J73" t="str">
            <v>G11</v>
          </cell>
          <cell r="K73">
            <v>4032.5</v>
          </cell>
          <cell r="L73">
            <v>4032.5</v>
          </cell>
          <cell r="M73">
            <v>0</v>
          </cell>
          <cell r="N73">
            <v>0</v>
          </cell>
          <cell r="P73">
            <v>8895896.625</v>
          </cell>
          <cell r="Q73">
            <v>3954150</v>
          </cell>
          <cell r="R73">
            <v>15442621.525</v>
          </cell>
          <cell r="S73">
            <v>3829.5403657780535</v>
          </cell>
          <cell r="T73">
            <v>3933</v>
          </cell>
          <cell r="V73">
            <v>3869.3988600804646</v>
          </cell>
        </row>
        <row r="74">
          <cell r="A74">
            <v>89</v>
          </cell>
          <cell r="C74">
            <v>161010032</v>
          </cell>
          <cell r="D74" t="str">
            <v>18.10.2022</v>
          </cell>
          <cell r="F74">
            <v>59</v>
          </cell>
          <cell r="G74" t="str">
            <v>SECL</v>
          </cell>
          <cell r="H74" t="str">
            <v>GPCK</v>
          </cell>
          <cell r="J74" t="str">
            <v>G11</v>
          </cell>
          <cell r="K74">
            <v>3979.96</v>
          </cell>
          <cell r="L74">
            <v>3979.96</v>
          </cell>
          <cell r="M74">
            <v>0</v>
          </cell>
          <cell r="N74">
            <v>0</v>
          </cell>
          <cell r="P74">
            <v>8779990.7579999994</v>
          </cell>
          <cell r="Q74">
            <v>5312587</v>
          </cell>
          <cell r="R74">
            <v>15556745.342599999</v>
          </cell>
          <cell r="S74">
            <v>3908.7692696911522</v>
          </cell>
          <cell r="T74">
            <v>3927</v>
          </cell>
          <cell r="V74">
            <v>3898.5709526982014</v>
          </cell>
        </row>
        <row r="75">
          <cell r="A75">
            <v>90</v>
          </cell>
          <cell r="C75">
            <v>462000184</v>
          </cell>
          <cell r="D75" t="str">
            <v>18.10.2022</v>
          </cell>
          <cell r="F75">
            <v>58</v>
          </cell>
          <cell r="G75" t="str">
            <v>WCL</v>
          </cell>
          <cell r="H75" t="str">
            <v>TAE</v>
          </cell>
          <cell r="J75" t="str">
            <v>G12</v>
          </cell>
          <cell r="K75">
            <v>3737.64</v>
          </cell>
          <cell r="L75">
            <v>3737.64</v>
          </cell>
          <cell r="M75">
            <v>0</v>
          </cell>
          <cell r="N75">
            <v>0</v>
          </cell>
          <cell r="P75">
            <v>15523030.533818183</v>
          </cell>
          <cell r="Q75">
            <v>2326778</v>
          </cell>
          <cell r="R75">
            <v>19423808.021090914</v>
          </cell>
          <cell r="S75">
            <v>5196.810827444835</v>
          </cell>
          <cell r="T75">
            <v>3197</v>
          </cell>
          <cell r="V75">
            <v>3896.2400888395337</v>
          </cell>
        </row>
        <row r="76">
          <cell r="A76">
            <v>91</v>
          </cell>
          <cell r="C76">
            <v>461000075</v>
          </cell>
          <cell r="D76" t="str">
            <v>18.10.2022</v>
          </cell>
          <cell r="F76">
            <v>59</v>
          </cell>
          <cell r="G76" t="str">
            <v>SECL</v>
          </cell>
          <cell r="H76" t="str">
            <v>HSLH</v>
          </cell>
          <cell r="J76" t="str">
            <v>G11</v>
          </cell>
          <cell r="K76">
            <v>3931.77</v>
          </cell>
          <cell r="L76">
            <v>3931.77</v>
          </cell>
          <cell r="M76">
            <v>0</v>
          </cell>
          <cell r="N76">
            <v>0</v>
          </cell>
          <cell r="P76">
            <v>8885456.1701250002</v>
          </cell>
          <cell r="Q76">
            <v>3953568</v>
          </cell>
          <cell r="R76">
            <v>15047420.743725</v>
          </cell>
          <cell r="S76">
            <v>3827.1365679388673</v>
          </cell>
          <cell r="T76">
            <v>4116</v>
          </cell>
          <cell r="V76">
            <v>3909.078335915025</v>
          </cell>
        </row>
        <row r="77">
          <cell r="A77">
            <v>92</v>
          </cell>
          <cell r="C77">
            <v>161000849</v>
          </cell>
          <cell r="D77" t="str">
            <v>19.10.2022</v>
          </cell>
          <cell r="F77">
            <v>59</v>
          </cell>
          <cell r="G77" t="str">
            <v>SECL</v>
          </cell>
          <cell r="H77" t="str">
            <v>PMCJ</v>
          </cell>
          <cell r="J77" t="str">
            <v>G11</v>
          </cell>
          <cell r="K77">
            <v>3993.92</v>
          </cell>
          <cell r="L77">
            <v>4038.7</v>
          </cell>
          <cell r="M77">
            <v>-44.779999999999745</v>
          </cell>
          <cell r="N77">
            <v>-177072.76760529101</v>
          </cell>
          <cell r="P77">
            <v>9025909.7319999989</v>
          </cell>
          <cell r="Q77">
            <v>4523873</v>
          </cell>
          <cell r="R77">
            <v>15793087.717599999</v>
          </cell>
          <cell r="S77">
            <v>3954.282438706834</v>
          </cell>
          <cell r="T77">
            <v>3857</v>
          </cell>
          <cell r="V77">
            <v>3717.2467690268422</v>
          </cell>
        </row>
        <row r="78">
          <cell r="A78">
            <v>93</v>
          </cell>
          <cell r="C78">
            <v>161010034</v>
          </cell>
          <cell r="D78" t="str">
            <v>19.10.2022</v>
          </cell>
          <cell r="F78">
            <v>59</v>
          </cell>
          <cell r="G78" t="str">
            <v>SECL</v>
          </cell>
          <cell r="H78" t="str">
            <v>GPCK</v>
          </cell>
          <cell r="J78" t="str">
            <v>G11</v>
          </cell>
          <cell r="K78">
            <v>4123.7</v>
          </cell>
          <cell r="L78">
            <v>4182.62</v>
          </cell>
          <cell r="M78">
            <v>-58.920000000000073</v>
          </cell>
          <cell r="N78">
            <v>-227931.69579497562</v>
          </cell>
          <cell r="P78">
            <v>9097088.3849999979</v>
          </cell>
          <cell r="Q78">
            <v>5338375</v>
          </cell>
          <cell r="R78">
            <v>15952510.759499997</v>
          </cell>
          <cell r="S78">
            <v>3868.4944975386175</v>
          </cell>
          <cell r="T78">
            <v>3927</v>
          </cell>
          <cell r="V78">
            <v>3902.3927665674278</v>
          </cell>
        </row>
        <row r="79">
          <cell r="A79">
            <v>95</v>
          </cell>
          <cell r="C79">
            <v>462000185</v>
          </cell>
          <cell r="D79" t="str">
            <v>19.10.2022</v>
          </cell>
          <cell r="F79">
            <v>58</v>
          </cell>
          <cell r="G79" t="str">
            <v>WCL</v>
          </cell>
          <cell r="H79" t="str">
            <v>TAE</v>
          </cell>
          <cell r="J79" t="str">
            <v>G12</v>
          </cell>
          <cell r="K79">
            <v>3733.3</v>
          </cell>
          <cell r="L79">
            <v>3733.3</v>
          </cell>
          <cell r="M79">
            <v>0</v>
          </cell>
          <cell r="N79">
            <v>0</v>
          </cell>
          <cell r="P79">
            <v>15505005.803636367</v>
          </cell>
          <cell r="Q79">
            <v>2297788</v>
          </cell>
          <cell r="R79">
            <v>19374965.624848485</v>
          </cell>
          <cell r="S79">
            <v>5189.7692724529197</v>
          </cell>
          <cell r="T79">
            <v>3197</v>
          </cell>
          <cell r="V79">
            <v>3845.6781072975673</v>
          </cell>
        </row>
        <row r="80">
          <cell r="A80">
            <v>96</v>
          </cell>
          <cell r="C80">
            <v>161000929</v>
          </cell>
          <cell r="D80" t="str">
            <v>19.10.2022</v>
          </cell>
          <cell r="F80">
            <v>55</v>
          </cell>
          <cell r="G80" t="str">
            <v>SECL</v>
          </cell>
          <cell r="H80" t="str">
            <v>PHEC</v>
          </cell>
          <cell r="J80" t="str">
            <v>G11</v>
          </cell>
          <cell r="K80">
            <v>3777.7</v>
          </cell>
          <cell r="L80">
            <v>3792.5</v>
          </cell>
          <cell r="M80">
            <v>-14.800000000000182</v>
          </cell>
          <cell r="N80">
            <v>-56735.737390794027</v>
          </cell>
          <cell r="P80">
            <v>8333795.0849999981</v>
          </cell>
          <cell r="Q80">
            <v>3719243</v>
          </cell>
          <cell r="R80">
            <v>14481796.968999997</v>
          </cell>
          <cell r="S80">
            <v>3833.4957696481979</v>
          </cell>
          <cell r="T80">
            <v>3933</v>
          </cell>
          <cell r="V80">
            <v>3945.7341912580432</v>
          </cell>
        </row>
        <row r="81">
          <cell r="A81">
            <v>97</v>
          </cell>
          <cell r="C81">
            <v>452000040</v>
          </cell>
          <cell r="D81" t="str">
            <v>20.10.2022</v>
          </cell>
          <cell r="F81">
            <v>59</v>
          </cell>
          <cell r="G81" t="str">
            <v>WCL</v>
          </cell>
          <cell r="H81" t="str">
            <v>WANI</v>
          </cell>
          <cell r="J81" t="str">
            <v>G10</v>
          </cell>
          <cell r="K81">
            <v>3807.55</v>
          </cell>
          <cell r="L81">
            <v>3807.55</v>
          </cell>
          <cell r="M81">
            <v>0</v>
          </cell>
          <cell r="N81">
            <v>0</v>
          </cell>
          <cell r="P81">
            <v>14956352.542777779</v>
          </cell>
          <cell r="Q81">
            <v>2356750</v>
          </cell>
          <cell r="R81">
            <v>18810908.100555554</v>
          </cell>
          <cell r="S81">
            <v>4940.4231331316869</v>
          </cell>
          <cell r="T81">
            <v>3420</v>
          </cell>
          <cell r="V81">
            <v>3846.7837032129846</v>
          </cell>
        </row>
        <row r="82">
          <cell r="A82">
            <v>98</v>
          </cell>
          <cell r="C82">
            <v>161000848</v>
          </cell>
          <cell r="D82" t="str">
            <v>19.10.2022</v>
          </cell>
          <cell r="F82">
            <v>58</v>
          </cell>
          <cell r="G82" t="str">
            <v>SECL</v>
          </cell>
          <cell r="H82" t="str">
            <v>PMCJ</v>
          </cell>
          <cell r="J82" t="str">
            <v>G11</v>
          </cell>
          <cell r="K82">
            <v>3940.52</v>
          </cell>
          <cell r="L82">
            <v>3940.52</v>
          </cell>
          <cell r="M82">
            <v>0</v>
          </cell>
          <cell r="N82">
            <v>0</v>
          </cell>
          <cell r="P82">
            <v>8905230.4045000002</v>
          </cell>
          <cell r="Q82">
            <v>4517450</v>
          </cell>
          <cell r="R82">
            <v>15635991.678099999</v>
          </cell>
          <cell r="S82">
            <v>3968.0021109142954</v>
          </cell>
          <cell r="T82">
            <v>3968</v>
          </cell>
          <cell r="V82">
            <v>3808.5955465153625</v>
          </cell>
        </row>
        <row r="83">
          <cell r="A83">
            <v>101</v>
          </cell>
          <cell r="C83">
            <v>452000033</v>
          </cell>
          <cell r="D83" t="str">
            <v>20.10.2022</v>
          </cell>
          <cell r="F83">
            <v>58</v>
          </cell>
          <cell r="G83" t="str">
            <v>WCL</v>
          </cell>
          <cell r="H83" t="str">
            <v>TAE</v>
          </cell>
          <cell r="J83" t="str">
            <v>G12</v>
          </cell>
          <cell r="K83">
            <v>3767.1</v>
          </cell>
          <cell r="L83">
            <v>3767.1</v>
          </cell>
          <cell r="M83">
            <v>0</v>
          </cell>
          <cell r="N83">
            <v>0</v>
          </cell>
          <cell r="P83">
            <v>15645382.734545454</v>
          </cell>
          <cell r="Q83">
            <v>2308999</v>
          </cell>
          <cell r="R83">
            <v>19540787.452727273</v>
          </cell>
          <cell r="S83">
            <v>5187.2229175565481</v>
          </cell>
          <cell r="T83">
            <v>3300</v>
          </cell>
          <cell r="V83">
            <v>3827.4271823204422</v>
          </cell>
        </row>
        <row r="84">
          <cell r="A84">
            <v>102</v>
          </cell>
          <cell r="C84">
            <v>452000041</v>
          </cell>
          <cell r="D84" t="str">
            <v>21.10.2022</v>
          </cell>
          <cell r="F84">
            <v>56</v>
          </cell>
          <cell r="G84" t="str">
            <v>WCL</v>
          </cell>
          <cell r="H84" t="str">
            <v>WANI</v>
          </cell>
          <cell r="J84" t="str">
            <v>G10</v>
          </cell>
          <cell r="K84">
            <v>3633.19</v>
          </cell>
          <cell r="L84">
            <v>3633.19</v>
          </cell>
          <cell r="M84">
            <v>0</v>
          </cell>
          <cell r="N84">
            <v>0</v>
          </cell>
          <cell r="P84">
            <v>14271452.901444444</v>
          </cell>
          <cell r="Q84">
            <v>2239101</v>
          </cell>
          <cell r="R84">
            <v>17939770.109888889</v>
          </cell>
          <cell r="S84">
            <v>4937.7461982139357</v>
          </cell>
          <cell r="T84">
            <v>3277</v>
          </cell>
          <cell r="V84">
            <v>3794.1114058355433</v>
          </cell>
        </row>
        <row r="85">
          <cell r="A85">
            <v>103</v>
          </cell>
          <cell r="C85">
            <v>161000850</v>
          </cell>
          <cell r="D85" t="str">
            <v>20.10.2022</v>
          </cell>
          <cell r="F85">
            <v>59</v>
          </cell>
          <cell r="G85" t="str">
            <v>SECL</v>
          </cell>
          <cell r="H85" t="str">
            <v>PMCJ</v>
          </cell>
          <cell r="J85" t="str">
            <v>G11</v>
          </cell>
          <cell r="K85">
            <v>4041.23</v>
          </cell>
          <cell r="L85">
            <v>4041.23</v>
          </cell>
          <cell r="M85">
            <v>0</v>
          </cell>
          <cell r="N85">
            <v>0</v>
          </cell>
          <cell r="P85">
            <v>9132826.1923749987</v>
          </cell>
          <cell r="Q85">
            <v>4595635</v>
          </cell>
          <cell r="R85">
            <v>15998339.258775</v>
          </cell>
          <cell r="S85">
            <v>3958.779693008069</v>
          </cell>
          <cell r="T85">
            <v>3968</v>
          </cell>
          <cell r="V85">
            <v>3869.481742190937</v>
          </cell>
        </row>
        <row r="86">
          <cell r="A86">
            <v>104</v>
          </cell>
          <cell r="C86">
            <v>452000034</v>
          </cell>
          <cell r="D86" t="str">
            <v>21.10.2022</v>
          </cell>
          <cell r="F86">
            <v>58</v>
          </cell>
          <cell r="G86" t="str">
            <v>WCL</v>
          </cell>
          <cell r="H86" t="str">
            <v>TAE</v>
          </cell>
          <cell r="J86" t="str">
            <v>G12</v>
          </cell>
          <cell r="K86">
            <v>3931.2</v>
          </cell>
          <cell r="L86">
            <v>4032.75</v>
          </cell>
          <cell r="M86">
            <v>-101.55000000000018</v>
          </cell>
          <cell r="N86">
            <v>-525529.1957699256</v>
          </cell>
          <cell r="P86">
            <v>16326916.887272727</v>
          </cell>
          <cell r="Q86">
            <v>2361839</v>
          </cell>
          <cell r="R86">
            <v>20344267.596363638</v>
          </cell>
          <cell r="S86">
            <v>5175.0782449032458</v>
          </cell>
          <cell r="T86">
            <v>3300</v>
          </cell>
          <cell r="V86">
            <v>3863.5038768276472</v>
          </cell>
        </row>
        <row r="87">
          <cell r="A87">
            <v>105</v>
          </cell>
          <cell r="C87">
            <v>161000930</v>
          </cell>
          <cell r="D87" t="str">
            <v>19.10.2022</v>
          </cell>
          <cell r="F87">
            <v>58</v>
          </cell>
          <cell r="G87" t="str">
            <v>SECL</v>
          </cell>
          <cell r="H87" t="str">
            <v>PHEC</v>
          </cell>
          <cell r="J87" t="str">
            <v>G11</v>
          </cell>
          <cell r="K87">
            <v>3907.08</v>
          </cell>
          <cell r="L87">
            <v>3966.69</v>
          </cell>
          <cell r="M87">
            <v>-59.610000000000127</v>
          </cell>
          <cell r="N87">
            <v>-228725.22915323923</v>
          </cell>
          <cell r="P87">
            <v>8619213.8339999989</v>
          </cell>
          <cell r="Q87">
            <v>3860421</v>
          </cell>
          <cell r="R87">
            <v>14991574.707599999</v>
          </cell>
          <cell r="S87">
            <v>3837.027833471544</v>
          </cell>
          <cell r="T87">
            <v>3993</v>
          </cell>
          <cell r="V87">
            <v>3829.4491017964074</v>
          </cell>
        </row>
        <row r="88">
          <cell r="A88">
            <v>106</v>
          </cell>
          <cell r="C88">
            <v>461000076</v>
          </cell>
          <cell r="D88" t="str">
            <v>21.10.2022</v>
          </cell>
          <cell r="F88">
            <v>59</v>
          </cell>
          <cell r="G88" t="str">
            <v>SECL</v>
          </cell>
          <cell r="H88" t="str">
            <v>HSLH</v>
          </cell>
          <cell r="J88" t="str">
            <v>G11</v>
          </cell>
          <cell r="K88">
            <v>3953.95</v>
          </cell>
          <cell r="L88">
            <v>3953.95</v>
          </cell>
          <cell r="M88">
            <v>0</v>
          </cell>
          <cell r="N88">
            <v>0</v>
          </cell>
          <cell r="P88">
            <v>8935581.0293749981</v>
          </cell>
          <cell r="Q88">
            <v>4007044</v>
          </cell>
          <cell r="R88">
            <v>15163479.665374998</v>
          </cell>
          <cell r="S88">
            <v>3835.0205908964449</v>
          </cell>
          <cell r="T88">
            <v>4116</v>
          </cell>
          <cell r="V88">
            <v>3883.9708898445256</v>
          </cell>
        </row>
        <row r="89">
          <cell r="A89">
            <v>107</v>
          </cell>
          <cell r="C89">
            <v>161000931</v>
          </cell>
          <cell r="D89" t="str">
            <v>21.10.2022</v>
          </cell>
          <cell r="F89">
            <v>58</v>
          </cell>
          <cell r="G89" t="str">
            <v>SECL</v>
          </cell>
          <cell r="H89" t="str">
            <v>PHEC</v>
          </cell>
          <cell r="J89" t="str">
            <v>G11</v>
          </cell>
          <cell r="K89">
            <v>4056</v>
          </cell>
          <cell r="L89">
            <v>4059.35</v>
          </cell>
          <cell r="M89">
            <v>-3.3499999999999091</v>
          </cell>
          <cell r="N89">
            <v>-12814.586112425686</v>
          </cell>
          <cell r="P89">
            <v>8947738.7999999989</v>
          </cell>
          <cell r="Q89">
            <v>3959790</v>
          </cell>
          <cell r="R89">
            <v>15515212.319999998</v>
          </cell>
          <cell r="S89">
            <v>3825.249585798816</v>
          </cell>
          <cell r="T89">
            <v>3993</v>
          </cell>
          <cell r="V89">
            <v>3892.9802791934408</v>
          </cell>
        </row>
        <row r="90">
          <cell r="A90">
            <v>108</v>
          </cell>
          <cell r="C90">
            <v>462000161</v>
          </cell>
          <cell r="D90" t="str">
            <v>21.10.2022</v>
          </cell>
          <cell r="F90">
            <v>59</v>
          </cell>
          <cell r="G90" t="str">
            <v>WCL</v>
          </cell>
          <cell r="H90" t="str">
            <v>MKCW</v>
          </cell>
          <cell r="J90" t="str">
            <v>G10</v>
          </cell>
          <cell r="K90">
            <v>3917.39</v>
          </cell>
          <cell r="L90">
            <v>3922.56</v>
          </cell>
          <cell r="M90">
            <v>-5.1700000000000728</v>
          </cell>
          <cell r="N90">
            <v>-20577.127720600398</v>
          </cell>
          <cell r="P90">
            <v>11708599.917888887</v>
          </cell>
          <cell r="Q90">
            <v>2285087</v>
          </cell>
          <cell r="R90">
            <v>15591612.062166665</v>
          </cell>
          <cell r="S90">
            <v>3980.1020736170422</v>
          </cell>
          <cell r="T90">
            <v>3080</v>
          </cell>
          <cell r="V90">
            <v>3808.037491705375</v>
          </cell>
        </row>
        <row r="91">
          <cell r="A91">
            <v>109</v>
          </cell>
          <cell r="C91">
            <v>161000851</v>
          </cell>
          <cell r="D91" t="str">
            <v>21.10.2022</v>
          </cell>
          <cell r="F91">
            <v>59</v>
          </cell>
          <cell r="G91" t="str">
            <v>SECL</v>
          </cell>
          <cell r="H91" t="str">
            <v>PMCJ</v>
          </cell>
          <cell r="J91" t="str">
            <v>G11</v>
          </cell>
          <cell r="K91">
            <v>3998.43</v>
          </cell>
          <cell r="L91">
            <v>3998.43</v>
          </cell>
          <cell r="M91">
            <v>0</v>
          </cell>
          <cell r="N91">
            <v>0</v>
          </cell>
          <cell r="P91">
            <v>9036101.9373749997</v>
          </cell>
          <cell r="Q91">
            <v>4586332</v>
          </cell>
          <cell r="R91">
            <v>15868272.099775</v>
          </cell>
          <cell r="S91">
            <v>3968.6257105351351</v>
          </cell>
          <cell r="T91">
            <v>3968</v>
          </cell>
          <cell r="V91">
            <v>3849.643589460919</v>
          </cell>
        </row>
        <row r="92">
          <cell r="A92">
            <v>110</v>
          </cell>
          <cell r="C92">
            <v>452000035</v>
          </cell>
          <cell r="D92" t="str">
            <v>22.10.2022</v>
          </cell>
          <cell r="F92">
            <v>55</v>
          </cell>
          <cell r="G92" t="str">
            <v>WCL</v>
          </cell>
          <cell r="H92" t="str">
            <v>TAE</v>
          </cell>
          <cell r="J92" t="str">
            <v>G12</v>
          </cell>
          <cell r="K92">
            <v>3553.99</v>
          </cell>
          <cell r="L92">
            <v>3553.99</v>
          </cell>
          <cell r="M92">
            <v>0</v>
          </cell>
          <cell r="N92">
            <v>0</v>
          </cell>
          <cell r="P92">
            <v>14760302.032000002</v>
          </cell>
          <cell r="Q92">
            <v>2199220</v>
          </cell>
          <cell r="R92">
            <v>18456182.60866667</v>
          </cell>
          <cell r="S92">
            <v>5193.0879402211795</v>
          </cell>
          <cell r="T92">
            <v>3300</v>
          </cell>
          <cell r="V92">
            <v>3854.5508051082729</v>
          </cell>
        </row>
        <row r="93">
          <cell r="A93">
            <v>111</v>
          </cell>
          <cell r="C93">
            <v>161000932</v>
          </cell>
          <cell r="D93" t="str">
            <v>22.10.2022</v>
          </cell>
          <cell r="F93">
            <v>60</v>
          </cell>
          <cell r="G93" t="str">
            <v>SECL</v>
          </cell>
          <cell r="H93" t="str">
            <v>PHEC</v>
          </cell>
          <cell r="J93" t="str">
            <v>G11</v>
          </cell>
          <cell r="K93">
            <v>4192.3999999999996</v>
          </cell>
          <cell r="L93">
            <v>4196.05</v>
          </cell>
          <cell r="M93">
            <v>-3.6500000000005457</v>
          </cell>
          <cell r="N93">
            <v>-13965.073626612144</v>
          </cell>
          <cell r="P93">
            <v>9248644.0199999977</v>
          </cell>
          <cell r="Q93">
            <v>4096300</v>
          </cell>
          <cell r="R93">
            <v>16040321.827999998</v>
          </cell>
          <cell r="S93">
            <v>3826.047568934262</v>
          </cell>
          <cell r="T93">
            <v>3993</v>
          </cell>
          <cell r="V93">
            <v>3726.3476498301743</v>
          </cell>
        </row>
        <row r="94">
          <cell r="A94">
            <v>113</v>
          </cell>
          <cell r="C94">
            <v>462000186</v>
          </cell>
          <cell r="D94" t="str">
            <v>23.10.2022</v>
          </cell>
          <cell r="F94">
            <v>57</v>
          </cell>
          <cell r="G94" t="str">
            <v>WCL</v>
          </cell>
          <cell r="H94" t="str">
            <v>TAE</v>
          </cell>
          <cell r="J94" t="str">
            <v>G12</v>
          </cell>
          <cell r="K94">
            <v>3804.18</v>
          </cell>
          <cell r="L94">
            <v>3806.61</v>
          </cell>
          <cell r="M94">
            <v>-2.430000000000291</v>
          </cell>
          <cell r="N94">
            <v>-12574.828050153994</v>
          </cell>
          <cell r="P94">
            <v>15799382.042181818</v>
          </cell>
          <cell r="Q94">
            <v>2284568</v>
          </cell>
          <cell r="R94">
            <v>19685970.93490909</v>
          </cell>
          <cell r="S94">
            <v>5174.8263580874436</v>
          </cell>
          <cell r="T94">
            <v>3300</v>
          </cell>
          <cell r="V94">
            <v>3664.3356367226065</v>
          </cell>
        </row>
        <row r="95">
          <cell r="A95">
            <v>116</v>
          </cell>
          <cell r="C95">
            <v>161000933</v>
          </cell>
          <cell r="D95" t="str">
            <v>23.10.2022</v>
          </cell>
          <cell r="F95">
            <v>59</v>
          </cell>
          <cell r="G95" t="str">
            <v>SECL</v>
          </cell>
          <cell r="H95" t="str">
            <v>PHEC</v>
          </cell>
          <cell r="J95" t="str">
            <v>G11</v>
          </cell>
          <cell r="K95">
            <v>4028.85</v>
          </cell>
          <cell r="L95">
            <v>4028.85</v>
          </cell>
          <cell r="M95">
            <v>0</v>
          </cell>
          <cell r="N95">
            <v>0</v>
          </cell>
          <cell r="P95">
            <v>8887844.5425000004</v>
          </cell>
          <cell r="Q95">
            <v>3961540</v>
          </cell>
          <cell r="R95">
            <v>15439612.784500001</v>
          </cell>
          <cell r="S95">
            <v>3832.2629992429606</v>
          </cell>
          <cell r="T95">
            <v>3993</v>
          </cell>
          <cell r="V95">
            <v>3837.3331877729256</v>
          </cell>
        </row>
        <row r="96">
          <cell r="A96">
            <v>117</v>
          </cell>
          <cell r="C96">
            <v>161000852</v>
          </cell>
          <cell r="D96" t="str">
            <v>23.10.2022</v>
          </cell>
          <cell r="F96">
            <v>60</v>
          </cell>
          <cell r="G96" t="str">
            <v>SECL</v>
          </cell>
          <cell r="H96" t="str">
            <v>PMCJ</v>
          </cell>
          <cell r="J96" t="str">
            <v>G11</v>
          </cell>
          <cell r="K96">
            <v>4066.8</v>
          </cell>
          <cell r="L96">
            <v>4066.8</v>
          </cell>
          <cell r="M96">
            <v>0</v>
          </cell>
          <cell r="N96">
            <v>0</v>
          </cell>
          <cell r="P96">
            <v>9190612.1550000012</v>
          </cell>
          <cell r="Q96">
            <v>4651449</v>
          </cell>
          <cell r="R96">
            <v>16126301.379000001</v>
          </cell>
          <cell r="S96">
            <v>3965.3539340513425</v>
          </cell>
          <cell r="T96">
            <v>3968</v>
          </cell>
          <cell r="V96">
            <v>3646.3525110226906</v>
          </cell>
        </row>
        <row r="97">
          <cell r="A97">
            <v>118</v>
          </cell>
          <cell r="C97">
            <v>161000853</v>
          </cell>
          <cell r="D97" t="str">
            <v>24.10.2022</v>
          </cell>
          <cell r="F97">
            <v>60</v>
          </cell>
          <cell r="G97" t="str">
            <v>SECL</v>
          </cell>
          <cell r="H97" t="str">
            <v>PMCJ</v>
          </cell>
          <cell r="J97" t="str">
            <v>G11</v>
          </cell>
          <cell r="K97">
            <v>4122.55</v>
          </cell>
          <cell r="L97">
            <v>4122.55</v>
          </cell>
          <cell r="M97">
            <v>0</v>
          </cell>
          <cell r="N97">
            <v>0</v>
          </cell>
          <cell r="P97">
            <v>9316602.2768750004</v>
          </cell>
          <cell r="Q97">
            <v>4651671</v>
          </cell>
          <cell r="R97">
            <v>16283827.160875</v>
          </cell>
          <cell r="S97">
            <v>3949.9404885022618</v>
          </cell>
          <cell r="T97">
            <v>3968</v>
          </cell>
          <cell r="V97">
            <v>3937.8795219989138</v>
          </cell>
        </row>
        <row r="98">
          <cell r="A98">
            <v>119</v>
          </cell>
          <cell r="C98">
            <v>462000187</v>
          </cell>
          <cell r="D98" t="str">
            <v>25.10.2022</v>
          </cell>
          <cell r="F98">
            <v>59</v>
          </cell>
          <cell r="G98" t="str">
            <v>WCL</v>
          </cell>
          <cell r="H98" t="str">
            <v>TAE</v>
          </cell>
          <cell r="J98" t="str">
            <v>G12</v>
          </cell>
          <cell r="K98">
            <v>3966.55</v>
          </cell>
          <cell r="L98">
            <v>4026.38</v>
          </cell>
          <cell r="M98">
            <v>-59.829999999999927</v>
          </cell>
          <cell r="N98">
            <v>-309559.21128418256</v>
          </cell>
          <cell r="P98">
            <v>16473731.221818183</v>
          </cell>
          <cell r="Q98">
            <v>2378720</v>
          </cell>
          <cell r="R98">
            <v>20522849.565757576</v>
          </cell>
          <cell r="S98">
            <v>5173.9797974959538</v>
          </cell>
          <cell r="T98">
            <v>3300</v>
          </cell>
          <cell r="V98">
            <v>3767.6015087641449</v>
          </cell>
        </row>
        <row r="99">
          <cell r="A99">
            <v>121</v>
          </cell>
          <cell r="C99">
            <v>161000854</v>
          </cell>
          <cell r="D99" t="str">
            <v>25.10.2022</v>
          </cell>
          <cell r="F99">
            <v>59</v>
          </cell>
          <cell r="G99" t="str">
            <v>SECL</v>
          </cell>
          <cell r="H99" t="str">
            <v>PMCJ</v>
          </cell>
          <cell r="J99" t="str">
            <v>G11</v>
          </cell>
          <cell r="K99">
            <v>4147.7</v>
          </cell>
          <cell r="L99">
            <v>4147.7</v>
          </cell>
          <cell r="M99">
            <v>0</v>
          </cell>
          <cell r="N99">
            <v>0</v>
          </cell>
          <cell r="P99">
            <v>9373439.0762499981</v>
          </cell>
          <cell r="Q99">
            <v>4597185</v>
          </cell>
          <cell r="R99">
            <v>16300304.212249998</v>
          </cell>
          <cell r="S99">
            <v>3929.9621988692525</v>
          </cell>
          <cell r="T99">
            <v>3968</v>
          </cell>
          <cell r="V99">
            <v>3933.9647577092514</v>
          </cell>
        </row>
        <row r="100">
          <cell r="A100">
            <v>122</v>
          </cell>
          <cell r="C100">
            <v>161000934</v>
          </cell>
          <cell r="D100" t="str">
            <v>25.10.2022</v>
          </cell>
          <cell r="F100">
            <v>59</v>
          </cell>
          <cell r="G100" t="str">
            <v>SECL</v>
          </cell>
          <cell r="H100" t="str">
            <v>PHEC</v>
          </cell>
          <cell r="J100" t="str">
            <v>G11</v>
          </cell>
          <cell r="K100">
            <v>4113.45</v>
          </cell>
          <cell r="L100">
            <v>4184.04</v>
          </cell>
          <cell r="M100">
            <v>-70.590000000000146</v>
          </cell>
          <cell r="N100">
            <v>-270086.34849006002</v>
          </cell>
          <cell r="P100">
            <v>9074476.3724999987</v>
          </cell>
          <cell r="Q100">
            <v>4019489</v>
          </cell>
          <cell r="R100">
            <v>15738584.646499999</v>
          </cell>
          <cell r="S100">
            <v>3826.1276170854148</v>
          </cell>
          <cell r="T100">
            <v>3993</v>
          </cell>
          <cell r="V100">
            <v>3956.4788187147442</v>
          </cell>
        </row>
        <row r="101">
          <cell r="A101">
            <v>123</v>
          </cell>
          <cell r="C101">
            <v>462000162</v>
          </cell>
          <cell r="D101" t="str">
            <v>25.10.2022</v>
          </cell>
          <cell r="F101">
            <v>58</v>
          </cell>
          <cell r="G101" t="str">
            <v>WCL</v>
          </cell>
          <cell r="H101" t="str">
            <v>MKCW</v>
          </cell>
          <cell r="J101" t="str">
            <v>G10</v>
          </cell>
          <cell r="K101">
            <v>3918.17</v>
          </cell>
          <cell r="L101">
            <v>3942.7</v>
          </cell>
          <cell r="M101">
            <v>-24.529999999999745</v>
          </cell>
          <cell r="N101">
            <v>-97474.419154649833</v>
          </cell>
          <cell r="P101">
            <v>11710931.242555553</v>
          </cell>
          <cell r="Q101">
            <v>2260387</v>
          </cell>
          <cell r="R101">
            <v>15569561.553166665</v>
          </cell>
          <cell r="S101">
            <v>3973.6819875520114</v>
          </cell>
          <cell r="T101">
            <v>3022</v>
          </cell>
          <cell r="V101">
            <v>3798.7236214357044</v>
          </cell>
        </row>
        <row r="102">
          <cell r="A102">
            <v>124</v>
          </cell>
          <cell r="C102">
            <v>262000546</v>
          </cell>
          <cell r="D102" t="str">
            <v>25.10.2022</v>
          </cell>
          <cell r="F102">
            <v>58</v>
          </cell>
          <cell r="G102" t="str">
            <v>WCL</v>
          </cell>
          <cell r="H102" t="str">
            <v>PRPI</v>
          </cell>
          <cell r="J102" t="str">
            <v>G11</v>
          </cell>
          <cell r="K102">
            <v>4076</v>
          </cell>
          <cell r="L102">
            <v>4077.65</v>
          </cell>
          <cell r="M102">
            <v>-1.6500000000000909</v>
          </cell>
          <cell r="N102">
            <v>-8586.4015237550211</v>
          </cell>
          <cell r="P102">
            <v>16430403.952941176</v>
          </cell>
          <cell r="Q102">
            <v>3033382</v>
          </cell>
          <cell r="R102">
            <v>21211013.703529414</v>
          </cell>
          <cell r="S102">
            <v>5203.8797113663923</v>
          </cell>
          <cell r="T102">
            <v>3829</v>
          </cell>
          <cell r="V102">
            <v>3885.1042869835628</v>
          </cell>
        </row>
        <row r="103">
          <cell r="A103">
            <v>125</v>
          </cell>
          <cell r="C103">
            <v>452000042</v>
          </cell>
          <cell r="D103" t="str">
            <v>26.10.2022</v>
          </cell>
          <cell r="F103">
            <v>58</v>
          </cell>
          <cell r="G103" t="str">
            <v>WCL</v>
          </cell>
          <cell r="H103" t="str">
            <v>WANI</v>
          </cell>
          <cell r="J103" t="str">
            <v>G10</v>
          </cell>
          <cell r="K103">
            <v>3899.67</v>
          </cell>
          <cell r="L103">
            <v>3928.05</v>
          </cell>
          <cell r="M103">
            <v>-28.380000000000109</v>
          </cell>
          <cell r="N103">
            <v>-139790.98805800031</v>
          </cell>
          <cell r="P103">
            <v>15318207.067666665</v>
          </cell>
          <cell r="Q103">
            <v>2356302</v>
          </cell>
          <cell r="R103">
            <v>19208552.586333334</v>
          </cell>
          <cell r="S103">
            <v>4925.6866828047841</v>
          </cell>
          <cell r="T103">
            <v>3277</v>
          </cell>
          <cell r="V103">
            <v>3735.211180124224</v>
          </cell>
        </row>
        <row r="104">
          <cell r="A104">
            <v>127</v>
          </cell>
          <cell r="C104">
            <v>462000188</v>
          </cell>
          <cell r="D104" t="str">
            <v>26.10.2022</v>
          </cell>
          <cell r="F104">
            <v>53</v>
          </cell>
          <cell r="G104" t="str">
            <v>WCL</v>
          </cell>
          <cell r="H104" t="str">
            <v>TAE</v>
          </cell>
          <cell r="J104" t="str">
            <v>G12</v>
          </cell>
          <cell r="K104">
            <v>3672.4</v>
          </cell>
          <cell r="L104">
            <v>3787.75</v>
          </cell>
          <cell r="M104">
            <v>-115.34999999999991</v>
          </cell>
          <cell r="N104">
            <v>-595819.64659578528</v>
          </cell>
          <cell r="P104">
            <v>15252078.138181821</v>
          </cell>
          <cell r="Q104">
            <v>2170517</v>
          </cell>
          <cell r="R104">
            <v>18969120.67757576</v>
          </cell>
          <cell r="S104">
            <v>5165.3198664567471</v>
          </cell>
          <cell r="T104">
            <v>3300</v>
          </cell>
          <cell r="V104">
            <v>3911.6695981298008</v>
          </cell>
        </row>
        <row r="105">
          <cell r="A105">
            <v>128</v>
          </cell>
          <cell r="C105">
            <v>161000935</v>
          </cell>
          <cell r="D105" t="str">
            <v>26.10.2022</v>
          </cell>
          <cell r="F105">
            <v>58</v>
          </cell>
          <cell r="G105" t="str">
            <v>SECL</v>
          </cell>
          <cell r="H105" t="str">
            <v>PHEC</v>
          </cell>
          <cell r="J105" t="str">
            <v>G11</v>
          </cell>
          <cell r="K105">
            <v>3956.02</v>
          </cell>
          <cell r="L105">
            <v>3965.82</v>
          </cell>
          <cell r="M105">
            <v>-9.8000000000001819</v>
          </cell>
          <cell r="N105">
            <v>-37566.421336121341</v>
          </cell>
          <cell r="P105">
            <v>8727177.9209999982</v>
          </cell>
          <cell r="Q105">
            <v>3894062</v>
          </cell>
          <cell r="R105">
            <v>15164644.2994</v>
          </cell>
          <cell r="S105">
            <v>3833.3082996041476</v>
          </cell>
          <cell r="T105">
            <v>3993</v>
          </cell>
          <cell r="V105">
            <v>3810.0993222975221</v>
          </cell>
        </row>
        <row r="106">
          <cell r="A106">
            <v>129</v>
          </cell>
          <cell r="C106">
            <v>452000036</v>
          </cell>
          <cell r="D106" t="str">
            <v>27.10.2022</v>
          </cell>
          <cell r="F106">
            <v>58</v>
          </cell>
          <cell r="G106" t="str">
            <v>WCL</v>
          </cell>
          <cell r="H106" t="str">
            <v>TAE</v>
          </cell>
          <cell r="J106" t="str">
            <v>G12</v>
          </cell>
          <cell r="K106">
            <v>3862.26</v>
          </cell>
          <cell r="L106">
            <v>3957.71</v>
          </cell>
          <cell r="M106">
            <v>-95.449999999999818</v>
          </cell>
          <cell r="N106">
            <v>-493842.24014589109</v>
          </cell>
          <cell r="P106">
            <v>16040597.786181821</v>
          </cell>
          <cell r="Q106">
            <v>2315606</v>
          </cell>
          <cell r="R106">
            <v>19982683.398909096</v>
          </cell>
          <cell r="S106">
            <v>5173.8317458972451</v>
          </cell>
          <cell r="T106">
            <v>3300</v>
          </cell>
          <cell r="V106">
            <v>3782.0692707756998</v>
          </cell>
        </row>
        <row r="107">
          <cell r="A107">
            <v>131</v>
          </cell>
          <cell r="C107">
            <v>452000043</v>
          </cell>
          <cell r="D107" t="str">
            <v>27.10.2022</v>
          </cell>
          <cell r="F107">
            <v>59</v>
          </cell>
          <cell r="G107" t="str">
            <v>WCL</v>
          </cell>
          <cell r="H107" t="str">
            <v>WANI</v>
          </cell>
          <cell r="J107" t="str">
            <v>G10</v>
          </cell>
          <cell r="K107">
            <v>3941</v>
          </cell>
          <cell r="L107">
            <v>3984.33</v>
          </cell>
          <cell r="M107">
            <v>-43.329999999999927</v>
          </cell>
          <cell r="N107">
            <v>-214037.88975508153</v>
          </cell>
          <cell r="P107">
            <v>15480554.522222221</v>
          </cell>
          <cell r="Q107">
            <v>2436564</v>
          </cell>
          <cell r="R107">
            <v>19467420.344444443</v>
          </cell>
          <cell r="S107">
            <v>4939.71589557078</v>
          </cell>
          <cell r="T107">
            <v>3277</v>
          </cell>
          <cell r="V107">
            <v>3752.9689337623436</v>
          </cell>
        </row>
        <row r="108">
          <cell r="A108">
            <v>132</v>
          </cell>
          <cell r="C108">
            <v>262000548</v>
          </cell>
          <cell r="D108" t="str">
            <v>27.10.2022</v>
          </cell>
          <cell r="F108">
            <v>57</v>
          </cell>
          <cell r="G108" t="str">
            <v>WCL</v>
          </cell>
          <cell r="H108" t="str">
            <v>PRPI</v>
          </cell>
          <cell r="J108" t="str">
            <v>G11</v>
          </cell>
          <cell r="K108">
            <v>3962.4</v>
          </cell>
          <cell r="L108">
            <v>3967.78</v>
          </cell>
          <cell r="M108">
            <v>-5.3800000000001091</v>
          </cell>
          <cell r="N108">
            <v>-28029.261950801629</v>
          </cell>
          <cell r="P108">
            <v>15972481.016470591</v>
          </cell>
          <cell r="Q108">
            <v>2972695</v>
          </cell>
          <cell r="R108">
            <v>20643707.723764706</v>
          </cell>
          <cell r="S108">
            <v>5209.8999908552159</v>
          </cell>
          <cell r="T108">
            <v>3829</v>
          </cell>
          <cell r="V108">
            <v>3917.6117919841008</v>
          </cell>
        </row>
        <row r="109">
          <cell r="A109">
            <v>133</v>
          </cell>
          <cell r="C109">
            <v>462000163</v>
          </cell>
          <cell r="D109" t="str">
            <v>28.10.2022</v>
          </cell>
          <cell r="F109">
            <v>59</v>
          </cell>
          <cell r="G109" t="str">
            <v>WCL</v>
          </cell>
          <cell r="H109" t="str">
            <v>MKCW</v>
          </cell>
          <cell r="J109" t="str">
            <v>G10</v>
          </cell>
          <cell r="K109">
            <v>4157.38</v>
          </cell>
          <cell r="L109">
            <v>4157.38</v>
          </cell>
          <cell r="M109">
            <v>0</v>
          </cell>
          <cell r="N109">
            <v>0</v>
          </cell>
          <cell r="P109">
            <v>12425900.695777778</v>
          </cell>
          <cell r="Q109">
            <v>2364214</v>
          </cell>
          <cell r="R109">
            <v>16485933.094333332</v>
          </cell>
          <cell r="S109">
            <v>3965.4621647127115</v>
          </cell>
          <cell r="T109">
            <v>3022</v>
          </cell>
          <cell r="V109">
            <v>3704.4866131191429</v>
          </cell>
        </row>
        <row r="110">
          <cell r="A110">
            <v>134</v>
          </cell>
          <cell r="C110">
            <v>462000189</v>
          </cell>
          <cell r="D110" t="str">
            <v>28.10.2022</v>
          </cell>
          <cell r="F110">
            <v>58</v>
          </cell>
          <cell r="G110" t="str">
            <v>WCL</v>
          </cell>
          <cell r="H110" t="str">
            <v>TAE</v>
          </cell>
          <cell r="J110" t="str">
            <v>G12</v>
          </cell>
          <cell r="K110">
            <v>3938.92</v>
          </cell>
          <cell r="L110">
            <v>4013.3</v>
          </cell>
          <cell r="M110">
            <v>-74.380000000000109</v>
          </cell>
          <cell r="N110">
            <v>-384458.59910021117</v>
          </cell>
          <cell r="P110">
            <v>16358979.310545458</v>
          </cell>
          <cell r="Q110">
            <v>2341920</v>
          </cell>
          <cell r="R110">
            <v>20359662.075393945</v>
          </cell>
          <cell r="S110">
            <v>5168.8437631111938</v>
          </cell>
          <cell r="T110">
            <v>3300</v>
          </cell>
          <cell r="V110">
            <v>3734.0581615598885</v>
          </cell>
        </row>
        <row r="111">
          <cell r="A111">
            <v>136</v>
          </cell>
          <cell r="C111">
            <v>161000855</v>
          </cell>
          <cell r="D111" t="str">
            <v>27.10.2022</v>
          </cell>
          <cell r="F111">
            <v>59</v>
          </cell>
          <cell r="G111" t="str">
            <v>SECL</v>
          </cell>
          <cell r="H111" t="str">
            <v>PMCJ</v>
          </cell>
          <cell r="J111" t="str">
            <v>G11</v>
          </cell>
          <cell r="K111">
            <v>4024.39</v>
          </cell>
          <cell r="L111">
            <v>4024.39</v>
          </cell>
          <cell r="M111">
            <v>0</v>
          </cell>
          <cell r="N111">
            <v>0</v>
          </cell>
          <cell r="P111">
            <v>9094769.2658749986</v>
          </cell>
          <cell r="Q111">
            <v>4512799</v>
          </cell>
          <cell r="R111">
            <v>15867987.641074998</v>
          </cell>
          <cell r="S111">
            <v>3942.9547437189235</v>
          </cell>
          <cell r="T111">
            <v>3968</v>
          </cell>
          <cell r="V111">
            <v>3878.2872891632674</v>
          </cell>
        </row>
        <row r="112">
          <cell r="A112">
            <v>138</v>
          </cell>
          <cell r="C112">
            <v>462000543</v>
          </cell>
          <cell r="D112" t="str">
            <v>28.10.2022</v>
          </cell>
          <cell r="F112">
            <v>57</v>
          </cell>
          <cell r="G112" t="str">
            <v>WCL</v>
          </cell>
          <cell r="H112" t="str">
            <v>WANI</v>
          </cell>
          <cell r="J112" t="str">
            <v>G10</v>
          </cell>
          <cell r="K112">
            <v>3264.73</v>
          </cell>
          <cell r="L112">
            <v>3264.73</v>
          </cell>
          <cell r="M112">
            <v>0</v>
          </cell>
          <cell r="N112">
            <v>0</v>
          </cell>
          <cell r="P112">
            <v>12608206.158903476</v>
          </cell>
          <cell r="Q112">
            <v>2017120.7297201704</v>
          </cell>
          <cell r="R112">
            <v>15887977.070504632</v>
          </cell>
          <cell r="S112">
            <v>4866.551620043505</v>
          </cell>
          <cell r="T112">
            <v>3277</v>
          </cell>
          <cell r="V112">
            <v>3741.0427616926504</v>
          </cell>
        </row>
        <row r="113">
          <cell r="L113">
            <v>434680.69999999995</v>
          </cell>
          <cell r="M113">
            <v>-434680.69999999995</v>
          </cell>
          <cell r="N113" t="e">
            <v>#DIV/0!</v>
          </cell>
          <cell r="S113" t="e">
            <v>#DIV/0!</v>
          </cell>
        </row>
        <row r="114">
          <cell r="A114" t="str">
            <v>210 MW</v>
          </cell>
          <cell r="M114">
            <v>0</v>
          </cell>
          <cell r="N114" t="e">
            <v>#DIV/0!</v>
          </cell>
          <cell r="S114" t="e">
            <v>#DIV/0!</v>
          </cell>
        </row>
        <row r="115">
          <cell r="A115">
            <v>139</v>
          </cell>
          <cell r="C115">
            <v>462000190</v>
          </cell>
          <cell r="D115" t="str">
            <v>29.10.2022</v>
          </cell>
          <cell r="F115">
            <v>57</v>
          </cell>
          <cell r="G115" t="str">
            <v>WCL</v>
          </cell>
          <cell r="H115" t="str">
            <v>TAE</v>
          </cell>
          <cell r="J115" t="str">
            <v>G12</v>
          </cell>
          <cell r="K115">
            <v>3874.71</v>
          </cell>
          <cell r="L115">
            <v>3874.71</v>
          </cell>
          <cell r="M115">
            <v>0</v>
          </cell>
          <cell r="N115">
            <v>0</v>
          </cell>
          <cell r="P115">
            <v>16092304.673454547</v>
          </cell>
          <cell r="Q115">
            <v>2339676</v>
          </cell>
          <cell r="R115">
            <v>20063703.245272726</v>
          </cell>
          <cell r="S115">
            <v>5178.1173933720784</v>
          </cell>
          <cell r="T115">
            <v>3300</v>
          </cell>
          <cell r="V115">
            <v>3728.5953363829076</v>
          </cell>
        </row>
        <row r="116">
          <cell r="A116">
            <v>142</v>
          </cell>
          <cell r="C116">
            <v>161000856</v>
          </cell>
          <cell r="D116" t="str">
            <v>28.10.2022</v>
          </cell>
          <cell r="F116">
            <v>59</v>
          </cell>
          <cell r="G116" t="str">
            <v>SECL</v>
          </cell>
          <cell r="H116" t="str">
            <v>PMCJ</v>
          </cell>
          <cell r="J116" t="str">
            <v>G11</v>
          </cell>
          <cell r="K116">
            <v>4149.05</v>
          </cell>
          <cell r="L116">
            <v>4181.68</v>
          </cell>
          <cell r="M116">
            <v>-32.630000000000109</v>
          </cell>
          <cell r="N116">
            <v>-128236.83478534617</v>
          </cell>
          <cell r="P116">
            <v>9376489.9581250008</v>
          </cell>
          <cell r="Q116">
            <v>4598957</v>
          </cell>
          <cell r="R116">
            <v>16305885.362125</v>
          </cell>
          <cell r="S116">
            <v>3930.0286480338873</v>
          </cell>
          <cell r="T116">
            <v>3968</v>
          </cell>
          <cell r="V116">
            <v>3840.9862455985922</v>
          </cell>
        </row>
        <row r="117">
          <cell r="A117">
            <v>143</v>
          </cell>
          <cell r="C117">
            <v>452000037</v>
          </cell>
          <cell r="D117" t="str">
            <v>30.10.2022</v>
          </cell>
          <cell r="F117">
            <v>57</v>
          </cell>
          <cell r="G117" t="str">
            <v>WCL</v>
          </cell>
          <cell r="H117" t="str">
            <v>TAE</v>
          </cell>
          <cell r="J117" t="str">
            <v>G12</v>
          </cell>
          <cell r="K117">
            <v>3823.77</v>
          </cell>
          <cell r="L117">
            <v>3891.1</v>
          </cell>
          <cell r="M117">
            <v>-67.329999999999927</v>
          </cell>
          <cell r="N117">
            <v>-348533.6705185902</v>
          </cell>
          <cell r="P117">
            <v>15880742.517818183</v>
          </cell>
          <cell r="Q117">
            <v>2302728</v>
          </cell>
          <cell r="R117">
            <v>19793741.175090909</v>
          </cell>
          <cell r="S117">
            <v>5176.4988937856906</v>
          </cell>
          <cell r="T117">
            <v>3300</v>
          </cell>
          <cell r="V117">
            <v>3697.9254263738708</v>
          </cell>
        </row>
        <row r="118">
          <cell r="A118">
            <v>144</v>
          </cell>
          <cell r="C118">
            <v>161000857</v>
          </cell>
          <cell r="D118" t="str">
            <v>29.10.2022</v>
          </cell>
          <cell r="F118">
            <v>60</v>
          </cell>
          <cell r="G118" t="str">
            <v>SECL</v>
          </cell>
          <cell r="H118" t="str">
            <v>PMCJ</v>
          </cell>
          <cell r="J118" t="str">
            <v>G11</v>
          </cell>
          <cell r="K118">
            <v>4102.58</v>
          </cell>
          <cell r="L118">
            <v>4102.58</v>
          </cell>
          <cell r="M118">
            <v>0</v>
          </cell>
          <cell r="N118">
            <v>0</v>
          </cell>
          <cell r="P118">
            <v>9271471.8242499996</v>
          </cell>
          <cell r="Q118">
            <v>4670276</v>
          </cell>
          <cell r="R118">
            <v>16246084.958649999</v>
          </cell>
          <cell r="S118">
            <v>3959.9678637954648</v>
          </cell>
          <cell r="T118">
            <v>3968</v>
          </cell>
          <cell r="V118">
            <v>3675.6597528684906</v>
          </cell>
        </row>
        <row r="119">
          <cell r="A119">
            <v>145</v>
          </cell>
          <cell r="C119">
            <v>262000549</v>
          </cell>
          <cell r="D119" t="str">
            <v>30.10.2022</v>
          </cell>
          <cell r="F119">
            <v>59</v>
          </cell>
          <cell r="G119" t="str">
            <v>WCL</v>
          </cell>
          <cell r="H119" t="str">
            <v>PRPI</v>
          </cell>
          <cell r="J119" t="str">
            <v>G11</v>
          </cell>
          <cell r="K119">
            <v>3679.27</v>
          </cell>
          <cell r="L119">
            <v>3679.27</v>
          </cell>
          <cell r="M119">
            <v>0</v>
          </cell>
          <cell r="N119">
            <v>0</v>
          </cell>
          <cell r="P119">
            <v>14831180.655529413</v>
          </cell>
          <cell r="Q119">
            <v>2960928</v>
          </cell>
          <cell r="R119">
            <v>19369273.190835297</v>
          </cell>
          <cell r="S119">
            <v>5264.4337574669153</v>
          </cell>
          <cell r="T119">
            <v>3829</v>
          </cell>
          <cell r="V119">
            <v>3669.3235390140385</v>
          </cell>
        </row>
        <row r="120">
          <cell r="A120">
            <v>146</v>
          </cell>
          <cell r="C120">
            <v>452000001</v>
          </cell>
          <cell r="D120" t="str">
            <v>30.10.2022</v>
          </cell>
          <cell r="F120">
            <v>58</v>
          </cell>
          <cell r="G120" t="str">
            <v>WCL</v>
          </cell>
          <cell r="H120" t="str">
            <v>RAJR</v>
          </cell>
          <cell r="J120" t="str">
            <v>G10</v>
          </cell>
          <cell r="K120">
            <v>3883.54</v>
          </cell>
          <cell r="L120">
            <v>3943.42</v>
          </cell>
          <cell r="M120">
            <v>-59.880000000000109</v>
          </cell>
          <cell r="N120">
            <v>-241029.75596959179</v>
          </cell>
          <cell r="P120">
            <v>11607426.405111112</v>
          </cell>
          <cell r="Q120">
            <v>2304910</v>
          </cell>
          <cell r="R120">
            <v>15632075.793222224</v>
          </cell>
          <cell r="S120">
            <v>4025.2130255442776</v>
          </cell>
          <cell r="T120">
            <v>4109</v>
          </cell>
          <cell r="V120">
            <v>3834.1058398159312</v>
          </cell>
        </row>
        <row r="121">
          <cell r="A121">
            <v>147</v>
          </cell>
          <cell r="C121">
            <v>141000088</v>
          </cell>
          <cell r="D121" t="str">
            <v>30.10.2022</v>
          </cell>
          <cell r="F121">
            <v>59</v>
          </cell>
          <cell r="G121" t="str">
            <v>SECL</v>
          </cell>
          <cell r="H121" t="str">
            <v>PHEC</v>
          </cell>
          <cell r="J121" t="str">
            <v>G11</v>
          </cell>
          <cell r="K121">
            <v>4024.58</v>
          </cell>
          <cell r="L121">
            <v>4123.45</v>
          </cell>
          <cell r="M121">
            <v>-98.869999999999891</v>
          </cell>
          <cell r="N121">
            <v>-378382.73768409627</v>
          </cell>
          <cell r="P121">
            <v>8878424.7089999989</v>
          </cell>
          <cell r="Q121">
            <v>3936455</v>
          </cell>
          <cell r="R121">
            <v>15402362.682599999</v>
          </cell>
          <cell r="S121">
            <v>3827.0733051896095</v>
          </cell>
          <cell r="T121">
            <v>3993</v>
          </cell>
          <cell r="V121">
            <v>3663.7830774256781</v>
          </cell>
        </row>
        <row r="122">
          <cell r="A122">
            <v>148</v>
          </cell>
          <cell r="C122">
            <v>262000550</v>
          </cell>
          <cell r="D122" t="str">
            <v>30.10.2022</v>
          </cell>
          <cell r="F122">
            <v>59</v>
          </cell>
          <cell r="G122" t="str">
            <v>WCL</v>
          </cell>
          <cell r="H122" t="str">
            <v>PRPI</v>
          </cell>
          <cell r="J122" t="str">
            <v>G11</v>
          </cell>
          <cell r="K122">
            <v>4022.2</v>
          </cell>
          <cell r="L122">
            <v>4022.2</v>
          </cell>
          <cell r="M122">
            <v>0</v>
          </cell>
          <cell r="N122">
            <v>0</v>
          </cell>
          <cell r="P122">
            <v>16213535.520000001</v>
          </cell>
          <cell r="Q122">
            <v>3001046</v>
          </cell>
          <cell r="R122">
            <v>20938747.236000001</v>
          </cell>
          <cell r="S122">
            <v>5205.7946486997171</v>
          </cell>
          <cell r="T122">
            <v>3829</v>
          </cell>
          <cell r="V122">
            <v>3738.7876086956526</v>
          </cell>
        </row>
        <row r="123">
          <cell r="A123" t="str">
            <v>138a</v>
          </cell>
          <cell r="C123">
            <v>462000543</v>
          </cell>
          <cell r="D123" t="str">
            <v>28.10.2022</v>
          </cell>
          <cell r="F123">
            <v>57</v>
          </cell>
          <cell r="G123" t="str">
            <v>WCL</v>
          </cell>
          <cell r="H123" t="str">
            <v>WANI</v>
          </cell>
          <cell r="J123" t="str">
            <v>G10</v>
          </cell>
          <cell r="K123">
            <v>348.84000000000015</v>
          </cell>
          <cell r="L123">
            <v>410.7199999999998</v>
          </cell>
          <cell r="M123">
            <v>-61.879999999999654</v>
          </cell>
          <cell r="N123">
            <v>-306299.0758056101</v>
          </cell>
          <cell r="P123">
            <v>1586177.8565409242</v>
          </cell>
          <cell r="Q123">
            <v>253764.27027982959</v>
          </cell>
          <cell r="R123">
            <v>1998790.0813842667</v>
          </cell>
          <cell r="S123">
            <v>5729.8190614157375</v>
          </cell>
          <cell r="T123">
            <v>3277</v>
          </cell>
          <cell r="V123">
            <v>3741.0427616926504</v>
          </cell>
        </row>
        <row r="124">
          <cell r="L124">
            <v>32229.130000000005</v>
          </cell>
          <cell r="M124">
            <v>-32229.130000000005</v>
          </cell>
          <cell r="N124" t="e">
            <v>#DIV/0!</v>
          </cell>
          <cell r="P124">
            <v>4031.0117647058828</v>
          </cell>
          <cell r="Q124">
            <v>746.12053105265784</v>
          </cell>
          <cell r="R124">
            <v>5205.7946486997171</v>
          </cell>
          <cell r="S124" t="e">
            <v>#DIV/0!</v>
          </cell>
        </row>
        <row r="125">
          <cell r="M125">
            <v>0</v>
          </cell>
          <cell r="N125" t="e">
            <v>#DIV/0!</v>
          </cell>
          <cell r="S125" t="e">
            <v>#DIV/0!</v>
          </cell>
        </row>
        <row r="126">
          <cell r="L126">
            <v>466909.82999999996</v>
          </cell>
          <cell r="M126">
            <v>-466909.82999999996</v>
          </cell>
          <cell r="N126" t="e">
            <v>#DIV/0!</v>
          </cell>
          <cell r="S126" t="e">
            <v>#DIV/0!</v>
          </cell>
        </row>
        <row r="127">
          <cell r="L127">
            <v>0</v>
          </cell>
          <cell r="M127">
            <v>0</v>
          </cell>
          <cell r="N127" t="e">
            <v>#DIV/0!</v>
          </cell>
          <cell r="S127" t="e">
            <v>#DIV/0!</v>
          </cell>
        </row>
        <row r="128">
          <cell r="A128" t="str">
            <v>138h</v>
          </cell>
          <cell r="C128">
            <v>462000543</v>
          </cell>
          <cell r="D128" t="str">
            <v>28.10.2022</v>
          </cell>
          <cell r="F128">
            <v>57</v>
          </cell>
          <cell r="G128" t="str">
            <v>WCL</v>
          </cell>
          <cell r="H128" t="str">
            <v>WANI</v>
          </cell>
          <cell r="J128" t="str">
            <v>G10</v>
          </cell>
          <cell r="K128">
            <v>3613.57</v>
          </cell>
          <cell r="L128">
            <v>3675.45</v>
          </cell>
          <cell r="M128">
            <v>-61.879999999999654</v>
          </cell>
          <cell r="N128">
            <v>-306299.0758056101</v>
          </cell>
          <cell r="P128">
            <v>14194384.015444444</v>
          </cell>
          <cell r="Q128">
            <v>2270885</v>
          </cell>
          <cell r="R128">
            <v>17886767.151888892</v>
          </cell>
          <cell r="S128">
            <v>4949.8881028702617</v>
          </cell>
          <cell r="T128">
            <v>3277</v>
          </cell>
          <cell r="V128">
            <v>3741.0427616926504</v>
          </cell>
        </row>
        <row r="129">
          <cell r="M129">
            <v>0</v>
          </cell>
          <cell r="N129" t="e">
            <v>#DIV/0!</v>
          </cell>
          <cell r="P129">
            <v>3861.9445280018626</v>
          </cell>
          <cell r="Q129">
            <v>617.85223578065279</v>
          </cell>
          <cell r="R129">
            <v>4866.5516200435031</v>
          </cell>
          <cell r="S129" t="e">
            <v>#DIV/0!</v>
          </cell>
        </row>
        <row r="130">
          <cell r="M130">
            <v>0</v>
          </cell>
          <cell r="N130" t="e">
            <v>#DIV/0!</v>
          </cell>
          <cell r="S130" t="e">
            <v>#DIV/0!</v>
          </cell>
        </row>
        <row r="131">
          <cell r="G131">
            <v>434680.7</v>
          </cell>
          <cell r="H131">
            <v>660</v>
          </cell>
          <cell r="I131" t="str">
            <v>wash</v>
          </cell>
          <cell r="L131">
            <v>438530.29999999993</v>
          </cell>
          <cell r="M131">
            <v>-438530.29999999993</v>
          </cell>
          <cell r="N131" t="e">
            <v>#DIV/0!</v>
          </cell>
          <cell r="S131" t="e">
            <v>#DIV/0!</v>
          </cell>
        </row>
        <row r="132">
          <cell r="G132">
            <v>32229.13</v>
          </cell>
          <cell r="H132">
            <v>210</v>
          </cell>
          <cell r="I132" t="str">
            <v>wash</v>
          </cell>
          <cell r="L132">
            <v>43115.69</v>
          </cell>
          <cell r="M132">
            <v>-43115.69</v>
          </cell>
          <cell r="N132" t="e">
            <v>#DIV/0!</v>
          </cell>
          <cell r="S132" t="e">
            <v>#DIV/0!</v>
          </cell>
        </row>
        <row r="133">
          <cell r="G133">
            <v>36913.79</v>
          </cell>
          <cell r="H133">
            <v>660</v>
          </cell>
          <cell r="I133" t="str">
            <v>raw</v>
          </cell>
          <cell r="L133">
            <v>62448.27</v>
          </cell>
          <cell r="M133">
            <v>-62448.27</v>
          </cell>
          <cell r="N133" t="e">
            <v>#DIV/0!</v>
          </cell>
          <cell r="S133" t="e">
            <v>#DIV/0!</v>
          </cell>
        </row>
        <row r="134">
          <cell r="G134">
            <v>6176.79</v>
          </cell>
          <cell r="H134">
            <v>210</v>
          </cell>
          <cell r="I134" t="str">
            <v>raw</v>
          </cell>
          <cell r="L134">
            <v>17761.62</v>
          </cell>
          <cell r="M134">
            <v>-17761.62</v>
          </cell>
          <cell r="N134" t="e">
            <v>#DIV/0!</v>
          </cell>
          <cell r="S134" t="e">
            <v>#DIV/0!</v>
          </cell>
        </row>
        <row r="135">
          <cell r="G135">
            <v>510000.41</v>
          </cell>
          <cell r="L135">
            <v>3219.25</v>
          </cell>
          <cell r="M135">
            <v>-3219.25</v>
          </cell>
          <cell r="N135" t="e">
            <v>#DIV/0!</v>
          </cell>
          <cell r="S135" t="e">
            <v>#DIV/0!</v>
          </cell>
        </row>
        <row r="136">
          <cell r="G136">
            <v>510000.40999999992</v>
          </cell>
          <cell r="M136">
            <v>0</v>
          </cell>
          <cell r="N136" t="e">
            <v>#DIV/0!</v>
          </cell>
          <cell r="S136" t="e">
            <v>#DIV/0!</v>
          </cell>
        </row>
        <row r="137">
          <cell r="M137">
            <v>0</v>
          </cell>
          <cell r="N137" t="e">
            <v>#DIV/0!</v>
          </cell>
          <cell r="S137" t="e">
            <v>#DIV/0!</v>
          </cell>
        </row>
        <row r="138">
          <cell r="G138">
            <v>39176.79</v>
          </cell>
          <cell r="M138">
            <v>0</v>
          </cell>
          <cell r="N138" t="e">
            <v>#DIV/0!</v>
          </cell>
          <cell r="S138" t="e">
            <v>#DIV/0!</v>
          </cell>
        </row>
        <row r="139">
          <cell r="M139">
            <v>0</v>
          </cell>
          <cell r="N139" t="e">
            <v>#DIV/0!</v>
          </cell>
          <cell r="S139" t="e">
            <v>#DIV/0!</v>
          </cell>
        </row>
        <row r="140">
          <cell r="K140">
            <v>3613.57</v>
          </cell>
          <cell r="L140">
            <v>3675.45</v>
          </cell>
          <cell r="M140">
            <v>-61.879999999999654</v>
          </cell>
          <cell r="N140">
            <v>0</v>
          </cell>
          <cell r="S140">
            <v>0</v>
          </cell>
        </row>
        <row r="141">
          <cell r="M141">
            <v>0</v>
          </cell>
          <cell r="N141" t="e">
            <v>#DIV/0!</v>
          </cell>
          <cell r="S141" t="e">
            <v>#DIV/0!</v>
          </cell>
        </row>
        <row r="142">
          <cell r="M142">
            <v>0</v>
          </cell>
          <cell r="N142" t="e">
            <v>#DIV/0!</v>
          </cell>
          <cell r="S142" t="e">
            <v>#DIV/0!</v>
          </cell>
        </row>
        <row r="143">
          <cell r="M143">
            <v>0</v>
          </cell>
          <cell r="N143" t="e">
            <v>#DIV/0!</v>
          </cell>
          <cell r="S143" t="e">
            <v>#DIV/0!</v>
          </cell>
        </row>
        <row r="144">
          <cell r="M144">
            <v>0</v>
          </cell>
          <cell r="N144" t="e">
            <v>#DIV/0!</v>
          </cell>
          <cell r="S144" t="e">
            <v>#DIV/0!</v>
          </cell>
        </row>
        <row r="145">
          <cell r="M145">
            <v>0</v>
          </cell>
          <cell r="N145" t="e">
            <v>#DIV/0!</v>
          </cell>
          <cell r="S145" t="e">
            <v>#DIV/0!</v>
          </cell>
        </row>
        <row r="146">
          <cell r="M146">
            <v>0</v>
          </cell>
          <cell r="N146" t="e">
            <v>#DIV/0!</v>
          </cell>
          <cell r="S146" t="e">
            <v>#DIV/0!</v>
          </cell>
        </row>
        <row r="147">
          <cell r="M147">
            <v>0</v>
          </cell>
          <cell r="N147" t="e">
            <v>#DIV/0!</v>
          </cell>
          <cell r="S147" t="e">
            <v>#DIV/0!</v>
          </cell>
        </row>
        <row r="148">
          <cell r="M148">
            <v>0</v>
          </cell>
          <cell r="N148" t="e">
            <v>#DIV/0!</v>
          </cell>
          <cell r="S148" t="e">
            <v>#DIV/0!</v>
          </cell>
        </row>
        <row r="149">
          <cell r="M149">
            <v>0</v>
          </cell>
          <cell r="N149" t="e">
            <v>#DIV/0!</v>
          </cell>
          <cell r="S149" t="e">
            <v>#DIV/0!</v>
          </cell>
        </row>
        <row r="150">
          <cell r="M150">
            <v>0</v>
          </cell>
          <cell r="N150" t="e">
            <v>#DIV/0!</v>
          </cell>
          <cell r="S150" t="e">
            <v>#DIV/0!</v>
          </cell>
        </row>
        <row r="151">
          <cell r="M151">
            <v>0</v>
          </cell>
          <cell r="N151" t="e">
            <v>#DIV/0!</v>
          </cell>
          <cell r="S151" t="e">
            <v>#DIV/0!</v>
          </cell>
        </row>
        <row r="152">
          <cell r="M152">
            <v>0</v>
          </cell>
          <cell r="N152" t="e">
            <v>#DIV/0!</v>
          </cell>
          <cell r="S152" t="e">
            <v>#DIV/0!</v>
          </cell>
        </row>
        <row r="153">
          <cell r="M153">
            <v>0</v>
          </cell>
          <cell r="N153" t="e">
            <v>#DIV/0!</v>
          </cell>
          <cell r="S153" t="e">
            <v>#DIV/0!</v>
          </cell>
        </row>
        <row r="154">
          <cell r="M154">
            <v>0</v>
          </cell>
          <cell r="N154" t="e">
            <v>#DIV/0!</v>
          </cell>
          <cell r="S154" t="e">
            <v>#DIV/0!</v>
          </cell>
        </row>
      </sheetData>
      <sheetData sheetId="20">
        <row r="2">
          <cell r="A2" t="str">
            <v>RAKE NO</v>
          </cell>
          <cell r="B2" t="str">
            <v>PO NO</v>
          </cell>
          <cell r="C2" t="str">
            <v>RR NO</v>
          </cell>
          <cell r="D2" t="str">
            <v>RR DATE</v>
          </cell>
          <cell r="E2" t="str">
            <v>Month</v>
          </cell>
          <cell r="F2" t="str">
            <v>WAG</v>
          </cell>
          <cell r="G2" t="str">
            <v>COMPANY  NAME</v>
          </cell>
          <cell r="H2" t="str">
            <v>COLLARY  NAME</v>
          </cell>
          <cell r="I2" t="str">
            <v>DIW</v>
          </cell>
          <cell r="J2" t="str">
            <v>GRADE</v>
          </cell>
          <cell r="K2" t="str">
            <v>RR QTY</v>
          </cell>
          <cell r="L2" t="str">
            <v>TPS QTY</v>
          </cell>
          <cell r="M2" t="str">
            <v>TL</v>
          </cell>
          <cell r="N2" t="str">
            <v>TL AMOUNT</v>
          </cell>
          <cell r="O2" t="str">
            <v>BASIC RATE</v>
          </cell>
          <cell r="P2" t="str">
            <v>AMT</v>
          </cell>
          <cell r="Q2" t="str">
            <v>FREIGHT</v>
          </cell>
          <cell r="R2" t="str">
            <v>VALUE</v>
          </cell>
          <cell r="S2" t="str">
            <v>RECEIPT RATE</v>
          </cell>
          <cell r="T2" t="str">
            <v>LEQ</v>
          </cell>
          <cell r="U2" t="str">
            <v>LEQ SUM</v>
          </cell>
          <cell r="V2" t="str">
            <v>ARB</v>
          </cell>
        </row>
        <row r="3">
          <cell r="A3">
            <v>6</v>
          </cell>
          <cell r="B3">
            <v>4400127995</v>
          </cell>
          <cell r="C3">
            <v>161002028</v>
          </cell>
          <cell r="D3" t="str">
            <v>29.09.2022</v>
          </cell>
          <cell r="F3">
            <v>56</v>
          </cell>
          <cell r="G3" t="str">
            <v>MCL</v>
          </cell>
          <cell r="H3" t="str">
            <v>BOCB</v>
          </cell>
          <cell r="K3">
            <v>3616.19</v>
          </cell>
          <cell r="L3">
            <v>3625.65</v>
          </cell>
          <cell r="M3">
            <v>-9.4600000000000364</v>
          </cell>
          <cell r="N3">
            <v>-30208.465180369509</v>
          </cell>
          <cell r="O3">
            <v>756.02223601285289</v>
          </cell>
          <cell r="P3">
            <v>2741072.02</v>
          </cell>
          <cell r="Q3">
            <v>5692431</v>
          </cell>
          <cell r="R3">
            <v>11547521.109999999</v>
          </cell>
          <cell r="S3">
            <v>3193.2838457050098</v>
          </cell>
          <cell r="T3">
            <v>3329</v>
          </cell>
          <cell r="V3">
            <v>2289.3827893175076</v>
          </cell>
        </row>
        <row r="4">
          <cell r="A4">
            <v>10</v>
          </cell>
          <cell r="B4">
            <v>4400128308</v>
          </cell>
          <cell r="C4">
            <v>161002731</v>
          </cell>
          <cell r="D4" t="str">
            <v>30.09.2022</v>
          </cell>
          <cell r="F4">
            <v>59</v>
          </cell>
          <cell r="G4" t="str">
            <v>MCL</v>
          </cell>
          <cell r="H4" t="str">
            <v>BOCM</v>
          </cell>
          <cell r="K4">
            <v>4088.7</v>
          </cell>
          <cell r="L4">
            <v>4093.8</v>
          </cell>
          <cell r="M4">
            <v>-5.1000000000003638</v>
          </cell>
          <cell r="N4">
            <v>-15718.533264363878</v>
          </cell>
          <cell r="O4">
            <v>747.06815183936681</v>
          </cell>
          <cell r="P4">
            <v>3058347.6</v>
          </cell>
          <cell r="Q4">
            <v>6241435</v>
          </cell>
          <cell r="R4">
            <v>12601640.58</v>
          </cell>
          <cell r="S4">
            <v>3082.0653459534815</v>
          </cell>
          <cell r="T4">
            <v>3398</v>
          </cell>
          <cell r="V4">
            <v>2529.5375894331319</v>
          </cell>
        </row>
        <row r="5">
          <cell r="A5">
            <v>13</v>
          </cell>
          <cell r="B5">
            <v>4400129520</v>
          </cell>
          <cell r="C5">
            <v>161002030</v>
          </cell>
          <cell r="D5" t="str">
            <v>01.10.2022</v>
          </cell>
          <cell r="F5">
            <v>56</v>
          </cell>
          <cell r="G5" t="str">
            <v>MCL</v>
          </cell>
          <cell r="H5" t="str">
            <v>BOCB</v>
          </cell>
          <cell r="K5">
            <v>3706.7</v>
          </cell>
          <cell r="L5">
            <v>3704.7</v>
          </cell>
          <cell r="M5">
            <v>2</v>
          </cell>
          <cell r="N5">
            <v>6342.3399681657538</v>
          </cell>
          <cell r="O5">
            <v>758.40920992253086</v>
          </cell>
          <cell r="P5">
            <v>2809678.6</v>
          </cell>
          <cell r="Q5">
            <v>5752938</v>
          </cell>
          <cell r="R5">
            <v>11754575.779999999</v>
          </cell>
          <cell r="S5">
            <v>3171.1699840828769</v>
          </cell>
          <cell r="T5">
            <v>2951</v>
          </cell>
          <cell r="V5">
            <v>2191.1988176045543</v>
          </cell>
        </row>
        <row r="6">
          <cell r="A6">
            <v>46</v>
          </cell>
          <cell r="B6">
            <v>4400128843</v>
          </cell>
          <cell r="C6">
            <v>161005049</v>
          </cell>
          <cell r="D6" t="str">
            <v>08.10.2022</v>
          </cell>
          <cell r="F6">
            <v>59</v>
          </cell>
          <cell r="G6" t="str">
            <v>SECL</v>
          </cell>
          <cell r="H6" t="str">
            <v>JRGR</v>
          </cell>
          <cell r="K6">
            <v>3915.9</v>
          </cell>
          <cell r="L6">
            <v>3886</v>
          </cell>
          <cell r="M6">
            <v>29.900000000000091</v>
          </cell>
          <cell r="N6">
            <v>94712.268735923062</v>
          </cell>
          <cell r="O6">
            <v>972.42498713329906</v>
          </cell>
          <cell r="P6">
            <v>3778843.5</v>
          </cell>
          <cell r="Q6">
            <v>5328799</v>
          </cell>
          <cell r="R6">
            <v>12404139.57</v>
          </cell>
          <cell r="S6">
            <v>3167.6344058837049</v>
          </cell>
          <cell r="T6">
            <v>4046</v>
          </cell>
          <cell r="V6">
            <v>2903.8850845281404</v>
          </cell>
        </row>
        <row r="7">
          <cell r="A7">
            <v>63</v>
          </cell>
          <cell r="B7">
            <v>4400128863</v>
          </cell>
          <cell r="C7">
            <v>161006489</v>
          </cell>
          <cell r="D7" t="str">
            <v>11.10.2022</v>
          </cell>
          <cell r="F7">
            <v>56</v>
          </cell>
          <cell r="G7" t="str">
            <v>SECL</v>
          </cell>
          <cell r="H7" t="str">
            <v>OKSR</v>
          </cell>
          <cell r="K7">
            <v>3694.64</v>
          </cell>
          <cell r="L7">
            <v>3675.3</v>
          </cell>
          <cell r="M7">
            <v>19.339999999999691</v>
          </cell>
          <cell r="N7">
            <v>61674.098073586705</v>
          </cell>
          <cell r="O7">
            <v>960.02535847413822</v>
          </cell>
          <cell r="P7">
            <v>3528381.2</v>
          </cell>
          <cell r="Q7">
            <v>4948718</v>
          </cell>
          <cell r="R7">
            <v>11781984.99</v>
          </cell>
          <cell r="S7">
            <v>3188.9399210748547</v>
          </cell>
          <cell r="T7">
            <v>4191</v>
          </cell>
          <cell r="V7">
            <v>1661.8934195432266</v>
          </cell>
        </row>
        <row r="8">
          <cell r="A8">
            <v>94</v>
          </cell>
          <cell r="B8">
            <v>4400129500</v>
          </cell>
          <cell r="C8">
            <v>161011083</v>
          </cell>
          <cell r="D8" t="str">
            <v>18.10.2022</v>
          </cell>
          <cell r="F8">
            <v>59</v>
          </cell>
          <cell r="G8" t="str">
            <v>SECL</v>
          </cell>
          <cell r="H8" t="str">
            <v>NKCR</v>
          </cell>
          <cell r="K8">
            <v>4005.6</v>
          </cell>
          <cell r="L8">
            <v>4181.71</v>
          </cell>
          <cell r="M8">
            <v>-176.11000000000013</v>
          </cell>
          <cell r="N8">
            <v>-550579.46771287732</v>
          </cell>
          <cell r="O8">
            <v>914.78079541622924</v>
          </cell>
          <cell r="P8">
            <v>3825348</v>
          </cell>
          <cell r="Q8">
            <v>5335280</v>
          </cell>
          <cell r="R8">
            <v>12522861.369999999</v>
          </cell>
          <cell r="S8">
            <v>3126.3384686438985</v>
          </cell>
          <cell r="T8">
            <v>4150</v>
          </cell>
          <cell r="V8">
            <v>3299.8670360110805</v>
          </cell>
        </row>
        <row r="9">
          <cell r="A9">
            <v>115</v>
          </cell>
          <cell r="B9">
            <v>4400129857</v>
          </cell>
          <cell r="C9">
            <v>161010039</v>
          </cell>
          <cell r="D9" t="str">
            <v>22.10.2022</v>
          </cell>
          <cell r="F9">
            <v>59</v>
          </cell>
          <cell r="G9" t="str">
            <v>SECL</v>
          </cell>
          <cell r="H9" t="str">
            <v>GPCK</v>
          </cell>
          <cell r="K9">
            <v>3960.29</v>
          </cell>
          <cell r="L9">
            <v>3979.3</v>
          </cell>
          <cell r="M9">
            <v>-19.010000000000218</v>
          </cell>
          <cell r="N9">
            <v>-59594.083319505065</v>
          </cell>
          <cell r="O9">
            <v>950.43775287110793</v>
          </cell>
          <cell r="P9">
            <v>3782076.95</v>
          </cell>
          <cell r="Q9">
            <v>5452179</v>
          </cell>
          <cell r="R9">
            <v>12415036.939999999</v>
          </cell>
          <cell r="S9">
            <v>3134.8807637824502</v>
          </cell>
          <cell r="T9">
            <v>4260</v>
          </cell>
          <cell r="V9">
            <v>2556.7087964433154</v>
          </cell>
        </row>
        <row r="10">
          <cell r="A10">
            <v>120</v>
          </cell>
          <cell r="B10">
            <v>4400129862</v>
          </cell>
          <cell r="C10">
            <v>161010042</v>
          </cell>
          <cell r="D10" t="str">
            <v>24.10.2022</v>
          </cell>
          <cell r="F10">
            <v>56</v>
          </cell>
          <cell r="G10" t="str">
            <v>SECL</v>
          </cell>
          <cell r="H10" t="str">
            <v>GPCK</v>
          </cell>
          <cell r="K10">
            <v>3721.51</v>
          </cell>
          <cell r="L10">
            <v>3773</v>
          </cell>
          <cell r="M10">
            <v>-51.489999999999782</v>
          </cell>
          <cell r="N10">
            <v>-159336.43777947593</v>
          </cell>
          <cell r="O10">
            <v>941.9671481579644</v>
          </cell>
          <cell r="P10">
            <v>3554042.05</v>
          </cell>
          <cell r="Q10">
            <v>4973216</v>
          </cell>
          <cell r="R10">
            <v>11516258.43</v>
          </cell>
          <cell r="S10">
            <v>3094.5122893664129</v>
          </cell>
          <cell r="T10">
            <v>3808</v>
          </cell>
          <cell r="V10">
            <v>2907.4644867908187</v>
          </cell>
        </row>
        <row r="11">
          <cell r="A11">
            <v>137</v>
          </cell>
          <cell r="C11">
            <v>262001519</v>
          </cell>
          <cell r="D11" t="str">
            <v>28.10.2022</v>
          </cell>
          <cell r="F11">
            <v>59</v>
          </cell>
          <cell r="G11" t="str">
            <v>SCCL</v>
          </cell>
          <cell r="H11" t="str">
            <v>SCRM</v>
          </cell>
          <cell r="K11">
            <v>4141.1400000000003</v>
          </cell>
          <cell r="L11">
            <v>4210.55</v>
          </cell>
          <cell r="M11">
            <v>-69.409999999999854</v>
          </cell>
          <cell r="N11">
            <v>-307869.96090298734</v>
          </cell>
          <cell r="O11">
            <v>2085.747087672632</v>
          </cell>
          <cell r="P11">
            <v>8782142.4000000004</v>
          </cell>
          <cell r="Q11">
            <v>3466434</v>
          </cell>
          <cell r="R11">
            <v>18368140.18</v>
          </cell>
          <cell r="S11">
            <v>4435.5274586225041</v>
          </cell>
          <cell r="T11">
            <v>4210</v>
          </cell>
          <cell r="V11">
            <v>2958.7245670995667</v>
          </cell>
        </row>
        <row r="12">
          <cell r="A12">
            <v>141</v>
          </cell>
          <cell r="C12">
            <v>262000496</v>
          </cell>
          <cell r="D12" t="str">
            <v>29.10.2022</v>
          </cell>
          <cell r="F12">
            <v>59</v>
          </cell>
          <cell r="G12" t="str">
            <v>SCCL</v>
          </cell>
          <cell r="H12" t="str">
            <v>MSCA</v>
          </cell>
          <cell r="K12">
            <v>4067.48</v>
          </cell>
          <cell r="L12">
            <v>4110.97</v>
          </cell>
          <cell r="M12">
            <v>-43.490000000000236</v>
          </cell>
          <cell r="N12">
            <v>-192117.95260952832</v>
          </cell>
          <cell r="O12">
            <v>2097.5724950559111</v>
          </cell>
          <cell r="P12">
            <v>8623057.5999999996</v>
          </cell>
          <cell r="Q12">
            <v>3404826</v>
          </cell>
          <cell r="R12">
            <v>17968174.98</v>
          </cell>
          <cell r="S12">
            <v>4417.5201795706434</v>
          </cell>
          <cell r="T12">
            <v>4150</v>
          </cell>
          <cell r="V12">
            <v>2922.3246973639552</v>
          </cell>
        </row>
        <row r="13">
          <cell r="L13">
            <v>39240.980000000003</v>
          </cell>
          <cell r="M13">
            <v>-39240.980000000003</v>
          </cell>
          <cell r="N13" t="e">
            <v>#DIV/0!</v>
          </cell>
          <cell r="O13">
            <v>0</v>
          </cell>
          <cell r="S13" t="e">
            <v>#DIV/0!</v>
          </cell>
        </row>
        <row r="14">
          <cell r="A14" t="str">
            <v>660 MW</v>
          </cell>
          <cell r="K14">
            <v>64.190000000002328</v>
          </cell>
          <cell r="L14">
            <v>39176.79</v>
          </cell>
          <cell r="M14">
            <v>-39112.6</v>
          </cell>
          <cell r="N14">
            <v>0</v>
          </cell>
          <cell r="O14">
            <v>0</v>
          </cell>
          <cell r="S14">
            <v>0</v>
          </cell>
        </row>
        <row r="15">
          <cell r="A15">
            <v>1</v>
          </cell>
          <cell r="B15">
            <v>4400128294</v>
          </cell>
          <cell r="C15">
            <v>161000996</v>
          </cell>
          <cell r="D15" t="str">
            <v>28.09.2022</v>
          </cell>
          <cell r="F15">
            <v>58</v>
          </cell>
          <cell r="G15" t="str">
            <v>MCL</v>
          </cell>
          <cell r="H15" t="str">
            <v>LOMB</v>
          </cell>
          <cell r="K15">
            <v>4056</v>
          </cell>
          <cell r="L15">
            <v>3849.6</v>
          </cell>
          <cell r="M15">
            <v>206.40000000000009</v>
          </cell>
          <cell r="N15">
            <v>655746.34372781089</v>
          </cell>
          <cell r="O15">
            <v>860.80423940149626</v>
          </cell>
          <cell r="P15">
            <v>3313752</v>
          </cell>
          <cell r="Q15">
            <v>6232425</v>
          </cell>
          <cell r="R15">
            <v>12886178.15</v>
          </cell>
          <cell r="S15">
            <v>3177.0656188362918</v>
          </cell>
          <cell r="T15">
            <v>3463</v>
          </cell>
          <cell r="V15">
            <v>2368.1813180767963</v>
          </cell>
        </row>
        <row r="16">
          <cell r="L16">
            <v>3849.6</v>
          </cell>
          <cell r="M16">
            <v>-3849.6</v>
          </cell>
          <cell r="N16" t="e">
            <v>#DIV/0!</v>
          </cell>
          <cell r="O16">
            <v>0</v>
          </cell>
          <cell r="S16" t="e">
            <v>#DIV/0!</v>
          </cell>
        </row>
        <row r="17">
          <cell r="L17">
            <v>6176.79</v>
          </cell>
          <cell r="M17">
            <v>-6176.79</v>
          </cell>
          <cell r="N17" t="e">
            <v>#DIV/0!</v>
          </cell>
          <cell r="O17">
            <v>0</v>
          </cell>
          <cell r="S17" t="e">
            <v>#DIV/0!</v>
          </cell>
        </row>
        <row r="18">
          <cell r="L18">
            <v>-2327.19</v>
          </cell>
          <cell r="M18">
            <v>2327.19</v>
          </cell>
          <cell r="N18" t="e">
            <v>#DIV/0!</v>
          </cell>
          <cell r="O18">
            <v>0</v>
          </cell>
          <cell r="S18" t="e">
            <v>#DIV/0!</v>
          </cell>
        </row>
        <row r="20">
          <cell r="M20">
            <v>0</v>
          </cell>
          <cell r="N20" t="e">
            <v>#DIV/0!</v>
          </cell>
          <cell r="O20" t="e">
            <v>#DIV/0!</v>
          </cell>
          <cell r="S20" t="e">
            <v>#DIV/0!</v>
          </cell>
        </row>
        <row r="21">
          <cell r="K21">
            <v>3906.3</v>
          </cell>
          <cell r="L21">
            <v>3876.35</v>
          </cell>
          <cell r="M21">
            <v>29.950000000000273</v>
          </cell>
          <cell r="N21">
            <v>0</v>
          </cell>
          <cell r="O21">
            <v>0</v>
          </cell>
          <cell r="S21">
            <v>0</v>
          </cell>
        </row>
        <row r="22">
          <cell r="K22">
            <v>3906.3</v>
          </cell>
          <cell r="L22">
            <v>3876.35</v>
          </cell>
          <cell r="M22">
            <v>29.950000000000273</v>
          </cell>
          <cell r="N22">
            <v>96458.067852316366</v>
          </cell>
          <cell r="O22">
            <v>972.45591858320324</v>
          </cell>
          <cell r="P22">
            <v>3769579.5</v>
          </cell>
          <cell r="Q22">
            <v>5276681</v>
          </cell>
          <cell r="R22">
            <v>12580772.970000001</v>
          </cell>
          <cell r="S22">
            <v>3220.636656170801</v>
          </cell>
        </row>
        <row r="23">
          <cell r="A23" t="str">
            <v>6h</v>
          </cell>
          <cell r="B23">
            <v>4400127995</v>
          </cell>
          <cell r="C23">
            <v>161002028</v>
          </cell>
          <cell r="D23" t="str">
            <v>29.09.2022</v>
          </cell>
          <cell r="F23">
            <v>56</v>
          </cell>
          <cell r="G23" t="str">
            <v>MCL</v>
          </cell>
          <cell r="H23" t="str">
            <v>BOCB</v>
          </cell>
          <cell r="K23">
            <v>3616.19</v>
          </cell>
          <cell r="L23">
            <v>3625.65</v>
          </cell>
          <cell r="M23">
            <v>-9.4600000000000364</v>
          </cell>
          <cell r="N23">
            <v>-30208.465180369509</v>
          </cell>
          <cell r="O23">
            <v>756.02223601285289</v>
          </cell>
          <cell r="P23">
            <v>2741072.02</v>
          </cell>
          <cell r="Q23">
            <v>5692431</v>
          </cell>
          <cell r="R23">
            <v>11547521.109999999</v>
          </cell>
          <cell r="S23">
            <v>3193.2838457050098</v>
          </cell>
          <cell r="T23">
            <v>3329</v>
          </cell>
          <cell r="V23">
            <v>2289.3827893175076</v>
          </cell>
        </row>
        <row r="24">
          <cell r="M24">
            <v>0</v>
          </cell>
          <cell r="N24" t="e">
            <v>#DIV/0!</v>
          </cell>
          <cell r="O24" t="e">
            <v>#DIV/0!</v>
          </cell>
          <cell r="P24">
            <v>756.02223601285289</v>
          </cell>
          <cell r="Q24">
            <v>1570.0442679243722</v>
          </cell>
          <cell r="R24">
            <v>3184.9519699915872</v>
          </cell>
          <cell r="S24" t="e">
            <v>#DIV/0!</v>
          </cell>
        </row>
        <row r="25">
          <cell r="M25">
            <v>0</v>
          </cell>
          <cell r="N25" t="e">
            <v>#DIV/0!</v>
          </cell>
          <cell r="O25" t="e">
            <v>#DIV/0!</v>
          </cell>
          <cell r="P25">
            <v>3768823.4777639871</v>
          </cell>
          <cell r="Q25">
            <v>5275110.9557320755</v>
          </cell>
          <cell r="R25">
            <v>12577588.018030008</v>
          </cell>
          <cell r="S25" t="e">
            <v>#DIV/0!</v>
          </cell>
        </row>
        <row r="26">
          <cell r="M26">
            <v>0</v>
          </cell>
          <cell r="N26" t="e">
            <v>#DIV/0!</v>
          </cell>
          <cell r="O26" t="e">
            <v>#DIV/0!</v>
          </cell>
          <cell r="S26" t="e">
            <v>#DIV/0!</v>
          </cell>
        </row>
        <row r="27">
          <cell r="M27">
            <v>0</v>
          </cell>
          <cell r="N27" t="e">
            <v>#DIV/0!</v>
          </cell>
          <cell r="O27" t="e">
            <v>#DIV/0!</v>
          </cell>
          <cell r="S27" t="e">
            <v>#DIV/0!</v>
          </cell>
        </row>
        <row r="28">
          <cell r="L28">
            <v>43090.58</v>
          </cell>
          <cell r="M28">
            <v>-43090.58</v>
          </cell>
          <cell r="N28" t="e">
            <v>#DIV/0!</v>
          </cell>
          <cell r="O28">
            <v>0</v>
          </cell>
          <cell r="S28" t="e">
            <v>#DIV/0!</v>
          </cell>
        </row>
        <row r="29">
          <cell r="L29">
            <v>36648.58</v>
          </cell>
          <cell r="M29">
            <v>-36648.58</v>
          </cell>
          <cell r="N29" t="e">
            <v>#DIV/0!</v>
          </cell>
          <cell r="O29">
            <v>0</v>
          </cell>
          <cell r="S29" t="e">
            <v>#DIV/0!</v>
          </cell>
        </row>
        <row r="30">
          <cell r="L30">
            <v>3648.5800000000017</v>
          </cell>
          <cell r="M30">
            <v>-3648.5800000000017</v>
          </cell>
          <cell r="N30" t="e">
            <v>#DIV/0!</v>
          </cell>
          <cell r="O30">
            <v>0</v>
          </cell>
          <cell r="S30" t="e">
            <v>#DIV/0!</v>
          </cell>
        </row>
        <row r="31">
          <cell r="L31">
            <v>201.01999999999816</v>
          </cell>
          <cell r="M31">
            <v>-201.01999999999816</v>
          </cell>
          <cell r="N31" t="e">
            <v>#DIV/0!</v>
          </cell>
          <cell r="O31">
            <v>0</v>
          </cell>
          <cell r="S31" t="e">
            <v>#DIV/0!</v>
          </cell>
        </row>
        <row r="32">
          <cell r="M32">
            <v>0</v>
          </cell>
          <cell r="N32" t="e">
            <v>#DIV/0!</v>
          </cell>
          <cell r="O32" t="e">
            <v>#DIV/0!</v>
          </cell>
          <cell r="S32" t="e">
            <v>#DIV/0!</v>
          </cell>
        </row>
        <row r="33">
          <cell r="M33">
            <v>0</v>
          </cell>
          <cell r="N33" t="e">
            <v>#DIV/0!</v>
          </cell>
          <cell r="O33" t="e">
            <v>#DIV/0!</v>
          </cell>
          <cell r="S33" t="e">
            <v>#DIV/0!</v>
          </cell>
        </row>
        <row r="34">
          <cell r="M34">
            <v>0</v>
          </cell>
          <cell r="N34" t="e">
            <v>#DIV/0!</v>
          </cell>
          <cell r="O34" t="e">
            <v>#DIV/0!</v>
          </cell>
          <cell r="S34" t="e">
            <v>#DIV/0!</v>
          </cell>
        </row>
        <row r="35">
          <cell r="M35">
            <v>0</v>
          </cell>
          <cell r="N35" t="e">
            <v>#DIV/0!</v>
          </cell>
          <cell r="O35" t="e">
            <v>#DIV/0!</v>
          </cell>
          <cell r="S35" t="e">
            <v>#DIV/0!</v>
          </cell>
        </row>
        <row r="36">
          <cell r="M36">
            <v>0</v>
          </cell>
          <cell r="N36" t="e">
            <v>#DIV/0!</v>
          </cell>
          <cell r="O36" t="e">
            <v>#DIV/0!</v>
          </cell>
          <cell r="S36" t="e">
            <v>#DIV/0!</v>
          </cell>
        </row>
        <row r="37">
          <cell r="M37">
            <v>0</v>
          </cell>
          <cell r="N37" t="e">
            <v>#DIV/0!</v>
          </cell>
          <cell r="O37" t="e">
            <v>#DIV/0!</v>
          </cell>
          <cell r="P37">
            <v>758.40920992253086</v>
          </cell>
          <cell r="Q37">
            <v>1552.8755364806868</v>
          </cell>
          <cell r="R37">
            <v>3172.8819553540097</v>
          </cell>
          <cell r="S37" t="e">
            <v>#DIV/0!</v>
          </cell>
        </row>
        <row r="38">
          <cell r="M38">
            <v>0</v>
          </cell>
          <cell r="N38" t="e">
            <v>#DIV/0!</v>
          </cell>
          <cell r="O38" t="e">
            <v>#DIV/0!</v>
          </cell>
          <cell r="S38" t="e">
            <v>#DIV/0!</v>
          </cell>
        </row>
        <row r="39">
          <cell r="M39">
            <v>0</v>
          </cell>
          <cell r="N39" t="e">
            <v>#DIV/0!</v>
          </cell>
          <cell r="O39" t="e">
            <v>#DIV/0!</v>
          </cell>
          <cell r="S39" t="e">
            <v>#DIV/0!</v>
          </cell>
        </row>
        <row r="40">
          <cell r="M40">
            <v>0</v>
          </cell>
          <cell r="N40" t="e">
            <v>#DIV/0!</v>
          </cell>
          <cell r="O40" t="e">
            <v>#DIV/0!</v>
          </cell>
          <cell r="S40" t="e">
            <v>#DIV/0!</v>
          </cell>
        </row>
        <row r="41">
          <cell r="M41">
            <v>0</v>
          </cell>
          <cell r="N41" t="e">
            <v>#DIV/0!</v>
          </cell>
          <cell r="O41" t="e">
            <v>#DIV/0!</v>
          </cell>
          <cell r="S41" t="e">
            <v>#DIV/0!</v>
          </cell>
        </row>
        <row r="42">
          <cell r="M42">
            <v>0</v>
          </cell>
          <cell r="N42" t="e">
            <v>#DIV/0!</v>
          </cell>
          <cell r="O42" t="e">
            <v>#DIV/0!</v>
          </cell>
          <cell r="S42" t="e">
            <v>#DIV/0!</v>
          </cell>
        </row>
        <row r="43">
          <cell r="M43">
            <v>0</v>
          </cell>
          <cell r="N43" t="e">
            <v>#DIV/0!</v>
          </cell>
          <cell r="O43" t="e">
            <v>#DIV/0!</v>
          </cell>
          <cell r="S43" t="e">
            <v>#DIV/0!</v>
          </cell>
        </row>
        <row r="44">
          <cell r="M44">
            <v>0</v>
          </cell>
          <cell r="N44" t="e">
            <v>#DIV/0!</v>
          </cell>
          <cell r="O44" t="e">
            <v>#DIV/0!</v>
          </cell>
          <cell r="S44" t="e">
            <v>#DIV/0!</v>
          </cell>
        </row>
        <row r="45">
          <cell r="M45">
            <v>0</v>
          </cell>
          <cell r="N45" t="e">
            <v>#DIV/0!</v>
          </cell>
          <cell r="O45" t="e">
            <v>#DIV/0!</v>
          </cell>
          <cell r="S45" t="e">
            <v>#DIV/0!</v>
          </cell>
        </row>
        <row r="46">
          <cell r="M46">
            <v>0</v>
          </cell>
          <cell r="N46" t="e">
            <v>#DIV/0!</v>
          </cell>
          <cell r="O46" t="e">
            <v>#DIV/0!</v>
          </cell>
          <cell r="S46" t="e">
            <v>#DIV/0!</v>
          </cell>
        </row>
        <row r="47">
          <cell r="M47">
            <v>0</v>
          </cell>
          <cell r="N47" t="e">
            <v>#DIV/0!</v>
          </cell>
          <cell r="O47" t="e">
            <v>#DIV/0!</v>
          </cell>
          <cell r="S47" t="e">
            <v>#DIV/0!</v>
          </cell>
        </row>
        <row r="48">
          <cell r="M48">
            <v>0</v>
          </cell>
          <cell r="N48" t="e">
            <v>#DIV/0!</v>
          </cell>
          <cell r="O48" t="e">
            <v>#DIV/0!</v>
          </cell>
          <cell r="S48" t="e">
            <v>#DIV/0!</v>
          </cell>
        </row>
        <row r="49">
          <cell r="M49">
            <v>0</v>
          </cell>
          <cell r="N49" t="e">
            <v>#DIV/0!</v>
          </cell>
          <cell r="O49" t="e">
            <v>#DIV/0!</v>
          </cell>
          <cell r="S49" t="e">
            <v>#DIV/0!</v>
          </cell>
        </row>
        <row r="50">
          <cell r="M50">
            <v>0</v>
          </cell>
          <cell r="N50" t="e">
            <v>#DIV/0!</v>
          </cell>
          <cell r="O50" t="e">
            <v>#DIV/0!</v>
          </cell>
          <cell r="S50" t="e">
            <v>#DIV/0!</v>
          </cell>
        </row>
        <row r="51">
          <cell r="M51">
            <v>0</v>
          </cell>
          <cell r="N51" t="e">
            <v>#DIV/0!</v>
          </cell>
          <cell r="O51" t="e">
            <v>#DIV/0!</v>
          </cell>
          <cell r="S51" t="e">
            <v>#DIV/0!</v>
          </cell>
        </row>
        <row r="52">
          <cell r="M52">
            <v>0</v>
          </cell>
          <cell r="N52" t="e">
            <v>#DIV/0!</v>
          </cell>
          <cell r="O52" t="e">
            <v>#DIV/0!</v>
          </cell>
          <cell r="S52" t="e">
            <v>#DIV/0!</v>
          </cell>
        </row>
        <row r="53">
          <cell r="M53">
            <v>0</v>
          </cell>
          <cell r="N53" t="e">
            <v>#DIV/0!</v>
          </cell>
          <cell r="O53" t="e">
            <v>#DIV/0!</v>
          </cell>
          <cell r="S53" t="e">
            <v>#DIV/0!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>
        <row r="10">
          <cell r="F10">
            <v>0</v>
          </cell>
          <cell r="G10">
            <v>0</v>
          </cell>
          <cell r="M10">
            <v>0</v>
          </cell>
        </row>
      </sheetData>
      <sheetData sheetId="29">
        <row r="1">
          <cell r="J1">
            <v>44835</v>
          </cell>
        </row>
      </sheetData>
      <sheetData sheetId="30" refreshError="1"/>
      <sheetData sheetId="31" refreshError="1"/>
      <sheetData sheetId="32" refreshError="1"/>
      <sheetData sheetId="33"/>
      <sheetData sheetId="34">
        <row r="2">
          <cell r="A2" t="str">
            <v>RAKE NO</v>
          </cell>
          <cell r="B2" t="str">
            <v>PO NO</v>
          </cell>
          <cell r="C2" t="str">
            <v>RR NO</v>
          </cell>
          <cell r="D2" t="str">
            <v>RR DATE</v>
          </cell>
          <cell r="E2" t="str">
            <v>Month</v>
          </cell>
          <cell r="F2" t="str">
            <v>WAG</v>
          </cell>
          <cell r="G2" t="str">
            <v>PORT NAME</v>
          </cell>
          <cell r="H2" t="str">
            <v>PORT</v>
          </cell>
          <cell r="I2" t="str">
            <v>DIW</v>
          </cell>
          <cell r="J2" t="str">
            <v>GRADE</v>
          </cell>
          <cell r="K2" t="str">
            <v>RR QTY</v>
          </cell>
          <cell r="L2" t="str">
            <v>TPS QTY</v>
          </cell>
          <cell r="M2" t="str">
            <v>TL</v>
          </cell>
          <cell r="N2" t="str">
            <v>TL AMOUNT</v>
          </cell>
          <cell r="O2" t="str">
            <v>BASIC RATE</v>
          </cell>
          <cell r="P2" t="str">
            <v>AMT</v>
          </cell>
          <cell r="Q2" t="str">
            <v>FREIGHT</v>
          </cell>
          <cell r="R2" t="str">
            <v>VALUE</v>
          </cell>
          <cell r="S2" t="str">
            <v>RECEIPT RATE</v>
          </cell>
          <cell r="T2" t="str">
            <v>LE eq</v>
          </cell>
          <cell r="U2" t="str">
            <v>ULE eq SUM</v>
          </cell>
          <cell r="V2" t="str">
            <v>ARB</v>
          </cell>
        </row>
        <row r="3">
          <cell r="A3">
            <v>2</v>
          </cell>
          <cell r="B3">
            <v>4400129590</v>
          </cell>
          <cell r="C3">
            <v>482000292</v>
          </cell>
          <cell r="D3" t="str">
            <v>28.09.22</v>
          </cell>
          <cell r="F3">
            <v>59</v>
          </cell>
          <cell r="H3" t="str">
            <v>VZP</v>
          </cell>
          <cell r="K3">
            <v>3879.7</v>
          </cell>
          <cell r="L3">
            <v>3879.7</v>
          </cell>
          <cell r="M3">
            <v>0</v>
          </cell>
          <cell r="R3">
            <v>53658939.100000001</v>
          </cell>
          <cell r="S3">
            <v>13830.692862850221</v>
          </cell>
          <cell r="T3">
            <v>4871.5697044334975</v>
          </cell>
          <cell r="V3">
            <v>4871.5697044334975</v>
          </cell>
        </row>
        <row r="4">
          <cell r="A4">
            <v>19</v>
          </cell>
          <cell r="B4">
            <v>4400129591</v>
          </cell>
          <cell r="C4">
            <v>482000298</v>
          </cell>
          <cell r="D4" t="str">
            <v>30.09.22</v>
          </cell>
          <cell r="F4">
            <v>53</v>
          </cell>
          <cell r="H4" t="str">
            <v>VZP</v>
          </cell>
          <cell r="K4">
            <v>3457.2</v>
          </cell>
          <cell r="L4">
            <v>3457.2</v>
          </cell>
          <cell r="M4">
            <v>0</v>
          </cell>
          <cell r="R4">
            <v>47823090.609999999</v>
          </cell>
          <cell r="S4">
            <v>13832.896740136528</v>
          </cell>
          <cell r="T4">
            <v>4844.1830604456472</v>
          </cell>
          <cell r="V4">
            <v>4844.1830604456472</v>
          </cell>
        </row>
        <row r="5">
          <cell r="A5">
            <v>25</v>
          </cell>
          <cell r="B5">
            <v>4400129594</v>
          </cell>
          <cell r="C5">
            <v>482000306</v>
          </cell>
          <cell r="D5" t="str">
            <v>01.10.22</v>
          </cell>
          <cell r="F5">
            <v>59</v>
          </cell>
          <cell r="H5" t="str">
            <v>VZP</v>
          </cell>
          <cell r="K5">
            <v>3929.4</v>
          </cell>
          <cell r="L5">
            <v>3929.4</v>
          </cell>
          <cell r="M5">
            <v>0</v>
          </cell>
          <cell r="R5">
            <v>54369953.93</v>
          </cell>
          <cell r="S5">
            <v>13836.706349569908</v>
          </cell>
          <cell r="T5">
            <v>4759.6179401993359</v>
          </cell>
          <cell r="V5">
            <v>4759.6179401993359</v>
          </cell>
        </row>
        <row r="6">
          <cell r="A6">
            <v>32</v>
          </cell>
          <cell r="B6">
            <v>4400129597</v>
          </cell>
          <cell r="C6">
            <v>482000312</v>
          </cell>
          <cell r="D6" t="str">
            <v>04.10.22</v>
          </cell>
          <cell r="F6">
            <v>59</v>
          </cell>
          <cell r="H6" t="str">
            <v>VZP</v>
          </cell>
          <cell r="K6">
            <v>3718.82</v>
          </cell>
          <cell r="L6">
            <v>3718.82</v>
          </cell>
          <cell r="M6">
            <v>0</v>
          </cell>
          <cell r="R6">
            <v>51460921.149999999</v>
          </cell>
          <cell r="S6">
            <v>13837.970418035828</v>
          </cell>
          <cell r="T6">
            <v>4750.4527442776262</v>
          </cell>
          <cell r="V6">
            <v>4750.4527442776262</v>
          </cell>
        </row>
        <row r="7">
          <cell r="A7">
            <v>36</v>
          </cell>
          <cell r="B7">
            <v>4400129598</v>
          </cell>
          <cell r="C7">
            <v>482000317</v>
          </cell>
          <cell r="D7" t="str">
            <v>05.10.22</v>
          </cell>
          <cell r="F7">
            <v>59</v>
          </cell>
          <cell r="H7" t="str">
            <v>VZP</v>
          </cell>
          <cell r="K7">
            <v>3665.1</v>
          </cell>
          <cell r="L7">
            <v>3665.1</v>
          </cell>
          <cell r="M7">
            <v>0</v>
          </cell>
          <cell r="R7">
            <v>50627261.049999997</v>
          </cell>
          <cell r="S7">
            <v>13813.336893945594</v>
          </cell>
          <cell r="T7">
            <v>4742.8703726478907</v>
          </cell>
          <cell r="V7">
            <v>4742.8703726478907</v>
          </cell>
        </row>
        <row r="8">
          <cell r="A8">
            <v>57</v>
          </cell>
          <cell r="B8">
            <v>4400129599</v>
          </cell>
          <cell r="C8">
            <v>482000323</v>
          </cell>
          <cell r="D8" t="str">
            <v>07.10.22</v>
          </cell>
          <cell r="F8">
            <v>59</v>
          </cell>
          <cell r="H8" t="str">
            <v>VZP</v>
          </cell>
          <cell r="K8">
            <v>4088.8</v>
          </cell>
          <cell r="L8">
            <v>4088.8</v>
          </cell>
          <cell r="M8">
            <v>0</v>
          </cell>
          <cell r="R8">
            <v>56581344.109999999</v>
          </cell>
          <cell r="S8">
            <v>13838.12955145764</v>
          </cell>
          <cell r="T8">
            <v>4584.7234280044649</v>
          </cell>
          <cell r="V8">
            <v>4584.7234280044649</v>
          </cell>
        </row>
        <row r="9">
          <cell r="A9">
            <v>65</v>
          </cell>
          <cell r="B9">
            <v>4400129601</v>
          </cell>
          <cell r="C9">
            <v>482000334</v>
          </cell>
          <cell r="D9" t="str">
            <v>11.10.22</v>
          </cell>
          <cell r="F9">
            <v>55</v>
          </cell>
          <cell r="H9" t="str">
            <v>VZP</v>
          </cell>
          <cell r="K9">
            <v>3749.15</v>
          </cell>
          <cell r="L9">
            <v>3749.15</v>
          </cell>
          <cell r="M9">
            <v>0</v>
          </cell>
          <cell r="R9">
            <v>51888463.960000001</v>
          </cell>
          <cell r="S9">
            <v>13840.060803115373</v>
          </cell>
          <cell r="T9">
            <v>4610.1892287072014</v>
          </cell>
          <cell r="V9">
            <v>4610.1892287072014</v>
          </cell>
        </row>
        <row r="10">
          <cell r="A10">
            <v>72</v>
          </cell>
          <cell r="B10">
            <v>4400130161</v>
          </cell>
          <cell r="C10">
            <v>482000339</v>
          </cell>
          <cell r="D10" t="str">
            <v>12.10.22</v>
          </cell>
          <cell r="F10">
            <v>58</v>
          </cell>
          <cell r="H10" t="str">
            <v>VZP</v>
          </cell>
          <cell r="K10">
            <v>3922.18</v>
          </cell>
          <cell r="L10">
            <v>3922.18</v>
          </cell>
          <cell r="M10">
            <v>0</v>
          </cell>
          <cell r="R10">
            <v>54215966.630000003</v>
          </cell>
          <cell r="S10">
            <v>13822.916497967968</v>
          </cell>
          <cell r="T10">
            <v>4685.2065993597635</v>
          </cell>
          <cell r="V10">
            <v>4685.2065993597635</v>
          </cell>
        </row>
        <row r="11">
          <cell r="A11">
            <v>74</v>
          </cell>
          <cell r="B11">
            <v>4400129603</v>
          </cell>
          <cell r="C11">
            <v>482000335</v>
          </cell>
          <cell r="D11" t="str">
            <v>12.10.22</v>
          </cell>
          <cell r="F11">
            <v>58</v>
          </cell>
          <cell r="H11" t="str">
            <v>VZP</v>
          </cell>
          <cell r="K11">
            <v>3776.75</v>
          </cell>
          <cell r="L11">
            <v>3776.75</v>
          </cell>
          <cell r="M11">
            <v>0</v>
          </cell>
          <cell r="R11">
            <v>52267488.329999998</v>
          </cell>
          <cell r="S11">
            <v>13839.276714106043</v>
          </cell>
          <cell r="T11">
            <v>4677.0418764583073</v>
          </cell>
          <cell r="V11">
            <v>4677.0418764583073</v>
          </cell>
        </row>
        <row r="12">
          <cell r="A12">
            <v>80</v>
          </cell>
          <cell r="B12">
            <v>4400129604</v>
          </cell>
          <cell r="C12">
            <v>482000343</v>
          </cell>
          <cell r="D12" t="str">
            <v>13.10.22</v>
          </cell>
          <cell r="F12">
            <v>56</v>
          </cell>
          <cell r="H12" t="str">
            <v>VZP</v>
          </cell>
          <cell r="K12">
            <v>3844.75</v>
          </cell>
          <cell r="L12">
            <v>3844.75</v>
          </cell>
          <cell r="M12">
            <v>0</v>
          </cell>
          <cell r="R12">
            <v>53078340.600000001</v>
          </cell>
          <cell r="S12">
            <v>13805.407529748358</v>
          </cell>
          <cell r="T12">
            <v>4684.5778023598823</v>
          </cell>
          <cell r="V12">
            <v>4684.5778023598823</v>
          </cell>
        </row>
        <row r="13">
          <cell r="A13">
            <v>84</v>
          </cell>
          <cell r="B13">
            <v>4400129930</v>
          </cell>
          <cell r="C13">
            <v>482000347</v>
          </cell>
          <cell r="D13" t="str">
            <v>15.10.22</v>
          </cell>
          <cell r="F13">
            <v>59</v>
          </cell>
          <cell r="H13" t="str">
            <v>VZP</v>
          </cell>
          <cell r="K13">
            <v>4098</v>
          </cell>
          <cell r="L13">
            <v>4098</v>
          </cell>
          <cell r="M13">
            <v>0</v>
          </cell>
          <cell r="R13">
            <v>56705335.659999996</v>
          </cell>
          <cell r="S13">
            <v>13837.319585163494</v>
          </cell>
          <cell r="T13">
            <v>4694.2328868133218</v>
          </cell>
          <cell r="V13">
            <v>4694.2328868133218</v>
          </cell>
        </row>
        <row r="14">
          <cell r="A14">
            <v>99</v>
          </cell>
          <cell r="B14">
            <v>4400129934</v>
          </cell>
          <cell r="C14">
            <v>482000352</v>
          </cell>
          <cell r="D14" t="str">
            <v>17.10.22</v>
          </cell>
          <cell r="F14">
            <v>58</v>
          </cell>
          <cell r="H14" t="str">
            <v>VZP</v>
          </cell>
          <cell r="K14">
            <v>3843.6</v>
          </cell>
          <cell r="L14">
            <v>3843.6</v>
          </cell>
          <cell r="M14">
            <v>0</v>
          </cell>
          <cell r="R14">
            <v>52035523.850000001</v>
          </cell>
          <cell r="S14">
            <v>13538.225582786972</v>
          </cell>
          <cell r="T14">
            <v>4764.5874751491056</v>
          </cell>
          <cell r="V14">
            <v>4764.5874751491056</v>
          </cell>
        </row>
        <row r="15">
          <cell r="A15">
            <v>100</v>
          </cell>
          <cell r="B15">
            <v>4400129931</v>
          </cell>
          <cell r="C15">
            <v>482000350</v>
          </cell>
          <cell r="D15" t="str">
            <v>16.10.22</v>
          </cell>
          <cell r="F15">
            <v>58</v>
          </cell>
          <cell r="H15" t="str">
            <v>VZP</v>
          </cell>
          <cell r="K15">
            <v>3889.6</v>
          </cell>
          <cell r="L15">
            <v>3889.6</v>
          </cell>
          <cell r="M15">
            <v>0</v>
          </cell>
          <cell r="R15">
            <v>53830998.409999996</v>
          </cell>
          <cell r="S15">
            <v>13839.726041238173</v>
          </cell>
          <cell r="T15">
            <v>4742.0427297498145</v>
          </cell>
          <cell r="V15">
            <v>4742.0427297498145</v>
          </cell>
        </row>
        <row r="16">
          <cell r="A16">
            <v>112</v>
          </cell>
          <cell r="B16">
            <v>4400129935</v>
          </cell>
          <cell r="C16">
            <v>482000358</v>
          </cell>
          <cell r="D16" t="str">
            <v>18.10.22</v>
          </cell>
          <cell r="F16">
            <v>56</v>
          </cell>
          <cell r="H16" t="str">
            <v>VZP</v>
          </cell>
          <cell r="K16">
            <v>3596.25</v>
          </cell>
          <cell r="L16">
            <v>3596.25</v>
          </cell>
          <cell r="M16">
            <v>0</v>
          </cell>
          <cell r="R16">
            <v>48566218.479999997</v>
          </cell>
          <cell r="S16">
            <v>13504.683623218629</v>
          </cell>
          <cell r="T16">
            <v>4675.4442808051053</v>
          </cell>
          <cell r="V16">
            <v>4675.4442808051053</v>
          </cell>
        </row>
        <row r="17">
          <cell r="A17">
            <v>114</v>
          </cell>
          <cell r="B17">
            <v>4400129937</v>
          </cell>
          <cell r="C17">
            <v>482000363</v>
          </cell>
          <cell r="D17" t="str">
            <v>19.10.22</v>
          </cell>
          <cell r="F17">
            <v>59</v>
          </cell>
          <cell r="H17" t="str">
            <v>VZP</v>
          </cell>
          <cell r="K17">
            <v>3951.9</v>
          </cell>
          <cell r="L17">
            <v>3951.9</v>
          </cell>
          <cell r="M17">
            <v>0</v>
          </cell>
          <cell r="R17">
            <v>53492212.909999996</v>
          </cell>
          <cell r="S17">
            <v>13535.821480806699</v>
          </cell>
          <cell r="T17">
            <v>4658.5972927241964</v>
          </cell>
          <cell r="V17">
            <v>4658.5972927241964</v>
          </cell>
        </row>
        <row r="18">
          <cell r="A18">
            <v>126</v>
          </cell>
          <cell r="B18">
            <v>4400129988</v>
          </cell>
          <cell r="C18">
            <v>482000371</v>
          </cell>
          <cell r="D18" t="str">
            <v>23.10.22</v>
          </cell>
          <cell r="F18">
            <v>59</v>
          </cell>
          <cell r="H18" t="str">
            <v>VZP</v>
          </cell>
          <cell r="K18">
            <v>3971</v>
          </cell>
          <cell r="L18">
            <v>3971</v>
          </cell>
          <cell r="M18">
            <v>0</v>
          </cell>
          <cell r="R18">
            <v>62832868.729999997</v>
          </cell>
          <cell r="S18">
            <v>15822.93345001259</v>
          </cell>
          <cell r="T18">
            <v>4829.4624421502313</v>
          </cell>
          <cell r="V18">
            <v>4829.4624421502313</v>
          </cell>
        </row>
        <row r="19">
          <cell r="A19">
            <v>130</v>
          </cell>
          <cell r="B19">
            <v>4400130012</v>
          </cell>
          <cell r="C19">
            <v>482000377</v>
          </cell>
          <cell r="D19" t="str">
            <v>24.10.22</v>
          </cell>
          <cell r="F19">
            <v>59</v>
          </cell>
          <cell r="H19" t="str">
            <v>VZP</v>
          </cell>
          <cell r="K19">
            <v>3960.35</v>
          </cell>
          <cell r="L19">
            <v>3960.35</v>
          </cell>
          <cell r="M19">
            <v>0</v>
          </cell>
          <cell r="R19">
            <v>61614786.57</v>
          </cell>
          <cell r="S19">
            <v>15557.914469680711</v>
          </cell>
          <cell r="T19">
            <v>4798.4491978609622</v>
          </cell>
          <cell r="V19">
            <v>4798.4491978609622</v>
          </cell>
        </row>
        <row r="20">
          <cell r="A20">
            <v>135</v>
          </cell>
          <cell r="B20">
            <v>4400130188</v>
          </cell>
          <cell r="C20">
            <v>482000375</v>
          </cell>
          <cell r="D20" t="str">
            <v>24.10.22</v>
          </cell>
          <cell r="F20">
            <v>58</v>
          </cell>
          <cell r="H20" t="str">
            <v>VZP</v>
          </cell>
          <cell r="K20">
            <v>3750.85</v>
          </cell>
          <cell r="L20">
            <v>3750.85</v>
          </cell>
          <cell r="M20">
            <v>0</v>
          </cell>
          <cell r="R20">
            <v>58408734.579999998</v>
          </cell>
          <cell r="S20">
            <v>15572.132871215857</v>
          </cell>
          <cell r="T20">
            <v>4814.3075359003678</v>
          </cell>
          <cell r="V20">
            <v>4814.3075359003678</v>
          </cell>
        </row>
        <row r="21">
          <cell r="A21">
            <v>140</v>
          </cell>
          <cell r="C21">
            <v>482000379</v>
          </cell>
          <cell r="D21" t="str">
            <v>26.10.22</v>
          </cell>
          <cell r="F21">
            <v>59</v>
          </cell>
          <cell r="H21" t="str">
            <v>VZP</v>
          </cell>
          <cell r="K21">
            <v>3962.75</v>
          </cell>
          <cell r="L21">
            <v>3962.75</v>
          </cell>
          <cell r="M21">
            <v>0</v>
          </cell>
          <cell r="R21">
            <v>61558995.350000001</v>
          </cell>
          <cell r="S21">
            <v>15534.413059112991</v>
          </cell>
          <cell r="T21">
            <v>4833.8498789346249</v>
          </cell>
          <cell r="V21">
            <v>4833.8498789346249</v>
          </cell>
        </row>
        <row r="22">
          <cell r="A22">
            <v>149</v>
          </cell>
          <cell r="C22">
            <v>482000382</v>
          </cell>
          <cell r="D22" t="str">
            <v>28.10.22</v>
          </cell>
          <cell r="H22" t="str">
            <v>VZP</v>
          </cell>
          <cell r="K22">
            <v>3877.4</v>
          </cell>
          <cell r="L22">
            <v>3877.4</v>
          </cell>
          <cell r="M22">
            <v>0</v>
          </cell>
          <cell r="R22">
            <v>60319622.369999997</v>
          </cell>
          <cell r="S22">
            <v>15556.719030793829</v>
          </cell>
          <cell r="T22">
            <v>4832.0201762227043</v>
          </cell>
          <cell r="V22">
            <v>4832.0201762227043</v>
          </cell>
        </row>
        <row r="23">
          <cell r="S23" t="e">
            <v>#DIV/0!</v>
          </cell>
        </row>
        <row r="24">
          <cell r="S24" t="e">
            <v>#DIV/0!</v>
          </cell>
        </row>
        <row r="25">
          <cell r="S25" t="e">
            <v>#DIV/0!</v>
          </cell>
        </row>
        <row r="26">
          <cell r="L26">
            <v>76933.549999999988</v>
          </cell>
          <cell r="M26">
            <v>0</v>
          </cell>
          <cell r="S26" t="e">
            <v>#DIV/0!</v>
          </cell>
        </row>
        <row r="27">
          <cell r="S27" t="e">
            <v>#DIV/0!</v>
          </cell>
        </row>
        <row r="28">
          <cell r="S28" t="e">
            <v>#DIV/0!</v>
          </cell>
        </row>
        <row r="29">
          <cell r="S29" t="e">
            <v>#DIV/0!</v>
          </cell>
        </row>
        <row r="30">
          <cell r="S30" t="e">
            <v>#DIV/0!</v>
          </cell>
        </row>
        <row r="31">
          <cell r="S31" t="e">
            <v>#DIV/0!</v>
          </cell>
        </row>
        <row r="32">
          <cell r="S32" t="e">
            <v>#DIV/0!</v>
          </cell>
        </row>
        <row r="33">
          <cell r="S33" t="e">
            <v>#DIV/0!</v>
          </cell>
        </row>
        <row r="34">
          <cell r="S34" t="e">
            <v>#DIV/0!</v>
          </cell>
        </row>
        <row r="35">
          <cell r="S35" t="e">
            <v>#DIV/0!</v>
          </cell>
        </row>
        <row r="36">
          <cell r="S36" t="e">
            <v>#DIV/0!</v>
          </cell>
        </row>
        <row r="37">
          <cell r="S37" t="e">
            <v>#DIV/0!</v>
          </cell>
        </row>
        <row r="38">
          <cell r="S38" t="e">
            <v>#DIV/0!</v>
          </cell>
        </row>
        <row r="39">
          <cell r="S39" t="e">
            <v>#DIV/0!</v>
          </cell>
        </row>
        <row r="40">
          <cell r="S40" t="e">
            <v>#DIV/0!</v>
          </cell>
        </row>
        <row r="41">
          <cell r="S41" t="e">
            <v>#DIV/0!</v>
          </cell>
        </row>
        <row r="42">
          <cell r="S42" t="e">
            <v>#DIV/0!</v>
          </cell>
        </row>
        <row r="43">
          <cell r="S43" t="e">
            <v>#DIV/0!</v>
          </cell>
        </row>
        <row r="44">
          <cell r="S44" t="e">
            <v>#DIV/0!</v>
          </cell>
        </row>
        <row r="45">
          <cell r="S45" t="e">
            <v>#DIV/0!</v>
          </cell>
        </row>
        <row r="46">
          <cell r="S46" t="e">
            <v>#DIV/0!</v>
          </cell>
        </row>
        <row r="47">
          <cell r="S47" t="e">
            <v>#DIV/0!</v>
          </cell>
        </row>
        <row r="48">
          <cell r="S48" t="e">
            <v>#DIV/0!</v>
          </cell>
        </row>
        <row r="49">
          <cell r="S49" t="e">
            <v>#DIV/0!</v>
          </cell>
        </row>
        <row r="50">
          <cell r="S50" t="e">
            <v>#DIV/0!</v>
          </cell>
        </row>
        <row r="51">
          <cell r="S51" t="e">
            <v>#DIV/0!</v>
          </cell>
        </row>
        <row r="52">
          <cell r="S52" t="e">
            <v>#DIV/0!</v>
          </cell>
        </row>
        <row r="53">
          <cell r="S53" t="e">
            <v>#DIV/0!</v>
          </cell>
        </row>
        <row r="54">
          <cell r="S54" t="e">
            <v>#DIV/0!</v>
          </cell>
        </row>
        <row r="55">
          <cell r="S55" t="e">
            <v>#DIV/0!</v>
          </cell>
        </row>
        <row r="56">
          <cell r="S56" t="e">
            <v>#DIV/0!</v>
          </cell>
        </row>
        <row r="57">
          <cell r="S57" t="e">
            <v>#DIV/0!</v>
          </cell>
        </row>
        <row r="58">
          <cell r="S58" t="e">
            <v>#DIV/0!</v>
          </cell>
        </row>
        <row r="59">
          <cell r="S59" t="e">
            <v>#DIV/0!</v>
          </cell>
        </row>
        <row r="60">
          <cell r="S60" t="e">
            <v>#DIV/0!</v>
          </cell>
        </row>
        <row r="61">
          <cell r="S61" t="e">
            <v>#DIV/0!</v>
          </cell>
        </row>
        <row r="62">
          <cell r="S62" t="e">
            <v>#DIV/0!</v>
          </cell>
        </row>
        <row r="63">
          <cell r="S63" t="e">
            <v>#DIV/0!</v>
          </cell>
        </row>
        <row r="64">
          <cell r="S64" t="e">
            <v>#DIV/0!</v>
          </cell>
        </row>
        <row r="65">
          <cell r="S65" t="e">
            <v>#DIV/0!</v>
          </cell>
        </row>
        <row r="66">
          <cell r="S66" t="e">
            <v>#DIV/0!</v>
          </cell>
        </row>
        <row r="67">
          <cell r="S67" t="e">
            <v>#DIV/0!</v>
          </cell>
        </row>
        <row r="68">
          <cell r="S68" t="e">
            <v>#DIV/0!</v>
          </cell>
        </row>
        <row r="69">
          <cell r="S69" t="e">
            <v>#DIV/0!</v>
          </cell>
        </row>
        <row r="70">
          <cell r="S70" t="e">
            <v>#DIV/0!</v>
          </cell>
        </row>
        <row r="71">
          <cell r="S71" t="e">
            <v>#DIV/0!</v>
          </cell>
        </row>
        <row r="72">
          <cell r="S72" t="e">
            <v>#DIV/0!</v>
          </cell>
        </row>
        <row r="73">
          <cell r="S73" t="e">
            <v>#DIV/0!</v>
          </cell>
        </row>
        <row r="74">
          <cell r="S74" t="e">
            <v>#DIV/0!</v>
          </cell>
        </row>
        <row r="75">
          <cell r="S75" t="e">
            <v>#DIV/0!</v>
          </cell>
        </row>
        <row r="76">
          <cell r="S76" t="e">
            <v>#DIV/0!</v>
          </cell>
        </row>
        <row r="77">
          <cell r="S77" t="e">
            <v>#DIV/0!</v>
          </cell>
        </row>
        <row r="78">
          <cell r="S78" t="e">
            <v>#DIV/0!</v>
          </cell>
        </row>
        <row r="79">
          <cell r="S79" t="e">
            <v>#DIV/0!</v>
          </cell>
        </row>
        <row r="80">
          <cell r="S80" t="e">
            <v>#DIV/0!</v>
          </cell>
        </row>
        <row r="81">
          <cell r="S81" t="e">
            <v>#DIV/0!</v>
          </cell>
        </row>
        <row r="82">
          <cell r="S82" t="e">
            <v>#DIV/0!</v>
          </cell>
        </row>
        <row r="83">
          <cell r="S83" t="e">
            <v>#DIV/0!</v>
          </cell>
        </row>
        <row r="84">
          <cell r="S84" t="e">
            <v>#DIV/0!</v>
          </cell>
        </row>
        <row r="85">
          <cell r="S85" t="e">
            <v>#DIV/0!</v>
          </cell>
        </row>
        <row r="86">
          <cell r="S86" t="e">
            <v>#DIV/0!</v>
          </cell>
        </row>
        <row r="87">
          <cell r="S87" t="e">
            <v>#DIV/0!</v>
          </cell>
        </row>
        <row r="88">
          <cell r="S88" t="e">
            <v>#DIV/0!</v>
          </cell>
        </row>
        <row r="89">
          <cell r="S89" t="e">
            <v>#DIV/0!</v>
          </cell>
        </row>
        <row r="90">
          <cell r="S90" t="e">
            <v>#DIV/0!</v>
          </cell>
        </row>
        <row r="91">
          <cell r="S91" t="e">
            <v>#DIV/0!</v>
          </cell>
        </row>
        <row r="92">
          <cell r="S92" t="e">
            <v>#DIV/0!</v>
          </cell>
        </row>
        <row r="93">
          <cell r="S93" t="e">
            <v>#DIV/0!</v>
          </cell>
        </row>
        <row r="94">
          <cell r="S94" t="e">
            <v>#DIV/0!</v>
          </cell>
        </row>
        <row r="95">
          <cell r="S95" t="e">
            <v>#DIV/0!</v>
          </cell>
        </row>
        <row r="96">
          <cell r="S96" t="e">
            <v>#DIV/0!</v>
          </cell>
        </row>
        <row r="97">
          <cell r="S97" t="e">
            <v>#DIV/0!</v>
          </cell>
        </row>
        <row r="98">
          <cell r="S98" t="e">
            <v>#DIV/0!</v>
          </cell>
        </row>
        <row r="99">
          <cell r="S99" t="e">
            <v>#DIV/0!</v>
          </cell>
        </row>
        <row r="100">
          <cell r="S100" t="e">
            <v>#DIV/0!</v>
          </cell>
        </row>
        <row r="101">
          <cell r="S101" t="e">
            <v>#DIV/0!</v>
          </cell>
        </row>
        <row r="102">
          <cell r="S102" t="e">
            <v>#DIV/0!</v>
          </cell>
        </row>
        <row r="103">
          <cell r="S103" t="e">
            <v>#DIV/0!</v>
          </cell>
        </row>
        <row r="104">
          <cell r="S104" t="e">
            <v>#DIV/0!</v>
          </cell>
        </row>
        <row r="105">
          <cell r="S105" t="e">
            <v>#DIV/0!</v>
          </cell>
        </row>
        <row r="106">
          <cell r="S106" t="e">
            <v>#DIV/0!</v>
          </cell>
        </row>
        <row r="107">
          <cell r="S107" t="e">
            <v>#DIV/0!</v>
          </cell>
        </row>
        <row r="108">
          <cell r="S108" t="e">
            <v>#DIV/0!</v>
          </cell>
        </row>
        <row r="109">
          <cell r="S109" t="e">
            <v>#DIV/0!</v>
          </cell>
        </row>
        <row r="110">
          <cell r="S110" t="e">
            <v>#DIV/0!</v>
          </cell>
        </row>
        <row r="111">
          <cell r="S111" t="e">
            <v>#DIV/0!</v>
          </cell>
        </row>
        <row r="112">
          <cell r="S112" t="e">
            <v>#DIV/0!</v>
          </cell>
        </row>
        <row r="113">
          <cell r="S113" t="e">
            <v>#DIV/0!</v>
          </cell>
        </row>
        <row r="114">
          <cell r="S114" t="e">
            <v>#DIV/0!</v>
          </cell>
        </row>
        <row r="115">
          <cell r="S115" t="e">
            <v>#DIV/0!</v>
          </cell>
        </row>
        <row r="116">
          <cell r="S116" t="e">
            <v>#DIV/0!</v>
          </cell>
        </row>
        <row r="117">
          <cell r="S117" t="e">
            <v>#DIV/0!</v>
          </cell>
        </row>
        <row r="118">
          <cell r="S118" t="e">
            <v>#DIV/0!</v>
          </cell>
        </row>
        <row r="119">
          <cell r="S119" t="e">
            <v>#DIV/0!</v>
          </cell>
        </row>
        <row r="120">
          <cell r="S120" t="e">
            <v>#DIV/0!</v>
          </cell>
        </row>
        <row r="121">
          <cell r="S121" t="e">
            <v>#DIV/0!</v>
          </cell>
        </row>
        <row r="122">
          <cell r="S122" t="e">
            <v>#DIV/0!</v>
          </cell>
        </row>
        <row r="123">
          <cell r="S123" t="e">
            <v>#DIV/0!</v>
          </cell>
        </row>
        <row r="124">
          <cell r="S124" t="e">
            <v>#DIV/0!</v>
          </cell>
        </row>
        <row r="125">
          <cell r="S125" t="e">
            <v>#DIV/0!</v>
          </cell>
        </row>
        <row r="126">
          <cell r="S126" t="e">
            <v>#DIV/0!</v>
          </cell>
        </row>
        <row r="127">
          <cell r="S127" t="e">
            <v>#DIV/0!</v>
          </cell>
        </row>
        <row r="128">
          <cell r="S128" t="e">
            <v>#DIV/0!</v>
          </cell>
        </row>
        <row r="129">
          <cell r="S129" t="e">
            <v>#DIV/0!</v>
          </cell>
        </row>
        <row r="130">
          <cell r="S130" t="e">
            <v>#DIV/0!</v>
          </cell>
        </row>
        <row r="131">
          <cell r="S131" t="e">
            <v>#DIV/0!</v>
          </cell>
        </row>
        <row r="132">
          <cell r="S132" t="e">
            <v>#DIV/0!</v>
          </cell>
        </row>
        <row r="133">
          <cell r="S133" t="e">
            <v>#DIV/0!</v>
          </cell>
        </row>
        <row r="134">
          <cell r="S134" t="e">
            <v>#DIV/0!</v>
          </cell>
        </row>
        <row r="135">
          <cell r="S135" t="e">
            <v>#DIV/0!</v>
          </cell>
        </row>
        <row r="136">
          <cell r="S136" t="e">
            <v>#DIV/0!</v>
          </cell>
        </row>
        <row r="137">
          <cell r="S137" t="e">
            <v>#DIV/0!</v>
          </cell>
        </row>
        <row r="138">
          <cell r="S138" t="e">
            <v>#DIV/0!</v>
          </cell>
        </row>
        <row r="139">
          <cell r="S139" t="e">
            <v>#DIV/0!</v>
          </cell>
        </row>
        <row r="140">
          <cell r="S140" t="e">
            <v>#DIV/0!</v>
          </cell>
        </row>
        <row r="141">
          <cell r="S141" t="e">
            <v>#DIV/0!</v>
          </cell>
        </row>
        <row r="142">
          <cell r="S142" t="e">
            <v>#DIV/0!</v>
          </cell>
        </row>
        <row r="143">
          <cell r="S143" t="e">
            <v>#DIV/0!</v>
          </cell>
        </row>
        <row r="144">
          <cell r="S144" t="e">
            <v>#DIV/0!</v>
          </cell>
        </row>
        <row r="145">
          <cell r="S145" t="e">
            <v>#DIV/0!</v>
          </cell>
        </row>
        <row r="146">
          <cell r="S146" t="e">
            <v>#DIV/0!</v>
          </cell>
        </row>
        <row r="147">
          <cell r="S147" t="e">
            <v>#DIV/0!</v>
          </cell>
        </row>
        <row r="148">
          <cell r="S148" t="e">
            <v>#DIV/0!</v>
          </cell>
        </row>
        <row r="149">
          <cell r="S149" t="e">
            <v>#DIV/0!</v>
          </cell>
        </row>
        <row r="150">
          <cell r="S150" t="e">
            <v>#DIV/0!</v>
          </cell>
        </row>
        <row r="151">
          <cell r="S151" t="e">
            <v>#DIV/0!</v>
          </cell>
        </row>
        <row r="152">
          <cell r="S152" t="e">
            <v>#DIV/0!</v>
          </cell>
        </row>
        <row r="153">
          <cell r="S153" t="e">
            <v>#DIV/0!</v>
          </cell>
        </row>
        <row r="154">
          <cell r="S154" t="e">
            <v>#DIV/0!</v>
          </cell>
        </row>
        <row r="155">
          <cell r="S155" t="e">
            <v>#DIV/0!</v>
          </cell>
        </row>
        <row r="156">
          <cell r="S156" t="e">
            <v>#DIV/0!</v>
          </cell>
        </row>
        <row r="157">
          <cell r="S157" t="e">
            <v>#DIV/0!</v>
          </cell>
        </row>
        <row r="158">
          <cell r="S158" t="e">
            <v>#DIV/0!</v>
          </cell>
        </row>
        <row r="159">
          <cell r="S159" t="e">
            <v>#DIV/0!</v>
          </cell>
        </row>
        <row r="160">
          <cell r="S160" t="e">
            <v>#DIV/0!</v>
          </cell>
        </row>
        <row r="161">
          <cell r="S161" t="e">
            <v>#DIV/0!</v>
          </cell>
        </row>
        <row r="162">
          <cell r="S162" t="e">
            <v>#DIV/0!</v>
          </cell>
        </row>
        <row r="163">
          <cell r="S163" t="e">
            <v>#DIV/0!</v>
          </cell>
        </row>
      </sheetData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Y-22"/>
      <sheetName val="Sheet2"/>
      <sheetName val="Sheet1"/>
    </sheetNames>
    <sheetDataSet>
      <sheetData sheetId="0">
        <row r="5">
          <cell r="B5">
            <v>1</v>
          </cell>
          <cell r="C5" t="str">
            <v>042207001</v>
          </cell>
          <cell r="D5" t="str">
            <v>01.07.2022</v>
          </cell>
          <cell r="E5">
            <v>59</v>
          </cell>
          <cell r="F5">
            <v>59</v>
          </cell>
          <cell r="G5">
            <v>462000160</v>
          </cell>
          <cell r="H5" t="str">
            <v>29.06.2022</v>
          </cell>
          <cell r="I5" t="str">
            <v>MKCW</v>
          </cell>
          <cell r="J5">
            <v>4047.06</v>
          </cell>
          <cell r="K5">
            <v>4085.1</v>
          </cell>
          <cell r="M5">
            <v>4047.06</v>
          </cell>
          <cell r="N5">
            <v>0</v>
          </cell>
          <cell r="O5">
            <v>4496.7333333333336</v>
          </cell>
          <cell r="Q5" t="str">
            <v>DO OF BTPS</v>
          </cell>
          <cell r="R5" t="str">
            <v>STOCK GIVEN 0003 STORAGE LOCATION</v>
          </cell>
          <cell r="T5">
            <v>4903016580</v>
          </cell>
          <cell r="U5">
            <v>2324762</v>
          </cell>
          <cell r="V5" t="str">
            <v>WCL</v>
          </cell>
          <cell r="W5" t="str">
            <v>G10</v>
          </cell>
          <cell r="X5">
            <v>0.9</v>
          </cell>
          <cell r="Y5">
            <v>2689.99</v>
          </cell>
          <cell r="Z5" t="str">
            <v>ACB</v>
          </cell>
          <cell r="AA5">
            <v>341.6</v>
          </cell>
          <cell r="AB5">
            <v>28.35</v>
          </cell>
          <cell r="AC5">
            <v>12096167.699333332</v>
          </cell>
          <cell r="AD5">
            <v>1536084.1066666669</v>
          </cell>
          <cell r="AE5">
            <v>114734.151</v>
          </cell>
          <cell r="AF5">
            <v>16071747.957</v>
          </cell>
        </row>
        <row r="6">
          <cell r="B6">
            <v>2</v>
          </cell>
          <cell r="C6" t="str">
            <v>042207002</v>
          </cell>
          <cell r="D6" t="str">
            <v>01.07.2022</v>
          </cell>
          <cell r="E6">
            <v>56</v>
          </cell>
          <cell r="F6">
            <v>56</v>
          </cell>
          <cell r="G6">
            <v>462000144</v>
          </cell>
          <cell r="H6" t="str">
            <v>30.06.2022</v>
          </cell>
          <cell r="I6" t="str">
            <v>TAE</v>
          </cell>
          <cell r="J6">
            <v>3865.99</v>
          </cell>
          <cell r="K6">
            <v>3788.65</v>
          </cell>
          <cell r="M6">
            <v>3788.65</v>
          </cell>
          <cell r="N6">
            <v>4735.8125</v>
          </cell>
          <cell r="O6">
            <v>4592.3030303030309</v>
          </cell>
          <cell r="Q6">
            <v>4400125584</v>
          </cell>
          <cell r="R6">
            <v>5000565139</v>
          </cell>
          <cell r="T6">
            <v>4903010813</v>
          </cell>
          <cell r="U6">
            <v>2321474</v>
          </cell>
          <cell r="V6" t="str">
            <v>WCL</v>
          </cell>
          <cell r="W6" t="str">
            <v>G13</v>
          </cell>
          <cell r="X6">
            <v>0.8</v>
          </cell>
          <cell r="Y6">
            <v>2381.4699999999998</v>
          </cell>
          <cell r="Z6" t="str">
            <v>HIND</v>
          </cell>
          <cell r="AA6">
            <v>274.66000000000003</v>
          </cell>
          <cell r="AB6">
            <v>88.2</v>
          </cell>
          <cell r="AC6">
            <v>10936431.897575758</v>
          </cell>
          <cell r="AD6">
            <v>1261321.9503030307</v>
          </cell>
          <cell r="AE6">
            <v>334158.93</v>
          </cell>
          <cell r="AF6">
            <v>14853386.777878789</v>
          </cell>
        </row>
        <row r="7">
          <cell r="B7">
            <v>4</v>
          </cell>
          <cell r="C7" t="str">
            <v>042207004</v>
          </cell>
          <cell r="D7" t="str">
            <v>01.07.2022</v>
          </cell>
          <cell r="E7">
            <v>59</v>
          </cell>
          <cell r="F7">
            <v>59</v>
          </cell>
          <cell r="G7">
            <v>161009847</v>
          </cell>
          <cell r="H7" t="str">
            <v>29.06.2022</v>
          </cell>
          <cell r="I7" t="str">
            <v>GPCK</v>
          </cell>
          <cell r="J7">
            <v>3880.03</v>
          </cell>
          <cell r="K7">
            <v>4125.3599999999997</v>
          </cell>
          <cell r="M7">
            <v>3880.03</v>
          </cell>
          <cell r="N7">
            <v>4850.0375000000004</v>
          </cell>
          <cell r="O7">
            <v>4850.0375000000004</v>
          </cell>
          <cell r="Q7">
            <v>4400124196</v>
          </cell>
          <cell r="R7">
            <v>5000563987</v>
          </cell>
          <cell r="S7">
            <v>5000563988</v>
          </cell>
          <cell r="T7">
            <v>4903006521</v>
          </cell>
          <cell r="U7">
            <v>5205051</v>
          </cell>
          <cell r="V7" t="str">
            <v>SECL</v>
          </cell>
          <cell r="W7" t="str">
            <v>G11</v>
          </cell>
          <cell r="X7">
            <v>0.8</v>
          </cell>
          <cell r="Y7">
            <v>1764.84</v>
          </cell>
          <cell r="Z7" t="str">
            <v>ACB</v>
          </cell>
          <cell r="AA7">
            <v>251.3</v>
          </cell>
          <cell r="AB7">
            <v>53.76</v>
          </cell>
          <cell r="AC7">
            <v>8559540.1815000009</v>
          </cell>
          <cell r="AD7">
            <v>1218814.4237500001</v>
          </cell>
          <cell r="AE7">
            <v>208590.41279999999</v>
          </cell>
          <cell r="AF7">
            <v>15191996.01805</v>
          </cell>
        </row>
        <row r="8">
          <cell r="B8">
            <v>5</v>
          </cell>
          <cell r="C8" t="str">
            <v>042207005</v>
          </cell>
          <cell r="D8" t="str">
            <v>01.07.2022</v>
          </cell>
          <cell r="E8">
            <v>59</v>
          </cell>
          <cell r="F8">
            <v>59</v>
          </cell>
          <cell r="G8">
            <v>262000512</v>
          </cell>
          <cell r="H8" t="str">
            <v>30.06.2022</v>
          </cell>
          <cell r="I8" t="str">
            <v>PRPI</v>
          </cell>
          <cell r="J8">
            <v>4005.37</v>
          </cell>
          <cell r="K8">
            <v>3903</v>
          </cell>
          <cell r="M8">
            <v>3903</v>
          </cell>
          <cell r="N8">
            <v>4591.8</v>
          </cell>
          <cell r="O8">
            <v>4591.7647058823532</v>
          </cell>
          <cell r="Q8">
            <v>4400125569</v>
          </cell>
          <cell r="R8">
            <v>5000565150</v>
          </cell>
          <cell r="T8">
            <v>4903010814</v>
          </cell>
          <cell r="U8">
            <v>3037618</v>
          </cell>
          <cell r="V8" t="str">
            <v>WCL</v>
          </cell>
          <cell r="W8" t="str">
            <v>G11</v>
          </cell>
          <cell r="X8">
            <v>0.85</v>
          </cell>
          <cell r="Y8">
            <v>2627.68</v>
          </cell>
          <cell r="Z8" t="str">
            <v>ACB</v>
          </cell>
          <cell r="AA8">
            <v>341.6</v>
          </cell>
          <cell r="AB8">
            <v>26.78</v>
          </cell>
          <cell r="AC8">
            <v>12065688.282352941</v>
          </cell>
          <cell r="AD8">
            <v>1568546.823529412</v>
          </cell>
          <cell r="AE8">
            <v>104522.34000000001</v>
          </cell>
          <cell r="AF8">
            <v>16776375.445882354</v>
          </cell>
        </row>
        <row r="9">
          <cell r="B9">
            <v>6</v>
          </cell>
          <cell r="C9" t="str">
            <v>042207006</v>
          </cell>
          <cell r="D9" t="str">
            <v>02.07.2022</v>
          </cell>
          <cell r="E9">
            <v>59</v>
          </cell>
          <cell r="F9">
            <v>59</v>
          </cell>
          <cell r="G9">
            <v>161009849</v>
          </cell>
          <cell r="H9" t="str">
            <v>30.06.2022</v>
          </cell>
          <cell r="I9" t="str">
            <v>GPCK</v>
          </cell>
          <cell r="J9">
            <v>4069.9</v>
          </cell>
          <cell r="K9">
            <v>4000.6</v>
          </cell>
          <cell r="M9">
            <v>4000.6</v>
          </cell>
          <cell r="N9">
            <v>5000.75</v>
          </cell>
          <cell r="O9">
            <v>5000.75</v>
          </cell>
          <cell r="Q9">
            <v>4400124198</v>
          </cell>
          <cell r="R9">
            <v>5000562879</v>
          </cell>
          <cell r="T9">
            <v>4903001900</v>
          </cell>
          <cell r="U9">
            <v>5332959</v>
          </cell>
          <cell r="V9" t="str">
            <v>SECL</v>
          </cell>
          <cell r="W9" t="str">
            <v>G11</v>
          </cell>
          <cell r="X9">
            <v>0.8</v>
          </cell>
          <cell r="Y9">
            <v>1764.84</v>
          </cell>
          <cell r="Z9" t="str">
            <v>ACB</v>
          </cell>
          <cell r="AA9">
            <v>251.3</v>
          </cell>
          <cell r="AB9">
            <v>53.76</v>
          </cell>
          <cell r="AC9">
            <v>8825523.629999999</v>
          </cell>
          <cell r="AD9">
            <v>1256688.4750000001</v>
          </cell>
          <cell r="AE9">
            <v>215072.25599999999</v>
          </cell>
          <cell r="AF9">
            <v>15630243.360999998</v>
          </cell>
        </row>
        <row r="10">
          <cell r="B10">
            <v>8</v>
          </cell>
          <cell r="C10" t="str">
            <v>042207008</v>
          </cell>
          <cell r="D10" t="str">
            <v>02.07.2022</v>
          </cell>
          <cell r="E10">
            <v>58</v>
          </cell>
          <cell r="F10">
            <v>58</v>
          </cell>
          <cell r="G10">
            <v>452000010</v>
          </cell>
          <cell r="H10" t="str">
            <v>01.07.2022</v>
          </cell>
          <cell r="I10" t="str">
            <v>MKCW</v>
          </cell>
          <cell r="J10">
            <v>4066.29</v>
          </cell>
          <cell r="K10">
            <v>4109.05</v>
          </cell>
          <cell r="M10">
            <v>4066.29</v>
          </cell>
          <cell r="N10">
            <v>4518.0999999999995</v>
          </cell>
          <cell r="O10">
            <v>4518.0999999999995</v>
          </cell>
          <cell r="Q10" t="str">
            <v>DO OF BTPS</v>
          </cell>
          <cell r="R10" t="str">
            <v>STOCK GIVEN 0003 STORAGE LOCATION</v>
          </cell>
          <cell r="T10">
            <v>4903016379</v>
          </cell>
          <cell r="U10">
            <v>2329233</v>
          </cell>
          <cell r="V10" t="str">
            <v>WCL</v>
          </cell>
          <cell r="W10" t="str">
            <v>G10</v>
          </cell>
          <cell r="X10">
            <v>0.9</v>
          </cell>
          <cell r="Y10">
            <v>2689.99</v>
          </cell>
          <cell r="Z10" t="str">
            <v>ACB</v>
          </cell>
          <cell r="AA10">
            <v>341.6</v>
          </cell>
          <cell r="AB10">
            <v>28.35</v>
          </cell>
          <cell r="AC10">
            <v>12153643.818999998</v>
          </cell>
          <cell r="AD10">
            <v>1543382.96</v>
          </cell>
          <cell r="AE10">
            <v>115279.32150000001</v>
          </cell>
          <cell r="AF10">
            <v>16141539.100499999</v>
          </cell>
        </row>
        <row r="11">
          <cell r="B11">
            <v>9</v>
          </cell>
          <cell r="C11" t="str">
            <v>042207009</v>
          </cell>
          <cell r="D11" t="str">
            <v>02.07.2022</v>
          </cell>
          <cell r="E11">
            <v>56</v>
          </cell>
          <cell r="F11">
            <v>56</v>
          </cell>
          <cell r="G11">
            <v>462000145</v>
          </cell>
          <cell r="H11" t="str">
            <v>02.07.2022</v>
          </cell>
          <cell r="I11" t="str">
            <v>TAE</v>
          </cell>
          <cell r="J11">
            <v>3571.54</v>
          </cell>
          <cell r="K11">
            <v>3542.61</v>
          </cell>
          <cell r="M11">
            <v>3542.61</v>
          </cell>
          <cell r="N11">
            <v>4428.2624999999998</v>
          </cell>
          <cell r="O11">
            <v>4294.0727272727272</v>
          </cell>
          <cell r="Q11">
            <v>4400125586</v>
          </cell>
          <cell r="R11">
            <v>5000565151</v>
          </cell>
          <cell r="T11">
            <v>4903010815</v>
          </cell>
          <cell r="U11">
            <v>2192765</v>
          </cell>
          <cell r="V11" t="str">
            <v>WCL</v>
          </cell>
          <cell r="W11" t="str">
            <v>G13</v>
          </cell>
          <cell r="X11">
            <v>0.8</v>
          </cell>
          <cell r="Y11">
            <v>2381.4699999999998</v>
          </cell>
          <cell r="Z11" t="str">
            <v>HIND</v>
          </cell>
          <cell r="AA11">
            <v>274.66000000000003</v>
          </cell>
          <cell r="AB11">
            <v>88.2</v>
          </cell>
          <cell r="AC11">
            <v>10226205.37781818</v>
          </cell>
          <cell r="AD11">
            <v>1179410.0152727275</v>
          </cell>
          <cell r="AE11">
            <v>312458.20200000005</v>
          </cell>
          <cell r="AF11">
            <v>13910838.595090907</v>
          </cell>
        </row>
        <row r="12">
          <cell r="B12">
            <v>10</v>
          </cell>
          <cell r="C12" t="str">
            <v>042207010</v>
          </cell>
          <cell r="D12" t="str">
            <v>03.07.2022</v>
          </cell>
          <cell r="E12">
            <v>59</v>
          </cell>
          <cell r="F12">
            <v>59</v>
          </cell>
          <cell r="G12">
            <v>161000840</v>
          </cell>
          <cell r="H12" t="str">
            <v>02.07.2022</v>
          </cell>
          <cell r="I12" t="str">
            <v>PHEC</v>
          </cell>
          <cell r="J12">
            <v>4029.69</v>
          </cell>
          <cell r="K12">
            <v>4099.22</v>
          </cell>
          <cell r="M12">
            <v>4029.69</v>
          </cell>
          <cell r="N12">
            <v>5037.1125000000002</v>
          </cell>
          <cell r="O12">
            <v>5037.1125000000002</v>
          </cell>
          <cell r="Q12" t="str">
            <v>U/C FRM MTPK</v>
          </cell>
          <cell r="T12">
            <v>4903014050</v>
          </cell>
          <cell r="U12">
            <v>4501724</v>
          </cell>
          <cell r="V12" t="str">
            <v>MCL</v>
          </cell>
          <cell r="W12" t="str">
            <v>G11</v>
          </cell>
          <cell r="X12">
            <v>0.8</v>
          </cell>
          <cell r="Y12">
            <v>1764.84</v>
          </cell>
          <cell r="Z12" t="str">
            <v>HIND</v>
          </cell>
          <cell r="AA12">
            <v>448.48</v>
          </cell>
          <cell r="AB12">
            <v>82.32</v>
          </cell>
          <cell r="AC12">
            <v>8889697.624499999</v>
          </cell>
          <cell r="AD12">
            <v>2259044.2140000002</v>
          </cell>
          <cell r="AE12">
            <v>331724.0808</v>
          </cell>
          <cell r="AF12">
            <v>15982189.919299999</v>
          </cell>
        </row>
        <row r="13">
          <cell r="B13">
            <v>11</v>
          </cell>
          <cell r="C13" t="str">
            <v>042207011</v>
          </cell>
          <cell r="D13" t="str">
            <v>03.07.2022</v>
          </cell>
          <cell r="E13">
            <v>58</v>
          </cell>
          <cell r="F13">
            <v>58</v>
          </cell>
          <cell r="G13">
            <v>452000004</v>
          </cell>
          <cell r="H13" t="str">
            <v>01.07.2022</v>
          </cell>
          <cell r="I13" t="str">
            <v>TAE</v>
          </cell>
          <cell r="J13">
            <v>3817.13</v>
          </cell>
          <cell r="K13">
            <v>3784.09</v>
          </cell>
          <cell r="M13">
            <v>3784.09</v>
          </cell>
          <cell r="N13">
            <v>4730.1125000000002</v>
          </cell>
          <cell r="O13">
            <v>4586.7757575757578</v>
          </cell>
          <cell r="Q13">
            <v>4400125587</v>
          </cell>
          <cell r="R13">
            <v>5000565152</v>
          </cell>
          <cell r="T13">
            <v>4903010816</v>
          </cell>
          <cell r="U13">
            <v>2465029</v>
          </cell>
          <cell r="V13" t="str">
            <v>WCL</v>
          </cell>
          <cell r="W13" t="str">
            <v>G13</v>
          </cell>
          <cell r="X13">
            <v>0.8</v>
          </cell>
          <cell r="Y13">
            <v>2381.4699999999998</v>
          </cell>
          <cell r="Z13" t="str">
            <v>HIND</v>
          </cell>
          <cell r="AA13">
            <v>274.66000000000003</v>
          </cell>
          <cell r="AB13">
            <v>88.2</v>
          </cell>
          <cell r="AC13">
            <v>10923268.863393938</v>
          </cell>
          <cell r="AD13">
            <v>1259803.8295757577</v>
          </cell>
          <cell r="AE13">
            <v>333756.73800000001</v>
          </cell>
          <cell r="AF13">
            <v>14981858.430969696</v>
          </cell>
        </row>
        <row r="14">
          <cell r="B14">
            <v>12</v>
          </cell>
          <cell r="C14" t="str">
            <v>042207012</v>
          </cell>
          <cell r="D14" t="str">
            <v>03.07.2022</v>
          </cell>
          <cell r="E14">
            <v>58</v>
          </cell>
          <cell r="F14">
            <v>58</v>
          </cell>
          <cell r="G14">
            <v>452000015</v>
          </cell>
          <cell r="H14" t="str">
            <v>02.07.2022</v>
          </cell>
          <cell r="I14" t="str">
            <v>WANI</v>
          </cell>
          <cell r="J14">
            <v>3552.2</v>
          </cell>
          <cell r="K14">
            <v>3597.94</v>
          </cell>
          <cell r="M14">
            <v>3552.2</v>
          </cell>
          <cell r="N14">
            <v>3946.8888888888887</v>
          </cell>
          <cell r="O14">
            <v>3946.8888888888887</v>
          </cell>
          <cell r="Q14">
            <v>4400125143</v>
          </cell>
          <cell r="R14">
            <v>5000564597</v>
          </cell>
          <cell r="S14">
            <v>5000564598</v>
          </cell>
          <cell r="T14">
            <v>4903010628</v>
          </cell>
          <cell r="U14">
            <v>2320401</v>
          </cell>
          <cell r="V14" t="str">
            <v>WCL</v>
          </cell>
          <cell r="W14" t="str">
            <v>G10</v>
          </cell>
          <cell r="X14">
            <v>0.9</v>
          </cell>
          <cell r="Y14">
            <v>2689.99</v>
          </cell>
          <cell r="Z14" t="str">
            <v>HIND</v>
          </cell>
          <cell r="AA14">
            <v>274.66000000000003</v>
          </cell>
          <cell r="AB14">
            <v>88.2</v>
          </cell>
          <cell r="AC14">
            <v>10617091.64222222</v>
          </cell>
          <cell r="AD14">
            <v>1084052.5022222223</v>
          </cell>
          <cell r="AE14">
            <v>313304.03999999998</v>
          </cell>
          <cell r="AF14">
            <v>14334849.184444442</v>
          </cell>
        </row>
        <row r="15">
          <cell r="B15">
            <v>13</v>
          </cell>
          <cell r="C15" t="str">
            <v>042207013</v>
          </cell>
          <cell r="D15" t="str">
            <v>03.07.2022</v>
          </cell>
          <cell r="E15">
            <v>58</v>
          </cell>
          <cell r="F15">
            <v>58</v>
          </cell>
          <cell r="G15">
            <v>161000469</v>
          </cell>
          <cell r="H15" t="str">
            <v>02.07.2022</v>
          </cell>
          <cell r="I15" t="str">
            <v>DSGR</v>
          </cell>
          <cell r="J15">
            <v>3945.8</v>
          </cell>
          <cell r="K15">
            <v>3997.36</v>
          </cell>
          <cell r="M15">
            <v>3945.8</v>
          </cell>
          <cell r="N15">
            <v>4932.25</v>
          </cell>
          <cell r="O15">
            <v>4932.25</v>
          </cell>
          <cell r="Q15">
            <v>4400124189</v>
          </cell>
          <cell r="R15">
            <v>5000562899</v>
          </cell>
          <cell r="S15">
            <v>5000562911</v>
          </cell>
          <cell r="T15">
            <v>4903001920</v>
          </cell>
          <cell r="U15">
            <v>5161727</v>
          </cell>
          <cell r="V15" t="str">
            <v>SECL</v>
          </cell>
          <cell r="W15" t="str">
            <v>G11</v>
          </cell>
          <cell r="X15">
            <v>0.8</v>
          </cell>
          <cell r="Y15">
            <v>1764.84</v>
          </cell>
          <cell r="Z15" t="str">
            <v>ACB</v>
          </cell>
          <cell r="AA15">
            <v>251.3</v>
          </cell>
          <cell r="AB15">
            <v>53.76</v>
          </cell>
          <cell r="AC15">
            <v>8704632.0899999999</v>
          </cell>
          <cell r="AD15">
            <v>1239474.425</v>
          </cell>
          <cell r="AE15">
            <v>212126.20800000001</v>
          </cell>
          <cell r="AF15">
            <v>15317959.723000001</v>
          </cell>
        </row>
        <row r="16">
          <cell r="B16">
            <v>14</v>
          </cell>
          <cell r="C16" t="str">
            <v>042207014</v>
          </cell>
          <cell r="D16" t="str">
            <v>03.07.2022</v>
          </cell>
          <cell r="E16">
            <v>59</v>
          </cell>
          <cell r="F16">
            <v>59</v>
          </cell>
          <cell r="G16">
            <v>161009853</v>
          </cell>
          <cell r="H16" t="str">
            <v>01.07.2022</v>
          </cell>
          <cell r="I16" t="str">
            <v>GPCK</v>
          </cell>
          <cell r="J16">
            <v>4009.5</v>
          </cell>
          <cell r="K16">
            <v>3896.15</v>
          </cell>
          <cell r="M16">
            <v>3896.15</v>
          </cell>
          <cell r="N16">
            <v>4870.1875</v>
          </cell>
          <cell r="O16">
            <v>4870.1875</v>
          </cell>
          <cell r="Q16">
            <v>4400124204</v>
          </cell>
          <cell r="R16" t="str">
            <v>RR MATCHED</v>
          </cell>
          <cell r="T16" t="str">
            <v>RAW COAL STOCK NOT AVAILABLE</v>
          </cell>
          <cell r="U16">
            <v>5253790</v>
          </cell>
          <cell r="V16" t="str">
            <v>SECL</v>
          </cell>
          <cell r="W16" t="str">
            <v>G11</v>
          </cell>
          <cell r="X16">
            <v>0.8</v>
          </cell>
          <cell r="Y16">
            <v>1764.84</v>
          </cell>
          <cell r="Z16" t="str">
            <v>ACB</v>
          </cell>
          <cell r="AA16">
            <v>251.3</v>
          </cell>
          <cell r="AB16">
            <v>53.76</v>
          </cell>
          <cell r="AC16">
            <v>8595101.7074999996</v>
          </cell>
          <cell r="AD16">
            <v>1223878.1187500001</v>
          </cell>
          <cell r="AE16">
            <v>209457.024</v>
          </cell>
          <cell r="AF16">
            <v>15282226.85025</v>
          </cell>
        </row>
        <row r="17">
          <cell r="B17">
            <v>15</v>
          </cell>
          <cell r="C17" t="str">
            <v>042207015</v>
          </cell>
          <cell r="D17" t="str">
            <v>03.07.2022</v>
          </cell>
          <cell r="E17">
            <v>59</v>
          </cell>
          <cell r="F17">
            <v>59</v>
          </cell>
          <cell r="G17">
            <v>161000841</v>
          </cell>
          <cell r="H17" t="str">
            <v>02.07.2022</v>
          </cell>
          <cell r="I17" t="str">
            <v>PHEC</v>
          </cell>
          <cell r="J17">
            <v>4057.4</v>
          </cell>
          <cell r="K17">
            <v>4193.1000000000004</v>
          </cell>
          <cell r="M17">
            <v>4057.4</v>
          </cell>
          <cell r="N17">
            <v>5071.8</v>
          </cell>
          <cell r="O17">
            <v>5071.75</v>
          </cell>
          <cell r="Q17" t="str">
            <v>U/C FRM MTPK</v>
          </cell>
          <cell r="T17">
            <v>4903014051</v>
          </cell>
          <cell r="U17">
            <v>4515456</v>
          </cell>
          <cell r="V17" t="str">
            <v>MCL</v>
          </cell>
          <cell r="W17" t="str">
            <v>G11</v>
          </cell>
          <cell r="X17">
            <v>0.8</v>
          </cell>
          <cell r="Y17">
            <v>1764.84</v>
          </cell>
          <cell r="Z17" t="str">
            <v>HIND</v>
          </cell>
          <cell r="AA17">
            <v>448.48</v>
          </cell>
          <cell r="AB17">
            <v>82.32</v>
          </cell>
          <cell r="AC17">
            <v>8950827.2699999996</v>
          </cell>
          <cell r="AD17">
            <v>2274578.44</v>
          </cell>
          <cell r="AE17">
            <v>334005.16800000001</v>
          </cell>
          <cell r="AF17">
            <v>16074866.877999999</v>
          </cell>
        </row>
        <row r="18">
          <cell r="B18">
            <v>16</v>
          </cell>
          <cell r="C18" t="str">
            <v>042207016</v>
          </cell>
          <cell r="D18" t="str">
            <v>04.07.2022</v>
          </cell>
          <cell r="E18">
            <v>55</v>
          </cell>
          <cell r="F18">
            <v>55</v>
          </cell>
          <cell r="G18">
            <v>161000842</v>
          </cell>
          <cell r="H18" t="str">
            <v>02.07.2022</v>
          </cell>
          <cell r="I18" t="str">
            <v>PHEC</v>
          </cell>
          <cell r="J18">
            <v>3750.2</v>
          </cell>
          <cell r="K18">
            <v>3953.91</v>
          </cell>
          <cell r="M18">
            <v>3750.2</v>
          </cell>
          <cell r="N18">
            <v>4687.7499999999991</v>
          </cell>
          <cell r="O18">
            <v>4687.7499999999991</v>
          </cell>
          <cell r="Q18">
            <v>4400124319</v>
          </cell>
          <cell r="R18">
            <v>5000563584</v>
          </cell>
          <cell r="S18">
            <v>5000563585</v>
          </cell>
          <cell r="T18">
            <v>4903005259</v>
          </cell>
          <cell r="U18">
            <v>3689879</v>
          </cell>
          <cell r="V18" t="str">
            <v>SECL</v>
          </cell>
          <cell r="W18" t="str">
            <v>G11</v>
          </cell>
          <cell r="X18">
            <v>0.8</v>
          </cell>
          <cell r="Y18">
            <v>1764.84</v>
          </cell>
          <cell r="Z18" t="str">
            <v>HIND</v>
          </cell>
          <cell r="AA18">
            <v>448.48</v>
          </cell>
          <cell r="AB18">
            <v>82.32</v>
          </cell>
          <cell r="AC18">
            <v>8273128.7099999981</v>
          </cell>
          <cell r="AD18">
            <v>2102362.1199999996</v>
          </cell>
          <cell r="AE18">
            <v>308716.46399999998</v>
          </cell>
          <cell r="AF18">
            <v>14374086.293999998</v>
          </cell>
        </row>
        <row r="19">
          <cell r="B19">
            <v>17</v>
          </cell>
          <cell r="C19" t="str">
            <v>042207017</v>
          </cell>
          <cell r="D19" t="str">
            <v>04.07.2022</v>
          </cell>
          <cell r="E19">
            <v>60</v>
          </cell>
          <cell r="F19">
            <v>60</v>
          </cell>
          <cell r="G19">
            <v>161009856</v>
          </cell>
          <cell r="H19" t="str">
            <v>02.07.2022</v>
          </cell>
          <cell r="I19" t="str">
            <v>GPCK</v>
          </cell>
          <cell r="J19">
            <v>4095.5</v>
          </cell>
          <cell r="K19">
            <v>4266.97</v>
          </cell>
          <cell r="M19">
            <v>4095.5</v>
          </cell>
          <cell r="N19">
            <v>5119.375</v>
          </cell>
          <cell r="O19">
            <v>5119.375</v>
          </cell>
          <cell r="Q19">
            <v>4400124241</v>
          </cell>
          <cell r="R19">
            <v>5000564000</v>
          </cell>
          <cell r="S19">
            <v>5000564001</v>
          </cell>
          <cell r="T19">
            <v>4903006523</v>
          </cell>
          <cell r="U19">
            <v>5340180</v>
          </cell>
          <cell r="V19" t="str">
            <v>SECL</v>
          </cell>
          <cell r="W19" t="str">
            <v>G11</v>
          </cell>
          <cell r="X19">
            <v>0.8</v>
          </cell>
          <cell r="Y19">
            <v>1764.84</v>
          </cell>
          <cell r="Z19" t="str">
            <v>ACB</v>
          </cell>
          <cell r="AA19">
            <v>251.3</v>
          </cell>
          <cell r="AB19">
            <v>53.76</v>
          </cell>
          <cell r="AC19">
            <v>9034877.7750000004</v>
          </cell>
          <cell r="AD19">
            <v>1286498.9375</v>
          </cell>
          <cell r="AE19">
            <v>220174.07999999999</v>
          </cell>
          <cell r="AF19">
            <v>15881730.7925</v>
          </cell>
        </row>
        <row r="20">
          <cell r="B20">
            <v>18</v>
          </cell>
          <cell r="C20" t="str">
            <v>042207018</v>
          </cell>
          <cell r="D20" t="str">
            <v>04.07.2022</v>
          </cell>
          <cell r="E20">
            <v>58</v>
          </cell>
          <cell r="F20">
            <v>58</v>
          </cell>
          <cell r="G20">
            <v>462000472</v>
          </cell>
          <cell r="H20" t="str">
            <v>03.07.2022</v>
          </cell>
          <cell r="I20" t="str">
            <v>WANI</v>
          </cell>
          <cell r="J20">
            <v>3872.14</v>
          </cell>
          <cell r="K20">
            <v>3999.68</v>
          </cell>
          <cell r="M20">
            <v>3872.14</v>
          </cell>
          <cell r="N20">
            <v>4302.3777777777777</v>
          </cell>
          <cell r="O20">
            <v>4302.3777777777777</v>
          </cell>
          <cell r="Q20">
            <v>4400125198</v>
          </cell>
          <cell r="R20">
            <v>5000564600</v>
          </cell>
          <cell r="S20">
            <v>5000564602</v>
          </cell>
          <cell r="T20">
            <v>4903010629</v>
          </cell>
          <cell r="U20">
            <v>2284512</v>
          </cell>
          <cell r="V20" t="str">
            <v>WCL</v>
          </cell>
          <cell r="W20" t="str">
            <v>G10</v>
          </cell>
          <cell r="X20">
            <v>0.9</v>
          </cell>
          <cell r="Y20">
            <v>2689.99</v>
          </cell>
          <cell r="Z20" t="str">
            <v>HIND</v>
          </cell>
          <cell r="AA20">
            <v>274.66000000000003</v>
          </cell>
          <cell r="AB20">
            <v>88.2</v>
          </cell>
          <cell r="AC20">
            <v>11573353.198444443</v>
          </cell>
          <cell r="AD20">
            <v>1181691.0804444444</v>
          </cell>
          <cell r="AE20">
            <v>341522.74800000002</v>
          </cell>
          <cell r="AF20">
            <v>15381079.026888886</v>
          </cell>
        </row>
        <row r="21">
          <cell r="B21">
            <v>20</v>
          </cell>
          <cell r="C21" t="str">
            <v>042207020</v>
          </cell>
          <cell r="D21" t="str">
            <v>04.07.2022</v>
          </cell>
          <cell r="E21">
            <v>59</v>
          </cell>
          <cell r="F21">
            <v>59</v>
          </cell>
          <cell r="G21">
            <v>161000470</v>
          </cell>
          <cell r="H21" t="str">
            <v>03.07.2022</v>
          </cell>
          <cell r="I21" t="str">
            <v>DSGR</v>
          </cell>
          <cell r="J21">
            <v>3969.94</v>
          </cell>
          <cell r="K21">
            <v>4353.5200000000004</v>
          </cell>
          <cell r="M21">
            <v>3969.94</v>
          </cell>
          <cell r="N21">
            <v>4962.4250000000002</v>
          </cell>
          <cell r="O21">
            <v>4962.4250000000002</v>
          </cell>
          <cell r="Q21">
            <v>4400124640</v>
          </cell>
          <cell r="R21">
            <v>5000562913</v>
          </cell>
          <cell r="S21">
            <v>5000562914</v>
          </cell>
          <cell r="T21">
            <v>4903001927</v>
          </cell>
          <cell r="U21">
            <v>5148833</v>
          </cell>
          <cell r="V21" t="str">
            <v>SECL</v>
          </cell>
          <cell r="W21" t="str">
            <v>G11</v>
          </cell>
          <cell r="X21">
            <v>0.8</v>
          </cell>
          <cell r="Y21">
            <v>1764.84</v>
          </cell>
          <cell r="Z21" t="str">
            <v>ACB</v>
          </cell>
          <cell r="AA21">
            <v>251.3</v>
          </cell>
          <cell r="AB21">
            <v>53.76</v>
          </cell>
          <cell r="AC21">
            <v>8757886.1370000001</v>
          </cell>
          <cell r="AD21">
            <v>1247057.4025000001</v>
          </cell>
          <cell r="AE21">
            <v>213423.97440000001</v>
          </cell>
          <cell r="AF21">
            <v>15367200.513900001</v>
          </cell>
        </row>
        <row r="22">
          <cell r="B22">
            <v>21</v>
          </cell>
          <cell r="C22" t="str">
            <v>042207021</v>
          </cell>
          <cell r="D22" t="str">
            <v>04.07.2022</v>
          </cell>
          <cell r="E22">
            <v>58</v>
          </cell>
          <cell r="F22">
            <v>58</v>
          </cell>
          <cell r="G22">
            <v>161000843</v>
          </cell>
          <cell r="H22" t="str">
            <v>03.07.2022</v>
          </cell>
          <cell r="I22" t="str">
            <v>PHEC</v>
          </cell>
          <cell r="J22">
            <v>3916.68</v>
          </cell>
          <cell r="K22">
            <v>3994.27</v>
          </cell>
          <cell r="M22">
            <v>3916.68</v>
          </cell>
          <cell r="N22">
            <v>4895.8499999999995</v>
          </cell>
          <cell r="O22">
            <v>4895.8499999999995</v>
          </cell>
          <cell r="Q22">
            <v>4400124321</v>
          </cell>
          <cell r="R22">
            <v>5000563586</v>
          </cell>
          <cell r="S22">
            <v>5000563587</v>
          </cell>
          <cell r="T22">
            <v>4903005490</v>
          </cell>
          <cell r="U22">
            <v>3848559</v>
          </cell>
          <cell r="V22" t="str">
            <v>SECL</v>
          </cell>
          <cell r="W22" t="str">
            <v>G11</v>
          </cell>
          <cell r="X22">
            <v>0.8</v>
          </cell>
          <cell r="Y22">
            <v>1764.84</v>
          </cell>
          <cell r="Z22" t="str">
            <v>HIND</v>
          </cell>
          <cell r="AA22">
            <v>448.48</v>
          </cell>
          <cell r="AB22">
            <v>82.32</v>
          </cell>
          <cell r="AC22">
            <v>8640391.9139999989</v>
          </cell>
          <cell r="AD22">
            <v>2195690.8079999997</v>
          </cell>
          <cell r="AE22">
            <v>322421.09759999998</v>
          </cell>
          <cell r="AF22">
            <v>15007062.819599999</v>
          </cell>
        </row>
        <row r="23">
          <cell r="B23">
            <v>22</v>
          </cell>
          <cell r="C23" t="str">
            <v>042207022</v>
          </cell>
          <cell r="D23" t="str">
            <v>05.07.2022</v>
          </cell>
          <cell r="E23">
            <v>59</v>
          </cell>
          <cell r="F23">
            <v>59</v>
          </cell>
          <cell r="G23">
            <v>161000845</v>
          </cell>
          <cell r="H23" t="str">
            <v>04.07.2022</v>
          </cell>
          <cell r="I23" t="str">
            <v>PHEC</v>
          </cell>
          <cell r="J23">
            <v>3948.48</v>
          </cell>
          <cell r="K23">
            <v>4061</v>
          </cell>
          <cell r="M23">
            <v>3948.48</v>
          </cell>
          <cell r="N23">
            <v>4935.5999999999995</v>
          </cell>
          <cell r="O23">
            <v>4935.5999999999995</v>
          </cell>
          <cell r="Q23">
            <v>4400124322</v>
          </cell>
          <cell r="R23">
            <v>5000563588</v>
          </cell>
          <cell r="S23">
            <v>5000563589</v>
          </cell>
          <cell r="T23">
            <v>4903005491</v>
          </cell>
          <cell r="U23">
            <v>3885701</v>
          </cell>
          <cell r="V23" t="str">
            <v>SECL</v>
          </cell>
          <cell r="W23" t="str">
            <v>G11</v>
          </cell>
          <cell r="X23">
            <v>0.8</v>
          </cell>
          <cell r="Y23">
            <v>1764.84</v>
          </cell>
          <cell r="Z23" t="str">
            <v>HIND</v>
          </cell>
          <cell r="AA23">
            <v>448.48</v>
          </cell>
          <cell r="AB23">
            <v>82.32</v>
          </cell>
          <cell r="AC23">
            <v>8710544.3039999995</v>
          </cell>
          <cell r="AD23">
            <v>2213517.8879999998</v>
          </cell>
          <cell r="AE23">
            <v>325038.87359999999</v>
          </cell>
          <cell r="AF23">
            <v>15134802.0656</v>
          </cell>
        </row>
        <row r="24">
          <cell r="B24">
            <v>23</v>
          </cell>
          <cell r="C24" t="str">
            <v>042207023</v>
          </cell>
          <cell r="D24" t="str">
            <v>05.07.2022</v>
          </cell>
          <cell r="E24">
            <v>58</v>
          </cell>
          <cell r="F24">
            <v>58</v>
          </cell>
          <cell r="G24">
            <v>161000844</v>
          </cell>
          <cell r="H24" t="str">
            <v>03.07.2022</v>
          </cell>
          <cell r="I24" t="str">
            <v>PHEC</v>
          </cell>
          <cell r="J24">
            <v>3961.75</v>
          </cell>
          <cell r="K24">
            <v>3986.54</v>
          </cell>
          <cell r="M24">
            <v>3961.75</v>
          </cell>
          <cell r="N24">
            <v>4952.2</v>
          </cell>
          <cell r="O24">
            <v>4952.1875</v>
          </cell>
          <cell r="Q24" t="str">
            <v>U/C FRM MTPK</v>
          </cell>
          <cell r="T24">
            <v>4903014052</v>
          </cell>
          <cell r="U24">
            <v>4435500</v>
          </cell>
          <cell r="V24" t="str">
            <v>MCL</v>
          </cell>
          <cell r="W24" t="str">
            <v>G11</v>
          </cell>
          <cell r="X24">
            <v>0.8</v>
          </cell>
          <cell r="Y24">
            <v>1764.84</v>
          </cell>
          <cell r="Z24" t="str">
            <v>HIND</v>
          </cell>
          <cell r="AA24">
            <v>448.48</v>
          </cell>
          <cell r="AB24">
            <v>82.32</v>
          </cell>
          <cell r="AC24">
            <v>8739818.5875000004</v>
          </cell>
          <cell r="AD24">
            <v>2220957.0500000003</v>
          </cell>
          <cell r="AE24">
            <v>326131.25999999995</v>
          </cell>
          <cell r="AF24">
            <v>15722406.897500001</v>
          </cell>
        </row>
        <row r="25">
          <cell r="B25">
            <v>26</v>
          </cell>
          <cell r="C25" t="str">
            <v>042207026</v>
          </cell>
          <cell r="D25" t="str">
            <v>05.07.2022</v>
          </cell>
          <cell r="E25">
            <v>59</v>
          </cell>
          <cell r="F25">
            <v>59</v>
          </cell>
          <cell r="G25">
            <v>462000473</v>
          </cell>
          <cell r="H25" t="str">
            <v>04.07.2022</v>
          </cell>
          <cell r="I25" t="str">
            <v>WANI</v>
          </cell>
          <cell r="J25">
            <v>4004.26</v>
          </cell>
          <cell r="K25">
            <v>3841.58</v>
          </cell>
          <cell r="M25">
            <v>3841.58</v>
          </cell>
          <cell r="N25">
            <v>4268.4222222222224</v>
          </cell>
          <cell r="O25">
            <v>4268.4222222222224</v>
          </cell>
          <cell r="Q25">
            <v>4400125199</v>
          </cell>
          <cell r="R25">
            <v>5000564963</v>
          </cell>
          <cell r="T25">
            <v>4903010655</v>
          </cell>
          <cell r="U25">
            <v>2348665</v>
          </cell>
          <cell r="V25" t="str">
            <v>WCL</v>
          </cell>
          <cell r="W25" t="str">
            <v>G10</v>
          </cell>
          <cell r="X25">
            <v>0.9</v>
          </cell>
          <cell r="Y25">
            <v>2689.99</v>
          </cell>
          <cell r="Z25" t="str">
            <v>HIND</v>
          </cell>
          <cell r="AA25">
            <v>274.66000000000003</v>
          </cell>
          <cell r="AB25">
            <v>88.2</v>
          </cell>
          <cell r="AC25">
            <v>11482013.093555555</v>
          </cell>
          <cell r="AD25">
            <v>1172364.8475555556</v>
          </cell>
          <cell r="AE25">
            <v>338827.35600000003</v>
          </cell>
          <cell r="AF25">
            <v>15341870.297111111</v>
          </cell>
        </row>
        <row r="26">
          <cell r="B26">
            <v>27</v>
          </cell>
          <cell r="C26" t="str">
            <v>042207027</v>
          </cell>
          <cell r="D26" t="str">
            <v>06.07.2022</v>
          </cell>
          <cell r="E26">
            <v>56</v>
          </cell>
          <cell r="F26">
            <v>56</v>
          </cell>
          <cell r="G26">
            <v>161000846</v>
          </cell>
          <cell r="H26" t="str">
            <v>04.07.2022</v>
          </cell>
          <cell r="I26" t="str">
            <v>PHEC</v>
          </cell>
          <cell r="J26">
            <v>3747.58</v>
          </cell>
          <cell r="K26">
            <v>3911.74</v>
          </cell>
          <cell r="M26">
            <v>3747.58</v>
          </cell>
          <cell r="N26">
            <v>4684.4749999999995</v>
          </cell>
          <cell r="O26">
            <v>4684.4749999999995</v>
          </cell>
          <cell r="Q26">
            <v>4400125655</v>
          </cell>
          <cell r="R26">
            <v>5000565261</v>
          </cell>
          <cell r="S26">
            <v>5000565262</v>
          </cell>
          <cell r="T26">
            <v>4903011421</v>
          </cell>
          <cell r="U26">
            <v>3685017</v>
          </cell>
          <cell r="V26" t="str">
            <v>SECL</v>
          </cell>
          <cell r="W26" t="str">
            <v>G11</v>
          </cell>
          <cell r="X26">
            <v>0.8</v>
          </cell>
          <cell r="Y26">
            <v>1764.84</v>
          </cell>
          <cell r="Z26" t="str">
            <v>HIND</v>
          </cell>
          <cell r="AA26">
            <v>448.48</v>
          </cell>
          <cell r="AB26">
            <v>82.32</v>
          </cell>
          <cell r="AC26">
            <v>8267348.8589999983</v>
          </cell>
          <cell r="AD26">
            <v>2100893.3479999998</v>
          </cell>
          <cell r="AE26">
            <v>308500.78559999994</v>
          </cell>
          <cell r="AF26">
            <v>14361759.992599998</v>
          </cell>
        </row>
        <row r="27">
          <cell r="B27">
            <v>28</v>
          </cell>
          <cell r="C27" t="str">
            <v>042207028</v>
          </cell>
          <cell r="D27" t="str">
            <v>06.07.2022</v>
          </cell>
          <cell r="E27">
            <v>59</v>
          </cell>
          <cell r="F27">
            <v>59</v>
          </cell>
          <cell r="G27">
            <v>262000515</v>
          </cell>
          <cell r="H27" t="str">
            <v>04.07.2022</v>
          </cell>
          <cell r="I27" t="str">
            <v>PRPI</v>
          </cell>
          <cell r="J27">
            <v>4022.43</v>
          </cell>
          <cell r="K27">
            <v>4061.1</v>
          </cell>
          <cell r="M27">
            <v>4022.43</v>
          </cell>
          <cell r="N27">
            <v>4732.2705882352939</v>
          </cell>
          <cell r="O27">
            <v>4732.2705882352939</v>
          </cell>
          <cell r="Q27">
            <v>4400125570</v>
          </cell>
          <cell r="R27">
            <v>5000565133</v>
          </cell>
          <cell r="S27">
            <v>5000565134</v>
          </cell>
          <cell r="T27">
            <v>4903010810</v>
          </cell>
          <cell r="U27">
            <v>3027967</v>
          </cell>
          <cell r="V27" t="str">
            <v>WCL</v>
          </cell>
          <cell r="W27" t="str">
            <v>G11</v>
          </cell>
          <cell r="X27">
            <v>0.85</v>
          </cell>
          <cell r="Y27">
            <v>2627.68</v>
          </cell>
          <cell r="Z27" t="str">
            <v>ACB</v>
          </cell>
          <cell r="AA27">
            <v>341.6</v>
          </cell>
          <cell r="AB27">
            <v>26.78</v>
          </cell>
          <cell r="AC27">
            <v>12434892.779294116</v>
          </cell>
          <cell r="AD27">
            <v>1616543.6329411764</v>
          </cell>
          <cell r="AE27">
            <v>107720.67540000001</v>
          </cell>
          <cell r="AF27">
            <v>17187124.087635294</v>
          </cell>
        </row>
        <row r="28">
          <cell r="B28">
            <v>29</v>
          </cell>
          <cell r="C28" t="str">
            <v>042207029</v>
          </cell>
          <cell r="D28" t="str">
            <v>06.07.2022</v>
          </cell>
          <cell r="E28">
            <v>58</v>
          </cell>
          <cell r="F28">
            <v>58</v>
          </cell>
          <cell r="G28">
            <v>462000147</v>
          </cell>
          <cell r="H28" t="str">
            <v>05.07.2022</v>
          </cell>
          <cell r="I28" t="str">
            <v>TAE</v>
          </cell>
          <cell r="J28">
            <v>4041.02</v>
          </cell>
          <cell r="K28">
            <v>4041.02</v>
          </cell>
          <cell r="M28">
            <v>4041.02</v>
          </cell>
          <cell r="N28">
            <v>5051.2749999999996</v>
          </cell>
          <cell r="O28">
            <v>4898.2060606060604</v>
          </cell>
          <cell r="Q28">
            <v>4400125670</v>
          </cell>
          <cell r="R28">
            <v>5000565616</v>
          </cell>
          <cell r="T28">
            <v>4903013223</v>
          </cell>
          <cell r="U28">
            <v>2318661</v>
          </cell>
          <cell r="V28" t="str">
            <v>WCL</v>
          </cell>
          <cell r="W28" t="str">
            <v>G13</v>
          </cell>
          <cell r="X28">
            <v>0.8</v>
          </cell>
          <cell r="Y28">
            <v>2381.4699999999998</v>
          </cell>
          <cell r="Z28" t="str">
            <v>HIND</v>
          </cell>
          <cell r="AA28">
            <v>274.66000000000003</v>
          </cell>
          <cell r="AB28">
            <v>88.2</v>
          </cell>
          <cell r="AC28">
            <v>11664930.787151514</v>
          </cell>
          <cell r="AD28">
            <v>1345341.2766060606</v>
          </cell>
          <cell r="AE28">
            <v>356417.96400000004</v>
          </cell>
          <cell r="AF28">
            <v>15685351.027757574</v>
          </cell>
        </row>
        <row r="29">
          <cell r="B29">
            <v>30</v>
          </cell>
          <cell r="C29" t="str">
            <v>042207030</v>
          </cell>
          <cell r="D29" t="str">
            <v>06.07.2022</v>
          </cell>
          <cell r="E29">
            <v>57</v>
          </cell>
          <cell r="F29">
            <v>57</v>
          </cell>
          <cell r="G29">
            <v>462000146</v>
          </cell>
          <cell r="H29" t="str">
            <v>04.07.2022</v>
          </cell>
          <cell r="I29" t="str">
            <v>TAE</v>
          </cell>
          <cell r="J29">
            <v>3654.55</v>
          </cell>
          <cell r="K29">
            <v>3592.05</v>
          </cell>
          <cell r="M29">
            <v>3592.05</v>
          </cell>
          <cell r="N29">
            <v>4490.0625</v>
          </cell>
          <cell r="O29">
            <v>4354</v>
          </cell>
          <cell r="Q29">
            <v>4400125588</v>
          </cell>
          <cell r="R29">
            <v>5000565153</v>
          </cell>
          <cell r="T29">
            <v>4903010840</v>
          </cell>
          <cell r="U29">
            <v>2260003</v>
          </cell>
          <cell r="V29" t="str">
            <v>WCL</v>
          </cell>
          <cell r="W29" t="str">
            <v>G13</v>
          </cell>
          <cell r="X29">
            <v>0.8</v>
          </cell>
          <cell r="Y29">
            <v>2381.4699999999998</v>
          </cell>
          <cell r="Z29" t="str">
            <v>HIND</v>
          </cell>
          <cell r="AA29">
            <v>274.66000000000003</v>
          </cell>
          <cell r="AB29">
            <v>88.2</v>
          </cell>
          <cell r="AC29">
            <v>10368920.379999999</v>
          </cell>
          <cell r="AD29">
            <v>1195869.6400000001</v>
          </cell>
          <cell r="AE29">
            <v>316818.81</v>
          </cell>
          <cell r="AF29">
            <v>14141611.83</v>
          </cell>
        </row>
        <row r="30">
          <cell r="B30">
            <v>31</v>
          </cell>
          <cell r="C30" t="str">
            <v>042207031</v>
          </cell>
          <cell r="D30" t="str">
            <v>06.07.2022</v>
          </cell>
          <cell r="E30">
            <v>59</v>
          </cell>
          <cell r="F30">
            <v>59</v>
          </cell>
          <cell r="G30">
            <v>161000848</v>
          </cell>
          <cell r="H30" t="str">
            <v>05.07.2022</v>
          </cell>
          <cell r="I30" t="str">
            <v>PHEC</v>
          </cell>
          <cell r="J30">
            <v>4018.8</v>
          </cell>
          <cell r="K30">
            <v>4019.12</v>
          </cell>
          <cell r="M30">
            <v>4018.8</v>
          </cell>
          <cell r="N30">
            <v>5023.5</v>
          </cell>
          <cell r="O30">
            <v>5023.5</v>
          </cell>
          <cell r="Q30">
            <v>4400125133</v>
          </cell>
          <cell r="R30">
            <v>5000564009</v>
          </cell>
          <cell r="S30">
            <v>5000564010</v>
          </cell>
          <cell r="T30">
            <v>4903006564</v>
          </cell>
          <cell r="U30">
            <v>3959206</v>
          </cell>
          <cell r="V30" t="str">
            <v>SECL</v>
          </cell>
          <cell r="W30" t="str">
            <v>G11</v>
          </cell>
          <cell r="X30">
            <v>0.8</v>
          </cell>
          <cell r="Y30">
            <v>1764.84</v>
          </cell>
          <cell r="Z30" t="str">
            <v>HIND</v>
          </cell>
          <cell r="AA30">
            <v>448.48</v>
          </cell>
          <cell r="AB30">
            <v>82.32</v>
          </cell>
          <cell r="AC30">
            <v>8865673.7400000002</v>
          </cell>
          <cell r="AD30">
            <v>2252939.2800000003</v>
          </cell>
          <cell r="AE30">
            <v>330827.61599999998</v>
          </cell>
          <cell r="AF30">
            <v>15408646.636</v>
          </cell>
        </row>
        <row r="31">
          <cell r="B31">
            <v>32</v>
          </cell>
          <cell r="C31" t="str">
            <v>042207032</v>
          </cell>
          <cell r="D31" t="str">
            <v>06.07.2022</v>
          </cell>
          <cell r="E31">
            <v>58</v>
          </cell>
          <cell r="F31">
            <v>58</v>
          </cell>
          <cell r="G31">
            <v>462000474</v>
          </cell>
          <cell r="H31" t="str">
            <v>05.07.2022</v>
          </cell>
          <cell r="I31" t="str">
            <v>WANI</v>
          </cell>
          <cell r="J31">
            <v>3837.4</v>
          </cell>
          <cell r="K31">
            <v>3985.18</v>
          </cell>
          <cell r="M31">
            <v>3837.4</v>
          </cell>
          <cell r="N31">
            <v>4263.7777777777774</v>
          </cell>
          <cell r="O31">
            <v>4263.7777777777774</v>
          </cell>
          <cell r="Q31">
            <v>4400125201</v>
          </cell>
          <cell r="R31">
            <v>5000564609</v>
          </cell>
          <cell r="S31">
            <v>5000564610</v>
          </cell>
          <cell r="T31">
            <v>4903010650</v>
          </cell>
          <cell r="U31">
            <v>2320516</v>
          </cell>
          <cell r="V31" t="str">
            <v>WCL</v>
          </cell>
          <cell r="W31" t="str">
            <v>G10</v>
          </cell>
          <cell r="X31">
            <v>0.9</v>
          </cell>
          <cell r="Y31">
            <v>2689.99</v>
          </cell>
          <cell r="Z31" t="str">
            <v>HIND</v>
          </cell>
          <cell r="AA31">
            <v>274.66000000000003</v>
          </cell>
          <cell r="AB31">
            <v>88.2</v>
          </cell>
          <cell r="AC31">
            <v>11469519.584444443</v>
          </cell>
          <cell r="AD31">
            <v>1171089.2044444445</v>
          </cell>
          <cell r="AE31">
            <v>338458.68</v>
          </cell>
          <cell r="AF31">
            <v>15299583.468888886</v>
          </cell>
        </row>
        <row r="32">
          <cell r="B32">
            <v>33</v>
          </cell>
          <cell r="C32" t="str">
            <v>042207033</v>
          </cell>
          <cell r="D32" t="str">
            <v>06.07.2022</v>
          </cell>
          <cell r="E32">
            <v>56</v>
          </cell>
          <cell r="F32">
            <v>56</v>
          </cell>
          <cell r="G32">
            <v>161000723</v>
          </cell>
          <cell r="H32" t="str">
            <v>05.07.2022</v>
          </cell>
          <cell r="I32" t="str">
            <v>PMCJ</v>
          </cell>
          <cell r="J32">
            <v>3791.8</v>
          </cell>
          <cell r="K32">
            <v>3882.05</v>
          </cell>
          <cell r="M32">
            <v>3791.8</v>
          </cell>
          <cell r="N32">
            <v>4739.8</v>
          </cell>
          <cell r="O32">
            <v>4739.75</v>
          </cell>
          <cell r="Q32">
            <v>4400124675</v>
          </cell>
          <cell r="R32">
            <v>5000563353</v>
          </cell>
          <cell r="S32">
            <v>5000563354</v>
          </cell>
          <cell r="T32">
            <v>4903004838</v>
          </cell>
          <cell r="U32">
            <v>4279130</v>
          </cell>
          <cell r="V32" t="str">
            <v>SECL</v>
          </cell>
          <cell r="W32" t="str">
            <v>G11</v>
          </cell>
          <cell r="X32">
            <v>0.8</v>
          </cell>
          <cell r="Y32">
            <v>1807.92</v>
          </cell>
          <cell r="Z32" t="str">
            <v>MAHAVIR</v>
          </cell>
          <cell r="AA32">
            <v>377.6</v>
          </cell>
          <cell r="AB32">
            <v>89.68</v>
          </cell>
          <cell r="AC32">
            <v>8569088.8200000003</v>
          </cell>
          <cell r="AD32">
            <v>1789729.6</v>
          </cell>
          <cell r="AE32">
            <v>340048.62400000007</v>
          </cell>
          <cell r="AF32">
            <v>14977997.044</v>
          </cell>
        </row>
        <row r="33">
          <cell r="B33">
            <v>34</v>
          </cell>
          <cell r="C33" t="str">
            <v>042207034</v>
          </cell>
          <cell r="D33" t="str">
            <v>06.07.2022</v>
          </cell>
          <cell r="E33">
            <v>59</v>
          </cell>
          <cell r="F33">
            <v>59</v>
          </cell>
          <cell r="G33">
            <v>161000471</v>
          </cell>
          <cell r="H33" t="str">
            <v>05.07.2022</v>
          </cell>
          <cell r="I33" t="str">
            <v>DSGR</v>
          </cell>
          <cell r="J33">
            <v>4046.8</v>
          </cell>
          <cell r="K33">
            <v>4184.75</v>
          </cell>
          <cell r="M33">
            <v>4046.8</v>
          </cell>
          <cell r="N33">
            <v>5058.5</v>
          </cell>
          <cell r="O33">
            <v>5058.5</v>
          </cell>
          <cell r="Q33">
            <v>4400124192</v>
          </cell>
          <cell r="R33">
            <v>5000562915</v>
          </cell>
          <cell r="S33">
            <v>5000562916</v>
          </cell>
          <cell r="T33">
            <v>4903001930</v>
          </cell>
          <cell r="U33">
            <v>5257658</v>
          </cell>
          <cell r="V33" t="str">
            <v>SECL</v>
          </cell>
          <cell r="W33" t="str">
            <v>G11</v>
          </cell>
          <cell r="X33">
            <v>0.8</v>
          </cell>
          <cell r="Y33">
            <v>1764.84</v>
          </cell>
          <cell r="Z33" t="str">
            <v>ACB</v>
          </cell>
          <cell r="AA33">
            <v>251.3</v>
          </cell>
          <cell r="AB33">
            <v>53.76</v>
          </cell>
          <cell r="AC33">
            <v>8927443.1399999987</v>
          </cell>
          <cell r="AD33">
            <v>1271201.05</v>
          </cell>
          <cell r="AE33">
            <v>217555.96799999999</v>
          </cell>
          <cell r="AF33">
            <v>15673858.158</v>
          </cell>
        </row>
        <row r="34">
          <cell r="B34">
            <v>35</v>
          </cell>
          <cell r="C34" t="str">
            <v>042207035</v>
          </cell>
          <cell r="D34" t="str">
            <v>07.07.2022</v>
          </cell>
          <cell r="E34">
            <v>59</v>
          </cell>
          <cell r="F34">
            <v>59</v>
          </cell>
          <cell r="G34">
            <v>462000475</v>
          </cell>
          <cell r="H34" t="str">
            <v>05.07.2022</v>
          </cell>
          <cell r="I34" t="str">
            <v>WANI</v>
          </cell>
          <cell r="J34">
            <v>3932.34</v>
          </cell>
          <cell r="K34">
            <v>3881.15</v>
          </cell>
          <cell r="M34">
            <v>3881.15</v>
          </cell>
          <cell r="N34">
            <v>4312.3888888888887</v>
          </cell>
          <cell r="O34">
            <v>4312.3888888888887</v>
          </cell>
          <cell r="Q34">
            <v>4400125202</v>
          </cell>
          <cell r="R34">
            <v>5000564964</v>
          </cell>
          <cell r="T34">
            <v>4903010657</v>
          </cell>
          <cell r="U34">
            <v>2332108</v>
          </cell>
          <cell r="V34" t="str">
            <v>WCL</v>
          </cell>
          <cell r="W34" t="str">
            <v>G10</v>
          </cell>
          <cell r="X34">
            <v>0.9</v>
          </cell>
          <cell r="Y34">
            <v>2689.99</v>
          </cell>
          <cell r="Z34" t="str">
            <v>HIND</v>
          </cell>
          <cell r="AA34">
            <v>274.66000000000003</v>
          </cell>
          <cell r="AB34">
            <v>88.2</v>
          </cell>
          <cell r="AC34">
            <v>11600282.987222221</v>
          </cell>
          <cell r="AD34">
            <v>1184440.7322222223</v>
          </cell>
          <cell r="AE34">
            <v>342317.43</v>
          </cell>
          <cell r="AF34">
            <v>15459149.149444442</v>
          </cell>
        </row>
        <row r="35">
          <cell r="B35">
            <v>36</v>
          </cell>
          <cell r="C35" t="str">
            <v>042207036</v>
          </cell>
          <cell r="D35" t="str">
            <v>07.07.2022</v>
          </cell>
          <cell r="E35">
            <v>59</v>
          </cell>
          <cell r="F35">
            <v>59</v>
          </cell>
          <cell r="G35">
            <v>161000849</v>
          </cell>
          <cell r="H35" t="str">
            <v>05.07.2022</v>
          </cell>
          <cell r="I35" t="str">
            <v>PHEC</v>
          </cell>
          <cell r="J35">
            <v>4072.2</v>
          </cell>
          <cell r="K35">
            <v>4157.7</v>
          </cell>
          <cell r="M35">
            <v>4072.2</v>
          </cell>
          <cell r="N35">
            <v>5090.3</v>
          </cell>
          <cell r="O35">
            <v>5090.2499999999991</v>
          </cell>
          <cell r="Q35">
            <v>4400125134</v>
          </cell>
          <cell r="R35">
            <v>5000564011</v>
          </cell>
          <cell r="S35">
            <v>5000564012</v>
          </cell>
          <cell r="T35">
            <v>4903006571</v>
          </cell>
          <cell r="U35">
            <v>4032907</v>
          </cell>
          <cell r="V35" t="str">
            <v>SECL</v>
          </cell>
          <cell r="W35" t="str">
            <v>G11</v>
          </cell>
          <cell r="X35">
            <v>0.8</v>
          </cell>
          <cell r="Y35">
            <v>1764.84</v>
          </cell>
          <cell r="Z35" t="str">
            <v>HIND</v>
          </cell>
          <cell r="AA35">
            <v>448.48</v>
          </cell>
          <cell r="AB35">
            <v>82.32</v>
          </cell>
          <cell r="AC35">
            <v>8983476.8099999987</v>
          </cell>
          <cell r="AD35">
            <v>2282875.3199999998</v>
          </cell>
          <cell r="AE35">
            <v>335223.50399999996</v>
          </cell>
          <cell r="AF35">
            <v>15634482.634</v>
          </cell>
        </row>
        <row r="36">
          <cell r="B36">
            <v>37</v>
          </cell>
          <cell r="C36" t="str">
            <v>042207037</v>
          </cell>
          <cell r="D36" t="str">
            <v>07.07.2022</v>
          </cell>
          <cell r="E36">
            <v>58</v>
          </cell>
          <cell r="F36">
            <v>58</v>
          </cell>
          <cell r="G36">
            <v>161009861</v>
          </cell>
          <cell r="H36" t="str">
            <v>04.07.2022</v>
          </cell>
          <cell r="I36" t="str">
            <v>GPCK</v>
          </cell>
          <cell r="J36">
            <v>3932.2</v>
          </cell>
          <cell r="K36">
            <v>4008.05</v>
          </cell>
          <cell r="M36">
            <v>3932.2</v>
          </cell>
          <cell r="N36">
            <v>4915.2499999999991</v>
          </cell>
          <cell r="O36">
            <v>4915.2499999999991</v>
          </cell>
          <cell r="Q36">
            <v>4400124243</v>
          </cell>
          <cell r="R36">
            <v>5000564002</v>
          </cell>
          <cell r="S36">
            <v>5000564003</v>
          </cell>
          <cell r="T36">
            <v>4903006531</v>
          </cell>
          <cell r="U36">
            <v>5161469</v>
          </cell>
          <cell r="V36" t="str">
            <v>SECL</v>
          </cell>
          <cell r="W36" t="str">
            <v>G11</v>
          </cell>
          <cell r="X36">
            <v>0.8</v>
          </cell>
          <cell r="Y36">
            <v>1764.84</v>
          </cell>
          <cell r="Z36" t="str">
            <v>ACB</v>
          </cell>
          <cell r="AA36">
            <v>251.3</v>
          </cell>
          <cell r="AB36">
            <v>53.76</v>
          </cell>
          <cell r="AC36">
            <v>8674629.8099999987</v>
          </cell>
          <cell r="AD36">
            <v>1235202.3249999997</v>
          </cell>
          <cell r="AE36">
            <v>211395.07199999999</v>
          </cell>
          <cell r="AF36">
            <v>15282696.206999999</v>
          </cell>
        </row>
        <row r="37">
          <cell r="B37">
            <v>38</v>
          </cell>
          <cell r="C37" t="str">
            <v>042207038</v>
          </cell>
          <cell r="D37" t="str">
            <v>07.07.2022</v>
          </cell>
          <cell r="E37">
            <v>57</v>
          </cell>
          <cell r="F37">
            <v>57</v>
          </cell>
          <cell r="G37">
            <v>462000476</v>
          </cell>
          <cell r="H37" t="str">
            <v>06.07.2022</v>
          </cell>
          <cell r="I37" t="str">
            <v>WANI</v>
          </cell>
          <cell r="J37">
            <v>3602.62</v>
          </cell>
          <cell r="K37">
            <v>3506.92</v>
          </cell>
          <cell r="M37">
            <v>3506.92</v>
          </cell>
          <cell r="N37">
            <v>4383.6499999999996</v>
          </cell>
          <cell r="O37">
            <v>3896.5777777777776</v>
          </cell>
          <cell r="Q37">
            <v>4400125284</v>
          </cell>
          <cell r="R37">
            <v>5000564965</v>
          </cell>
          <cell r="T37">
            <v>4903010658</v>
          </cell>
          <cell r="U37">
            <v>2233429</v>
          </cell>
          <cell r="V37" t="str">
            <v>WCL</v>
          </cell>
          <cell r="W37" t="str">
            <v>G13</v>
          </cell>
          <cell r="X37">
            <v>0.8</v>
          </cell>
          <cell r="Y37">
            <v>2381.4699999999998</v>
          </cell>
          <cell r="Z37" t="str">
            <v>HIND</v>
          </cell>
          <cell r="AA37">
            <v>274.66000000000003</v>
          </cell>
          <cell r="AB37">
            <v>88.2</v>
          </cell>
          <cell r="AC37">
            <v>9279583.080444444</v>
          </cell>
          <cell r="AD37">
            <v>1070234.0524444445</v>
          </cell>
          <cell r="AE37">
            <v>309310.34400000004</v>
          </cell>
          <cell r="AF37">
            <v>12892556.476888889</v>
          </cell>
        </row>
        <row r="38">
          <cell r="B38">
            <v>39</v>
          </cell>
          <cell r="C38" t="str">
            <v>042207039</v>
          </cell>
          <cell r="D38" t="str">
            <v>07.07.2022</v>
          </cell>
          <cell r="E38">
            <v>60</v>
          </cell>
          <cell r="F38">
            <v>60</v>
          </cell>
          <cell r="G38">
            <v>161000472</v>
          </cell>
          <cell r="H38" t="str">
            <v>06.07.2022</v>
          </cell>
          <cell r="I38" t="str">
            <v>DSGR</v>
          </cell>
          <cell r="J38">
            <v>4085</v>
          </cell>
          <cell r="K38">
            <v>4331.6499999999996</v>
          </cell>
          <cell r="M38">
            <v>4085</v>
          </cell>
          <cell r="N38">
            <v>5106.25</v>
          </cell>
          <cell r="O38">
            <v>5106.25</v>
          </cell>
          <cell r="Q38">
            <v>4400124194</v>
          </cell>
          <cell r="R38">
            <v>5000562917</v>
          </cell>
          <cell r="S38">
            <v>5000562918</v>
          </cell>
          <cell r="T38">
            <v>4903001932</v>
          </cell>
          <cell r="U38">
            <v>5345337</v>
          </cell>
          <cell r="V38" t="str">
            <v>SECL</v>
          </cell>
          <cell r="W38" t="str">
            <v>G11</v>
          </cell>
          <cell r="X38">
            <v>0.8</v>
          </cell>
          <cell r="Y38">
            <v>1764.84</v>
          </cell>
          <cell r="Z38" t="str">
            <v>ACB</v>
          </cell>
          <cell r="AA38">
            <v>251.3</v>
          </cell>
          <cell r="AB38">
            <v>53.76</v>
          </cell>
          <cell r="AC38">
            <v>9011714.25</v>
          </cell>
          <cell r="AD38">
            <v>1283200.625</v>
          </cell>
          <cell r="AE38">
            <v>219609.60000000001</v>
          </cell>
          <cell r="AF38">
            <v>15859861.475</v>
          </cell>
        </row>
        <row r="39">
          <cell r="B39">
            <v>41</v>
          </cell>
          <cell r="C39" t="str">
            <v>042207041</v>
          </cell>
          <cell r="D39" t="str">
            <v>08.07.2022</v>
          </cell>
          <cell r="E39">
            <v>58</v>
          </cell>
          <cell r="F39">
            <v>58</v>
          </cell>
          <cell r="G39">
            <v>462000148</v>
          </cell>
          <cell r="H39" t="str">
            <v>06.07.2022</v>
          </cell>
          <cell r="I39" t="str">
            <v>TAE</v>
          </cell>
          <cell r="J39">
            <v>3781.19</v>
          </cell>
          <cell r="K39">
            <v>3931.17</v>
          </cell>
          <cell r="M39">
            <v>3781.19</v>
          </cell>
          <cell r="N39">
            <v>4726.4875000000002</v>
          </cell>
          <cell r="O39">
            <v>4583.2606060606067</v>
          </cell>
          <cell r="Q39">
            <v>4400125657</v>
          </cell>
          <cell r="R39">
            <v>5000565880</v>
          </cell>
          <cell r="S39">
            <v>5000565881</v>
          </cell>
          <cell r="T39">
            <v>4903014106</v>
          </cell>
          <cell r="U39">
            <v>2326165</v>
          </cell>
          <cell r="V39" t="str">
            <v>WCL</v>
          </cell>
          <cell r="W39" t="str">
            <v>G13</v>
          </cell>
          <cell r="X39">
            <v>0.8</v>
          </cell>
          <cell r="Y39">
            <v>2381.4699999999998</v>
          </cell>
          <cell r="Z39" t="str">
            <v>HIND</v>
          </cell>
          <cell r="AA39">
            <v>274.66000000000003</v>
          </cell>
          <cell r="AB39">
            <v>88.2</v>
          </cell>
          <cell r="AC39">
            <v>10914897.635515152</v>
          </cell>
          <cell r="AD39">
            <v>1258838.3580606063</v>
          </cell>
          <cell r="AE39">
            <v>333500.95800000004</v>
          </cell>
          <cell r="AF39">
            <v>14833401.951575758</v>
          </cell>
        </row>
        <row r="40">
          <cell r="B40">
            <v>42</v>
          </cell>
          <cell r="C40" t="str">
            <v>042207042</v>
          </cell>
          <cell r="D40" t="str">
            <v>08.07.2022</v>
          </cell>
          <cell r="E40">
            <v>51</v>
          </cell>
          <cell r="F40">
            <v>51</v>
          </cell>
          <cell r="G40">
            <v>161000726</v>
          </cell>
          <cell r="H40" t="str">
            <v>06.07.2022</v>
          </cell>
          <cell r="I40" t="str">
            <v>PMCJ</v>
          </cell>
          <cell r="J40">
            <v>3481</v>
          </cell>
          <cell r="K40">
            <v>3504.72</v>
          </cell>
          <cell r="M40">
            <v>3481</v>
          </cell>
          <cell r="N40">
            <v>4351.3</v>
          </cell>
          <cell r="O40">
            <v>4351.25</v>
          </cell>
          <cell r="Q40">
            <v>4400124690</v>
          </cell>
          <cell r="R40">
            <v>5000563357</v>
          </cell>
          <cell r="S40">
            <v>5000563358</v>
          </cell>
          <cell r="T40">
            <v>4903004840</v>
          </cell>
          <cell r="U40">
            <v>3897065</v>
          </cell>
          <cell r="V40" t="str">
            <v>SECL</v>
          </cell>
          <cell r="W40" t="str">
            <v>G11</v>
          </cell>
          <cell r="X40">
            <v>0.8</v>
          </cell>
          <cell r="Y40">
            <v>1807.92</v>
          </cell>
          <cell r="Z40" t="str">
            <v>MAHAVIR</v>
          </cell>
          <cell r="AA40">
            <v>377.6</v>
          </cell>
          <cell r="AB40">
            <v>89.68</v>
          </cell>
          <cell r="AC40">
            <v>7866711.9000000004</v>
          </cell>
          <cell r="AD40">
            <v>1643032</v>
          </cell>
          <cell r="AE40">
            <v>312176.08</v>
          </cell>
          <cell r="AF40">
            <v>13718984.98</v>
          </cell>
        </row>
        <row r="41">
          <cell r="B41">
            <v>43</v>
          </cell>
          <cell r="C41" t="str">
            <v>042207043</v>
          </cell>
          <cell r="D41" t="str">
            <v>08.07.2022</v>
          </cell>
          <cell r="E41">
            <v>59</v>
          </cell>
          <cell r="F41">
            <v>59</v>
          </cell>
          <cell r="G41">
            <v>161000850</v>
          </cell>
          <cell r="H41" t="str">
            <v>06.07.2022</v>
          </cell>
          <cell r="I41" t="str">
            <v>PHEC</v>
          </cell>
          <cell r="J41">
            <v>4024.8</v>
          </cell>
          <cell r="K41">
            <v>4120.5</v>
          </cell>
          <cell r="M41">
            <v>4024.8</v>
          </cell>
          <cell r="N41">
            <v>5031</v>
          </cell>
          <cell r="O41">
            <v>5031</v>
          </cell>
          <cell r="Q41">
            <v>4400125135</v>
          </cell>
          <cell r="R41">
            <v>5000564013</v>
          </cell>
          <cell r="S41">
            <v>5000564014</v>
          </cell>
          <cell r="T41">
            <v>4903006579</v>
          </cell>
          <cell r="U41">
            <v>3958234</v>
          </cell>
          <cell r="V41" t="str">
            <v>SECL</v>
          </cell>
          <cell r="W41" t="str">
            <v>G11</v>
          </cell>
          <cell r="X41">
            <v>0.8</v>
          </cell>
          <cell r="Y41">
            <v>1764.84</v>
          </cell>
          <cell r="Z41" t="str">
            <v>HIND</v>
          </cell>
          <cell r="AA41">
            <v>448.48</v>
          </cell>
          <cell r="AB41">
            <v>82.32</v>
          </cell>
          <cell r="AC41">
            <v>8878910.0399999991</v>
          </cell>
          <cell r="AD41">
            <v>2256302.88</v>
          </cell>
          <cell r="AE41">
            <v>331321.53599999996</v>
          </cell>
          <cell r="AF41">
            <v>15424768.455999998</v>
          </cell>
        </row>
        <row r="42">
          <cell r="B42">
            <v>45</v>
          </cell>
          <cell r="C42" t="str">
            <v>042207045</v>
          </cell>
          <cell r="D42" t="str">
            <v>08.07.2022</v>
          </cell>
          <cell r="E42">
            <v>56</v>
          </cell>
          <cell r="F42">
            <v>56</v>
          </cell>
          <cell r="G42">
            <v>462000149</v>
          </cell>
          <cell r="H42" t="str">
            <v>08.07.2022</v>
          </cell>
          <cell r="I42" t="str">
            <v>TAE</v>
          </cell>
          <cell r="J42">
            <v>3711.27</v>
          </cell>
          <cell r="K42">
            <v>3686.99</v>
          </cell>
          <cell r="M42">
            <v>3686.99</v>
          </cell>
          <cell r="N42">
            <v>4608.7374999999993</v>
          </cell>
          <cell r="O42">
            <v>4469.0787878787878</v>
          </cell>
          <cell r="Q42">
            <v>4400125589</v>
          </cell>
          <cell r="R42">
            <v>5000565189</v>
          </cell>
          <cell r="T42">
            <v>4903011123</v>
          </cell>
          <cell r="U42">
            <v>2286531</v>
          </cell>
          <cell r="V42" t="str">
            <v>WCL</v>
          </cell>
          <cell r="W42" t="str">
            <v>G13</v>
          </cell>
          <cell r="X42">
            <v>0.8</v>
          </cell>
          <cell r="Y42">
            <v>2381.4699999999998</v>
          </cell>
          <cell r="Z42" t="str">
            <v>HIND</v>
          </cell>
          <cell r="AA42">
            <v>274.66000000000003</v>
          </cell>
          <cell r="AB42">
            <v>88.2</v>
          </cell>
          <cell r="AC42">
            <v>10642977.060969695</v>
          </cell>
          <cell r="AD42">
            <v>1227477.1798787881</v>
          </cell>
          <cell r="AE42">
            <v>325192.51799999998</v>
          </cell>
          <cell r="AF42">
            <v>14482177.758848483</v>
          </cell>
        </row>
        <row r="43">
          <cell r="B43">
            <v>46</v>
          </cell>
          <cell r="C43" t="str">
            <v>042207046</v>
          </cell>
          <cell r="D43" t="str">
            <v>09.07.2022</v>
          </cell>
          <cell r="E43">
            <v>52</v>
          </cell>
          <cell r="F43">
            <v>52</v>
          </cell>
          <cell r="G43">
            <v>462000150</v>
          </cell>
          <cell r="H43" t="str">
            <v>08.07.2022</v>
          </cell>
          <cell r="I43" t="str">
            <v>TAE</v>
          </cell>
          <cell r="J43">
            <v>3418.2</v>
          </cell>
          <cell r="K43">
            <v>3280.5</v>
          </cell>
          <cell r="M43">
            <v>3280.5</v>
          </cell>
          <cell r="N43">
            <v>4100.625</v>
          </cell>
          <cell r="O43">
            <v>3976.3636363636365</v>
          </cell>
          <cell r="Q43">
            <v>4400125591</v>
          </cell>
          <cell r="R43">
            <v>5000565200</v>
          </cell>
          <cell r="T43">
            <v>4903011124</v>
          </cell>
          <cell r="U43">
            <v>2116484</v>
          </cell>
          <cell r="V43" t="str">
            <v>WCL</v>
          </cell>
          <cell r="W43" t="str">
            <v>G13</v>
          </cell>
          <cell r="X43">
            <v>0.8</v>
          </cell>
          <cell r="Y43">
            <v>2381.4699999999998</v>
          </cell>
          <cell r="Z43" t="str">
            <v>HIND</v>
          </cell>
          <cell r="AA43">
            <v>274.66000000000003</v>
          </cell>
          <cell r="AB43">
            <v>88.2</v>
          </cell>
          <cell r="AC43">
            <v>9469590.709090909</v>
          </cell>
          <cell r="AD43">
            <v>1092148.0363636366</v>
          </cell>
          <cell r="AE43">
            <v>289340.10000000003</v>
          </cell>
          <cell r="AF43">
            <v>12967562.845454546</v>
          </cell>
        </row>
        <row r="44">
          <cell r="B44">
            <v>48</v>
          </cell>
          <cell r="C44" t="str">
            <v>042207048</v>
          </cell>
          <cell r="D44" t="str">
            <v>09.07.2022</v>
          </cell>
          <cell r="E44">
            <v>59</v>
          </cell>
          <cell r="F44">
            <v>59</v>
          </cell>
          <cell r="G44">
            <v>462000478</v>
          </cell>
          <cell r="H44" t="str">
            <v>09.07.2022</v>
          </cell>
          <cell r="I44" t="str">
            <v>WANI</v>
          </cell>
          <cell r="J44">
            <v>3841.63</v>
          </cell>
          <cell r="K44">
            <v>3727.89</v>
          </cell>
          <cell r="M44">
            <v>3727.89</v>
          </cell>
          <cell r="N44">
            <v>4142.0999999999995</v>
          </cell>
          <cell r="O44">
            <v>4142.0999999999995</v>
          </cell>
          <cell r="Q44">
            <v>4400125231</v>
          </cell>
          <cell r="R44">
            <v>5000564967</v>
          </cell>
          <cell r="T44">
            <v>4903010659</v>
          </cell>
          <cell r="U44">
            <v>2302427</v>
          </cell>
          <cell r="V44" t="str">
            <v>WCL</v>
          </cell>
          <cell r="W44" t="str">
            <v>G10</v>
          </cell>
          <cell r="X44">
            <v>0.9</v>
          </cell>
          <cell r="Y44">
            <v>2689.99</v>
          </cell>
          <cell r="Z44" t="str">
            <v>HIND</v>
          </cell>
          <cell r="AA44">
            <v>274.66000000000003</v>
          </cell>
          <cell r="AB44">
            <v>88.2</v>
          </cell>
          <cell r="AC44">
            <v>11142207.578999998</v>
          </cell>
          <cell r="AD44">
            <v>1137669.186</v>
          </cell>
          <cell r="AE44">
            <v>328799.89799999999</v>
          </cell>
          <cell r="AF44">
            <v>14911103.662999999</v>
          </cell>
        </row>
        <row r="45">
          <cell r="B45">
            <v>49</v>
          </cell>
          <cell r="C45" t="str">
            <v>042207049</v>
          </cell>
          <cell r="D45" t="str">
            <v>10.07.2022</v>
          </cell>
          <cell r="E45">
            <v>58</v>
          </cell>
          <cell r="F45">
            <v>58</v>
          </cell>
          <cell r="G45">
            <v>161009875</v>
          </cell>
          <cell r="H45" t="str">
            <v>09.07.2022</v>
          </cell>
          <cell r="I45" t="str">
            <v>GPCK</v>
          </cell>
          <cell r="J45">
            <v>3958.4</v>
          </cell>
          <cell r="K45">
            <v>3975.32</v>
          </cell>
          <cell r="M45">
            <v>3958.4</v>
          </cell>
          <cell r="N45">
            <v>4948</v>
          </cell>
          <cell r="O45">
            <v>4948</v>
          </cell>
          <cell r="Q45">
            <v>4400124248</v>
          </cell>
          <cell r="R45">
            <v>5000564004</v>
          </cell>
          <cell r="S45">
            <v>5000564005</v>
          </cell>
          <cell r="T45">
            <v>4903006533</v>
          </cell>
          <cell r="U45">
            <v>5168690</v>
          </cell>
          <cell r="V45" t="str">
            <v>SECL</v>
          </cell>
          <cell r="W45" t="str">
            <v>G11</v>
          </cell>
          <cell r="X45">
            <v>0.8</v>
          </cell>
          <cell r="Y45">
            <v>1764.84</v>
          </cell>
          <cell r="Z45" t="str">
            <v>ACB</v>
          </cell>
          <cell r="AA45">
            <v>251.3</v>
          </cell>
          <cell r="AB45">
            <v>53.76</v>
          </cell>
          <cell r="AC45">
            <v>8732428.3200000003</v>
          </cell>
          <cell r="AD45">
            <v>1243432.4000000001</v>
          </cell>
          <cell r="AE45">
            <v>212803.584</v>
          </cell>
          <cell r="AF45">
            <v>15357354.304000001</v>
          </cell>
        </row>
        <row r="46">
          <cell r="B46">
            <v>50</v>
          </cell>
          <cell r="C46" t="str">
            <v>042207050</v>
          </cell>
          <cell r="D46" t="str">
            <v>10.07.2022</v>
          </cell>
          <cell r="E46">
            <v>58</v>
          </cell>
          <cell r="F46">
            <v>58</v>
          </cell>
          <cell r="G46">
            <v>161000851</v>
          </cell>
          <cell r="H46" t="str">
            <v>09.07.2022</v>
          </cell>
          <cell r="I46" t="str">
            <v>PHEC</v>
          </cell>
          <cell r="J46">
            <v>3946</v>
          </cell>
          <cell r="K46">
            <v>3975.32</v>
          </cell>
          <cell r="M46">
            <v>3946</v>
          </cell>
          <cell r="O46">
            <v>4932.5</v>
          </cell>
          <cell r="Q46">
            <v>4400125136</v>
          </cell>
          <cell r="R46">
            <v>5000564018</v>
          </cell>
          <cell r="S46">
            <v>5000564019</v>
          </cell>
          <cell r="T46">
            <v>4903006533</v>
          </cell>
          <cell r="U46">
            <v>3891145</v>
          </cell>
          <cell r="V46" t="str">
            <v>SECL</v>
          </cell>
          <cell r="W46" t="str">
            <v>G11</v>
          </cell>
          <cell r="X46">
            <v>0.8</v>
          </cell>
          <cell r="Y46">
            <v>1764.84</v>
          </cell>
          <cell r="Z46" t="str">
            <v>HIND</v>
          </cell>
          <cell r="AA46">
            <v>448.48</v>
          </cell>
          <cell r="AB46">
            <v>82.32</v>
          </cell>
          <cell r="AC46">
            <v>8705073.2999999989</v>
          </cell>
          <cell r="AD46">
            <v>2212127.6</v>
          </cell>
          <cell r="AE46">
            <v>324834.71999999997</v>
          </cell>
          <cell r="AF46">
            <v>15133180.619999999</v>
          </cell>
        </row>
        <row r="47">
          <cell r="B47">
            <v>51</v>
          </cell>
          <cell r="C47" t="str">
            <v>042207051</v>
          </cell>
          <cell r="D47" t="str">
            <v>11.07.2022</v>
          </cell>
          <cell r="E47">
            <v>58</v>
          </cell>
          <cell r="F47">
            <v>58</v>
          </cell>
          <cell r="G47">
            <v>462000151</v>
          </cell>
          <cell r="H47" t="str">
            <v>10.07.2022</v>
          </cell>
          <cell r="I47" t="str">
            <v>TAE</v>
          </cell>
          <cell r="J47">
            <v>3912.08</v>
          </cell>
          <cell r="K47">
            <v>3967.2</v>
          </cell>
          <cell r="M47">
            <v>3912.08</v>
          </cell>
          <cell r="N47">
            <v>4890.0999999999995</v>
          </cell>
          <cell r="O47">
            <v>4741.9151515151516</v>
          </cell>
          <cell r="Q47">
            <v>4400125592</v>
          </cell>
          <cell r="R47">
            <v>5000565135</v>
          </cell>
          <cell r="S47">
            <v>5000565136</v>
          </cell>
          <cell r="T47">
            <v>4903010811</v>
          </cell>
          <cell r="U47">
            <v>2589635</v>
          </cell>
          <cell r="V47" t="str">
            <v>WCL</v>
          </cell>
          <cell r="W47" t="str">
            <v>G13</v>
          </cell>
          <cell r="X47">
            <v>0.8</v>
          </cell>
          <cell r="Y47">
            <v>2381.4699999999998</v>
          </cell>
          <cell r="Z47" t="str">
            <v>HIND</v>
          </cell>
          <cell r="AA47">
            <v>274.66000000000003</v>
          </cell>
          <cell r="AB47">
            <v>88.2</v>
          </cell>
          <cell r="AC47">
            <v>11292728.675878787</v>
          </cell>
          <cell r="AD47">
            <v>1302414.4155151516</v>
          </cell>
          <cell r="AE47">
            <v>345045.45600000001</v>
          </cell>
          <cell r="AF47">
            <v>15529823.547393939</v>
          </cell>
        </row>
        <row r="48">
          <cell r="B48">
            <v>52</v>
          </cell>
          <cell r="C48" t="str">
            <v>042207052</v>
          </cell>
          <cell r="D48" t="str">
            <v>11.07.2022</v>
          </cell>
          <cell r="E48">
            <v>54</v>
          </cell>
          <cell r="F48">
            <v>54</v>
          </cell>
          <cell r="G48">
            <v>462000479</v>
          </cell>
          <cell r="H48" t="str">
            <v>09.07.2022</v>
          </cell>
          <cell r="I48" t="str">
            <v>WANI</v>
          </cell>
          <cell r="J48">
            <v>3567.98</v>
          </cell>
          <cell r="K48">
            <v>3553.25</v>
          </cell>
          <cell r="M48">
            <v>3553.25</v>
          </cell>
          <cell r="N48">
            <v>4441.5625</v>
          </cell>
          <cell r="O48">
            <v>3948.0555555555557</v>
          </cell>
          <cell r="Q48">
            <v>4400125287</v>
          </cell>
          <cell r="R48">
            <v>5000564968</v>
          </cell>
          <cell r="T48">
            <v>4903010690</v>
          </cell>
          <cell r="U48">
            <v>2161549</v>
          </cell>
          <cell r="V48" t="str">
            <v>WCL</v>
          </cell>
          <cell r="W48" t="str">
            <v>G13</v>
          </cell>
          <cell r="X48">
            <v>0.8</v>
          </cell>
          <cell r="Y48">
            <v>2381.4699999999998</v>
          </cell>
          <cell r="Z48" t="str">
            <v>HIND</v>
          </cell>
          <cell r="AA48">
            <v>274.66000000000003</v>
          </cell>
          <cell r="AB48">
            <v>88.2</v>
          </cell>
          <cell r="AC48">
            <v>9402175.8638888877</v>
          </cell>
          <cell r="AD48">
            <v>1084372.938888889</v>
          </cell>
          <cell r="AE48">
            <v>313396.65000000002</v>
          </cell>
          <cell r="AF48">
            <v>12961494.452777777</v>
          </cell>
        </row>
        <row r="49">
          <cell r="B49">
            <v>53</v>
          </cell>
          <cell r="C49" t="str">
            <v>042207053</v>
          </cell>
          <cell r="D49" t="str">
            <v>11.07.2022</v>
          </cell>
          <cell r="E49">
            <v>60</v>
          </cell>
          <cell r="F49">
            <v>60</v>
          </cell>
          <cell r="G49">
            <v>141000049</v>
          </cell>
          <cell r="H49" t="str">
            <v>09.07.2022</v>
          </cell>
          <cell r="I49" t="str">
            <v>PMCJ</v>
          </cell>
          <cell r="J49">
            <v>4037.8</v>
          </cell>
          <cell r="K49">
            <v>4330.1899999999996</v>
          </cell>
          <cell r="M49">
            <v>4037.8</v>
          </cell>
          <cell r="O49">
            <v>5047.25</v>
          </cell>
          <cell r="Q49">
            <v>4400124691</v>
          </cell>
          <cell r="R49">
            <v>5000563370</v>
          </cell>
          <cell r="S49">
            <v>5000563371</v>
          </cell>
          <cell r="T49">
            <v>4903004843</v>
          </cell>
          <cell r="U49">
            <v>4584781</v>
          </cell>
          <cell r="V49" t="str">
            <v>SECL</v>
          </cell>
          <cell r="W49" t="str">
            <v>G11</v>
          </cell>
          <cell r="X49">
            <v>0.8</v>
          </cell>
          <cell r="Y49">
            <v>1807.92</v>
          </cell>
          <cell r="Z49" t="str">
            <v>MAHAVIR</v>
          </cell>
          <cell r="AA49">
            <v>377.6</v>
          </cell>
          <cell r="AB49">
            <v>89.68</v>
          </cell>
          <cell r="AC49">
            <v>9125024.2200000007</v>
          </cell>
          <cell r="AD49">
            <v>1905841.6</v>
          </cell>
          <cell r="AE49">
            <v>362109.90400000004</v>
          </cell>
          <cell r="AF49">
            <v>15977756.723999999</v>
          </cell>
        </row>
        <row r="50">
          <cell r="B50">
            <v>55</v>
          </cell>
          <cell r="C50" t="str">
            <v>042207055</v>
          </cell>
          <cell r="D50" t="str">
            <v>11.07.2022</v>
          </cell>
          <cell r="E50">
            <v>59</v>
          </cell>
          <cell r="F50">
            <v>59</v>
          </cell>
          <cell r="G50">
            <v>462000480</v>
          </cell>
          <cell r="H50" t="str">
            <v>10.07.2022</v>
          </cell>
          <cell r="I50" t="str">
            <v>WANI</v>
          </cell>
          <cell r="J50">
            <v>3974.71</v>
          </cell>
          <cell r="K50">
            <v>3772.25</v>
          </cell>
          <cell r="M50">
            <v>3772.25</v>
          </cell>
          <cell r="N50">
            <v>4191.3888888888887</v>
          </cell>
          <cell r="O50">
            <v>4191.3888888888887</v>
          </cell>
          <cell r="Q50">
            <v>4400125234</v>
          </cell>
          <cell r="R50">
            <v>5000564969</v>
          </cell>
          <cell r="T50">
            <v>4903010692</v>
          </cell>
          <cell r="U50">
            <v>2336976</v>
          </cell>
          <cell r="V50" t="str">
            <v>WCL</v>
          </cell>
          <cell r="W50" t="str">
            <v>G10</v>
          </cell>
          <cell r="X50">
            <v>0.9</v>
          </cell>
          <cell r="Y50">
            <v>2689.99</v>
          </cell>
          <cell r="Z50" t="str">
            <v>HIND</v>
          </cell>
          <cell r="AA50">
            <v>274.66000000000003</v>
          </cell>
          <cell r="AB50">
            <v>88.2</v>
          </cell>
          <cell r="AC50">
            <v>11274794.197222222</v>
          </cell>
          <cell r="AD50">
            <v>1151206.8722222224</v>
          </cell>
          <cell r="AE50">
            <v>332712.45</v>
          </cell>
          <cell r="AF50">
            <v>15095689.519444443</v>
          </cell>
        </row>
        <row r="51">
          <cell r="B51">
            <v>56</v>
          </cell>
          <cell r="C51" t="str">
            <v>042207056</v>
          </cell>
          <cell r="D51" t="str">
            <v>11.07.2022</v>
          </cell>
          <cell r="E51">
            <v>56</v>
          </cell>
          <cell r="F51">
            <v>56</v>
          </cell>
          <cell r="G51">
            <v>161000852</v>
          </cell>
          <cell r="H51" t="str">
            <v>10.07.2022</v>
          </cell>
          <cell r="I51" t="str">
            <v>PHEC</v>
          </cell>
          <cell r="J51">
            <v>3794.03</v>
          </cell>
          <cell r="K51">
            <v>3872.87</v>
          </cell>
          <cell r="M51">
            <v>3794.03</v>
          </cell>
          <cell r="O51">
            <v>4742.5375000000004</v>
          </cell>
          <cell r="Q51">
            <v>4400125137</v>
          </cell>
          <cell r="R51">
            <v>5000564023</v>
          </cell>
          <cell r="S51">
            <v>5000564024</v>
          </cell>
          <cell r="T51">
            <v>4903006610</v>
          </cell>
          <cell r="U51">
            <v>3734605</v>
          </cell>
          <cell r="V51" t="str">
            <v>SECL</v>
          </cell>
          <cell r="W51" t="str">
            <v>G11</v>
          </cell>
          <cell r="X51">
            <v>0.8</v>
          </cell>
          <cell r="Y51">
            <v>1764.84</v>
          </cell>
          <cell r="Z51" t="str">
            <v>HIND</v>
          </cell>
          <cell r="AA51">
            <v>448.48</v>
          </cell>
          <cell r="AB51">
            <v>82.32</v>
          </cell>
          <cell r="AC51">
            <v>8369819.8815000001</v>
          </cell>
          <cell r="AD51">
            <v>2126933.2180000003</v>
          </cell>
          <cell r="AE51">
            <v>312324.54959999997</v>
          </cell>
          <cell r="AF51">
            <v>14543682.6491</v>
          </cell>
        </row>
        <row r="52">
          <cell r="B52">
            <v>57</v>
          </cell>
          <cell r="C52" t="str">
            <v>042207057</v>
          </cell>
          <cell r="D52" t="str">
            <v>12.07.2022</v>
          </cell>
          <cell r="E52">
            <v>59</v>
          </cell>
          <cell r="F52">
            <v>59</v>
          </cell>
          <cell r="G52">
            <v>462000481</v>
          </cell>
          <cell r="H52" t="str">
            <v>10.07.2022</v>
          </cell>
          <cell r="I52" t="str">
            <v>WANI</v>
          </cell>
          <cell r="J52">
            <v>3963.8</v>
          </cell>
          <cell r="K52">
            <v>4036.19</v>
          </cell>
          <cell r="L52">
            <v>3710.59</v>
          </cell>
          <cell r="M52">
            <v>3963.8</v>
          </cell>
          <cell r="N52">
            <v>4404.2222222222226</v>
          </cell>
          <cell r="O52">
            <v>4404.2222222222226</v>
          </cell>
          <cell r="Q52">
            <v>4400125238</v>
          </cell>
          <cell r="R52" t="str">
            <v>RR MATCHED</v>
          </cell>
          <cell r="T52" t="str">
            <v>RAW COAL STOCK NOT AVAILABLE</v>
          </cell>
          <cell r="U52">
            <v>2328127</v>
          </cell>
          <cell r="V52" t="str">
            <v>WCL</v>
          </cell>
          <cell r="W52" t="str">
            <v>G10</v>
          </cell>
          <cell r="X52">
            <v>0.9</v>
          </cell>
          <cell r="Y52">
            <v>2689.99</v>
          </cell>
          <cell r="Z52" t="str">
            <v>HIND</v>
          </cell>
          <cell r="AA52">
            <v>274.66000000000003</v>
          </cell>
          <cell r="AB52">
            <v>88.2</v>
          </cell>
          <cell r="AC52">
            <v>11847313.735555556</v>
          </cell>
          <cell r="AD52">
            <v>1209663.6755555558</v>
          </cell>
          <cell r="AE52">
            <v>349607.16000000003</v>
          </cell>
          <cell r="AF52">
            <v>15734711.571111111</v>
          </cell>
        </row>
        <row r="53">
          <cell r="B53">
            <v>58</v>
          </cell>
          <cell r="C53" t="str">
            <v>042207058</v>
          </cell>
          <cell r="D53" t="str">
            <v>12.07.2022</v>
          </cell>
          <cell r="E53">
            <v>58</v>
          </cell>
          <cell r="F53">
            <v>58</v>
          </cell>
          <cell r="G53">
            <v>161000041</v>
          </cell>
          <cell r="H53" t="str">
            <v>09.07.2022</v>
          </cell>
          <cell r="I53" t="str">
            <v>PAHD</v>
          </cell>
          <cell r="J53">
            <v>4038.3</v>
          </cell>
          <cell r="K53">
            <v>3882.61</v>
          </cell>
          <cell r="M53">
            <v>3882.61</v>
          </cell>
          <cell r="O53">
            <v>5668.0437956204378</v>
          </cell>
          <cell r="Q53" t="str">
            <v>U/C FRM MTPK</v>
          </cell>
          <cell r="T53">
            <v>4903012387</v>
          </cell>
          <cell r="U53">
            <v>5255120</v>
          </cell>
          <cell r="V53" t="str">
            <v>MCL</v>
          </cell>
          <cell r="W53" t="str">
            <v>G14</v>
          </cell>
          <cell r="X53">
            <v>0.68500000000000005</v>
          </cell>
          <cell r="Y53">
            <v>1556</v>
          </cell>
          <cell r="Z53" t="str">
            <v>ACB</v>
          </cell>
          <cell r="AA53">
            <v>454.3</v>
          </cell>
          <cell r="AB53">
            <v>53.347999999999999</v>
          </cell>
          <cell r="AC53">
            <v>8819476.1459854003</v>
          </cell>
          <cell r="AD53">
            <v>2574992.296350365</v>
          </cell>
          <cell r="AE53">
            <v>207129.47828000001</v>
          </cell>
          <cell r="AF53">
            <v>16856717.920615766</v>
          </cell>
        </row>
        <row r="54">
          <cell r="B54">
            <v>59</v>
          </cell>
          <cell r="C54" t="str">
            <v>042207059</v>
          </cell>
          <cell r="D54" t="str">
            <v>12.07.2022</v>
          </cell>
          <cell r="E54">
            <v>57</v>
          </cell>
          <cell r="F54">
            <v>57</v>
          </cell>
          <cell r="G54">
            <v>161000853</v>
          </cell>
          <cell r="H54" t="str">
            <v>11.07.2022</v>
          </cell>
          <cell r="I54" t="str">
            <v>PHEC</v>
          </cell>
          <cell r="J54">
            <v>3880</v>
          </cell>
          <cell r="K54">
            <v>3929.15</v>
          </cell>
          <cell r="M54">
            <v>3880</v>
          </cell>
          <cell r="O54">
            <v>4850</v>
          </cell>
          <cell r="Q54">
            <v>4400125138</v>
          </cell>
          <cell r="R54">
            <v>5000564027</v>
          </cell>
          <cell r="S54">
            <v>5000564028</v>
          </cell>
          <cell r="T54">
            <v>4903006613</v>
          </cell>
          <cell r="U54">
            <v>3824056</v>
          </cell>
          <cell r="V54" t="str">
            <v>SECL</v>
          </cell>
          <cell r="W54" t="str">
            <v>G11</v>
          </cell>
          <cell r="X54">
            <v>0.8</v>
          </cell>
          <cell r="Y54">
            <v>1764.84</v>
          </cell>
          <cell r="Z54" t="str">
            <v>HIND</v>
          </cell>
          <cell r="AA54">
            <v>448.48</v>
          </cell>
          <cell r="AB54">
            <v>82.32</v>
          </cell>
          <cell r="AC54">
            <v>8559474</v>
          </cell>
          <cell r="AD54">
            <v>2175128</v>
          </cell>
          <cell r="AE54">
            <v>319401.59999999998</v>
          </cell>
          <cell r="AF54">
            <v>14878059.6</v>
          </cell>
        </row>
        <row r="55">
          <cell r="B55">
            <v>60</v>
          </cell>
          <cell r="C55" t="str">
            <v>042207060</v>
          </cell>
          <cell r="D55" t="str">
            <v>12.07.2022</v>
          </cell>
          <cell r="E55">
            <v>52</v>
          </cell>
          <cell r="F55">
            <v>52</v>
          </cell>
          <cell r="G55">
            <v>462000482</v>
          </cell>
          <cell r="H55" t="str">
            <v>12.07.2022</v>
          </cell>
          <cell r="I55" t="str">
            <v>WANI</v>
          </cell>
          <cell r="J55">
            <v>3484.9</v>
          </cell>
          <cell r="K55">
            <v>3430.46</v>
          </cell>
          <cell r="M55">
            <v>3430.46</v>
          </cell>
          <cell r="N55">
            <v>4288.0749999999998</v>
          </cell>
          <cell r="O55">
            <v>3811.6222222222223</v>
          </cell>
          <cell r="Q55">
            <v>4400125289</v>
          </cell>
          <cell r="R55">
            <v>5000565010</v>
          </cell>
          <cell r="T55">
            <v>4903010693</v>
          </cell>
          <cell r="U55">
            <v>2071828</v>
          </cell>
          <cell r="V55" t="str">
            <v>WCL</v>
          </cell>
          <cell r="W55" t="str">
            <v>G13</v>
          </cell>
          <cell r="X55">
            <v>0.8</v>
          </cell>
          <cell r="Y55">
            <v>2381.4699999999998</v>
          </cell>
          <cell r="Z55" t="str">
            <v>HIND</v>
          </cell>
          <cell r="AA55">
            <v>274.66000000000003</v>
          </cell>
          <cell r="AB55">
            <v>88.2</v>
          </cell>
          <cell r="AC55">
            <v>9077263.9735555556</v>
          </cell>
          <cell r="AD55">
            <v>1046900.1595555557</v>
          </cell>
          <cell r="AE55">
            <v>302566.57199999999</v>
          </cell>
          <cell r="AF55">
            <v>12498558.705111112</v>
          </cell>
        </row>
        <row r="56">
          <cell r="B56">
            <v>61</v>
          </cell>
          <cell r="C56" t="str">
            <v>042207061</v>
          </cell>
          <cell r="D56" t="str">
            <v>12.07.2022</v>
          </cell>
          <cell r="E56">
            <v>59</v>
          </cell>
          <cell r="F56">
            <v>59</v>
          </cell>
          <cell r="G56">
            <v>161000729</v>
          </cell>
          <cell r="H56" t="str">
            <v>11.07.2022</v>
          </cell>
          <cell r="I56" t="str">
            <v>PMCJ</v>
          </cell>
          <cell r="J56">
            <v>4034.6</v>
          </cell>
          <cell r="K56">
            <v>4415.49</v>
          </cell>
          <cell r="M56">
            <v>4034.6</v>
          </cell>
          <cell r="O56">
            <v>5043.25</v>
          </cell>
          <cell r="Q56">
            <v>4400124692</v>
          </cell>
          <cell r="R56">
            <v>5000563374</v>
          </cell>
          <cell r="S56">
            <v>5000563375</v>
          </cell>
          <cell r="T56">
            <v>4903004845</v>
          </cell>
          <cell r="U56">
            <v>4513020</v>
          </cell>
          <cell r="V56" t="str">
            <v>SECL</v>
          </cell>
          <cell r="W56" t="str">
            <v>G11</v>
          </cell>
          <cell r="X56">
            <v>0.8</v>
          </cell>
          <cell r="Y56">
            <v>1807.92</v>
          </cell>
          <cell r="Z56" t="str">
            <v>MAHAVIR</v>
          </cell>
          <cell r="AA56">
            <v>377.6</v>
          </cell>
          <cell r="AB56">
            <v>89.68</v>
          </cell>
          <cell r="AC56">
            <v>9117792.540000001</v>
          </cell>
          <cell r="AD56">
            <v>1904331.2000000002</v>
          </cell>
          <cell r="AE56">
            <v>361822.92800000001</v>
          </cell>
          <cell r="AF56">
            <v>15896966.668000001</v>
          </cell>
        </row>
        <row r="57">
          <cell r="B57">
            <v>64</v>
          </cell>
          <cell r="C57" t="str">
            <v>042207074</v>
          </cell>
          <cell r="D57" t="str">
            <v>13.07.2022</v>
          </cell>
          <cell r="E57">
            <v>59</v>
          </cell>
          <cell r="F57">
            <v>59</v>
          </cell>
          <cell r="G57">
            <v>462000483</v>
          </cell>
          <cell r="H57" t="str">
            <v>12.07.2022</v>
          </cell>
          <cell r="I57" t="str">
            <v>WANI</v>
          </cell>
          <cell r="J57">
            <v>4083.83</v>
          </cell>
          <cell r="K57">
            <v>4019.08</v>
          </cell>
          <cell r="L57">
            <v>3805.3</v>
          </cell>
          <cell r="M57">
            <v>4019.08</v>
          </cell>
          <cell r="N57">
            <v>4465.6444444444442</v>
          </cell>
          <cell r="O57">
            <v>4465.6444444444442</v>
          </cell>
          <cell r="Q57">
            <v>4400125204</v>
          </cell>
          <cell r="R57" t="str">
            <v>RR NOT MATCHED</v>
          </cell>
          <cell r="T57" t="str">
            <v>RAW COAL STOCK NOT AVAILABLE</v>
          </cell>
          <cell r="U57">
            <v>2452968</v>
          </cell>
          <cell r="V57" t="str">
            <v>WCL</v>
          </cell>
          <cell r="W57" t="str">
            <v>G10</v>
          </cell>
          <cell r="X57">
            <v>0.9</v>
          </cell>
          <cell r="Y57">
            <v>2689.99</v>
          </cell>
          <cell r="Z57" t="str">
            <v>HIND</v>
          </cell>
          <cell r="AA57">
            <v>274.66000000000003</v>
          </cell>
          <cell r="AB57">
            <v>88.2</v>
          </cell>
          <cell r="AC57">
            <v>12012538.899111109</v>
          </cell>
          <cell r="AD57">
            <v>1226533.9031111111</v>
          </cell>
          <cell r="AE57">
            <v>354482.85600000003</v>
          </cell>
          <cell r="AF57">
            <v>16046523.658222221</v>
          </cell>
        </row>
        <row r="58">
          <cell r="B58">
            <v>65</v>
          </cell>
          <cell r="C58" t="str">
            <v>042207075</v>
          </cell>
          <cell r="D58" t="str">
            <v>14.07.2022</v>
          </cell>
          <cell r="E58">
            <v>56</v>
          </cell>
          <cell r="F58">
            <v>56</v>
          </cell>
          <cell r="G58">
            <v>161000120</v>
          </cell>
          <cell r="H58" t="str">
            <v>11.07.2022</v>
          </cell>
          <cell r="I58" t="str">
            <v>PGBB</v>
          </cell>
          <cell r="J58">
            <v>3711.74</v>
          </cell>
          <cell r="K58">
            <v>3703.91</v>
          </cell>
          <cell r="M58">
            <v>3703.91</v>
          </cell>
          <cell r="O58">
            <v>5407.1678832116786</v>
          </cell>
          <cell r="Q58" t="str">
            <v>U/c from MTPK</v>
          </cell>
          <cell r="T58">
            <v>4903014053</v>
          </cell>
          <cell r="U58">
            <v>5621349</v>
          </cell>
          <cell r="V58" t="str">
            <v>MCL</v>
          </cell>
          <cell r="W58" t="str">
            <v>G14</v>
          </cell>
          <cell r="X58">
            <v>0.68500000000000005</v>
          </cell>
          <cell r="Y58">
            <v>1556</v>
          </cell>
          <cell r="Z58" t="str">
            <v>ACB</v>
          </cell>
          <cell r="AA58">
            <v>454.3</v>
          </cell>
          <cell r="AB58">
            <v>53.347999999999999</v>
          </cell>
          <cell r="AC58">
            <v>8413553.2262773719</v>
          </cell>
          <cell r="AD58">
            <v>2456476.3693430657</v>
          </cell>
          <cell r="AE58">
            <v>197596.19068</v>
          </cell>
          <cell r="AF58">
            <v>16688974.786300439</v>
          </cell>
        </row>
        <row r="59">
          <cell r="B59">
            <v>66</v>
          </cell>
          <cell r="C59" t="str">
            <v>042207076</v>
          </cell>
          <cell r="D59" t="str">
            <v>14.07.2022</v>
          </cell>
          <cell r="E59">
            <v>58</v>
          </cell>
          <cell r="F59">
            <v>58</v>
          </cell>
          <cell r="G59">
            <v>462000152</v>
          </cell>
          <cell r="H59" t="str">
            <v>13.07.2022</v>
          </cell>
          <cell r="I59" t="str">
            <v>TAE</v>
          </cell>
          <cell r="J59">
            <v>3827.77</v>
          </cell>
          <cell r="K59">
            <v>3700.02</v>
          </cell>
          <cell r="M59">
            <v>3700.02</v>
          </cell>
          <cell r="N59">
            <v>4625.0249999999996</v>
          </cell>
          <cell r="O59">
            <v>4484.8727272727274</v>
          </cell>
          <cell r="Q59">
            <v>4400125595</v>
          </cell>
          <cell r="R59">
            <v>5000565201</v>
          </cell>
          <cell r="T59">
            <v>4903011125</v>
          </cell>
          <cell r="U59">
            <v>2505697</v>
          </cell>
          <cell r="V59" t="str">
            <v>WCL</v>
          </cell>
          <cell r="W59" t="str">
            <v>G13</v>
          </cell>
          <cell r="X59">
            <v>0.8</v>
          </cell>
          <cell r="Y59">
            <v>2381.4699999999998</v>
          </cell>
          <cell r="Z59" t="str">
            <v>HIND</v>
          </cell>
          <cell r="AA59">
            <v>274.66000000000003</v>
          </cell>
          <cell r="AB59">
            <v>88.2</v>
          </cell>
          <cell r="AC59">
            <v>10680589.853818182</v>
          </cell>
          <cell r="AD59">
            <v>1231815.1432727275</v>
          </cell>
          <cell r="AE59">
            <v>326341.76400000002</v>
          </cell>
          <cell r="AF59">
            <v>14744443.76109091</v>
          </cell>
        </row>
        <row r="60">
          <cell r="B60">
            <v>67</v>
          </cell>
          <cell r="C60" t="str">
            <v>042207077</v>
          </cell>
          <cell r="D60" t="str">
            <v>14.07.2022</v>
          </cell>
          <cell r="E60">
            <v>59</v>
          </cell>
          <cell r="F60">
            <v>59</v>
          </cell>
          <cell r="G60">
            <v>161009880</v>
          </cell>
          <cell r="H60" t="str">
            <v>12.07.2022</v>
          </cell>
          <cell r="I60" t="str">
            <v>GPCK</v>
          </cell>
          <cell r="J60">
            <v>3954.36</v>
          </cell>
          <cell r="K60">
            <v>4004.33</v>
          </cell>
          <cell r="M60">
            <v>3954.36</v>
          </cell>
          <cell r="N60">
            <v>4942.95</v>
          </cell>
          <cell r="O60">
            <v>4942.95</v>
          </cell>
          <cell r="Q60">
            <v>4400124251</v>
          </cell>
          <cell r="R60" t="str">
            <v>RR MATCHED</v>
          </cell>
          <cell r="T60" t="str">
            <v>RAW COAL STOCK NOT AVAILABLE</v>
          </cell>
          <cell r="U60">
            <v>5174363</v>
          </cell>
          <cell r="V60" t="str">
            <v>SECL</v>
          </cell>
          <cell r="W60" t="str">
            <v>G11</v>
          </cell>
          <cell r="X60">
            <v>0.8</v>
          </cell>
          <cell r="Y60">
            <v>1764.84</v>
          </cell>
          <cell r="Z60" t="str">
            <v>ACB</v>
          </cell>
          <cell r="AA60">
            <v>251.3</v>
          </cell>
          <cell r="AB60">
            <v>53.76</v>
          </cell>
          <cell r="AC60">
            <v>8723515.8779999986</v>
          </cell>
          <cell r="AD60">
            <v>1242163.335</v>
          </cell>
          <cell r="AE60">
            <v>212586.39360000001</v>
          </cell>
          <cell r="AF60">
            <v>15352628.6066</v>
          </cell>
        </row>
        <row r="61">
          <cell r="B61">
            <v>69</v>
          </cell>
          <cell r="C61" t="str">
            <v>042207079</v>
          </cell>
          <cell r="D61" t="str">
            <v>14.07.2022</v>
          </cell>
          <cell r="E61">
            <v>59</v>
          </cell>
          <cell r="F61">
            <v>59</v>
          </cell>
          <cell r="G61">
            <v>141000005</v>
          </cell>
          <cell r="H61" t="str">
            <v>12.07.2022</v>
          </cell>
          <cell r="I61" t="str">
            <v>PAHD</v>
          </cell>
          <cell r="J61">
            <v>3606.42</v>
          </cell>
          <cell r="K61">
            <v>4014.95</v>
          </cell>
          <cell r="L61">
            <v>3367.23</v>
          </cell>
          <cell r="M61">
            <v>3367.23</v>
          </cell>
          <cell r="O61">
            <v>4915.6642335766419</v>
          </cell>
          <cell r="Q61" t="str">
            <v>DO OF MTPK</v>
          </cell>
          <cell r="T61">
            <v>4903015433</v>
          </cell>
          <cell r="U61">
            <v>5319236</v>
          </cell>
          <cell r="V61" t="str">
            <v>MCL</v>
          </cell>
          <cell r="W61" t="str">
            <v>G14</v>
          </cell>
          <cell r="X61">
            <v>0.68500000000000005</v>
          </cell>
          <cell r="Y61">
            <v>1556</v>
          </cell>
          <cell r="Z61" t="str">
            <v>ACB</v>
          </cell>
          <cell r="AA61">
            <v>454.3</v>
          </cell>
          <cell r="AB61">
            <v>53.347999999999999</v>
          </cell>
          <cell r="AC61">
            <v>7648773.5474452544</v>
          </cell>
          <cell r="AD61">
            <v>2233186.2613138687</v>
          </cell>
          <cell r="AE61">
            <v>179634.98603999999</v>
          </cell>
          <cell r="AF61">
            <v>15380830.794799123</v>
          </cell>
        </row>
        <row r="62">
          <cell r="B62">
            <v>70</v>
          </cell>
          <cell r="C62" t="str">
            <v>042207080</v>
          </cell>
          <cell r="D62" t="str">
            <v>15.07.2022</v>
          </cell>
          <cell r="E62">
            <v>59</v>
          </cell>
          <cell r="F62">
            <v>59</v>
          </cell>
          <cell r="G62">
            <v>161000854</v>
          </cell>
          <cell r="H62" t="str">
            <v>13.07.2022</v>
          </cell>
          <cell r="I62" t="str">
            <v>PHEC</v>
          </cell>
          <cell r="J62">
            <v>3979.31</v>
          </cell>
          <cell r="K62">
            <v>4093.51</v>
          </cell>
          <cell r="M62">
            <v>3979.31</v>
          </cell>
          <cell r="O62">
            <v>4974.1374999999998</v>
          </cell>
          <cell r="Q62">
            <v>4400125139</v>
          </cell>
          <cell r="R62">
            <v>5000564029</v>
          </cell>
          <cell r="S62">
            <v>5000564030</v>
          </cell>
          <cell r="T62">
            <v>4903006616</v>
          </cell>
          <cell r="U62">
            <v>3924203</v>
          </cell>
          <cell r="V62" t="str">
            <v>SECL</v>
          </cell>
          <cell r="W62" t="str">
            <v>G11</v>
          </cell>
          <cell r="X62">
            <v>0.8</v>
          </cell>
          <cell r="Y62">
            <v>1764.84</v>
          </cell>
          <cell r="Z62" t="str">
            <v>HIND</v>
          </cell>
          <cell r="AA62">
            <v>448.48</v>
          </cell>
          <cell r="AB62">
            <v>82.32</v>
          </cell>
          <cell r="AC62">
            <v>8778556.8254999984</v>
          </cell>
          <cell r="AD62">
            <v>2230801.1860000002</v>
          </cell>
          <cell r="AE62">
            <v>327576.79919999995</v>
          </cell>
          <cell r="AF62">
            <v>15261137.810699999</v>
          </cell>
        </row>
        <row r="63">
          <cell r="B63">
            <v>71</v>
          </cell>
          <cell r="C63" t="str">
            <v>042207081</v>
          </cell>
          <cell r="D63" t="str">
            <v>15.07.2022</v>
          </cell>
          <cell r="E63">
            <v>58</v>
          </cell>
          <cell r="F63">
            <v>58</v>
          </cell>
          <cell r="G63">
            <v>161000045</v>
          </cell>
          <cell r="H63" t="str">
            <v>13.07.2022</v>
          </cell>
          <cell r="I63" t="str">
            <v>PAHD</v>
          </cell>
          <cell r="J63">
            <v>3482.2</v>
          </cell>
          <cell r="K63">
            <v>3947.48</v>
          </cell>
          <cell r="L63">
            <v>3222.49</v>
          </cell>
          <cell r="M63">
            <v>3222.49</v>
          </cell>
          <cell r="O63">
            <v>4704.3649635036491</v>
          </cell>
          <cell r="Q63" t="str">
            <v>DO OF MTPK</v>
          </cell>
          <cell r="T63">
            <v>4903015434</v>
          </cell>
          <cell r="U63">
            <v>5160696</v>
          </cell>
          <cell r="V63" t="str">
            <v>MCL</v>
          </cell>
          <cell r="W63" t="str">
            <v>G14</v>
          </cell>
          <cell r="X63">
            <v>0.68500000000000005</v>
          </cell>
          <cell r="Y63">
            <v>1556</v>
          </cell>
          <cell r="Z63" t="str">
            <v>ACB</v>
          </cell>
          <cell r="AA63">
            <v>454.3</v>
          </cell>
          <cell r="AB63">
            <v>53.347999999999999</v>
          </cell>
          <cell r="AC63">
            <v>7319991.8832116779</v>
          </cell>
          <cell r="AD63">
            <v>2137193.0029197079</v>
          </cell>
          <cell r="AE63">
            <v>171913.39651999998</v>
          </cell>
          <cell r="AF63">
            <v>14789794.282651385</v>
          </cell>
        </row>
        <row r="64">
          <cell r="B64">
            <v>73</v>
          </cell>
          <cell r="C64" t="str">
            <v>042207083</v>
          </cell>
          <cell r="D64" t="str">
            <v>15.07.2022</v>
          </cell>
          <cell r="E64">
            <v>59</v>
          </cell>
          <cell r="F64">
            <v>59</v>
          </cell>
          <cell r="G64">
            <v>161000732</v>
          </cell>
          <cell r="H64" t="str">
            <v>13.07.2022</v>
          </cell>
          <cell r="I64" t="str">
            <v>PMCJ</v>
          </cell>
          <cell r="J64">
            <v>4006</v>
          </cell>
          <cell r="K64">
            <v>4084.67</v>
          </cell>
          <cell r="M64">
            <v>4006</v>
          </cell>
          <cell r="O64">
            <v>5007.5</v>
          </cell>
          <cell r="Q64">
            <v>4400124693</v>
          </cell>
          <cell r="R64">
            <v>5000563376</v>
          </cell>
          <cell r="S64">
            <v>5000563377</v>
          </cell>
          <cell r="T64">
            <v>4903004848</v>
          </cell>
          <cell r="U64">
            <v>4508369</v>
          </cell>
          <cell r="V64" t="str">
            <v>SECL</v>
          </cell>
          <cell r="W64" t="str">
            <v>G11</v>
          </cell>
          <cell r="X64">
            <v>0.8</v>
          </cell>
          <cell r="Y64">
            <v>1807.92</v>
          </cell>
          <cell r="Z64" t="str">
            <v>MAHAVIR</v>
          </cell>
          <cell r="AA64">
            <v>377.6</v>
          </cell>
          <cell r="AB64">
            <v>89.68</v>
          </cell>
          <cell r="AC64">
            <v>9053159.4000000004</v>
          </cell>
          <cell r="AD64">
            <v>1890832</v>
          </cell>
          <cell r="AE64">
            <v>359258.08</v>
          </cell>
          <cell r="AF64">
            <v>15811618.48</v>
          </cell>
        </row>
        <row r="65">
          <cell r="B65">
            <v>74</v>
          </cell>
          <cell r="C65" t="str">
            <v>042207084</v>
          </cell>
          <cell r="D65" t="str">
            <v>15.07.2022</v>
          </cell>
          <cell r="E65">
            <v>59</v>
          </cell>
          <cell r="F65">
            <v>59</v>
          </cell>
          <cell r="G65">
            <v>161000121</v>
          </cell>
          <cell r="H65" t="str">
            <v>13.07.2022</v>
          </cell>
          <cell r="I65" t="str">
            <v>PGBB</v>
          </cell>
          <cell r="J65">
            <v>4034.05</v>
          </cell>
          <cell r="K65">
            <v>3887.9</v>
          </cell>
          <cell r="M65">
            <v>3887.9</v>
          </cell>
          <cell r="O65">
            <v>5675.7664233576643</v>
          </cell>
          <cell r="Q65" t="str">
            <v>DO OF MTPK</v>
          </cell>
          <cell r="T65">
            <v>4903014054</v>
          </cell>
          <cell r="U65">
            <v>6027573</v>
          </cell>
          <cell r="V65" t="str">
            <v>MCL</v>
          </cell>
          <cell r="W65" t="str">
            <v>G14</v>
          </cell>
          <cell r="X65">
            <v>0.68500000000000005</v>
          </cell>
          <cell r="Y65">
            <v>1556</v>
          </cell>
          <cell r="Z65" t="str">
            <v>ACB</v>
          </cell>
          <cell r="AA65">
            <v>454.3</v>
          </cell>
          <cell r="AB65">
            <v>53.347999999999999</v>
          </cell>
          <cell r="AC65">
            <v>8831492.5547445249</v>
          </cell>
          <cell r="AD65">
            <v>2578500.686131387</v>
          </cell>
          <cell r="AE65">
            <v>207411.68919999999</v>
          </cell>
          <cell r="AF65">
            <v>17644977.930075914</v>
          </cell>
        </row>
        <row r="66">
          <cell r="B66">
            <v>75</v>
          </cell>
          <cell r="C66" t="str">
            <v>042207085</v>
          </cell>
          <cell r="D66" t="str">
            <v>16.07.2022</v>
          </cell>
          <cell r="E66">
            <v>57</v>
          </cell>
          <cell r="F66">
            <v>57</v>
          </cell>
          <cell r="G66">
            <v>452000016</v>
          </cell>
          <cell r="H66" t="str">
            <v>14.07.2022</v>
          </cell>
          <cell r="I66" t="str">
            <v>WANI</v>
          </cell>
          <cell r="J66">
            <v>3904.55</v>
          </cell>
          <cell r="K66">
            <v>3873.15</v>
          </cell>
          <cell r="L66">
            <v>3536.29</v>
          </cell>
          <cell r="M66">
            <v>3873.15</v>
          </cell>
          <cell r="N66">
            <v>4841.4375</v>
          </cell>
          <cell r="O66">
            <v>4303.5</v>
          </cell>
          <cell r="Q66">
            <v>4400125324</v>
          </cell>
          <cell r="R66">
            <v>5000565956</v>
          </cell>
          <cell r="T66">
            <v>4903014585</v>
          </cell>
          <cell r="U66">
            <v>2308215</v>
          </cell>
          <cell r="V66" t="str">
            <v>WCL</v>
          </cell>
          <cell r="W66" t="str">
            <v>G13</v>
          </cell>
          <cell r="X66">
            <v>0.8</v>
          </cell>
          <cell r="Y66">
            <v>2381.4699999999998</v>
          </cell>
          <cell r="Z66" t="str">
            <v>HIND</v>
          </cell>
          <cell r="AA66">
            <v>274.66000000000003</v>
          </cell>
          <cell r="AB66">
            <v>88.2</v>
          </cell>
          <cell r="AC66">
            <v>10248656.145</v>
          </cell>
          <cell r="AD66">
            <v>1181999.31</v>
          </cell>
          <cell r="AE66">
            <v>341611.83</v>
          </cell>
          <cell r="AF66">
            <v>14080482.285</v>
          </cell>
        </row>
        <row r="67">
          <cell r="B67">
            <v>76</v>
          </cell>
          <cell r="C67" t="str">
            <v>042207086</v>
          </cell>
          <cell r="D67" t="str">
            <v>16.07.2022</v>
          </cell>
          <cell r="E67">
            <v>56</v>
          </cell>
          <cell r="F67">
            <v>57</v>
          </cell>
          <cell r="G67">
            <v>462000153</v>
          </cell>
          <cell r="H67" t="str">
            <v>15.07.2022</v>
          </cell>
          <cell r="I67" t="str">
            <v>TAE</v>
          </cell>
          <cell r="J67">
            <v>3825.6</v>
          </cell>
          <cell r="K67">
            <v>3784.91</v>
          </cell>
          <cell r="M67">
            <v>3825.6</v>
          </cell>
          <cell r="N67">
            <v>4782</v>
          </cell>
          <cell r="O67">
            <v>4637.090909090909</v>
          </cell>
          <cell r="Q67">
            <v>4400125658</v>
          </cell>
          <cell r="R67">
            <v>5000565948</v>
          </cell>
          <cell r="S67">
            <v>5000565949</v>
          </cell>
          <cell r="T67">
            <v>4903014458</v>
          </cell>
          <cell r="U67">
            <v>2897383</v>
          </cell>
          <cell r="V67" t="str">
            <v>WCL</v>
          </cell>
          <cell r="W67" t="str">
            <v>G13</v>
          </cell>
          <cell r="X67">
            <v>0.8</v>
          </cell>
          <cell r="Y67">
            <v>2381.4699999999998</v>
          </cell>
          <cell r="Z67" t="str">
            <v>HIND</v>
          </cell>
          <cell r="AA67">
            <v>274.66000000000003</v>
          </cell>
          <cell r="AB67">
            <v>88.2</v>
          </cell>
          <cell r="AC67">
            <v>11043092.887272727</v>
          </cell>
          <cell r="AD67">
            <v>1273623.3890909092</v>
          </cell>
          <cell r="AE67">
            <v>337417.92</v>
          </cell>
          <cell r="AF67">
            <v>15551517.196363635</v>
          </cell>
        </row>
        <row r="68">
          <cell r="B68">
            <v>77</v>
          </cell>
          <cell r="C68" t="str">
            <v>042207087</v>
          </cell>
          <cell r="D68" t="str">
            <v>16.07.2022</v>
          </cell>
          <cell r="E68">
            <v>56</v>
          </cell>
          <cell r="F68">
            <v>56</v>
          </cell>
          <cell r="G68">
            <v>462000484</v>
          </cell>
          <cell r="H68" t="str">
            <v>15.07.2022</v>
          </cell>
          <cell r="I68" t="str">
            <v>WANI</v>
          </cell>
          <cell r="J68">
            <v>3837.43</v>
          </cell>
          <cell r="K68">
            <v>3689.94</v>
          </cell>
          <cell r="M68">
            <v>3689.94</v>
          </cell>
          <cell r="N68">
            <v>4612.4250000000002</v>
          </cell>
          <cell r="O68">
            <v>4099.9333333333334</v>
          </cell>
          <cell r="Q68">
            <v>4400125327</v>
          </cell>
          <cell r="R68">
            <v>5000565013</v>
          </cell>
          <cell r="T68">
            <v>4903010695</v>
          </cell>
          <cell r="U68">
            <v>2274502</v>
          </cell>
          <cell r="V68" t="str">
            <v>WCL</v>
          </cell>
          <cell r="W68" t="str">
            <v>G13</v>
          </cell>
          <cell r="X68">
            <v>0.8</v>
          </cell>
          <cell r="Y68">
            <v>2381.4699999999998</v>
          </cell>
          <cell r="Z68" t="str">
            <v>HIND</v>
          </cell>
          <cell r="AA68">
            <v>274.66000000000003</v>
          </cell>
          <cell r="AB68">
            <v>88.2</v>
          </cell>
          <cell r="AC68">
            <v>9763868.2353333328</v>
          </cell>
          <cell r="AD68">
            <v>1126087.6893333334</v>
          </cell>
          <cell r="AE68">
            <v>325452.70800000004</v>
          </cell>
          <cell r="AF68">
            <v>13489910.632666666</v>
          </cell>
        </row>
        <row r="69">
          <cell r="B69">
            <v>80</v>
          </cell>
          <cell r="C69" t="str">
            <v>042207090</v>
          </cell>
          <cell r="D69" t="str">
            <v>17.07.2022</v>
          </cell>
          <cell r="E69">
            <v>58</v>
          </cell>
          <cell r="F69">
            <v>58</v>
          </cell>
          <cell r="G69">
            <v>161000123</v>
          </cell>
          <cell r="H69" t="str">
            <v>15.07.2022</v>
          </cell>
          <cell r="I69" t="str">
            <v>PGBB</v>
          </cell>
          <cell r="J69">
            <v>4034</v>
          </cell>
          <cell r="K69">
            <v>4066.23</v>
          </cell>
          <cell r="M69">
            <v>4034</v>
          </cell>
          <cell r="O69">
            <v>5889.0510948905103</v>
          </cell>
          <cell r="Q69" t="str">
            <v>U/c from MTPK</v>
          </cell>
          <cell r="T69">
            <v>4903014056</v>
          </cell>
          <cell r="U69">
            <v>5967946</v>
          </cell>
          <cell r="V69" t="str">
            <v>MCL</v>
          </cell>
          <cell r="W69" t="str">
            <v>G14</v>
          </cell>
          <cell r="X69">
            <v>0.68500000000000005</v>
          </cell>
          <cell r="Y69">
            <v>1556</v>
          </cell>
          <cell r="Z69" t="str">
            <v>ACB</v>
          </cell>
          <cell r="AA69">
            <v>454.3</v>
          </cell>
          <cell r="AB69">
            <v>53.347999999999999</v>
          </cell>
          <cell r="AC69">
            <v>9163363.5036496334</v>
          </cell>
          <cell r="AD69">
            <v>2675395.9124087589</v>
          </cell>
          <cell r="AE69">
            <v>215205.83199999999</v>
          </cell>
          <cell r="AF69">
            <v>18021911.248058394</v>
          </cell>
        </row>
        <row r="70">
          <cell r="B70">
            <v>81</v>
          </cell>
          <cell r="C70" t="str">
            <v>042207091</v>
          </cell>
          <cell r="D70" t="str">
            <v>17.07.2022</v>
          </cell>
          <cell r="E70">
            <v>59</v>
          </cell>
          <cell r="F70">
            <v>59</v>
          </cell>
          <cell r="G70">
            <v>462000485</v>
          </cell>
          <cell r="H70" t="str">
            <v>16.07.2022</v>
          </cell>
          <cell r="I70" t="str">
            <v>WANI</v>
          </cell>
          <cell r="J70">
            <v>3888.93</v>
          </cell>
          <cell r="K70">
            <v>3818.5</v>
          </cell>
          <cell r="M70">
            <v>3818.5</v>
          </cell>
          <cell r="N70">
            <v>4242.7777777777774</v>
          </cell>
          <cell r="O70">
            <v>4242.7777777777774</v>
          </cell>
          <cell r="Q70">
            <v>4400125244</v>
          </cell>
          <cell r="R70">
            <v>5000565015</v>
          </cell>
          <cell r="T70">
            <v>4903010696</v>
          </cell>
          <cell r="U70">
            <v>2317270</v>
          </cell>
          <cell r="V70" t="str">
            <v>WCL</v>
          </cell>
          <cell r="W70" t="str">
            <v>G10</v>
          </cell>
          <cell r="X70">
            <v>0.9</v>
          </cell>
          <cell r="Y70">
            <v>2689.99</v>
          </cell>
          <cell r="Z70" t="str">
            <v>HIND</v>
          </cell>
          <cell r="AA70">
            <v>274.66000000000003</v>
          </cell>
          <cell r="AB70">
            <v>88.2</v>
          </cell>
          <cell r="AC70">
            <v>11413029.794444442</v>
          </cell>
          <cell r="AD70">
            <v>1165321.3444444444</v>
          </cell>
          <cell r="AE70">
            <v>336791.7</v>
          </cell>
          <cell r="AF70">
            <v>15232412.838888885</v>
          </cell>
        </row>
        <row r="71">
          <cell r="B71">
            <v>82</v>
          </cell>
          <cell r="C71" t="str">
            <v>042207092</v>
          </cell>
          <cell r="D71" t="str">
            <v>18.07.2022</v>
          </cell>
          <cell r="E71">
            <v>58</v>
          </cell>
          <cell r="F71">
            <v>58</v>
          </cell>
          <cell r="G71">
            <v>462000154</v>
          </cell>
          <cell r="H71" t="str">
            <v>17.07.2022</v>
          </cell>
          <cell r="I71" t="str">
            <v>TAE</v>
          </cell>
          <cell r="J71">
            <v>3513.01</v>
          </cell>
          <cell r="K71">
            <v>3497.45</v>
          </cell>
          <cell r="M71">
            <v>3497.45</v>
          </cell>
          <cell r="N71">
            <v>4371.8124999999991</v>
          </cell>
          <cell r="O71">
            <v>4239.333333333333</v>
          </cell>
          <cell r="Q71">
            <v>4400125619</v>
          </cell>
          <cell r="R71">
            <v>5000565202</v>
          </cell>
          <cell r="T71">
            <v>4903011126</v>
          </cell>
          <cell r="U71">
            <v>2322273</v>
          </cell>
          <cell r="V71" t="str">
            <v>WCL</v>
          </cell>
          <cell r="W71" t="str">
            <v>G13</v>
          </cell>
          <cell r="X71">
            <v>0.8</v>
          </cell>
          <cell r="Y71">
            <v>2381.4699999999998</v>
          </cell>
          <cell r="Z71" t="str">
            <v>HIND</v>
          </cell>
          <cell r="AA71">
            <v>274.66000000000003</v>
          </cell>
          <cell r="AB71">
            <v>88.2</v>
          </cell>
          <cell r="AC71">
            <v>10095845.153333332</v>
          </cell>
          <cell r="AD71">
            <v>1164375.2933333335</v>
          </cell>
          <cell r="AE71">
            <v>308475.08999999997</v>
          </cell>
          <cell r="AF71">
            <v>13890968.536666665</v>
          </cell>
        </row>
        <row r="72">
          <cell r="B72">
            <v>84</v>
          </cell>
          <cell r="C72" t="str">
            <v>042207094</v>
          </cell>
          <cell r="D72" t="str">
            <v>18.07.2022</v>
          </cell>
          <cell r="E72">
            <v>60</v>
          </cell>
          <cell r="F72">
            <v>60</v>
          </cell>
          <cell r="G72">
            <v>161000856</v>
          </cell>
          <cell r="H72" t="str">
            <v>16.07.2022</v>
          </cell>
          <cell r="I72" t="str">
            <v>PHEC</v>
          </cell>
          <cell r="J72">
            <v>4021.2</v>
          </cell>
          <cell r="K72">
            <v>4036.65</v>
          </cell>
          <cell r="M72">
            <v>4021.2</v>
          </cell>
          <cell r="O72">
            <v>5026.4999999999991</v>
          </cell>
          <cell r="Q72">
            <v>4400125140</v>
          </cell>
          <cell r="R72">
            <v>5000564567</v>
          </cell>
          <cell r="S72">
            <v>5000564568</v>
          </cell>
          <cell r="T72">
            <v>4903010651</v>
          </cell>
          <cell r="U72">
            <v>4025322</v>
          </cell>
          <cell r="V72" t="str">
            <v>SECL</v>
          </cell>
          <cell r="W72" t="str">
            <v>G11</v>
          </cell>
          <cell r="X72">
            <v>0.8</v>
          </cell>
          <cell r="Y72">
            <v>1764.84</v>
          </cell>
          <cell r="Z72" t="str">
            <v>HIND</v>
          </cell>
          <cell r="AA72">
            <v>448.48</v>
          </cell>
          <cell r="AB72">
            <v>82.32</v>
          </cell>
          <cell r="AC72">
            <v>8870968.2599999979</v>
          </cell>
          <cell r="AD72">
            <v>2254284.7199999997</v>
          </cell>
          <cell r="AE72">
            <v>331025.18399999995</v>
          </cell>
          <cell r="AF72">
            <v>15481600.163999997</v>
          </cell>
        </row>
        <row r="73">
          <cell r="B73">
            <v>85</v>
          </cell>
          <cell r="C73" t="str">
            <v>042207095</v>
          </cell>
          <cell r="D73" t="str">
            <v>18.07.2022</v>
          </cell>
          <cell r="E73">
            <v>58</v>
          </cell>
          <cell r="F73">
            <v>58</v>
          </cell>
          <cell r="G73">
            <v>161000735</v>
          </cell>
          <cell r="H73" t="str">
            <v>17.07.2022</v>
          </cell>
          <cell r="I73" t="str">
            <v>PMCJ</v>
          </cell>
          <cell r="J73">
            <v>3868.6</v>
          </cell>
          <cell r="K73">
            <v>3746.22</v>
          </cell>
          <cell r="M73">
            <v>3746.22</v>
          </cell>
          <cell r="O73">
            <v>4682.7749999999996</v>
          </cell>
          <cell r="Q73">
            <v>4400124694</v>
          </cell>
          <cell r="R73">
            <v>5000563383</v>
          </cell>
          <cell r="T73">
            <v>4903004852</v>
          </cell>
          <cell r="U73">
            <v>4431956</v>
          </cell>
          <cell r="V73" t="str">
            <v>SECL</v>
          </cell>
          <cell r="W73" t="str">
            <v>G11</v>
          </cell>
          <cell r="X73">
            <v>0.8</v>
          </cell>
          <cell r="Y73">
            <v>1807.92</v>
          </cell>
          <cell r="Z73" t="str">
            <v>MAHAVIR</v>
          </cell>
          <cell r="AA73">
            <v>377.6</v>
          </cell>
          <cell r="AB73">
            <v>89.68</v>
          </cell>
          <cell r="AC73">
            <v>8466082.5779999997</v>
          </cell>
          <cell r="AD73">
            <v>1768215.84</v>
          </cell>
          <cell r="AE73">
            <v>335961.00959999999</v>
          </cell>
          <cell r="AF73">
            <v>15002215.4276</v>
          </cell>
        </row>
        <row r="74">
          <cell r="B74">
            <v>87</v>
          </cell>
          <cell r="C74" t="str">
            <v>042207097</v>
          </cell>
          <cell r="D74" t="str">
            <v>19.07.2022</v>
          </cell>
          <cell r="E74">
            <v>59</v>
          </cell>
          <cell r="F74">
            <v>59</v>
          </cell>
          <cell r="G74">
            <v>141000006</v>
          </cell>
          <cell r="H74" t="str">
            <v>17.07.2022</v>
          </cell>
          <cell r="I74" t="str">
            <v>PAHD</v>
          </cell>
          <cell r="J74">
            <v>4082.8</v>
          </cell>
          <cell r="K74">
            <v>4090.7</v>
          </cell>
          <cell r="M74">
            <v>4082.8</v>
          </cell>
          <cell r="O74">
            <v>5960.2919708029194</v>
          </cell>
          <cell r="Q74" t="str">
            <v>U/c from MTPK</v>
          </cell>
          <cell r="T74">
            <v>4903014081</v>
          </cell>
          <cell r="U74">
            <v>5297888</v>
          </cell>
          <cell r="V74" t="str">
            <v>MCL</v>
          </cell>
          <cell r="W74" t="str">
            <v>G14</v>
          </cell>
          <cell r="X74">
            <v>0.68500000000000005</v>
          </cell>
          <cell r="Y74">
            <v>1556</v>
          </cell>
          <cell r="Z74" t="str">
            <v>ACB</v>
          </cell>
          <cell r="AA74">
            <v>454.3</v>
          </cell>
          <cell r="AB74">
            <v>53.347999999999999</v>
          </cell>
          <cell r="AC74">
            <v>9274214.3065693434</v>
          </cell>
          <cell r="AD74">
            <v>2707760.6423357665</v>
          </cell>
          <cell r="AE74">
            <v>217809.2144</v>
          </cell>
          <cell r="AF74">
            <v>17497672.163305111</v>
          </cell>
        </row>
        <row r="75">
          <cell r="B75">
            <v>88</v>
          </cell>
          <cell r="C75" t="str">
            <v>042207098</v>
          </cell>
          <cell r="D75" t="str">
            <v>19.07.2022</v>
          </cell>
          <cell r="E75">
            <v>59</v>
          </cell>
          <cell r="F75">
            <v>59</v>
          </cell>
          <cell r="G75">
            <v>161000125</v>
          </cell>
          <cell r="H75" t="str">
            <v>17.07.2022</v>
          </cell>
          <cell r="I75" t="str">
            <v>PGBB</v>
          </cell>
          <cell r="J75">
            <v>4155.55</v>
          </cell>
          <cell r="K75">
            <v>4327.2</v>
          </cell>
          <cell r="M75">
            <v>4155.55</v>
          </cell>
          <cell r="O75">
            <v>6066.4963503649633</v>
          </cell>
          <cell r="Q75" t="str">
            <v>U/c from MTPK</v>
          </cell>
          <cell r="T75">
            <v>4903014059</v>
          </cell>
          <cell r="U75">
            <v>6351553</v>
          </cell>
          <cell r="V75" t="str">
            <v>MCL</v>
          </cell>
          <cell r="W75" t="str">
            <v>G14</v>
          </cell>
          <cell r="X75">
            <v>0.68500000000000005</v>
          </cell>
          <cell r="Y75">
            <v>1556</v>
          </cell>
          <cell r="Z75" t="str">
            <v>ACB</v>
          </cell>
          <cell r="AA75">
            <v>454.3</v>
          </cell>
          <cell r="AB75">
            <v>53.347999999999999</v>
          </cell>
          <cell r="AC75">
            <v>9439468.3211678825</v>
          </cell>
          <cell r="AD75">
            <v>2756009.2919708029</v>
          </cell>
          <cell r="AE75">
            <v>221690.28140000001</v>
          </cell>
          <cell r="AF75">
            <v>18768720.894538686</v>
          </cell>
        </row>
        <row r="76">
          <cell r="B76">
            <v>89</v>
          </cell>
          <cell r="C76" t="str">
            <v>042207099</v>
          </cell>
          <cell r="D76" t="str">
            <v>19.07.2022</v>
          </cell>
          <cell r="E76">
            <v>59</v>
          </cell>
          <cell r="F76">
            <v>59</v>
          </cell>
          <cell r="G76">
            <v>141000083</v>
          </cell>
          <cell r="H76" t="str">
            <v>17.07.2022</v>
          </cell>
          <cell r="I76" t="str">
            <v>PHEC</v>
          </cell>
          <cell r="J76">
            <v>3947.75</v>
          </cell>
          <cell r="K76">
            <v>3993.62</v>
          </cell>
          <cell r="M76">
            <v>3947.75</v>
          </cell>
          <cell r="O76">
            <v>4934.6875</v>
          </cell>
          <cell r="Q76" t="str">
            <v>U/c from MTPK</v>
          </cell>
          <cell r="T76">
            <v>4903014080</v>
          </cell>
          <cell r="U76">
            <v>4447460</v>
          </cell>
          <cell r="V76" t="str">
            <v>MCL</v>
          </cell>
          <cell r="W76" t="str">
            <v>G11</v>
          </cell>
          <cell r="X76">
            <v>0.8</v>
          </cell>
          <cell r="Y76">
            <v>1764.84</v>
          </cell>
          <cell r="Z76" t="str">
            <v>HIND</v>
          </cell>
          <cell r="AA76">
            <v>448.48</v>
          </cell>
          <cell r="AB76">
            <v>82.32</v>
          </cell>
          <cell r="AC76">
            <v>8708933.8874999993</v>
          </cell>
          <cell r="AD76">
            <v>2213108.65</v>
          </cell>
          <cell r="AE76">
            <v>324978.77999999997</v>
          </cell>
          <cell r="AF76">
            <v>15694481.317499999</v>
          </cell>
        </row>
        <row r="77">
          <cell r="B77">
            <v>90</v>
          </cell>
          <cell r="C77" t="str">
            <v>042207100</v>
          </cell>
          <cell r="D77" t="str">
            <v>19.07.2022</v>
          </cell>
          <cell r="E77">
            <v>57</v>
          </cell>
          <cell r="F77">
            <v>57</v>
          </cell>
          <cell r="G77">
            <v>462000486</v>
          </cell>
          <cell r="H77" t="str">
            <v>18.07.2022</v>
          </cell>
          <cell r="I77" t="str">
            <v>WANI</v>
          </cell>
          <cell r="J77">
            <v>3791.4</v>
          </cell>
          <cell r="K77">
            <v>3711.2</v>
          </cell>
          <cell r="M77">
            <v>3711.2</v>
          </cell>
          <cell r="N77">
            <v>4123.5555555555557</v>
          </cell>
          <cell r="O77">
            <v>4123.5555555555557</v>
          </cell>
          <cell r="Q77">
            <v>4400125264</v>
          </cell>
          <cell r="R77">
            <v>5000565016</v>
          </cell>
          <cell r="T77">
            <v>4903010697</v>
          </cell>
          <cell r="U77">
            <v>2283715</v>
          </cell>
          <cell r="V77" t="str">
            <v>WCL</v>
          </cell>
          <cell r="W77" t="str">
            <v>G10</v>
          </cell>
          <cell r="X77">
            <v>0.9</v>
          </cell>
          <cell r="Y77">
            <v>2689.99</v>
          </cell>
          <cell r="Z77" t="str">
            <v>HIND</v>
          </cell>
          <cell r="AA77">
            <v>274.66000000000003</v>
          </cell>
          <cell r="AB77">
            <v>88.2</v>
          </cell>
          <cell r="AC77">
            <v>11092323.208888888</v>
          </cell>
          <cell r="AD77">
            <v>1132575.7688888891</v>
          </cell>
          <cell r="AE77">
            <v>327327.83999999997</v>
          </cell>
          <cell r="AF77">
            <v>14835941.817777777</v>
          </cell>
        </row>
        <row r="78">
          <cell r="B78">
            <v>92</v>
          </cell>
          <cell r="C78" t="str">
            <v>042207102</v>
          </cell>
          <cell r="D78" t="str">
            <v>20.07.2022</v>
          </cell>
          <cell r="E78">
            <v>59</v>
          </cell>
          <cell r="F78">
            <v>59</v>
          </cell>
          <cell r="G78">
            <v>161000858</v>
          </cell>
          <cell r="H78" t="str">
            <v>19.07.2022</v>
          </cell>
          <cell r="I78" t="str">
            <v>PHEC</v>
          </cell>
          <cell r="J78">
            <v>3983.41</v>
          </cell>
          <cell r="K78">
            <v>3999.28</v>
          </cell>
          <cell r="M78">
            <v>3983.41</v>
          </cell>
          <cell r="O78">
            <v>4979.2624999999998</v>
          </cell>
          <cell r="Q78" t="str">
            <v>U/c from MTPK</v>
          </cell>
          <cell r="T78">
            <v>4903014082</v>
          </cell>
          <cell r="U78">
            <v>4470937</v>
          </cell>
          <cell r="V78" t="str">
            <v>MCL</v>
          </cell>
          <cell r="W78" t="str">
            <v>G11</v>
          </cell>
          <cell r="X78">
            <v>0.8</v>
          </cell>
          <cell r="Y78">
            <v>1764.84</v>
          </cell>
          <cell r="Z78" t="str">
            <v>HIND</v>
          </cell>
          <cell r="AA78">
            <v>448.48</v>
          </cell>
          <cell r="AB78">
            <v>82.32</v>
          </cell>
          <cell r="AC78">
            <v>8787601.6305</v>
          </cell>
          <cell r="AD78">
            <v>2233099.6460000002</v>
          </cell>
          <cell r="AE78">
            <v>327914.31119999994</v>
          </cell>
          <cell r="AF78">
            <v>15819552.5877</v>
          </cell>
        </row>
        <row r="79">
          <cell r="B79">
            <v>93</v>
          </cell>
          <cell r="C79" t="str">
            <v>042207103</v>
          </cell>
          <cell r="D79" t="str">
            <v>20.07.2022</v>
          </cell>
          <cell r="E79">
            <v>51</v>
          </cell>
          <cell r="F79">
            <v>51</v>
          </cell>
          <cell r="G79">
            <v>141000007</v>
          </cell>
          <cell r="H79" t="str">
            <v>18.07.2022</v>
          </cell>
          <cell r="I79" t="str">
            <v>PAHD</v>
          </cell>
          <cell r="J79">
            <v>3497.8</v>
          </cell>
          <cell r="K79">
            <v>3517.9</v>
          </cell>
          <cell r="M79">
            <v>3497.8</v>
          </cell>
          <cell r="O79">
            <v>5106.2773722627735</v>
          </cell>
          <cell r="Q79" t="str">
            <v>U/c from MTPK</v>
          </cell>
          <cell r="T79">
            <v>4903014083</v>
          </cell>
          <cell r="U79">
            <v>4588945</v>
          </cell>
          <cell r="V79" t="str">
            <v>MCL</v>
          </cell>
          <cell r="W79" t="str">
            <v>G14</v>
          </cell>
          <cell r="X79">
            <v>0.68500000000000005</v>
          </cell>
          <cell r="Y79">
            <v>1556</v>
          </cell>
          <cell r="Z79" t="str">
            <v>ACB</v>
          </cell>
          <cell r="AA79">
            <v>454.3</v>
          </cell>
          <cell r="AB79">
            <v>53.347999999999999</v>
          </cell>
          <cell r="AC79">
            <v>7945367.5912408754</v>
          </cell>
          <cell r="AD79">
            <v>2319781.8102189782</v>
          </cell>
          <cell r="AE79">
            <v>186600.63440000001</v>
          </cell>
          <cell r="AF79">
            <v>15040695.035859855</v>
          </cell>
        </row>
        <row r="80">
          <cell r="B80">
            <v>94</v>
          </cell>
          <cell r="C80" t="str">
            <v>042207111</v>
          </cell>
          <cell r="D80" t="str">
            <v>20.07.2022</v>
          </cell>
          <cell r="E80">
            <v>57</v>
          </cell>
          <cell r="F80">
            <v>57</v>
          </cell>
          <cell r="G80">
            <v>462000155</v>
          </cell>
          <cell r="H80" t="str">
            <v>20.07.2022</v>
          </cell>
          <cell r="I80" t="str">
            <v>TAE</v>
          </cell>
          <cell r="J80">
            <v>3609.35</v>
          </cell>
          <cell r="K80">
            <v>3585.25</v>
          </cell>
          <cell r="M80">
            <v>3585.25</v>
          </cell>
          <cell r="N80">
            <v>4481.5625</v>
          </cell>
          <cell r="O80">
            <v>4345.757575757576</v>
          </cell>
          <cell r="Q80">
            <v>4400125621</v>
          </cell>
          <cell r="R80">
            <v>5000565203</v>
          </cell>
          <cell r="T80">
            <v>4903011127</v>
          </cell>
          <cell r="U80">
            <v>2421525</v>
          </cell>
          <cell r="V80" t="str">
            <v>WCL</v>
          </cell>
          <cell r="W80" t="str">
            <v>G13</v>
          </cell>
          <cell r="X80">
            <v>0.8</v>
          </cell>
          <cell r="Y80">
            <v>2381.4699999999998</v>
          </cell>
          <cell r="Z80" t="str">
            <v>HIND</v>
          </cell>
          <cell r="AA80">
            <v>274.66000000000003</v>
          </cell>
          <cell r="AB80">
            <v>88.2</v>
          </cell>
          <cell r="AC80">
            <v>10349291.293939393</v>
          </cell>
          <cell r="AD80">
            <v>1193605.7757575759</v>
          </cell>
          <cell r="AE80">
            <v>316219.05</v>
          </cell>
          <cell r="AF80">
            <v>14280641.119696969</v>
          </cell>
        </row>
        <row r="81">
          <cell r="B81">
            <v>95</v>
          </cell>
          <cell r="C81" t="str">
            <v>042207112</v>
          </cell>
          <cell r="D81" t="str">
            <v>21.07.2022</v>
          </cell>
          <cell r="E81">
            <v>57</v>
          </cell>
          <cell r="F81">
            <v>57</v>
          </cell>
          <cell r="G81">
            <v>452000017</v>
          </cell>
          <cell r="H81" t="str">
            <v>19.07.2022</v>
          </cell>
          <cell r="I81" t="str">
            <v>WANI</v>
          </cell>
          <cell r="J81">
            <v>3755.54</v>
          </cell>
          <cell r="K81">
            <v>3641</v>
          </cell>
          <cell r="M81">
            <v>3641</v>
          </cell>
          <cell r="N81">
            <v>4551.25</v>
          </cell>
          <cell r="O81">
            <v>4045.5555555555557</v>
          </cell>
          <cell r="Q81">
            <v>4400125331</v>
          </cell>
          <cell r="R81" t="str">
            <v>RR MATCHED</v>
          </cell>
          <cell r="T81" t="str">
            <v>RAW COAL STOCK NOT AVAILABLE</v>
          </cell>
          <cell r="U81">
            <v>2240589</v>
          </cell>
          <cell r="V81" t="str">
            <v>WCL</v>
          </cell>
          <cell r="W81" t="str">
            <v>G13</v>
          </cell>
          <cell r="X81">
            <v>0.8</v>
          </cell>
          <cell r="Y81">
            <v>2381.4699999999998</v>
          </cell>
          <cell r="Z81" t="str">
            <v>HIND</v>
          </cell>
          <cell r="AA81">
            <v>274.66000000000003</v>
          </cell>
          <cell r="AB81">
            <v>88.2</v>
          </cell>
          <cell r="AC81">
            <v>9634369.1888888888</v>
          </cell>
          <cell r="AD81">
            <v>1111152.2888888891</v>
          </cell>
          <cell r="AE81">
            <v>321136.2</v>
          </cell>
          <cell r="AF81">
            <v>13307246.677777776</v>
          </cell>
        </row>
        <row r="82">
          <cell r="B82">
            <v>98</v>
          </cell>
          <cell r="C82" t="str">
            <v>042207115</v>
          </cell>
          <cell r="D82" t="str">
            <v>21.07.2022</v>
          </cell>
          <cell r="E82">
            <v>59</v>
          </cell>
          <cell r="F82">
            <v>56</v>
          </cell>
          <cell r="G82">
            <v>161000127</v>
          </cell>
          <cell r="H82" t="str">
            <v>20.07.2022</v>
          </cell>
          <cell r="I82" t="str">
            <v>PGBB</v>
          </cell>
          <cell r="J82">
            <v>4025.63</v>
          </cell>
          <cell r="K82">
            <v>3990.76</v>
          </cell>
          <cell r="L82">
            <v>3494.01</v>
          </cell>
          <cell r="M82">
            <v>3990.76</v>
          </cell>
          <cell r="O82">
            <v>5825.9270072992704</v>
          </cell>
          <cell r="Q82" t="str">
            <v>DO OF MTPK</v>
          </cell>
          <cell r="T82">
            <v>4903014085</v>
          </cell>
          <cell r="U82">
            <v>5984102</v>
          </cell>
          <cell r="V82" t="str">
            <v>MCL</v>
          </cell>
          <cell r="W82" t="str">
            <v>G14</v>
          </cell>
          <cell r="X82">
            <v>0.68500000000000005</v>
          </cell>
          <cell r="Y82">
            <v>1556</v>
          </cell>
          <cell r="Z82" t="str">
            <v>ACB</v>
          </cell>
          <cell r="AA82">
            <v>454.3</v>
          </cell>
          <cell r="AB82">
            <v>53.347999999999999</v>
          </cell>
          <cell r="AC82">
            <v>9065142.4233576655</v>
          </cell>
          <cell r="AD82">
            <v>2646718.6394160585</v>
          </cell>
          <cell r="AE82">
            <v>212899.06448</v>
          </cell>
          <cell r="AF82">
            <v>17908862.127253722</v>
          </cell>
        </row>
        <row r="83">
          <cell r="B83">
            <v>99</v>
          </cell>
          <cell r="C83" t="str">
            <v>042207116</v>
          </cell>
          <cell r="D83" t="str">
            <v>22.07.2022</v>
          </cell>
          <cell r="E83">
            <v>59</v>
          </cell>
          <cell r="F83">
            <v>59</v>
          </cell>
          <cell r="G83">
            <v>262000516</v>
          </cell>
          <cell r="H83" t="str">
            <v>21.07.2022</v>
          </cell>
          <cell r="I83" t="str">
            <v>PRPI</v>
          </cell>
          <cell r="J83">
            <v>3763.16</v>
          </cell>
          <cell r="K83">
            <v>3780.47</v>
          </cell>
          <cell r="M83">
            <v>3763.16</v>
          </cell>
          <cell r="O83">
            <v>4427.2470588235292</v>
          </cell>
          <cell r="Q83">
            <v>4400125571</v>
          </cell>
          <cell r="R83">
            <v>5000565137</v>
          </cell>
          <cell r="S83">
            <v>5000565138</v>
          </cell>
          <cell r="T83">
            <v>4903010812</v>
          </cell>
          <cell r="U83">
            <v>2959706</v>
          </cell>
          <cell r="V83" t="str">
            <v>WCL</v>
          </cell>
          <cell r="W83" t="str">
            <v>G11</v>
          </cell>
          <cell r="X83">
            <v>0.85</v>
          </cell>
          <cell r="Y83">
            <v>2627.68</v>
          </cell>
          <cell r="Z83" t="str">
            <v>ACB</v>
          </cell>
          <cell r="AA83">
            <v>341.6</v>
          </cell>
          <cell r="AB83">
            <v>26.78</v>
          </cell>
          <cell r="AC83">
            <v>11633388.551529411</v>
          </cell>
          <cell r="AD83">
            <v>1512347.5952941177</v>
          </cell>
          <cell r="AE83">
            <v>100777.42479999999</v>
          </cell>
          <cell r="AF83">
            <v>16206219.571623528</v>
          </cell>
        </row>
        <row r="84">
          <cell r="B84">
            <v>102</v>
          </cell>
          <cell r="C84" t="str">
            <v>042207119</v>
          </cell>
          <cell r="D84" t="str">
            <v>22.07.2022</v>
          </cell>
          <cell r="E84">
            <v>57</v>
          </cell>
          <cell r="F84">
            <v>57</v>
          </cell>
          <cell r="G84">
            <v>462000487</v>
          </cell>
          <cell r="H84" t="str">
            <v>21.07.2022</v>
          </cell>
          <cell r="I84" t="str">
            <v>WANI</v>
          </cell>
          <cell r="J84">
            <v>3697.68</v>
          </cell>
          <cell r="K84">
            <v>3574.89</v>
          </cell>
          <cell r="M84">
            <v>3574.89</v>
          </cell>
          <cell r="N84">
            <v>4468.6124999999993</v>
          </cell>
          <cell r="O84">
            <v>3972.1</v>
          </cell>
          <cell r="Q84">
            <v>4400125334</v>
          </cell>
          <cell r="R84" t="str">
            <v>RR MATCHED</v>
          </cell>
          <cell r="T84" t="str">
            <v>RAW COAL STOCK NOT AVAILABLE</v>
          </cell>
          <cell r="U84">
            <v>2252127</v>
          </cell>
          <cell r="V84" t="str">
            <v>WCL</v>
          </cell>
          <cell r="W84" t="str">
            <v>G13</v>
          </cell>
          <cell r="X84">
            <v>0.8</v>
          </cell>
          <cell r="Y84">
            <v>2381.4699999999998</v>
          </cell>
          <cell r="Z84" t="str">
            <v>HIND</v>
          </cell>
          <cell r="AA84">
            <v>274.66000000000003</v>
          </cell>
          <cell r="AB84">
            <v>88.2</v>
          </cell>
          <cell r="AC84">
            <v>9459436.9869999997</v>
          </cell>
          <cell r="AD84">
            <v>1090976.986</v>
          </cell>
          <cell r="AE84">
            <v>315305.29800000001</v>
          </cell>
          <cell r="AF84">
            <v>13117846.271</v>
          </cell>
        </row>
        <row r="85">
          <cell r="B85">
            <v>103</v>
          </cell>
          <cell r="C85" t="str">
            <v>042207124</v>
          </cell>
          <cell r="D85" t="str">
            <v>22.07.2022</v>
          </cell>
          <cell r="E85">
            <v>59</v>
          </cell>
          <cell r="F85">
            <v>59</v>
          </cell>
          <cell r="G85">
            <v>161000739</v>
          </cell>
          <cell r="H85" t="str">
            <v>21.07.2022</v>
          </cell>
          <cell r="I85" t="str">
            <v>PMCJ</v>
          </cell>
          <cell r="J85">
            <v>4059</v>
          </cell>
          <cell r="K85">
            <v>4077.18</v>
          </cell>
          <cell r="M85">
            <v>4059</v>
          </cell>
          <cell r="O85">
            <v>5073.75</v>
          </cell>
          <cell r="Q85">
            <v>4400124704</v>
          </cell>
          <cell r="R85">
            <v>5000563378</v>
          </cell>
          <cell r="S85">
            <v>5000563379</v>
          </cell>
          <cell r="T85">
            <v>4903004850</v>
          </cell>
          <cell r="U85">
            <v>4524095</v>
          </cell>
          <cell r="V85" t="str">
            <v>SECL</v>
          </cell>
          <cell r="W85" t="str">
            <v>G11</v>
          </cell>
          <cell r="X85">
            <v>0.8</v>
          </cell>
          <cell r="Y85">
            <v>1807.92</v>
          </cell>
          <cell r="Z85" t="str">
            <v>MAHAVIR</v>
          </cell>
          <cell r="AA85">
            <v>377.6</v>
          </cell>
          <cell r="AB85">
            <v>89.68</v>
          </cell>
          <cell r="AC85">
            <v>9172934.0999999996</v>
          </cell>
          <cell r="AD85">
            <v>1915848</v>
          </cell>
          <cell r="AE85">
            <v>364011.12000000005</v>
          </cell>
          <cell r="AF85">
            <v>15976888.219999999</v>
          </cell>
        </row>
        <row r="86">
          <cell r="B86">
            <v>105</v>
          </cell>
          <cell r="C86" t="str">
            <v>042207127</v>
          </cell>
          <cell r="D86" t="str">
            <v>23.07.2022</v>
          </cell>
          <cell r="E86">
            <v>59</v>
          </cell>
          <cell r="F86">
            <v>59</v>
          </cell>
          <cell r="G86">
            <v>141000084</v>
          </cell>
          <cell r="H86" t="str">
            <v>21.07.2022</v>
          </cell>
          <cell r="I86" t="str">
            <v>PHEC</v>
          </cell>
          <cell r="J86">
            <v>4052.15</v>
          </cell>
          <cell r="K86">
            <v>4173.95</v>
          </cell>
          <cell r="M86">
            <v>4052.15</v>
          </cell>
          <cell r="O86">
            <v>5065.1875</v>
          </cell>
          <cell r="Q86">
            <v>4400125141</v>
          </cell>
          <cell r="R86">
            <v>5000564580</v>
          </cell>
          <cell r="S86">
            <v>5000564581</v>
          </cell>
          <cell r="T86">
            <v>4903010652</v>
          </cell>
          <cell r="U86">
            <v>3964068</v>
          </cell>
          <cell r="V86" t="str">
            <v>SECL</v>
          </cell>
          <cell r="W86" t="str">
            <v>G11</v>
          </cell>
          <cell r="X86">
            <v>0.8</v>
          </cell>
          <cell r="Y86">
            <v>1764.84</v>
          </cell>
          <cell r="Z86" t="str">
            <v>HIND</v>
          </cell>
          <cell r="AA86">
            <v>448.48</v>
          </cell>
          <cell r="AB86">
            <v>82.32</v>
          </cell>
          <cell r="AC86">
            <v>8939245.5075000003</v>
          </cell>
          <cell r="AD86">
            <v>2271635.29</v>
          </cell>
          <cell r="AE86">
            <v>333572.98799999995</v>
          </cell>
          <cell r="AF86">
            <v>15508521.785499999</v>
          </cell>
        </row>
        <row r="87">
          <cell r="B87">
            <v>106</v>
          </cell>
          <cell r="C87" t="str">
            <v>042207128</v>
          </cell>
          <cell r="D87" t="str">
            <v>23.07.2022</v>
          </cell>
          <cell r="E87">
            <v>59</v>
          </cell>
          <cell r="F87">
            <v>59</v>
          </cell>
          <cell r="G87">
            <v>452000018</v>
          </cell>
          <cell r="H87" t="str">
            <v>22.07.2022</v>
          </cell>
          <cell r="I87" t="str">
            <v>WANI</v>
          </cell>
          <cell r="J87">
            <v>3622.01</v>
          </cell>
          <cell r="K87">
            <v>3628.45</v>
          </cell>
          <cell r="M87">
            <v>3622.01</v>
          </cell>
          <cell r="N87">
            <v>4527.5124999999998</v>
          </cell>
          <cell r="O87">
            <v>4024.4555555555557</v>
          </cell>
          <cell r="Q87">
            <v>4400125335</v>
          </cell>
          <cell r="R87">
            <v>5000565011</v>
          </cell>
          <cell r="S87">
            <v>5000565012</v>
          </cell>
          <cell r="T87">
            <v>4903010694</v>
          </cell>
          <cell r="U87">
            <v>2302427</v>
          </cell>
          <cell r="V87" t="str">
            <v>WCL</v>
          </cell>
          <cell r="W87" t="str">
            <v>G13</v>
          </cell>
          <cell r="X87">
            <v>0.8</v>
          </cell>
          <cell r="Y87">
            <v>2381.4699999999998</v>
          </cell>
          <cell r="Z87" t="str">
            <v>HIND</v>
          </cell>
          <cell r="AA87">
            <v>274.66000000000003</v>
          </cell>
          <cell r="AB87">
            <v>88.2</v>
          </cell>
          <cell r="AC87">
            <v>9584120.1718888879</v>
          </cell>
          <cell r="AD87">
            <v>1105356.962888889</v>
          </cell>
          <cell r="AE87">
            <v>319461.28200000001</v>
          </cell>
          <cell r="AF87">
            <v>13311365.416777777</v>
          </cell>
        </row>
        <row r="88">
          <cell r="B88">
            <v>107</v>
          </cell>
          <cell r="C88" t="str">
            <v>042207129</v>
          </cell>
          <cell r="D88" t="str">
            <v>23.07.2022</v>
          </cell>
          <cell r="E88">
            <v>58</v>
          </cell>
          <cell r="F88">
            <v>58</v>
          </cell>
          <cell r="G88">
            <v>452000005</v>
          </cell>
          <cell r="H88" t="str">
            <v>22.07.2022</v>
          </cell>
          <cell r="I88" t="str">
            <v>TAE</v>
          </cell>
          <cell r="J88">
            <v>3378.73</v>
          </cell>
          <cell r="K88">
            <v>3273.62</v>
          </cell>
          <cell r="M88">
            <v>3273.62</v>
          </cell>
          <cell r="N88">
            <v>4092.0249999999996</v>
          </cell>
          <cell r="O88">
            <v>3968.0242424242424</v>
          </cell>
          <cell r="Q88">
            <v>4400125659</v>
          </cell>
          <cell r="R88">
            <v>5000565631</v>
          </cell>
          <cell r="T88">
            <v>4903013228</v>
          </cell>
          <cell r="U88">
            <v>2290831</v>
          </cell>
          <cell r="V88" t="str">
            <v>WCL</v>
          </cell>
          <cell r="W88" t="str">
            <v>G13</v>
          </cell>
          <cell r="X88">
            <v>0.8</v>
          </cell>
          <cell r="Y88">
            <v>2381.4699999999998</v>
          </cell>
          <cell r="Z88" t="str">
            <v>HIND</v>
          </cell>
          <cell r="AA88">
            <v>274.66000000000003</v>
          </cell>
          <cell r="AB88">
            <v>88.2</v>
          </cell>
          <cell r="AC88">
            <v>9449730.6926060598</v>
          </cell>
          <cell r="AD88">
            <v>1089857.5384242425</v>
          </cell>
          <cell r="AE88">
            <v>288733.28399999999</v>
          </cell>
          <cell r="AF88">
            <v>13119152.515030302</v>
          </cell>
        </row>
        <row r="89">
          <cell r="B89">
            <v>108</v>
          </cell>
          <cell r="C89" t="str">
            <v>042207130</v>
          </cell>
          <cell r="D89" t="str">
            <v>23.07.2022</v>
          </cell>
          <cell r="E89">
            <v>59</v>
          </cell>
          <cell r="F89">
            <v>59</v>
          </cell>
          <cell r="G89">
            <v>161000128</v>
          </cell>
          <cell r="H89" t="str">
            <v>21.07.2022</v>
          </cell>
          <cell r="I89" t="str">
            <v>PGBB</v>
          </cell>
          <cell r="J89">
            <v>4054.43</v>
          </cell>
          <cell r="K89">
            <v>3869.2</v>
          </cell>
          <cell r="M89">
            <v>3869.2</v>
          </cell>
          <cell r="O89">
            <v>5648.4671532846705</v>
          </cell>
          <cell r="Q89" t="str">
            <v>DO OF MTPK</v>
          </cell>
          <cell r="T89">
            <v>4903014087</v>
          </cell>
          <cell r="U89">
            <v>5961191</v>
          </cell>
          <cell r="V89" t="str">
            <v>MCL</v>
          </cell>
          <cell r="W89" t="str">
            <v>G14</v>
          </cell>
          <cell r="X89">
            <v>0.68500000000000005</v>
          </cell>
          <cell r="Y89">
            <v>1556</v>
          </cell>
          <cell r="Z89" t="str">
            <v>ACB</v>
          </cell>
          <cell r="AA89">
            <v>454.3</v>
          </cell>
          <cell r="AB89">
            <v>53.347999999999999</v>
          </cell>
          <cell r="AC89">
            <v>8789014.8905109465</v>
          </cell>
          <cell r="AD89">
            <v>2566098.627737226</v>
          </cell>
          <cell r="AE89">
            <v>206414.08159999998</v>
          </cell>
          <cell r="AF89">
            <v>17522718.599848174</v>
          </cell>
        </row>
        <row r="90">
          <cell r="B90">
            <v>109</v>
          </cell>
          <cell r="C90" t="str">
            <v>042207132</v>
          </cell>
          <cell r="D90" t="str">
            <v>23.07.2022</v>
          </cell>
          <cell r="E90">
            <v>59</v>
          </cell>
          <cell r="F90">
            <v>59</v>
          </cell>
          <cell r="G90">
            <v>161000050</v>
          </cell>
          <cell r="H90" t="str">
            <v>21.07.2022</v>
          </cell>
          <cell r="I90" t="str">
            <v>PAHD</v>
          </cell>
          <cell r="J90">
            <v>3914.05</v>
          </cell>
          <cell r="K90">
            <v>3971.29</v>
          </cell>
          <cell r="L90">
            <v>3712.3</v>
          </cell>
          <cell r="M90">
            <v>3712.3</v>
          </cell>
          <cell r="O90">
            <v>5419.4160583941602</v>
          </cell>
          <cell r="Q90" t="str">
            <v>U/c from MTPK</v>
          </cell>
          <cell r="T90">
            <v>4903015435</v>
          </cell>
          <cell r="U90">
            <v>5171268</v>
          </cell>
          <cell r="V90" t="str">
            <v>MCL</v>
          </cell>
          <cell r="W90" t="str">
            <v>G14</v>
          </cell>
          <cell r="X90">
            <v>0.68500000000000005</v>
          </cell>
          <cell r="Y90">
            <v>1556</v>
          </cell>
          <cell r="Z90" t="str">
            <v>ACB</v>
          </cell>
          <cell r="AA90">
            <v>454.3</v>
          </cell>
          <cell r="AB90">
            <v>53.347999999999999</v>
          </cell>
          <cell r="AC90">
            <v>8432611.3868613131</v>
          </cell>
          <cell r="AD90">
            <v>2462040.7153284671</v>
          </cell>
          <cell r="AE90">
            <v>198043.78040000002</v>
          </cell>
          <cell r="AF90">
            <v>16263963.88258978</v>
          </cell>
        </row>
        <row r="91">
          <cell r="B91">
            <v>110</v>
          </cell>
          <cell r="C91" t="str">
            <v>042207133</v>
          </cell>
          <cell r="D91" t="str">
            <v>24.07.2022</v>
          </cell>
          <cell r="E91">
            <v>58</v>
          </cell>
          <cell r="F91">
            <v>58</v>
          </cell>
          <cell r="G91">
            <v>452000019</v>
          </cell>
          <cell r="H91" t="str">
            <v>22.07.2022</v>
          </cell>
          <cell r="I91" t="str">
            <v>WANI</v>
          </cell>
          <cell r="J91">
            <v>3826.2</v>
          </cell>
          <cell r="K91">
            <v>3779.92</v>
          </cell>
          <cell r="M91">
            <v>3779.92</v>
          </cell>
          <cell r="N91">
            <v>4199.9111111111115</v>
          </cell>
          <cell r="O91">
            <v>4199.9111111111115</v>
          </cell>
          <cell r="Q91">
            <v>4400125266</v>
          </cell>
          <cell r="R91" t="str">
            <v>RR MATCHED</v>
          </cell>
          <cell r="T91" t="str">
            <v>RAW COAL STOCK NOT AVAILABLE</v>
          </cell>
          <cell r="U91">
            <v>2320401</v>
          </cell>
          <cell r="V91" t="str">
            <v>WCL</v>
          </cell>
          <cell r="W91" t="str">
            <v>G10</v>
          </cell>
          <cell r="X91">
            <v>0.9</v>
          </cell>
          <cell r="Y91">
            <v>2689.99</v>
          </cell>
          <cell r="Z91" t="str">
            <v>HIND</v>
          </cell>
          <cell r="AA91">
            <v>274.66000000000003</v>
          </cell>
          <cell r="AB91">
            <v>88.2</v>
          </cell>
          <cell r="AC91">
            <v>11297718.889777778</v>
          </cell>
          <cell r="AD91">
            <v>1153547.5857777779</v>
          </cell>
          <cell r="AE91">
            <v>333388.94400000002</v>
          </cell>
          <cell r="AF91">
            <v>15105056.419555556</v>
          </cell>
        </row>
        <row r="92">
          <cell r="B92">
            <v>111</v>
          </cell>
          <cell r="C92" t="str">
            <v>042207134</v>
          </cell>
          <cell r="D92" t="str">
            <v>24.07.2022</v>
          </cell>
          <cell r="E92">
            <v>58</v>
          </cell>
          <cell r="F92">
            <v>58</v>
          </cell>
          <cell r="G92">
            <v>161000741</v>
          </cell>
          <cell r="H92" t="str">
            <v>22.07.2022</v>
          </cell>
          <cell r="I92" t="str">
            <v>PMCJ</v>
          </cell>
          <cell r="J92">
            <v>4007.75</v>
          </cell>
          <cell r="K92">
            <v>4075.41</v>
          </cell>
          <cell r="M92">
            <v>4007.75</v>
          </cell>
          <cell r="O92">
            <v>5009.6875</v>
          </cell>
          <cell r="Q92">
            <v>4400125132</v>
          </cell>
          <cell r="R92">
            <v>5000564585</v>
          </cell>
          <cell r="S92">
            <v>5000564586</v>
          </cell>
          <cell r="T92">
            <v>4903010653</v>
          </cell>
          <cell r="U92">
            <v>4502167</v>
          </cell>
          <cell r="V92" t="str">
            <v>SECL</v>
          </cell>
          <cell r="W92" t="str">
            <v>G11</v>
          </cell>
          <cell r="X92">
            <v>0.8</v>
          </cell>
          <cell r="Y92">
            <v>1807.92</v>
          </cell>
          <cell r="Z92" t="str">
            <v>MAHAVIR</v>
          </cell>
          <cell r="AA92">
            <v>377.6</v>
          </cell>
          <cell r="AB92">
            <v>89.68</v>
          </cell>
          <cell r="AC92">
            <v>9057114.2249999996</v>
          </cell>
          <cell r="AD92">
            <v>1891658</v>
          </cell>
          <cell r="AE92">
            <v>359415.02</v>
          </cell>
          <cell r="AF92">
            <v>15810354.244999999</v>
          </cell>
        </row>
        <row r="93">
          <cell r="B93">
            <v>113</v>
          </cell>
          <cell r="C93" t="str">
            <v>042207136</v>
          </cell>
          <cell r="D93" t="str">
            <v>24.07.2022</v>
          </cell>
          <cell r="E93">
            <v>59</v>
          </cell>
          <cell r="F93">
            <v>59</v>
          </cell>
          <cell r="G93">
            <v>161000859</v>
          </cell>
          <cell r="H93" t="str">
            <v>23.07.2022</v>
          </cell>
          <cell r="I93" t="str">
            <v>PHEC</v>
          </cell>
          <cell r="J93">
            <v>4066.25</v>
          </cell>
          <cell r="K93">
            <v>4052.51</v>
          </cell>
          <cell r="M93">
            <v>4052.51</v>
          </cell>
          <cell r="O93">
            <v>5065.6374999999998</v>
          </cell>
          <cell r="Q93">
            <v>4400125624</v>
          </cell>
          <cell r="R93">
            <v>5000565222</v>
          </cell>
          <cell r="T93">
            <v>4903011306</v>
          </cell>
          <cell r="U93">
            <v>3984681</v>
          </cell>
          <cell r="V93" t="str">
            <v>SECL</v>
          </cell>
          <cell r="W93" t="str">
            <v>G11</v>
          </cell>
          <cell r="X93">
            <v>0.8</v>
          </cell>
          <cell r="Y93">
            <v>1764.84</v>
          </cell>
          <cell r="Z93" t="str">
            <v>HIND</v>
          </cell>
          <cell r="AA93">
            <v>448.48</v>
          </cell>
          <cell r="AB93">
            <v>82.32</v>
          </cell>
          <cell r="AC93">
            <v>8940039.6854999997</v>
          </cell>
          <cell r="AD93">
            <v>2271837.1060000001</v>
          </cell>
          <cell r="AE93">
            <v>333602.62319999997</v>
          </cell>
          <cell r="AF93">
            <v>15530160.4147</v>
          </cell>
        </row>
        <row r="94">
          <cell r="B94">
            <v>114</v>
          </cell>
          <cell r="C94" t="str">
            <v>042207137</v>
          </cell>
          <cell r="D94" t="str">
            <v>24.07.2022</v>
          </cell>
          <cell r="E94">
            <v>58</v>
          </cell>
          <cell r="F94">
            <v>58</v>
          </cell>
          <cell r="G94">
            <v>161000129</v>
          </cell>
          <cell r="H94" t="str">
            <v>22.07.2022</v>
          </cell>
          <cell r="I94" t="str">
            <v>PGBB</v>
          </cell>
          <cell r="J94">
            <v>4009.8</v>
          </cell>
          <cell r="K94">
            <v>3841.2</v>
          </cell>
          <cell r="M94">
            <v>3841.2</v>
          </cell>
          <cell r="O94">
            <v>5607.5912408759114</v>
          </cell>
          <cell r="Q94" t="str">
            <v>DO OF MTPK</v>
          </cell>
          <cell r="T94">
            <v>4903014089</v>
          </cell>
          <cell r="U94">
            <v>5894809</v>
          </cell>
          <cell r="V94" t="str">
            <v>MCL</v>
          </cell>
          <cell r="W94" t="str">
            <v>G14</v>
          </cell>
          <cell r="X94">
            <v>0.68500000000000005</v>
          </cell>
          <cell r="Y94">
            <v>1556</v>
          </cell>
          <cell r="Z94" t="str">
            <v>ACB</v>
          </cell>
          <cell r="AA94">
            <v>454.3</v>
          </cell>
          <cell r="AB94">
            <v>53.347999999999999</v>
          </cell>
          <cell r="AC94">
            <v>8725411.9708029181</v>
          </cell>
          <cell r="AD94">
            <v>2547528.7007299266</v>
          </cell>
          <cell r="AE94">
            <v>204920.3376</v>
          </cell>
          <cell r="AF94">
            <v>17372670.009132847</v>
          </cell>
        </row>
        <row r="95">
          <cell r="B95">
            <v>115</v>
          </cell>
          <cell r="C95" t="str">
            <v>042207138</v>
          </cell>
          <cell r="D95" t="str">
            <v>25.07.2022</v>
          </cell>
          <cell r="E95">
            <v>57</v>
          </cell>
          <cell r="F95">
            <v>57</v>
          </cell>
          <cell r="G95">
            <v>161000860</v>
          </cell>
          <cell r="H95" t="str">
            <v>23.07.2022</v>
          </cell>
          <cell r="I95" t="str">
            <v>PHEC</v>
          </cell>
          <cell r="J95">
            <v>3827.14</v>
          </cell>
          <cell r="K95">
            <v>3986.31</v>
          </cell>
          <cell r="M95">
            <v>3827.14</v>
          </cell>
          <cell r="O95">
            <v>4783.9249999999993</v>
          </cell>
          <cell r="Q95">
            <v>4400125625</v>
          </cell>
          <cell r="R95">
            <v>5000565223</v>
          </cell>
          <cell r="S95">
            <v>5000565224</v>
          </cell>
          <cell r="T95">
            <v>4903011307</v>
          </cell>
          <cell r="U95">
            <v>3774469</v>
          </cell>
          <cell r="V95" t="str">
            <v>SECL</v>
          </cell>
          <cell r="W95" t="str">
            <v>G11</v>
          </cell>
          <cell r="X95">
            <v>0.8</v>
          </cell>
          <cell r="Y95">
            <v>1764.84</v>
          </cell>
          <cell r="Z95" t="str">
            <v>HIND</v>
          </cell>
          <cell r="AA95">
            <v>448.48</v>
          </cell>
          <cell r="AB95">
            <v>82.32</v>
          </cell>
          <cell r="AC95">
            <v>8442862.1969999988</v>
          </cell>
          <cell r="AD95">
            <v>2145494.6839999999</v>
          </cell>
          <cell r="AE95">
            <v>315050.16479999997</v>
          </cell>
          <cell r="AF95">
            <v>14677876.045799999</v>
          </cell>
        </row>
        <row r="96">
          <cell r="B96">
            <v>119</v>
          </cell>
          <cell r="C96" t="str">
            <v>042207142</v>
          </cell>
          <cell r="D96" t="str">
            <v>26.07.2022</v>
          </cell>
          <cell r="E96">
            <v>59</v>
          </cell>
          <cell r="F96">
            <v>59</v>
          </cell>
          <cell r="G96">
            <v>462000488</v>
          </cell>
          <cell r="H96" t="str">
            <v>25.07.2022</v>
          </cell>
          <cell r="I96" t="str">
            <v>WANI</v>
          </cell>
          <cell r="J96">
            <v>4016.54</v>
          </cell>
          <cell r="K96">
            <v>3830.67</v>
          </cell>
          <cell r="M96">
            <v>3830.67</v>
          </cell>
          <cell r="N96">
            <v>4256.3</v>
          </cell>
          <cell r="O96">
            <v>4256.3</v>
          </cell>
          <cell r="Q96">
            <v>4400125205</v>
          </cell>
          <cell r="R96" t="str">
            <v>RR MATCHED</v>
          </cell>
          <cell r="T96" t="str">
            <v>RAW COAL STOCK NOT AVAILABLE</v>
          </cell>
          <cell r="U96">
            <v>2376751</v>
          </cell>
          <cell r="V96" t="str">
            <v>WCL</v>
          </cell>
          <cell r="W96" t="str">
            <v>G10</v>
          </cell>
          <cell r="X96">
            <v>0.9</v>
          </cell>
          <cell r="Y96">
            <v>2689.99</v>
          </cell>
          <cell r="Z96" t="str">
            <v>HIND</v>
          </cell>
          <cell r="AA96">
            <v>274.66000000000003</v>
          </cell>
          <cell r="AB96">
            <v>88.2</v>
          </cell>
          <cell r="AC96">
            <v>11449404.436999999</v>
          </cell>
          <cell r="AD96">
            <v>1169035.3580000002</v>
          </cell>
          <cell r="AE96">
            <v>337865.09400000004</v>
          </cell>
          <cell r="AF96">
            <v>15333055.889</v>
          </cell>
        </row>
        <row r="97">
          <cell r="B97">
            <v>120</v>
          </cell>
          <cell r="C97" t="str">
            <v>042207143</v>
          </cell>
          <cell r="D97" t="str">
            <v>26.07.2022</v>
          </cell>
          <cell r="E97">
            <v>59</v>
          </cell>
          <cell r="F97">
            <v>59</v>
          </cell>
          <cell r="G97">
            <v>161000743</v>
          </cell>
          <cell r="H97" t="str">
            <v>24.07.2022</v>
          </cell>
          <cell r="I97" t="str">
            <v>PMCJ</v>
          </cell>
          <cell r="J97">
            <v>3965.95</v>
          </cell>
          <cell r="K97">
            <v>3927.56</v>
          </cell>
          <cell r="M97">
            <v>3927.56</v>
          </cell>
          <cell r="O97">
            <v>4909.45</v>
          </cell>
          <cell r="Q97">
            <v>4400124705</v>
          </cell>
          <cell r="R97">
            <v>5000563384</v>
          </cell>
          <cell r="T97">
            <v>4903004853</v>
          </cell>
          <cell r="U97">
            <v>4508369</v>
          </cell>
          <cell r="V97" t="str">
            <v>SECL</v>
          </cell>
          <cell r="W97" t="str">
            <v>G11</v>
          </cell>
          <cell r="X97">
            <v>0.8</v>
          </cell>
          <cell r="Y97">
            <v>1807.92</v>
          </cell>
          <cell r="Z97" t="str">
            <v>MAHAVIR</v>
          </cell>
          <cell r="AA97">
            <v>377.6</v>
          </cell>
          <cell r="AB97">
            <v>89.68</v>
          </cell>
          <cell r="AC97">
            <v>8875892.8440000005</v>
          </cell>
          <cell r="AD97">
            <v>1853808.32</v>
          </cell>
          <cell r="AE97">
            <v>352223.5808</v>
          </cell>
          <cell r="AF97">
            <v>15590293.744800001</v>
          </cell>
        </row>
        <row r="98">
          <cell r="B98">
            <v>121</v>
          </cell>
          <cell r="C98" t="str">
            <v>042207144</v>
          </cell>
          <cell r="D98" t="str">
            <v>26.07.2022</v>
          </cell>
          <cell r="E98">
            <v>59</v>
          </cell>
          <cell r="F98">
            <v>59</v>
          </cell>
          <cell r="G98">
            <v>141000085</v>
          </cell>
          <cell r="H98" t="str">
            <v>24.07.2022</v>
          </cell>
          <cell r="I98" t="str">
            <v>PHEC</v>
          </cell>
          <cell r="J98">
            <v>4028.2</v>
          </cell>
          <cell r="K98">
            <v>4158.25</v>
          </cell>
          <cell r="M98">
            <v>4028.2</v>
          </cell>
          <cell r="O98">
            <v>5035.2499999999991</v>
          </cell>
          <cell r="Q98">
            <v>4400125626</v>
          </cell>
          <cell r="R98">
            <v>5000565225</v>
          </cell>
          <cell r="S98">
            <v>5000565226</v>
          </cell>
          <cell r="T98">
            <v>4903011308</v>
          </cell>
          <cell r="U98">
            <v>3958234</v>
          </cell>
          <cell r="V98" t="str">
            <v>SECL</v>
          </cell>
          <cell r="W98" t="str">
            <v>G11</v>
          </cell>
          <cell r="X98">
            <v>0.8</v>
          </cell>
          <cell r="Y98">
            <v>1764.84</v>
          </cell>
          <cell r="Z98" t="str">
            <v>HIND</v>
          </cell>
          <cell r="AA98">
            <v>448.48</v>
          </cell>
          <cell r="AB98">
            <v>82.32</v>
          </cell>
          <cell r="AC98">
            <v>8886410.6099999975</v>
          </cell>
          <cell r="AD98">
            <v>2258208.9199999995</v>
          </cell>
          <cell r="AE98">
            <v>331601.42399999994</v>
          </cell>
          <cell r="AF98">
            <v>15434454.953999998</v>
          </cell>
        </row>
        <row r="99">
          <cell r="B99">
            <v>124</v>
          </cell>
          <cell r="C99" t="str">
            <v>042207147</v>
          </cell>
          <cell r="D99" t="str">
            <v>27.07.2022</v>
          </cell>
          <cell r="E99">
            <v>56</v>
          </cell>
          <cell r="F99">
            <v>56</v>
          </cell>
          <cell r="G99">
            <v>452000020</v>
          </cell>
          <cell r="H99" t="str">
            <v>26.07.2022</v>
          </cell>
          <cell r="I99" t="str">
            <v>WANI</v>
          </cell>
          <cell r="J99">
            <v>3775.74</v>
          </cell>
          <cell r="K99">
            <v>3642.7</v>
          </cell>
          <cell r="M99">
            <v>3642.7</v>
          </cell>
          <cell r="N99">
            <v>4553.3749999999991</v>
          </cell>
          <cell r="O99">
            <v>4047.4444444444443</v>
          </cell>
          <cell r="Q99">
            <v>4400125336</v>
          </cell>
          <cell r="R99" t="str">
            <v>RR MATCHED</v>
          </cell>
          <cell r="T99" t="str">
            <v>RAW COAL STOCK NOT AVAILABLE</v>
          </cell>
          <cell r="U99">
            <v>2214628</v>
          </cell>
          <cell r="V99" t="str">
            <v>WCL</v>
          </cell>
          <cell r="W99" t="str">
            <v>G13</v>
          </cell>
          <cell r="X99">
            <v>0.8</v>
          </cell>
          <cell r="Y99">
            <v>2381.4699999999998</v>
          </cell>
          <cell r="Z99" t="str">
            <v>HIND</v>
          </cell>
          <cell r="AA99">
            <v>274.66000000000003</v>
          </cell>
          <cell r="AB99">
            <v>88.2</v>
          </cell>
          <cell r="AC99">
            <v>9638867.5211111102</v>
          </cell>
          <cell r="AD99">
            <v>1111671.0911111112</v>
          </cell>
          <cell r="AE99">
            <v>321286.14</v>
          </cell>
          <cell r="AF99">
            <v>13286452.752222221</v>
          </cell>
        </row>
        <row r="100">
          <cell r="B100">
            <v>125</v>
          </cell>
          <cell r="C100" t="str">
            <v>042207148</v>
          </cell>
          <cell r="D100" t="str">
            <v>27.07.2022</v>
          </cell>
          <cell r="E100">
            <v>51</v>
          </cell>
          <cell r="F100">
            <v>51</v>
          </cell>
          <cell r="G100">
            <v>161000053</v>
          </cell>
          <cell r="H100" t="str">
            <v>25.07.2022</v>
          </cell>
          <cell r="I100" t="str">
            <v>PAHD</v>
          </cell>
          <cell r="J100">
            <v>3405.07</v>
          </cell>
          <cell r="K100">
            <v>3280.29</v>
          </cell>
          <cell r="M100">
            <v>3280.29</v>
          </cell>
          <cell r="O100">
            <v>4788.7445255474449</v>
          </cell>
          <cell r="Q100" t="str">
            <v>U/c from MTPK</v>
          </cell>
          <cell r="T100">
            <v>4903014101</v>
          </cell>
          <cell r="U100">
            <v>4478087</v>
          </cell>
          <cell r="V100" t="str">
            <v>MCL</v>
          </cell>
          <cell r="W100" t="str">
            <v>G14</v>
          </cell>
          <cell r="X100">
            <v>0.68500000000000005</v>
          </cell>
          <cell r="Y100">
            <v>1556</v>
          </cell>
          <cell r="Z100" t="str">
            <v>ACB</v>
          </cell>
          <cell r="AA100">
            <v>454.3</v>
          </cell>
          <cell r="AB100">
            <v>53.347999999999999</v>
          </cell>
          <cell r="AC100">
            <v>7451286.4817518247</v>
          </cell>
          <cell r="AD100">
            <v>2175526.6379562044</v>
          </cell>
          <cell r="AE100">
            <v>174996.91091999999</v>
          </cell>
          <cell r="AF100">
            <v>14279897.030628029</v>
          </cell>
        </row>
        <row r="101">
          <cell r="B101">
            <v>128</v>
          </cell>
          <cell r="C101" t="str">
            <v>042207155</v>
          </cell>
          <cell r="D101" t="str">
            <v>28.07.2022</v>
          </cell>
          <cell r="E101">
            <v>55</v>
          </cell>
          <cell r="F101">
            <v>55</v>
          </cell>
          <cell r="G101">
            <v>452000021</v>
          </cell>
          <cell r="H101" t="str">
            <v>27.07.2022</v>
          </cell>
          <cell r="I101" t="str">
            <v>WANI</v>
          </cell>
          <cell r="J101">
            <v>3798.4</v>
          </cell>
          <cell r="K101">
            <v>3701.5</v>
          </cell>
          <cell r="L101">
            <v>3546.29</v>
          </cell>
          <cell r="M101">
            <v>3701.5</v>
          </cell>
          <cell r="N101">
            <v>4626.875</v>
          </cell>
          <cell r="O101">
            <v>4112.7777777777774</v>
          </cell>
          <cell r="Q101">
            <v>4400125337</v>
          </cell>
          <cell r="R101" t="str">
            <v>RR NOT MATCHED</v>
          </cell>
          <cell r="T101" t="str">
            <v>RAW COAL STOCK NOT AVAILABLE</v>
          </cell>
          <cell r="U101">
            <v>2254420</v>
          </cell>
          <cell r="V101" t="str">
            <v>WCL</v>
          </cell>
          <cell r="W101" t="str">
            <v>G13</v>
          </cell>
          <cell r="X101">
            <v>0.8</v>
          </cell>
          <cell r="Y101">
            <v>2381.4699999999998</v>
          </cell>
          <cell r="Z101" t="str">
            <v>HIND</v>
          </cell>
          <cell r="AA101">
            <v>274.66000000000003</v>
          </cell>
          <cell r="AB101">
            <v>88.2</v>
          </cell>
          <cell r="AC101">
            <v>9794456.8944444433</v>
          </cell>
          <cell r="AD101">
            <v>1129615.5444444444</v>
          </cell>
          <cell r="AE101">
            <v>326472.3</v>
          </cell>
          <cell r="AF101">
            <v>13504964.738888888</v>
          </cell>
        </row>
        <row r="102">
          <cell r="B102">
            <v>129</v>
          </cell>
          <cell r="C102" t="str">
            <v>042207156</v>
          </cell>
          <cell r="D102" t="str">
            <v>28.07.2022</v>
          </cell>
          <cell r="E102">
            <v>58</v>
          </cell>
          <cell r="F102">
            <v>58</v>
          </cell>
          <cell r="G102">
            <v>161000745</v>
          </cell>
          <cell r="H102" t="str">
            <v>26.07.2022</v>
          </cell>
          <cell r="I102" t="str">
            <v>PMCJ</v>
          </cell>
          <cell r="J102">
            <v>3995.4</v>
          </cell>
          <cell r="K102">
            <v>3794.73</v>
          </cell>
          <cell r="M102">
            <v>3794.73</v>
          </cell>
          <cell r="O102">
            <v>4743.4124999999995</v>
          </cell>
          <cell r="Q102">
            <v>4400124708</v>
          </cell>
          <cell r="R102">
            <v>5000563385</v>
          </cell>
          <cell r="T102">
            <v>4903004854</v>
          </cell>
          <cell r="U102">
            <v>4445245</v>
          </cell>
          <cell r="V102" t="str">
            <v>SECL</v>
          </cell>
          <cell r="W102" t="str">
            <v>G11</v>
          </cell>
          <cell r="X102">
            <v>0.8</v>
          </cell>
          <cell r="Y102">
            <v>1807.92</v>
          </cell>
          <cell r="Z102" t="str">
            <v>MAHAVIR</v>
          </cell>
          <cell r="AA102">
            <v>377.6</v>
          </cell>
          <cell r="AB102">
            <v>89.68</v>
          </cell>
          <cell r="AC102">
            <v>8575710.3269999996</v>
          </cell>
          <cell r="AD102">
            <v>1791112.5599999998</v>
          </cell>
          <cell r="AE102">
            <v>340311.38640000002</v>
          </cell>
          <cell r="AF102">
            <v>15152379.273399999</v>
          </cell>
        </row>
        <row r="103">
          <cell r="B103">
            <v>131</v>
          </cell>
          <cell r="C103" t="str">
            <v>042207158</v>
          </cell>
          <cell r="D103" t="str">
            <v>28.07.2022</v>
          </cell>
          <cell r="E103">
            <v>57</v>
          </cell>
          <cell r="F103">
            <v>57</v>
          </cell>
          <cell r="G103">
            <v>462000156</v>
          </cell>
          <cell r="H103" t="str">
            <v>27.07.2022</v>
          </cell>
          <cell r="I103" t="str">
            <v>TAE</v>
          </cell>
          <cell r="J103">
            <v>3652.6</v>
          </cell>
          <cell r="K103">
            <v>3551.81</v>
          </cell>
          <cell r="M103">
            <v>3551.81</v>
          </cell>
          <cell r="N103">
            <v>4439.7624999999998</v>
          </cell>
          <cell r="O103">
            <v>4305.2242424242422</v>
          </cell>
          <cell r="Q103">
            <v>4400125622</v>
          </cell>
          <cell r="R103">
            <v>5000565204</v>
          </cell>
          <cell r="T103">
            <v>4903011128</v>
          </cell>
          <cell r="U103">
            <v>2289297</v>
          </cell>
          <cell r="V103" t="str">
            <v>WCL</v>
          </cell>
          <cell r="W103" t="str">
            <v>G13</v>
          </cell>
          <cell r="X103">
            <v>0.8</v>
          </cell>
          <cell r="Y103">
            <v>2381.4699999999998</v>
          </cell>
          <cell r="Z103" t="str">
            <v>HIND</v>
          </cell>
          <cell r="AA103">
            <v>274.66000000000003</v>
          </cell>
          <cell r="AB103">
            <v>88.2</v>
          </cell>
          <cell r="AC103">
            <v>10252762.376606058</v>
          </cell>
          <cell r="AD103">
            <v>1182472.8904242425</v>
          </cell>
          <cell r="AE103">
            <v>313269.64199999999</v>
          </cell>
          <cell r="AF103">
            <v>14037801.9090303</v>
          </cell>
        </row>
        <row r="104">
          <cell r="B104">
            <v>132</v>
          </cell>
          <cell r="C104" t="str">
            <v>042207159</v>
          </cell>
          <cell r="D104" t="str">
            <v>28.07.2022</v>
          </cell>
          <cell r="E104">
            <v>58</v>
          </cell>
          <cell r="F104">
            <v>58</v>
          </cell>
          <cell r="G104">
            <v>161000054</v>
          </cell>
          <cell r="H104" t="str">
            <v>27.07.2022</v>
          </cell>
          <cell r="I104" t="str">
            <v>PAHD</v>
          </cell>
          <cell r="J104">
            <v>4036.6</v>
          </cell>
          <cell r="K104">
            <v>4330.9399999999996</v>
          </cell>
          <cell r="M104">
            <v>4036.6</v>
          </cell>
          <cell r="O104">
            <v>5892.8467153284664</v>
          </cell>
          <cell r="Q104" t="str">
            <v>U/c from MTPK</v>
          </cell>
          <cell r="T104">
            <v>4903014102</v>
          </cell>
          <cell r="U104">
            <v>5307796</v>
          </cell>
          <cell r="V104" t="str">
            <v>MCL</v>
          </cell>
          <cell r="W104" t="str">
            <v>G14</v>
          </cell>
          <cell r="X104">
            <v>0.68500000000000005</v>
          </cell>
          <cell r="Y104">
            <v>1556</v>
          </cell>
          <cell r="Z104" t="str">
            <v>ACB</v>
          </cell>
          <cell r="AA104">
            <v>454.3</v>
          </cell>
          <cell r="AB104">
            <v>53.347999999999999</v>
          </cell>
          <cell r="AC104">
            <v>9169269.4890510943</v>
          </cell>
          <cell r="AD104">
            <v>2677120.2627737224</v>
          </cell>
          <cell r="AE104">
            <v>215344.5368</v>
          </cell>
          <cell r="AF104">
            <v>17369530.288624816</v>
          </cell>
        </row>
        <row r="105">
          <cell r="B105">
            <v>133</v>
          </cell>
          <cell r="C105" t="str">
            <v>042207161</v>
          </cell>
          <cell r="D105" t="str">
            <v>28.07.2022</v>
          </cell>
          <cell r="E105">
            <v>59</v>
          </cell>
          <cell r="F105">
            <v>59</v>
          </cell>
          <cell r="G105">
            <v>161000746</v>
          </cell>
          <cell r="H105" t="str">
            <v>27.07.2022</v>
          </cell>
          <cell r="I105" t="str">
            <v>PMCJ</v>
          </cell>
          <cell r="J105">
            <v>4129.8500000000004</v>
          </cell>
          <cell r="K105">
            <v>4159.13</v>
          </cell>
          <cell r="M105">
            <v>4129.8500000000004</v>
          </cell>
          <cell r="O105">
            <v>5162.3125</v>
          </cell>
          <cell r="Q105">
            <v>4400124712</v>
          </cell>
          <cell r="R105">
            <v>5000563380</v>
          </cell>
          <cell r="S105">
            <v>5000563381</v>
          </cell>
          <cell r="T105">
            <v>4903004851</v>
          </cell>
          <cell r="U105">
            <v>4652557</v>
          </cell>
          <cell r="V105" t="str">
            <v>SECL</v>
          </cell>
          <cell r="W105" t="str">
            <v>G11</v>
          </cell>
          <cell r="X105">
            <v>0.8</v>
          </cell>
          <cell r="Y105">
            <v>1807.92</v>
          </cell>
          <cell r="Z105" t="str">
            <v>MAHAVIR</v>
          </cell>
          <cell r="AA105">
            <v>377.6</v>
          </cell>
          <cell r="AB105">
            <v>89.68</v>
          </cell>
          <cell r="AC105">
            <v>9333048.0150000006</v>
          </cell>
          <cell r="AD105">
            <v>1949289.2000000002</v>
          </cell>
          <cell r="AE105">
            <v>370364.94800000003</v>
          </cell>
          <cell r="AF105">
            <v>16305259.163000001</v>
          </cell>
        </row>
        <row r="106">
          <cell r="B106">
            <v>134</v>
          </cell>
          <cell r="C106" t="str">
            <v>042207162</v>
          </cell>
          <cell r="D106" t="str">
            <v>29.07.2022</v>
          </cell>
          <cell r="E106">
            <v>59</v>
          </cell>
          <cell r="F106">
            <v>59</v>
          </cell>
          <cell r="G106">
            <v>452000022</v>
          </cell>
          <cell r="H106" t="str">
            <v>28.07.2022</v>
          </cell>
          <cell r="I106" t="str">
            <v>WANI</v>
          </cell>
          <cell r="J106">
            <v>3923.76</v>
          </cell>
          <cell r="K106">
            <v>3695.64</v>
          </cell>
          <cell r="M106">
            <v>3695.64</v>
          </cell>
          <cell r="N106">
            <v>4619.5499999999993</v>
          </cell>
          <cell r="O106">
            <v>4106.2666666666664</v>
          </cell>
          <cell r="Q106">
            <v>4400125338</v>
          </cell>
          <cell r="R106" t="str">
            <v>RR MATCHED</v>
          </cell>
          <cell r="T106" t="str">
            <v>RAW COAL STOCK NOT AVAILABLE</v>
          </cell>
          <cell r="U106">
            <v>2344931</v>
          </cell>
          <cell r="V106" t="str">
            <v>WCL</v>
          </cell>
          <cell r="W106" t="str">
            <v>G13</v>
          </cell>
          <cell r="X106">
            <v>0.8</v>
          </cell>
          <cell r="Y106">
            <v>2381.4699999999998</v>
          </cell>
          <cell r="Z106" t="str">
            <v>HIND</v>
          </cell>
          <cell r="AA106">
            <v>274.66000000000003</v>
          </cell>
          <cell r="AB106">
            <v>88.2</v>
          </cell>
          <cell r="AC106">
            <v>9778950.8786666654</v>
          </cell>
          <cell r="AD106">
            <v>1127827.2026666666</v>
          </cell>
          <cell r="AE106">
            <v>325955.44799999997</v>
          </cell>
          <cell r="AF106">
            <v>13577664.529333333</v>
          </cell>
        </row>
        <row r="107">
          <cell r="B107">
            <v>136</v>
          </cell>
          <cell r="C107" t="str">
            <v>042207165</v>
          </cell>
          <cell r="D107" t="str">
            <v>29.07.2022</v>
          </cell>
          <cell r="E107">
            <v>57</v>
          </cell>
          <cell r="F107">
            <v>57</v>
          </cell>
          <cell r="G107">
            <v>161000861</v>
          </cell>
          <cell r="H107" t="str">
            <v>28.07.2022</v>
          </cell>
          <cell r="I107" t="str">
            <v>PHEC</v>
          </cell>
          <cell r="J107">
            <v>3872.6</v>
          </cell>
          <cell r="K107">
            <v>3922.96</v>
          </cell>
          <cell r="M107">
            <v>3872.6</v>
          </cell>
          <cell r="O107">
            <v>4840.75</v>
          </cell>
          <cell r="Q107">
            <v>4400125641</v>
          </cell>
          <cell r="R107">
            <v>5000565227</v>
          </cell>
          <cell r="S107">
            <v>5000565228</v>
          </cell>
          <cell r="T107">
            <v>4903011309</v>
          </cell>
          <cell r="U107">
            <v>3824056</v>
          </cell>
          <cell r="V107" t="str">
            <v>SECL</v>
          </cell>
          <cell r="W107" t="str">
            <v>G11</v>
          </cell>
          <cell r="X107">
            <v>0.8</v>
          </cell>
          <cell r="Y107">
            <v>1764.84</v>
          </cell>
          <cell r="Z107" t="str">
            <v>HIND</v>
          </cell>
          <cell r="AA107">
            <v>448.48</v>
          </cell>
          <cell r="AB107">
            <v>82.32</v>
          </cell>
          <cell r="AC107">
            <v>8543149.2300000004</v>
          </cell>
          <cell r="AD107">
            <v>2170979.56</v>
          </cell>
          <cell r="AE107">
            <v>318792.43199999997</v>
          </cell>
          <cell r="AF107">
            <v>14856977.222000001</v>
          </cell>
        </row>
        <row r="108">
          <cell r="B108">
            <v>138</v>
          </cell>
          <cell r="C108" t="str">
            <v>042207167</v>
          </cell>
          <cell r="D108" t="str">
            <v>30.07.2022</v>
          </cell>
          <cell r="E108">
            <v>57</v>
          </cell>
          <cell r="F108">
            <v>57</v>
          </cell>
          <cell r="G108">
            <v>452000006</v>
          </cell>
          <cell r="H108" t="str">
            <v>29.07.2022</v>
          </cell>
          <cell r="I108" t="str">
            <v>TAE</v>
          </cell>
          <cell r="J108">
            <v>3933</v>
          </cell>
          <cell r="K108">
            <v>3441.89</v>
          </cell>
          <cell r="M108">
            <v>3441.89</v>
          </cell>
          <cell r="N108">
            <v>4302.3624999999993</v>
          </cell>
          <cell r="O108">
            <v>4171.9878787878788</v>
          </cell>
          <cell r="Q108">
            <v>4400125775</v>
          </cell>
          <cell r="R108">
            <v>5000565955</v>
          </cell>
          <cell r="T108">
            <v>4903014556</v>
          </cell>
          <cell r="U108">
            <v>2280394</v>
          </cell>
          <cell r="V108" t="str">
            <v>WCL</v>
          </cell>
          <cell r="W108" t="str">
            <v>G13</v>
          </cell>
          <cell r="X108">
            <v>0.8</v>
          </cell>
          <cell r="Y108">
            <v>2381.4699999999998</v>
          </cell>
          <cell r="Z108" t="str">
            <v>HIND</v>
          </cell>
          <cell r="AA108">
            <v>274.66000000000003</v>
          </cell>
          <cell r="AB108">
            <v>88.2</v>
          </cell>
          <cell r="AC108">
            <v>9935463.9736969694</v>
          </cell>
          <cell r="AD108">
            <v>1145878.1907878788</v>
          </cell>
          <cell r="AE108">
            <v>303574.69799999997</v>
          </cell>
          <cell r="AF108">
            <v>13665310.862484848</v>
          </cell>
        </row>
        <row r="109">
          <cell r="B109">
            <v>139</v>
          </cell>
          <cell r="C109" t="str">
            <v>042207168</v>
          </cell>
          <cell r="D109" t="str">
            <v>30.07.2022</v>
          </cell>
          <cell r="E109">
            <v>56</v>
          </cell>
          <cell r="F109">
            <v>56</v>
          </cell>
          <cell r="G109">
            <v>161000130</v>
          </cell>
          <cell r="H109" t="str">
            <v>28.07.2022</v>
          </cell>
          <cell r="I109" t="str">
            <v>PGBB</v>
          </cell>
          <cell r="J109">
            <v>3840.24</v>
          </cell>
          <cell r="K109">
            <v>3774.71</v>
          </cell>
          <cell r="M109">
            <v>3774.71</v>
          </cell>
          <cell r="O109">
            <v>5510.5255474452551</v>
          </cell>
          <cell r="Q109" t="str">
            <v>DO OF MTPK</v>
          </cell>
          <cell r="T109">
            <v>4903014103</v>
          </cell>
          <cell r="U109">
            <v>5642791</v>
          </cell>
          <cell r="V109" t="str">
            <v>MCL</v>
          </cell>
          <cell r="W109" t="str">
            <v>G14</v>
          </cell>
          <cell r="X109">
            <v>0.68500000000000005</v>
          </cell>
          <cell r="Y109">
            <v>1556</v>
          </cell>
          <cell r="Z109" t="str">
            <v>ACB</v>
          </cell>
          <cell r="AA109">
            <v>454.3</v>
          </cell>
          <cell r="AB109">
            <v>53.347999999999999</v>
          </cell>
          <cell r="AC109">
            <v>8574377.7518248167</v>
          </cell>
          <cell r="AD109">
            <v>2503431.7562043793</v>
          </cell>
          <cell r="AE109">
            <v>201373.22907999999</v>
          </cell>
          <cell r="AF109">
            <v>16921973.737109199</v>
          </cell>
        </row>
        <row r="110">
          <cell r="B110">
            <v>140</v>
          </cell>
          <cell r="C110" t="str">
            <v>042207169</v>
          </cell>
          <cell r="D110" t="str">
            <v>30.07.2022</v>
          </cell>
          <cell r="E110">
            <v>58</v>
          </cell>
          <cell r="F110">
            <v>58</v>
          </cell>
          <cell r="G110">
            <v>161000862</v>
          </cell>
          <cell r="H110" t="str">
            <v>29.07.2022</v>
          </cell>
          <cell r="I110" t="str">
            <v>PHEC</v>
          </cell>
          <cell r="J110">
            <v>3938.4</v>
          </cell>
          <cell r="K110">
            <v>3985.13</v>
          </cell>
          <cell r="M110">
            <v>3938.4</v>
          </cell>
          <cell r="O110">
            <v>4923</v>
          </cell>
          <cell r="Q110">
            <v>4400125642</v>
          </cell>
          <cell r="R110">
            <v>5000565229</v>
          </cell>
          <cell r="S110">
            <v>5000565260</v>
          </cell>
          <cell r="T110">
            <v>4903011420</v>
          </cell>
          <cell r="U110">
            <v>3891145</v>
          </cell>
          <cell r="V110" t="str">
            <v>SECL</v>
          </cell>
          <cell r="W110" t="str">
            <v>G11</v>
          </cell>
          <cell r="X110">
            <v>0.8</v>
          </cell>
          <cell r="Y110">
            <v>1764.84</v>
          </cell>
          <cell r="Z110" t="str">
            <v>HIND</v>
          </cell>
          <cell r="AA110">
            <v>448.48</v>
          </cell>
          <cell r="AB110">
            <v>82.32</v>
          </cell>
          <cell r="AC110">
            <v>8688307.3200000003</v>
          </cell>
          <cell r="AD110">
            <v>2207867.04</v>
          </cell>
          <cell r="AE110">
            <v>324209.08799999999</v>
          </cell>
          <cell r="AF110">
            <v>15111528.447999999</v>
          </cell>
        </row>
        <row r="111">
          <cell r="B111">
            <v>141</v>
          </cell>
          <cell r="C111" t="str">
            <v>042207171</v>
          </cell>
          <cell r="D111" t="str">
            <v>30.07.2022</v>
          </cell>
          <cell r="E111">
            <v>60</v>
          </cell>
          <cell r="F111">
            <v>60</v>
          </cell>
          <cell r="G111">
            <v>161000749</v>
          </cell>
          <cell r="H111" t="str">
            <v>29.07.2022</v>
          </cell>
          <cell r="I111" t="str">
            <v>PMCJ</v>
          </cell>
          <cell r="J111">
            <v>4058.75</v>
          </cell>
          <cell r="K111">
            <v>4039.2</v>
          </cell>
          <cell r="L111">
            <v>3737.9</v>
          </cell>
          <cell r="M111">
            <v>4039.2</v>
          </cell>
          <cell r="O111">
            <v>5048.9999999999991</v>
          </cell>
          <cell r="Q111">
            <v>4400125130</v>
          </cell>
          <cell r="R111">
            <v>5000565886</v>
          </cell>
          <cell r="T111">
            <v>4903014107</v>
          </cell>
          <cell r="U111">
            <v>4587218</v>
          </cell>
          <cell r="V111" t="str">
            <v>SECL</v>
          </cell>
          <cell r="W111" t="str">
            <v>G11</v>
          </cell>
          <cell r="X111">
            <v>0.8</v>
          </cell>
          <cell r="Y111">
            <v>1807.92</v>
          </cell>
          <cell r="Z111" t="str">
            <v>MAHAVIR</v>
          </cell>
          <cell r="AA111">
            <v>377.6</v>
          </cell>
          <cell r="AB111">
            <v>89.68</v>
          </cell>
          <cell r="AC111">
            <v>9128188.0799999982</v>
          </cell>
          <cell r="AD111">
            <v>1906502.3999999997</v>
          </cell>
          <cell r="AE111">
            <v>362235.45600000001</v>
          </cell>
          <cell r="AF111">
            <v>15984143.935999999</v>
          </cell>
        </row>
        <row r="112">
          <cell r="B112">
            <v>142</v>
          </cell>
          <cell r="C112" t="str">
            <v>042207172</v>
          </cell>
          <cell r="D112" t="str">
            <v>31.07.2022</v>
          </cell>
          <cell r="E112">
            <v>59</v>
          </cell>
          <cell r="F112">
            <v>59</v>
          </cell>
          <cell r="G112">
            <v>161000131</v>
          </cell>
          <cell r="H112" t="str">
            <v>29.07.2022</v>
          </cell>
          <cell r="I112" t="str">
            <v>PGBB</v>
          </cell>
          <cell r="J112">
            <v>4032.9</v>
          </cell>
          <cell r="K112">
            <v>3971.88</v>
          </cell>
          <cell r="L112">
            <v>3727.45</v>
          </cell>
          <cell r="M112">
            <v>3971.88</v>
          </cell>
          <cell r="O112">
            <v>5798.3649635036491</v>
          </cell>
          <cell r="Q112" t="str">
            <v>DO OF MTPK</v>
          </cell>
          <cell r="T112">
            <v>4903014105</v>
          </cell>
          <cell r="U112">
            <v>5928880</v>
          </cell>
          <cell r="V112" t="str">
            <v>MCL</v>
          </cell>
          <cell r="W112" t="str">
            <v>G14</v>
          </cell>
          <cell r="X112">
            <v>0.68500000000000005</v>
          </cell>
          <cell r="Y112">
            <v>1556</v>
          </cell>
          <cell r="Z112" t="str">
            <v>ACB</v>
          </cell>
          <cell r="AA112">
            <v>454.3</v>
          </cell>
          <cell r="AB112">
            <v>53.347999999999999</v>
          </cell>
          <cell r="AC112">
            <v>9022255.8832116779</v>
          </cell>
          <cell r="AD112">
            <v>2634197.2029197076</v>
          </cell>
          <cell r="AE112">
            <v>211891.85424000002</v>
          </cell>
          <cell r="AF112">
            <v>17797224.940371387</v>
          </cell>
        </row>
        <row r="113">
          <cell r="B113">
            <v>143</v>
          </cell>
          <cell r="C113" t="str">
            <v>042207173</v>
          </cell>
          <cell r="D113" t="str">
            <v>31.07.2022</v>
          </cell>
          <cell r="E113">
            <v>58</v>
          </cell>
          <cell r="F113">
            <v>58</v>
          </cell>
          <cell r="G113">
            <v>161000750</v>
          </cell>
          <cell r="H113" t="str">
            <v>30.07.2022</v>
          </cell>
          <cell r="I113" t="str">
            <v>PMCJ</v>
          </cell>
          <cell r="J113">
            <v>3898.29</v>
          </cell>
          <cell r="K113">
            <v>3709.89</v>
          </cell>
          <cell r="M113">
            <v>3709.89</v>
          </cell>
          <cell r="O113">
            <v>4637.3624999999993</v>
          </cell>
          <cell r="Q113">
            <v>4400125131</v>
          </cell>
          <cell r="R113">
            <v>5000564592</v>
          </cell>
          <cell r="T113">
            <v>4903010654</v>
          </cell>
          <cell r="U113">
            <v>4346462</v>
          </cell>
          <cell r="V113" t="str">
            <v>SECL</v>
          </cell>
          <cell r="W113" t="str">
            <v>G11</v>
          </cell>
          <cell r="X113">
            <v>0.8</v>
          </cell>
          <cell r="Y113">
            <v>1807.92</v>
          </cell>
          <cell r="Z113" t="str">
            <v>MAHAVIR</v>
          </cell>
          <cell r="AA113">
            <v>377.6</v>
          </cell>
          <cell r="AB113">
            <v>89.68</v>
          </cell>
          <cell r="AC113">
            <v>8383980.4109999994</v>
          </cell>
          <cell r="AD113">
            <v>1751068.0799999998</v>
          </cell>
          <cell r="AE113">
            <v>332702.93520000001</v>
          </cell>
          <cell r="AF113">
            <v>14814213.426199999</v>
          </cell>
        </row>
        <row r="114">
          <cell r="B114">
            <v>145</v>
          </cell>
          <cell r="C114" t="str">
            <v>042207175</v>
          </cell>
          <cell r="D114" t="str">
            <v>31.07.2022</v>
          </cell>
          <cell r="E114">
            <v>55</v>
          </cell>
          <cell r="F114">
            <v>55</v>
          </cell>
          <cell r="G114">
            <v>161000058</v>
          </cell>
          <cell r="H114" t="str">
            <v>29.07.2022</v>
          </cell>
          <cell r="I114" t="str">
            <v>PAHD</v>
          </cell>
          <cell r="J114">
            <v>3660.27</v>
          </cell>
          <cell r="K114">
            <v>3518.49</v>
          </cell>
          <cell r="M114">
            <v>3518.49</v>
          </cell>
          <cell r="O114">
            <v>5136.4817518248165</v>
          </cell>
          <cell r="Q114" t="str">
            <v>U/C FRM MTPK</v>
          </cell>
          <cell r="T114">
            <v>4903014104</v>
          </cell>
          <cell r="U114">
            <v>4944759</v>
          </cell>
          <cell r="V114" t="str">
            <v>MCL</v>
          </cell>
          <cell r="W114" t="str">
            <v>G14</v>
          </cell>
          <cell r="X114">
            <v>0.68500000000000005</v>
          </cell>
          <cell r="Y114">
            <v>1556</v>
          </cell>
          <cell r="Z114" t="str">
            <v>ACB</v>
          </cell>
          <cell r="AA114">
            <v>454.3</v>
          </cell>
          <cell r="AB114">
            <v>53.347999999999999</v>
          </cell>
          <cell r="AC114">
            <v>7992365.6058394145</v>
          </cell>
          <cell r="AD114">
            <v>2333503.6598540144</v>
          </cell>
          <cell r="AE114">
            <v>187704.40451999998</v>
          </cell>
          <cell r="AF114">
            <v>15458332.670213429</v>
          </cell>
        </row>
        <row r="115">
          <cell r="B115">
            <v>146</v>
          </cell>
          <cell r="C115" t="str">
            <v>042207176</v>
          </cell>
          <cell r="D115" t="str">
            <v>31.07.2022</v>
          </cell>
          <cell r="E115">
            <v>58</v>
          </cell>
          <cell r="F115">
            <v>58</v>
          </cell>
          <cell r="G115">
            <v>462000490</v>
          </cell>
          <cell r="H115" t="str">
            <v>30.07.2022</v>
          </cell>
          <cell r="I115" t="str">
            <v>WANI</v>
          </cell>
          <cell r="J115">
            <v>3817.6</v>
          </cell>
          <cell r="K115">
            <v>3761.8</v>
          </cell>
          <cell r="M115">
            <v>3761.8</v>
          </cell>
          <cell r="N115">
            <v>4179.7777777777783</v>
          </cell>
          <cell r="O115">
            <v>4179.7777777777783</v>
          </cell>
          <cell r="Q115">
            <v>4400125270</v>
          </cell>
          <cell r="R115" t="str">
            <v>RR MATCHED</v>
          </cell>
          <cell r="T115" t="str">
            <v>RAW COAL STOCK NOT AVAILABLE</v>
          </cell>
          <cell r="U115">
            <v>2320633</v>
          </cell>
          <cell r="V115" t="str">
            <v>WCL</v>
          </cell>
          <cell r="W115" t="str">
            <v>G10</v>
          </cell>
          <cell r="X115">
            <v>0.9</v>
          </cell>
          <cell r="Y115">
            <v>2689.99</v>
          </cell>
          <cell r="Z115" t="str">
            <v>HIND</v>
          </cell>
          <cell r="AA115">
            <v>274.66000000000003</v>
          </cell>
          <cell r="AB115">
            <v>88.2</v>
          </cell>
          <cell r="AC115">
            <v>11243560.424444444</v>
          </cell>
          <cell r="AD115">
            <v>1148017.7644444448</v>
          </cell>
          <cell r="AE115">
            <v>331790.76</v>
          </cell>
          <cell r="AF115">
            <v>15044001.948888889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60+210 MW JULY-22 P-I"/>
      <sheetName val="Sheet2"/>
      <sheetName val="Sheet3"/>
    </sheetNames>
    <sheetDataSet>
      <sheetData sheetId="0">
        <row r="5">
          <cell r="J5">
            <v>462000160</v>
          </cell>
          <cell r="K5" t="str">
            <v>29.06.2022</v>
          </cell>
          <cell r="L5">
            <v>4047.06</v>
          </cell>
          <cell r="M5">
            <v>4085.1</v>
          </cell>
          <cell r="N5">
            <v>4085.1</v>
          </cell>
          <cell r="O5">
            <v>14.69</v>
          </cell>
          <cell r="P5">
            <v>4344.0405350606825</v>
          </cell>
          <cell r="Q5">
            <v>4193.6843401407514</v>
          </cell>
          <cell r="R5">
            <v>4461.908410177829</v>
          </cell>
          <cell r="S5" t="str">
            <v>G10</v>
          </cell>
          <cell r="T5">
            <v>4225</v>
          </cell>
        </row>
        <row r="6">
          <cell r="J6">
            <v>462000144</v>
          </cell>
          <cell r="K6" t="str">
            <v>30.06.2022</v>
          </cell>
          <cell r="L6">
            <v>3865.99</v>
          </cell>
          <cell r="M6">
            <v>3788.6499999999996</v>
          </cell>
          <cell r="N6">
            <v>3788.6499999999996</v>
          </cell>
          <cell r="O6">
            <v>18.55</v>
          </cell>
          <cell r="P6">
            <v>4167.0486770429416</v>
          </cell>
          <cell r="Q6">
            <v>3924.336357295268</v>
          </cell>
          <cell r="R6">
            <v>4208.8345958433811</v>
          </cell>
          <cell r="S6" t="str">
            <v>G11</v>
          </cell>
          <cell r="T6">
            <v>4050</v>
          </cell>
        </row>
        <row r="7">
          <cell r="J7">
            <v>161009847</v>
          </cell>
          <cell r="K7" t="str">
            <v>29.06.2022</v>
          </cell>
          <cell r="L7">
            <v>3880.0299999999997</v>
          </cell>
          <cell r="M7">
            <v>4125.3600000000006</v>
          </cell>
          <cell r="N7">
            <v>4125.3600000000006</v>
          </cell>
          <cell r="O7">
            <v>14.74</v>
          </cell>
          <cell r="P7">
            <v>4406.3245966604982</v>
          </cell>
          <cell r="Q7">
            <v>4129.5971551958837</v>
          </cell>
          <cell r="R7">
            <v>4431.085738838281</v>
          </cell>
          <cell r="S7" t="str">
            <v>G10</v>
          </cell>
          <cell r="T7">
            <v>4150</v>
          </cell>
        </row>
        <row r="8">
          <cell r="J8">
            <v>262000512</v>
          </cell>
          <cell r="K8" t="str">
            <v>30.06.2022</v>
          </cell>
          <cell r="L8">
            <v>4005.37</v>
          </cell>
          <cell r="M8">
            <v>3903.0000000000005</v>
          </cell>
          <cell r="N8">
            <v>3903.0000000000005</v>
          </cell>
          <cell r="O8">
            <v>15.23</v>
          </cell>
          <cell r="P8">
            <v>4381.4940243673254</v>
          </cell>
          <cell r="Q8">
            <v>4161.9786890778414</v>
          </cell>
          <cell r="R8">
            <v>4470.9971486142404</v>
          </cell>
          <cell r="S8" t="str">
            <v>G10</v>
          </cell>
          <cell r="T8">
            <v>4150</v>
          </cell>
        </row>
        <row r="9">
          <cell r="J9">
            <v>161009849</v>
          </cell>
          <cell r="K9" t="str">
            <v>30.06.2022</v>
          </cell>
          <cell r="L9">
            <v>4069.9</v>
          </cell>
          <cell r="M9">
            <v>4000.6000000000004</v>
          </cell>
          <cell r="N9">
            <v>4000.6000000000004</v>
          </cell>
          <cell r="O9">
            <v>15.76</v>
          </cell>
          <cell r="P9">
            <v>4406.3245966604982</v>
          </cell>
          <cell r="Q9">
            <v>4129.5971551958837</v>
          </cell>
          <cell r="R9">
            <v>4431.085738838281</v>
          </cell>
          <cell r="S9" t="str">
            <v>G10</v>
          </cell>
          <cell r="T9">
            <v>4150</v>
          </cell>
        </row>
        <row r="10">
          <cell r="J10">
            <v>452000010</v>
          </cell>
          <cell r="K10" t="str">
            <v>01.07.2022</v>
          </cell>
          <cell r="L10">
            <v>4066.2900000000004</v>
          </cell>
          <cell r="M10">
            <v>4109.05</v>
          </cell>
          <cell r="N10">
            <v>4109.05</v>
          </cell>
          <cell r="O10">
            <v>15.65</v>
          </cell>
          <cell r="P10">
            <v>4344.0405350606825</v>
          </cell>
          <cell r="Q10">
            <v>4193.6843401407514</v>
          </cell>
          <cell r="R10">
            <v>4479.1647280753259</v>
          </cell>
          <cell r="S10" t="str">
            <v>G10</v>
          </cell>
          <cell r="T10">
            <v>4225</v>
          </cell>
        </row>
        <row r="11">
          <cell r="J11">
            <v>462000145</v>
          </cell>
          <cell r="K11" t="str">
            <v>02.07.2022</v>
          </cell>
          <cell r="L11">
            <v>3571.54</v>
          </cell>
          <cell r="M11">
            <v>3542.61</v>
          </cell>
          <cell r="N11">
            <v>3542.61</v>
          </cell>
          <cell r="O11">
            <v>15.77</v>
          </cell>
          <cell r="P11">
            <v>4167.0486770429416</v>
          </cell>
          <cell r="Q11">
            <v>3924.336357295268</v>
          </cell>
          <cell r="R11">
            <v>4208.8345958433811</v>
          </cell>
          <cell r="S11" t="str">
            <v>G11</v>
          </cell>
          <cell r="T11">
            <v>4050</v>
          </cell>
        </row>
        <row r="12">
          <cell r="J12">
            <v>161000840</v>
          </cell>
          <cell r="K12" t="str">
            <v>02.07.2022</v>
          </cell>
          <cell r="L12">
            <v>4029.6900000000005</v>
          </cell>
          <cell r="M12">
            <v>4099.2199999999993</v>
          </cell>
          <cell r="N12">
            <v>4099.2199999999993</v>
          </cell>
          <cell r="O12">
            <v>15.6</v>
          </cell>
          <cell r="P12">
            <v>4323.2622325543607</v>
          </cell>
          <cell r="Q12">
            <v>4091.3897018990115</v>
          </cell>
          <cell r="R12">
            <v>4396.0973478702535</v>
          </cell>
          <cell r="S12" t="str">
            <v>G10</v>
          </cell>
          <cell r="T12">
            <v>4150</v>
          </cell>
        </row>
        <row r="13">
          <cell r="J13">
            <v>452000004</v>
          </cell>
          <cell r="K13" t="str">
            <v>01.07.2022</v>
          </cell>
          <cell r="L13">
            <v>3817.13</v>
          </cell>
          <cell r="M13">
            <v>3784.0899999999997</v>
          </cell>
          <cell r="N13">
            <v>3784.0899999999997</v>
          </cell>
          <cell r="O13">
            <v>15.78</v>
          </cell>
          <cell r="P13">
            <v>4159</v>
          </cell>
          <cell r="Q13">
            <v>3901.8712264676396</v>
          </cell>
          <cell r="R13">
            <v>4208.8345958433811</v>
          </cell>
          <cell r="S13" t="str">
            <v>G11</v>
          </cell>
          <cell r="T13">
            <v>4050</v>
          </cell>
        </row>
        <row r="14">
          <cell r="J14">
            <v>452000015</v>
          </cell>
          <cell r="K14" t="str">
            <v>02.07.2022</v>
          </cell>
          <cell r="L14">
            <v>3552.2</v>
          </cell>
          <cell r="M14">
            <v>3597.9399999999996</v>
          </cell>
          <cell r="N14">
            <v>3597.9399999999996</v>
          </cell>
          <cell r="O14">
            <v>16.170000000000002</v>
          </cell>
          <cell r="P14">
            <v>4143.8805536641457</v>
          </cell>
          <cell r="Q14">
            <v>3879.567942699156</v>
          </cell>
          <cell r="R14">
            <v>4188.2426353612927</v>
          </cell>
          <cell r="S14" t="str">
            <v>G11</v>
          </cell>
          <cell r="T14">
            <v>3850</v>
          </cell>
        </row>
        <row r="15">
          <cell r="J15">
            <v>161000469</v>
          </cell>
          <cell r="K15" t="str">
            <v>02.07.2022</v>
          </cell>
          <cell r="L15">
            <v>3945.8</v>
          </cell>
          <cell r="M15">
            <v>3997.3600000000006</v>
          </cell>
          <cell r="N15">
            <v>3997.3600000000006</v>
          </cell>
          <cell r="O15">
            <v>16.3</v>
          </cell>
          <cell r="P15">
            <v>4374.1248230287592</v>
          </cell>
          <cell r="Q15">
            <v>4135.0645852603266</v>
          </cell>
          <cell r="R15">
            <v>4429.6409833566277</v>
          </cell>
          <cell r="S15" t="str">
            <v>G10</v>
          </cell>
          <cell r="T15">
            <v>4150</v>
          </cell>
        </row>
        <row r="16">
          <cell r="J16">
            <v>161009853</v>
          </cell>
          <cell r="K16" t="str">
            <v>01.07.2022</v>
          </cell>
          <cell r="L16">
            <v>4009.5</v>
          </cell>
          <cell r="M16">
            <v>3896.15</v>
          </cell>
          <cell r="N16">
            <v>3896.15</v>
          </cell>
          <cell r="O16">
            <v>18.57</v>
          </cell>
          <cell r="P16">
            <v>4406.3245966604982</v>
          </cell>
          <cell r="Q16">
            <v>4129.5971551958837</v>
          </cell>
          <cell r="R16">
            <v>4431.085738838281</v>
          </cell>
          <cell r="S16" t="str">
            <v>G10</v>
          </cell>
          <cell r="T16">
            <v>4150</v>
          </cell>
        </row>
        <row r="17">
          <cell r="J17">
            <v>161000841</v>
          </cell>
          <cell r="K17" t="str">
            <v>02.07.2022</v>
          </cell>
          <cell r="L17">
            <v>4057.4</v>
          </cell>
          <cell r="M17">
            <v>4193.1000000000004</v>
          </cell>
          <cell r="N17">
            <v>4193.1000000000004</v>
          </cell>
          <cell r="O17">
            <v>16.420000000000002</v>
          </cell>
          <cell r="P17">
            <v>4323.2622325543607</v>
          </cell>
          <cell r="Q17">
            <v>4091.3897018990115</v>
          </cell>
          <cell r="R17">
            <v>4396.0973478702535</v>
          </cell>
          <cell r="S17" t="str">
            <v>G10</v>
          </cell>
          <cell r="T17">
            <v>4150</v>
          </cell>
        </row>
        <row r="18">
          <cell r="J18">
            <v>161000842</v>
          </cell>
          <cell r="K18" t="str">
            <v>02.07.2022</v>
          </cell>
          <cell r="L18">
            <v>3750.2</v>
          </cell>
          <cell r="M18">
            <v>3953.9100000000003</v>
          </cell>
          <cell r="N18">
            <v>3953.9100000000003</v>
          </cell>
          <cell r="O18">
            <v>16.16</v>
          </cell>
          <cell r="P18">
            <v>4323.2622325543607</v>
          </cell>
          <cell r="Q18">
            <v>4091.3897018990115</v>
          </cell>
          <cell r="R18">
            <v>4396.0973478702535</v>
          </cell>
          <cell r="S18" t="str">
            <v>G10</v>
          </cell>
          <cell r="T18">
            <v>4150</v>
          </cell>
        </row>
        <row r="19">
          <cell r="J19">
            <v>161009856</v>
          </cell>
          <cell r="K19" t="str">
            <v>02.07.2022</v>
          </cell>
          <cell r="L19">
            <v>4095.5</v>
          </cell>
          <cell r="M19">
            <v>4266.97</v>
          </cell>
          <cell r="N19">
            <v>4266.97</v>
          </cell>
          <cell r="O19">
            <v>15.73</v>
          </cell>
          <cell r="P19">
            <v>4406.3245966604982</v>
          </cell>
          <cell r="Q19">
            <v>4129.5971551958837</v>
          </cell>
          <cell r="R19">
            <v>4431.085738838281</v>
          </cell>
          <cell r="S19" t="str">
            <v>G10</v>
          </cell>
          <cell r="T19">
            <v>4150</v>
          </cell>
        </row>
        <row r="20">
          <cell r="J20">
            <v>462000472</v>
          </cell>
          <cell r="K20" t="str">
            <v>03.07.2022</v>
          </cell>
          <cell r="L20">
            <v>3872.1399999999994</v>
          </cell>
          <cell r="M20">
            <v>3999.6800000000003</v>
          </cell>
          <cell r="N20">
            <v>3999.6800000000003</v>
          </cell>
          <cell r="O20">
            <v>16.8</v>
          </cell>
          <cell r="P20">
            <v>4143.8805536641457</v>
          </cell>
          <cell r="Q20">
            <v>3879.567942699156</v>
          </cell>
          <cell r="R20">
            <v>4188.2426353612927</v>
          </cell>
          <cell r="S20" t="str">
            <v>G11</v>
          </cell>
          <cell r="T20">
            <v>3850</v>
          </cell>
        </row>
        <row r="21">
          <cell r="J21">
            <v>161000470</v>
          </cell>
          <cell r="K21" t="str">
            <v>03.07.2022</v>
          </cell>
          <cell r="L21">
            <v>3969.9400000000005</v>
          </cell>
          <cell r="M21">
            <v>4353.5200000000004</v>
          </cell>
          <cell r="N21">
            <v>4353.5200000000004</v>
          </cell>
          <cell r="O21">
            <v>15.37</v>
          </cell>
          <cell r="P21">
            <v>4374.1248230287592</v>
          </cell>
          <cell r="Q21">
            <v>4135.0645852603266</v>
          </cell>
          <cell r="R21">
            <v>4429.6409833566277</v>
          </cell>
          <cell r="S21" t="str">
            <v>G10</v>
          </cell>
          <cell r="T21">
            <v>4150</v>
          </cell>
        </row>
        <row r="22">
          <cell r="J22">
            <v>161000843</v>
          </cell>
          <cell r="K22" t="str">
            <v>03.07.2022</v>
          </cell>
          <cell r="L22">
            <v>3916.6800000000003</v>
          </cell>
          <cell r="M22">
            <v>3994.2699999999995</v>
          </cell>
          <cell r="N22">
            <v>3994.2699999999995</v>
          </cell>
          <cell r="O22">
            <v>16.239999999999998</v>
          </cell>
          <cell r="P22">
            <v>4323.2622325543607</v>
          </cell>
          <cell r="Q22">
            <v>4091.3897018990115</v>
          </cell>
          <cell r="R22">
            <v>4396.0973478702535</v>
          </cell>
          <cell r="S22" t="str">
            <v>G10</v>
          </cell>
          <cell r="T22">
            <v>4150</v>
          </cell>
        </row>
        <row r="23">
          <cell r="J23">
            <v>161000845</v>
          </cell>
          <cell r="K23" t="str">
            <v>04.07.2022</v>
          </cell>
          <cell r="L23">
            <v>3948.48</v>
          </cell>
          <cell r="M23">
            <v>4061</v>
          </cell>
          <cell r="N23">
            <v>4061</v>
          </cell>
          <cell r="O23">
            <v>17.22</v>
          </cell>
          <cell r="P23">
            <v>4171</v>
          </cell>
          <cell r="Q23">
            <v>3955.4975369458134</v>
          </cell>
          <cell r="R23">
            <v>4461.0443349753705</v>
          </cell>
          <cell r="S23" t="str">
            <v>G10</v>
          </cell>
          <cell r="T23">
            <v>4150</v>
          </cell>
        </row>
        <row r="24">
          <cell r="J24">
            <v>161000844</v>
          </cell>
          <cell r="K24" t="str">
            <v>03.07.2022</v>
          </cell>
          <cell r="L24">
            <v>3961.75</v>
          </cell>
          <cell r="M24">
            <v>3986.54</v>
          </cell>
          <cell r="N24">
            <v>3986.54</v>
          </cell>
          <cell r="O24">
            <v>16.12</v>
          </cell>
          <cell r="P24">
            <v>3501</v>
          </cell>
          <cell r="Q24">
            <v>3243.1129762562118</v>
          </cell>
          <cell r="R24">
            <v>3629.7501932633904</v>
          </cell>
          <cell r="S24" t="str">
            <v>G13</v>
          </cell>
          <cell r="T24">
            <v>4150</v>
          </cell>
        </row>
        <row r="25">
          <cell r="J25">
            <v>462000473</v>
          </cell>
          <cell r="K25" t="str">
            <v>04.07.2022</v>
          </cell>
          <cell r="L25">
            <v>4004.2599999999993</v>
          </cell>
          <cell r="M25">
            <v>3841.58</v>
          </cell>
          <cell r="N25">
            <v>3841.58</v>
          </cell>
          <cell r="O25">
            <v>18.02</v>
          </cell>
          <cell r="P25">
            <v>4206</v>
          </cell>
          <cell r="Q25">
            <v>3835.4602892102334</v>
          </cell>
          <cell r="R25">
            <v>4325.7704115684082</v>
          </cell>
          <cell r="S25" t="str">
            <v>G10</v>
          </cell>
          <cell r="T25">
            <v>3850</v>
          </cell>
        </row>
        <row r="26">
          <cell r="J26">
            <v>161000846</v>
          </cell>
          <cell r="K26" t="str">
            <v>04.07.2022</v>
          </cell>
          <cell r="L26">
            <v>3747.5800000000004</v>
          </cell>
          <cell r="M26">
            <v>3911.7400000000002</v>
          </cell>
          <cell r="N26">
            <v>3911.7400000000002</v>
          </cell>
          <cell r="O26">
            <v>15.58</v>
          </cell>
          <cell r="P26">
            <v>4215</v>
          </cell>
          <cell r="Q26">
            <v>3968.6627258532235</v>
          </cell>
          <cell r="R26">
            <v>4400.2230649118901</v>
          </cell>
          <cell r="S26" t="str">
            <v>G10</v>
          </cell>
          <cell r="T26">
            <v>4150</v>
          </cell>
        </row>
        <row r="27">
          <cell r="J27">
            <v>262000515</v>
          </cell>
          <cell r="K27" t="str">
            <v>04.07.2022</v>
          </cell>
          <cell r="L27">
            <v>4022.4300000000003</v>
          </cell>
          <cell r="M27">
            <v>4061.1000000000004</v>
          </cell>
          <cell r="N27">
            <v>4061.1000000000004</v>
          </cell>
          <cell r="O27">
            <v>18.239999999999998</v>
          </cell>
          <cell r="P27">
            <v>4152</v>
          </cell>
          <cell r="Q27">
            <v>3814.2417977528094</v>
          </cell>
          <cell r="R27">
            <v>4320.4125842696631</v>
          </cell>
          <cell r="S27" t="str">
            <v>G10</v>
          </cell>
          <cell r="T27">
            <v>4150</v>
          </cell>
        </row>
        <row r="28">
          <cell r="J28">
            <v>462000147</v>
          </cell>
          <cell r="K28" t="str">
            <v>05.07.2022</v>
          </cell>
          <cell r="L28">
            <v>3999</v>
          </cell>
          <cell r="M28">
            <v>4041.0200000000004</v>
          </cell>
          <cell r="N28">
            <v>4041.0200000000004</v>
          </cell>
          <cell r="O28">
            <v>17.309999999999999</v>
          </cell>
          <cell r="P28">
            <v>3726</v>
          </cell>
          <cell r="Q28">
            <v>3539.3789775990813</v>
          </cell>
          <cell r="R28">
            <v>3958.4202182653648</v>
          </cell>
          <cell r="S28" t="str">
            <v>G12</v>
          </cell>
          <cell r="T28">
            <v>4050</v>
          </cell>
        </row>
        <row r="29">
          <cell r="J29">
            <v>462000146</v>
          </cell>
          <cell r="K29" t="str">
            <v>04.07.2022</v>
          </cell>
          <cell r="L29">
            <v>3654.55</v>
          </cell>
          <cell r="M29">
            <v>3592.0499999999997</v>
          </cell>
          <cell r="N29">
            <v>3592.0499999999997</v>
          </cell>
          <cell r="O29">
            <v>18.46</v>
          </cell>
          <cell r="P29">
            <v>3845</v>
          </cell>
          <cell r="Q29">
            <v>3541.4130803117582</v>
          </cell>
          <cell r="R29">
            <v>4028.7156895967469</v>
          </cell>
          <cell r="S29" t="str">
            <v>G11</v>
          </cell>
          <cell r="T29">
            <v>4050</v>
          </cell>
        </row>
        <row r="30">
          <cell r="J30">
            <v>161000848</v>
          </cell>
          <cell r="K30" t="str">
            <v>05.07.2022</v>
          </cell>
          <cell r="L30">
            <v>4018.7999999999997</v>
          </cell>
          <cell r="M30">
            <v>4019.12</v>
          </cell>
          <cell r="N30">
            <v>4019.12</v>
          </cell>
          <cell r="O30">
            <v>17.47</v>
          </cell>
          <cell r="P30">
            <v>4497</v>
          </cell>
          <cell r="Q30">
            <v>4082.0216673999121</v>
          </cell>
          <cell r="R30">
            <v>4616.6957765068191</v>
          </cell>
          <cell r="S30" t="str">
            <v>G9</v>
          </cell>
          <cell r="T30">
            <v>4150</v>
          </cell>
        </row>
        <row r="31">
          <cell r="J31">
            <v>462000474</v>
          </cell>
          <cell r="K31" t="str">
            <v>05.07.2022</v>
          </cell>
          <cell r="L31">
            <v>3837.3999999999996</v>
          </cell>
          <cell r="M31">
            <v>3985.1799999999994</v>
          </cell>
          <cell r="N31">
            <v>3985.1799999999994</v>
          </cell>
          <cell r="O31">
            <v>17.68</v>
          </cell>
          <cell r="P31">
            <v>3859</v>
          </cell>
          <cell r="Q31">
            <v>3581.0267162664854</v>
          </cell>
          <cell r="R31">
            <v>4029.9600946905648</v>
          </cell>
          <cell r="S31" t="str">
            <v>G11</v>
          </cell>
          <cell r="T31">
            <v>3850</v>
          </cell>
        </row>
        <row r="32">
          <cell r="J32">
            <v>161000723</v>
          </cell>
          <cell r="K32" t="str">
            <v>05.07.2022</v>
          </cell>
          <cell r="L32">
            <v>3791.7999999999997</v>
          </cell>
          <cell r="M32">
            <v>3882.05</v>
          </cell>
          <cell r="N32">
            <v>3882.05</v>
          </cell>
          <cell r="O32">
            <v>18.170000000000002</v>
          </cell>
          <cell r="P32">
            <v>3660</v>
          </cell>
          <cell r="Q32">
            <v>3335.5362512529241</v>
          </cell>
          <cell r="R32">
            <v>3818.1556966254598</v>
          </cell>
          <cell r="S32" t="str">
            <v>G12</v>
          </cell>
          <cell r="T32">
            <v>4150</v>
          </cell>
        </row>
        <row r="33">
          <cell r="J33">
            <v>161000471</v>
          </cell>
          <cell r="K33" t="str">
            <v>05.07.2022</v>
          </cell>
          <cell r="L33">
            <v>4046.7999999999997</v>
          </cell>
          <cell r="M33">
            <v>4184.75</v>
          </cell>
          <cell r="N33">
            <v>4184.75</v>
          </cell>
          <cell r="O33">
            <v>17.440000000000001</v>
          </cell>
          <cell r="P33">
            <v>4374.1248230287592</v>
          </cell>
          <cell r="Q33">
            <v>3912.2996680126757</v>
          </cell>
          <cell r="R33">
            <v>4414.6055846906593</v>
          </cell>
          <cell r="S33" t="str">
            <v>G10</v>
          </cell>
          <cell r="T33">
            <v>4150</v>
          </cell>
        </row>
        <row r="34">
          <cell r="J34">
            <v>462000475</v>
          </cell>
          <cell r="K34" t="str">
            <v>05.07.2022</v>
          </cell>
          <cell r="L34">
            <v>3932.34</v>
          </cell>
          <cell r="M34">
            <v>3881.1499999999996</v>
          </cell>
          <cell r="N34">
            <v>3881.1499999999996</v>
          </cell>
          <cell r="O34">
            <v>17.89</v>
          </cell>
          <cell r="P34">
            <v>3722</v>
          </cell>
          <cell r="Q34">
            <v>3441.9801779479671</v>
          </cell>
          <cell r="R34">
            <v>3877.519990989977</v>
          </cell>
          <cell r="S34" t="str">
            <v>G12</v>
          </cell>
          <cell r="T34">
            <v>3850</v>
          </cell>
        </row>
        <row r="35">
          <cell r="J35">
            <v>161000849</v>
          </cell>
          <cell r="K35" t="str">
            <v>05.07.2022</v>
          </cell>
          <cell r="L35">
            <v>4072.2</v>
          </cell>
          <cell r="M35">
            <v>4157.7000000000007</v>
          </cell>
          <cell r="N35">
            <v>4157.7000000000007</v>
          </cell>
          <cell r="O35">
            <v>17.88</v>
          </cell>
          <cell r="P35">
            <v>4032</v>
          </cell>
          <cell r="Q35">
            <v>3619.8517546736634</v>
          </cell>
          <cell r="R35">
            <v>4126.3312561495577</v>
          </cell>
          <cell r="S35" t="str">
            <v>G11</v>
          </cell>
          <cell r="T35">
            <v>4150</v>
          </cell>
        </row>
        <row r="36">
          <cell r="J36">
            <v>161009861</v>
          </cell>
          <cell r="K36" t="str">
            <v>04.07.2022</v>
          </cell>
          <cell r="L36">
            <v>3932.2</v>
          </cell>
          <cell r="M36">
            <v>4008.05</v>
          </cell>
          <cell r="N36">
            <v>4008.05</v>
          </cell>
          <cell r="O36">
            <v>17.829999999999998</v>
          </cell>
          <cell r="P36">
            <v>4013</v>
          </cell>
          <cell r="Q36">
            <v>3670.8027385060673</v>
          </cell>
          <cell r="R36">
            <v>4166.2293220527672</v>
          </cell>
          <cell r="S36" t="str">
            <v>G11</v>
          </cell>
          <cell r="T36">
            <v>4150</v>
          </cell>
        </row>
        <row r="37">
          <cell r="J37">
            <v>462000476</v>
          </cell>
          <cell r="K37" t="str">
            <v>06.07.2022</v>
          </cell>
          <cell r="L37">
            <v>3602.62</v>
          </cell>
          <cell r="M37">
            <v>3506.92</v>
          </cell>
          <cell r="N37">
            <v>3506.92</v>
          </cell>
          <cell r="O37">
            <v>18.27</v>
          </cell>
          <cell r="P37">
            <v>4262</v>
          </cell>
          <cell r="Q37">
            <v>3857.0840438489645</v>
          </cell>
          <cell r="R37">
            <v>4371.9596943860042</v>
          </cell>
          <cell r="S37" t="str">
            <v>G10</v>
          </cell>
          <cell r="T37">
            <v>3850</v>
          </cell>
        </row>
        <row r="38">
          <cell r="J38">
            <v>161000472</v>
          </cell>
          <cell r="K38" t="str">
            <v>06.07.2022</v>
          </cell>
          <cell r="L38">
            <v>4085.0000000000005</v>
          </cell>
          <cell r="M38">
            <v>4331.6500000000005</v>
          </cell>
          <cell r="N38">
            <v>4331.6500000000005</v>
          </cell>
          <cell r="O38">
            <v>17.62</v>
          </cell>
          <cell r="P38">
            <v>4021</v>
          </cell>
          <cell r="Q38">
            <v>3646.521136063408</v>
          </cell>
          <cell r="R38">
            <v>4136.9733597534123</v>
          </cell>
          <cell r="S38" t="str">
            <v>G11</v>
          </cell>
          <cell r="T38">
            <v>4150</v>
          </cell>
        </row>
        <row r="39">
          <cell r="J39">
            <v>462000148</v>
          </cell>
          <cell r="K39" t="str">
            <v>06.07.2022</v>
          </cell>
          <cell r="L39">
            <v>3781.1899999999996</v>
          </cell>
          <cell r="M39">
            <v>3931.17</v>
          </cell>
          <cell r="N39">
            <v>3931.17</v>
          </cell>
          <cell r="O39">
            <v>17.47</v>
          </cell>
          <cell r="P39">
            <v>4038</v>
          </cell>
          <cell r="Q39">
            <v>3756.2684851217314</v>
          </cell>
          <cell r="R39">
            <v>4219.6007664562667</v>
          </cell>
          <cell r="S39" t="str">
            <v>G11</v>
          </cell>
          <cell r="T39">
            <v>4050</v>
          </cell>
        </row>
        <row r="40">
          <cell r="J40">
            <v>161000726</v>
          </cell>
          <cell r="K40" t="str">
            <v>06.07.2022</v>
          </cell>
          <cell r="L40">
            <v>3481</v>
          </cell>
          <cell r="M40">
            <v>3504.7199999999993</v>
          </cell>
          <cell r="N40">
            <v>3504.7199999999993</v>
          </cell>
          <cell r="O40">
            <v>16</v>
          </cell>
          <cell r="P40">
            <v>3826</v>
          </cell>
          <cell r="Q40">
            <v>3570.9333333333334</v>
          </cell>
          <cell r="R40">
            <v>3973.9386666666664</v>
          </cell>
          <cell r="S40" t="str">
            <v>G12</v>
          </cell>
          <cell r="T40">
            <v>4150</v>
          </cell>
        </row>
        <row r="41">
          <cell r="J41">
            <v>161000850</v>
          </cell>
          <cell r="K41" t="str">
            <v>06.07.2022</v>
          </cell>
          <cell r="L41">
            <v>4024.7999999999997</v>
          </cell>
          <cell r="M41">
            <v>4120.5</v>
          </cell>
          <cell r="N41">
            <v>4120.5</v>
          </cell>
          <cell r="O41">
            <v>17.7</v>
          </cell>
          <cell r="P41">
            <v>3941</v>
          </cell>
          <cell r="Q41">
            <v>3641.045127974854</v>
          </cell>
          <cell r="R41">
            <v>4140.5275033677599</v>
          </cell>
          <cell r="S41" t="str">
            <v>G11</v>
          </cell>
          <cell r="T41">
            <v>4150</v>
          </cell>
        </row>
        <row r="42">
          <cell r="J42">
            <v>462000149</v>
          </cell>
          <cell r="K42" t="str">
            <v>08.07.2022</v>
          </cell>
          <cell r="L42">
            <v>3711.2700000000004</v>
          </cell>
          <cell r="M42">
            <v>3686.9900000000007</v>
          </cell>
          <cell r="N42">
            <v>3686.9900000000007</v>
          </cell>
          <cell r="O42">
            <v>16.899999999999999</v>
          </cell>
          <cell r="P42">
            <v>3930</v>
          </cell>
          <cell r="Q42">
            <v>3692.2894290559634</v>
          </cell>
          <cell r="R42">
            <v>4105.061616732617</v>
          </cell>
          <cell r="S42" t="str">
            <v>G11</v>
          </cell>
          <cell r="T42">
            <v>4050</v>
          </cell>
        </row>
        <row r="43">
          <cell r="J43">
            <v>462000150</v>
          </cell>
          <cell r="K43" t="str">
            <v>08.07.2022</v>
          </cell>
          <cell r="L43">
            <v>3418.2</v>
          </cell>
          <cell r="M43">
            <v>3280.5000000000005</v>
          </cell>
          <cell r="N43">
            <v>3280.5000000000005</v>
          </cell>
          <cell r="O43">
            <v>17.55</v>
          </cell>
          <cell r="P43">
            <v>3861</v>
          </cell>
          <cell r="Q43">
            <v>3640.6615965233304</v>
          </cell>
          <cell r="R43">
            <v>4088.8449222323879</v>
          </cell>
          <cell r="S43" t="str">
            <v>G11</v>
          </cell>
          <cell r="T43">
            <v>4050</v>
          </cell>
        </row>
        <row r="44">
          <cell r="J44">
            <v>462000478</v>
          </cell>
          <cell r="K44" t="str">
            <v>09.07.2022</v>
          </cell>
          <cell r="L44">
            <v>3841.63</v>
          </cell>
          <cell r="M44">
            <v>3727.8899999999994</v>
          </cell>
          <cell r="N44">
            <v>3727.8899999999994</v>
          </cell>
          <cell r="O44">
            <v>17.8</v>
          </cell>
          <cell r="P44">
            <v>3851</v>
          </cell>
          <cell r="Q44">
            <v>3620.6359373212858</v>
          </cell>
          <cell r="R44">
            <v>4085.7687292691298</v>
          </cell>
          <cell r="S44" t="str">
            <v>G11</v>
          </cell>
          <cell r="T44">
            <v>3850</v>
          </cell>
        </row>
        <row r="45">
          <cell r="J45">
            <v>161009875</v>
          </cell>
          <cell r="K45" t="str">
            <v>09.07.2022</v>
          </cell>
          <cell r="L45">
            <v>3958.3999999999996</v>
          </cell>
          <cell r="M45">
            <v>3975.32</v>
          </cell>
          <cell r="N45">
            <v>3975.32</v>
          </cell>
          <cell r="O45">
            <v>17.48</v>
          </cell>
          <cell r="P45">
            <v>3806</v>
          </cell>
          <cell r="Q45">
            <v>3535.6424631318246</v>
          </cell>
          <cell r="R45">
            <v>4004.376449397726</v>
          </cell>
          <cell r="S45" t="str">
            <v>G11</v>
          </cell>
          <cell r="T45">
            <v>4150</v>
          </cell>
        </row>
        <row r="46">
          <cell r="J46">
            <v>161000851</v>
          </cell>
          <cell r="K46" t="str">
            <v>09.07.2022</v>
          </cell>
          <cell r="L46">
            <v>3946</v>
          </cell>
          <cell r="M46">
            <v>3975.32</v>
          </cell>
          <cell r="N46">
            <v>3975.32</v>
          </cell>
          <cell r="O46">
            <v>17.670000000000002</v>
          </cell>
          <cell r="P46">
            <v>4302</v>
          </cell>
          <cell r="Q46">
            <v>3944.5780153691949</v>
          </cell>
          <cell r="R46">
            <v>4477.3571667223532</v>
          </cell>
          <cell r="S46" t="str">
            <v>G10</v>
          </cell>
          <cell r="T46">
            <v>4150</v>
          </cell>
        </row>
        <row r="47">
          <cell r="J47">
            <v>462000151</v>
          </cell>
          <cell r="K47" t="str">
            <v>10.07.2022</v>
          </cell>
          <cell r="L47">
            <v>3912.08</v>
          </cell>
          <cell r="M47">
            <v>3967.2000000000003</v>
          </cell>
          <cell r="N47">
            <v>3967.2000000000003</v>
          </cell>
          <cell r="O47">
            <v>19.23</v>
          </cell>
          <cell r="P47">
            <v>3840</v>
          </cell>
          <cell r="Q47">
            <v>3544.649142857143</v>
          </cell>
          <cell r="R47">
            <v>4066.8891428571433</v>
          </cell>
          <cell r="S47" t="str">
            <v>G11</v>
          </cell>
          <cell r="T47">
            <v>4050</v>
          </cell>
        </row>
        <row r="48">
          <cell r="J48">
            <v>462000479</v>
          </cell>
          <cell r="K48" t="str">
            <v>09.07.2022</v>
          </cell>
          <cell r="L48">
            <v>3567.98</v>
          </cell>
          <cell r="M48">
            <v>3553.25</v>
          </cell>
          <cell r="N48">
            <v>3553.25</v>
          </cell>
          <cell r="O48">
            <v>18.52</v>
          </cell>
          <cell r="P48">
            <v>3791</v>
          </cell>
          <cell r="Q48">
            <v>3538.2666666666673</v>
          </cell>
          <cell r="R48">
            <v>4011.5988545246278</v>
          </cell>
          <cell r="S48" t="str">
            <v>G11</v>
          </cell>
          <cell r="T48">
            <v>3850</v>
          </cell>
        </row>
        <row r="49">
          <cell r="J49">
            <v>141000049</v>
          </cell>
          <cell r="K49" t="str">
            <v>09.07.2022</v>
          </cell>
          <cell r="L49">
            <v>4037.8</v>
          </cell>
          <cell r="M49">
            <v>4330.1900000000005</v>
          </cell>
          <cell r="N49">
            <v>4330.1900000000005</v>
          </cell>
          <cell r="O49">
            <v>17.93</v>
          </cell>
          <cell r="P49">
            <v>3713</v>
          </cell>
          <cell r="Q49">
            <v>3346.7974739154311</v>
          </cell>
          <cell r="R49">
            <v>3800.2687534321799</v>
          </cell>
          <cell r="S49" t="str">
            <v>G12</v>
          </cell>
          <cell r="T49">
            <v>4150</v>
          </cell>
        </row>
        <row r="50">
          <cell r="J50">
            <v>462000480</v>
          </cell>
          <cell r="K50" t="str">
            <v>10.07.2022</v>
          </cell>
          <cell r="L50">
            <v>3974.71</v>
          </cell>
          <cell r="M50">
            <v>3772.2499999999995</v>
          </cell>
          <cell r="N50">
            <v>3772.2499999999995</v>
          </cell>
          <cell r="O50">
            <v>17.940000000000001</v>
          </cell>
          <cell r="P50">
            <v>3839</v>
          </cell>
          <cell r="Q50">
            <v>3558.8380027112521</v>
          </cell>
          <cell r="R50">
            <v>4002.5001129688212</v>
          </cell>
          <cell r="S50" t="str">
            <v>G11</v>
          </cell>
          <cell r="T50">
            <v>3850</v>
          </cell>
        </row>
        <row r="51">
          <cell r="J51">
            <v>161000852</v>
          </cell>
          <cell r="K51" t="str">
            <v>10.07.2022</v>
          </cell>
          <cell r="L51">
            <v>3794.0299999999997</v>
          </cell>
          <cell r="M51">
            <v>3872.8700000000003</v>
          </cell>
          <cell r="N51">
            <v>3872.8700000000003</v>
          </cell>
          <cell r="O51">
            <v>17.350000000000001</v>
          </cell>
          <cell r="P51">
            <v>4353</v>
          </cell>
          <cell r="Q51">
            <v>4122.5558611206607</v>
          </cell>
          <cell r="R51">
            <v>4664.7480233757306</v>
          </cell>
          <cell r="S51" t="str">
            <v>G9</v>
          </cell>
          <cell r="T51">
            <v>4150</v>
          </cell>
        </row>
        <row r="52">
          <cell r="J52">
            <v>462000481</v>
          </cell>
          <cell r="K52" t="str">
            <v>10.07.2022</v>
          </cell>
          <cell r="L52">
            <v>3963.8</v>
          </cell>
          <cell r="M52">
            <v>3710.59</v>
          </cell>
          <cell r="N52">
            <v>3710.59</v>
          </cell>
          <cell r="O52">
            <v>18.28</v>
          </cell>
          <cell r="P52">
            <v>4143.8805536641457</v>
          </cell>
          <cell r="Q52">
            <v>3879.567942699156</v>
          </cell>
          <cell r="R52">
            <v>4188.2426353612927</v>
          </cell>
          <cell r="S52" t="str">
            <v>G11</v>
          </cell>
          <cell r="T52">
            <v>3850</v>
          </cell>
        </row>
        <row r="53">
          <cell r="J53">
            <v>161000041</v>
          </cell>
          <cell r="K53" t="str">
            <v>09.07.2022</v>
          </cell>
          <cell r="L53">
            <v>4038.3</v>
          </cell>
          <cell r="M53">
            <v>3882.6099999999997</v>
          </cell>
          <cell r="N53">
            <v>3882.6099999999997</v>
          </cell>
          <cell r="O53">
            <v>17.45</v>
          </cell>
          <cell r="P53">
            <v>3999.34453633252</v>
          </cell>
          <cell r="Q53">
            <v>3768.7714228580394</v>
          </cell>
          <cell r="R53">
            <v>4080.1592572380478</v>
          </cell>
          <cell r="S53" t="str">
            <v>G11</v>
          </cell>
          <cell r="T53">
            <v>3400</v>
          </cell>
        </row>
        <row r="54">
          <cell r="J54">
            <v>161000853</v>
          </cell>
          <cell r="K54" t="str">
            <v>11.07.2022</v>
          </cell>
          <cell r="L54">
            <v>3880</v>
          </cell>
          <cell r="M54">
            <v>3929.15</v>
          </cell>
          <cell r="N54">
            <v>3929.15</v>
          </cell>
          <cell r="O54">
            <v>17.579999999999998</v>
          </cell>
          <cell r="P54">
            <v>4323.2622325543607</v>
          </cell>
          <cell r="Q54">
            <v>4091.3897018990115</v>
          </cell>
          <cell r="R54">
            <v>4396.0973478702535</v>
          </cell>
          <cell r="S54" t="str">
            <v>G10</v>
          </cell>
          <cell r="T54">
            <v>4150</v>
          </cell>
        </row>
        <row r="55">
          <cell r="J55">
            <v>462000482</v>
          </cell>
          <cell r="K55" t="str">
            <v>12.07.2022</v>
          </cell>
          <cell r="L55">
            <v>3484.8999999999996</v>
          </cell>
          <cell r="M55">
            <v>3430.4599999999996</v>
          </cell>
          <cell r="N55">
            <v>3430.4599999999996</v>
          </cell>
          <cell r="O55">
            <v>18.32</v>
          </cell>
          <cell r="P55">
            <v>4143.8805536641457</v>
          </cell>
          <cell r="Q55">
            <v>3879.567942699156</v>
          </cell>
          <cell r="R55">
            <v>4188.2426353612927</v>
          </cell>
          <cell r="S55" t="str">
            <v>G11</v>
          </cell>
          <cell r="T55">
            <v>3850</v>
          </cell>
        </row>
        <row r="56">
          <cell r="J56">
            <v>161000729</v>
          </cell>
          <cell r="K56" t="str">
            <v>11.07.2022</v>
          </cell>
          <cell r="L56">
            <v>4034.6000000000004</v>
          </cell>
          <cell r="M56">
            <v>4415.49</v>
          </cell>
          <cell r="N56">
            <v>4415.49</v>
          </cell>
          <cell r="O56">
            <v>17.45</v>
          </cell>
          <cell r="P56">
            <v>4291.1385780939099</v>
          </cell>
          <cell r="Q56">
            <v>4063.8820541439823</v>
          </cell>
          <cell r="R56">
            <v>4394.0483171241631</v>
          </cell>
          <cell r="S56" t="str">
            <v>G10</v>
          </cell>
          <cell r="T56">
            <v>4150</v>
          </cell>
        </row>
        <row r="57">
          <cell r="J57">
            <v>462000483</v>
          </cell>
          <cell r="K57" t="str">
            <v>12.07.2022</v>
          </cell>
          <cell r="L57">
            <v>4083.83</v>
          </cell>
          <cell r="M57">
            <v>3805.3</v>
          </cell>
          <cell r="N57">
            <v>3805.3</v>
          </cell>
          <cell r="O57">
            <v>18</v>
          </cell>
          <cell r="P57">
            <v>4143.8805536641457</v>
          </cell>
          <cell r="Q57">
            <v>3879.567942699156</v>
          </cell>
          <cell r="R57">
            <v>4188.2426353612927</v>
          </cell>
          <cell r="S57" t="str">
            <v>G11</v>
          </cell>
          <cell r="T57">
            <v>3850</v>
          </cell>
        </row>
        <row r="58">
          <cell r="J58">
            <v>161000120</v>
          </cell>
          <cell r="K58" t="str">
            <v>11.07.2022</v>
          </cell>
          <cell r="L58">
            <v>3711.74</v>
          </cell>
          <cell r="M58">
            <v>3703.9100000000008</v>
          </cell>
          <cell r="N58">
            <v>3703.9100000000008</v>
          </cell>
          <cell r="O58">
            <v>18.34</v>
          </cell>
          <cell r="P58">
            <v>4236.5707260438039</v>
          </cell>
          <cell r="Q58">
            <v>3949.1959283163746</v>
          </cell>
          <cell r="R58">
            <v>4290.5107829415538</v>
          </cell>
          <cell r="S58" t="str">
            <v>G11</v>
          </cell>
          <cell r="T58">
            <v>3250</v>
          </cell>
        </row>
        <row r="59">
          <cell r="J59">
            <v>462000152</v>
          </cell>
          <cell r="K59" t="str">
            <v>13.07.2022</v>
          </cell>
          <cell r="L59">
            <v>3827.7700000000004</v>
          </cell>
          <cell r="M59">
            <v>3700.0200000000004</v>
          </cell>
          <cell r="N59">
            <v>3700.0200000000004</v>
          </cell>
          <cell r="O59">
            <v>16.940000000000001</v>
          </cell>
          <cell r="P59">
            <v>4167.0486770429416</v>
          </cell>
          <cell r="Q59">
            <v>3924.336357295268</v>
          </cell>
          <cell r="R59">
            <v>4208.8345958433811</v>
          </cell>
          <cell r="S59" t="str">
            <v>G11</v>
          </cell>
          <cell r="T59">
            <v>4050</v>
          </cell>
        </row>
        <row r="60">
          <cell r="J60">
            <v>161009880</v>
          </cell>
          <cell r="K60" t="str">
            <v>12.07.2022</v>
          </cell>
          <cell r="L60">
            <v>3954.36</v>
          </cell>
          <cell r="M60">
            <v>4004.33</v>
          </cell>
          <cell r="N60">
            <v>4004.33</v>
          </cell>
          <cell r="O60">
            <v>18</v>
          </cell>
          <cell r="P60">
            <v>4406.3245966604982</v>
          </cell>
          <cell r="Q60">
            <v>4129.5971551958837</v>
          </cell>
          <cell r="R60">
            <v>4431.085738838281</v>
          </cell>
          <cell r="S60" t="str">
            <v>G10</v>
          </cell>
          <cell r="T60">
            <v>4150</v>
          </cell>
        </row>
        <row r="61">
          <cell r="J61">
            <v>141000005</v>
          </cell>
          <cell r="K61" t="str">
            <v>12.07.2022</v>
          </cell>
          <cell r="L61">
            <v>3606.42</v>
          </cell>
          <cell r="M61">
            <v>3367.2300000000005</v>
          </cell>
          <cell r="N61">
            <v>3367.2300000000005</v>
          </cell>
          <cell r="O61">
            <v>17.21</v>
          </cell>
          <cell r="P61">
            <v>3999.34453633252</v>
          </cell>
          <cell r="Q61">
            <v>3768.7714228580394</v>
          </cell>
          <cell r="R61">
            <v>4080.1592572380478</v>
          </cell>
          <cell r="S61" t="str">
            <v>G11</v>
          </cell>
          <cell r="T61">
            <v>3400</v>
          </cell>
        </row>
        <row r="62">
          <cell r="J62">
            <v>161000854</v>
          </cell>
          <cell r="K62" t="str">
            <v>13.07.2022</v>
          </cell>
          <cell r="L62">
            <v>3979.3100000000004</v>
          </cell>
          <cell r="M62">
            <v>4093.51</v>
          </cell>
          <cell r="N62">
            <v>4093.51</v>
          </cell>
          <cell r="O62">
            <v>18.3</v>
          </cell>
          <cell r="P62">
            <v>4323.2622325543607</v>
          </cell>
          <cell r="Q62">
            <v>4091.3897018990115</v>
          </cell>
          <cell r="R62">
            <v>4396.0973478702535</v>
          </cell>
          <cell r="S62" t="str">
            <v>G10</v>
          </cell>
          <cell r="T62">
            <v>4150</v>
          </cell>
        </row>
        <row r="63">
          <cell r="J63">
            <v>161000045</v>
          </cell>
          <cell r="K63" t="str">
            <v>13.07.2022</v>
          </cell>
          <cell r="L63">
            <v>3482.2</v>
          </cell>
          <cell r="M63">
            <v>3222.4900000000002</v>
          </cell>
          <cell r="N63">
            <v>3222.4900000000002</v>
          </cell>
          <cell r="O63">
            <v>18.37</v>
          </cell>
          <cell r="P63">
            <v>3999.34453633252</v>
          </cell>
          <cell r="Q63">
            <v>3768.7714228580394</v>
          </cell>
          <cell r="R63">
            <v>4080.1592572380478</v>
          </cell>
          <cell r="S63" t="str">
            <v>G11</v>
          </cell>
          <cell r="T63">
            <v>3400</v>
          </cell>
        </row>
        <row r="64">
          <cell r="J64">
            <v>161000732</v>
          </cell>
          <cell r="K64" t="str">
            <v>13.07.2022</v>
          </cell>
          <cell r="L64">
            <v>4006.0000000000005</v>
          </cell>
          <cell r="M64">
            <v>4084.67</v>
          </cell>
          <cell r="N64">
            <v>4084.67</v>
          </cell>
          <cell r="O64">
            <v>18.559999999999999</v>
          </cell>
          <cell r="P64">
            <v>4291.1385780939099</v>
          </cell>
          <cell r="Q64">
            <v>4063.8820541439823</v>
          </cell>
          <cell r="R64">
            <v>4394.0483171241631</v>
          </cell>
          <cell r="S64" t="str">
            <v>G10</v>
          </cell>
          <cell r="T64">
            <v>4150</v>
          </cell>
        </row>
        <row r="65">
          <cell r="J65">
            <v>161000121</v>
          </cell>
          <cell r="K65" t="str">
            <v>13.07.2022</v>
          </cell>
          <cell r="L65">
            <v>4034.05</v>
          </cell>
          <cell r="M65">
            <v>3887.9</v>
          </cell>
          <cell r="N65">
            <v>3887.9</v>
          </cell>
          <cell r="O65">
            <v>18.7</v>
          </cell>
          <cell r="P65">
            <v>4236.5707260438039</v>
          </cell>
          <cell r="Q65">
            <v>3949.1959283163746</v>
          </cell>
          <cell r="R65">
            <v>4290.5107829415538</v>
          </cell>
          <cell r="S65" t="str">
            <v>G11</v>
          </cell>
          <cell r="T65">
            <v>3250</v>
          </cell>
        </row>
        <row r="66">
          <cell r="J66">
            <v>452000016</v>
          </cell>
          <cell r="K66" t="str">
            <v>14.07.2022</v>
          </cell>
          <cell r="L66">
            <v>3904.55</v>
          </cell>
          <cell r="M66">
            <v>3536.2899999999995</v>
          </cell>
          <cell r="N66">
            <v>3536.2899999999995</v>
          </cell>
          <cell r="O66">
            <v>18.53</v>
          </cell>
          <cell r="P66">
            <v>4143.8805536641457</v>
          </cell>
          <cell r="Q66">
            <v>3879.567942699156</v>
          </cell>
          <cell r="R66">
            <v>4188.2426353612927</v>
          </cell>
          <cell r="S66" t="str">
            <v>G11</v>
          </cell>
          <cell r="T66">
            <v>3850</v>
          </cell>
        </row>
        <row r="67">
          <cell r="J67">
            <v>462000153</v>
          </cell>
          <cell r="K67" t="str">
            <v>15.07.2022</v>
          </cell>
          <cell r="L67">
            <v>3756.5999999999995</v>
          </cell>
          <cell r="M67">
            <v>3784.91</v>
          </cell>
          <cell r="N67">
            <v>3784.91</v>
          </cell>
          <cell r="O67">
            <v>18.64</v>
          </cell>
          <cell r="P67">
            <v>4167.0486770429416</v>
          </cell>
          <cell r="Q67">
            <v>3924.336357295268</v>
          </cell>
          <cell r="R67">
            <v>4208.8345958433811</v>
          </cell>
          <cell r="S67" t="str">
            <v>G11</v>
          </cell>
          <cell r="T67">
            <v>4050</v>
          </cell>
        </row>
        <row r="68">
          <cell r="J68">
            <v>462000484</v>
          </cell>
          <cell r="K68" t="str">
            <v>15.07.2022</v>
          </cell>
          <cell r="L68">
            <v>3837.43</v>
          </cell>
          <cell r="M68">
            <v>3689.9400000000005</v>
          </cell>
          <cell r="N68">
            <v>3689.9400000000005</v>
          </cell>
          <cell r="O68">
            <v>18.71</v>
          </cell>
          <cell r="P68">
            <v>4143.8805536641457</v>
          </cell>
          <cell r="Q68">
            <v>3879.567942699156</v>
          </cell>
          <cell r="R68">
            <v>4188.2426353612927</v>
          </cell>
          <cell r="S68" t="str">
            <v>G11</v>
          </cell>
          <cell r="T68">
            <v>3850</v>
          </cell>
        </row>
        <row r="69">
          <cell r="J69">
            <v>161000123</v>
          </cell>
          <cell r="K69" t="str">
            <v>15.07.2022</v>
          </cell>
          <cell r="L69">
            <v>4034</v>
          </cell>
          <cell r="M69">
            <v>4066.2299999999996</v>
          </cell>
          <cell r="N69">
            <v>4066.2299999999996</v>
          </cell>
          <cell r="O69">
            <v>18.46</v>
          </cell>
          <cell r="P69">
            <v>4236.5707260438039</v>
          </cell>
          <cell r="Q69">
            <v>3949.1959283163746</v>
          </cell>
          <cell r="R69">
            <v>4290.5107829415538</v>
          </cell>
          <cell r="S69" t="str">
            <v>G11</v>
          </cell>
          <cell r="T69">
            <v>3250</v>
          </cell>
        </row>
        <row r="70">
          <cell r="J70">
            <v>462000485</v>
          </cell>
          <cell r="K70" t="str">
            <v>16.07.2022</v>
          </cell>
          <cell r="L70">
            <v>3888.9300000000003</v>
          </cell>
          <cell r="M70">
            <v>3818.4999999999995</v>
          </cell>
          <cell r="N70">
            <v>3818.4999999999995</v>
          </cell>
          <cell r="O70">
            <v>18.399999999999999</v>
          </cell>
          <cell r="P70">
            <v>4143.8805536641457</v>
          </cell>
          <cell r="Q70">
            <v>3879.567942699156</v>
          </cell>
          <cell r="R70">
            <v>4188.2426353612927</v>
          </cell>
          <cell r="S70" t="str">
            <v>G11</v>
          </cell>
          <cell r="T70">
            <v>3850</v>
          </cell>
        </row>
        <row r="71">
          <cell r="J71">
            <v>462000154</v>
          </cell>
          <cell r="K71" t="str">
            <v>17.07.2022</v>
          </cell>
          <cell r="L71">
            <v>3513.01</v>
          </cell>
          <cell r="M71">
            <v>3497.45</v>
          </cell>
          <cell r="N71">
            <v>3497.45</v>
          </cell>
          <cell r="O71">
            <v>18.829999999999998</v>
          </cell>
          <cell r="P71">
            <v>4167.0486770429416</v>
          </cell>
          <cell r="Q71">
            <v>3924.336357295268</v>
          </cell>
          <cell r="R71">
            <v>4208.8345958433811</v>
          </cell>
          <cell r="S71" t="str">
            <v>G11</v>
          </cell>
          <cell r="T71">
            <v>4050</v>
          </cell>
        </row>
        <row r="72">
          <cell r="J72">
            <v>161000856</v>
          </cell>
          <cell r="K72" t="str">
            <v>16.07.2022</v>
          </cell>
          <cell r="L72">
            <v>4021.2</v>
          </cell>
          <cell r="M72">
            <v>4036.65</v>
          </cell>
          <cell r="N72">
            <v>4036.65</v>
          </cell>
          <cell r="O72">
            <v>16.37</v>
          </cell>
          <cell r="P72">
            <v>4323.2622325543607</v>
          </cell>
          <cell r="Q72">
            <v>4091.3897018990115</v>
          </cell>
          <cell r="R72">
            <v>4396.0973478702535</v>
          </cell>
          <cell r="S72" t="str">
            <v>G10</v>
          </cell>
          <cell r="T72">
            <v>4150</v>
          </cell>
        </row>
        <row r="73">
          <cell r="J73">
            <v>161000735</v>
          </cell>
          <cell r="K73" t="str">
            <v>17.07.2022</v>
          </cell>
          <cell r="L73">
            <v>3868.6</v>
          </cell>
          <cell r="M73">
            <v>3746.2200000000003</v>
          </cell>
          <cell r="N73">
            <v>3746.2200000000003</v>
          </cell>
          <cell r="O73">
            <v>18.45</v>
          </cell>
          <cell r="P73">
            <v>4291.1385780939099</v>
          </cell>
          <cell r="Q73">
            <v>4063.8820541439823</v>
          </cell>
          <cell r="R73">
            <v>4394.0483171241631</v>
          </cell>
          <cell r="S73" t="str">
            <v>G10</v>
          </cell>
          <cell r="T73">
            <v>4150</v>
          </cell>
        </row>
        <row r="74">
          <cell r="J74">
            <v>141000006</v>
          </cell>
          <cell r="K74" t="str">
            <v>17.07.2022</v>
          </cell>
          <cell r="L74">
            <v>4082.8</v>
          </cell>
          <cell r="M74">
            <v>4090.7000000000003</v>
          </cell>
          <cell r="N74">
            <v>4090.7000000000003</v>
          </cell>
          <cell r="O74">
            <v>18.7</v>
          </cell>
          <cell r="P74">
            <v>3999.34453633252</v>
          </cell>
          <cell r="Q74">
            <v>3768.7714228580394</v>
          </cell>
          <cell r="R74">
            <v>4080.1592572380478</v>
          </cell>
          <cell r="S74" t="str">
            <v>G11</v>
          </cell>
          <cell r="T74">
            <v>3400</v>
          </cell>
        </row>
        <row r="75">
          <cell r="J75">
            <v>161000125</v>
          </cell>
          <cell r="K75" t="str">
            <v>17.07.2022</v>
          </cell>
          <cell r="L75">
            <v>4155.5499999999993</v>
          </cell>
          <cell r="M75">
            <v>3993.62</v>
          </cell>
          <cell r="N75">
            <v>3993.62</v>
          </cell>
          <cell r="O75">
            <v>18.84</v>
          </cell>
          <cell r="P75">
            <v>4236.5707260438039</v>
          </cell>
          <cell r="Q75">
            <v>3949.1959283163746</v>
          </cell>
          <cell r="R75">
            <v>4290.5107829415538</v>
          </cell>
          <cell r="S75" t="str">
            <v>G11</v>
          </cell>
          <cell r="T75">
            <v>3250</v>
          </cell>
        </row>
        <row r="76">
          <cell r="J76">
            <v>141000083</v>
          </cell>
          <cell r="K76" t="str">
            <v>17.07.2022</v>
          </cell>
          <cell r="L76">
            <v>3947.7499999999995</v>
          </cell>
          <cell r="M76">
            <v>4327.2</v>
          </cell>
          <cell r="N76">
            <v>4327.2</v>
          </cell>
          <cell r="O76">
            <v>18.3</v>
          </cell>
          <cell r="P76">
            <v>4323.2622325543607</v>
          </cell>
          <cell r="Q76">
            <v>4091.3897018990115</v>
          </cell>
          <cell r="R76">
            <v>4396.0973478702535</v>
          </cell>
          <cell r="S76" t="str">
            <v>G10</v>
          </cell>
          <cell r="T76">
            <v>4150</v>
          </cell>
        </row>
        <row r="77">
          <cell r="J77">
            <v>462000486</v>
          </cell>
          <cell r="K77" t="str">
            <v>18.07.2022</v>
          </cell>
          <cell r="L77">
            <v>3791.4000000000005</v>
          </cell>
          <cell r="M77">
            <v>3711.2</v>
          </cell>
          <cell r="N77">
            <v>3711.2</v>
          </cell>
          <cell r="O77">
            <v>18.03</v>
          </cell>
          <cell r="P77">
            <v>4143.8805536641457</v>
          </cell>
          <cell r="Q77">
            <v>3879.567942699156</v>
          </cell>
          <cell r="R77">
            <v>4188.2426353612927</v>
          </cell>
          <cell r="S77" t="str">
            <v>G11</v>
          </cell>
          <cell r="T77">
            <v>3850</v>
          </cell>
        </row>
        <row r="78">
          <cell r="J78">
            <v>161000858</v>
          </cell>
          <cell r="K78" t="str">
            <v>19.07.2022</v>
          </cell>
          <cell r="L78">
            <v>3983.41</v>
          </cell>
          <cell r="M78">
            <v>3999.2799999999997</v>
          </cell>
          <cell r="N78">
            <v>3999.2799999999997</v>
          </cell>
          <cell r="O78">
            <v>18.190000000000001</v>
          </cell>
          <cell r="P78">
            <v>4323.2622325543607</v>
          </cell>
          <cell r="Q78">
            <v>4091.3897018990115</v>
          </cell>
          <cell r="R78">
            <v>4396.0973478702535</v>
          </cell>
          <cell r="S78" t="str">
            <v>G10</v>
          </cell>
          <cell r="T78">
            <v>4150</v>
          </cell>
        </row>
        <row r="79">
          <cell r="J79">
            <v>141000007</v>
          </cell>
          <cell r="K79" t="str">
            <v>18.07.2022</v>
          </cell>
          <cell r="L79">
            <v>3497.8</v>
          </cell>
          <cell r="M79">
            <v>3517.9000000000005</v>
          </cell>
          <cell r="N79">
            <v>3517.9000000000005</v>
          </cell>
          <cell r="O79">
            <v>17.190000000000001</v>
          </cell>
          <cell r="P79">
            <v>3999.34453633252</v>
          </cell>
          <cell r="Q79">
            <v>3768.7714228580394</v>
          </cell>
          <cell r="R79">
            <v>4080.1592572380478</v>
          </cell>
          <cell r="S79" t="str">
            <v>G11</v>
          </cell>
          <cell r="T79">
            <v>3400</v>
          </cell>
        </row>
        <row r="80">
          <cell r="J80">
            <v>462000155</v>
          </cell>
          <cell r="K80" t="str">
            <v>20.07.2022</v>
          </cell>
          <cell r="L80">
            <v>3609.3500000000004</v>
          </cell>
          <cell r="M80">
            <v>3585.2500000000005</v>
          </cell>
          <cell r="N80">
            <v>3585.2500000000005</v>
          </cell>
          <cell r="O80">
            <v>18.79</v>
          </cell>
          <cell r="P80">
            <v>4167.0486770429416</v>
          </cell>
          <cell r="Q80">
            <v>3924.336357295268</v>
          </cell>
          <cell r="R80">
            <v>4208.8345958433811</v>
          </cell>
          <cell r="S80" t="str">
            <v>G11</v>
          </cell>
          <cell r="T80">
            <v>4050</v>
          </cell>
        </row>
        <row r="81">
          <cell r="J81">
            <v>452000017</v>
          </cell>
          <cell r="K81" t="str">
            <v>19.07.2022</v>
          </cell>
          <cell r="L81">
            <v>3755.54</v>
          </cell>
          <cell r="M81">
            <v>3641</v>
          </cell>
          <cell r="N81">
            <v>3641</v>
          </cell>
          <cell r="O81">
            <v>18.98</v>
          </cell>
          <cell r="P81">
            <v>4143.8805536641457</v>
          </cell>
          <cell r="Q81">
            <v>3879.567942699156</v>
          </cell>
          <cell r="R81">
            <v>4188.2426353612927</v>
          </cell>
          <cell r="S81" t="str">
            <v>G11</v>
          </cell>
          <cell r="T81">
            <v>3850</v>
          </cell>
        </row>
        <row r="82">
          <cell r="J82">
            <v>161000127</v>
          </cell>
          <cell r="K82" t="str">
            <v>20.07.2022</v>
          </cell>
          <cell r="L82">
            <v>4025.63</v>
          </cell>
          <cell r="M82">
            <v>3494.0099999999998</v>
          </cell>
          <cell r="N82">
            <v>3494.0099999999998</v>
          </cell>
          <cell r="O82">
            <v>18.78</v>
          </cell>
          <cell r="P82">
            <v>4236.5707260438039</v>
          </cell>
          <cell r="Q82">
            <v>3949.1959283163746</v>
          </cell>
          <cell r="R82">
            <v>4290.5107829415538</v>
          </cell>
          <cell r="S82" t="str">
            <v>G11</v>
          </cell>
          <cell r="T82">
            <v>3250</v>
          </cell>
        </row>
        <row r="83">
          <cell r="J83">
            <v>262000516</v>
          </cell>
          <cell r="K83" t="str">
            <v>21.07.2022</v>
          </cell>
          <cell r="L83">
            <v>3763.16</v>
          </cell>
          <cell r="M83">
            <v>3780.4700000000003</v>
          </cell>
          <cell r="N83">
            <v>3780.4700000000003</v>
          </cell>
          <cell r="O83">
            <v>18.28</v>
          </cell>
          <cell r="P83">
            <v>4381.4940243673254</v>
          </cell>
          <cell r="Q83">
            <v>4161.9786890778414</v>
          </cell>
          <cell r="R83">
            <v>4470.9971486142404</v>
          </cell>
          <cell r="S83" t="str">
            <v>G10</v>
          </cell>
          <cell r="T83">
            <v>4150</v>
          </cell>
        </row>
        <row r="84">
          <cell r="J84">
            <v>462000487</v>
          </cell>
          <cell r="K84" t="str">
            <v>21.07.2022</v>
          </cell>
          <cell r="L84">
            <v>3697.6800000000003</v>
          </cell>
          <cell r="M84">
            <v>3574.8900000000003</v>
          </cell>
          <cell r="N84">
            <v>3574.8900000000003</v>
          </cell>
          <cell r="O84">
            <v>17.84</v>
          </cell>
          <cell r="P84">
            <v>4143.8805536641457</v>
          </cell>
          <cell r="Q84">
            <v>3879.567942699156</v>
          </cell>
          <cell r="R84">
            <v>4188.2426353612927</v>
          </cell>
          <cell r="S84" t="str">
            <v>G11</v>
          </cell>
          <cell r="T84">
            <v>3850</v>
          </cell>
        </row>
        <row r="85">
          <cell r="J85">
            <v>161000739</v>
          </cell>
          <cell r="K85" t="str">
            <v>21.07.2022</v>
          </cell>
          <cell r="L85">
            <v>4059</v>
          </cell>
          <cell r="M85">
            <v>4077.18</v>
          </cell>
          <cell r="N85">
            <v>4077.18</v>
          </cell>
          <cell r="O85">
            <v>14.08</v>
          </cell>
          <cell r="P85">
            <v>4291.1385780939099</v>
          </cell>
          <cell r="Q85">
            <v>4063.8820541439823</v>
          </cell>
          <cell r="R85">
            <v>4394.0483171241631</v>
          </cell>
          <cell r="S85" t="str">
            <v>G10</v>
          </cell>
          <cell r="T85">
            <v>4150</v>
          </cell>
        </row>
        <row r="86">
          <cell r="J86">
            <v>141000084</v>
          </cell>
          <cell r="K86" t="str">
            <v>21.07.2022</v>
          </cell>
          <cell r="L86">
            <v>4052.1500000000005</v>
          </cell>
          <cell r="M86">
            <v>4173.9500000000007</v>
          </cell>
          <cell r="N86">
            <v>4173.9500000000007</v>
          </cell>
          <cell r="O86">
            <v>16.260000000000002</v>
          </cell>
          <cell r="P86">
            <v>4323.2622325543607</v>
          </cell>
          <cell r="Q86">
            <v>4091.3897018990115</v>
          </cell>
          <cell r="R86">
            <v>4396.0973478702535</v>
          </cell>
          <cell r="S86" t="str">
            <v>G10</v>
          </cell>
          <cell r="T86">
            <v>4150</v>
          </cell>
        </row>
        <row r="87">
          <cell r="J87">
            <v>452000018</v>
          </cell>
          <cell r="K87" t="str">
            <v>22.07.2022</v>
          </cell>
          <cell r="L87">
            <v>3622.01</v>
          </cell>
          <cell r="M87">
            <v>3628.45</v>
          </cell>
          <cell r="N87">
            <v>3628.45</v>
          </cell>
          <cell r="O87">
            <v>15.43</v>
          </cell>
          <cell r="P87">
            <v>4143.8805536641457</v>
          </cell>
          <cell r="Q87">
            <v>3879.567942699156</v>
          </cell>
          <cell r="R87">
            <v>4188.2426353612927</v>
          </cell>
          <cell r="S87" t="str">
            <v>G11</v>
          </cell>
          <cell r="T87">
            <v>3850</v>
          </cell>
        </row>
        <row r="88">
          <cell r="J88">
            <v>452000005</v>
          </cell>
          <cell r="K88" t="str">
            <v>22.07.2022</v>
          </cell>
          <cell r="L88">
            <v>3378.7300000000005</v>
          </cell>
          <cell r="M88">
            <v>3273.62</v>
          </cell>
          <cell r="N88">
            <v>3273.62</v>
          </cell>
          <cell r="O88">
            <v>18.559999999999999</v>
          </cell>
          <cell r="P88">
            <v>4167.0486770429416</v>
          </cell>
          <cell r="Q88">
            <v>3924.336357295268</v>
          </cell>
          <cell r="R88">
            <v>4208.8345958433811</v>
          </cell>
          <cell r="S88" t="str">
            <v>G11</v>
          </cell>
          <cell r="T88">
            <v>4050</v>
          </cell>
        </row>
        <row r="89">
          <cell r="J89">
            <v>161000128</v>
          </cell>
          <cell r="K89" t="str">
            <v>21.07.2022</v>
          </cell>
          <cell r="L89">
            <v>4054.4299999999994</v>
          </cell>
          <cell r="M89">
            <v>3869.2</v>
          </cell>
          <cell r="N89">
            <v>3869.2</v>
          </cell>
          <cell r="O89">
            <v>16.37</v>
          </cell>
          <cell r="P89">
            <v>4236.5707260438039</v>
          </cell>
          <cell r="Q89">
            <v>3949.1959283163746</v>
          </cell>
          <cell r="R89">
            <v>4290.5107829415538</v>
          </cell>
          <cell r="S89" t="str">
            <v>G11</v>
          </cell>
          <cell r="T89">
            <v>3250</v>
          </cell>
        </row>
        <row r="90">
          <cell r="J90">
            <v>161000050</v>
          </cell>
          <cell r="K90" t="str">
            <v>21.07.2022</v>
          </cell>
          <cell r="L90">
            <v>3914.0499999999997</v>
          </cell>
          <cell r="M90">
            <v>3712.2999999999997</v>
          </cell>
          <cell r="N90">
            <v>3712.2999999999997</v>
          </cell>
          <cell r="O90">
            <v>15.48</v>
          </cell>
          <cell r="P90">
            <v>3999.34453633252</v>
          </cell>
          <cell r="Q90">
            <v>3768.7714228580394</v>
          </cell>
          <cell r="R90">
            <v>4080.1592572380478</v>
          </cell>
          <cell r="S90" t="str">
            <v>G11</v>
          </cell>
          <cell r="T90">
            <v>3400</v>
          </cell>
        </row>
        <row r="91">
          <cell r="J91">
            <v>452000019</v>
          </cell>
          <cell r="K91" t="str">
            <v>22.07.2022</v>
          </cell>
          <cell r="L91">
            <v>3826.2</v>
          </cell>
          <cell r="M91">
            <v>3779.92</v>
          </cell>
          <cell r="N91">
            <v>3779.92</v>
          </cell>
          <cell r="O91">
            <v>17.89</v>
          </cell>
          <cell r="P91">
            <v>4143.8805536641457</v>
          </cell>
          <cell r="Q91">
            <v>3879.567942699156</v>
          </cell>
          <cell r="R91">
            <v>4188.2426353612927</v>
          </cell>
          <cell r="S91" t="str">
            <v>G11</v>
          </cell>
          <cell r="T91">
            <v>3850</v>
          </cell>
        </row>
        <row r="92">
          <cell r="J92">
            <v>161000741</v>
          </cell>
          <cell r="K92" t="str">
            <v>22.07.2022</v>
          </cell>
          <cell r="L92">
            <v>4007.75</v>
          </cell>
          <cell r="M92">
            <v>4075.4100000000003</v>
          </cell>
          <cell r="N92">
            <v>4075.4100000000003</v>
          </cell>
          <cell r="O92">
            <v>16.14</v>
          </cell>
          <cell r="P92">
            <v>4291.1385780939099</v>
          </cell>
          <cell r="Q92">
            <v>4063.8820541439823</v>
          </cell>
          <cell r="R92">
            <v>4394.0483171241631</v>
          </cell>
          <cell r="S92" t="str">
            <v>G10</v>
          </cell>
          <cell r="T92">
            <v>4150</v>
          </cell>
        </row>
        <row r="93">
          <cell r="J93">
            <v>161000859</v>
          </cell>
          <cell r="K93" t="str">
            <v>23.07.2022</v>
          </cell>
          <cell r="L93">
            <v>4066.25</v>
          </cell>
          <cell r="M93">
            <v>4052.51</v>
          </cell>
          <cell r="N93">
            <v>4052.51</v>
          </cell>
          <cell r="O93">
            <v>17.600000000000001</v>
          </cell>
          <cell r="P93">
            <v>4323.2622325543607</v>
          </cell>
          <cell r="Q93">
            <v>4091.3897018990115</v>
          </cell>
          <cell r="R93">
            <v>4396.0973478702535</v>
          </cell>
          <cell r="S93" t="str">
            <v>G10</v>
          </cell>
          <cell r="T93">
            <v>4150</v>
          </cell>
        </row>
        <row r="94">
          <cell r="J94">
            <v>161000129</v>
          </cell>
          <cell r="K94" t="str">
            <v>22.07.2022</v>
          </cell>
          <cell r="L94">
            <v>4009.8</v>
          </cell>
          <cell r="M94">
            <v>3841.2</v>
          </cell>
          <cell r="N94">
            <v>3841.2</v>
          </cell>
          <cell r="O94">
            <v>16.75</v>
          </cell>
          <cell r="P94">
            <v>4236.5707260438039</v>
          </cell>
          <cell r="Q94">
            <v>3949.1959283163746</v>
          </cell>
          <cell r="R94">
            <v>4290.5107829415538</v>
          </cell>
          <cell r="S94" t="str">
            <v>G11</v>
          </cell>
          <cell r="T94">
            <v>3250</v>
          </cell>
        </row>
        <row r="95">
          <cell r="J95">
            <v>161000860</v>
          </cell>
          <cell r="K95" t="str">
            <v>23.07.2022</v>
          </cell>
          <cell r="L95">
            <v>3827.1400000000003</v>
          </cell>
          <cell r="M95">
            <v>3986.3099999999995</v>
          </cell>
          <cell r="N95">
            <v>3986.3099999999995</v>
          </cell>
          <cell r="O95">
            <v>16.559999999999999</v>
          </cell>
          <cell r="P95">
            <v>4323.2622325543607</v>
          </cell>
          <cell r="Q95">
            <v>4091.3897018990115</v>
          </cell>
          <cell r="R95">
            <v>4396.0973478702535</v>
          </cell>
          <cell r="S95" t="str">
            <v>G10</v>
          </cell>
          <cell r="T95">
            <v>4150</v>
          </cell>
        </row>
        <row r="96">
          <cell r="J96">
            <v>462000488</v>
          </cell>
          <cell r="K96" t="str">
            <v>25.07.2022</v>
          </cell>
          <cell r="L96">
            <v>4016.54</v>
          </cell>
          <cell r="M96">
            <v>3830.67</v>
          </cell>
          <cell r="N96">
            <v>3830.67</v>
          </cell>
          <cell r="O96">
            <v>18.489999999999998</v>
          </cell>
          <cell r="P96">
            <v>4143.8805536641457</v>
          </cell>
          <cell r="Q96">
            <v>3879.567942699156</v>
          </cell>
          <cell r="R96">
            <v>4188.2426353612927</v>
          </cell>
          <cell r="S96" t="str">
            <v>G11</v>
          </cell>
          <cell r="T96">
            <v>3850</v>
          </cell>
        </row>
        <row r="97">
          <cell r="J97">
            <v>161000743</v>
          </cell>
          <cell r="K97" t="str">
            <v>24.07.2022</v>
          </cell>
          <cell r="L97">
            <v>3965.9500000000003</v>
          </cell>
          <cell r="M97">
            <v>3927.5600000000004</v>
          </cell>
          <cell r="N97">
            <v>3927.5600000000004</v>
          </cell>
          <cell r="O97">
            <v>17.18</v>
          </cell>
          <cell r="P97">
            <v>4291.1385780939099</v>
          </cell>
          <cell r="Q97">
            <v>4063.8820541439823</v>
          </cell>
          <cell r="R97">
            <v>4394.0483171241631</v>
          </cell>
          <cell r="S97" t="str">
            <v>G10</v>
          </cell>
          <cell r="T97">
            <v>4150</v>
          </cell>
        </row>
        <row r="98">
          <cell r="J98">
            <v>141000085</v>
          </cell>
          <cell r="K98" t="str">
            <v>24.07.2022</v>
          </cell>
          <cell r="L98">
            <v>4028.2000000000003</v>
          </cell>
          <cell r="M98">
            <v>4158.25</v>
          </cell>
          <cell r="N98">
            <v>4158.25</v>
          </cell>
          <cell r="O98">
            <v>17.079999999999998</v>
          </cell>
          <cell r="P98">
            <v>4323.2622325543607</v>
          </cell>
          <cell r="Q98">
            <v>4091.3897018990115</v>
          </cell>
          <cell r="R98">
            <v>4396.0973478702535</v>
          </cell>
          <cell r="S98" t="str">
            <v>G10</v>
          </cell>
          <cell r="T98">
            <v>4150</v>
          </cell>
        </row>
        <row r="99">
          <cell r="J99">
            <v>452000020</v>
          </cell>
          <cell r="K99" t="str">
            <v>26.07.2022</v>
          </cell>
          <cell r="L99">
            <v>3775.74</v>
          </cell>
          <cell r="M99">
            <v>3642.7</v>
          </cell>
          <cell r="N99">
            <v>3642.7</v>
          </cell>
          <cell r="O99">
            <v>18.07</v>
          </cell>
          <cell r="P99">
            <v>4143.8805536641457</v>
          </cell>
          <cell r="Q99">
            <v>3879.567942699156</v>
          </cell>
          <cell r="R99">
            <v>4188.2426353612927</v>
          </cell>
          <cell r="S99" t="str">
            <v>G11</v>
          </cell>
          <cell r="T99">
            <v>3850</v>
          </cell>
        </row>
        <row r="100">
          <cell r="J100">
            <v>161000053</v>
          </cell>
          <cell r="K100" t="str">
            <v>25.07.2022</v>
          </cell>
          <cell r="L100">
            <v>3405.0699999999997</v>
          </cell>
          <cell r="M100">
            <v>3280.29</v>
          </cell>
          <cell r="N100">
            <v>3280.29</v>
          </cell>
          <cell r="O100">
            <v>17.18</v>
          </cell>
          <cell r="P100">
            <v>3999.34453633252</v>
          </cell>
          <cell r="Q100">
            <v>3768.7714228580394</v>
          </cell>
          <cell r="R100">
            <v>4080.1592572380478</v>
          </cell>
          <cell r="S100" t="str">
            <v>G11</v>
          </cell>
          <cell r="T100">
            <v>3400</v>
          </cell>
        </row>
        <row r="101">
          <cell r="J101">
            <v>452000021</v>
          </cell>
          <cell r="K101" t="str">
            <v>27.07.2022</v>
          </cell>
          <cell r="L101">
            <v>3798.3999999999996</v>
          </cell>
          <cell r="M101">
            <v>3546.2900000000004</v>
          </cell>
          <cell r="N101">
            <v>3546.2900000000004</v>
          </cell>
          <cell r="O101">
            <v>18.7</v>
          </cell>
          <cell r="P101">
            <v>4143.8805536641457</v>
          </cell>
          <cell r="Q101">
            <v>3879.567942699156</v>
          </cell>
          <cell r="R101">
            <v>4188.2426353612927</v>
          </cell>
          <cell r="S101" t="str">
            <v>G11</v>
          </cell>
          <cell r="T101">
            <v>3850</v>
          </cell>
        </row>
        <row r="102">
          <cell r="J102">
            <v>161000745</v>
          </cell>
          <cell r="K102" t="str">
            <v>26.07.2022</v>
          </cell>
          <cell r="L102">
            <v>3995.3999999999996</v>
          </cell>
          <cell r="M102">
            <v>3794.7299999999996</v>
          </cell>
          <cell r="N102">
            <v>3794.7299999999996</v>
          </cell>
          <cell r="O102">
            <v>17.760000000000002</v>
          </cell>
          <cell r="P102">
            <v>4291.1385780939099</v>
          </cell>
          <cell r="Q102">
            <v>4063.8820541439823</v>
          </cell>
          <cell r="R102">
            <v>4394.0483171241631</v>
          </cell>
          <cell r="S102" t="str">
            <v>G10</v>
          </cell>
          <cell r="T102">
            <v>4150</v>
          </cell>
        </row>
        <row r="103">
          <cell r="J103">
            <v>462000156</v>
          </cell>
          <cell r="K103" t="str">
            <v>27.07.2022</v>
          </cell>
          <cell r="L103">
            <v>3652.5999999999995</v>
          </cell>
          <cell r="M103">
            <v>3551.8100000000004</v>
          </cell>
          <cell r="N103">
            <v>3551.8100000000004</v>
          </cell>
          <cell r="O103">
            <v>17.96</v>
          </cell>
          <cell r="P103">
            <v>4167.0486770429416</v>
          </cell>
          <cell r="Q103">
            <v>3924.336357295268</v>
          </cell>
          <cell r="R103">
            <v>4208.8345958433811</v>
          </cell>
          <cell r="S103" t="str">
            <v>G11</v>
          </cell>
          <cell r="T103">
            <v>4050</v>
          </cell>
        </row>
        <row r="104">
          <cell r="J104">
            <v>161000054</v>
          </cell>
          <cell r="K104" t="str">
            <v>26.07.2022</v>
          </cell>
          <cell r="L104">
            <v>4036.5999999999995</v>
          </cell>
          <cell r="M104">
            <v>4330.9400000000005</v>
          </cell>
          <cell r="N104">
            <v>4330.9400000000005</v>
          </cell>
          <cell r="O104">
            <v>17.45</v>
          </cell>
          <cell r="P104">
            <v>3999.34453633252</v>
          </cell>
          <cell r="Q104">
            <v>3768.7714228580394</v>
          </cell>
          <cell r="R104">
            <v>4080.1592572380478</v>
          </cell>
          <cell r="S104" t="str">
            <v>G11</v>
          </cell>
          <cell r="T104">
            <v>3400</v>
          </cell>
        </row>
        <row r="105">
          <cell r="J105">
            <v>161000746</v>
          </cell>
          <cell r="K105" t="str">
            <v>27.07.2022</v>
          </cell>
          <cell r="L105">
            <v>4129.8500000000004</v>
          </cell>
          <cell r="M105">
            <v>4159.1299999999992</v>
          </cell>
          <cell r="N105">
            <v>4159.1299999999992</v>
          </cell>
          <cell r="O105">
            <v>17.3</v>
          </cell>
          <cell r="P105">
            <v>4323.2622325543607</v>
          </cell>
          <cell r="Q105">
            <v>4091.3897018990115</v>
          </cell>
          <cell r="R105">
            <v>4396.0973478702535</v>
          </cell>
          <cell r="S105" t="str">
            <v>G10</v>
          </cell>
          <cell r="T105">
            <v>4150</v>
          </cell>
        </row>
        <row r="106">
          <cell r="J106">
            <v>452000022</v>
          </cell>
          <cell r="K106" t="str">
            <v>28.07.2022</v>
          </cell>
          <cell r="L106">
            <v>3923.7599999999993</v>
          </cell>
          <cell r="M106">
            <v>3695.6400000000003</v>
          </cell>
          <cell r="N106">
            <v>3695.6400000000003</v>
          </cell>
          <cell r="O106">
            <v>17.670000000000002</v>
          </cell>
          <cell r="P106">
            <v>4143.8805536641457</v>
          </cell>
          <cell r="Q106">
            <v>3879.567942699156</v>
          </cell>
          <cell r="R106">
            <v>4188.2426353612927</v>
          </cell>
          <cell r="S106" t="str">
            <v>G11</v>
          </cell>
          <cell r="T106">
            <v>3850</v>
          </cell>
        </row>
        <row r="107">
          <cell r="J107">
            <v>161000861</v>
          </cell>
          <cell r="K107" t="str">
            <v>28.07.2022</v>
          </cell>
          <cell r="L107">
            <v>3872.6</v>
          </cell>
          <cell r="M107">
            <v>3922.96</v>
          </cell>
          <cell r="N107">
            <v>3922.96</v>
          </cell>
          <cell r="O107">
            <v>17.53</v>
          </cell>
          <cell r="P107">
            <v>4323.2622325543607</v>
          </cell>
          <cell r="Q107">
            <v>4091.3897018990115</v>
          </cell>
          <cell r="R107">
            <v>4396.0973478702535</v>
          </cell>
          <cell r="S107" t="str">
            <v>G10</v>
          </cell>
          <cell r="T107">
            <v>4150</v>
          </cell>
        </row>
        <row r="108">
          <cell r="J108">
            <v>452000006</v>
          </cell>
          <cell r="K108" t="str">
            <v>29.07.2022</v>
          </cell>
          <cell r="L108">
            <v>3933</v>
          </cell>
          <cell r="M108">
            <v>3441.8899999999994</v>
          </cell>
          <cell r="N108">
            <v>3441.8899999999994</v>
          </cell>
          <cell r="O108">
            <v>18.100000000000001</v>
          </cell>
          <cell r="P108">
            <v>4167.0486770429416</v>
          </cell>
          <cell r="Q108">
            <v>3924.336357295268</v>
          </cell>
          <cell r="R108">
            <v>4208.8345958433811</v>
          </cell>
          <cell r="S108" t="str">
            <v>G11</v>
          </cell>
          <cell r="T108">
            <v>4050</v>
          </cell>
        </row>
        <row r="109">
          <cell r="J109">
            <v>161000130</v>
          </cell>
          <cell r="K109" t="str">
            <v>28.07.2022</v>
          </cell>
          <cell r="L109">
            <v>3840.24</v>
          </cell>
          <cell r="M109">
            <v>3774.7099999999996</v>
          </cell>
          <cell r="N109">
            <v>3774.7099999999996</v>
          </cell>
          <cell r="O109">
            <v>15.06</v>
          </cell>
          <cell r="P109">
            <v>4236.5707260438039</v>
          </cell>
          <cell r="Q109">
            <v>3949.1959283163746</v>
          </cell>
          <cell r="R109">
            <v>4290.5107829415538</v>
          </cell>
          <cell r="S109" t="str">
            <v>G11</v>
          </cell>
          <cell r="T109">
            <v>3250</v>
          </cell>
        </row>
        <row r="110">
          <cell r="J110">
            <v>161000862</v>
          </cell>
          <cell r="K110" t="str">
            <v>29.07.2022</v>
          </cell>
          <cell r="L110">
            <v>3938.3999999999996</v>
          </cell>
          <cell r="M110">
            <v>3985.13</v>
          </cell>
          <cell r="N110">
            <v>3985.13</v>
          </cell>
          <cell r="O110">
            <v>16.579999999999998</v>
          </cell>
          <cell r="P110">
            <v>4323.2622325543607</v>
          </cell>
          <cell r="Q110">
            <v>4091.3897018990115</v>
          </cell>
          <cell r="R110">
            <v>4396.0973478702535</v>
          </cell>
          <cell r="S110" t="str">
            <v>G10</v>
          </cell>
          <cell r="T110">
            <v>4150</v>
          </cell>
        </row>
        <row r="111">
          <cell r="J111">
            <v>161000749</v>
          </cell>
          <cell r="K111" t="str">
            <v>29.07.2022</v>
          </cell>
          <cell r="L111">
            <v>4058.75</v>
          </cell>
          <cell r="M111">
            <v>3737.9000000000005</v>
          </cell>
          <cell r="N111">
            <v>3737.9000000000005</v>
          </cell>
          <cell r="O111">
            <v>17.64</v>
          </cell>
          <cell r="P111">
            <v>4291.1385780939099</v>
          </cell>
          <cell r="Q111">
            <v>4063.8820541439823</v>
          </cell>
          <cell r="R111">
            <v>4394.0483171241631</v>
          </cell>
          <cell r="S111" t="str">
            <v>G10</v>
          </cell>
          <cell r="T111">
            <v>4150</v>
          </cell>
        </row>
        <row r="112">
          <cell r="J112">
            <v>161000131</v>
          </cell>
          <cell r="K112" t="str">
            <v>29.07.2022</v>
          </cell>
          <cell r="L112">
            <v>4032.8999999999996</v>
          </cell>
          <cell r="M112">
            <v>3727.45</v>
          </cell>
          <cell r="N112">
            <v>3727.45</v>
          </cell>
          <cell r="O112">
            <v>16.84</v>
          </cell>
          <cell r="P112">
            <v>4236.5707260438039</v>
          </cell>
          <cell r="Q112">
            <v>3949.1959283163746</v>
          </cell>
          <cell r="R112">
            <v>4290.5107829415538</v>
          </cell>
          <cell r="S112" t="str">
            <v>G11</v>
          </cell>
          <cell r="T112">
            <v>3250</v>
          </cell>
        </row>
        <row r="113">
          <cell r="J113">
            <v>161000750</v>
          </cell>
          <cell r="K113" t="str">
            <v>30.07.2022</v>
          </cell>
          <cell r="L113">
            <v>3898.29</v>
          </cell>
          <cell r="M113">
            <v>3709.8899999999994</v>
          </cell>
          <cell r="N113">
            <v>3709.8899999999994</v>
          </cell>
          <cell r="O113">
            <v>17.420000000000002</v>
          </cell>
          <cell r="P113">
            <v>4291.1385780939099</v>
          </cell>
          <cell r="Q113">
            <v>4063.8820541439823</v>
          </cell>
          <cell r="R113">
            <v>4394.0483171241631</v>
          </cell>
          <cell r="S113" t="str">
            <v>G10</v>
          </cell>
          <cell r="T113">
            <v>4150</v>
          </cell>
        </row>
        <row r="114">
          <cell r="J114">
            <v>161000058</v>
          </cell>
          <cell r="K114" t="str">
            <v>29.07.2022</v>
          </cell>
          <cell r="L114">
            <v>3660.2700000000004</v>
          </cell>
          <cell r="M114">
            <v>3518.49</v>
          </cell>
          <cell r="N114">
            <v>3518.49</v>
          </cell>
          <cell r="O114">
            <v>16.57</v>
          </cell>
          <cell r="P114">
            <v>3999.34453633252</v>
          </cell>
          <cell r="Q114">
            <v>3768.7714228580394</v>
          </cell>
          <cell r="R114">
            <v>4080.1592572380478</v>
          </cell>
          <cell r="S114" t="str">
            <v>G11</v>
          </cell>
          <cell r="T114">
            <v>3400</v>
          </cell>
        </row>
        <row r="115">
          <cell r="J115">
            <v>462000490</v>
          </cell>
          <cell r="K115" t="str">
            <v>30.07.2022</v>
          </cell>
          <cell r="L115">
            <v>3817.5999999999995</v>
          </cell>
          <cell r="M115">
            <v>3761.8</v>
          </cell>
          <cell r="N115">
            <v>3761.8</v>
          </cell>
          <cell r="O115">
            <v>18.28</v>
          </cell>
          <cell r="P115">
            <v>4143.8805536641457</v>
          </cell>
          <cell r="Q115">
            <v>3879.567942699156</v>
          </cell>
          <cell r="R115">
            <v>4188.2426353612927</v>
          </cell>
          <cell r="S115" t="str">
            <v>G11</v>
          </cell>
          <cell r="T115">
            <v>3850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ffice Note"/>
      <sheetName val="F2 (3x660)"/>
      <sheetName val="F5 (3x660)"/>
      <sheetName val="F2"/>
      <sheetName val="F5"/>
      <sheetName val="F2 210 mw"/>
      <sheetName val="F5 210MW"/>
      <sheetName val="Sep-22 660 mw"/>
      <sheetName val="MOD rate"/>
      <sheetName val="Sep22 210 MW  "/>
      <sheetName val="OIL CALCULATOR"/>
      <sheetName val=" OCM DATA 660"/>
      <sheetName val=" OCM DATA 210"/>
      <sheetName val="F3"/>
      <sheetName val="F12 revised"/>
      <sheetName val="Sheet8"/>
      <sheetName val="MASTER DATA FILE WASH COAL 210"/>
      <sheetName val="MASTER DATA FILE WASH COAL"/>
      <sheetName val="WASH COAL RECEIPT &amp; GCV DATA"/>
      <sheetName val="COAL RECEIPT &amp; GCV DATA"/>
      <sheetName val="ROAD CALCULATION"/>
      <sheetName val="F11"/>
      <sheetName val=" RCDF11"/>
      <sheetName val="GCV data"/>
      <sheetName val=" 210 WTP GCV CALS "/>
      <sheetName val="660 WTP GCV CALC"/>
      <sheetName val="MASTER DATA FILE RAW COAL"/>
      <sheetName val="MASTER DATA FILE RAW COAL 210"/>
      <sheetName val="OIL"/>
      <sheetName val="RAW COAL SHEET"/>
      <sheetName val="WASH COAL SHEET"/>
      <sheetName val="IMPORTED COAL SHEET "/>
      <sheetName val="F12"/>
      <sheetName val="MASTER DATA FILE IMP COAL"/>
      <sheetName val="IMP COAL RECEIPT &amp; GCV DATA"/>
      <sheetName val="washe coal data 210m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ice Note"/>
      <sheetName val="F2 (3x660)"/>
      <sheetName val="F5 (3x660)"/>
      <sheetName val="F2"/>
      <sheetName val="F5"/>
      <sheetName val="F2 210 mw"/>
      <sheetName val="F5 210MW"/>
      <sheetName val="OIL CALCULATOR"/>
      <sheetName val="GCV data"/>
      <sheetName val=" OCM DATA 660"/>
      <sheetName val=" OCM DATA 210"/>
      <sheetName val="F3"/>
      <sheetName val="F12 revised"/>
      <sheetName val="Sheet8"/>
      <sheetName val="ROAD CALCULATION"/>
      <sheetName val="F11"/>
      <sheetName val=" RCDF11"/>
      <sheetName val=" 210 WTP GCV CALS "/>
      <sheetName val="660 WTP GCV CALC"/>
      <sheetName val="COAL RECEIPT &amp; GCV DATA"/>
      <sheetName val="WASH COAL RECEIPT &amp; GCV DAT (2"/>
      <sheetName val="MASTER DATA FILE RAW COAL"/>
      <sheetName val="MASTER DATA FILE RAW COAL 210"/>
      <sheetName val="OIL"/>
      <sheetName val="WASH COAL RECEIPT &amp; GCV DATA"/>
      <sheetName val="MASTER DATA FILE WASH COAL"/>
      <sheetName val="MASTER DATA FILE WASH COAL 210"/>
      <sheetName val="Sep22 210 MW  "/>
      <sheetName val="Sep-22 660 mw"/>
      <sheetName val="MOD rate"/>
      <sheetName val="RAW COAL SHEET"/>
      <sheetName val="WASH COAL SHEET"/>
      <sheetName val="IMPORTED COAL SHEET "/>
      <sheetName val="F12"/>
      <sheetName val="MASTER DATA FILE IMP COAL"/>
      <sheetName val="IMP COAL RECEIPT &amp; GCV DATA"/>
      <sheetName val="washe coal data 210m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F10">
            <v>20706.100000000002</v>
          </cell>
          <cell r="G10">
            <v>20819.830000000002</v>
          </cell>
          <cell r="M10">
            <v>2712.8811380216457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J1">
            <v>44927</v>
          </cell>
        </row>
      </sheetData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Rate"/>
      <sheetName val="160MVA+2FB"/>
      <sheetName val="160MVA+1FB"/>
      <sheetName val="160MVA Addl"/>
      <sheetName val="220KV FB"/>
      <sheetName val="315MVA Addl"/>
      <sheetName val="40MVA+2FB"/>
      <sheetName val="20MVA+2FB"/>
      <sheetName val="40MVA+1FB"/>
      <sheetName val="132FB"/>
      <sheetName val="40to63"/>
      <sheetName val="20to40"/>
      <sheetName val="Addl.40"/>
      <sheetName val="Addl.20"/>
      <sheetName val="SS-Cost"/>
      <sheetName val="Addl.63 (2)"/>
      <sheetName val="Addl_40"/>
      <sheetName val="Unit_Rate"/>
      <sheetName val="160MVA_Addl"/>
      <sheetName val="220KV_FB"/>
      <sheetName val="315MVA_Addl"/>
      <sheetName val="Addl_401"/>
      <sheetName val="Addl_20"/>
      <sheetName val="Addl_63_(2)"/>
      <sheetName val="A 3_7"/>
      <sheetName val="04REL"/>
      <sheetName val="data"/>
      <sheetName val="Data base Feb 09"/>
      <sheetName val="grid"/>
      <sheetName val="132kv DCDS"/>
      <sheetName val=""/>
      <sheetName val="Salient1"/>
      <sheetName val="Cat_Ser_load"/>
      <sheetName val="Sheet1"/>
      <sheetName val="PACK (B)"/>
      <sheetName val="Unit_Rate1"/>
      <sheetName val="160MVA_Addl1"/>
      <sheetName val="220KV_FB1"/>
      <sheetName val="315MVA_Addl1"/>
      <sheetName val="Addl_402"/>
      <sheetName val="Addl_201"/>
      <sheetName val="Addl_63_(2)1"/>
      <sheetName val="A_3_7"/>
      <sheetName val="Data_base_Feb_09"/>
      <sheetName val="132kv_DCDS"/>
      <sheetName val="PACK_(B)"/>
      <sheetName val="STN WISE EMR"/>
      <sheetName val="Inputs"/>
      <sheetName val="A"/>
      <sheetName val="Dom"/>
      <sheetName val="ATP"/>
      <sheetName val="R_Hrs_ Since Comm"/>
      <sheetName val="Calculations 1"/>
      <sheetName val="Consolidated"/>
      <sheetName val="Input"/>
      <sheetName val="Phasing 1"/>
      <sheetName val="Results"/>
      <sheetName val="Coal-Cal"/>
      <sheetName val="Introduction"/>
      <sheetName val="Calculations 2"/>
      <sheetName val="Calculations 3"/>
      <sheetName val="Calculations 4"/>
      <sheetName val="Calculations 5"/>
      <sheetName val="Phasing 3"/>
      <sheetName val="Input sheet"/>
      <sheetName val="BST"/>
      <sheetName val="BPlan_Energy Balance_Table"/>
      <sheetName val="Approved Energy Balance"/>
      <sheetName val="Energy Requirement"/>
      <sheetName val="CE PPA_Installed "/>
      <sheetName val="Table for Business Plan"/>
      <sheetName val="UPERC approved "/>
      <sheetName val="Monthwise_PLF"/>
      <sheetName val="Apr19"/>
      <sheetName val="May19 "/>
      <sheetName val="June-19"/>
      <sheetName val="July-19 "/>
      <sheetName val="Aug-19"/>
      <sheetName val="Sep-19 "/>
      <sheetName val="PP FY 2019-20 (Monthly)"/>
      <sheetName val="PLF Computation"/>
      <sheetName val="RANK"/>
      <sheetName val="FY 19_20"/>
      <sheetName val="FY 20_21"/>
      <sheetName val="FY 21_22"/>
      <sheetName val="FY 22_23"/>
      <sheetName val="FY 23_24"/>
      <sheetName val="FY 24_25"/>
      <sheetName val="Table for Petition"/>
      <sheetName val="F13_17_18"/>
      <sheetName val="F13_18_19"/>
      <sheetName val="F13_19_20"/>
      <sheetName val="F13_20_21"/>
      <sheetName val="F13_21_22"/>
      <sheetName val="F13_22_23"/>
      <sheetName val="F13_23_24"/>
      <sheetName val="F13_24_25"/>
      <sheetName val="F13A"/>
      <sheetName val="F13B_17_18"/>
      <sheetName val="F13B_18_19"/>
      <sheetName val="F13B_19_20"/>
      <sheetName val="F13B_20_21"/>
      <sheetName val="F13B_21_22"/>
      <sheetName val="F13B_22_23"/>
      <sheetName val="F13B_23_24"/>
      <sheetName val="F13B_24_25"/>
      <sheetName val="F13C"/>
      <sheetName val="F13D"/>
      <sheetName val="F13E"/>
      <sheetName val="F13F"/>
      <sheetName val="F13G"/>
      <sheetName val="F13H"/>
      <sheetName val="F13I"/>
      <sheetName val="F13J"/>
      <sheetName val="F13K"/>
      <sheetName val="F13L"/>
      <sheetName val="Instruction Sheet"/>
      <sheetName val="CE"/>
      <sheetName val="Adj.TB"/>
      <sheetName val="Sheet2"/>
      <sheetName val="Citrix"/>
      <sheetName val="UK"/>
      <sheetName val="Scheme Area Details_Block__ C2"/>
      <sheetName val="New33KVSS_E3"/>
      <sheetName val="Prop aug of Ex 33KVSS_E3a"/>
      <sheetName val="Coalmine"/>
      <sheetName val="SUMMERY"/>
      <sheetName val="Work_sheet"/>
      <sheetName val="dpc cost"/>
      <sheetName val="Survey Status_2"/>
      <sheetName val="TRP"/>
      <sheetName val="Basis"/>
      <sheetName val="Scheme_Area_Details_Block___C2"/>
      <sheetName val="Prop_aug_of_Ex_33KVSS_E3a"/>
      <sheetName val="Unit_Rate2"/>
      <sheetName val="160MVA_Addl2"/>
      <sheetName val="220KV_FB2"/>
      <sheetName val="315MVA_Addl2"/>
      <sheetName val="Addl_403"/>
      <sheetName val="Addl_202"/>
      <sheetName val="Addl_63_(2)2"/>
      <sheetName val="132kv_DCDS1"/>
      <sheetName val="A_3_71"/>
      <sheetName val="Data_base_Feb_091"/>
      <sheetName val="R_Hrs__Since_Comm"/>
      <sheetName val="Scheme_Area_Details_Block___C21"/>
      <sheetName val="Prop_aug_of_Ex_33KVSS_E3a1"/>
      <sheetName val="STN_WISE_EMR"/>
      <sheetName val="Report"/>
      <sheetName val="Latest revised Cost Estimates f"/>
      <sheetName val="Form 6"/>
      <sheetName val="220Kv (2)"/>
      <sheetName val="220Kv"/>
      <sheetName val="Unit_Rate3"/>
      <sheetName val="160MVA_Addl3"/>
      <sheetName val="220KV_FB3"/>
      <sheetName val="315MVA_Addl3"/>
      <sheetName val="Addl_404"/>
      <sheetName val="Addl_203"/>
      <sheetName val="Addl_63_(2)3"/>
      <sheetName val="132kv_DCDS2"/>
      <sheetName val="A_3_72"/>
      <sheetName val="Data_base_Feb_092"/>
      <sheetName val="% of Elect"/>
      <sheetName val="cap all"/>
      <sheetName val="Lead Statement"/>
      <sheetName val="Detailed Estimate"/>
      <sheetName val="Labour charges"/>
      <sheetName val="Sheet3"/>
      <sheetName val="A2-02-03"/>
      <sheetName val="all"/>
      <sheetName val="Form-C4"/>
      <sheetName val="RevenueInput"/>
      <sheetName val="cover1"/>
      <sheetName val="QOSWS "/>
      <sheetName val="QFC"/>
      <sheetName val="DE"/>
      <sheetName val="J"/>
      <sheetName val="BOQ"/>
    </sheetNames>
    <sheetDataSet>
      <sheetData sheetId="0">
        <row r="38">
          <cell r="A38" t="str">
            <v xml:space="preserve">ESTIMATE FOR INSTALLATION OF ADDITIONAL 1X40MVA 132/33KV TRANSFORMER AT EXISTING EHV SUBSTATION </v>
          </cell>
        </row>
      </sheetData>
      <sheetData sheetId="1">
        <row r="38">
          <cell r="A38" t="str">
            <v xml:space="preserve">ESTIMATE FOR INSTALLATION OF ADDITIONAL 1X40MVA 132/33KV TRANSFORMER AT EXISTING EHV SUBSTATION </v>
          </cell>
        </row>
      </sheetData>
      <sheetData sheetId="2">
        <row r="38">
          <cell r="A38" t="str">
            <v xml:space="preserve">ESTIMATE FOR INSTALLATION OF ADDITIONAL 1X40MVA 132/33KV TRANSFORMER AT EXISTING EHV SUBSTATION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8">
          <cell r="A38" t="str">
            <v xml:space="preserve">ESTIMATE FOR INSTALLATION OF ADDITIONAL 1X40MVA 132/33KV TRANSFORMER AT EXISTING EHV SUBSTATION </v>
          </cell>
        </row>
        <row r="39">
          <cell r="A39" t="str">
            <v>ESTIMATE FOR INSTALLATION OF ADDITIONAL 1X40MVA 132/33KV TRANSFORMER AT EXISTING EHV SUBSTATION</v>
          </cell>
        </row>
        <row r="40">
          <cell r="A40" t="str">
            <v>SCHEDULE</v>
          </cell>
        </row>
        <row r="41">
          <cell r="A41" t="str">
            <v>SCHEDULE</v>
          </cell>
        </row>
        <row r="42">
          <cell r="A42" t="str">
            <v>TOTAL NO. OF LOCATIONS</v>
          </cell>
          <cell r="B42">
            <v>0</v>
          </cell>
          <cell r="C42">
            <v>1</v>
          </cell>
        </row>
        <row r="43">
          <cell r="C43">
            <v>1</v>
          </cell>
        </row>
        <row r="44">
          <cell r="A44" t="str">
            <v>SNO</v>
          </cell>
          <cell r="B44" t="str">
            <v>PARTICULARS</v>
          </cell>
          <cell r="C44" t="str">
            <v>Quantity</v>
          </cell>
          <cell r="D44" t="str">
            <v>EX-W Rate</v>
          </cell>
          <cell r="E44" t="str">
            <v>EX-W Amount</v>
          </cell>
          <cell r="F44" t="str">
            <v>Other Rate</v>
          </cell>
          <cell r="G44" t="str">
            <v>Other Amount</v>
          </cell>
          <cell r="H44" t="str">
            <v>Total Rate</v>
          </cell>
          <cell r="I44" t="str">
            <v>Total Amount</v>
          </cell>
        </row>
        <row r="45">
          <cell r="A45" t="str">
            <v>SNO</v>
          </cell>
          <cell r="B45" t="str">
            <v>PARTICULARS</v>
          </cell>
          <cell r="C45" t="str">
            <v>Quantity</v>
          </cell>
          <cell r="D45" t="str">
            <v>EX-W Rate</v>
          </cell>
          <cell r="E45" t="str">
            <v>EX-W Amount</v>
          </cell>
          <cell r="F45" t="str">
            <v>Other Rate</v>
          </cell>
          <cell r="G45" t="str">
            <v>Other Amount</v>
          </cell>
          <cell r="H45" t="str">
            <v>Total Rate</v>
          </cell>
          <cell r="I45" t="str">
            <v>Total Amount</v>
          </cell>
        </row>
        <row r="46">
          <cell r="A46" t="str">
            <v>(A)</v>
          </cell>
          <cell r="B46" t="str">
            <v>220KV EQUIPMENTS</v>
          </cell>
        </row>
        <row r="47">
          <cell r="A47" t="str">
            <v>(A)</v>
          </cell>
          <cell r="B47" t="str">
            <v>220KV EQUIPMENTS</v>
          </cell>
        </row>
        <row r="48">
          <cell r="A48">
            <v>1</v>
          </cell>
          <cell r="B48" t="str">
            <v>Circuit Breaker</v>
          </cell>
          <cell r="C48">
            <v>0</v>
          </cell>
          <cell r="D48">
            <v>13.429399999999999</v>
          </cell>
          <cell r="E48">
            <v>0</v>
          </cell>
          <cell r="F48">
            <v>1.0102</v>
          </cell>
          <cell r="G48">
            <v>0</v>
          </cell>
          <cell r="H48">
            <v>14.439599999999999</v>
          </cell>
          <cell r="I48">
            <v>0</v>
          </cell>
        </row>
        <row r="49">
          <cell r="A49">
            <v>2</v>
          </cell>
          <cell r="B49" t="str">
            <v>Current Transformer</v>
          </cell>
          <cell r="C49">
            <v>0</v>
          </cell>
          <cell r="D49">
            <v>1.3</v>
          </cell>
          <cell r="E49">
            <v>0</v>
          </cell>
          <cell r="F49">
            <v>9.1999999999999998E-2</v>
          </cell>
          <cell r="G49">
            <v>0</v>
          </cell>
          <cell r="H49">
            <v>1.3920000000000001</v>
          </cell>
          <cell r="I49">
            <v>0</v>
          </cell>
        </row>
        <row r="50">
          <cell r="A50">
            <v>3</v>
          </cell>
          <cell r="B50" t="str">
            <v>Isolator (with E/S)</v>
          </cell>
          <cell r="C50">
            <v>0</v>
          </cell>
          <cell r="D50">
            <v>0.50570000000000004</v>
          </cell>
          <cell r="E50">
            <v>0</v>
          </cell>
          <cell r="F50">
            <v>3.2899999999999999E-2</v>
          </cell>
          <cell r="G50">
            <v>0</v>
          </cell>
          <cell r="H50">
            <v>0.53860000000000008</v>
          </cell>
          <cell r="I50">
            <v>0</v>
          </cell>
        </row>
        <row r="51">
          <cell r="A51">
            <v>4</v>
          </cell>
          <cell r="B51" t="str">
            <v>Isolator (without E/S)</v>
          </cell>
          <cell r="C51">
            <v>0</v>
          </cell>
          <cell r="D51">
            <v>0.50570000000000004</v>
          </cell>
          <cell r="E51">
            <v>0</v>
          </cell>
          <cell r="F51">
            <v>3.2899999999999999E-2</v>
          </cell>
          <cell r="G51">
            <v>0</v>
          </cell>
          <cell r="H51">
            <v>0.53860000000000008</v>
          </cell>
          <cell r="I51">
            <v>0</v>
          </cell>
        </row>
        <row r="52">
          <cell r="A52">
            <v>5</v>
          </cell>
          <cell r="B52" t="str">
            <v>LA</v>
          </cell>
          <cell r="C52">
            <v>0</v>
          </cell>
          <cell r="D52">
            <v>0.4234</v>
          </cell>
          <cell r="E52">
            <v>0</v>
          </cell>
          <cell r="F52">
            <v>2.6100000000000002E-2</v>
          </cell>
          <cell r="G52">
            <v>0</v>
          </cell>
          <cell r="H52">
            <v>0.44950000000000001</v>
          </cell>
          <cell r="I52">
            <v>0</v>
          </cell>
        </row>
        <row r="53">
          <cell r="A53">
            <v>6</v>
          </cell>
          <cell r="B53" t="str">
            <v>PI / Solid Core Insulators</v>
          </cell>
          <cell r="C53">
            <v>0</v>
          </cell>
          <cell r="D53">
            <v>0.14399999999999999</v>
          </cell>
          <cell r="E53">
            <v>0</v>
          </cell>
          <cell r="F53">
            <v>9.7999999999999997E-3</v>
          </cell>
          <cell r="G53">
            <v>0</v>
          </cell>
          <cell r="H53">
            <v>0.15379999999999999</v>
          </cell>
          <cell r="I53">
            <v>0</v>
          </cell>
        </row>
        <row r="54">
          <cell r="A54">
            <v>7</v>
          </cell>
          <cell r="B54" t="str">
            <v>C&amp;R Panel(For feeder)</v>
          </cell>
          <cell r="C54">
            <v>0</v>
          </cell>
          <cell r="D54">
            <v>4.5674999999999999</v>
          </cell>
          <cell r="E54">
            <v>0</v>
          </cell>
          <cell r="F54">
            <v>9.1399999999999995E-2</v>
          </cell>
          <cell r="G54">
            <v>0</v>
          </cell>
          <cell r="H54">
            <v>4.6589</v>
          </cell>
          <cell r="I54">
            <v>0</v>
          </cell>
        </row>
        <row r="55">
          <cell r="A55">
            <v>8</v>
          </cell>
          <cell r="B55" t="str">
            <v>C&amp;R Panel (for transformer)</v>
          </cell>
          <cell r="C55">
            <v>0</v>
          </cell>
          <cell r="D55">
            <v>4.5674999999999999</v>
          </cell>
          <cell r="E55">
            <v>0</v>
          </cell>
          <cell r="F55">
            <v>9.1399999999999995E-2</v>
          </cell>
          <cell r="G55">
            <v>0</v>
          </cell>
          <cell r="H55">
            <v>4.6589</v>
          </cell>
          <cell r="I55">
            <v>0</v>
          </cell>
        </row>
        <row r="56">
          <cell r="A56">
            <v>9</v>
          </cell>
          <cell r="B56" t="str">
            <v>C&amp;R Panel (Bus coup./Bus tie)</v>
          </cell>
          <cell r="C56">
            <v>0</v>
          </cell>
          <cell r="D56">
            <v>4.5674999999999999</v>
          </cell>
          <cell r="E56">
            <v>0</v>
          </cell>
          <cell r="F56">
            <v>9.1399999999999995E-2</v>
          </cell>
          <cell r="G56">
            <v>0</v>
          </cell>
          <cell r="H56">
            <v>4.6589</v>
          </cell>
          <cell r="I56">
            <v>0</v>
          </cell>
        </row>
        <row r="57">
          <cell r="A57">
            <v>10</v>
          </cell>
          <cell r="B57" t="str">
            <v>Synchroscope</v>
          </cell>
          <cell r="C57">
            <v>0</v>
          </cell>
          <cell r="D57">
            <v>0</v>
          </cell>
          <cell r="E57">
            <v>0</v>
          </cell>
          <cell r="F57">
            <v>1.5</v>
          </cell>
          <cell r="G57">
            <v>0</v>
          </cell>
          <cell r="H57">
            <v>1.5</v>
          </cell>
          <cell r="I57">
            <v>0</v>
          </cell>
        </row>
        <row r="58">
          <cell r="A58">
            <v>11</v>
          </cell>
          <cell r="B58" t="str">
            <v>PT</v>
          </cell>
          <cell r="C58">
            <v>0</v>
          </cell>
          <cell r="D58">
            <v>1.5</v>
          </cell>
          <cell r="E58">
            <v>0</v>
          </cell>
          <cell r="F58">
            <v>0.1</v>
          </cell>
          <cell r="G58">
            <v>0</v>
          </cell>
          <cell r="H58">
            <v>1.6</v>
          </cell>
          <cell r="I58">
            <v>0</v>
          </cell>
        </row>
        <row r="59">
          <cell r="A59">
            <v>12</v>
          </cell>
          <cell r="B59" t="str">
            <v>Suspension/Tension String with H/W</v>
          </cell>
          <cell r="C59">
            <v>0</v>
          </cell>
          <cell r="D59">
            <v>6.0785000000000006E-2</v>
          </cell>
          <cell r="E59">
            <v>0</v>
          </cell>
          <cell r="F59">
            <v>6.0000000000000001E-3</v>
          </cell>
          <cell r="G59">
            <v>0</v>
          </cell>
          <cell r="H59">
            <v>6.6785000000000011E-2</v>
          </cell>
          <cell r="I59">
            <v>0</v>
          </cell>
        </row>
        <row r="60">
          <cell r="A60">
            <v>13</v>
          </cell>
          <cell r="B60" t="str">
            <v>Double Tension String with H/W</v>
          </cell>
          <cell r="C60">
            <v>0</v>
          </cell>
          <cell r="D60">
            <v>0.11468500000000001</v>
          </cell>
          <cell r="E60">
            <v>0</v>
          </cell>
          <cell r="F60">
            <v>1.1599999999999999E-2</v>
          </cell>
          <cell r="G60">
            <v>0</v>
          </cell>
          <cell r="H60">
            <v>0.12628500000000001</v>
          </cell>
          <cell r="I60">
            <v>0</v>
          </cell>
        </row>
        <row r="61">
          <cell r="A61">
            <v>13</v>
          </cell>
          <cell r="B61" t="str">
            <v>Double Tension String with H/W</v>
          </cell>
          <cell r="C61">
            <v>0</v>
          </cell>
          <cell r="D61">
            <v>0.114685</v>
          </cell>
          <cell r="E61">
            <v>0</v>
          </cell>
          <cell r="F61">
            <v>1.1599999999999999E-2</v>
          </cell>
          <cell r="G61">
            <v>0</v>
          </cell>
          <cell r="H61">
            <v>0.12628500000000001</v>
          </cell>
          <cell r="I61">
            <v>0</v>
          </cell>
        </row>
        <row r="62">
          <cell r="B62" t="str">
            <v>SUB TOTAL (A)</v>
          </cell>
          <cell r="C62" t="str">
            <v/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I63">
            <v>0</v>
          </cell>
        </row>
        <row r="64">
          <cell r="A64" t="str">
            <v>(B)</v>
          </cell>
          <cell r="B64" t="str">
            <v>132KV EQUIPMENTS</v>
          </cell>
        </row>
        <row r="65">
          <cell r="A65" t="str">
            <v>(B)</v>
          </cell>
          <cell r="B65" t="str">
            <v>132KV EQUIPMENTS</v>
          </cell>
        </row>
        <row r="66">
          <cell r="A66">
            <v>1</v>
          </cell>
          <cell r="B66" t="str">
            <v>Circuit Breaker</v>
          </cell>
          <cell r="C66">
            <v>1</v>
          </cell>
          <cell r="D66">
            <v>6.4887000000000015</v>
          </cell>
          <cell r="E66">
            <v>6.4887000000000015</v>
          </cell>
          <cell r="F66">
            <v>0.57534999999999992</v>
          </cell>
          <cell r="G66">
            <v>0.57534999999999992</v>
          </cell>
          <cell r="H66">
            <v>7.0640500000000017</v>
          </cell>
          <cell r="I66">
            <v>7.0640500000000017</v>
          </cell>
        </row>
        <row r="67">
          <cell r="A67">
            <v>2</v>
          </cell>
          <cell r="B67" t="str">
            <v>CT</v>
          </cell>
          <cell r="C67">
            <v>3</v>
          </cell>
          <cell r="D67">
            <v>0.6766871508379888</v>
          </cell>
          <cell r="E67">
            <v>2.0300614525139666</v>
          </cell>
          <cell r="F67">
            <v>4.9566480446927373E-2</v>
          </cell>
          <cell r="G67">
            <v>0.14869944134078211</v>
          </cell>
          <cell r="H67">
            <v>0.72625363128491616</v>
          </cell>
          <cell r="I67">
            <v>2.1787608938547489</v>
          </cell>
        </row>
        <row r="68">
          <cell r="A68">
            <v>3</v>
          </cell>
          <cell r="B68" t="str">
            <v xml:space="preserve">Isolator  with E/S </v>
          </cell>
          <cell r="C68">
            <v>0</v>
          </cell>
          <cell r="D68">
            <v>0.32090000000000002</v>
          </cell>
          <cell r="E68">
            <v>0</v>
          </cell>
          <cell r="F68">
            <v>2.4400000000000002E-2</v>
          </cell>
          <cell r="G68">
            <v>0</v>
          </cell>
          <cell r="H68">
            <v>0.3453</v>
          </cell>
          <cell r="I68">
            <v>0</v>
          </cell>
        </row>
        <row r="69">
          <cell r="A69">
            <v>4</v>
          </cell>
          <cell r="B69" t="str">
            <v>Isolator without E/S</v>
          </cell>
          <cell r="C69">
            <v>3</v>
          </cell>
          <cell r="D69">
            <v>0.32090000000000002</v>
          </cell>
          <cell r="E69">
            <v>0.96270000000000011</v>
          </cell>
          <cell r="F69">
            <v>2.4400000000000002E-2</v>
          </cell>
          <cell r="G69">
            <v>7.3200000000000001E-2</v>
          </cell>
          <cell r="H69">
            <v>0.3453</v>
          </cell>
          <cell r="I69">
            <v>1.0359</v>
          </cell>
        </row>
        <row r="70">
          <cell r="A70">
            <v>5</v>
          </cell>
          <cell r="B70" t="str">
            <v>PT</v>
          </cell>
          <cell r="C70">
            <v>0</v>
          </cell>
          <cell r="D70">
            <v>0.65</v>
          </cell>
          <cell r="E70">
            <v>0</v>
          </cell>
          <cell r="F70">
            <v>5.6000000000000001E-2</v>
          </cell>
          <cell r="G70">
            <v>0</v>
          </cell>
          <cell r="H70">
            <v>0.70600000000000007</v>
          </cell>
          <cell r="I70">
            <v>0</v>
          </cell>
        </row>
        <row r="71">
          <cell r="A71">
            <v>6</v>
          </cell>
          <cell r="B71" t="str">
            <v>LA</v>
          </cell>
          <cell r="C71">
            <v>3</v>
          </cell>
          <cell r="D71">
            <v>0.2258</v>
          </cell>
          <cell r="E71">
            <v>0.6774</v>
          </cell>
          <cell r="F71">
            <v>1.4200000000000001E-2</v>
          </cell>
          <cell r="G71">
            <v>4.2599999999999999E-2</v>
          </cell>
          <cell r="H71">
            <v>0.24</v>
          </cell>
          <cell r="I71">
            <v>0.72</v>
          </cell>
        </row>
        <row r="72">
          <cell r="A72">
            <v>7</v>
          </cell>
          <cell r="B72" t="str">
            <v>C&amp;R Panel (for 220/132KV Xmer)</v>
          </cell>
          <cell r="C72">
            <v>0</v>
          </cell>
          <cell r="D72">
            <v>4.9398999999999997</v>
          </cell>
          <cell r="E72">
            <v>0</v>
          </cell>
          <cell r="F72">
            <v>0.32175000000000004</v>
          </cell>
          <cell r="G72">
            <v>0</v>
          </cell>
          <cell r="H72">
            <v>5.2616499999999995</v>
          </cell>
          <cell r="I72">
            <v>0</v>
          </cell>
        </row>
        <row r="73">
          <cell r="A73">
            <v>8</v>
          </cell>
          <cell r="B73" t="str">
            <v>C&amp;R Panel (for 132/33KV Xmer)</v>
          </cell>
          <cell r="C73">
            <v>1</v>
          </cell>
          <cell r="D73">
            <v>4.9398999999999997</v>
          </cell>
          <cell r="E73">
            <v>4.9398999999999997</v>
          </cell>
          <cell r="F73">
            <v>0.32175000000000004</v>
          </cell>
          <cell r="G73">
            <v>0.32175000000000004</v>
          </cell>
          <cell r="H73">
            <v>5.2616499999999995</v>
          </cell>
          <cell r="I73">
            <v>5.2616499999999995</v>
          </cell>
        </row>
        <row r="74">
          <cell r="A74">
            <v>9</v>
          </cell>
          <cell r="B74" t="str">
            <v>C&amp;R Panel (for Feeder)</v>
          </cell>
          <cell r="C74">
            <v>0</v>
          </cell>
          <cell r="D74">
            <v>4.9398999999999997</v>
          </cell>
          <cell r="E74">
            <v>0</v>
          </cell>
          <cell r="F74">
            <v>0.32175000000000004</v>
          </cell>
          <cell r="G74">
            <v>0</v>
          </cell>
          <cell r="H74">
            <v>5.2616499999999995</v>
          </cell>
          <cell r="I74">
            <v>0</v>
          </cell>
        </row>
        <row r="75">
          <cell r="A75">
            <v>10</v>
          </cell>
          <cell r="B75" t="str">
            <v>C&amp;R Panel (for Bus coupler)</v>
          </cell>
          <cell r="C75">
            <v>0</v>
          </cell>
          <cell r="D75">
            <v>4.9398999999999997</v>
          </cell>
          <cell r="E75">
            <v>0</v>
          </cell>
          <cell r="F75">
            <v>0.32175000000000004</v>
          </cell>
          <cell r="G75">
            <v>0</v>
          </cell>
          <cell r="H75">
            <v>5.2616499999999995</v>
          </cell>
          <cell r="I75">
            <v>0</v>
          </cell>
        </row>
        <row r="76">
          <cell r="A76">
            <v>11</v>
          </cell>
          <cell r="B76" t="str">
            <v>PI/Solid Core Insulators</v>
          </cell>
          <cell r="C76">
            <v>36</v>
          </cell>
          <cell r="D76">
            <v>7.2499999999999995E-2</v>
          </cell>
          <cell r="E76">
            <v>2.61</v>
          </cell>
          <cell r="F76">
            <v>1.4E-2</v>
          </cell>
          <cell r="G76">
            <v>0.504</v>
          </cell>
          <cell r="H76">
            <v>8.6499999999999994E-2</v>
          </cell>
          <cell r="I76">
            <v>3.1139999999999999</v>
          </cell>
        </row>
        <row r="77">
          <cell r="A77">
            <v>12</v>
          </cell>
          <cell r="B77" t="str">
            <v>Suspension &amp; Tension String with H/W</v>
          </cell>
          <cell r="C77">
            <v>20</v>
          </cell>
          <cell r="D77">
            <v>3.6319999999999998E-2</v>
          </cell>
          <cell r="E77">
            <v>0.72639999999999993</v>
          </cell>
          <cell r="F77">
            <v>3.9924999999999995E-3</v>
          </cell>
          <cell r="G77">
            <v>7.984999999999999E-2</v>
          </cell>
          <cell r="H77">
            <v>4.0312500000000001E-2</v>
          </cell>
          <cell r="I77">
            <v>0.80624999999999991</v>
          </cell>
        </row>
        <row r="78">
          <cell r="A78">
            <v>13</v>
          </cell>
          <cell r="B78" t="str">
            <v>Double Tension String with H/W</v>
          </cell>
          <cell r="C78">
            <v>8</v>
          </cell>
          <cell r="D78">
            <v>5.9319999999999998E-2</v>
          </cell>
          <cell r="E78">
            <v>0.47455999999999998</v>
          </cell>
          <cell r="F78">
            <v>6.9924999999999987E-3</v>
          </cell>
          <cell r="G78">
            <v>5.593999999999999E-2</v>
          </cell>
          <cell r="H78">
            <v>6.6312499999999996E-2</v>
          </cell>
          <cell r="I78">
            <v>0.53049999999999997</v>
          </cell>
        </row>
        <row r="79">
          <cell r="A79">
            <v>13</v>
          </cell>
          <cell r="B79" t="str">
            <v>Double Tension String with H/W</v>
          </cell>
          <cell r="C79">
            <v>8</v>
          </cell>
          <cell r="D79">
            <v>5.9319999999999998E-2</v>
          </cell>
          <cell r="E79">
            <v>0.47455999999999998</v>
          </cell>
          <cell r="F79">
            <v>6.992E-3</v>
          </cell>
          <cell r="G79">
            <v>5.5939999999999997E-2</v>
          </cell>
          <cell r="H79">
            <v>6.6311999999999996E-2</v>
          </cell>
          <cell r="I79">
            <v>0.53049999999999997</v>
          </cell>
        </row>
        <row r="80">
          <cell r="B80" t="str">
            <v>SUB TOTAL (B)</v>
          </cell>
          <cell r="C80">
            <v>0</v>
          </cell>
          <cell r="D80">
            <v>0</v>
          </cell>
          <cell r="E80">
            <v>18.909721452513967</v>
          </cell>
          <cell r="F80">
            <v>0</v>
          </cell>
          <cell r="G80">
            <v>1.801389441340782</v>
          </cell>
          <cell r="H80">
            <v>0</v>
          </cell>
          <cell r="I80">
            <v>20.711110893854752</v>
          </cell>
        </row>
        <row r="81">
          <cell r="I81">
            <v>20.711110999999999</v>
          </cell>
        </row>
        <row r="82">
          <cell r="A82" t="str">
            <v>(C)</v>
          </cell>
          <cell r="B82" t="str">
            <v>33KV EQUIPMENTS</v>
          </cell>
        </row>
        <row r="83">
          <cell r="A83" t="str">
            <v>(C)</v>
          </cell>
          <cell r="B83" t="str">
            <v>33KV EQUIPMENTS</v>
          </cell>
        </row>
        <row r="84">
          <cell r="A84">
            <v>1</v>
          </cell>
          <cell r="B84" t="str">
            <v>Circuit Breaker</v>
          </cell>
          <cell r="C84">
            <v>1</v>
          </cell>
          <cell r="D84">
            <v>2.3801000000000001</v>
          </cell>
          <cell r="E84">
            <v>2.3801000000000001</v>
          </cell>
          <cell r="F84">
            <v>0.1452</v>
          </cell>
          <cell r="G84">
            <v>0.1452</v>
          </cell>
          <cell r="H84">
            <v>2.5253000000000001</v>
          </cell>
          <cell r="I84">
            <v>2.5253000000000001</v>
          </cell>
        </row>
        <row r="85">
          <cell r="A85">
            <v>2</v>
          </cell>
          <cell r="B85" t="str">
            <v>CT</v>
          </cell>
          <cell r="C85">
            <v>3</v>
          </cell>
          <cell r="D85">
            <v>0.1192</v>
          </cell>
          <cell r="E85">
            <v>0.35760000000000003</v>
          </cell>
          <cell r="F85">
            <v>1.23E-2</v>
          </cell>
          <cell r="G85">
            <v>3.6900000000000002E-2</v>
          </cell>
          <cell r="H85">
            <v>0.13150000000000001</v>
          </cell>
          <cell r="I85">
            <v>0.39450000000000002</v>
          </cell>
        </row>
        <row r="86">
          <cell r="A86">
            <v>3</v>
          </cell>
          <cell r="B86" t="str">
            <v>LA</v>
          </cell>
          <cell r="C86">
            <v>3</v>
          </cell>
          <cell r="D86">
            <v>3.6799999999999999E-2</v>
          </cell>
          <cell r="E86">
            <v>0.1104</v>
          </cell>
          <cell r="F86">
            <v>2.3E-3</v>
          </cell>
          <cell r="G86">
            <v>6.8999999999999999E-3</v>
          </cell>
          <cell r="H86">
            <v>3.9099999999999996E-2</v>
          </cell>
          <cell r="I86">
            <v>0.1173</v>
          </cell>
        </row>
        <row r="87">
          <cell r="A87">
            <v>4</v>
          </cell>
          <cell r="B87" t="str">
            <v>Potential transformer</v>
          </cell>
          <cell r="C87">
            <v>0</v>
          </cell>
          <cell r="D87">
            <v>1.2500000000000001E-2</v>
          </cell>
          <cell r="E87">
            <v>0</v>
          </cell>
          <cell r="F87">
            <v>2E-3</v>
          </cell>
          <cell r="G87">
            <v>0</v>
          </cell>
          <cell r="H87">
            <v>1.4500000000000001E-2</v>
          </cell>
          <cell r="I87">
            <v>0</v>
          </cell>
        </row>
        <row r="88">
          <cell r="A88">
            <v>5</v>
          </cell>
          <cell r="B88" t="str">
            <v>Isolator (with E/S) with insulator</v>
          </cell>
          <cell r="C88">
            <v>0</v>
          </cell>
          <cell r="D88">
            <v>0.10929999999999999</v>
          </cell>
          <cell r="E88">
            <v>0</v>
          </cell>
          <cell r="F88">
            <v>7.4999999999999997E-3</v>
          </cell>
          <cell r="G88">
            <v>0</v>
          </cell>
          <cell r="H88">
            <v>0.11679999999999999</v>
          </cell>
          <cell r="I88">
            <v>0</v>
          </cell>
        </row>
        <row r="89">
          <cell r="A89">
            <v>6</v>
          </cell>
          <cell r="B89" t="str">
            <v>Isolator (without E/S) with insulator</v>
          </cell>
          <cell r="C89">
            <v>2</v>
          </cell>
          <cell r="D89">
            <v>0.10929999999999999</v>
          </cell>
          <cell r="E89">
            <v>0.21859999999999999</v>
          </cell>
          <cell r="F89">
            <v>7.4999999999999997E-3</v>
          </cell>
          <cell r="G89">
            <v>1.4999999999999999E-2</v>
          </cell>
          <cell r="H89">
            <v>0.11679999999999999</v>
          </cell>
          <cell r="I89">
            <v>0.23359999999999997</v>
          </cell>
        </row>
        <row r="90">
          <cell r="A90">
            <v>7</v>
          </cell>
          <cell r="B90" t="str">
            <v>C&amp;R Panel(for transformer)</v>
          </cell>
          <cell r="C90">
            <v>1</v>
          </cell>
          <cell r="D90">
            <v>1.8125</v>
          </cell>
          <cell r="E90">
            <v>1.8125</v>
          </cell>
          <cell r="F90">
            <v>9.4200000000000006E-2</v>
          </cell>
          <cell r="G90">
            <v>9.4200000000000006E-2</v>
          </cell>
          <cell r="H90">
            <v>1.9067000000000001</v>
          </cell>
          <cell r="I90">
            <v>1.9067000000000001</v>
          </cell>
        </row>
        <row r="91">
          <cell r="A91">
            <v>8</v>
          </cell>
          <cell r="B91" t="str">
            <v>C&amp;R Panel (for two feeder circuit)</v>
          </cell>
          <cell r="C91">
            <v>0</v>
          </cell>
          <cell r="D91">
            <v>1.8125</v>
          </cell>
          <cell r="E91">
            <v>0</v>
          </cell>
          <cell r="F91">
            <v>9.4200000000000006E-2</v>
          </cell>
          <cell r="G91">
            <v>0</v>
          </cell>
          <cell r="H91">
            <v>1.9067000000000001</v>
          </cell>
          <cell r="I91">
            <v>0</v>
          </cell>
        </row>
        <row r="92">
          <cell r="A92">
            <v>9</v>
          </cell>
          <cell r="B92" t="str">
            <v>Solid Core Insulators</v>
          </cell>
          <cell r="C92">
            <v>3</v>
          </cell>
          <cell r="D92">
            <v>1.2500000000000001E-2</v>
          </cell>
          <cell r="E92">
            <v>3.7500000000000006E-2</v>
          </cell>
          <cell r="F92">
            <v>2E-3</v>
          </cell>
          <cell r="G92">
            <v>6.0000000000000001E-3</v>
          </cell>
          <cell r="H92">
            <v>1.4500000000000001E-2</v>
          </cell>
          <cell r="I92">
            <v>4.3500000000000004E-2</v>
          </cell>
        </row>
        <row r="93">
          <cell r="A93">
            <v>10</v>
          </cell>
          <cell r="B93" t="str">
            <v>Suspension/Tension String with H/W</v>
          </cell>
          <cell r="C93">
            <v>12</v>
          </cell>
          <cell r="D93">
            <v>5.1900000000000002E-3</v>
          </cell>
          <cell r="E93">
            <v>4.1520000000000001E-2</v>
          </cell>
          <cell r="F93">
            <v>2.4000000000000002E-3</v>
          </cell>
          <cell r="G93">
            <v>1.9200000000000002E-2</v>
          </cell>
          <cell r="H93">
            <v>7.5900000000000004E-3</v>
          </cell>
          <cell r="I93">
            <v>6.0720000000000003E-2</v>
          </cell>
        </row>
        <row r="94">
          <cell r="A94">
            <v>11</v>
          </cell>
          <cell r="B94" t="str">
            <v>Double Tension String with H/W</v>
          </cell>
          <cell r="C94">
            <v>8</v>
          </cell>
          <cell r="D94">
            <v>1.038E-2</v>
          </cell>
          <cell r="E94">
            <v>0.12456</v>
          </cell>
          <cell r="F94">
            <v>4.5999999999999999E-3</v>
          </cell>
          <cell r="G94">
            <v>5.5199999999999999E-2</v>
          </cell>
          <cell r="H94">
            <v>1.498E-2</v>
          </cell>
          <cell r="I94">
            <v>0.17976</v>
          </cell>
        </row>
        <row r="95">
          <cell r="A95">
            <v>11</v>
          </cell>
          <cell r="B95" t="str">
            <v>Double Tension String with H/W</v>
          </cell>
          <cell r="C95">
            <v>8</v>
          </cell>
          <cell r="D95">
            <v>1.038E-2</v>
          </cell>
          <cell r="E95">
            <v>0.12456</v>
          </cell>
          <cell r="F95">
            <v>4.5999999999999999E-3</v>
          </cell>
          <cell r="G95">
            <v>5.5199999999999999E-2</v>
          </cell>
          <cell r="H95">
            <v>1.498E-2</v>
          </cell>
          <cell r="I95">
            <v>0.17976</v>
          </cell>
        </row>
        <row r="96">
          <cell r="B96" t="str">
            <v>SUB TOTAL (C)</v>
          </cell>
          <cell r="C96">
            <v>0</v>
          </cell>
          <cell r="D96">
            <v>0</v>
          </cell>
          <cell r="E96">
            <v>5.0827799999999996</v>
          </cell>
          <cell r="F96">
            <v>0</v>
          </cell>
          <cell r="G96">
            <v>0.37859999999999994</v>
          </cell>
          <cell r="H96">
            <v>0</v>
          </cell>
          <cell r="I96">
            <v>5.4613800000000001</v>
          </cell>
        </row>
        <row r="97">
          <cell r="I97">
            <v>5.4613800000000001</v>
          </cell>
        </row>
        <row r="98">
          <cell r="A98" t="str">
            <v>(D)</v>
          </cell>
          <cell r="B98" t="str">
            <v>TRANSFORMER &amp; ASSOCIATED EQUIP.</v>
          </cell>
        </row>
        <row r="99">
          <cell r="A99" t="str">
            <v>(D)</v>
          </cell>
          <cell r="B99" t="str">
            <v>TRANSFORMER &amp; ASSOCIATED EQUIP.</v>
          </cell>
        </row>
        <row r="100">
          <cell r="A100">
            <v>1</v>
          </cell>
          <cell r="B100" t="str">
            <v>160MVA 220/132KV Xmer(with oil and associated eqip.)</v>
          </cell>
          <cell r="C100">
            <v>0</v>
          </cell>
          <cell r="D100">
            <v>307.5</v>
          </cell>
          <cell r="E100">
            <v>0</v>
          </cell>
          <cell r="F100">
            <v>12.34</v>
          </cell>
          <cell r="G100">
            <v>0</v>
          </cell>
          <cell r="H100">
            <v>319.83999999999997</v>
          </cell>
          <cell r="I100">
            <v>0</v>
          </cell>
        </row>
        <row r="101">
          <cell r="A101">
            <v>2</v>
          </cell>
          <cell r="B101" t="str">
            <v>40MVA 132/33KV Xmer (with oil and associated equip.)</v>
          </cell>
          <cell r="C101">
            <v>1</v>
          </cell>
          <cell r="D101">
            <v>124.35869344262296</v>
          </cell>
          <cell r="E101">
            <v>124.35869344262296</v>
          </cell>
          <cell r="F101">
            <v>8.5145573770491794</v>
          </cell>
          <cell r="G101">
            <v>8.5145573770491794</v>
          </cell>
          <cell r="H101">
            <v>132.87325081967214</v>
          </cell>
          <cell r="I101">
            <v>132.87325081967214</v>
          </cell>
        </row>
        <row r="102">
          <cell r="A102">
            <v>3</v>
          </cell>
          <cell r="B102" t="str">
            <v>Oil filteration Machine(500 Gl.per Hr.)</v>
          </cell>
          <cell r="C102">
            <v>1</v>
          </cell>
          <cell r="D102">
            <v>2.2738</v>
          </cell>
          <cell r="E102">
            <v>2.2738</v>
          </cell>
          <cell r="F102">
            <v>0.30199999999999999</v>
          </cell>
          <cell r="G102">
            <v>0.30199999999999999</v>
          </cell>
          <cell r="H102">
            <v>2.5758000000000001</v>
          </cell>
          <cell r="I102">
            <v>2.5758000000000001</v>
          </cell>
        </row>
        <row r="103">
          <cell r="A103">
            <v>4</v>
          </cell>
          <cell r="B103" t="str">
            <v>Oil Storage Tank (15/20 KL)</v>
          </cell>
          <cell r="C103">
            <v>0</v>
          </cell>
          <cell r="D103">
            <v>0</v>
          </cell>
          <cell r="E103">
            <v>0</v>
          </cell>
          <cell r="F103">
            <v>2</v>
          </cell>
          <cell r="G103">
            <v>0</v>
          </cell>
          <cell r="H103">
            <v>2</v>
          </cell>
          <cell r="I103">
            <v>0</v>
          </cell>
        </row>
        <row r="104">
          <cell r="A104">
            <v>4</v>
          </cell>
          <cell r="B104" t="str">
            <v>Oil Storage Tank (15/20 KL)</v>
          </cell>
          <cell r="C104">
            <v>0</v>
          </cell>
          <cell r="D104">
            <v>0</v>
          </cell>
          <cell r="E104">
            <v>0</v>
          </cell>
          <cell r="F104">
            <v>2</v>
          </cell>
          <cell r="G104">
            <v>0</v>
          </cell>
          <cell r="H104">
            <v>2</v>
          </cell>
          <cell r="I104">
            <v>0</v>
          </cell>
        </row>
        <row r="105">
          <cell r="B105" t="str">
            <v>SUB TOTAL (D)</v>
          </cell>
          <cell r="C105">
            <v>0</v>
          </cell>
          <cell r="D105">
            <v>0</v>
          </cell>
          <cell r="E105">
            <v>126.63249344262296</v>
          </cell>
          <cell r="F105">
            <v>0</v>
          </cell>
          <cell r="G105">
            <v>8.816557377049179</v>
          </cell>
          <cell r="H105">
            <v>0</v>
          </cell>
          <cell r="I105">
            <v>135.44905081967212</v>
          </cell>
        </row>
        <row r="106">
          <cell r="I106">
            <v>135.449051</v>
          </cell>
        </row>
        <row r="107">
          <cell r="A107" t="str">
            <v>(E)</v>
          </cell>
          <cell r="B107" t="str">
            <v xml:space="preserve">220KV &amp;132KV Carrier Comm.Equip.including provision for </v>
          </cell>
        </row>
        <row r="108">
          <cell r="B108" t="str">
            <v>telemetering etc.&amp; sending s/ss reqmnt</v>
          </cell>
        </row>
        <row r="109">
          <cell r="B109" t="str">
            <v>telemetering etc.&amp; sending s/ss reqmnt</v>
          </cell>
        </row>
        <row r="110">
          <cell r="A110">
            <v>1</v>
          </cell>
          <cell r="B110" t="str">
            <v>Carrier cabinet</v>
          </cell>
          <cell r="C110">
            <v>0</v>
          </cell>
          <cell r="D110">
            <v>3.5</v>
          </cell>
          <cell r="E110">
            <v>0</v>
          </cell>
          <cell r="F110">
            <v>3.5709999999999999E-2</v>
          </cell>
          <cell r="G110">
            <v>0</v>
          </cell>
          <cell r="H110">
            <v>3.5357099999999999</v>
          </cell>
          <cell r="I110">
            <v>0</v>
          </cell>
        </row>
        <row r="111">
          <cell r="A111">
            <v>2</v>
          </cell>
          <cell r="B111" t="str">
            <v>Coupling Devices (LMU)</v>
          </cell>
          <cell r="C111">
            <v>0</v>
          </cell>
          <cell r="D111">
            <v>0.8</v>
          </cell>
          <cell r="E111">
            <v>0</v>
          </cell>
          <cell r="F111">
            <v>0</v>
          </cell>
          <cell r="G111">
            <v>0</v>
          </cell>
          <cell r="H111">
            <v>0.8</v>
          </cell>
          <cell r="I111">
            <v>0</v>
          </cell>
        </row>
        <row r="112">
          <cell r="A112">
            <v>3</v>
          </cell>
          <cell r="B112" t="str">
            <v>Protection coupler</v>
          </cell>
          <cell r="C112">
            <v>0</v>
          </cell>
          <cell r="D112">
            <v>1.7</v>
          </cell>
          <cell r="E112">
            <v>0</v>
          </cell>
          <cell r="F112">
            <v>0</v>
          </cell>
          <cell r="G112">
            <v>0</v>
          </cell>
          <cell r="H112">
            <v>1.7</v>
          </cell>
          <cell r="I112">
            <v>0</v>
          </cell>
        </row>
        <row r="113">
          <cell r="A113">
            <v>4</v>
          </cell>
          <cell r="B113" t="str">
            <v>EPAX</v>
          </cell>
          <cell r="C113">
            <v>0</v>
          </cell>
          <cell r="D113">
            <v>2.5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0</v>
          </cell>
        </row>
        <row r="114">
          <cell r="A114">
            <v>5</v>
          </cell>
          <cell r="B114" t="str">
            <v>Telephone Sets</v>
          </cell>
          <cell r="C114">
            <v>0</v>
          </cell>
          <cell r="D114">
            <v>0.01</v>
          </cell>
          <cell r="E114">
            <v>0</v>
          </cell>
          <cell r="F114">
            <v>0</v>
          </cell>
          <cell r="G114">
            <v>0</v>
          </cell>
          <cell r="H114">
            <v>0.01</v>
          </cell>
          <cell r="I114">
            <v>0</v>
          </cell>
        </row>
        <row r="115">
          <cell r="A115">
            <v>6</v>
          </cell>
          <cell r="B115" t="str">
            <v>Coxial Cable (KM)</v>
          </cell>
          <cell r="C115">
            <v>0</v>
          </cell>
          <cell r="D115">
            <v>0.8</v>
          </cell>
          <cell r="E115">
            <v>0</v>
          </cell>
          <cell r="F115">
            <v>0</v>
          </cell>
          <cell r="G115">
            <v>0</v>
          </cell>
          <cell r="H115">
            <v>0.8</v>
          </cell>
          <cell r="I115">
            <v>0</v>
          </cell>
        </row>
        <row r="116">
          <cell r="A116">
            <v>7</v>
          </cell>
          <cell r="B116" t="str">
            <v>Telephone Cable</v>
          </cell>
          <cell r="C116">
            <v>0</v>
          </cell>
          <cell r="D116">
            <v>0.25</v>
          </cell>
          <cell r="E116">
            <v>0</v>
          </cell>
          <cell r="F116">
            <v>0</v>
          </cell>
          <cell r="G116">
            <v>0</v>
          </cell>
          <cell r="H116">
            <v>0.25</v>
          </cell>
          <cell r="I116">
            <v>0</v>
          </cell>
        </row>
        <row r="117">
          <cell r="A117">
            <v>8</v>
          </cell>
          <cell r="B117" t="str">
            <v>220kV Wave Trap</v>
          </cell>
          <cell r="C117">
            <v>0</v>
          </cell>
          <cell r="D117">
            <v>1.5</v>
          </cell>
          <cell r="E117">
            <v>0</v>
          </cell>
          <cell r="F117">
            <v>0</v>
          </cell>
          <cell r="G117">
            <v>0</v>
          </cell>
          <cell r="H117">
            <v>1.5</v>
          </cell>
          <cell r="I117">
            <v>0</v>
          </cell>
        </row>
        <row r="118">
          <cell r="A118">
            <v>9</v>
          </cell>
          <cell r="B118" t="str">
            <v>132kV Wave Trap</v>
          </cell>
          <cell r="C118">
            <v>0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0</v>
          </cell>
        </row>
        <row r="119">
          <cell r="A119">
            <v>10</v>
          </cell>
          <cell r="B119" t="str">
            <v>220kV CVT</v>
          </cell>
          <cell r="C119">
            <v>0</v>
          </cell>
          <cell r="D119">
            <v>2.5</v>
          </cell>
          <cell r="E119">
            <v>0</v>
          </cell>
          <cell r="F119">
            <v>0</v>
          </cell>
          <cell r="G119">
            <v>0</v>
          </cell>
          <cell r="H119">
            <v>2.5</v>
          </cell>
          <cell r="I119">
            <v>0</v>
          </cell>
        </row>
        <row r="120">
          <cell r="A120">
            <v>11</v>
          </cell>
          <cell r="B120" t="str">
            <v>132kV Coupling Capacitors</v>
          </cell>
          <cell r="C120">
            <v>0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</row>
        <row r="121">
          <cell r="A121">
            <v>11</v>
          </cell>
          <cell r="B121" t="str">
            <v>132kV Coupling Capacitors</v>
          </cell>
          <cell r="C121">
            <v>0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</row>
        <row r="122">
          <cell r="B122" t="str">
            <v>SUB TOTAL (E)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I123">
            <v>0</v>
          </cell>
        </row>
        <row r="124">
          <cell r="A124" t="str">
            <v>(F-I)</v>
          </cell>
          <cell r="B124" t="str">
            <v>220KV Structures</v>
          </cell>
          <cell r="C124" t="str">
            <v>Weight of Steel in MT</v>
          </cell>
        </row>
        <row r="125">
          <cell r="A125" t="str">
            <v>(F-I)</v>
          </cell>
          <cell r="B125" t="str">
            <v>220KV Structures</v>
          </cell>
          <cell r="C125" t="str">
            <v>Weight of Steel in MT</v>
          </cell>
        </row>
        <row r="126">
          <cell r="A126">
            <v>1</v>
          </cell>
          <cell r="B126" t="str">
            <v>Gantry Column(AGT)</v>
          </cell>
          <cell r="C126">
            <v>0</v>
          </cell>
          <cell r="D126">
            <v>3.6</v>
          </cell>
          <cell r="E126">
            <v>0</v>
          </cell>
        </row>
        <row r="127">
          <cell r="A127">
            <v>2</v>
          </cell>
          <cell r="B127" t="str">
            <v>Gantry Column(AAGT)</v>
          </cell>
          <cell r="C127">
            <v>0</v>
          </cell>
          <cell r="D127">
            <v>5.31</v>
          </cell>
          <cell r="E127">
            <v>0</v>
          </cell>
        </row>
        <row r="128">
          <cell r="A128">
            <v>3</v>
          </cell>
          <cell r="B128" t="str">
            <v>Gantry Beam(AGB)</v>
          </cell>
          <cell r="C128">
            <v>0</v>
          </cell>
          <cell r="D128">
            <v>1.23</v>
          </cell>
          <cell r="E128">
            <v>0</v>
          </cell>
        </row>
        <row r="129">
          <cell r="A129">
            <v>4</v>
          </cell>
          <cell r="B129" t="str">
            <v>Main Busbar Structure(ABM)</v>
          </cell>
          <cell r="C129">
            <v>0</v>
          </cell>
          <cell r="D129">
            <v>2.411</v>
          </cell>
          <cell r="E129">
            <v>0</v>
          </cell>
        </row>
        <row r="130">
          <cell r="A130">
            <v>5</v>
          </cell>
          <cell r="B130" t="str">
            <v>Auxiliary Busbar structure(ABA)</v>
          </cell>
          <cell r="C130">
            <v>0</v>
          </cell>
          <cell r="D130">
            <v>2.327</v>
          </cell>
          <cell r="E130">
            <v>0</v>
          </cell>
        </row>
        <row r="131">
          <cell r="A131">
            <v>6</v>
          </cell>
          <cell r="B131" t="str">
            <v>CT structure</v>
          </cell>
          <cell r="C131">
            <v>0</v>
          </cell>
          <cell r="D131">
            <v>0.27</v>
          </cell>
          <cell r="E131">
            <v>0</v>
          </cell>
        </row>
        <row r="132">
          <cell r="A132">
            <v>7</v>
          </cell>
          <cell r="B132" t="str">
            <v>LA structure</v>
          </cell>
          <cell r="C132">
            <v>0</v>
          </cell>
          <cell r="D132">
            <v>0.13</v>
          </cell>
          <cell r="E132">
            <v>0</v>
          </cell>
        </row>
        <row r="133">
          <cell r="A133">
            <v>8</v>
          </cell>
          <cell r="B133" t="str">
            <v>Post/Solid Core structure</v>
          </cell>
          <cell r="C133">
            <v>0</v>
          </cell>
          <cell r="D133">
            <v>0.21</v>
          </cell>
          <cell r="E133">
            <v>0</v>
          </cell>
        </row>
        <row r="134">
          <cell r="A134">
            <v>9</v>
          </cell>
          <cell r="B134" t="str">
            <v>Isolator structure</v>
          </cell>
          <cell r="C134">
            <v>0</v>
          </cell>
          <cell r="D134">
            <v>2.056</v>
          </cell>
          <cell r="E134">
            <v>0</v>
          </cell>
        </row>
        <row r="135">
          <cell r="A135">
            <v>10</v>
          </cell>
          <cell r="B135" t="str">
            <v>PT/CVT structure</v>
          </cell>
          <cell r="C135">
            <v>0</v>
          </cell>
          <cell r="D135">
            <v>0.27</v>
          </cell>
          <cell r="E135">
            <v>0</v>
          </cell>
        </row>
        <row r="136">
          <cell r="A136">
            <v>10</v>
          </cell>
          <cell r="B136" t="str">
            <v>PT/CVT structure</v>
          </cell>
          <cell r="C136">
            <v>0</v>
          </cell>
          <cell r="D136">
            <v>0.27</v>
          </cell>
          <cell r="E136">
            <v>0</v>
          </cell>
        </row>
        <row r="137">
          <cell r="B137" t="str">
            <v>SUB TOTAL (F-I)</v>
          </cell>
          <cell r="C137">
            <v>0</v>
          </cell>
          <cell r="D137">
            <v>0</v>
          </cell>
          <cell r="E137">
            <v>0</v>
          </cell>
        </row>
        <row r="138">
          <cell r="E138">
            <v>0</v>
          </cell>
        </row>
        <row r="139">
          <cell r="A139" t="str">
            <v>(F-II)</v>
          </cell>
          <cell r="B139" t="str">
            <v>132KV STRUCTURE</v>
          </cell>
        </row>
        <row r="140">
          <cell r="A140" t="str">
            <v>(F-II)</v>
          </cell>
          <cell r="B140" t="str">
            <v>132KV STRUCTURE</v>
          </cell>
        </row>
        <row r="141">
          <cell r="A141">
            <v>1</v>
          </cell>
          <cell r="B141" t="str">
            <v>Gantry Column</v>
          </cell>
          <cell r="C141">
            <v>4</v>
          </cell>
          <cell r="D141">
            <v>1.9770000000000001</v>
          </cell>
          <cell r="E141">
            <v>7.9080000000000004</v>
          </cell>
        </row>
        <row r="142">
          <cell r="A142">
            <v>2</v>
          </cell>
          <cell r="B142" t="str">
            <v xml:space="preserve">Gantry Beam    </v>
          </cell>
          <cell r="C142">
            <v>3</v>
          </cell>
          <cell r="D142">
            <v>1.0649999999999999</v>
          </cell>
          <cell r="E142">
            <v>3.1949999999999998</v>
          </cell>
        </row>
        <row r="143">
          <cell r="A143">
            <v>3</v>
          </cell>
          <cell r="B143" t="str">
            <v xml:space="preserve">Main busbar structure    </v>
          </cell>
          <cell r="C143">
            <v>1</v>
          </cell>
          <cell r="D143">
            <v>1.5429999999999999</v>
          </cell>
          <cell r="E143">
            <v>1.5429999999999999</v>
          </cell>
        </row>
        <row r="144">
          <cell r="A144">
            <v>4</v>
          </cell>
          <cell r="B144" t="str">
            <v>Aux. Busbar Structure</v>
          </cell>
          <cell r="C144">
            <v>0</v>
          </cell>
          <cell r="D144">
            <v>0.90500000000000003</v>
          </cell>
          <cell r="E144">
            <v>0</v>
          </cell>
        </row>
        <row r="145">
          <cell r="A145">
            <v>5</v>
          </cell>
          <cell r="B145" t="str">
            <v>CT structure</v>
          </cell>
          <cell r="C145">
            <v>3</v>
          </cell>
          <cell r="D145">
            <v>0.23499999999999999</v>
          </cell>
          <cell r="E145">
            <v>0.70499999999999996</v>
          </cell>
        </row>
        <row r="146">
          <cell r="A146">
            <v>6</v>
          </cell>
          <cell r="B146" t="str">
            <v>LA structure</v>
          </cell>
          <cell r="C146">
            <v>3</v>
          </cell>
          <cell r="D146">
            <v>0.17100000000000001</v>
          </cell>
          <cell r="E146">
            <v>0.51300000000000001</v>
          </cell>
        </row>
        <row r="147">
          <cell r="A147">
            <v>7</v>
          </cell>
          <cell r="B147" t="str">
            <v>Post /Solid Core structure</v>
          </cell>
          <cell r="C147">
            <v>3</v>
          </cell>
          <cell r="D147">
            <v>0.20300000000000001</v>
          </cell>
          <cell r="E147">
            <v>0.60899999999999999</v>
          </cell>
        </row>
        <row r="148">
          <cell r="A148">
            <v>8</v>
          </cell>
          <cell r="B148" t="str">
            <v>Isolator structure</v>
          </cell>
          <cell r="C148">
            <v>3</v>
          </cell>
          <cell r="D148">
            <v>1.4419999999999999</v>
          </cell>
          <cell r="E148">
            <v>4.3259999999999996</v>
          </cell>
        </row>
        <row r="149">
          <cell r="A149">
            <v>9</v>
          </cell>
          <cell r="B149" t="str">
            <v>Coupling capacitor</v>
          </cell>
          <cell r="C149">
            <v>0</v>
          </cell>
          <cell r="D149">
            <v>0.17499999999999999</v>
          </cell>
          <cell r="E149">
            <v>0</v>
          </cell>
        </row>
        <row r="150">
          <cell r="A150">
            <v>10</v>
          </cell>
          <cell r="B150" t="str">
            <v>PT structure</v>
          </cell>
          <cell r="C150">
            <v>0</v>
          </cell>
          <cell r="D150">
            <v>0.22700000000000001</v>
          </cell>
          <cell r="E150">
            <v>0</v>
          </cell>
        </row>
        <row r="151">
          <cell r="A151">
            <v>10</v>
          </cell>
          <cell r="B151" t="str">
            <v>PT structure</v>
          </cell>
          <cell r="C151">
            <v>0</v>
          </cell>
          <cell r="D151">
            <v>0.22700000000000001</v>
          </cell>
          <cell r="E151">
            <v>0</v>
          </cell>
        </row>
        <row r="152">
          <cell r="B152" t="str">
            <v>SUB TOTAL (F-II)</v>
          </cell>
          <cell r="C152">
            <v>0</v>
          </cell>
          <cell r="D152">
            <v>0</v>
          </cell>
          <cell r="E152">
            <v>18.798999999999999</v>
          </cell>
        </row>
        <row r="153">
          <cell r="E153">
            <v>18.798999999999999</v>
          </cell>
        </row>
        <row r="154">
          <cell r="A154" t="str">
            <v>(F-III)</v>
          </cell>
          <cell r="B154" t="str">
            <v>33KV STRUCTURE</v>
          </cell>
        </row>
        <row r="155">
          <cell r="A155" t="str">
            <v>(F-III)</v>
          </cell>
          <cell r="B155" t="str">
            <v>33KV STRUCTURE</v>
          </cell>
        </row>
        <row r="156">
          <cell r="A156">
            <v>1</v>
          </cell>
          <cell r="B156" t="str">
            <v>Gantry Column</v>
          </cell>
          <cell r="C156">
            <v>2</v>
          </cell>
          <cell r="D156">
            <v>0.502</v>
          </cell>
          <cell r="E156">
            <v>1.004</v>
          </cell>
        </row>
        <row r="157">
          <cell r="A157">
            <v>2</v>
          </cell>
          <cell r="B157" t="str">
            <v>Gantry Beam</v>
          </cell>
          <cell r="C157">
            <v>2</v>
          </cell>
          <cell r="D157">
            <v>0.28999999999999998</v>
          </cell>
          <cell r="E157">
            <v>0.57999999999999996</v>
          </cell>
        </row>
        <row r="158">
          <cell r="A158">
            <v>3</v>
          </cell>
          <cell r="B158" t="str">
            <v>Main Busbar Structure</v>
          </cell>
          <cell r="C158">
            <v>1</v>
          </cell>
          <cell r="D158">
            <v>0.86899999999999999</v>
          </cell>
          <cell r="E158">
            <v>0.86899999999999999</v>
          </cell>
        </row>
        <row r="159">
          <cell r="A159">
            <v>4</v>
          </cell>
          <cell r="B159" t="str">
            <v>Aux.Busbar Structure</v>
          </cell>
          <cell r="C159">
            <v>0</v>
          </cell>
          <cell r="D159">
            <v>0.71199999999999997</v>
          </cell>
          <cell r="E159">
            <v>0</v>
          </cell>
        </row>
        <row r="160">
          <cell r="A160">
            <v>5</v>
          </cell>
          <cell r="B160" t="str">
            <v>CT Structure</v>
          </cell>
          <cell r="C160">
            <v>3</v>
          </cell>
          <cell r="D160">
            <v>0.1</v>
          </cell>
          <cell r="E160">
            <v>0.30000000000000004</v>
          </cell>
        </row>
        <row r="161">
          <cell r="A161">
            <v>6</v>
          </cell>
          <cell r="B161" t="str">
            <v>LA structure</v>
          </cell>
          <cell r="C161">
            <v>3</v>
          </cell>
          <cell r="D161">
            <v>0.1</v>
          </cell>
          <cell r="E161">
            <v>0.30000000000000004</v>
          </cell>
        </row>
        <row r="162">
          <cell r="A162">
            <v>7</v>
          </cell>
          <cell r="B162" t="str">
            <v>Isolator structure</v>
          </cell>
          <cell r="C162">
            <v>2</v>
          </cell>
          <cell r="D162">
            <v>0.35799999999999998</v>
          </cell>
          <cell r="E162">
            <v>0.71599999999999997</v>
          </cell>
        </row>
        <row r="163">
          <cell r="A163">
            <v>8</v>
          </cell>
          <cell r="B163" t="str">
            <v>PT structure</v>
          </cell>
          <cell r="C163">
            <v>0</v>
          </cell>
          <cell r="D163">
            <v>0.1</v>
          </cell>
          <cell r="E163">
            <v>0</v>
          </cell>
        </row>
        <row r="164">
          <cell r="A164">
            <v>9</v>
          </cell>
          <cell r="B164" t="str">
            <v>Post Insulator structure</v>
          </cell>
          <cell r="C164">
            <v>0</v>
          </cell>
          <cell r="D164">
            <v>0.1</v>
          </cell>
          <cell r="E164">
            <v>0</v>
          </cell>
        </row>
        <row r="165">
          <cell r="A165">
            <v>9</v>
          </cell>
          <cell r="B165" t="str">
            <v>Post Insulator structure</v>
          </cell>
          <cell r="C165">
            <v>0</v>
          </cell>
          <cell r="D165">
            <v>0.1</v>
          </cell>
          <cell r="E165">
            <v>0</v>
          </cell>
        </row>
        <row r="166">
          <cell r="B166" t="str">
            <v>SUB TOTAL (F-III)</v>
          </cell>
          <cell r="C166">
            <v>0</v>
          </cell>
          <cell r="D166">
            <v>0</v>
          </cell>
          <cell r="E166">
            <v>3.7690000000000001</v>
          </cell>
        </row>
        <row r="167">
          <cell r="G167" t="str">
            <v>LS</v>
          </cell>
        </row>
        <row r="168">
          <cell r="B168" t="str">
            <v>SUB TOTAL F(I)+F(II)+F(III)</v>
          </cell>
          <cell r="C168">
            <v>0</v>
          </cell>
          <cell r="D168">
            <v>0</v>
          </cell>
          <cell r="E168">
            <v>22.567999999999998</v>
          </cell>
        </row>
        <row r="169">
          <cell r="E169">
            <v>22.568000000000001</v>
          </cell>
        </row>
        <row r="170">
          <cell r="B170" t="str">
            <v>TOTAL  COST OF STEEL (F)</v>
          </cell>
          <cell r="C170">
            <v>22.567999999999998</v>
          </cell>
          <cell r="D170">
            <v>0.26096326530612241</v>
          </cell>
          <cell r="E170">
            <v>5.8894189714285696</v>
          </cell>
          <cell r="F170">
            <v>9.0938775510204083E-3</v>
          </cell>
          <cell r="G170">
            <v>0.20523062857142857</v>
          </cell>
          <cell r="H170">
            <v>0.27005714285714283</v>
          </cell>
          <cell r="I170">
            <v>6.0946495999999986</v>
          </cell>
        </row>
        <row r="171">
          <cell r="B171" t="str">
            <v>TOTAL  COST OF STEEL (F)</v>
          </cell>
          <cell r="C171">
            <v>22.568000000000001</v>
          </cell>
          <cell r="D171">
            <v>0.260963</v>
          </cell>
          <cell r="E171">
            <v>5.8894190000000002</v>
          </cell>
          <cell r="F171">
            <v>9.0939999999999997E-3</v>
          </cell>
          <cell r="G171">
            <v>0.205231</v>
          </cell>
          <cell r="H171">
            <v>0.27005699999999999</v>
          </cell>
          <cell r="I171">
            <v>6.0946499999999997</v>
          </cell>
        </row>
        <row r="172">
          <cell r="A172" t="str">
            <v>G</v>
          </cell>
          <cell r="B172" t="str">
            <v>BUSBAR, EARTHING MATERIAL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 t="str">
            <v/>
          </cell>
        </row>
        <row r="173">
          <cell r="I173" t="str">
            <v/>
          </cell>
        </row>
        <row r="174">
          <cell r="A174">
            <v>1</v>
          </cell>
          <cell r="B174" t="str">
            <v>Zebra conductor  (in Kms)</v>
          </cell>
          <cell r="C174">
            <v>1</v>
          </cell>
          <cell r="D174">
            <v>1.0555000000000001</v>
          </cell>
          <cell r="E174">
            <v>1.0555000000000001</v>
          </cell>
          <cell r="F174">
            <v>5.5100000000000003E-2</v>
          </cell>
          <cell r="G174">
            <v>5.5100000000000003E-2</v>
          </cell>
          <cell r="H174">
            <v>1.1106</v>
          </cell>
          <cell r="I174">
            <v>1.1106</v>
          </cell>
        </row>
        <row r="175">
          <cell r="A175">
            <v>2</v>
          </cell>
          <cell r="B175" t="str">
            <v>M.S.Flat for earthing/earthing rods (in MT)</v>
          </cell>
          <cell r="C175">
            <v>2</v>
          </cell>
          <cell r="D175">
            <v>0.21840000000000001</v>
          </cell>
          <cell r="E175">
            <v>0.43680000000000002</v>
          </cell>
          <cell r="F175">
            <v>8.2000000000000007E-3</v>
          </cell>
          <cell r="G175">
            <v>1.6400000000000001E-2</v>
          </cell>
          <cell r="H175">
            <v>0.22660000000000002</v>
          </cell>
          <cell r="I175">
            <v>0.45320000000000005</v>
          </cell>
        </row>
        <row r="176">
          <cell r="A176">
            <v>3</v>
          </cell>
          <cell r="B176" t="str">
            <v>Clamps &amp; Connectors</v>
          </cell>
          <cell r="C176">
            <v>40</v>
          </cell>
          <cell r="D176">
            <v>6.3E-3</v>
          </cell>
          <cell r="E176">
            <v>0.252</v>
          </cell>
          <cell r="F176">
            <v>1.6000000000000001E-3</v>
          </cell>
          <cell r="G176">
            <v>6.4000000000000001E-2</v>
          </cell>
          <cell r="H176">
            <v>7.9000000000000008E-3</v>
          </cell>
          <cell r="I176">
            <v>0.316</v>
          </cell>
        </row>
        <row r="177">
          <cell r="A177">
            <v>4</v>
          </cell>
          <cell r="B177" t="str">
            <v>Power &amp; Control Cable</v>
          </cell>
          <cell r="C177">
            <v>2.5</v>
          </cell>
          <cell r="D177">
            <v>0.38729999999999998</v>
          </cell>
          <cell r="E177">
            <v>0.96824999999999994</v>
          </cell>
          <cell r="F177">
            <v>1.0800000000000001E-2</v>
          </cell>
          <cell r="G177">
            <v>2.7000000000000003E-2</v>
          </cell>
          <cell r="H177">
            <v>0.39809999999999995</v>
          </cell>
          <cell r="I177">
            <v>0.99524999999999997</v>
          </cell>
        </row>
        <row r="178">
          <cell r="A178">
            <v>5</v>
          </cell>
          <cell r="B178" t="str">
            <v>Screening conductor</v>
          </cell>
          <cell r="C178" t="str">
            <v>LS</v>
          </cell>
          <cell r="D178">
            <v>0.2</v>
          </cell>
          <cell r="E178">
            <v>0.2</v>
          </cell>
          <cell r="F178">
            <v>0</v>
          </cell>
          <cell r="G178">
            <v>0</v>
          </cell>
          <cell r="H178" t="str">
            <v>LS</v>
          </cell>
          <cell r="I178">
            <v>0.2</v>
          </cell>
        </row>
        <row r="179">
          <cell r="A179">
            <v>6</v>
          </cell>
          <cell r="B179" t="str">
            <v>Junction Box etc. &amp; Misc.expendtirues</v>
          </cell>
          <cell r="C179" t="str">
            <v>LS</v>
          </cell>
          <cell r="D179">
            <v>0.5</v>
          </cell>
          <cell r="E179">
            <v>0.5</v>
          </cell>
          <cell r="F179">
            <v>0</v>
          </cell>
          <cell r="G179">
            <v>0</v>
          </cell>
          <cell r="H179" t="str">
            <v>LS</v>
          </cell>
          <cell r="I179">
            <v>0.5</v>
          </cell>
        </row>
        <row r="180">
          <cell r="A180">
            <v>7</v>
          </cell>
          <cell r="B180" t="str">
            <v>Fire fighting equipments</v>
          </cell>
          <cell r="C180" t="str">
            <v>LS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LS</v>
          </cell>
          <cell r="I180">
            <v>0</v>
          </cell>
        </row>
        <row r="181">
          <cell r="A181">
            <v>8</v>
          </cell>
          <cell r="B181" t="str">
            <v>Aluminium/Red Oxide Paint and Nut,Bolt,Washers &amp; other misc. material</v>
          </cell>
          <cell r="C181" t="str">
            <v>LS</v>
          </cell>
          <cell r="D181">
            <v>0</v>
          </cell>
          <cell r="E181">
            <v>0</v>
          </cell>
          <cell r="F181">
            <v>0.1</v>
          </cell>
          <cell r="G181">
            <v>0.1</v>
          </cell>
          <cell r="H181" t="str">
            <v>LS</v>
          </cell>
          <cell r="I181">
            <v>0.1</v>
          </cell>
        </row>
        <row r="182">
          <cell r="E182">
            <v>0</v>
          </cell>
          <cell r="F182">
            <v>0.1</v>
          </cell>
          <cell r="G182">
            <v>0.1</v>
          </cell>
          <cell r="H182" t="str">
            <v>LS</v>
          </cell>
          <cell r="I182">
            <v>0.1</v>
          </cell>
        </row>
        <row r="183">
          <cell r="B183" t="str">
            <v>SUB TOTAL (G)</v>
          </cell>
          <cell r="C183">
            <v>0</v>
          </cell>
          <cell r="D183">
            <v>0</v>
          </cell>
          <cell r="E183">
            <v>3.4125500000000004</v>
          </cell>
          <cell r="F183">
            <v>0</v>
          </cell>
          <cell r="G183">
            <v>0.26250000000000001</v>
          </cell>
          <cell r="H183">
            <v>0</v>
          </cell>
          <cell r="I183">
            <v>3.6750500000000001</v>
          </cell>
        </row>
        <row r="184">
          <cell r="I184">
            <v>3.6750500000000001</v>
          </cell>
        </row>
        <row r="185">
          <cell r="A185" t="str">
            <v>H</v>
          </cell>
          <cell r="B185" t="str">
            <v>AC/DC SUPPLY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 t="str">
            <v/>
          </cell>
        </row>
        <row r="186">
          <cell r="I186" t="str">
            <v/>
          </cell>
        </row>
        <row r="187">
          <cell r="A187">
            <v>1</v>
          </cell>
          <cell r="B187" t="str">
            <v>Station Transformer,200KVA,33/0.4KV</v>
          </cell>
          <cell r="C187">
            <v>0</v>
          </cell>
          <cell r="D187">
            <v>2.2999999999999998</v>
          </cell>
          <cell r="E187">
            <v>0</v>
          </cell>
          <cell r="F187">
            <v>0.50600000000000001</v>
          </cell>
          <cell r="G187">
            <v>0</v>
          </cell>
          <cell r="H187">
            <v>2.806</v>
          </cell>
          <cell r="I187">
            <v>0</v>
          </cell>
        </row>
        <row r="188">
          <cell r="A188">
            <v>2</v>
          </cell>
          <cell r="B188" t="str">
            <v>110Volt 300Ah battery</v>
          </cell>
          <cell r="C188">
            <v>0</v>
          </cell>
          <cell r="D188">
            <v>0.65</v>
          </cell>
          <cell r="E188">
            <v>0</v>
          </cell>
          <cell r="F188">
            <v>0.14299999999999999</v>
          </cell>
          <cell r="G188">
            <v>0</v>
          </cell>
          <cell r="H188">
            <v>0.79300000000000004</v>
          </cell>
          <cell r="I188">
            <v>0</v>
          </cell>
        </row>
        <row r="189">
          <cell r="A189">
            <v>3</v>
          </cell>
          <cell r="B189" t="str">
            <v>110Volt 300Ah Battery charger</v>
          </cell>
          <cell r="C189">
            <v>0</v>
          </cell>
          <cell r="D189">
            <v>1.2</v>
          </cell>
          <cell r="E189">
            <v>0</v>
          </cell>
          <cell r="F189">
            <v>0.26400000000000001</v>
          </cell>
          <cell r="G189">
            <v>0</v>
          </cell>
          <cell r="H189">
            <v>1.464</v>
          </cell>
          <cell r="I189">
            <v>0</v>
          </cell>
        </row>
        <row r="190">
          <cell r="A190">
            <v>4</v>
          </cell>
          <cell r="B190" t="str">
            <v>48Volt 300Ah Battery</v>
          </cell>
          <cell r="C190">
            <v>0</v>
          </cell>
          <cell r="D190">
            <v>0.65</v>
          </cell>
          <cell r="E190">
            <v>0</v>
          </cell>
          <cell r="F190">
            <v>0.14299999999999999</v>
          </cell>
          <cell r="G190">
            <v>0</v>
          </cell>
          <cell r="H190">
            <v>0.79300000000000004</v>
          </cell>
          <cell r="I190">
            <v>0</v>
          </cell>
        </row>
        <row r="191">
          <cell r="A191">
            <v>5</v>
          </cell>
          <cell r="B191" t="str">
            <v>48Volt 300Ah Battery charger</v>
          </cell>
          <cell r="C191">
            <v>0</v>
          </cell>
          <cell r="D191">
            <v>1.2</v>
          </cell>
          <cell r="E191">
            <v>0</v>
          </cell>
          <cell r="F191">
            <v>0.26400000000000001</v>
          </cell>
          <cell r="G191">
            <v>0</v>
          </cell>
          <cell r="H191">
            <v>1.464</v>
          </cell>
          <cell r="I191">
            <v>0</v>
          </cell>
        </row>
        <row r="192">
          <cell r="A192">
            <v>6</v>
          </cell>
          <cell r="B192" t="str">
            <v>AC/DC Distribution Boxes 415Volt</v>
          </cell>
          <cell r="C192">
            <v>0</v>
          </cell>
          <cell r="D192">
            <v>0</v>
          </cell>
          <cell r="E192">
            <v>0</v>
          </cell>
          <cell r="F192">
            <v>1.25</v>
          </cell>
          <cell r="G192">
            <v>0</v>
          </cell>
          <cell r="H192">
            <v>1.25</v>
          </cell>
          <cell r="I192">
            <v>0</v>
          </cell>
        </row>
        <row r="193">
          <cell r="A193">
            <v>7</v>
          </cell>
          <cell r="B193" t="str">
            <v>Arrangement of Lighting in S/s</v>
          </cell>
          <cell r="C193" t="str">
            <v>LS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 t="str">
            <v>LS</v>
          </cell>
          <cell r="I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 t="str">
            <v>LS</v>
          </cell>
          <cell r="I194">
            <v>0</v>
          </cell>
        </row>
        <row r="195">
          <cell r="B195" t="str">
            <v>SUB TOTAL (H)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I196">
            <v>0</v>
          </cell>
        </row>
        <row r="197">
          <cell r="A197" t="str">
            <v>I</v>
          </cell>
          <cell r="B197" t="str">
            <v>CIVIL WORKS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 t="str">
            <v/>
          </cell>
        </row>
        <row r="198">
          <cell r="A198" t="str">
            <v/>
          </cell>
          <cell r="B198" t="str">
            <v xml:space="preserve">Foundation work of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 t="str">
            <v/>
          </cell>
        </row>
        <row r="199">
          <cell r="I199" t="str">
            <v/>
          </cell>
        </row>
        <row r="200">
          <cell r="A200">
            <v>1</v>
          </cell>
          <cell r="B200" t="str">
            <v>Gantry Column(AGT)</v>
          </cell>
          <cell r="C200">
            <v>0</v>
          </cell>
          <cell r="D200">
            <v>0</v>
          </cell>
          <cell r="E200">
            <v>0</v>
          </cell>
          <cell r="F200">
            <v>0.28000000000000003</v>
          </cell>
          <cell r="G200">
            <v>0</v>
          </cell>
          <cell r="H200">
            <v>0.28000000000000003</v>
          </cell>
          <cell r="I200">
            <v>0</v>
          </cell>
        </row>
        <row r="201">
          <cell r="A201">
            <v>2</v>
          </cell>
          <cell r="B201" t="str">
            <v>Gantry Column(AAGT)</v>
          </cell>
          <cell r="C201">
            <v>0</v>
          </cell>
          <cell r="D201">
            <v>0</v>
          </cell>
          <cell r="E201">
            <v>0</v>
          </cell>
          <cell r="F201">
            <v>0.28000000000000003</v>
          </cell>
          <cell r="G201">
            <v>0</v>
          </cell>
          <cell r="H201">
            <v>0.28000000000000003</v>
          </cell>
          <cell r="I201">
            <v>0</v>
          </cell>
        </row>
        <row r="202">
          <cell r="A202">
            <v>3</v>
          </cell>
          <cell r="B202" t="str">
            <v>220KV Main Busbar</v>
          </cell>
          <cell r="C202">
            <v>0</v>
          </cell>
          <cell r="D202">
            <v>0</v>
          </cell>
          <cell r="E202">
            <v>0</v>
          </cell>
          <cell r="F202">
            <v>0.191</v>
          </cell>
          <cell r="G202">
            <v>0</v>
          </cell>
          <cell r="H202">
            <v>0.191</v>
          </cell>
          <cell r="I202">
            <v>0</v>
          </cell>
        </row>
        <row r="203">
          <cell r="A203">
            <v>4</v>
          </cell>
          <cell r="B203" t="str">
            <v xml:space="preserve">220KV Aux.Busbar </v>
          </cell>
          <cell r="C203">
            <v>0</v>
          </cell>
          <cell r="D203">
            <v>0</v>
          </cell>
          <cell r="E203">
            <v>0</v>
          </cell>
          <cell r="F203">
            <v>0.21</v>
          </cell>
          <cell r="G203">
            <v>0</v>
          </cell>
          <cell r="H203">
            <v>0.21</v>
          </cell>
          <cell r="I203">
            <v>0</v>
          </cell>
        </row>
        <row r="204">
          <cell r="A204">
            <v>5</v>
          </cell>
          <cell r="B204" t="str">
            <v>220KV Isolator</v>
          </cell>
          <cell r="C204">
            <v>0</v>
          </cell>
          <cell r="D204">
            <v>0</v>
          </cell>
          <cell r="E204">
            <v>0</v>
          </cell>
          <cell r="F204">
            <v>0.16500000000000001</v>
          </cell>
          <cell r="G204">
            <v>0</v>
          </cell>
          <cell r="H204">
            <v>0.16500000000000001</v>
          </cell>
          <cell r="I204">
            <v>0</v>
          </cell>
        </row>
        <row r="205">
          <cell r="A205">
            <v>6</v>
          </cell>
          <cell r="B205" t="str">
            <v>220KV CB</v>
          </cell>
          <cell r="C205">
            <v>0</v>
          </cell>
          <cell r="D205">
            <v>0</v>
          </cell>
          <cell r="E205">
            <v>0</v>
          </cell>
          <cell r="F205">
            <v>0.311</v>
          </cell>
          <cell r="G205">
            <v>0</v>
          </cell>
          <cell r="H205">
            <v>0.311</v>
          </cell>
          <cell r="I205">
            <v>0</v>
          </cell>
        </row>
        <row r="206">
          <cell r="A206">
            <v>7</v>
          </cell>
          <cell r="B206" t="str">
            <v>220KV CT</v>
          </cell>
          <cell r="C206">
            <v>0</v>
          </cell>
          <cell r="D206">
            <v>0</v>
          </cell>
          <cell r="E206">
            <v>0</v>
          </cell>
          <cell r="F206">
            <v>0.05</v>
          </cell>
          <cell r="G206">
            <v>0</v>
          </cell>
          <cell r="H206">
            <v>0.05</v>
          </cell>
          <cell r="I206">
            <v>0</v>
          </cell>
        </row>
        <row r="207">
          <cell r="A207">
            <v>8</v>
          </cell>
          <cell r="B207" t="str">
            <v>220KV CVT/PT</v>
          </cell>
          <cell r="C207">
            <v>0</v>
          </cell>
          <cell r="D207">
            <v>0</v>
          </cell>
          <cell r="E207">
            <v>0</v>
          </cell>
          <cell r="F207">
            <v>0.05</v>
          </cell>
          <cell r="G207">
            <v>0</v>
          </cell>
          <cell r="H207">
            <v>0.05</v>
          </cell>
          <cell r="I207">
            <v>0</v>
          </cell>
        </row>
        <row r="208">
          <cell r="A208">
            <v>9</v>
          </cell>
          <cell r="B208" t="str">
            <v>220KV LA</v>
          </cell>
          <cell r="C208">
            <v>0</v>
          </cell>
          <cell r="D208">
            <v>0</v>
          </cell>
          <cell r="E208">
            <v>0</v>
          </cell>
          <cell r="F208">
            <v>2.5000000000000001E-2</v>
          </cell>
          <cell r="G208">
            <v>0</v>
          </cell>
          <cell r="H208">
            <v>2.5000000000000001E-2</v>
          </cell>
          <cell r="I208">
            <v>0</v>
          </cell>
        </row>
        <row r="209">
          <cell r="A209">
            <v>10</v>
          </cell>
          <cell r="B209" t="str">
            <v>220KV Post/Solid Core Insulators</v>
          </cell>
          <cell r="C209">
            <v>0</v>
          </cell>
          <cell r="D209">
            <v>0</v>
          </cell>
          <cell r="E209">
            <v>0</v>
          </cell>
          <cell r="F209">
            <v>0.06</v>
          </cell>
          <cell r="G209">
            <v>0</v>
          </cell>
          <cell r="H209">
            <v>0.06</v>
          </cell>
          <cell r="I209">
            <v>0</v>
          </cell>
        </row>
        <row r="210">
          <cell r="A210">
            <v>11</v>
          </cell>
          <cell r="B210" t="str">
            <v>160MVA transformer</v>
          </cell>
          <cell r="C210">
            <v>0</v>
          </cell>
          <cell r="D210">
            <v>0</v>
          </cell>
          <cell r="E210">
            <v>0</v>
          </cell>
          <cell r="F210">
            <v>0.54</v>
          </cell>
          <cell r="G210">
            <v>0</v>
          </cell>
          <cell r="H210">
            <v>0.54</v>
          </cell>
          <cell r="I210">
            <v>0</v>
          </cell>
        </row>
        <row r="211">
          <cell r="A211">
            <v>12</v>
          </cell>
          <cell r="B211" t="str">
            <v>40MVA transformer</v>
          </cell>
          <cell r="C211">
            <v>1</v>
          </cell>
          <cell r="D211">
            <v>0</v>
          </cell>
          <cell r="E211">
            <v>0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</row>
        <row r="212">
          <cell r="A212">
            <v>13</v>
          </cell>
          <cell r="B212" t="str">
            <v>132KV Gantry</v>
          </cell>
          <cell r="C212">
            <v>4</v>
          </cell>
          <cell r="D212">
            <v>0</v>
          </cell>
          <cell r="E212">
            <v>0</v>
          </cell>
          <cell r="F212">
            <v>0.3</v>
          </cell>
          <cell r="G212">
            <v>1.2</v>
          </cell>
          <cell r="H212">
            <v>0.3</v>
          </cell>
          <cell r="I212">
            <v>1.2</v>
          </cell>
        </row>
        <row r="213">
          <cell r="A213">
            <v>14</v>
          </cell>
          <cell r="B213" t="str">
            <v xml:space="preserve">132KV main busbar foundation </v>
          </cell>
          <cell r="C213">
            <v>1</v>
          </cell>
          <cell r="D213">
            <v>0</v>
          </cell>
          <cell r="E213">
            <v>0</v>
          </cell>
          <cell r="F213">
            <v>0.16500000000000001</v>
          </cell>
          <cell r="G213">
            <v>0.16500000000000001</v>
          </cell>
          <cell r="H213">
            <v>0.16500000000000001</v>
          </cell>
          <cell r="I213">
            <v>0.16500000000000001</v>
          </cell>
        </row>
        <row r="214">
          <cell r="A214">
            <v>15</v>
          </cell>
          <cell r="B214" t="str">
            <v>132KV aux.busbar foundation</v>
          </cell>
          <cell r="C214">
            <v>0</v>
          </cell>
          <cell r="D214">
            <v>0</v>
          </cell>
          <cell r="E214">
            <v>0</v>
          </cell>
          <cell r="F214">
            <v>0.121</v>
          </cell>
          <cell r="G214">
            <v>0</v>
          </cell>
          <cell r="H214">
            <v>0.121</v>
          </cell>
          <cell r="I214">
            <v>0</v>
          </cell>
        </row>
        <row r="215">
          <cell r="A215">
            <v>16</v>
          </cell>
          <cell r="B215" t="str">
            <v>132KV Isolator</v>
          </cell>
          <cell r="C215">
            <v>3</v>
          </cell>
          <cell r="D215">
            <v>0</v>
          </cell>
          <cell r="E215">
            <v>0</v>
          </cell>
          <cell r="F215">
            <v>6.7000000000000004E-2</v>
          </cell>
          <cell r="G215">
            <v>0.20100000000000001</v>
          </cell>
          <cell r="H215">
            <v>6.7000000000000004E-2</v>
          </cell>
          <cell r="I215">
            <v>0.20100000000000001</v>
          </cell>
        </row>
        <row r="216">
          <cell r="A216">
            <v>17</v>
          </cell>
          <cell r="B216" t="str">
            <v>132kv Solid Core Insulator</v>
          </cell>
          <cell r="C216">
            <v>3</v>
          </cell>
          <cell r="D216">
            <v>0</v>
          </cell>
          <cell r="E216">
            <v>0</v>
          </cell>
          <cell r="F216">
            <v>1.0999999999999999E-2</v>
          </cell>
          <cell r="G216">
            <v>3.3000000000000002E-2</v>
          </cell>
          <cell r="H216">
            <v>1.0999999999999999E-2</v>
          </cell>
          <cell r="I216">
            <v>3.3000000000000002E-2</v>
          </cell>
        </row>
        <row r="217">
          <cell r="A217">
            <v>18</v>
          </cell>
          <cell r="B217" t="str">
            <v>132KV CB</v>
          </cell>
          <cell r="C217">
            <v>1</v>
          </cell>
          <cell r="D217">
            <v>0</v>
          </cell>
          <cell r="E217">
            <v>0</v>
          </cell>
          <cell r="F217">
            <v>0.30499999999999999</v>
          </cell>
          <cell r="G217">
            <v>0.30499999999999999</v>
          </cell>
          <cell r="H217">
            <v>0.30499999999999999</v>
          </cell>
          <cell r="I217">
            <v>0.30499999999999999</v>
          </cell>
        </row>
        <row r="218">
          <cell r="A218">
            <v>19</v>
          </cell>
          <cell r="B218" t="str">
            <v>132KV CT</v>
          </cell>
          <cell r="C218">
            <v>3</v>
          </cell>
          <cell r="D218">
            <v>0</v>
          </cell>
          <cell r="E218">
            <v>0</v>
          </cell>
          <cell r="F218">
            <v>1.0999999999999999E-2</v>
          </cell>
          <cell r="G218">
            <v>3.3000000000000002E-2</v>
          </cell>
          <cell r="H218">
            <v>1.0999999999999999E-2</v>
          </cell>
          <cell r="I218">
            <v>3.3000000000000002E-2</v>
          </cell>
        </row>
        <row r="219">
          <cell r="A219">
            <v>20</v>
          </cell>
          <cell r="B219" t="str">
            <v>132KV LA</v>
          </cell>
          <cell r="C219">
            <v>3</v>
          </cell>
          <cell r="D219">
            <v>0</v>
          </cell>
          <cell r="E219">
            <v>0</v>
          </cell>
          <cell r="F219">
            <v>2.1000000000000001E-2</v>
          </cell>
          <cell r="G219">
            <v>6.3E-2</v>
          </cell>
          <cell r="H219">
            <v>2.1000000000000001E-2</v>
          </cell>
          <cell r="I219">
            <v>6.3E-2</v>
          </cell>
        </row>
        <row r="220">
          <cell r="A220">
            <v>21</v>
          </cell>
          <cell r="B220" t="str">
            <v>132KV PT</v>
          </cell>
          <cell r="C220">
            <v>0</v>
          </cell>
          <cell r="D220">
            <v>0</v>
          </cell>
          <cell r="E220">
            <v>0</v>
          </cell>
          <cell r="F220">
            <v>0.03</v>
          </cell>
          <cell r="G220">
            <v>0</v>
          </cell>
          <cell r="H220">
            <v>0.03</v>
          </cell>
          <cell r="I220">
            <v>0</v>
          </cell>
        </row>
        <row r="221">
          <cell r="A221">
            <v>22</v>
          </cell>
          <cell r="B221" t="str">
            <v>132KV CC</v>
          </cell>
          <cell r="C221">
            <v>0</v>
          </cell>
          <cell r="D221">
            <v>0</v>
          </cell>
          <cell r="E221">
            <v>0</v>
          </cell>
          <cell r="F221">
            <v>2.1000000000000001E-2</v>
          </cell>
          <cell r="G221">
            <v>0</v>
          </cell>
          <cell r="H221">
            <v>2.1000000000000001E-2</v>
          </cell>
          <cell r="I221">
            <v>0</v>
          </cell>
        </row>
        <row r="222">
          <cell r="A222">
            <v>23</v>
          </cell>
          <cell r="B222" t="str">
            <v xml:space="preserve">33KV Gantry </v>
          </cell>
          <cell r="C222">
            <v>2</v>
          </cell>
          <cell r="D222">
            <v>0</v>
          </cell>
          <cell r="E222">
            <v>0</v>
          </cell>
          <cell r="F222">
            <v>0.12</v>
          </cell>
          <cell r="G222">
            <v>0.24</v>
          </cell>
          <cell r="H222">
            <v>0.12</v>
          </cell>
          <cell r="I222">
            <v>0.24</v>
          </cell>
        </row>
        <row r="223">
          <cell r="A223">
            <v>24</v>
          </cell>
          <cell r="B223" t="str">
            <v>33KV main/aux. Busbar</v>
          </cell>
          <cell r="C223">
            <v>1</v>
          </cell>
          <cell r="D223">
            <v>0</v>
          </cell>
          <cell r="E223">
            <v>0</v>
          </cell>
          <cell r="F223">
            <v>0.34</v>
          </cell>
          <cell r="G223">
            <v>0.34</v>
          </cell>
          <cell r="H223">
            <v>0.34</v>
          </cell>
          <cell r="I223">
            <v>0.34</v>
          </cell>
        </row>
        <row r="224">
          <cell r="A224">
            <v>25</v>
          </cell>
          <cell r="B224" t="str">
            <v>33KV CB</v>
          </cell>
          <cell r="C224">
            <v>1</v>
          </cell>
          <cell r="D224">
            <v>0</v>
          </cell>
          <cell r="E224">
            <v>0</v>
          </cell>
          <cell r="F224">
            <v>5.5E-2</v>
          </cell>
          <cell r="G224">
            <v>5.5E-2</v>
          </cell>
          <cell r="H224">
            <v>5.5E-2</v>
          </cell>
          <cell r="I224">
            <v>5.5E-2</v>
          </cell>
        </row>
        <row r="225">
          <cell r="A225">
            <v>26</v>
          </cell>
          <cell r="B225" t="str">
            <v>33KV CT/PT/LA/PI</v>
          </cell>
          <cell r="C225">
            <v>6</v>
          </cell>
          <cell r="D225">
            <v>0</v>
          </cell>
          <cell r="E225">
            <v>0</v>
          </cell>
          <cell r="F225">
            <v>1.4999999999999999E-2</v>
          </cell>
          <cell r="G225">
            <v>0.09</v>
          </cell>
          <cell r="H225">
            <v>1.4999999999999999E-2</v>
          </cell>
          <cell r="I225">
            <v>0.09</v>
          </cell>
        </row>
        <row r="226">
          <cell r="A226">
            <v>27</v>
          </cell>
          <cell r="B226" t="str">
            <v>33KV Isolator</v>
          </cell>
          <cell r="C226">
            <v>2</v>
          </cell>
          <cell r="D226">
            <v>0</v>
          </cell>
          <cell r="E226">
            <v>0</v>
          </cell>
          <cell r="F226">
            <v>5.0999999999999997E-2</v>
          </cell>
          <cell r="G226">
            <v>0.10199999999999999</v>
          </cell>
          <cell r="H226">
            <v>5.0999999999999997E-2</v>
          </cell>
          <cell r="I226">
            <v>0.10199999999999999</v>
          </cell>
        </row>
        <row r="227">
          <cell r="A227">
            <v>28</v>
          </cell>
          <cell r="B227" t="str">
            <v>Control room type-V</v>
          </cell>
          <cell r="C227">
            <v>0</v>
          </cell>
          <cell r="D227">
            <v>0</v>
          </cell>
          <cell r="E227">
            <v>0</v>
          </cell>
          <cell r="F227">
            <v>15</v>
          </cell>
          <cell r="G227">
            <v>0</v>
          </cell>
          <cell r="H227">
            <v>15</v>
          </cell>
          <cell r="I227">
            <v>0</v>
          </cell>
        </row>
        <row r="228">
          <cell r="A228">
            <v>29</v>
          </cell>
          <cell r="B228" t="str">
            <v>Yard levelling,metalling &amp; misc. civil work</v>
          </cell>
          <cell r="C228" t="str">
            <v>LS</v>
          </cell>
          <cell r="D228">
            <v>0</v>
          </cell>
          <cell r="E228">
            <v>0</v>
          </cell>
          <cell r="F228">
            <v>0.5</v>
          </cell>
          <cell r="G228">
            <v>0.5</v>
          </cell>
          <cell r="H228" t="str">
            <v>LS</v>
          </cell>
          <cell r="I228">
            <v>0.5</v>
          </cell>
        </row>
        <row r="229">
          <cell r="A229">
            <v>30</v>
          </cell>
          <cell r="B229" t="str">
            <v>Water supply arrangement including overhead tank etc.</v>
          </cell>
          <cell r="C229" t="str">
            <v>LS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LS</v>
          </cell>
          <cell r="I229">
            <v>0</v>
          </cell>
        </row>
        <row r="230">
          <cell r="A230">
            <v>31</v>
          </cell>
          <cell r="B230" t="str">
            <v>Earth pits</v>
          </cell>
          <cell r="C230" t="str">
            <v>LS</v>
          </cell>
          <cell r="D230">
            <v>0</v>
          </cell>
          <cell r="E230">
            <v>0</v>
          </cell>
          <cell r="F230">
            <v>0.2</v>
          </cell>
          <cell r="G230">
            <v>0.2</v>
          </cell>
          <cell r="H230" t="str">
            <v>LS</v>
          </cell>
          <cell r="I230">
            <v>0.2</v>
          </cell>
        </row>
        <row r="231">
          <cell r="A231">
            <v>32</v>
          </cell>
          <cell r="B231" t="str">
            <v>Four bay constn.shed</v>
          </cell>
          <cell r="C231">
            <v>0</v>
          </cell>
          <cell r="D231">
            <v>0</v>
          </cell>
          <cell r="E231">
            <v>0</v>
          </cell>
          <cell r="F231">
            <v>4.37</v>
          </cell>
          <cell r="G231">
            <v>0</v>
          </cell>
          <cell r="H231">
            <v>4.37</v>
          </cell>
          <cell r="I231">
            <v>0</v>
          </cell>
        </row>
        <row r="232">
          <cell r="A232">
            <v>33</v>
          </cell>
          <cell r="B232" t="str">
            <v>Cable Trenches</v>
          </cell>
          <cell r="C232" t="str">
            <v>LS</v>
          </cell>
          <cell r="D232">
            <v>0</v>
          </cell>
          <cell r="E232">
            <v>0</v>
          </cell>
          <cell r="F232">
            <v>1.5</v>
          </cell>
          <cell r="G232">
            <v>1.5</v>
          </cell>
          <cell r="H232" t="str">
            <v>LS</v>
          </cell>
          <cell r="I232">
            <v>1.5</v>
          </cell>
        </row>
        <row r="233">
          <cell r="A233">
            <v>34</v>
          </cell>
          <cell r="B233" t="str">
            <v>Internal Colony Road</v>
          </cell>
          <cell r="C233" t="str">
            <v>LS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LS</v>
          </cell>
          <cell r="I233">
            <v>0</v>
          </cell>
        </row>
        <row r="234">
          <cell r="A234">
            <v>35</v>
          </cell>
          <cell r="B234" t="str">
            <v>Yard &amp; area fencing</v>
          </cell>
          <cell r="C234" t="str">
            <v>LS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LS</v>
          </cell>
          <cell r="I234">
            <v>0</v>
          </cell>
        </row>
        <row r="235">
          <cell r="A235">
            <v>36</v>
          </cell>
          <cell r="B235" t="str">
            <v>Staff quarter</v>
          </cell>
          <cell r="C235" t="str">
            <v>LS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LS</v>
          </cell>
          <cell r="I235">
            <v>0</v>
          </cell>
        </row>
        <row r="236">
          <cell r="A236">
            <v>37</v>
          </cell>
          <cell r="B236" t="str">
            <v>Rail Track</v>
          </cell>
          <cell r="C236" t="str">
            <v>LS</v>
          </cell>
          <cell r="D236">
            <v>0</v>
          </cell>
          <cell r="E236">
            <v>0</v>
          </cell>
          <cell r="F236">
            <v>1</v>
          </cell>
          <cell r="G236">
            <v>1</v>
          </cell>
          <cell r="H236" t="str">
            <v>LS</v>
          </cell>
          <cell r="I236">
            <v>1</v>
          </cell>
        </row>
        <row r="237">
          <cell r="A237">
            <v>38</v>
          </cell>
          <cell r="B237" t="str">
            <v>Station transformer foundation</v>
          </cell>
          <cell r="C237">
            <v>0</v>
          </cell>
          <cell r="D237">
            <v>0</v>
          </cell>
          <cell r="E237">
            <v>0</v>
          </cell>
          <cell r="F237">
            <v>0.30099999999999999</v>
          </cell>
          <cell r="G237">
            <v>0</v>
          </cell>
          <cell r="H237">
            <v>0.30099999999999999</v>
          </cell>
          <cell r="I237">
            <v>0</v>
          </cell>
        </row>
        <row r="238">
          <cell r="A238">
            <v>39</v>
          </cell>
          <cell r="B238" t="str">
            <v>Flag stone flooring &amp; Misc. civil works</v>
          </cell>
          <cell r="C238" t="str">
            <v>LS</v>
          </cell>
          <cell r="D238">
            <v>0</v>
          </cell>
          <cell r="E238">
            <v>0</v>
          </cell>
          <cell r="F238">
            <v>0.5</v>
          </cell>
          <cell r="G238">
            <v>0.5</v>
          </cell>
          <cell r="H238" t="str">
            <v>LS</v>
          </cell>
          <cell r="I238">
            <v>0.5</v>
          </cell>
        </row>
        <row r="239">
          <cell r="E239">
            <v>0</v>
          </cell>
          <cell r="F239">
            <v>0.5</v>
          </cell>
          <cell r="G239">
            <v>0.5</v>
          </cell>
          <cell r="H239" t="str">
            <v>LS</v>
          </cell>
          <cell r="I239">
            <v>0.5</v>
          </cell>
        </row>
        <row r="240">
          <cell r="A240" t="str">
            <v/>
          </cell>
          <cell r="B240" t="str">
            <v>SUB TOTAL (I)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7.0570000000000004</v>
          </cell>
          <cell r="H240">
            <v>0</v>
          </cell>
          <cell r="I240">
            <v>7.0570000000000004</v>
          </cell>
        </row>
        <row r="241">
          <cell r="I241">
            <v>7.0570000000000004</v>
          </cell>
        </row>
        <row r="242">
          <cell r="A242" t="str">
            <v>J</v>
          </cell>
          <cell r="B242" t="str">
            <v>ERECTION,TESTING &amp; COMMISSIONING ETC.</v>
          </cell>
        </row>
        <row r="243">
          <cell r="A243" t="str">
            <v>J</v>
          </cell>
          <cell r="B243" t="str">
            <v>ERECTION,TESTING &amp; COMMISSIONING ETC.</v>
          </cell>
        </row>
        <row r="244">
          <cell r="A244">
            <v>1</v>
          </cell>
          <cell r="B244" t="str">
            <v>160MVA Transformer</v>
          </cell>
          <cell r="C244">
            <v>0</v>
          </cell>
          <cell r="D244">
            <v>0</v>
          </cell>
          <cell r="E244">
            <v>0</v>
          </cell>
          <cell r="F244">
            <v>1.24</v>
          </cell>
          <cell r="G244">
            <v>0</v>
          </cell>
          <cell r="H244">
            <v>1.24</v>
          </cell>
          <cell r="I244">
            <v>0</v>
          </cell>
        </row>
        <row r="245">
          <cell r="A245">
            <v>2</v>
          </cell>
          <cell r="B245" t="str">
            <v>40MVA transformer</v>
          </cell>
          <cell r="C245">
            <v>1</v>
          </cell>
          <cell r="D245">
            <v>0</v>
          </cell>
          <cell r="E245">
            <v>0</v>
          </cell>
          <cell r="F245">
            <v>0.97</v>
          </cell>
          <cell r="G245">
            <v>0.97</v>
          </cell>
          <cell r="H245">
            <v>0.97</v>
          </cell>
          <cell r="I245">
            <v>0.97</v>
          </cell>
        </row>
        <row r="246">
          <cell r="A246">
            <v>3</v>
          </cell>
          <cell r="B246" t="str">
            <v>220KV CB</v>
          </cell>
          <cell r="C246">
            <v>0</v>
          </cell>
          <cell r="D246">
            <v>0</v>
          </cell>
          <cell r="E246">
            <v>0</v>
          </cell>
          <cell r="F246">
            <v>0.2</v>
          </cell>
          <cell r="G246">
            <v>0</v>
          </cell>
          <cell r="H246">
            <v>0.2</v>
          </cell>
          <cell r="I246">
            <v>0</v>
          </cell>
        </row>
        <row r="247">
          <cell r="A247">
            <v>4</v>
          </cell>
          <cell r="B247" t="str">
            <v>220KV CT</v>
          </cell>
          <cell r="C247">
            <v>0</v>
          </cell>
          <cell r="D247">
            <v>0</v>
          </cell>
          <cell r="E247">
            <v>0</v>
          </cell>
          <cell r="F247">
            <v>4.1000000000000002E-2</v>
          </cell>
          <cell r="G247">
            <v>0</v>
          </cell>
          <cell r="H247">
            <v>4.1000000000000002E-2</v>
          </cell>
          <cell r="I247">
            <v>0</v>
          </cell>
        </row>
        <row r="248">
          <cell r="A248">
            <v>5</v>
          </cell>
          <cell r="B248" t="str">
            <v>220KV Isolator</v>
          </cell>
          <cell r="C248">
            <v>0</v>
          </cell>
          <cell r="D248">
            <v>0</v>
          </cell>
          <cell r="E248">
            <v>0</v>
          </cell>
          <cell r="F248">
            <v>0.09</v>
          </cell>
          <cell r="G248">
            <v>0</v>
          </cell>
          <cell r="H248">
            <v>0.09</v>
          </cell>
          <cell r="I248">
            <v>0</v>
          </cell>
        </row>
        <row r="249">
          <cell r="A249">
            <v>6</v>
          </cell>
          <cell r="B249" t="str">
            <v>220KV LA</v>
          </cell>
          <cell r="C249">
            <v>0</v>
          </cell>
          <cell r="D249">
            <v>0</v>
          </cell>
          <cell r="E249">
            <v>0</v>
          </cell>
          <cell r="F249">
            <v>2.5000000000000001E-2</v>
          </cell>
          <cell r="G249">
            <v>0</v>
          </cell>
          <cell r="H249">
            <v>2.5000000000000001E-2</v>
          </cell>
          <cell r="I249">
            <v>0</v>
          </cell>
        </row>
        <row r="250">
          <cell r="A250">
            <v>7</v>
          </cell>
          <cell r="B250" t="str">
            <v>220KV PT/CVT</v>
          </cell>
          <cell r="C250">
            <v>0</v>
          </cell>
          <cell r="D250">
            <v>0</v>
          </cell>
          <cell r="E250">
            <v>0</v>
          </cell>
          <cell r="F250">
            <v>0.04</v>
          </cell>
          <cell r="G250">
            <v>0</v>
          </cell>
          <cell r="H250">
            <v>0.04</v>
          </cell>
          <cell r="I250">
            <v>0</v>
          </cell>
        </row>
        <row r="251">
          <cell r="A251">
            <v>8</v>
          </cell>
          <cell r="B251" t="str">
            <v>220KV C&amp;R Panel</v>
          </cell>
          <cell r="C251">
            <v>0</v>
          </cell>
          <cell r="D251">
            <v>0</v>
          </cell>
          <cell r="E251">
            <v>0</v>
          </cell>
          <cell r="F251">
            <v>0.18</v>
          </cell>
          <cell r="G251">
            <v>0</v>
          </cell>
          <cell r="H251">
            <v>0.18</v>
          </cell>
          <cell r="I251">
            <v>0</v>
          </cell>
        </row>
        <row r="252">
          <cell r="A252">
            <v>9</v>
          </cell>
          <cell r="B252" t="str">
            <v>220/132/33KV Gantries,Busbar equip.structure erection(in MT)</v>
          </cell>
          <cell r="C252">
            <v>22.567999999999998</v>
          </cell>
          <cell r="D252">
            <v>0</v>
          </cell>
          <cell r="E252">
            <v>0</v>
          </cell>
          <cell r="F252">
            <v>2.5000000000000001E-2</v>
          </cell>
          <cell r="G252">
            <v>0.56419999999999992</v>
          </cell>
          <cell r="H252">
            <v>2.5000000000000001E-2</v>
          </cell>
          <cell r="I252">
            <v>0.56419999999999992</v>
          </cell>
        </row>
        <row r="253">
          <cell r="A253">
            <v>10</v>
          </cell>
          <cell r="B253" t="str">
            <v>PLCC equipments</v>
          </cell>
          <cell r="C253" t="str">
            <v>LS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LS</v>
          </cell>
          <cell r="I253">
            <v>0</v>
          </cell>
        </row>
        <row r="254">
          <cell r="A254">
            <v>11</v>
          </cell>
          <cell r="B254" t="str">
            <v>220KV PI/Solid Core Insulators</v>
          </cell>
          <cell r="C254">
            <v>0</v>
          </cell>
          <cell r="D254">
            <v>0</v>
          </cell>
          <cell r="E254">
            <v>0</v>
          </cell>
          <cell r="F254">
            <v>7.0000000000000001E-3</v>
          </cell>
          <cell r="G254">
            <v>0</v>
          </cell>
          <cell r="H254">
            <v>7.0000000000000001E-3</v>
          </cell>
          <cell r="I254">
            <v>0</v>
          </cell>
        </row>
        <row r="255">
          <cell r="A255">
            <v>12</v>
          </cell>
          <cell r="B255" t="str">
            <v>220KV wave trap</v>
          </cell>
          <cell r="C255">
            <v>0</v>
          </cell>
          <cell r="D255">
            <v>0</v>
          </cell>
          <cell r="E255">
            <v>0</v>
          </cell>
          <cell r="F255">
            <v>0.04</v>
          </cell>
          <cell r="G255">
            <v>0</v>
          </cell>
          <cell r="H255">
            <v>0.04</v>
          </cell>
          <cell r="I255">
            <v>0</v>
          </cell>
        </row>
        <row r="256">
          <cell r="A256">
            <v>13</v>
          </cell>
          <cell r="B256" t="str">
            <v>132KV CC</v>
          </cell>
          <cell r="C256">
            <v>0</v>
          </cell>
          <cell r="D256">
            <v>0</v>
          </cell>
          <cell r="E256">
            <v>0</v>
          </cell>
          <cell r="F256">
            <v>3.4000000000000002E-2</v>
          </cell>
          <cell r="G256">
            <v>0</v>
          </cell>
          <cell r="H256">
            <v>3.4000000000000002E-2</v>
          </cell>
          <cell r="I256">
            <v>0</v>
          </cell>
        </row>
        <row r="257">
          <cell r="A257">
            <v>14</v>
          </cell>
          <cell r="B257" t="str">
            <v>132KV CB</v>
          </cell>
          <cell r="C257">
            <v>1</v>
          </cell>
          <cell r="D257">
            <v>0</v>
          </cell>
          <cell r="E257">
            <v>0</v>
          </cell>
          <cell r="F257">
            <v>0.16</v>
          </cell>
          <cell r="G257">
            <v>0.16</v>
          </cell>
          <cell r="H257">
            <v>0.16</v>
          </cell>
          <cell r="I257">
            <v>0.16</v>
          </cell>
        </row>
        <row r="258">
          <cell r="A258">
            <v>15</v>
          </cell>
          <cell r="B258" t="str">
            <v>132KV CT</v>
          </cell>
          <cell r="C258">
            <v>3</v>
          </cell>
          <cell r="D258">
            <v>0</v>
          </cell>
          <cell r="E258">
            <v>0</v>
          </cell>
          <cell r="F258">
            <v>3.9E-2</v>
          </cell>
          <cell r="G258">
            <v>0.11699999999999999</v>
          </cell>
          <cell r="H258">
            <v>3.9E-2</v>
          </cell>
          <cell r="I258">
            <v>0.11699999999999999</v>
          </cell>
        </row>
        <row r="259">
          <cell r="A259">
            <v>16</v>
          </cell>
          <cell r="B259" t="str">
            <v>132KV Isolators</v>
          </cell>
          <cell r="C259">
            <v>3</v>
          </cell>
          <cell r="D259">
            <v>0</v>
          </cell>
          <cell r="E259">
            <v>0</v>
          </cell>
          <cell r="F259">
            <v>7.0000000000000007E-2</v>
          </cell>
          <cell r="G259">
            <v>0.21000000000000002</v>
          </cell>
          <cell r="H259">
            <v>7.0000000000000007E-2</v>
          </cell>
          <cell r="I259">
            <v>0.21000000000000002</v>
          </cell>
        </row>
        <row r="260">
          <cell r="A260">
            <v>17</v>
          </cell>
          <cell r="B260" t="str">
            <v>132KV LA</v>
          </cell>
          <cell r="C260">
            <v>3</v>
          </cell>
          <cell r="D260">
            <v>0</v>
          </cell>
          <cell r="E260">
            <v>0</v>
          </cell>
          <cell r="F260">
            <v>1.7000000000000001E-2</v>
          </cell>
          <cell r="G260">
            <v>5.1000000000000004E-2</v>
          </cell>
          <cell r="H260">
            <v>1.7000000000000001E-2</v>
          </cell>
          <cell r="I260">
            <v>5.1000000000000004E-2</v>
          </cell>
        </row>
        <row r="261">
          <cell r="A261">
            <v>18</v>
          </cell>
          <cell r="B261" t="str">
            <v>132KV C&amp;R Panel</v>
          </cell>
          <cell r="C261">
            <v>1</v>
          </cell>
          <cell r="D261">
            <v>0</v>
          </cell>
          <cell r="E261">
            <v>0</v>
          </cell>
          <cell r="F261">
            <v>0.14000000000000001</v>
          </cell>
          <cell r="G261">
            <v>0.14000000000000001</v>
          </cell>
          <cell r="H261">
            <v>0.14000000000000001</v>
          </cell>
          <cell r="I261">
            <v>0.14000000000000001</v>
          </cell>
        </row>
        <row r="262">
          <cell r="A262">
            <v>19</v>
          </cell>
          <cell r="B262" t="str">
            <v>132KV PI/Solid Core Insulator</v>
          </cell>
          <cell r="C262">
            <v>6</v>
          </cell>
          <cell r="D262">
            <v>0</v>
          </cell>
          <cell r="E262">
            <v>0</v>
          </cell>
          <cell r="F262">
            <v>5.0000000000000001E-3</v>
          </cell>
          <cell r="G262">
            <v>0.03</v>
          </cell>
          <cell r="H262">
            <v>5.0000000000000001E-3</v>
          </cell>
          <cell r="I262">
            <v>0.03</v>
          </cell>
        </row>
        <row r="263">
          <cell r="A263">
            <v>20</v>
          </cell>
          <cell r="B263" t="str">
            <v>132KV PT</v>
          </cell>
          <cell r="C263">
            <v>0</v>
          </cell>
          <cell r="D263">
            <v>0</v>
          </cell>
          <cell r="E263">
            <v>0</v>
          </cell>
          <cell r="F263">
            <v>3.4000000000000002E-2</v>
          </cell>
          <cell r="G263">
            <v>0</v>
          </cell>
          <cell r="H263">
            <v>3.4000000000000002E-2</v>
          </cell>
          <cell r="I263">
            <v>0</v>
          </cell>
        </row>
        <row r="264">
          <cell r="A264">
            <v>21</v>
          </cell>
          <cell r="B264" t="str">
            <v>33KV CB</v>
          </cell>
          <cell r="C264">
            <v>1</v>
          </cell>
          <cell r="D264">
            <v>0</v>
          </cell>
          <cell r="E264">
            <v>0</v>
          </cell>
          <cell r="F264">
            <v>8.2000000000000003E-2</v>
          </cell>
          <cell r="G264">
            <v>8.2000000000000003E-2</v>
          </cell>
          <cell r="H264">
            <v>8.2000000000000003E-2</v>
          </cell>
          <cell r="I264">
            <v>8.2000000000000003E-2</v>
          </cell>
        </row>
        <row r="265">
          <cell r="A265">
            <v>22</v>
          </cell>
          <cell r="B265" t="str">
            <v>33KV CT</v>
          </cell>
          <cell r="C265">
            <v>3</v>
          </cell>
          <cell r="D265">
            <v>0</v>
          </cell>
          <cell r="E265">
            <v>0</v>
          </cell>
          <cell r="F265">
            <v>0.03</v>
          </cell>
          <cell r="G265">
            <v>0.09</v>
          </cell>
          <cell r="H265">
            <v>0.03</v>
          </cell>
          <cell r="I265">
            <v>0.09</v>
          </cell>
        </row>
        <row r="266">
          <cell r="A266">
            <v>23</v>
          </cell>
          <cell r="B266" t="str">
            <v>33KV PT</v>
          </cell>
          <cell r="C266">
            <v>0</v>
          </cell>
          <cell r="D266">
            <v>0</v>
          </cell>
          <cell r="E266">
            <v>0</v>
          </cell>
          <cell r="F266">
            <v>0.03</v>
          </cell>
          <cell r="G266">
            <v>0</v>
          </cell>
          <cell r="H266">
            <v>0.03</v>
          </cell>
          <cell r="I266">
            <v>0</v>
          </cell>
        </row>
        <row r="267">
          <cell r="A267">
            <v>24</v>
          </cell>
          <cell r="B267" t="str">
            <v>33KV Isolator</v>
          </cell>
          <cell r="C267">
            <v>2</v>
          </cell>
          <cell r="D267">
            <v>0</v>
          </cell>
          <cell r="E267">
            <v>0</v>
          </cell>
          <cell r="F267">
            <v>4.7E-2</v>
          </cell>
          <cell r="G267">
            <v>9.4E-2</v>
          </cell>
          <cell r="H267">
            <v>4.7E-2</v>
          </cell>
          <cell r="I267">
            <v>9.4E-2</v>
          </cell>
        </row>
        <row r="268">
          <cell r="A268">
            <v>25</v>
          </cell>
          <cell r="B268" t="str">
            <v>33KV LA</v>
          </cell>
          <cell r="C268">
            <v>3</v>
          </cell>
          <cell r="D268">
            <v>0</v>
          </cell>
          <cell r="E268">
            <v>0</v>
          </cell>
          <cell r="F268">
            <v>1.0999999999999999E-2</v>
          </cell>
          <cell r="G268">
            <v>3.3000000000000002E-2</v>
          </cell>
          <cell r="H268">
            <v>1.0999999999999999E-2</v>
          </cell>
          <cell r="I268">
            <v>3.3000000000000002E-2</v>
          </cell>
        </row>
        <row r="269">
          <cell r="A269">
            <v>26</v>
          </cell>
          <cell r="B269" t="str">
            <v>33KV C&amp;R Panel</v>
          </cell>
          <cell r="C269">
            <v>1</v>
          </cell>
          <cell r="D269">
            <v>0</v>
          </cell>
          <cell r="E269">
            <v>0</v>
          </cell>
          <cell r="F269">
            <v>0.13</v>
          </cell>
          <cell r="G269">
            <v>0.13</v>
          </cell>
          <cell r="H269">
            <v>0.13</v>
          </cell>
          <cell r="I269">
            <v>0.13</v>
          </cell>
        </row>
        <row r="270">
          <cell r="A270">
            <v>27</v>
          </cell>
          <cell r="B270" t="str">
            <v>33KV PI/Solid Core Insulators</v>
          </cell>
          <cell r="C270">
            <v>0</v>
          </cell>
          <cell r="D270">
            <v>0</v>
          </cell>
          <cell r="E270">
            <v>0</v>
          </cell>
          <cell r="F270">
            <v>3.0000000000000001E-3</v>
          </cell>
          <cell r="G270">
            <v>0</v>
          </cell>
          <cell r="H270">
            <v>3.0000000000000001E-3</v>
          </cell>
          <cell r="I270">
            <v>0</v>
          </cell>
        </row>
        <row r="271">
          <cell r="A271">
            <v>28</v>
          </cell>
          <cell r="B271" t="str">
            <v>Station Transformer,</v>
          </cell>
          <cell r="C271">
            <v>0</v>
          </cell>
          <cell r="D271">
            <v>0</v>
          </cell>
          <cell r="E271">
            <v>0</v>
          </cell>
          <cell r="F271">
            <v>7.0000000000000007E-2</v>
          </cell>
          <cell r="G271">
            <v>0</v>
          </cell>
          <cell r="H271">
            <v>7.0000000000000007E-2</v>
          </cell>
          <cell r="I271">
            <v>0</v>
          </cell>
        </row>
        <row r="272">
          <cell r="A272">
            <v>29</v>
          </cell>
          <cell r="B272" t="str">
            <v>Cable laying &amp; associated works</v>
          </cell>
          <cell r="C272" t="str">
            <v>LS</v>
          </cell>
          <cell r="D272">
            <v>0</v>
          </cell>
          <cell r="E272">
            <v>0</v>
          </cell>
          <cell r="F272">
            <v>0.2</v>
          </cell>
          <cell r="G272">
            <v>0.2</v>
          </cell>
          <cell r="H272" t="str">
            <v>LS</v>
          </cell>
          <cell r="I272">
            <v>0.2</v>
          </cell>
        </row>
        <row r="273">
          <cell r="A273">
            <v>30</v>
          </cell>
          <cell r="B273" t="str">
            <v>Earthing works</v>
          </cell>
          <cell r="C273" t="str">
            <v>LS</v>
          </cell>
          <cell r="D273">
            <v>0</v>
          </cell>
          <cell r="E273">
            <v>0</v>
          </cell>
          <cell r="F273">
            <v>0.2</v>
          </cell>
          <cell r="G273">
            <v>0.2</v>
          </cell>
          <cell r="H273" t="str">
            <v>LS</v>
          </cell>
          <cell r="I273">
            <v>0.2</v>
          </cell>
        </row>
        <row r="274">
          <cell r="A274">
            <v>31</v>
          </cell>
          <cell r="B274" t="str">
            <v>AC/DC Board</v>
          </cell>
          <cell r="C274">
            <v>0</v>
          </cell>
          <cell r="D274">
            <v>0</v>
          </cell>
          <cell r="E274">
            <v>0</v>
          </cell>
          <cell r="F274">
            <v>0.13100000000000001</v>
          </cell>
          <cell r="G274">
            <v>0</v>
          </cell>
          <cell r="H274">
            <v>0.13100000000000001</v>
          </cell>
          <cell r="I274">
            <v>0</v>
          </cell>
        </row>
        <row r="275">
          <cell r="A275">
            <v>32</v>
          </cell>
          <cell r="B275" t="str">
            <v>Fitting of lighting fixtures</v>
          </cell>
          <cell r="C275" t="str">
            <v>LS</v>
          </cell>
          <cell r="D275">
            <v>0</v>
          </cell>
          <cell r="E275">
            <v>0</v>
          </cell>
          <cell r="F275">
            <v>0.1</v>
          </cell>
          <cell r="G275">
            <v>0.1</v>
          </cell>
          <cell r="H275" t="str">
            <v>LS</v>
          </cell>
          <cell r="I275">
            <v>0.1</v>
          </cell>
        </row>
        <row r="276">
          <cell r="A276">
            <v>33</v>
          </cell>
          <cell r="B276" t="str">
            <v>110V 300Ah battery</v>
          </cell>
          <cell r="C276">
            <v>0</v>
          </cell>
          <cell r="D276">
            <v>0</v>
          </cell>
          <cell r="E276">
            <v>0</v>
          </cell>
          <cell r="F276">
            <v>0.14000000000000001</v>
          </cell>
          <cell r="G276">
            <v>0</v>
          </cell>
          <cell r="H276">
            <v>0.14000000000000001</v>
          </cell>
          <cell r="I276">
            <v>0</v>
          </cell>
        </row>
        <row r="277">
          <cell r="A277">
            <v>34</v>
          </cell>
          <cell r="B277" t="str">
            <v>110V 300Ah battery charger</v>
          </cell>
          <cell r="C277">
            <v>0</v>
          </cell>
          <cell r="D277">
            <v>0</v>
          </cell>
          <cell r="E277">
            <v>0</v>
          </cell>
          <cell r="F277">
            <v>9.5000000000000001E-2</v>
          </cell>
          <cell r="G277">
            <v>0</v>
          </cell>
          <cell r="H277">
            <v>9.5000000000000001E-2</v>
          </cell>
          <cell r="I277">
            <v>0</v>
          </cell>
        </row>
        <row r="278">
          <cell r="A278">
            <v>35</v>
          </cell>
          <cell r="B278" t="str">
            <v>48V 200Ah battery</v>
          </cell>
          <cell r="C278">
            <v>0</v>
          </cell>
          <cell r="D278">
            <v>0</v>
          </cell>
          <cell r="E278">
            <v>0</v>
          </cell>
          <cell r="F278">
            <v>0.1</v>
          </cell>
          <cell r="G278">
            <v>0</v>
          </cell>
          <cell r="H278">
            <v>0.1</v>
          </cell>
          <cell r="I278">
            <v>0</v>
          </cell>
        </row>
        <row r="279">
          <cell r="A279">
            <v>36</v>
          </cell>
          <cell r="B279" t="str">
            <v>48V 200Ah battery charger</v>
          </cell>
          <cell r="C279">
            <v>0</v>
          </cell>
          <cell r="D279">
            <v>0</v>
          </cell>
          <cell r="E279">
            <v>0</v>
          </cell>
          <cell r="F279">
            <v>8.5000000000000006E-2</v>
          </cell>
          <cell r="G279">
            <v>0</v>
          </cell>
          <cell r="H279">
            <v>8.5000000000000006E-2</v>
          </cell>
          <cell r="I279">
            <v>0</v>
          </cell>
        </row>
        <row r="280">
          <cell r="A280">
            <v>37</v>
          </cell>
          <cell r="B280" t="str">
            <v xml:space="preserve">Stringing &amp; Jumpering </v>
          </cell>
          <cell r="C280" t="str">
            <v>LS</v>
          </cell>
          <cell r="D280">
            <v>0</v>
          </cell>
          <cell r="E280">
            <v>0</v>
          </cell>
          <cell r="F280">
            <v>0.5</v>
          </cell>
          <cell r="G280">
            <v>0.5</v>
          </cell>
          <cell r="H280" t="str">
            <v>LS</v>
          </cell>
          <cell r="I280">
            <v>0.5</v>
          </cell>
        </row>
        <row r="281">
          <cell r="A281">
            <v>38</v>
          </cell>
          <cell r="B281" t="str">
            <v>Testing &amp; Commissioning &amp; misc.expenditure</v>
          </cell>
          <cell r="C281" t="str">
            <v>LS</v>
          </cell>
          <cell r="D281">
            <v>0</v>
          </cell>
          <cell r="E281">
            <v>0</v>
          </cell>
          <cell r="F281">
            <v>0.1</v>
          </cell>
          <cell r="G281">
            <v>0.1</v>
          </cell>
          <cell r="H281" t="str">
            <v>LS</v>
          </cell>
          <cell r="I281">
            <v>0.1</v>
          </cell>
        </row>
        <row r="282">
          <cell r="A282">
            <v>38</v>
          </cell>
          <cell r="B282" t="str">
            <v>Testing &amp; Commissioning &amp; misc.expenditure</v>
          </cell>
          <cell r="C282" t="str">
            <v>LS</v>
          </cell>
          <cell r="D282">
            <v>0</v>
          </cell>
          <cell r="E282">
            <v>0</v>
          </cell>
          <cell r="F282">
            <v>0.1</v>
          </cell>
          <cell r="G282">
            <v>0.1</v>
          </cell>
          <cell r="H282" t="str">
            <v>LS</v>
          </cell>
          <cell r="I282">
            <v>0.1</v>
          </cell>
        </row>
        <row r="283">
          <cell r="E283">
            <v>0</v>
          </cell>
          <cell r="F283">
            <v>0.1</v>
          </cell>
          <cell r="G283">
            <v>0.1</v>
          </cell>
          <cell r="H283" t="str">
            <v>LS</v>
          </cell>
          <cell r="I283">
            <v>0.1</v>
          </cell>
        </row>
        <row r="284">
          <cell r="B284" t="str">
            <v>SUB TOTAL (J)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3.7711999999999999</v>
          </cell>
          <cell r="H284">
            <v>0</v>
          </cell>
          <cell r="I284">
            <v>3.7711999999999999</v>
          </cell>
        </row>
      </sheetData>
      <sheetData sheetId="13">
        <row r="38">
          <cell r="A38" t="str">
            <v xml:space="preserve">ESTIMATE FOR INSTALLATION OF ADDITIONAL 1X40MVA 132/33KV TRANSFORMER AT EXISTING EHV SUBSTATION </v>
          </cell>
        </row>
      </sheetData>
      <sheetData sheetId="14">
        <row r="38">
          <cell r="A38" t="str">
            <v xml:space="preserve">ESTIMATE FOR INSTALLATION OF ADDITIONAL 1X40MVA 132/33KV TRANSFORMER AT EXISTING EHV SUBSTATION </v>
          </cell>
        </row>
      </sheetData>
      <sheetData sheetId="15">
        <row r="38">
          <cell r="A38" t="str">
            <v xml:space="preserve">ESTIMATE FOR INSTALLATION OF ADDITIONAL 1X40MVA 132/33KV TRANSFORMER AT EXISTING EHV SUBSTATION </v>
          </cell>
        </row>
      </sheetData>
      <sheetData sheetId="16">
        <row r="38">
          <cell r="A38" t="str">
            <v xml:space="preserve">ESTIMATE FOR INSTALLATION OF ADDITIONAL 1X40MVA 132/33KV TRANSFORMER AT EXISTING EHV SUBSTATION 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8">
          <cell r="A38" t="str">
            <v xml:space="preserve">ESTIMATE FOR INSTALLATION OF ADDITIONAL 1X40MVA 132/33KV TRANSFORMER AT EXISTING EHV SUBSTATION </v>
          </cell>
        </row>
      </sheetData>
      <sheetData sheetId="35">
        <row r="38">
          <cell r="A38" t="str">
            <v xml:space="preserve">ESTIMATE FOR INSTALLATION OF ADDITIONAL 1X40MVA 132/33KV TRANSFORMER AT EXISTING EHV SUBSTATION </v>
          </cell>
        </row>
      </sheetData>
      <sheetData sheetId="36">
        <row r="38">
          <cell r="A38" t="str">
            <v xml:space="preserve">ESTIMATE FOR INSTALLATION OF ADDITIONAL 1X40MVA 132/33KV TRANSFORMER AT EXISTING EHV SUBSTATION </v>
          </cell>
        </row>
      </sheetData>
      <sheetData sheetId="37">
        <row r="38">
          <cell r="A38" t="str">
            <v xml:space="preserve">ESTIMATE FOR INSTALLATION OF ADDITIONAL 1X40MVA 132/33KV TRANSFORMER AT EXISTING EHV SUBSTATION </v>
          </cell>
        </row>
      </sheetData>
      <sheetData sheetId="38">
        <row r="38">
          <cell r="A38" t="str">
            <v xml:space="preserve">ESTIMATE FOR INSTALLATION OF ADDITIONAL 1X40MVA 132/33KV TRANSFORMER AT EXISTING EHV SUBSTATION </v>
          </cell>
        </row>
      </sheetData>
      <sheetData sheetId="39">
        <row r="38">
          <cell r="A38" t="str">
            <v xml:space="preserve">ESTIMATE FOR INSTALLATION OF ADDITIONAL 1X40MVA 132/33KV TRANSFORMER AT EXISTING EHV SUBSTATION </v>
          </cell>
        </row>
      </sheetData>
      <sheetData sheetId="40">
        <row r="38">
          <cell r="A38" t="str">
            <v xml:space="preserve">ESTIMATE FOR INSTALLATION OF ADDITIONAL 1X40MVA 132/33KV TRANSFORMER AT EXISTING EHV SUBSTATION </v>
          </cell>
        </row>
      </sheetData>
      <sheetData sheetId="41">
        <row r="38">
          <cell r="A38" t="str">
            <v xml:space="preserve">ESTIMATE FOR INSTALLATION OF ADDITIONAL 1X40MVA 132/33KV TRANSFORMER AT EXISTING EHV SUBSTATION </v>
          </cell>
        </row>
      </sheetData>
      <sheetData sheetId="42">
        <row r="38">
          <cell r="A38" t="str">
            <v xml:space="preserve">ESTIMATE FOR INSTALLATION OF ADDITIONAL 1X40MVA 132/33KV TRANSFORMER AT EXISTING EHV SUBSTATION </v>
          </cell>
        </row>
      </sheetData>
      <sheetData sheetId="43">
        <row r="38">
          <cell r="A38" t="str">
            <v xml:space="preserve">ESTIMATE FOR INSTALLATION OF ADDITIONAL 1X40MVA 132/33KV TRANSFORMER AT EXISTING EHV SUBSTATION </v>
          </cell>
        </row>
      </sheetData>
      <sheetData sheetId="44">
        <row r="38">
          <cell r="A38" t="str">
            <v xml:space="preserve">ESTIMATE FOR INSTALLATION OF ADDITIONAL 1X40MVA 132/33KV TRANSFORMER AT EXISTING EHV SUBSTATION 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>
        <row r="38">
          <cell r="A38" t="str">
            <v xml:space="preserve">ESTIMATE FOR INSTALLATION OF ADDITIONAL 1X40MVA 132/33KV TRANSFORMER AT EXISTING EHV SUBSTATION </v>
          </cell>
        </row>
      </sheetData>
      <sheetData sheetId="50">
        <row r="38">
          <cell r="A38" t="str">
            <v xml:space="preserve">ESTIMATE FOR INSTALLATION OF ADDITIONAL 1X40MVA 132/33KV TRANSFORMER AT EXISTING EHV SUBSTATION </v>
          </cell>
        </row>
      </sheetData>
      <sheetData sheetId="51">
        <row r="38">
          <cell r="A38" t="str">
            <v xml:space="preserve">ESTIMATE FOR INSTALLATION OF ADDITIONAL 1X40MVA 132/33KV TRANSFORMER AT EXISTING EHV SUBSTATION 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38">
          <cell r="A38">
            <v>0</v>
          </cell>
        </row>
      </sheetData>
      <sheetData sheetId="65">
        <row r="38">
          <cell r="A38" t="str">
            <v xml:space="preserve">ESTIMATE FOR INSTALLATION OF ADDITIONAL 1X40MVA 132/33KV TRANSFORMER AT EXISTING EHV SUBSTATION </v>
          </cell>
        </row>
      </sheetData>
      <sheetData sheetId="66">
        <row r="38">
          <cell r="A38">
            <v>0</v>
          </cell>
        </row>
      </sheetData>
      <sheetData sheetId="67">
        <row r="38">
          <cell r="A38">
            <v>0</v>
          </cell>
        </row>
      </sheetData>
      <sheetData sheetId="68">
        <row r="38">
          <cell r="A38" t="str">
            <v xml:space="preserve">ESTIMATE FOR INSTALLATION OF ADDITIONAL 1X40MVA 132/33KV TRANSFORMER AT EXISTING EHV SUBSTATION </v>
          </cell>
        </row>
      </sheetData>
      <sheetData sheetId="69">
        <row r="38">
          <cell r="A38" t="str">
            <v xml:space="preserve">ESTIMATE FOR INSTALLATION OF ADDITIONAL 1X40MVA 132/33KV TRANSFORMER AT EXISTING EHV SUBSTATION </v>
          </cell>
        </row>
      </sheetData>
      <sheetData sheetId="70">
        <row r="38">
          <cell r="A38" t="str">
            <v xml:space="preserve">ESTIMATE FOR INSTALLATION OF ADDITIONAL 1X40MVA 132/33KV TRANSFORMER AT EXISTING EHV SUBSTATION </v>
          </cell>
        </row>
      </sheetData>
      <sheetData sheetId="71">
        <row r="38">
          <cell r="A38" t="str">
            <v xml:space="preserve">ESTIMATE FOR INSTALLATION OF ADDITIONAL 1X40MVA 132/33KV TRANSFORMER AT EXISTING EHV SUBSTATION </v>
          </cell>
        </row>
      </sheetData>
      <sheetData sheetId="72">
        <row r="38">
          <cell r="A38" t="str">
            <v xml:space="preserve">ESTIMATE FOR INSTALLATION OF ADDITIONAL 1X40MVA 132/33KV TRANSFORMER AT EXISTING EHV SUBSTATION </v>
          </cell>
        </row>
      </sheetData>
      <sheetData sheetId="73">
        <row r="38">
          <cell r="A38" t="str">
            <v xml:space="preserve">ESTIMATE FOR INSTALLATION OF ADDITIONAL 1X40MVA 132/33KV TRANSFORMER AT EXISTING EHV SUBSTATION </v>
          </cell>
        </row>
      </sheetData>
      <sheetData sheetId="74">
        <row r="38">
          <cell r="A38" t="str">
            <v xml:space="preserve">ESTIMATE FOR INSTALLATION OF ADDITIONAL 1X40MVA 132/33KV TRANSFORMER AT EXISTING EHV SUBSTATION </v>
          </cell>
        </row>
      </sheetData>
      <sheetData sheetId="75">
        <row r="38">
          <cell r="A38" t="str">
            <v xml:space="preserve">ESTIMATE FOR INSTALLATION OF ADDITIONAL 1X40MVA 132/33KV TRANSFORMER AT EXISTING EHV SUBSTATION </v>
          </cell>
        </row>
      </sheetData>
      <sheetData sheetId="76">
        <row r="38">
          <cell r="A38" t="str">
            <v xml:space="preserve">ESTIMATE FOR INSTALLATION OF ADDITIONAL 1X40MVA 132/33KV TRANSFORMER AT EXISTING EHV SUBSTATION </v>
          </cell>
        </row>
      </sheetData>
      <sheetData sheetId="77">
        <row r="38">
          <cell r="A38" t="str">
            <v xml:space="preserve">ESTIMATE FOR INSTALLATION OF ADDITIONAL 1X40MVA 132/33KV TRANSFORMER AT EXISTING EHV SUBSTATION </v>
          </cell>
        </row>
      </sheetData>
      <sheetData sheetId="78">
        <row r="38">
          <cell r="A38" t="str">
            <v xml:space="preserve">ESTIMATE FOR INSTALLATION OF ADDITIONAL 1X40MVA 132/33KV TRANSFORMER AT EXISTING EHV SUBSTATION </v>
          </cell>
        </row>
      </sheetData>
      <sheetData sheetId="79"/>
      <sheetData sheetId="80">
        <row r="38">
          <cell r="A38" t="str">
            <v xml:space="preserve">ESTIMATE FOR INSTALLATION OF ADDITIONAL 1X40MVA 132/33KV TRANSFORMER AT EXISTING EHV SUBSTATION </v>
          </cell>
        </row>
      </sheetData>
      <sheetData sheetId="81">
        <row r="38">
          <cell r="A38">
            <v>0</v>
          </cell>
        </row>
      </sheetData>
      <sheetData sheetId="82">
        <row r="38">
          <cell r="A38" t="str">
            <v xml:space="preserve">ESTIMATE FOR INSTALLATION OF ADDITIONAL 1X40MVA 132/33KV TRANSFORMER AT EXISTING EHV SUBSTATION </v>
          </cell>
        </row>
      </sheetData>
      <sheetData sheetId="83">
        <row r="38">
          <cell r="A38" t="str">
            <v xml:space="preserve">ESTIMATE FOR INSTALLATION OF ADDITIONAL 1X40MVA 132/33KV TRANSFORMER AT EXISTING EHV SUBSTATION </v>
          </cell>
        </row>
      </sheetData>
      <sheetData sheetId="84"/>
      <sheetData sheetId="85">
        <row r="38">
          <cell r="A38" t="str">
            <v xml:space="preserve">ESTIMATE FOR INSTALLATION OF ADDITIONAL 1X40MVA 132/33KV TRANSFORMER AT EXISTING EHV SUBSTATION </v>
          </cell>
        </row>
      </sheetData>
      <sheetData sheetId="86">
        <row r="38">
          <cell r="A38">
            <v>0</v>
          </cell>
        </row>
      </sheetData>
      <sheetData sheetId="87">
        <row r="38">
          <cell r="A38" t="str">
            <v xml:space="preserve">ESTIMATE FOR INSTALLATION OF ADDITIONAL 1X40MVA 132/33KV TRANSFORMER AT EXISTING EHV SUBSTATION </v>
          </cell>
        </row>
      </sheetData>
      <sheetData sheetId="88"/>
      <sheetData sheetId="89"/>
      <sheetData sheetId="90">
        <row r="38">
          <cell r="A38" t="str">
            <v xml:space="preserve">ESTIMATE FOR INSTALLATION OF ADDITIONAL 1X40MVA 132/33KV TRANSFORMER AT EXISTING EHV SUBSTATION </v>
          </cell>
        </row>
      </sheetData>
      <sheetData sheetId="91"/>
      <sheetData sheetId="92">
        <row r="38">
          <cell r="A38" t="str">
            <v xml:space="preserve">ESTIMATE FOR INSTALLATION OF ADDITIONAL 1X40MVA 132/33KV TRANSFORMER AT EXISTING EHV SUBSTATION </v>
          </cell>
        </row>
      </sheetData>
      <sheetData sheetId="93">
        <row r="38">
          <cell r="A38" t="str">
            <v xml:space="preserve">ESTIMATE FOR INSTALLATION OF ADDITIONAL 1X40MVA 132/33KV TRANSFORMER AT EXISTING EHV SUBSTATION </v>
          </cell>
        </row>
      </sheetData>
      <sheetData sheetId="94">
        <row r="38">
          <cell r="A38" t="str">
            <v xml:space="preserve">ESTIMATE FOR INSTALLATION OF ADDITIONAL 1X40MVA 132/33KV TRANSFORMER AT EXISTING EHV SUBSTATION </v>
          </cell>
        </row>
      </sheetData>
      <sheetData sheetId="95">
        <row r="38">
          <cell r="A38" t="str">
            <v xml:space="preserve">ESTIMATE FOR INSTALLATION OF ADDITIONAL 1X40MVA 132/33KV TRANSFORMER AT EXISTING EHV SUBSTATION </v>
          </cell>
        </row>
      </sheetData>
      <sheetData sheetId="96">
        <row r="38">
          <cell r="A38" t="str">
            <v xml:space="preserve">ESTIMATE FOR INSTALLATION OF ADDITIONAL 1X40MVA 132/33KV TRANSFORMER AT EXISTING EHV SUBSTATION </v>
          </cell>
        </row>
      </sheetData>
      <sheetData sheetId="97">
        <row r="38">
          <cell r="A38" t="str">
            <v xml:space="preserve">ESTIMATE FOR INSTALLATION OF ADDITIONAL 1X40MVA 132/33KV TRANSFORMER AT EXISTING EHV SUBSTATION </v>
          </cell>
        </row>
      </sheetData>
      <sheetData sheetId="98">
        <row r="38">
          <cell r="A38" t="str">
            <v xml:space="preserve">ESTIMATE FOR INSTALLATION OF ADDITIONAL 1X40MVA 132/33KV TRANSFORMER AT EXISTING EHV SUBSTATION </v>
          </cell>
        </row>
      </sheetData>
      <sheetData sheetId="99">
        <row r="38">
          <cell r="A38" t="str">
            <v xml:space="preserve">ESTIMATE FOR INSTALLATION OF ADDITIONAL 1X40MVA 132/33KV TRANSFORMER AT EXISTING EHV SUBSTATION </v>
          </cell>
        </row>
      </sheetData>
      <sheetData sheetId="100">
        <row r="38">
          <cell r="A38" t="str">
            <v xml:space="preserve">ESTIMATE FOR INSTALLATION OF ADDITIONAL 1X40MVA 132/33KV TRANSFORMER AT EXISTING EHV SUBSTATION </v>
          </cell>
        </row>
      </sheetData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>
        <row r="38">
          <cell r="A38" t="str">
            <v xml:space="preserve">ESTIMATE FOR INSTALLATION OF ADDITIONAL 1X40MVA 132/33KV TRANSFORMER AT EXISTING EHV SUBSTATION </v>
          </cell>
        </row>
      </sheetData>
      <sheetData sheetId="133">
        <row r="38">
          <cell r="A38" t="str">
            <v xml:space="preserve">ESTIMATE FOR INSTALLATION OF ADDITIONAL 1X40MVA 132/33KV TRANSFORMER AT EXISTING EHV SUBSTATION </v>
          </cell>
        </row>
      </sheetData>
      <sheetData sheetId="134">
        <row r="38">
          <cell r="A38" t="str">
            <v xml:space="preserve">ESTIMATE FOR INSTALLATION OF ADDITIONAL 1X40MVA 132/33KV TRANSFORMER AT EXISTING EHV SUBSTATION </v>
          </cell>
        </row>
      </sheetData>
      <sheetData sheetId="135">
        <row r="38">
          <cell r="A38" t="str">
            <v xml:space="preserve">ESTIMATE FOR INSTALLATION OF ADDITIONAL 1X40MVA 132/33KV TRANSFORMER AT EXISTING EHV SUBSTATION </v>
          </cell>
        </row>
      </sheetData>
      <sheetData sheetId="136">
        <row r="38">
          <cell r="A38" t="str">
            <v xml:space="preserve">ESTIMATE FOR INSTALLATION OF ADDITIONAL 1X40MVA 132/33KV TRANSFORMER AT EXISTING EHV SUBSTATION </v>
          </cell>
        </row>
      </sheetData>
      <sheetData sheetId="137">
        <row r="38">
          <cell r="A38" t="str">
            <v xml:space="preserve">ESTIMATE FOR INSTALLATION OF ADDITIONAL 1X40MVA 132/33KV TRANSFORMER AT EXISTING EHV SUBSTATION </v>
          </cell>
        </row>
      </sheetData>
      <sheetData sheetId="138">
        <row r="38">
          <cell r="A38" t="str">
            <v xml:space="preserve">ESTIMATE FOR INSTALLATION OF ADDITIONAL 1X40MVA 132/33KV TRANSFORMER AT EXISTING EHV SUBSTATION </v>
          </cell>
        </row>
      </sheetData>
      <sheetData sheetId="139">
        <row r="38">
          <cell r="A38" t="str">
            <v xml:space="preserve">ESTIMATE FOR INSTALLATION OF ADDITIONAL 1X40MVA 132/33KV TRANSFORMER AT EXISTING EHV SUBSTATION </v>
          </cell>
        </row>
      </sheetData>
      <sheetData sheetId="140">
        <row r="38">
          <cell r="A38" t="str">
            <v xml:space="preserve">ESTIMATE FOR INSTALLATION OF ADDITIONAL 1X40MVA 132/33KV TRANSFORMER AT EXISTING EHV SUBSTATION </v>
          </cell>
        </row>
      </sheetData>
      <sheetData sheetId="141">
        <row r="38">
          <cell r="A38" t="str">
            <v xml:space="preserve">ESTIMATE FOR INSTALLATION OF ADDITIONAL 1X40MVA 132/33KV TRANSFORMER AT EXISTING EHV SUBSTATION </v>
          </cell>
        </row>
      </sheetData>
      <sheetData sheetId="142">
        <row r="38">
          <cell r="A38" t="str">
            <v xml:space="preserve">ESTIMATE FOR INSTALLATION OF ADDITIONAL 1X40MVA 132/33KV TRANSFORMER AT EXISTING EHV SUBSTATION </v>
          </cell>
        </row>
      </sheetData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>
        <row r="38">
          <cell r="A38" t="str">
            <v xml:space="preserve">ESTIMATE FOR INSTALLATION OF ADDITIONAL 1X40MVA 132/33KV TRANSFORMER AT EXISTING EHV SUBSTATION </v>
          </cell>
        </row>
      </sheetData>
      <sheetData sheetId="156">
        <row r="38">
          <cell r="A38">
            <v>0</v>
          </cell>
        </row>
      </sheetData>
      <sheetData sheetId="157">
        <row r="38">
          <cell r="A38" t="str">
            <v xml:space="preserve">ESTIMATE FOR INSTALLATION OF ADDITIONAL 1X40MVA 132/33KV TRANSFORMER AT EXISTING EHV SUBSTATION </v>
          </cell>
        </row>
      </sheetData>
      <sheetData sheetId="158">
        <row r="38">
          <cell r="A38">
            <v>0</v>
          </cell>
        </row>
      </sheetData>
      <sheetData sheetId="159">
        <row r="38">
          <cell r="A38" t="str">
            <v xml:space="preserve">ESTIMATE FOR INSTALLATION OF ADDITIONAL 1X40MVA 132/33KV TRANSFORMER AT EXISTING EHV SUBSTATION </v>
          </cell>
        </row>
      </sheetData>
      <sheetData sheetId="160">
        <row r="38">
          <cell r="A38" t="str">
            <v xml:space="preserve">ESTIMATE FOR INSTALLATION OF ADDITIONAL 1X40MVA 132/33KV TRANSFORMER AT EXISTING EHV SUBSTATION </v>
          </cell>
        </row>
      </sheetData>
      <sheetData sheetId="161"/>
      <sheetData sheetId="162">
        <row r="38">
          <cell r="A38" t="str">
            <v xml:space="preserve">ESTIMATE FOR INSTALLATION OF ADDITIONAL 1X40MVA 132/33KV TRANSFORMER AT EXISTING EHV SUBSTATION </v>
          </cell>
        </row>
      </sheetData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Sheet1"/>
      <sheetName val="HLY_-99-00"/>
      <sheetName val="Hydro_Data"/>
      <sheetName val="dpc_cost"/>
      <sheetName val="Plant_Availability"/>
      <sheetName val="Bombaybazar(Remark)"/>
      <sheetName val="Discom Details"/>
      <sheetName val="A 3.7"/>
      <sheetName val="C.S.GENERATION"/>
      <sheetName val="Sch-3"/>
      <sheetName val="Assumptions"/>
      <sheetName val="04rel"/>
      <sheetName val="all"/>
      <sheetName val="RAJ"/>
      <sheetName val="Cash Flow"/>
      <sheetName val="HLY_-99-002"/>
      <sheetName val="Hydro_Data2"/>
      <sheetName val="dpc_cost2"/>
      <sheetName val="Plant_Availability2"/>
      <sheetName val="HLY_-99-001"/>
      <sheetName val="Hydro_Data1"/>
      <sheetName val="dpc_cost1"/>
      <sheetName val="Plant_Availability1"/>
      <sheetName val="HLY_-99-003"/>
      <sheetName val="Hydro_Data3"/>
      <sheetName val="dpc_cost3"/>
      <sheetName val="Plant_Availability3"/>
      <sheetName val="Discom_Details"/>
      <sheetName val="A_3_7"/>
      <sheetName val="C_S_GENERATION"/>
      <sheetName val="Cash_Flow"/>
      <sheetName val="DCL AUG 12"/>
      <sheetName val="Index Feb 09"/>
      <sheetName val="Data base Feb 09"/>
      <sheetName val="General"/>
      <sheetName val="7.11 p1"/>
      <sheetName val="strain"/>
      <sheetName val="data"/>
      <sheetName val="HLY_-99-004"/>
      <sheetName val="Hydro_Data4"/>
      <sheetName val="dpc_cost4"/>
      <sheetName val="Plant_Availability4"/>
      <sheetName val="Discom_Details1"/>
      <sheetName val="A_3_71"/>
      <sheetName val="C_S_GENERATION1"/>
      <sheetName val="Cash_Flow1"/>
      <sheetName val="7_11_p1"/>
      <sheetName val="7_11_p11"/>
      <sheetName val="Discom_Details2"/>
      <sheetName val="A_3_72"/>
      <sheetName val="C_S_GENERATION2"/>
      <sheetName val="7_11_p12"/>
      <sheetName val="sep01"/>
      <sheetName val="Form-B"/>
      <sheetName val="4 Annex 1 Basic rate"/>
      <sheetName val="tb2002 linked"/>
      <sheetName val="sum"/>
      <sheetName val="DPT-PW"/>
      <sheetName val="Factor_sheet"/>
      <sheetName val="SCF"/>
      <sheetName val="Report"/>
      <sheetName val="Energy_bal"/>
      <sheetName val="TRP"/>
      <sheetName val="Dom"/>
      <sheetName val="Inputs"/>
      <sheetName val="Feb-06"/>
      <sheetName val="17(B) govt"/>
      <sheetName val="Dispatch 2.0"/>
      <sheetName val="DETAILED  BOQ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>
        <row r="1">
          <cell r="D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1">
          <cell r="D1">
            <v>0</v>
          </cell>
        </row>
      </sheetData>
      <sheetData sheetId="37">
        <row r="1">
          <cell r="D1">
            <v>0</v>
          </cell>
        </row>
      </sheetData>
      <sheetData sheetId="38">
        <row r="1">
          <cell r="D1">
            <v>0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D1">
            <v>0</v>
          </cell>
        </row>
      </sheetData>
      <sheetData sheetId="45">
        <row r="1">
          <cell r="D1">
            <v>0</v>
          </cell>
        </row>
      </sheetData>
      <sheetData sheetId="46">
        <row r="1">
          <cell r="D1">
            <v>0</v>
          </cell>
        </row>
      </sheetData>
      <sheetData sheetId="47">
        <row r="1">
          <cell r="D1">
            <v>0</v>
          </cell>
        </row>
      </sheetData>
      <sheetData sheetId="48">
        <row r="1">
          <cell r="D1">
            <v>0</v>
          </cell>
        </row>
      </sheetData>
      <sheetData sheetId="49">
        <row r="1">
          <cell r="D1">
            <v>0</v>
          </cell>
        </row>
      </sheetData>
      <sheetData sheetId="50">
        <row r="1">
          <cell r="D1">
            <v>0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>
        <row r="1">
          <cell r="D1">
            <v>0</v>
          </cell>
        </row>
      </sheetData>
      <sheetData sheetId="64">
        <row r="1">
          <cell r="D1">
            <v>0</v>
          </cell>
        </row>
      </sheetData>
      <sheetData sheetId="65">
        <row r="1">
          <cell r="D1">
            <v>0</v>
          </cell>
        </row>
      </sheetData>
      <sheetData sheetId="66"/>
      <sheetData sheetId="67">
        <row r="1">
          <cell r="D1">
            <v>0</v>
          </cell>
        </row>
      </sheetData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">
          <cell r="D1">
            <v>0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  <sheetName val="Daily_input"/>
      <sheetName val="Daily_report"/>
      <sheetName val="A_3_7"/>
      <sheetName val="Clause 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F8B20-9862-48D8-B2D0-A9A293885AF5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28E3D-BDAC-4625-B37A-3ACC9B115DA4}">
  <dimension ref="A1:AJ202"/>
  <sheetViews>
    <sheetView topLeftCell="A3" zoomScale="90" zoomScaleNormal="90" workbookViewId="0">
      <selection activeCell="A3" sqref="A3:A191"/>
    </sheetView>
  </sheetViews>
  <sheetFormatPr defaultRowHeight="14.4" x14ac:dyDescent="0.3"/>
  <cols>
    <col min="1" max="1" width="7.5546875" style="82" bestFit="1" customWidth="1"/>
    <col min="2" max="2" width="12.5546875" style="82" customWidth="1"/>
    <col min="3" max="3" width="12.44140625" style="82" bestFit="1" customWidth="1"/>
    <col min="4" max="4" width="12.33203125" style="82" bestFit="1" customWidth="1"/>
    <col min="5" max="5" width="7.6640625" style="82" customWidth="1"/>
    <col min="6" max="6" width="10" style="82" bestFit="1" customWidth="1"/>
    <col min="7" max="7" width="10.5546875" style="82" customWidth="1"/>
    <col min="8" max="8" width="10" style="82" customWidth="1"/>
    <col min="9" max="9" width="4.6640625" style="82" customWidth="1"/>
    <col min="10" max="10" width="8" style="82" customWidth="1"/>
    <col min="11" max="11" width="13.44140625" style="82" customWidth="1"/>
    <col min="12" max="12" width="13.6640625" style="82" customWidth="1"/>
    <col min="13" max="17" width="7" style="82" customWidth="1"/>
    <col min="18" max="18" width="12" style="82" customWidth="1"/>
    <col min="19" max="19" width="8.88671875" style="82" customWidth="1"/>
    <col min="20" max="20" width="11.44140625" style="82" customWidth="1"/>
    <col min="21" max="21" width="4" style="82" customWidth="1"/>
    <col min="22" max="22" width="10.6640625" style="82" customWidth="1"/>
    <col min="23" max="23" width="3" style="82" customWidth="1"/>
    <col min="24" max="24" width="7.109375" style="82" customWidth="1"/>
    <col min="25" max="25" width="6.33203125" style="82" customWidth="1"/>
    <col min="26" max="26" width="2" style="82" customWidth="1"/>
    <col min="27" max="27" width="20.88671875" style="82" customWidth="1"/>
    <col min="28" max="28" width="5.5546875" style="82" bestFit="1" customWidth="1"/>
    <col min="29" max="29" width="2.33203125" style="82" customWidth="1"/>
    <col min="30" max="30" width="4.33203125" style="82" customWidth="1"/>
    <col min="31" max="31" width="12.6640625" style="82" customWidth="1"/>
    <col min="32" max="32" width="12" style="82" customWidth="1"/>
    <col min="33" max="33" width="9.109375" style="82" customWidth="1"/>
    <col min="34" max="34" width="9.109375" style="166" customWidth="1"/>
    <col min="35" max="35" width="9.109375" style="82" customWidth="1"/>
    <col min="36" max="36" width="8.88671875" style="82"/>
    <col min="37" max="37" width="12.109375" style="82" bestFit="1" customWidth="1"/>
    <col min="38" max="38" width="11.109375" style="82" customWidth="1"/>
    <col min="39" max="253" width="8.88671875" style="82"/>
    <col min="254" max="254" width="9.5546875" style="82" bestFit="1" customWidth="1"/>
    <col min="255" max="263" width="8.88671875" style="82"/>
    <col min="264" max="264" width="10.33203125" style="82" bestFit="1" customWidth="1"/>
    <col min="265" max="265" width="8.88671875" style="82"/>
    <col min="266" max="266" width="10" style="82" bestFit="1" customWidth="1"/>
    <col min="267" max="267" width="8.88671875" style="82"/>
    <col min="268" max="269" width="10.88671875" style="82" bestFit="1" customWidth="1"/>
    <col min="270" max="270" width="11.6640625" style="82" bestFit="1" customWidth="1"/>
    <col min="271" max="271" width="10" style="82" bestFit="1" customWidth="1"/>
    <col min="272" max="272" width="8.88671875" style="82"/>
    <col min="273" max="273" width="14.6640625" style="82" bestFit="1" customWidth="1"/>
    <col min="274" max="274" width="7.6640625" style="82" bestFit="1" customWidth="1"/>
    <col min="275" max="275" width="15.5546875" style="82" customWidth="1"/>
    <col min="276" max="276" width="10" style="82" customWidth="1"/>
    <col min="277" max="277" width="10.88671875" style="82" customWidth="1"/>
    <col min="278" max="509" width="8.88671875" style="82"/>
    <col min="510" max="510" width="9.5546875" style="82" bestFit="1" customWidth="1"/>
    <col min="511" max="519" width="8.88671875" style="82"/>
    <col min="520" max="520" width="10.33203125" style="82" bestFit="1" customWidth="1"/>
    <col min="521" max="521" width="8.88671875" style="82"/>
    <col min="522" max="522" width="10" style="82" bestFit="1" customWidth="1"/>
    <col min="523" max="523" width="8.88671875" style="82"/>
    <col min="524" max="525" width="10.88671875" style="82" bestFit="1" customWidth="1"/>
    <col min="526" max="526" width="11.6640625" style="82" bestFit="1" customWidth="1"/>
    <col min="527" max="527" width="10" style="82" bestFit="1" customWidth="1"/>
    <col min="528" max="528" width="8.88671875" style="82"/>
    <col min="529" max="529" width="14.6640625" style="82" bestFit="1" customWidth="1"/>
    <col min="530" max="530" width="7.6640625" style="82" bestFit="1" customWidth="1"/>
    <col min="531" max="531" width="15.5546875" style="82" customWidth="1"/>
    <col min="532" max="532" width="10" style="82" customWidth="1"/>
    <col min="533" max="533" width="10.88671875" style="82" customWidth="1"/>
    <col min="534" max="765" width="8.88671875" style="82"/>
    <col min="766" max="766" width="9.5546875" style="82" bestFit="1" customWidth="1"/>
    <col min="767" max="775" width="8.88671875" style="82"/>
    <col min="776" max="776" width="10.33203125" style="82" bestFit="1" customWidth="1"/>
    <col min="777" max="777" width="8.88671875" style="82"/>
    <col min="778" max="778" width="10" style="82" bestFit="1" customWidth="1"/>
    <col min="779" max="779" width="8.88671875" style="82"/>
    <col min="780" max="781" width="10.88671875" style="82" bestFit="1" customWidth="1"/>
    <col min="782" max="782" width="11.6640625" style="82" bestFit="1" customWidth="1"/>
    <col min="783" max="783" width="10" style="82" bestFit="1" customWidth="1"/>
    <col min="784" max="784" width="8.88671875" style="82"/>
    <col min="785" max="785" width="14.6640625" style="82" bestFit="1" customWidth="1"/>
    <col min="786" max="786" width="7.6640625" style="82" bestFit="1" customWidth="1"/>
    <col min="787" max="787" width="15.5546875" style="82" customWidth="1"/>
    <col min="788" max="788" width="10" style="82" customWidth="1"/>
    <col min="789" max="789" width="10.88671875" style="82" customWidth="1"/>
    <col min="790" max="1021" width="8.88671875" style="82"/>
    <col min="1022" max="1022" width="9.5546875" style="82" bestFit="1" customWidth="1"/>
    <col min="1023" max="1031" width="8.88671875" style="82"/>
    <col min="1032" max="1032" width="10.33203125" style="82" bestFit="1" customWidth="1"/>
    <col min="1033" max="1033" width="8.88671875" style="82"/>
    <col min="1034" max="1034" width="10" style="82" bestFit="1" customWidth="1"/>
    <col min="1035" max="1035" width="8.88671875" style="82"/>
    <col min="1036" max="1037" width="10.88671875" style="82" bestFit="1" customWidth="1"/>
    <col min="1038" max="1038" width="11.6640625" style="82" bestFit="1" customWidth="1"/>
    <col min="1039" max="1039" width="10" style="82" bestFit="1" customWidth="1"/>
    <col min="1040" max="1040" width="8.88671875" style="82"/>
    <col min="1041" max="1041" width="14.6640625" style="82" bestFit="1" customWidth="1"/>
    <col min="1042" max="1042" width="7.6640625" style="82" bestFit="1" customWidth="1"/>
    <col min="1043" max="1043" width="15.5546875" style="82" customWidth="1"/>
    <col min="1044" max="1044" width="10" style="82" customWidth="1"/>
    <col min="1045" max="1045" width="10.88671875" style="82" customWidth="1"/>
    <col min="1046" max="1277" width="8.88671875" style="82"/>
    <col min="1278" max="1278" width="9.5546875" style="82" bestFit="1" customWidth="1"/>
    <col min="1279" max="1287" width="8.88671875" style="82"/>
    <col min="1288" max="1288" width="10.33203125" style="82" bestFit="1" customWidth="1"/>
    <col min="1289" max="1289" width="8.88671875" style="82"/>
    <col min="1290" max="1290" width="10" style="82" bestFit="1" customWidth="1"/>
    <col min="1291" max="1291" width="8.88671875" style="82"/>
    <col min="1292" max="1293" width="10.88671875" style="82" bestFit="1" customWidth="1"/>
    <col min="1294" max="1294" width="11.6640625" style="82" bestFit="1" customWidth="1"/>
    <col min="1295" max="1295" width="10" style="82" bestFit="1" customWidth="1"/>
    <col min="1296" max="1296" width="8.88671875" style="82"/>
    <col min="1297" max="1297" width="14.6640625" style="82" bestFit="1" customWidth="1"/>
    <col min="1298" max="1298" width="7.6640625" style="82" bestFit="1" customWidth="1"/>
    <col min="1299" max="1299" width="15.5546875" style="82" customWidth="1"/>
    <col min="1300" max="1300" width="10" style="82" customWidth="1"/>
    <col min="1301" max="1301" width="10.88671875" style="82" customWidth="1"/>
    <col min="1302" max="1533" width="8.88671875" style="82"/>
    <col min="1534" max="1534" width="9.5546875" style="82" bestFit="1" customWidth="1"/>
    <col min="1535" max="1543" width="8.88671875" style="82"/>
    <col min="1544" max="1544" width="10.33203125" style="82" bestFit="1" customWidth="1"/>
    <col min="1545" max="1545" width="8.88671875" style="82"/>
    <col min="1546" max="1546" width="10" style="82" bestFit="1" customWidth="1"/>
    <col min="1547" max="1547" width="8.88671875" style="82"/>
    <col min="1548" max="1549" width="10.88671875" style="82" bestFit="1" customWidth="1"/>
    <col min="1550" max="1550" width="11.6640625" style="82" bestFit="1" customWidth="1"/>
    <col min="1551" max="1551" width="10" style="82" bestFit="1" customWidth="1"/>
    <col min="1552" max="1552" width="8.88671875" style="82"/>
    <col min="1553" max="1553" width="14.6640625" style="82" bestFit="1" customWidth="1"/>
    <col min="1554" max="1554" width="7.6640625" style="82" bestFit="1" customWidth="1"/>
    <col min="1555" max="1555" width="15.5546875" style="82" customWidth="1"/>
    <col min="1556" max="1556" width="10" style="82" customWidth="1"/>
    <col min="1557" max="1557" width="10.88671875" style="82" customWidth="1"/>
    <col min="1558" max="1789" width="8.88671875" style="82"/>
    <col min="1790" max="1790" width="9.5546875" style="82" bestFit="1" customWidth="1"/>
    <col min="1791" max="1799" width="8.88671875" style="82"/>
    <col min="1800" max="1800" width="10.33203125" style="82" bestFit="1" customWidth="1"/>
    <col min="1801" max="1801" width="8.88671875" style="82"/>
    <col min="1802" max="1802" width="10" style="82" bestFit="1" customWidth="1"/>
    <col min="1803" max="1803" width="8.88671875" style="82"/>
    <col min="1804" max="1805" width="10.88671875" style="82" bestFit="1" customWidth="1"/>
    <col min="1806" max="1806" width="11.6640625" style="82" bestFit="1" customWidth="1"/>
    <col min="1807" max="1807" width="10" style="82" bestFit="1" customWidth="1"/>
    <col min="1808" max="1808" width="8.88671875" style="82"/>
    <col min="1809" max="1809" width="14.6640625" style="82" bestFit="1" customWidth="1"/>
    <col min="1810" max="1810" width="7.6640625" style="82" bestFit="1" customWidth="1"/>
    <col min="1811" max="1811" width="15.5546875" style="82" customWidth="1"/>
    <col min="1812" max="1812" width="10" style="82" customWidth="1"/>
    <col min="1813" max="1813" width="10.88671875" style="82" customWidth="1"/>
    <col min="1814" max="2045" width="8.88671875" style="82"/>
    <col min="2046" max="2046" width="9.5546875" style="82" bestFit="1" customWidth="1"/>
    <col min="2047" max="2055" width="8.88671875" style="82"/>
    <col min="2056" max="2056" width="10.33203125" style="82" bestFit="1" customWidth="1"/>
    <col min="2057" max="2057" width="8.88671875" style="82"/>
    <col min="2058" max="2058" width="10" style="82" bestFit="1" customWidth="1"/>
    <col min="2059" max="2059" width="8.88671875" style="82"/>
    <col min="2060" max="2061" width="10.88671875" style="82" bestFit="1" customWidth="1"/>
    <col min="2062" max="2062" width="11.6640625" style="82" bestFit="1" customWidth="1"/>
    <col min="2063" max="2063" width="10" style="82" bestFit="1" customWidth="1"/>
    <col min="2064" max="2064" width="8.88671875" style="82"/>
    <col min="2065" max="2065" width="14.6640625" style="82" bestFit="1" customWidth="1"/>
    <col min="2066" max="2066" width="7.6640625" style="82" bestFit="1" customWidth="1"/>
    <col min="2067" max="2067" width="15.5546875" style="82" customWidth="1"/>
    <col min="2068" max="2068" width="10" style="82" customWidth="1"/>
    <col min="2069" max="2069" width="10.88671875" style="82" customWidth="1"/>
    <col min="2070" max="2301" width="8.88671875" style="82"/>
    <col min="2302" max="2302" width="9.5546875" style="82" bestFit="1" customWidth="1"/>
    <col min="2303" max="2311" width="8.88671875" style="82"/>
    <col min="2312" max="2312" width="10.33203125" style="82" bestFit="1" customWidth="1"/>
    <col min="2313" max="2313" width="8.88671875" style="82"/>
    <col min="2314" max="2314" width="10" style="82" bestFit="1" customWidth="1"/>
    <col min="2315" max="2315" width="8.88671875" style="82"/>
    <col min="2316" max="2317" width="10.88671875" style="82" bestFit="1" customWidth="1"/>
    <col min="2318" max="2318" width="11.6640625" style="82" bestFit="1" customWidth="1"/>
    <col min="2319" max="2319" width="10" style="82" bestFit="1" customWidth="1"/>
    <col min="2320" max="2320" width="8.88671875" style="82"/>
    <col min="2321" max="2321" width="14.6640625" style="82" bestFit="1" customWidth="1"/>
    <col min="2322" max="2322" width="7.6640625" style="82" bestFit="1" customWidth="1"/>
    <col min="2323" max="2323" width="15.5546875" style="82" customWidth="1"/>
    <col min="2324" max="2324" width="10" style="82" customWidth="1"/>
    <col min="2325" max="2325" width="10.88671875" style="82" customWidth="1"/>
    <col min="2326" max="2557" width="8.88671875" style="82"/>
    <col min="2558" max="2558" width="9.5546875" style="82" bestFit="1" customWidth="1"/>
    <col min="2559" max="2567" width="8.88671875" style="82"/>
    <col min="2568" max="2568" width="10.33203125" style="82" bestFit="1" customWidth="1"/>
    <col min="2569" max="2569" width="8.88671875" style="82"/>
    <col min="2570" max="2570" width="10" style="82" bestFit="1" customWidth="1"/>
    <col min="2571" max="2571" width="8.88671875" style="82"/>
    <col min="2572" max="2573" width="10.88671875" style="82" bestFit="1" customWidth="1"/>
    <col min="2574" max="2574" width="11.6640625" style="82" bestFit="1" customWidth="1"/>
    <col min="2575" max="2575" width="10" style="82" bestFit="1" customWidth="1"/>
    <col min="2576" max="2576" width="8.88671875" style="82"/>
    <col min="2577" max="2577" width="14.6640625" style="82" bestFit="1" customWidth="1"/>
    <col min="2578" max="2578" width="7.6640625" style="82" bestFit="1" customWidth="1"/>
    <col min="2579" max="2579" width="15.5546875" style="82" customWidth="1"/>
    <col min="2580" max="2580" width="10" style="82" customWidth="1"/>
    <col min="2581" max="2581" width="10.88671875" style="82" customWidth="1"/>
    <col min="2582" max="2813" width="8.88671875" style="82"/>
    <col min="2814" max="2814" width="9.5546875" style="82" bestFit="1" customWidth="1"/>
    <col min="2815" max="2823" width="8.88671875" style="82"/>
    <col min="2824" max="2824" width="10.33203125" style="82" bestFit="1" customWidth="1"/>
    <col min="2825" max="2825" width="8.88671875" style="82"/>
    <col min="2826" max="2826" width="10" style="82" bestFit="1" customWidth="1"/>
    <col min="2827" max="2827" width="8.88671875" style="82"/>
    <col min="2828" max="2829" width="10.88671875" style="82" bestFit="1" customWidth="1"/>
    <col min="2830" max="2830" width="11.6640625" style="82" bestFit="1" customWidth="1"/>
    <col min="2831" max="2831" width="10" style="82" bestFit="1" customWidth="1"/>
    <col min="2832" max="2832" width="8.88671875" style="82"/>
    <col min="2833" max="2833" width="14.6640625" style="82" bestFit="1" customWidth="1"/>
    <col min="2834" max="2834" width="7.6640625" style="82" bestFit="1" customWidth="1"/>
    <col min="2835" max="2835" width="15.5546875" style="82" customWidth="1"/>
    <col min="2836" max="2836" width="10" style="82" customWidth="1"/>
    <col min="2837" max="2837" width="10.88671875" style="82" customWidth="1"/>
    <col min="2838" max="3069" width="8.88671875" style="82"/>
    <col min="3070" max="3070" width="9.5546875" style="82" bestFit="1" customWidth="1"/>
    <col min="3071" max="3079" width="8.88671875" style="82"/>
    <col min="3080" max="3080" width="10.33203125" style="82" bestFit="1" customWidth="1"/>
    <col min="3081" max="3081" width="8.88671875" style="82"/>
    <col min="3082" max="3082" width="10" style="82" bestFit="1" customWidth="1"/>
    <col min="3083" max="3083" width="8.88671875" style="82"/>
    <col min="3084" max="3085" width="10.88671875" style="82" bestFit="1" customWidth="1"/>
    <col min="3086" max="3086" width="11.6640625" style="82" bestFit="1" customWidth="1"/>
    <col min="3087" max="3087" width="10" style="82" bestFit="1" customWidth="1"/>
    <col min="3088" max="3088" width="8.88671875" style="82"/>
    <col min="3089" max="3089" width="14.6640625" style="82" bestFit="1" customWidth="1"/>
    <col min="3090" max="3090" width="7.6640625" style="82" bestFit="1" customWidth="1"/>
    <col min="3091" max="3091" width="15.5546875" style="82" customWidth="1"/>
    <col min="3092" max="3092" width="10" style="82" customWidth="1"/>
    <col min="3093" max="3093" width="10.88671875" style="82" customWidth="1"/>
    <col min="3094" max="3325" width="8.88671875" style="82"/>
    <col min="3326" max="3326" width="9.5546875" style="82" bestFit="1" customWidth="1"/>
    <col min="3327" max="3335" width="8.88671875" style="82"/>
    <col min="3336" max="3336" width="10.33203125" style="82" bestFit="1" customWidth="1"/>
    <col min="3337" max="3337" width="8.88671875" style="82"/>
    <col min="3338" max="3338" width="10" style="82" bestFit="1" customWidth="1"/>
    <col min="3339" max="3339" width="8.88671875" style="82"/>
    <col min="3340" max="3341" width="10.88671875" style="82" bestFit="1" customWidth="1"/>
    <col min="3342" max="3342" width="11.6640625" style="82" bestFit="1" customWidth="1"/>
    <col min="3343" max="3343" width="10" style="82" bestFit="1" customWidth="1"/>
    <col min="3344" max="3344" width="8.88671875" style="82"/>
    <col min="3345" max="3345" width="14.6640625" style="82" bestFit="1" customWidth="1"/>
    <col min="3346" max="3346" width="7.6640625" style="82" bestFit="1" customWidth="1"/>
    <col min="3347" max="3347" width="15.5546875" style="82" customWidth="1"/>
    <col min="3348" max="3348" width="10" style="82" customWidth="1"/>
    <col min="3349" max="3349" width="10.88671875" style="82" customWidth="1"/>
    <col min="3350" max="3581" width="8.88671875" style="82"/>
    <col min="3582" max="3582" width="9.5546875" style="82" bestFit="1" customWidth="1"/>
    <col min="3583" max="3591" width="8.88671875" style="82"/>
    <col min="3592" max="3592" width="10.33203125" style="82" bestFit="1" customWidth="1"/>
    <col min="3593" max="3593" width="8.88671875" style="82"/>
    <col min="3594" max="3594" width="10" style="82" bestFit="1" customWidth="1"/>
    <col min="3595" max="3595" width="8.88671875" style="82"/>
    <col min="3596" max="3597" width="10.88671875" style="82" bestFit="1" customWidth="1"/>
    <col min="3598" max="3598" width="11.6640625" style="82" bestFit="1" customWidth="1"/>
    <col min="3599" max="3599" width="10" style="82" bestFit="1" customWidth="1"/>
    <col min="3600" max="3600" width="8.88671875" style="82"/>
    <col min="3601" max="3601" width="14.6640625" style="82" bestFit="1" customWidth="1"/>
    <col min="3602" max="3602" width="7.6640625" style="82" bestFit="1" customWidth="1"/>
    <col min="3603" max="3603" width="15.5546875" style="82" customWidth="1"/>
    <col min="3604" max="3604" width="10" style="82" customWidth="1"/>
    <col min="3605" max="3605" width="10.88671875" style="82" customWidth="1"/>
    <col min="3606" max="3837" width="8.88671875" style="82"/>
    <col min="3838" max="3838" width="9.5546875" style="82" bestFit="1" customWidth="1"/>
    <col min="3839" max="3847" width="8.88671875" style="82"/>
    <col min="3848" max="3848" width="10.33203125" style="82" bestFit="1" customWidth="1"/>
    <col min="3849" max="3849" width="8.88671875" style="82"/>
    <col min="3850" max="3850" width="10" style="82" bestFit="1" customWidth="1"/>
    <col min="3851" max="3851" width="8.88671875" style="82"/>
    <col min="3852" max="3853" width="10.88671875" style="82" bestFit="1" customWidth="1"/>
    <col min="3854" max="3854" width="11.6640625" style="82" bestFit="1" customWidth="1"/>
    <col min="3855" max="3855" width="10" style="82" bestFit="1" customWidth="1"/>
    <col min="3856" max="3856" width="8.88671875" style="82"/>
    <col min="3857" max="3857" width="14.6640625" style="82" bestFit="1" customWidth="1"/>
    <col min="3858" max="3858" width="7.6640625" style="82" bestFit="1" customWidth="1"/>
    <col min="3859" max="3859" width="15.5546875" style="82" customWidth="1"/>
    <col min="3860" max="3860" width="10" style="82" customWidth="1"/>
    <col min="3861" max="3861" width="10.88671875" style="82" customWidth="1"/>
    <col min="3862" max="4093" width="8.88671875" style="82"/>
    <col min="4094" max="4094" width="9.5546875" style="82" bestFit="1" customWidth="1"/>
    <col min="4095" max="4103" width="8.88671875" style="82"/>
    <col min="4104" max="4104" width="10.33203125" style="82" bestFit="1" customWidth="1"/>
    <col min="4105" max="4105" width="8.88671875" style="82"/>
    <col min="4106" max="4106" width="10" style="82" bestFit="1" customWidth="1"/>
    <col min="4107" max="4107" width="8.88671875" style="82"/>
    <col min="4108" max="4109" width="10.88671875" style="82" bestFit="1" customWidth="1"/>
    <col min="4110" max="4110" width="11.6640625" style="82" bestFit="1" customWidth="1"/>
    <col min="4111" max="4111" width="10" style="82" bestFit="1" customWidth="1"/>
    <col min="4112" max="4112" width="8.88671875" style="82"/>
    <col min="4113" max="4113" width="14.6640625" style="82" bestFit="1" customWidth="1"/>
    <col min="4114" max="4114" width="7.6640625" style="82" bestFit="1" customWidth="1"/>
    <col min="4115" max="4115" width="15.5546875" style="82" customWidth="1"/>
    <col min="4116" max="4116" width="10" style="82" customWidth="1"/>
    <col min="4117" max="4117" width="10.88671875" style="82" customWidth="1"/>
    <col min="4118" max="4349" width="8.88671875" style="82"/>
    <col min="4350" max="4350" width="9.5546875" style="82" bestFit="1" customWidth="1"/>
    <col min="4351" max="4359" width="8.88671875" style="82"/>
    <col min="4360" max="4360" width="10.33203125" style="82" bestFit="1" customWidth="1"/>
    <col min="4361" max="4361" width="8.88671875" style="82"/>
    <col min="4362" max="4362" width="10" style="82" bestFit="1" customWidth="1"/>
    <col min="4363" max="4363" width="8.88671875" style="82"/>
    <col min="4364" max="4365" width="10.88671875" style="82" bestFit="1" customWidth="1"/>
    <col min="4366" max="4366" width="11.6640625" style="82" bestFit="1" customWidth="1"/>
    <col min="4367" max="4367" width="10" style="82" bestFit="1" customWidth="1"/>
    <col min="4368" max="4368" width="8.88671875" style="82"/>
    <col min="4369" max="4369" width="14.6640625" style="82" bestFit="1" customWidth="1"/>
    <col min="4370" max="4370" width="7.6640625" style="82" bestFit="1" customWidth="1"/>
    <col min="4371" max="4371" width="15.5546875" style="82" customWidth="1"/>
    <col min="4372" max="4372" width="10" style="82" customWidth="1"/>
    <col min="4373" max="4373" width="10.88671875" style="82" customWidth="1"/>
    <col min="4374" max="4605" width="8.88671875" style="82"/>
    <col min="4606" max="4606" width="9.5546875" style="82" bestFit="1" customWidth="1"/>
    <col min="4607" max="4615" width="8.88671875" style="82"/>
    <col min="4616" max="4616" width="10.33203125" style="82" bestFit="1" customWidth="1"/>
    <col min="4617" max="4617" width="8.88671875" style="82"/>
    <col min="4618" max="4618" width="10" style="82" bestFit="1" customWidth="1"/>
    <col min="4619" max="4619" width="8.88671875" style="82"/>
    <col min="4620" max="4621" width="10.88671875" style="82" bestFit="1" customWidth="1"/>
    <col min="4622" max="4622" width="11.6640625" style="82" bestFit="1" customWidth="1"/>
    <col min="4623" max="4623" width="10" style="82" bestFit="1" customWidth="1"/>
    <col min="4624" max="4624" width="8.88671875" style="82"/>
    <col min="4625" max="4625" width="14.6640625" style="82" bestFit="1" customWidth="1"/>
    <col min="4626" max="4626" width="7.6640625" style="82" bestFit="1" customWidth="1"/>
    <col min="4627" max="4627" width="15.5546875" style="82" customWidth="1"/>
    <col min="4628" max="4628" width="10" style="82" customWidth="1"/>
    <col min="4629" max="4629" width="10.88671875" style="82" customWidth="1"/>
    <col min="4630" max="4861" width="8.88671875" style="82"/>
    <col min="4862" max="4862" width="9.5546875" style="82" bestFit="1" customWidth="1"/>
    <col min="4863" max="4871" width="8.88671875" style="82"/>
    <col min="4872" max="4872" width="10.33203125" style="82" bestFit="1" customWidth="1"/>
    <col min="4873" max="4873" width="8.88671875" style="82"/>
    <col min="4874" max="4874" width="10" style="82" bestFit="1" customWidth="1"/>
    <col min="4875" max="4875" width="8.88671875" style="82"/>
    <col min="4876" max="4877" width="10.88671875" style="82" bestFit="1" customWidth="1"/>
    <col min="4878" max="4878" width="11.6640625" style="82" bestFit="1" customWidth="1"/>
    <col min="4879" max="4879" width="10" style="82" bestFit="1" customWidth="1"/>
    <col min="4880" max="4880" width="8.88671875" style="82"/>
    <col min="4881" max="4881" width="14.6640625" style="82" bestFit="1" customWidth="1"/>
    <col min="4882" max="4882" width="7.6640625" style="82" bestFit="1" customWidth="1"/>
    <col min="4883" max="4883" width="15.5546875" style="82" customWidth="1"/>
    <col min="4884" max="4884" width="10" style="82" customWidth="1"/>
    <col min="4885" max="4885" width="10.88671875" style="82" customWidth="1"/>
    <col min="4886" max="5117" width="8.88671875" style="82"/>
    <col min="5118" max="5118" width="9.5546875" style="82" bestFit="1" customWidth="1"/>
    <col min="5119" max="5127" width="8.88671875" style="82"/>
    <col min="5128" max="5128" width="10.33203125" style="82" bestFit="1" customWidth="1"/>
    <col min="5129" max="5129" width="8.88671875" style="82"/>
    <col min="5130" max="5130" width="10" style="82" bestFit="1" customWidth="1"/>
    <col min="5131" max="5131" width="8.88671875" style="82"/>
    <col min="5132" max="5133" width="10.88671875" style="82" bestFit="1" customWidth="1"/>
    <col min="5134" max="5134" width="11.6640625" style="82" bestFit="1" customWidth="1"/>
    <col min="5135" max="5135" width="10" style="82" bestFit="1" customWidth="1"/>
    <col min="5136" max="5136" width="8.88671875" style="82"/>
    <col min="5137" max="5137" width="14.6640625" style="82" bestFit="1" customWidth="1"/>
    <col min="5138" max="5138" width="7.6640625" style="82" bestFit="1" customWidth="1"/>
    <col min="5139" max="5139" width="15.5546875" style="82" customWidth="1"/>
    <col min="5140" max="5140" width="10" style="82" customWidth="1"/>
    <col min="5141" max="5141" width="10.88671875" style="82" customWidth="1"/>
    <col min="5142" max="5373" width="8.88671875" style="82"/>
    <col min="5374" max="5374" width="9.5546875" style="82" bestFit="1" customWidth="1"/>
    <col min="5375" max="5383" width="8.88671875" style="82"/>
    <col min="5384" max="5384" width="10.33203125" style="82" bestFit="1" customWidth="1"/>
    <col min="5385" max="5385" width="8.88671875" style="82"/>
    <col min="5386" max="5386" width="10" style="82" bestFit="1" customWidth="1"/>
    <col min="5387" max="5387" width="8.88671875" style="82"/>
    <col min="5388" max="5389" width="10.88671875" style="82" bestFit="1" customWidth="1"/>
    <col min="5390" max="5390" width="11.6640625" style="82" bestFit="1" customWidth="1"/>
    <col min="5391" max="5391" width="10" style="82" bestFit="1" customWidth="1"/>
    <col min="5392" max="5392" width="8.88671875" style="82"/>
    <col min="5393" max="5393" width="14.6640625" style="82" bestFit="1" customWidth="1"/>
    <col min="5394" max="5394" width="7.6640625" style="82" bestFit="1" customWidth="1"/>
    <col min="5395" max="5395" width="15.5546875" style="82" customWidth="1"/>
    <col min="5396" max="5396" width="10" style="82" customWidth="1"/>
    <col min="5397" max="5397" width="10.88671875" style="82" customWidth="1"/>
    <col min="5398" max="5629" width="8.88671875" style="82"/>
    <col min="5630" max="5630" width="9.5546875" style="82" bestFit="1" customWidth="1"/>
    <col min="5631" max="5639" width="8.88671875" style="82"/>
    <col min="5640" max="5640" width="10.33203125" style="82" bestFit="1" customWidth="1"/>
    <col min="5641" max="5641" width="8.88671875" style="82"/>
    <col min="5642" max="5642" width="10" style="82" bestFit="1" customWidth="1"/>
    <col min="5643" max="5643" width="8.88671875" style="82"/>
    <col min="5644" max="5645" width="10.88671875" style="82" bestFit="1" customWidth="1"/>
    <col min="5646" max="5646" width="11.6640625" style="82" bestFit="1" customWidth="1"/>
    <col min="5647" max="5647" width="10" style="82" bestFit="1" customWidth="1"/>
    <col min="5648" max="5648" width="8.88671875" style="82"/>
    <col min="5649" max="5649" width="14.6640625" style="82" bestFit="1" customWidth="1"/>
    <col min="5650" max="5650" width="7.6640625" style="82" bestFit="1" customWidth="1"/>
    <col min="5651" max="5651" width="15.5546875" style="82" customWidth="1"/>
    <col min="5652" max="5652" width="10" style="82" customWidth="1"/>
    <col min="5653" max="5653" width="10.88671875" style="82" customWidth="1"/>
    <col min="5654" max="5885" width="8.88671875" style="82"/>
    <col min="5886" max="5886" width="9.5546875" style="82" bestFit="1" customWidth="1"/>
    <col min="5887" max="5895" width="8.88671875" style="82"/>
    <col min="5896" max="5896" width="10.33203125" style="82" bestFit="1" customWidth="1"/>
    <col min="5897" max="5897" width="8.88671875" style="82"/>
    <col min="5898" max="5898" width="10" style="82" bestFit="1" customWidth="1"/>
    <col min="5899" max="5899" width="8.88671875" style="82"/>
    <col min="5900" max="5901" width="10.88671875" style="82" bestFit="1" customWidth="1"/>
    <col min="5902" max="5902" width="11.6640625" style="82" bestFit="1" customWidth="1"/>
    <col min="5903" max="5903" width="10" style="82" bestFit="1" customWidth="1"/>
    <col min="5904" max="5904" width="8.88671875" style="82"/>
    <col min="5905" max="5905" width="14.6640625" style="82" bestFit="1" customWidth="1"/>
    <col min="5906" max="5906" width="7.6640625" style="82" bestFit="1" customWidth="1"/>
    <col min="5907" max="5907" width="15.5546875" style="82" customWidth="1"/>
    <col min="5908" max="5908" width="10" style="82" customWidth="1"/>
    <col min="5909" max="5909" width="10.88671875" style="82" customWidth="1"/>
    <col min="5910" max="6141" width="8.88671875" style="82"/>
    <col min="6142" max="6142" width="9.5546875" style="82" bestFit="1" customWidth="1"/>
    <col min="6143" max="6151" width="8.88671875" style="82"/>
    <col min="6152" max="6152" width="10.33203125" style="82" bestFit="1" customWidth="1"/>
    <col min="6153" max="6153" width="8.88671875" style="82"/>
    <col min="6154" max="6154" width="10" style="82" bestFit="1" customWidth="1"/>
    <col min="6155" max="6155" width="8.88671875" style="82"/>
    <col min="6156" max="6157" width="10.88671875" style="82" bestFit="1" customWidth="1"/>
    <col min="6158" max="6158" width="11.6640625" style="82" bestFit="1" customWidth="1"/>
    <col min="6159" max="6159" width="10" style="82" bestFit="1" customWidth="1"/>
    <col min="6160" max="6160" width="8.88671875" style="82"/>
    <col min="6161" max="6161" width="14.6640625" style="82" bestFit="1" customWidth="1"/>
    <col min="6162" max="6162" width="7.6640625" style="82" bestFit="1" customWidth="1"/>
    <col min="6163" max="6163" width="15.5546875" style="82" customWidth="1"/>
    <col min="6164" max="6164" width="10" style="82" customWidth="1"/>
    <col min="6165" max="6165" width="10.88671875" style="82" customWidth="1"/>
    <col min="6166" max="6397" width="8.88671875" style="82"/>
    <col min="6398" max="6398" width="9.5546875" style="82" bestFit="1" customWidth="1"/>
    <col min="6399" max="6407" width="8.88671875" style="82"/>
    <col min="6408" max="6408" width="10.33203125" style="82" bestFit="1" customWidth="1"/>
    <col min="6409" max="6409" width="8.88671875" style="82"/>
    <col min="6410" max="6410" width="10" style="82" bestFit="1" customWidth="1"/>
    <col min="6411" max="6411" width="8.88671875" style="82"/>
    <col min="6412" max="6413" width="10.88671875" style="82" bestFit="1" customWidth="1"/>
    <col min="6414" max="6414" width="11.6640625" style="82" bestFit="1" customWidth="1"/>
    <col min="6415" max="6415" width="10" style="82" bestFit="1" customWidth="1"/>
    <col min="6416" max="6416" width="8.88671875" style="82"/>
    <col min="6417" max="6417" width="14.6640625" style="82" bestFit="1" customWidth="1"/>
    <col min="6418" max="6418" width="7.6640625" style="82" bestFit="1" customWidth="1"/>
    <col min="6419" max="6419" width="15.5546875" style="82" customWidth="1"/>
    <col min="6420" max="6420" width="10" style="82" customWidth="1"/>
    <col min="6421" max="6421" width="10.88671875" style="82" customWidth="1"/>
    <col min="6422" max="6653" width="8.88671875" style="82"/>
    <col min="6654" max="6654" width="9.5546875" style="82" bestFit="1" customWidth="1"/>
    <col min="6655" max="6663" width="8.88671875" style="82"/>
    <col min="6664" max="6664" width="10.33203125" style="82" bestFit="1" customWidth="1"/>
    <col min="6665" max="6665" width="8.88671875" style="82"/>
    <col min="6666" max="6666" width="10" style="82" bestFit="1" customWidth="1"/>
    <col min="6667" max="6667" width="8.88671875" style="82"/>
    <col min="6668" max="6669" width="10.88671875" style="82" bestFit="1" customWidth="1"/>
    <col min="6670" max="6670" width="11.6640625" style="82" bestFit="1" customWidth="1"/>
    <col min="6671" max="6671" width="10" style="82" bestFit="1" customWidth="1"/>
    <col min="6672" max="6672" width="8.88671875" style="82"/>
    <col min="6673" max="6673" width="14.6640625" style="82" bestFit="1" customWidth="1"/>
    <col min="6674" max="6674" width="7.6640625" style="82" bestFit="1" customWidth="1"/>
    <col min="6675" max="6675" width="15.5546875" style="82" customWidth="1"/>
    <col min="6676" max="6676" width="10" style="82" customWidth="1"/>
    <col min="6677" max="6677" width="10.88671875" style="82" customWidth="1"/>
    <col min="6678" max="6909" width="8.88671875" style="82"/>
    <col min="6910" max="6910" width="9.5546875" style="82" bestFit="1" customWidth="1"/>
    <col min="6911" max="6919" width="8.88671875" style="82"/>
    <col min="6920" max="6920" width="10.33203125" style="82" bestFit="1" customWidth="1"/>
    <col min="6921" max="6921" width="8.88671875" style="82"/>
    <col min="6922" max="6922" width="10" style="82" bestFit="1" customWidth="1"/>
    <col min="6923" max="6923" width="8.88671875" style="82"/>
    <col min="6924" max="6925" width="10.88671875" style="82" bestFit="1" customWidth="1"/>
    <col min="6926" max="6926" width="11.6640625" style="82" bestFit="1" customWidth="1"/>
    <col min="6927" max="6927" width="10" style="82" bestFit="1" customWidth="1"/>
    <col min="6928" max="6928" width="8.88671875" style="82"/>
    <col min="6929" max="6929" width="14.6640625" style="82" bestFit="1" customWidth="1"/>
    <col min="6930" max="6930" width="7.6640625" style="82" bestFit="1" customWidth="1"/>
    <col min="6931" max="6931" width="15.5546875" style="82" customWidth="1"/>
    <col min="6932" max="6932" width="10" style="82" customWidth="1"/>
    <col min="6933" max="6933" width="10.88671875" style="82" customWidth="1"/>
    <col min="6934" max="7165" width="8.88671875" style="82"/>
    <col min="7166" max="7166" width="9.5546875" style="82" bestFit="1" customWidth="1"/>
    <col min="7167" max="7175" width="8.88671875" style="82"/>
    <col min="7176" max="7176" width="10.33203125" style="82" bestFit="1" customWidth="1"/>
    <col min="7177" max="7177" width="8.88671875" style="82"/>
    <col min="7178" max="7178" width="10" style="82" bestFit="1" customWidth="1"/>
    <col min="7179" max="7179" width="8.88671875" style="82"/>
    <col min="7180" max="7181" width="10.88671875" style="82" bestFit="1" customWidth="1"/>
    <col min="7182" max="7182" width="11.6640625" style="82" bestFit="1" customWidth="1"/>
    <col min="7183" max="7183" width="10" style="82" bestFit="1" customWidth="1"/>
    <col min="7184" max="7184" width="8.88671875" style="82"/>
    <col min="7185" max="7185" width="14.6640625" style="82" bestFit="1" customWidth="1"/>
    <col min="7186" max="7186" width="7.6640625" style="82" bestFit="1" customWidth="1"/>
    <col min="7187" max="7187" width="15.5546875" style="82" customWidth="1"/>
    <col min="7188" max="7188" width="10" style="82" customWidth="1"/>
    <col min="7189" max="7189" width="10.88671875" style="82" customWidth="1"/>
    <col min="7190" max="7421" width="8.88671875" style="82"/>
    <col min="7422" max="7422" width="9.5546875" style="82" bestFit="1" customWidth="1"/>
    <col min="7423" max="7431" width="8.88671875" style="82"/>
    <col min="7432" max="7432" width="10.33203125" style="82" bestFit="1" customWidth="1"/>
    <col min="7433" max="7433" width="8.88671875" style="82"/>
    <col min="7434" max="7434" width="10" style="82" bestFit="1" customWidth="1"/>
    <col min="7435" max="7435" width="8.88671875" style="82"/>
    <col min="7436" max="7437" width="10.88671875" style="82" bestFit="1" customWidth="1"/>
    <col min="7438" max="7438" width="11.6640625" style="82" bestFit="1" customWidth="1"/>
    <col min="7439" max="7439" width="10" style="82" bestFit="1" customWidth="1"/>
    <col min="7440" max="7440" width="8.88671875" style="82"/>
    <col min="7441" max="7441" width="14.6640625" style="82" bestFit="1" customWidth="1"/>
    <col min="7442" max="7442" width="7.6640625" style="82" bestFit="1" customWidth="1"/>
    <col min="7443" max="7443" width="15.5546875" style="82" customWidth="1"/>
    <col min="7444" max="7444" width="10" style="82" customWidth="1"/>
    <col min="7445" max="7445" width="10.88671875" style="82" customWidth="1"/>
    <col min="7446" max="7677" width="8.88671875" style="82"/>
    <col min="7678" max="7678" width="9.5546875" style="82" bestFit="1" customWidth="1"/>
    <col min="7679" max="7687" width="8.88671875" style="82"/>
    <col min="7688" max="7688" width="10.33203125" style="82" bestFit="1" customWidth="1"/>
    <col min="7689" max="7689" width="8.88671875" style="82"/>
    <col min="7690" max="7690" width="10" style="82" bestFit="1" customWidth="1"/>
    <col min="7691" max="7691" width="8.88671875" style="82"/>
    <col min="7692" max="7693" width="10.88671875" style="82" bestFit="1" customWidth="1"/>
    <col min="7694" max="7694" width="11.6640625" style="82" bestFit="1" customWidth="1"/>
    <col min="7695" max="7695" width="10" style="82" bestFit="1" customWidth="1"/>
    <col min="7696" max="7696" width="8.88671875" style="82"/>
    <col min="7697" max="7697" width="14.6640625" style="82" bestFit="1" customWidth="1"/>
    <col min="7698" max="7698" width="7.6640625" style="82" bestFit="1" customWidth="1"/>
    <col min="7699" max="7699" width="15.5546875" style="82" customWidth="1"/>
    <col min="7700" max="7700" width="10" style="82" customWidth="1"/>
    <col min="7701" max="7701" width="10.88671875" style="82" customWidth="1"/>
    <col min="7702" max="7933" width="8.88671875" style="82"/>
    <col min="7934" max="7934" width="9.5546875" style="82" bestFit="1" customWidth="1"/>
    <col min="7935" max="7943" width="8.88671875" style="82"/>
    <col min="7944" max="7944" width="10.33203125" style="82" bestFit="1" customWidth="1"/>
    <col min="7945" max="7945" width="8.88671875" style="82"/>
    <col min="7946" max="7946" width="10" style="82" bestFit="1" customWidth="1"/>
    <col min="7947" max="7947" width="8.88671875" style="82"/>
    <col min="7948" max="7949" width="10.88671875" style="82" bestFit="1" customWidth="1"/>
    <col min="7950" max="7950" width="11.6640625" style="82" bestFit="1" customWidth="1"/>
    <col min="7951" max="7951" width="10" style="82" bestFit="1" customWidth="1"/>
    <col min="7952" max="7952" width="8.88671875" style="82"/>
    <col min="7953" max="7953" width="14.6640625" style="82" bestFit="1" customWidth="1"/>
    <col min="7954" max="7954" width="7.6640625" style="82" bestFit="1" customWidth="1"/>
    <col min="7955" max="7955" width="15.5546875" style="82" customWidth="1"/>
    <col min="7956" max="7956" width="10" style="82" customWidth="1"/>
    <col min="7957" max="7957" width="10.88671875" style="82" customWidth="1"/>
    <col min="7958" max="8189" width="8.88671875" style="82"/>
    <col min="8190" max="8190" width="9.5546875" style="82" bestFit="1" customWidth="1"/>
    <col min="8191" max="8199" width="8.88671875" style="82"/>
    <col min="8200" max="8200" width="10.33203125" style="82" bestFit="1" customWidth="1"/>
    <col min="8201" max="8201" width="8.88671875" style="82"/>
    <col min="8202" max="8202" width="10" style="82" bestFit="1" customWidth="1"/>
    <col min="8203" max="8203" width="8.88671875" style="82"/>
    <col min="8204" max="8205" width="10.88671875" style="82" bestFit="1" customWidth="1"/>
    <col min="8206" max="8206" width="11.6640625" style="82" bestFit="1" customWidth="1"/>
    <col min="8207" max="8207" width="10" style="82" bestFit="1" customWidth="1"/>
    <col min="8208" max="8208" width="8.88671875" style="82"/>
    <col min="8209" max="8209" width="14.6640625" style="82" bestFit="1" customWidth="1"/>
    <col min="8210" max="8210" width="7.6640625" style="82" bestFit="1" customWidth="1"/>
    <col min="8211" max="8211" width="15.5546875" style="82" customWidth="1"/>
    <col min="8212" max="8212" width="10" style="82" customWidth="1"/>
    <col min="8213" max="8213" width="10.88671875" style="82" customWidth="1"/>
    <col min="8214" max="8445" width="8.88671875" style="82"/>
    <col min="8446" max="8446" width="9.5546875" style="82" bestFit="1" customWidth="1"/>
    <col min="8447" max="8455" width="8.88671875" style="82"/>
    <col min="8456" max="8456" width="10.33203125" style="82" bestFit="1" customWidth="1"/>
    <col min="8457" max="8457" width="8.88671875" style="82"/>
    <col min="8458" max="8458" width="10" style="82" bestFit="1" customWidth="1"/>
    <col min="8459" max="8459" width="8.88671875" style="82"/>
    <col min="8460" max="8461" width="10.88671875" style="82" bestFit="1" customWidth="1"/>
    <col min="8462" max="8462" width="11.6640625" style="82" bestFit="1" customWidth="1"/>
    <col min="8463" max="8463" width="10" style="82" bestFit="1" customWidth="1"/>
    <col min="8464" max="8464" width="8.88671875" style="82"/>
    <col min="8465" max="8465" width="14.6640625" style="82" bestFit="1" customWidth="1"/>
    <col min="8466" max="8466" width="7.6640625" style="82" bestFit="1" customWidth="1"/>
    <col min="8467" max="8467" width="15.5546875" style="82" customWidth="1"/>
    <col min="8468" max="8468" width="10" style="82" customWidth="1"/>
    <col min="8469" max="8469" width="10.88671875" style="82" customWidth="1"/>
    <col min="8470" max="8701" width="8.88671875" style="82"/>
    <col min="8702" max="8702" width="9.5546875" style="82" bestFit="1" customWidth="1"/>
    <col min="8703" max="8711" width="8.88671875" style="82"/>
    <col min="8712" max="8712" width="10.33203125" style="82" bestFit="1" customWidth="1"/>
    <col min="8713" max="8713" width="8.88671875" style="82"/>
    <col min="8714" max="8714" width="10" style="82" bestFit="1" customWidth="1"/>
    <col min="8715" max="8715" width="8.88671875" style="82"/>
    <col min="8716" max="8717" width="10.88671875" style="82" bestFit="1" customWidth="1"/>
    <col min="8718" max="8718" width="11.6640625" style="82" bestFit="1" customWidth="1"/>
    <col min="8719" max="8719" width="10" style="82" bestFit="1" customWidth="1"/>
    <col min="8720" max="8720" width="8.88671875" style="82"/>
    <col min="8721" max="8721" width="14.6640625" style="82" bestFit="1" customWidth="1"/>
    <col min="8722" max="8722" width="7.6640625" style="82" bestFit="1" customWidth="1"/>
    <col min="8723" max="8723" width="15.5546875" style="82" customWidth="1"/>
    <col min="8724" max="8724" width="10" style="82" customWidth="1"/>
    <col min="8725" max="8725" width="10.88671875" style="82" customWidth="1"/>
    <col min="8726" max="8957" width="8.88671875" style="82"/>
    <col min="8958" max="8958" width="9.5546875" style="82" bestFit="1" customWidth="1"/>
    <col min="8959" max="8967" width="8.88671875" style="82"/>
    <col min="8968" max="8968" width="10.33203125" style="82" bestFit="1" customWidth="1"/>
    <col min="8969" max="8969" width="8.88671875" style="82"/>
    <col min="8970" max="8970" width="10" style="82" bestFit="1" customWidth="1"/>
    <col min="8971" max="8971" width="8.88671875" style="82"/>
    <col min="8972" max="8973" width="10.88671875" style="82" bestFit="1" customWidth="1"/>
    <col min="8974" max="8974" width="11.6640625" style="82" bestFit="1" customWidth="1"/>
    <col min="8975" max="8975" width="10" style="82" bestFit="1" customWidth="1"/>
    <col min="8976" max="8976" width="8.88671875" style="82"/>
    <col min="8977" max="8977" width="14.6640625" style="82" bestFit="1" customWidth="1"/>
    <col min="8978" max="8978" width="7.6640625" style="82" bestFit="1" customWidth="1"/>
    <col min="8979" max="8979" width="15.5546875" style="82" customWidth="1"/>
    <col min="8980" max="8980" width="10" style="82" customWidth="1"/>
    <col min="8981" max="8981" width="10.88671875" style="82" customWidth="1"/>
    <col min="8982" max="9213" width="8.88671875" style="82"/>
    <col min="9214" max="9214" width="9.5546875" style="82" bestFit="1" customWidth="1"/>
    <col min="9215" max="9223" width="8.88671875" style="82"/>
    <col min="9224" max="9224" width="10.33203125" style="82" bestFit="1" customWidth="1"/>
    <col min="9225" max="9225" width="8.88671875" style="82"/>
    <col min="9226" max="9226" width="10" style="82" bestFit="1" customWidth="1"/>
    <col min="9227" max="9227" width="8.88671875" style="82"/>
    <col min="9228" max="9229" width="10.88671875" style="82" bestFit="1" customWidth="1"/>
    <col min="9230" max="9230" width="11.6640625" style="82" bestFit="1" customWidth="1"/>
    <col min="9231" max="9231" width="10" style="82" bestFit="1" customWidth="1"/>
    <col min="9232" max="9232" width="8.88671875" style="82"/>
    <col min="9233" max="9233" width="14.6640625" style="82" bestFit="1" customWidth="1"/>
    <col min="9234" max="9234" width="7.6640625" style="82" bestFit="1" customWidth="1"/>
    <col min="9235" max="9235" width="15.5546875" style="82" customWidth="1"/>
    <col min="9236" max="9236" width="10" style="82" customWidth="1"/>
    <col min="9237" max="9237" width="10.88671875" style="82" customWidth="1"/>
    <col min="9238" max="9469" width="8.88671875" style="82"/>
    <col min="9470" max="9470" width="9.5546875" style="82" bestFit="1" customWidth="1"/>
    <col min="9471" max="9479" width="8.88671875" style="82"/>
    <col min="9480" max="9480" width="10.33203125" style="82" bestFit="1" customWidth="1"/>
    <col min="9481" max="9481" width="8.88671875" style="82"/>
    <col min="9482" max="9482" width="10" style="82" bestFit="1" customWidth="1"/>
    <col min="9483" max="9483" width="8.88671875" style="82"/>
    <col min="9484" max="9485" width="10.88671875" style="82" bestFit="1" customWidth="1"/>
    <col min="9486" max="9486" width="11.6640625" style="82" bestFit="1" customWidth="1"/>
    <col min="9487" max="9487" width="10" style="82" bestFit="1" customWidth="1"/>
    <col min="9488" max="9488" width="8.88671875" style="82"/>
    <col min="9489" max="9489" width="14.6640625" style="82" bestFit="1" customWidth="1"/>
    <col min="9490" max="9490" width="7.6640625" style="82" bestFit="1" customWidth="1"/>
    <col min="9491" max="9491" width="15.5546875" style="82" customWidth="1"/>
    <col min="9492" max="9492" width="10" style="82" customWidth="1"/>
    <col min="9493" max="9493" width="10.88671875" style="82" customWidth="1"/>
    <col min="9494" max="9725" width="8.88671875" style="82"/>
    <col min="9726" max="9726" width="9.5546875" style="82" bestFit="1" customWidth="1"/>
    <col min="9727" max="9735" width="8.88671875" style="82"/>
    <col min="9736" max="9736" width="10.33203125" style="82" bestFit="1" customWidth="1"/>
    <col min="9737" max="9737" width="8.88671875" style="82"/>
    <col min="9738" max="9738" width="10" style="82" bestFit="1" customWidth="1"/>
    <col min="9739" max="9739" width="8.88671875" style="82"/>
    <col min="9740" max="9741" width="10.88671875" style="82" bestFit="1" customWidth="1"/>
    <col min="9742" max="9742" width="11.6640625" style="82" bestFit="1" customWidth="1"/>
    <col min="9743" max="9743" width="10" style="82" bestFit="1" customWidth="1"/>
    <col min="9744" max="9744" width="8.88671875" style="82"/>
    <col min="9745" max="9745" width="14.6640625" style="82" bestFit="1" customWidth="1"/>
    <col min="9746" max="9746" width="7.6640625" style="82" bestFit="1" customWidth="1"/>
    <col min="9747" max="9747" width="15.5546875" style="82" customWidth="1"/>
    <col min="9748" max="9748" width="10" style="82" customWidth="1"/>
    <col min="9749" max="9749" width="10.88671875" style="82" customWidth="1"/>
    <col min="9750" max="9981" width="8.88671875" style="82"/>
    <col min="9982" max="9982" width="9.5546875" style="82" bestFit="1" customWidth="1"/>
    <col min="9983" max="9991" width="8.88671875" style="82"/>
    <col min="9992" max="9992" width="10.33203125" style="82" bestFit="1" customWidth="1"/>
    <col min="9993" max="9993" width="8.88671875" style="82"/>
    <col min="9994" max="9994" width="10" style="82" bestFit="1" customWidth="1"/>
    <col min="9995" max="9995" width="8.88671875" style="82"/>
    <col min="9996" max="9997" width="10.88671875" style="82" bestFit="1" customWidth="1"/>
    <col min="9998" max="9998" width="11.6640625" style="82" bestFit="1" customWidth="1"/>
    <col min="9999" max="9999" width="10" style="82" bestFit="1" customWidth="1"/>
    <col min="10000" max="10000" width="8.88671875" style="82"/>
    <col min="10001" max="10001" width="14.6640625" style="82" bestFit="1" customWidth="1"/>
    <col min="10002" max="10002" width="7.6640625" style="82" bestFit="1" customWidth="1"/>
    <col min="10003" max="10003" width="15.5546875" style="82" customWidth="1"/>
    <col min="10004" max="10004" width="10" style="82" customWidth="1"/>
    <col min="10005" max="10005" width="10.88671875" style="82" customWidth="1"/>
    <col min="10006" max="10237" width="8.88671875" style="82"/>
    <col min="10238" max="10238" width="9.5546875" style="82" bestFit="1" customWidth="1"/>
    <col min="10239" max="10247" width="8.88671875" style="82"/>
    <col min="10248" max="10248" width="10.33203125" style="82" bestFit="1" customWidth="1"/>
    <col min="10249" max="10249" width="8.88671875" style="82"/>
    <col min="10250" max="10250" width="10" style="82" bestFit="1" customWidth="1"/>
    <col min="10251" max="10251" width="8.88671875" style="82"/>
    <col min="10252" max="10253" width="10.88671875" style="82" bestFit="1" customWidth="1"/>
    <col min="10254" max="10254" width="11.6640625" style="82" bestFit="1" customWidth="1"/>
    <col min="10255" max="10255" width="10" style="82" bestFit="1" customWidth="1"/>
    <col min="10256" max="10256" width="8.88671875" style="82"/>
    <col min="10257" max="10257" width="14.6640625" style="82" bestFit="1" customWidth="1"/>
    <col min="10258" max="10258" width="7.6640625" style="82" bestFit="1" customWidth="1"/>
    <col min="10259" max="10259" width="15.5546875" style="82" customWidth="1"/>
    <col min="10260" max="10260" width="10" style="82" customWidth="1"/>
    <col min="10261" max="10261" width="10.88671875" style="82" customWidth="1"/>
    <col min="10262" max="10493" width="8.88671875" style="82"/>
    <col min="10494" max="10494" width="9.5546875" style="82" bestFit="1" customWidth="1"/>
    <col min="10495" max="10503" width="8.88671875" style="82"/>
    <col min="10504" max="10504" width="10.33203125" style="82" bestFit="1" customWidth="1"/>
    <col min="10505" max="10505" width="8.88671875" style="82"/>
    <col min="10506" max="10506" width="10" style="82" bestFit="1" customWidth="1"/>
    <col min="10507" max="10507" width="8.88671875" style="82"/>
    <col min="10508" max="10509" width="10.88671875" style="82" bestFit="1" customWidth="1"/>
    <col min="10510" max="10510" width="11.6640625" style="82" bestFit="1" customWidth="1"/>
    <col min="10511" max="10511" width="10" style="82" bestFit="1" customWidth="1"/>
    <col min="10512" max="10512" width="8.88671875" style="82"/>
    <col min="10513" max="10513" width="14.6640625" style="82" bestFit="1" customWidth="1"/>
    <col min="10514" max="10514" width="7.6640625" style="82" bestFit="1" customWidth="1"/>
    <col min="10515" max="10515" width="15.5546875" style="82" customWidth="1"/>
    <col min="10516" max="10516" width="10" style="82" customWidth="1"/>
    <col min="10517" max="10517" width="10.88671875" style="82" customWidth="1"/>
    <col min="10518" max="10749" width="8.88671875" style="82"/>
    <col min="10750" max="10750" width="9.5546875" style="82" bestFit="1" customWidth="1"/>
    <col min="10751" max="10759" width="8.88671875" style="82"/>
    <col min="10760" max="10760" width="10.33203125" style="82" bestFit="1" customWidth="1"/>
    <col min="10761" max="10761" width="8.88671875" style="82"/>
    <col min="10762" max="10762" width="10" style="82" bestFit="1" customWidth="1"/>
    <col min="10763" max="10763" width="8.88671875" style="82"/>
    <col min="10764" max="10765" width="10.88671875" style="82" bestFit="1" customWidth="1"/>
    <col min="10766" max="10766" width="11.6640625" style="82" bestFit="1" customWidth="1"/>
    <col min="10767" max="10767" width="10" style="82" bestFit="1" customWidth="1"/>
    <col min="10768" max="10768" width="8.88671875" style="82"/>
    <col min="10769" max="10769" width="14.6640625" style="82" bestFit="1" customWidth="1"/>
    <col min="10770" max="10770" width="7.6640625" style="82" bestFit="1" customWidth="1"/>
    <col min="10771" max="10771" width="15.5546875" style="82" customWidth="1"/>
    <col min="10772" max="10772" width="10" style="82" customWidth="1"/>
    <col min="10773" max="10773" width="10.88671875" style="82" customWidth="1"/>
    <col min="10774" max="11005" width="8.88671875" style="82"/>
    <col min="11006" max="11006" width="9.5546875" style="82" bestFit="1" customWidth="1"/>
    <col min="11007" max="11015" width="8.88671875" style="82"/>
    <col min="11016" max="11016" width="10.33203125" style="82" bestFit="1" customWidth="1"/>
    <col min="11017" max="11017" width="8.88671875" style="82"/>
    <col min="11018" max="11018" width="10" style="82" bestFit="1" customWidth="1"/>
    <col min="11019" max="11019" width="8.88671875" style="82"/>
    <col min="11020" max="11021" width="10.88671875" style="82" bestFit="1" customWidth="1"/>
    <col min="11022" max="11022" width="11.6640625" style="82" bestFit="1" customWidth="1"/>
    <col min="11023" max="11023" width="10" style="82" bestFit="1" customWidth="1"/>
    <col min="11024" max="11024" width="8.88671875" style="82"/>
    <col min="11025" max="11025" width="14.6640625" style="82" bestFit="1" customWidth="1"/>
    <col min="11026" max="11026" width="7.6640625" style="82" bestFit="1" customWidth="1"/>
    <col min="11027" max="11027" width="15.5546875" style="82" customWidth="1"/>
    <col min="11028" max="11028" width="10" style="82" customWidth="1"/>
    <col min="11029" max="11029" width="10.88671875" style="82" customWidth="1"/>
    <col min="11030" max="11261" width="8.88671875" style="82"/>
    <col min="11262" max="11262" width="9.5546875" style="82" bestFit="1" customWidth="1"/>
    <col min="11263" max="11271" width="8.88671875" style="82"/>
    <col min="11272" max="11272" width="10.33203125" style="82" bestFit="1" customWidth="1"/>
    <col min="11273" max="11273" width="8.88671875" style="82"/>
    <col min="11274" max="11274" width="10" style="82" bestFit="1" customWidth="1"/>
    <col min="11275" max="11275" width="8.88671875" style="82"/>
    <col min="11276" max="11277" width="10.88671875" style="82" bestFit="1" customWidth="1"/>
    <col min="11278" max="11278" width="11.6640625" style="82" bestFit="1" customWidth="1"/>
    <col min="11279" max="11279" width="10" style="82" bestFit="1" customWidth="1"/>
    <col min="11280" max="11280" width="8.88671875" style="82"/>
    <col min="11281" max="11281" width="14.6640625" style="82" bestFit="1" customWidth="1"/>
    <col min="11282" max="11282" width="7.6640625" style="82" bestFit="1" customWidth="1"/>
    <col min="11283" max="11283" width="15.5546875" style="82" customWidth="1"/>
    <col min="11284" max="11284" width="10" style="82" customWidth="1"/>
    <col min="11285" max="11285" width="10.88671875" style="82" customWidth="1"/>
    <col min="11286" max="11517" width="8.88671875" style="82"/>
    <col min="11518" max="11518" width="9.5546875" style="82" bestFit="1" customWidth="1"/>
    <col min="11519" max="11527" width="8.88671875" style="82"/>
    <col min="11528" max="11528" width="10.33203125" style="82" bestFit="1" customWidth="1"/>
    <col min="11529" max="11529" width="8.88671875" style="82"/>
    <col min="11530" max="11530" width="10" style="82" bestFit="1" customWidth="1"/>
    <col min="11531" max="11531" width="8.88671875" style="82"/>
    <col min="11532" max="11533" width="10.88671875" style="82" bestFit="1" customWidth="1"/>
    <col min="11534" max="11534" width="11.6640625" style="82" bestFit="1" customWidth="1"/>
    <col min="11535" max="11535" width="10" style="82" bestFit="1" customWidth="1"/>
    <col min="11536" max="11536" width="8.88671875" style="82"/>
    <col min="11537" max="11537" width="14.6640625" style="82" bestFit="1" customWidth="1"/>
    <col min="11538" max="11538" width="7.6640625" style="82" bestFit="1" customWidth="1"/>
    <col min="11539" max="11539" width="15.5546875" style="82" customWidth="1"/>
    <col min="11540" max="11540" width="10" style="82" customWidth="1"/>
    <col min="11541" max="11541" width="10.88671875" style="82" customWidth="1"/>
    <col min="11542" max="11773" width="8.88671875" style="82"/>
    <col min="11774" max="11774" width="9.5546875" style="82" bestFit="1" customWidth="1"/>
    <col min="11775" max="11783" width="8.88671875" style="82"/>
    <col min="11784" max="11784" width="10.33203125" style="82" bestFit="1" customWidth="1"/>
    <col min="11785" max="11785" width="8.88671875" style="82"/>
    <col min="11786" max="11786" width="10" style="82" bestFit="1" customWidth="1"/>
    <col min="11787" max="11787" width="8.88671875" style="82"/>
    <col min="11788" max="11789" width="10.88671875" style="82" bestFit="1" customWidth="1"/>
    <col min="11790" max="11790" width="11.6640625" style="82" bestFit="1" customWidth="1"/>
    <col min="11791" max="11791" width="10" style="82" bestFit="1" customWidth="1"/>
    <col min="11792" max="11792" width="8.88671875" style="82"/>
    <col min="11793" max="11793" width="14.6640625" style="82" bestFit="1" customWidth="1"/>
    <col min="11794" max="11794" width="7.6640625" style="82" bestFit="1" customWidth="1"/>
    <col min="11795" max="11795" width="15.5546875" style="82" customWidth="1"/>
    <col min="11796" max="11796" width="10" style="82" customWidth="1"/>
    <col min="11797" max="11797" width="10.88671875" style="82" customWidth="1"/>
    <col min="11798" max="12029" width="8.88671875" style="82"/>
    <col min="12030" max="12030" width="9.5546875" style="82" bestFit="1" customWidth="1"/>
    <col min="12031" max="12039" width="8.88671875" style="82"/>
    <col min="12040" max="12040" width="10.33203125" style="82" bestFit="1" customWidth="1"/>
    <col min="12041" max="12041" width="8.88671875" style="82"/>
    <col min="12042" max="12042" width="10" style="82" bestFit="1" customWidth="1"/>
    <col min="12043" max="12043" width="8.88671875" style="82"/>
    <col min="12044" max="12045" width="10.88671875" style="82" bestFit="1" customWidth="1"/>
    <col min="12046" max="12046" width="11.6640625" style="82" bestFit="1" customWidth="1"/>
    <col min="12047" max="12047" width="10" style="82" bestFit="1" customWidth="1"/>
    <col min="12048" max="12048" width="8.88671875" style="82"/>
    <col min="12049" max="12049" width="14.6640625" style="82" bestFit="1" customWidth="1"/>
    <col min="12050" max="12050" width="7.6640625" style="82" bestFit="1" customWidth="1"/>
    <col min="12051" max="12051" width="15.5546875" style="82" customWidth="1"/>
    <col min="12052" max="12052" width="10" style="82" customWidth="1"/>
    <col min="12053" max="12053" width="10.88671875" style="82" customWidth="1"/>
    <col min="12054" max="12285" width="8.88671875" style="82"/>
    <col min="12286" max="12286" width="9.5546875" style="82" bestFit="1" customWidth="1"/>
    <col min="12287" max="12295" width="8.88671875" style="82"/>
    <col min="12296" max="12296" width="10.33203125" style="82" bestFit="1" customWidth="1"/>
    <col min="12297" max="12297" width="8.88671875" style="82"/>
    <col min="12298" max="12298" width="10" style="82" bestFit="1" customWidth="1"/>
    <col min="12299" max="12299" width="8.88671875" style="82"/>
    <col min="12300" max="12301" width="10.88671875" style="82" bestFit="1" customWidth="1"/>
    <col min="12302" max="12302" width="11.6640625" style="82" bestFit="1" customWidth="1"/>
    <col min="12303" max="12303" width="10" style="82" bestFit="1" customWidth="1"/>
    <col min="12304" max="12304" width="8.88671875" style="82"/>
    <col min="12305" max="12305" width="14.6640625" style="82" bestFit="1" customWidth="1"/>
    <col min="12306" max="12306" width="7.6640625" style="82" bestFit="1" customWidth="1"/>
    <col min="12307" max="12307" width="15.5546875" style="82" customWidth="1"/>
    <col min="12308" max="12308" width="10" style="82" customWidth="1"/>
    <col min="12309" max="12309" width="10.88671875" style="82" customWidth="1"/>
    <col min="12310" max="12541" width="8.88671875" style="82"/>
    <col min="12542" max="12542" width="9.5546875" style="82" bestFit="1" customWidth="1"/>
    <col min="12543" max="12551" width="8.88671875" style="82"/>
    <col min="12552" max="12552" width="10.33203125" style="82" bestFit="1" customWidth="1"/>
    <col min="12553" max="12553" width="8.88671875" style="82"/>
    <col min="12554" max="12554" width="10" style="82" bestFit="1" customWidth="1"/>
    <col min="12555" max="12555" width="8.88671875" style="82"/>
    <col min="12556" max="12557" width="10.88671875" style="82" bestFit="1" customWidth="1"/>
    <col min="12558" max="12558" width="11.6640625" style="82" bestFit="1" customWidth="1"/>
    <col min="12559" max="12559" width="10" style="82" bestFit="1" customWidth="1"/>
    <col min="12560" max="12560" width="8.88671875" style="82"/>
    <col min="12561" max="12561" width="14.6640625" style="82" bestFit="1" customWidth="1"/>
    <col min="12562" max="12562" width="7.6640625" style="82" bestFit="1" customWidth="1"/>
    <col min="12563" max="12563" width="15.5546875" style="82" customWidth="1"/>
    <col min="12564" max="12564" width="10" style="82" customWidth="1"/>
    <col min="12565" max="12565" width="10.88671875" style="82" customWidth="1"/>
    <col min="12566" max="12797" width="8.88671875" style="82"/>
    <col min="12798" max="12798" width="9.5546875" style="82" bestFit="1" customWidth="1"/>
    <col min="12799" max="12807" width="8.88671875" style="82"/>
    <col min="12808" max="12808" width="10.33203125" style="82" bestFit="1" customWidth="1"/>
    <col min="12809" max="12809" width="8.88671875" style="82"/>
    <col min="12810" max="12810" width="10" style="82" bestFit="1" customWidth="1"/>
    <col min="12811" max="12811" width="8.88671875" style="82"/>
    <col min="12812" max="12813" width="10.88671875" style="82" bestFit="1" customWidth="1"/>
    <col min="12814" max="12814" width="11.6640625" style="82" bestFit="1" customWidth="1"/>
    <col min="12815" max="12815" width="10" style="82" bestFit="1" customWidth="1"/>
    <col min="12816" max="12816" width="8.88671875" style="82"/>
    <col min="12817" max="12817" width="14.6640625" style="82" bestFit="1" customWidth="1"/>
    <col min="12818" max="12818" width="7.6640625" style="82" bestFit="1" customWidth="1"/>
    <col min="12819" max="12819" width="15.5546875" style="82" customWidth="1"/>
    <col min="12820" max="12820" width="10" style="82" customWidth="1"/>
    <col min="12821" max="12821" width="10.88671875" style="82" customWidth="1"/>
    <col min="12822" max="13053" width="8.88671875" style="82"/>
    <col min="13054" max="13054" width="9.5546875" style="82" bestFit="1" customWidth="1"/>
    <col min="13055" max="13063" width="8.88671875" style="82"/>
    <col min="13064" max="13064" width="10.33203125" style="82" bestFit="1" customWidth="1"/>
    <col min="13065" max="13065" width="8.88671875" style="82"/>
    <col min="13066" max="13066" width="10" style="82" bestFit="1" customWidth="1"/>
    <col min="13067" max="13067" width="8.88671875" style="82"/>
    <col min="13068" max="13069" width="10.88671875" style="82" bestFit="1" customWidth="1"/>
    <col min="13070" max="13070" width="11.6640625" style="82" bestFit="1" customWidth="1"/>
    <col min="13071" max="13071" width="10" style="82" bestFit="1" customWidth="1"/>
    <col min="13072" max="13072" width="8.88671875" style="82"/>
    <col min="13073" max="13073" width="14.6640625" style="82" bestFit="1" customWidth="1"/>
    <col min="13074" max="13074" width="7.6640625" style="82" bestFit="1" customWidth="1"/>
    <col min="13075" max="13075" width="15.5546875" style="82" customWidth="1"/>
    <col min="13076" max="13076" width="10" style="82" customWidth="1"/>
    <col min="13077" max="13077" width="10.88671875" style="82" customWidth="1"/>
    <col min="13078" max="13309" width="8.88671875" style="82"/>
    <col min="13310" max="13310" width="9.5546875" style="82" bestFit="1" customWidth="1"/>
    <col min="13311" max="13319" width="8.88671875" style="82"/>
    <col min="13320" max="13320" width="10.33203125" style="82" bestFit="1" customWidth="1"/>
    <col min="13321" max="13321" width="8.88671875" style="82"/>
    <col min="13322" max="13322" width="10" style="82" bestFit="1" customWidth="1"/>
    <col min="13323" max="13323" width="8.88671875" style="82"/>
    <col min="13324" max="13325" width="10.88671875" style="82" bestFit="1" customWidth="1"/>
    <col min="13326" max="13326" width="11.6640625" style="82" bestFit="1" customWidth="1"/>
    <col min="13327" max="13327" width="10" style="82" bestFit="1" customWidth="1"/>
    <col min="13328" max="13328" width="8.88671875" style="82"/>
    <col min="13329" max="13329" width="14.6640625" style="82" bestFit="1" customWidth="1"/>
    <col min="13330" max="13330" width="7.6640625" style="82" bestFit="1" customWidth="1"/>
    <col min="13331" max="13331" width="15.5546875" style="82" customWidth="1"/>
    <col min="13332" max="13332" width="10" style="82" customWidth="1"/>
    <col min="13333" max="13333" width="10.88671875" style="82" customWidth="1"/>
    <col min="13334" max="13565" width="8.88671875" style="82"/>
    <col min="13566" max="13566" width="9.5546875" style="82" bestFit="1" customWidth="1"/>
    <col min="13567" max="13575" width="8.88671875" style="82"/>
    <col min="13576" max="13576" width="10.33203125" style="82" bestFit="1" customWidth="1"/>
    <col min="13577" max="13577" width="8.88671875" style="82"/>
    <col min="13578" max="13578" width="10" style="82" bestFit="1" customWidth="1"/>
    <col min="13579" max="13579" width="8.88671875" style="82"/>
    <col min="13580" max="13581" width="10.88671875" style="82" bestFit="1" customWidth="1"/>
    <col min="13582" max="13582" width="11.6640625" style="82" bestFit="1" customWidth="1"/>
    <col min="13583" max="13583" width="10" style="82" bestFit="1" customWidth="1"/>
    <col min="13584" max="13584" width="8.88671875" style="82"/>
    <col min="13585" max="13585" width="14.6640625" style="82" bestFit="1" customWidth="1"/>
    <col min="13586" max="13586" width="7.6640625" style="82" bestFit="1" customWidth="1"/>
    <col min="13587" max="13587" width="15.5546875" style="82" customWidth="1"/>
    <col min="13588" max="13588" width="10" style="82" customWidth="1"/>
    <col min="13589" max="13589" width="10.88671875" style="82" customWidth="1"/>
    <col min="13590" max="13821" width="8.88671875" style="82"/>
    <col min="13822" max="13822" width="9.5546875" style="82" bestFit="1" customWidth="1"/>
    <col min="13823" max="13831" width="8.88671875" style="82"/>
    <col min="13832" max="13832" width="10.33203125" style="82" bestFit="1" customWidth="1"/>
    <col min="13833" max="13833" width="8.88671875" style="82"/>
    <col min="13834" max="13834" width="10" style="82" bestFit="1" customWidth="1"/>
    <col min="13835" max="13835" width="8.88671875" style="82"/>
    <col min="13836" max="13837" width="10.88671875" style="82" bestFit="1" customWidth="1"/>
    <col min="13838" max="13838" width="11.6640625" style="82" bestFit="1" customWidth="1"/>
    <col min="13839" max="13839" width="10" style="82" bestFit="1" customWidth="1"/>
    <col min="13840" max="13840" width="8.88671875" style="82"/>
    <col min="13841" max="13841" width="14.6640625" style="82" bestFit="1" customWidth="1"/>
    <col min="13842" max="13842" width="7.6640625" style="82" bestFit="1" customWidth="1"/>
    <col min="13843" max="13843" width="15.5546875" style="82" customWidth="1"/>
    <col min="13844" max="13844" width="10" style="82" customWidth="1"/>
    <col min="13845" max="13845" width="10.88671875" style="82" customWidth="1"/>
    <col min="13846" max="14077" width="8.88671875" style="82"/>
    <col min="14078" max="14078" width="9.5546875" style="82" bestFit="1" customWidth="1"/>
    <col min="14079" max="14087" width="8.88671875" style="82"/>
    <col min="14088" max="14088" width="10.33203125" style="82" bestFit="1" customWidth="1"/>
    <col min="14089" max="14089" width="8.88671875" style="82"/>
    <col min="14090" max="14090" width="10" style="82" bestFit="1" customWidth="1"/>
    <col min="14091" max="14091" width="8.88671875" style="82"/>
    <col min="14092" max="14093" width="10.88671875" style="82" bestFit="1" customWidth="1"/>
    <col min="14094" max="14094" width="11.6640625" style="82" bestFit="1" customWidth="1"/>
    <col min="14095" max="14095" width="10" style="82" bestFit="1" customWidth="1"/>
    <col min="14096" max="14096" width="8.88671875" style="82"/>
    <col min="14097" max="14097" width="14.6640625" style="82" bestFit="1" customWidth="1"/>
    <col min="14098" max="14098" width="7.6640625" style="82" bestFit="1" customWidth="1"/>
    <col min="14099" max="14099" width="15.5546875" style="82" customWidth="1"/>
    <col min="14100" max="14100" width="10" style="82" customWidth="1"/>
    <col min="14101" max="14101" width="10.88671875" style="82" customWidth="1"/>
    <col min="14102" max="14333" width="8.88671875" style="82"/>
    <col min="14334" max="14334" width="9.5546875" style="82" bestFit="1" customWidth="1"/>
    <col min="14335" max="14343" width="8.88671875" style="82"/>
    <col min="14344" max="14344" width="10.33203125" style="82" bestFit="1" customWidth="1"/>
    <col min="14345" max="14345" width="8.88671875" style="82"/>
    <col min="14346" max="14346" width="10" style="82" bestFit="1" customWidth="1"/>
    <col min="14347" max="14347" width="8.88671875" style="82"/>
    <col min="14348" max="14349" width="10.88671875" style="82" bestFit="1" customWidth="1"/>
    <col min="14350" max="14350" width="11.6640625" style="82" bestFit="1" customWidth="1"/>
    <col min="14351" max="14351" width="10" style="82" bestFit="1" customWidth="1"/>
    <col min="14352" max="14352" width="8.88671875" style="82"/>
    <col min="14353" max="14353" width="14.6640625" style="82" bestFit="1" customWidth="1"/>
    <col min="14354" max="14354" width="7.6640625" style="82" bestFit="1" customWidth="1"/>
    <col min="14355" max="14355" width="15.5546875" style="82" customWidth="1"/>
    <col min="14356" max="14356" width="10" style="82" customWidth="1"/>
    <col min="14357" max="14357" width="10.88671875" style="82" customWidth="1"/>
    <col min="14358" max="14589" width="8.88671875" style="82"/>
    <col min="14590" max="14590" width="9.5546875" style="82" bestFit="1" customWidth="1"/>
    <col min="14591" max="14599" width="8.88671875" style="82"/>
    <col min="14600" max="14600" width="10.33203125" style="82" bestFit="1" customWidth="1"/>
    <col min="14601" max="14601" width="8.88671875" style="82"/>
    <col min="14602" max="14602" width="10" style="82" bestFit="1" customWidth="1"/>
    <col min="14603" max="14603" width="8.88671875" style="82"/>
    <col min="14604" max="14605" width="10.88671875" style="82" bestFit="1" customWidth="1"/>
    <col min="14606" max="14606" width="11.6640625" style="82" bestFit="1" customWidth="1"/>
    <col min="14607" max="14607" width="10" style="82" bestFit="1" customWidth="1"/>
    <col min="14608" max="14608" width="8.88671875" style="82"/>
    <col min="14609" max="14609" width="14.6640625" style="82" bestFit="1" customWidth="1"/>
    <col min="14610" max="14610" width="7.6640625" style="82" bestFit="1" customWidth="1"/>
    <col min="14611" max="14611" width="15.5546875" style="82" customWidth="1"/>
    <col min="14612" max="14612" width="10" style="82" customWidth="1"/>
    <col min="14613" max="14613" width="10.88671875" style="82" customWidth="1"/>
    <col min="14614" max="14845" width="8.88671875" style="82"/>
    <col min="14846" max="14846" width="9.5546875" style="82" bestFit="1" customWidth="1"/>
    <col min="14847" max="14855" width="8.88671875" style="82"/>
    <col min="14856" max="14856" width="10.33203125" style="82" bestFit="1" customWidth="1"/>
    <col min="14857" max="14857" width="8.88671875" style="82"/>
    <col min="14858" max="14858" width="10" style="82" bestFit="1" customWidth="1"/>
    <col min="14859" max="14859" width="8.88671875" style="82"/>
    <col min="14860" max="14861" width="10.88671875" style="82" bestFit="1" customWidth="1"/>
    <col min="14862" max="14862" width="11.6640625" style="82" bestFit="1" customWidth="1"/>
    <col min="14863" max="14863" width="10" style="82" bestFit="1" customWidth="1"/>
    <col min="14864" max="14864" width="8.88671875" style="82"/>
    <col min="14865" max="14865" width="14.6640625" style="82" bestFit="1" customWidth="1"/>
    <col min="14866" max="14866" width="7.6640625" style="82" bestFit="1" customWidth="1"/>
    <col min="14867" max="14867" width="15.5546875" style="82" customWidth="1"/>
    <col min="14868" max="14868" width="10" style="82" customWidth="1"/>
    <col min="14869" max="14869" width="10.88671875" style="82" customWidth="1"/>
    <col min="14870" max="15101" width="8.88671875" style="82"/>
    <col min="15102" max="15102" width="9.5546875" style="82" bestFit="1" customWidth="1"/>
    <col min="15103" max="15111" width="8.88671875" style="82"/>
    <col min="15112" max="15112" width="10.33203125" style="82" bestFit="1" customWidth="1"/>
    <col min="15113" max="15113" width="8.88671875" style="82"/>
    <col min="15114" max="15114" width="10" style="82" bestFit="1" customWidth="1"/>
    <col min="15115" max="15115" width="8.88671875" style="82"/>
    <col min="15116" max="15117" width="10.88671875" style="82" bestFit="1" customWidth="1"/>
    <col min="15118" max="15118" width="11.6640625" style="82" bestFit="1" customWidth="1"/>
    <col min="15119" max="15119" width="10" style="82" bestFit="1" customWidth="1"/>
    <col min="15120" max="15120" width="8.88671875" style="82"/>
    <col min="15121" max="15121" width="14.6640625" style="82" bestFit="1" customWidth="1"/>
    <col min="15122" max="15122" width="7.6640625" style="82" bestFit="1" customWidth="1"/>
    <col min="15123" max="15123" width="15.5546875" style="82" customWidth="1"/>
    <col min="15124" max="15124" width="10" style="82" customWidth="1"/>
    <col min="15125" max="15125" width="10.88671875" style="82" customWidth="1"/>
    <col min="15126" max="15357" width="8.88671875" style="82"/>
    <col min="15358" max="15358" width="9.5546875" style="82" bestFit="1" customWidth="1"/>
    <col min="15359" max="15367" width="8.88671875" style="82"/>
    <col min="15368" max="15368" width="10.33203125" style="82" bestFit="1" customWidth="1"/>
    <col min="15369" max="15369" width="8.88671875" style="82"/>
    <col min="15370" max="15370" width="10" style="82" bestFit="1" customWidth="1"/>
    <col min="15371" max="15371" width="8.88671875" style="82"/>
    <col min="15372" max="15373" width="10.88671875" style="82" bestFit="1" customWidth="1"/>
    <col min="15374" max="15374" width="11.6640625" style="82" bestFit="1" customWidth="1"/>
    <col min="15375" max="15375" width="10" style="82" bestFit="1" customWidth="1"/>
    <col min="15376" max="15376" width="8.88671875" style="82"/>
    <col min="15377" max="15377" width="14.6640625" style="82" bestFit="1" customWidth="1"/>
    <col min="15378" max="15378" width="7.6640625" style="82" bestFit="1" customWidth="1"/>
    <col min="15379" max="15379" width="15.5546875" style="82" customWidth="1"/>
    <col min="15380" max="15380" width="10" style="82" customWidth="1"/>
    <col min="15381" max="15381" width="10.88671875" style="82" customWidth="1"/>
    <col min="15382" max="15613" width="8.88671875" style="82"/>
    <col min="15614" max="15614" width="9.5546875" style="82" bestFit="1" customWidth="1"/>
    <col min="15615" max="15623" width="8.88671875" style="82"/>
    <col min="15624" max="15624" width="10.33203125" style="82" bestFit="1" customWidth="1"/>
    <col min="15625" max="15625" width="8.88671875" style="82"/>
    <col min="15626" max="15626" width="10" style="82" bestFit="1" customWidth="1"/>
    <col min="15627" max="15627" width="8.88671875" style="82"/>
    <col min="15628" max="15629" width="10.88671875" style="82" bestFit="1" customWidth="1"/>
    <col min="15630" max="15630" width="11.6640625" style="82" bestFit="1" customWidth="1"/>
    <col min="15631" max="15631" width="10" style="82" bestFit="1" customWidth="1"/>
    <col min="15632" max="15632" width="8.88671875" style="82"/>
    <col min="15633" max="15633" width="14.6640625" style="82" bestFit="1" customWidth="1"/>
    <col min="15634" max="15634" width="7.6640625" style="82" bestFit="1" customWidth="1"/>
    <col min="15635" max="15635" width="15.5546875" style="82" customWidth="1"/>
    <col min="15636" max="15636" width="10" style="82" customWidth="1"/>
    <col min="15637" max="15637" width="10.88671875" style="82" customWidth="1"/>
    <col min="15638" max="15869" width="8.88671875" style="82"/>
    <col min="15870" max="15870" width="9.5546875" style="82" bestFit="1" customWidth="1"/>
    <col min="15871" max="15879" width="8.88671875" style="82"/>
    <col min="15880" max="15880" width="10.33203125" style="82" bestFit="1" customWidth="1"/>
    <col min="15881" max="15881" width="8.88671875" style="82"/>
    <col min="15882" max="15882" width="10" style="82" bestFit="1" customWidth="1"/>
    <col min="15883" max="15883" width="8.88671875" style="82"/>
    <col min="15884" max="15885" width="10.88671875" style="82" bestFit="1" customWidth="1"/>
    <col min="15886" max="15886" width="11.6640625" style="82" bestFit="1" customWidth="1"/>
    <col min="15887" max="15887" width="10" style="82" bestFit="1" customWidth="1"/>
    <col min="15888" max="15888" width="8.88671875" style="82"/>
    <col min="15889" max="15889" width="14.6640625" style="82" bestFit="1" customWidth="1"/>
    <col min="15890" max="15890" width="7.6640625" style="82" bestFit="1" customWidth="1"/>
    <col min="15891" max="15891" width="15.5546875" style="82" customWidth="1"/>
    <col min="15892" max="15892" width="10" style="82" customWidth="1"/>
    <col min="15893" max="15893" width="10.88671875" style="82" customWidth="1"/>
    <col min="15894" max="16125" width="8.88671875" style="82"/>
    <col min="16126" max="16126" width="9.5546875" style="82" bestFit="1" customWidth="1"/>
    <col min="16127" max="16135" width="8.88671875" style="82"/>
    <col min="16136" max="16136" width="10.33203125" style="82" bestFit="1" customWidth="1"/>
    <col min="16137" max="16137" width="8.88671875" style="82"/>
    <col min="16138" max="16138" width="10" style="82" bestFit="1" customWidth="1"/>
    <col min="16139" max="16139" width="8.88671875" style="82"/>
    <col min="16140" max="16141" width="10.88671875" style="82" bestFit="1" customWidth="1"/>
    <col min="16142" max="16142" width="11.6640625" style="82" bestFit="1" customWidth="1"/>
    <col min="16143" max="16143" width="10" style="82" bestFit="1" customWidth="1"/>
    <col min="16144" max="16144" width="8.88671875" style="82"/>
    <col min="16145" max="16145" width="14.6640625" style="82" bestFit="1" customWidth="1"/>
    <col min="16146" max="16146" width="7.6640625" style="82" bestFit="1" customWidth="1"/>
    <col min="16147" max="16147" width="15.5546875" style="82" customWidth="1"/>
    <col min="16148" max="16148" width="10" style="82" customWidth="1"/>
    <col min="16149" max="16149" width="10.88671875" style="82" customWidth="1"/>
    <col min="16150" max="16384" width="8.88671875" style="82"/>
  </cols>
  <sheetData>
    <row r="1" spans="1:36" s="109" customFormat="1" ht="12" x14ac:dyDescent="0.3">
      <c r="A1" s="168" t="s">
        <v>0</v>
      </c>
      <c r="B1" s="168"/>
      <c r="C1" s="104">
        <v>44743</v>
      </c>
      <c r="D1" s="105" t="s">
        <v>1</v>
      </c>
      <c r="E1" s="105"/>
      <c r="F1" s="105"/>
      <c r="G1" s="105"/>
      <c r="H1" s="105"/>
      <c r="I1" s="105"/>
      <c r="J1" s="105"/>
      <c r="K1" s="106"/>
      <c r="L1" s="106"/>
      <c r="M1" s="106"/>
      <c r="N1" s="106"/>
      <c r="O1" s="105"/>
      <c r="P1" s="169"/>
      <c r="Q1" s="169" t="e">
        <f>#REF!/#REF!</f>
        <v>#REF!</v>
      </c>
      <c r="R1" s="169" t="e">
        <f>#REF!/#REF!</f>
        <v>#REF!</v>
      </c>
      <c r="S1" s="169" t="e">
        <f>#REF!/#REF!</f>
        <v>#REF!</v>
      </c>
      <c r="T1" s="169"/>
      <c r="U1" s="106"/>
      <c r="V1" s="106"/>
      <c r="W1" s="106"/>
      <c r="X1" s="106"/>
      <c r="Y1" s="106"/>
      <c r="Z1" s="106"/>
      <c r="AA1" s="106"/>
      <c r="AE1" s="171" t="s">
        <v>51</v>
      </c>
      <c r="AF1" s="171"/>
      <c r="AH1" s="172" t="s">
        <v>82</v>
      </c>
    </row>
    <row r="2" spans="1:36" s="10" customFormat="1" ht="48" x14ac:dyDescent="0.3">
      <c r="A2" s="6" t="s">
        <v>2</v>
      </c>
      <c r="B2" s="6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83</v>
      </c>
      <c r="U2" s="8" t="s">
        <v>84</v>
      </c>
      <c r="V2" s="8" t="s">
        <v>23</v>
      </c>
      <c r="W2" s="8" t="s">
        <v>24</v>
      </c>
      <c r="X2" s="8" t="s">
        <v>52</v>
      </c>
      <c r="Y2" s="8" t="s">
        <v>53</v>
      </c>
      <c r="Z2" s="8"/>
      <c r="AA2" s="8"/>
      <c r="AE2" s="8" t="s">
        <v>83</v>
      </c>
      <c r="AF2" s="8" t="s">
        <v>23</v>
      </c>
      <c r="AH2" s="174"/>
    </row>
    <row r="3" spans="1:36" customFormat="1" ht="15.6" x14ac:dyDescent="0.3">
      <c r="A3" s="65">
        <v>3</v>
      </c>
      <c r="B3" s="12"/>
      <c r="C3" s="175">
        <v>452000023</v>
      </c>
      <c r="D3" s="176" t="s">
        <v>127</v>
      </c>
      <c r="E3" s="113"/>
      <c r="F3" s="71">
        <v>59</v>
      </c>
      <c r="G3" s="177" t="s">
        <v>35</v>
      </c>
      <c r="H3" s="177" t="s">
        <v>89</v>
      </c>
      <c r="I3" s="13"/>
      <c r="J3" s="13" t="s">
        <v>90</v>
      </c>
      <c r="K3" s="15">
        <v>3872.61</v>
      </c>
      <c r="L3" s="15">
        <v>3905.9</v>
      </c>
      <c r="M3" s="117">
        <f>+K3-L3</f>
        <v>-33.289999999999964</v>
      </c>
      <c r="N3" s="117">
        <f t="shared" ref="N3:N66" si="0">+M3*S3</f>
        <v>-172438.7567391645</v>
      </c>
      <c r="O3" s="15"/>
      <c r="P3" s="15">
        <v>16083583.029818185</v>
      </c>
      <c r="Q3" s="15">
        <v>2345298</v>
      </c>
      <c r="R3" s="16">
        <v>20059719.247090913</v>
      </c>
      <c r="S3" s="117">
        <f t="shared" ref="S3:S66" si="1">+R3/K3</f>
        <v>5179.8965677129672</v>
      </c>
      <c r="T3" s="181">
        <v>3829</v>
      </c>
      <c r="U3" s="179"/>
      <c r="V3" s="67">
        <v>3702.674692111395</v>
      </c>
      <c r="W3" s="15"/>
      <c r="X3" s="15"/>
      <c r="Y3" s="15"/>
      <c r="Z3" s="15"/>
      <c r="AB3" s="53"/>
      <c r="AH3" s="136"/>
      <c r="AJ3" s="53"/>
    </row>
    <row r="4" spans="1:36" customFormat="1" ht="15.6" x14ac:dyDescent="0.3">
      <c r="A4" s="65">
        <v>4</v>
      </c>
      <c r="B4" s="12"/>
      <c r="C4" s="175">
        <v>161000838</v>
      </c>
      <c r="D4" s="176" t="s">
        <v>128</v>
      </c>
      <c r="E4" s="113"/>
      <c r="F4" s="71">
        <v>55</v>
      </c>
      <c r="G4" s="177" t="s">
        <v>32</v>
      </c>
      <c r="H4" s="177" t="s">
        <v>101</v>
      </c>
      <c r="I4" s="13"/>
      <c r="J4" s="13" t="s">
        <v>92</v>
      </c>
      <c r="K4" s="15">
        <v>3738.9</v>
      </c>
      <c r="L4" s="15">
        <v>3738.9</v>
      </c>
      <c r="M4" s="117">
        <f t="shared" ref="M4:M67" si="2">+K4-L4</f>
        <v>0</v>
      </c>
      <c r="N4" s="117">
        <f t="shared" si="0"/>
        <v>0</v>
      </c>
      <c r="O4" s="15"/>
      <c r="P4" s="15">
        <v>8449586.8462499995</v>
      </c>
      <c r="Q4" s="15">
        <v>4263847</v>
      </c>
      <c r="R4" s="16">
        <v>14813499.198249999</v>
      </c>
      <c r="S4" s="117">
        <f t="shared" si="1"/>
        <v>3961.9939549733876</v>
      </c>
      <c r="T4" s="181">
        <v>3948</v>
      </c>
      <c r="U4" s="179"/>
      <c r="V4" s="67">
        <v>3777.7334636689475</v>
      </c>
      <c r="W4" s="15"/>
      <c r="X4" s="15"/>
      <c r="Y4" s="15"/>
      <c r="Z4" s="15"/>
      <c r="AB4" s="53"/>
      <c r="AH4" s="136"/>
      <c r="AJ4" s="53"/>
    </row>
    <row r="5" spans="1:36" customFormat="1" ht="15.6" x14ac:dyDescent="0.3">
      <c r="A5" s="65">
        <v>5</v>
      </c>
      <c r="B5" s="12"/>
      <c r="C5" s="175">
        <v>462000176</v>
      </c>
      <c r="D5" s="176" t="s">
        <v>128</v>
      </c>
      <c r="E5" s="113"/>
      <c r="F5" s="71">
        <v>59</v>
      </c>
      <c r="G5" s="177" t="s">
        <v>35</v>
      </c>
      <c r="H5" s="177" t="s">
        <v>89</v>
      </c>
      <c r="I5" s="13"/>
      <c r="J5" s="13" t="s">
        <v>90</v>
      </c>
      <c r="K5" s="15">
        <v>3983.32</v>
      </c>
      <c r="L5" s="15">
        <v>4072.57</v>
      </c>
      <c r="M5" s="117">
        <f t="shared" si="2"/>
        <v>-89.25</v>
      </c>
      <c r="N5" s="117">
        <f t="shared" si="0"/>
        <v>-461623.36745428439</v>
      </c>
      <c r="O5" s="15"/>
      <c r="P5" s="15">
        <v>16543379.776000002</v>
      </c>
      <c r="Q5" s="15">
        <v>2381889</v>
      </c>
      <c r="R5" s="16">
        <v>20602729.322666667</v>
      </c>
      <c r="S5" s="117">
        <f t="shared" si="1"/>
        <v>5172.2506157342787</v>
      </c>
      <c r="T5" s="181">
        <v>3829</v>
      </c>
      <c r="U5" s="179"/>
      <c r="V5" s="67">
        <v>3598.1170016295496</v>
      </c>
      <c r="W5" s="15"/>
      <c r="X5" s="15"/>
      <c r="Y5" s="15"/>
      <c r="Z5" s="15"/>
      <c r="AB5" s="53"/>
      <c r="AH5" s="136"/>
      <c r="AJ5" s="53"/>
    </row>
    <row r="6" spans="1:36" customFormat="1" ht="15.6" x14ac:dyDescent="0.3">
      <c r="A6" s="65">
        <v>7</v>
      </c>
      <c r="B6" s="12"/>
      <c r="C6" s="175">
        <v>161000906</v>
      </c>
      <c r="D6" s="176" t="s">
        <v>128</v>
      </c>
      <c r="E6" s="113"/>
      <c r="F6" s="71">
        <v>59</v>
      </c>
      <c r="G6" s="177" t="s">
        <v>32</v>
      </c>
      <c r="H6" s="177" t="s">
        <v>95</v>
      </c>
      <c r="I6" s="13"/>
      <c r="J6" s="13" t="s">
        <v>92</v>
      </c>
      <c r="K6" s="15">
        <v>4024.08</v>
      </c>
      <c r="L6" s="15">
        <v>4219.03</v>
      </c>
      <c r="M6" s="117">
        <f t="shared" si="2"/>
        <v>-194.94999999999982</v>
      </c>
      <c r="N6" s="117">
        <f t="shared" si="0"/>
        <v>-747854.47304032638</v>
      </c>
      <c r="O6" s="15"/>
      <c r="P6" s="15">
        <v>8877321.6839999985</v>
      </c>
      <c r="Q6" s="15">
        <v>3972430</v>
      </c>
      <c r="R6" s="16">
        <v>15436913.197599998</v>
      </c>
      <c r="S6" s="117">
        <f t="shared" si="1"/>
        <v>3836.1347680960612</v>
      </c>
      <c r="T6" s="181">
        <v>3840</v>
      </c>
      <c r="U6" s="179"/>
      <c r="V6" s="67">
        <v>3680.0825658251156</v>
      </c>
      <c r="W6" s="15"/>
      <c r="X6" s="15"/>
      <c r="Y6" s="15"/>
      <c r="Z6" s="15"/>
      <c r="AB6" s="53"/>
      <c r="AH6" s="136"/>
      <c r="AJ6" s="53"/>
    </row>
    <row r="7" spans="1:36" customFormat="1" ht="15.6" x14ac:dyDescent="0.3">
      <c r="A7" s="65">
        <v>8</v>
      </c>
      <c r="B7" s="12"/>
      <c r="C7" s="175">
        <v>262000540</v>
      </c>
      <c r="D7" s="176" t="s">
        <v>128</v>
      </c>
      <c r="E7" s="113"/>
      <c r="F7" s="71">
        <v>59</v>
      </c>
      <c r="G7" s="177" t="s">
        <v>35</v>
      </c>
      <c r="H7" s="177" t="s">
        <v>93</v>
      </c>
      <c r="I7" s="13"/>
      <c r="J7" s="13" t="s">
        <v>92</v>
      </c>
      <c r="K7" s="15">
        <v>3898.51</v>
      </c>
      <c r="L7" s="15">
        <v>3898.51</v>
      </c>
      <c r="M7" s="117">
        <f t="shared" si="2"/>
        <v>0</v>
      </c>
      <c r="N7" s="117">
        <f t="shared" si="0"/>
        <v>0</v>
      </c>
      <c r="O7" s="15"/>
      <c r="P7" s="15">
        <v>15714939.674823532</v>
      </c>
      <c r="Q7" s="15">
        <v>2977488</v>
      </c>
      <c r="R7" s="16">
        <v>20363572.144388236</v>
      </c>
      <c r="S7" s="117">
        <f t="shared" si="1"/>
        <v>5223.424370948961</v>
      </c>
      <c r="T7" s="181">
        <v>4015</v>
      </c>
      <c r="U7" s="179"/>
      <c r="V7" s="67">
        <v>3575.950502539717</v>
      </c>
      <c r="W7" s="15"/>
      <c r="X7" s="15"/>
      <c r="Y7" s="15"/>
      <c r="Z7" s="15"/>
      <c r="AB7" s="53"/>
      <c r="AH7" s="136"/>
      <c r="AJ7" s="53"/>
    </row>
    <row r="8" spans="1:36" customFormat="1" ht="15.6" x14ac:dyDescent="0.3">
      <c r="A8" s="65">
        <v>9</v>
      </c>
      <c r="B8" s="12"/>
      <c r="C8" s="175">
        <v>452000024</v>
      </c>
      <c r="D8" s="176" t="s">
        <v>129</v>
      </c>
      <c r="E8" s="113"/>
      <c r="F8" s="71">
        <v>55</v>
      </c>
      <c r="G8" s="177" t="s">
        <v>35</v>
      </c>
      <c r="H8" s="177" t="s">
        <v>89</v>
      </c>
      <c r="I8" s="13"/>
      <c r="J8" s="13" t="s">
        <v>90</v>
      </c>
      <c r="K8" s="15">
        <v>3802.8</v>
      </c>
      <c r="L8" s="15">
        <v>3920.51</v>
      </c>
      <c r="M8" s="117">
        <f t="shared" si="2"/>
        <v>-117.71000000000004</v>
      </c>
      <c r="N8" s="117">
        <f t="shared" si="0"/>
        <v>-609122.20969081181</v>
      </c>
      <c r="O8" s="15"/>
      <c r="P8" s="15">
        <v>15793650.67636364</v>
      </c>
      <c r="Q8" s="15">
        <v>2283526</v>
      </c>
      <c r="R8" s="16">
        <v>19678616.421818186</v>
      </c>
      <c r="S8" s="117">
        <f t="shared" si="1"/>
        <v>5174.7702802719532</v>
      </c>
      <c r="T8" s="181">
        <v>3829</v>
      </c>
      <c r="U8" s="179"/>
      <c r="V8" s="67">
        <v>3622.1750415973379</v>
      </c>
      <c r="W8" s="15"/>
      <c r="X8" s="15"/>
      <c r="Y8" s="15"/>
      <c r="Z8" s="15"/>
      <c r="AB8" s="53"/>
      <c r="AH8" s="136"/>
      <c r="AJ8" s="53"/>
    </row>
    <row r="9" spans="1:36" customFormat="1" ht="15.6" x14ac:dyDescent="0.3">
      <c r="A9" s="65">
        <v>11</v>
      </c>
      <c r="B9" s="12"/>
      <c r="C9" s="175">
        <v>161000178</v>
      </c>
      <c r="D9" s="176" t="s">
        <v>128</v>
      </c>
      <c r="E9" s="113"/>
      <c r="F9" s="71">
        <v>57</v>
      </c>
      <c r="G9" s="177" t="s">
        <v>33</v>
      </c>
      <c r="H9" s="177" t="s">
        <v>109</v>
      </c>
      <c r="I9" s="13"/>
      <c r="J9" s="13" t="s">
        <v>106</v>
      </c>
      <c r="K9" s="15">
        <v>3965.15</v>
      </c>
      <c r="L9" s="15">
        <v>4027</v>
      </c>
      <c r="M9" s="117">
        <f t="shared" si="2"/>
        <v>-61.849999999999909</v>
      </c>
      <c r="N9" s="117">
        <f t="shared" si="0"/>
        <v>-276194.97715197742</v>
      </c>
      <c r="O9" s="15"/>
      <c r="P9" s="15">
        <v>9006968.4671532847</v>
      </c>
      <c r="Q9" s="15">
        <v>5858386</v>
      </c>
      <c r="R9" s="16">
        <v>17706621.077674452</v>
      </c>
      <c r="S9" s="117">
        <f t="shared" si="1"/>
        <v>4465.5614737587357</v>
      </c>
      <c r="T9" s="181">
        <v>3280</v>
      </c>
      <c r="U9" s="179"/>
      <c r="V9" s="67">
        <v>3562.3758926639252</v>
      </c>
      <c r="W9" s="15"/>
      <c r="X9" s="15"/>
      <c r="Y9" s="15"/>
      <c r="Z9" s="15"/>
      <c r="AB9" s="53"/>
      <c r="AH9" s="136"/>
      <c r="AJ9" s="53"/>
    </row>
    <row r="10" spans="1:36" customFormat="1" ht="15.6" x14ac:dyDescent="0.3">
      <c r="A10" s="65">
        <v>12</v>
      </c>
      <c r="B10" s="12"/>
      <c r="C10" s="175">
        <v>452000025</v>
      </c>
      <c r="D10" s="176" t="s">
        <v>130</v>
      </c>
      <c r="E10" s="113"/>
      <c r="F10" s="71">
        <v>59</v>
      </c>
      <c r="G10" s="177" t="s">
        <v>35</v>
      </c>
      <c r="H10" s="177" t="s">
        <v>89</v>
      </c>
      <c r="I10" s="13"/>
      <c r="J10" s="13" t="s">
        <v>90</v>
      </c>
      <c r="K10" s="15">
        <v>3939.86</v>
      </c>
      <c r="L10" s="15">
        <v>4024.98</v>
      </c>
      <c r="M10" s="117">
        <f t="shared" si="2"/>
        <v>-85.119999999999891</v>
      </c>
      <c r="N10" s="117">
        <f t="shared" si="0"/>
        <v>-440731.76059967984</v>
      </c>
      <c r="O10" s="15"/>
      <c r="P10" s="15">
        <v>16362883.284363639</v>
      </c>
      <c r="Q10" s="15">
        <v>2377646</v>
      </c>
      <c r="R10" s="16">
        <v>20399687.903151516</v>
      </c>
      <c r="S10" s="117">
        <f t="shared" si="1"/>
        <v>5177.7697438872228</v>
      </c>
      <c r="T10" s="181">
        <v>3829</v>
      </c>
      <c r="U10" s="179"/>
      <c r="V10" s="67">
        <v>3567.7109681639772</v>
      </c>
      <c r="W10" s="15"/>
      <c r="X10" s="15"/>
      <c r="Y10" s="15"/>
      <c r="Z10" s="15"/>
      <c r="AB10" s="53"/>
      <c r="AH10" s="136"/>
      <c r="AJ10" s="53"/>
    </row>
    <row r="11" spans="1:36" customFormat="1" ht="15.6" x14ac:dyDescent="0.3">
      <c r="A11" s="65">
        <v>14</v>
      </c>
      <c r="B11" s="12"/>
      <c r="C11" s="175">
        <v>161000179</v>
      </c>
      <c r="D11" s="176" t="s">
        <v>129</v>
      </c>
      <c r="E11" s="113"/>
      <c r="F11" s="71">
        <v>56</v>
      </c>
      <c r="G11" s="177" t="s">
        <v>33</v>
      </c>
      <c r="H11" s="177" t="s">
        <v>109</v>
      </c>
      <c r="I11" s="13"/>
      <c r="J11" s="13" t="s">
        <v>106</v>
      </c>
      <c r="K11" s="15">
        <v>3857.44</v>
      </c>
      <c r="L11" s="15">
        <v>3857.44</v>
      </c>
      <c r="M11" s="117">
        <f t="shared" si="2"/>
        <v>0</v>
      </c>
      <c r="N11" s="117">
        <f t="shared" si="0"/>
        <v>0</v>
      </c>
      <c r="O11" s="15"/>
      <c r="P11" s="15">
        <v>8762301.6642335746</v>
      </c>
      <c r="Q11" s="15">
        <v>5738252</v>
      </c>
      <c r="R11" s="16">
        <v>17264639.631747738</v>
      </c>
      <c r="S11" s="117">
        <f t="shared" si="1"/>
        <v>4475.6728897267976</v>
      </c>
      <c r="T11" s="181">
        <v>3280</v>
      </c>
      <c r="U11" s="179"/>
      <c r="V11" s="67">
        <v>3597.5159325720501</v>
      </c>
      <c r="W11" s="15"/>
      <c r="X11" s="15"/>
      <c r="Y11" s="15"/>
      <c r="Z11" s="15"/>
      <c r="AB11" s="53"/>
      <c r="AH11" s="136"/>
      <c r="AJ11" s="53"/>
    </row>
    <row r="12" spans="1:36" customFormat="1" ht="15.6" x14ac:dyDescent="0.3">
      <c r="A12" s="65">
        <v>15</v>
      </c>
      <c r="B12" s="12"/>
      <c r="C12" s="175">
        <v>161000907</v>
      </c>
      <c r="D12" s="176" t="s">
        <v>130</v>
      </c>
      <c r="E12" s="113"/>
      <c r="F12" s="71">
        <v>59</v>
      </c>
      <c r="G12" s="177" t="s">
        <v>32</v>
      </c>
      <c r="H12" s="177" t="s">
        <v>95</v>
      </c>
      <c r="I12" s="13"/>
      <c r="J12" s="13" t="s">
        <v>92</v>
      </c>
      <c r="K12" s="15">
        <v>4019.68</v>
      </c>
      <c r="L12" s="15">
        <v>4034.29</v>
      </c>
      <c r="M12" s="117">
        <f t="shared" si="2"/>
        <v>-14.610000000000127</v>
      </c>
      <c r="N12" s="117">
        <f t="shared" si="0"/>
        <v>-55968.419013318955</v>
      </c>
      <c r="O12" s="15"/>
      <c r="P12" s="15">
        <v>8867615.0639999993</v>
      </c>
      <c r="Q12" s="15">
        <v>3946761</v>
      </c>
      <c r="R12" s="16">
        <v>15398708.729599997</v>
      </c>
      <c r="S12" s="117">
        <f t="shared" si="1"/>
        <v>3830.8295012538306</v>
      </c>
      <c r="T12" s="181">
        <v>3840</v>
      </c>
      <c r="U12" s="179"/>
      <c r="V12" s="67">
        <v>3586.32981878089</v>
      </c>
      <c r="W12" s="15"/>
      <c r="X12" s="15"/>
      <c r="Y12" s="15"/>
      <c r="Z12" s="15"/>
      <c r="AB12" s="53"/>
      <c r="AH12" s="136"/>
      <c r="AJ12" s="53"/>
    </row>
    <row r="13" spans="1:36" customFormat="1" ht="15.6" x14ac:dyDescent="0.3">
      <c r="A13" s="65">
        <v>16</v>
      </c>
      <c r="B13" s="12"/>
      <c r="C13" s="175">
        <v>462000533</v>
      </c>
      <c r="D13" s="176" t="s">
        <v>131</v>
      </c>
      <c r="E13" s="113"/>
      <c r="F13" s="71">
        <v>58</v>
      </c>
      <c r="G13" s="177" t="s">
        <v>35</v>
      </c>
      <c r="H13" s="177" t="s">
        <v>96</v>
      </c>
      <c r="I13" s="13"/>
      <c r="J13" s="13" t="s">
        <v>87</v>
      </c>
      <c r="K13" s="15">
        <v>3956.76</v>
      </c>
      <c r="L13" s="15">
        <v>3956.76</v>
      </c>
      <c r="M13" s="117">
        <f t="shared" si="2"/>
        <v>0</v>
      </c>
      <c r="N13" s="117">
        <f t="shared" si="0"/>
        <v>0</v>
      </c>
      <c r="O13" s="15"/>
      <c r="P13" s="15">
        <v>15542461.028000003</v>
      </c>
      <c r="Q13" s="15">
        <v>2360232</v>
      </c>
      <c r="R13" s="16">
        <v>19459194.484000005</v>
      </c>
      <c r="S13" s="117">
        <f t="shared" si="1"/>
        <v>4917.9617879274974</v>
      </c>
      <c r="T13" s="181">
        <v>3820</v>
      </c>
      <c r="U13" s="179"/>
      <c r="V13" s="67">
        <v>3638.9674751313287</v>
      </c>
      <c r="W13" s="15"/>
      <c r="X13" s="15"/>
      <c r="Y13" s="15"/>
      <c r="Z13" s="15"/>
      <c r="AB13" s="53"/>
      <c r="AH13" s="136"/>
      <c r="AJ13" s="53"/>
    </row>
    <row r="14" spans="1:36" customFormat="1" ht="15.6" x14ac:dyDescent="0.3">
      <c r="A14" s="65">
        <v>17</v>
      </c>
      <c r="B14" s="12"/>
      <c r="C14" s="175">
        <v>461000073</v>
      </c>
      <c r="D14" s="176" t="s">
        <v>131</v>
      </c>
      <c r="E14" s="113"/>
      <c r="F14" s="71">
        <v>59</v>
      </c>
      <c r="G14" s="177" t="s">
        <v>32</v>
      </c>
      <c r="H14" s="177" t="s">
        <v>132</v>
      </c>
      <c r="I14" s="13"/>
      <c r="J14" s="13" t="s">
        <v>92</v>
      </c>
      <c r="K14" s="15">
        <v>4119.6000000000004</v>
      </c>
      <c r="L14" s="15">
        <v>4120.45</v>
      </c>
      <c r="M14" s="117">
        <f t="shared" si="2"/>
        <v>-0.8499999999994543</v>
      </c>
      <c r="N14" s="117">
        <f t="shared" si="0"/>
        <v>-3228.3797804499127</v>
      </c>
      <c r="O14" s="15"/>
      <c r="P14" s="15">
        <v>9309935.5350000001</v>
      </c>
      <c r="Q14" s="15">
        <v>4022795</v>
      </c>
      <c r="R14" s="16">
        <v>15646627.463</v>
      </c>
      <c r="S14" s="117">
        <f t="shared" si="1"/>
        <v>3798.0938593552769</v>
      </c>
      <c r="T14" s="181">
        <v>4104</v>
      </c>
      <c r="U14" s="179"/>
      <c r="V14" s="67">
        <v>3833.521266073195</v>
      </c>
      <c r="W14" s="15"/>
      <c r="X14" s="15"/>
      <c r="Y14" s="15"/>
      <c r="Z14" s="15"/>
      <c r="AB14" s="53"/>
      <c r="AH14" s="136"/>
      <c r="AJ14" s="53"/>
    </row>
    <row r="15" spans="1:36" customFormat="1" ht="15.6" x14ac:dyDescent="0.3">
      <c r="A15" s="65">
        <v>18</v>
      </c>
      <c r="B15" s="12"/>
      <c r="C15" s="175">
        <v>161000121</v>
      </c>
      <c r="D15" s="176" t="s">
        <v>129</v>
      </c>
      <c r="E15" s="113"/>
      <c r="F15" s="71">
        <v>59</v>
      </c>
      <c r="G15" s="177" t="s">
        <v>33</v>
      </c>
      <c r="H15" s="177" t="s">
        <v>105</v>
      </c>
      <c r="I15" s="13"/>
      <c r="J15" s="13" t="s">
        <v>106</v>
      </c>
      <c r="K15" s="15">
        <v>4097.7299999999996</v>
      </c>
      <c r="L15" s="15">
        <v>4097.7299999999996</v>
      </c>
      <c r="M15" s="117">
        <f t="shared" si="2"/>
        <v>0</v>
      </c>
      <c r="N15" s="117">
        <f t="shared" si="0"/>
        <v>0</v>
      </c>
      <c r="O15" s="15"/>
      <c r="P15" s="15">
        <v>10139638.467153283</v>
      </c>
      <c r="Q15" s="15">
        <v>5304077</v>
      </c>
      <c r="R15" s="16">
        <v>18379983.559894014</v>
      </c>
      <c r="S15" s="117">
        <f t="shared" si="1"/>
        <v>4485.4062029206452</v>
      </c>
      <c r="T15" s="181">
        <v>3336</v>
      </c>
      <c r="U15" s="179"/>
      <c r="V15" s="67">
        <v>3565.7789353315579</v>
      </c>
      <c r="W15" s="15"/>
      <c r="X15" s="15"/>
      <c r="Y15" s="15"/>
      <c r="Z15" s="15"/>
      <c r="AB15" s="53"/>
      <c r="AH15" s="136"/>
      <c r="AJ15" s="53"/>
    </row>
    <row r="16" spans="1:36" customFormat="1" ht="15.6" x14ac:dyDescent="0.3">
      <c r="A16" s="65">
        <v>20</v>
      </c>
      <c r="B16" s="12"/>
      <c r="C16" s="175">
        <v>161000908</v>
      </c>
      <c r="D16" s="176" t="s">
        <v>131</v>
      </c>
      <c r="E16" s="113"/>
      <c r="F16" s="71">
        <v>57</v>
      </c>
      <c r="G16" s="177" t="s">
        <v>32</v>
      </c>
      <c r="H16" s="177" t="s">
        <v>95</v>
      </c>
      <c r="I16" s="13"/>
      <c r="J16" s="13" t="s">
        <v>92</v>
      </c>
      <c r="K16" s="15">
        <v>3890.04</v>
      </c>
      <c r="L16" s="15">
        <v>3904.3</v>
      </c>
      <c r="M16" s="117">
        <f t="shared" si="2"/>
        <v>-14.260000000000218</v>
      </c>
      <c r="N16" s="117">
        <f t="shared" si="0"/>
        <v>-54694.332050696452</v>
      </c>
      <c r="O16" s="15"/>
      <c r="P16" s="15">
        <v>8581622.7419999987</v>
      </c>
      <c r="Q16" s="15">
        <v>3837669</v>
      </c>
      <c r="R16" s="16">
        <v>14920276.258799998</v>
      </c>
      <c r="S16" s="117">
        <f t="shared" si="1"/>
        <v>3835.5071564302675</v>
      </c>
      <c r="T16" s="181">
        <v>3840</v>
      </c>
      <c r="U16" s="179"/>
      <c r="V16" s="67">
        <v>3817.057291666667</v>
      </c>
      <c r="W16" s="15"/>
      <c r="X16" s="15"/>
      <c r="Y16" s="15"/>
      <c r="Z16" s="15"/>
      <c r="AB16" s="53"/>
      <c r="AH16" s="136"/>
      <c r="AJ16" s="53"/>
    </row>
    <row r="17" spans="1:36" customFormat="1" ht="15.6" x14ac:dyDescent="0.3">
      <c r="A17" s="65">
        <v>21</v>
      </c>
      <c r="B17" s="12"/>
      <c r="C17" s="175">
        <v>161000122</v>
      </c>
      <c r="D17" s="176" t="s">
        <v>131</v>
      </c>
      <c r="E17" s="113"/>
      <c r="F17" s="71">
        <v>60</v>
      </c>
      <c r="G17" s="177" t="s">
        <v>33</v>
      </c>
      <c r="H17" s="177" t="s">
        <v>105</v>
      </c>
      <c r="I17" s="13"/>
      <c r="J17" s="13" t="s">
        <v>106</v>
      </c>
      <c r="K17" s="15">
        <v>4263</v>
      </c>
      <c r="L17" s="15">
        <v>4310.93</v>
      </c>
      <c r="M17" s="117">
        <f t="shared" si="2"/>
        <v>-47.930000000000291</v>
      </c>
      <c r="N17" s="117">
        <f t="shared" si="0"/>
        <v>-216158.18537479965</v>
      </c>
      <c r="O17" s="15"/>
      <c r="P17" s="15">
        <v>10548591.240875913</v>
      </c>
      <c r="Q17" s="15">
        <v>5622301</v>
      </c>
      <c r="R17" s="16">
        <v>19225586.151737228</v>
      </c>
      <c r="S17" s="117">
        <f t="shared" si="1"/>
        <v>4509.8724259294459</v>
      </c>
      <c r="T17" s="181">
        <v>3336</v>
      </c>
      <c r="U17" s="179"/>
      <c r="V17" s="67">
        <v>3675.4771875563065</v>
      </c>
      <c r="W17" s="15"/>
      <c r="X17" s="15"/>
      <c r="Y17" s="15"/>
      <c r="Z17" s="15"/>
      <c r="AB17" s="53"/>
      <c r="AH17" s="136"/>
      <c r="AJ17" s="53"/>
    </row>
    <row r="18" spans="1:36" customFormat="1" ht="15.6" x14ac:dyDescent="0.3">
      <c r="A18" s="65">
        <v>22</v>
      </c>
      <c r="B18" s="12"/>
      <c r="C18" s="175">
        <v>262000542</v>
      </c>
      <c r="D18" s="176" t="s">
        <v>133</v>
      </c>
      <c r="E18" s="113"/>
      <c r="F18" s="71">
        <v>59</v>
      </c>
      <c r="G18" s="177" t="s">
        <v>35</v>
      </c>
      <c r="H18" s="177" t="s">
        <v>93</v>
      </c>
      <c r="I18" s="13"/>
      <c r="J18" s="13" t="s">
        <v>92</v>
      </c>
      <c r="K18" s="15">
        <v>3997.82</v>
      </c>
      <c r="L18" s="15">
        <v>3999.94</v>
      </c>
      <c r="M18" s="117">
        <f t="shared" si="2"/>
        <v>-2.1199999999998909</v>
      </c>
      <c r="N18" s="117">
        <f t="shared" si="0"/>
        <v>-11049.246731404286</v>
      </c>
      <c r="O18" s="15"/>
      <c r="P18" s="15">
        <v>16115259.453176474</v>
      </c>
      <c r="Q18" s="15">
        <v>3007299</v>
      </c>
      <c r="R18" s="16">
        <v>20836273.381011773</v>
      </c>
      <c r="S18" s="117">
        <f t="shared" si="1"/>
        <v>5211.908835568328</v>
      </c>
      <c r="T18" s="181">
        <v>4015</v>
      </c>
      <c r="U18" s="179"/>
      <c r="V18" s="67">
        <v>3707.8406120853342</v>
      </c>
      <c r="W18" s="15"/>
      <c r="X18" s="15"/>
      <c r="Y18" s="15"/>
      <c r="Z18" s="15"/>
      <c r="AB18" s="53"/>
      <c r="AH18" s="136"/>
      <c r="AJ18" s="53"/>
    </row>
    <row r="19" spans="1:36" customFormat="1" ht="15.6" x14ac:dyDescent="0.3">
      <c r="A19" s="65">
        <v>23</v>
      </c>
      <c r="B19" s="12"/>
      <c r="C19" s="175">
        <v>462000177</v>
      </c>
      <c r="D19" s="176" t="s">
        <v>133</v>
      </c>
      <c r="E19" s="113"/>
      <c r="F19" s="71">
        <v>56</v>
      </c>
      <c r="G19" s="177" t="s">
        <v>35</v>
      </c>
      <c r="H19" s="177" t="s">
        <v>89</v>
      </c>
      <c r="I19" s="13"/>
      <c r="J19" s="13" t="s">
        <v>90</v>
      </c>
      <c r="K19" s="15">
        <v>3640.61</v>
      </c>
      <c r="L19" s="15">
        <v>3640.61</v>
      </c>
      <c r="M19" s="117">
        <f t="shared" si="2"/>
        <v>0</v>
      </c>
      <c r="N19" s="117">
        <f t="shared" si="0"/>
        <v>0</v>
      </c>
      <c r="O19" s="15"/>
      <c r="P19" s="15">
        <v>15120049.06618182</v>
      </c>
      <c r="Q19" s="15">
        <v>2273780</v>
      </c>
      <c r="R19" s="16">
        <v>18926967.162242427</v>
      </c>
      <c r="S19" s="117">
        <f t="shared" si="1"/>
        <v>5198.8450183464929</v>
      </c>
      <c r="T19" s="181">
        <v>3829</v>
      </c>
      <c r="U19" s="179"/>
      <c r="V19" s="67">
        <v>3647.2137685195503</v>
      </c>
      <c r="W19" s="15"/>
      <c r="X19" s="15"/>
      <c r="Y19" s="15"/>
      <c r="Z19" s="15"/>
      <c r="AB19" s="53"/>
      <c r="AH19" s="136"/>
      <c r="AJ19" s="53"/>
    </row>
    <row r="20" spans="1:36" customFormat="1" ht="15.6" x14ac:dyDescent="0.3">
      <c r="A20" s="65">
        <v>24</v>
      </c>
      <c r="B20" s="12"/>
      <c r="C20" s="175">
        <v>452000036</v>
      </c>
      <c r="D20" s="176" t="s">
        <v>133</v>
      </c>
      <c r="E20" s="113"/>
      <c r="F20" s="71">
        <v>59</v>
      </c>
      <c r="G20" s="177" t="s">
        <v>35</v>
      </c>
      <c r="H20" s="177" t="s">
        <v>96</v>
      </c>
      <c r="I20" s="13"/>
      <c r="J20" s="13" t="s">
        <v>87</v>
      </c>
      <c r="K20" s="15">
        <v>3825.12</v>
      </c>
      <c r="L20" s="15">
        <v>3930.22</v>
      </c>
      <c r="M20" s="117">
        <f t="shared" si="2"/>
        <v>-105.09999999999991</v>
      </c>
      <c r="N20" s="117">
        <f t="shared" si="0"/>
        <v>-518539.68783919589</v>
      </c>
      <c r="O20" s="15"/>
      <c r="P20" s="15">
        <v>15025368.869333332</v>
      </c>
      <c r="Q20" s="15">
        <v>2342193</v>
      </c>
      <c r="R20" s="16">
        <v>18872279.074666668</v>
      </c>
      <c r="S20" s="117">
        <f t="shared" si="1"/>
        <v>4933.774384768757</v>
      </c>
      <c r="T20" s="181">
        <v>3820</v>
      </c>
      <c r="U20" s="179"/>
      <c r="V20" s="67">
        <v>3663.9660204991078</v>
      </c>
      <c r="W20" s="15"/>
      <c r="X20" s="15"/>
      <c r="Y20" s="15"/>
      <c r="Z20" s="15"/>
      <c r="AB20" s="53"/>
      <c r="AH20" s="136"/>
      <c r="AJ20" s="53"/>
    </row>
    <row r="21" spans="1:36" customFormat="1" ht="15.6" x14ac:dyDescent="0.3">
      <c r="A21" s="65">
        <v>26</v>
      </c>
      <c r="B21" s="12"/>
      <c r="C21" s="175">
        <v>161000842</v>
      </c>
      <c r="D21" s="176" t="s">
        <v>133</v>
      </c>
      <c r="E21" s="113"/>
      <c r="F21" s="71">
        <v>59</v>
      </c>
      <c r="G21" s="177" t="s">
        <v>32</v>
      </c>
      <c r="H21" s="177" t="s">
        <v>101</v>
      </c>
      <c r="I21" s="13"/>
      <c r="J21" s="13" t="s">
        <v>92</v>
      </c>
      <c r="K21" s="15">
        <v>4107.3999999999996</v>
      </c>
      <c r="L21" s="15">
        <v>4139.93</v>
      </c>
      <c r="M21" s="117">
        <f t="shared" si="2"/>
        <v>-32.530000000000655</v>
      </c>
      <c r="N21" s="117">
        <f t="shared" si="0"/>
        <v>-128012.99493409348</v>
      </c>
      <c r="O21" s="15"/>
      <c r="P21" s="15">
        <v>9282364.6024999991</v>
      </c>
      <c r="Q21" s="15">
        <v>4574150</v>
      </c>
      <c r="R21" s="16">
        <v>16163559.034499999</v>
      </c>
      <c r="S21" s="117">
        <f t="shared" si="1"/>
        <v>3935.2288636363637</v>
      </c>
      <c r="T21" s="181">
        <v>3948</v>
      </c>
      <c r="U21" s="179"/>
      <c r="V21" s="67">
        <v>3788.1630873214863</v>
      </c>
      <c r="W21" s="15"/>
      <c r="X21" s="15"/>
      <c r="Y21" s="15"/>
      <c r="Z21" s="15"/>
      <c r="AB21" s="53"/>
      <c r="AH21" s="136"/>
      <c r="AJ21" s="53"/>
    </row>
    <row r="22" spans="1:36" customFormat="1" ht="15.6" x14ac:dyDescent="0.3">
      <c r="A22" s="65">
        <v>27</v>
      </c>
      <c r="B22" s="12"/>
      <c r="C22" s="175">
        <v>161000123</v>
      </c>
      <c r="D22" s="176" t="s">
        <v>133</v>
      </c>
      <c r="E22" s="113"/>
      <c r="F22" s="71">
        <v>57</v>
      </c>
      <c r="G22" s="177" t="s">
        <v>33</v>
      </c>
      <c r="H22" s="177" t="s">
        <v>105</v>
      </c>
      <c r="I22" s="13"/>
      <c r="J22" s="13" t="s">
        <v>106</v>
      </c>
      <c r="K22" s="15">
        <v>3998.3</v>
      </c>
      <c r="L22" s="15">
        <v>4016.06</v>
      </c>
      <c r="M22" s="117">
        <f t="shared" si="2"/>
        <v>-17.759999999999764</v>
      </c>
      <c r="N22" s="117">
        <f t="shared" si="0"/>
        <v>-79636.843926649904</v>
      </c>
      <c r="O22" s="15"/>
      <c r="P22" s="15">
        <v>9893603.6496350355</v>
      </c>
      <c r="Q22" s="15">
        <v>5169979</v>
      </c>
      <c r="R22" s="16">
        <v>17928603.213509489</v>
      </c>
      <c r="S22" s="117">
        <f t="shared" si="1"/>
        <v>4484.056527401518</v>
      </c>
      <c r="T22" s="181">
        <v>3336</v>
      </c>
      <c r="U22" s="179"/>
      <c r="V22" s="67">
        <v>3819.0341790572975</v>
      </c>
      <c r="W22" s="15"/>
      <c r="X22" s="15"/>
      <c r="Y22" s="15"/>
      <c r="Z22" s="15"/>
      <c r="AB22" s="53"/>
      <c r="AH22" s="136"/>
      <c r="AJ22" s="53"/>
    </row>
    <row r="23" spans="1:36" customFormat="1" ht="15.6" x14ac:dyDescent="0.3">
      <c r="A23" s="65">
        <v>28</v>
      </c>
      <c r="B23" s="12"/>
      <c r="C23" s="175">
        <v>462000178</v>
      </c>
      <c r="D23" s="176" t="s">
        <v>134</v>
      </c>
      <c r="E23" s="113"/>
      <c r="F23" s="71">
        <v>59</v>
      </c>
      <c r="G23" s="177" t="s">
        <v>35</v>
      </c>
      <c r="H23" s="177" t="s">
        <v>89</v>
      </c>
      <c r="I23" s="13"/>
      <c r="J23" s="13" t="s">
        <v>90</v>
      </c>
      <c r="K23" s="15">
        <v>3853.54</v>
      </c>
      <c r="L23" s="15">
        <v>3853.54</v>
      </c>
      <c r="M23" s="117">
        <f t="shared" si="2"/>
        <v>0</v>
      </c>
      <c r="N23" s="117">
        <f t="shared" si="0"/>
        <v>0</v>
      </c>
      <c r="O23" s="15"/>
      <c r="P23" s="15">
        <v>16004382.199272728</v>
      </c>
      <c r="Q23" s="15">
        <v>2378753</v>
      </c>
      <c r="R23" s="16">
        <v>20005942.635030307</v>
      </c>
      <c r="S23" s="117">
        <f t="shared" si="1"/>
        <v>5191.5751841242873</v>
      </c>
      <c r="T23" s="181">
        <v>3829</v>
      </c>
      <c r="U23" s="179"/>
      <c r="V23" s="67">
        <v>3811.969730692188</v>
      </c>
      <c r="W23" s="15"/>
      <c r="X23" s="15"/>
      <c r="Y23" s="15"/>
      <c r="Z23" s="15"/>
      <c r="AB23" s="53"/>
      <c r="AH23" s="136"/>
      <c r="AJ23" s="53"/>
    </row>
    <row r="24" spans="1:36" customFormat="1" ht="15.6" x14ac:dyDescent="0.3">
      <c r="A24" s="65">
        <v>29</v>
      </c>
      <c r="B24" s="12"/>
      <c r="C24" s="175">
        <v>462000534</v>
      </c>
      <c r="D24" s="176" t="s">
        <v>135</v>
      </c>
      <c r="E24" s="113"/>
      <c r="F24" s="71">
        <v>58</v>
      </c>
      <c r="G24" s="177" t="s">
        <v>35</v>
      </c>
      <c r="H24" s="177" t="s">
        <v>96</v>
      </c>
      <c r="I24" s="13"/>
      <c r="J24" s="13" t="s">
        <v>87</v>
      </c>
      <c r="K24" s="15">
        <v>3824.8</v>
      </c>
      <c r="L24" s="15">
        <v>3967.2</v>
      </c>
      <c r="M24" s="117">
        <f t="shared" si="2"/>
        <v>-142.39999999999964</v>
      </c>
      <c r="N24" s="117">
        <f t="shared" si="0"/>
        <v>-703017.43007366941</v>
      </c>
      <c r="O24" s="15"/>
      <c r="P24" s="15">
        <v>15024111.884444445</v>
      </c>
      <c r="Q24" s="15">
        <v>2354029</v>
      </c>
      <c r="R24" s="16">
        <v>18882732.208888888</v>
      </c>
      <c r="S24" s="117">
        <f t="shared" si="1"/>
        <v>4936.9201550117359</v>
      </c>
      <c r="T24" s="181">
        <v>3820</v>
      </c>
      <c r="U24" s="179"/>
      <c r="V24" s="67">
        <v>3803.5110220440883</v>
      </c>
      <c r="W24" s="15"/>
      <c r="X24" s="15"/>
      <c r="Y24" s="15"/>
      <c r="Z24" s="15"/>
      <c r="AB24" s="53"/>
      <c r="AH24" s="136"/>
      <c r="AJ24" s="53"/>
    </row>
    <row r="25" spans="1:36" customFormat="1" ht="15.6" x14ac:dyDescent="0.3">
      <c r="A25" s="65">
        <v>30</v>
      </c>
      <c r="B25" s="12"/>
      <c r="C25" s="175">
        <v>161000910</v>
      </c>
      <c r="D25" s="176" t="s">
        <v>134</v>
      </c>
      <c r="E25" s="113"/>
      <c r="F25" s="71">
        <v>59</v>
      </c>
      <c r="G25" s="177" t="s">
        <v>32</v>
      </c>
      <c r="H25" s="177" t="s">
        <v>95</v>
      </c>
      <c r="I25" s="13"/>
      <c r="J25" s="13" t="s">
        <v>92</v>
      </c>
      <c r="K25" s="15">
        <v>4066.46</v>
      </c>
      <c r="L25" s="15">
        <v>4066.46</v>
      </c>
      <c r="M25" s="117">
        <f t="shared" si="2"/>
        <v>0</v>
      </c>
      <c r="N25" s="117">
        <f t="shared" si="0"/>
        <v>0</v>
      </c>
      <c r="O25" s="15"/>
      <c r="P25" s="15">
        <v>8970814.0829999987</v>
      </c>
      <c r="Q25" s="15">
        <v>3990709</v>
      </c>
      <c r="R25" s="16">
        <v>15575931.546199998</v>
      </c>
      <c r="S25" s="117">
        <f t="shared" si="1"/>
        <v>3830.3417582368934</v>
      </c>
      <c r="T25" s="181">
        <v>3840</v>
      </c>
      <c r="U25" s="179"/>
      <c r="V25" s="67">
        <v>3831.7337047353763</v>
      </c>
      <c r="W25" s="15"/>
      <c r="X25" s="15"/>
      <c r="Y25" s="15"/>
      <c r="Z25" s="15"/>
      <c r="AB25" s="53"/>
      <c r="AH25" s="136"/>
      <c r="AJ25" s="53"/>
    </row>
    <row r="26" spans="1:36" customFormat="1" ht="15.6" x14ac:dyDescent="0.3">
      <c r="A26" s="65">
        <v>31</v>
      </c>
      <c r="B26" s="12"/>
      <c r="C26" s="175">
        <v>161000124</v>
      </c>
      <c r="D26" s="176" t="s">
        <v>134</v>
      </c>
      <c r="E26" s="113"/>
      <c r="F26" s="71">
        <v>58</v>
      </c>
      <c r="G26" s="177" t="s">
        <v>33</v>
      </c>
      <c r="H26" s="177" t="s">
        <v>105</v>
      </c>
      <c r="I26" s="13"/>
      <c r="J26" s="13" t="s">
        <v>106</v>
      </c>
      <c r="K26" s="15">
        <v>4074.3</v>
      </c>
      <c r="L26" s="15">
        <v>4074.3</v>
      </c>
      <c r="M26" s="117">
        <f t="shared" si="2"/>
        <v>0</v>
      </c>
      <c r="N26" s="117">
        <f t="shared" si="0"/>
        <v>0</v>
      </c>
      <c r="O26" s="15"/>
      <c r="P26" s="15">
        <v>10081662.043795619</v>
      </c>
      <c r="Q26" s="15">
        <v>5261526</v>
      </c>
      <c r="R26" s="16">
        <v>18262667.143261313</v>
      </c>
      <c r="S26" s="117">
        <f t="shared" si="1"/>
        <v>4482.4060926444572</v>
      </c>
      <c r="T26" s="181">
        <v>3336</v>
      </c>
      <c r="U26" s="179"/>
      <c r="V26" s="67">
        <v>3824.988530294042</v>
      </c>
      <c r="W26" s="15"/>
      <c r="X26" s="15"/>
      <c r="Y26" s="15"/>
      <c r="Z26" s="15"/>
      <c r="AB26" s="53"/>
      <c r="AH26" s="136"/>
      <c r="AJ26" s="53"/>
    </row>
    <row r="27" spans="1:36" customFormat="1" ht="15.6" x14ac:dyDescent="0.3">
      <c r="A27" s="65">
        <v>33</v>
      </c>
      <c r="B27" s="12"/>
      <c r="C27" s="175">
        <v>462000179</v>
      </c>
      <c r="D27" s="176" t="s">
        <v>135</v>
      </c>
      <c r="E27" s="113"/>
      <c r="F27" s="71">
        <v>59</v>
      </c>
      <c r="G27" s="177" t="s">
        <v>35</v>
      </c>
      <c r="H27" s="177" t="s">
        <v>89</v>
      </c>
      <c r="I27" s="13"/>
      <c r="J27" s="13" t="s">
        <v>90</v>
      </c>
      <c r="K27" s="15">
        <v>3898.23</v>
      </c>
      <c r="L27" s="15">
        <v>4039.73</v>
      </c>
      <c r="M27" s="117">
        <f t="shared" si="2"/>
        <v>-141.5</v>
      </c>
      <c r="N27" s="117">
        <f t="shared" si="0"/>
        <v>-733130.00480336894</v>
      </c>
      <c r="O27" s="15"/>
      <c r="P27" s="15">
        <v>16189987.082181819</v>
      </c>
      <c r="Q27" s="15">
        <v>2365625</v>
      </c>
      <c r="R27" s="16">
        <v>20197239.424909092</v>
      </c>
      <c r="S27" s="117">
        <f t="shared" si="1"/>
        <v>5181.1307759955398</v>
      </c>
      <c r="T27" s="181">
        <v>3829</v>
      </c>
      <c r="U27" s="179"/>
      <c r="V27" s="67">
        <v>3767.8025421871571</v>
      </c>
      <c r="W27" s="15"/>
      <c r="X27" s="15"/>
      <c r="Y27" s="15"/>
      <c r="Z27" s="15"/>
      <c r="AB27" s="53"/>
      <c r="AH27" s="136"/>
      <c r="AJ27" s="53"/>
    </row>
    <row r="28" spans="1:36" customFormat="1" ht="15.6" x14ac:dyDescent="0.3">
      <c r="A28" s="65">
        <v>34</v>
      </c>
      <c r="B28" s="12"/>
      <c r="C28" s="175">
        <v>262000543</v>
      </c>
      <c r="D28" s="176" t="s">
        <v>136</v>
      </c>
      <c r="E28" s="113"/>
      <c r="F28" s="71">
        <v>59</v>
      </c>
      <c r="G28" s="177" t="s">
        <v>35</v>
      </c>
      <c r="H28" s="177" t="s">
        <v>93</v>
      </c>
      <c r="I28" s="13"/>
      <c r="J28" s="13" t="s">
        <v>92</v>
      </c>
      <c r="K28" s="15">
        <v>3891</v>
      </c>
      <c r="L28" s="15">
        <v>3891</v>
      </c>
      <c r="M28" s="117">
        <f t="shared" si="2"/>
        <v>0</v>
      </c>
      <c r="N28" s="117">
        <f t="shared" si="0"/>
        <v>0</v>
      </c>
      <c r="O28" s="15"/>
      <c r="P28" s="15">
        <v>15684666.77647059</v>
      </c>
      <c r="Q28" s="15">
        <v>2992022</v>
      </c>
      <c r="R28" s="16">
        <v>20344613.991764709</v>
      </c>
      <c r="S28" s="117">
        <f t="shared" si="1"/>
        <v>5228.6337681225159</v>
      </c>
      <c r="T28" s="181">
        <v>4015</v>
      </c>
      <c r="U28" s="179"/>
      <c r="V28" s="67">
        <v>4049.3289516924092</v>
      </c>
      <c r="W28" s="15"/>
      <c r="X28" s="15"/>
      <c r="Y28" s="15"/>
      <c r="Z28" s="15"/>
      <c r="AB28" s="53"/>
      <c r="AH28" s="136"/>
      <c r="AJ28" s="53"/>
    </row>
    <row r="29" spans="1:36" customFormat="1" ht="15.6" x14ac:dyDescent="0.3">
      <c r="A29" s="65">
        <v>35</v>
      </c>
      <c r="B29" s="12"/>
      <c r="C29" s="175">
        <v>161000911</v>
      </c>
      <c r="D29" s="176" t="s">
        <v>135</v>
      </c>
      <c r="E29" s="113"/>
      <c r="F29" s="71">
        <v>59</v>
      </c>
      <c r="G29" s="177" t="s">
        <v>32</v>
      </c>
      <c r="H29" s="177" t="s">
        <v>95</v>
      </c>
      <c r="I29" s="13"/>
      <c r="J29" s="13" t="s">
        <v>92</v>
      </c>
      <c r="K29" s="15">
        <v>4088.75</v>
      </c>
      <c r="L29" s="15">
        <v>4088.75</v>
      </c>
      <c r="M29" s="117">
        <f t="shared" si="2"/>
        <v>0</v>
      </c>
      <c r="N29" s="117">
        <f t="shared" si="0"/>
        <v>0</v>
      </c>
      <c r="O29" s="15"/>
      <c r="P29" s="15">
        <v>9019986.9375</v>
      </c>
      <c r="Q29" s="15">
        <v>4019878</v>
      </c>
      <c r="R29" s="16">
        <v>15668604.0875</v>
      </c>
      <c r="S29" s="117">
        <f t="shared" si="1"/>
        <v>3832.1257321919902</v>
      </c>
      <c r="T29" s="181">
        <v>3840</v>
      </c>
      <c r="U29" s="179"/>
      <c r="V29" s="67">
        <v>3750.4961748633878</v>
      </c>
      <c r="W29" s="15"/>
      <c r="X29" s="15"/>
      <c r="Y29" s="15"/>
      <c r="Z29" s="15"/>
      <c r="AB29" s="53"/>
      <c r="AH29" s="136"/>
      <c r="AJ29" s="53"/>
    </row>
    <row r="30" spans="1:36" customFormat="1" ht="15.6" x14ac:dyDescent="0.3">
      <c r="A30" s="65">
        <v>37</v>
      </c>
      <c r="B30" s="12"/>
      <c r="C30" s="175">
        <v>161000912</v>
      </c>
      <c r="D30" s="176" t="s">
        <v>136</v>
      </c>
      <c r="E30" s="113"/>
      <c r="F30" s="71">
        <v>57</v>
      </c>
      <c r="G30" s="177" t="s">
        <v>32</v>
      </c>
      <c r="H30" s="177" t="s">
        <v>95</v>
      </c>
      <c r="I30" s="13"/>
      <c r="J30" s="13" t="s">
        <v>92</v>
      </c>
      <c r="K30" s="15">
        <v>3888.85</v>
      </c>
      <c r="L30" s="15">
        <v>3888.85</v>
      </c>
      <c r="M30" s="117">
        <f t="shared" si="2"/>
        <v>0</v>
      </c>
      <c r="N30" s="117">
        <f t="shared" si="0"/>
        <v>0</v>
      </c>
      <c r="O30" s="15"/>
      <c r="P30" s="15">
        <v>8578997.5425000004</v>
      </c>
      <c r="Q30" s="15">
        <v>3820945</v>
      </c>
      <c r="R30" s="16">
        <v>14900161.9845</v>
      </c>
      <c r="S30" s="117">
        <f t="shared" si="1"/>
        <v>3831.5085396711111</v>
      </c>
      <c r="T30" s="181">
        <v>3840</v>
      </c>
      <c r="U30" s="179"/>
      <c r="V30" s="67">
        <v>3771.9783819194236</v>
      </c>
      <c r="W30" s="15"/>
      <c r="X30" s="15"/>
      <c r="Y30" s="15"/>
      <c r="Z30" s="15"/>
      <c r="AB30" s="53"/>
      <c r="AH30" s="136"/>
      <c r="AJ30" s="53"/>
    </row>
    <row r="31" spans="1:36" customFormat="1" ht="15.6" x14ac:dyDescent="0.3">
      <c r="A31" s="65">
        <v>38</v>
      </c>
      <c r="B31" s="12"/>
      <c r="C31" s="175">
        <v>462000180</v>
      </c>
      <c r="D31" s="176" t="s">
        <v>136</v>
      </c>
      <c r="E31" s="113"/>
      <c r="F31" s="71">
        <v>59</v>
      </c>
      <c r="G31" s="177" t="s">
        <v>35</v>
      </c>
      <c r="H31" s="177" t="s">
        <v>89</v>
      </c>
      <c r="I31" s="13"/>
      <c r="J31" s="13" t="s">
        <v>90</v>
      </c>
      <c r="K31" s="15">
        <v>3877.4</v>
      </c>
      <c r="L31" s="15">
        <v>3877.4</v>
      </c>
      <c r="M31" s="117">
        <f t="shared" si="2"/>
        <v>0</v>
      </c>
      <c r="N31" s="117">
        <f t="shared" si="0"/>
        <v>0</v>
      </c>
      <c r="O31" s="15"/>
      <c r="P31" s="15">
        <v>16103476.683636365</v>
      </c>
      <c r="Q31" s="15">
        <v>2377980</v>
      </c>
      <c r="R31" s="16">
        <v>20114312.071515154</v>
      </c>
      <c r="S31" s="117">
        <f t="shared" si="1"/>
        <v>5187.5772609261758</v>
      </c>
      <c r="T31" s="181">
        <v>3829</v>
      </c>
      <c r="U31" s="179"/>
      <c r="V31" s="67">
        <v>3726.1439697133587</v>
      </c>
      <c r="W31" s="15"/>
      <c r="X31" s="15"/>
      <c r="Y31" s="15"/>
      <c r="Z31" s="15"/>
      <c r="AB31" s="53"/>
      <c r="AH31" s="136"/>
      <c r="AJ31" s="53"/>
    </row>
    <row r="32" spans="1:36" customFormat="1" ht="15.6" x14ac:dyDescent="0.3">
      <c r="A32" s="65">
        <v>39</v>
      </c>
      <c r="B32" s="12"/>
      <c r="C32" s="175">
        <v>442000006</v>
      </c>
      <c r="D32" s="176" t="s">
        <v>137</v>
      </c>
      <c r="E32" s="113"/>
      <c r="F32" s="71">
        <v>58</v>
      </c>
      <c r="G32" s="177" t="s">
        <v>35</v>
      </c>
      <c r="H32" s="177" t="s">
        <v>96</v>
      </c>
      <c r="I32" s="13"/>
      <c r="J32" s="13" t="s">
        <v>87</v>
      </c>
      <c r="K32" s="15">
        <v>3741.83</v>
      </c>
      <c r="L32" s="15">
        <v>3748.29</v>
      </c>
      <c r="M32" s="117">
        <f t="shared" si="2"/>
        <v>-6.4600000000000364</v>
      </c>
      <c r="N32" s="117">
        <f t="shared" si="0"/>
        <v>-31920.603712015716</v>
      </c>
      <c r="O32" s="15"/>
      <c r="P32" s="15">
        <v>14698199.271222221</v>
      </c>
      <c r="Q32" s="15">
        <v>2319240</v>
      </c>
      <c r="R32" s="16">
        <v>18489392.041444439</v>
      </c>
      <c r="S32" s="117">
        <f t="shared" si="1"/>
        <v>4941.2699244606092</v>
      </c>
      <c r="T32" s="181">
        <v>3820</v>
      </c>
      <c r="U32" s="179"/>
      <c r="V32" s="67">
        <v>3688.7381260794477</v>
      </c>
      <c r="W32" s="15"/>
      <c r="X32" s="15"/>
      <c r="Y32" s="15"/>
      <c r="Z32" s="15"/>
      <c r="AB32" s="53"/>
      <c r="AH32" s="136"/>
      <c r="AJ32" s="53"/>
    </row>
    <row r="33" spans="1:36" customFormat="1" ht="15.6" x14ac:dyDescent="0.3">
      <c r="A33" s="65">
        <v>40</v>
      </c>
      <c r="B33" s="12"/>
      <c r="C33" s="175">
        <v>161000914</v>
      </c>
      <c r="D33" s="176" t="s">
        <v>137</v>
      </c>
      <c r="E33" s="113"/>
      <c r="F33" s="71">
        <v>59</v>
      </c>
      <c r="G33" s="177" t="s">
        <v>32</v>
      </c>
      <c r="H33" s="177" t="s">
        <v>95</v>
      </c>
      <c r="I33" s="13"/>
      <c r="J33" s="13" t="s">
        <v>92</v>
      </c>
      <c r="K33" s="15">
        <v>4037.44</v>
      </c>
      <c r="L33" s="15">
        <v>4040.43</v>
      </c>
      <c r="M33" s="117">
        <f t="shared" si="2"/>
        <v>-2.9899999999997817</v>
      </c>
      <c r="N33" s="117">
        <f t="shared" si="0"/>
        <v>-11469.204247252866</v>
      </c>
      <c r="O33" s="15"/>
      <c r="P33" s="15">
        <v>8906794.5120000001</v>
      </c>
      <c r="Q33" s="15">
        <v>3984486</v>
      </c>
      <c r="R33" s="16">
        <v>15487031.436799999</v>
      </c>
      <c r="S33" s="117">
        <f t="shared" si="1"/>
        <v>3835.8542632955532</v>
      </c>
      <c r="T33" s="181">
        <v>3840</v>
      </c>
      <c r="U33" s="179"/>
      <c r="V33" s="67">
        <v>3734.0231126471544</v>
      </c>
      <c r="W33" s="15"/>
      <c r="X33" s="15"/>
      <c r="Y33" s="15"/>
      <c r="Z33" s="15"/>
      <c r="AB33" s="53"/>
      <c r="AH33" s="136"/>
      <c r="AJ33" s="53"/>
    </row>
    <row r="34" spans="1:36" customFormat="1" ht="15.6" x14ac:dyDescent="0.3">
      <c r="A34" s="65">
        <v>41</v>
      </c>
      <c r="B34" s="12"/>
      <c r="C34" s="175">
        <v>161000913</v>
      </c>
      <c r="D34" s="176" t="s">
        <v>137</v>
      </c>
      <c r="E34" s="113"/>
      <c r="F34" s="71">
        <v>56</v>
      </c>
      <c r="G34" s="177" t="s">
        <v>32</v>
      </c>
      <c r="H34" s="177" t="s">
        <v>95</v>
      </c>
      <c r="I34" s="13"/>
      <c r="J34" s="13" t="s">
        <v>92</v>
      </c>
      <c r="K34" s="15">
        <v>3779.09</v>
      </c>
      <c r="L34" s="15">
        <v>3779.09</v>
      </c>
      <c r="M34" s="117">
        <f t="shared" si="2"/>
        <v>0</v>
      </c>
      <c r="N34" s="117">
        <f t="shared" si="0"/>
        <v>0</v>
      </c>
      <c r="O34" s="15"/>
      <c r="P34" s="15">
        <v>8336861.4945</v>
      </c>
      <c r="Q34" s="15">
        <v>3762801</v>
      </c>
      <c r="R34" s="16">
        <v>14529315.0373</v>
      </c>
      <c r="S34" s="117">
        <f t="shared" si="1"/>
        <v>3844.6597030766666</v>
      </c>
      <c r="T34" s="181">
        <v>3840</v>
      </c>
      <c r="U34" s="179"/>
      <c r="V34" s="67">
        <v>3668.0504582210242</v>
      </c>
      <c r="W34" s="15"/>
      <c r="X34" s="15"/>
      <c r="Y34" s="15"/>
      <c r="Z34" s="15"/>
      <c r="AB34" s="53"/>
      <c r="AH34" s="136"/>
      <c r="AJ34" s="53"/>
    </row>
    <row r="35" spans="1:36" customFormat="1" ht="15.6" x14ac:dyDescent="0.3">
      <c r="A35" s="65">
        <v>42</v>
      </c>
      <c r="B35" s="12"/>
      <c r="C35" s="175">
        <v>452000026</v>
      </c>
      <c r="D35" s="176" t="s">
        <v>137</v>
      </c>
      <c r="E35" s="113"/>
      <c r="F35" s="71">
        <v>51</v>
      </c>
      <c r="G35" s="177" t="s">
        <v>35</v>
      </c>
      <c r="H35" s="177" t="s">
        <v>89</v>
      </c>
      <c r="I35" s="13"/>
      <c r="J35" s="13" t="s">
        <v>90</v>
      </c>
      <c r="K35" s="15">
        <v>3450.83</v>
      </c>
      <c r="L35" s="15">
        <v>3480.3</v>
      </c>
      <c r="M35" s="117">
        <f t="shared" si="2"/>
        <v>-29.470000000000255</v>
      </c>
      <c r="N35" s="117">
        <f t="shared" si="0"/>
        <v>-152758.4459499756</v>
      </c>
      <c r="O35" s="15"/>
      <c r="P35" s="15">
        <v>14331861.671272729</v>
      </c>
      <c r="Q35" s="15">
        <v>2102380</v>
      </c>
      <c r="R35" s="16">
        <v>17887459.383696973</v>
      </c>
      <c r="S35" s="117">
        <f t="shared" si="1"/>
        <v>5183.5237852044211</v>
      </c>
      <c r="T35" s="181">
        <v>3829</v>
      </c>
      <c r="U35" s="179"/>
      <c r="V35" s="67">
        <v>3669.4740804474072</v>
      </c>
      <c r="W35" s="15"/>
      <c r="X35" s="15"/>
      <c r="Y35" s="15"/>
      <c r="Z35" s="15"/>
      <c r="AB35" s="53"/>
      <c r="AH35" s="136"/>
      <c r="AJ35" s="53"/>
    </row>
    <row r="36" spans="1:36" customFormat="1" ht="15.6" x14ac:dyDescent="0.3">
      <c r="A36" s="65">
        <v>43</v>
      </c>
      <c r="B36" s="12"/>
      <c r="C36" s="175">
        <v>262000544</v>
      </c>
      <c r="D36" s="176" t="s">
        <v>137</v>
      </c>
      <c r="E36" s="113"/>
      <c r="F36" s="71">
        <v>58</v>
      </c>
      <c r="G36" s="177" t="s">
        <v>35</v>
      </c>
      <c r="H36" s="177" t="s">
        <v>93</v>
      </c>
      <c r="I36" s="13"/>
      <c r="J36" s="13" t="s">
        <v>92</v>
      </c>
      <c r="K36" s="15">
        <v>3970.91</v>
      </c>
      <c r="L36" s="15">
        <v>3970.91</v>
      </c>
      <c r="M36" s="117">
        <f t="shared" si="2"/>
        <v>0</v>
      </c>
      <c r="N36" s="117">
        <f t="shared" si="0"/>
        <v>0</v>
      </c>
      <c r="O36" s="15"/>
      <c r="P36" s="15">
        <v>16006784.926588237</v>
      </c>
      <c r="Q36" s="15">
        <v>2991291</v>
      </c>
      <c r="R36" s="16">
        <v>20700255.550505884</v>
      </c>
      <c r="S36" s="117">
        <f t="shared" si="1"/>
        <v>5212.975250133064</v>
      </c>
      <c r="T36" s="181">
        <v>4015</v>
      </c>
      <c r="U36" s="179"/>
      <c r="V36" s="67">
        <v>4045.9210811984367</v>
      </c>
      <c r="W36" s="15"/>
      <c r="X36" s="15"/>
      <c r="Y36" s="15"/>
      <c r="Z36" s="15"/>
      <c r="AB36" s="53"/>
      <c r="AH36" s="136"/>
      <c r="AJ36" s="53"/>
    </row>
    <row r="37" spans="1:36" customFormat="1" ht="15.6" x14ac:dyDescent="0.3">
      <c r="A37" s="65">
        <v>44</v>
      </c>
      <c r="B37" s="12"/>
      <c r="C37" s="175">
        <v>161000843</v>
      </c>
      <c r="D37" s="176" t="s">
        <v>137</v>
      </c>
      <c r="E37" s="113"/>
      <c r="F37" s="71">
        <v>58</v>
      </c>
      <c r="G37" s="177" t="s">
        <v>32</v>
      </c>
      <c r="H37" s="177" t="s">
        <v>101</v>
      </c>
      <c r="I37" s="13"/>
      <c r="J37" s="13" t="s">
        <v>92</v>
      </c>
      <c r="K37" s="15">
        <v>4027.6</v>
      </c>
      <c r="L37" s="15">
        <v>4047.03</v>
      </c>
      <c r="M37" s="117">
        <f t="shared" si="2"/>
        <v>-19.430000000000291</v>
      </c>
      <c r="N37" s="117">
        <f t="shared" si="0"/>
        <v>-76514.105739595441</v>
      </c>
      <c r="O37" s="15"/>
      <c r="P37" s="15">
        <v>9102023.5850000009</v>
      </c>
      <c r="Q37" s="15">
        <v>4496187</v>
      </c>
      <c r="R37" s="16">
        <v>15860432.953</v>
      </c>
      <c r="S37" s="117">
        <f t="shared" si="1"/>
        <v>3937.9364765617242</v>
      </c>
      <c r="T37" s="181">
        <v>3948</v>
      </c>
      <c r="U37" s="179"/>
      <c r="V37" s="67">
        <v>3737.5437833133901</v>
      </c>
      <c r="W37" s="15"/>
      <c r="X37" s="15"/>
      <c r="Y37" s="15"/>
      <c r="Z37" s="15"/>
      <c r="AB37" s="53"/>
      <c r="AH37" s="136"/>
      <c r="AJ37" s="53"/>
    </row>
    <row r="38" spans="1:36" customFormat="1" ht="15.6" x14ac:dyDescent="0.3">
      <c r="A38" s="65">
        <v>45</v>
      </c>
      <c r="B38" s="12"/>
      <c r="C38" s="175">
        <v>462000535</v>
      </c>
      <c r="D38" s="176" t="s">
        <v>138</v>
      </c>
      <c r="E38" s="113"/>
      <c r="F38" s="71">
        <v>59</v>
      </c>
      <c r="G38" s="177" t="s">
        <v>35</v>
      </c>
      <c r="H38" s="177" t="s">
        <v>96</v>
      </c>
      <c r="I38" s="13"/>
      <c r="J38" s="13" t="s">
        <v>87</v>
      </c>
      <c r="K38" s="15">
        <v>3763.8</v>
      </c>
      <c r="L38" s="15">
        <v>3909.1</v>
      </c>
      <c r="M38" s="117">
        <f t="shared" si="2"/>
        <v>-145.29999999999973</v>
      </c>
      <c r="N38" s="117">
        <f t="shared" si="0"/>
        <v>-720350.6892039947</v>
      </c>
      <c r="O38" s="15"/>
      <c r="P38" s="15">
        <v>14784499.140000001</v>
      </c>
      <c r="Q38" s="15">
        <v>2394616</v>
      </c>
      <c r="R38" s="16">
        <v>18659710.420000002</v>
      </c>
      <c r="S38" s="117">
        <f t="shared" si="1"/>
        <v>4957.6785217067863</v>
      </c>
      <c r="T38" s="181">
        <v>3820</v>
      </c>
      <c r="U38" s="179"/>
      <c r="V38" s="67">
        <v>3932.561041779707</v>
      </c>
      <c r="W38" s="15"/>
      <c r="X38" s="15"/>
      <c r="Y38" s="15"/>
      <c r="Z38" s="15"/>
      <c r="AB38" s="53"/>
      <c r="AH38" s="136"/>
      <c r="AJ38" s="53"/>
    </row>
    <row r="39" spans="1:36" customFormat="1" ht="15.6" x14ac:dyDescent="0.3">
      <c r="A39" s="65">
        <v>47</v>
      </c>
      <c r="B39" s="12"/>
      <c r="C39" s="175">
        <v>161000915</v>
      </c>
      <c r="D39" s="176" t="s">
        <v>137</v>
      </c>
      <c r="E39" s="113"/>
      <c r="F39" s="71">
        <v>58</v>
      </c>
      <c r="G39" s="177" t="s">
        <v>32</v>
      </c>
      <c r="H39" s="177" t="s">
        <v>95</v>
      </c>
      <c r="I39" s="13"/>
      <c r="J39" s="13" t="s">
        <v>92</v>
      </c>
      <c r="K39" s="15">
        <v>3962.83</v>
      </c>
      <c r="L39" s="15">
        <v>4028.4</v>
      </c>
      <c r="M39" s="117">
        <f t="shared" si="2"/>
        <v>-65.570000000000164</v>
      </c>
      <c r="N39" s="117">
        <f t="shared" si="0"/>
        <v>-251335.64081956819</v>
      </c>
      <c r="O39" s="15"/>
      <c r="P39" s="15">
        <v>8742201.1214999985</v>
      </c>
      <c r="Q39" s="15">
        <v>3899896</v>
      </c>
      <c r="R39" s="16">
        <v>15189879.785099998</v>
      </c>
      <c r="S39" s="117">
        <f t="shared" si="1"/>
        <v>3833.0889251115991</v>
      </c>
      <c r="T39" s="181">
        <v>3840</v>
      </c>
      <c r="U39" s="179"/>
      <c r="V39" s="67">
        <v>3797.1332754504015</v>
      </c>
      <c r="W39" s="15"/>
      <c r="X39" s="15"/>
      <c r="Y39" s="15"/>
      <c r="Z39" s="15"/>
      <c r="AB39" s="53"/>
      <c r="AH39" s="136"/>
      <c r="AJ39" s="53"/>
    </row>
    <row r="40" spans="1:36" customFormat="1" ht="15.6" x14ac:dyDescent="0.3">
      <c r="A40" s="65">
        <v>48</v>
      </c>
      <c r="B40" s="12"/>
      <c r="C40" s="175">
        <v>161000844</v>
      </c>
      <c r="D40" s="176" t="s">
        <v>138</v>
      </c>
      <c r="E40" s="113"/>
      <c r="F40" s="71">
        <v>59</v>
      </c>
      <c r="G40" s="177" t="s">
        <v>32</v>
      </c>
      <c r="H40" s="177" t="s">
        <v>101</v>
      </c>
      <c r="I40" s="13"/>
      <c r="J40" s="13" t="s">
        <v>92</v>
      </c>
      <c r="K40" s="15">
        <v>4017.9</v>
      </c>
      <c r="L40" s="15">
        <v>4017.9</v>
      </c>
      <c r="M40" s="117">
        <f t="shared" si="2"/>
        <v>0</v>
      </c>
      <c r="N40" s="117">
        <f t="shared" si="0"/>
        <v>0</v>
      </c>
      <c r="O40" s="15"/>
      <c r="P40" s="15">
        <v>9080102.4337499999</v>
      </c>
      <c r="Q40" s="15">
        <v>4536940</v>
      </c>
      <c r="R40" s="16">
        <v>15873816.50575</v>
      </c>
      <c r="S40" s="117">
        <f t="shared" si="1"/>
        <v>3950.7744109485056</v>
      </c>
      <c r="T40" s="181">
        <v>3948</v>
      </c>
      <c r="U40" s="179"/>
      <c r="V40" s="67">
        <v>3936.7744736270888</v>
      </c>
      <c r="W40" s="15"/>
      <c r="X40" s="15"/>
      <c r="Y40" s="15"/>
      <c r="Z40" s="15"/>
      <c r="AB40" s="53"/>
      <c r="AH40" s="136"/>
      <c r="AJ40" s="53"/>
    </row>
    <row r="41" spans="1:36" customFormat="1" ht="15.6" x14ac:dyDescent="0.3">
      <c r="A41" s="65">
        <v>49</v>
      </c>
      <c r="B41" s="12"/>
      <c r="C41" s="175">
        <v>452000027</v>
      </c>
      <c r="D41" s="176" t="s">
        <v>139</v>
      </c>
      <c r="E41" s="113"/>
      <c r="F41" s="71">
        <v>58</v>
      </c>
      <c r="G41" s="177" t="s">
        <v>35</v>
      </c>
      <c r="H41" s="177" t="s">
        <v>89</v>
      </c>
      <c r="I41" s="13"/>
      <c r="J41" s="13" t="s">
        <v>90</v>
      </c>
      <c r="K41" s="15">
        <v>3892.93</v>
      </c>
      <c r="L41" s="15">
        <v>3974.79</v>
      </c>
      <c r="M41" s="117">
        <f t="shared" si="2"/>
        <v>-81.860000000000127</v>
      </c>
      <c r="N41" s="117">
        <f t="shared" si="0"/>
        <v>-423600.03452599118</v>
      </c>
      <c r="O41" s="15"/>
      <c r="P41" s="15">
        <v>16167975.314909093</v>
      </c>
      <c r="Q41" s="15">
        <v>2337331</v>
      </c>
      <c r="R41" s="16">
        <v>20144701.715212122</v>
      </c>
      <c r="S41" s="117">
        <f t="shared" si="1"/>
        <v>5174.688914317011</v>
      </c>
      <c r="T41" s="181">
        <v>3197</v>
      </c>
      <c r="U41" s="179"/>
      <c r="V41" s="67">
        <v>3871.0939019001326</v>
      </c>
      <c r="W41" s="15"/>
      <c r="X41" s="15"/>
      <c r="Y41" s="15"/>
      <c r="Z41" s="15"/>
      <c r="AB41" s="53"/>
      <c r="AH41" s="136"/>
      <c r="AJ41" s="53"/>
    </row>
    <row r="42" spans="1:36" customFormat="1" ht="15.6" x14ac:dyDescent="0.3">
      <c r="A42" s="65">
        <v>50</v>
      </c>
      <c r="B42" s="12"/>
      <c r="C42" s="175">
        <v>161000916</v>
      </c>
      <c r="D42" s="176" t="s">
        <v>138</v>
      </c>
      <c r="E42" s="113"/>
      <c r="F42" s="71">
        <v>58</v>
      </c>
      <c r="G42" s="177" t="s">
        <v>32</v>
      </c>
      <c r="H42" s="177" t="s">
        <v>95</v>
      </c>
      <c r="I42" s="13"/>
      <c r="J42" s="13" t="s">
        <v>92</v>
      </c>
      <c r="K42" s="15">
        <v>4009.6</v>
      </c>
      <c r="L42" s="15">
        <v>4054.35</v>
      </c>
      <c r="M42" s="117">
        <f t="shared" si="2"/>
        <v>-44.75</v>
      </c>
      <c r="N42" s="117">
        <f t="shared" si="0"/>
        <v>-171548.75125</v>
      </c>
      <c r="O42" s="15"/>
      <c r="P42" s="15">
        <v>8845378.0800000001</v>
      </c>
      <c r="Q42" s="15">
        <v>3947538</v>
      </c>
      <c r="R42" s="16">
        <v>15370768.112</v>
      </c>
      <c r="S42" s="117">
        <f t="shared" si="1"/>
        <v>3833.4916480446927</v>
      </c>
      <c r="T42" s="181">
        <v>3490</v>
      </c>
      <c r="U42" s="179"/>
      <c r="V42" s="67">
        <v>3762.5201520912547</v>
      </c>
      <c r="W42" s="15"/>
      <c r="X42" s="15"/>
      <c r="Y42" s="15"/>
      <c r="Z42" s="15"/>
      <c r="AB42" s="53"/>
      <c r="AH42" s="136"/>
      <c r="AJ42" s="53"/>
    </row>
    <row r="43" spans="1:36" customFormat="1" ht="15.6" x14ac:dyDescent="0.3">
      <c r="A43" s="65">
        <v>51</v>
      </c>
      <c r="B43" s="12"/>
      <c r="C43" s="175">
        <v>262000545</v>
      </c>
      <c r="D43" s="176" t="s">
        <v>139</v>
      </c>
      <c r="E43" s="113"/>
      <c r="F43" s="71">
        <v>59</v>
      </c>
      <c r="G43" s="177" t="s">
        <v>35</v>
      </c>
      <c r="H43" s="177" t="s">
        <v>93</v>
      </c>
      <c r="I43" s="13"/>
      <c r="J43" s="13" t="s">
        <v>92</v>
      </c>
      <c r="K43" s="15">
        <v>3775.47</v>
      </c>
      <c r="L43" s="15">
        <v>3782.44</v>
      </c>
      <c r="M43" s="117">
        <f t="shared" si="2"/>
        <v>-6.9700000000002547</v>
      </c>
      <c r="N43" s="117">
        <f t="shared" si="0"/>
        <v>-36550.412608614832</v>
      </c>
      <c r="O43" s="15"/>
      <c r="P43" s="15">
        <v>15218963.987294119</v>
      </c>
      <c r="Q43" s="15">
        <v>2961054</v>
      </c>
      <c r="R43" s="16">
        <v>19798419.84095294</v>
      </c>
      <c r="S43" s="117">
        <f t="shared" si="1"/>
        <v>5243.9616368168572</v>
      </c>
      <c r="T43" s="181">
        <v>4015</v>
      </c>
      <c r="U43" s="179"/>
      <c r="V43" s="67">
        <v>4004.1548960138648</v>
      </c>
      <c r="W43" s="15"/>
      <c r="X43" s="15"/>
      <c r="Y43" s="15"/>
      <c r="Z43" s="15"/>
      <c r="AB43" s="53"/>
      <c r="AH43" s="136"/>
      <c r="AJ43" s="53"/>
    </row>
    <row r="44" spans="1:36" customFormat="1" ht="15.6" x14ac:dyDescent="0.3">
      <c r="A44" s="65">
        <v>52</v>
      </c>
      <c r="B44" s="12"/>
      <c r="C44" s="175">
        <v>461000074</v>
      </c>
      <c r="D44" s="176" t="s">
        <v>137</v>
      </c>
      <c r="E44" s="113"/>
      <c r="F44" s="71">
        <v>60</v>
      </c>
      <c r="G44" s="177" t="s">
        <v>32</v>
      </c>
      <c r="H44" s="177" t="s">
        <v>132</v>
      </c>
      <c r="I44" s="13"/>
      <c r="J44" s="13" t="s">
        <v>92</v>
      </c>
      <c r="K44" s="15">
        <v>4085.4</v>
      </c>
      <c r="L44" s="15">
        <v>4085.4</v>
      </c>
      <c r="M44" s="117">
        <f t="shared" si="2"/>
        <v>0</v>
      </c>
      <c r="N44" s="117">
        <f t="shared" si="0"/>
        <v>0</v>
      </c>
      <c r="O44" s="15"/>
      <c r="P44" s="15">
        <v>9232646.5274999999</v>
      </c>
      <c r="Q44" s="15">
        <v>4091828</v>
      </c>
      <c r="R44" s="16">
        <v>15619161.999500001</v>
      </c>
      <c r="S44" s="117">
        <f t="shared" si="1"/>
        <v>3823.165907744652</v>
      </c>
      <c r="T44" s="181">
        <v>4116</v>
      </c>
      <c r="U44" s="179"/>
      <c r="V44" s="67">
        <v>3747.2021230502605</v>
      </c>
      <c r="W44" s="15"/>
      <c r="X44" s="15"/>
      <c r="Y44" s="15"/>
      <c r="Z44" s="15"/>
      <c r="AB44" s="53"/>
      <c r="AH44" s="136"/>
      <c r="AJ44" s="53"/>
    </row>
    <row r="45" spans="1:36" customFormat="1" ht="15.6" x14ac:dyDescent="0.3">
      <c r="A45" s="65">
        <v>53</v>
      </c>
      <c r="B45" s="12"/>
      <c r="C45" s="175">
        <v>462000536</v>
      </c>
      <c r="D45" s="176" t="s">
        <v>140</v>
      </c>
      <c r="E45" s="113"/>
      <c r="F45" s="71">
        <v>57</v>
      </c>
      <c r="G45" s="177" t="s">
        <v>35</v>
      </c>
      <c r="H45" s="177" t="s">
        <v>96</v>
      </c>
      <c r="I45" s="13"/>
      <c r="J45" s="13" t="s">
        <v>87</v>
      </c>
      <c r="K45" s="15">
        <v>3754.54</v>
      </c>
      <c r="L45" s="15">
        <v>3754.54</v>
      </c>
      <c r="M45" s="117">
        <f t="shared" si="2"/>
        <v>0</v>
      </c>
      <c r="N45" s="117">
        <f t="shared" si="0"/>
        <v>0</v>
      </c>
      <c r="O45" s="15"/>
      <c r="P45" s="15">
        <v>14748125.139777776</v>
      </c>
      <c r="Q45" s="15">
        <v>2280816</v>
      </c>
      <c r="R45" s="16">
        <v>18505893.741555553</v>
      </c>
      <c r="S45" s="117">
        <f t="shared" si="1"/>
        <v>4928.9376971760994</v>
      </c>
      <c r="T45" s="181">
        <v>3420</v>
      </c>
      <c r="U45" s="179"/>
      <c r="V45" s="67">
        <v>3898.4111916874122</v>
      </c>
      <c r="W45" s="15"/>
      <c r="X45" s="15"/>
      <c r="Y45" s="15"/>
      <c r="Z45" s="15"/>
      <c r="AB45" s="53"/>
      <c r="AH45" s="136"/>
      <c r="AJ45" s="53"/>
    </row>
    <row r="46" spans="1:36" customFormat="1" ht="15.6" x14ac:dyDescent="0.3">
      <c r="A46" s="65">
        <v>54</v>
      </c>
      <c r="B46" s="12"/>
      <c r="C46" s="175">
        <v>452000028</v>
      </c>
      <c r="D46" s="176" t="s">
        <v>140</v>
      </c>
      <c r="E46" s="113"/>
      <c r="F46" s="71">
        <v>58</v>
      </c>
      <c r="G46" s="177" t="s">
        <v>35</v>
      </c>
      <c r="H46" s="177" t="s">
        <v>89</v>
      </c>
      <c r="I46" s="13"/>
      <c r="J46" s="13" t="s">
        <v>90</v>
      </c>
      <c r="K46" s="15">
        <v>3867.25</v>
      </c>
      <c r="L46" s="15">
        <v>3867.25</v>
      </c>
      <c r="M46" s="117">
        <f t="shared" si="2"/>
        <v>0</v>
      </c>
      <c r="N46" s="117">
        <f t="shared" si="0"/>
        <v>0</v>
      </c>
      <c r="O46" s="15"/>
      <c r="P46" s="15">
        <v>16061322.072727274</v>
      </c>
      <c r="Q46" s="15">
        <v>2355881</v>
      </c>
      <c r="R46" s="16">
        <v>20045784.080303032</v>
      </c>
      <c r="S46" s="117">
        <f t="shared" si="1"/>
        <v>5183.4725141387371</v>
      </c>
      <c r="T46" s="181">
        <v>3197</v>
      </c>
      <c r="U46" s="179"/>
      <c r="V46" s="67">
        <v>3833.9281871088174</v>
      </c>
      <c r="W46" s="15"/>
      <c r="X46" s="15"/>
      <c r="Y46" s="15"/>
      <c r="Z46" s="15"/>
      <c r="AB46" s="53"/>
      <c r="AH46" s="136"/>
      <c r="AJ46" s="53"/>
    </row>
    <row r="47" spans="1:36" customFormat="1" ht="15.6" x14ac:dyDescent="0.3">
      <c r="A47" s="65">
        <v>55</v>
      </c>
      <c r="B47" s="12"/>
      <c r="C47" s="175">
        <v>161000920</v>
      </c>
      <c r="D47" s="176" t="s">
        <v>139</v>
      </c>
      <c r="E47" s="113"/>
      <c r="F47" s="71">
        <v>60</v>
      </c>
      <c r="G47" s="177" t="s">
        <v>32</v>
      </c>
      <c r="H47" s="177" t="s">
        <v>95</v>
      </c>
      <c r="I47" s="13"/>
      <c r="J47" s="13" t="s">
        <v>92</v>
      </c>
      <c r="K47" s="15">
        <v>4093.46</v>
      </c>
      <c r="L47" s="15">
        <v>4096.42</v>
      </c>
      <c r="M47" s="117">
        <f t="shared" si="2"/>
        <v>-2.9600000000000364</v>
      </c>
      <c r="N47" s="117">
        <f t="shared" si="0"/>
        <v>-11350.008183578821</v>
      </c>
      <c r="O47" s="15"/>
      <c r="P47" s="15">
        <v>9030377.4329999983</v>
      </c>
      <c r="Q47" s="15">
        <v>4034073</v>
      </c>
      <c r="R47" s="16">
        <v>15696217.736199997</v>
      </c>
      <c r="S47" s="117">
        <f t="shared" si="1"/>
        <v>3834.462224181987</v>
      </c>
      <c r="T47" s="181">
        <v>3490</v>
      </c>
      <c r="U47" s="179"/>
      <c r="V47" s="67">
        <v>3902.3260246804757</v>
      </c>
      <c r="W47" s="15"/>
      <c r="X47" s="15"/>
      <c r="Y47" s="15"/>
      <c r="Z47" s="15"/>
      <c r="AB47" s="53"/>
      <c r="AH47" s="136"/>
      <c r="AJ47" s="53"/>
    </row>
    <row r="48" spans="1:36" customFormat="1" ht="15.6" x14ac:dyDescent="0.3">
      <c r="A48" s="65">
        <v>56</v>
      </c>
      <c r="B48" s="12"/>
      <c r="C48" s="175">
        <v>161000918</v>
      </c>
      <c r="D48" s="176" t="s">
        <v>139</v>
      </c>
      <c r="E48" s="113"/>
      <c r="F48" s="71">
        <v>57</v>
      </c>
      <c r="G48" s="177" t="s">
        <v>32</v>
      </c>
      <c r="H48" s="177" t="s">
        <v>95</v>
      </c>
      <c r="I48" s="13"/>
      <c r="J48" s="13" t="s">
        <v>92</v>
      </c>
      <c r="K48" s="15">
        <v>3882.81</v>
      </c>
      <c r="L48" s="15">
        <v>3908.12</v>
      </c>
      <c r="M48" s="117">
        <f t="shared" si="2"/>
        <v>-25.309999999999945</v>
      </c>
      <c r="N48" s="117">
        <f t="shared" si="0"/>
        <v>-97059.801086395208</v>
      </c>
      <c r="O48" s="15"/>
      <c r="P48" s="15">
        <v>8565673.0004999992</v>
      </c>
      <c r="Q48" s="15">
        <v>3827946</v>
      </c>
      <c r="R48" s="16">
        <v>14889955.205699999</v>
      </c>
      <c r="S48" s="117">
        <f t="shared" si="1"/>
        <v>3834.8400271195342</v>
      </c>
      <c r="T48" s="181">
        <v>3490</v>
      </c>
      <c r="U48" s="179"/>
      <c r="V48" s="67">
        <v>3929.3599956469693</v>
      </c>
      <c r="W48" s="15"/>
      <c r="X48" s="15"/>
      <c r="Y48" s="15"/>
      <c r="Z48" s="15"/>
      <c r="AB48" s="53"/>
      <c r="AH48" s="136"/>
      <c r="AJ48" s="53"/>
    </row>
    <row r="49" spans="1:36" customFormat="1" ht="15.6" x14ac:dyDescent="0.3">
      <c r="A49" s="65">
        <v>58</v>
      </c>
      <c r="B49" s="12"/>
      <c r="C49" s="175">
        <v>161000919</v>
      </c>
      <c r="D49" s="176" t="s">
        <v>139</v>
      </c>
      <c r="E49" s="113"/>
      <c r="F49" s="71">
        <v>59</v>
      </c>
      <c r="G49" s="177" t="s">
        <v>32</v>
      </c>
      <c r="H49" s="177" t="s">
        <v>95</v>
      </c>
      <c r="I49" s="13"/>
      <c r="J49" s="13" t="s">
        <v>92</v>
      </c>
      <c r="K49" s="15">
        <v>4047.78</v>
      </c>
      <c r="L49" s="15">
        <v>4059.5</v>
      </c>
      <c r="M49" s="117">
        <f t="shared" si="2"/>
        <v>-11.7199999999998</v>
      </c>
      <c r="N49" s="117">
        <f t="shared" si="0"/>
        <v>-44938.490920689583</v>
      </c>
      <c r="O49" s="15"/>
      <c r="P49" s="15">
        <v>8929605.0690000001</v>
      </c>
      <c r="Q49" s="15">
        <v>3988570</v>
      </c>
      <c r="R49" s="16">
        <v>15520573.786600001</v>
      </c>
      <c r="S49" s="117">
        <f t="shared" si="1"/>
        <v>3834.3422287278458</v>
      </c>
      <c r="T49" s="181">
        <v>3490</v>
      </c>
      <c r="U49" s="179"/>
      <c r="V49" s="67">
        <v>3865.8349419802626</v>
      </c>
      <c r="W49" s="15"/>
      <c r="X49" s="15"/>
      <c r="Y49" s="15"/>
      <c r="Z49" s="15"/>
      <c r="AB49" s="53"/>
      <c r="AH49" s="136"/>
      <c r="AJ49" s="53"/>
    </row>
    <row r="50" spans="1:36" customFormat="1" ht="15.6" x14ac:dyDescent="0.3">
      <c r="A50" s="65">
        <v>59</v>
      </c>
      <c r="B50" s="12"/>
      <c r="C50" s="175">
        <v>452000029</v>
      </c>
      <c r="D50" s="176" t="s">
        <v>140</v>
      </c>
      <c r="E50" s="113"/>
      <c r="F50" s="71">
        <v>57</v>
      </c>
      <c r="G50" s="177" t="s">
        <v>35</v>
      </c>
      <c r="H50" s="177" t="s">
        <v>89</v>
      </c>
      <c r="I50" s="13"/>
      <c r="J50" s="13" t="s">
        <v>90</v>
      </c>
      <c r="K50" s="15">
        <v>3751.73</v>
      </c>
      <c r="L50" s="15">
        <v>3881.13</v>
      </c>
      <c r="M50" s="117">
        <f t="shared" si="2"/>
        <v>-129.40000000000009</v>
      </c>
      <c r="N50" s="117">
        <f t="shared" si="0"/>
        <v>-670340.67661639466</v>
      </c>
      <c r="O50" s="15"/>
      <c r="P50" s="15">
        <v>15581548.609454548</v>
      </c>
      <c r="Q50" s="15">
        <v>2273891</v>
      </c>
      <c r="R50" s="16">
        <v>19435372.694606066</v>
      </c>
      <c r="S50" s="117">
        <f t="shared" si="1"/>
        <v>5180.3761716877452</v>
      </c>
      <c r="T50" s="181">
        <v>3197</v>
      </c>
      <c r="U50" s="179"/>
      <c r="V50" s="67">
        <v>3776.9767391539535</v>
      </c>
      <c r="W50" s="15"/>
      <c r="X50" s="15"/>
      <c r="Y50" s="15"/>
      <c r="Z50" s="15"/>
      <c r="AB50" s="53"/>
      <c r="AH50" s="136"/>
      <c r="AJ50" s="53"/>
    </row>
    <row r="51" spans="1:36" customFormat="1" ht="15.6" x14ac:dyDescent="0.3">
      <c r="A51" s="65">
        <v>60</v>
      </c>
      <c r="B51" s="12"/>
      <c r="C51" s="175">
        <v>161000921</v>
      </c>
      <c r="D51" s="176" t="s">
        <v>140</v>
      </c>
      <c r="E51" s="113"/>
      <c r="F51" s="71">
        <v>59</v>
      </c>
      <c r="G51" s="177" t="s">
        <v>32</v>
      </c>
      <c r="H51" s="177" t="s">
        <v>95</v>
      </c>
      <c r="I51" s="13"/>
      <c r="J51" s="13" t="s">
        <v>92</v>
      </c>
      <c r="K51" s="15">
        <v>4107.8500000000004</v>
      </c>
      <c r="L51" s="15">
        <v>4126.6000000000004</v>
      </c>
      <c r="M51" s="117">
        <f t="shared" si="2"/>
        <v>-18.75</v>
      </c>
      <c r="N51" s="117">
        <f t="shared" si="0"/>
        <v>-71763.979702733777</v>
      </c>
      <c r="O51" s="15"/>
      <c r="P51" s="15">
        <v>9062122.4924999997</v>
      </c>
      <c r="Q51" s="15">
        <v>4019294</v>
      </c>
      <c r="R51" s="16">
        <v>15722435.4145</v>
      </c>
      <c r="S51" s="117">
        <f t="shared" si="1"/>
        <v>3827.4122508124683</v>
      </c>
      <c r="T51" s="181">
        <v>3490</v>
      </c>
      <c r="U51" s="179"/>
      <c r="V51" s="67">
        <v>3989.7737405260809</v>
      </c>
      <c r="W51" s="15"/>
      <c r="X51" s="15"/>
      <c r="Y51" s="15"/>
      <c r="Z51" s="15"/>
      <c r="AB51" s="53"/>
      <c r="AH51" s="136"/>
      <c r="AJ51" s="53"/>
    </row>
    <row r="52" spans="1:36" customFormat="1" ht="15.6" x14ac:dyDescent="0.3">
      <c r="A52" s="65">
        <v>61</v>
      </c>
      <c r="B52" s="12"/>
      <c r="C52" s="175">
        <v>462000537</v>
      </c>
      <c r="D52" s="176" t="s">
        <v>141</v>
      </c>
      <c r="E52" s="113"/>
      <c r="F52" s="71">
        <v>55</v>
      </c>
      <c r="G52" s="177" t="s">
        <v>35</v>
      </c>
      <c r="H52" s="177" t="s">
        <v>96</v>
      </c>
      <c r="I52" s="13"/>
      <c r="J52" s="13" t="s">
        <v>87</v>
      </c>
      <c r="K52" s="15">
        <v>3745</v>
      </c>
      <c r="L52" s="15">
        <v>3751.55</v>
      </c>
      <c r="M52" s="117">
        <f t="shared" si="2"/>
        <v>-6.5500000000001819</v>
      </c>
      <c r="N52" s="117">
        <f t="shared" si="0"/>
        <v>-32210.379790091378</v>
      </c>
      <c r="O52" s="15"/>
      <c r="P52" s="15">
        <v>14710651.277777778</v>
      </c>
      <c r="Q52" s="15">
        <v>2232618</v>
      </c>
      <c r="R52" s="16">
        <v>18416469.055555552</v>
      </c>
      <c r="S52" s="117">
        <f t="shared" si="1"/>
        <v>4917.6152351283181</v>
      </c>
      <c r="T52" s="181">
        <v>3420</v>
      </c>
      <c r="U52" s="179"/>
      <c r="V52" s="67">
        <v>3875.8729735731736</v>
      </c>
      <c r="W52" s="15"/>
      <c r="X52" s="15"/>
      <c r="Y52" s="15"/>
      <c r="Z52" s="15"/>
      <c r="AB52" s="53"/>
      <c r="AH52" s="136"/>
      <c r="AJ52" s="53"/>
    </row>
    <row r="53" spans="1:36" customFormat="1" ht="15.6" x14ac:dyDescent="0.3">
      <c r="A53" s="65">
        <v>62</v>
      </c>
      <c r="B53" s="12"/>
      <c r="C53" s="175">
        <v>161000845</v>
      </c>
      <c r="D53" s="176" t="s">
        <v>140</v>
      </c>
      <c r="E53" s="113"/>
      <c r="F53" s="71">
        <v>56</v>
      </c>
      <c r="G53" s="177" t="s">
        <v>32</v>
      </c>
      <c r="H53" s="177" t="s">
        <v>101</v>
      </c>
      <c r="I53" s="13"/>
      <c r="J53" s="13" t="s">
        <v>92</v>
      </c>
      <c r="K53" s="15">
        <v>3749.1</v>
      </c>
      <c r="L53" s="15">
        <v>3749.1</v>
      </c>
      <c r="M53" s="117">
        <f t="shared" si="2"/>
        <v>0</v>
      </c>
      <c r="N53" s="117">
        <f t="shared" si="0"/>
        <v>0</v>
      </c>
      <c r="O53" s="15"/>
      <c r="P53" s="15">
        <v>8472637.9537499994</v>
      </c>
      <c r="Q53" s="15">
        <v>4240148</v>
      </c>
      <c r="R53" s="16">
        <v>14818580.441749999</v>
      </c>
      <c r="S53" s="117">
        <f t="shared" si="1"/>
        <v>3952.5700679496413</v>
      </c>
      <c r="T53" s="181">
        <v>3857</v>
      </c>
      <c r="U53" s="179"/>
      <c r="V53" s="67">
        <v>3812.486094578509</v>
      </c>
      <c r="W53" s="15"/>
      <c r="X53" s="15"/>
      <c r="Y53" s="15"/>
      <c r="Z53" s="15"/>
      <c r="AB53" s="53"/>
      <c r="AH53" s="136"/>
      <c r="AJ53" s="53"/>
    </row>
    <row r="54" spans="1:36" customFormat="1" ht="15.6" x14ac:dyDescent="0.3">
      <c r="A54" s="65">
        <v>64</v>
      </c>
      <c r="B54" s="12"/>
      <c r="C54" s="175">
        <v>452000030</v>
      </c>
      <c r="D54" s="176" t="s">
        <v>142</v>
      </c>
      <c r="E54" s="113"/>
      <c r="F54" s="71">
        <v>57</v>
      </c>
      <c r="G54" s="177" t="s">
        <v>35</v>
      </c>
      <c r="H54" s="177" t="s">
        <v>89</v>
      </c>
      <c r="I54" s="13"/>
      <c r="J54" s="13" t="s">
        <v>90</v>
      </c>
      <c r="K54" s="15">
        <v>3786.13</v>
      </c>
      <c r="L54" s="15">
        <v>3801.34</v>
      </c>
      <c r="M54" s="117">
        <f t="shared" si="2"/>
        <v>-15.210000000000036</v>
      </c>
      <c r="N54" s="117">
        <f t="shared" si="0"/>
        <v>-78773.898928595314</v>
      </c>
      <c r="O54" s="15"/>
      <c r="P54" s="15">
        <v>15724417.438545458</v>
      </c>
      <c r="Q54" s="15">
        <v>2289856</v>
      </c>
      <c r="R54" s="16">
        <v>19608693.093393944</v>
      </c>
      <c r="S54" s="117">
        <f t="shared" si="1"/>
        <v>5179.0860571068461</v>
      </c>
      <c r="T54" s="181">
        <v>3197</v>
      </c>
      <c r="U54" s="179"/>
      <c r="V54" s="67">
        <v>3953.8187311178244</v>
      </c>
      <c r="W54" s="15"/>
      <c r="X54" s="15"/>
      <c r="Y54" s="15"/>
      <c r="Z54" s="15"/>
      <c r="AB54" s="53"/>
      <c r="AH54" s="136"/>
      <c r="AJ54" s="53"/>
    </row>
    <row r="55" spans="1:36" customFormat="1" ht="15.6" x14ac:dyDescent="0.3">
      <c r="A55" s="65">
        <v>66</v>
      </c>
      <c r="B55" s="12"/>
      <c r="C55" s="175">
        <v>452000037</v>
      </c>
      <c r="D55" s="176" t="s">
        <v>142</v>
      </c>
      <c r="E55" s="113"/>
      <c r="F55" s="71">
        <v>56</v>
      </c>
      <c r="G55" s="177" t="s">
        <v>35</v>
      </c>
      <c r="H55" s="177" t="s">
        <v>96</v>
      </c>
      <c r="I55" s="13"/>
      <c r="J55" s="13" t="s">
        <v>87</v>
      </c>
      <c r="K55" s="15">
        <v>3724.58</v>
      </c>
      <c r="L55" s="15">
        <v>3820.32</v>
      </c>
      <c r="M55" s="117">
        <f t="shared" si="2"/>
        <v>-95.740000000000236</v>
      </c>
      <c r="N55" s="117">
        <f t="shared" si="0"/>
        <v>-470803.01242450485</v>
      </c>
      <c r="O55" s="15"/>
      <c r="P55" s="15">
        <v>14630439.929555556</v>
      </c>
      <c r="Q55" s="15">
        <v>2220076</v>
      </c>
      <c r="R55" s="16">
        <v>18315682.933111113</v>
      </c>
      <c r="S55" s="117">
        <f t="shared" si="1"/>
        <v>4917.5163194537672</v>
      </c>
      <c r="T55" s="181">
        <v>3420</v>
      </c>
      <c r="U55" s="179"/>
      <c r="V55" s="67">
        <v>3763.5680097951908</v>
      </c>
      <c r="W55" s="15"/>
      <c r="X55" s="15"/>
      <c r="Y55" s="15"/>
      <c r="Z55" s="15"/>
      <c r="AB55" s="53"/>
      <c r="AH55" s="136"/>
      <c r="AJ55" s="53"/>
    </row>
    <row r="56" spans="1:36" customFormat="1" ht="15.6" x14ac:dyDescent="0.3">
      <c r="A56" s="65">
        <v>67</v>
      </c>
      <c r="B56" s="12"/>
      <c r="C56" s="175">
        <v>161000923</v>
      </c>
      <c r="D56" s="176" t="s">
        <v>142</v>
      </c>
      <c r="E56" s="113"/>
      <c r="F56" s="71">
        <v>59</v>
      </c>
      <c r="G56" s="177" t="s">
        <v>32</v>
      </c>
      <c r="H56" s="177" t="s">
        <v>95</v>
      </c>
      <c r="I56" s="13"/>
      <c r="J56" s="13" t="s">
        <v>92</v>
      </c>
      <c r="K56" s="15">
        <v>4071.4</v>
      </c>
      <c r="L56" s="15">
        <v>4084.65</v>
      </c>
      <c r="M56" s="117">
        <f t="shared" si="2"/>
        <v>-13.25</v>
      </c>
      <c r="N56" s="117">
        <f t="shared" si="0"/>
        <v>-50814.089949034729</v>
      </c>
      <c r="O56" s="15"/>
      <c r="P56" s="15">
        <v>8981711.9699999988</v>
      </c>
      <c r="Q56" s="15">
        <v>4014627</v>
      </c>
      <c r="R56" s="16">
        <v>15613923.457999999</v>
      </c>
      <c r="S56" s="117">
        <f t="shared" si="1"/>
        <v>3835.0256565309228</v>
      </c>
      <c r="T56" s="181">
        <v>3490</v>
      </c>
      <c r="U56" s="179"/>
      <c r="V56" s="67">
        <v>3879.0497385111826</v>
      </c>
      <c r="W56" s="15"/>
      <c r="X56" s="15"/>
      <c r="Y56" s="15"/>
      <c r="Z56" s="15"/>
      <c r="AB56" s="53"/>
      <c r="AH56" s="136"/>
      <c r="AJ56" s="53"/>
    </row>
    <row r="57" spans="1:36" customFormat="1" ht="15.6" x14ac:dyDescent="0.3">
      <c r="A57" s="65">
        <v>68</v>
      </c>
      <c r="B57" s="12"/>
      <c r="C57" s="175">
        <v>161000922</v>
      </c>
      <c r="D57" s="176" t="s">
        <v>141</v>
      </c>
      <c r="E57" s="113"/>
      <c r="F57" s="71">
        <v>58</v>
      </c>
      <c r="G57" s="177" t="s">
        <v>32</v>
      </c>
      <c r="H57" s="177" t="s">
        <v>95</v>
      </c>
      <c r="I57" s="13"/>
      <c r="J57" s="13" t="s">
        <v>92</v>
      </c>
      <c r="K57" s="15">
        <v>4014.2</v>
      </c>
      <c r="L57" s="15">
        <v>4058.8</v>
      </c>
      <c r="M57" s="117">
        <f t="shared" si="2"/>
        <v>-44.600000000000364</v>
      </c>
      <c r="N57" s="117">
        <f t="shared" si="0"/>
        <v>-170923.41001454974</v>
      </c>
      <c r="O57" s="15"/>
      <c r="P57" s="15">
        <v>8855525.9099999983</v>
      </c>
      <c r="Q57" s="15">
        <v>3947538</v>
      </c>
      <c r="R57" s="16">
        <v>15383873.373999998</v>
      </c>
      <c r="S57" s="117">
        <f t="shared" si="1"/>
        <v>3832.3634532409942</v>
      </c>
      <c r="T57" s="181">
        <v>3490</v>
      </c>
      <c r="U57" s="179"/>
      <c r="V57" s="67">
        <v>3820.9397135561235</v>
      </c>
      <c r="W57" s="15"/>
      <c r="X57" s="15"/>
      <c r="Y57" s="15"/>
      <c r="Z57" s="15"/>
      <c r="AB57" s="53"/>
      <c r="AH57" s="136"/>
      <c r="AJ57" s="53"/>
    </row>
    <row r="58" spans="1:36" customFormat="1" ht="15.6" x14ac:dyDescent="0.3">
      <c r="A58" s="65">
        <v>69</v>
      </c>
      <c r="B58" s="12"/>
      <c r="C58" s="175">
        <v>161010026</v>
      </c>
      <c r="D58" s="176" t="s">
        <v>142</v>
      </c>
      <c r="E58" s="113"/>
      <c r="F58" s="71">
        <v>58</v>
      </c>
      <c r="G58" s="177" t="s">
        <v>32</v>
      </c>
      <c r="H58" s="177" t="s">
        <v>91</v>
      </c>
      <c r="I58" s="13"/>
      <c r="J58" s="13" t="s">
        <v>92</v>
      </c>
      <c r="K58" s="15">
        <v>4006.77</v>
      </c>
      <c r="L58" s="15">
        <v>4022.6</v>
      </c>
      <c r="M58" s="117">
        <f t="shared" si="2"/>
        <v>-15.829999999999927</v>
      </c>
      <c r="N58" s="117">
        <f t="shared" si="0"/>
        <v>-61437.945324390312</v>
      </c>
      <c r="O58" s="15"/>
      <c r="P58" s="15">
        <v>8839134.9584999997</v>
      </c>
      <c r="Q58" s="15">
        <v>5237543</v>
      </c>
      <c r="R58" s="16">
        <v>15550708.53995</v>
      </c>
      <c r="S58" s="117">
        <f t="shared" si="1"/>
        <v>3881.1083590897406</v>
      </c>
      <c r="T58" s="181">
        <v>3927</v>
      </c>
      <c r="U58" s="179"/>
      <c r="V58" s="67">
        <v>3837.0927030250459</v>
      </c>
      <c r="W58" s="15"/>
      <c r="X58" s="15"/>
      <c r="Y58" s="15"/>
      <c r="Z58" s="15"/>
      <c r="AB58" s="53"/>
      <c r="AH58" s="136"/>
      <c r="AJ58" s="53"/>
    </row>
    <row r="59" spans="1:36" customFormat="1" ht="15.6" x14ac:dyDescent="0.3">
      <c r="A59" s="65">
        <v>70</v>
      </c>
      <c r="B59" s="12"/>
      <c r="C59" s="175">
        <v>161000846</v>
      </c>
      <c r="D59" s="176" t="s">
        <v>142</v>
      </c>
      <c r="E59" s="113"/>
      <c r="F59" s="71">
        <v>60</v>
      </c>
      <c r="G59" s="177" t="s">
        <v>32</v>
      </c>
      <c r="H59" s="177" t="s">
        <v>101</v>
      </c>
      <c r="I59" s="13"/>
      <c r="J59" s="13" t="s">
        <v>92</v>
      </c>
      <c r="K59" s="15">
        <v>4101</v>
      </c>
      <c r="L59" s="15">
        <v>4101</v>
      </c>
      <c r="M59" s="117">
        <f t="shared" si="2"/>
        <v>0</v>
      </c>
      <c r="N59" s="117">
        <f t="shared" si="0"/>
        <v>0</v>
      </c>
      <c r="O59" s="15"/>
      <c r="P59" s="15">
        <v>9267901.1624999996</v>
      </c>
      <c r="Q59" s="15">
        <v>4651227</v>
      </c>
      <c r="R59" s="16">
        <v>16222577.842499999</v>
      </c>
      <c r="S59" s="117">
        <f t="shared" si="1"/>
        <v>3955.7614831748351</v>
      </c>
      <c r="T59" s="181">
        <v>3857</v>
      </c>
      <c r="U59" s="179"/>
      <c r="V59" s="67">
        <v>3701.1325960919044</v>
      </c>
      <c r="W59" s="15"/>
      <c r="X59" s="15"/>
      <c r="Y59" s="15"/>
      <c r="Z59" s="15"/>
      <c r="AB59" s="53"/>
      <c r="AH59" s="136"/>
      <c r="AJ59" s="53"/>
    </row>
    <row r="60" spans="1:36" customFormat="1" ht="15.6" x14ac:dyDescent="0.3">
      <c r="A60" s="65">
        <v>71</v>
      </c>
      <c r="B60" s="12"/>
      <c r="C60" s="175">
        <v>452000038</v>
      </c>
      <c r="D60" s="176" t="s">
        <v>143</v>
      </c>
      <c r="E60" s="113"/>
      <c r="F60" s="71">
        <v>58</v>
      </c>
      <c r="G60" s="177" t="s">
        <v>35</v>
      </c>
      <c r="H60" s="177" t="s">
        <v>96</v>
      </c>
      <c r="I60" s="13"/>
      <c r="J60" s="13" t="s">
        <v>87</v>
      </c>
      <c r="K60" s="15">
        <v>3956</v>
      </c>
      <c r="L60" s="15">
        <v>3964.3</v>
      </c>
      <c r="M60" s="117">
        <f t="shared" si="2"/>
        <v>-8.3000000000001819</v>
      </c>
      <c r="N60" s="117">
        <f t="shared" si="0"/>
        <v>-40825.098755196945</v>
      </c>
      <c r="O60" s="15"/>
      <c r="P60" s="15">
        <v>15539475.688888889</v>
      </c>
      <c r="Q60" s="15">
        <v>2362646</v>
      </c>
      <c r="R60" s="16">
        <v>19458324.177777778</v>
      </c>
      <c r="S60" s="117">
        <f t="shared" si="1"/>
        <v>4918.6865970115723</v>
      </c>
      <c r="T60" s="181">
        <v>3420</v>
      </c>
      <c r="U60" s="179"/>
      <c r="V60" s="67">
        <v>3780.3073399620152</v>
      </c>
      <c r="W60" s="15"/>
      <c r="X60" s="15"/>
      <c r="Y60" s="15"/>
      <c r="Z60" s="15"/>
      <c r="AB60" s="53"/>
      <c r="AH60" s="136"/>
      <c r="AJ60" s="53"/>
    </row>
    <row r="61" spans="1:36" customFormat="1" ht="15.6" x14ac:dyDescent="0.3">
      <c r="A61" s="65">
        <v>73</v>
      </c>
      <c r="B61" s="12"/>
      <c r="C61" s="175">
        <v>462000181</v>
      </c>
      <c r="D61" s="176" t="s">
        <v>143</v>
      </c>
      <c r="E61" s="113"/>
      <c r="F61" s="71">
        <v>59</v>
      </c>
      <c r="G61" s="177" t="s">
        <v>35</v>
      </c>
      <c r="H61" s="177" t="s">
        <v>89</v>
      </c>
      <c r="I61" s="13"/>
      <c r="J61" s="13" t="s">
        <v>90</v>
      </c>
      <c r="K61" s="15">
        <v>3987.15</v>
      </c>
      <c r="L61" s="15">
        <v>3987.15</v>
      </c>
      <c r="M61" s="117">
        <f t="shared" si="2"/>
        <v>0</v>
      </c>
      <c r="N61" s="117">
        <f t="shared" si="0"/>
        <v>0</v>
      </c>
      <c r="O61" s="15"/>
      <c r="P61" s="15">
        <v>16559286.392727274</v>
      </c>
      <c r="Q61" s="15">
        <v>2410189</v>
      </c>
      <c r="R61" s="16">
        <v>20648548.833636366</v>
      </c>
      <c r="S61" s="117">
        <f t="shared" si="1"/>
        <v>5178.774019948175</v>
      </c>
      <c r="T61" s="181">
        <v>3197</v>
      </c>
      <c r="U61" s="179"/>
      <c r="V61" s="67">
        <v>3717.8441907320348</v>
      </c>
      <c r="W61" s="15"/>
      <c r="X61" s="15"/>
      <c r="Y61" s="15"/>
      <c r="Z61" s="15"/>
      <c r="AB61" s="53"/>
      <c r="AH61" s="136"/>
      <c r="AJ61" s="53"/>
    </row>
    <row r="62" spans="1:36" customFormat="1" ht="15.6" x14ac:dyDescent="0.3">
      <c r="A62" s="65">
        <v>75</v>
      </c>
      <c r="B62" s="12"/>
      <c r="C62" s="175">
        <v>462000182</v>
      </c>
      <c r="D62" s="176" t="s">
        <v>144</v>
      </c>
      <c r="E62" s="113"/>
      <c r="F62" s="71">
        <v>54</v>
      </c>
      <c r="G62" s="177" t="s">
        <v>35</v>
      </c>
      <c r="H62" s="177" t="s">
        <v>89</v>
      </c>
      <c r="I62" s="13"/>
      <c r="J62" s="13" t="s">
        <v>90</v>
      </c>
      <c r="K62" s="15">
        <v>3617.48</v>
      </c>
      <c r="L62" s="15">
        <v>3695.05</v>
      </c>
      <c r="M62" s="117">
        <f t="shared" si="2"/>
        <v>-77.570000000000164</v>
      </c>
      <c r="N62" s="117">
        <f t="shared" si="0"/>
        <v>-401475.99802577408</v>
      </c>
      <c r="O62" s="15"/>
      <c r="P62" s="15">
        <v>15023986.391272729</v>
      </c>
      <c r="Q62" s="15">
        <v>2175465</v>
      </c>
      <c r="R62" s="16">
        <v>18722848.953696974</v>
      </c>
      <c r="S62" s="117">
        <f t="shared" si="1"/>
        <v>5175.6606681161948</v>
      </c>
      <c r="T62" s="181">
        <v>3197</v>
      </c>
      <c r="U62" s="179"/>
      <c r="V62" s="67">
        <v>3720.669824991639</v>
      </c>
      <c r="W62" s="15"/>
      <c r="X62" s="15"/>
      <c r="Y62" s="15"/>
      <c r="Z62" s="15"/>
      <c r="AB62" s="53"/>
      <c r="AH62" s="136"/>
      <c r="AJ62" s="53"/>
    </row>
    <row r="63" spans="1:36" customFormat="1" ht="15.6" x14ac:dyDescent="0.3">
      <c r="A63" s="65">
        <v>76</v>
      </c>
      <c r="B63" s="12"/>
      <c r="C63" s="175">
        <v>161000925</v>
      </c>
      <c r="D63" s="176" t="s">
        <v>143</v>
      </c>
      <c r="E63" s="113"/>
      <c r="F63" s="71">
        <v>58</v>
      </c>
      <c r="G63" s="177" t="s">
        <v>32</v>
      </c>
      <c r="H63" s="177" t="s">
        <v>95</v>
      </c>
      <c r="I63" s="13"/>
      <c r="J63" s="13" t="s">
        <v>92</v>
      </c>
      <c r="K63" s="15">
        <v>4007.8</v>
      </c>
      <c r="L63" s="15">
        <v>4099.32</v>
      </c>
      <c r="M63" s="117">
        <f t="shared" si="2"/>
        <v>-91.519999999999527</v>
      </c>
      <c r="N63" s="117">
        <f t="shared" si="0"/>
        <v>-350881.62325672753</v>
      </c>
      <c r="O63" s="15"/>
      <c r="P63" s="15">
        <v>8841407.1899999995</v>
      </c>
      <c r="Q63" s="15">
        <v>3947538</v>
      </c>
      <c r="R63" s="16">
        <v>15365639.966</v>
      </c>
      <c r="S63" s="117">
        <f t="shared" si="1"/>
        <v>3833.9338205499275</v>
      </c>
      <c r="T63" s="181">
        <v>3490</v>
      </c>
      <c r="U63" s="179"/>
      <c r="V63" s="67">
        <v>3959.7831809056438</v>
      </c>
      <c r="W63" s="15"/>
      <c r="X63" s="15"/>
      <c r="Y63" s="15"/>
      <c r="Z63" s="15"/>
      <c r="AB63" s="53"/>
      <c r="AH63" s="136"/>
      <c r="AJ63" s="53"/>
    </row>
    <row r="64" spans="1:36" customFormat="1" ht="15.6" x14ac:dyDescent="0.3">
      <c r="A64" s="65">
        <v>77</v>
      </c>
      <c r="B64" s="12"/>
      <c r="C64" s="175">
        <v>161000926</v>
      </c>
      <c r="D64" s="176" t="s">
        <v>143</v>
      </c>
      <c r="E64" s="113"/>
      <c r="F64" s="71">
        <v>59</v>
      </c>
      <c r="G64" s="177" t="s">
        <v>32</v>
      </c>
      <c r="H64" s="177" t="s">
        <v>95</v>
      </c>
      <c r="I64" s="13"/>
      <c r="J64" s="13" t="s">
        <v>92</v>
      </c>
      <c r="K64" s="15">
        <v>4043.5</v>
      </c>
      <c r="L64" s="15">
        <v>4056.6</v>
      </c>
      <c r="M64" s="117">
        <f t="shared" si="2"/>
        <v>-13.099999999999909</v>
      </c>
      <c r="N64" s="117">
        <f t="shared" si="0"/>
        <v>-50134.554310497981</v>
      </c>
      <c r="O64" s="15"/>
      <c r="P64" s="15">
        <v>8920163.1749999989</v>
      </c>
      <c r="Q64" s="15">
        <v>3954928</v>
      </c>
      <c r="R64" s="16">
        <v>15474738.194999998</v>
      </c>
      <c r="S64" s="117">
        <f t="shared" si="1"/>
        <v>3827.0652145418571</v>
      </c>
      <c r="T64" s="181">
        <v>3933</v>
      </c>
      <c r="U64" s="179"/>
      <c r="V64" s="67">
        <v>3826.4183729939132</v>
      </c>
      <c r="W64" s="15"/>
      <c r="X64" s="15"/>
      <c r="Y64" s="15"/>
      <c r="Z64" s="15"/>
      <c r="AB64" s="53"/>
      <c r="AH64" s="136"/>
      <c r="AJ64" s="53"/>
    </row>
    <row r="65" spans="1:36" customFormat="1" ht="15.6" x14ac:dyDescent="0.3">
      <c r="A65" s="65">
        <v>78</v>
      </c>
      <c r="B65" s="12"/>
      <c r="C65" s="175">
        <v>462000538</v>
      </c>
      <c r="D65" s="176" t="s">
        <v>144</v>
      </c>
      <c r="E65" s="113"/>
      <c r="F65" s="71">
        <v>59</v>
      </c>
      <c r="G65" s="177" t="s">
        <v>35</v>
      </c>
      <c r="H65" s="177" t="s">
        <v>96</v>
      </c>
      <c r="I65" s="13"/>
      <c r="J65" s="13" t="s">
        <v>87</v>
      </c>
      <c r="K65" s="15">
        <v>3929.25</v>
      </c>
      <c r="L65" s="15">
        <v>3929.25</v>
      </c>
      <c r="M65" s="117">
        <f t="shared" si="2"/>
        <v>0</v>
      </c>
      <c r="N65" s="117">
        <f t="shared" si="0"/>
        <v>0</v>
      </c>
      <c r="O65" s="15"/>
      <c r="P65" s="15">
        <v>15434399.608333332</v>
      </c>
      <c r="Q65" s="15">
        <v>2369101</v>
      </c>
      <c r="R65" s="16">
        <v>19349180.241666671</v>
      </c>
      <c r="S65" s="117">
        <f t="shared" si="1"/>
        <v>4924.3953023265685</v>
      </c>
      <c r="T65" s="181">
        <v>3420</v>
      </c>
      <c r="U65" s="179"/>
      <c r="V65" s="67">
        <v>3483.3082329317272</v>
      </c>
      <c r="W65" s="15"/>
      <c r="X65" s="15"/>
      <c r="Y65" s="15"/>
      <c r="Z65" s="15"/>
      <c r="AB65" s="53"/>
      <c r="AH65" s="136"/>
      <c r="AJ65" s="53"/>
    </row>
    <row r="66" spans="1:36" customFormat="1" ht="15.6" x14ac:dyDescent="0.3">
      <c r="A66" s="65">
        <v>79</v>
      </c>
      <c r="B66" s="12"/>
      <c r="C66" s="175">
        <v>452000031</v>
      </c>
      <c r="D66" s="176" t="s">
        <v>145</v>
      </c>
      <c r="E66" s="113"/>
      <c r="F66" s="71">
        <v>55</v>
      </c>
      <c r="G66" s="177" t="s">
        <v>35</v>
      </c>
      <c r="H66" s="177" t="s">
        <v>89</v>
      </c>
      <c r="I66" s="13"/>
      <c r="J66" s="13" t="s">
        <v>90</v>
      </c>
      <c r="K66" s="15">
        <v>3720.8</v>
      </c>
      <c r="L66" s="15">
        <v>3720.8</v>
      </c>
      <c r="M66" s="117">
        <f t="shared" si="2"/>
        <v>0</v>
      </c>
      <c r="N66" s="117">
        <f t="shared" si="0"/>
        <v>0</v>
      </c>
      <c r="O66" s="15"/>
      <c r="P66" s="15">
        <v>15453091.258181822</v>
      </c>
      <c r="Q66" s="15">
        <v>2276371</v>
      </c>
      <c r="R66" s="16">
        <v>19296370.064242426</v>
      </c>
      <c r="S66" s="117">
        <f t="shared" si="1"/>
        <v>5186.0809675990176</v>
      </c>
      <c r="T66" s="181">
        <v>3197</v>
      </c>
      <c r="U66" s="179"/>
      <c r="V66" s="67">
        <v>3398.038195991091</v>
      </c>
      <c r="W66" s="15"/>
      <c r="X66" s="15"/>
      <c r="Y66" s="15"/>
      <c r="Z66" s="15"/>
      <c r="AB66" s="53"/>
      <c r="AH66" s="136"/>
      <c r="AJ66" s="53"/>
    </row>
    <row r="67" spans="1:36" customFormat="1" ht="15.6" x14ac:dyDescent="0.3">
      <c r="A67" s="65">
        <v>81</v>
      </c>
      <c r="B67" s="12"/>
      <c r="C67" s="175">
        <v>452000032</v>
      </c>
      <c r="D67" s="176" t="s">
        <v>146</v>
      </c>
      <c r="E67" s="113"/>
      <c r="F67" s="71">
        <v>59</v>
      </c>
      <c r="G67" s="177" t="s">
        <v>35</v>
      </c>
      <c r="H67" s="177" t="s">
        <v>89</v>
      </c>
      <c r="I67" s="13"/>
      <c r="J67" s="13" t="s">
        <v>90</v>
      </c>
      <c r="K67" s="15">
        <v>3861.26</v>
      </c>
      <c r="L67" s="15">
        <v>3861.26</v>
      </c>
      <c r="M67" s="117">
        <f t="shared" si="2"/>
        <v>0</v>
      </c>
      <c r="N67" s="117">
        <f t="shared" ref="N67:N130" si="3">+M67*S67</f>
        <v>0</v>
      </c>
      <c r="O67" s="15"/>
      <c r="P67" s="15">
        <v>16036444.622545457</v>
      </c>
      <c r="Q67" s="15">
        <v>2336626</v>
      </c>
      <c r="R67" s="16">
        <v>19999129.114060611</v>
      </c>
      <c r="S67" s="117">
        <f t="shared" ref="S67:S130" si="4">+R67/K67</f>
        <v>5179.4308370999643</v>
      </c>
      <c r="T67" s="181">
        <v>3197</v>
      </c>
      <c r="U67" s="179"/>
      <c r="V67" s="67">
        <v>3419.3592754109359</v>
      </c>
      <c r="W67" s="15"/>
      <c r="X67" s="15"/>
      <c r="Y67" s="15"/>
      <c r="Z67" s="15"/>
      <c r="AB67" s="53"/>
      <c r="AH67" s="136"/>
      <c r="AJ67" s="53"/>
    </row>
    <row r="68" spans="1:36" customFormat="1" ht="15.6" x14ac:dyDescent="0.3">
      <c r="A68" s="65">
        <v>82</v>
      </c>
      <c r="B68" s="12"/>
      <c r="C68" s="175">
        <v>452000039</v>
      </c>
      <c r="D68" s="176" t="s">
        <v>146</v>
      </c>
      <c r="E68" s="113"/>
      <c r="F68" s="71">
        <v>58</v>
      </c>
      <c r="G68" s="177" t="s">
        <v>35</v>
      </c>
      <c r="H68" s="177" t="s">
        <v>96</v>
      </c>
      <c r="I68" s="13"/>
      <c r="J68" s="13" t="s">
        <v>87</v>
      </c>
      <c r="K68" s="15">
        <v>3953.86</v>
      </c>
      <c r="L68" s="15">
        <v>3953.86</v>
      </c>
      <c r="M68" s="117">
        <f t="shared" ref="M68:M131" si="5">+K68-L68</f>
        <v>0</v>
      </c>
      <c r="N68" s="117">
        <f t="shared" si="3"/>
        <v>0</v>
      </c>
      <c r="O68" s="15"/>
      <c r="P68" s="15">
        <v>15531069.602444446</v>
      </c>
      <c r="Q68" s="15">
        <v>2354858</v>
      </c>
      <c r="R68" s="16">
        <v>19441288.262888893</v>
      </c>
      <c r="S68" s="117">
        <f t="shared" si="4"/>
        <v>4917.0401235473419</v>
      </c>
      <c r="T68" s="181">
        <v>3420</v>
      </c>
      <c r="U68" s="179"/>
      <c r="V68" s="67">
        <v>3699.2905158069884</v>
      </c>
      <c r="W68" s="15"/>
      <c r="X68" s="15"/>
      <c r="Y68" s="15"/>
      <c r="Z68" s="15"/>
      <c r="AB68" s="53"/>
      <c r="AH68" s="136"/>
      <c r="AJ68" s="53"/>
    </row>
    <row r="69" spans="1:36" customFormat="1" ht="15.6" x14ac:dyDescent="0.3">
      <c r="A69" s="65">
        <v>83</v>
      </c>
      <c r="B69" s="12"/>
      <c r="C69" s="175">
        <v>161000129</v>
      </c>
      <c r="D69" s="176" t="s">
        <v>144</v>
      </c>
      <c r="E69" s="113"/>
      <c r="F69" s="71">
        <v>59</v>
      </c>
      <c r="G69" s="177" t="s">
        <v>33</v>
      </c>
      <c r="H69" s="177" t="s">
        <v>105</v>
      </c>
      <c r="I69" s="13"/>
      <c r="J69" s="13" t="s">
        <v>106</v>
      </c>
      <c r="K69" s="15">
        <v>4194.25</v>
      </c>
      <c r="L69" s="15">
        <v>4196.7299999999996</v>
      </c>
      <c r="M69" s="117">
        <f t="shared" si="5"/>
        <v>-2.4799999999995634</v>
      </c>
      <c r="N69" s="117">
        <f t="shared" si="3"/>
        <v>-11182.593062043332</v>
      </c>
      <c r="O69" s="15"/>
      <c r="P69" s="15">
        <v>10378472.627737226</v>
      </c>
      <c r="Q69" s="15">
        <v>5528432</v>
      </c>
      <c r="R69" s="16">
        <v>18912335.060678832</v>
      </c>
      <c r="S69" s="117">
        <f t="shared" si="4"/>
        <v>4509.1101056634279</v>
      </c>
      <c r="T69" s="181">
        <v>3511</v>
      </c>
      <c r="U69" s="179"/>
      <c r="V69" s="67">
        <v>3760.8285463714096</v>
      </c>
      <c r="W69" s="15"/>
      <c r="X69" s="15"/>
      <c r="Y69" s="15"/>
      <c r="Z69" s="15"/>
      <c r="AB69" s="53"/>
      <c r="AH69" s="136"/>
      <c r="AJ69" s="53"/>
    </row>
    <row r="70" spans="1:36" customFormat="1" ht="15.6" x14ac:dyDescent="0.3">
      <c r="A70" s="65">
        <v>85</v>
      </c>
      <c r="B70" s="12"/>
      <c r="C70" s="175">
        <v>462000539</v>
      </c>
      <c r="D70" s="176" t="s">
        <v>147</v>
      </c>
      <c r="E70" s="113"/>
      <c r="F70" s="71">
        <v>59</v>
      </c>
      <c r="G70" s="177" t="s">
        <v>35</v>
      </c>
      <c r="H70" s="177" t="s">
        <v>96</v>
      </c>
      <c r="I70" s="13"/>
      <c r="J70" s="13" t="s">
        <v>87</v>
      </c>
      <c r="K70" s="15">
        <v>3834.19</v>
      </c>
      <c r="L70" s="15">
        <v>4025.57</v>
      </c>
      <c r="M70" s="117">
        <f t="shared" si="5"/>
        <v>-191.38000000000011</v>
      </c>
      <c r="N70" s="117">
        <f t="shared" si="3"/>
        <v>-945844.21862745553</v>
      </c>
      <c r="O70" s="15"/>
      <c r="P70" s="15">
        <v>15060996.534777777</v>
      </c>
      <c r="Q70" s="15">
        <v>2380172</v>
      </c>
      <c r="R70" s="16">
        <v>18949453.676555552</v>
      </c>
      <c r="S70" s="117">
        <f t="shared" si="4"/>
        <v>4942.2312604632407</v>
      </c>
      <c r="T70" s="181">
        <v>3420</v>
      </c>
      <c r="U70" s="179"/>
      <c r="V70" s="67">
        <v>3740.1205821205817</v>
      </c>
      <c r="W70" s="15"/>
      <c r="X70" s="15"/>
      <c r="Y70" s="15"/>
      <c r="Z70" s="15"/>
      <c r="AB70" s="53"/>
      <c r="AH70" s="136"/>
      <c r="AJ70" s="53"/>
    </row>
    <row r="71" spans="1:36" customFormat="1" ht="15.6" x14ac:dyDescent="0.3">
      <c r="A71" s="65">
        <v>86</v>
      </c>
      <c r="B71" s="12"/>
      <c r="C71" s="175">
        <v>161000927</v>
      </c>
      <c r="D71" s="176" t="s">
        <v>146</v>
      </c>
      <c r="E71" s="113"/>
      <c r="F71" s="71">
        <v>56</v>
      </c>
      <c r="G71" s="177" t="s">
        <v>32</v>
      </c>
      <c r="H71" s="177" t="s">
        <v>95</v>
      </c>
      <c r="I71" s="13"/>
      <c r="J71" s="13" t="s">
        <v>92</v>
      </c>
      <c r="K71" s="15">
        <v>3850.64</v>
      </c>
      <c r="L71" s="15">
        <v>3969.3</v>
      </c>
      <c r="M71" s="117">
        <f t="shared" si="5"/>
        <v>-118.66000000000031</v>
      </c>
      <c r="N71" s="117">
        <f t="shared" si="3"/>
        <v>-453904.13975581527</v>
      </c>
      <c r="O71" s="15"/>
      <c r="P71" s="15">
        <v>8494704.3719999976</v>
      </c>
      <c r="Q71" s="15">
        <v>3759302</v>
      </c>
      <c r="R71" s="16">
        <v>14729659.840799998</v>
      </c>
      <c r="S71" s="117">
        <f t="shared" si="4"/>
        <v>3825.2497872561444</v>
      </c>
      <c r="T71" s="181">
        <v>3933</v>
      </c>
      <c r="U71" s="179"/>
      <c r="V71" s="67">
        <v>3445.738183402309</v>
      </c>
      <c r="W71" s="15"/>
      <c r="X71" s="15"/>
      <c r="Y71" s="15"/>
      <c r="Z71" s="15"/>
      <c r="AB71" s="53"/>
      <c r="AH71" s="136"/>
      <c r="AJ71" s="53"/>
    </row>
    <row r="72" spans="1:36" customFormat="1" ht="15.6" x14ac:dyDescent="0.3">
      <c r="A72" s="65">
        <v>87</v>
      </c>
      <c r="B72" s="12"/>
      <c r="C72" s="175">
        <v>462000183</v>
      </c>
      <c r="D72" s="176" t="s">
        <v>147</v>
      </c>
      <c r="E72" s="113"/>
      <c r="F72" s="71">
        <v>59</v>
      </c>
      <c r="G72" s="177" t="s">
        <v>35</v>
      </c>
      <c r="H72" s="177" t="s">
        <v>89</v>
      </c>
      <c r="I72" s="13"/>
      <c r="J72" s="13" t="s">
        <v>90</v>
      </c>
      <c r="K72" s="15">
        <v>3900</v>
      </c>
      <c r="L72" s="15">
        <v>3900</v>
      </c>
      <c r="M72" s="117">
        <f t="shared" si="5"/>
        <v>0</v>
      </c>
      <c r="N72" s="117">
        <f t="shared" si="3"/>
        <v>0</v>
      </c>
      <c r="O72" s="15"/>
      <c r="P72" s="15">
        <v>16197338.181818185</v>
      </c>
      <c r="Q72" s="15">
        <v>2402869</v>
      </c>
      <c r="R72" s="16">
        <v>20242579.909090914</v>
      </c>
      <c r="S72" s="117">
        <f t="shared" si="4"/>
        <v>5190.405104895106</v>
      </c>
      <c r="T72" s="181">
        <v>3197</v>
      </c>
      <c r="U72" s="179"/>
      <c r="V72" s="67">
        <v>3800.0175477565526</v>
      </c>
      <c r="W72" s="15"/>
      <c r="X72" s="15"/>
      <c r="Y72" s="15"/>
      <c r="Z72" s="15"/>
      <c r="AB72" s="53"/>
      <c r="AH72" s="136"/>
      <c r="AJ72" s="53"/>
    </row>
    <row r="73" spans="1:36" customFormat="1" ht="15.6" x14ac:dyDescent="0.3">
      <c r="A73" s="65">
        <v>88</v>
      </c>
      <c r="B73" s="12"/>
      <c r="C73" s="175">
        <v>161000928</v>
      </c>
      <c r="D73" s="176" t="s">
        <v>146</v>
      </c>
      <c r="E73" s="113"/>
      <c r="F73" s="71">
        <v>59</v>
      </c>
      <c r="G73" s="177" t="s">
        <v>32</v>
      </c>
      <c r="H73" s="177" t="s">
        <v>95</v>
      </c>
      <c r="I73" s="13"/>
      <c r="J73" s="13" t="s">
        <v>92</v>
      </c>
      <c r="K73" s="15">
        <v>4032.5</v>
      </c>
      <c r="L73" s="15">
        <v>4032.5</v>
      </c>
      <c r="M73" s="117">
        <f t="shared" si="5"/>
        <v>0</v>
      </c>
      <c r="N73" s="117">
        <f t="shared" si="3"/>
        <v>0</v>
      </c>
      <c r="O73" s="15"/>
      <c r="P73" s="15">
        <v>8895896.625</v>
      </c>
      <c r="Q73" s="15">
        <v>3954150</v>
      </c>
      <c r="R73" s="16">
        <v>15442621.525</v>
      </c>
      <c r="S73" s="117">
        <f t="shared" si="4"/>
        <v>3829.5403657780535</v>
      </c>
      <c r="T73" s="181">
        <v>3933</v>
      </c>
      <c r="U73" s="179"/>
      <c r="V73" s="67">
        <v>3869.3988600804646</v>
      </c>
      <c r="W73" s="15"/>
      <c r="X73" s="15"/>
      <c r="Y73" s="15"/>
      <c r="Z73" s="15"/>
      <c r="AB73" s="53"/>
      <c r="AH73" s="136"/>
      <c r="AJ73" s="53"/>
    </row>
    <row r="74" spans="1:36" customFormat="1" ht="15.6" x14ac:dyDescent="0.3">
      <c r="A74" s="65">
        <v>89</v>
      </c>
      <c r="B74" s="12"/>
      <c r="C74" s="175">
        <v>161010032</v>
      </c>
      <c r="D74" s="176" t="s">
        <v>147</v>
      </c>
      <c r="E74" s="113"/>
      <c r="F74" s="71">
        <v>59</v>
      </c>
      <c r="G74" s="177" t="s">
        <v>32</v>
      </c>
      <c r="H74" s="177" t="s">
        <v>91</v>
      </c>
      <c r="I74" s="13"/>
      <c r="J74" s="13" t="s">
        <v>92</v>
      </c>
      <c r="K74" s="15">
        <v>3979.96</v>
      </c>
      <c r="L74" s="15">
        <v>3979.96</v>
      </c>
      <c r="M74" s="117">
        <f t="shared" si="5"/>
        <v>0</v>
      </c>
      <c r="N74" s="117">
        <f t="shared" si="3"/>
        <v>0</v>
      </c>
      <c r="O74" s="15"/>
      <c r="P74" s="15">
        <v>8779990.7579999994</v>
      </c>
      <c r="Q74" s="15">
        <v>5312587</v>
      </c>
      <c r="R74" s="16">
        <v>15556745.342599999</v>
      </c>
      <c r="S74" s="117">
        <f t="shared" si="4"/>
        <v>3908.7692696911522</v>
      </c>
      <c r="T74" s="181">
        <v>3927</v>
      </c>
      <c r="U74" s="179"/>
      <c r="V74" s="67">
        <v>3898.5709526982014</v>
      </c>
      <c r="W74" s="15"/>
      <c r="X74" s="15"/>
      <c r="Y74" s="15"/>
      <c r="Z74" s="15"/>
      <c r="AB74" s="53"/>
      <c r="AH74" s="136"/>
      <c r="AJ74" s="53"/>
    </row>
    <row r="75" spans="1:36" customFormat="1" ht="15.6" x14ac:dyDescent="0.3">
      <c r="A75" s="65">
        <v>90</v>
      </c>
      <c r="B75" s="12"/>
      <c r="C75" s="175">
        <v>462000184</v>
      </c>
      <c r="D75" s="176" t="s">
        <v>147</v>
      </c>
      <c r="E75" s="113"/>
      <c r="F75" s="71">
        <v>58</v>
      </c>
      <c r="G75" s="177" t="s">
        <v>35</v>
      </c>
      <c r="H75" s="177" t="s">
        <v>89</v>
      </c>
      <c r="I75" s="13"/>
      <c r="J75" s="13" t="s">
        <v>90</v>
      </c>
      <c r="K75" s="15">
        <v>3737.64</v>
      </c>
      <c r="L75" s="15">
        <v>3737.64</v>
      </c>
      <c r="M75" s="117">
        <f t="shared" si="5"/>
        <v>0</v>
      </c>
      <c r="N75" s="117">
        <f t="shared" si="3"/>
        <v>0</v>
      </c>
      <c r="O75" s="15"/>
      <c r="P75" s="15">
        <v>15523030.533818183</v>
      </c>
      <c r="Q75" s="15">
        <v>2326778</v>
      </c>
      <c r="R75" s="16">
        <v>19423808.021090914</v>
      </c>
      <c r="S75" s="117">
        <f t="shared" si="4"/>
        <v>5196.810827444835</v>
      </c>
      <c r="T75" s="181">
        <v>3197</v>
      </c>
      <c r="U75" s="179"/>
      <c r="V75" s="67">
        <v>3896.2400888395337</v>
      </c>
      <c r="W75" s="15"/>
      <c r="X75" s="15"/>
      <c r="Y75" s="15"/>
      <c r="Z75" s="15"/>
      <c r="AB75" s="53"/>
      <c r="AH75" s="136"/>
      <c r="AJ75" s="53"/>
    </row>
    <row r="76" spans="1:36" customFormat="1" ht="15.6" x14ac:dyDescent="0.3">
      <c r="A76" s="65">
        <v>91</v>
      </c>
      <c r="B76" s="12"/>
      <c r="C76" s="175">
        <v>461000075</v>
      </c>
      <c r="D76" s="176" t="s">
        <v>147</v>
      </c>
      <c r="E76" s="113"/>
      <c r="F76" s="71">
        <v>59</v>
      </c>
      <c r="G76" s="177" t="s">
        <v>32</v>
      </c>
      <c r="H76" s="177" t="s">
        <v>132</v>
      </c>
      <c r="I76" s="13"/>
      <c r="J76" s="13" t="s">
        <v>92</v>
      </c>
      <c r="K76" s="15">
        <v>3931.77</v>
      </c>
      <c r="L76" s="15">
        <v>3931.77</v>
      </c>
      <c r="M76" s="117">
        <f t="shared" si="5"/>
        <v>0</v>
      </c>
      <c r="N76" s="117">
        <f t="shared" si="3"/>
        <v>0</v>
      </c>
      <c r="O76" s="15"/>
      <c r="P76" s="15">
        <v>8885456.1701250002</v>
      </c>
      <c r="Q76" s="15">
        <v>3953568</v>
      </c>
      <c r="R76" s="16">
        <v>15047420.743725</v>
      </c>
      <c r="S76" s="117">
        <f t="shared" si="4"/>
        <v>3827.1365679388673</v>
      </c>
      <c r="T76" s="181">
        <v>4116</v>
      </c>
      <c r="U76" s="179"/>
      <c r="V76" s="67">
        <v>3909.078335915025</v>
      </c>
      <c r="W76" s="15"/>
      <c r="X76" s="15"/>
      <c r="Y76" s="15"/>
      <c r="Z76" s="15"/>
      <c r="AB76" s="53"/>
      <c r="AH76" s="136"/>
      <c r="AJ76" s="53"/>
    </row>
    <row r="77" spans="1:36" customFormat="1" ht="15.6" x14ac:dyDescent="0.3">
      <c r="A77" s="65">
        <v>92</v>
      </c>
      <c r="B77" s="12"/>
      <c r="C77" s="175">
        <v>161000849</v>
      </c>
      <c r="D77" s="176" t="s">
        <v>148</v>
      </c>
      <c r="E77" s="113"/>
      <c r="F77" s="71">
        <v>59</v>
      </c>
      <c r="G77" s="177" t="s">
        <v>32</v>
      </c>
      <c r="H77" s="177" t="s">
        <v>101</v>
      </c>
      <c r="I77" s="13"/>
      <c r="J77" s="13" t="s">
        <v>92</v>
      </c>
      <c r="K77" s="15">
        <v>3993.92</v>
      </c>
      <c r="L77" s="15">
        <v>4038.7</v>
      </c>
      <c r="M77" s="117">
        <f t="shared" si="5"/>
        <v>-44.779999999999745</v>
      </c>
      <c r="N77" s="117">
        <f t="shared" si="3"/>
        <v>-177072.76760529101</v>
      </c>
      <c r="O77" s="15"/>
      <c r="P77" s="15">
        <v>9025909.7319999989</v>
      </c>
      <c r="Q77" s="15">
        <v>4523873</v>
      </c>
      <c r="R77" s="16">
        <v>15793087.717599999</v>
      </c>
      <c r="S77" s="117">
        <f t="shared" si="4"/>
        <v>3954.282438706834</v>
      </c>
      <c r="T77" s="181">
        <v>3857</v>
      </c>
      <c r="U77" s="179"/>
      <c r="V77" s="67">
        <v>3717.2467690268422</v>
      </c>
      <c r="W77" s="15"/>
      <c r="X77" s="15"/>
      <c r="Y77" s="15"/>
      <c r="Z77" s="15"/>
      <c r="AB77" s="53"/>
      <c r="AH77" s="136"/>
      <c r="AJ77" s="53"/>
    </row>
    <row r="78" spans="1:36" customFormat="1" ht="15.6" x14ac:dyDescent="0.3">
      <c r="A78" s="65">
        <v>93</v>
      </c>
      <c r="B78" s="12"/>
      <c r="C78" s="175">
        <v>161010034</v>
      </c>
      <c r="D78" s="176" t="s">
        <v>148</v>
      </c>
      <c r="E78" s="113"/>
      <c r="F78" s="71">
        <v>59</v>
      </c>
      <c r="G78" s="177" t="s">
        <v>32</v>
      </c>
      <c r="H78" s="177" t="s">
        <v>91</v>
      </c>
      <c r="I78" s="13"/>
      <c r="J78" s="13" t="s">
        <v>92</v>
      </c>
      <c r="K78" s="15">
        <v>4123.7</v>
      </c>
      <c r="L78" s="15">
        <v>4182.62</v>
      </c>
      <c r="M78" s="117">
        <f t="shared" si="5"/>
        <v>-58.920000000000073</v>
      </c>
      <c r="N78" s="117">
        <f t="shared" si="3"/>
        <v>-227931.69579497562</v>
      </c>
      <c r="O78" s="15"/>
      <c r="P78" s="15">
        <v>9097088.3849999979</v>
      </c>
      <c r="Q78" s="15">
        <v>5338375</v>
      </c>
      <c r="R78" s="16">
        <v>15952510.759499997</v>
      </c>
      <c r="S78" s="117">
        <f t="shared" si="4"/>
        <v>3868.4944975386175</v>
      </c>
      <c r="T78" s="181">
        <v>3927</v>
      </c>
      <c r="U78" s="179"/>
      <c r="V78" s="67">
        <v>3902.3927665674278</v>
      </c>
      <c r="W78" s="15"/>
      <c r="X78" s="15"/>
      <c r="Y78" s="15"/>
      <c r="Z78" s="15"/>
      <c r="AB78" s="53"/>
      <c r="AH78" s="136"/>
      <c r="AJ78" s="53"/>
    </row>
    <row r="79" spans="1:36" customFormat="1" ht="15.6" x14ac:dyDescent="0.3">
      <c r="A79" s="65">
        <v>95</v>
      </c>
      <c r="B79" s="12"/>
      <c r="C79" s="175">
        <v>462000185</v>
      </c>
      <c r="D79" s="176" t="s">
        <v>148</v>
      </c>
      <c r="E79" s="113"/>
      <c r="F79" s="71">
        <v>58</v>
      </c>
      <c r="G79" s="177" t="s">
        <v>35</v>
      </c>
      <c r="H79" s="177" t="s">
        <v>89</v>
      </c>
      <c r="I79" s="13"/>
      <c r="J79" s="13" t="s">
        <v>90</v>
      </c>
      <c r="K79" s="15">
        <v>3733.3</v>
      </c>
      <c r="L79" s="15">
        <v>3733.3</v>
      </c>
      <c r="M79" s="117">
        <f t="shared" si="5"/>
        <v>0</v>
      </c>
      <c r="N79" s="117">
        <f t="shared" si="3"/>
        <v>0</v>
      </c>
      <c r="O79" s="15"/>
      <c r="P79" s="15">
        <v>15505005.803636367</v>
      </c>
      <c r="Q79" s="15">
        <v>2297788</v>
      </c>
      <c r="R79" s="16">
        <v>19374965.624848485</v>
      </c>
      <c r="S79" s="117">
        <f t="shared" si="4"/>
        <v>5189.7692724529197</v>
      </c>
      <c r="T79" s="181">
        <v>3197</v>
      </c>
      <c r="U79" s="179"/>
      <c r="V79" s="67">
        <v>3845.6781072975673</v>
      </c>
      <c r="W79" s="15"/>
      <c r="X79" s="15"/>
      <c r="Y79" s="15"/>
      <c r="Z79" s="15"/>
      <c r="AB79" s="53"/>
      <c r="AH79" s="136"/>
      <c r="AJ79" s="53"/>
    </row>
    <row r="80" spans="1:36" customFormat="1" ht="15.6" x14ac:dyDescent="0.3">
      <c r="A80" s="65">
        <v>96</v>
      </c>
      <c r="B80" s="12"/>
      <c r="C80" s="175">
        <v>161000929</v>
      </c>
      <c r="D80" s="176" t="s">
        <v>148</v>
      </c>
      <c r="E80" s="113"/>
      <c r="F80" s="71">
        <v>55</v>
      </c>
      <c r="G80" s="177" t="s">
        <v>32</v>
      </c>
      <c r="H80" s="177" t="s">
        <v>95</v>
      </c>
      <c r="I80" s="13"/>
      <c r="J80" s="13" t="s">
        <v>92</v>
      </c>
      <c r="K80" s="15">
        <v>3777.7</v>
      </c>
      <c r="L80" s="15">
        <v>3792.5</v>
      </c>
      <c r="M80" s="117">
        <f t="shared" si="5"/>
        <v>-14.800000000000182</v>
      </c>
      <c r="N80" s="117">
        <f t="shared" si="3"/>
        <v>-56735.737390794027</v>
      </c>
      <c r="O80" s="15"/>
      <c r="P80" s="15">
        <v>8333795.0849999981</v>
      </c>
      <c r="Q80" s="15">
        <v>3719243</v>
      </c>
      <c r="R80" s="16">
        <v>14481796.968999997</v>
      </c>
      <c r="S80" s="117">
        <f t="shared" si="4"/>
        <v>3833.4957696481979</v>
      </c>
      <c r="T80" s="181">
        <v>3933</v>
      </c>
      <c r="U80" s="179"/>
      <c r="V80" s="67">
        <v>3945.7341912580432</v>
      </c>
      <c r="W80" s="15"/>
      <c r="X80" s="15"/>
      <c r="Y80" s="15"/>
      <c r="Z80" s="15"/>
      <c r="AB80" s="53"/>
      <c r="AH80" s="136"/>
      <c r="AJ80" s="53"/>
    </row>
    <row r="81" spans="1:36" customFormat="1" ht="15.6" x14ac:dyDescent="0.3">
      <c r="A81" s="65">
        <v>97</v>
      </c>
      <c r="B81" s="12"/>
      <c r="C81" s="175">
        <v>452000040</v>
      </c>
      <c r="D81" s="176" t="s">
        <v>149</v>
      </c>
      <c r="E81" s="113"/>
      <c r="F81" s="71">
        <v>59</v>
      </c>
      <c r="G81" s="177" t="s">
        <v>35</v>
      </c>
      <c r="H81" s="177" t="s">
        <v>96</v>
      </c>
      <c r="I81" s="13"/>
      <c r="J81" s="13" t="s">
        <v>87</v>
      </c>
      <c r="K81" s="15">
        <v>3807.55</v>
      </c>
      <c r="L81" s="15">
        <v>3807.55</v>
      </c>
      <c r="M81" s="117">
        <f t="shared" si="5"/>
        <v>0</v>
      </c>
      <c r="N81" s="117">
        <f t="shared" si="3"/>
        <v>0</v>
      </c>
      <c r="O81" s="15"/>
      <c r="P81" s="15">
        <v>14956352.542777779</v>
      </c>
      <c r="Q81" s="15">
        <v>2356750</v>
      </c>
      <c r="R81" s="16">
        <v>18810908.100555554</v>
      </c>
      <c r="S81" s="117">
        <f t="shared" si="4"/>
        <v>4940.4231331316869</v>
      </c>
      <c r="T81" s="181">
        <v>3420</v>
      </c>
      <c r="U81" s="179"/>
      <c r="V81" s="67">
        <v>3846.7837032129846</v>
      </c>
      <c r="W81" s="15"/>
      <c r="X81" s="15"/>
      <c r="Y81" s="15"/>
      <c r="Z81" s="15"/>
      <c r="AB81" s="53"/>
      <c r="AH81" s="136"/>
      <c r="AJ81" s="53"/>
    </row>
    <row r="82" spans="1:36" customFormat="1" ht="15.6" x14ac:dyDescent="0.3">
      <c r="A82" s="65">
        <v>98</v>
      </c>
      <c r="B82" s="12"/>
      <c r="C82" s="175">
        <v>161000848</v>
      </c>
      <c r="D82" s="176" t="s">
        <v>148</v>
      </c>
      <c r="E82" s="113"/>
      <c r="F82" s="71">
        <v>58</v>
      </c>
      <c r="G82" s="177" t="s">
        <v>32</v>
      </c>
      <c r="H82" s="177" t="s">
        <v>101</v>
      </c>
      <c r="I82" s="13"/>
      <c r="J82" s="13" t="s">
        <v>92</v>
      </c>
      <c r="K82" s="15">
        <v>3940.52</v>
      </c>
      <c r="L82" s="15">
        <v>3940.52</v>
      </c>
      <c r="M82" s="117">
        <f t="shared" si="5"/>
        <v>0</v>
      </c>
      <c r="N82" s="117">
        <f t="shared" si="3"/>
        <v>0</v>
      </c>
      <c r="O82" s="15"/>
      <c r="P82" s="15">
        <v>8905230.4045000002</v>
      </c>
      <c r="Q82" s="15">
        <v>4517450</v>
      </c>
      <c r="R82" s="16">
        <v>15635991.678099999</v>
      </c>
      <c r="S82" s="117">
        <f t="shared" si="4"/>
        <v>3968.0021109142954</v>
      </c>
      <c r="T82" s="181">
        <v>3968</v>
      </c>
      <c r="U82" s="179"/>
      <c r="V82" s="67">
        <v>3808.5955465153625</v>
      </c>
      <c r="W82" s="15"/>
      <c r="X82" s="15"/>
      <c r="Y82" s="15"/>
      <c r="Z82" s="15"/>
      <c r="AB82" s="53"/>
      <c r="AH82" s="136"/>
      <c r="AJ82" s="53"/>
    </row>
    <row r="83" spans="1:36" customFormat="1" ht="15.6" x14ac:dyDescent="0.3">
      <c r="A83" s="65">
        <v>101</v>
      </c>
      <c r="B83" s="12"/>
      <c r="C83" s="175">
        <v>452000033</v>
      </c>
      <c r="D83" s="176" t="s">
        <v>149</v>
      </c>
      <c r="E83" s="113"/>
      <c r="F83" s="71">
        <v>58</v>
      </c>
      <c r="G83" s="177" t="s">
        <v>35</v>
      </c>
      <c r="H83" s="177" t="s">
        <v>89</v>
      </c>
      <c r="I83" s="13"/>
      <c r="J83" s="13" t="s">
        <v>90</v>
      </c>
      <c r="K83" s="15">
        <v>3767.1</v>
      </c>
      <c r="L83" s="15">
        <v>3767.1</v>
      </c>
      <c r="M83" s="117">
        <f t="shared" si="5"/>
        <v>0</v>
      </c>
      <c r="N83" s="117">
        <f t="shared" si="3"/>
        <v>0</v>
      </c>
      <c r="O83" s="15"/>
      <c r="P83" s="15">
        <v>15645382.734545454</v>
      </c>
      <c r="Q83" s="15">
        <v>2308999</v>
      </c>
      <c r="R83" s="16">
        <v>19540787.452727273</v>
      </c>
      <c r="S83" s="117">
        <f t="shared" si="4"/>
        <v>5187.2229175565481</v>
      </c>
      <c r="T83" s="181">
        <v>3300</v>
      </c>
      <c r="U83" s="179"/>
      <c r="V83" s="67">
        <v>3827.4271823204422</v>
      </c>
      <c r="W83" s="15"/>
      <c r="X83" s="15"/>
      <c r="Y83" s="15"/>
      <c r="Z83" s="15"/>
      <c r="AB83" s="53"/>
      <c r="AH83" s="136"/>
      <c r="AJ83" s="53"/>
    </row>
    <row r="84" spans="1:36" customFormat="1" ht="15.6" x14ac:dyDescent="0.3">
      <c r="A84" s="65">
        <v>102</v>
      </c>
      <c r="B84" s="12"/>
      <c r="C84" s="175">
        <v>452000041</v>
      </c>
      <c r="D84" s="176" t="s">
        <v>150</v>
      </c>
      <c r="E84" s="113"/>
      <c r="F84" s="71">
        <v>56</v>
      </c>
      <c r="G84" s="177" t="s">
        <v>35</v>
      </c>
      <c r="H84" s="177" t="s">
        <v>96</v>
      </c>
      <c r="I84" s="13"/>
      <c r="J84" s="13" t="s">
        <v>87</v>
      </c>
      <c r="K84" s="15">
        <v>3633.19</v>
      </c>
      <c r="L84" s="15">
        <v>3633.19</v>
      </c>
      <c r="M84" s="117">
        <f t="shared" si="5"/>
        <v>0</v>
      </c>
      <c r="N84" s="117">
        <f t="shared" si="3"/>
        <v>0</v>
      </c>
      <c r="O84" s="15"/>
      <c r="P84" s="15">
        <v>14271452.901444444</v>
      </c>
      <c r="Q84" s="15">
        <v>2239101</v>
      </c>
      <c r="R84" s="16">
        <v>17939770.109888889</v>
      </c>
      <c r="S84" s="117">
        <f t="shared" si="4"/>
        <v>4937.7461982139357</v>
      </c>
      <c r="T84" s="181">
        <v>3277</v>
      </c>
      <c r="U84" s="179"/>
      <c r="V84" s="67">
        <v>3794.1114058355433</v>
      </c>
      <c r="W84" s="15"/>
      <c r="X84" s="15"/>
      <c r="Y84" s="15"/>
      <c r="Z84" s="15"/>
      <c r="AB84" s="53"/>
      <c r="AH84" s="136"/>
      <c r="AJ84" s="53"/>
    </row>
    <row r="85" spans="1:36" customFormat="1" ht="15.6" x14ac:dyDescent="0.3">
      <c r="A85" s="65">
        <v>103</v>
      </c>
      <c r="B85" s="12"/>
      <c r="C85" s="175">
        <v>161000850</v>
      </c>
      <c r="D85" s="176" t="s">
        <v>149</v>
      </c>
      <c r="E85" s="113"/>
      <c r="F85" s="71">
        <v>59</v>
      </c>
      <c r="G85" s="177" t="s">
        <v>32</v>
      </c>
      <c r="H85" s="177" t="s">
        <v>101</v>
      </c>
      <c r="I85" s="13"/>
      <c r="J85" s="13" t="s">
        <v>92</v>
      </c>
      <c r="K85" s="15">
        <v>4041.23</v>
      </c>
      <c r="L85" s="15">
        <v>4041.23</v>
      </c>
      <c r="M85" s="117">
        <f t="shared" si="5"/>
        <v>0</v>
      </c>
      <c r="N85" s="117">
        <f t="shared" si="3"/>
        <v>0</v>
      </c>
      <c r="O85" s="15"/>
      <c r="P85" s="15">
        <v>9132826.1923749987</v>
      </c>
      <c r="Q85" s="15">
        <v>4595635</v>
      </c>
      <c r="R85" s="16">
        <v>15998339.258775</v>
      </c>
      <c r="S85" s="117">
        <f t="shared" si="4"/>
        <v>3958.779693008069</v>
      </c>
      <c r="T85" s="181">
        <v>3968</v>
      </c>
      <c r="U85" s="179"/>
      <c r="V85" s="67">
        <v>3869.481742190937</v>
      </c>
      <c r="W85" s="15"/>
      <c r="X85" s="15"/>
      <c r="Y85" s="15"/>
      <c r="Z85" s="15"/>
      <c r="AB85" s="53"/>
      <c r="AH85" s="136"/>
      <c r="AJ85" s="53"/>
    </row>
    <row r="86" spans="1:36" customFormat="1" ht="15.6" x14ac:dyDescent="0.3">
      <c r="A86" s="65">
        <v>104</v>
      </c>
      <c r="B86" s="12"/>
      <c r="C86" s="175">
        <v>452000034</v>
      </c>
      <c r="D86" s="176" t="s">
        <v>150</v>
      </c>
      <c r="E86" s="113"/>
      <c r="F86" s="71">
        <v>58</v>
      </c>
      <c r="G86" s="177" t="s">
        <v>35</v>
      </c>
      <c r="H86" s="177" t="s">
        <v>89</v>
      </c>
      <c r="I86" s="13"/>
      <c r="J86" s="13" t="s">
        <v>90</v>
      </c>
      <c r="K86" s="15">
        <v>3931.2</v>
      </c>
      <c r="L86" s="15">
        <v>4032.75</v>
      </c>
      <c r="M86" s="117">
        <f t="shared" si="5"/>
        <v>-101.55000000000018</v>
      </c>
      <c r="N86" s="117">
        <f t="shared" si="3"/>
        <v>-525529.1957699256</v>
      </c>
      <c r="O86" s="15"/>
      <c r="P86" s="15">
        <v>16326916.887272727</v>
      </c>
      <c r="Q86" s="15">
        <v>2361839</v>
      </c>
      <c r="R86" s="16">
        <v>20344267.596363638</v>
      </c>
      <c r="S86" s="117">
        <f t="shared" si="4"/>
        <v>5175.0782449032458</v>
      </c>
      <c r="T86" s="181">
        <v>3300</v>
      </c>
      <c r="U86" s="179"/>
      <c r="V86" s="67">
        <v>3863.5038768276472</v>
      </c>
      <c r="W86" s="15"/>
      <c r="X86" s="15"/>
      <c r="Y86" s="15"/>
      <c r="Z86" s="15"/>
      <c r="AB86" s="53"/>
      <c r="AH86" s="136"/>
      <c r="AJ86" s="53"/>
    </row>
    <row r="87" spans="1:36" customFormat="1" ht="15.6" x14ac:dyDescent="0.3">
      <c r="A87" s="65">
        <v>105</v>
      </c>
      <c r="B87" s="12"/>
      <c r="C87" s="175">
        <v>161000930</v>
      </c>
      <c r="D87" s="176" t="s">
        <v>148</v>
      </c>
      <c r="E87" s="113"/>
      <c r="F87" s="71">
        <v>58</v>
      </c>
      <c r="G87" s="177" t="s">
        <v>32</v>
      </c>
      <c r="H87" s="177" t="s">
        <v>95</v>
      </c>
      <c r="I87" s="13"/>
      <c r="J87" s="13" t="s">
        <v>92</v>
      </c>
      <c r="K87" s="15">
        <v>3907.08</v>
      </c>
      <c r="L87" s="15">
        <v>3966.69</v>
      </c>
      <c r="M87" s="117">
        <f t="shared" si="5"/>
        <v>-59.610000000000127</v>
      </c>
      <c r="N87" s="117">
        <f t="shared" si="3"/>
        <v>-228725.22915323923</v>
      </c>
      <c r="O87" s="15"/>
      <c r="P87" s="15">
        <v>8619213.8339999989</v>
      </c>
      <c r="Q87" s="15">
        <v>3860421</v>
      </c>
      <c r="R87" s="16">
        <v>14991574.707599999</v>
      </c>
      <c r="S87" s="117">
        <f t="shared" si="4"/>
        <v>3837.027833471544</v>
      </c>
      <c r="T87" s="181">
        <v>3993</v>
      </c>
      <c r="U87" s="179"/>
      <c r="V87" s="67">
        <v>3829.4491017964074</v>
      </c>
      <c r="W87" s="15"/>
      <c r="X87" s="15"/>
      <c r="Y87" s="15"/>
      <c r="Z87" s="15"/>
      <c r="AB87" s="53"/>
      <c r="AH87" s="136"/>
      <c r="AJ87" s="53"/>
    </row>
    <row r="88" spans="1:36" customFormat="1" ht="15.6" x14ac:dyDescent="0.3">
      <c r="A88" s="65">
        <v>106</v>
      </c>
      <c r="B88" s="12"/>
      <c r="C88" s="175">
        <v>461000076</v>
      </c>
      <c r="D88" s="176" t="s">
        <v>150</v>
      </c>
      <c r="E88" s="113"/>
      <c r="F88" s="71">
        <v>59</v>
      </c>
      <c r="G88" s="177" t="s">
        <v>32</v>
      </c>
      <c r="H88" s="177" t="s">
        <v>132</v>
      </c>
      <c r="I88" s="13"/>
      <c r="J88" s="13" t="s">
        <v>92</v>
      </c>
      <c r="K88" s="15">
        <v>3953.95</v>
      </c>
      <c r="L88" s="15">
        <v>3953.95</v>
      </c>
      <c r="M88" s="117">
        <f t="shared" si="5"/>
        <v>0</v>
      </c>
      <c r="N88" s="117">
        <f t="shared" si="3"/>
        <v>0</v>
      </c>
      <c r="O88" s="15"/>
      <c r="P88" s="15">
        <v>8935581.0293749981</v>
      </c>
      <c r="Q88" s="15">
        <v>4007044</v>
      </c>
      <c r="R88" s="16">
        <v>15163479.665374998</v>
      </c>
      <c r="S88" s="117">
        <f t="shared" si="4"/>
        <v>3835.0205908964449</v>
      </c>
      <c r="T88" s="181">
        <v>4116</v>
      </c>
      <c r="U88" s="179"/>
      <c r="V88" s="67">
        <v>3883.9708898445256</v>
      </c>
      <c r="W88" s="15"/>
      <c r="X88" s="15"/>
      <c r="Y88" s="15"/>
      <c r="Z88" s="15"/>
      <c r="AB88" s="53"/>
      <c r="AH88" s="136"/>
      <c r="AJ88" s="53"/>
    </row>
    <row r="89" spans="1:36" customFormat="1" ht="15.6" x14ac:dyDescent="0.3">
      <c r="A89" s="65">
        <v>107</v>
      </c>
      <c r="B89" s="12"/>
      <c r="C89" s="175">
        <v>161000931</v>
      </c>
      <c r="D89" s="176" t="s">
        <v>150</v>
      </c>
      <c r="E89" s="113"/>
      <c r="F89" s="71">
        <v>58</v>
      </c>
      <c r="G89" s="177" t="s">
        <v>32</v>
      </c>
      <c r="H89" s="177" t="s">
        <v>95</v>
      </c>
      <c r="I89" s="13"/>
      <c r="J89" s="13" t="s">
        <v>92</v>
      </c>
      <c r="K89" s="15">
        <v>4056</v>
      </c>
      <c r="L89" s="15">
        <v>4059.35</v>
      </c>
      <c r="M89" s="117">
        <f t="shared" si="5"/>
        <v>-3.3499999999999091</v>
      </c>
      <c r="N89" s="117">
        <f t="shared" si="3"/>
        <v>-12814.586112425686</v>
      </c>
      <c r="O89" s="15"/>
      <c r="P89" s="15">
        <v>8947738.7999999989</v>
      </c>
      <c r="Q89" s="15">
        <v>3959790</v>
      </c>
      <c r="R89" s="16">
        <v>15515212.319999998</v>
      </c>
      <c r="S89" s="117">
        <f t="shared" si="4"/>
        <v>3825.249585798816</v>
      </c>
      <c r="T89" s="181">
        <v>3993</v>
      </c>
      <c r="U89" s="179"/>
      <c r="V89" s="67">
        <v>3892.9802791934408</v>
      </c>
      <c r="W89" s="15"/>
      <c r="X89" s="15"/>
      <c r="Y89" s="15"/>
      <c r="Z89" s="15"/>
      <c r="AB89" s="53"/>
      <c r="AH89" s="136"/>
      <c r="AJ89" s="53"/>
    </row>
    <row r="90" spans="1:36" customFormat="1" ht="15.6" x14ac:dyDescent="0.3">
      <c r="A90" s="65">
        <v>108</v>
      </c>
      <c r="B90" s="12"/>
      <c r="C90" s="175">
        <v>462000161</v>
      </c>
      <c r="D90" s="176" t="s">
        <v>150</v>
      </c>
      <c r="E90" s="113"/>
      <c r="F90" s="71">
        <v>59</v>
      </c>
      <c r="G90" s="177" t="s">
        <v>35</v>
      </c>
      <c r="H90" s="177" t="s">
        <v>86</v>
      </c>
      <c r="I90" s="13"/>
      <c r="J90" s="13" t="s">
        <v>87</v>
      </c>
      <c r="K90" s="15">
        <v>3917.39</v>
      </c>
      <c r="L90" s="15">
        <v>3922.56</v>
      </c>
      <c r="M90" s="117">
        <f t="shared" si="5"/>
        <v>-5.1700000000000728</v>
      </c>
      <c r="N90" s="117">
        <f t="shared" si="3"/>
        <v>-20577.127720600398</v>
      </c>
      <c r="O90" s="15"/>
      <c r="P90" s="15">
        <v>11708599.917888887</v>
      </c>
      <c r="Q90" s="15">
        <v>2285087</v>
      </c>
      <c r="R90" s="16">
        <v>15591612.062166665</v>
      </c>
      <c r="S90" s="117">
        <f t="shared" si="4"/>
        <v>3980.1020736170422</v>
      </c>
      <c r="T90" s="181">
        <v>3080</v>
      </c>
      <c r="U90" s="179"/>
      <c r="V90" s="67">
        <v>3808.037491705375</v>
      </c>
      <c r="W90" s="15"/>
      <c r="X90" s="15"/>
      <c r="Y90" s="15"/>
      <c r="Z90" s="15"/>
      <c r="AB90" s="53"/>
      <c r="AH90" s="136"/>
      <c r="AJ90" s="53"/>
    </row>
    <row r="91" spans="1:36" customFormat="1" ht="15.6" x14ac:dyDescent="0.3">
      <c r="A91" s="65">
        <v>109</v>
      </c>
      <c r="B91" s="12"/>
      <c r="C91" s="175">
        <v>161000851</v>
      </c>
      <c r="D91" s="176" t="s">
        <v>150</v>
      </c>
      <c r="E91" s="113"/>
      <c r="F91" s="71">
        <v>59</v>
      </c>
      <c r="G91" s="177" t="s">
        <v>32</v>
      </c>
      <c r="H91" s="177" t="s">
        <v>101</v>
      </c>
      <c r="I91" s="13"/>
      <c r="J91" s="13" t="s">
        <v>92</v>
      </c>
      <c r="K91" s="15">
        <v>3998.43</v>
      </c>
      <c r="L91" s="15">
        <v>3998.43</v>
      </c>
      <c r="M91" s="117">
        <f t="shared" si="5"/>
        <v>0</v>
      </c>
      <c r="N91" s="117">
        <f t="shared" si="3"/>
        <v>0</v>
      </c>
      <c r="O91" s="15"/>
      <c r="P91" s="15">
        <v>9036101.9373749997</v>
      </c>
      <c r="Q91" s="15">
        <v>4586332</v>
      </c>
      <c r="R91" s="16">
        <v>15868272.099775</v>
      </c>
      <c r="S91" s="117">
        <f t="shared" si="4"/>
        <v>3968.6257105351351</v>
      </c>
      <c r="T91" s="181">
        <v>3968</v>
      </c>
      <c r="U91" s="179"/>
      <c r="V91" s="67">
        <v>3849.643589460919</v>
      </c>
      <c r="W91" s="15"/>
      <c r="X91" s="15"/>
      <c r="Y91" s="15"/>
      <c r="Z91" s="15"/>
      <c r="AB91" s="53"/>
      <c r="AH91" s="136"/>
      <c r="AJ91" s="53"/>
    </row>
    <row r="92" spans="1:36" customFormat="1" ht="15.6" x14ac:dyDescent="0.3">
      <c r="A92" s="65">
        <v>110</v>
      </c>
      <c r="B92" s="12"/>
      <c r="C92" s="175">
        <v>452000035</v>
      </c>
      <c r="D92" s="176" t="s">
        <v>151</v>
      </c>
      <c r="E92" s="113"/>
      <c r="F92" s="71">
        <v>55</v>
      </c>
      <c r="G92" s="177" t="s">
        <v>35</v>
      </c>
      <c r="H92" s="177" t="s">
        <v>89</v>
      </c>
      <c r="I92" s="13"/>
      <c r="J92" s="13" t="s">
        <v>90</v>
      </c>
      <c r="K92" s="15">
        <v>3553.99</v>
      </c>
      <c r="L92" s="15">
        <v>3553.99</v>
      </c>
      <c r="M92" s="117">
        <f t="shared" si="5"/>
        <v>0</v>
      </c>
      <c r="N92" s="117">
        <f t="shared" si="3"/>
        <v>0</v>
      </c>
      <c r="O92" s="15"/>
      <c r="P92" s="15">
        <v>14760302.032000002</v>
      </c>
      <c r="Q92" s="15">
        <v>2199220</v>
      </c>
      <c r="R92" s="16">
        <v>18456182.60866667</v>
      </c>
      <c r="S92" s="117">
        <f t="shared" si="4"/>
        <v>5193.0879402211795</v>
      </c>
      <c r="T92" s="181">
        <v>3300</v>
      </c>
      <c r="U92" s="179"/>
      <c r="V92" s="67">
        <v>3854.5508051082729</v>
      </c>
      <c r="W92" s="15"/>
      <c r="X92" s="15"/>
      <c r="Y92" s="15"/>
      <c r="Z92" s="15"/>
      <c r="AB92" s="53"/>
      <c r="AH92" s="136"/>
      <c r="AJ92" s="53"/>
    </row>
    <row r="93" spans="1:36" customFormat="1" ht="15.6" x14ac:dyDescent="0.3">
      <c r="A93" s="65">
        <v>111</v>
      </c>
      <c r="B93" s="12"/>
      <c r="C93" s="175">
        <v>161000932</v>
      </c>
      <c r="D93" s="176" t="s">
        <v>151</v>
      </c>
      <c r="E93" s="113"/>
      <c r="F93" s="71">
        <v>60</v>
      </c>
      <c r="G93" s="177" t="s">
        <v>32</v>
      </c>
      <c r="H93" s="177" t="s">
        <v>95</v>
      </c>
      <c r="I93" s="13"/>
      <c r="J93" s="13" t="s">
        <v>92</v>
      </c>
      <c r="K93" s="15">
        <v>4192.3999999999996</v>
      </c>
      <c r="L93" s="15">
        <v>4196.05</v>
      </c>
      <c r="M93" s="117">
        <f t="shared" si="5"/>
        <v>-3.6500000000005457</v>
      </c>
      <c r="N93" s="117">
        <f t="shared" si="3"/>
        <v>-13965.073626612144</v>
      </c>
      <c r="O93" s="15"/>
      <c r="P93" s="15">
        <v>9248644.0199999977</v>
      </c>
      <c r="Q93" s="15">
        <v>4096300</v>
      </c>
      <c r="R93" s="16">
        <v>16040321.827999998</v>
      </c>
      <c r="S93" s="117">
        <f t="shared" si="4"/>
        <v>3826.047568934262</v>
      </c>
      <c r="T93" s="181">
        <v>3993</v>
      </c>
      <c r="U93" s="179"/>
      <c r="V93" s="67">
        <v>3726.3476498301743</v>
      </c>
      <c r="W93" s="15"/>
      <c r="X93" s="15"/>
      <c r="Y93" s="15"/>
      <c r="Z93" s="15"/>
      <c r="AB93" s="53"/>
      <c r="AH93" s="136"/>
      <c r="AJ93" s="53"/>
    </row>
    <row r="94" spans="1:36" customFormat="1" ht="15.6" x14ac:dyDescent="0.3">
      <c r="A94" s="65">
        <v>113</v>
      </c>
      <c r="B94" s="12"/>
      <c r="C94" s="175">
        <v>462000186</v>
      </c>
      <c r="D94" s="176" t="s">
        <v>152</v>
      </c>
      <c r="E94" s="113"/>
      <c r="F94" s="71">
        <v>57</v>
      </c>
      <c r="G94" s="177" t="s">
        <v>35</v>
      </c>
      <c r="H94" s="177" t="s">
        <v>89</v>
      </c>
      <c r="I94" s="13"/>
      <c r="J94" s="13" t="s">
        <v>90</v>
      </c>
      <c r="K94" s="15">
        <v>3804.18</v>
      </c>
      <c r="L94" s="15">
        <v>3806.61</v>
      </c>
      <c r="M94" s="117">
        <f t="shared" si="5"/>
        <v>-2.430000000000291</v>
      </c>
      <c r="N94" s="117">
        <f t="shared" si="3"/>
        <v>-12574.828050153994</v>
      </c>
      <c r="O94" s="15"/>
      <c r="P94" s="15">
        <v>15799382.042181818</v>
      </c>
      <c r="Q94" s="15">
        <v>2284568</v>
      </c>
      <c r="R94" s="16">
        <v>19685970.93490909</v>
      </c>
      <c r="S94" s="117">
        <f t="shared" si="4"/>
        <v>5174.8263580874436</v>
      </c>
      <c r="T94" s="181">
        <v>3300</v>
      </c>
      <c r="U94" s="179"/>
      <c r="V94" s="67">
        <v>3664.3356367226065</v>
      </c>
      <c r="W94" s="15"/>
      <c r="X94" s="15"/>
      <c r="Y94" s="15"/>
      <c r="Z94" s="15"/>
      <c r="AB94" s="53"/>
      <c r="AH94" s="136"/>
      <c r="AJ94" s="53"/>
    </row>
    <row r="95" spans="1:36" customFormat="1" ht="15.6" x14ac:dyDescent="0.3">
      <c r="A95" s="65">
        <v>116</v>
      </c>
      <c r="B95" s="12"/>
      <c r="C95" s="175">
        <v>161000933</v>
      </c>
      <c r="D95" s="176" t="s">
        <v>152</v>
      </c>
      <c r="E95" s="113"/>
      <c r="F95" s="71">
        <v>59</v>
      </c>
      <c r="G95" s="177" t="s">
        <v>32</v>
      </c>
      <c r="H95" s="177" t="s">
        <v>95</v>
      </c>
      <c r="I95" s="13"/>
      <c r="J95" s="13" t="s">
        <v>92</v>
      </c>
      <c r="K95" s="15">
        <v>4028.85</v>
      </c>
      <c r="L95" s="15">
        <v>4028.85</v>
      </c>
      <c r="M95" s="117">
        <f t="shared" si="5"/>
        <v>0</v>
      </c>
      <c r="N95" s="117">
        <f t="shared" si="3"/>
        <v>0</v>
      </c>
      <c r="O95" s="15"/>
      <c r="P95" s="15">
        <v>8887844.5425000004</v>
      </c>
      <c r="Q95" s="15">
        <v>3961540</v>
      </c>
      <c r="R95" s="16">
        <v>15439612.784500001</v>
      </c>
      <c r="S95" s="117">
        <f t="shared" si="4"/>
        <v>3832.2629992429606</v>
      </c>
      <c r="T95" s="181">
        <v>3993</v>
      </c>
      <c r="U95" s="179"/>
      <c r="V95" s="67">
        <v>3837.3331877729256</v>
      </c>
      <c r="W95" s="15"/>
      <c r="X95" s="15"/>
      <c r="Y95" s="15"/>
      <c r="Z95" s="15"/>
      <c r="AB95" s="53"/>
      <c r="AH95" s="136"/>
      <c r="AJ95" s="53"/>
    </row>
    <row r="96" spans="1:36" customFormat="1" ht="15.6" x14ac:dyDescent="0.3">
      <c r="A96" s="65">
        <v>117</v>
      </c>
      <c r="B96" s="12"/>
      <c r="C96" s="175">
        <v>161000852</v>
      </c>
      <c r="D96" s="176" t="s">
        <v>152</v>
      </c>
      <c r="E96" s="113"/>
      <c r="F96" s="71">
        <v>60</v>
      </c>
      <c r="G96" s="177" t="s">
        <v>32</v>
      </c>
      <c r="H96" s="177" t="s">
        <v>101</v>
      </c>
      <c r="I96" s="13"/>
      <c r="J96" s="13" t="s">
        <v>92</v>
      </c>
      <c r="K96" s="15">
        <v>4066.8</v>
      </c>
      <c r="L96" s="15">
        <v>4066.8</v>
      </c>
      <c r="M96" s="117">
        <f t="shared" si="5"/>
        <v>0</v>
      </c>
      <c r="N96" s="117">
        <f t="shared" si="3"/>
        <v>0</v>
      </c>
      <c r="O96" s="15"/>
      <c r="P96" s="15">
        <v>9190612.1550000012</v>
      </c>
      <c r="Q96" s="15">
        <v>4651449</v>
      </c>
      <c r="R96" s="16">
        <v>16126301.379000001</v>
      </c>
      <c r="S96" s="117">
        <f t="shared" si="4"/>
        <v>3965.3539340513425</v>
      </c>
      <c r="T96" s="181">
        <v>3968</v>
      </c>
      <c r="U96" s="179"/>
      <c r="V96" s="67">
        <v>3646.3525110226906</v>
      </c>
      <c r="W96" s="15"/>
      <c r="X96" s="15"/>
      <c r="Y96" s="15"/>
      <c r="Z96" s="15"/>
      <c r="AB96" s="53"/>
      <c r="AH96" s="136"/>
      <c r="AJ96" s="53"/>
    </row>
    <row r="97" spans="1:36" customFormat="1" ht="15.6" x14ac:dyDescent="0.3">
      <c r="A97" s="65">
        <v>118</v>
      </c>
      <c r="B97" s="12"/>
      <c r="C97" s="175">
        <v>161000853</v>
      </c>
      <c r="D97" s="176" t="s">
        <v>153</v>
      </c>
      <c r="E97" s="113"/>
      <c r="F97" s="71">
        <v>60</v>
      </c>
      <c r="G97" s="177" t="s">
        <v>32</v>
      </c>
      <c r="H97" s="177" t="s">
        <v>101</v>
      </c>
      <c r="I97" s="13"/>
      <c r="J97" s="13" t="s">
        <v>92</v>
      </c>
      <c r="K97" s="15">
        <v>4122.55</v>
      </c>
      <c r="L97" s="15">
        <v>4122.55</v>
      </c>
      <c r="M97" s="117">
        <f t="shared" si="5"/>
        <v>0</v>
      </c>
      <c r="N97" s="117">
        <f t="shared" si="3"/>
        <v>0</v>
      </c>
      <c r="O97" s="15"/>
      <c r="P97" s="15">
        <v>9316602.2768750004</v>
      </c>
      <c r="Q97" s="15">
        <v>4651671</v>
      </c>
      <c r="R97" s="16">
        <v>16283827.160875</v>
      </c>
      <c r="S97" s="117">
        <f t="shared" si="4"/>
        <v>3949.9404885022618</v>
      </c>
      <c r="T97" s="181">
        <v>3968</v>
      </c>
      <c r="U97" s="179"/>
      <c r="V97" s="67">
        <v>3937.8795219989138</v>
      </c>
      <c r="W97" s="15"/>
      <c r="X97" s="15"/>
      <c r="Y97" s="15"/>
      <c r="Z97" s="15"/>
      <c r="AB97" s="53"/>
      <c r="AH97" s="136"/>
      <c r="AJ97" s="53"/>
    </row>
    <row r="98" spans="1:36" customFormat="1" ht="15.6" x14ac:dyDescent="0.3">
      <c r="A98" s="65">
        <v>119</v>
      </c>
      <c r="B98" s="12"/>
      <c r="C98" s="175">
        <v>462000187</v>
      </c>
      <c r="D98" s="176" t="s">
        <v>154</v>
      </c>
      <c r="E98" s="113"/>
      <c r="F98" s="71">
        <v>59</v>
      </c>
      <c r="G98" s="177" t="s">
        <v>35</v>
      </c>
      <c r="H98" s="177" t="s">
        <v>89</v>
      </c>
      <c r="I98" s="13"/>
      <c r="J98" s="13" t="s">
        <v>90</v>
      </c>
      <c r="K98" s="15">
        <v>3966.55</v>
      </c>
      <c r="L98" s="15">
        <v>4026.38</v>
      </c>
      <c r="M98" s="117">
        <f t="shared" si="5"/>
        <v>-59.829999999999927</v>
      </c>
      <c r="N98" s="117">
        <f t="shared" si="3"/>
        <v>-309559.21128418256</v>
      </c>
      <c r="O98" s="15"/>
      <c r="P98" s="15">
        <v>16473731.221818183</v>
      </c>
      <c r="Q98" s="15">
        <v>2378720</v>
      </c>
      <c r="R98" s="16">
        <v>20522849.565757576</v>
      </c>
      <c r="S98" s="117">
        <f t="shared" si="4"/>
        <v>5173.9797974959538</v>
      </c>
      <c r="T98" s="181">
        <v>3300</v>
      </c>
      <c r="U98" s="179"/>
      <c r="V98" s="67">
        <v>3767.6015087641449</v>
      </c>
      <c r="W98" s="15"/>
      <c r="X98" s="15"/>
      <c r="Y98" s="15"/>
      <c r="Z98" s="15"/>
      <c r="AB98" s="53"/>
      <c r="AH98" s="136"/>
      <c r="AJ98" s="53"/>
    </row>
    <row r="99" spans="1:36" customFormat="1" ht="15.6" x14ac:dyDescent="0.3">
      <c r="A99" s="65">
        <v>121</v>
      </c>
      <c r="B99" s="12"/>
      <c r="C99" s="175">
        <v>161000854</v>
      </c>
      <c r="D99" s="176" t="s">
        <v>154</v>
      </c>
      <c r="E99" s="113"/>
      <c r="F99" s="71">
        <v>59</v>
      </c>
      <c r="G99" s="177" t="s">
        <v>32</v>
      </c>
      <c r="H99" s="177" t="s">
        <v>101</v>
      </c>
      <c r="I99" s="13"/>
      <c r="J99" s="13" t="s">
        <v>92</v>
      </c>
      <c r="K99" s="15">
        <v>4147.7</v>
      </c>
      <c r="L99" s="15">
        <v>4147.7</v>
      </c>
      <c r="M99" s="117">
        <f t="shared" si="5"/>
        <v>0</v>
      </c>
      <c r="N99" s="117">
        <f t="shared" si="3"/>
        <v>0</v>
      </c>
      <c r="O99" s="15"/>
      <c r="P99" s="15">
        <v>9373439.0762499981</v>
      </c>
      <c r="Q99" s="15">
        <v>4597185</v>
      </c>
      <c r="R99" s="16">
        <v>16300304.212249998</v>
      </c>
      <c r="S99" s="117">
        <f t="shared" si="4"/>
        <v>3929.9621988692525</v>
      </c>
      <c r="T99" s="181">
        <v>3968</v>
      </c>
      <c r="U99" s="179"/>
      <c r="V99" s="67">
        <v>3933.9647577092514</v>
      </c>
      <c r="W99" s="15"/>
      <c r="X99" s="15"/>
      <c r="Y99" s="15"/>
      <c r="Z99" s="15"/>
      <c r="AB99" s="53"/>
      <c r="AH99" s="136"/>
      <c r="AJ99" s="53"/>
    </row>
    <row r="100" spans="1:36" customFormat="1" ht="15.6" x14ac:dyDescent="0.3">
      <c r="A100" s="65">
        <v>122</v>
      </c>
      <c r="B100" s="12"/>
      <c r="C100" s="175">
        <v>161000934</v>
      </c>
      <c r="D100" s="176" t="s">
        <v>154</v>
      </c>
      <c r="E100" s="113"/>
      <c r="F100" s="71">
        <v>59</v>
      </c>
      <c r="G100" s="177" t="s">
        <v>32</v>
      </c>
      <c r="H100" s="177" t="s">
        <v>95</v>
      </c>
      <c r="I100" s="13"/>
      <c r="J100" s="13" t="s">
        <v>92</v>
      </c>
      <c r="K100" s="15">
        <v>4113.45</v>
      </c>
      <c r="L100" s="15">
        <v>4184.04</v>
      </c>
      <c r="M100" s="117">
        <f t="shared" si="5"/>
        <v>-70.590000000000146</v>
      </c>
      <c r="N100" s="117">
        <f t="shared" si="3"/>
        <v>-270086.34849006002</v>
      </c>
      <c r="O100" s="15"/>
      <c r="P100" s="15">
        <v>9074476.3724999987</v>
      </c>
      <c r="Q100" s="15">
        <v>4019489</v>
      </c>
      <c r="R100" s="16">
        <v>15738584.646499999</v>
      </c>
      <c r="S100" s="117">
        <f t="shared" si="4"/>
        <v>3826.1276170854148</v>
      </c>
      <c r="T100" s="181">
        <v>3993</v>
      </c>
      <c r="U100" s="179"/>
      <c r="V100" s="67">
        <v>3956.4788187147442</v>
      </c>
      <c r="W100" s="15"/>
      <c r="X100" s="15"/>
      <c r="Y100" s="15"/>
      <c r="Z100" s="15"/>
      <c r="AB100" s="53"/>
      <c r="AH100" s="136"/>
      <c r="AJ100" s="53"/>
    </row>
    <row r="101" spans="1:36" customFormat="1" ht="15.6" x14ac:dyDescent="0.3">
      <c r="A101" s="65">
        <v>123</v>
      </c>
      <c r="B101" s="12"/>
      <c r="C101" s="175">
        <v>462000162</v>
      </c>
      <c r="D101" s="176" t="s">
        <v>154</v>
      </c>
      <c r="E101" s="113"/>
      <c r="F101" s="71">
        <v>58</v>
      </c>
      <c r="G101" s="177" t="s">
        <v>35</v>
      </c>
      <c r="H101" s="177" t="s">
        <v>86</v>
      </c>
      <c r="I101" s="13"/>
      <c r="J101" s="13" t="s">
        <v>87</v>
      </c>
      <c r="K101" s="15">
        <v>3918.17</v>
      </c>
      <c r="L101" s="15">
        <v>3942.7</v>
      </c>
      <c r="M101" s="117">
        <f t="shared" si="5"/>
        <v>-24.529999999999745</v>
      </c>
      <c r="N101" s="117">
        <f t="shared" si="3"/>
        <v>-97474.419154649833</v>
      </c>
      <c r="O101" s="15"/>
      <c r="P101" s="15">
        <v>11710931.242555553</v>
      </c>
      <c r="Q101" s="15">
        <v>2260387</v>
      </c>
      <c r="R101" s="16">
        <v>15569561.553166665</v>
      </c>
      <c r="S101" s="117">
        <f t="shared" si="4"/>
        <v>3973.6819875520114</v>
      </c>
      <c r="T101" s="181">
        <v>3022</v>
      </c>
      <c r="U101" s="179"/>
      <c r="V101" s="67">
        <v>3798.7236214357044</v>
      </c>
      <c r="W101" s="15"/>
      <c r="X101" s="15"/>
      <c r="Y101" s="15"/>
      <c r="Z101" s="15"/>
      <c r="AB101" s="53"/>
      <c r="AH101" s="136"/>
      <c r="AJ101" s="53"/>
    </row>
    <row r="102" spans="1:36" customFormat="1" ht="15.6" x14ac:dyDescent="0.3">
      <c r="A102" s="65">
        <v>124</v>
      </c>
      <c r="B102" s="12"/>
      <c r="C102" s="175">
        <v>262000546</v>
      </c>
      <c r="D102" s="176" t="s">
        <v>154</v>
      </c>
      <c r="E102" s="113"/>
      <c r="F102" s="71">
        <v>58</v>
      </c>
      <c r="G102" s="177" t="s">
        <v>35</v>
      </c>
      <c r="H102" s="177" t="s">
        <v>93</v>
      </c>
      <c r="I102" s="13"/>
      <c r="J102" s="13" t="s">
        <v>92</v>
      </c>
      <c r="K102" s="15">
        <v>4076</v>
      </c>
      <c r="L102" s="15">
        <v>4077.65</v>
      </c>
      <c r="M102" s="117">
        <f t="shared" si="5"/>
        <v>-1.6500000000000909</v>
      </c>
      <c r="N102" s="117">
        <f t="shared" si="3"/>
        <v>-8586.4015237550211</v>
      </c>
      <c r="O102" s="15"/>
      <c r="P102" s="15">
        <v>16430403.952941176</v>
      </c>
      <c r="Q102" s="15">
        <v>3033382</v>
      </c>
      <c r="R102" s="16">
        <v>21211013.703529414</v>
      </c>
      <c r="S102" s="117">
        <f t="shared" si="4"/>
        <v>5203.8797113663923</v>
      </c>
      <c r="T102" s="181">
        <v>3829</v>
      </c>
      <c r="U102" s="179"/>
      <c r="V102" s="67">
        <v>3885.1042869835628</v>
      </c>
      <c r="W102" s="15"/>
      <c r="X102" s="15"/>
      <c r="Y102" s="15"/>
      <c r="Z102" s="15"/>
      <c r="AB102" s="53"/>
      <c r="AH102" s="136"/>
      <c r="AJ102" s="53"/>
    </row>
    <row r="103" spans="1:36" customFormat="1" ht="15.6" x14ac:dyDescent="0.3">
      <c r="A103" s="65">
        <v>125</v>
      </c>
      <c r="B103" s="12"/>
      <c r="C103" s="175">
        <v>452000042</v>
      </c>
      <c r="D103" s="176" t="s">
        <v>155</v>
      </c>
      <c r="E103" s="113"/>
      <c r="F103" s="71">
        <v>58</v>
      </c>
      <c r="G103" s="177" t="s">
        <v>35</v>
      </c>
      <c r="H103" s="177" t="s">
        <v>96</v>
      </c>
      <c r="I103" s="13"/>
      <c r="J103" s="13" t="s">
        <v>87</v>
      </c>
      <c r="K103" s="15">
        <v>3899.67</v>
      </c>
      <c r="L103" s="15">
        <v>3928.05</v>
      </c>
      <c r="M103" s="117">
        <f t="shared" si="5"/>
        <v>-28.380000000000109</v>
      </c>
      <c r="N103" s="117">
        <f t="shared" si="3"/>
        <v>-139790.98805800031</v>
      </c>
      <c r="O103" s="15"/>
      <c r="P103" s="15">
        <v>15318207.067666665</v>
      </c>
      <c r="Q103" s="15">
        <v>2356302</v>
      </c>
      <c r="R103" s="16">
        <v>19208552.586333334</v>
      </c>
      <c r="S103" s="117">
        <f t="shared" si="4"/>
        <v>4925.6866828047841</v>
      </c>
      <c r="T103" s="181">
        <v>3277</v>
      </c>
      <c r="U103" s="179"/>
      <c r="V103" s="67">
        <v>3735.211180124224</v>
      </c>
      <c r="W103" s="15"/>
      <c r="X103" s="15"/>
      <c r="Y103" s="15"/>
      <c r="Z103" s="15"/>
      <c r="AB103" s="53"/>
      <c r="AH103" s="136"/>
      <c r="AJ103" s="53"/>
    </row>
    <row r="104" spans="1:36" customFormat="1" ht="15.6" x14ac:dyDescent="0.3">
      <c r="A104" s="65">
        <v>127</v>
      </c>
      <c r="B104" s="12"/>
      <c r="C104" s="175">
        <v>462000188</v>
      </c>
      <c r="D104" s="176" t="s">
        <v>155</v>
      </c>
      <c r="E104" s="113"/>
      <c r="F104" s="71">
        <v>53</v>
      </c>
      <c r="G104" s="177" t="s">
        <v>35</v>
      </c>
      <c r="H104" s="177" t="s">
        <v>89</v>
      </c>
      <c r="I104" s="13"/>
      <c r="J104" s="13" t="s">
        <v>90</v>
      </c>
      <c r="K104" s="15">
        <v>3672.4</v>
      </c>
      <c r="L104" s="15">
        <v>3787.75</v>
      </c>
      <c r="M104" s="117">
        <f t="shared" si="5"/>
        <v>-115.34999999999991</v>
      </c>
      <c r="N104" s="117">
        <f t="shared" si="3"/>
        <v>-595819.64659578528</v>
      </c>
      <c r="O104" s="15"/>
      <c r="P104" s="15">
        <v>15252078.138181821</v>
      </c>
      <c r="Q104" s="15">
        <v>2170517</v>
      </c>
      <c r="R104" s="16">
        <v>18969120.67757576</v>
      </c>
      <c r="S104" s="117">
        <f t="shared" si="4"/>
        <v>5165.3198664567471</v>
      </c>
      <c r="T104" s="181">
        <v>3300</v>
      </c>
      <c r="U104" s="179"/>
      <c r="V104" s="67">
        <v>3911.6695981298008</v>
      </c>
      <c r="W104" s="15"/>
      <c r="X104" s="15"/>
      <c r="Y104" s="15"/>
      <c r="Z104" s="15"/>
      <c r="AB104" s="53"/>
      <c r="AH104" s="136"/>
      <c r="AJ104" s="53"/>
    </row>
    <row r="105" spans="1:36" customFormat="1" ht="15.6" x14ac:dyDescent="0.3">
      <c r="A105" s="65">
        <v>128</v>
      </c>
      <c r="B105" s="12"/>
      <c r="C105" s="175">
        <v>161000935</v>
      </c>
      <c r="D105" s="176" t="s">
        <v>155</v>
      </c>
      <c r="E105" s="113"/>
      <c r="F105" s="71">
        <v>58</v>
      </c>
      <c r="G105" s="177" t="s">
        <v>32</v>
      </c>
      <c r="H105" s="177" t="s">
        <v>95</v>
      </c>
      <c r="I105" s="13"/>
      <c r="J105" s="13" t="s">
        <v>92</v>
      </c>
      <c r="K105" s="15">
        <v>3956.02</v>
      </c>
      <c r="L105" s="15">
        <v>3965.82</v>
      </c>
      <c r="M105" s="117">
        <f t="shared" si="5"/>
        <v>-9.8000000000001819</v>
      </c>
      <c r="N105" s="117">
        <f t="shared" si="3"/>
        <v>-37566.421336121341</v>
      </c>
      <c r="O105" s="15"/>
      <c r="P105" s="15">
        <v>8727177.9209999982</v>
      </c>
      <c r="Q105" s="15">
        <v>3894062</v>
      </c>
      <c r="R105" s="16">
        <v>15164644.2994</v>
      </c>
      <c r="S105" s="117">
        <f t="shared" si="4"/>
        <v>3833.3082996041476</v>
      </c>
      <c r="T105" s="181">
        <v>3993</v>
      </c>
      <c r="U105" s="179"/>
      <c r="V105" s="67">
        <v>3810.0993222975221</v>
      </c>
      <c r="W105" s="15"/>
      <c r="X105" s="15"/>
      <c r="Y105" s="15"/>
      <c r="Z105" s="15"/>
      <c r="AB105" s="53"/>
      <c r="AH105" s="136"/>
      <c r="AJ105" s="53"/>
    </row>
    <row r="106" spans="1:36" customFormat="1" ht="15.6" x14ac:dyDescent="0.3">
      <c r="A106" s="65">
        <v>129</v>
      </c>
      <c r="B106" s="12"/>
      <c r="C106" s="175">
        <v>452000036</v>
      </c>
      <c r="D106" s="176" t="s">
        <v>156</v>
      </c>
      <c r="E106" s="113"/>
      <c r="F106" s="71">
        <v>58</v>
      </c>
      <c r="G106" s="177" t="s">
        <v>35</v>
      </c>
      <c r="H106" s="177" t="s">
        <v>89</v>
      </c>
      <c r="I106" s="13"/>
      <c r="J106" s="13" t="s">
        <v>90</v>
      </c>
      <c r="K106" s="15">
        <v>3862.26</v>
      </c>
      <c r="L106" s="15">
        <v>3957.71</v>
      </c>
      <c r="M106" s="117">
        <f t="shared" si="5"/>
        <v>-95.449999999999818</v>
      </c>
      <c r="N106" s="117">
        <f t="shared" si="3"/>
        <v>-493842.24014589109</v>
      </c>
      <c r="O106" s="15"/>
      <c r="P106" s="15">
        <v>16040597.786181821</v>
      </c>
      <c r="Q106" s="15">
        <v>2315606</v>
      </c>
      <c r="R106" s="16">
        <v>19982683.398909096</v>
      </c>
      <c r="S106" s="117">
        <f t="shared" si="4"/>
        <v>5173.8317458972451</v>
      </c>
      <c r="T106" s="181">
        <v>3300</v>
      </c>
      <c r="U106" s="179"/>
      <c r="V106" s="67">
        <v>3782.0692707756998</v>
      </c>
      <c r="W106" s="15"/>
      <c r="X106" s="15"/>
      <c r="Y106" s="15"/>
      <c r="Z106" s="15"/>
      <c r="AB106" s="53"/>
      <c r="AH106" s="136"/>
      <c r="AJ106" s="53"/>
    </row>
    <row r="107" spans="1:36" customFormat="1" ht="15.6" x14ac:dyDescent="0.3">
      <c r="A107" s="65">
        <v>131</v>
      </c>
      <c r="B107" s="12"/>
      <c r="C107" s="175">
        <v>452000043</v>
      </c>
      <c r="D107" s="176" t="s">
        <v>156</v>
      </c>
      <c r="E107" s="113"/>
      <c r="F107" s="71">
        <v>59</v>
      </c>
      <c r="G107" s="177" t="s">
        <v>35</v>
      </c>
      <c r="H107" s="177" t="s">
        <v>96</v>
      </c>
      <c r="I107" s="13"/>
      <c r="J107" s="13" t="s">
        <v>87</v>
      </c>
      <c r="K107" s="15">
        <v>3941</v>
      </c>
      <c r="L107" s="15">
        <v>3984.33</v>
      </c>
      <c r="M107" s="117">
        <f t="shared" si="5"/>
        <v>-43.329999999999927</v>
      </c>
      <c r="N107" s="117">
        <f t="shared" si="3"/>
        <v>-214037.88975508153</v>
      </c>
      <c r="O107" s="15"/>
      <c r="P107" s="15">
        <v>15480554.522222221</v>
      </c>
      <c r="Q107" s="15">
        <v>2436564</v>
      </c>
      <c r="R107" s="16">
        <v>19467420.344444443</v>
      </c>
      <c r="S107" s="117">
        <f t="shared" si="4"/>
        <v>4939.71589557078</v>
      </c>
      <c r="T107" s="181">
        <v>3277</v>
      </c>
      <c r="U107" s="179"/>
      <c r="V107" s="67">
        <v>3752.9689337623436</v>
      </c>
      <c r="W107" s="15"/>
      <c r="X107" s="15"/>
      <c r="Y107" s="15"/>
      <c r="Z107" s="15"/>
      <c r="AB107" s="53"/>
      <c r="AH107" s="136"/>
      <c r="AJ107" s="53"/>
    </row>
    <row r="108" spans="1:36" customFormat="1" ht="15.6" x14ac:dyDescent="0.3">
      <c r="A108" s="65">
        <v>132</v>
      </c>
      <c r="B108" s="12"/>
      <c r="C108" s="175">
        <v>262000548</v>
      </c>
      <c r="D108" s="176" t="s">
        <v>156</v>
      </c>
      <c r="E108" s="113"/>
      <c r="F108" s="71">
        <v>57</v>
      </c>
      <c r="G108" s="177" t="s">
        <v>35</v>
      </c>
      <c r="H108" s="177" t="s">
        <v>93</v>
      </c>
      <c r="I108" s="13"/>
      <c r="J108" s="13" t="s">
        <v>92</v>
      </c>
      <c r="K108" s="15">
        <v>3962.4</v>
      </c>
      <c r="L108" s="15">
        <v>3967.78</v>
      </c>
      <c r="M108" s="117">
        <f t="shared" si="5"/>
        <v>-5.3800000000001091</v>
      </c>
      <c r="N108" s="117">
        <f t="shared" si="3"/>
        <v>-28029.261950801629</v>
      </c>
      <c r="O108" s="15"/>
      <c r="P108" s="15">
        <v>15972481.016470591</v>
      </c>
      <c r="Q108" s="15">
        <v>2972695</v>
      </c>
      <c r="R108" s="16">
        <v>20643707.723764706</v>
      </c>
      <c r="S108" s="117">
        <f t="shared" si="4"/>
        <v>5209.8999908552159</v>
      </c>
      <c r="T108" s="181">
        <v>3829</v>
      </c>
      <c r="U108" s="179"/>
      <c r="V108" s="67">
        <v>3917.6117919841008</v>
      </c>
      <c r="W108" s="15"/>
      <c r="X108" s="15"/>
      <c r="Y108" s="15"/>
      <c r="Z108" s="15"/>
      <c r="AB108" s="53"/>
      <c r="AH108" s="136"/>
      <c r="AJ108" s="53"/>
    </row>
    <row r="109" spans="1:36" customFormat="1" ht="15.6" x14ac:dyDescent="0.3">
      <c r="A109" s="65">
        <v>133</v>
      </c>
      <c r="B109" s="12"/>
      <c r="C109" s="175">
        <v>462000163</v>
      </c>
      <c r="D109" s="176" t="s">
        <v>157</v>
      </c>
      <c r="E109" s="113"/>
      <c r="F109" s="71">
        <v>59</v>
      </c>
      <c r="G109" s="177" t="s">
        <v>35</v>
      </c>
      <c r="H109" s="177" t="s">
        <v>86</v>
      </c>
      <c r="I109" s="13"/>
      <c r="J109" s="13" t="s">
        <v>87</v>
      </c>
      <c r="K109" s="15">
        <v>4157.38</v>
      </c>
      <c r="L109" s="15">
        <v>4157.38</v>
      </c>
      <c r="M109" s="117">
        <f t="shared" si="5"/>
        <v>0</v>
      </c>
      <c r="N109" s="117">
        <f t="shared" si="3"/>
        <v>0</v>
      </c>
      <c r="O109" s="15"/>
      <c r="P109" s="15">
        <v>12425900.695777778</v>
      </c>
      <c r="Q109" s="15">
        <v>2364214</v>
      </c>
      <c r="R109" s="16">
        <v>16485933.094333332</v>
      </c>
      <c r="S109" s="117">
        <f t="shared" si="4"/>
        <v>3965.4621647127115</v>
      </c>
      <c r="T109" s="181">
        <v>3022</v>
      </c>
      <c r="U109" s="179"/>
      <c r="V109" s="67">
        <v>3704.4866131191429</v>
      </c>
      <c r="W109" s="15"/>
      <c r="X109" s="15"/>
      <c r="Y109" s="15"/>
      <c r="Z109" s="15"/>
      <c r="AB109" s="53"/>
      <c r="AH109" s="136"/>
      <c r="AJ109" s="53"/>
    </row>
    <row r="110" spans="1:36" customFormat="1" ht="15.6" x14ac:dyDescent="0.3">
      <c r="A110" s="65">
        <v>134</v>
      </c>
      <c r="B110" s="12"/>
      <c r="C110" s="175">
        <v>462000189</v>
      </c>
      <c r="D110" s="176" t="s">
        <v>157</v>
      </c>
      <c r="E110" s="113"/>
      <c r="F110" s="71">
        <v>58</v>
      </c>
      <c r="G110" s="177" t="s">
        <v>35</v>
      </c>
      <c r="H110" s="177" t="s">
        <v>89</v>
      </c>
      <c r="I110" s="13"/>
      <c r="J110" s="13" t="s">
        <v>90</v>
      </c>
      <c r="K110" s="15">
        <v>3938.92</v>
      </c>
      <c r="L110" s="15">
        <v>4013.3</v>
      </c>
      <c r="M110" s="117">
        <f t="shared" si="5"/>
        <v>-74.380000000000109</v>
      </c>
      <c r="N110" s="117">
        <f t="shared" si="3"/>
        <v>-384458.59910021117</v>
      </c>
      <c r="O110" s="15"/>
      <c r="P110" s="15">
        <v>16358979.310545458</v>
      </c>
      <c r="Q110" s="15">
        <v>2341920</v>
      </c>
      <c r="R110" s="15">
        <v>20359662.075393945</v>
      </c>
      <c r="S110" s="117">
        <f t="shared" si="4"/>
        <v>5168.8437631111938</v>
      </c>
      <c r="T110" s="181">
        <v>3300</v>
      </c>
      <c r="U110" s="179"/>
      <c r="V110" s="67">
        <v>3734.0581615598885</v>
      </c>
      <c r="W110" s="15"/>
      <c r="X110" s="15"/>
      <c r="Y110" s="15"/>
      <c r="Z110" s="15"/>
      <c r="AB110" s="53"/>
      <c r="AH110" s="136"/>
      <c r="AJ110" s="53"/>
    </row>
    <row r="111" spans="1:36" customFormat="1" ht="15.6" x14ac:dyDescent="0.3">
      <c r="A111" s="65">
        <v>136</v>
      </c>
      <c r="B111" s="12"/>
      <c r="C111" s="175">
        <v>161000855</v>
      </c>
      <c r="D111" s="176" t="s">
        <v>156</v>
      </c>
      <c r="E111" s="113"/>
      <c r="F111" s="71">
        <v>59</v>
      </c>
      <c r="G111" s="177" t="s">
        <v>32</v>
      </c>
      <c r="H111" s="177" t="s">
        <v>101</v>
      </c>
      <c r="I111" s="13"/>
      <c r="J111" s="13" t="s">
        <v>92</v>
      </c>
      <c r="K111" s="15">
        <v>4024.39</v>
      </c>
      <c r="L111" s="15">
        <v>4024.39</v>
      </c>
      <c r="M111" s="117">
        <f t="shared" si="5"/>
        <v>0</v>
      </c>
      <c r="N111" s="117">
        <f t="shared" si="3"/>
        <v>0</v>
      </c>
      <c r="O111" s="15"/>
      <c r="P111" s="15">
        <v>9094769.2658749986</v>
      </c>
      <c r="Q111" s="15">
        <v>4512799</v>
      </c>
      <c r="R111" s="15">
        <v>15867987.641074998</v>
      </c>
      <c r="S111" s="117">
        <f t="shared" si="4"/>
        <v>3942.9547437189235</v>
      </c>
      <c r="T111" s="181">
        <v>3968</v>
      </c>
      <c r="U111" s="179"/>
      <c r="V111" s="67">
        <v>3878.2872891632674</v>
      </c>
      <c r="W111" s="15"/>
      <c r="X111" s="15"/>
      <c r="Y111" s="15"/>
      <c r="Z111" s="15"/>
      <c r="AB111" s="53"/>
      <c r="AH111" s="136"/>
      <c r="AJ111" s="53"/>
    </row>
    <row r="112" spans="1:36" customFormat="1" ht="15.6" x14ac:dyDescent="0.3">
      <c r="A112" s="65">
        <v>138</v>
      </c>
      <c r="B112" s="12"/>
      <c r="C112" s="175">
        <v>462000543</v>
      </c>
      <c r="D112" s="176" t="s">
        <v>157</v>
      </c>
      <c r="E112" s="113"/>
      <c r="F112" s="71">
        <v>57</v>
      </c>
      <c r="G112" s="177" t="s">
        <v>35</v>
      </c>
      <c r="H112" s="177" t="s">
        <v>96</v>
      </c>
      <c r="I112" s="13"/>
      <c r="J112" s="13" t="s">
        <v>87</v>
      </c>
      <c r="K112" s="15">
        <v>3264.73</v>
      </c>
      <c r="L112" s="15">
        <v>3264.73</v>
      </c>
      <c r="M112" s="117">
        <f t="shared" si="5"/>
        <v>0</v>
      </c>
      <c r="N112" s="117">
        <f t="shared" si="3"/>
        <v>0</v>
      </c>
      <c r="O112" s="15"/>
      <c r="P112" s="15">
        <v>12608206.158903476</v>
      </c>
      <c r="Q112" s="15">
        <v>2017120.7297201704</v>
      </c>
      <c r="R112" s="16">
        <v>15887977.070504632</v>
      </c>
      <c r="S112" s="117">
        <f t="shared" si="4"/>
        <v>4866.551620043505</v>
      </c>
      <c r="T112" s="181">
        <v>3277</v>
      </c>
      <c r="U112" s="179"/>
      <c r="V112" s="67">
        <v>3741.0427616926504</v>
      </c>
      <c r="W112" s="15"/>
      <c r="X112" s="15"/>
      <c r="Y112" s="15"/>
      <c r="Z112" s="15"/>
      <c r="AB112" s="53"/>
      <c r="AH112" s="136"/>
      <c r="AJ112" s="53"/>
    </row>
    <row r="113" spans="1:36" customFormat="1" ht="15.6" x14ac:dyDescent="0.3">
      <c r="A113" s="65"/>
      <c r="B113" s="12"/>
      <c r="C113" s="175"/>
      <c r="D113" s="176"/>
      <c r="E113" s="113"/>
      <c r="F113" s="71"/>
      <c r="G113" s="177"/>
      <c r="H113" s="177"/>
      <c r="I113" s="13"/>
      <c r="J113" s="13"/>
      <c r="K113" s="15"/>
      <c r="L113" s="15">
        <f>SUBTOTAL(9,L3:L112)</f>
        <v>434680.69999999995</v>
      </c>
      <c r="M113" s="117">
        <f t="shared" si="5"/>
        <v>-434680.69999999995</v>
      </c>
      <c r="N113" s="117" t="e">
        <f t="shared" si="3"/>
        <v>#DIV/0!</v>
      </c>
      <c r="O113" s="15"/>
      <c r="P113" s="15"/>
      <c r="Q113" s="15"/>
      <c r="R113" s="16"/>
      <c r="S113" s="117" t="e">
        <f t="shared" si="4"/>
        <v>#DIV/0!</v>
      </c>
      <c r="T113" s="181"/>
      <c r="U113" s="179"/>
      <c r="V113" s="67"/>
      <c r="W113" s="15"/>
      <c r="X113" s="15"/>
      <c r="Y113" s="15"/>
      <c r="Z113" s="15"/>
      <c r="AB113" s="53"/>
      <c r="AH113" s="136"/>
      <c r="AJ113" s="53"/>
    </row>
    <row r="114" spans="1:36" customFormat="1" ht="15.6" x14ac:dyDescent="0.3">
      <c r="A114" s="65" t="s">
        <v>50</v>
      </c>
      <c r="B114" s="12"/>
      <c r="C114" s="175"/>
      <c r="D114" s="176"/>
      <c r="E114" s="113"/>
      <c r="F114" s="71"/>
      <c r="G114" s="177"/>
      <c r="H114" s="177"/>
      <c r="I114" s="13"/>
      <c r="J114" s="13"/>
      <c r="K114" s="15"/>
      <c r="L114" s="15"/>
      <c r="M114" s="117">
        <f t="shared" si="5"/>
        <v>0</v>
      </c>
      <c r="N114" s="117" t="e">
        <f t="shared" si="3"/>
        <v>#DIV/0!</v>
      </c>
      <c r="O114" s="15"/>
      <c r="P114" s="15"/>
      <c r="Q114" s="15"/>
      <c r="R114" s="16"/>
      <c r="S114" s="117" t="e">
        <f t="shared" si="4"/>
        <v>#DIV/0!</v>
      </c>
      <c r="T114" s="181"/>
      <c r="U114" s="179"/>
      <c r="V114" s="67"/>
      <c r="W114" s="15"/>
      <c r="X114" s="15"/>
      <c r="Y114" s="15"/>
      <c r="Z114" s="15"/>
      <c r="AB114" s="53"/>
      <c r="AH114" s="136"/>
      <c r="AJ114" s="53"/>
    </row>
    <row r="115" spans="1:36" customFormat="1" ht="15.6" x14ac:dyDescent="0.3">
      <c r="A115" s="65">
        <v>139</v>
      </c>
      <c r="B115" s="12"/>
      <c r="C115" s="175">
        <v>462000190</v>
      </c>
      <c r="D115" s="176" t="s">
        <v>158</v>
      </c>
      <c r="E115" s="113"/>
      <c r="F115" s="71">
        <v>57</v>
      </c>
      <c r="G115" s="177" t="s">
        <v>35</v>
      </c>
      <c r="H115" s="177" t="s">
        <v>89</v>
      </c>
      <c r="I115" s="13"/>
      <c r="J115" s="13" t="s">
        <v>90</v>
      </c>
      <c r="K115" s="15">
        <v>3874.71</v>
      </c>
      <c r="L115" s="15">
        <v>3874.71</v>
      </c>
      <c r="M115" s="117">
        <f t="shared" si="5"/>
        <v>0</v>
      </c>
      <c r="N115" s="117">
        <f t="shared" si="3"/>
        <v>0</v>
      </c>
      <c r="O115" s="15"/>
      <c r="P115" s="15">
        <v>16092304.673454547</v>
      </c>
      <c r="Q115" s="15">
        <v>2339676</v>
      </c>
      <c r="R115" s="16">
        <v>20063703.245272726</v>
      </c>
      <c r="S115" s="117">
        <f t="shared" si="4"/>
        <v>5178.1173933720784</v>
      </c>
      <c r="T115" s="181">
        <v>3300</v>
      </c>
      <c r="U115" s="179"/>
      <c r="V115" s="67">
        <v>3728.5953363829076</v>
      </c>
      <c r="W115" s="15"/>
      <c r="X115" s="15"/>
      <c r="Y115" s="15"/>
      <c r="Z115" s="15"/>
      <c r="AB115" s="53"/>
      <c r="AH115" s="136"/>
      <c r="AJ115" s="53"/>
    </row>
    <row r="116" spans="1:36" customFormat="1" ht="15.6" x14ac:dyDescent="0.3">
      <c r="A116" s="65">
        <v>142</v>
      </c>
      <c r="B116" s="12"/>
      <c r="C116" s="175">
        <v>161000856</v>
      </c>
      <c r="D116" s="176" t="s">
        <v>157</v>
      </c>
      <c r="E116" s="113"/>
      <c r="F116" s="71">
        <v>59</v>
      </c>
      <c r="G116" s="177" t="s">
        <v>32</v>
      </c>
      <c r="H116" s="177" t="s">
        <v>101</v>
      </c>
      <c r="I116" s="13"/>
      <c r="J116" s="13" t="s">
        <v>92</v>
      </c>
      <c r="K116" s="15">
        <v>4149.05</v>
      </c>
      <c r="L116" s="15">
        <v>4181.68</v>
      </c>
      <c r="M116" s="117">
        <f t="shared" si="5"/>
        <v>-32.630000000000109</v>
      </c>
      <c r="N116" s="117">
        <f t="shared" si="3"/>
        <v>-128236.83478534617</v>
      </c>
      <c r="O116" s="15"/>
      <c r="P116" s="15">
        <v>9376489.9581250008</v>
      </c>
      <c r="Q116" s="15">
        <v>4598957</v>
      </c>
      <c r="R116" s="16">
        <v>16305885.362125</v>
      </c>
      <c r="S116" s="117">
        <f t="shared" si="4"/>
        <v>3930.0286480338873</v>
      </c>
      <c r="T116" s="181">
        <v>3968</v>
      </c>
      <c r="U116" s="179"/>
      <c r="V116" s="67">
        <v>3840.9862455985922</v>
      </c>
      <c r="W116" s="15"/>
      <c r="X116" s="15"/>
      <c r="Y116" s="15"/>
      <c r="Z116" s="15"/>
      <c r="AB116" s="53"/>
      <c r="AH116" s="136"/>
      <c r="AJ116" s="53"/>
    </row>
    <row r="117" spans="1:36" customFormat="1" ht="15.6" x14ac:dyDescent="0.3">
      <c r="A117" s="65">
        <v>143</v>
      </c>
      <c r="B117" s="12"/>
      <c r="C117" s="175">
        <v>452000037</v>
      </c>
      <c r="D117" s="176" t="s">
        <v>159</v>
      </c>
      <c r="E117" s="113"/>
      <c r="F117" s="71">
        <v>57</v>
      </c>
      <c r="G117" s="177" t="s">
        <v>35</v>
      </c>
      <c r="H117" s="177" t="s">
        <v>89</v>
      </c>
      <c r="I117" s="13"/>
      <c r="J117" s="13" t="s">
        <v>90</v>
      </c>
      <c r="K117" s="15">
        <v>3823.77</v>
      </c>
      <c r="L117" s="15">
        <v>3891.1</v>
      </c>
      <c r="M117" s="117">
        <f t="shared" si="5"/>
        <v>-67.329999999999927</v>
      </c>
      <c r="N117" s="117">
        <f t="shared" si="3"/>
        <v>-348533.6705185902</v>
      </c>
      <c r="O117" s="15"/>
      <c r="P117" s="15">
        <v>15880742.517818183</v>
      </c>
      <c r="Q117" s="15">
        <v>2302728</v>
      </c>
      <c r="R117" s="16">
        <v>19793741.175090909</v>
      </c>
      <c r="S117" s="117">
        <f t="shared" si="4"/>
        <v>5176.4988937856906</v>
      </c>
      <c r="T117" s="181">
        <v>3300</v>
      </c>
      <c r="U117" s="179"/>
      <c r="V117" s="67">
        <v>3697.9254263738708</v>
      </c>
      <c r="W117" s="15"/>
      <c r="X117" s="15"/>
      <c r="Y117" s="15"/>
      <c r="Z117" s="15"/>
      <c r="AB117" s="53"/>
      <c r="AH117" s="136"/>
      <c r="AJ117" s="53"/>
    </row>
    <row r="118" spans="1:36" customFormat="1" ht="15.6" x14ac:dyDescent="0.3">
      <c r="A118" s="65">
        <v>144</v>
      </c>
      <c r="B118" s="12"/>
      <c r="C118" s="175">
        <v>161000857</v>
      </c>
      <c r="D118" s="176" t="s">
        <v>158</v>
      </c>
      <c r="E118" s="113"/>
      <c r="F118" s="71">
        <v>60</v>
      </c>
      <c r="G118" s="177" t="s">
        <v>32</v>
      </c>
      <c r="H118" s="177" t="s">
        <v>101</v>
      </c>
      <c r="I118" s="13"/>
      <c r="J118" s="13" t="s">
        <v>92</v>
      </c>
      <c r="K118" s="15">
        <v>4102.58</v>
      </c>
      <c r="L118" s="15">
        <v>4102.58</v>
      </c>
      <c r="M118" s="117">
        <f t="shared" si="5"/>
        <v>0</v>
      </c>
      <c r="N118" s="117">
        <f t="shared" si="3"/>
        <v>0</v>
      </c>
      <c r="O118" s="15"/>
      <c r="P118" s="15">
        <v>9271471.8242499996</v>
      </c>
      <c r="Q118" s="15">
        <v>4670276</v>
      </c>
      <c r="R118" s="16">
        <v>16246084.958649999</v>
      </c>
      <c r="S118" s="117">
        <f t="shared" si="4"/>
        <v>3959.9678637954648</v>
      </c>
      <c r="T118" s="181">
        <v>3968</v>
      </c>
      <c r="U118" s="179"/>
      <c r="V118" s="67">
        <v>3675.6597528684906</v>
      </c>
      <c r="W118" s="15"/>
      <c r="X118" s="15"/>
      <c r="Y118" s="15"/>
      <c r="Z118" s="15"/>
      <c r="AB118" s="53"/>
      <c r="AH118" s="136"/>
      <c r="AJ118" s="53"/>
    </row>
    <row r="119" spans="1:36" customFormat="1" ht="15.6" x14ac:dyDescent="0.3">
      <c r="A119" s="65">
        <v>145</v>
      </c>
      <c r="B119" s="12"/>
      <c r="C119" s="175">
        <v>262000549</v>
      </c>
      <c r="D119" s="176" t="s">
        <v>159</v>
      </c>
      <c r="E119" s="113"/>
      <c r="F119" s="71">
        <v>59</v>
      </c>
      <c r="G119" s="177" t="s">
        <v>35</v>
      </c>
      <c r="H119" s="177" t="s">
        <v>93</v>
      </c>
      <c r="I119" s="13"/>
      <c r="J119" s="13" t="s">
        <v>92</v>
      </c>
      <c r="K119" s="15">
        <v>3679.27</v>
      </c>
      <c r="L119" s="15">
        <v>3679.27</v>
      </c>
      <c r="M119" s="117">
        <f t="shared" si="5"/>
        <v>0</v>
      </c>
      <c r="N119" s="117">
        <f t="shared" si="3"/>
        <v>0</v>
      </c>
      <c r="O119" s="15"/>
      <c r="P119" s="15">
        <v>14831180.655529413</v>
      </c>
      <c r="Q119" s="15">
        <v>2960928</v>
      </c>
      <c r="R119" s="16">
        <v>19369273.190835297</v>
      </c>
      <c r="S119" s="117">
        <f t="shared" si="4"/>
        <v>5264.4337574669153</v>
      </c>
      <c r="T119" s="181">
        <v>3829</v>
      </c>
      <c r="U119" s="179"/>
      <c r="V119" s="67">
        <v>3669.3235390140385</v>
      </c>
      <c r="W119" s="15"/>
      <c r="X119" s="15"/>
      <c r="Y119" s="15"/>
      <c r="Z119" s="15"/>
      <c r="AB119" s="53"/>
      <c r="AH119" s="136"/>
      <c r="AJ119" s="53"/>
    </row>
    <row r="120" spans="1:36" customFormat="1" ht="15.6" x14ac:dyDescent="0.3">
      <c r="A120" s="65">
        <v>146</v>
      </c>
      <c r="B120" s="12"/>
      <c r="C120" s="175">
        <v>452000001</v>
      </c>
      <c r="D120" s="176" t="s">
        <v>159</v>
      </c>
      <c r="E120" s="113"/>
      <c r="F120" s="71">
        <v>58</v>
      </c>
      <c r="G120" s="177" t="s">
        <v>35</v>
      </c>
      <c r="H120" s="177" t="s">
        <v>160</v>
      </c>
      <c r="I120" s="13"/>
      <c r="J120" s="13" t="s">
        <v>87</v>
      </c>
      <c r="K120" s="15">
        <v>3883.54</v>
      </c>
      <c r="L120" s="15">
        <v>3943.42</v>
      </c>
      <c r="M120" s="117">
        <f t="shared" si="5"/>
        <v>-59.880000000000109</v>
      </c>
      <c r="N120" s="117">
        <f t="shared" si="3"/>
        <v>-241029.75596959179</v>
      </c>
      <c r="O120" s="15"/>
      <c r="P120" s="15">
        <v>11607426.405111112</v>
      </c>
      <c r="Q120" s="15">
        <v>2304910</v>
      </c>
      <c r="R120" s="16">
        <v>15632075.793222224</v>
      </c>
      <c r="S120" s="117">
        <f t="shared" si="4"/>
        <v>4025.2130255442776</v>
      </c>
      <c r="T120" s="181">
        <v>4109</v>
      </c>
      <c r="U120" s="179"/>
      <c r="V120" s="67">
        <v>3834.1058398159312</v>
      </c>
      <c r="W120" s="15"/>
      <c r="X120" s="15"/>
      <c r="Y120" s="15"/>
      <c r="Z120" s="15"/>
      <c r="AB120" s="53"/>
      <c r="AH120" s="136"/>
      <c r="AJ120" s="53"/>
    </row>
    <row r="121" spans="1:36" customFormat="1" ht="15.6" x14ac:dyDescent="0.3">
      <c r="A121" s="65">
        <v>147</v>
      </c>
      <c r="B121" s="12"/>
      <c r="C121" s="175">
        <v>141000088</v>
      </c>
      <c r="D121" s="176" t="s">
        <v>159</v>
      </c>
      <c r="E121" s="113"/>
      <c r="F121" s="71">
        <v>59</v>
      </c>
      <c r="G121" s="177" t="s">
        <v>32</v>
      </c>
      <c r="H121" s="177" t="s">
        <v>95</v>
      </c>
      <c r="I121" s="13"/>
      <c r="J121" s="13" t="s">
        <v>92</v>
      </c>
      <c r="K121" s="15">
        <v>4024.58</v>
      </c>
      <c r="L121" s="15">
        <v>4123.45</v>
      </c>
      <c r="M121" s="117">
        <f t="shared" si="5"/>
        <v>-98.869999999999891</v>
      </c>
      <c r="N121" s="117">
        <f t="shared" si="3"/>
        <v>-378382.73768409627</v>
      </c>
      <c r="O121" s="15"/>
      <c r="P121" s="15">
        <v>8878424.7089999989</v>
      </c>
      <c r="Q121" s="15">
        <v>3936455</v>
      </c>
      <c r="R121" s="16">
        <v>15402362.682599999</v>
      </c>
      <c r="S121" s="117">
        <f t="shared" si="4"/>
        <v>3827.0733051896095</v>
      </c>
      <c r="T121" s="181">
        <v>3993</v>
      </c>
      <c r="U121" s="179"/>
      <c r="V121" s="67">
        <v>3663.7830774256781</v>
      </c>
      <c r="W121" s="15"/>
      <c r="X121" s="15"/>
      <c r="Y121" s="15"/>
      <c r="Z121" s="15"/>
      <c r="AB121" s="53"/>
      <c r="AH121" s="136"/>
      <c r="AJ121" s="53"/>
    </row>
    <row r="122" spans="1:36" customFormat="1" ht="15.6" x14ac:dyDescent="0.3">
      <c r="A122" s="65">
        <v>148</v>
      </c>
      <c r="B122" s="12"/>
      <c r="C122" s="175">
        <v>262000550</v>
      </c>
      <c r="D122" s="176" t="s">
        <v>159</v>
      </c>
      <c r="E122" s="113"/>
      <c r="F122" s="71">
        <v>59</v>
      </c>
      <c r="G122" s="177" t="s">
        <v>35</v>
      </c>
      <c r="H122" s="177" t="s">
        <v>93</v>
      </c>
      <c r="I122" s="13"/>
      <c r="J122" s="13" t="s">
        <v>92</v>
      </c>
      <c r="K122" s="15">
        <v>4022.2</v>
      </c>
      <c r="L122" s="15">
        <v>4022.2</v>
      </c>
      <c r="M122" s="117">
        <v>0</v>
      </c>
      <c r="N122" s="117">
        <v>0</v>
      </c>
      <c r="O122" s="15"/>
      <c r="P122" s="15">
        <v>16213535.520000001</v>
      </c>
      <c r="Q122" s="15">
        <v>3001046</v>
      </c>
      <c r="R122" s="16">
        <v>20938747.236000001</v>
      </c>
      <c r="S122" s="117">
        <v>5205.7946486997171</v>
      </c>
      <c r="T122" s="181">
        <v>3829</v>
      </c>
      <c r="U122" s="179"/>
      <c r="V122" s="67">
        <v>3738.7876086956526</v>
      </c>
      <c r="W122" s="15"/>
      <c r="X122" s="15"/>
      <c r="Y122" s="15"/>
      <c r="Z122" s="15"/>
      <c r="AB122" s="53"/>
      <c r="AH122" s="136"/>
      <c r="AJ122" s="53"/>
    </row>
    <row r="123" spans="1:36" customFormat="1" ht="15.6" x14ac:dyDescent="0.3">
      <c r="A123" s="65" t="s">
        <v>49</v>
      </c>
      <c r="B123" s="12"/>
      <c r="C123" s="175">
        <v>462000543</v>
      </c>
      <c r="D123" s="176" t="s">
        <v>157</v>
      </c>
      <c r="E123" s="113"/>
      <c r="F123" s="71">
        <v>57</v>
      </c>
      <c r="G123" s="177" t="s">
        <v>35</v>
      </c>
      <c r="H123" s="177" t="s">
        <v>96</v>
      </c>
      <c r="I123" s="13"/>
      <c r="J123" s="13" t="s">
        <v>87</v>
      </c>
      <c r="K123" s="15">
        <f>3613.57-3264.73</f>
        <v>348.84000000000015</v>
      </c>
      <c r="L123" s="15">
        <f>3675.45-3264.73</f>
        <v>410.7199999999998</v>
      </c>
      <c r="M123" s="117">
        <f t="shared" ref="M123:M127" si="6">+K123-L123</f>
        <v>-61.879999999999654</v>
      </c>
      <c r="N123" s="117">
        <v>-306299.0758056101</v>
      </c>
      <c r="O123" s="15"/>
      <c r="P123" s="15">
        <v>1586177.8565409242</v>
      </c>
      <c r="Q123" s="15">
        <v>253764.27027982959</v>
      </c>
      <c r="R123" s="16">
        <v>1998790.0813842667</v>
      </c>
      <c r="S123" s="117">
        <f t="shared" ref="S123:S127" si="7">+R123/K123</f>
        <v>5729.8190614157375</v>
      </c>
      <c r="T123" s="181">
        <v>3277</v>
      </c>
      <c r="U123" s="179"/>
      <c r="V123" s="67">
        <v>3741.0427616926504</v>
      </c>
      <c r="W123" s="15"/>
      <c r="X123" s="15"/>
      <c r="Y123" s="15"/>
      <c r="Z123" s="15"/>
      <c r="AB123" s="53"/>
      <c r="AH123" s="136"/>
      <c r="AJ123" s="53"/>
    </row>
    <row r="124" spans="1:36" customFormat="1" ht="15.6" x14ac:dyDescent="0.3">
      <c r="A124" s="65"/>
      <c r="B124" s="12"/>
      <c r="C124" s="175"/>
      <c r="D124" s="176"/>
      <c r="E124" s="113"/>
      <c r="F124" s="71"/>
      <c r="G124" s="177"/>
      <c r="H124" s="177"/>
      <c r="I124" s="13"/>
      <c r="J124" s="13"/>
      <c r="K124" s="15"/>
      <c r="L124" s="15">
        <f>SUBTOTAL(9,L115:L123)</f>
        <v>32229.130000000005</v>
      </c>
      <c r="M124" s="117">
        <f t="shared" si="6"/>
        <v>-32229.130000000005</v>
      </c>
      <c r="N124" s="117" t="e">
        <f t="shared" ref="N124:N127" si="8">+M124*S124</f>
        <v>#DIV/0!</v>
      </c>
      <c r="O124" s="15"/>
      <c r="P124" s="15">
        <v>4031.0117647058828</v>
      </c>
      <c r="Q124" s="15">
        <v>746.12053105265784</v>
      </c>
      <c r="R124" s="16">
        <v>5205.7946486997171</v>
      </c>
      <c r="S124" s="117" t="e">
        <f t="shared" si="7"/>
        <v>#DIV/0!</v>
      </c>
      <c r="T124" s="181"/>
      <c r="U124" s="179"/>
      <c r="V124" s="67"/>
      <c r="W124" s="15"/>
      <c r="X124" s="15"/>
      <c r="Y124" s="15"/>
      <c r="Z124" s="15"/>
      <c r="AB124" s="53"/>
      <c r="AH124" s="136"/>
      <c r="AJ124" s="53"/>
    </row>
    <row r="125" spans="1:36" customFormat="1" ht="15.6" x14ac:dyDescent="0.3">
      <c r="A125" s="65"/>
      <c r="B125" s="12"/>
      <c r="C125" s="175"/>
      <c r="D125" s="176"/>
      <c r="E125" s="113"/>
      <c r="F125" s="71"/>
      <c r="G125" s="177"/>
      <c r="H125" s="177"/>
      <c r="I125" s="13"/>
      <c r="J125" s="13"/>
      <c r="K125" s="15"/>
      <c r="L125" s="15"/>
      <c r="M125" s="117">
        <f t="shared" si="6"/>
        <v>0</v>
      </c>
      <c r="N125" s="117" t="e">
        <f t="shared" si="8"/>
        <v>#DIV/0!</v>
      </c>
      <c r="O125" s="15"/>
      <c r="P125" s="15"/>
      <c r="Q125" s="15"/>
      <c r="R125" s="16"/>
      <c r="S125" s="117" t="e">
        <f t="shared" si="7"/>
        <v>#DIV/0!</v>
      </c>
      <c r="T125" s="181"/>
      <c r="U125" s="179"/>
      <c r="V125" s="67"/>
      <c r="W125" s="15"/>
      <c r="X125" s="15"/>
      <c r="Y125" s="15"/>
      <c r="Z125" s="15"/>
      <c r="AB125" s="53"/>
      <c r="AH125" s="136"/>
      <c r="AJ125" s="53"/>
    </row>
    <row r="126" spans="1:36" customFormat="1" ht="15.6" x14ac:dyDescent="0.3">
      <c r="A126" s="65"/>
      <c r="B126" s="12"/>
      <c r="C126" s="175"/>
      <c r="D126" s="176"/>
      <c r="E126" s="113"/>
      <c r="F126" s="71"/>
      <c r="G126" s="177"/>
      <c r="H126" s="177"/>
      <c r="I126" s="13"/>
      <c r="J126" s="13"/>
      <c r="K126" s="15"/>
      <c r="L126" s="15">
        <f>L124+L113</f>
        <v>466909.82999999996</v>
      </c>
      <c r="M126" s="117">
        <f t="shared" si="6"/>
        <v>-466909.82999999996</v>
      </c>
      <c r="N126" s="117" t="e">
        <f t="shared" si="8"/>
        <v>#DIV/0!</v>
      </c>
      <c r="O126" s="15"/>
      <c r="P126" s="15"/>
      <c r="Q126" s="15"/>
      <c r="R126" s="16"/>
      <c r="S126" s="117" t="e">
        <f t="shared" si="7"/>
        <v>#DIV/0!</v>
      </c>
      <c r="T126" s="181"/>
      <c r="U126" s="179"/>
      <c r="V126" s="67"/>
      <c r="W126" s="15"/>
      <c r="X126" s="15"/>
      <c r="Y126" s="15"/>
      <c r="Z126" s="15"/>
      <c r="AB126" s="53"/>
      <c r="AH126" s="136"/>
      <c r="AJ126" s="53"/>
    </row>
    <row r="127" spans="1:36" customFormat="1" ht="15.6" x14ac:dyDescent="0.3">
      <c r="A127" s="65"/>
      <c r="B127" s="12"/>
      <c r="C127" s="175"/>
      <c r="D127" s="176"/>
      <c r="E127" s="113"/>
      <c r="F127" s="71"/>
      <c r="G127" s="177"/>
      <c r="H127" s="177"/>
      <c r="I127" s="13"/>
      <c r="J127" s="13"/>
      <c r="K127" s="15"/>
      <c r="L127" s="15">
        <f>L124-G132</f>
        <v>0</v>
      </c>
      <c r="M127" s="117">
        <f t="shared" si="6"/>
        <v>0</v>
      </c>
      <c r="N127" s="117" t="e">
        <f t="shared" si="8"/>
        <v>#DIV/0!</v>
      </c>
      <c r="O127" s="15"/>
      <c r="P127" s="15"/>
      <c r="Q127" s="15"/>
      <c r="R127" s="16"/>
      <c r="S127" s="117" t="e">
        <f t="shared" si="7"/>
        <v>#DIV/0!</v>
      </c>
      <c r="T127" s="181"/>
      <c r="U127" s="179"/>
      <c r="V127" s="67"/>
      <c r="W127" s="15"/>
      <c r="X127" s="15"/>
      <c r="Y127" s="15"/>
      <c r="Z127" s="15"/>
      <c r="AB127" s="53"/>
      <c r="AH127" s="136"/>
      <c r="AJ127" s="53"/>
    </row>
    <row r="128" spans="1:36" customFormat="1" ht="15.6" x14ac:dyDescent="0.3">
      <c r="A128" s="65" t="s">
        <v>161</v>
      </c>
      <c r="B128" s="12"/>
      <c r="C128" s="175">
        <v>462000543</v>
      </c>
      <c r="D128" s="176" t="s">
        <v>157</v>
      </c>
      <c r="E128" s="113"/>
      <c r="F128" s="71">
        <v>57</v>
      </c>
      <c r="G128" s="184" t="s">
        <v>35</v>
      </c>
      <c r="H128" s="184" t="s">
        <v>96</v>
      </c>
      <c r="I128" s="13"/>
      <c r="J128" s="13" t="s">
        <v>87</v>
      </c>
      <c r="K128" s="15">
        <v>3613.57</v>
      </c>
      <c r="L128" s="15">
        <v>3675.45</v>
      </c>
      <c r="M128" s="117">
        <v>-61.879999999999654</v>
      </c>
      <c r="N128" s="117">
        <v>-306299.0758056101</v>
      </c>
      <c r="O128" s="15"/>
      <c r="P128" s="15">
        <v>14194384.015444444</v>
      </c>
      <c r="Q128" s="15">
        <v>2270885</v>
      </c>
      <c r="R128" s="16">
        <v>17886767.151888892</v>
      </c>
      <c r="S128" s="117">
        <v>4949.8881028702617</v>
      </c>
      <c r="T128" s="181">
        <v>3277</v>
      </c>
      <c r="U128" s="179"/>
      <c r="V128" s="67">
        <v>3741.0427616926504</v>
      </c>
      <c r="W128" s="15"/>
      <c r="X128" s="15"/>
      <c r="Y128" s="15"/>
      <c r="Z128" s="15"/>
      <c r="AB128" s="53"/>
      <c r="AH128" s="136"/>
      <c r="AJ128" s="53"/>
    </row>
    <row r="129" spans="1:36" customFormat="1" ht="15.6" x14ac:dyDescent="0.3">
      <c r="A129" s="65"/>
      <c r="B129" s="12"/>
      <c r="C129" s="175"/>
      <c r="D129" s="176"/>
      <c r="E129" s="113"/>
      <c r="F129" s="71"/>
      <c r="G129" s="177"/>
      <c r="H129" s="177"/>
      <c r="I129" s="13"/>
      <c r="J129" s="13"/>
      <c r="K129" s="15"/>
      <c r="L129" s="15"/>
      <c r="M129" s="117">
        <f t="shared" ref="M129:M154" si="9">+K129-L129</f>
        <v>0</v>
      </c>
      <c r="N129" s="117" t="e">
        <f t="shared" ref="N129:N154" si="10">+M129*S129</f>
        <v>#DIV/0!</v>
      </c>
      <c r="O129" s="15"/>
      <c r="P129" s="15">
        <v>3861.9445280018626</v>
      </c>
      <c r="Q129" s="15">
        <v>617.85223578065279</v>
      </c>
      <c r="R129" s="16">
        <v>4866.5516200435031</v>
      </c>
      <c r="S129" s="117" t="e">
        <f t="shared" ref="S129:S154" si="11">+R129/K129</f>
        <v>#DIV/0!</v>
      </c>
      <c r="T129" s="181"/>
      <c r="U129" s="179"/>
      <c r="V129" s="67"/>
      <c r="W129" s="15"/>
      <c r="X129" s="15"/>
      <c r="Y129" s="15"/>
      <c r="Z129" s="15"/>
      <c r="AB129" s="53"/>
      <c r="AH129" s="136"/>
      <c r="AJ129" s="53"/>
    </row>
    <row r="130" spans="1:36" customFormat="1" ht="15.6" x14ac:dyDescent="0.3">
      <c r="A130" s="65"/>
      <c r="B130" s="12"/>
      <c r="C130" s="175"/>
      <c r="D130" s="176"/>
      <c r="E130" s="113"/>
      <c r="F130" s="191"/>
      <c r="H130" s="183"/>
      <c r="I130" s="13"/>
      <c r="J130" s="13"/>
      <c r="K130" s="15"/>
      <c r="L130" s="15"/>
      <c r="M130" s="117">
        <f t="shared" si="9"/>
        <v>0</v>
      </c>
      <c r="N130" s="117" t="e">
        <f t="shared" si="10"/>
        <v>#DIV/0!</v>
      </c>
      <c r="O130" s="15"/>
      <c r="P130" s="15"/>
      <c r="Q130" s="15"/>
      <c r="R130" s="16"/>
      <c r="S130" s="117" t="e">
        <f t="shared" si="11"/>
        <v>#DIV/0!</v>
      </c>
      <c r="T130" s="181"/>
      <c r="U130" s="179"/>
      <c r="V130" s="67"/>
      <c r="W130" s="15"/>
      <c r="X130" s="15"/>
      <c r="Y130" s="15"/>
      <c r="Z130" s="15"/>
      <c r="AB130" s="53"/>
      <c r="AH130" s="136"/>
      <c r="AJ130" s="53"/>
    </row>
    <row r="131" spans="1:36" customFormat="1" ht="15.6" x14ac:dyDescent="0.3">
      <c r="A131" s="65"/>
      <c r="B131" s="12"/>
      <c r="C131" s="175"/>
      <c r="D131" s="176"/>
      <c r="E131" s="113"/>
      <c r="F131" s="71"/>
      <c r="G131" s="182">
        <v>434680.7</v>
      </c>
      <c r="H131" s="183">
        <v>660</v>
      </c>
      <c r="I131" s="182" t="s">
        <v>162</v>
      </c>
      <c r="J131" s="13"/>
      <c r="K131" s="15"/>
      <c r="L131" s="15">
        <f>L113+'COAL RECEIPT &amp; GCV DATA (2)'!L15</f>
        <v>438530.29999999993</v>
      </c>
      <c r="M131" s="117">
        <f t="shared" si="9"/>
        <v>-438530.29999999993</v>
      </c>
      <c r="N131" s="117" t="e">
        <f t="shared" si="10"/>
        <v>#DIV/0!</v>
      </c>
      <c r="O131" s="15"/>
      <c r="P131" s="15"/>
      <c r="Q131" s="15"/>
      <c r="R131" s="16"/>
      <c r="S131" s="117" t="e">
        <f t="shared" si="11"/>
        <v>#DIV/0!</v>
      </c>
      <c r="T131" s="181"/>
      <c r="U131" s="179"/>
      <c r="V131" s="67"/>
      <c r="W131" s="15"/>
      <c r="X131" s="15"/>
      <c r="Y131" s="15"/>
      <c r="Z131" s="15"/>
      <c r="AB131" s="53"/>
      <c r="AH131" s="136"/>
      <c r="AJ131" s="53"/>
    </row>
    <row r="132" spans="1:36" customFormat="1" ht="15.6" x14ac:dyDescent="0.3">
      <c r="A132" s="65"/>
      <c r="B132" s="12"/>
      <c r="C132" s="175"/>
      <c r="D132" s="176"/>
      <c r="E132" s="113"/>
      <c r="F132" s="71"/>
      <c r="G132" s="182">
        <v>32229.13</v>
      </c>
      <c r="H132" s="183">
        <v>210</v>
      </c>
      <c r="I132" s="182" t="s">
        <v>162</v>
      </c>
      <c r="J132" s="13"/>
      <c r="K132" s="15"/>
      <c r="L132" s="15">
        <f>L115+'COAL RECEIPT &amp; GCV DATA (2)'!L13</f>
        <v>43115.69</v>
      </c>
      <c r="M132" s="117">
        <f t="shared" si="9"/>
        <v>-43115.69</v>
      </c>
      <c r="N132" s="117" t="e">
        <f t="shared" si="10"/>
        <v>#DIV/0!</v>
      </c>
      <c r="O132" s="15"/>
      <c r="P132" s="15"/>
      <c r="Q132" s="15"/>
      <c r="R132" s="16"/>
      <c r="S132" s="117" t="e">
        <f t="shared" si="11"/>
        <v>#DIV/0!</v>
      </c>
      <c r="T132" s="181"/>
      <c r="U132" s="179"/>
      <c r="V132" s="67"/>
      <c r="W132" s="15"/>
      <c r="X132" s="15"/>
      <c r="Y132" s="15"/>
      <c r="Z132" s="15"/>
      <c r="AB132" s="53"/>
      <c r="AH132" s="136"/>
      <c r="AJ132" s="53"/>
    </row>
    <row r="133" spans="1:36" customFormat="1" ht="15.6" x14ac:dyDescent="0.3">
      <c r="A133" s="65"/>
      <c r="B133" s="12"/>
      <c r="C133" s="175"/>
      <c r="D133" s="176"/>
      <c r="E133" s="113"/>
      <c r="F133" s="71"/>
      <c r="G133" s="182">
        <v>36913.79</v>
      </c>
      <c r="H133" s="183">
        <v>660</v>
      </c>
      <c r="I133" s="13" t="s">
        <v>163</v>
      </c>
      <c r="J133" s="13"/>
      <c r="K133" s="15"/>
      <c r="L133" s="15">
        <v>62448.27</v>
      </c>
      <c r="M133" s="117">
        <f t="shared" si="9"/>
        <v>-62448.27</v>
      </c>
      <c r="N133" s="117" t="e">
        <f t="shared" si="10"/>
        <v>#DIV/0!</v>
      </c>
      <c r="O133" s="15"/>
      <c r="P133" s="15"/>
      <c r="Q133" s="15"/>
      <c r="R133" s="16"/>
      <c r="S133" s="117" t="e">
        <f t="shared" si="11"/>
        <v>#DIV/0!</v>
      </c>
      <c r="T133" s="181"/>
      <c r="U133" s="179"/>
      <c r="V133" s="67"/>
      <c r="W133" s="15"/>
      <c r="X133" s="15"/>
      <c r="Y133" s="15"/>
      <c r="Z133" s="15"/>
      <c r="AB133" s="53"/>
      <c r="AH133" s="136"/>
      <c r="AJ133" s="53"/>
    </row>
    <row r="134" spans="1:36" customFormat="1" ht="15.6" x14ac:dyDescent="0.3">
      <c r="A134" s="65"/>
      <c r="B134" s="12"/>
      <c r="C134" s="175"/>
      <c r="D134" s="176"/>
      <c r="E134" s="113"/>
      <c r="F134" s="71"/>
      <c r="G134" s="182">
        <v>6176.79</v>
      </c>
      <c r="H134" s="183">
        <v>210</v>
      </c>
      <c r="I134" s="13" t="s">
        <v>163</v>
      </c>
      <c r="J134" s="13"/>
      <c r="K134" s="15"/>
      <c r="L134" s="15">
        <v>17761.62</v>
      </c>
      <c r="M134" s="117">
        <f t="shared" si="9"/>
        <v>-17761.62</v>
      </c>
      <c r="N134" s="117" t="e">
        <f t="shared" si="10"/>
        <v>#DIV/0!</v>
      </c>
      <c r="O134" s="15"/>
      <c r="P134" s="15"/>
      <c r="Q134" s="15"/>
      <c r="R134" s="16"/>
      <c r="S134" s="117" t="e">
        <f t="shared" si="11"/>
        <v>#DIV/0!</v>
      </c>
      <c r="T134" s="181"/>
      <c r="U134" s="179"/>
      <c r="V134" s="67"/>
      <c r="W134" s="15"/>
      <c r="X134" s="15"/>
      <c r="Y134" s="15"/>
      <c r="Z134" s="15"/>
      <c r="AB134" s="53"/>
      <c r="AH134" s="136"/>
      <c r="AJ134" s="53"/>
    </row>
    <row r="135" spans="1:36" customFormat="1" ht="15.6" x14ac:dyDescent="0.3">
      <c r="A135" s="65"/>
      <c r="B135" s="12"/>
      <c r="C135" s="175"/>
      <c r="D135" s="176"/>
      <c r="E135" s="113"/>
      <c r="F135" s="71"/>
      <c r="G135" s="208">
        <f>SUM(G131:G134)</f>
        <v>510000.41</v>
      </c>
      <c r="H135" s="177"/>
      <c r="I135" s="13"/>
      <c r="J135" s="13"/>
      <c r="K135" s="15"/>
      <c r="L135" s="15">
        <v>3219.25</v>
      </c>
      <c r="M135" s="117">
        <f t="shared" si="9"/>
        <v>-3219.25</v>
      </c>
      <c r="N135" s="117" t="e">
        <f t="shared" si="10"/>
        <v>#DIV/0!</v>
      </c>
      <c r="O135" s="15"/>
      <c r="P135" s="15"/>
      <c r="Q135" s="15"/>
      <c r="R135" s="16"/>
      <c r="S135" s="117" t="e">
        <f t="shared" si="11"/>
        <v>#DIV/0!</v>
      </c>
      <c r="T135" s="181"/>
      <c r="U135" s="179"/>
      <c r="V135" s="67"/>
      <c r="W135" s="15"/>
      <c r="X135" s="15"/>
      <c r="Y135" s="15"/>
      <c r="Z135" s="15"/>
      <c r="AB135" s="53"/>
      <c r="AH135" s="136"/>
      <c r="AJ135" s="53"/>
    </row>
    <row r="136" spans="1:36" customFormat="1" ht="15.6" x14ac:dyDescent="0.3">
      <c r="A136" s="65"/>
      <c r="B136" s="12"/>
      <c r="C136" s="175"/>
      <c r="D136" s="176"/>
      <c r="E136" s="113"/>
      <c r="F136" s="71"/>
      <c r="G136" s="209">
        <f>+L113+L124+'COAL RECEIPT &amp; GCV DATA (2)'!L13+'COAL RECEIPT &amp; GCV DATA (2)'!L16</f>
        <v>510000.40999999992</v>
      </c>
      <c r="H136" s="183"/>
      <c r="I136" s="13"/>
      <c r="J136" s="13"/>
      <c r="K136" s="15"/>
      <c r="L136" s="15"/>
      <c r="M136" s="117">
        <f t="shared" si="9"/>
        <v>0</v>
      </c>
      <c r="N136" s="117" t="e">
        <f t="shared" si="10"/>
        <v>#DIV/0!</v>
      </c>
      <c r="O136" s="15"/>
      <c r="P136" s="15"/>
      <c r="Q136" s="15"/>
      <c r="R136" s="16"/>
      <c r="S136" s="117" t="e">
        <f t="shared" si="11"/>
        <v>#DIV/0!</v>
      </c>
      <c r="T136" s="181"/>
      <c r="U136" s="179"/>
      <c r="V136" s="67"/>
      <c r="W136" s="15"/>
      <c r="X136" s="15"/>
      <c r="Y136" s="15"/>
      <c r="Z136" s="15"/>
      <c r="AB136" s="53"/>
      <c r="AH136" s="136"/>
      <c r="AJ136" s="53"/>
    </row>
    <row r="137" spans="1:36" customFormat="1" ht="15.6" x14ac:dyDescent="0.3">
      <c r="A137" s="65"/>
      <c r="B137" s="12"/>
      <c r="C137" s="175"/>
      <c r="D137" s="176"/>
      <c r="E137" s="113"/>
      <c r="F137" s="187"/>
      <c r="G137" s="177"/>
      <c r="H137" s="177"/>
      <c r="I137" s="13"/>
      <c r="J137" s="13"/>
      <c r="K137" s="15"/>
      <c r="L137" s="15"/>
      <c r="M137" s="117">
        <f t="shared" si="9"/>
        <v>0</v>
      </c>
      <c r="N137" s="117" t="e">
        <f t="shared" si="10"/>
        <v>#DIV/0!</v>
      </c>
      <c r="O137" s="15"/>
      <c r="P137" s="15"/>
      <c r="Q137" s="15"/>
      <c r="R137" s="16"/>
      <c r="S137" s="117" t="e">
        <f t="shared" si="11"/>
        <v>#DIV/0!</v>
      </c>
      <c r="T137" s="181"/>
      <c r="U137" s="179"/>
      <c r="V137" s="67"/>
      <c r="W137" s="15"/>
      <c r="X137" s="15"/>
      <c r="Y137" s="15"/>
      <c r="Z137" s="15"/>
      <c r="AB137" s="53"/>
      <c r="AH137" s="136"/>
      <c r="AJ137" s="53"/>
    </row>
    <row r="138" spans="1:36" customFormat="1" ht="15.6" x14ac:dyDescent="0.3">
      <c r="A138" s="65"/>
      <c r="B138" s="12"/>
      <c r="C138" s="175"/>
      <c r="D138" s="176"/>
      <c r="E138" s="113"/>
      <c r="F138" s="71"/>
      <c r="G138" s="177">
        <f>+G134+33000</f>
        <v>39176.79</v>
      </c>
      <c r="H138" s="177"/>
      <c r="I138" s="13"/>
      <c r="J138" s="13"/>
      <c r="K138" s="15"/>
      <c r="L138" s="15"/>
      <c r="M138" s="117">
        <f t="shared" si="9"/>
        <v>0</v>
      </c>
      <c r="N138" s="117" t="e">
        <f t="shared" si="10"/>
        <v>#DIV/0!</v>
      </c>
      <c r="O138" s="15"/>
      <c r="P138" s="15"/>
      <c r="Q138" s="15"/>
      <c r="R138" s="16"/>
      <c r="S138" s="117" t="e">
        <f t="shared" si="11"/>
        <v>#DIV/0!</v>
      </c>
      <c r="T138" s="181"/>
      <c r="U138" s="179"/>
      <c r="V138" s="67"/>
      <c r="W138" s="15"/>
      <c r="X138" s="15"/>
      <c r="Y138" s="15"/>
      <c r="Z138" s="15"/>
      <c r="AB138" s="53"/>
      <c r="AH138" s="136"/>
      <c r="AJ138" s="53"/>
    </row>
    <row r="139" spans="1:36" customFormat="1" ht="15.6" x14ac:dyDescent="0.3">
      <c r="A139" s="65"/>
      <c r="B139" s="12"/>
      <c r="C139" s="175"/>
      <c r="D139" s="176"/>
      <c r="E139" s="113"/>
      <c r="F139" s="71"/>
      <c r="G139" s="182"/>
      <c r="H139" s="183"/>
      <c r="I139" s="13"/>
      <c r="J139" s="13"/>
      <c r="K139" s="15"/>
      <c r="L139" s="15"/>
      <c r="M139" s="117">
        <f t="shared" si="9"/>
        <v>0</v>
      </c>
      <c r="N139" s="117" t="e">
        <f t="shared" si="10"/>
        <v>#DIV/0!</v>
      </c>
      <c r="O139" s="15"/>
      <c r="P139" s="15"/>
      <c r="Q139" s="15"/>
      <c r="R139" s="16"/>
      <c r="S139" s="117" t="e">
        <f t="shared" si="11"/>
        <v>#DIV/0!</v>
      </c>
      <c r="T139" s="181"/>
      <c r="U139" s="179"/>
      <c r="V139" s="67"/>
      <c r="W139" s="15"/>
      <c r="X139" s="15"/>
      <c r="Y139" s="15"/>
      <c r="Z139" s="15"/>
      <c r="AB139" s="53"/>
      <c r="AH139" s="136"/>
      <c r="AJ139" s="53"/>
    </row>
    <row r="140" spans="1:36" customFormat="1" ht="15.6" x14ac:dyDescent="0.3">
      <c r="A140" s="65"/>
      <c r="B140" s="12"/>
      <c r="C140" s="175"/>
      <c r="D140" s="176"/>
      <c r="E140" s="113"/>
      <c r="F140" s="71"/>
      <c r="G140" s="182"/>
      <c r="H140" s="183"/>
      <c r="I140" s="13"/>
      <c r="J140" s="13"/>
      <c r="K140" s="15">
        <f>K123+K112</f>
        <v>3613.57</v>
      </c>
      <c r="L140" s="15">
        <f>L123+L112</f>
        <v>3675.45</v>
      </c>
      <c r="M140" s="117">
        <f t="shared" si="9"/>
        <v>-61.879999999999654</v>
      </c>
      <c r="N140" s="117">
        <f t="shared" si="10"/>
        <v>0</v>
      </c>
      <c r="O140" s="15"/>
      <c r="P140" s="15"/>
      <c r="Q140" s="15"/>
      <c r="R140" s="16"/>
      <c r="S140" s="117">
        <f t="shared" si="11"/>
        <v>0</v>
      </c>
      <c r="T140" s="181"/>
      <c r="U140" s="179"/>
      <c r="V140" s="67"/>
      <c r="W140" s="15"/>
      <c r="X140" s="15"/>
      <c r="Y140" s="15"/>
      <c r="Z140" s="15"/>
      <c r="AB140" s="53"/>
      <c r="AH140" s="136"/>
      <c r="AJ140" s="53"/>
    </row>
    <row r="141" spans="1:36" customFormat="1" ht="15.6" x14ac:dyDescent="0.3">
      <c r="A141" s="65"/>
      <c r="B141" s="12"/>
      <c r="C141" s="175"/>
      <c r="D141" s="176"/>
      <c r="E141" s="113"/>
      <c r="F141" s="71"/>
      <c r="G141" s="177"/>
      <c r="H141" s="177"/>
      <c r="I141" s="13"/>
      <c r="J141" s="13"/>
      <c r="K141" s="15"/>
      <c r="L141" s="15"/>
      <c r="M141" s="117">
        <f t="shared" si="9"/>
        <v>0</v>
      </c>
      <c r="N141" s="117" t="e">
        <f t="shared" si="10"/>
        <v>#DIV/0!</v>
      </c>
      <c r="O141" s="15"/>
      <c r="P141" s="15"/>
      <c r="Q141" s="15"/>
      <c r="R141" s="16"/>
      <c r="S141" s="117" t="e">
        <f t="shared" si="11"/>
        <v>#DIV/0!</v>
      </c>
      <c r="T141" s="181"/>
      <c r="U141" s="179"/>
      <c r="V141" s="67"/>
      <c r="W141" s="15"/>
      <c r="X141" s="15"/>
      <c r="Y141" s="15"/>
      <c r="Z141" s="15"/>
      <c r="AB141" s="53"/>
      <c r="AH141" s="136"/>
      <c r="AJ141" s="53"/>
    </row>
    <row r="142" spans="1:36" customFormat="1" ht="15.6" x14ac:dyDescent="0.3">
      <c r="A142" s="65"/>
      <c r="B142" s="12"/>
      <c r="C142" s="175"/>
      <c r="D142" s="176"/>
      <c r="E142" s="113"/>
      <c r="F142" s="71"/>
      <c r="G142" s="177"/>
      <c r="H142" s="177"/>
      <c r="I142" s="13"/>
      <c r="J142" s="13"/>
      <c r="K142" s="15"/>
      <c r="L142" s="15"/>
      <c r="M142" s="117">
        <f t="shared" si="9"/>
        <v>0</v>
      </c>
      <c r="N142" s="117" t="e">
        <f t="shared" si="10"/>
        <v>#DIV/0!</v>
      </c>
      <c r="O142" s="15"/>
      <c r="P142" s="15"/>
      <c r="Q142" s="15"/>
      <c r="R142" s="16"/>
      <c r="S142" s="117" t="e">
        <f t="shared" si="11"/>
        <v>#DIV/0!</v>
      </c>
      <c r="T142" s="181"/>
      <c r="U142" s="179"/>
      <c r="V142" s="67"/>
      <c r="W142" s="15"/>
      <c r="X142" s="15"/>
      <c r="Y142" s="15"/>
      <c r="Z142" s="15"/>
      <c r="AB142" s="53"/>
      <c r="AH142" s="136"/>
      <c r="AJ142" s="53"/>
    </row>
    <row r="143" spans="1:36" customFormat="1" ht="15.6" x14ac:dyDescent="0.3">
      <c r="A143" s="65"/>
      <c r="B143" s="12"/>
      <c r="C143" s="175"/>
      <c r="D143" s="176"/>
      <c r="E143" s="113"/>
      <c r="F143" s="71"/>
      <c r="G143" s="182"/>
      <c r="H143" s="183"/>
      <c r="I143" s="13"/>
      <c r="J143" s="13"/>
      <c r="K143" s="15"/>
      <c r="L143" s="15"/>
      <c r="M143" s="117">
        <f t="shared" si="9"/>
        <v>0</v>
      </c>
      <c r="N143" s="117" t="e">
        <f t="shared" si="10"/>
        <v>#DIV/0!</v>
      </c>
      <c r="O143" s="15"/>
      <c r="P143" s="15"/>
      <c r="Q143" s="15"/>
      <c r="R143" s="16"/>
      <c r="S143" s="117" t="e">
        <f t="shared" si="11"/>
        <v>#DIV/0!</v>
      </c>
      <c r="T143" s="181"/>
      <c r="U143" s="179"/>
      <c r="V143" s="67"/>
      <c r="W143" s="15"/>
      <c r="X143" s="15"/>
      <c r="Y143" s="15"/>
      <c r="Z143" s="15"/>
      <c r="AB143" s="53"/>
      <c r="AH143" s="136"/>
      <c r="AJ143" s="53"/>
    </row>
    <row r="144" spans="1:36" customFormat="1" ht="15.6" x14ac:dyDescent="0.3">
      <c r="A144" s="65"/>
      <c r="B144" s="12"/>
      <c r="C144" s="175"/>
      <c r="D144" s="176"/>
      <c r="E144" s="113"/>
      <c r="F144" s="71"/>
      <c r="G144" s="182"/>
      <c r="H144" s="183"/>
      <c r="I144" s="13"/>
      <c r="J144" s="13"/>
      <c r="K144" s="15"/>
      <c r="L144" s="15"/>
      <c r="M144" s="117">
        <f t="shared" si="9"/>
        <v>0</v>
      </c>
      <c r="N144" s="117" t="e">
        <f t="shared" si="10"/>
        <v>#DIV/0!</v>
      </c>
      <c r="O144" s="15"/>
      <c r="P144" s="15"/>
      <c r="Q144" s="15"/>
      <c r="R144" s="16"/>
      <c r="S144" s="117" t="e">
        <f t="shared" si="11"/>
        <v>#DIV/0!</v>
      </c>
      <c r="T144" s="181"/>
      <c r="U144" s="179"/>
      <c r="V144" s="67"/>
      <c r="W144" s="15"/>
      <c r="X144" s="15"/>
      <c r="Y144" s="15"/>
      <c r="Z144" s="15"/>
      <c r="AB144" s="53"/>
      <c r="AH144" s="136"/>
      <c r="AJ144" s="53"/>
    </row>
    <row r="145" spans="1:36" customFormat="1" ht="15.6" x14ac:dyDescent="0.3">
      <c r="A145" s="65"/>
      <c r="B145" s="12"/>
      <c r="C145" s="175"/>
      <c r="D145" s="176"/>
      <c r="E145" s="113"/>
      <c r="F145" s="71"/>
      <c r="G145" s="177"/>
      <c r="H145" s="177"/>
      <c r="I145" s="13"/>
      <c r="J145" s="13"/>
      <c r="K145" s="15"/>
      <c r="L145" s="15"/>
      <c r="M145" s="117">
        <f t="shared" si="9"/>
        <v>0</v>
      </c>
      <c r="N145" s="117" t="e">
        <f t="shared" si="10"/>
        <v>#DIV/0!</v>
      </c>
      <c r="O145" s="15"/>
      <c r="P145" s="15"/>
      <c r="Q145" s="15"/>
      <c r="R145" s="16"/>
      <c r="S145" s="117" t="e">
        <f t="shared" si="11"/>
        <v>#DIV/0!</v>
      </c>
      <c r="T145" s="181"/>
      <c r="U145" s="179"/>
      <c r="V145" s="67"/>
      <c r="W145" s="15"/>
      <c r="X145" s="15"/>
      <c r="Y145" s="15"/>
      <c r="Z145" s="15"/>
      <c r="AB145" s="53"/>
      <c r="AH145" s="136"/>
      <c r="AJ145" s="53"/>
    </row>
    <row r="146" spans="1:36" customFormat="1" ht="15.6" x14ac:dyDescent="0.3">
      <c r="A146" s="65"/>
      <c r="B146" s="12"/>
      <c r="C146" s="175"/>
      <c r="D146" s="176"/>
      <c r="E146" s="113"/>
      <c r="F146" s="71"/>
      <c r="G146" s="182"/>
      <c r="H146" s="183"/>
      <c r="I146" s="13"/>
      <c r="J146" s="13"/>
      <c r="K146" s="15"/>
      <c r="L146" s="15"/>
      <c r="M146" s="117">
        <f t="shared" si="9"/>
        <v>0</v>
      </c>
      <c r="N146" s="117" t="e">
        <f t="shared" si="10"/>
        <v>#DIV/0!</v>
      </c>
      <c r="O146" s="15"/>
      <c r="P146" s="15"/>
      <c r="Q146" s="15"/>
      <c r="R146" s="16"/>
      <c r="S146" s="117" t="e">
        <f t="shared" si="11"/>
        <v>#DIV/0!</v>
      </c>
      <c r="T146" s="181"/>
      <c r="U146" s="179"/>
      <c r="V146" s="67"/>
      <c r="W146" s="15"/>
      <c r="X146" s="15"/>
      <c r="Y146" s="15"/>
      <c r="Z146" s="15"/>
      <c r="AB146" s="53"/>
      <c r="AH146" s="136"/>
      <c r="AJ146" s="53"/>
    </row>
    <row r="147" spans="1:36" customFormat="1" ht="15.6" x14ac:dyDescent="0.3">
      <c r="A147" s="65"/>
      <c r="B147" s="12"/>
      <c r="C147" s="175"/>
      <c r="D147" s="176"/>
      <c r="E147" s="113"/>
      <c r="F147" s="71"/>
      <c r="G147" s="177"/>
      <c r="H147" s="177"/>
      <c r="I147" s="13"/>
      <c r="J147" s="13"/>
      <c r="K147" s="15"/>
      <c r="L147" s="15"/>
      <c r="M147" s="117">
        <f t="shared" si="9"/>
        <v>0</v>
      </c>
      <c r="N147" s="117" t="e">
        <f t="shared" si="10"/>
        <v>#DIV/0!</v>
      </c>
      <c r="O147" s="15"/>
      <c r="P147" s="15"/>
      <c r="Q147" s="15"/>
      <c r="R147" s="16"/>
      <c r="S147" s="117" t="e">
        <f t="shared" si="11"/>
        <v>#DIV/0!</v>
      </c>
      <c r="T147" s="181"/>
      <c r="U147" s="179"/>
      <c r="V147" s="67"/>
      <c r="W147" s="15"/>
      <c r="X147" s="15"/>
      <c r="Y147" s="15"/>
      <c r="Z147" s="15"/>
      <c r="AB147" s="53"/>
      <c r="AH147" s="136"/>
      <c r="AJ147" s="53"/>
    </row>
    <row r="148" spans="1:36" customFormat="1" ht="15.6" x14ac:dyDescent="0.3">
      <c r="A148" s="65"/>
      <c r="B148" s="12"/>
      <c r="C148" s="175"/>
      <c r="D148" s="176"/>
      <c r="E148" s="113"/>
      <c r="F148" s="71"/>
      <c r="G148" s="177"/>
      <c r="H148" s="177"/>
      <c r="I148" s="13"/>
      <c r="J148" s="13"/>
      <c r="K148" s="15"/>
      <c r="L148" s="15"/>
      <c r="M148" s="117">
        <f t="shared" si="9"/>
        <v>0</v>
      </c>
      <c r="N148" s="117" t="e">
        <f t="shared" si="10"/>
        <v>#DIV/0!</v>
      </c>
      <c r="O148" s="15"/>
      <c r="P148" s="15"/>
      <c r="Q148" s="15"/>
      <c r="R148" s="16"/>
      <c r="S148" s="117" t="e">
        <f t="shared" si="11"/>
        <v>#DIV/0!</v>
      </c>
      <c r="T148" s="181"/>
      <c r="U148" s="179"/>
      <c r="V148" s="67"/>
      <c r="W148" s="15"/>
      <c r="X148" s="15"/>
      <c r="Y148" s="15"/>
      <c r="Z148" s="15"/>
      <c r="AB148" s="53"/>
      <c r="AH148" s="136"/>
      <c r="AJ148" s="53"/>
    </row>
    <row r="149" spans="1:36" customFormat="1" ht="15.6" x14ac:dyDescent="0.3">
      <c r="A149" s="65"/>
      <c r="B149" s="12"/>
      <c r="C149" s="175"/>
      <c r="D149" s="176"/>
      <c r="E149" s="113"/>
      <c r="F149" s="71"/>
      <c r="G149" s="182"/>
      <c r="H149" s="183"/>
      <c r="I149" s="13"/>
      <c r="J149" s="13"/>
      <c r="K149" s="15"/>
      <c r="L149" s="15"/>
      <c r="M149" s="117">
        <f t="shared" si="9"/>
        <v>0</v>
      </c>
      <c r="N149" s="117" t="e">
        <f t="shared" si="10"/>
        <v>#DIV/0!</v>
      </c>
      <c r="O149" s="15"/>
      <c r="P149" s="15"/>
      <c r="Q149" s="15"/>
      <c r="R149" s="16"/>
      <c r="S149" s="117" t="e">
        <f t="shared" si="11"/>
        <v>#DIV/0!</v>
      </c>
      <c r="T149" s="181"/>
      <c r="U149" s="179"/>
      <c r="V149" s="67"/>
      <c r="W149" s="15"/>
      <c r="X149" s="15"/>
      <c r="Y149" s="15"/>
      <c r="Z149" s="15"/>
      <c r="AB149" s="53"/>
      <c r="AH149" s="136"/>
      <c r="AJ149" s="53"/>
    </row>
    <row r="150" spans="1:36" customFormat="1" ht="15.6" x14ac:dyDescent="0.3">
      <c r="A150" s="65"/>
      <c r="B150" s="12"/>
      <c r="C150" s="175"/>
      <c r="D150" s="176"/>
      <c r="E150" s="113"/>
      <c r="F150" s="71"/>
      <c r="G150" s="177"/>
      <c r="H150" s="177"/>
      <c r="I150" s="13"/>
      <c r="J150" s="13"/>
      <c r="K150" s="15"/>
      <c r="L150" s="15"/>
      <c r="M150" s="117">
        <f t="shared" si="9"/>
        <v>0</v>
      </c>
      <c r="N150" s="117" t="e">
        <f t="shared" si="10"/>
        <v>#DIV/0!</v>
      </c>
      <c r="O150" s="15"/>
      <c r="P150" s="15"/>
      <c r="Q150" s="15"/>
      <c r="R150" s="16"/>
      <c r="S150" s="117" t="e">
        <f t="shared" si="11"/>
        <v>#DIV/0!</v>
      </c>
      <c r="T150" s="181"/>
      <c r="U150" s="179"/>
      <c r="V150" s="67"/>
      <c r="W150" s="15"/>
      <c r="X150" s="15"/>
      <c r="Y150" s="15"/>
      <c r="Z150" s="15"/>
      <c r="AB150" s="53"/>
      <c r="AH150" s="136"/>
      <c r="AJ150" s="53"/>
    </row>
    <row r="151" spans="1:36" customFormat="1" ht="15.6" x14ac:dyDescent="0.3">
      <c r="A151" s="65"/>
      <c r="B151" s="12"/>
      <c r="C151" s="175"/>
      <c r="D151" s="176"/>
      <c r="E151" s="113"/>
      <c r="F151" s="71"/>
      <c r="G151" s="177"/>
      <c r="H151" s="177"/>
      <c r="I151" s="13"/>
      <c r="J151" s="13"/>
      <c r="K151" s="15"/>
      <c r="L151" s="15"/>
      <c r="M151" s="117">
        <f t="shared" si="9"/>
        <v>0</v>
      </c>
      <c r="N151" s="117" t="e">
        <f t="shared" si="10"/>
        <v>#DIV/0!</v>
      </c>
      <c r="O151" s="15"/>
      <c r="P151" s="15"/>
      <c r="Q151" s="15"/>
      <c r="R151" s="16"/>
      <c r="S151" s="117" t="e">
        <f t="shared" si="11"/>
        <v>#DIV/0!</v>
      </c>
      <c r="T151" s="181"/>
      <c r="U151" s="179"/>
      <c r="V151" s="67"/>
      <c r="W151" s="15"/>
      <c r="X151" s="15"/>
      <c r="Y151" s="15"/>
      <c r="Z151" s="15"/>
      <c r="AB151" s="53"/>
      <c r="AH151" s="136"/>
      <c r="AJ151" s="53"/>
    </row>
    <row r="152" spans="1:36" customFormat="1" ht="15.6" x14ac:dyDescent="0.3">
      <c r="A152" s="65"/>
      <c r="B152" s="12"/>
      <c r="C152" s="175"/>
      <c r="D152" s="176"/>
      <c r="E152" s="113"/>
      <c r="F152" s="71"/>
      <c r="G152" s="182"/>
      <c r="H152" s="183"/>
      <c r="I152" s="13"/>
      <c r="J152" s="13"/>
      <c r="K152" s="15"/>
      <c r="L152" s="15"/>
      <c r="M152" s="117">
        <f t="shared" si="9"/>
        <v>0</v>
      </c>
      <c r="N152" s="117" t="e">
        <f t="shared" si="10"/>
        <v>#DIV/0!</v>
      </c>
      <c r="O152" s="15"/>
      <c r="P152" s="15"/>
      <c r="Q152" s="15"/>
      <c r="R152" s="16"/>
      <c r="S152" s="117" t="e">
        <f t="shared" si="11"/>
        <v>#DIV/0!</v>
      </c>
      <c r="T152" s="181"/>
      <c r="U152" s="179"/>
      <c r="V152" s="67"/>
      <c r="W152" s="15"/>
      <c r="X152" s="15"/>
      <c r="Y152" s="15"/>
      <c r="Z152" s="15"/>
      <c r="AB152" s="53"/>
      <c r="AH152" s="136"/>
      <c r="AJ152" s="53"/>
    </row>
    <row r="153" spans="1:36" customFormat="1" ht="15.6" x14ac:dyDescent="0.3">
      <c r="A153" s="65"/>
      <c r="B153" s="12"/>
      <c r="C153" s="175"/>
      <c r="D153" s="176"/>
      <c r="E153" s="113"/>
      <c r="F153" s="71"/>
      <c r="G153" s="177"/>
      <c r="H153" s="177"/>
      <c r="I153" s="13"/>
      <c r="J153" s="13"/>
      <c r="K153" s="15"/>
      <c r="L153" s="15"/>
      <c r="M153" s="117">
        <f t="shared" si="9"/>
        <v>0</v>
      </c>
      <c r="N153" s="117" t="e">
        <f t="shared" si="10"/>
        <v>#DIV/0!</v>
      </c>
      <c r="O153" s="15"/>
      <c r="P153" s="15"/>
      <c r="Q153" s="15"/>
      <c r="R153" s="16"/>
      <c r="S153" s="117" t="e">
        <f t="shared" si="11"/>
        <v>#DIV/0!</v>
      </c>
      <c r="T153" s="181"/>
      <c r="U153" s="179"/>
      <c r="V153" s="67"/>
      <c r="W153" s="15"/>
      <c r="X153" s="15"/>
      <c r="Y153" s="15"/>
      <c r="Z153" s="15"/>
      <c r="AB153" s="53"/>
      <c r="AH153" s="136"/>
      <c r="AJ153" s="53"/>
    </row>
    <row r="154" spans="1:36" customFormat="1" ht="15.6" x14ac:dyDescent="0.3">
      <c r="A154" s="65"/>
      <c r="B154" s="12"/>
      <c r="C154" s="175"/>
      <c r="D154" s="176"/>
      <c r="E154" s="113"/>
      <c r="F154" s="70"/>
      <c r="G154" s="182"/>
      <c r="H154" s="183"/>
      <c r="I154" s="13"/>
      <c r="J154" s="13"/>
      <c r="K154" s="15"/>
      <c r="L154" s="15"/>
      <c r="M154" s="117">
        <f t="shared" si="9"/>
        <v>0</v>
      </c>
      <c r="N154" s="117" t="e">
        <f t="shared" si="10"/>
        <v>#DIV/0!</v>
      </c>
      <c r="O154" s="15"/>
      <c r="P154" s="15"/>
      <c r="Q154" s="15"/>
      <c r="R154" s="16"/>
      <c r="S154" s="117" t="e">
        <f t="shared" si="11"/>
        <v>#DIV/0!</v>
      </c>
      <c r="T154" s="181"/>
      <c r="U154" s="179"/>
      <c r="V154" s="67"/>
      <c r="W154" s="15"/>
      <c r="X154" s="15"/>
      <c r="Y154" s="15"/>
      <c r="Z154" s="15"/>
      <c r="AB154" s="53"/>
      <c r="AH154" s="136"/>
      <c r="AJ154" s="53"/>
    </row>
    <row r="155" spans="1:36" customFormat="1" ht="15.6" x14ac:dyDescent="0.3">
      <c r="A155" s="71"/>
      <c r="B155" s="12"/>
      <c r="C155" s="187"/>
      <c r="D155" s="187"/>
      <c r="E155" s="14"/>
      <c r="F155" s="71"/>
      <c r="G155" s="184"/>
      <c r="H155" s="192"/>
      <c r="I155" s="13"/>
      <c r="J155" s="13"/>
      <c r="K155" s="15"/>
      <c r="L155" s="15"/>
      <c r="M155" s="117"/>
      <c r="N155" s="117"/>
      <c r="O155" s="15"/>
      <c r="P155" s="15"/>
      <c r="Q155" s="15"/>
      <c r="R155" s="16"/>
      <c r="S155" s="117"/>
      <c r="T155" s="178"/>
      <c r="U155" s="179"/>
      <c r="V155" s="207"/>
      <c r="W155" s="15"/>
      <c r="X155" s="15"/>
      <c r="Y155" s="15"/>
      <c r="Z155" s="15"/>
      <c r="AB155" s="53"/>
      <c r="AH155" s="136"/>
      <c r="AJ155" s="53"/>
    </row>
    <row r="156" spans="1:36" customFormat="1" ht="15.6" x14ac:dyDescent="0.3">
      <c r="A156" s="71"/>
      <c r="B156" s="12"/>
      <c r="C156" s="71"/>
      <c r="D156" s="71"/>
      <c r="E156" s="14"/>
      <c r="F156" s="71"/>
      <c r="G156" s="182"/>
      <c r="H156" s="182"/>
      <c r="I156" s="13"/>
      <c r="J156" s="13"/>
      <c r="K156" s="15"/>
      <c r="L156" s="15"/>
      <c r="M156" s="117"/>
      <c r="N156" s="117"/>
      <c r="O156" s="15"/>
      <c r="P156" s="15"/>
      <c r="Q156" s="15"/>
      <c r="R156" s="15"/>
      <c r="S156" s="117"/>
      <c r="T156" s="178"/>
      <c r="U156" s="179"/>
      <c r="V156" s="207"/>
      <c r="W156" s="15"/>
      <c r="X156" s="15"/>
      <c r="Y156" s="15"/>
      <c r="Z156" s="15"/>
      <c r="AB156" s="53"/>
      <c r="AH156" s="136"/>
      <c r="AJ156" s="53"/>
    </row>
    <row r="157" spans="1:36" customFormat="1" ht="15.6" x14ac:dyDescent="0.3">
      <c r="A157" s="71"/>
      <c r="B157" s="12"/>
      <c r="C157" s="71"/>
      <c r="D157" s="71"/>
      <c r="E157" s="14"/>
      <c r="F157" s="71"/>
      <c r="G157" s="184"/>
      <c r="H157" s="184"/>
      <c r="I157" s="13"/>
      <c r="J157" s="13"/>
      <c r="K157" s="15"/>
      <c r="L157" s="15"/>
      <c r="M157" s="117"/>
      <c r="N157" s="117"/>
      <c r="O157" s="15"/>
      <c r="P157" s="15"/>
      <c r="Q157" s="15"/>
      <c r="R157" s="16"/>
      <c r="S157" s="117"/>
      <c r="T157" s="178"/>
      <c r="U157" s="179"/>
      <c r="V157" s="207"/>
      <c r="W157" s="15"/>
      <c r="X157" s="15"/>
      <c r="Y157" s="15"/>
      <c r="Z157" s="15"/>
      <c r="AB157" s="53"/>
      <c r="AH157" s="136"/>
      <c r="AJ157" s="53"/>
    </row>
    <row r="158" spans="1:36" customFormat="1" ht="15.6" x14ac:dyDescent="0.3">
      <c r="A158" s="71"/>
      <c r="B158" s="12"/>
      <c r="C158" s="71"/>
      <c r="D158" s="71"/>
      <c r="E158" s="14"/>
      <c r="F158" s="71"/>
      <c r="G158" s="182"/>
      <c r="H158" s="182"/>
      <c r="I158" s="13"/>
      <c r="J158" s="13"/>
      <c r="K158" s="15"/>
      <c r="L158" s="15"/>
      <c r="M158" s="117"/>
      <c r="N158" s="117"/>
      <c r="O158" s="15"/>
      <c r="P158" s="15"/>
      <c r="Q158" s="15"/>
      <c r="R158" s="16"/>
      <c r="S158" s="117"/>
      <c r="T158" s="178"/>
      <c r="U158" s="179"/>
      <c r="V158" s="207"/>
      <c r="W158" s="15"/>
      <c r="X158" s="15"/>
      <c r="Y158" s="15"/>
      <c r="Z158" s="15"/>
      <c r="AB158" s="53"/>
      <c r="AH158" s="136"/>
      <c r="AJ158" s="53"/>
    </row>
    <row r="159" spans="1:36" customFormat="1" ht="15.6" x14ac:dyDescent="0.3">
      <c r="A159" s="71"/>
      <c r="B159" s="12"/>
      <c r="C159" s="71"/>
      <c r="D159" s="71"/>
      <c r="E159" s="14"/>
      <c r="F159" s="71"/>
      <c r="G159" s="184"/>
      <c r="H159" s="184"/>
      <c r="I159" s="13"/>
      <c r="J159" s="13"/>
      <c r="K159" s="15"/>
      <c r="L159" s="15"/>
      <c r="M159" s="117"/>
      <c r="N159" s="117"/>
      <c r="O159" s="15"/>
      <c r="P159" s="15"/>
      <c r="Q159" s="15"/>
      <c r="R159" s="16"/>
      <c r="S159" s="117"/>
      <c r="T159" s="178"/>
      <c r="U159" s="179"/>
      <c r="V159" s="207"/>
      <c r="W159" s="15"/>
      <c r="X159" s="15"/>
      <c r="Y159" s="15"/>
      <c r="Z159" s="15"/>
      <c r="AB159" s="53"/>
      <c r="AH159" s="136"/>
      <c r="AJ159" s="53"/>
    </row>
    <row r="160" spans="1:36" customFormat="1" ht="15.6" x14ac:dyDescent="0.3">
      <c r="A160" s="71"/>
      <c r="B160" s="12"/>
      <c r="C160" s="71"/>
      <c r="D160" s="71"/>
      <c r="E160" s="14"/>
      <c r="F160" s="71"/>
      <c r="G160" s="184"/>
      <c r="H160" s="184"/>
      <c r="I160" s="13"/>
      <c r="J160" s="13"/>
      <c r="K160" s="15"/>
      <c r="L160" s="15"/>
      <c r="M160" s="117"/>
      <c r="N160" s="117"/>
      <c r="O160" s="15"/>
      <c r="P160" s="15"/>
      <c r="Q160" s="15"/>
      <c r="R160" s="16"/>
      <c r="S160" s="117"/>
      <c r="T160" s="178"/>
      <c r="U160" s="179"/>
      <c r="V160" s="207"/>
      <c r="W160" s="15"/>
      <c r="X160" s="15"/>
      <c r="Y160" s="15"/>
      <c r="Z160" s="15"/>
      <c r="AB160" s="53"/>
      <c r="AH160" s="136"/>
      <c r="AJ160" s="53"/>
    </row>
    <row r="161" spans="1:36" customFormat="1" ht="15.6" x14ac:dyDescent="0.3">
      <c r="A161" s="71"/>
      <c r="B161" s="12"/>
      <c r="C161" s="71"/>
      <c r="D161" s="71"/>
      <c r="E161" s="14"/>
      <c r="F161" s="71"/>
      <c r="G161" s="184"/>
      <c r="H161" s="184"/>
      <c r="I161" s="13"/>
      <c r="J161" s="13"/>
      <c r="K161" s="15"/>
      <c r="L161" s="15"/>
      <c r="M161" s="117"/>
      <c r="N161" s="117"/>
      <c r="O161" s="15"/>
      <c r="P161" s="15"/>
      <c r="Q161" s="15"/>
      <c r="R161" s="16"/>
      <c r="S161" s="117"/>
      <c r="T161" s="178"/>
      <c r="U161" s="179"/>
      <c r="V161" s="207"/>
      <c r="W161" s="15"/>
      <c r="X161" s="15"/>
      <c r="Y161" s="15"/>
      <c r="Z161" s="15"/>
      <c r="AB161" s="53"/>
      <c r="AH161" s="136"/>
      <c r="AJ161" s="53"/>
    </row>
    <row r="162" spans="1:36" customFormat="1" ht="15.6" x14ac:dyDescent="0.3">
      <c r="A162" s="65"/>
      <c r="B162" s="12"/>
      <c r="C162" s="175"/>
      <c r="D162" s="176"/>
      <c r="E162" s="14"/>
      <c r="F162" s="71"/>
      <c r="G162" s="182"/>
      <c r="H162" s="183"/>
      <c r="I162" s="13"/>
      <c r="J162" s="13"/>
      <c r="K162" s="15"/>
      <c r="L162" s="15"/>
      <c r="M162" s="117"/>
      <c r="N162" s="117"/>
      <c r="O162" s="15"/>
      <c r="P162" s="15"/>
      <c r="Q162" s="15"/>
      <c r="R162" s="16"/>
      <c r="S162" s="117"/>
      <c r="T162" s="181"/>
      <c r="U162" s="179"/>
      <c r="V162" s="67"/>
      <c r="W162" s="15"/>
      <c r="X162" s="15"/>
      <c r="Y162" s="15"/>
      <c r="Z162" s="15"/>
      <c r="AB162" s="53"/>
      <c r="AH162" s="136"/>
      <c r="AJ162" s="53"/>
    </row>
    <row r="163" spans="1:36" customFormat="1" ht="15.6" x14ac:dyDescent="0.3">
      <c r="A163" s="65"/>
      <c r="B163" s="12"/>
      <c r="C163" s="175"/>
      <c r="D163" s="176"/>
      <c r="E163" s="14"/>
      <c r="F163" s="70"/>
      <c r="G163" s="182"/>
      <c r="H163" s="183"/>
      <c r="I163" s="13"/>
      <c r="J163" s="13"/>
      <c r="K163" s="15"/>
      <c r="L163" s="15"/>
      <c r="M163" s="117"/>
      <c r="N163" s="117"/>
      <c r="O163" s="15"/>
      <c r="P163" s="15"/>
      <c r="Q163" s="15"/>
      <c r="R163" s="16"/>
      <c r="S163" s="117"/>
      <c r="T163" s="181"/>
      <c r="U163" s="179"/>
      <c r="V163" s="67"/>
      <c r="W163" s="15"/>
      <c r="X163" s="15"/>
      <c r="Y163" s="15"/>
      <c r="Z163" s="15"/>
      <c r="AB163" s="53"/>
      <c r="AH163" s="136"/>
      <c r="AJ163" s="53"/>
    </row>
    <row r="164" spans="1:36" customFormat="1" ht="15.6" x14ac:dyDescent="0.3">
      <c r="A164" s="71"/>
      <c r="B164" s="12"/>
      <c r="C164" s="71"/>
      <c r="D164" s="71"/>
      <c r="E164" s="14"/>
      <c r="F164" s="71"/>
      <c r="G164" s="184"/>
      <c r="H164" s="184"/>
      <c r="I164" s="13"/>
      <c r="J164" s="13"/>
      <c r="K164" s="15"/>
      <c r="L164" s="15"/>
      <c r="M164" s="117"/>
      <c r="N164" s="117"/>
      <c r="O164" s="15"/>
      <c r="P164" s="15"/>
      <c r="Q164" s="15"/>
      <c r="R164" s="15"/>
      <c r="S164" s="117"/>
      <c r="T164" s="178"/>
      <c r="U164" s="179"/>
      <c r="V164" s="207"/>
      <c r="W164" s="15"/>
      <c r="X164" s="15"/>
      <c r="Y164" s="15"/>
      <c r="Z164" s="15"/>
      <c r="AB164" s="53"/>
      <c r="AH164" s="136"/>
      <c r="AJ164" s="53"/>
    </row>
    <row r="165" spans="1:36" customFormat="1" ht="15.6" x14ac:dyDescent="0.3">
      <c r="A165" s="71"/>
      <c r="B165" s="12"/>
      <c r="C165" s="71"/>
      <c r="D165" s="71"/>
      <c r="E165" s="14"/>
      <c r="F165" s="71"/>
      <c r="G165" s="184"/>
      <c r="H165" s="184"/>
      <c r="I165" s="13"/>
      <c r="J165" s="13"/>
      <c r="K165" s="15"/>
      <c r="L165" s="15"/>
      <c r="M165" s="117"/>
      <c r="N165" s="117"/>
      <c r="O165" s="15"/>
      <c r="P165" s="15"/>
      <c r="Q165" s="15"/>
      <c r="R165" s="16"/>
      <c r="S165" s="117"/>
      <c r="T165" s="178"/>
      <c r="U165" s="179"/>
      <c r="V165" s="207"/>
      <c r="W165" s="15"/>
      <c r="X165" s="15"/>
      <c r="Y165" s="15"/>
      <c r="Z165" s="15"/>
      <c r="AB165" s="53"/>
      <c r="AH165" s="136"/>
      <c r="AJ165" s="53"/>
    </row>
    <row r="166" spans="1:36" customFormat="1" ht="15.6" x14ac:dyDescent="0.3">
      <c r="A166" s="71"/>
      <c r="B166" s="12"/>
      <c r="C166" s="71"/>
      <c r="D166" s="71"/>
      <c r="E166" s="14"/>
      <c r="F166" s="71"/>
      <c r="G166" s="184"/>
      <c r="H166" s="184"/>
      <c r="I166" s="13"/>
      <c r="J166" s="13"/>
      <c r="K166" s="15"/>
      <c r="L166" s="15"/>
      <c r="M166" s="117"/>
      <c r="N166" s="117"/>
      <c r="O166" s="15"/>
      <c r="P166" s="15"/>
      <c r="Q166" s="15"/>
      <c r="R166" s="16"/>
      <c r="S166" s="117"/>
      <c r="T166" s="178"/>
      <c r="U166" s="179"/>
      <c r="V166" s="207"/>
      <c r="W166" s="15"/>
      <c r="X166" s="15"/>
      <c r="Y166" s="15"/>
      <c r="Z166" s="15"/>
      <c r="AB166" s="53"/>
      <c r="AH166" s="136"/>
      <c r="AJ166" s="53"/>
    </row>
    <row r="167" spans="1:36" customFormat="1" ht="15.6" x14ac:dyDescent="0.3">
      <c r="A167" s="71"/>
      <c r="B167" s="12"/>
      <c r="C167" s="71"/>
      <c r="D167" s="71"/>
      <c r="E167" s="14"/>
      <c r="F167" s="71"/>
      <c r="G167" s="182"/>
      <c r="H167" s="182"/>
      <c r="I167" s="13"/>
      <c r="J167" s="13"/>
      <c r="K167" s="15"/>
      <c r="L167" s="15"/>
      <c r="M167" s="117"/>
      <c r="N167" s="117"/>
      <c r="O167" s="15"/>
      <c r="P167" s="15"/>
      <c r="Q167" s="15"/>
      <c r="R167" s="16"/>
      <c r="S167" s="117"/>
      <c r="T167" s="178"/>
      <c r="U167" s="179"/>
      <c r="V167" s="207"/>
      <c r="W167" s="15"/>
      <c r="X167" s="15"/>
      <c r="Y167" s="15"/>
      <c r="Z167" s="15"/>
      <c r="AB167" s="53"/>
      <c r="AH167" s="136"/>
      <c r="AJ167" s="53"/>
    </row>
    <row r="168" spans="1:36" customFormat="1" ht="15.6" x14ac:dyDescent="0.3">
      <c r="A168" s="71"/>
      <c r="B168" s="12"/>
      <c r="C168" s="71"/>
      <c r="D168" s="71"/>
      <c r="E168" s="14"/>
      <c r="F168" s="71"/>
      <c r="G168" s="182"/>
      <c r="H168" s="182"/>
      <c r="I168" s="13"/>
      <c r="J168" s="13"/>
      <c r="K168" s="15"/>
      <c r="L168" s="15"/>
      <c r="M168" s="117"/>
      <c r="N168" s="117"/>
      <c r="O168" s="15"/>
      <c r="P168" s="15"/>
      <c r="Q168" s="15"/>
      <c r="R168" s="16"/>
      <c r="S168" s="117"/>
      <c r="T168" s="178"/>
      <c r="U168" s="179"/>
      <c r="V168" s="207"/>
      <c r="W168" s="15"/>
      <c r="X168" s="15"/>
      <c r="Y168" s="15"/>
      <c r="Z168" s="15"/>
      <c r="AB168" s="53"/>
      <c r="AH168" s="136"/>
      <c r="AJ168" s="53"/>
    </row>
    <row r="169" spans="1:36" customFormat="1" ht="15.6" x14ac:dyDescent="0.3">
      <c r="A169" s="71"/>
      <c r="B169" s="12"/>
      <c r="C169" s="71"/>
      <c r="D169" s="71"/>
      <c r="E169" s="14"/>
      <c r="F169" s="71"/>
      <c r="G169" s="184"/>
      <c r="H169" s="184"/>
      <c r="I169" s="13"/>
      <c r="J169" s="13"/>
      <c r="K169" s="15"/>
      <c r="L169" s="15"/>
      <c r="M169" s="117"/>
      <c r="N169" s="117"/>
      <c r="O169" s="15"/>
      <c r="P169" s="15"/>
      <c r="Q169" s="15"/>
      <c r="R169" s="16"/>
      <c r="S169" s="117"/>
      <c r="T169" s="178"/>
      <c r="U169" s="179"/>
      <c r="V169" s="207"/>
      <c r="W169" s="15"/>
      <c r="X169" s="15"/>
      <c r="Y169" s="15"/>
      <c r="Z169" s="15"/>
      <c r="AB169" s="53"/>
      <c r="AH169" s="136"/>
      <c r="AJ169" s="53"/>
    </row>
    <row r="170" spans="1:36" customFormat="1" ht="15.6" x14ac:dyDescent="0.3">
      <c r="A170" s="71"/>
      <c r="B170" s="12"/>
      <c r="C170" s="71"/>
      <c r="D170" s="71"/>
      <c r="E170" s="14"/>
      <c r="F170" s="71"/>
      <c r="G170" s="182"/>
      <c r="H170" s="182"/>
      <c r="I170" s="13"/>
      <c r="J170" s="13"/>
      <c r="K170" s="15"/>
      <c r="L170" s="15"/>
      <c r="M170" s="117"/>
      <c r="N170" s="117"/>
      <c r="O170" s="15"/>
      <c r="P170" s="15"/>
      <c r="Q170" s="15"/>
      <c r="R170" s="16"/>
      <c r="S170" s="117"/>
      <c r="T170" s="178"/>
      <c r="U170" s="179"/>
      <c r="V170" s="207"/>
      <c r="W170" s="15"/>
      <c r="X170" s="15"/>
      <c r="Y170" s="15"/>
      <c r="Z170" s="15"/>
      <c r="AB170" s="53"/>
      <c r="AH170" s="136"/>
      <c r="AJ170" s="53"/>
    </row>
    <row r="171" spans="1:36" customFormat="1" ht="15.6" x14ac:dyDescent="0.3">
      <c r="A171" s="71"/>
      <c r="B171" s="12"/>
      <c r="C171" s="71"/>
      <c r="D171" s="71"/>
      <c r="E171" s="14"/>
      <c r="F171" s="71"/>
      <c r="G171" s="182"/>
      <c r="H171" s="182"/>
      <c r="I171" s="13"/>
      <c r="J171" s="13"/>
      <c r="K171" s="15"/>
      <c r="L171" s="15"/>
      <c r="M171" s="117"/>
      <c r="N171" s="117"/>
      <c r="O171" s="15"/>
      <c r="P171" s="15"/>
      <c r="Q171" s="15"/>
      <c r="R171" s="16"/>
      <c r="S171" s="117"/>
      <c r="T171" s="178"/>
      <c r="U171" s="179"/>
      <c r="V171" s="207"/>
      <c r="W171" s="15"/>
      <c r="X171" s="15"/>
      <c r="Y171" s="15"/>
      <c r="Z171" s="15"/>
      <c r="AB171" s="53"/>
      <c r="AH171" s="136"/>
      <c r="AJ171" s="53"/>
    </row>
    <row r="172" spans="1:36" customFormat="1" ht="15.6" x14ac:dyDescent="0.3">
      <c r="A172" s="71"/>
      <c r="B172" s="12"/>
      <c r="C172" s="71"/>
      <c r="D172" s="71"/>
      <c r="E172" s="14"/>
      <c r="F172" s="71"/>
      <c r="G172" s="184"/>
      <c r="H172" s="184"/>
      <c r="I172" s="13"/>
      <c r="J172" s="13"/>
      <c r="K172" s="15"/>
      <c r="L172" s="15"/>
      <c r="M172" s="117"/>
      <c r="N172" s="117"/>
      <c r="O172" s="15"/>
      <c r="P172" s="15"/>
      <c r="Q172" s="15"/>
      <c r="R172" s="16"/>
      <c r="S172" s="117"/>
      <c r="T172" s="178"/>
      <c r="U172" s="179"/>
      <c r="V172" s="207"/>
      <c r="W172" s="15"/>
      <c r="X172" s="15"/>
      <c r="Y172" s="15"/>
      <c r="Z172" s="15"/>
      <c r="AB172" s="53"/>
      <c r="AH172" s="136"/>
      <c r="AJ172" s="53"/>
    </row>
    <row r="173" spans="1:36" customFormat="1" ht="15.6" x14ac:dyDescent="0.3">
      <c r="A173" s="71"/>
      <c r="B173" s="12"/>
      <c r="C173" s="71"/>
      <c r="D173" s="71"/>
      <c r="E173" s="14"/>
      <c r="F173" s="71"/>
      <c r="G173" s="182"/>
      <c r="H173" s="182"/>
      <c r="I173" s="13"/>
      <c r="J173" s="13"/>
      <c r="K173" s="15"/>
      <c r="L173" s="15"/>
      <c r="M173" s="117"/>
      <c r="N173" s="117"/>
      <c r="O173" s="15"/>
      <c r="P173" s="15"/>
      <c r="Q173" s="15"/>
      <c r="R173" s="16"/>
      <c r="S173" s="117"/>
      <c r="T173" s="178"/>
      <c r="U173" s="179"/>
      <c r="V173" s="207"/>
      <c r="W173" s="15"/>
      <c r="X173" s="15"/>
      <c r="Y173" s="15"/>
      <c r="Z173" s="15"/>
      <c r="AB173" s="53"/>
      <c r="AH173" s="136"/>
      <c r="AJ173" s="53"/>
    </row>
    <row r="174" spans="1:36" customFormat="1" ht="15.6" x14ac:dyDescent="0.3">
      <c r="A174" s="71"/>
      <c r="B174" s="12"/>
      <c r="C174" s="71"/>
      <c r="D174" s="71"/>
      <c r="E174" s="14"/>
      <c r="F174" s="71"/>
      <c r="G174" s="184"/>
      <c r="H174" s="184"/>
      <c r="I174" s="13"/>
      <c r="J174" s="13"/>
      <c r="K174" s="15"/>
      <c r="L174" s="15"/>
      <c r="M174" s="117"/>
      <c r="N174" s="117"/>
      <c r="O174" s="15"/>
      <c r="P174" s="15"/>
      <c r="Q174" s="15"/>
      <c r="R174" s="16"/>
      <c r="S174" s="117"/>
      <c r="T174" s="178"/>
      <c r="U174" s="179"/>
      <c r="V174" s="207"/>
      <c r="W174" s="15"/>
      <c r="X174" s="15"/>
      <c r="Y174" s="15"/>
      <c r="Z174" s="15"/>
      <c r="AB174" s="53"/>
      <c r="AH174" s="136"/>
      <c r="AJ174" s="53"/>
    </row>
    <row r="175" spans="1:36" ht="15.6" x14ac:dyDescent="0.3">
      <c r="A175" s="71"/>
      <c r="C175" s="71"/>
      <c r="D175" s="71"/>
      <c r="E175" s="14"/>
      <c r="F175" s="71"/>
      <c r="G175" s="182"/>
      <c r="H175" s="182"/>
      <c r="M175" s="117"/>
      <c r="N175" s="117"/>
      <c r="S175" s="117"/>
    </row>
    <row r="176" spans="1:36" ht="15.6" x14ac:dyDescent="0.3">
      <c r="A176" s="71"/>
      <c r="C176" s="71"/>
      <c r="D176" s="71"/>
      <c r="E176" s="14"/>
      <c r="F176" s="71"/>
      <c r="G176" s="182"/>
      <c r="H176" s="182"/>
      <c r="M176" s="117"/>
      <c r="N176" s="117"/>
      <c r="P176" s="164"/>
      <c r="Q176" s="164"/>
      <c r="R176" s="164"/>
      <c r="S176" s="117"/>
    </row>
    <row r="177" spans="1:36" ht="15.6" x14ac:dyDescent="0.3">
      <c r="A177" s="71"/>
      <c r="C177" s="71"/>
      <c r="D177" s="71"/>
      <c r="E177" s="14"/>
      <c r="F177" s="71"/>
      <c r="G177" s="182"/>
      <c r="H177" s="182"/>
      <c r="K177" s="164"/>
      <c r="L177" s="164"/>
      <c r="M177" s="117"/>
      <c r="N177" s="117"/>
      <c r="S177" s="117"/>
    </row>
    <row r="178" spans="1:36" customFormat="1" ht="15.6" x14ac:dyDescent="0.3">
      <c r="A178" s="71"/>
      <c r="B178" s="12"/>
      <c r="C178" s="187"/>
      <c r="D178" s="187"/>
      <c r="E178" s="14"/>
      <c r="F178" s="194"/>
      <c r="G178" s="182"/>
      <c r="H178" s="189"/>
      <c r="I178" s="13"/>
      <c r="J178" s="13"/>
      <c r="K178" s="15"/>
      <c r="L178" s="15"/>
      <c r="M178" s="117"/>
      <c r="N178" s="117"/>
      <c r="O178" s="15"/>
      <c r="P178" s="15"/>
      <c r="Q178" s="15"/>
      <c r="R178" s="16"/>
      <c r="S178" s="117"/>
      <c r="T178" s="178"/>
      <c r="U178" s="179"/>
      <c r="V178" s="207"/>
      <c r="W178" s="15"/>
      <c r="X178" s="15"/>
      <c r="Y178" s="15"/>
      <c r="Z178" s="15"/>
      <c r="AB178" s="53"/>
      <c r="AH178" s="136"/>
      <c r="AJ178" s="53"/>
    </row>
    <row r="179" spans="1:36" customFormat="1" ht="15.6" x14ac:dyDescent="0.3">
      <c r="A179" s="71"/>
      <c r="B179" s="12"/>
      <c r="C179" s="71"/>
      <c r="D179" s="71"/>
      <c r="E179" s="14"/>
      <c r="F179" s="71"/>
      <c r="G179" s="184"/>
      <c r="H179" s="184"/>
      <c r="I179" s="13"/>
      <c r="J179" s="13"/>
      <c r="K179" s="15"/>
      <c r="L179" s="15"/>
      <c r="M179" s="117"/>
      <c r="N179" s="117"/>
      <c r="O179" s="15"/>
      <c r="P179" s="15"/>
      <c r="Q179" s="15"/>
      <c r="R179" s="16"/>
      <c r="S179" s="117"/>
      <c r="T179" s="178"/>
      <c r="U179" s="179"/>
      <c r="V179" s="207"/>
      <c r="W179" s="15"/>
      <c r="X179" s="15"/>
      <c r="Y179" s="15"/>
      <c r="Z179" s="15"/>
      <c r="AB179" s="53"/>
      <c r="AH179" s="136"/>
      <c r="AJ179" s="53"/>
    </row>
    <row r="180" spans="1:36" customFormat="1" ht="15.6" x14ac:dyDescent="0.3">
      <c r="A180" s="71"/>
      <c r="B180" s="12"/>
      <c r="C180" s="71"/>
      <c r="D180" s="71"/>
      <c r="E180" s="14"/>
      <c r="F180" s="71"/>
      <c r="G180" s="182"/>
      <c r="H180" s="182"/>
      <c r="I180" s="13"/>
      <c r="J180" s="13"/>
      <c r="K180" s="15"/>
      <c r="L180" s="15"/>
      <c r="M180" s="117"/>
      <c r="N180" s="117"/>
      <c r="O180" s="15"/>
      <c r="P180" s="15"/>
      <c r="Q180" s="15"/>
      <c r="R180" s="16"/>
      <c r="S180" s="117"/>
      <c r="T180" s="178"/>
      <c r="U180" s="179"/>
      <c r="V180" s="207"/>
      <c r="W180" s="15"/>
      <c r="X180" s="15"/>
      <c r="Y180" s="15"/>
      <c r="Z180" s="15"/>
      <c r="AB180" s="53"/>
      <c r="AH180" s="136"/>
      <c r="AJ180" s="53"/>
    </row>
    <row r="181" spans="1:36" customFormat="1" ht="15.6" x14ac:dyDescent="0.3">
      <c r="A181" s="71"/>
      <c r="B181" s="12"/>
      <c r="C181" s="71"/>
      <c r="D181" s="71"/>
      <c r="E181" s="14"/>
      <c r="F181" s="71"/>
      <c r="G181" s="184"/>
      <c r="H181" s="184"/>
      <c r="I181" s="13"/>
      <c r="J181" s="13"/>
      <c r="K181" s="15"/>
      <c r="L181" s="15"/>
      <c r="M181" s="117"/>
      <c r="N181" s="117"/>
      <c r="O181" s="15"/>
      <c r="P181" s="15"/>
      <c r="Q181" s="15"/>
      <c r="R181" s="16"/>
      <c r="S181" s="117"/>
      <c r="T181" s="178"/>
      <c r="U181" s="179"/>
      <c r="V181" s="207"/>
      <c r="W181" s="15"/>
      <c r="X181" s="15"/>
      <c r="Y181" s="15"/>
      <c r="Z181" s="15"/>
      <c r="AB181" s="53"/>
      <c r="AH181" s="136"/>
      <c r="AJ181" s="53"/>
    </row>
    <row r="182" spans="1:36" customFormat="1" x14ac:dyDescent="0.3">
      <c r="A182" s="12"/>
      <c r="B182" s="12"/>
      <c r="C182" s="13"/>
      <c r="D182" s="13"/>
      <c r="E182" s="14"/>
      <c r="F182" s="13"/>
      <c r="G182" s="13"/>
      <c r="H182" s="13"/>
      <c r="I182" s="13"/>
      <c r="J182" s="13"/>
      <c r="K182" s="15"/>
      <c r="L182" s="15"/>
      <c r="M182" s="117"/>
      <c r="N182" s="117"/>
      <c r="O182" s="15"/>
      <c r="P182" s="15"/>
      <c r="Q182" s="15"/>
      <c r="R182" s="16"/>
      <c r="S182" s="117"/>
      <c r="T182" s="178"/>
      <c r="U182" s="179"/>
      <c r="V182" s="67"/>
      <c r="W182" s="15"/>
      <c r="X182" s="15"/>
      <c r="Y182" s="15"/>
      <c r="Z182" s="15"/>
      <c r="AB182" s="53"/>
      <c r="AH182" s="136"/>
      <c r="AJ182" s="53"/>
    </row>
    <row r="183" spans="1:36" x14ac:dyDescent="0.3">
      <c r="K183" s="164"/>
      <c r="L183" s="164"/>
      <c r="N183" s="164"/>
      <c r="Q183" s="164"/>
      <c r="R183" s="164"/>
      <c r="V183" s="164"/>
    </row>
    <row r="184" spans="1:36" x14ac:dyDescent="0.3">
      <c r="R184" s="164"/>
      <c r="V184" s="164"/>
    </row>
    <row r="185" spans="1:36" x14ac:dyDescent="0.3">
      <c r="Q185" s="164"/>
      <c r="R185" s="164"/>
      <c r="S185" s="164"/>
    </row>
    <row r="186" spans="1:36" x14ac:dyDescent="0.3">
      <c r="L186" s="164"/>
    </row>
    <row r="187" spans="1:36" customFormat="1" ht="15.6" x14ac:dyDescent="0.3">
      <c r="A187" s="71"/>
      <c r="B187" s="12"/>
      <c r="C187" s="71"/>
      <c r="D187" s="71"/>
      <c r="E187" s="14"/>
      <c r="F187" s="71"/>
      <c r="G187" s="184"/>
      <c r="H187" s="184"/>
      <c r="I187" s="13"/>
      <c r="J187" s="13"/>
      <c r="K187" s="15"/>
      <c r="L187" s="15"/>
      <c r="M187" s="117"/>
      <c r="N187" s="117"/>
      <c r="O187" s="15"/>
      <c r="P187" s="15"/>
      <c r="Q187" s="15"/>
      <c r="R187" s="16"/>
      <c r="S187" s="117"/>
      <c r="T187" s="178"/>
      <c r="U187" s="179"/>
      <c r="V187" s="207"/>
      <c r="W187" s="15"/>
      <c r="X187" s="15"/>
      <c r="Y187" s="15"/>
      <c r="Z187" s="15"/>
      <c r="AB187" s="53"/>
      <c r="AH187" s="136"/>
      <c r="AJ187" s="53"/>
    </row>
    <row r="188" spans="1:36" customFormat="1" ht="15.6" x14ac:dyDescent="0.3">
      <c r="A188" s="71"/>
      <c r="B188" s="12"/>
      <c r="C188" s="71"/>
      <c r="D188" s="71"/>
      <c r="E188" s="14"/>
      <c r="F188" s="71"/>
      <c r="G188" s="182"/>
      <c r="H188" s="182"/>
      <c r="I188" s="13"/>
      <c r="J188" s="13"/>
      <c r="K188" s="15"/>
      <c r="L188" s="15"/>
      <c r="M188" s="117"/>
      <c r="N188" s="117"/>
      <c r="O188" s="15"/>
      <c r="P188" s="15"/>
      <c r="Q188" s="15"/>
      <c r="R188" s="16"/>
      <c r="S188" s="117"/>
      <c r="T188" s="178"/>
      <c r="U188" s="179"/>
      <c r="V188" s="207"/>
      <c r="W188" s="15"/>
      <c r="X188" s="15"/>
      <c r="Y188" s="15"/>
      <c r="Z188" s="15"/>
      <c r="AB188" s="53"/>
      <c r="AH188" s="136"/>
      <c r="AJ188" s="53"/>
    </row>
    <row r="189" spans="1:36" customFormat="1" ht="15.6" x14ac:dyDescent="0.3">
      <c r="A189" s="71"/>
      <c r="B189" s="12"/>
      <c r="C189" s="71"/>
      <c r="D189" s="71"/>
      <c r="E189" s="14"/>
      <c r="F189" s="71"/>
      <c r="G189" s="184"/>
      <c r="H189" s="184"/>
      <c r="I189" s="13"/>
      <c r="J189" s="13"/>
      <c r="K189" s="15"/>
      <c r="L189" s="15"/>
      <c r="M189" s="117"/>
      <c r="N189" s="117"/>
      <c r="O189" s="15"/>
      <c r="P189" s="15"/>
      <c r="Q189" s="15"/>
      <c r="R189" s="16"/>
      <c r="S189" s="117"/>
      <c r="T189" s="178"/>
      <c r="U189" s="179"/>
      <c r="V189" s="207"/>
      <c r="W189" s="15"/>
      <c r="X189" s="15"/>
      <c r="Y189" s="15"/>
      <c r="Z189" s="15"/>
      <c r="AB189" s="53"/>
      <c r="AH189" s="136"/>
      <c r="AJ189" s="53"/>
    </row>
    <row r="190" spans="1:36" customFormat="1" ht="15.6" x14ac:dyDescent="0.3">
      <c r="A190" s="71"/>
      <c r="B190" s="12"/>
      <c r="C190" s="71"/>
      <c r="D190" s="71"/>
      <c r="E190" s="14"/>
      <c r="F190" s="71"/>
      <c r="G190" s="182"/>
      <c r="H190" s="182"/>
      <c r="I190" s="13"/>
      <c r="J190" s="13"/>
      <c r="K190" s="15"/>
      <c r="L190" s="15"/>
      <c r="M190" s="117"/>
      <c r="N190" s="117"/>
      <c r="O190" s="15"/>
      <c r="P190" s="15"/>
      <c r="Q190" s="15"/>
      <c r="R190" s="16"/>
      <c r="S190" s="117"/>
      <c r="T190" s="178"/>
      <c r="U190" s="179"/>
      <c r="V190" s="207"/>
      <c r="W190" s="15"/>
      <c r="X190" s="15"/>
      <c r="Y190" s="15"/>
      <c r="Z190" s="15"/>
      <c r="AB190" s="53"/>
      <c r="AH190" s="136"/>
      <c r="AJ190" s="53"/>
    </row>
    <row r="191" spans="1:36" x14ac:dyDescent="0.3">
      <c r="K191" s="164"/>
      <c r="L191" s="164"/>
      <c r="M191" s="164"/>
      <c r="N191" s="164"/>
      <c r="Q191" s="164"/>
      <c r="R191" s="164"/>
    </row>
    <row r="192" spans="1:36" x14ac:dyDescent="0.25">
      <c r="K192" s="195"/>
      <c r="L192" s="195"/>
      <c r="M192" s="164"/>
      <c r="N192" s="164"/>
      <c r="Q192" s="164"/>
      <c r="R192" s="164"/>
    </row>
    <row r="193" spans="11:18" x14ac:dyDescent="0.25">
      <c r="K193" s="195"/>
      <c r="L193" s="195"/>
    </row>
    <row r="194" spans="11:18" x14ac:dyDescent="0.3">
      <c r="L194" s="164"/>
    </row>
    <row r="195" spans="11:18" x14ac:dyDescent="0.3">
      <c r="K195" s="164"/>
      <c r="L195" s="164"/>
      <c r="N195" s="164"/>
    </row>
    <row r="196" spans="11:18" x14ac:dyDescent="0.3">
      <c r="K196" s="164"/>
      <c r="L196" s="164"/>
    </row>
    <row r="197" spans="11:18" x14ac:dyDescent="0.3">
      <c r="K197" s="164"/>
      <c r="L197" s="164"/>
    </row>
    <row r="198" spans="11:18" x14ac:dyDescent="0.3">
      <c r="L198" s="164"/>
      <c r="Q198" s="164"/>
      <c r="R198" s="164"/>
    </row>
    <row r="201" spans="11:18" x14ac:dyDescent="0.3">
      <c r="O201" s="164"/>
    </row>
    <row r="202" spans="11:18" x14ac:dyDescent="0.3">
      <c r="O202" s="164"/>
    </row>
  </sheetData>
  <mergeCells count="1">
    <mergeCell ref="AE1:AF1"/>
  </mergeCells>
  <conditionalFormatting sqref="A155">
    <cfRule type="duplicateValues" dxfId="932" priority="125"/>
    <cfRule type="duplicateValues" dxfId="933" priority="128"/>
    <cfRule type="duplicateValues" dxfId="934" priority="129"/>
  </conditionalFormatting>
  <conditionalFormatting sqref="A155:A174">
    <cfRule type="duplicateValues" dxfId="929" priority="140" stopIfTrue="1"/>
    <cfRule type="duplicateValues" dxfId="930" priority="141"/>
    <cfRule type="duplicateValues" dxfId="931" priority="142"/>
  </conditionalFormatting>
  <conditionalFormatting sqref="A156">
    <cfRule type="duplicateValues" dxfId="926" priority="120"/>
    <cfRule type="duplicateValues" dxfId="927" priority="123"/>
    <cfRule type="duplicateValues" dxfId="928" priority="124"/>
  </conditionalFormatting>
  <conditionalFormatting sqref="A157:A161">
    <cfRule type="duplicateValues" dxfId="923" priority="117"/>
    <cfRule type="duplicateValues" dxfId="924" priority="118"/>
    <cfRule type="duplicateValues" dxfId="925" priority="119" stopIfTrue="1"/>
  </conditionalFormatting>
  <conditionalFormatting sqref="A162:A165">
    <cfRule type="duplicateValues" dxfId="922" priority="112"/>
    <cfRule type="duplicateValues" dxfId="920" priority="113"/>
    <cfRule type="duplicateValues" dxfId="921" priority="114" stopIfTrue="1"/>
  </conditionalFormatting>
  <conditionalFormatting sqref="A162:A169">
    <cfRule type="duplicateValues" dxfId="919" priority="64"/>
    <cfRule type="duplicateValues" dxfId="917" priority="65"/>
    <cfRule type="duplicateValues" dxfId="918" priority="66" stopIfTrue="1"/>
  </conditionalFormatting>
  <conditionalFormatting sqref="A166:A169 A173:A174">
    <cfRule type="duplicateValues" dxfId="916" priority="102"/>
  </conditionalFormatting>
  <conditionalFormatting sqref="A167">
    <cfRule type="duplicateValues" dxfId="914" priority="99"/>
    <cfRule type="duplicateValues" dxfId="915" priority="100"/>
    <cfRule type="duplicateValues" dxfId="913" priority="101" stopIfTrue="1"/>
  </conditionalFormatting>
  <conditionalFormatting sqref="A168 A166">
    <cfRule type="duplicateValues" dxfId="912" priority="109" stopIfTrue="1"/>
  </conditionalFormatting>
  <conditionalFormatting sqref="A168:A169 A173:A174 A166">
    <cfRule type="duplicateValues" dxfId="911" priority="105"/>
    <cfRule type="duplicateValues" dxfId="909" priority="106"/>
    <cfRule type="duplicateValues" dxfId="910" priority="108" stopIfTrue="1"/>
  </conditionalFormatting>
  <conditionalFormatting sqref="A168:A169 A173:A174">
    <cfRule type="duplicateValues" dxfId="908" priority="107" stopIfTrue="1"/>
  </conditionalFormatting>
  <conditionalFormatting sqref="A170">
    <cfRule type="duplicateValues" dxfId="907" priority="83"/>
    <cfRule type="duplicateValues" dxfId="906" priority="85" stopIfTrue="1"/>
    <cfRule type="duplicateValues" dxfId="903" priority="86"/>
    <cfRule type="duplicateValues" dxfId="904" priority="87"/>
    <cfRule type="duplicateValues" dxfId="905" priority="90" stopIfTrue="1"/>
  </conditionalFormatting>
  <conditionalFormatting sqref="A171">
    <cfRule type="duplicateValues" dxfId="901" priority="75"/>
    <cfRule type="duplicateValues" dxfId="899" priority="77" stopIfTrue="1"/>
    <cfRule type="duplicateValues" dxfId="898" priority="78"/>
    <cfRule type="duplicateValues" dxfId="900" priority="79"/>
    <cfRule type="duplicateValues" dxfId="902" priority="82" stopIfTrue="1"/>
  </conditionalFormatting>
  <conditionalFormatting sqref="A172">
    <cfRule type="duplicateValues" dxfId="893" priority="67"/>
    <cfRule type="duplicateValues" dxfId="897" priority="69" stopIfTrue="1"/>
    <cfRule type="duplicateValues" dxfId="896" priority="70"/>
    <cfRule type="duplicateValues" dxfId="895" priority="71"/>
    <cfRule type="duplicateValues" dxfId="894" priority="74" stopIfTrue="1"/>
  </conditionalFormatting>
  <conditionalFormatting sqref="A173:A174 A169">
    <cfRule type="duplicateValues" dxfId="892" priority="96" stopIfTrue="1"/>
  </conditionalFormatting>
  <conditionalFormatting sqref="A173:A174">
    <cfRule type="duplicateValues" dxfId="889" priority="59"/>
    <cfRule type="duplicateValues" dxfId="890" priority="60"/>
    <cfRule type="duplicateValues" dxfId="891" priority="61" stopIfTrue="1"/>
  </conditionalFormatting>
  <conditionalFormatting sqref="A178">
    <cfRule type="duplicateValues" dxfId="886" priority="49"/>
    <cfRule type="duplicateValues" dxfId="885" priority="51" stopIfTrue="1"/>
    <cfRule type="duplicateValues" dxfId="884" priority="52" stopIfTrue="1"/>
    <cfRule type="duplicateValues" dxfId="888" priority="53"/>
    <cfRule type="duplicateValues" dxfId="887" priority="54"/>
  </conditionalFormatting>
  <conditionalFormatting sqref="A179:A182">
    <cfRule type="duplicateValues" dxfId="880" priority="143"/>
    <cfRule type="duplicateValues" dxfId="881" priority="145" stopIfTrue="1"/>
    <cfRule type="duplicateValues" dxfId="882" priority="146"/>
    <cfRule type="duplicateValues" dxfId="883" priority="147"/>
  </conditionalFormatting>
  <conditionalFormatting sqref="A183:A186 A191:A65300 A1:A2 A155:A177">
    <cfRule type="duplicateValues" dxfId="879" priority="139" stopIfTrue="1"/>
  </conditionalFormatting>
  <conditionalFormatting sqref="A183:A186 A191:A1048576 A1:A2 A155:A177">
    <cfRule type="duplicateValues" dxfId="878" priority="137"/>
  </conditionalFormatting>
  <conditionalFormatting sqref="A183:A186 A191:A1048576 A1:A2 A155:A178">
    <cfRule type="duplicateValues" dxfId="877" priority="48"/>
  </conditionalFormatting>
  <conditionalFormatting sqref="A187:A190">
    <cfRule type="duplicateValues" dxfId="876" priority="37"/>
    <cfRule type="duplicateValues" dxfId="875" priority="38"/>
    <cfRule type="duplicateValues" dxfId="870" priority="39"/>
    <cfRule type="duplicateValues" dxfId="871" priority="41" stopIfTrue="1"/>
    <cfRule type="duplicateValues" dxfId="872" priority="42" stopIfTrue="1"/>
    <cfRule type="duplicateValues" dxfId="873" priority="43"/>
    <cfRule type="duplicateValues" dxfId="874" priority="44"/>
  </conditionalFormatting>
  <conditionalFormatting sqref="A191:A1048576 A1:A2 A155:A186">
    <cfRule type="duplicateValues" dxfId="869" priority="47"/>
  </conditionalFormatting>
  <conditionalFormatting sqref="A65301:A1048576">
    <cfRule type="duplicateValues" dxfId="868" priority="136" stopIfTrue="1"/>
  </conditionalFormatting>
  <conditionalFormatting sqref="B17">
    <cfRule type="duplicateValues" dxfId="866" priority="134"/>
    <cfRule type="duplicateValues" dxfId="867" priority="135"/>
  </conditionalFormatting>
  <conditionalFormatting sqref="B93">
    <cfRule type="duplicateValues" dxfId="865" priority="26"/>
    <cfRule type="duplicateValues" dxfId="864" priority="27"/>
  </conditionalFormatting>
  <conditionalFormatting sqref="B100:B106">
    <cfRule type="duplicateValues" dxfId="863" priority="23"/>
    <cfRule type="duplicateValues" dxfId="862" priority="24"/>
  </conditionalFormatting>
  <conditionalFormatting sqref="B107:B112">
    <cfRule type="duplicateValues" dxfId="861" priority="154"/>
    <cfRule type="duplicateValues" dxfId="860" priority="155"/>
  </conditionalFormatting>
  <conditionalFormatting sqref="B113">
    <cfRule type="duplicateValues" dxfId="859" priority="29"/>
    <cfRule type="duplicateValues" dxfId="858" priority="30"/>
  </conditionalFormatting>
  <conditionalFormatting sqref="B115:B116">
    <cfRule type="duplicateValues" dxfId="857" priority="10"/>
    <cfRule type="duplicateValues" dxfId="856" priority="11"/>
  </conditionalFormatting>
  <conditionalFormatting sqref="B115:B122">
    <cfRule type="duplicateValues" dxfId="854" priority="18"/>
    <cfRule type="duplicateValues" dxfId="855" priority="19"/>
  </conditionalFormatting>
  <conditionalFormatting sqref="B117">
    <cfRule type="duplicateValues" dxfId="853" priority="13"/>
    <cfRule type="duplicateValues" dxfId="852" priority="14"/>
  </conditionalFormatting>
  <conditionalFormatting sqref="B123">
    <cfRule type="duplicateValues" dxfId="851" priority="3"/>
    <cfRule type="duplicateValues" dxfId="850" priority="4"/>
    <cfRule type="duplicateValues" dxfId="849" priority="6"/>
    <cfRule type="duplicateValues" dxfId="848" priority="7"/>
  </conditionalFormatting>
  <conditionalFormatting sqref="B124:B174 B107:B114 B3:B99">
    <cfRule type="duplicateValues" dxfId="846" priority="150"/>
    <cfRule type="duplicateValues" dxfId="847" priority="151"/>
  </conditionalFormatting>
  <conditionalFormatting sqref="B138:B141 B150">
    <cfRule type="duplicateValues" dxfId="845" priority="94"/>
    <cfRule type="duplicateValues" dxfId="844" priority="95"/>
  </conditionalFormatting>
  <conditionalFormatting sqref="B144 B71:B73">
    <cfRule type="duplicateValues" dxfId="842" priority="132"/>
    <cfRule type="duplicateValues" dxfId="843" priority="133"/>
  </conditionalFormatting>
  <conditionalFormatting sqref="B151">
    <cfRule type="duplicateValues" dxfId="841" priority="91"/>
    <cfRule type="duplicateValues" dxfId="840" priority="92"/>
  </conditionalFormatting>
  <conditionalFormatting sqref="B154">
    <cfRule type="duplicateValues" dxfId="838" priority="130"/>
    <cfRule type="duplicateValues" dxfId="839" priority="131"/>
  </conditionalFormatting>
  <conditionalFormatting sqref="B155">
    <cfRule type="duplicateValues" dxfId="837" priority="126"/>
    <cfRule type="duplicateValues" dxfId="836" priority="127"/>
  </conditionalFormatting>
  <conditionalFormatting sqref="B156">
    <cfRule type="duplicateValues" dxfId="835" priority="121"/>
    <cfRule type="duplicateValues" dxfId="834" priority="122"/>
  </conditionalFormatting>
  <conditionalFormatting sqref="B157:B161">
    <cfRule type="duplicateValues" dxfId="832" priority="115"/>
    <cfRule type="duplicateValues" dxfId="833" priority="116"/>
  </conditionalFormatting>
  <conditionalFormatting sqref="B162">
    <cfRule type="duplicateValues" dxfId="830" priority="33"/>
    <cfRule type="duplicateValues" dxfId="831" priority="34"/>
  </conditionalFormatting>
  <conditionalFormatting sqref="B162:B165">
    <cfRule type="duplicateValues" dxfId="828" priority="110"/>
    <cfRule type="duplicateValues" dxfId="829" priority="111"/>
  </conditionalFormatting>
  <conditionalFormatting sqref="B162:B169">
    <cfRule type="duplicateValues" dxfId="826" priority="62"/>
    <cfRule type="duplicateValues" dxfId="827" priority="63"/>
  </conditionalFormatting>
  <conditionalFormatting sqref="B163">
    <cfRule type="duplicateValues" dxfId="824" priority="31"/>
    <cfRule type="duplicateValues" dxfId="825" priority="32"/>
  </conditionalFormatting>
  <conditionalFormatting sqref="B167">
    <cfRule type="duplicateValues" dxfId="823" priority="97"/>
    <cfRule type="duplicateValues" dxfId="822" priority="98"/>
  </conditionalFormatting>
  <conditionalFormatting sqref="B168:B169 B173:B174 B166">
    <cfRule type="duplicateValues" dxfId="820" priority="103"/>
    <cfRule type="duplicateValues" dxfId="821" priority="104"/>
  </conditionalFormatting>
  <conditionalFormatting sqref="B170">
    <cfRule type="duplicateValues" dxfId="819" priority="88"/>
    <cfRule type="duplicateValues" dxfId="818" priority="89"/>
  </conditionalFormatting>
  <conditionalFormatting sqref="B171">
    <cfRule type="duplicateValues" dxfId="816" priority="80"/>
    <cfRule type="duplicateValues" dxfId="817" priority="81"/>
  </conditionalFormatting>
  <conditionalFormatting sqref="B172">
    <cfRule type="duplicateValues" dxfId="815" priority="72"/>
    <cfRule type="duplicateValues" dxfId="814" priority="73"/>
  </conditionalFormatting>
  <conditionalFormatting sqref="B173:B174">
    <cfRule type="duplicateValues" dxfId="812" priority="57"/>
    <cfRule type="duplicateValues" dxfId="813" priority="58"/>
  </conditionalFormatting>
  <conditionalFormatting sqref="B178">
    <cfRule type="duplicateValues" dxfId="811" priority="55"/>
    <cfRule type="duplicateValues" dxfId="810" priority="56"/>
  </conditionalFormatting>
  <conditionalFormatting sqref="B179:B182">
    <cfRule type="duplicateValues" dxfId="809" priority="148"/>
    <cfRule type="duplicateValues" dxfId="808" priority="149"/>
  </conditionalFormatting>
  <conditionalFormatting sqref="B187:B190">
    <cfRule type="duplicateValues" dxfId="807" priority="45"/>
    <cfRule type="duplicateValues" dxfId="806" priority="46"/>
  </conditionalFormatting>
  <conditionalFormatting sqref="C72 C69 C67 C65 C59:C63">
    <cfRule type="duplicateValues" dxfId="805" priority="35"/>
  </conditionalFormatting>
  <conditionalFormatting sqref="C93">
    <cfRule type="duplicateValues" dxfId="804" priority="25"/>
  </conditionalFormatting>
  <conditionalFormatting sqref="C98:C99">
    <cfRule type="duplicateValues" dxfId="803" priority="152"/>
  </conditionalFormatting>
  <conditionalFormatting sqref="C100:C106">
    <cfRule type="duplicateValues" dxfId="801" priority="21"/>
    <cfRule type="duplicateValues" dxfId="802" priority="22"/>
  </conditionalFormatting>
  <conditionalFormatting sqref="C105:C106">
    <cfRule type="duplicateValues" dxfId="800" priority="20"/>
  </conditionalFormatting>
  <conditionalFormatting sqref="C107:C112">
    <cfRule type="duplicateValues" dxfId="799" priority="153"/>
  </conditionalFormatting>
  <conditionalFormatting sqref="C113">
    <cfRule type="duplicateValues" dxfId="798" priority="28"/>
  </conditionalFormatting>
  <conditionalFormatting sqref="C115:C116">
    <cfRule type="duplicateValues" dxfId="796" priority="8"/>
    <cfRule type="duplicateValues" dxfId="797" priority="9"/>
  </conditionalFormatting>
  <conditionalFormatting sqref="C115:C122">
    <cfRule type="duplicateValues" dxfId="794" priority="16"/>
    <cfRule type="duplicateValues" dxfId="795" priority="17"/>
  </conditionalFormatting>
  <conditionalFormatting sqref="C117">
    <cfRule type="duplicateValues" dxfId="793" priority="12"/>
  </conditionalFormatting>
  <conditionalFormatting sqref="C118:C122">
    <cfRule type="duplicateValues" dxfId="792" priority="15"/>
  </conditionalFormatting>
  <conditionalFormatting sqref="C123">
    <cfRule type="duplicateValues" dxfId="791" priority="1"/>
    <cfRule type="duplicateValues" dxfId="790" priority="2"/>
    <cfRule type="duplicateValues" dxfId="789" priority="5"/>
  </conditionalFormatting>
  <conditionalFormatting sqref="C124:C127 C107:C114 C3:C99">
    <cfRule type="duplicateValues" dxfId="788" priority="36"/>
  </conditionalFormatting>
  <conditionalFormatting sqref="C151">
    <cfRule type="duplicateValues" dxfId="787" priority="93"/>
  </conditionalFormatting>
  <conditionalFormatting sqref="C170">
    <cfRule type="duplicateValues" dxfId="786" priority="84"/>
  </conditionalFormatting>
  <conditionalFormatting sqref="C171">
    <cfRule type="duplicateValues" dxfId="785" priority="76"/>
  </conditionalFormatting>
  <conditionalFormatting sqref="C172">
    <cfRule type="duplicateValues" dxfId="784" priority="68"/>
  </conditionalFormatting>
  <conditionalFormatting sqref="C178">
    <cfRule type="duplicateValues" dxfId="783" priority="50"/>
  </conditionalFormatting>
  <conditionalFormatting sqref="C179:C182">
    <cfRule type="duplicateValues" dxfId="782" priority="144"/>
  </conditionalFormatting>
  <conditionalFormatting sqref="C183:C186 C191:C1048576 C1:C99 C107:C114 C124:C177">
    <cfRule type="duplicateValues" dxfId="781" priority="138"/>
  </conditionalFormatting>
  <conditionalFormatting sqref="C187:C190">
    <cfRule type="duplicateValues" dxfId="780" priority="40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E9DFF-0BEF-4209-AB8F-5C252C6B93DA}">
  <dimension ref="A1:AN136"/>
  <sheetViews>
    <sheetView workbookViewId="0">
      <selection activeCell="A3" sqref="A3:A191"/>
    </sheetView>
  </sheetViews>
  <sheetFormatPr defaultRowHeight="14.4" x14ac:dyDescent="0.3"/>
  <cols>
    <col min="1" max="1" width="10.6640625" style="82" bestFit="1" customWidth="1"/>
    <col min="2" max="3" width="10.44140625" style="82" customWidth="1"/>
    <col min="4" max="4" width="12.33203125" style="82" bestFit="1" customWidth="1"/>
    <col min="5" max="5" width="1.6640625" style="82" customWidth="1"/>
    <col min="6" max="7" width="7" style="82" customWidth="1"/>
    <col min="8" max="8" width="7.6640625" style="82" customWidth="1"/>
    <col min="9" max="9" width="2.88671875" style="82" customWidth="1"/>
    <col min="10" max="10" width="1.5546875" style="82" customWidth="1"/>
    <col min="11" max="11" width="9.109375" style="82" customWidth="1"/>
    <col min="12" max="12" width="10.109375" style="82" customWidth="1"/>
    <col min="13" max="13" width="10.109375" style="82" bestFit="1" customWidth="1"/>
    <col min="14" max="14" width="9.44140625" style="82" customWidth="1"/>
    <col min="15" max="15" width="6.88671875" style="164" customWidth="1"/>
    <col min="16" max="16" width="11.5546875" style="82" customWidth="1"/>
    <col min="17" max="17" width="14.33203125" style="82" hidden="1" customWidth="1"/>
    <col min="18" max="18" width="10.109375" style="82" hidden="1" customWidth="1"/>
    <col min="19" max="19" width="17.109375" style="82" hidden="1" customWidth="1"/>
    <col min="20" max="20" width="11.88671875" style="82" customWidth="1"/>
    <col min="21" max="21" width="8.5546875" style="165" customWidth="1"/>
    <col min="22" max="22" width="8.109375" style="82" customWidth="1"/>
    <col min="23" max="23" width="16.5546875" style="82" customWidth="1"/>
    <col min="24" max="24" width="18.33203125" style="166" customWidth="1"/>
    <col min="25" max="25" width="6.33203125" style="82" customWidth="1"/>
    <col min="26" max="26" width="6" style="82" customWidth="1"/>
    <col min="27" max="28" width="18.33203125" style="82" customWidth="1"/>
    <col min="29" max="29" width="13.33203125" style="82" customWidth="1"/>
    <col min="30" max="39" width="11.6640625" style="82" customWidth="1"/>
    <col min="40" max="250" width="8.88671875" style="82"/>
    <col min="251" max="251" width="9.5546875" style="82" bestFit="1" customWidth="1"/>
    <col min="252" max="260" width="8.88671875" style="82"/>
    <col min="261" max="261" width="10.33203125" style="82" bestFit="1" customWidth="1"/>
    <col min="262" max="262" width="8.88671875" style="82"/>
    <col min="263" max="263" width="10" style="82" bestFit="1" customWidth="1"/>
    <col min="264" max="264" width="8.88671875" style="82"/>
    <col min="265" max="266" width="10.88671875" style="82" bestFit="1" customWidth="1"/>
    <col min="267" max="267" width="11.6640625" style="82" bestFit="1" customWidth="1"/>
    <col min="268" max="268" width="10" style="82" bestFit="1" customWidth="1"/>
    <col min="269" max="269" width="8.88671875" style="82"/>
    <col min="270" max="270" width="14.6640625" style="82" bestFit="1" customWidth="1"/>
    <col min="271" max="271" width="7.6640625" style="82" bestFit="1" customWidth="1"/>
    <col min="272" max="272" width="15.5546875" style="82" customWidth="1"/>
    <col min="273" max="273" width="10" style="82" customWidth="1"/>
    <col min="274" max="274" width="10.88671875" style="82" customWidth="1"/>
    <col min="275" max="506" width="8.88671875" style="82"/>
    <col min="507" max="507" width="9.5546875" style="82" bestFit="1" customWidth="1"/>
    <col min="508" max="516" width="8.88671875" style="82"/>
    <col min="517" max="517" width="10.33203125" style="82" bestFit="1" customWidth="1"/>
    <col min="518" max="518" width="8.88671875" style="82"/>
    <col min="519" max="519" width="10" style="82" bestFit="1" customWidth="1"/>
    <col min="520" max="520" width="8.88671875" style="82"/>
    <col min="521" max="522" width="10.88671875" style="82" bestFit="1" customWidth="1"/>
    <col min="523" max="523" width="11.6640625" style="82" bestFit="1" customWidth="1"/>
    <col min="524" max="524" width="10" style="82" bestFit="1" customWidth="1"/>
    <col min="525" max="525" width="8.88671875" style="82"/>
    <col min="526" max="526" width="14.6640625" style="82" bestFit="1" customWidth="1"/>
    <col min="527" max="527" width="7.6640625" style="82" bestFit="1" customWidth="1"/>
    <col min="528" max="528" width="15.5546875" style="82" customWidth="1"/>
    <col min="529" max="529" width="10" style="82" customWidth="1"/>
    <col min="530" max="530" width="10.88671875" style="82" customWidth="1"/>
    <col min="531" max="762" width="8.88671875" style="82"/>
    <col min="763" max="763" width="9.5546875" style="82" bestFit="1" customWidth="1"/>
    <col min="764" max="772" width="8.88671875" style="82"/>
    <col min="773" max="773" width="10.33203125" style="82" bestFit="1" customWidth="1"/>
    <col min="774" max="774" width="8.88671875" style="82"/>
    <col min="775" max="775" width="10" style="82" bestFit="1" customWidth="1"/>
    <col min="776" max="776" width="8.88671875" style="82"/>
    <col min="777" max="778" width="10.88671875" style="82" bestFit="1" customWidth="1"/>
    <col min="779" max="779" width="11.6640625" style="82" bestFit="1" customWidth="1"/>
    <col min="780" max="780" width="10" style="82" bestFit="1" customWidth="1"/>
    <col min="781" max="781" width="8.88671875" style="82"/>
    <col min="782" max="782" width="14.6640625" style="82" bestFit="1" customWidth="1"/>
    <col min="783" max="783" width="7.6640625" style="82" bestFit="1" customWidth="1"/>
    <col min="784" max="784" width="15.5546875" style="82" customWidth="1"/>
    <col min="785" max="785" width="10" style="82" customWidth="1"/>
    <col min="786" max="786" width="10.88671875" style="82" customWidth="1"/>
    <col min="787" max="1018" width="8.88671875" style="82"/>
    <col min="1019" max="1019" width="9.5546875" style="82" bestFit="1" customWidth="1"/>
    <col min="1020" max="1028" width="8.88671875" style="82"/>
    <col min="1029" max="1029" width="10.33203125" style="82" bestFit="1" customWidth="1"/>
    <col min="1030" max="1030" width="8.88671875" style="82"/>
    <col min="1031" max="1031" width="10" style="82" bestFit="1" customWidth="1"/>
    <col min="1032" max="1032" width="8.88671875" style="82"/>
    <col min="1033" max="1034" width="10.88671875" style="82" bestFit="1" customWidth="1"/>
    <col min="1035" max="1035" width="11.6640625" style="82" bestFit="1" customWidth="1"/>
    <col min="1036" max="1036" width="10" style="82" bestFit="1" customWidth="1"/>
    <col min="1037" max="1037" width="8.88671875" style="82"/>
    <col min="1038" max="1038" width="14.6640625" style="82" bestFit="1" customWidth="1"/>
    <col min="1039" max="1039" width="7.6640625" style="82" bestFit="1" customWidth="1"/>
    <col min="1040" max="1040" width="15.5546875" style="82" customWidth="1"/>
    <col min="1041" max="1041" width="10" style="82" customWidth="1"/>
    <col min="1042" max="1042" width="10.88671875" style="82" customWidth="1"/>
    <col min="1043" max="1274" width="8.88671875" style="82"/>
    <col min="1275" max="1275" width="9.5546875" style="82" bestFit="1" customWidth="1"/>
    <col min="1276" max="1284" width="8.88671875" style="82"/>
    <col min="1285" max="1285" width="10.33203125" style="82" bestFit="1" customWidth="1"/>
    <col min="1286" max="1286" width="8.88671875" style="82"/>
    <col min="1287" max="1287" width="10" style="82" bestFit="1" customWidth="1"/>
    <col min="1288" max="1288" width="8.88671875" style="82"/>
    <col min="1289" max="1290" width="10.88671875" style="82" bestFit="1" customWidth="1"/>
    <col min="1291" max="1291" width="11.6640625" style="82" bestFit="1" customWidth="1"/>
    <col min="1292" max="1292" width="10" style="82" bestFit="1" customWidth="1"/>
    <col min="1293" max="1293" width="8.88671875" style="82"/>
    <col min="1294" max="1294" width="14.6640625" style="82" bestFit="1" customWidth="1"/>
    <col min="1295" max="1295" width="7.6640625" style="82" bestFit="1" customWidth="1"/>
    <col min="1296" max="1296" width="15.5546875" style="82" customWidth="1"/>
    <col min="1297" max="1297" width="10" style="82" customWidth="1"/>
    <col min="1298" max="1298" width="10.88671875" style="82" customWidth="1"/>
    <col min="1299" max="1530" width="8.88671875" style="82"/>
    <col min="1531" max="1531" width="9.5546875" style="82" bestFit="1" customWidth="1"/>
    <col min="1532" max="1540" width="8.88671875" style="82"/>
    <col min="1541" max="1541" width="10.33203125" style="82" bestFit="1" customWidth="1"/>
    <col min="1542" max="1542" width="8.88671875" style="82"/>
    <col min="1543" max="1543" width="10" style="82" bestFit="1" customWidth="1"/>
    <col min="1544" max="1544" width="8.88671875" style="82"/>
    <col min="1545" max="1546" width="10.88671875" style="82" bestFit="1" customWidth="1"/>
    <col min="1547" max="1547" width="11.6640625" style="82" bestFit="1" customWidth="1"/>
    <col min="1548" max="1548" width="10" style="82" bestFit="1" customWidth="1"/>
    <col min="1549" max="1549" width="8.88671875" style="82"/>
    <col min="1550" max="1550" width="14.6640625" style="82" bestFit="1" customWidth="1"/>
    <col min="1551" max="1551" width="7.6640625" style="82" bestFit="1" customWidth="1"/>
    <col min="1552" max="1552" width="15.5546875" style="82" customWidth="1"/>
    <col min="1553" max="1553" width="10" style="82" customWidth="1"/>
    <col min="1554" max="1554" width="10.88671875" style="82" customWidth="1"/>
    <col min="1555" max="1786" width="8.88671875" style="82"/>
    <col min="1787" max="1787" width="9.5546875" style="82" bestFit="1" customWidth="1"/>
    <col min="1788" max="1796" width="8.88671875" style="82"/>
    <col min="1797" max="1797" width="10.33203125" style="82" bestFit="1" customWidth="1"/>
    <col min="1798" max="1798" width="8.88671875" style="82"/>
    <col min="1799" max="1799" width="10" style="82" bestFit="1" customWidth="1"/>
    <col min="1800" max="1800" width="8.88671875" style="82"/>
    <col min="1801" max="1802" width="10.88671875" style="82" bestFit="1" customWidth="1"/>
    <col min="1803" max="1803" width="11.6640625" style="82" bestFit="1" customWidth="1"/>
    <col min="1804" max="1804" width="10" style="82" bestFit="1" customWidth="1"/>
    <col min="1805" max="1805" width="8.88671875" style="82"/>
    <col min="1806" max="1806" width="14.6640625" style="82" bestFit="1" customWidth="1"/>
    <col min="1807" max="1807" width="7.6640625" style="82" bestFit="1" customWidth="1"/>
    <col min="1808" max="1808" width="15.5546875" style="82" customWidth="1"/>
    <col min="1809" max="1809" width="10" style="82" customWidth="1"/>
    <col min="1810" max="1810" width="10.88671875" style="82" customWidth="1"/>
    <col min="1811" max="2042" width="8.88671875" style="82"/>
    <col min="2043" max="2043" width="9.5546875" style="82" bestFit="1" customWidth="1"/>
    <col min="2044" max="2052" width="8.88671875" style="82"/>
    <col min="2053" max="2053" width="10.33203125" style="82" bestFit="1" customWidth="1"/>
    <col min="2054" max="2054" width="8.88671875" style="82"/>
    <col min="2055" max="2055" width="10" style="82" bestFit="1" customWidth="1"/>
    <col min="2056" max="2056" width="8.88671875" style="82"/>
    <col min="2057" max="2058" width="10.88671875" style="82" bestFit="1" customWidth="1"/>
    <col min="2059" max="2059" width="11.6640625" style="82" bestFit="1" customWidth="1"/>
    <col min="2060" max="2060" width="10" style="82" bestFit="1" customWidth="1"/>
    <col min="2061" max="2061" width="8.88671875" style="82"/>
    <col min="2062" max="2062" width="14.6640625" style="82" bestFit="1" customWidth="1"/>
    <col min="2063" max="2063" width="7.6640625" style="82" bestFit="1" customWidth="1"/>
    <col min="2064" max="2064" width="15.5546875" style="82" customWidth="1"/>
    <col min="2065" max="2065" width="10" style="82" customWidth="1"/>
    <col min="2066" max="2066" width="10.88671875" style="82" customWidth="1"/>
    <col min="2067" max="2298" width="8.88671875" style="82"/>
    <col min="2299" max="2299" width="9.5546875" style="82" bestFit="1" customWidth="1"/>
    <col min="2300" max="2308" width="8.88671875" style="82"/>
    <col min="2309" max="2309" width="10.33203125" style="82" bestFit="1" customWidth="1"/>
    <col min="2310" max="2310" width="8.88671875" style="82"/>
    <col min="2311" max="2311" width="10" style="82" bestFit="1" customWidth="1"/>
    <col min="2312" max="2312" width="8.88671875" style="82"/>
    <col min="2313" max="2314" width="10.88671875" style="82" bestFit="1" customWidth="1"/>
    <col min="2315" max="2315" width="11.6640625" style="82" bestFit="1" customWidth="1"/>
    <col min="2316" max="2316" width="10" style="82" bestFit="1" customWidth="1"/>
    <col min="2317" max="2317" width="8.88671875" style="82"/>
    <col min="2318" max="2318" width="14.6640625" style="82" bestFit="1" customWidth="1"/>
    <col min="2319" max="2319" width="7.6640625" style="82" bestFit="1" customWidth="1"/>
    <col min="2320" max="2320" width="15.5546875" style="82" customWidth="1"/>
    <col min="2321" max="2321" width="10" style="82" customWidth="1"/>
    <col min="2322" max="2322" width="10.88671875" style="82" customWidth="1"/>
    <col min="2323" max="2554" width="8.88671875" style="82"/>
    <col min="2555" max="2555" width="9.5546875" style="82" bestFit="1" customWidth="1"/>
    <col min="2556" max="2564" width="8.88671875" style="82"/>
    <col min="2565" max="2565" width="10.33203125" style="82" bestFit="1" customWidth="1"/>
    <col min="2566" max="2566" width="8.88671875" style="82"/>
    <col min="2567" max="2567" width="10" style="82" bestFit="1" customWidth="1"/>
    <col min="2568" max="2568" width="8.88671875" style="82"/>
    <col min="2569" max="2570" width="10.88671875" style="82" bestFit="1" customWidth="1"/>
    <col min="2571" max="2571" width="11.6640625" style="82" bestFit="1" customWidth="1"/>
    <col min="2572" max="2572" width="10" style="82" bestFit="1" customWidth="1"/>
    <col min="2573" max="2573" width="8.88671875" style="82"/>
    <col min="2574" max="2574" width="14.6640625" style="82" bestFit="1" customWidth="1"/>
    <col min="2575" max="2575" width="7.6640625" style="82" bestFit="1" customWidth="1"/>
    <col min="2576" max="2576" width="15.5546875" style="82" customWidth="1"/>
    <col min="2577" max="2577" width="10" style="82" customWidth="1"/>
    <col min="2578" max="2578" width="10.88671875" style="82" customWidth="1"/>
    <col min="2579" max="2810" width="8.88671875" style="82"/>
    <col min="2811" max="2811" width="9.5546875" style="82" bestFit="1" customWidth="1"/>
    <col min="2812" max="2820" width="8.88671875" style="82"/>
    <col min="2821" max="2821" width="10.33203125" style="82" bestFit="1" customWidth="1"/>
    <col min="2822" max="2822" width="8.88671875" style="82"/>
    <col min="2823" max="2823" width="10" style="82" bestFit="1" customWidth="1"/>
    <col min="2824" max="2824" width="8.88671875" style="82"/>
    <col min="2825" max="2826" width="10.88671875" style="82" bestFit="1" customWidth="1"/>
    <col min="2827" max="2827" width="11.6640625" style="82" bestFit="1" customWidth="1"/>
    <col min="2828" max="2828" width="10" style="82" bestFit="1" customWidth="1"/>
    <col min="2829" max="2829" width="8.88671875" style="82"/>
    <col min="2830" max="2830" width="14.6640625" style="82" bestFit="1" customWidth="1"/>
    <col min="2831" max="2831" width="7.6640625" style="82" bestFit="1" customWidth="1"/>
    <col min="2832" max="2832" width="15.5546875" style="82" customWidth="1"/>
    <col min="2833" max="2833" width="10" style="82" customWidth="1"/>
    <col min="2834" max="2834" width="10.88671875" style="82" customWidth="1"/>
    <col min="2835" max="3066" width="8.88671875" style="82"/>
    <col min="3067" max="3067" width="9.5546875" style="82" bestFit="1" customWidth="1"/>
    <col min="3068" max="3076" width="8.88671875" style="82"/>
    <col min="3077" max="3077" width="10.33203125" style="82" bestFit="1" customWidth="1"/>
    <col min="3078" max="3078" width="8.88671875" style="82"/>
    <col min="3079" max="3079" width="10" style="82" bestFit="1" customWidth="1"/>
    <col min="3080" max="3080" width="8.88671875" style="82"/>
    <col min="3081" max="3082" width="10.88671875" style="82" bestFit="1" customWidth="1"/>
    <col min="3083" max="3083" width="11.6640625" style="82" bestFit="1" customWidth="1"/>
    <col min="3084" max="3084" width="10" style="82" bestFit="1" customWidth="1"/>
    <col min="3085" max="3085" width="8.88671875" style="82"/>
    <col min="3086" max="3086" width="14.6640625" style="82" bestFit="1" customWidth="1"/>
    <col min="3087" max="3087" width="7.6640625" style="82" bestFit="1" customWidth="1"/>
    <col min="3088" max="3088" width="15.5546875" style="82" customWidth="1"/>
    <col min="3089" max="3089" width="10" style="82" customWidth="1"/>
    <col min="3090" max="3090" width="10.88671875" style="82" customWidth="1"/>
    <col min="3091" max="3322" width="8.88671875" style="82"/>
    <col min="3323" max="3323" width="9.5546875" style="82" bestFit="1" customWidth="1"/>
    <col min="3324" max="3332" width="8.88671875" style="82"/>
    <col min="3333" max="3333" width="10.33203125" style="82" bestFit="1" customWidth="1"/>
    <col min="3334" max="3334" width="8.88671875" style="82"/>
    <col min="3335" max="3335" width="10" style="82" bestFit="1" customWidth="1"/>
    <col min="3336" max="3336" width="8.88671875" style="82"/>
    <col min="3337" max="3338" width="10.88671875" style="82" bestFit="1" customWidth="1"/>
    <col min="3339" max="3339" width="11.6640625" style="82" bestFit="1" customWidth="1"/>
    <col min="3340" max="3340" width="10" style="82" bestFit="1" customWidth="1"/>
    <col min="3341" max="3341" width="8.88671875" style="82"/>
    <col min="3342" max="3342" width="14.6640625" style="82" bestFit="1" customWidth="1"/>
    <col min="3343" max="3343" width="7.6640625" style="82" bestFit="1" customWidth="1"/>
    <col min="3344" max="3344" width="15.5546875" style="82" customWidth="1"/>
    <col min="3345" max="3345" width="10" style="82" customWidth="1"/>
    <col min="3346" max="3346" width="10.88671875" style="82" customWidth="1"/>
    <col min="3347" max="3578" width="8.88671875" style="82"/>
    <col min="3579" max="3579" width="9.5546875" style="82" bestFit="1" customWidth="1"/>
    <col min="3580" max="3588" width="8.88671875" style="82"/>
    <col min="3589" max="3589" width="10.33203125" style="82" bestFit="1" customWidth="1"/>
    <col min="3590" max="3590" width="8.88671875" style="82"/>
    <col min="3591" max="3591" width="10" style="82" bestFit="1" customWidth="1"/>
    <col min="3592" max="3592" width="8.88671875" style="82"/>
    <col min="3593" max="3594" width="10.88671875" style="82" bestFit="1" customWidth="1"/>
    <col min="3595" max="3595" width="11.6640625" style="82" bestFit="1" customWidth="1"/>
    <col min="3596" max="3596" width="10" style="82" bestFit="1" customWidth="1"/>
    <col min="3597" max="3597" width="8.88671875" style="82"/>
    <col min="3598" max="3598" width="14.6640625" style="82" bestFit="1" customWidth="1"/>
    <col min="3599" max="3599" width="7.6640625" style="82" bestFit="1" customWidth="1"/>
    <col min="3600" max="3600" width="15.5546875" style="82" customWidth="1"/>
    <col min="3601" max="3601" width="10" style="82" customWidth="1"/>
    <col min="3602" max="3602" width="10.88671875" style="82" customWidth="1"/>
    <col min="3603" max="3834" width="8.88671875" style="82"/>
    <col min="3835" max="3835" width="9.5546875" style="82" bestFit="1" customWidth="1"/>
    <col min="3836" max="3844" width="8.88671875" style="82"/>
    <col min="3845" max="3845" width="10.33203125" style="82" bestFit="1" customWidth="1"/>
    <col min="3846" max="3846" width="8.88671875" style="82"/>
    <col min="3847" max="3847" width="10" style="82" bestFit="1" customWidth="1"/>
    <col min="3848" max="3848" width="8.88671875" style="82"/>
    <col min="3849" max="3850" width="10.88671875" style="82" bestFit="1" customWidth="1"/>
    <col min="3851" max="3851" width="11.6640625" style="82" bestFit="1" customWidth="1"/>
    <col min="3852" max="3852" width="10" style="82" bestFit="1" customWidth="1"/>
    <col min="3853" max="3853" width="8.88671875" style="82"/>
    <col min="3854" max="3854" width="14.6640625" style="82" bestFit="1" customWidth="1"/>
    <col min="3855" max="3855" width="7.6640625" style="82" bestFit="1" customWidth="1"/>
    <col min="3856" max="3856" width="15.5546875" style="82" customWidth="1"/>
    <col min="3857" max="3857" width="10" style="82" customWidth="1"/>
    <col min="3858" max="3858" width="10.88671875" style="82" customWidth="1"/>
    <col min="3859" max="4090" width="8.88671875" style="82"/>
    <col min="4091" max="4091" width="9.5546875" style="82" bestFit="1" customWidth="1"/>
    <col min="4092" max="4100" width="8.88671875" style="82"/>
    <col min="4101" max="4101" width="10.33203125" style="82" bestFit="1" customWidth="1"/>
    <col min="4102" max="4102" width="8.88671875" style="82"/>
    <col min="4103" max="4103" width="10" style="82" bestFit="1" customWidth="1"/>
    <col min="4104" max="4104" width="8.88671875" style="82"/>
    <col min="4105" max="4106" width="10.88671875" style="82" bestFit="1" customWidth="1"/>
    <col min="4107" max="4107" width="11.6640625" style="82" bestFit="1" customWidth="1"/>
    <col min="4108" max="4108" width="10" style="82" bestFit="1" customWidth="1"/>
    <col min="4109" max="4109" width="8.88671875" style="82"/>
    <col min="4110" max="4110" width="14.6640625" style="82" bestFit="1" customWidth="1"/>
    <col min="4111" max="4111" width="7.6640625" style="82" bestFit="1" customWidth="1"/>
    <col min="4112" max="4112" width="15.5546875" style="82" customWidth="1"/>
    <col min="4113" max="4113" width="10" style="82" customWidth="1"/>
    <col min="4114" max="4114" width="10.88671875" style="82" customWidth="1"/>
    <col min="4115" max="4346" width="8.88671875" style="82"/>
    <col min="4347" max="4347" width="9.5546875" style="82" bestFit="1" customWidth="1"/>
    <col min="4348" max="4356" width="8.88671875" style="82"/>
    <col min="4357" max="4357" width="10.33203125" style="82" bestFit="1" customWidth="1"/>
    <col min="4358" max="4358" width="8.88671875" style="82"/>
    <col min="4359" max="4359" width="10" style="82" bestFit="1" customWidth="1"/>
    <col min="4360" max="4360" width="8.88671875" style="82"/>
    <col min="4361" max="4362" width="10.88671875" style="82" bestFit="1" customWidth="1"/>
    <col min="4363" max="4363" width="11.6640625" style="82" bestFit="1" customWidth="1"/>
    <col min="4364" max="4364" width="10" style="82" bestFit="1" customWidth="1"/>
    <col min="4365" max="4365" width="8.88671875" style="82"/>
    <col min="4366" max="4366" width="14.6640625" style="82" bestFit="1" customWidth="1"/>
    <col min="4367" max="4367" width="7.6640625" style="82" bestFit="1" customWidth="1"/>
    <col min="4368" max="4368" width="15.5546875" style="82" customWidth="1"/>
    <col min="4369" max="4369" width="10" style="82" customWidth="1"/>
    <col min="4370" max="4370" width="10.88671875" style="82" customWidth="1"/>
    <col min="4371" max="4602" width="8.88671875" style="82"/>
    <col min="4603" max="4603" width="9.5546875" style="82" bestFit="1" customWidth="1"/>
    <col min="4604" max="4612" width="8.88671875" style="82"/>
    <col min="4613" max="4613" width="10.33203125" style="82" bestFit="1" customWidth="1"/>
    <col min="4614" max="4614" width="8.88671875" style="82"/>
    <col min="4615" max="4615" width="10" style="82" bestFit="1" customWidth="1"/>
    <col min="4616" max="4616" width="8.88671875" style="82"/>
    <col min="4617" max="4618" width="10.88671875" style="82" bestFit="1" customWidth="1"/>
    <col min="4619" max="4619" width="11.6640625" style="82" bestFit="1" customWidth="1"/>
    <col min="4620" max="4620" width="10" style="82" bestFit="1" customWidth="1"/>
    <col min="4621" max="4621" width="8.88671875" style="82"/>
    <col min="4622" max="4622" width="14.6640625" style="82" bestFit="1" customWidth="1"/>
    <col min="4623" max="4623" width="7.6640625" style="82" bestFit="1" customWidth="1"/>
    <col min="4624" max="4624" width="15.5546875" style="82" customWidth="1"/>
    <col min="4625" max="4625" width="10" style="82" customWidth="1"/>
    <col min="4626" max="4626" width="10.88671875" style="82" customWidth="1"/>
    <col min="4627" max="4858" width="8.88671875" style="82"/>
    <col min="4859" max="4859" width="9.5546875" style="82" bestFit="1" customWidth="1"/>
    <col min="4860" max="4868" width="8.88671875" style="82"/>
    <col min="4869" max="4869" width="10.33203125" style="82" bestFit="1" customWidth="1"/>
    <col min="4870" max="4870" width="8.88671875" style="82"/>
    <col min="4871" max="4871" width="10" style="82" bestFit="1" customWidth="1"/>
    <col min="4872" max="4872" width="8.88671875" style="82"/>
    <col min="4873" max="4874" width="10.88671875" style="82" bestFit="1" customWidth="1"/>
    <col min="4875" max="4875" width="11.6640625" style="82" bestFit="1" customWidth="1"/>
    <col min="4876" max="4876" width="10" style="82" bestFit="1" customWidth="1"/>
    <col min="4877" max="4877" width="8.88671875" style="82"/>
    <col min="4878" max="4878" width="14.6640625" style="82" bestFit="1" customWidth="1"/>
    <col min="4879" max="4879" width="7.6640625" style="82" bestFit="1" customWidth="1"/>
    <col min="4880" max="4880" width="15.5546875" style="82" customWidth="1"/>
    <col min="4881" max="4881" width="10" style="82" customWidth="1"/>
    <col min="4882" max="4882" width="10.88671875" style="82" customWidth="1"/>
    <col min="4883" max="5114" width="8.88671875" style="82"/>
    <col min="5115" max="5115" width="9.5546875" style="82" bestFit="1" customWidth="1"/>
    <col min="5116" max="5124" width="8.88671875" style="82"/>
    <col min="5125" max="5125" width="10.33203125" style="82" bestFit="1" customWidth="1"/>
    <col min="5126" max="5126" width="8.88671875" style="82"/>
    <col min="5127" max="5127" width="10" style="82" bestFit="1" customWidth="1"/>
    <col min="5128" max="5128" width="8.88671875" style="82"/>
    <col min="5129" max="5130" width="10.88671875" style="82" bestFit="1" customWidth="1"/>
    <col min="5131" max="5131" width="11.6640625" style="82" bestFit="1" customWidth="1"/>
    <col min="5132" max="5132" width="10" style="82" bestFit="1" customWidth="1"/>
    <col min="5133" max="5133" width="8.88671875" style="82"/>
    <col min="5134" max="5134" width="14.6640625" style="82" bestFit="1" customWidth="1"/>
    <col min="5135" max="5135" width="7.6640625" style="82" bestFit="1" customWidth="1"/>
    <col min="5136" max="5136" width="15.5546875" style="82" customWidth="1"/>
    <col min="5137" max="5137" width="10" style="82" customWidth="1"/>
    <col min="5138" max="5138" width="10.88671875" style="82" customWidth="1"/>
    <col min="5139" max="5370" width="8.88671875" style="82"/>
    <col min="5371" max="5371" width="9.5546875" style="82" bestFit="1" customWidth="1"/>
    <col min="5372" max="5380" width="8.88671875" style="82"/>
    <col min="5381" max="5381" width="10.33203125" style="82" bestFit="1" customWidth="1"/>
    <col min="5382" max="5382" width="8.88671875" style="82"/>
    <col min="5383" max="5383" width="10" style="82" bestFit="1" customWidth="1"/>
    <col min="5384" max="5384" width="8.88671875" style="82"/>
    <col min="5385" max="5386" width="10.88671875" style="82" bestFit="1" customWidth="1"/>
    <col min="5387" max="5387" width="11.6640625" style="82" bestFit="1" customWidth="1"/>
    <col min="5388" max="5388" width="10" style="82" bestFit="1" customWidth="1"/>
    <col min="5389" max="5389" width="8.88671875" style="82"/>
    <col min="5390" max="5390" width="14.6640625" style="82" bestFit="1" customWidth="1"/>
    <col min="5391" max="5391" width="7.6640625" style="82" bestFit="1" customWidth="1"/>
    <col min="5392" max="5392" width="15.5546875" style="82" customWidth="1"/>
    <col min="5393" max="5393" width="10" style="82" customWidth="1"/>
    <col min="5394" max="5394" width="10.88671875" style="82" customWidth="1"/>
    <col min="5395" max="5626" width="8.88671875" style="82"/>
    <col min="5627" max="5627" width="9.5546875" style="82" bestFit="1" customWidth="1"/>
    <col min="5628" max="5636" width="8.88671875" style="82"/>
    <col min="5637" max="5637" width="10.33203125" style="82" bestFit="1" customWidth="1"/>
    <col min="5638" max="5638" width="8.88671875" style="82"/>
    <col min="5639" max="5639" width="10" style="82" bestFit="1" customWidth="1"/>
    <col min="5640" max="5640" width="8.88671875" style="82"/>
    <col min="5641" max="5642" width="10.88671875" style="82" bestFit="1" customWidth="1"/>
    <col min="5643" max="5643" width="11.6640625" style="82" bestFit="1" customWidth="1"/>
    <col min="5644" max="5644" width="10" style="82" bestFit="1" customWidth="1"/>
    <col min="5645" max="5645" width="8.88671875" style="82"/>
    <col min="5646" max="5646" width="14.6640625" style="82" bestFit="1" customWidth="1"/>
    <col min="5647" max="5647" width="7.6640625" style="82" bestFit="1" customWidth="1"/>
    <col min="5648" max="5648" width="15.5546875" style="82" customWidth="1"/>
    <col min="5649" max="5649" width="10" style="82" customWidth="1"/>
    <col min="5650" max="5650" width="10.88671875" style="82" customWidth="1"/>
    <col min="5651" max="5882" width="8.88671875" style="82"/>
    <col min="5883" max="5883" width="9.5546875" style="82" bestFit="1" customWidth="1"/>
    <col min="5884" max="5892" width="8.88671875" style="82"/>
    <col min="5893" max="5893" width="10.33203125" style="82" bestFit="1" customWidth="1"/>
    <col min="5894" max="5894" width="8.88671875" style="82"/>
    <col min="5895" max="5895" width="10" style="82" bestFit="1" customWidth="1"/>
    <col min="5896" max="5896" width="8.88671875" style="82"/>
    <col min="5897" max="5898" width="10.88671875" style="82" bestFit="1" customWidth="1"/>
    <col min="5899" max="5899" width="11.6640625" style="82" bestFit="1" customWidth="1"/>
    <col min="5900" max="5900" width="10" style="82" bestFit="1" customWidth="1"/>
    <col min="5901" max="5901" width="8.88671875" style="82"/>
    <col min="5902" max="5902" width="14.6640625" style="82" bestFit="1" customWidth="1"/>
    <col min="5903" max="5903" width="7.6640625" style="82" bestFit="1" customWidth="1"/>
    <col min="5904" max="5904" width="15.5546875" style="82" customWidth="1"/>
    <col min="5905" max="5905" width="10" style="82" customWidth="1"/>
    <col min="5906" max="5906" width="10.88671875" style="82" customWidth="1"/>
    <col min="5907" max="6138" width="8.88671875" style="82"/>
    <col min="6139" max="6139" width="9.5546875" style="82" bestFit="1" customWidth="1"/>
    <col min="6140" max="6148" width="8.88671875" style="82"/>
    <col min="6149" max="6149" width="10.33203125" style="82" bestFit="1" customWidth="1"/>
    <col min="6150" max="6150" width="8.88671875" style="82"/>
    <col min="6151" max="6151" width="10" style="82" bestFit="1" customWidth="1"/>
    <col min="6152" max="6152" width="8.88671875" style="82"/>
    <col min="6153" max="6154" width="10.88671875" style="82" bestFit="1" customWidth="1"/>
    <col min="6155" max="6155" width="11.6640625" style="82" bestFit="1" customWidth="1"/>
    <col min="6156" max="6156" width="10" style="82" bestFit="1" customWidth="1"/>
    <col min="6157" max="6157" width="8.88671875" style="82"/>
    <col min="6158" max="6158" width="14.6640625" style="82" bestFit="1" customWidth="1"/>
    <col min="6159" max="6159" width="7.6640625" style="82" bestFit="1" customWidth="1"/>
    <col min="6160" max="6160" width="15.5546875" style="82" customWidth="1"/>
    <col min="6161" max="6161" width="10" style="82" customWidth="1"/>
    <col min="6162" max="6162" width="10.88671875" style="82" customWidth="1"/>
    <col min="6163" max="6394" width="8.88671875" style="82"/>
    <col min="6395" max="6395" width="9.5546875" style="82" bestFit="1" customWidth="1"/>
    <col min="6396" max="6404" width="8.88671875" style="82"/>
    <col min="6405" max="6405" width="10.33203125" style="82" bestFit="1" customWidth="1"/>
    <col min="6406" max="6406" width="8.88671875" style="82"/>
    <col min="6407" max="6407" width="10" style="82" bestFit="1" customWidth="1"/>
    <col min="6408" max="6408" width="8.88671875" style="82"/>
    <col min="6409" max="6410" width="10.88671875" style="82" bestFit="1" customWidth="1"/>
    <col min="6411" max="6411" width="11.6640625" style="82" bestFit="1" customWidth="1"/>
    <col min="6412" max="6412" width="10" style="82" bestFit="1" customWidth="1"/>
    <col min="6413" max="6413" width="8.88671875" style="82"/>
    <col min="6414" max="6414" width="14.6640625" style="82" bestFit="1" customWidth="1"/>
    <col min="6415" max="6415" width="7.6640625" style="82" bestFit="1" customWidth="1"/>
    <col min="6416" max="6416" width="15.5546875" style="82" customWidth="1"/>
    <col min="6417" max="6417" width="10" style="82" customWidth="1"/>
    <col min="6418" max="6418" width="10.88671875" style="82" customWidth="1"/>
    <col min="6419" max="6650" width="8.88671875" style="82"/>
    <col min="6651" max="6651" width="9.5546875" style="82" bestFit="1" customWidth="1"/>
    <col min="6652" max="6660" width="8.88671875" style="82"/>
    <col min="6661" max="6661" width="10.33203125" style="82" bestFit="1" customWidth="1"/>
    <col min="6662" max="6662" width="8.88671875" style="82"/>
    <col min="6663" max="6663" width="10" style="82" bestFit="1" customWidth="1"/>
    <col min="6664" max="6664" width="8.88671875" style="82"/>
    <col min="6665" max="6666" width="10.88671875" style="82" bestFit="1" customWidth="1"/>
    <col min="6667" max="6667" width="11.6640625" style="82" bestFit="1" customWidth="1"/>
    <col min="6668" max="6668" width="10" style="82" bestFit="1" customWidth="1"/>
    <col min="6669" max="6669" width="8.88671875" style="82"/>
    <col min="6670" max="6670" width="14.6640625" style="82" bestFit="1" customWidth="1"/>
    <col min="6671" max="6671" width="7.6640625" style="82" bestFit="1" customWidth="1"/>
    <col min="6672" max="6672" width="15.5546875" style="82" customWidth="1"/>
    <col min="6673" max="6673" width="10" style="82" customWidth="1"/>
    <col min="6674" max="6674" width="10.88671875" style="82" customWidth="1"/>
    <col min="6675" max="6906" width="8.88671875" style="82"/>
    <col min="6907" max="6907" width="9.5546875" style="82" bestFit="1" customWidth="1"/>
    <col min="6908" max="6916" width="8.88671875" style="82"/>
    <col min="6917" max="6917" width="10.33203125" style="82" bestFit="1" customWidth="1"/>
    <col min="6918" max="6918" width="8.88671875" style="82"/>
    <col min="6919" max="6919" width="10" style="82" bestFit="1" customWidth="1"/>
    <col min="6920" max="6920" width="8.88671875" style="82"/>
    <col min="6921" max="6922" width="10.88671875" style="82" bestFit="1" customWidth="1"/>
    <col min="6923" max="6923" width="11.6640625" style="82" bestFit="1" customWidth="1"/>
    <col min="6924" max="6924" width="10" style="82" bestFit="1" customWidth="1"/>
    <col min="6925" max="6925" width="8.88671875" style="82"/>
    <col min="6926" max="6926" width="14.6640625" style="82" bestFit="1" customWidth="1"/>
    <col min="6927" max="6927" width="7.6640625" style="82" bestFit="1" customWidth="1"/>
    <col min="6928" max="6928" width="15.5546875" style="82" customWidth="1"/>
    <col min="6929" max="6929" width="10" style="82" customWidth="1"/>
    <col min="6930" max="6930" width="10.88671875" style="82" customWidth="1"/>
    <col min="6931" max="7162" width="8.88671875" style="82"/>
    <col min="7163" max="7163" width="9.5546875" style="82" bestFit="1" customWidth="1"/>
    <col min="7164" max="7172" width="8.88671875" style="82"/>
    <col min="7173" max="7173" width="10.33203125" style="82" bestFit="1" customWidth="1"/>
    <col min="7174" max="7174" width="8.88671875" style="82"/>
    <col min="7175" max="7175" width="10" style="82" bestFit="1" customWidth="1"/>
    <col min="7176" max="7176" width="8.88671875" style="82"/>
    <col min="7177" max="7178" width="10.88671875" style="82" bestFit="1" customWidth="1"/>
    <col min="7179" max="7179" width="11.6640625" style="82" bestFit="1" customWidth="1"/>
    <col min="7180" max="7180" width="10" style="82" bestFit="1" customWidth="1"/>
    <col min="7181" max="7181" width="8.88671875" style="82"/>
    <col min="7182" max="7182" width="14.6640625" style="82" bestFit="1" customWidth="1"/>
    <col min="7183" max="7183" width="7.6640625" style="82" bestFit="1" customWidth="1"/>
    <col min="7184" max="7184" width="15.5546875" style="82" customWidth="1"/>
    <col min="7185" max="7185" width="10" style="82" customWidth="1"/>
    <col min="7186" max="7186" width="10.88671875" style="82" customWidth="1"/>
    <col min="7187" max="7418" width="8.88671875" style="82"/>
    <col min="7419" max="7419" width="9.5546875" style="82" bestFit="1" customWidth="1"/>
    <col min="7420" max="7428" width="8.88671875" style="82"/>
    <col min="7429" max="7429" width="10.33203125" style="82" bestFit="1" customWidth="1"/>
    <col min="7430" max="7430" width="8.88671875" style="82"/>
    <col min="7431" max="7431" width="10" style="82" bestFit="1" customWidth="1"/>
    <col min="7432" max="7432" width="8.88671875" style="82"/>
    <col min="7433" max="7434" width="10.88671875" style="82" bestFit="1" customWidth="1"/>
    <col min="7435" max="7435" width="11.6640625" style="82" bestFit="1" customWidth="1"/>
    <col min="7436" max="7436" width="10" style="82" bestFit="1" customWidth="1"/>
    <col min="7437" max="7437" width="8.88671875" style="82"/>
    <col min="7438" max="7438" width="14.6640625" style="82" bestFit="1" customWidth="1"/>
    <col min="7439" max="7439" width="7.6640625" style="82" bestFit="1" customWidth="1"/>
    <col min="7440" max="7440" width="15.5546875" style="82" customWidth="1"/>
    <col min="7441" max="7441" width="10" style="82" customWidth="1"/>
    <col min="7442" max="7442" width="10.88671875" style="82" customWidth="1"/>
    <col min="7443" max="7674" width="8.88671875" style="82"/>
    <col min="7675" max="7675" width="9.5546875" style="82" bestFit="1" customWidth="1"/>
    <col min="7676" max="7684" width="8.88671875" style="82"/>
    <col min="7685" max="7685" width="10.33203125" style="82" bestFit="1" customWidth="1"/>
    <col min="7686" max="7686" width="8.88671875" style="82"/>
    <col min="7687" max="7687" width="10" style="82" bestFit="1" customWidth="1"/>
    <col min="7688" max="7688" width="8.88671875" style="82"/>
    <col min="7689" max="7690" width="10.88671875" style="82" bestFit="1" customWidth="1"/>
    <col min="7691" max="7691" width="11.6640625" style="82" bestFit="1" customWidth="1"/>
    <col min="7692" max="7692" width="10" style="82" bestFit="1" customWidth="1"/>
    <col min="7693" max="7693" width="8.88671875" style="82"/>
    <col min="7694" max="7694" width="14.6640625" style="82" bestFit="1" customWidth="1"/>
    <col min="7695" max="7695" width="7.6640625" style="82" bestFit="1" customWidth="1"/>
    <col min="7696" max="7696" width="15.5546875" style="82" customWidth="1"/>
    <col min="7697" max="7697" width="10" style="82" customWidth="1"/>
    <col min="7698" max="7698" width="10.88671875" style="82" customWidth="1"/>
    <col min="7699" max="7930" width="8.88671875" style="82"/>
    <col min="7931" max="7931" width="9.5546875" style="82" bestFit="1" customWidth="1"/>
    <col min="7932" max="7940" width="8.88671875" style="82"/>
    <col min="7941" max="7941" width="10.33203125" style="82" bestFit="1" customWidth="1"/>
    <col min="7942" max="7942" width="8.88671875" style="82"/>
    <col min="7943" max="7943" width="10" style="82" bestFit="1" customWidth="1"/>
    <col min="7944" max="7944" width="8.88671875" style="82"/>
    <col min="7945" max="7946" width="10.88671875" style="82" bestFit="1" customWidth="1"/>
    <col min="7947" max="7947" width="11.6640625" style="82" bestFit="1" customWidth="1"/>
    <col min="7948" max="7948" width="10" style="82" bestFit="1" customWidth="1"/>
    <col min="7949" max="7949" width="8.88671875" style="82"/>
    <col min="7950" max="7950" width="14.6640625" style="82" bestFit="1" customWidth="1"/>
    <col min="7951" max="7951" width="7.6640625" style="82" bestFit="1" customWidth="1"/>
    <col min="7952" max="7952" width="15.5546875" style="82" customWidth="1"/>
    <col min="7953" max="7953" width="10" style="82" customWidth="1"/>
    <col min="7954" max="7954" width="10.88671875" style="82" customWidth="1"/>
    <col min="7955" max="8186" width="8.88671875" style="82"/>
    <col min="8187" max="8187" width="9.5546875" style="82" bestFit="1" customWidth="1"/>
    <col min="8188" max="8196" width="8.88671875" style="82"/>
    <col min="8197" max="8197" width="10.33203125" style="82" bestFit="1" customWidth="1"/>
    <col min="8198" max="8198" width="8.88671875" style="82"/>
    <col min="8199" max="8199" width="10" style="82" bestFit="1" customWidth="1"/>
    <col min="8200" max="8200" width="8.88671875" style="82"/>
    <col min="8201" max="8202" width="10.88671875" style="82" bestFit="1" customWidth="1"/>
    <col min="8203" max="8203" width="11.6640625" style="82" bestFit="1" customWidth="1"/>
    <col min="8204" max="8204" width="10" style="82" bestFit="1" customWidth="1"/>
    <col min="8205" max="8205" width="8.88671875" style="82"/>
    <col min="8206" max="8206" width="14.6640625" style="82" bestFit="1" customWidth="1"/>
    <col min="8207" max="8207" width="7.6640625" style="82" bestFit="1" customWidth="1"/>
    <col min="8208" max="8208" width="15.5546875" style="82" customWidth="1"/>
    <col min="8209" max="8209" width="10" style="82" customWidth="1"/>
    <col min="8210" max="8210" width="10.88671875" style="82" customWidth="1"/>
    <col min="8211" max="8442" width="8.88671875" style="82"/>
    <col min="8443" max="8443" width="9.5546875" style="82" bestFit="1" customWidth="1"/>
    <col min="8444" max="8452" width="8.88671875" style="82"/>
    <col min="8453" max="8453" width="10.33203125" style="82" bestFit="1" customWidth="1"/>
    <col min="8454" max="8454" width="8.88671875" style="82"/>
    <col min="8455" max="8455" width="10" style="82" bestFit="1" customWidth="1"/>
    <col min="8456" max="8456" width="8.88671875" style="82"/>
    <col min="8457" max="8458" width="10.88671875" style="82" bestFit="1" customWidth="1"/>
    <col min="8459" max="8459" width="11.6640625" style="82" bestFit="1" customWidth="1"/>
    <col min="8460" max="8460" width="10" style="82" bestFit="1" customWidth="1"/>
    <col min="8461" max="8461" width="8.88671875" style="82"/>
    <col min="8462" max="8462" width="14.6640625" style="82" bestFit="1" customWidth="1"/>
    <col min="8463" max="8463" width="7.6640625" style="82" bestFit="1" customWidth="1"/>
    <col min="8464" max="8464" width="15.5546875" style="82" customWidth="1"/>
    <col min="8465" max="8465" width="10" style="82" customWidth="1"/>
    <col min="8466" max="8466" width="10.88671875" style="82" customWidth="1"/>
    <col min="8467" max="8698" width="8.88671875" style="82"/>
    <col min="8699" max="8699" width="9.5546875" style="82" bestFit="1" customWidth="1"/>
    <col min="8700" max="8708" width="8.88671875" style="82"/>
    <col min="8709" max="8709" width="10.33203125" style="82" bestFit="1" customWidth="1"/>
    <col min="8710" max="8710" width="8.88671875" style="82"/>
    <col min="8711" max="8711" width="10" style="82" bestFit="1" customWidth="1"/>
    <col min="8712" max="8712" width="8.88671875" style="82"/>
    <col min="8713" max="8714" width="10.88671875" style="82" bestFit="1" customWidth="1"/>
    <col min="8715" max="8715" width="11.6640625" style="82" bestFit="1" customWidth="1"/>
    <col min="8716" max="8716" width="10" style="82" bestFit="1" customWidth="1"/>
    <col min="8717" max="8717" width="8.88671875" style="82"/>
    <col min="8718" max="8718" width="14.6640625" style="82" bestFit="1" customWidth="1"/>
    <col min="8719" max="8719" width="7.6640625" style="82" bestFit="1" customWidth="1"/>
    <col min="8720" max="8720" width="15.5546875" style="82" customWidth="1"/>
    <col min="8721" max="8721" width="10" style="82" customWidth="1"/>
    <col min="8722" max="8722" width="10.88671875" style="82" customWidth="1"/>
    <col min="8723" max="8954" width="8.88671875" style="82"/>
    <col min="8955" max="8955" width="9.5546875" style="82" bestFit="1" customWidth="1"/>
    <col min="8956" max="8964" width="8.88671875" style="82"/>
    <col min="8965" max="8965" width="10.33203125" style="82" bestFit="1" customWidth="1"/>
    <col min="8966" max="8966" width="8.88671875" style="82"/>
    <col min="8967" max="8967" width="10" style="82" bestFit="1" customWidth="1"/>
    <col min="8968" max="8968" width="8.88671875" style="82"/>
    <col min="8969" max="8970" width="10.88671875" style="82" bestFit="1" customWidth="1"/>
    <col min="8971" max="8971" width="11.6640625" style="82" bestFit="1" customWidth="1"/>
    <col min="8972" max="8972" width="10" style="82" bestFit="1" customWidth="1"/>
    <col min="8973" max="8973" width="8.88671875" style="82"/>
    <col min="8974" max="8974" width="14.6640625" style="82" bestFit="1" customWidth="1"/>
    <col min="8975" max="8975" width="7.6640625" style="82" bestFit="1" customWidth="1"/>
    <col min="8976" max="8976" width="15.5546875" style="82" customWidth="1"/>
    <col min="8977" max="8977" width="10" style="82" customWidth="1"/>
    <col min="8978" max="8978" width="10.88671875" style="82" customWidth="1"/>
    <col min="8979" max="9210" width="8.88671875" style="82"/>
    <col min="9211" max="9211" width="9.5546875" style="82" bestFit="1" customWidth="1"/>
    <col min="9212" max="9220" width="8.88671875" style="82"/>
    <col min="9221" max="9221" width="10.33203125" style="82" bestFit="1" customWidth="1"/>
    <col min="9222" max="9222" width="8.88671875" style="82"/>
    <col min="9223" max="9223" width="10" style="82" bestFit="1" customWidth="1"/>
    <col min="9224" max="9224" width="8.88671875" style="82"/>
    <col min="9225" max="9226" width="10.88671875" style="82" bestFit="1" customWidth="1"/>
    <col min="9227" max="9227" width="11.6640625" style="82" bestFit="1" customWidth="1"/>
    <col min="9228" max="9228" width="10" style="82" bestFit="1" customWidth="1"/>
    <col min="9229" max="9229" width="8.88671875" style="82"/>
    <col min="9230" max="9230" width="14.6640625" style="82" bestFit="1" customWidth="1"/>
    <col min="9231" max="9231" width="7.6640625" style="82" bestFit="1" customWidth="1"/>
    <col min="9232" max="9232" width="15.5546875" style="82" customWidth="1"/>
    <col min="9233" max="9233" width="10" style="82" customWidth="1"/>
    <col min="9234" max="9234" width="10.88671875" style="82" customWidth="1"/>
    <col min="9235" max="9466" width="8.88671875" style="82"/>
    <col min="9467" max="9467" width="9.5546875" style="82" bestFit="1" customWidth="1"/>
    <col min="9468" max="9476" width="8.88671875" style="82"/>
    <col min="9477" max="9477" width="10.33203125" style="82" bestFit="1" customWidth="1"/>
    <col min="9478" max="9478" width="8.88671875" style="82"/>
    <col min="9479" max="9479" width="10" style="82" bestFit="1" customWidth="1"/>
    <col min="9480" max="9480" width="8.88671875" style="82"/>
    <col min="9481" max="9482" width="10.88671875" style="82" bestFit="1" customWidth="1"/>
    <col min="9483" max="9483" width="11.6640625" style="82" bestFit="1" customWidth="1"/>
    <col min="9484" max="9484" width="10" style="82" bestFit="1" customWidth="1"/>
    <col min="9485" max="9485" width="8.88671875" style="82"/>
    <col min="9486" max="9486" width="14.6640625" style="82" bestFit="1" customWidth="1"/>
    <col min="9487" max="9487" width="7.6640625" style="82" bestFit="1" customWidth="1"/>
    <col min="9488" max="9488" width="15.5546875" style="82" customWidth="1"/>
    <col min="9489" max="9489" width="10" style="82" customWidth="1"/>
    <col min="9490" max="9490" width="10.88671875" style="82" customWidth="1"/>
    <col min="9491" max="9722" width="8.88671875" style="82"/>
    <col min="9723" max="9723" width="9.5546875" style="82" bestFit="1" customWidth="1"/>
    <col min="9724" max="9732" width="8.88671875" style="82"/>
    <col min="9733" max="9733" width="10.33203125" style="82" bestFit="1" customWidth="1"/>
    <col min="9734" max="9734" width="8.88671875" style="82"/>
    <col min="9735" max="9735" width="10" style="82" bestFit="1" customWidth="1"/>
    <col min="9736" max="9736" width="8.88671875" style="82"/>
    <col min="9737" max="9738" width="10.88671875" style="82" bestFit="1" customWidth="1"/>
    <col min="9739" max="9739" width="11.6640625" style="82" bestFit="1" customWidth="1"/>
    <col min="9740" max="9740" width="10" style="82" bestFit="1" customWidth="1"/>
    <col min="9741" max="9741" width="8.88671875" style="82"/>
    <col min="9742" max="9742" width="14.6640625" style="82" bestFit="1" customWidth="1"/>
    <col min="9743" max="9743" width="7.6640625" style="82" bestFit="1" customWidth="1"/>
    <col min="9744" max="9744" width="15.5546875" style="82" customWidth="1"/>
    <col min="9745" max="9745" width="10" style="82" customWidth="1"/>
    <col min="9746" max="9746" width="10.88671875" style="82" customWidth="1"/>
    <col min="9747" max="9978" width="8.88671875" style="82"/>
    <col min="9979" max="9979" width="9.5546875" style="82" bestFit="1" customWidth="1"/>
    <col min="9980" max="9988" width="8.88671875" style="82"/>
    <col min="9989" max="9989" width="10.33203125" style="82" bestFit="1" customWidth="1"/>
    <col min="9990" max="9990" width="8.88671875" style="82"/>
    <col min="9991" max="9991" width="10" style="82" bestFit="1" customWidth="1"/>
    <col min="9992" max="9992" width="8.88671875" style="82"/>
    <col min="9993" max="9994" width="10.88671875" style="82" bestFit="1" customWidth="1"/>
    <col min="9995" max="9995" width="11.6640625" style="82" bestFit="1" customWidth="1"/>
    <col min="9996" max="9996" width="10" style="82" bestFit="1" customWidth="1"/>
    <col min="9997" max="9997" width="8.88671875" style="82"/>
    <col min="9998" max="9998" width="14.6640625" style="82" bestFit="1" customWidth="1"/>
    <col min="9999" max="9999" width="7.6640625" style="82" bestFit="1" customWidth="1"/>
    <col min="10000" max="10000" width="15.5546875" style="82" customWidth="1"/>
    <col min="10001" max="10001" width="10" style="82" customWidth="1"/>
    <col min="10002" max="10002" width="10.88671875" style="82" customWidth="1"/>
    <col min="10003" max="10234" width="8.88671875" style="82"/>
    <col min="10235" max="10235" width="9.5546875" style="82" bestFit="1" customWidth="1"/>
    <col min="10236" max="10244" width="8.88671875" style="82"/>
    <col min="10245" max="10245" width="10.33203125" style="82" bestFit="1" customWidth="1"/>
    <col min="10246" max="10246" width="8.88671875" style="82"/>
    <col min="10247" max="10247" width="10" style="82" bestFit="1" customWidth="1"/>
    <col min="10248" max="10248" width="8.88671875" style="82"/>
    <col min="10249" max="10250" width="10.88671875" style="82" bestFit="1" customWidth="1"/>
    <col min="10251" max="10251" width="11.6640625" style="82" bestFit="1" customWidth="1"/>
    <col min="10252" max="10252" width="10" style="82" bestFit="1" customWidth="1"/>
    <col min="10253" max="10253" width="8.88671875" style="82"/>
    <col min="10254" max="10254" width="14.6640625" style="82" bestFit="1" customWidth="1"/>
    <col min="10255" max="10255" width="7.6640625" style="82" bestFit="1" customWidth="1"/>
    <col min="10256" max="10256" width="15.5546875" style="82" customWidth="1"/>
    <col min="10257" max="10257" width="10" style="82" customWidth="1"/>
    <col min="10258" max="10258" width="10.88671875" style="82" customWidth="1"/>
    <col min="10259" max="10490" width="8.88671875" style="82"/>
    <col min="10491" max="10491" width="9.5546875" style="82" bestFit="1" customWidth="1"/>
    <col min="10492" max="10500" width="8.88671875" style="82"/>
    <col min="10501" max="10501" width="10.33203125" style="82" bestFit="1" customWidth="1"/>
    <col min="10502" max="10502" width="8.88671875" style="82"/>
    <col min="10503" max="10503" width="10" style="82" bestFit="1" customWidth="1"/>
    <col min="10504" max="10504" width="8.88671875" style="82"/>
    <col min="10505" max="10506" width="10.88671875" style="82" bestFit="1" customWidth="1"/>
    <col min="10507" max="10507" width="11.6640625" style="82" bestFit="1" customWidth="1"/>
    <col min="10508" max="10508" width="10" style="82" bestFit="1" customWidth="1"/>
    <col min="10509" max="10509" width="8.88671875" style="82"/>
    <col min="10510" max="10510" width="14.6640625" style="82" bestFit="1" customWidth="1"/>
    <col min="10511" max="10511" width="7.6640625" style="82" bestFit="1" customWidth="1"/>
    <col min="10512" max="10512" width="15.5546875" style="82" customWidth="1"/>
    <col min="10513" max="10513" width="10" style="82" customWidth="1"/>
    <col min="10514" max="10514" width="10.88671875" style="82" customWidth="1"/>
    <col min="10515" max="10746" width="8.88671875" style="82"/>
    <col min="10747" max="10747" width="9.5546875" style="82" bestFit="1" customWidth="1"/>
    <col min="10748" max="10756" width="8.88671875" style="82"/>
    <col min="10757" max="10757" width="10.33203125" style="82" bestFit="1" customWidth="1"/>
    <col min="10758" max="10758" width="8.88671875" style="82"/>
    <col min="10759" max="10759" width="10" style="82" bestFit="1" customWidth="1"/>
    <col min="10760" max="10760" width="8.88671875" style="82"/>
    <col min="10761" max="10762" width="10.88671875" style="82" bestFit="1" customWidth="1"/>
    <col min="10763" max="10763" width="11.6640625" style="82" bestFit="1" customWidth="1"/>
    <col min="10764" max="10764" width="10" style="82" bestFit="1" customWidth="1"/>
    <col min="10765" max="10765" width="8.88671875" style="82"/>
    <col min="10766" max="10766" width="14.6640625" style="82" bestFit="1" customWidth="1"/>
    <col min="10767" max="10767" width="7.6640625" style="82" bestFit="1" customWidth="1"/>
    <col min="10768" max="10768" width="15.5546875" style="82" customWidth="1"/>
    <col min="10769" max="10769" width="10" style="82" customWidth="1"/>
    <col min="10770" max="10770" width="10.88671875" style="82" customWidth="1"/>
    <col min="10771" max="11002" width="8.88671875" style="82"/>
    <col min="11003" max="11003" width="9.5546875" style="82" bestFit="1" customWidth="1"/>
    <col min="11004" max="11012" width="8.88671875" style="82"/>
    <col min="11013" max="11013" width="10.33203125" style="82" bestFit="1" customWidth="1"/>
    <col min="11014" max="11014" width="8.88671875" style="82"/>
    <col min="11015" max="11015" width="10" style="82" bestFit="1" customWidth="1"/>
    <col min="11016" max="11016" width="8.88671875" style="82"/>
    <col min="11017" max="11018" width="10.88671875" style="82" bestFit="1" customWidth="1"/>
    <col min="11019" max="11019" width="11.6640625" style="82" bestFit="1" customWidth="1"/>
    <col min="11020" max="11020" width="10" style="82" bestFit="1" customWidth="1"/>
    <col min="11021" max="11021" width="8.88671875" style="82"/>
    <col min="11022" max="11022" width="14.6640625" style="82" bestFit="1" customWidth="1"/>
    <col min="11023" max="11023" width="7.6640625" style="82" bestFit="1" customWidth="1"/>
    <col min="11024" max="11024" width="15.5546875" style="82" customWidth="1"/>
    <col min="11025" max="11025" width="10" style="82" customWidth="1"/>
    <col min="11026" max="11026" width="10.88671875" style="82" customWidth="1"/>
    <col min="11027" max="11258" width="8.88671875" style="82"/>
    <col min="11259" max="11259" width="9.5546875" style="82" bestFit="1" customWidth="1"/>
    <col min="11260" max="11268" width="8.88671875" style="82"/>
    <col min="11269" max="11269" width="10.33203125" style="82" bestFit="1" customWidth="1"/>
    <col min="11270" max="11270" width="8.88671875" style="82"/>
    <col min="11271" max="11271" width="10" style="82" bestFit="1" customWidth="1"/>
    <col min="11272" max="11272" width="8.88671875" style="82"/>
    <col min="11273" max="11274" width="10.88671875" style="82" bestFit="1" customWidth="1"/>
    <col min="11275" max="11275" width="11.6640625" style="82" bestFit="1" customWidth="1"/>
    <col min="11276" max="11276" width="10" style="82" bestFit="1" customWidth="1"/>
    <col min="11277" max="11277" width="8.88671875" style="82"/>
    <col min="11278" max="11278" width="14.6640625" style="82" bestFit="1" customWidth="1"/>
    <col min="11279" max="11279" width="7.6640625" style="82" bestFit="1" customWidth="1"/>
    <col min="11280" max="11280" width="15.5546875" style="82" customWidth="1"/>
    <col min="11281" max="11281" width="10" style="82" customWidth="1"/>
    <col min="11282" max="11282" width="10.88671875" style="82" customWidth="1"/>
    <col min="11283" max="11514" width="8.88671875" style="82"/>
    <col min="11515" max="11515" width="9.5546875" style="82" bestFit="1" customWidth="1"/>
    <col min="11516" max="11524" width="8.88671875" style="82"/>
    <col min="11525" max="11525" width="10.33203125" style="82" bestFit="1" customWidth="1"/>
    <col min="11526" max="11526" width="8.88671875" style="82"/>
    <col min="11527" max="11527" width="10" style="82" bestFit="1" customWidth="1"/>
    <col min="11528" max="11528" width="8.88671875" style="82"/>
    <col min="11529" max="11530" width="10.88671875" style="82" bestFit="1" customWidth="1"/>
    <col min="11531" max="11531" width="11.6640625" style="82" bestFit="1" customWidth="1"/>
    <col min="11532" max="11532" width="10" style="82" bestFit="1" customWidth="1"/>
    <col min="11533" max="11533" width="8.88671875" style="82"/>
    <col min="11534" max="11534" width="14.6640625" style="82" bestFit="1" customWidth="1"/>
    <col min="11535" max="11535" width="7.6640625" style="82" bestFit="1" customWidth="1"/>
    <col min="11536" max="11536" width="15.5546875" style="82" customWidth="1"/>
    <col min="11537" max="11537" width="10" style="82" customWidth="1"/>
    <col min="11538" max="11538" width="10.88671875" style="82" customWidth="1"/>
    <col min="11539" max="11770" width="8.88671875" style="82"/>
    <col min="11771" max="11771" width="9.5546875" style="82" bestFit="1" customWidth="1"/>
    <col min="11772" max="11780" width="8.88671875" style="82"/>
    <col min="11781" max="11781" width="10.33203125" style="82" bestFit="1" customWidth="1"/>
    <col min="11782" max="11782" width="8.88671875" style="82"/>
    <col min="11783" max="11783" width="10" style="82" bestFit="1" customWidth="1"/>
    <col min="11784" max="11784" width="8.88671875" style="82"/>
    <col min="11785" max="11786" width="10.88671875" style="82" bestFit="1" customWidth="1"/>
    <col min="11787" max="11787" width="11.6640625" style="82" bestFit="1" customWidth="1"/>
    <col min="11788" max="11788" width="10" style="82" bestFit="1" customWidth="1"/>
    <col min="11789" max="11789" width="8.88671875" style="82"/>
    <col min="11790" max="11790" width="14.6640625" style="82" bestFit="1" customWidth="1"/>
    <col min="11791" max="11791" width="7.6640625" style="82" bestFit="1" customWidth="1"/>
    <col min="11792" max="11792" width="15.5546875" style="82" customWidth="1"/>
    <col min="11793" max="11793" width="10" style="82" customWidth="1"/>
    <col min="11794" max="11794" width="10.88671875" style="82" customWidth="1"/>
    <col min="11795" max="12026" width="8.88671875" style="82"/>
    <col min="12027" max="12027" width="9.5546875" style="82" bestFit="1" customWidth="1"/>
    <col min="12028" max="12036" width="8.88671875" style="82"/>
    <col min="12037" max="12037" width="10.33203125" style="82" bestFit="1" customWidth="1"/>
    <col min="12038" max="12038" width="8.88671875" style="82"/>
    <col min="12039" max="12039" width="10" style="82" bestFit="1" customWidth="1"/>
    <col min="12040" max="12040" width="8.88671875" style="82"/>
    <col min="12041" max="12042" width="10.88671875" style="82" bestFit="1" customWidth="1"/>
    <col min="12043" max="12043" width="11.6640625" style="82" bestFit="1" customWidth="1"/>
    <col min="12044" max="12044" width="10" style="82" bestFit="1" customWidth="1"/>
    <col min="12045" max="12045" width="8.88671875" style="82"/>
    <col min="12046" max="12046" width="14.6640625" style="82" bestFit="1" customWidth="1"/>
    <col min="12047" max="12047" width="7.6640625" style="82" bestFit="1" customWidth="1"/>
    <col min="12048" max="12048" width="15.5546875" style="82" customWidth="1"/>
    <col min="12049" max="12049" width="10" style="82" customWidth="1"/>
    <col min="12050" max="12050" width="10.88671875" style="82" customWidth="1"/>
    <col min="12051" max="12282" width="8.88671875" style="82"/>
    <col min="12283" max="12283" width="9.5546875" style="82" bestFit="1" customWidth="1"/>
    <col min="12284" max="12292" width="8.88671875" style="82"/>
    <col min="12293" max="12293" width="10.33203125" style="82" bestFit="1" customWidth="1"/>
    <col min="12294" max="12294" width="8.88671875" style="82"/>
    <col min="12295" max="12295" width="10" style="82" bestFit="1" customWidth="1"/>
    <col min="12296" max="12296" width="8.88671875" style="82"/>
    <col min="12297" max="12298" width="10.88671875" style="82" bestFit="1" customWidth="1"/>
    <col min="12299" max="12299" width="11.6640625" style="82" bestFit="1" customWidth="1"/>
    <col min="12300" max="12300" width="10" style="82" bestFit="1" customWidth="1"/>
    <col min="12301" max="12301" width="8.88671875" style="82"/>
    <col min="12302" max="12302" width="14.6640625" style="82" bestFit="1" customWidth="1"/>
    <col min="12303" max="12303" width="7.6640625" style="82" bestFit="1" customWidth="1"/>
    <col min="12304" max="12304" width="15.5546875" style="82" customWidth="1"/>
    <col min="12305" max="12305" width="10" style="82" customWidth="1"/>
    <col min="12306" max="12306" width="10.88671875" style="82" customWidth="1"/>
    <col min="12307" max="12538" width="8.88671875" style="82"/>
    <col min="12539" max="12539" width="9.5546875" style="82" bestFit="1" customWidth="1"/>
    <col min="12540" max="12548" width="8.88671875" style="82"/>
    <col min="12549" max="12549" width="10.33203125" style="82" bestFit="1" customWidth="1"/>
    <col min="12550" max="12550" width="8.88671875" style="82"/>
    <col min="12551" max="12551" width="10" style="82" bestFit="1" customWidth="1"/>
    <col min="12552" max="12552" width="8.88671875" style="82"/>
    <col min="12553" max="12554" width="10.88671875" style="82" bestFit="1" customWidth="1"/>
    <col min="12555" max="12555" width="11.6640625" style="82" bestFit="1" customWidth="1"/>
    <col min="12556" max="12556" width="10" style="82" bestFit="1" customWidth="1"/>
    <col min="12557" max="12557" width="8.88671875" style="82"/>
    <col min="12558" max="12558" width="14.6640625" style="82" bestFit="1" customWidth="1"/>
    <col min="12559" max="12559" width="7.6640625" style="82" bestFit="1" customWidth="1"/>
    <col min="12560" max="12560" width="15.5546875" style="82" customWidth="1"/>
    <col min="12561" max="12561" width="10" style="82" customWidth="1"/>
    <col min="12562" max="12562" width="10.88671875" style="82" customWidth="1"/>
    <col min="12563" max="12794" width="8.88671875" style="82"/>
    <col min="12795" max="12795" width="9.5546875" style="82" bestFit="1" customWidth="1"/>
    <col min="12796" max="12804" width="8.88671875" style="82"/>
    <col min="12805" max="12805" width="10.33203125" style="82" bestFit="1" customWidth="1"/>
    <col min="12806" max="12806" width="8.88671875" style="82"/>
    <col min="12807" max="12807" width="10" style="82" bestFit="1" customWidth="1"/>
    <col min="12808" max="12808" width="8.88671875" style="82"/>
    <col min="12809" max="12810" width="10.88671875" style="82" bestFit="1" customWidth="1"/>
    <col min="12811" max="12811" width="11.6640625" style="82" bestFit="1" customWidth="1"/>
    <col min="12812" max="12812" width="10" style="82" bestFit="1" customWidth="1"/>
    <col min="12813" max="12813" width="8.88671875" style="82"/>
    <col min="12814" max="12814" width="14.6640625" style="82" bestFit="1" customWidth="1"/>
    <col min="12815" max="12815" width="7.6640625" style="82" bestFit="1" customWidth="1"/>
    <col min="12816" max="12816" width="15.5546875" style="82" customWidth="1"/>
    <col min="12817" max="12817" width="10" style="82" customWidth="1"/>
    <col min="12818" max="12818" width="10.88671875" style="82" customWidth="1"/>
    <col min="12819" max="13050" width="8.88671875" style="82"/>
    <col min="13051" max="13051" width="9.5546875" style="82" bestFit="1" customWidth="1"/>
    <col min="13052" max="13060" width="8.88671875" style="82"/>
    <col min="13061" max="13061" width="10.33203125" style="82" bestFit="1" customWidth="1"/>
    <col min="13062" max="13062" width="8.88671875" style="82"/>
    <col min="13063" max="13063" width="10" style="82" bestFit="1" customWidth="1"/>
    <col min="13064" max="13064" width="8.88671875" style="82"/>
    <col min="13065" max="13066" width="10.88671875" style="82" bestFit="1" customWidth="1"/>
    <col min="13067" max="13067" width="11.6640625" style="82" bestFit="1" customWidth="1"/>
    <col min="13068" max="13068" width="10" style="82" bestFit="1" customWidth="1"/>
    <col min="13069" max="13069" width="8.88671875" style="82"/>
    <col min="13070" max="13070" width="14.6640625" style="82" bestFit="1" customWidth="1"/>
    <col min="13071" max="13071" width="7.6640625" style="82" bestFit="1" customWidth="1"/>
    <col min="13072" max="13072" width="15.5546875" style="82" customWidth="1"/>
    <col min="13073" max="13073" width="10" style="82" customWidth="1"/>
    <col min="13074" max="13074" width="10.88671875" style="82" customWidth="1"/>
    <col min="13075" max="13306" width="8.88671875" style="82"/>
    <col min="13307" max="13307" width="9.5546875" style="82" bestFit="1" customWidth="1"/>
    <col min="13308" max="13316" width="8.88671875" style="82"/>
    <col min="13317" max="13317" width="10.33203125" style="82" bestFit="1" customWidth="1"/>
    <col min="13318" max="13318" width="8.88671875" style="82"/>
    <col min="13319" max="13319" width="10" style="82" bestFit="1" customWidth="1"/>
    <col min="13320" max="13320" width="8.88671875" style="82"/>
    <col min="13321" max="13322" width="10.88671875" style="82" bestFit="1" customWidth="1"/>
    <col min="13323" max="13323" width="11.6640625" style="82" bestFit="1" customWidth="1"/>
    <col min="13324" max="13324" width="10" style="82" bestFit="1" customWidth="1"/>
    <col min="13325" max="13325" width="8.88671875" style="82"/>
    <col min="13326" max="13326" width="14.6640625" style="82" bestFit="1" customWidth="1"/>
    <col min="13327" max="13327" width="7.6640625" style="82" bestFit="1" customWidth="1"/>
    <col min="13328" max="13328" width="15.5546875" style="82" customWidth="1"/>
    <col min="13329" max="13329" width="10" style="82" customWidth="1"/>
    <col min="13330" max="13330" width="10.88671875" style="82" customWidth="1"/>
    <col min="13331" max="13562" width="8.88671875" style="82"/>
    <col min="13563" max="13563" width="9.5546875" style="82" bestFit="1" customWidth="1"/>
    <col min="13564" max="13572" width="8.88671875" style="82"/>
    <col min="13573" max="13573" width="10.33203125" style="82" bestFit="1" customWidth="1"/>
    <col min="13574" max="13574" width="8.88671875" style="82"/>
    <col min="13575" max="13575" width="10" style="82" bestFit="1" customWidth="1"/>
    <col min="13576" max="13576" width="8.88671875" style="82"/>
    <col min="13577" max="13578" width="10.88671875" style="82" bestFit="1" customWidth="1"/>
    <col min="13579" max="13579" width="11.6640625" style="82" bestFit="1" customWidth="1"/>
    <col min="13580" max="13580" width="10" style="82" bestFit="1" customWidth="1"/>
    <col min="13581" max="13581" width="8.88671875" style="82"/>
    <col min="13582" max="13582" width="14.6640625" style="82" bestFit="1" customWidth="1"/>
    <col min="13583" max="13583" width="7.6640625" style="82" bestFit="1" customWidth="1"/>
    <col min="13584" max="13584" width="15.5546875" style="82" customWidth="1"/>
    <col min="13585" max="13585" width="10" style="82" customWidth="1"/>
    <col min="13586" max="13586" width="10.88671875" style="82" customWidth="1"/>
    <col min="13587" max="13818" width="8.88671875" style="82"/>
    <col min="13819" max="13819" width="9.5546875" style="82" bestFit="1" customWidth="1"/>
    <col min="13820" max="13828" width="8.88671875" style="82"/>
    <col min="13829" max="13829" width="10.33203125" style="82" bestFit="1" customWidth="1"/>
    <col min="13830" max="13830" width="8.88671875" style="82"/>
    <col min="13831" max="13831" width="10" style="82" bestFit="1" customWidth="1"/>
    <col min="13832" max="13832" width="8.88671875" style="82"/>
    <col min="13833" max="13834" width="10.88671875" style="82" bestFit="1" customWidth="1"/>
    <col min="13835" max="13835" width="11.6640625" style="82" bestFit="1" customWidth="1"/>
    <col min="13836" max="13836" width="10" style="82" bestFit="1" customWidth="1"/>
    <col min="13837" max="13837" width="8.88671875" style="82"/>
    <col min="13838" max="13838" width="14.6640625" style="82" bestFit="1" customWidth="1"/>
    <col min="13839" max="13839" width="7.6640625" style="82" bestFit="1" customWidth="1"/>
    <col min="13840" max="13840" width="15.5546875" style="82" customWidth="1"/>
    <col min="13841" max="13841" width="10" style="82" customWidth="1"/>
    <col min="13842" max="13842" width="10.88671875" style="82" customWidth="1"/>
    <col min="13843" max="14074" width="8.88671875" style="82"/>
    <col min="14075" max="14075" width="9.5546875" style="82" bestFit="1" customWidth="1"/>
    <col min="14076" max="14084" width="8.88671875" style="82"/>
    <col min="14085" max="14085" width="10.33203125" style="82" bestFit="1" customWidth="1"/>
    <col min="14086" max="14086" width="8.88671875" style="82"/>
    <col min="14087" max="14087" width="10" style="82" bestFit="1" customWidth="1"/>
    <col min="14088" max="14088" width="8.88671875" style="82"/>
    <col min="14089" max="14090" width="10.88671875" style="82" bestFit="1" customWidth="1"/>
    <col min="14091" max="14091" width="11.6640625" style="82" bestFit="1" customWidth="1"/>
    <col min="14092" max="14092" width="10" style="82" bestFit="1" customWidth="1"/>
    <col min="14093" max="14093" width="8.88671875" style="82"/>
    <col min="14094" max="14094" width="14.6640625" style="82" bestFit="1" customWidth="1"/>
    <col min="14095" max="14095" width="7.6640625" style="82" bestFit="1" customWidth="1"/>
    <col min="14096" max="14096" width="15.5546875" style="82" customWidth="1"/>
    <col min="14097" max="14097" width="10" style="82" customWidth="1"/>
    <col min="14098" max="14098" width="10.88671875" style="82" customWidth="1"/>
    <col min="14099" max="14330" width="8.88671875" style="82"/>
    <col min="14331" max="14331" width="9.5546875" style="82" bestFit="1" customWidth="1"/>
    <col min="14332" max="14340" width="8.88671875" style="82"/>
    <col min="14341" max="14341" width="10.33203125" style="82" bestFit="1" customWidth="1"/>
    <col min="14342" max="14342" width="8.88671875" style="82"/>
    <col min="14343" max="14343" width="10" style="82" bestFit="1" customWidth="1"/>
    <col min="14344" max="14344" width="8.88671875" style="82"/>
    <col min="14345" max="14346" width="10.88671875" style="82" bestFit="1" customWidth="1"/>
    <col min="14347" max="14347" width="11.6640625" style="82" bestFit="1" customWidth="1"/>
    <col min="14348" max="14348" width="10" style="82" bestFit="1" customWidth="1"/>
    <col min="14349" max="14349" width="8.88671875" style="82"/>
    <col min="14350" max="14350" width="14.6640625" style="82" bestFit="1" customWidth="1"/>
    <col min="14351" max="14351" width="7.6640625" style="82" bestFit="1" customWidth="1"/>
    <col min="14352" max="14352" width="15.5546875" style="82" customWidth="1"/>
    <col min="14353" max="14353" width="10" style="82" customWidth="1"/>
    <col min="14354" max="14354" width="10.88671875" style="82" customWidth="1"/>
    <col min="14355" max="14586" width="8.88671875" style="82"/>
    <col min="14587" max="14587" width="9.5546875" style="82" bestFit="1" customWidth="1"/>
    <col min="14588" max="14596" width="8.88671875" style="82"/>
    <col min="14597" max="14597" width="10.33203125" style="82" bestFit="1" customWidth="1"/>
    <col min="14598" max="14598" width="8.88671875" style="82"/>
    <col min="14599" max="14599" width="10" style="82" bestFit="1" customWidth="1"/>
    <col min="14600" max="14600" width="8.88671875" style="82"/>
    <col min="14601" max="14602" width="10.88671875" style="82" bestFit="1" customWidth="1"/>
    <col min="14603" max="14603" width="11.6640625" style="82" bestFit="1" customWidth="1"/>
    <col min="14604" max="14604" width="10" style="82" bestFit="1" customWidth="1"/>
    <col min="14605" max="14605" width="8.88671875" style="82"/>
    <col min="14606" max="14606" width="14.6640625" style="82" bestFit="1" customWidth="1"/>
    <col min="14607" max="14607" width="7.6640625" style="82" bestFit="1" customWidth="1"/>
    <col min="14608" max="14608" width="15.5546875" style="82" customWidth="1"/>
    <col min="14609" max="14609" width="10" style="82" customWidth="1"/>
    <col min="14610" max="14610" width="10.88671875" style="82" customWidth="1"/>
    <col min="14611" max="14842" width="8.88671875" style="82"/>
    <col min="14843" max="14843" width="9.5546875" style="82" bestFit="1" customWidth="1"/>
    <col min="14844" max="14852" width="8.88671875" style="82"/>
    <col min="14853" max="14853" width="10.33203125" style="82" bestFit="1" customWidth="1"/>
    <col min="14854" max="14854" width="8.88671875" style="82"/>
    <col min="14855" max="14855" width="10" style="82" bestFit="1" customWidth="1"/>
    <col min="14856" max="14856" width="8.88671875" style="82"/>
    <col min="14857" max="14858" width="10.88671875" style="82" bestFit="1" customWidth="1"/>
    <col min="14859" max="14859" width="11.6640625" style="82" bestFit="1" customWidth="1"/>
    <col min="14860" max="14860" width="10" style="82" bestFit="1" customWidth="1"/>
    <col min="14861" max="14861" width="8.88671875" style="82"/>
    <col min="14862" max="14862" width="14.6640625" style="82" bestFit="1" customWidth="1"/>
    <col min="14863" max="14863" width="7.6640625" style="82" bestFit="1" customWidth="1"/>
    <col min="14864" max="14864" width="15.5546875" style="82" customWidth="1"/>
    <col min="14865" max="14865" width="10" style="82" customWidth="1"/>
    <col min="14866" max="14866" width="10.88671875" style="82" customWidth="1"/>
    <col min="14867" max="15098" width="8.88671875" style="82"/>
    <col min="15099" max="15099" width="9.5546875" style="82" bestFit="1" customWidth="1"/>
    <col min="15100" max="15108" width="8.88671875" style="82"/>
    <col min="15109" max="15109" width="10.33203125" style="82" bestFit="1" customWidth="1"/>
    <col min="15110" max="15110" width="8.88671875" style="82"/>
    <col min="15111" max="15111" width="10" style="82" bestFit="1" customWidth="1"/>
    <col min="15112" max="15112" width="8.88671875" style="82"/>
    <col min="15113" max="15114" width="10.88671875" style="82" bestFit="1" customWidth="1"/>
    <col min="15115" max="15115" width="11.6640625" style="82" bestFit="1" customWidth="1"/>
    <col min="15116" max="15116" width="10" style="82" bestFit="1" customWidth="1"/>
    <col min="15117" max="15117" width="8.88671875" style="82"/>
    <col min="15118" max="15118" width="14.6640625" style="82" bestFit="1" customWidth="1"/>
    <col min="15119" max="15119" width="7.6640625" style="82" bestFit="1" customWidth="1"/>
    <col min="15120" max="15120" width="15.5546875" style="82" customWidth="1"/>
    <col min="15121" max="15121" width="10" style="82" customWidth="1"/>
    <col min="15122" max="15122" width="10.88671875" style="82" customWidth="1"/>
    <col min="15123" max="15354" width="8.88671875" style="82"/>
    <col min="15355" max="15355" width="9.5546875" style="82" bestFit="1" customWidth="1"/>
    <col min="15356" max="15364" width="8.88671875" style="82"/>
    <col min="15365" max="15365" width="10.33203125" style="82" bestFit="1" customWidth="1"/>
    <col min="15366" max="15366" width="8.88671875" style="82"/>
    <col min="15367" max="15367" width="10" style="82" bestFit="1" customWidth="1"/>
    <col min="15368" max="15368" width="8.88671875" style="82"/>
    <col min="15369" max="15370" width="10.88671875" style="82" bestFit="1" customWidth="1"/>
    <col min="15371" max="15371" width="11.6640625" style="82" bestFit="1" customWidth="1"/>
    <col min="15372" max="15372" width="10" style="82" bestFit="1" customWidth="1"/>
    <col min="15373" max="15373" width="8.88671875" style="82"/>
    <col min="15374" max="15374" width="14.6640625" style="82" bestFit="1" customWidth="1"/>
    <col min="15375" max="15375" width="7.6640625" style="82" bestFit="1" customWidth="1"/>
    <col min="15376" max="15376" width="15.5546875" style="82" customWidth="1"/>
    <col min="15377" max="15377" width="10" style="82" customWidth="1"/>
    <col min="15378" max="15378" width="10.88671875" style="82" customWidth="1"/>
    <col min="15379" max="15610" width="8.88671875" style="82"/>
    <col min="15611" max="15611" width="9.5546875" style="82" bestFit="1" customWidth="1"/>
    <col min="15612" max="15620" width="8.88671875" style="82"/>
    <col min="15621" max="15621" width="10.33203125" style="82" bestFit="1" customWidth="1"/>
    <col min="15622" max="15622" width="8.88671875" style="82"/>
    <col min="15623" max="15623" width="10" style="82" bestFit="1" customWidth="1"/>
    <col min="15624" max="15624" width="8.88671875" style="82"/>
    <col min="15625" max="15626" width="10.88671875" style="82" bestFit="1" customWidth="1"/>
    <col min="15627" max="15627" width="11.6640625" style="82" bestFit="1" customWidth="1"/>
    <col min="15628" max="15628" width="10" style="82" bestFit="1" customWidth="1"/>
    <col min="15629" max="15629" width="8.88671875" style="82"/>
    <col min="15630" max="15630" width="14.6640625" style="82" bestFit="1" customWidth="1"/>
    <col min="15631" max="15631" width="7.6640625" style="82" bestFit="1" customWidth="1"/>
    <col min="15632" max="15632" width="15.5546875" style="82" customWidth="1"/>
    <col min="15633" max="15633" width="10" style="82" customWidth="1"/>
    <col min="15634" max="15634" width="10.88671875" style="82" customWidth="1"/>
    <col min="15635" max="15866" width="8.88671875" style="82"/>
    <col min="15867" max="15867" width="9.5546875" style="82" bestFit="1" customWidth="1"/>
    <col min="15868" max="15876" width="8.88671875" style="82"/>
    <col min="15877" max="15877" width="10.33203125" style="82" bestFit="1" customWidth="1"/>
    <col min="15878" max="15878" width="8.88671875" style="82"/>
    <col min="15879" max="15879" width="10" style="82" bestFit="1" customWidth="1"/>
    <col min="15880" max="15880" width="8.88671875" style="82"/>
    <col min="15881" max="15882" width="10.88671875" style="82" bestFit="1" customWidth="1"/>
    <col min="15883" max="15883" width="11.6640625" style="82" bestFit="1" customWidth="1"/>
    <col min="15884" max="15884" width="10" style="82" bestFit="1" customWidth="1"/>
    <col min="15885" max="15885" width="8.88671875" style="82"/>
    <col min="15886" max="15886" width="14.6640625" style="82" bestFit="1" customWidth="1"/>
    <col min="15887" max="15887" width="7.6640625" style="82" bestFit="1" customWidth="1"/>
    <col min="15888" max="15888" width="15.5546875" style="82" customWidth="1"/>
    <col min="15889" max="15889" width="10" style="82" customWidth="1"/>
    <col min="15890" max="15890" width="10.88671875" style="82" customWidth="1"/>
    <col min="15891" max="16122" width="8.88671875" style="82"/>
    <col min="16123" max="16123" width="9.5546875" style="82" bestFit="1" customWidth="1"/>
    <col min="16124" max="16132" width="8.88671875" style="82"/>
    <col min="16133" max="16133" width="10.33203125" style="82" bestFit="1" customWidth="1"/>
    <col min="16134" max="16134" width="8.88671875" style="82"/>
    <col min="16135" max="16135" width="10" style="82" bestFit="1" customWidth="1"/>
    <col min="16136" max="16136" width="8.88671875" style="82"/>
    <col min="16137" max="16138" width="10.88671875" style="82" bestFit="1" customWidth="1"/>
    <col min="16139" max="16139" width="11.6640625" style="82" bestFit="1" customWidth="1"/>
    <col min="16140" max="16140" width="10" style="82" bestFit="1" customWidth="1"/>
    <col min="16141" max="16141" width="8.88671875" style="82"/>
    <col min="16142" max="16142" width="14.6640625" style="82" bestFit="1" customWidth="1"/>
    <col min="16143" max="16143" width="7.6640625" style="82" bestFit="1" customWidth="1"/>
    <col min="16144" max="16144" width="15.5546875" style="82" customWidth="1"/>
    <col min="16145" max="16145" width="10" style="82" customWidth="1"/>
    <col min="16146" max="16146" width="10.88671875" style="82" customWidth="1"/>
    <col min="16147" max="16384" width="8.88671875" style="82"/>
  </cols>
  <sheetData>
    <row r="1" spans="1:40" s="109" customFormat="1" ht="21.75" customHeight="1" x14ac:dyDescent="0.3">
      <c r="A1" s="103" t="s">
        <v>50</v>
      </c>
      <c r="B1" s="103"/>
      <c r="C1" s="104">
        <v>44764</v>
      </c>
      <c r="D1" s="105"/>
      <c r="E1" s="105"/>
      <c r="F1" s="105"/>
      <c r="G1" s="105"/>
      <c r="H1" s="105"/>
      <c r="I1" s="105"/>
      <c r="J1" s="105"/>
      <c r="K1" s="106"/>
      <c r="L1" s="106"/>
      <c r="M1" s="106"/>
      <c r="N1" s="106">
        <v>3911.35</v>
      </c>
      <c r="O1" s="106"/>
      <c r="P1" s="106" t="e">
        <f>#REF!/#REF!</f>
        <v>#REF!</v>
      </c>
      <c r="Q1" s="106" t="e">
        <f>#REF!/#REF!</f>
        <v>#REF!</v>
      </c>
      <c r="R1" s="106" t="e">
        <f>#REF!/#REF!</f>
        <v>#REF!</v>
      </c>
      <c r="S1" s="106"/>
      <c r="T1" s="106"/>
      <c r="U1" s="106"/>
      <c r="V1" s="106"/>
      <c r="W1" s="106"/>
      <c r="X1" s="107"/>
      <c r="Y1" s="106"/>
      <c r="Z1" s="106"/>
      <c r="AA1" s="108" t="s">
        <v>51</v>
      </c>
      <c r="AB1" s="108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</row>
    <row r="2" spans="1:40" s="10" customFormat="1" ht="60" x14ac:dyDescent="0.3">
      <c r="A2" s="6" t="s">
        <v>2</v>
      </c>
      <c r="B2" s="6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110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111" t="s">
        <v>52</v>
      </c>
      <c r="Y2" s="8" t="s">
        <v>53</v>
      </c>
      <c r="Z2" s="8"/>
      <c r="AA2" s="8" t="s">
        <v>54</v>
      </c>
      <c r="AB2" s="8" t="s">
        <v>55</v>
      </c>
      <c r="AC2" s="8" t="s">
        <v>54</v>
      </c>
      <c r="AD2" s="8" t="s">
        <v>55</v>
      </c>
      <c r="AE2" s="8"/>
      <c r="AF2" s="8" t="s">
        <v>56</v>
      </c>
      <c r="AG2" s="8" t="s">
        <v>57</v>
      </c>
      <c r="AH2" s="8"/>
      <c r="AI2" s="8"/>
      <c r="AJ2" s="8" t="s">
        <v>58</v>
      </c>
      <c r="AK2" s="8" t="s">
        <v>21</v>
      </c>
      <c r="AL2" s="8" t="s">
        <v>23</v>
      </c>
      <c r="AM2" s="8" t="s">
        <v>59</v>
      </c>
    </row>
    <row r="3" spans="1:40" customFormat="1" x14ac:dyDescent="0.3">
      <c r="A3" s="19">
        <v>6</v>
      </c>
      <c r="B3" s="12">
        <v>4400127995</v>
      </c>
      <c r="C3" s="121">
        <v>161002028</v>
      </c>
      <c r="D3" s="121" t="s">
        <v>164</v>
      </c>
      <c r="E3" s="113"/>
      <c r="F3" s="19">
        <v>56</v>
      </c>
      <c r="G3" s="13" t="s">
        <v>33</v>
      </c>
      <c r="H3" s="19" t="s">
        <v>66</v>
      </c>
      <c r="I3" s="114"/>
      <c r="J3" s="13"/>
      <c r="K3" s="15">
        <v>3616.19</v>
      </c>
      <c r="L3" s="15">
        <v>3625.65</v>
      </c>
      <c r="M3" s="117">
        <v>-9.4600000000000364</v>
      </c>
      <c r="N3" s="15">
        <v>-30208.465180369509</v>
      </c>
      <c r="O3" s="149">
        <v>756.02223601285289</v>
      </c>
      <c r="P3" s="125">
        <v>2741072.02</v>
      </c>
      <c r="Q3" s="157">
        <v>5692431</v>
      </c>
      <c r="R3" s="16">
        <v>11547521.109999999</v>
      </c>
      <c r="S3" s="15">
        <v>3193.2838457050098</v>
      </c>
      <c r="T3" s="120">
        <v>3329</v>
      </c>
      <c r="U3" s="15"/>
      <c r="V3" s="120">
        <v>2289.3827893175076</v>
      </c>
      <c r="W3" s="15"/>
      <c r="X3" s="67">
        <v>959.2321555136707</v>
      </c>
      <c r="Y3" s="15"/>
      <c r="Z3" s="15"/>
      <c r="AA3" s="15" t="s">
        <v>165</v>
      </c>
      <c r="AB3" s="15" t="s">
        <v>165</v>
      </c>
      <c r="AC3" s="51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53"/>
    </row>
    <row r="4" spans="1:40" customFormat="1" ht="15.6" x14ac:dyDescent="0.3">
      <c r="A4" s="100">
        <v>10</v>
      </c>
      <c r="B4" s="12">
        <v>4400128308</v>
      </c>
      <c r="C4" s="210">
        <v>161002731</v>
      </c>
      <c r="D4" s="211" t="s">
        <v>128</v>
      </c>
      <c r="E4" s="113"/>
      <c r="F4" s="71">
        <v>59</v>
      </c>
      <c r="G4" s="212" t="s">
        <v>33</v>
      </c>
      <c r="H4" s="212" t="s">
        <v>64</v>
      </c>
      <c r="I4" s="13"/>
      <c r="J4" s="13"/>
      <c r="K4" s="15">
        <v>4088.7</v>
      </c>
      <c r="L4" s="15">
        <v>4093.8</v>
      </c>
      <c r="M4" s="117">
        <f t="shared" ref="M4:M53" si="0">+K4-L4</f>
        <v>-5.1000000000003638</v>
      </c>
      <c r="N4" s="15">
        <f t="shared" ref="N4:N53" si="1">M4*S4</f>
        <v>-15718.533264363878</v>
      </c>
      <c r="O4" s="149">
        <f t="shared" ref="O4:O53" si="2">P4/L4</f>
        <v>747.06815183936681</v>
      </c>
      <c r="P4" s="125">
        <v>3058347.6</v>
      </c>
      <c r="Q4" s="157">
        <v>6241435</v>
      </c>
      <c r="R4" s="16">
        <v>12601640.58</v>
      </c>
      <c r="S4" s="15">
        <f t="shared" ref="S4:S53" si="3">R4/K4</f>
        <v>3082.0653459534815</v>
      </c>
      <c r="T4" s="120">
        <v>3398</v>
      </c>
      <c r="U4" s="15"/>
      <c r="V4" s="120">
        <v>2529.5375894331319</v>
      </c>
      <c r="W4" s="15"/>
      <c r="X4" s="67">
        <f t="shared" ref="X4:X53" si="4">S4/T4*1000</f>
        <v>907.02335078089516</v>
      </c>
      <c r="Y4" s="15"/>
      <c r="Z4" s="15"/>
      <c r="AA4" s="15" t="s">
        <v>165</v>
      </c>
      <c r="AB4" s="15" t="s">
        <v>165</v>
      </c>
      <c r="AC4" s="51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53"/>
    </row>
    <row r="5" spans="1:40" customFormat="1" ht="15.6" x14ac:dyDescent="0.3">
      <c r="A5" s="100">
        <v>13</v>
      </c>
      <c r="B5" s="12">
        <v>4400129520</v>
      </c>
      <c r="C5" s="210">
        <v>161002030</v>
      </c>
      <c r="D5" s="211" t="s">
        <v>129</v>
      </c>
      <c r="E5" s="113"/>
      <c r="F5" s="71">
        <v>56</v>
      </c>
      <c r="G5" s="212" t="s">
        <v>33</v>
      </c>
      <c r="H5" s="212" t="s">
        <v>66</v>
      </c>
      <c r="I5" s="13"/>
      <c r="J5" s="13"/>
      <c r="K5" s="15">
        <v>3706.7</v>
      </c>
      <c r="L5" s="15">
        <v>3704.7</v>
      </c>
      <c r="M5" s="117">
        <v>2</v>
      </c>
      <c r="N5" s="15">
        <v>6342.3399681657538</v>
      </c>
      <c r="O5" s="149">
        <v>758.40920992253086</v>
      </c>
      <c r="P5" s="125">
        <v>2809678.6</v>
      </c>
      <c r="Q5" s="157">
        <v>5752938</v>
      </c>
      <c r="R5" s="16">
        <v>11754575.779999999</v>
      </c>
      <c r="S5" s="15">
        <v>3171.1699840828769</v>
      </c>
      <c r="T5" s="120">
        <v>2951</v>
      </c>
      <c r="U5" s="15"/>
      <c r="V5" s="120">
        <v>2191.1988176045543</v>
      </c>
      <c r="W5" s="15"/>
      <c r="X5" s="67">
        <v>975.74461048703904</v>
      </c>
      <c r="Y5" s="15"/>
      <c r="Z5" s="15"/>
      <c r="AA5" s="15" t="s">
        <v>165</v>
      </c>
      <c r="AB5" s="15" t="s">
        <v>165</v>
      </c>
      <c r="AC5" s="51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53"/>
    </row>
    <row r="6" spans="1:40" customFormat="1" ht="15.6" x14ac:dyDescent="0.3">
      <c r="A6" s="100">
        <v>46</v>
      </c>
      <c r="B6" s="12">
        <v>4400128843</v>
      </c>
      <c r="C6" s="210">
        <v>161005049</v>
      </c>
      <c r="D6" s="211" t="s">
        <v>137</v>
      </c>
      <c r="E6" s="113"/>
      <c r="F6" s="71">
        <v>59</v>
      </c>
      <c r="G6" s="212" t="s">
        <v>32</v>
      </c>
      <c r="H6" s="212" t="s">
        <v>166</v>
      </c>
      <c r="I6" s="13"/>
      <c r="J6" s="13"/>
      <c r="K6" s="15">
        <v>3915.9</v>
      </c>
      <c r="L6" s="15">
        <v>3886</v>
      </c>
      <c r="M6" s="117">
        <f t="shared" si="0"/>
        <v>29.900000000000091</v>
      </c>
      <c r="N6" s="15">
        <f t="shared" si="1"/>
        <v>94712.268735923062</v>
      </c>
      <c r="O6" s="149">
        <f t="shared" si="2"/>
        <v>972.42498713329906</v>
      </c>
      <c r="P6" s="125">
        <v>3778843.5</v>
      </c>
      <c r="Q6" s="157">
        <v>5328799</v>
      </c>
      <c r="R6" s="16">
        <v>12404139.57</v>
      </c>
      <c r="S6" s="15">
        <f t="shared" si="3"/>
        <v>3167.6344058837049</v>
      </c>
      <c r="T6" s="120">
        <v>4046</v>
      </c>
      <c r="U6" s="15"/>
      <c r="V6" s="120">
        <v>2903.8850845281404</v>
      </c>
      <c r="W6" s="15"/>
      <c r="X6" s="67">
        <f t="shared" si="4"/>
        <v>782.90519176562157</v>
      </c>
      <c r="Y6" s="15"/>
      <c r="Z6" s="15"/>
      <c r="AA6" s="15" t="s">
        <v>165</v>
      </c>
      <c r="AB6" s="15" t="s">
        <v>165</v>
      </c>
      <c r="AC6" s="51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53"/>
    </row>
    <row r="7" spans="1:40" customFormat="1" ht="15.6" x14ac:dyDescent="0.3">
      <c r="A7" s="100">
        <v>63</v>
      </c>
      <c r="B7" s="12">
        <v>4400128863</v>
      </c>
      <c r="C7" s="210">
        <v>161006489</v>
      </c>
      <c r="D7" s="211" t="s">
        <v>140</v>
      </c>
      <c r="E7" s="113"/>
      <c r="F7" s="71">
        <v>56</v>
      </c>
      <c r="G7" s="212" t="s">
        <v>32</v>
      </c>
      <c r="H7" s="212" t="s">
        <v>167</v>
      </c>
      <c r="I7" s="13"/>
      <c r="J7" s="13"/>
      <c r="K7" s="15">
        <v>3694.64</v>
      </c>
      <c r="L7" s="15">
        <v>3675.3</v>
      </c>
      <c r="M7" s="117">
        <f t="shared" si="0"/>
        <v>19.339999999999691</v>
      </c>
      <c r="N7" s="15">
        <f t="shared" si="1"/>
        <v>61674.098073586705</v>
      </c>
      <c r="O7" s="149">
        <f t="shared" si="2"/>
        <v>960.02535847413822</v>
      </c>
      <c r="P7" s="125">
        <v>3528381.2</v>
      </c>
      <c r="Q7" s="157">
        <v>4948718</v>
      </c>
      <c r="R7" s="16">
        <v>11781984.99</v>
      </c>
      <c r="S7" s="15">
        <f t="shared" si="3"/>
        <v>3188.9399210748547</v>
      </c>
      <c r="T7" s="120">
        <v>4191</v>
      </c>
      <c r="U7" s="15"/>
      <c r="V7" s="120">
        <v>1661.8934195432266</v>
      </c>
      <c r="W7" s="15"/>
      <c r="X7" s="67">
        <f t="shared" si="4"/>
        <v>760.90191388090068</v>
      </c>
      <c r="Y7" s="15"/>
      <c r="Z7" s="15"/>
      <c r="AA7" s="15" t="s">
        <v>165</v>
      </c>
      <c r="AB7" s="15" t="s">
        <v>165</v>
      </c>
      <c r="AC7" s="51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53"/>
    </row>
    <row r="8" spans="1:40" customFormat="1" ht="15.6" x14ac:dyDescent="0.3">
      <c r="A8" s="100">
        <v>94</v>
      </c>
      <c r="B8" s="12">
        <v>4400129500</v>
      </c>
      <c r="C8" s="210">
        <v>161011083</v>
      </c>
      <c r="D8" s="211" t="s">
        <v>147</v>
      </c>
      <c r="E8" s="113"/>
      <c r="F8" s="71">
        <v>59</v>
      </c>
      <c r="G8" s="212" t="s">
        <v>32</v>
      </c>
      <c r="H8" s="212" t="s">
        <v>79</v>
      </c>
      <c r="I8" s="13"/>
      <c r="J8" s="13"/>
      <c r="K8" s="15">
        <v>4005.6</v>
      </c>
      <c r="L8" s="15">
        <v>4181.71</v>
      </c>
      <c r="M8" s="117">
        <f t="shared" si="0"/>
        <v>-176.11000000000013</v>
      </c>
      <c r="N8" s="15">
        <f t="shared" si="1"/>
        <v>-550579.46771287732</v>
      </c>
      <c r="O8" s="149">
        <f t="shared" si="2"/>
        <v>914.78079541622924</v>
      </c>
      <c r="P8" s="125">
        <v>3825348</v>
      </c>
      <c r="Q8" s="157">
        <v>5335280</v>
      </c>
      <c r="R8" s="16">
        <v>12522861.369999999</v>
      </c>
      <c r="S8" s="15">
        <f t="shared" si="3"/>
        <v>3126.3384686438985</v>
      </c>
      <c r="T8" s="120">
        <v>4150</v>
      </c>
      <c r="U8" s="15"/>
      <c r="V8" s="120">
        <v>3299.8670360110805</v>
      </c>
      <c r="W8" s="15"/>
      <c r="X8" s="67">
        <f t="shared" si="4"/>
        <v>753.33457075756598</v>
      </c>
      <c r="Y8" s="15"/>
      <c r="Z8" s="15"/>
      <c r="AA8" s="15" t="s">
        <v>168</v>
      </c>
      <c r="AB8" s="15" t="s">
        <v>165</v>
      </c>
      <c r="AC8" s="51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53"/>
    </row>
    <row r="9" spans="1:40" customFormat="1" ht="15.6" x14ac:dyDescent="0.3">
      <c r="A9" s="100">
        <v>115</v>
      </c>
      <c r="B9" s="12">
        <v>4400129857</v>
      </c>
      <c r="C9" s="210">
        <v>161010039</v>
      </c>
      <c r="D9" s="211" t="s">
        <v>151</v>
      </c>
      <c r="E9" s="113"/>
      <c r="F9" s="71">
        <v>59</v>
      </c>
      <c r="G9" s="212" t="s">
        <v>32</v>
      </c>
      <c r="H9" s="212" t="s">
        <v>91</v>
      </c>
      <c r="I9" s="13"/>
      <c r="J9" s="13"/>
      <c r="K9" s="15">
        <v>3960.29</v>
      </c>
      <c r="L9" s="15">
        <v>3979.3</v>
      </c>
      <c r="M9" s="117">
        <f t="shared" si="0"/>
        <v>-19.010000000000218</v>
      </c>
      <c r="N9" s="15">
        <f t="shared" si="1"/>
        <v>-59594.083319505065</v>
      </c>
      <c r="O9" s="149">
        <f t="shared" si="2"/>
        <v>950.43775287110793</v>
      </c>
      <c r="P9" s="125">
        <v>3782076.95</v>
      </c>
      <c r="Q9" s="157">
        <v>5452179</v>
      </c>
      <c r="R9" s="16">
        <v>12415036.939999999</v>
      </c>
      <c r="S9" s="15">
        <f t="shared" si="3"/>
        <v>3134.8807637824502</v>
      </c>
      <c r="T9" s="120">
        <v>4260</v>
      </c>
      <c r="U9" s="15"/>
      <c r="V9" s="120">
        <v>2556.7087964433154</v>
      </c>
      <c r="W9" s="15"/>
      <c r="X9" s="67">
        <f t="shared" si="4"/>
        <v>735.8875032353169</v>
      </c>
      <c r="Y9" s="15"/>
      <c r="Z9" s="15"/>
      <c r="AA9" s="15" t="s">
        <v>165</v>
      </c>
      <c r="AB9" s="15" t="s">
        <v>165</v>
      </c>
      <c r="AC9" s="51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53"/>
    </row>
    <row r="10" spans="1:40" customFormat="1" ht="15.6" x14ac:dyDescent="0.3">
      <c r="A10" s="100">
        <v>120</v>
      </c>
      <c r="B10" s="12">
        <v>4400129862</v>
      </c>
      <c r="C10" s="210">
        <v>161010042</v>
      </c>
      <c r="D10" s="211" t="s">
        <v>153</v>
      </c>
      <c r="E10" s="113"/>
      <c r="F10" s="71">
        <v>56</v>
      </c>
      <c r="G10" s="212" t="s">
        <v>32</v>
      </c>
      <c r="H10" s="212" t="s">
        <v>91</v>
      </c>
      <c r="I10" s="13"/>
      <c r="J10" s="13"/>
      <c r="K10" s="15">
        <v>3721.51</v>
      </c>
      <c r="L10" s="15">
        <v>3773</v>
      </c>
      <c r="M10" s="117">
        <f t="shared" si="0"/>
        <v>-51.489999999999782</v>
      </c>
      <c r="N10" s="15">
        <f t="shared" si="1"/>
        <v>-159336.43777947593</v>
      </c>
      <c r="O10" s="149">
        <f t="shared" si="2"/>
        <v>941.9671481579644</v>
      </c>
      <c r="P10" s="125">
        <v>3554042.05</v>
      </c>
      <c r="Q10" s="157">
        <v>4973216</v>
      </c>
      <c r="R10" s="16">
        <v>11516258.43</v>
      </c>
      <c r="S10" s="15">
        <f t="shared" si="3"/>
        <v>3094.5122893664129</v>
      </c>
      <c r="T10" s="120">
        <v>3808</v>
      </c>
      <c r="U10" s="15"/>
      <c r="V10" s="120">
        <v>2907.4644867908187</v>
      </c>
      <c r="W10" s="15"/>
      <c r="X10" s="67">
        <f t="shared" si="4"/>
        <v>812.6345297705916</v>
      </c>
      <c r="Y10" s="15"/>
      <c r="Z10" s="15"/>
      <c r="AA10" s="15" t="s">
        <v>165</v>
      </c>
      <c r="AB10" s="15" t="s">
        <v>165</v>
      </c>
      <c r="AC10" s="51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53"/>
    </row>
    <row r="11" spans="1:40" customFormat="1" ht="15.6" x14ac:dyDescent="0.3">
      <c r="A11" s="100">
        <v>137</v>
      </c>
      <c r="B11" s="12"/>
      <c r="C11" s="210">
        <v>262001519</v>
      </c>
      <c r="D11" s="211" t="s">
        <v>157</v>
      </c>
      <c r="E11" s="113"/>
      <c r="F11" s="71">
        <v>59</v>
      </c>
      <c r="G11" s="212" t="s">
        <v>34</v>
      </c>
      <c r="H11" s="212" t="s">
        <v>169</v>
      </c>
      <c r="I11" s="13"/>
      <c r="J11" s="13"/>
      <c r="K11" s="15">
        <v>4141.1400000000003</v>
      </c>
      <c r="L11" s="15">
        <v>4210.55</v>
      </c>
      <c r="M11" s="117">
        <f t="shared" si="0"/>
        <v>-69.409999999999854</v>
      </c>
      <c r="N11" s="15">
        <f t="shared" si="1"/>
        <v>-307869.96090298734</v>
      </c>
      <c r="O11" s="149">
        <f t="shared" si="2"/>
        <v>2085.747087672632</v>
      </c>
      <c r="P11" s="125">
        <v>8782142.4000000004</v>
      </c>
      <c r="Q11" s="157">
        <v>3466434</v>
      </c>
      <c r="R11" s="16">
        <v>18368140.18</v>
      </c>
      <c r="S11" s="15">
        <f t="shared" si="3"/>
        <v>4435.5274586225041</v>
      </c>
      <c r="T11" s="120">
        <v>4210</v>
      </c>
      <c r="U11" s="15"/>
      <c r="V11" s="120">
        <v>2958.7245670995667</v>
      </c>
      <c r="W11" s="15"/>
      <c r="X11" s="67">
        <f t="shared" si="4"/>
        <v>1053.5694676062953</v>
      </c>
      <c r="Y11" s="15"/>
      <c r="Z11" s="15"/>
      <c r="AA11" s="15" t="s">
        <v>165</v>
      </c>
      <c r="AB11" s="15" t="s">
        <v>165</v>
      </c>
      <c r="AC11" s="51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53"/>
    </row>
    <row r="12" spans="1:40" customFormat="1" ht="15.6" x14ac:dyDescent="0.3">
      <c r="A12" s="100">
        <v>141</v>
      </c>
      <c r="B12" s="12"/>
      <c r="C12" s="210">
        <v>262000496</v>
      </c>
      <c r="D12" s="211" t="s">
        <v>158</v>
      </c>
      <c r="E12" s="113"/>
      <c r="F12" s="71">
        <v>59</v>
      </c>
      <c r="G12" s="212" t="s">
        <v>34</v>
      </c>
      <c r="H12" s="212" t="s">
        <v>170</v>
      </c>
      <c r="I12" s="13"/>
      <c r="J12" s="13"/>
      <c r="K12" s="15">
        <v>4067.48</v>
      </c>
      <c r="L12" s="15">
        <v>4110.97</v>
      </c>
      <c r="M12" s="117">
        <f t="shared" si="0"/>
        <v>-43.490000000000236</v>
      </c>
      <c r="N12" s="15">
        <f t="shared" si="1"/>
        <v>-192117.95260952832</v>
      </c>
      <c r="O12" s="149">
        <f t="shared" si="2"/>
        <v>2097.5724950559111</v>
      </c>
      <c r="P12" s="125">
        <v>8623057.5999999996</v>
      </c>
      <c r="Q12" s="157">
        <v>3404826</v>
      </c>
      <c r="R12" s="16">
        <v>17968174.98</v>
      </c>
      <c r="S12" s="15">
        <f t="shared" si="3"/>
        <v>4417.5201795706434</v>
      </c>
      <c r="T12" s="120">
        <v>4150</v>
      </c>
      <c r="U12" s="15"/>
      <c r="V12" s="120">
        <v>2922.3246973639552</v>
      </c>
      <c r="W12" s="15"/>
      <c r="X12" s="67">
        <f t="shared" si="4"/>
        <v>1064.4626938724441</v>
      </c>
      <c r="Y12" s="15"/>
      <c r="Z12" s="15"/>
      <c r="AA12" s="15" t="s">
        <v>165</v>
      </c>
      <c r="AB12" s="15" t="s">
        <v>165</v>
      </c>
      <c r="AC12" s="51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53"/>
    </row>
    <row r="13" spans="1:40" customFormat="1" ht="15.6" x14ac:dyDescent="0.3">
      <c r="A13" s="100"/>
      <c r="B13" s="12"/>
      <c r="C13" s="210"/>
      <c r="D13" s="211"/>
      <c r="E13" s="113"/>
      <c r="F13" s="71"/>
      <c r="G13" s="212"/>
      <c r="H13" s="212"/>
      <c r="I13" s="13"/>
      <c r="J13" s="13"/>
      <c r="K13" s="15"/>
      <c r="L13" s="15">
        <f>SUBTOTAL(9,L3:L12)</f>
        <v>39240.980000000003</v>
      </c>
      <c r="M13" s="117">
        <f t="shared" si="0"/>
        <v>-39240.980000000003</v>
      </c>
      <c r="N13" s="15" t="e">
        <f t="shared" si="1"/>
        <v>#DIV/0!</v>
      </c>
      <c r="O13" s="149">
        <f t="shared" si="2"/>
        <v>0</v>
      </c>
      <c r="P13" s="125"/>
      <c r="Q13" s="157"/>
      <c r="R13" s="16"/>
      <c r="S13" s="15" t="e">
        <f t="shared" si="3"/>
        <v>#DIV/0!</v>
      </c>
      <c r="T13" s="120"/>
      <c r="U13" s="15"/>
      <c r="V13" s="120"/>
      <c r="W13" s="15"/>
      <c r="X13" s="67" t="e">
        <f t="shared" si="4"/>
        <v>#DIV/0!</v>
      </c>
      <c r="Y13" s="15"/>
      <c r="Z13" s="15"/>
      <c r="AA13" s="15" t="s">
        <v>168</v>
      </c>
      <c r="AB13" s="15" t="s">
        <v>165</v>
      </c>
      <c r="AC13" s="51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53"/>
    </row>
    <row r="14" spans="1:40" customFormat="1" ht="15.6" x14ac:dyDescent="0.3">
      <c r="A14" s="100" t="s">
        <v>1</v>
      </c>
      <c r="B14" s="12"/>
      <c r="C14" s="210"/>
      <c r="D14" s="211"/>
      <c r="E14" s="113"/>
      <c r="F14" s="71"/>
      <c r="G14" s="212"/>
      <c r="H14" s="212"/>
      <c r="I14" s="13"/>
      <c r="J14" s="13"/>
      <c r="K14" s="15">
        <f>+L13-L14</f>
        <v>64.190000000002328</v>
      </c>
      <c r="L14" s="15">
        <v>39176.79</v>
      </c>
      <c r="M14" s="117">
        <f t="shared" si="0"/>
        <v>-39112.6</v>
      </c>
      <c r="N14" s="15">
        <f t="shared" si="1"/>
        <v>0</v>
      </c>
      <c r="O14" s="149">
        <f t="shared" si="2"/>
        <v>0</v>
      </c>
      <c r="P14" s="125"/>
      <c r="Q14" s="157"/>
      <c r="R14" s="16"/>
      <c r="S14" s="15">
        <f t="shared" si="3"/>
        <v>0</v>
      </c>
      <c r="T14" s="120"/>
      <c r="U14" s="15"/>
      <c r="V14" s="120"/>
      <c r="W14" s="15"/>
      <c r="X14" s="67" t="e">
        <f t="shared" si="4"/>
        <v>#DIV/0!</v>
      </c>
      <c r="Y14" s="15"/>
      <c r="Z14" s="15"/>
      <c r="AA14" s="15"/>
      <c r="AB14" s="15"/>
      <c r="AC14" s="51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53"/>
    </row>
    <row r="15" spans="1:40" customFormat="1" ht="15.6" x14ac:dyDescent="0.3">
      <c r="A15" s="100">
        <v>1</v>
      </c>
      <c r="B15" s="12">
        <v>4400128294</v>
      </c>
      <c r="C15" s="210">
        <v>161000996</v>
      </c>
      <c r="D15" s="211" t="s">
        <v>127</v>
      </c>
      <c r="E15" s="113"/>
      <c r="F15" s="71">
        <v>58</v>
      </c>
      <c r="G15" s="212" t="s">
        <v>33</v>
      </c>
      <c r="H15" s="212" t="s">
        <v>171</v>
      </c>
      <c r="I15" s="13"/>
      <c r="J15" s="13"/>
      <c r="K15" s="15">
        <v>4056</v>
      </c>
      <c r="L15" s="15">
        <v>3849.6</v>
      </c>
      <c r="M15" s="117">
        <f t="shared" si="0"/>
        <v>206.40000000000009</v>
      </c>
      <c r="N15" s="15">
        <f t="shared" si="1"/>
        <v>655746.34372781089</v>
      </c>
      <c r="O15" s="149">
        <f t="shared" si="2"/>
        <v>860.80423940149626</v>
      </c>
      <c r="P15" s="125">
        <v>3313752</v>
      </c>
      <c r="Q15" s="157">
        <v>6232425</v>
      </c>
      <c r="R15" s="16">
        <v>12886178.15</v>
      </c>
      <c r="S15" s="15">
        <f>R15/K15</f>
        <v>3177.0656188362918</v>
      </c>
      <c r="T15" s="120">
        <v>3463</v>
      </c>
      <c r="U15" s="15"/>
      <c r="V15" s="120">
        <v>2368.1813180767963</v>
      </c>
      <c r="W15" s="15"/>
      <c r="X15" s="67">
        <f t="shared" si="4"/>
        <v>917.43159654527631</v>
      </c>
      <c r="Y15" s="15"/>
      <c r="Z15" s="15"/>
      <c r="AA15" s="15" t="s">
        <v>165</v>
      </c>
      <c r="AB15" s="15" t="s">
        <v>165</v>
      </c>
      <c r="AC15" s="51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53"/>
    </row>
    <row r="16" spans="1:40" customFormat="1" ht="15.6" x14ac:dyDescent="0.3">
      <c r="A16" s="100"/>
      <c r="B16" s="12"/>
      <c r="C16" s="210"/>
      <c r="D16" s="211"/>
      <c r="E16" s="113"/>
      <c r="F16" s="71"/>
      <c r="G16" s="212"/>
      <c r="H16" s="212"/>
      <c r="I16" s="13"/>
      <c r="J16" s="13"/>
      <c r="K16" s="15"/>
      <c r="L16" s="15">
        <f>SUM(L15:L15)</f>
        <v>3849.6</v>
      </c>
      <c r="M16" s="117">
        <f t="shared" si="0"/>
        <v>-3849.6</v>
      </c>
      <c r="N16" s="15" t="e">
        <f t="shared" si="1"/>
        <v>#DIV/0!</v>
      </c>
      <c r="O16" s="149">
        <f t="shared" si="2"/>
        <v>0</v>
      </c>
      <c r="P16" s="125"/>
      <c r="Q16" s="157"/>
      <c r="R16" s="16"/>
      <c r="S16" s="15" t="e">
        <f t="shared" si="3"/>
        <v>#DIV/0!</v>
      </c>
      <c r="T16" s="120"/>
      <c r="U16" s="15"/>
      <c r="V16" s="120"/>
      <c r="W16" s="15"/>
      <c r="X16" s="67" t="e">
        <f t="shared" si="4"/>
        <v>#DIV/0!</v>
      </c>
      <c r="Y16" s="15"/>
      <c r="Z16" s="15"/>
      <c r="AA16" s="15"/>
      <c r="AB16" s="15"/>
      <c r="AC16" s="51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53"/>
    </row>
    <row r="17" spans="1:40" customFormat="1" x14ac:dyDescent="0.3">
      <c r="A17" s="19"/>
      <c r="B17" s="12"/>
      <c r="C17" s="121"/>
      <c r="D17" s="121"/>
      <c r="E17" s="113"/>
      <c r="F17" s="19"/>
      <c r="G17" s="13"/>
      <c r="H17" s="19"/>
      <c r="I17" s="114"/>
      <c r="J17" s="13"/>
      <c r="K17" s="123"/>
      <c r="L17" s="139">
        <v>6176.79</v>
      </c>
      <c r="M17" s="117">
        <f t="shared" si="0"/>
        <v>-6176.79</v>
      </c>
      <c r="N17" s="15" t="e">
        <f t="shared" si="1"/>
        <v>#DIV/0!</v>
      </c>
      <c r="O17" s="149">
        <f t="shared" si="2"/>
        <v>0</v>
      </c>
      <c r="P17" s="125"/>
      <c r="Q17" s="157"/>
      <c r="R17" s="16"/>
      <c r="S17" s="15" t="e">
        <f t="shared" si="3"/>
        <v>#DIV/0!</v>
      </c>
      <c r="T17" s="120"/>
      <c r="U17" s="15"/>
      <c r="V17" s="120"/>
      <c r="W17" s="15"/>
      <c r="X17" s="67" t="e">
        <f t="shared" si="4"/>
        <v>#DIV/0!</v>
      </c>
      <c r="Y17" s="15"/>
      <c r="Z17" s="15"/>
      <c r="AA17" s="15"/>
      <c r="AB17" s="15"/>
      <c r="AC17" s="51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53"/>
    </row>
    <row r="18" spans="1:40" customFormat="1" x14ac:dyDescent="0.3">
      <c r="A18" s="19"/>
      <c r="B18" s="12"/>
      <c r="C18" s="121"/>
      <c r="D18" s="121"/>
      <c r="E18" s="113"/>
      <c r="F18" s="19"/>
      <c r="G18" s="13"/>
      <c r="H18" s="19"/>
      <c r="I18" s="114"/>
      <c r="J18" s="13"/>
      <c r="K18" s="123"/>
      <c r="L18" s="213">
        <f>L16-L17</f>
        <v>-2327.19</v>
      </c>
      <c r="M18" s="117">
        <f t="shared" si="0"/>
        <v>2327.19</v>
      </c>
      <c r="N18" s="15" t="e">
        <f t="shared" si="1"/>
        <v>#DIV/0!</v>
      </c>
      <c r="O18" s="149">
        <f t="shared" si="2"/>
        <v>0</v>
      </c>
      <c r="P18" s="125"/>
      <c r="Q18" s="157"/>
      <c r="R18" s="16"/>
      <c r="S18" s="15" t="e">
        <f t="shared" si="3"/>
        <v>#DIV/0!</v>
      </c>
      <c r="T18" s="120"/>
      <c r="U18" s="15"/>
      <c r="V18" s="120"/>
      <c r="W18" s="15"/>
      <c r="X18" s="67" t="e">
        <f t="shared" si="4"/>
        <v>#DIV/0!</v>
      </c>
      <c r="Y18" s="15"/>
      <c r="Z18" s="15"/>
      <c r="AA18" s="15"/>
      <c r="AB18" s="15"/>
      <c r="AC18" s="51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53"/>
    </row>
    <row r="19" spans="1:40" customFormat="1" ht="15.6" x14ac:dyDescent="0.3">
      <c r="A19" s="100"/>
      <c r="B19" s="12"/>
      <c r="C19" s="210"/>
      <c r="D19" s="211"/>
      <c r="E19" s="113"/>
      <c r="F19" s="71"/>
      <c r="G19" s="212"/>
      <c r="H19" s="212"/>
      <c r="I19" s="13"/>
      <c r="J19" s="13"/>
      <c r="K19" s="15"/>
      <c r="L19" s="15"/>
      <c r="M19" s="117"/>
      <c r="N19" s="15"/>
      <c r="O19" s="149"/>
      <c r="P19" s="125"/>
      <c r="Q19" s="157"/>
      <c r="R19" s="16"/>
      <c r="S19" s="15"/>
      <c r="T19" s="120"/>
      <c r="U19" s="15"/>
      <c r="V19" s="120"/>
      <c r="W19" s="15"/>
      <c r="X19" s="67"/>
      <c r="Y19" s="15"/>
      <c r="Z19" s="15"/>
      <c r="AA19" s="15"/>
      <c r="AB19" s="15"/>
      <c r="AC19" s="51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53"/>
    </row>
    <row r="20" spans="1:40" customFormat="1" x14ac:dyDescent="0.3">
      <c r="A20" s="19"/>
      <c r="B20" s="12"/>
      <c r="C20" s="121"/>
      <c r="D20" s="121"/>
      <c r="E20" s="113"/>
      <c r="F20" s="19"/>
      <c r="G20" s="13"/>
      <c r="H20" s="19"/>
      <c r="I20" s="114"/>
      <c r="J20" s="13"/>
      <c r="K20" s="123"/>
      <c r="L20" s="139"/>
      <c r="M20" s="117">
        <f t="shared" si="0"/>
        <v>0</v>
      </c>
      <c r="N20" s="15" t="e">
        <f t="shared" si="1"/>
        <v>#DIV/0!</v>
      </c>
      <c r="O20" s="149" t="e">
        <f t="shared" si="2"/>
        <v>#DIV/0!</v>
      </c>
      <c r="P20" s="125"/>
      <c r="Q20" s="157"/>
      <c r="R20" s="16"/>
      <c r="S20" s="15" t="e">
        <f t="shared" si="3"/>
        <v>#DIV/0!</v>
      </c>
      <c r="T20" s="120"/>
      <c r="U20" s="15"/>
      <c r="V20" s="120"/>
      <c r="W20" s="15"/>
      <c r="X20" s="67" t="e">
        <f t="shared" si="4"/>
        <v>#DIV/0!</v>
      </c>
      <c r="Y20" s="15"/>
      <c r="Z20" s="15"/>
      <c r="AA20" s="15"/>
      <c r="AB20" s="15"/>
      <c r="AC20" s="51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53"/>
    </row>
    <row r="21" spans="1:40" customFormat="1" x14ac:dyDescent="0.3">
      <c r="A21" s="19"/>
      <c r="B21" s="12"/>
      <c r="C21" s="121"/>
      <c r="D21" s="121"/>
      <c r="E21" s="113"/>
      <c r="F21" s="19"/>
      <c r="G21" s="13"/>
      <c r="H21" s="19"/>
      <c r="I21" s="114"/>
      <c r="J21" s="13"/>
      <c r="K21" s="123">
        <v>3906.3</v>
      </c>
      <c r="L21" s="139">
        <v>3876.35</v>
      </c>
      <c r="M21" s="117">
        <f t="shared" si="0"/>
        <v>29.950000000000273</v>
      </c>
      <c r="N21" s="15">
        <f t="shared" si="1"/>
        <v>0</v>
      </c>
      <c r="O21" s="149">
        <f t="shared" si="2"/>
        <v>0</v>
      </c>
      <c r="P21" s="125"/>
      <c r="Q21" s="157"/>
      <c r="R21" s="16"/>
      <c r="S21" s="15">
        <f t="shared" si="3"/>
        <v>0</v>
      </c>
      <c r="T21" s="120"/>
      <c r="U21" s="15"/>
      <c r="V21" s="120"/>
      <c r="W21" s="15"/>
      <c r="X21" s="67" t="e">
        <f t="shared" si="4"/>
        <v>#DIV/0!</v>
      </c>
      <c r="Y21" s="15"/>
      <c r="Z21" s="15"/>
      <c r="AA21" s="15"/>
      <c r="AB21" s="15"/>
      <c r="AC21" s="51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53"/>
    </row>
    <row r="22" spans="1:40" customFormat="1" x14ac:dyDescent="0.3">
      <c r="A22" s="19"/>
      <c r="B22" s="12"/>
      <c r="C22" s="121"/>
      <c r="D22" s="121"/>
      <c r="E22" s="113"/>
      <c r="F22" s="19"/>
      <c r="G22" s="13"/>
      <c r="H22" s="19"/>
      <c r="I22" s="114"/>
      <c r="J22" s="13"/>
      <c r="K22" s="123">
        <f>K21-K19</f>
        <v>3906.3</v>
      </c>
      <c r="L22" s="139">
        <f>L21-L19</f>
        <v>3876.35</v>
      </c>
      <c r="M22" s="117">
        <f t="shared" si="0"/>
        <v>29.950000000000273</v>
      </c>
      <c r="N22" s="15">
        <f t="shared" si="1"/>
        <v>96458.067852316366</v>
      </c>
      <c r="O22" s="149">
        <f t="shared" si="2"/>
        <v>972.45591858320324</v>
      </c>
      <c r="P22" s="125">
        <v>3769579.5</v>
      </c>
      <c r="Q22" s="157">
        <v>5276681</v>
      </c>
      <c r="R22" s="16">
        <v>12580772.970000001</v>
      </c>
      <c r="S22" s="15">
        <f t="shared" si="3"/>
        <v>3220.636656170801</v>
      </c>
      <c r="T22" s="120"/>
      <c r="U22" s="15"/>
      <c r="V22" s="120"/>
      <c r="W22" s="15"/>
      <c r="X22" s="67" t="e">
        <f t="shared" si="4"/>
        <v>#DIV/0!</v>
      </c>
      <c r="Y22" s="15"/>
      <c r="Z22" s="15"/>
      <c r="AA22" s="15"/>
      <c r="AB22" s="15"/>
      <c r="AC22" s="51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53"/>
    </row>
    <row r="23" spans="1:40" customFormat="1" x14ac:dyDescent="0.3">
      <c r="A23" s="19" t="s">
        <v>172</v>
      </c>
      <c r="B23" s="12">
        <v>4400127995</v>
      </c>
      <c r="C23" s="121">
        <v>161002028</v>
      </c>
      <c r="D23" s="121" t="s">
        <v>164</v>
      </c>
      <c r="E23" s="113"/>
      <c r="F23" s="19">
        <v>56</v>
      </c>
      <c r="G23" s="13" t="s">
        <v>33</v>
      </c>
      <c r="H23" s="19" t="s">
        <v>66</v>
      </c>
      <c r="I23" s="114"/>
      <c r="J23" s="13"/>
      <c r="K23" s="123">
        <v>3616.19</v>
      </c>
      <c r="L23" s="139">
        <v>3625.65</v>
      </c>
      <c r="M23" s="117">
        <v>-9.4600000000000364</v>
      </c>
      <c r="N23" s="15">
        <v>-30208.465180369509</v>
      </c>
      <c r="O23" s="149">
        <v>756.02223601285289</v>
      </c>
      <c r="P23" s="125">
        <v>2741072.02</v>
      </c>
      <c r="Q23" s="157">
        <v>5692431</v>
      </c>
      <c r="R23" s="16">
        <v>11547521.109999999</v>
      </c>
      <c r="S23" s="15">
        <v>3193.2838457050098</v>
      </c>
      <c r="T23" s="120">
        <v>3329</v>
      </c>
      <c r="U23" s="15"/>
      <c r="V23" s="120">
        <v>2289.3827893175076</v>
      </c>
      <c r="W23" s="15"/>
      <c r="X23" s="67">
        <v>959.2321555136707</v>
      </c>
      <c r="Y23" s="15"/>
      <c r="Z23" s="15"/>
      <c r="AA23" s="15"/>
      <c r="AB23" s="15"/>
      <c r="AC23" s="51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53"/>
    </row>
    <row r="24" spans="1:40" customFormat="1" x14ac:dyDescent="0.3">
      <c r="A24" s="19"/>
      <c r="B24" s="12"/>
      <c r="C24" s="121"/>
      <c r="D24" s="121"/>
      <c r="E24" s="113"/>
      <c r="F24" s="19"/>
      <c r="G24" s="13"/>
      <c r="H24" s="19"/>
      <c r="I24" s="114"/>
      <c r="J24" s="13"/>
      <c r="K24" s="123"/>
      <c r="L24" s="139"/>
      <c r="M24" s="117">
        <f t="shared" si="0"/>
        <v>0</v>
      </c>
      <c r="N24" s="15" t="e">
        <f t="shared" si="1"/>
        <v>#DIV/0!</v>
      </c>
      <c r="O24" s="149" t="e">
        <f t="shared" si="2"/>
        <v>#DIV/0!</v>
      </c>
      <c r="P24" s="125">
        <v>756.02223601285289</v>
      </c>
      <c r="Q24" s="157">
        <v>1570.0442679243722</v>
      </c>
      <c r="R24" s="16">
        <v>3184.9519699915872</v>
      </c>
      <c r="S24" s="15" t="e">
        <f t="shared" si="3"/>
        <v>#DIV/0!</v>
      </c>
      <c r="T24" s="120"/>
      <c r="U24" s="15"/>
      <c r="V24" s="120"/>
      <c r="W24" s="15"/>
      <c r="X24" s="67" t="e">
        <f t="shared" si="4"/>
        <v>#DIV/0!</v>
      </c>
      <c r="Y24" s="15"/>
      <c r="Z24" s="15"/>
      <c r="AA24" s="15"/>
      <c r="AB24" s="15"/>
      <c r="AC24" s="51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53"/>
    </row>
    <row r="25" spans="1:40" customFormat="1" x14ac:dyDescent="0.3">
      <c r="A25" s="19"/>
      <c r="B25" s="12"/>
      <c r="C25" s="121"/>
      <c r="D25" s="121"/>
      <c r="E25" s="113"/>
      <c r="F25" s="19"/>
      <c r="G25" s="13"/>
      <c r="H25" s="19"/>
      <c r="I25" s="114"/>
      <c r="J25" s="13"/>
      <c r="K25" s="123"/>
      <c r="L25" s="139"/>
      <c r="M25" s="117">
        <f t="shared" si="0"/>
        <v>0</v>
      </c>
      <c r="N25" s="15" t="e">
        <f t="shared" si="1"/>
        <v>#DIV/0!</v>
      </c>
      <c r="O25" s="149" t="e">
        <f t="shared" si="2"/>
        <v>#DIV/0!</v>
      </c>
      <c r="P25" s="125">
        <f>P22-P24</f>
        <v>3768823.4777639871</v>
      </c>
      <c r="Q25" s="125">
        <f t="shared" ref="Q25:R25" si="5">Q22-Q24</f>
        <v>5275110.9557320755</v>
      </c>
      <c r="R25" s="125">
        <f t="shared" si="5"/>
        <v>12577588.018030008</v>
      </c>
      <c r="S25" s="15" t="e">
        <f t="shared" si="3"/>
        <v>#DIV/0!</v>
      </c>
      <c r="T25" s="120"/>
      <c r="U25" s="15"/>
      <c r="V25" s="120"/>
      <c r="W25" s="15"/>
      <c r="X25" s="67" t="e">
        <f t="shared" si="4"/>
        <v>#DIV/0!</v>
      </c>
      <c r="Y25" s="15"/>
      <c r="Z25" s="15"/>
      <c r="AA25" s="15"/>
      <c r="AB25" s="15"/>
      <c r="AC25" s="51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53"/>
    </row>
    <row r="26" spans="1:40" customFormat="1" x14ac:dyDescent="0.3">
      <c r="A26" s="19"/>
      <c r="B26" s="12"/>
      <c r="C26" s="121"/>
      <c r="D26" s="121"/>
      <c r="E26" s="113"/>
      <c r="F26" s="19"/>
      <c r="G26" s="13"/>
      <c r="H26" s="19"/>
      <c r="I26" s="114"/>
      <c r="J26" s="13"/>
      <c r="K26" s="123"/>
      <c r="L26" s="139"/>
      <c r="M26" s="117">
        <f t="shared" si="0"/>
        <v>0</v>
      </c>
      <c r="N26" s="15" t="e">
        <f t="shared" si="1"/>
        <v>#DIV/0!</v>
      </c>
      <c r="O26" s="149" t="e">
        <f t="shared" si="2"/>
        <v>#DIV/0!</v>
      </c>
      <c r="P26" s="125"/>
      <c r="Q26" s="157"/>
      <c r="R26" s="16"/>
      <c r="S26" s="15" t="e">
        <f t="shared" si="3"/>
        <v>#DIV/0!</v>
      </c>
      <c r="T26" s="120"/>
      <c r="U26" s="15"/>
      <c r="V26" s="120"/>
      <c r="W26" s="15"/>
      <c r="X26" s="67" t="e">
        <f t="shared" si="4"/>
        <v>#DIV/0!</v>
      </c>
      <c r="Y26" s="15"/>
      <c r="Z26" s="15"/>
      <c r="AA26" s="15"/>
      <c r="AB26" s="15"/>
      <c r="AC26" s="51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53"/>
    </row>
    <row r="27" spans="1:40" customFormat="1" x14ac:dyDescent="0.3">
      <c r="A27" s="19"/>
      <c r="B27" s="12"/>
      <c r="C27" s="121"/>
      <c r="D27" s="121"/>
      <c r="E27" s="113"/>
      <c r="F27" s="19"/>
      <c r="G27" s="13"/>
      <c r="H27" s="19"/>
      <c r="I27" s="114"/>
      <c r="J27" s="13"/>
      <c r="K27" s="123"/>
      <c r="L27" s="139"/>
      <c r="M27" s="117">
        <f t="shared" si="0"/>
        <v>0</v>
      </c>
      <c r="N27" s="15" t="e">
        <f t="shared" si="1"/>
        <v>#DIV/0!</v>
      </c>
      <c r="O27" s="149" t="e">
        <f t="shared" si="2"/>
        <v>#DIV/0!</v>
      </c>
      <c r="P27" s="125"/>
      <c r="Q27" s="157"/>
      <c r="R27" s="16"/>
      <c r="S27" s="15" t="e">
        <f t="shared" si="3"/>
        <v>#DIV/0!</v>
      </c>
      <c r="T27" s="120"/>
      <c r="U27" s="15"/>
      <c r="V27" s="120"/>
      <c r="W27" s="15"/>
      <c r="X27" s="67" t="e">
        <f t="shared" si="4"/>
        <v>#DIV/0!</v>
      </c>
      <c r="Y27" s="15"/>
      <c r="Z27" s="15"/>
      <c r="AA27" s="15"/>
      <c r="AB27" s="15"/>
      <c r="AC27" s="51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53"/>
    </row>
    <row r="28" spans="1:40" customFormat="1" x14ac:dyDescent="0.3">
      <c r="A28" s="19"/>
      <c r="B28" s="12"/>
      <c r="C28" s="121"/>
      <c r="D28" s="121"/>
      <c r="E28" s="113"/>
      <c r="F28" s="19"/>
      <c r="G28" s="13"/>
      <c r="H28" s="19"/>
      <c r="I28" s="114"/>
      <c r="J28" s="13"/>
      <c r="K28" s="123"/>
      <c r="L28" s="139">
        <f>19495.31+15273.75+8321.52</f>
        <v>43090.58</v>
      </c>
      <c r="M28" s="117">
        <f t="shared" si="0"/>
        <v>-43090.58</v>
      </c>
      <c r="N28" s="15" t="e">
        <f t="shared" si="1"/>
        <v>#DIV/0!</v>
      </c>
      <c r="O28" s="149">
        <f t="shared" si="2"/>
        <v>0</v>
      </c>
      <c r="P28" s="125"/>
      <c r="Q28" s="157"/>
      <c r="R28" s="16"/>
      <c r="S28" s="15" t="e">
        <f t="shared" si="3"/>
        <v>#DIV/0!</v>
      </c>
      <c r="T28" s="120"/>
      <c r="U28" s="15"/>
      <c r="V28" s="120"/>
      <c r="W28" s="15"/>
      <c r="X28" s="67" t="e">
        <f t="shared" si="4"/>
        <v>#DIV/0!</v>
      </c>
      <c r="Y28" s="15"/>
      <c r="Z28" s="15"/>
      <c r="AA28" s="15"/>
      <c r="AB28" s="15"/>
      <c r="AC28" s="51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53"/>
    </row>
    <row r="29" spans="1:40" customFormat="1" x14ac:dyDescent="0.3">
      <c r="A29" s="19"/>
      <c r="B29" s="12"/>
      <c r="C29" s="121"/>
      <c r="D29" s="121"/>
      <c r="E29" s="113"/>
      <c r="F29" s="19"/>
      <c r="G29" s="13"/>
      <c r="H29" s="19"/>
      <c r="I29" s="114"/>
      <c r="J29" s="13"/>
      <c r="K29" s="123"/>
      <c r="L29" s="139">
        <v>36648.58</v>
      </c>
      <c r="M29" s="117">
        <f t="shared" si="0"/>
        <v>-36648.58</v>
      </c>
      <c r="N29" s="15" t="e">
        <f t="shared" si="1"/>
        <v>#DIV/0!</v>
      </c>
      <c r="O29" s="149">
        <f t="shared" si="2"/>
        <v>0</v>
      </c>
      <c r="P29" s="125"/>
      <c r="Q29" s="157"/>
      <c r="R29" s="16"/>
      <c r="S29" s="15" t="e">
        <f t="shared" si="3"/>
        <v>#DIV/0!</v>
      </c>
      <c r="T29" s="120"/>
      <c r="U29" s="15"/>
      <c r="V29" s="120"/>
      <c r="W29" s="15"/>
      <c r="X29" s="67" t="e">
        <f t="shared" si="4"/>
        <v>#DIV/0!</v>
      </c>
      <c r="Y29" s="15"/>
      <c r="Z29" s="15"/>
      <c r="AA29" s="15"/>
      <c r="AB29" s="15"/>
      <c r="AC29" s="51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53"/>
    </row>
    <row r="30" spans="1:40" customFormat="1" x14ac:dyDescent="0.3">
      <c r="A30" s="19"/>
      <c r="B30" s="12"/>
      <c r="C30" s="121"/>
      <c r="D30" s="121"/>
      <c r="E30" s="113"/>
      <c r="F30" s="19"/>
      <c r="G30" s="13"/>
      <c r="H30" s="19"/>
      <c r="I30" s="114"/>
      <c r="J30" s="13"/>
      <c r="K30" s="123"/>
      <c r="L30" s="139">
        <f>L29-33000</f>
        <v>3648.5800000000017</v>
      </c>
      <c r="M30" s="117">
        <f t="shared" si="0"/>
        <v>-3648.5800000000017</v>
      </c>
      <c r="N30" s="15" t="e">
        <f t="shared" si="1"/>
        <v>#DIV/0!</v>
      </c>
      <c r="O30" s="149">
        <f t="shared" si="2"/>
        <v>0</v>
      </c>
      <c r="P30" s="125"/>
      <c r="Q30" s="157"/>
      <c r="R30" s="16"/>
      <c r="S30" s="15" t="e">
        <f t="shared" si="3"/>
        <v>#DIV/0!</v>
      </c>
      <c r="T30" s="120"/>
      <c r="U30" s="15"/>
      <c r="V30" s="120"/>
      <c r="W30" s="15"/>
      <c r="X30" s="67" t="e">
        <f t="shared" si="4"/>
        <v>#DIV/0!</v>
      </c>
      <c r="Y30" s="15"/>
      <c r="Z30" s="15"/>
      <c r="AA30" s="15"/>
      <c r="AB30" s="15"/>
      <c r="AC30" s="51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53"/>
    </row>
    <row r="31" spans="1:40" customFormat="1" x14ac:dyDescent="0.3">
      <c r="A31" s="19"/>
      <c r="B31" s="12"/>
      <c r="C31" s="121"/>
      <c r="D31" s="121"/>
      <c r="E31" s="113"/>
      <c r="F31" s="19"/>
      <c r="G31" s="13"/>
      <c r="H31" s="19"/>
      <c r="I31" s="114"/>
      <c r="J31" s="13"/>
      <c r="K31" s="123"/>
      <c r="L31" s="213">
        <f>L15-L30</f>
        <v>201.01999999999816</v>
      </c>
      <c r="M31" s="117">
        <f t="shared" si="0"/>
        <v>-201.01999999999816</v>
      </c>
      <c r="N31" s="15" t="e">
        <f t="shared" si="1"/>
        <v>#DIV/0!</v>
      </c>
      <c r="O31" s="149">
        <f t="shared" si="2"/>
        <v>0</v>
      </c>
      <c r="P31" s="125"/>
      <c r="Q31" s="157"/>
      <c r="R31" s="16"/>
      <c r="S31" s="15" t="e">
        <f t="shared" si="3"/>
        <v>#DIV/0!</v>
      </c>
      <c r="T31" s="120"/>
      <c r="U31" s="15"/>
      <c r="V31" s="120"/>
      <c r="W31" s="15"/>
      <c r="X31" s="67" t="e">
        <f t="shared" si="4"/>
        <v>#DIV/0!</v>
      </c>
      <c r="Y31" s="15"/>
      <c r="Z31" s="15"/>
      <c r="AA31" s="15"/>
      <c r="AB31" s="15"/>
      <c r="AC31" s="51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53"/>
    </row>
    <row r="32" spans="1:40" customFormat="1" x14ac:dyDescent="0.3">
      <c r="A32" s="19"/>
      <c r="B32" s="12"/>
      <c r="C32" s="121"/>
      <c r="D32" s="121"/>
      <c r="E32" s="113"/>
      <c r="F32" s="19"/>
      <c r="G32" s="13"/>
      <c r="H32" s="19"/>
      <c r="I32" s="114"/>
      <c r="J32" s="13"/>
      <c r="K32" s="123"/>
      <c r="L32" s="139"/>
      <c r="M32" s="117">
        <f t="shared" si="0"/>
        <v>0</v>
      </c>
      <c r="N32" s="15" t="e">
        <f t="shared" si="1"/>
        <v>#DIV/0!</v>
      </c>
      <c r="O32" s="149" t="e">
        <f t="shared" si="2"/>
        <v>#DIV/0!</v>
      </c>
      <c r="P32" s="125"/>
      <c r="Q32" s="157"/>
      <c r="R32" s="16"/>
      <c r="S32" s="15" t="e">
        <f t="shared" si="3"/>
        <v>#DIV/0!</v>
      </c>
      <c r="T32" s="120"/>
      <c r="U32" s="15"/>
      <c r="V32" s="120"/>
      <c r="W32" s="15"/>
      <c r="X32" s="67" t="e">
        <f t="shared" si="4"/>
        <v>#DIV/0!</v>
      </c>
      <c r="Y32" s="15"/>
      <c r="Z32" s="15"/>
      <c r="AA32" s="15"/>
      <c r="AB32" s="15"/>
      <c r="AC32" s="51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53"/>
    </row>
    <row r="33" spans="1:40" customFormat="1" x14ac:dyDescent="0.3">
      <c r="A33" s="19"/>
      <c r="B33" s="12"/>
      <c r="C33" s="121"/>
      <c r="D33" s="121"/>
      <c r="E33" s="113"/>
      <c r="F33" s="19"/>
      <c r="G33" s="13"/>
      <c r="H33" s="19"/>
      <c r="I33" s="114"/>
      <c r="J33" s="13"/>
      <c r="K33" s="123"/>
      <c r="L33" s="139"/>
      <c r="M33" s="117">
        <f t="shared" si="0"/>
        <v>0</v>
      </c>
      <c r="N33" s="15" t="e">
        <f t="shared" si="1"/>
        <v>#DIV/0!</v>
      </c>
      <c r="O33" s="149" t="e">
        <f t="shared" si="2"/>
        <v>#DIV/0!</v>
      </c>
      <c r="P33" s="125"/>
      <c r="Q33" s="157"/>
      <c r="R33" s="16"/>
      <c r="S33" s="15" t="e">
        <f t="shared" si="3"/>
        <v>#DIV/0!</v>
      </c>
      <c r="T33" s="120"/>
      <c r="U33" s="15"/>
      <c r="V33" s="120"/>
      <c r="W33" s="15"/>
      <c r="X33" s="67" t="e">
        <f t="shared" si="4"/>
        <v>#DIV/0!</v>
      </c>
      <c r="Y33" s="15"/>
      <c r="Z33" s="15"/>
      <c r="AA33" s="15"/>
      <c r="AB33" s="15"/>
      <c r="AC33" s="51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53"/>
    </row>
    <row r="34" spans="1:40" customFormat="1" x14ac:dyDescent="0.3">
      <c r="A34" s="19"/>
      <c r="B34" s="12"/>
      <c r="C34" s="121"/>
      <c r="D34" s="121"/>
      <c r="E34" s="113"/>
      <c r="F34" s="19"/>
      <c r="G34" s="13"/>
      <c r="H34" s="19"/>
      <c r="I34" s="114"/>
      <c r="J34" s="13"/>
      <c r="K34" s="123"/>
      <c r="L34" s="139"/>
      <c r="M34" s="117">
        <f t="shared" si="0"/>
        <v>0</v>
      </c>
      <c r="N34" s="15" t="e">
        <f t="shared" si="1"/>
        <v>#DIV/0!</v>
      </c>
      <c r="O34" s="149" t="e">
        <f t="shared" si="2"/>
        <v>#DIV/0!</v>
      </c>
      <c r="P34" s="125"/>
      <c r="Q34" s="157"/>
      <c r="R34" s="16"/>
      <c r="S34" s="15" t="e">
        <f t="shared" si="3"/>
        <v>#DIV/0!</v>
      </c>
      <c r="T34" s="120"/>
      <c r="U34" s="15"/>
      <c r="V34" s="120"/>
      <c r="W34" s="15"/>
      <c r="X34" s="67" t="e">
        <f t="shared" si="4"/>
        <v>#DIV/0!</v>
      </c>
      <c r="Y34" s="15"/>
      <c r="Z34" s="15"/>
      <c r="AA34" s="15"/>
      <c r="AB34" s="15"/>
      <c r="AC34" s="51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53"/>
    </row>
    <row r="35" spans="1:40" customFormat="1" x14ac:dyDescent="0.3">
      <c r="A35" s="19"/>
      <c r="B35" s="12"/>
      <c r="C35" s="121"/>
      <c r="D35" s="121"/>
      <c r="E35" s="113"/>
      <c r="F35" s="19"/>
      <c r="G35" s="13"/>
      <c r="H35" s="19"/>
      <c r="I35" s="114"/>
      <c r="J35" s="13"/>
      <c r="K35" s="123"/>
      <c r="L35" s="139"/>
      <c r="M35" s="117">
        <f t="shared" si="0"/>
        <v>0</v>
      </c>
      <c r="N35" s="15" t="e">
        <f t="shared" si="1"/>
        <v>#DIV/0!</v>
      </c>
      <c r="O35" s="149" t="e">
        <f t="shared" si="2"/>
        <v>#DIV/0!</v>
      </c>
      <c r="P35" s="125"/>
      <c r="Q35" s="157"/>
      <c r="R35" s="16"/>
      <c r="S35" s="15" t="e">
        <f t="shared" si="3"/>
        <v>#DIV/0!</v>
      </c>
      <c r="T35" s="120"/>
      <c r="U35" s="15"/>
      <c r="V35" s="120"/>
      <c r="W35" s="15"/>
      <c r="X35" s="67" t="e">
        <f t="shared" si="4"/>
        <v>#DIV/0!</v>
      </c>
      <c r="Y35" s="15"/>
      <c r="Z35" s="15"/>
      <c r="AA35" s="15"/>
      <c r="AB35" s="15"/>
      <c r="AC35" s="51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53"/>
    </row>
    <row r="36" spans="1:40" customFormat="1" x14ac:dyDescent="0.3">
      <c r="A36" s="19"/>
      <c r="B36" s="12"/>
      <c r="C36" s="121"/>
      <c r="D36" s="121"/>
      <c r="E36" s="113"/>
      <c r="F36" s="19"/>
      <c r="G36" s="13"/>
      <c r="H36" s="19"/>
      <c r="I36" s="114"/>
      <c r="J36" s="13"/>
      <c r="K36" s="123"/>
      <c r="L36" s="139"/>
      <c r="M36" s="117">
        <f t="shared" si="0"/>
        <v>0</v>
      </c>
      <c r="N36" s="15" t="e">
        <f t="shared" si="1"/>
        <v>#DIV/0!</v>
      </c>
      <c r="O36" s="149" t="e">
        <f t="shared" si="2"/>
        <v>#DIV/0!</v>
      </c>
      <c r="P36" s="125"/>
      <c r="Q36" s="157"/>
      <c r="R36" s="16"/>
      <c r="S36" s="15" t="e">
        <f t="shared" si="3"/>
        <v>#DIV/0!</v>
      </c>
      <c r="T36" s="120"/>
      <c r="U36" s="15"/>
      <c r="V36" s="120"/>
      <c r="W36" s="15"/>
      <c r="X36" s="67" t="e">
        <f t="shared" si="4"/>
        <v>#DIV/0!</v>
      </c>
      <c r="Y36" s="15"/>
      <c r="Z36" s="15"/>
      <c r="AA36" s="15"/>
      <c r="AB36" s="15"/>
      <c r="AC36" s="51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53"/>
    </row>
    <row r="37" spans="1:40" customFormat="1" x14ac:dyDescent="0.3">
      <c r="A37" s="19"/>
      <c r="B37" s="12"/>
      <c r="C37" s="121"/>
      <c r="D37" s="121"/>
      <c r="E37" s="113"/>
      <c r="F37" s="19"/>
      <c r="G37" s="13"/>
      <c r="H37" s="19"/>
      <c r="I37" s="114"/>
      <c r="J37" s="13"/>
      <c r="K37" s="123"/>
      <c r="L37" s="139"/>
      <c r="M37" s="117">
        <f t="shared" si="0"/>
        <v>0</v>
      </c>
      <c r="N37" s="15" t="e">
        <f t="shared" si="1"/>
        <v>#DIV/0!</v>
      </c>
      <c r="O37" s="149" t="e">
        <f t="shared" si="2"/>
        <v>#DIV/0!</v>
      </c>
      <c r="P37" s="125">
        <v>758.40920992253086</v>
      </c>
      <c r="Q37" s="157">
        <v>1552.8755364806868</v>
      </c>
      <c r="R37" s="16">
        <v>3172.8819553540097</v>
      </c>
      <c r="S37" s="15" t="e">
        <f t="shared" si="3"/>
        <v>#DIV/0!</v>
      </c>
      <c r="T37" s="120"/>
      <c r="U37" s="15"/>
      <c r="V37" s="120"/>
      <c r="W37" s="15"/>
      <c r="X37" s="67" t="e">
        <f t="shared" si="4"/>
        <v>#DIV/0!</v>
      </c>
      <c r="Y37" s="15"/>
      <c r="Z37" s="15"/>
      <c r="AA37" s="15"/>
      <c r="AB37" s="15"/>
      <c r="AC37" s="51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53"/>
    </row>
    <row r="38" spans="1:40" customFormat="1" x14ac:dyDescent="0.3">
      <c r="A38" s="19"/>
      <c r="B38" s="12"/>
      <c r="C38" s="121"/>
      <c r="D38" s="121"/>
      <c r="E38" s="113"/>
      <c r="F38" s="19"/>
      <c r="G38" s="13"/>
      <c r="H38" s="19"/>
      <c r="I38" s="114"/>
      <c r="J38" s="13"/>
      <c r="K38" s="123"/>
      <c r="L38" s="139"/>
      <c r="M38" s="117">
        <f t="shared" si="0"/>
        <v>0</v>
      </c>
      <c r="N38" s="15" t="e">
        <f t="shared" si="1"/>
        <v>#DIV/0!</v>
      </c>
      <c r="O38" s="149" t="e">
        <f t="shared" si="2"/>
        <v>#DIV/0!</v>
      </c>
      <c r="P38" s="125"/>
      <c r="Q38" s="157"/>
      <c r="R38" s="16"/>
      <c r="S38" s="15" t="e">
        <f t="shared" si="3"/>
        <v>#DIV/0!</v>
      </c>
      <c r="T38" s="120"/>
      <c r="U38" s="15"/>
      <c r="V38" s="120"/>
      <c r="W38" s="15"/>
      <c r="X38" s="67" t="e">
        <f t="shared" si="4"/>
        <v>#DIV/0!</v>
      </c>
      <c r="Y38" s="15"/>
      <c r="Z38" s="15"/>
      <c r="AA38" s="15"/>
      <c r="AB38" s="15"/>
      <c r="AC38" s="51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53"/>
    </row>
    <row r="39" spans="1:40" customFormat="1" x14ac:dyDescent="0.3">
      <c r="A39" s="19"/>
      <c r="B39" s="12"/>
      <c r="C39" s="121"/>
      <c r="D39" s="121"/>
      <c r="E39" s="113"/>
      <c r="F39" s="19"/>
      <c r="G39" s="13"/>
      <c r="H39" s="19"/>
      <c r="I39" s="114"/>
      <c r="J39" s="13"/>
      <c r="K39" s="123"/>
      <c r="L39" s="139"/>
      <c r="M39" s="117">
        <f t="shared" si="0"/>
        <v>0</v>
      </c>
      <c r="N39" s="15" t="e">
        <f t="shared" si="1"/>
        <v>#DIV/0!</v>
      </c>
      <c r="O39" s="149" t="e">
        <f t="shared" si="2"/>
        <v>#DIV/0!</v>
      </c>
      <c r="P39" s="125"/>
      <c r="Q39" s="157"/>
      <c r="R39" s="16"/>
      <c r="S39" s="15" t="e">
        <f t="shared" si="3"/>
        <v>#DIV/0!</v>
      </c>
      <c r="T39" s="120"/>
      <c r="U39" s="15"/>
      <c r="V39" s="120"/>
      <c r="W39" s="15"/>
      <c r="X39" s="67" t="e">
        <f t="shared" si="4"/>
        <v>#DIV/0!</v>
      </c>
      <c r="Y39" s="15"/>
      <c r="Z39" s="15"/>
      <c r="AA39" s="15"/>
      <c r="AB39" s="15"/>
      <c r="AC39" s="51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53"/>
    </row>
    <row r="40" spans="1:40" customFormat="1" x14ac:dyDescent="0.3">
      <c r="A40" s="19"/>
      <c r="B40" s="12"/>
      <c r="C40" s="121"/>
      <c r="D40" s="121"/>
      <c r="E40" s="113"/>
      <c r="F40" s="19"/>
      <c r="G40" s="13"/>
      <c r="H40" s="19"/>
      <c r="I40" s="114"/>
      <c r="J40" s="13"/>
      <c r="K40" s="123"/>
      <c r="L40" s="139"/>
      <c r="M40" s="117">
        <f t="shared" si="0"/>
        <v>0</v>
      </c>
      <c r="N40" s="15" t="e">
        <f t="shared" si="1"/>
        <v>#DIV/0!</v>
      </c>
      <c r="O40" s="149" t="e">
        <f t="shared" si="2"/>
        <v>#DIV/0!</v>
      </c>
      <c r="P40" s="125"/>
      <c r="Q40" s="157"/>
      <c r="R40" s="16"/>
      <c r="S40" s="15" t="e">
        <f t="shared" si="3"/>
        <v>#DIV/0!</v>
      </c>
      <c r="T40" s="120"/>
      <c r="U40" s="15"/>
      <c r="V40" s="120"/>
      <c r="W40" s="15"/>
      <c r="X40" s="67" t="e">
        <f t="shared" si="4"/>
        <v>#DIV/0!</v>
      </c>
      <c r="Y40" s="15"/>
      <c r="Z40" s="15"/>
      <c r="AA40" s="15"/>
      <c r="AB40" s="15"/>
      <c r="AC40" s="51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53"/>
    </row>
    <row r="41" spans="1:40" customFormat="1" x14ac:dyDescent="0.3">
      <c r="A41" s="19"/>
      <c r="B41" s="12"/>
      <c r="C41" s="121"/>
      <c r="D41" s="121"/>
      <c r="E41" s="113"/>
      <c r="F41" s="19"/>
      <c r="G41" s="13"/>
      <c r="H41" s="19"/>
      <c r="I41" s="114"/>
      <c r="J41" s="13"/>
      <c r="K41" s="123"/>
      <c r="L41" s="139"/>
      <c r="M41" s="117">
        <f t="shared" si="0"/>
        <v>0</v>
      </c>
      <c r="N41" s="15" t="e">
        <f t="shared" si="1"/>
        <v>#DIV/0!</v>
      </c>
      <c r="O41" s="149" t="e">
        <f t="shared" si="2"/>
        <v>#DIV/0!</v>
      </c>
      <c r="P41" s="125"/>
      <c r="Q41" s="157"/>
      <c r="R41" s="16"/>
      <c r="S41" s="15" t="e">
        <f t="shared" si="3"/>
        <v>#DIV/0!</v>
      </c>
      <c r="T41" s="120"/>
      <c r="U41" s="15"/>
      <c r="V41" s="120"/>
      <c r="W41" s="15"/>
      <c r="X41" s="67" t="e">
        <f t="shared" si="4"/>
        <v>#DIV/0!</v>
      </c>
      <c r="Y41" s="15"/>
      <c r="Z41" s="15"/>
      <c r="AA41" s="15"/>
      <c r="AB41" s="15"/>
      <c r="AC41" s="51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53"/>
    </row>
    <row r="42" spans="1:40" customFormat="1" x14ac:dyDescent="0.3">
      <c r="A42" s="19"/>
      <c r="B42" s="12"/>
      <c r="C42" s="121"/>
      <c r="D42" s="121"/>
      <c r="E42" s="113"/>
      <c r="F42" s="19"/>
      <c r="G42" s="13"/>
      <c r="H42" s="19"/>
      <c r="I42" s="114"/>
      <c r="J42" s="13"/>
      <c r="K42" s="123"/>
      <c r="L42" s="139"/>
      <c r="M42" s="117">
        <f t="shared" si="0"/>
        <v>0</v>
      </c>
      <c r="N42" s="15" t="e">
        <f t="shared" si="1"/>
        <v>#DIV/0!</v>
      </c>
      <c r="O42" s="149" t="e">
        <f t="shared" si="2"/>
        <v>#DIV/0!</v>
      </c>
      <c r="P42" s="125"/>
      <c r="Q42" s="157"/>
      <c r="R42" s="16"/>
      <c r="S42" s="15" t="e">
        <f t="shared" si="3"/>
        <v>#DIV/0!</v>
      </c>
      <c r="T42" s="120"/>
      <c r="U42" s="15"/>
      <c r="V42" s="120"/>
      <c r="W42" s="15"/>
      <c r="X42" s="67" t="e">
        <f t="shared" si="4"/>
        <v>#DIV/0!</v>
      </c>
      <c r="Y42" s="15"/>
      <c r="Z42" s="15"/>
      <c r="AA42" s="15"/>
      <c r="AB42" s="15"/>
      <c r="AC42" s="51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53"/>
    </row>
    <row r="43" spans="1:40" customFormat="1" x14ac:dyDescent="0.3">
      <c r="A43" s="19"/>
      <c r="B43" s="12"/>
      <c r="C43" s="121"/>
      <c r="D43" s="121"/>
      <c r="E43" s="113"/>
      <c r="F43" s="19"/>
      <c r="G43" s="13"/>
      <c r="H43" s="19"/>
      <c r="I43" s="114"/>
      <c r="J43" s="13"/>
      <c r="K43" s="123"/>
      <c r="L43" s="139"/>
      <c r="M43" s="117">
        <f t="shared" si="0"/>
        <v>0</v>
      </c>
      <c r="N43" s="15" t="e">
        <f t="shared" si="1"/>
        <v>#DIV/0!</v>
      </c>
      <c r="O43" s="149" t="e">
        <f t="shared" si="2"/>
        <v>#DIV/0!</v>
      </c>
      <c r="P43" s="125"/>
      <c r="Q43" s="157"/>
      <c r="R43" s="16"/>
      <c r="S43" s="15" t="e">
        <f t="shared" si="3"/>
        <v>#DIV/0!</v>
      </c>
      <c r="T43" s="120"/>
      <c r="U43" s="15"/>
      <c r="V43" s="120"/>
      <c r="W43" s="15"/>
      <c r="X43" s="67" t="e">
        <f t="shared" si="4"/>
        <v>#DIV/0!</v>
      </c>
      <c r="Y43" s="15"/>
      <c r="Z43" s="15"/>
      <c r="AA43" s="15"/>
      <c r="AB43" s="15"/>
      <c r="AC43" s="51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53"/>
    </row>
    <row r="44" spans="1:40" customFormat="1" x14ac:dyDescent="0.3">
      <c r="A44" s="19"/>
      <c r="B44" s="12"/>
      <c r="C44" s="121"/>
      <c r="D44" s="121"/>
      <c r="E44" s="113"/>
      <c r="F44" s="19"/>
      <c r="G44" s="13"/>
      <c r="H44" s="19"/>
      <c r="I44" s="114"/>
      <c r="J44" s="13"/>
      <c r="K44" s="123"/>
      <c r="L44" s="139"/>
      <c r="M44" s="117">
        <f t="shared" si="0"/>
        <v>0</v>
      </c>
      <c r="N44" s="15" t="e">
        <f t="shared" si="1"/>
        <v>#DIV/0!</v>
      </c>
      <c r="O44" s="149" t="e">
        <f t="shared" si="2"/>
        <v>#DIV/0!</v>
      </c>
      <c r="P44" s="125"/>
      <c r="Q44" s="157"/>
      <c r="R44" s="16"/>
      <c r="S44" s="15" t="e">
        <f t="shared" si="3"/>
        <v>#DIV/0!</v>
      </c>
      <c r="T44" s="120"/>
      <c r="U44" s="15"/>
      <c r="V44" s="120"/>
      <c r="W44" s="15"/>
      <c r="X44" s="67" t="e">
        <f t="shared" si="4"/>
        <v>#DIV/0!</v>
      </c>
      <c r="Y44" s="15"/>
      <c r="Z44" s="15"/>
      <c r="AA44" s="15"/>
      <c r="AB44" s="15"/>
      <c r="AC44" s="51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53"/>
    </row>
    <row r="45" spans="1:40" customFormat="1" x14ac:dyDescent="0.3">
      <c r="A45" s="19"/>
      <c r="B45" s="12"/>
      <c r="C45" s="121"/>
      <c r="D45" s="121"/>
      <c r="E45" s="113"/>
      <c r="F45" s="19"/>
      <c r="G45" s="13"/>
      <c r="H45" s="19"/>
      <c r="I45" s="114"/>
      <c r="J45" s="13"/>
      <c r="K45" s="123"/>
      <c r="L45" s="139"/>
      <c r="M45" s="117">
        <f t="shared" si="0"/>
        <v>0</v>
      </c>
      <c r="N45" s="15" t="e">
        <f t="shared" si="1"/>
        <v>#DIV/0!</v>
      </c>
      <c r="O45" s="149" t="e">
        <f t="shared" si="2"/>
        <v>#DIV/0!</v>
      </c>
      <c r="P45" s="125"/>
      <c r="Q45" s="157"/>
      <c r="R45" s="16"/>
      <c r="S45" s="15" t="e">
        <f t="shared" si="3"/>
        <v>#DIV/0!</v>
      </c>
      <c r="T45" s="120"/>
      <c r="U45" s="15"/>
      <c r="V45" s="120"/>
      <c r="W45" s="15"/>
      <c r="X45" s="67" t="e">
        <f t="shared" si="4"/>
        <v>#DIV/0!</v>
      </c>
      <c r="Y45" s="15"/>
      <c r="Z45" s="15"/>
      <c r="AA45" s="15"/>
      <c r="AB45" s="15"/>
      <c r="AC45" s="51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53"/>
    </row>
    <row r="46" spans="1:40" customFormat="1" x14ac:dyDescent="0.3">
      <c r="A46" s="19"/>
      <c r="B46" s="12"/>
      <c r="C46" s="121"/>
      <c r="D46" s="121"/>
      <c r="E46" s="113"/>
      <c r="F46" s="19"/>
      <c r="G46" s="13"/>
      <c r="H46" s="19"/>
      <c r="I46" s="114"/>
      <c r="J46" s="13"/>
      <c r="K46" s="123"/>
      <c r="L46" s="139"/>
      <c r="M46" s="117">
        <f t="shared" si="0"/>
        <v>0</v>
      </c>
      <c r="N46" s="15" t="e">
        <f t="shared" si="1"/>
        <v>#DIV/0!</v>
      </c>
      <c r="O46" s="149" t="e">
        <f t="shared" si="2"/>
        <v>#DIV/0!</v>
      </c>
      <c r="P46" s="125"/>
      <c r="Q46" s="157"/>
      <c r="R46" s="16"/>
      <c r="S46" s="15" t="e">
        <f t="shared" si="3"/>
        <v>#DIV/0!</v>
      </c>
      <c r="T46" s="120"/>
      <c r="U46" s="15"/>
      <c r="V46" s="120"/>
      <c r="W46" s="15"/>
      <c r="X46" s="67" t="e">
        <f t="shared" si="4"/>
        <v>#DIV/0!</v>
      </c>
      <c r="Y46" s="15"/>
      <c r="Z46" s="15"/>
      <c r="AA46" s="15"/>
      <c r="AB46" s="15"/>
      <c r="AC46" s="51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53"/>
    </row>
    <row r="47" spans="1:40" customFormat="1" x14ac:dyDescent="0.3">
      <c r="A47" s="19"/>
      <c r="B47" s="12"/>
      <c r="C47" s="121"/>
      <c r="D47" s="121"/>
      <c r="E47" s="113"/>
      <c r="F47" s="19"/>
      <c r="G47" s="13"/>
      <c r="H47" s="19"/>
      <c r="I47" s="114"/>
      <c r="J47" s="13"/>
      <c r="K47" s="123"/>
      <c r="L47" s="139"/>
      <c r="M47" s="117">
        <f t="shared" si="0"/>
        <v>0</v>
      </c>
      <c r="N47" s="15" t="e">
        <f t="shared" si="1"/>
        <v>#DIV/0!</v>
      </c>
      <c r="O47" s="149" t="e">
        <f t="shared" si="2"/>
        <v>#DIV/0!</v>
      </c>
      <c r="P47" s="125"/>
      <c r="Q47" s="157"/>
      <c r="R47" s="16"/>
      <c r="S47" s="15" t="e">
        <f t="shared" si="3"/>
        <v>#DIV/0!</v>
      </c>
      <c r="T47" s="120"/>
      <c r="U47" s="15"/>
      <c r="V47" s="120"/>
      <c r="W47" s="15"/>
      <c r="X47" s="67" t="e">
        <f t="shared" si="4"/>
        <v>#DIV/0!</v>
      </c>
      <c r="Y47" s="15"/>
      <c r="Z47" s="15"/>
      <c r="AA47" s="15"/>
      <c r="AB47" s="15"/>
      <c r="AC47" s="51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53"/>
    </row>
    <row r="48" spans="1:40" customFormat="1" x14ac:dyDescent="0.3">
      <c r="A48" s="19"/>
      <c r="B48" s="12"/>
      <c r="C48" s="121"/>
      <c r="D48" s="121"/>
      <c r="E48" s="113"/>
      <c r="F48" s="19"/>
      <c r="G48" s="13"/>
      <c r="H48" s="19"/>
      <c r="I48" s="114"/>
      <c r="J48" s="13"/>
      <c r="K48" s="123"/>
      <c r="L48" s="139"/>
      <c r="M48" s="117">
        <f t="shared" si="0"/>
        <v>0</v>
      </c>
      <c r="N48" s="15" t="e">
        <f t="shared" si="1"/>
        <v>#DIV/0!</v>
      </c>
      <c r="O48" s="149" t="e">
        <f t="shared" si="2"/>
        <v>#DIV/0!</v>
      </c>
      <c r="P48" s="125"/>
      <c r="Q48" s="157"/>
      <c r="R48" s="16"/>
      <c r="S48" s="15" t="e">
        <f t="shared" si="3"/>
        <v>#DIV/0!</v>
      </c>
      <c r="T48" s="120"/>
      <c r="U48" s="15"/>
      <c r="V48" s="120"/>
      <c r="W48" s="15"/>
      <c r="X48" s="67" t="e">
        <f t="shared" si="4"/>
        <v>#DIV/0!</v>
      </c>
      <c r="Y48" s="15"/>
      <c r="Z48" s="15"/>
      <c r="AA48" s="15"/>
      <c r="AB48" s="15"/>
      <c r="AC48" s="51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53"/>
    </row>
    <row r="49" spans="1:40" customFormat="1" x14ac:dyDescent="0.3">
      <c r="A49" s="19"/>
      <c r="B49" s="12"/>
      <c r="C49" s="121"/>
      <c r="D49" s="121"/>
      <c r="E49" s="113"/>
      <c r="F49" s="19"/>
      <c r="G49" s="13"/>
      <c r="H49" s="19"/>
      <c r="I49" s="114"/>
      <c r="J49" s="13"/>
      <c r="K49" s="123"/>
      <c r="L49" s="139"/>
      <c r="M49" s="117">
        <f t="shared" si="0"/>
        <v>0</v>
      </c>
      <c r="N49" s="15" t="e">
        <f t="shared" si="1"/>
        <v>#DIV/0!</v>
      </c>
      <c r="O49" s="149" t="e">
        <f t="shared" si="2"/>
        <v>#DIV/0!</v>
      </c>
      <c r="P49" s="125"/>
      <c r="Q49" s="157"/>
      <c r="R49" s="16"/>
      <c r="S49" s="15" t="e">
        <f t="shared" si="3"/>
        <v>#DIV/0!</v>
      </c>
      <c r="T49" s="120"/>
      <c r="U49" s="15"/>
      <c r="V49" s="120"/>
      <c r="W49" s="15"/>
      <c r="X49" s="67" t="e">
        <f t="shared" si="4"/>
        <v>#DIV/0!</v>
      </c>
      <c r="Y49" s="15"/>
      <c r="Z49" s="15"/>
      <c r="AA49" s="15"/>
      <c r="AB49" s="15"/>
      <c r="AC49" s="51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53"/>
    </row>
    <row r="50" spans="1:40" customFormat="1" x14ac:dyDescent="0.3">
      <c r="A50" s="19"/>
      <c r="B50" s="12"/>
      <c r="C50" s="121"/>
      <c r="D50" s="121"/>
      <c r="E50" s="113"/>
      <c r="F50" s="19"/>
      <c r="G50" s="13"/>
      <c r="H50" s="19"/>
      <c r="I50" s="114"/>
      <c r="J50" s="13"/>
      <c r="K50" s="123"/>
      <c r="L50" s="139"/>
      <c r="M50" s="117">
        <f t="shared" si="0"/>
        <v>0</v>
      </c>
      <c r="N50" s="15" t="e">
        <f t="shared" si="1"/>
        <v>#DIV/0!</v>
      </c>
      <c r="O50" s="149" t="e">
        <f t="shared" si="2"/>
        <v>#DIV/0!</v>
      </c>
      <c r="P50" s="125"/>
      <c r="Q50" s="157"/>
      <c r="R50" s="16"/>
      <c r="S50" s="15" t="e">
        <f t="shared" si="3"/>
        <v>#DIV/0!</v>
      </c>
      <c r="T50" s="120"/>
      <c r="U50" s="15"/>
      <c r="V50" s="120"/>
      <c r="W50" s="15"/>
      <c r="X50" s="67" t="e">
        <f t="shared" si="4"/>
        <v>#DIV/0!</v>
      </c>
      <c r="Y50" s="15"/>
      <c r="Z50" s="15"/>
      <c r="AA50" s="15"/>
      <c r="AB50" s="15"/>
      <c r="AC50" s="51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53"/>
    </row>
    <row r="51" spans="1:40" customFormat="1" x14ac:dyDescent="0.3">
      <c r="A51" s="19"/>
      <c r="B51" s="12"/>
      <c r="C51" s="121"/>
      <c r="D51" s="121"/>
      <c r="E51" s="113"/>
      <c r="F51" s="19"/>
      <c r="G51" s="13"/>
      <c r="H51" s="19"/>
      <c r="I51" s="114"/>
      <c r="J51" s="13"/>
      <c r="K51" s="123"/>
      <c r="L51" s="139"/>
      <c r="M51" s="117">
        <f t="shared" si="0"/>
        <v>0</v>
      </c>
      <c r="N51" s="15" t="e">
        <f t="shared" si="1"/>
        <v>#DIV/0!</v>
      </c>
      <c r="O51" s="149" t="e">
        <f t="shared" si="2"/>
        <v>#DIV/0!</v>
      </c>
      <c r="P51" s="125"/>
      <c r="Q51" s="157"/>
      <c r="R51" s="16"/>
      <c r="S51" s="15" t="e">
        <f t="shared" si="3"/>
        <v>#DIV/0!</v>
      </c>
      <c r="T51" s="120"/>
      <c r="U51" s="15"/>
      <c r="V51" s="120"/>
      <c r="W51" s="15"/>
      <c r="X51" s="67" t="e">
        <f t="shared" si="4"/>
        <v>#DIV/0!</v>
      </c>
      <c r="Y51" s="15"/>
      <c r="Z51" s="15"/>
      <c r="AA51" s="15"/>
      <c r="AB51" s="15"/>
      <c r="AC51" s="51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53"/>
    </row>
    <row r="52" spans="1:40" customFormat="1" x14ac:dyDescent="0.3">
      <c r="A52" s="19"/>
      <c r="B52" s="12"/>
      <c r="C52" s="121"/>
      <c r="D52" s="121"/>
      <c r="E52" s="113"/>
      <c r="F52" s="19"/>
      <c r="G52" s="13"/>
      <c r="H52" s="19"/>
      <c r="I52" s="114"/>
      <c r="J52" s="13"/>
      <c r="K52" s="123"/>
      <c r="L52" s="139"/>
      <c r="M52" s="117">
        <f t="shared" si="0"/>
        <v>0</v>
      </c>
      <c r="N52" s="15" t="e">
        <f t="shared" si="1"/>
        <v>#DIV/0!</v>
      </c>
      <c r="O52" s="149" t="e">
        <f t="shared" si="2"/>
        <v>#DIV/0!</v>
      </c>
      <c r="P52" s="125"/>
      <c r="Q52" s="157"/>
      <c r="R52" s="16"/>
      <c r="S52" s="15" t="e">
        <f t="shared" si="3"/>
        <v>#DIV/0!</v>
      </c>
      <c r="T52" s="120"/>
      <c r="U52" s="15"/>
      <c r="V52" s="120"/>
      <c r="W52" s="15"/>
      <c r="X52" s="67" t="e">
        <f t="shared" si="4"/>
        <v>#DIV/0!</v>
      </c>
      <c r="Y52" s="15"/>
      <c r="Z52" s="15"/>
      <c r="AA52" s="15"/>
      <c r="AB52" s="15"/>
      <c r="AC52" s="51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53"/>
    </row>
    <row r="53" spans="1:40" customFormat="1" x14ac:dyDescent="0.3">
      <c r="A53" s="19"/>
      <c r="B53" s="12"/>
      <c r="C53" s="121"/>
      <c r="D53" s="121"/>
      <c r="E53" s="113"/>
      <c r="F53" s="19"/>
      <c r="G53" s="13"/>
      <c r="H53" s="19"/>
      <c r="I53" s="114"/>
      <c r="J53" s="13"/>
      <c r="K53" s="123"/>
      <c r="L53" s="139"/>
      <c r="M53" s="117">
        <f t="shared" si="0"/>
        <v>0</v>
      </c>
      <c r="N53" s="15" t="e">
        <f t="shared" si="1"/>
        <v>#DIV/0!</v>
      </c>
      <c r="O53" s="149" t="e">
        <f t="shared" si="2"/>
        <v>#DIV/0!</v>
      </c>
      <c r="P53" s="125"/>
      <c r="Q53" s="157"/>
      <c r="R53" s="16"/>
      <c r="S53" s="15" t="e">
        <f t="shared" si="3"/>
        <v>#DIV/0!</v>
      </c>
      <c r="T53" s="120"/>
      <c r="U53" s="15"/>
      <c r="V53" s="120"/>
      <c r="W53" s="15"/>
      <c r="X53" s="67" t="e">
        <f t="shared" si="4"/>
        <v>#DIV/0!</v>
      </c>
      <c r="Y53" s="15"/>
      <c r="Z53" s="15"/>
      <c r="AA53" s="15"/>
      <c r="AB53" s="15"/>
      <c r="AC53" s="51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53"/>
    </row>
    <row r="135" spans="7:7" x14ac:dyDescent="0.3">
      <c r="G135" s="164"/>
    </row>
    <row r="136" spans="7:7" x14ac:dyDescent="0.3">
      <c r="G136" s="164">
        <f>+L113+L124+'COAL RECEIPT &amp; GCV DATA (2)'!L13+'COAL RECEIPT &amp; GCV DATA (2)'!L16</f>
        <v>43090.58</v>
      </c>
    </row>
  </sheetData>
  <mergeCells count="2">
    <mergeCell ref="A1:B1"/>
    <mergeCell ref="AA1:AB1"/>
  </mergeCells>
  <conditionalFormatting sqref="A3">
    <cfRule type="duplicateValues" dxfId="779" priority="1"/>
    <cfRule type="duplicateValues" dxfId="778" priority="2"/>
    <cfRule type="duplicateValues" dxfId="777" priority="3"/>
    <cfRule type="duplicateValues" dxfId="776" priority="4"/>
    <cfRule type="duplicateValues" dxfId="775" priority="5" stopIfTrue="1"/>
    <cfRule type="duplicateValues" dxfId="774" priority="6"/>
    <cfRule type="duplicateValues" dxfId="773" priority="7"/>
    <cfRule type="duplicateValues" dxfId="772" priority="8" stopIfTrue="1"/>
  </conditionalFormatting>
  <conditionalFormatting sqref="A4:A5">
    <cfRule type="duplicateValues" dxfId="771" priority="61" stopIfTrue="1"/>
  </conditionalFormatting>
  <conditionalFormatting sqref="A15">
    <cfRule type="duplicateValues" dxfId="768" priority="70"/>
    <cfRule type="duplicateValues" dxfId="769" priority="71"/>
    <cfRule type="duplicateValues" dxfId="770" priority="72"/>
    <cfRule type="duplicateValues" dxfId="767" priority="76" stopIfTrue="1"/>
  </conditionalFormatting>
  <conditionalFormatting sqref="A19">
    <cfRule type="duplicateValues" dxfId="765" priority="13"/>
    <cfRule type="duplicateValues" dxfId="764" priority="14"/>
    <cfRule type="duplicateValues" dxfId="763" priority="15" stopIfTrue="1"/>
    <cfRule type="duplicateValues" dxfId="762" priority="16"/>
    <cfRule type="duplicateValues" dxfId="761" priority="17"/>
    <cfRule type="duplicateValues" dxfId="760" priority="18"/>
    <cfRule type="duplicateValues" dxfId="766" priority="19" stopIfTrue="1"/>
    <cfRule type="duplicateValues" dxfId="759" priority="20"/>
    <cfRule type="duplicateValues" dxfId="758" priority="21"/>
    <cfRule type="duplicateValues" dxfId="757" priority="22" stopIfTrue="1"/>
  </conditionalFormatting>
  <conditionalFormatting sqref="A20:A53 A4:A14 A16:A18">
    <cfRule type="duplicateValues" dxfId="755" priority="66" stopIfTrue="1"/>
    <cfRule type="duplicateValues" dxfId="756" priority="67"/>
    <cfRule type="duplicateValues" dxfId="754" priority="68"/>
  </conditionalFormatting>
  <conditionalFormatting sqref="A20:A65281 A1:A2 A16:A18 A4:A14">
    <cfRule type="duplicateValues" dxfId="753" priority="69" stopIfTrue="1"/>
  </conditionalFormatting>
  <conditionalFormatting sqref="A20:A1048576 A1:A2 A16:A18 A4:A14">
    <cfRule type="duplicateValues" dxfId="750" priority="57"/>
    <cfRule type="duplicateValues" dxfId="752" priority="58"/>
    <cfRule type="duplicateValues" dxfId="751" priority="59"/>
  </conditionalFormatting>
  <conditionalFormatting sqref="A30">
    <cfRule type="duplicateValues" dxfId="749" priority="55"/>
    <cfRule type="duplicateValues" dxfId="748" priority="-1"/>
  </conditionalFormatting>
  <conditionalFormatting sqref="A31 A18 A20:A21">
    <cfRule type="duplicateValues" dxfId="746" priority="62"/>
    <cfRule type="duplicateValues" dxfId="747" priority="63"/>
    <cfRule type="duplicateValues" dxfId="745" priority="64"/>
    <cfRule type="duplicateValues" dxfId="744" priority="65" stopIfTrue="1"/>
  </conditionalFormatting>
  <conditionalFormatting sqref="A32">
    <cfRule type="duplicateValues" dxfId="741" priority="27"/>
    <cfRule type="duplicateValues" dxfId="740" priority="28"/>
    <cfRule type="duplicateValues" dxfId="739" priority="29" stopIfTrue="1"/>
    <cfRule type="duplicateValues" dxfId="738" priority="30"/>
    <cfRule type="duplicateValues" dxfId="743" priority="31"/>
    <cfRule type="duplicateValues" dxfId="737" priority="32"/>
    <cfRule type="duplicateValues" dxfId="736" priority="33" stopIfTrue="1"/>
    <cfRule type="duplicateValues" dxfId="734" priority="34"/>
    <cfRule type="duplicateValues" dxfId="735" priority="35"/>
    <cfRule type="duplicateValues" dxfId="733" priority="36"/>
    <cfRule type="duplicateValues" dxfId="742" priority="37" stopIfTrue="1"/>
  </conditionalFormatting>
  <conditionalFormatting sqref="A33">
    <cfRule type="duplicateValues" dxfId="724" priority="38"/>
    <cfRule type="duplicateValues" dxfId="721" priority="39" stopIfTrue="1"/>
    <cfRule type="duplicateValues" dxfId="722" priority="40"/>
    <cfRule type="duplicateValues" dxfId="720" priority="41"/>
    <cfRule type="duplicateValues" dxfId="723" priority="42"/>
    <cfRule type="duplicateValues" dxfId="719" priority="43"/>
    <cfRule type="duplicateValues" dxfId="718" priority="44" stopIfTrue="1"/>
    <cfRule type="duplicateValues" dxfId="717" priority="45"/>
    <cfRule type="duplicateValues" dxfId="728" priority="46"/>
    <cfRule type="duplicateValues" dxfId="716" priority="47"/>
    <cfRule type="duplicateValues" dxfId="732" priority="48"/>
    <cfRule type="duplicateValues" dxfId="731" priority="49"/>
    <cfRule type="duplicateValues" dxfId="730" priority="50" stopIfTrue="1"/>
    <cfRule type="duplicateValues" dxfId="729" priority="51"/>
    <cfRule type="duplicateValues" dxfId="725" priority="52"/>
    <cfRule type="duplicateValues" dxfId="727" priority="53"/>
    <cfRule type="duplicateValues" dxfId="726" priority="54" stopIfTrue="1"/>
  </conditionalFormatting>
  <conditionalFormatting sqref="A34:A1048576 A22:A28">
    <cfRule type="duplicateValues" dxfId="715" priority="60"/>
  </conditionalFormatting>
  <conditionalFormatting sqref="A65282:A1048576">
    <cfRule type="duplicateValues" dxfId="714" priority="56" stopIfTrue="1"/>
  </conditionalFormatting>
  <conditionalFormatting sqref="B15">
    <cfRule type="duplicateValues" dxfId="713" priority="74"/>
    <cfRule type="duplicateValues" dxfId="712" priority="75"/>
  </conditionalFormatting>
  <conditionalFormatting sqref="B16 B4:B14">
    <cfRule type="duplicateValues" dxfId="710" priority="23"/>
    <cfRule type="duplicateValues" dxfId="711" priority="24"/>
  </conditionalFormatting>
  <conditionalFormatting sqref="B19">
    <cfRule type="duplicateValues" dxfId="709" priority="9"/>
    <cfRule type="duplicateValues" dxfId="708" priority="10"/>
  </conditionalFormatting>
  <conditionalFormatting sqref="C15">
    <cfRule type="duplicateValues" dxfId="707" priority="73"/>
  </conditionalFormatting>
  <conditionalFormatting sqref="C16 C4:C14">
    <cfRule type="duplicateValues" dxfId="706" priority="26"/>
  </conditionalFormatting>
  <conditionalFormatting sqref="C16">
    <cfRule type="duplicateValues" dxfId="705" priority="25"/>
  </conditionalFormatting>
  <conditionalFormatting sqref="C19">
    <cfRule type="duplicateValues" dxfId="704" priority="11"/>
    <cfRule type="duplicateValues" dxfId="703" priority="12"/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E194B-7B77-4D54-A8E2-E38D99F8BDDF}">
  <dimension ref="A1:AJ211"/>
  <sheetViews>
    <sheetView zoomScale="90" zoomScaleNormal="90" workbookViewId="0">
      <selection activeCell="A3" sqref="A3:A191"/>
    </sheetView>
  </sheetViews>
  <sheetFormatPr defaultRowHeight="14.4" x14ac:dyDescent="0.3"/>
  <cols>
    <col min="1" max="1" width="7.5546875" style="82" bestFit="1" customWidth="1"/>
    <col min="2" max="2" width="10.33203125" style="82" customWidth="1"/>
    <col min="3" max="3" width="12.44140625" style="82" bestFit="1" customWidth="1"/>
    <col min="4" max="4" width="12.33203125" style="82" bestFit="1" customWidth="1"/>
    <col min="5" max="5" width="4.88671875" style="82" customWidth="1"/>
    <col min="6" max="6" width="6.6640625" style="82" customWidth="1"/>
    <col min="7" max="7" width="4.88671875" style="82" customWidth="1"/>
    <col min="8" max="8" width="10" style="82" customWidth="1"/>
    <col min="9" max="9" width="6.109375" style="82" customWidth="1"/>
    <col min="10" max="10" width="2.33203125" style="82" customWidth="1"/>
    <col min="11" max="12" width="8.5546875" style="82" customWidth="1"/>
    <col min="13" max="13" width="11.33203125" style="82" customWidth="1"/>
    <col min="14" max="18" width="6.88671875" style="82" customWidth="1"/>
    <col min="19" max="19" width="14.5546875" style="82" customWidth="1"/>
    <col min="20" max="20" width="11.44140625" style="82" customWidth="1"/>
    <col min="21" max="21" width="8.88671875" style="82" customWidth="1"/>
    <col min="22" max="22" width="10.6640625" style="82" customWidth="1"/>
    <col min="23" max="23" width="3" style="82" customWidth="1"/>
    <col min="24" max="24" width="7.109375" style="82" customWidth="1"/>
    <col min="25" max="25" width="6.33203125" style="82" customWidth="1"/>
    <col min="26" max="26" width="2" style="82" customWidth="1"/>
    <col min="27" max="27" width="20.88671875" style="82" customWidth="1"/>
    <col min="28" max="28" width="5.5546875" style="82" bestFit="1" customWidth="1"/>
    <col min="29" max="29" width="2.33203125" style="82" customWidth="1"/>
    <col min="30" max="30" width="4.33203125" style="82" customWidth="1"/>
    <col min="31" max="31" width="12.6640625" style="82" customWidth="1"/>
    <col min="32" max="32" width="12" style="82" customWidth="1"/>
    <col min="33" max="33" width="9.109375" style="82" customWidth="1"/>
    <col min="34" max="34" width="9.109375" style="166" customWidth="1"/>
    <col min="35" max="35" width="9.109375" style="82" customWidth="1"/>
    <col min="36" max="36" width="8.88671875" style="82"/>
    <col min="37" max="37" width="12.109375" style="82" bestFit="1" customWidth="1"/>
    <col min="38" max="38" width="11.109375" style="82" customWidth="1"/>
    <col min="39" max="253" width="8.88671875" style="82"/>
    <col min="254" max="254" width="9.5546875" style="82" bestFit="1" customWidth="1"/>
    <col min="255" max="263" width="8.88671875" style="82"/>
    <col min="264" max="264" width="10.33203125" style="82" bestFit="1" customWidth="1"/>
    <col min="265" max="265" width="8.88671875" style="82"/>
    <col min="266" max="266" width="10" style="82" bestFit="1" customWidth="1"/>
    <col min="267" max="267" width="8.88671875" style="82"/>
    <col min="268" max="269" width="10.88671875" style="82" bestFit="1" customWidth="1"/>
    <col min="270" max="270" width="11.6640625" style="82" bestFit="1" customWidth="1"/>
    <col min="271" max="271" width="10" style="82" bestFit="1" customWidth="1"/>
    <col min="272" max="272" width="8.88671875" style="82"/>
    <col min="273" max="273" width="14.6640625" style="82" bestFit="1" customWidth="1"/>
    <col min="274" max="274" width="7.6640625" style="82" bestFit="1" customWidth="1"/>
    <col min="275" max="275" width="15.5546875" style="82" customWidth="1"/>
    <col min="276" max="276" width="10" style="82" customWidth="1"/>
    <col min="277" max="277" width="10.88671875" style="82" customWidth="1"/>
    <col min="278" max="509" width="8.88671875" style="82"/>
    <col min="510" max="510" width="9.5546875" style="82" bestFit="1" customWidth="1"/>
    <col min="511" max="519" width="8.88671875" style="82"/>
    <col min="520" max="520" width="10.33203125" style="82" bestFit="1" customWidth="1"/>
    <col min="521" max="521" width="8.88671875" style="82"/>
    <col min="522" max="522" width="10" style="82" bestFit="1" customWidth="1"/>
    <col min="523" max="523" width="8.88671875" style="82"/>
    <col min="524" max="525" width="10.88671875" style="82" bestFit="1" customWidth="1"/>
    <col min="526" max="526" width="11.6640625" style="82" bestFit="1" customWidth="1"/>
    <col min="527" max="527" width="10" style="82" bestFit="1" customWidth="1"/>
    <col min="528" max="528" width="8.88671875" style="82"/>
    <col min="529" max="529" width="14.6640625" style="82" bestFit="1" customWidth="1"/>
    <col min="530" max="530" width="7.6640625" style="82" bestFit="1" customWidth="1"/>
    <col min="531" max="531" width="15.5546875" style="82" customWidth="1"/>
    <col min="532" max="532" width="10" style="82" customWidth="1"/>
    <col min="533" max="533" width="10.88671875" style="82" customWidth="1"/>
    <col min="534" max="765" width="8.88671875" style="82"/>
    <col min="766" max="766" width="9.5546875" style="82" bestFit="1" customWidth="1"/>
    <col min="767" max="775" width="8.88671875" style="82"/>
    <col min="776" max="776" width="10.33203125" style="82" bestFit="1" customWidth="1"/>
    <col min="777" max="777" width="8.88671875" style="82"/>
    <col min="778" max="778" width="10" style="82" bestFit="1" customWidth="1"/>
    <col min="779" max="779" width="8.88671875" style="82"/>
    <col min="780" max="781" width="10.88671875" style="82" bestFit="1" customWidth="1"/>
    <col min="782" max="782" width="11.6640625" style="82" bestFit="1" customWidth="1"/>
    <col min="783" max="783" width="10" style="82" bestFit="1" customWidth="1"/>
    <col min="784" max="784" width="8.88671875" style="82"/>
    <col min="785" max="785" width="14.6640625" style="82" bestFit="1" customWidth="1"/>
    <col min="786" max="786" width="7.6640625" style="82" bestFit="1" customWidth="1"/>
    <col min="787" max="787" width="15.5546875" style="82" customWidth="1"/>
    <col min="788" max="788" width="10" style="82" customWidth="1"/>
    <col min="789" max="789" width="10.88671875" style="82" customWidth="1"/>
    <col min="790" max="1021" width="8.88671875" style="82"/>
    <col min="1022" max="1022" width="9.5546875" style="82" bestFit="1" customWidth="1"/>
    <col min="1023" max="1031" width="8.88671875" style="82"/>
    <col min="1032" max="1032" width="10.33203125" style="82" bestFit="1" customWidth="1"/>
    <col min="1033" max="1033" width="8.88671875" style="82"/>
    <col min="1034" max="1034" width="10" style="82" bestFit="1" customWidth="1"/>
    <col min="1035" max="1035" width="8.88671875" style="82"/>
    <col min="1036" max="1037" width="10.88671875" style="82" bestFit="1" customWidth="1"/>
    <col min="1038" max="1038" width="11.6640625" style="82" bestFit="1" customWidth="1"/>
    <col min="1039" max="1039" width="10" style="82" bestFit="1" customWidth="1"/>
    <col min="1040" max="1040" width="8.88671875" style="82"/>
    <col min="1041" max="1041" width="14.6640625" style="82" bestFit="1" customWidth="1"/>
    <col min="1042" max="1042" width="7.6640625" style="82" bestFit="1" customWidth="1"/>
    <col min="1043" max="1043" width="15.5546875" style="82" customWidth="1"/>
    <col min="1044" max="1044" width="10" style="82" customWidth="1"/>
    <col min="1045" max="1045" width="10.88671875" style="82" customWidth="1"/>
    <col min="1046" max="1277" width="8.88671875" style="82"/>
    <col min="1278" max="1278" width="9.5546875" style="82" bestFit="1" customWidth="1"/>
    <col min="1279" max="1287" width="8.88671875" style="82"/>
    <col min="1288" max="1288" width="10.33203125" style="82" bestFit="1" customWidth="1"/>
    <col min="1289" max="1289" width="8.88671875" style="82"/>
    <col min="1290" max="1290" width="10" style="82" bestFit="1" customWidth="1"/>
    <col min="1291" max="1291" width="8.88671875" style="82"/>
    <col min="1292" max="1293" width="10.88671875" style="82" bestFit="1" customWidth="1"/>
    <col min="1294" max="1294" width="11.6640625" style="82" bestFit="1" customWidth="1"/>
    <col min="1295" max="1295" width="10" style="82" bestFit="1" customWidth="1"/>
    <col min="1296" max="1296" width="8.88671875" style="82"/>
    <col min="1297" max="1297" width="14.6640625" style="82" bestFit="1" customWidth="1"/>
    <col min="1298" max="1298" width="7.6640625" style="82" bestFit="1" customWidth="1"/>
    <col min="1299" max="1299" width="15.5546875" style="82" customWidth="1"/>
    <col min="1300" max="1300" width="10" style="82" customWidth="1"/>
    <col min="1301" max="1301" width="10.88671875" style="82" customWidth="1"/>
    <col min="1302" max="1533" width="8.88671875" style="82"/>
    <col min="1534" max="1534" width="9.5546875" style="82" bestFit="1" customWidth="1"/>
    <col min="1535" max="1543" width="8.88671875" style="82"/>
    <col min="1544" max="1544" width="10.33203125" style="82" bestFit="1" customWidth="1"/>
    <col min="1545" max="1545" width="8.88671875" style="82"/>
    <col min="1546" max="1546" width="10" style="82" bestFit="1" customWidth="1"/>
    <col min="1547" max="1547" width="8.88671875" style="82"/>
    <col min="1548" max="1549" width="10.88671875" style="82" bestFit="1" customWidth="1"/>
    <col min="1550" max="1550" width="11.6640625" style="82" bestFit="1" customWidth="1"/>
    <col min="1551" max="1551" width="10" style="82" bestFit="1" customWidth="1"/>
    <col min="1552" max="1552" width="8.88671875" style="82"/>
    <col min="1553" max="1553" width="14.6640625" style="82" bestFit="1" customWidth="1"/>
    <col min="1554" max="1554" width="7.6640625" style="82" bestFit="1" customWidth="1"/>
    <col min="1555" max="1555" width="15.5546875" style="82" customWidth="1"/>
    <col min="1556" max="1556" width="10" style="82" customWidth="1"/>
    <col min="1557" max="1557" width="10.88671875" style="82" customWidth="1"/>
    <col min="1558" max="1789" width="8.88671875" style="82"/>
    <col min="1790" max="1790" width="9.5546875" style="82" bestFit="1" customWidth="1"/>
    <col min="1791" max="1799" width="8.88671875" style="82"/>
    <col min="1800" max="1800" width="10.33203125" style="82" bestFit="1" customWidth="1"/>
    <col min="1801" max="1801" width="8.88671875" style="82"/>
    <col min="1802" max="1802" width="10" style="82" bestFit="1" customWidth="1"/>
    <col min="1803" max="1803" width="8.88671875" style="82"/>
    <col min="1804" max="1805" width="10.88671875" style="82" bestFit="1" customWidth="1"/>
    <col min="1806" max="1806" width="11.6640625" style="82" bestFit="1" customWidth="1"/>
    <col min="1807" max="1807" width="10" style="82" bestFit="1" customWidth="1"/>
    <col min="1808" max="1808" width="8.88671875" style="82"/>
    <col min="1809" max="1809" width="14.6640625" style="82" bestFit="1" customWidth="1"/>
    <col min="1810" max="1810" width="7.6640625" style="82" bestFit="1" customWidth="1"/>
    <col min="1811" max="1811" width="15.5546875" style="82" customWidth="1"/>
    <col min="1812" max="1812" width="10" style="82" customWidth="1"/>
    <col min="1813" max="1813" width="10.88671875" style="82" customWidth="1"/>
    <col min="1814" max="2045" width="8.88671875" style="82"/>
    <col min="2046" max="2046" width="9.5546875" style="82" bestFit="1" customWidth="1"/>
    <col min="2047" max="2055" width="8.88671875" style="82"/>
    <col min="2056" max="2056" width="10.33203125" style="82" bestFit="1" customWidth="1"/>
    <col min="2057" max="2057" width="8.88671875" style="82"/>
    <col min="2058" max="2058" width="10" style="82" bestFit="1" customWidth="1"/>
    <col min="2059" max="2059" width="8.88671875" style="82"/>
    <col min="2060" max="2061" width="10.88671875" style="82" bestFit="1" customWidth="1"/>
    <col min="2062" max="2062" width="11.6640625" style="82" bestFit="1" customWidth="1"/>
    <col min="2063" max="2063" width="10" style="82" bestFit="1" customWidth="1"/>
    <col min="2064" max="2064" width="8.88671875" style="82"/>
    <col min="2065" max="2065" width="14.6640625" style="82" bestFit="1" customWidth="1"/>
    <col min="2066" max="2066" width="7.6640625" style="82" bestFit="1" customWidth="1"/>
    <col min="2067" max="2067" width="15.5546875" style="82" customWidth="1"/>
    <col min="2068" max="2068" width="10" style="82" customWidth="1"/>
    <col min="2069" max="2069" width="10.88671875" style="82" customWidth="1"/>
    <col min="2070" max="2301" width="8.88671875" style="82"/>
    <col min="2302" max="2302" width="9.5546875" style="82" bestFit="1" customWidth="1"/>
    <col min="2303" max="2311" width="8.88671875" style="82"/>
    <col min="2312" max="2312" width="10.33203125" style="82" bestFit="1" customWidth="1"/>
    <col min="2313" max="2313" width="8.88671875" style="82"/>
    <col min="2314" max="2314" width="10" style="82" bestFit="1" customWidth="1"/>
    <col min="2315" max="2315" width="8.88671875" style="82"/>
    <col min="2316" max="2317" width="10.88671875" style="82" bestFit="1" customWidth="1"/>
    <col min="2318" max="2318" width="11.6640625" style="82" bestFit="1" customWidth="1"/>
    <col min="2319" max="2319" width="10" style="82" bestFit="1" customWidth="1"/>
    <col min="2320" max="2320" width="8.88671875" style="82"/>
    <col min="2321" max="2321" width="14.6640625" style="82" bestFit="1" customWidth="1"/>
    <col min="2322" max="2322" width="7.6640625" style="82" bestFit="1" customWidth="1"/>
    <col min="2323" max="2323" width="15.5546875" style="82" customWidth="1"/>
    <col min="2324" max="2324" width="10" style="82" customWidth="1"/>
    <col min="2325" max="2325" width="10.88671875" style="82" customWidth="1"/>
    <col min="2326" max="2557" width="8.88671875" style="82"/>
    <col min="2558" max="2558" width="9.5546875" style="82" bestFit="1" customWidth="1"/>
    <col min="2559" max="2567" width="8.88671875" style="82"/>
    <col min="2568" max="2568" width="10.33203125" style="82" bestFit="1" customWidth="1"/>
    <col min="2569" max="2569" width="8.88671875" style="82"/>
    <col min="2570" max="2570" width="10" style="82" bestFit="1" customWidth="1"/>
    <col min="2571" max="2571" width="8.88671875" style="82"/>
    <col min="2572" max="2573" width="10.88671875" style="82" bestFit="1" customWidth="1"/>
    <col min="2574" max="2574" width="11.6640625" style="82" bestFit="1" customWidth="1"/>
    <col min="2575" max="2575" width="10" style="82" bestFit="1" customWidth="1"/>
    <col min="2576" max="2576" width="8.88671875" style="82"/>
    <col min="2577" max="2577" width="14.6640625" style="82" bestFit="1" customWidth="1"/>
    <col min="2578" max="2578" width="7.6640625" style="82" bestFit="1" customWidth="1"/>
    <col min="2579" max="2579" width="15.5546875" style="82" customWidth="1"/>
    <col min="2580" max="2580" width="10" style="82" customWidth="1"/>
    <col min="2581" max="2581" width="10.88671875" style="82" customWidth="1"/>
    <col min="2582" max="2813" width="8.88671875" style="82"/>
    <col min="2814" max="2814" width="9.5546875" style="82" bestFit="1" customWidth="1"/>
    <col min="2815" max="2823" width="8.88671875" style="82"/>
    <col min="2824" max="2824" width="10.33203125" style="82" bestFit="1" customWidth="1"/>
    <col min="2825" max="2825" width="8.88671875" style="82"/>
    <col min="2826" max="2826" width="10" style="82" bestFit="1" customWidth="1"/>
    <col min="2827" max="2827" width="8.88671875" style="82"/>
    <col min="2828" max="2829" width="10.88671875" style="82" bestFit="1" customWidth="1"/>
    <col min="2830" max="2830" width="11.6640625" style="82" bestFit="1" customWidth="1"/>
    <col min="2831" max="2831" width="10" style="82" bestFit="1" customWidth="1"/>
    <col min="2832" max="2832" width="8.88671875" style="82"/>
    <col min="2833" max="2833" width="14.6640625" style="82" bestFit="1" customWidth="1"/>
    <col min="2834" max="2834" width="7.6640625" style="82" bestFit="1" customWidth="1"/>
    <col min="2835" max="2835" width="15.5546875" style="82" customWidth="1"/>
    <col min="2836" max="2836" width="10" style="82" customWidth="1"/>
    <col min="2837" max="2837" width="10.88671875" style="82" customWidth="1"/>
    <col min="2838" max="3069" width="8.88671875" style="82"/>
    <col min="3070" max="3070" width="9.5546875" style="82" bestFit="1" customWidth="1"/>
    <col min="3071" max="3079" width="8.88671875" style="82"/>
    <col min="3080" max="3080" width="10.33203125" style="82" bestFit="1" customWidth="1"/>
    <col min="3081" max="3081" width="8.88671875" style="82"/>
    <col min="3082" max="3082" width="10" style="82" bestFit="1" customWidth="1"/>
    <col min="3083" max="3083" width="8.88671875" style="82"/>
    <col min="3084" max="3085" width="10.88671875" style="82" bestFit="1" customWidth="1"/>
    <col min="3086" max="3086" width="11.6640625" style="82" bestFit="1" customWidth="1"/>
    <col min="3087" max="3087" width="10" style="82" bestFit="1" customWidth="1"/>
    <col min="3088" max="3088" width="8.88671875" style="82"/>
    <col min="3089" max="3089" width="14.6640625" style="82" bestFit="1" customWidth="1"/>
    <col min="3090" max="3090" width="7.6640625" style="82" bestFit="1" customWidth="1"/>
    <col min="3091" max="3091" width="15.5546875" style="82" customWidth="1"/>
    <col min="3092" max="3092" width="10" style="82" customWidth="1"/>
    <col min="3093" max="3093" width="10.88671875" style="82" customWidth="1"/>
    <col min="3094" max="3325" width="8.88671875" style="82"/>
    <col min="3326" max="3326" width="9.5546875" style="82" bestFit="1" customWidth="1"/>
    <col min="3327" max="3335" width="8.88671875" style="82"/>
    <col min="3336" max="3336" width="10.33203125" style="82" bestFit="1" customWidth="1"/>
    <col min="3337" max="3337" width="8.88671875" style="82"/>
    <col min="3338" max="3338" width="10" style="82" bestFit="1" customWidth="1"/>
    <col min="3339" max="3339" width="8.88671875" style="82"/>
    <col min="3340" max="3341" width="10.88671875" style="82" bestFit="1" customWidth="1"/>
    <col min="3342" max="3342" width="11.6640625" style="82" bestFit="1" customWidth="1"/>
    <col min="3343" max="3343" width="10" style="82" bestFit="1" customWidth="1"/>
    <col min="3344" max="3344" width="8.88671875" style="82"/>
    <col min="3345" max="3345" width="14.6640625" style="82" bestFit="1" customWidth="1"/>
    <col min="3346" max="3346" width="7.6640625" style="82" bestFit="1" customWidth="1"/>
    <col min="3347" max="3347" width="15.5546875" style="82" customWidth="1"/>
    <col min="3348" max="3348" width="10" style="82" customWidth="1"/>
    <col min="3349" max="3349" width="10.88671875" style="82" customWidth="1"/>
    <col min="3350" max="3581" width="8.88671875" style="82"/>
    <col min="3582" max="3582" width="9.5546875" style="82" bestFit="1" customWidth="1"/>
    <col min="3583" max="3591" width="8.88671875" style="82"/>
    <col min="3592" max="3592" width="10.33203125" style="82" bestFit="1" customWidth="1"/>
    <col min="3593" max="3593" width="8.88671875" style="82"/>
    <col min="3594" max="3594" width="10" style="82" bestFit="1" customWidth="1"/>
    <col min="3595" max="3595" width="8.88671875" style="82"/>
    <col min="3596" max="3597" width="10.88671875" style="82" bestFit="1" customWidth="1"/>
    <col min="3598" max="3598" width="11.6640625" style="82" bestFit="1" customWidth="1"/>
    <col min="3599" max="3599" width="10" style="82" bestFit="1" customWidth="1"/>
    <col min="3600" max="3600" width="8.88671875" style="82"/>
    <col min="3601" max="3601" width="14.6640625" style="82" bestFit="1" customWidth="1"/>
    <col min="3602" max="3602" width="7.6640625" style="82" bestFit="1" customWidth="1"/>
    <col min="3603" max="3603" width="15.5546875" style="82" customWidth="1"/>
    <col min="3604" max="3604" width="10" style="82" customWidth="1"/>
    <col min="3605" max="3605" width="10.88671875" style="82" customWidth="1"/>
    <col min="3606" max="3837" width="8.88671875" style="82"/>
    <col min="3838" max="3838" width="9.5546875" style="82" bestFit="1" customWidth="1"/>
    <col min="3839" max="3847" width="8.88671875" style="82"/>
    <col min="3848" max="3848" width="10.33203125" style="82" bestFit="1" customWidth="1"/>
    <col min="3849" max="3849" width="8.88671875" style="82"/>
    <col min="3850" max="3850" width="10" style="82" bestFit="1" customWidth="1"/>
    <col min="3851" max="3851" width="8.88671875" style="82"/>
    <col min="3852" max="3853" width="10.88671875" style="82" bestFit="1" customWidth="1"/>
    <col min="3854" max="3854" width="11.6640625" style="82" bestFit="1" customWidth="1"/>
    <col min="3855" max="3855" width="10" style="82" bestFit="1" customWidth="1"/>
    <col min="3856" max="3856" width="8.88671875" style="82"/>
    <col min="3857" max="3857" width="14.6640625" style="82" bestFit="1" customWidth="1"/>
    <col min="3858" max="3858" width="7.6640625" style="82" bestFit="1" customWidth="1"/>
    <col min="3859" max="3859" width="15.5546875" style="82" customWidth="1"/>
    <col min="3860" max="3860" width="10" style="82" customWidth="1"/>
    <col min="3861" max="3861" width="10.88671875" style="82" customWidth="1"/>
    <col min="3862" max="4093" width="8.88671875" style="82"/>
    <col min="4094" max="4094" width="9.5546875" style="82" bestFit="1" customWidth="1"/>
    <col min="4095" max="4103" width="8.88671875" style="82"/>
    <col min="4104" max="4104" width="10.33203125" style="82" bestFit="1" customWidth="1"/>
    <col min="4105" max="4105" width="8.88671875" style="82"/>
    <col min="4106" max="4106" width="10" style="82" bestFit="1" customWidth="1"/>
    <col min="4107" max="4107" width="8.88671875" style="82"/>
    <col min="4108" max="4109" width="10.88671875" style="82" bestFit="1" customWidth="1"/>
    <col min="4110" max="4110" width="11.6640625" style="82" bestFit="1" customWidth="1"/>
    <col min="4111" max="4111" width="10" style="82" bestFit="1" customWidth="1"/>
    <col min="4112" max="4112" width="8.88671875" style="82"/>
    <col min="4113" max="4113" width="14.6640625" style="82" bestFit="1" customWidth="1"/>
    <col min="4114" max="4114" width="7.6640625" style="82" bestFit="1" customWidth="1"/>
    <col min="4115" max="4115" width="15.5546875" style="82" customWidth="1"/>
    <col min="4116" max="4116" width="10" style="82" customWidth="1"/>
    <col min="4117" max="4117" width="10.88671875" style="82" customWidth="1"/>
    <col min="4118" max="4349" width="8.88671875" style="82"/>
    <col min="4350" max="4350" width="9.5546875" style="82" bestFit="1" customWidth="1"/>
    <col min="4351" max="4359" width="8.88671875" style="82"/>
    <col min="4360" max="4360" width="10.33203125" style="82" bestFit="1" customWidth="1"/>
    <col min="4361" max="4361" width="8.88671875" style="82"/>
    <col min="4362" max="4362" width="10" style="82" bestFit="1" customWidth="1"/>
    <col min="4363" max="4363" width="8.88671875" style="82"/>
    <col min="4364" max="4365" width="10.88671875" style="82" bestFit="1" customWidth="1"/>
    <col min="4366" max="4366" width="11.6640625" style="82" bestFit="1" customWidth="1"/>
    <col min="4367" max="4367" width="10" style="82" bestFit="1" customWidth="1"/>
    <col min="4368" max="4368" width="8.88671875" style="82"/>
    <col min="4369" max="4369" width="14.6640625" style="82" bestFit="1" customWidth="1"/>
    <col min="4370" max="4370" width="7.6640625" style="82" bestFit="1" customWidth="1"/>
    <col min="4371" max="4371" width="15.5546875" style="82" customWidth="1"/>
    <col min="4372" max="4372" width="10" style="82" customWidth="1"/>
    <col min="4373" max="4373" width="10.88671875" style="82" customWidth="1"/>
    <col min="4374" max="4605" width="8.88671875" style="82"/>
    <col min="4606" max="4606" width="9.5546875" style="82" bestFit="1" customWidth="1"/>
    <col min="4607" max="4615" width="8.88671875" style="82"/>
    <col min="4616" max="4616" width="10.33203125" style="82" bestFit="1" customWidth="1"/>
    <col min="4617" max="4617" width="8.88671875" style="82"/>
    <col min="4618" max="4618" width="10" style="82" bestFit="1" customWidth="1"/>
    <col min="4619" max="4619" width="8.88671875" style="82"/>
    <col min="4620" max="4621" width="10.88671875" style="82" bestFit="1" customWidth="1"/>
    <col min="4622" max="4622" width="11.6640625" style="82" bestFit="1" customWidth="1"/>
    <col min="4623" max="4623" width="10" style="82" bestFit="1" customWidth="1"/>
    <col min="4624" max="4624" width="8.88671875" style="82"/>
    <col min="4625" max="4625" width="14.6640625" style="82" bestFit="1" customWidth="1"/>
    <col min="4626" max="4626" width="7.6640625" style="82" bestFit="1" customWidth="1"/>
    <col min="4627" max="4627" width="15.5546875" style="82" customWidth="1"/>
    <col min="4628" max="4628" width="10" style="82" customWidth="1"/>
    <col min="4629" max="4629" width="10.88671875" style="82" customWidth="1"/>
    <col min="4630" max="4861" width="8.88671875" style="82"/>
    <col min="4862" max="4862" width="9.5546875" style="82" bestFit="1" customWidth="1"/>
    <col min="4863" max="4871" width="8.88671875" style="82"/>
    <col min="4872" max="4872" width="10.33203125" style="82" bestFit="1" customWidth="1"/>
    <col min="4873" max="4873" width="8.88671875" style="82"/>
    <col min="4874" max="4874" width="10" style="82" bestFit="1" customWidth="1"/>
    <col min="4875" max="4875" width="8.88671875" style="82"/>
    <col min="4876" max="4877" width="10.88671875" style="82" bestFit="1" customWidth="1"/>
    <col min="4878" max="4878" width="11.6640625" style="82" bestFit="1" customWidth="1"/>
    <col min="4879" max="4879" width="10" style="82" bestFit="1" customWidth="1"/>
    <col min="4880" max="4880" width="8.88671875" style="82"/>
    <col min="4881" max="4881" width="14.6640625" style="82" bestFit="1" customWidth="1"/>
    <col min="4882" max="4882" width="7.6640625" style="82" bestFit="1" customWidth="1"/>
    <col min="4883" max="4883" width="15.5546875" style="82" customWidth="1"/>
    <col min="4884" max="4884" width="10" style="82" customWidth="1"/>
    <col min="4885" max="4885" width="10.88671875" style="82" customWidth="1"/>
    <col min="4886" max="5117" width="8.88671875" style="82"/>
    <col min="5118" max="5118" width="9.5546875" style="82" bestFit="1" customWidth="1"/>
    <col min="5119" max="5127" width="8.88671875" style="82"/>
    <col min="5128" max="5128" width="10.33203125" style="82" bestFit="1" customWidth="1"/>
    <col min="5129" max="5129" width="8.88671875" style="82"/>
    <col min="5130" max="5130" width="10" style="82" bestFit="1" customWidth="1"/>
    <col min="5131" max="5131" width="8.88671875" style="82"/>
    <col min="5132" max="5133" width="10.88671875" style="82" bestFit="1" customWidth="1"/>
    <col min="5134" max="5134" width="11.6640625" style="82" bestFit="1" customWidth="1"/>
    <col min="5135" max="5135" width="10" style="82" bestFit="1" customWidth="1"/>
    <col min="5136" max="5136" width="8.88671875" style="82"/>
    <col min="5137" max="5137" width="14.6640625" style="82" bestFit="1" customWidth="1"/>
    <col min="5138" max="5138" width="7.6640625" style="82" bestFit="1" customWidth="1"/>
    <col min="5139" max="5139" width="15.5546875" style="82" customWidth="1"/>
    <col min="5140" max="5140" width="10" style="82" customWidth="1"/>
    <col min="5141" max="5141" width="10.88671875" style="82" customWidth="1"/>
    <col min="5142" max="5373" width="8.88671875" style="82"/>
    <col min="5374" max="5374" width="9.5546875" style="82" bestFit="1" customWidth="1"/>
    <col min="5375" max="5383" width="8.88671875" style="82"/>
    <col min="5384" max="5384" width="10.33203125" style="82" bestFit="1" customWidth="1"/>
    <col min="5385" max="5385" width="8.88671875" style="82"/>
    <col min="5386" max="5386" width="10" style="82" bestFit="1" customWidth="1"/>
    <col min="5387" max="5387" width="8.88671875" style="82"/>
    <col min="5388" max="5389" width="10.88671875" style="82" bestFit="1" customWidth="1"/>
    <col min="5390" max="5390" width="11.6640625" style="82" bestFit="1" customWidth="1"/>
    <col min="5391" max="5391" width="10" style="82" bestFit="1" customWidth="1"/>
    <col min="5392" max="5392" width="8.88671875" style="82"/>
    <col min="5393" max="5393" width="14.6640625" style="82" bestFit="1" customWidth="1"/>
    <col min="5394" max="5394" width="7.6640625" style="82" bestFit="1" customWidth="1"/>
    <col min="5395" max="5395" width="15.5546875" style="82" customWidth="1"/>
    <col min="5396" max="5396" width="10" style="82" customWidth="1"/>
    <col min="5397" max="5397" width="10.88671875" style="82" customWidth="1"/>
    <col min="5398" max="5629" width="8.88671875" style="82"/>
    <col min="5630" max="5630" width="9.5546875" style="82" bestFit="1" customWidth="1"/>
    <col min="5631" max="5639" width="8.88671875" style="82"/>
    <col min="5640" max="5640" width="10.33203125" style="82" bestFit="1" customWidth="1"/>
    <col min="5641" max="5641" width="8.88671875" style="82"/>
    <col min="5642" max="5642" width="10" style="82" bestFit="1" customWidth="1"/>
    <col min="5643" max="5643" width="8.88671875" style="82"/>
    <col min="5644" max="5645" width="10.88671875" style="82" bestFit="1" customWidth="1"/>
    <col min="5646" max="5646" width="11.6640625" style="82" bestFit="1" customWidth="1"/>
    <col min="5647" max="5647" width="10" style="82" bestFit="1" customWidth="1"/>
    <col min="5648" max="5648" width="8.88671875" style="82"/>
    <col min="5649" max="5649" width="14.6640625" style="82" bestFit="1" customWidth="1"/>
    <col min="5650" max="5650" width="7.6640625" style="82" bestFit="1" customWidth="1"/>
    <col min="5651" max="5651" width="15.5546875" style="82" customWidth="1"/>
    <col min="5652" max="5652" width="10" style="82" customWidth="1"/>
    <col min="5653" max="5653" width="10.88671875" style="82" customWidth="1"/>
    <col min="5654" max="5885" width="8.88671875" style="82"/>
    <col min="5886" max="5886" width="9.5546875" style="82" bestFit="1" customWidth="1"/>
    <col min="5887" max="5895" width="8.88671875" style="82"/>
    <col min="5896" max="5896" width="10.33203125" style="82" bestFit="1" customWidth="1"/>
    <col min="5897" max="5897" width="8.88671875" style="82"/>
    <col min="5898" max="5898" width="10" style="82" bestFit="1" customWidth="1"/>
    <col min="5899" max="5899" width="8.88671875" style="82"/>
    <col min="5900" max="5901" width="10.88671875" style="82" bestFit="1" customWidth="1"/>
    <col min="5902" max="5902" width="11.6640625" style="82" bestFit="1" customWidth="1"/>
    <col min="5903" max="5903" width="10" style="82" bestFit="1" customWidth="1"/>
    <col min="5904" max="5904" width="8.88671875" style="82"/>
    <col min="5905" max="5905" width="14.6640625" style="82" bestFit="1" customWidth="1"/>
    <col min="5906" max="5906" width="7.6640625" style="82" bestFit="1" customWidth="1"/>
    <col min="5907" max="5907" width="15.5546875" style="82" customWidth="1"/>
    <col min="5908" max="5908" width="10" style="82" customWidth="1"/>
    <col min="5909" max="5909" width="10.88671875" style="82" customWidth="1"/>
    <col min="5910" max="6141" width="8.88671875" style="82"/>
    <col min="6142" max="6142" width="9.5546875" style="82" bestFit="1" customWidth="1"/>
    <col min="6143" max="6151" width="8.88671875" style="82"/>
    <col min="6152" max="6152" width="10.33203125" style="82" bestFit="1" customWidth="1"/>
    <col min="6153" max="6153" width="8.88671875" style="82"/>
    <col min="6154" max="6154" width="10" style="82" bestFit="1" customWidth="1"/>
    <col min="6155" max="6155" width="8.88671875" style="82"/>
    <col min="6156" max="6157" width="10.88671875" style="82" bestFit="1" customWidth="1"/>
    <col min="6158" max="6158" width="11.6640625" style="82" bestFit="1" customWidth="1"/>
    <col min="6159" max="6159" width="10" style="82" bestFit="1" customWidth="1"/>
    <col min="6160" max="6160" width="8.88671875" style="82"/>
    <col min="6161" max="6161" width="14.6640625" style="82" bestFit="1" customWidth="1"/>
    <col min="6162" max="6162" width="7.6640625" style="82" bestFit="1" customWidth="1"/>
    <col min="6163" max="6163" width="15.5546875" style="82" customWidth="1"/>
    <col min="6164" max="6164" width="10" style="82" customWidth="1"/>
    <col min="6165" max="6165" width="10.88671875" style="82" customWidth="1"/>
    <col min="6166" max="6397" width="8.88671875" style="82"/>
    <col min="6398" max="6398" width="9.5546875" style="82" bestFit="1" customWidth="1"/>
    <col min="6399" max="6407" width="8.88671875" style="82"/>
    <col min="6408" max="6408" width="10.33203125" style="82" bestFit="1" customWidth="1"/>
    <col min="6409" max="6409" width="8.88671875" style="82"/>
    <col min="6410" max="6410" width="10" style="82" bestFit="1" customWidth="1"/>
    <col min="6411" max="6411" width="8.88671875" style="82"/>
    <col min="6412" max="6413" width="10.88671875" style="82" bestFit="1" customWidth="1"/>
    <col min="6414" max="6414" width="11.6640625" style="82" bestFit="1" customWidth="1"/>
    <col min="6415" max="6415" width="10" style="82" bestFit="1" customWidth="1"/>
    <col min="6416" max="6416" width="8.88671875" style="82"/>
    <col min="6417" max="6417" width="14.6640625" style="82" bestFit="1" customWidth="1"/>
    <col min="6418" max="6418" width="7.6640625" style="82" bestFit="1" customWidth="1"/>
    <col min="6419" max="6419" width="15.5546875" style="82" customWidth="1"/>
    <col min="6420" max="6420" width="10" style="82" customWidth="1"/>
    <col min="6421" max="6421" width="10.88671875" style="82" customWidth="1"/>
    <col min="6422" max="6653" width="8.88671875" style="82"/>
    <col min="6654" max="6654" width="9.5546875" style="82" bestFit="1" customWidth="1"/>
    <col min="6655" max="6663" width="8.88671875" style="82"/>
    <col min="6664" max="6664" width="10.33203125" style="82" bestFit="1" customWidth="1"/>
    <col min="6665" max="6665" width="8.88671875" style="82"/>
    <col min="6666" max="6666" width="10" style="82" bestFit="1" customWidth="1"/>
    <col min="6667" max="6667" width="8.88671875" style="82"/>
    <col min="6668" max="6669" width="10.88671875" style="82" bestFit="1" customWidth="1"/>
    <col min="6670" max="6670" width="11.6640625" style="82" bestFit="1" customWidth="1"/>
    <col min="6671" max="6671" width="10" style="82" bestFit="1" customWidth="1"/>
    <col min="6672" max="6672" width="8.88671875" style="82"/>
    <col min="6673" max="6673" width="14.6640625" style="82" bestFit="1" customWidth="1"/>
    <col min="6674" max="6674" width="7.6640625" style="82" bestFit="1" customWidth="1"/>
    <col min="6675" max="6675" width="15.5546875" style="82" customWidth="1"/>
    <col min="6676" max="6676" width="10" style="82" customWidth="1"/>
    <col min="6677" max="6677" width="10.88671875" style="82" customWidth="1"/>
    <col min="6678" max="6909" width="8.88671875" style="82"/>
    <col min="6910" max="6910" width="9.5546875" style="82" bestFit="1" customWidth="1"/>
    <col min="6911" max="6919" width="8.88671875" style="82"/>
    <col min="6920" max="6920" width="10.33203125" style="82" bestFit="1" customWidth="1"/>
    <col min="6921" max="6921" width="8.88671875" style="82"/>
    <col min="6922" max="6922" width="10" style="82" bestFit="1" customWidth="1"/>
    <col min="6923" max="6923" width="8.88671875" style="82"/>
    <col min="6924" max="6925" width="10.88671875" style="82" bestFit="1" customWidth="1"/>
    <col min="6926" max="6926" width="11.6640625" style="82" bestFit="1" customWidth="1"/>
    <col min="6927" max="6927" width="10" style="82" bestFit="1" customWidth="1"/>
    <col min="6928" max="6928" width="8.88671875" style="82"/>
    <col min="6929" max="6929" width="14.6640625" style="82" bestFit="1" customWidth="1"/>
    <col min="6930" max="6930" width="7.6640625" style="82" bestFit="1" customWidth="1"/>
    <col min="6931" max="6931" width="15.5546875" style="82" customWidth="1"/>
    <col min="6932" max="6932" width="10" style="82" customWidth="1"/>
    <col min="6933" max="6933" width="10.88671875" style="82" customWidth="1"/>
    <col min="6934" max="7165" width="8.88671875" style="82"/>
    <col min="7166" max="7166" width="9.5546875" style="82" bestFit="1" customWidth="1"/>
    <col min="7167" max="7175" width="8.88671875" style="82"/>
    <col min="7176" max="7176" width="10.33203125" style="82" bestFit="1" customWidth="1"/>
    <col min="7177" max="7177" width="8.88671875" style="82"/>
    <col min="7178" max="7178" width="10" style="82" bestFit="1" customWidth="1"/>
    <col min="7179" max="7179" width="8.88671875" style="82"/>
    <col min="7180" max="7181" width="10.88671875" style="82" bestFit="1" customWidth="1"/>
    <col min="7182" max="7182" width="11.6640625" style="82" bestFit="1" customWidth="1"/>
    <col min="7183" max="7183" width="10" style="82" bestFit="1" customWidth="1"/>
    <col min="7184" max="7184" width="8.88671875" style="82"/>
    <col min="7185" max="7185" width="14.6640625" style="82" bestFit="1" customWidth="1"/>
    <col min="7186" max="7186" width="7.6640625" style="82" bestFit="1" customWidth="1"/>
    <col min="7187" max="7187" width="15.5546875" style="82" customWidth="1"/>
    <col min="7188" max="7188" width="10" style="82" customWidth="1"/>
    <col min="7189" max="7189" width="10.88671875" style="82" customWidth="1"/>
    <col min="7190" max="7421" width="8.88671875" style="82"/>
    <col min="7422" max="7422" width="9.5546875" style="82" bestFit="1" customWidth="1"/>
    <col min="7423" max="7431" width="8.88671875" style="82"/>
    <col min="7432" max="7432" width="10.33203125" style="82" bestFit="1" customWidth="1"/>
    <col min="7433" max="7433" width="8.88671875" style="82"/>
    <col min="7434" max="7434" width="10" style="82" bestFit="1" customWidth="1"/>
    <col min="7435" max="7435" width="8.88671875" style="82"/>
    <col min="7436" max="7437" width="10.88671875" style="82" bestFit="1" customWidth="1"/>
    <col min="7438" max="7438" width="11.6640625" style="82" bestFit="1" customWidth="1"/>
    <col min="7439" max="7439" width="10" style="82" bestFit="1" customWidth="1"/>
    <col min="7440" max="7440" width="8.88671875" style="82"/>
    <col min="7441" max="7441" width="14.6640625" style="82" bestFit="1" customWidth="1"/>
    <col min="7442" max="7442" width="7.6640625" style="82" bestFit="1" customWidth="1"/>
    <col min="7443" max="7443" width="15.5546875" style="82" customWidth="1"/>
    <col min="7444" max="7444" width="10" style="82" customWidth="1"/>
    <col min="7445" max="7445" width="10.88671875" style="82" customWidth="1"/>
    <col min="7446" max="7677" width="8.88671875" style="82"/>
    <col min="7678" max="7678" width="9.5546875" style="82" bestFit="1" customWidth="1"/>
    <col min="7679" max="7687" width="8.88671875" style="82"/>
    <col min="7688" max="7688" width="10.33203125" style="82" bestFit="1" customWidth="1"/>
    <col min="7689" max="7689" width="8.88671875" style="82"/>
    <col min="7690" max="7690" width="10" style="82" bestFit="1" customWidth="1"/>
    <col min="7691" max="7691" width="8.88671875" style="82"/>
    <col min="7692" max="7693" width="10.88671875" style="82" bestFit="1" customWidth="1"/>
    <col min="7694" max="7694" width="11.6640625" style="82" bestFit="1" customWidth="1"/>
    <col min="7695" max="7695" width="10" style="82" bestFit="1" customWidth="1"/>
    <col min="7696" max="7696" width="8.88671875" style="82"/>
    <col min="7697" max="7697" width="14.6640625" style="82" bestFit="1" customWidth="1"/>
    <col min="7698" max="7698" width="7.6640625" style="82" bestFit="1" customWidth="1"/>
    <col min="7699" max="7699" width="15.5546875" style="82" customWidth="1"/>
    <col min="7700" max="7700" width="10" style="82" customWidth="1"/>
    <col min="7701" max="7701" width="10.88671875" style="82" customWidth="1"/>
    <col min="7702" max="7933" width="8.88671875" style="82"/>
    <col min="7934" max="7934" width="9.5546875" style="82" bestFit="1" customWidth="1"/>
    <col min="7935" max="7943" width="8.88671875" style="82"/>
    <col min="7944" max="7944" width="10.33203125" style="82" bestFit="1" customWidth="1"/>
    <col min="7945" max="7945" width="8.88671875" style="82"/>
    <col min="7946" max="7946" width="10" style="82" bestFit="1" customWidth="1"/>
    <col min="7947" max="7947" width="8.88671875" style="82"/>
    <col min="7948" max="7949" width="10.88671875" style="82" bestFit="1" customWidth="1"/>
    <col min="7950" max="7950" width="11.6640625" style="82" bestFit="1" customWidth="1"/>
    <col min="7951" max="7951" width="10" style="82" bestFit="1" customWidth="1"/>
    <col min="7952" max="7952" width="8.88671875" style="82"/>
    <col min="7953" max="7953" width="14.6640625" style="82" bestFit="1" customWidth="1"/>
    <col min="7954" max="7954" width="7.6640625" style="82" bestFit="1" customWidth="1"/>
    <col min="7955" max="7955" width="15.5546875" style="82" customWidth="1"/>
    <col min="7956" max="7956" width="10" style="82" customWidth="1"/>
    <col min="7957" max="7957" width="10.88671875" style="82" customWidth="1"/>
    <col min="7958" max="8189" width="8.88671875" style="82"/>
    <col min="8190" max="8190" width="9.5546875" style="82" bestFit="1" customWidth="1"/>
    <col min="8191" max="8199" width="8.88671875" style="82"/>
    <col min="8200" max="8200" width="10.33203125" style="82" bestFit="1" customWidth="1"/>
    <col min="8201" max="8201" width="8.88671875" style="82"/>
    <col min="8202" max="8202" width="10" style="82" bestFit="1" customWidth="1"/>
    <col min="8203" max="8203" width="8.88671875" style="82"/>
    <col min="8204" max="8205" width="10.88671875" style="82" bestFit="1" customWidth="1"/>
    <col min="8206" max="8206" width="11.6640625" style="82" bestFit="1" customWidth="1"/>
    <col min="8207" max="8207" width="10" style="82" bestFit="1" customWidth="1"/>
    <col min="8208" max="8208" width="8.88671875" style="82"/>
    <col min="8209" max="8209" width="14.6640625" style="82" bestFit="1" customWidth="1"/>
    <col min="8210" max="8210" width="7.6640625" style="82" bestFit="1" customWidth="1"/>
    <col min="8211" max="8211" width="15.5546875" style="82" customWidth="1"/>
    <col min="8212" max="8212" width="10" style="82" customWidth="1"/>
    <col min="8213" max="8213" width="10.88671875" style="82" customWidth="1"/>
    <col min="8214" max="8445" width="8.88671875" style="82"/>
    <col min="8446" max="8446" width="9.5546875" style="82" bestFit="1" customWidth="1"/>
    <col min="8447" max="8455" width="8.88671875" style="82"/>
    <col min="8456" max="8456" width="10.33203125" style="82" bestFit="1" customWidth="1"/>
    <col min="8457" max="8457" width="8.88671875" style="82"/>
    <col min="8458" max="8458" width="10" style="82" bestFit="1" customWidth="1"/>
    <col min="8459" max="8459" width="8.88671875" style="82"/>
    <col min="8460" max="8461" width="10.88671875" style="82" bestFit="1" customWidth="1"/>
    <col min="8462" max="8462" width="11.6640625" style="82" bestFit="1" customWidth="1"/>
    <col min="8463" max="8463" width="10" style="82" bestFit="1" customWidth="1"/>
    <col min="8464" max="8464" width="8.88671875" style="82"/>
    <col min="8465" max="8465" width="14.6640625" style="82" bestFit="1" customWidth="1"/>
    <col min="8466" max="8466" width="7.6640625" style="82" bestFit="1" customWidth="1"/>
    <col min="8467" max="8467" width="15.5546875" style="82" customWidth="1"/>
    <col min="8468" max="8468" width="10" style="82" customWidth="1"/>
    <col min="8469" max="8469" width="10.88671875" style="82" customWidth="1"/>
    <col min="8470" max="8701" width="8.88671875" style="82"/>
    <col min="8702" max="8702" width="9.5546875" style="82" bestFit="1" customWidth="1"/>
    <col min="8703" max="8711" width="8.88671875" style="82"/>
    <col min="8712" max="8712" width="10.33203125" style="82" bestFit="1" customWidth="1"/>
    <col min="8713" max="8713" width="8.88671875" style="82"/>
    <col min="8714" max="8714" width="10" style="82" bestFit="1" customWidth="1"/>
    <col min="8715" max="8715" width="8.88671875" style="82"/>
    <col min="8716" max="8717" width="10.88671875" style="82" bestFit="1" customWidth="1"/>
    <col min="8718" max="8718" width="11.6640625" style="82" bestFit="1" customWidth="1"/>
    <col min="8719" max="8719" width="10" style="82" bestFit="1" customWidth="1"/>
    <col min="8720" max="8720" width="8.88671875" style="82"/>
    <col min="8721" max="8721" width="14.6640625" style="82" bestFit="1" customWidth="1"/>
    <col min="8722" max="8722" width="7.6640625" style="82" bestFit="1" customWidth="1"/>
    <col min="8723" max="8723" width="15.5546875" style="82" customWidth="1"/>
    <col min="8724" max="8724" width="10" style="82" customWidth="1"/>
    <col min="8725" max="8725" width="10.88671875" style="82" customWidth="1"/>
    <col min="8726" max="8957" width="8.88671875" style="82"/>
    <col min="8958" max="8958" width="9.5546875" style="82" bestFit="1" customWidth="1"/>
    <col min="8959" max="8967" width="8.88671875" style="82"/>
    <col min="8968" max="8968" width="10.33203125" style="82" bestFit="1" customWidth="1"/>
    <col min="8969" max="8969" width="8.88671875" style="82"/>
    <col min="8970" max="8970" width="10" style="82" bestFit="1" customWidth="1"/>
    <col min="8971" max="8971" width="8.88671875" style="82"/>
    <col min="8972" max="8973" width="10.88671875" style="82" bestFit="1" customWidth="1"/>
    <col min="8974" max="8974" width="11.6640625" style="82" bestFit="1" customWidth="1"/>
    <col min="8975" max="8975" width="10" style="82" bestFit="1" customWidth="1"/>
    <col min="8976" max="8976" width="8.88671875" style="82"/>
    <col min="8977" max="8977" width="14.6640625" style="82" bestFit="1" customWidth="1"/>
    <col min="8978" max="8978" width="7.6640625" style="82" bestFit="1" customWidth="1"/>
    <col min="8979" max="8979" width="15.5546875" style="82" customWidth="1"/>
    <col min="8980" max="8980" width="10" style="82" customWidth="1"/>
    <col min="8981" max="8981" width="10.88671875" style="82" customWidth="1"/>
    <col min="8982" max="9213" width="8.88671875" style="82"/>
    <col min="9214" max="9214" width="9.5546875" style="82" bestFit="1" customWidth="1"/>
    <col min="9215" max="9223" width="8.88671875" style="82"/>
    <col min="9224" max="9224" width="10.33203125" style="82" bestFit="1" customWidth="1"/>
    <col min="9225" max="9225" width="8.88671875" style="82"/>
    <col min="9226" max="9226" width="10" style="82" bestFit="1" customWidth="1"/>
    <col min="9227" max="9227" width="8.88671875" style="82"/>
    <col min="9228" max="9229" width="10.88671875" style="82" bestFit="1" customWidth="1"/>
    <col min="9230" max="9230" width="11.6640625" style="82" bestFit="1" customWidth="1"/>
    <col min="9231" max="9231" width="10" style="82" bestFit="1" customWidth="1"/>
    <col min="9232" max="9232" width="8.88671875" style="82"/>
    <col min="9233" max="9233" width="14.6640625" style="82" bestFit="1" customWidth="1"/>
    <col min="9234" max="9234" width="7.6640625" style="82" bestFit="1" customWidth="1"/>
    <col min="9235" max="9235" width="15.5546875" style="82" customWidth="1"/>
    <col min="9236" max="9236" width="10" style="82" customWidth="1"/>
    <col min="9237" max="9237" width="10.88671875" style="82" customWidth="1"/>
    <col min="9238" max="9469" width="8.88671875" style="82"/>
    <col min="9470" max="9470" width="9.5546875" style="82" bestFit="1" customWidth="1"/>
    <col min="9471" max="9479" width="8.88671875" style="82"/>
    <col min="9480" max="9480" width="10.33203125" style="82" bestFit="1" customWidth="1"/>
    <col min="9481" max="9481" width="8.88671875" style="82"/>
    <col min="9482" max="9482" width="10" style="82" bestFit="1" customWidth="1"/>
    <col min="9483" max="9483" width="8.88671875" style="82"/>
    <col min="9484" max="9485" width="10.88671875" style="82" bestFit="1" customWidth="1"/>
    <col min="9486" max="9486" width="11.6640625" style="82" bestFit="1" customWidth="1"/>
    <col min="9487" max="9487" width="10" style="82" bestFit="1" customWidth="1"/>
    <col min="9488" max="9488" width="8.88671875" style="82"/>
    <col min="9489" max="9489" width="14.6640625" style="82" bestFit="1" customWidth="1"/>
    <col min="9490" max="9490" width="7.6640625" style="82" bestFit="1" customWidth="1"/>
    <col min="9491" max="9491" width="15.5546875" style="82" customWidth="1"/>
    <col min="9492" max="9492" width="10" style="82" customWidth="1"/>
    <col min="9493" max="9493" width="10.88671875" style="82" customWidth="1"/>
    <col min="9494" max="9725" width="8.88671875" style="82"/>
    <col min="9726" max="9726" width="9.5546875" style="82" bestFit="1" customWidth="1"/>
    <col min="9727" max="9735" width="8.88671875" style="82"/>
    <col min="9736" max="9736" width="10.33203125" style="82" bestFit="1" customWidth="1"/>
    <col min="9737" max="9737" width="8.88671875" style="82"/>
    <col min="9738" max="9738" width="10" style="82" bestFit="1" customWidth="1"/>
    <col min="9739" max="9739" width="8.88671875" style="82"/>
    <col min="9740" max="9741" width="10.88671875" style="82" bestFit="1" customWidth="1"/>
    <col min="9742" max="9742" width="11.6640625" style="82" bestFit="1" customWidth="1"/>
    <col min="9743" max="9743" width="10" style="82" bestFit="1" customWidth="1"/>
    <col min="9744" max="9744" width="8.88671875" style="82"/>
    <col min="9745" max="9745" width="14.6640625" style="82" bestFit="1" customWidth="1"/>
    <col min="9746" max="9746" width="7.6640625" style="82" bestFit="1" customWidth="1"/>
    <col min="9747" max="9747" width="15.5546875" style="82" customWidth="1"/>
    <col min="9748" max="9748" width="10" style="82" customWidth="1"/>
    <col min="9749" max="9749" width="10.88671875" style="82" customWidth="1"/>
    <col min="9750" max="9981" width="8.88671875" style="82"/>
    <col min="9982" max="9982" width="9.5546875" style="82" bestFit="1" customWidth="1"/>
    <col min="9983" max="9991" width="8.88671875" style="82"/>
    <col min="9992" max="9992" width="10.33203125" style="82" bestFit="1" customWidth="1"/>
    <col min="9993" max="9993" width="8.88671875" style="82"/>
    <col min="9994" max="9994" width="10" style="82" bestFit="1" customWidth="1"/>
    <col min="9995" max="9995" width="8.88671875" style="82"/>
    <col min="9996" max="9997" width="10.88671875" style="82" bestFit="1" customWidth="1"/>
    <col min="9998" max="9998" width="11.6640625" style="82" bestFit="1" customWidth="1"/>
    <col min="9999" max="9999" width="10" style="82" bestFit="1" customWidth="1"/>
    <col min="10000" max="10000" width="8.88671875" style="82"/>
    <col min="10001" max="10001" width="14.6640625" style="82" bestFit="1" customWidth="1"/>
    <col min="10002" max="10002" width="7.6640625" style="82" bestFit="1" customWidth="1"/>
    <col min="10003" max="10003" width="15.5546875" style="82" customWidth="1"/>
    <col min="10004" max="10004" width="10" style="82" customWidth="1"/>
    <col min="10005" max="10005" width="10.88671875" style="82" customWidth="1"/>
    <col min="10006" max="10237" width="8.88671875" style="82"/>
    <col min="10238" max="10238" width="9.5546875" style="82" bestFit="1" customWidth="1"/>
    <col min="10239" max="10247" width="8.88671875" style="82"/>
    <col min="10248" max="10248" width="10.33203125" style="82" bestFit="1" customWidth="1"/>
    <col min="10249" max="10249" width="8.88671875" style="82"/>
    <col min="10250" max="10250" width="10" style="82" bestFit="1" customWidth="1"/>
    <col min="10251" max="10251" width="8.88671875" style="82"/>
    <col min="10252" max="10253" width="10.88671875" style="82" bestFit="1" customWidth="1"/>
    <col min="10254" max="10254" width="11.6640625" style="82" bestFit="1" customWidth="1"/>
    <col min="10255" max="10255" width="10" style="82" bestFit="1" customWidth="1"/>
    <col min="10256" max="10256" width="8.88671875" style="82"/>
    <col min="10257" max="10257" width="14.6640625" style="82" bestFit="1" customWidth="1"/>
    <col min="10258" max="10258" width="7.6640625" style="82" bestFit="1" customWidth="1"/>
    <col min="10259" max="10259" width="15.5546875" style="82" customWidth="1"/>
    <col min="10260" max="10260" width="10" style="82" customWidth="1"/>
    <col min="10261" max="10261" width="10.88671875" style="82" customWidth="1"/>
    <col min="10262" max="10493" width="8.88671875" style="82"/>
    <col min="10494" max="10494" width="9.5546875" style="82" bestFit="1" customWidth="1"/>
    <col min="10495" max="10503" width="8.88671875" style="82"/>
    <col min="10504" max="10504" width="10.33203125" style="82" bestFit="1" customWidth="1"/>
    <col min="10505" max="10505" width="8.88671875" style="82"/>
    <col min="10506" max="10506" width="10" style="82" bestFit="1" customWidth="1"/>
    <col min="10507" max="10507" width="8.88671875" style="82"/>
    <col min="10508" max="10509" width="10.88671875" style="82" bestFit="1" customWidth="1"/>
    <col min="10510" max="10510" width="11.6640625" style="82" bestFit="1" customWidth="1"/>
    <col min="10511" max="10511" width="10" style="82" bestFit="1" customWidth="1"/>
    <col min="10512" max="10512" width="8.88671875" style="82"/>
    <col min="10513" max="10513" width="14.6640625" style="82" bestFit="1" customWidth="1"/>
    <col min="10514" max="10514" width="7.6640625" style="82" bestFit="1" customWidth="1"/>
    <col min="10515" max="10515" width="15.5546875" style="82" customWidth="1"/>
    <col min="10516" max="10516" width="10" style="82" customWidth="1"/>
    <col min="10517" max="10517" width="10.88671875" style="82" customWidth="1"/>
    <col min="10518" max="10749" width="8.88671875" style="82"/>
    <col min="10750" max="10750" width="9.5546875" style="82" bestFit="1" customWidth="1"/>
    <col min="10751" max="10759" width="8.88671875" style="82"/>
    <col min="10760" max="10760" width="10.33203125" style="82" bestFit="1" customWidth="1"/>
    <col min="10761" max="10761" width="8.88671875" style="82"/>
    <col min="10762" max="10762" width="10" style="82" bestFit="1" customWidth="1"/>
    <col min="10763" max="10763" width="8.88671875" style="82"/>
    <col min="10764" max="10765" width="10.88671875" style="82" bestFit="1" customWidth="1"/>
    <col min="10766" max="10766" width="11.6640625" style="82" bestFit="1" customWidth="1"/>
    <col min="10767" max="10767" width="10" style="82" bestFit="1" customWidth="1"/>
    <col min="10768" max="10768" width="8.88671875" style="82"/>
    <col min="10769" max="10769" width="14.6640625" style="82" bestFit="1" customWidth="1"/>
    <col min="10770" max="10770" width="7.6640625" style="82" bestFit="1" customWidth="1"/>
    <col min="10771" max="10771" width="15.5546875" style="82" customWidth="1"/>
    <col min="10772" max="10772" width="10" style="82" customWidth="1"/>
    <col min="10773" max="10773" width="10.88671875" style="82" customWidth="1"/>
    <col min="10774" max="11005" width="8.88671875" style="82"/>
    <col min="11006" max="11006" width="9.5546875" style="82" bestFit="1" customWidth="1"/>
    <col min="11007" max="11015" width="8.88671875" style="82"/>
    <col min="11016" max="11016" width="10.33203125" style="82" bestFit="1" customWidth="1"/>
    <col min="11017" max="11017" width="8.88671875" style="82"/>
    <col min="11018" max="11018" width="10" style="82" bestFit="1" customWidth="1"/>
    <col min="11019" max="11019" width="8.88671875" style="82"/>
    <col min="11020" max="11021" width="10.88671875" style="82" bestFit="1" customWidth="1"/>
    <col min="11022" max="11022" width="11.6640625" style="82" bestFit="1" customWidth="1"/>
    <col min="11023" max="11023" width="10" style="82" bestFit="1" customWidth="1"/>
    <col min="11024" max="11024" width="8.88671875" style="82"/>
    <col min="11025" max="11025" width="14.6640625" style="82" bestFit="1" customWidth="1"/>
    <col min="11026" max="11026" width="7.6640625" style="82" bestFit="1" customWidth="1"/>
    <col min="11027" max="11027" width="15.5546875" style="82" customWidth="1"/>
    <col min="11028" max="11028" width="10" style="82" customWidth="1"/>
    <col min="11029" max="11029" width="10.88671875" style="82" customWidth="1"/>
    <col min="11030" max="11261" width="8.88671875" style="82"/>
    <col min="11262" max="11262" width="9.5546875" style="82" bestFit="1" customWidth="1"/>
    <col min="11263" max="11271" width="8.88671875" style="82"/>
    <col min="11272" max="11272" width="10.33203125" style="82" bestFit="1" customWidth="1"/>
    <col min="11273" max="11273" width="8.88671875" style="82"/>
    <col min="11274" max="11274" width="10" style="82" bestFit="1" customWidth="1"/>
    <col min="11275" max="11275" width="8.88671875" style="82"/>
    <col min="11276" max="11277" width="10.88671875" style="82" bestFit="1" customWidth="1"/>
    <col min="11278" max="11278" width="11.6640625" style="82" bestFit="1" customWidth="1"/>
    <col min="11279" max="11279" width="10" style="82" bestFit="1" customWidth="1"/>
    <col min="11280" max="11280" width="8.88671875" style="82"/>
    <col min="11281" max="11281" width="14.6640625" style="82" bestFit="1" customWidth="1"/>
    <col min="11282" max="11282" width="7.6640625" style="82" bestFit="1" customWidth="1"/>
    <col min="11283" max="11283" width="15.5546875" style="82" customWidth="1"/>
    <col min="11284" max="11284" width="10" style="82" customWidth="1"/>
    <col min="11285" max="11285" width="10.88671875" style="82" customWidth="1"/>
    <col min="11286" max="11517" width="8.88671875" style="82"/>
    <col min="11518" max="11518" width="9.5546875" style="82" bestFit="1" customWidth="1"/>
    <col min="11519" max="11527" width="8.88671875" style="82"/>
    <col min="11528" max="11528" width="10.33203125" style="82" bestFit="1" customWidth="1"/>
    <col min="11529" max="11529" width="8.88671875" style="82"/>
    <col min="11530" max="11530" width="10" style="82" bestFit="1" customWidth="1"/>
    <col min="11531" max="11531" width="8.88671875" style="82"/>
    <col min="11532" max="11533" width="10.88671875" style="82" bestFit="1" customWidth="1"/>
    <col min="11534" max="11534" width="11.6640625" style="82" bestFit="1" customWidth="1"/>
    <col min="11535" max="11535" width="10" style="82" bestFit="1" customWidth="1"/>
    <col min="11536" max="11536" width="8.88671875" style="82"/>
    <col min="11537" max="11537" width="14.6640625" style="82" bestFit="1" customWidth="1"/>
    <col min="11538" max="11538" width="7.6640625" style="82" bestFit="1" customWidth="1"/>
    <col min="11539" max="11539" width="15.5546875" style="82" customWidth="1"/>
    <col min="11540" max="11540" width="10" style="82" customWidth="1"/>
    <col min="11541" max="11541" width="10.88671875" style="82" customWidth="1"/>
    <col min="11542" max="11773" width="8.88671875" style="82"/>
    <col min="11774" max="11774" width="9.5546875" style="82" bestFit="1" customWidth="1"/>
    <col min="11775" max="11783" width="8.88671875" style="82"/>
    <col min="11784" max="11784" width="10.33203125" style="82" bestFit="1" customWidth="1"/>
    <col min="11785" max="11785" width="8.88671875" style="82"/>
    <col min="11786" max="11786" width="10" style="82" bestFit="1" customWidth="1"/>
    <col min="11787" max="11787" width="8.88671875" style="82"/>
    <col min="11788" max="11789" width="10.88671875" style="82" bestFit="1" customWidth="1"/>
    <col min="11790" max="11790" width="11.6640625" style="82" bestFit="1" customWidth="1"/>
    <col min="11791" max="11791" width="10" style="82" bestFit="1" customWidth="1"/>
    <col min="11792" max="11792" width="8.88671875" style="82"/>
    <col min="11793" max="11793" width="14.6640625" style="82" bestFit="1" customWidth="1"/>
    <col min="11794" max="11794" width="7.6640625" style="82" bestFit="1" customWidth="1"/>
    <col min="11795" max="11795" width="15.5546875" style="82" customWidth="1"/>
    <col min="11796" max="11796" width="10" style="82" customWidth="1"/>
    <col min="11797" max="11797" width="10.88671875" style="82" customWidth="1"/>
    <col min="11798" max="12029" width="8.88671875" style="82"/>
    <col min="12030" max="12030" width="9.5546875" style="82" bestFit="1" customWidth="1"/>
    <col min="12031" max="12039" width="8.88671875" style="82"/>
    <col min="12040" max="12040" width="10.33203125" style="82" bestFit="1" customWidth="1"/>
    <col min="12041" max="12041" width="8.88671875" style="82"/>
    <col min="12042" max="12042" width="10" style="82" bestFit="1" customWidth="1"/>
    <col min="12043" max="12043" width="8.88671875" style="82"/>
    <col min="12044" max="12045" width="10.88671875" style="82" bestFit="1" customWidth="1"/>
    <col min="12046" max="12046" width="11.6640625" style="82" bestFit="1" customWidth="1"/>
    <col min="12047" max="12047" width="10" style="82" bestFit="1" customWidth="1"/>
    <col min="12048" max="12048" width="8.88671875" style="82"/>
    <col min="12049" max="12049" width="14.6640625" style="82" bestFit="1" customWidth="1"/>
    <col min="12050" max="12050" width="7.6640625" style="82" bestFit="1" customWidth="1"/>
    <col min="12051" max="12051" width="15.5546875" style="82" customWidth="1"/>
    <col min="12052" max="12052" width="10" style="82" customWidth="1"/>
    <col min="12053" max="12053" width="10.88671875" style="82" customWidth="1"/>
    <col min="12054" max="12285" width="8.88671875" style="82"/>
    <col min="12286" max="12286" width="9.5546875" style="82" bestFit="1" customWidth="1"/>
    <col min="12287" max="12295" width="8.88671875" style="82"/>
    <col min="12296" max="12296" width="10.33203125" style="82" bestFit="1" customWidth="1"/>
    <col min="12297" max="12297" width="8.88671875" style="82"/>
    <col min="12298" max="12298" width="10" style="82" bestFit="1" customWidth="1"/>
    <col min="12299" max="12299" width="8.88671875" style="82"/>
    <col min="12300" max="12301" width="10.88671875" style="82" bestFit="1" customWidth="1"/>
    <col min="12302" max="12302" width="11.6640625" style="82" bestFit="1" customWidth="1"/>
    <col min="12303" max="12303" width="10" style="82" bestFit="1" customWidth="1"/>
    <col min="12304" max="12304" width="8.88671875" style="82"/>
    <col min="12305" max="12305" width="14.6640625" style="82" bestFit="1" customWidth="1"/>
    <col min="12306" max="12306" width="7.6640625" style="82" bestFit="1" customWidth="1"/>
    <col min="12307" max="12307" width="15.5546875" style="82" customWidth="1"/>
    <col min="12308" max="12308" width="10" style="82" customWidth="1"/>
    <col min="12309" max="12309" width="10.88671875" style="82" customWidth="1"/>
    <col min="12310" max="12541" width="8.88671875" style="82"/>
    <col min="12542" max="12542" width="9.5546875" style="82" bestFit="1" customWidth="1"/>
    <col min="12543" max="12551" width="8.88671875" style="82"/>
    <col min="12552" max="12552" width="10.33203125" style="82" bestFit="1" customWidth="1"/>
    <col min="12553" max="12553" width="8.88671875" style="82"/>
    <col min="12554" max="12554" width="10" style="82" bestFit="1" customWidth="1"/>
    <col min="12555" max="12555" width="8.88671875" style="82"/>
    <col min="12556" max="12557" width="10.88671875" style="82" bestFit="1" customWidth="1"/>
    <col min="12558" max="12558" width="11.6640625" style="82" bestFit="1" customWidth="1"/>
    <col min="12559" max="12559" width="10" style="82" bestFit="1" customWidth="1"/>
    <col min="12560" max="12560" width="8.88671875" style="82"/>
    <col min="12561" max="12561" width="14.6640625" style="82" bestFit="1" customWidth="1"/>
    <col min="12562" max="12562" width="7.6640625" style="82" bestFit="1" customWidth="1"/>
    <col min="12563" max="12563" width="15.5546875" style="82" customWidth="1"/>
    <col min="12564" max="12564" width="10" style="82" customWidth="1"/>
    <col min="12565" max="12565" width="10.88671875" style="82" customWidth="1"/>
    <col min="12566" max="12797" width="8.88671875" style="82"/>
    <col min="12798" max="12798" width="9.5546875" style="82" bestFit="1" customWidth="1"/>
    <col min="12799" max="12807" width="8.88671875" style="82"/>
    <col min="12808" max="12808" width="10.33203125" style="82" bestFit="1" customWidth="1"/>
    <col min="12809" max="12809" width="8.88671875" style="82"/>
    <col min="12810" max="12810" width="10" style="82" bestFit="1" customWidth="1"/>
    <col min="12811" max="12811" width="8.88671875" style="82"/>
    <col min="12812" max="12813" width="10.88671875" style="82" bestFit="1" customWidth="1"/>
    <col min="12814" max="12814" width="11.6640625" style="82" bestFit="1" customWidth="1"/>
    <col min="12815" max="12815" width="10" style="82" bestFit="1" customWidth="1"/>
    <col min="12816" max="12816" width="8.88671875" style="82"/>
    <col min="12817" max="12817" width="14.6640625" style="82" bestFit="1" customWidth="1"/>
    <col min="12818" max="12818" width="7.6640625" style="82" bestFit="1" customWidth="1"/>
    <col min="12819" max="12819" width="15.5546875" style="82" customWidth="1"/>
    <col min="12820" max="12820" width="10" style="82" customWidth="1"/>
    <col min="12821" max="12821" width="10.88671875" style="82" customWidth="1"/>
    <col min="12822" max="13053" width="8.88671875" style="82"/>
    <col min="13054" max="13054" width="9.5546875" style="82" bestFit="1" customWidth="1"/>
    <col min="13055" max="13063" width="8.88671875" style="82"/>
    <col min="13064" max="13064" width="10.33203125" style="82" bestFit="1" customWidth="1"/>
    <col min="13065" max="13065" width="8.88671875" style="82"/>
    <col min="13066" max="13066" width="10" style="82" bestFit="1" customWidth="1"/>
    <col min="13067" max="13067" width="8.88671875" style="82"/>
    <col min="13068" max="13069" width="10.88671875" style="82" bestFit="1" customWidth="1"/>
    <col min="13070" max="13070" width="11.6640625" style="82" bestFit="1" customWidth="1"/>
    <col min="13071" max="13071" width="10" style="82" bestFit="1" customWidth="1"/>
    <col min="13072" max="13072" width="8.88671875" style="82"/>
    <col min="13073" max="13073" width="14.6640625" style="82" bestFit="1" customWidth="1"/>
    <col min="13074" max="13074" width="7.6640625" style="82" bestFit="1" customWidth="1"/>
    <col min="13075" max="13075" width="15.5546875" style="82" customWidth="1"/>
    <col min="13076" max="13076" width="10" style="82" customWidth="1"/>
    <col min="13077" max="13077" width="10.88671875" style="82" customWidth="1"/>
    <col min="13078" max="13309" width="8.88671875" style="82"/>
    <col min="13310" max="13310" width="9.5546875" style="82" bestFit="1" customWidth="1"/>
    <col min="13311" max="13319" width="8.88671875" style="82"/>
    <col min="13320" max="13320" width="10.33203125" style="82" bestFit="1" customWidth="1"/>
    <col min="13321" max="13321" width="8.88671875" style="82"/>
    <col min="13322" max="13322" width="10" style="82" bestFit="1" customWidth="1"/>
    <col min="13323" max="13323" width="8.88671875" style="82"/>
    <col min="13324" max="13325" width="10.88671875" style="82" bestFit="1" customWidth="1"/>
    <col min="13326" max="13326" width="11.6640625" style="82" bestFit="1" customWidth="1"/>
    <col min="13327" max="13327" width="10" style="82" bestFit="1" customWidth="1"/>
    <col min="13328" max="13328" width="8.88671875" style="82"/>
    <col min="13329" max="13329" width="14.6640625" style="82" bestFit="1" customWidth="1"/>
    <col min="13330" max="13330" width="7.6640625" style="82" bestFit="1" customWidth="1"/>
    <col min="13331" max="13331" width="15.5546875" style="82" customWidth="1"/>
    <col min="13332" max="13332" width="10" style="82" customWidth="1"/>
    <col min="13333" max="13333" width="10.88671875" style="82" customWidth="1"/>
    <col min="13334" max="13565" width="8.88671875" style="82"/>
    <col min="13566" max="13566" width="9.5546875" style="82" bestFit="1" customWidth="1"/>
    <col min="13567" max="13575" width="8.88671875" style="82"/>
    <col min="13576" max="13576" width="10.33203125" style="82" bestFit="1" customWidth="1"/>
    <col min="13577" max="13577" width="8.88671875" style="82"/>
    <col min="13578" max="13578" width="10" style="82" bestFit="1" customWidth="1"/>
    <col min="13579" max="13579" width="8.88671875" style="82"/>
    <col min="13580" max="13581" width="10.88671875" style="82" bestFit="1" customWidth="1"/>
    <col min="13582" max="13582" width="11.6640625" style="82" bestFit="1" customWidth="1"/>
    <col min="13583" max="13583" width="10" style="82" bestFit="1" customWidth="1"/>
    <col min="13584" max="13584" width="8.88671875" style="82"/>
    <col min="13585" max="13585" width="14.6640625" style="82" bestFit="1" customWidth="1"/>
    <col min="13586" max="13586" width="7.6640625" style="82" bestFit="1" customWidth="1"/>
    <col min="13587" max="13587" width="15.5546875" style="82" customWidth="1"/>
    <col min="13588" max="13588" width="10" style="82" customWidth="1"/>
    <col min="13589" max="13589" width="10.88671875" style="82" customWidth="1"/>
    <col min="13590" max="13821" width="8.88671875" style="82"/>
    <col min="13822" max="13822" width="9.5546875" style="82" bestFit="1" customWidth="1"/>
    <col min="13823" max="13831" width="8.88671875" style="82"/>
    <col min="13832" max="13832" width="10.33203125" style="82" bestFit="1" customWidth="1"/>
    <col min="13833" max="13833" width="8.88671875" style="82"/>
    <col min="13834" max="13834" width="10" style="82" bestFit="1" customWidth="1"/>
    <col min="13835" max="13835" width="8.88671875" style="82"/>
    <col min="13836" max="13837" width="10.88671875" style="82" bestFit="1" customWidth="1"/>
    <col min="13838" max="13838" width="11.6640625" style="82" bestFit="1" customWidth="1"/>
    <col min="13839" max="13839" width="10" style="82" bestFit="1" customWidth="1"/>
    <col min="13840" max="13840" width="8.88671875" style="82"/>
    <col min="13841" max="13841" width="14.6640625" style="82" bestFit="1" customWidth="1"/>
    <col min="13842" max="13842" width="7.6640625" style="82" bestFit="1" customWidth="1"/>
    <col min="13843" max="13843" width="15.5546875" style="82" customWidth="1"/>
    <col min="13844" max="13844" width="10" style="82" customWidth="1"/>
    <col min="13845" max="13845" width="10.88671875" style="82" customWidth="1"/>
    <col min="13846" max="14077" width="8.88671875" style="82"/>
    <col min="14078" max="14078" width="9.5546875" style="82" bestFit="1" customWidth="1"/>
    <col min="14079" max="14087" width="8.88671875" style="82"/>
    <col min="14088" max="14088" width="10.33203125" style="82" bestFit="1" customWidth="1"/>
    <col min="14089" max="14089" width="8.88671875" style="82"/>
    <col min="14090" max="14090" width="10" style="82" bestFit="1" customWidth="1"/>
    <col min="14091" max="14091" width="8.88671875" style="82"/>
    <col min="14092" max="14093" width="10.88671875" style="82" bestFit="1" customWidth="1"/>
    <col min="14094" max="14094" width="11.6640625" style="82" bestFit="1" customWidth="1"/>
    <col min="14095" max="14095" width="10" style="82" bestFit="1" customWidth="1"/>
    <col min="14096" max="14096" width="8.88671875" style="82"/>
    <col min="14097" max="14097" width="14.6640625" style="82" bestFit="1" customWidth="1"/>
    <col min="14098" max="14098" width="7.6640625" style="82" bestFit="1" customWidth="1"/>
    <col min="14099" max="14099" width="15.5546875" style="82" customWidth="1"/>
    <col min="14100" max="14100" width="10" style="82" customWidth="1"/>
    <col min="14101" max="14101" width="10.88671875" style="82" customWidth="1"/>
    <col min="14102" max="14333" width="8.88671875" style="82"/>
    <col min="14334" max="14334" width="9.5546875" style="82" bestFit="1" customWidth="1"/>
    <col min="14335" max="14343" width="8.88671875" style="82"/>
    <col min="14344" max="14344" width="10.33203125" style="82" bestFit="1" customWidth="1"/>
    <col min="14345" max="14345" width="8.88671875" style="82"/>
    <col min="14346" max="14346" width="10" style="82" bestFit="1" customWidth="1"/>
    <col min="14347" max="14347" width="8.88671875" style="82"/>
    <col min="14348" max="14349" width="10.88671875" style="82" bestFit="1" customWidth="1"/>
    <col min="14350" max="14350" width="11.6640625" style="82" bestFit="1" customWidth="1"/>
    <col min="14351" max="14351" width="10" style="82" bestFit="1" customWidth="1"/>
    <col min="14352" max="14352" width="8.88671875" style="82"/>
    <col min="14353" max="14353" width="14.6640625" style="82" bestFit="1" customWidth="1"/>
    <col min="14354" max="14354" width="7.6640625" style="82" bestFit="1" customWidth="1"/>
    <col min="14355" max="14355" width="15.5546875" style="82" customWidth="1"/>
    <col min="14356" max="14356" width="10" style="82" customWidth="1"/>
    <col min="14357" max="14357" width="10.88671875" style="82" customWidth="1"/>
    <col min="14358" max="14589" width="8.88671875" style="82"/>
    <col min="14590" max="14590" width="9.5546875" style="82" bestFit="1" customWidth="1"/>
    <col min="14591" max="14599" width="8.88671875" style="82"/>
    <col min="14600" max="14600" width="10.33203125" style="82" bestFit="1" customWidth="1"/>
    <col min="14601" max="14601" width="8.88671875" style="82"/>
    <col min="14602" max="14602" width="10" style="82" bestFit="1" customWidth="1"/>
    <col min="14603" max="14603" width="8.88671875" style="82"/>
    <col min="14604" max="14605" width="10.88671875" style="82" bestFit="1" customWidth="1"/>
    <col min="14606" max="14606" width="11.6640625" style="82" bestFit="1" customWidth="1"/>
    <col min="14607" max="14607" width="10" style="82" bestFit="1" customWidth="1"/>
    <col min="14608" max="14608" width="8.88671875" style="82"/>
    <col min="14609" max="14609" width="14.6640625" style="82" bestFit="1" customWidth="1"/>
    <col min="14610" max="14610" width="7.6640625" style="82" bestFit="1" customWidth="1"/>
    <col min="14611" max="14611" width="15.5546875" style="82" customWidth="1"/>
    <col min="14612" max="14612" width="10" style="82" customWidth="1"/>
    <col min="14613" max="14613" width="10.88671875" style="82" customWidth="1"/>
    <col min="14614" max="14845" width="8.88671875" style="82"/>
    <col min="14846" max="14846" width="9.5546875" style="82" bestFit="1" customWidth="1"/>
    <col min="14847" max="14855" width="8.88671875" style="82"/>
    <col min="14856" max="14856" width="10.33203125" style="82" bestFit="1" customWidth="1"/>
    <col min="14857" max="14857" width="8.88671875" style="82"/>
    <col min="14858" max="14858" width="10" style="82" bestFit="1" customWidth="1"/>
    <col min="14859" max="14859" width="8.88671875" style="82"/>
    <col min="14860" max="14861" width="10.88671875" style="82" bestFit="1" customWidth="1"/>
    <col min="14862" max="14862" width="11.6640625" style="82" bestFit="1" customWidth="1"/>
    <col min="14863" max="14863" width="10" style="82" bestFit="1" customWidth="1"/>
    <col min="14864" max="14864" width="8.88671875" style="82"/>
    <col min="14865" max="14865" width="14.6640625" style="82" bestFit="1" customWidth="1"/>
    <col min="14866" max="14866" width="7.6640625" style="82" bestFit="1" customWidth="1"/>
    <col min="14867" max="14867" width="15.5546875" style="82" customWidth="1"/>
    <col min="14868" max="14868" width="10" style="82" customWidth="1"/>
    <col min="14869" max="14869" width="10.88671875" style="82" customWidth="1"/>
    <col min="14870" max="15101" width="8.88671875" style="82"/>
    <col min="15102" max="15102" width="9.5546875" style="82" bestFit="1" customWidth="1"/>
    <col min="15103" max="15111" width="8.88671875" style="82"/>
    <col min="15112" max="15112" width="10.33203125" style="82" bestFit="1" customWidth="1"/>
    <col min="15113" max="15113" width="8.88671875" style="82"/>
    <col min="15114" max="15114" width="10" style="82" bestFit="1" customWidth="1"/>
    <col min="15115" max="15115" width="8.88671875" style="82"/>
    <col min="15116" max="15117" width="10.88671875" style="82" bestFit="1" customWidth="1"/>
    <col min="15118" max="15118" width="11.6640625" style="82" bestFit="1" customWidth="1"/>
    <col min="15119" max="15119" width="10" style="82" bestFit="1" customWidth="1"/>
    <col min="15120" max="15120" width="8.88671875" style="82"/>
    <col min="15121" max="15121" width="14.6640625" style="82" bestFit="1" customWidth="1"/>
    <col min="15122" max="15122" width="7.6640625" style="82" bestFit="1" customWidth="1"/>
    <col min="15123" max="15123" width="15.5546875" style="82" customWidth="1"/>
    <col min="15124" max="15124" width="10" style="82" customWidth="1"/>
    <col min="15125" max="15125" width="10.88671875" style="82" customWidth="1"/>
    <col min="15126" max="15357" width="8.88671875" style="82"/>
    <col min="15358" max="15358" width="9.5546875" style="82" bestFit="1" customWidth="1"/>
    <col min="15359" max="15367" width="8.88671875" style="82"/>
    <col min="15368" max="15368" width="10.33203125" style="82" bestFit="1" customWidth="1"/>
    <col min="15369" max="15369" width="8.88671875" style="82"/>
    <col min="15370" max="15370" width="10" style="82" bestFit="1" customWidth="1"/>
    <col min="15371" max="15371" width="8.88671875" style="82"/>
    <col min="15372" max="15373" width="10.88671875" style="82" bestFit="1" customWidth="1"/>
    <col min="15374" max="15374" width="11.6640625" style="82" bestFit="1" customWidth="1"/>
    <col min="15375" max="15375" width="10" style="82" bestFit="1" customWidth="1"/>
    <col min="15376" max="15376" width="8.88671875" style="82"/>
    <col min="15377" max="15377" width="14.6640625" style="82" bestFit="1" customWidth="1"/>
    <col min="15378" max="15378" width="7.6640625" style="82" bestFit="1" customWidth="1"/>
    <col min="15379" max="15379" width="15.5546875" style="82" customWidth="1"/>
    <col min="15380" max="15380" width="10" style="82" customWidth="1"/>
    <col min="15381" max="15381" width="10.88671875" style="82" customWidth="1"/>
    <col min="15382" max="15613" width="8.88671875" style="82"/>
    <col min="15614" max="15614" width="9.5546875" style="82" bestFit="1" customWidth="1"/>
    <col min="15615" max="15623" width="8.88671875" style="82"/>
    <col min="15624" max="15624" width="10.33203125" style="82" bestFit="1" customWidth="1"/>
    <col min="15625" max="15625" width="8.88671875" style="82"/>
    <col min="15626" max="15626" width="10" style="82" bestFit="1" customWidth="1"/>
    <col min="15627" max="15627" width="8.88671875" style="82"/>
    <col min="15628" max="15629" width="10.88671875" style="82" bestFit="1" customWidth="1"/>
    <col min="15630" max="15630" width="11.6640625" style="82" bestFit="1" customWidth="1"/>
    <col min="15631" max="15631" width="10" style="82" bestFit="1" customWidth="1"/>
    <col min="15632" max="15632" width="8.88671875" style="82"/>
    <col min="15633" max="15633" width="14.6640625" style="82" bestFit="1" customWidth="1"/>
    <col min="15634" max="15634" width="7.6640625" style="82" bestFit="1" customWidth="1"/>
    <col min="15635" max="15635" width="15.5546875" style="82" customWidth="1"/>
    <col min="15636" max="15636" width="10" style="82" customWidth="1"/>
    <col min="15637" max="15637" width="10.88671875" style="82" customWidth="1"/>
    <col min="15638" max="15869" width="8.88671875" style="82"/>
    <col min="15870" max="15870" width="9.5546875" style="82" bestFit="1" customWidth="1"/>
    <col min="15871" max="15879" width="8.88671875" style="82"/>
    <col min="15880" max="15880" width="10.33203125" style="82" bestFit="1" customWidth="1"/>
    <col min="15881" max="15881" width="8.88671875" style="82"/>
    <col min="15882" max="15882" width="10" style="82" bestFit="1" customWidth="1"/>
    <col min="15883" max="15883" width="8.88671875" style="82"/>
    <col min="15884" max="15885" width="10.88671875" style="82" bestFit="1" customWidth="1"/>
    <col min="15886" max="15886" width="11.6640625" style="82" bestFit="1" customWidth="1"/>
    <col min="15887" max="15887" width="10" style="82" bestFit="1" customWidth="1"/>
    <col min="15888" max="15888" width="8.88671875" style="82"/>
    <col min="15889" max="15889" width="14.6640625" style="82" bestFit="1" customWidth="1"/>
    <col min="15890" max="15890" width="7.6640625" style="82" bestFit="1" customWidth="1"/>
    <col min="15891" max="15891" width="15.5546875" style="82" customWidth="1"/>
    <col min="15892" max="15892" width="10" style="82" customWidth="1"/>
    <col min="15893" max="15893" width="10.88671875" style="82" customWidth="1"/>
    <col min="15894" max="16125" width="8.88671875" style="82"/>
    <col min="16126" max="16126" width="9.5546875" style="82" bestFit="1" customWidth="1"/>
    <col min="16127" max="16135" width="8.88671875" style="82"/>
    <col min="16136" max="16136" width="10.33203125" style="82" bestFit="1" customWidth="1"/>
    <col min="16137" max="16137" width="8.88671875" style="82"/>
    <col min="16138" max="16138" width="10" style="82" bestFit="1" customWidth="1"/>
    <col min="16139" max="16139" width="8.88671875" style="82"/>
    <col min="16140" max="16141" width="10.88671875" style="82" bestFit="1" customWidth="1"/>
    <col min="16142" max="16142" width="11.6640625" style="82" bestFit="1" customWidth="1"/>
    <col min="16143" max="16143" width="10" style="82" bestFit="1" customWidth="1"/>
    <col min="16144" max="16144" width="8.88671875" style="82"/>
    <col min="16145" max="16145" width="14.6640625" style="82" bestFit="1" customWidth="1"/>
    <col min="16146" max="16146" width="7.6640625" style="82" bestFit="1" customWidth="1"/>
    <col min="16147" max="16147" width="15.5546875" style="82" customWidth="1"/>
    <col min="16148" max="16148" width="10" style="82" customWidth="1"/>
    <col min="16149" max="16149" width="10.88671875" style="82" customWidth="1"/>
    <col min="16150" max="16384" width="8.88671875" style="82"/>
  </cols>
  <sheetData>
    <row r="1" spans="1:36" s="109" customFormat="1" ht="12" x14ac:dyDescent="0.3">
      <c r="A1" s="168" t="s">
        <v>0</v>
      </c>
      <c r="B1" s="168"/>
      <c r="C1" s="104">
        <v>44743</v>
      </c>
      <c r="D1" s="105" t="s">
        <v>1</v>
      </c>
      <c r="E1" s="105"/>
      <c r="F1" s="105"/>
      <c r="G1" s="105"/>
      <c r="H1" s="105"/>
      <c r="I1" s="105"/>
      <c r="J1" s="105"/>
      <c r="K1" s="106"/>
      <c r="L1" s="106"/>
      <c r="M1" s="106"/>
      <c r="N1" s="106"/>
      <c r="O1" s="105"/>
      <c r="P1" s="169"/>
      <c r="Q1" s="169" t="e">
        <f>#REF!/#REF!</f>
        <v>#REF!</v>
      </c>
      <c r="R1" s="169" t="e">
        <f>#REF!/#REF!</f>
        <v>#REF!</v>
      </c>
      <c r="S1" s="169" t="e">
        <f>#REF!/#REF!</f>
        <v>#REF!</v>
      </c>
      <c r="T1" s="169"/>
      <c r="U1" s="106"/>
      <c r="V1" s="106"/>
      <c r="W1" s="106"/>
      <c r="X1" s="106"/>
      <c r="Y1" s="106"/>
      <c r="Z1" s="106"/>
      <c r="AA1" s="106"/>
      <c r="AE1" s="171" t="s">
        <v>51</v>
      </c>
      <c r="AF1" s="171"/>
      <c r="AH1" s="172" t="s">
        <v>82</v>
      </c>
    </row>
    <row r="2" spans="1:36" s="10" customFormat="1" ht="60" x14ac:dyDescent="0.3">
      <c r="A2" s="6" t="s">
        <v>2</v>
      </c>
      <c r="B2" s="6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120</v>
      </c>
      <c r="H2" s="8" t="s">
        <v>121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83</v>
      </c>
      <c r="U2" s="8" t="s">
        <v>84</v>
      </c>
      <c r="V2" s="8" t="s">
        <v>23</v>
      </c>
      <c r="W2" s="8" t="s">
        <v>24</v>
      </c>
      <c r="X2" s="8" t="s">
        <v>52</v>
      </c>
      <c r="Y2" s="8" t="s">
        <v>53</v>
      </c>
      <c r="Z2" s="8"/>
      <c r="AA2" s="8"/>
      <c r="AE2" s="8" t="s">
        <v>83</v>
      </c>
      <c r="AF2" s="8" t="s">
        <v>23</v>
      </c>
      <c r="AH2" s="174"/>
    </row>
    <row r="3" spans="1:36" customFormat="1" ht="15.6" x14ac:dyDescent="0.3">
      <c r="A3" s="65">
        <v>2</v>
      </c>
      <c r="B3" s="12">
        <v>4400129590</v>
      </c>
      <c r="C3" s="175">
        <v>482000292</v>
      </c>
      <c r="D3" s="176" t="s">
        <v>173</v>
      </c>
      <c r="E3" s="113"/>
      <c r="F3" s="71">
        <v>59</v>
      </c>
      <c r="G3" s="196"/>
      <c r="H3" s="177" t="s">
        <v>123</v>
      </c>
      <c r="I3" s="13"/>
      <c r="J3" s="13"/>
      <c r="K3" s="15">
        <v>3879.7</v>
      </c>
      <c r="L3" s="15">
        <v>3879.7</v>
      </c>
      <c r="M3" s="117">
        <f>K3-L3</f>
        <v>0</v>
      </c>
      <c r="N3" s="117"/>
      <c r="O3" s="15"/>
      <c r="P3" s="15"/>
      <c r="Q3" s="15"/>
      <c r="R3" s="16">
        <v>53658939.100000001</v>
      </c>
      <c r="S3" s="117">
        <f t="shared" ref="S3:S66" si="0">+R3/K3</f>
        <v>13830.692862850221</v>
      </c>
      <c r="T3" s="181">
        <v>4871.5697044334975</v>
      </c>
      <c r="U3" s="179"/>
      <c r="V3" s="67">
        <v>4871.5697044334975</v>
      </c>
      <c r="W3" s="15"/>
      <c r="X3" s="15"/>
      <c r="Y3" s="15"/>
      <c r="Z3" s="15"/>
      <c r="AB3" s="53"/>
      <c r="AH3" s="136"/>
      <c r="AJ3" s="53"/>
    </row>
    <row r="4" spans="1:36" customFormat="1" ht="15.6" x14ac:dyDescent="0.3">
      <c r="A4" s="65">
        <v>19</v>
      </c>
      <c r="B4" s="12">
        <v>4400129591</v>
      </c>
      <c r="C4" s="175">
        <v>482000298</v>
      </c>
      <c r="D4" s="176" t="s">
        <v>174</v>
      </c>
      <c r="E4" s="113"/>
      <c r="F4" s="71">
        <v>53</v>
      </c>
      <c r="G4" s="196"/>
      <c r="H4" s="177" t="s">
        <v>123</v>
      </c>
      <c r="I4" s="13"/>
      <c r="J4" s="13"/>
      <c r="K4" s="15">
        <v>3457.2</v>
      </c>
      <c r="L4" s="15">
        <v>3457.2</v>
      </c>
      <c r="M4" s="117">
        <f t="shared" ref="M4:M22" si="1">K4-L4</f>
        <v>0</v>
      </c>
      <c r="N4" s="117"/>
      <c r="O4" s="15"/>
      <c r="P4" s="15"/>
      <c r="Q4" s="15"/>
      <c r="R4" s="16">
        <v>47823090.609999999</v>
      </c>
      <c r="S4" s="117">
        <f t="shared" si="0"/>
        <v>13832.896740136528</v>
      </c>
      <c r="T4" s="181">
        <v>4844.1830604456472</v>
      </c>
      <c r="U4" s="179"/>
      <c r="V4" s="67">
        <v>4844.1830604456472</v>
      </c>
      <c r="W4" s="15"/>
      <c r="X4" s="15"/>
      <c r="Y4" s="15"/>
      <c r="Z4" s="15"/>
      <c r="AB4" s="53"/>
      <c r="AH4" s="136"/>
      <c r="AJ4" s="53"/>
    </row>
    <row r="5" spans="1:36" customFormat="1" ht="15.6" x14ac:dyDescent="0.3">
      <c r="A5" s="65">
        <v>25</v>
      </c>
      <c r="B5" s="12">
        <v>4400129594</v>
      </c>
      <c r="C5" s="175">
        <v>482000306</v>
      </c>
      <c r="D5" s="176" t="s">
        <v>175</v>
      </c>
      <c r="E5" s="113"/>
      <c r="F5" s="71">
        <v>59</v>
      </c>
      <c r="G5" s="196"/>
      <c r="H5" s="177" t="s">
        <v>123</v>
      </c>
      <c r="I5" s="13"/>
      <c r="J5" s="13"/>
      <c r="K5" s="15">
        <v>3929.4</v>
      </c>
      <c r="L5" s="197">
        <v>3929.4</v>
      </c>
      <c r="M5" s="117">
        <f t="shared" si="1"/>
        <v>0</v>
      </c>
      <c r="N5" s="117"/>
      <c r="O5" s="15"/>
      <c r="P5" s="15"/>
      <c r="Q5" s="15"/>
      <c r="R5" s="16">
        <v>54369953.93</v>
      </c>
      <c r="S5" s="117">
        <f t="shared" si="0"/>
        <v>13836.706349569908</v>
      </c>
      <c r="T5" s="181">
        <v>4759.6179401993359</v>
      </c>
      <c r="U5" s="179"/>
      <c r="V5" s="67">
        <v>4759.6179401993359</v>
      </c>
      <c r="W5" s="15"/>
      <c r="X5" s="15"/>
      <c r="Y5" s="15"/>
      <c r="Z5" s="15"/>
      <c r="AB5" s="53"/>
      <c r="AH5" s="136"/>
      <c r="AJ5" s="53"/>
    </row>
    <row r="6" spans="1:36" customFormat="1" ht="15.6" x14ac:dyDescent="0.3">
      <c r="A6" s="65">
        <v>32</v>
      </c>
      <c r="B6" s="12">
        <v>4400129597</v>
      </c>
      <c r="C6" s="175">
        <v>482000312</v>
      </c>
      <c r="D6" s="176" t="s">
        <v>176</v>
      </c>
      <c r="E6" s="113"/>
      <c r="F6" s="71">
        <v>59</v>
      </c>
      <c r="G6" s="198"/>
      <c r="H6" s="183" t="s">
        <v>123</v>
      </c>
      <c r="I6" s="13"/>
      <c r="J6" s="13"/>
      <c r="K6" s="15">
        <v>3718.82</v>
      </c>
      <c r="L6" s="15">
        <v>3718.82</v>
      </c>
      <c r="M6" s="117">
        <f t="shared" si="1"/>
        <v>0</v>
      </c>
      <c r="N6" s="117"/>
      <c r="O6" s="15"/>
      <c r="P6" s="15"/>
      <c r="Q6" s="15"/>
      <c r="R6" s="16">
        <v>51460921.149999999</v>
      </c>
      <c r="S6" s="117">
        <f t="shared" si="0"/>
        <v>13837.970418035828</v>
      </c>
      <c r="T6" s="181">
        <v>4750.4527442776262</v>
      </c>
      <c r="U6" s="179"/>
      <c r="V6" s="67">
        <v>4750.4527442776262</v>
      </c>
      <c r="W6" s="15"/>
      <c r="X6" s="15"/>
      <c r="Y6" s="15"/>
      <c r="Z6" s="15"/>
      <c r="AB6" s="53"/>
      <c r="AH6" s="136"/>
      <c r="AJ6" s="53"/>
    </row>
    <row r="7" spans="1:36" customFormat="1" ht="15.6" x14ac:dyDescent="0.3">
      <c r="A7" s="214">
        <v>36</v>
      </c>
      <c r="B7" s="12">
        <v>4400129598</v>
      </c>
      <c r="C7" s="175">
        <v>482000317</v>
      </c>
      <c r="D7" s="176" t="s">
        <v>177</v>
      </c>
      <c r="E7" s="113"/>
      <c r="F7" s="71">
        <v>59</v>
      </c>
      <c r="G7" s="198"/>
      <c r="H7" s="183" t="s">
        <v>123</v>
      </c>
      <c r="I7" s="13"/>
      <c r="J7" s="13"/>
      <c r="K7" s="15">
        <v>3665.1</v>
      </c>
      <c r="L7" s="215">
        <v>3665.1</v>
      </c>
      <c r="M7" s="117">
        <f t="shared" si="1"/>
        <v>0</v>
      </c>
      <c r="N7" s="117"/>
      <c r="O7" s="15"/>
      <c r="P7" s="15"/>
      <c r="Q7" s="15"/>
      <c r="R7" s="16">
        <v>50627261.049999997</v>
      </c>
      <c r="S7" s="117">
        <f t="shared" si="0"/>
        <v>13813.336893945594</v>
      </c>
      <c r="T7" s="181">
        <v>4742.8703726478907</v>
      </c>
      <c r="U7" s="179"/>
      <c r="V7" s="67">
        <v>4742.8703726478907</v>
      </c>
      <c r="W7" s="15"/>
      <c r="X7" s="15"/>
      <c r="Y7" s="15"/>
      <c r="Z7" s="15"/>
      <c r="AB7" s="53"/>
      <c r="AH7" s="136"/>
      <c r="AJ7" s="53"/>
    </row>
    <row r="8" spans="1:36" customFormat="1" ht="15.6" x14ac:dyDescent="0.3">
      <c r="A8" s="65">
        <v>57</v>
      </c>
      <c r="B8" s="12">
        <v>4400129599</v>
      </c>
      <c r="C8" s="175">
        <v>482000323</v>
      </c>
      <c r="D8" s="176" t="s">
        <v>178</v>
      </c>
      <c r="E8" s="113"/>
      <c r="F8" s="71">
        <v>59</v>
      </c>
      <c r="G8" s="198"/>
      <c r="H8" s="183" t="s">
        <v>123</v>
      </c>
      <c r="I8" s="13"/>
      <c r="J8" s="13"/>
      <c r="K8" s="15">
        <v>4088.8</v>
      </c>
      <c r="L8" s="15">
        <v>4088.8</v>
      </c>
      <c r="M8" s="117">
        <f t="shared" si="1"/>
        <v>0</v>
      </c>
      <c r="N8" s="117"/>
      <c r="O8" s="15"/>
      <c r="P8" s="15"/>
      <c r="Q8" s="15"/>
      <c r="R8" s="16">
        <v>56581344.109999999</v>
      </c>
      <c r="S8" s="117">
        <f t="shared" si="0"/>
        <v>13838.12955145764</v>
      </c>
      <c r="T8" s="181">
        <v>4584.7234280044649</v>
      </c>
      <c r="U8" s="179"/>
      <c r="V8" s="67">
        <v>4584.7234280044649</v>
      </c>
      <c r="W8" s="15"/>
      <c r="X8" s="15"/>
      <c r="Y8" s="15"/>
      <c r="Z8" s="15"/>
      <c r="AB8" s="53"/>
      <c r="AH8" s="136"/>
      <c r="AJ8" s="53"/>
    </row>
    <row r="9" spans="1:36" customFormat="1" ht="15.6" x14ac:dyDescent="0.3">
      <c r="A9" s="65">
        <v>65</v>
      </c>
      <c r="B9" s="12">
        <v>4400129601</v>
      </c>
      <c r="C9" s="175">
        <v>482000334</v>
      </c>
      <c r="D9" s="176" t="s">
        <v>179</v>
      </c>
      <c r="E9" s="113"/>
      <c r="F9" s="71">
        <v>55</v>
      </c>
      <c r="G9" s="196"/>
      <c r="H9" s="177" t="s">
        <v>123</v>
      </c>
      <c r="I9" s="13"/>
      <c r="J9" s="13"/>
      <c r="K9" s="15">
        <v>3749.15</v>
      </c>
      <c r="L9" s="15">
        <v>3749.15</v>
      </c>
      <c r="M9" s="117">
        <f t="shared" si="1"/>
        <v>0</v>
      </c>
      <c r="N9" s="117"/>
      <c r="O9" s="15"/>
      <c r="P9" s="15"/>
      <c r="Q9" s="15"/>
      <c r="R9" s="16">
        <v>51888463.960000001</v>
      </c>
      <c r="S9" s="117">
        <f t="shared" si="0"/>
        <v>13840.060803115373</v>
      </c>
      <c r="T9" s="181">
        <v>4610.1892287072014</v>
      </c>
      <c r="U9" s="179"/>
      <c r="V9" s="67">
        <v>4610.1892287072014</v>
      </c>
      <c r="W9" s="15"/>
      <c r="X9" s="15"/>
      <c r="Y9" s="15"/>
      <c r="Z9" s="15"/>
      <c r="AB9" s="53"/>
      <c r="AH9" s="136"/>
      <c r="AJ9" s="53"/>
    </row>
    <row r="10" spans="1:36" customFormat="1" ht="15.6" x14ac:dyDescent="0.3">
      <c r="A10" s="65">
        <v>72</v>
      </c>
      <c r="B10" s="12">
        <v>4400130161</v>
      </c>
      <c r="C10" s="175">
        <v>482000339</v>
      </c>
      <c r="D10" s="176" t="s">
        <v>180</v>
      </c>
      <c r="E10" s="113"/>
      <c r="F10" s="71">
        <v>58</v>
      </c>
      <c r="G10" s="196"/>
      <c r="H10" s="177" t="s">
        <v>123</v>
      </c>
      <c r="I10" s="13"/>
      <c r="J10" s="13"/>
      <c r="K10" s="15">
        <v>3922.18</v>
      </c>
      <c r="L10" s="15">
        <v>3922.18</v>
      </c>
      <c r="M10" s="117">
        <f t="shared" si="1"/>
        <v>0</v>
      </c>
      <c r="N10" s="117"/>
      <c r="O10" s="15"/>
      <c r="P10" s="15"/>
      <c r="Q10" s="15"/>
      <c r="R10" s="16">
        <v>54215966.630000003</v>
      </c>
      <c r="S10" s="117">
        <f t="shared" si="0"/>
        <v>13822.916497967968</v>
      </c>
      <c r="T10" s="181">
        <v>4685.2065993597635</v>
      </c>
      <c r="U10" s="179"/>
      <c r="V10" s="67">
        <v>4685.2065993597635</v>
      </c>
      <c r="W10" s="15"/>
      <c r="X10" s="15"/>
      <c r="Y10" s="15"/>
      <c r="Z10" s="15"/>
      <c r="AB10" s="53"/>
      <c r="AH10" s="136"/>
      <c r="AJ10" s="53"/>
    </row>
    <row r="11" spans="1:36" customFormat="1" ht="15.6" x14ac:dyDescent="0.3">
      <c r="A11" s="65">
        <v>74</v>
      </c>
      <c r="B11" s="12">
        <v>4400129603</v>
      </c>
      <c r="C11" s="175">
        <v>482000335</v>
      </c>
      <c r="D11" s="176" t="s">
        <v>180</v>
      </c>
      <c r="E11" s="113"/>
      <c r="F11" s="71">
        <v>58</v>
      </c>
      <c r="G11" s="196"/>
      <c r="H11" s="177" t="s">
        <v>123</v>
      </c>
      <c r="I11" s="13"/>
      <c r="J11" s="13"/>
      <c r="K11" s="15">
        <v>3776.75</v>
      </c>
      <c r="L11" s="15">
        <v>3776.75</v>
      </c>
      <c r="M11" s="117">
        <f t="shared" si="1"/>
        <v>0</v>
      </c>
      <c r="N11" s="117"/>
      <c r="O11" s="15"/>
      <c r="P11" s="15"/>
      <c r="Q11" s="15"/>
      <c r="R11" s="16">
        <v>52267488.329999998</v>
      </c>
      <c r="S11" s="117">
        <f t="shared" si="0"/>
        <v>13839.276714106043</v>
      </c>
      <c r="T11" s="181">
        <v>4677.0418764583073</v>
      </c>
      <c r="U11" s="179"/>
      <c r="V11" s="67">
        <v>4677.0418764583073</v>
      </c>
      <c r="W11" s="15"/>
      <c r="X11" s="15"/>
      <c r="Y11" s="15"/>
      <c r="Z11" s="15"/>
      <c r="AB11" s="53"/>
      <c r="AH11" s="136"/>
      <c r="AJ11" s="53"/>
    </row>
    <row r="12" spans="1:36" customFormat="1" ht="15.6" x14ac:dyDescent="0.3">
      <c r="A12" s="65">
        <v>80</v>
      </c>
      <c r="B12" s="12">
        <v>4400129604</v>
      </c>
      <c r="C12" s="175">
        <v>482000343</v>
      </c>
      <c r="D12" s="176" t="s">
        <v>181</v>
      </c>
      <c r="E12" s="113"/>
      <c r="F12" s="71">
        <v>56</v>
      </c>
      <c r="G12" s="196"/>
      <c r="H12" s="177" t="s">
        <v>123</v>
      </c>
      <c r="I12" s="13"/>
      <c r="J12" s="13"/>
      <c r="K12" s="15">
        <v>3844.75</v>
      </c>
      <c r="L12" s="15">
        <v>3844.75</v>
      </c>
      <c r="M12" s="117">
        <f t="shared" si="1"/>
        <v>0</v>
      </c>
      <c r="N12" s="117"/>
      <c r="O12" s="15"/>
      <c r="P12" s="15"/>
      <c r="Q12" s="15"/>
      <c r="R12" s="16">
        <v>53078340.600000001</v>
      </c>
      <c r="S12" s="117">
        <f t="shared" si="0"/>
        <v>13805.407529748358</v>
      </c>
      <c r="T12" s="181">
        <v>4684.5778023598823</v>
      </c>
      <c r="U12" s="179"/>
      <c r="V12" s="67">
        <v>4684.5778023598823</v>
      </c>
      <c r="W12" s="15"/>
      <c r="X12" s="15"/>
      <c r="Y12" s="15"/>
      <c r="Z12" s="15"/>
      <c r="AB12" s="53"/>
      <c r="AH12" s="136"/>
      <c r="AJ12" s="53"/>
    </row>
    <row r="13" spans="1:36" customFormat="1" ht="15.6" x14ac:dyDescent="0.3">
      <c r="A13" s="65">
        <v>84</v>
      </c>
      <c r="B13" s="12">
        <v>4400129930</v>
      </c>
      <c r="C13" s="175">
        <v>482000347</v>
      </c>
      <c r="D13" s="176" t="s">
        <v>182</v>
      </c>
      <c r="E13" s="113"/>
      <c r="F13" s="71">
        <v>59</v>
      </c>
      <c r="G13" s="199"/>
      <c r="H13" s="184" t="s">
        <v>123</v>
      </c>
      <c r="I13" s="13"/>
      <c r="J13" s="13"/>
      <c r="K13" s="15">
        <v>4098</v>
      </c>
      <c r="L13" s="15">
        <v>4098</v>
      </c>
      <c r="M13" s="117">
        <f t="shared" si="1"/>
        <v>0</v>
      </c>
      <c r="N13" s="117"/>
      <c r="O13" s="15"/>
      <c r="P13" s="15"/>
      <c r="Q13" s="15"/>
      <c r="R13" s="16">
        <v>56705335.659999996</v>
      </c>
      <c r="S13" s="117">
        <f t="shared" si="0"/>
        <v>13837.319585163494</v>
      </c>
      <c r="T13" s="181">
        <v>4694.2328868133218</v>
      </c>
      <c r="U13" s="179"/>
      <c r="V13" s="67">
        <v>4694.2328868133218</v>
      </c>
      <c r="W13" s="15"/>
      <c r="X13" s="15"/>
      <c r="Y13" s="15"/>
      <c r="Z13" s="15"/>
      <c r="AB13" s="53"/>
      <c r="AH13" s="136"/>
      <c r="AJ13" s="53"/>
    </row>
    <row r="14" spans="1:36" customFormat="1" ht="15.6" x14ac:dyDescent="0.3">
      <c r="A14" s="65">
        <v>99</v>
      </c>
      <c r="B14" s="12">
        <v>4400129934</v>
      </c>
      <c r="C14" s="175">
        <v>482000352</v>
      </c>
      <c r="D14" s="176" t="s">
        <v>183</v>
      </c>
      <c r="E14" s="113"/>
      <c r="F14" s="71">
        <v>58</v>
      </c>
      <c r="G14" s="198"/>
      <c r="H14" s="183" t="s">
        <v>123</v>
      </c>
      <c r="I14" s="13"/>
      <c r="J14" s="13"/>
      <c r="K14" s="15">
        <v>3843.6</v>
      </c>
      <c r="L14" s="15">
        <v>3843.6</v>
      </c>
      <c r="M14" s="117">
        <f t="shared" si="1"/>
        <v>0</v>
      </c>
      <c r="N14" s="117"/>
      <c r="O14" s="15"/>
      <c r="P14" s="15"/>
      <c r="Q14" s="15"/>
      <c r="R14" s="16">
        <v>52035523.850000001</v>
      </c>
      <c r="S14" s="117">
        <f t="shared" si="0"/>
        <v>13538.225582786972</v>
      </c>
      <c r="T14" s="181">
        <v>4764.5874751491056</v>
      </c>
      <c r="U14" s="179"/>
      <c r="V14" s="67">
        <v>4764.5874751491056</v>
      </c>
      <c r="W14" s="15"/>
      <c r="X14" s="15"/>
      <c r="Y14" s="15"/>
      <c r="Z14" s="15"/>
      <c r="AB14" s="53"/>
      <c r="AH14" s="136"/>
      <c r="AJ14" s="53"/>
    </row>
    <row r="15" spans="1:36" customFormat="1" ht="15.6" x14ac:dyDescent="0.3">
      <c r="A15" s="65">
        <v>100</v>
      </c>
      <c r="B15" s="12">
        <v>4400129931</v>
      </c>
      <c r="C15" s="175">
        <v>482000350</v>
      </c>
      <c r="D15" s="176" t="s">
        <v>184</v>
      </c>
      <c r="E15" s="113"/>
      <c r="F15" s="71">
        <v>58</v>
      </c>
      <c r="G15" s="198"/>
      <c r="H15" s="183" t="s">
        <v>123</v>
      </c>
      <c r="I15" s="13"/>
      <c r="J15" s="13"/>
      <c r="K15" s="15">
        <v>3889.6</v>
      </c>
      <c r="L15" s="15">
        <v>3889.6</v>
      </c>
      <c r="M15" s="117">
        <f t="shared" si="1"/>
        <v>0</v>
      </c>
      <c r="N15" s="117"/>
      <c r="O15" s="15"/>
      <c r="P15" s="15"/>
      <c r="Q15" s="15"/>
      <c r="R15" s="16">
        <v>53830998.409999996</v>
      </c>
      <c r="S15" s="117">
        <f t="shared" si="0"/>
        <v>13839.726041238173</v>
      </c>
      <c r="T15" s="181">
        <v>4742.0427297498145</v>
      </c>
      <c r="U15" s="179"/>
      <c r="V15" s="67">
        <v>4742.0427297498145</v>
      </c>
      <c r="W15" s="15"/>
      <c r="X15" s="15"/>
      <c r="Y15" s="15"/>
      <c r="Z15" s="15"/>
      <c r="AB15" s="53"/>
      <c r="AH15" s="136"/>
      <c r="AJ15" s="53"/>
    </row>
    <row r="16" spans="1:36" s="156" customFormat="1" ht="15.6" x14ac:dyDescent="0.3">
      <c r="A16" s="102">
        <v>112</v>
      </c>
      <c r="B16" s="142">
        <v>4400129935</v>
      </c>
      <c r="C16" s="200">
        <v>482000358</v>
      </c>
      <c r="D16" s="201" t="s">
        <v>185</v>
      </c>
      <c r="E16" s="144"/>
      <c r="F16" s="202">
        <v>56</v>
      </c>
      <c r="G16" s="203"/>
      <c r="H16" s="204" t="s">
        <v>123</v>
      </c>
      <c r="I16" s="146"/>
      <c r="J16" s="146"/>
      <c r="K16" s="149">
        <v>3596.25</v>
      </c>
      <c r="L16" s="149">
        <v>3596.25</v>
      </c>
      <c r="M16" s="117">
        <f t="shared" si="1"/>
        <v>0</v>
      </c>
      <c r="N16" s="149"/>
      <c r="O16" s="149"/>
      <c r="P16" s="149"/>
      <c r="Q16" s="149"/>
      <c r="R16" s="152">
        <v>48566218.479999997</v>
      </c>
      <c r="S16" s="149">
        <f t="shared" si="0"/>
        <v>13504.683623218629</v>
      </c>
      <c r="T16" s="181">
        <v>4675.4442808051053</v>
      </c>
      <c r="U16" s="179"/>
      <c r="V16" s="67">
        <v>4675.4442808051053</v>
      </c>
      <c r="W16" s="149"/>
      <c r="X16" s="149"/>
      <c r="Y16" s="149"/>
      <c r="Z16" s="149"/>
      <c r="AB16" s="155"/>
      <c r="AH16" s="155"/>
      <c r="AJ16" s="155"/>
    </row>
    <row r="17" spans="1:36" customFormat="1" ht="15.6" x14ac:dyDescent="0.3">
      <c r="A17" s="65">
        <v>114</v>
      </c>
      <c r="B17" s="12">
        <v>4400129937</v>
      </c>
      <c r="C17" s="175">
        <v>482000363</v>
      </c>
      <c r="D17" s="176" t="s">
        <v>186</v>
      </c>
      <c r="E17" s="113"/>
      <c r="F17" s="71">
        <v>59</v>
      </c>
      <c r="G17" s="196"/>
      <c r="H17" s="177" t="s">
        <v>123</v>
      </c>
      <c r="I17" s="13"/>
      <c r="J17" s="13"/>
      <c r="K17" s="15">
        <v>3951.9</v>
      </c>
      <c r="L17" s="15">
        <v>3951.9</v>
      </c>
      <c r="M17" s="117">
        <f t="shared" si="1"/>
        <v>0</v>
      </c>
      <c r="N17" s="117"/>
      <c r="O17" s="15"/>
      <c r="P17" s="15"/>
      <c r="Q17" s="15"/>
      <c r="R17" s="16">
        <v>53492212.909999996</v>
      </c>
      <c r="S17" s="117">
        <f t="shared" si="0"/>
        <v>13535.821480806699</v>
      </c>
      <c r="T17" s="181">
        <v>4658.5972927241964</v>
      </c>
      <c r="U17" s="179"/>
      <c r="V17" s="67">
        <v>4658.5972927241964</v>
      </c>
      <c r="W17" s="15"/>
      <c r="X17" s="15"/>
      <c r="Y17" s="15"/>
      <c r="Z17" s="15"/>
      <c r="AB17" s="53"/>
      <c r="AH17" s="136"/>
      <c r="AJ17" s="53"/>
    </row>
    <row r="18" spans="1:36" customFormat="1" ht="15.6" x14ac:dyDescent="0.3">
      <c r="A18" s="65">
        <v>126</v>
      </c>
      <c r="B18" s="12">
        <v>4400129988</v>
      </c>
      <c r="C18" s="175">
        <v>482000371</v>
      </c>
      <c r="D18" s="176" t="s">
        <v>187</v>
      </c>
      <c r="E18" s="113"/>
      <c r="F18" s="71">
        <v>59</v>
      </c>
      <c r="G18" s="196"/>
      <c r="H18" s="177" t="s">
        <v>123</v>
      </c>
      <c r="I18" s="13"/>
      <c r="J18" s="13"/>
      <c r="K18" s="15">
        <v>3971</v>
      </c>
      <c r="L18" s="15">
        <v>3971</v>
      </c>
      <c r="M18" s="117">
        <f t="shared" si="1"/>
        <v>0</v>
      </c>
      <c r="N18" s="117"/>
      <c r="O18" s="15"/>
      <c r="P18" s="15"/>
      <c r="Q18" s="15"/>
      <c r="R18" s="16">
        <v>62832868.729999997</v>
      </c>
      <c r="S18" s="117">
        <f t="shared" si="0"/>
        <v>15822.93345001259</v>
      </c>
      <c r="T18" s="181">
        <v>4829.4624421502313</v>
      </c>
      <c r="U18" s="179"/>
      <c r="V18" s="67">
        <v>4829.4624421502313</v>
      </c>
      <c r="W18" s="15"/>
      <c r="X18" s="15"/>
      <c r="Y18" s="15"/>
      <c r="Z18" s="15"/>
      <c r="AB18" s="53"/>
      <c r="AH18" s="136"/>
      <c r="AJ18" s="53"/>
    </row>
    <row r="19" spans="1:36" customFormat="1" ht="15.6" x14ac:dyDescent="0.3">
      <c r="A19" s="65">
        <v>130</v>
      </c>
      <c r="B19" s="12">
        <v>4400130012</v>
      </c>
      <c r="C19" s="175">
        <v>482000377</v>
      </c>
      <c r="D19" s="176" t="s">
        <v>188</v>
      </c>
      <c r="E19" s="113"/>
      <c r="F19" s="71">
        <v>59</v>
      </c>
      <c r="G19" s="196"/>
      <c r="H19" s="177" t="s">
        <v>123</v>
      </c>
      <c r="I19" s="13"/>
      <c r="J19" s="13"/>
      <c r="K19" s="15">
        <v>3960.35</v>
      </c>
      <c r="L19" s="15">
        <v>3960.35</v>
      </c>
      <c r="M19" s="117">
        <f t="shared" si="1"/>
        <v>0</v>
      </c>
      <c r="N19" s="117"/>
      <c r="O19" s="15"/>
      <c r="P19" s="15"/>
      <c r="Q19" s="15"/>
      <c r="R19" s="206">
        <v>61614786.57</v>
      </c>
      <c r="S19" s="117">
        <f t="shared" si="0"/>
        <v>15557.914469680711</v>
      </c>
      <c r="T19" s="181">
        <v>4798.4491978609622</v>
      </c>
      <c r="U19" s="179"/>
      <c r="V19" s="67">
        <v>4798.4491978609622</v>
      </c>
      <c r="W19" s="15"/>
      <c r="X19" s="15"/>
      <c r="Y19" s="15"/>
      <c r="Z19" s="15"/>
      <c r="AB19" s="53"/>
      <c r="AH19" s="136"/>
      <c r="AJ19" s="53"/>
    </row>
    <row r="20" spans="1:36" customFormat="1" ht="15.6" x14ac:dyDescent="0.3">
      <c r="A20" s="65">
        <v>135</v>
      </c>
      <c r="B20" s="12">
        <v>4400130188</v>
      </c>
      <c r="C20" s="175">
        <v>482000375</v>
      </c>
      <c r="D20" s="176" t="s">
        <v>188</v>
      </c>
      <c r="E20" s="113"/>
      <c r="F20" s="71">
        <v>58</v>
      </c>
      <c r="G20" s="196"/>
      <c r="H20" s="177" t="s">
        <v>123</v>
      </c>
      <c r="I20" s="13"/>
      <c r="J20" s="13"/>
      <c r="K20" s="15">
        <v>3750.85</v>
      </c>
      <c r="L20" s="15">
        <v>3750.85</v>
      </c>
      <c r="M20" s="117">
        <f t="shared" si="1"/>
        <v>0</v>
      </c>
      <c r="N20" s="117"/>
      <c r="O20" s="15"/>
      <c r="P20" s="15"/>
      <c r="Q20" s="15"/>
      <c r="R20" s="206">
        <v>58408734.579999998</v>
      </c>
      <c r="S20" s="117">
        <f t="shared" si="0"/>
        <v>15572.132871215857</v>
      </c>
      <c r="T20" s="181">
        <v>4814.3075359003678</v>
      </c>
      <c r="U20" s="179"/>
      <c r="V20" s="67">
        <v>4814.3075359003678</v>
      </c>
      <c r="W20" s="15"/>
      <c r="X20" s="15"/>
      <c r="Y20" s="15"/>
      <c r="Z20" s="15"/>
      <c r="AB20" s="53"/>
      <c r="AH20" s="136"/>
      <c r="AJ20" s="53"/>
    </row>
    <row r="21" spans="1:36" customFormat="1" ht="15.6" x14ac:dyDescent="0.3">
      <c r="A21" s="65">
        <v>140</v>
      </c>
      <c r="B21" s="12"/>
      <c r="C21" s="175">
        <v>482000379</v>
      </c>
      <c r="D21" s="176" t="s">
        <v>189</v>
      </c>
      <c r="E21" s="113"/>
      <c r="F21" s="71">
        <v>59</v>
      </c>
      <c r="G21" s="182"/>
      <c r="H21" s="183" t="s">
        <v>123</v>
      </c>
      <c r="I21" s="13"/>
      <c r="J21" s="13"/>
      <c r="K21" s="15">
        <v>3962.75</v>
      </c>
      <c r="L21" s="15">
        <v>3962.75</v>
      </c>
      <c r="M21" s="117">
        <f t="shared" si="1"/>
        <v>0</v>
      </c>
      <c r="N21" s="117"/>
      <c r="O21" s="15"/>
      <c r="P21" s="15"/>
      <c r="Q21" s="15"/>
      <c r="R21" s="15">
        <v>61558995.350000001</v>
      </c>
      <c r="S21" s="117">
        <f t="shared" si="0"/>
        <v>15534.413059112991</v>
      </c>
      <c r="T21" s="181">
        <v>4833.8498789346249</v>
      </c>
      <c r="U21" s="179"/>
      <c r="V21" s="67">
        <v>4833.8498789346249</v>
      </c>
      <c r="W21" s="15"/>
      <c r="X21" s="15"/>
      <c r="Y21" s="15"/>
      <c r="Z21" s="15"/>
      <c r="AB21" s="53"/>
      <c r="AH21" s="136"/>
      <c r="AJ21" s="53"/>
    </row>
    <row r="22" spans="1:36" customFormat="1" ht="15.6" x14ac:dyDescent="0.3">
      <c r="A22" s="65">
        <v>149</v>
      </c>
      <c r="B22" s="12"/>
      <c r="C22" s="175">
        <v>482000382</v>
      </c>
      <c r="D22" s="176" t="s">
        <v>190</v>
      </c>
      <c r="E22" s="113"/>
      <c r="F22" s="71"/>
      <c r="G22" s="177"/>
      <c r="H22" s="183" t="s">
        <v>123</v>
      </c>
      <c r="I22" s="13"/>
      <c r="J22" s="13"/>
      <c r="K22" s="15">
        <v>3877.4</v>
      </c>
      <c r="L22" s="15">
        <v>3877.4</v>
      </c>
      <c r="M22" s="117">
        <f t="shared" si="1"/>
        <v>0</v>
      </c>
      <c r="N22" s="117"/>
      <c r="O22" s="15"/>
      <c r="P22" s="15"/>
      <c r="Q22" s="15"/>
      <c r="R22" s="16">
        <v>60319622.369999997</v>
      </c>
      <c r="S22" s="117">
        <f t="shared" si="0"/>
        <v>15556.719030793829</v>
      </c>
      <c r="T22" s="181">
        <v>4832.0201762227043</v>
      </c>
      <c r="U22" s="179"/>
      <c r="V22" s="67">
        <v>4832.0201762227043</v>
      </c>
      <c r="W22" s="15"/>
      <c r="X22" s="15"/>
      <c r="Y22" s="15"/>
      <c r="Z22" s="15"/>
      <c r="AB22" s="53"/>
      <c r="AH22" s="136"/>
      <c r="AJ22" s="53"/>
    </row>
    <row r="23" spans="1:36" customFormat="1" ht="15.6" x14ac:dyDescent="0.3">
      <c r="A23" s="65"/>
      <c r="B23" s="12"/>
      <c r="C23" s="175"/>
      <c r="D23" s="176"/>
      <c r="E23" s="113"/>
      <c r="F23" s="71"/>
      <c r="G23" s="177"/>
      <c r="H23" s="177"/>
      <c r="I23" s="13"/>
      <c r="J23" s="13"/>
      <c r="K23" s="15"/>
      <c r="L23" s="15"/>
      <c r="M23" s="117"/>
      <c r="N23" s="117"/>
      <c r="O23" s="15"/>
      <c r="P23" s="15"/>
      <c r="Q23" s="15"/>
      <c r="R23" s="16"/>
      <c r="S23" s="117" t="e">
        <f t="shared" si="0"/>
        <v>#DIV/0!</v>
      </c>
      <c r="T23" s="181"/>
      <c r="U23" s="179"/>
      <c r="V23" s="67"/>
      <c r="W23" s="15"/>
      <c r="X23" s="15"/>
      <c r="Y23" s="15"/>
      <c r="Z23" s="15"/>
      <c r="AB23" s="53"/>
      <c r="AH23" s="136"/>
      <c r="AJ23" s="53"/>
    </row>
    <row r="24" spans="1:36" customFormat="1" ht="15.6" x14ac:dyDescent="0.3">
      <c r="A24" s="65"/>
      <c r="B24" s="12"/>
      <c r="C24" s="175"/>
      <c r="D24" s="176"/>
      <c r="E24" s="113"/>
      <c r="F24" s="71"/>
      <c r="G24" s="182"/>
      <c r="H24" s="183"/>
      <c r="I24" s="13"/>
      <c r="J24" s="13"/>
      <c r="K24" s="15"/>
      <c r="L24" s="15"/>
      <c r="M24" s="117"/>
      <c r="N24" s="117"/>
      <c r="O24" s="15"/>
      <c r="P24" s="15"/>
      <c r="Q24" s="15"/>
      <c r="R24" s="16"/>
      <c r="S24" s="117" t="e">
        <f t="shared" si="0"/>
        <v>#DIV/0!</v>
      </c>
      <c r="T24" s="181"/>
      <c r="U24" s="179"/>
      <c r="V24" s="67"/>
      <c r="W24" s="15"/>
      <c r="X24" s="15"/>
      <c r="Y24" s="15"/>
      <c r="Z24" s="15"/>
      <c r="AB24" s="53"/>
      <c r="AH24" s="136"/>
      <c r="AJ24" s="53"/>
    </row>
    <row r="25" spans="1:36" customFormat="1" ht="15.6" x14ac:dyDescent="0.3">
      <c r="A25" s="65"/>
      <c r="B25" s="12"/>
      <c r="C25" s="175"/>
      <c r="D25" s="176"/>
      <c r="E25" s="113"/>
      <c r="F25" s="71"/>
      <c r="G25" s="177"/>
      <c r="H25" s="177"/>
      <c r="I25" s="13"/>
      <c r="J25" s="13"/>
      <c r="K25" s="15"/>
      <c r="L25" s="15"/>
      <c r="M25" s="117"/>
      <c r="N25" s="117"/>
      <c r="O25" s="15"/>
      <c r="P25" s="15"/>
      <c r="Q25" s="15"/>
      <c r="R25" s="16"/>
      <c r="S25" s="117" t="e">
        <f t="shared" si="0"/>
        <v>#DIV/0!</v>
      </c>
      <c r="T25" s="181"/>
      <c r="U25" s="179"/>
      <c r="V25" s="67"/>
      <c r="W25" s="15"/>
      <c r="X25" s="15"/>
      <c r="Y25" s="15"/>
      <c r="Z25" s="15"/>
      <c r="AB25" s="53"/>
      <c r="AH25" s="136"/>
      <c r="AJ25" s="53"/>
    </row>
    <row r="26" spans="1:36" customFormat="1" ht="15.6" x14ac:dyDescent="0.3">
      <c r="A26" s="65"/>
      <c r="B26" s="12"/>
      <c r="C26" s="175"/>
      <c r="D26" s="176"/>
      <c r="E26" s="113"/>
      <c r="F26" s="71"/>
      <c r="G26" s="182"/>
      <c r="H26" s="183"/>
      <c r="I26" s="13"/>
      <c r="J26" s="13"/>
      <c r="K26" s="15"/>
      <c r="L26" s="15">
        <f>SUBTOTAL(9,L3:L25)</f>
        <v>76933.549999999988</v>
      </c>
      <c r="M26" s="15">
        <f>SUBTOTAL(9,M3:M25)</f>
        <v>0</v>
      </c>
      <c r="N26" s="117"/>
      <c r="O26" s="15"/>
      <c r="P26" s="15"/>
      <c r="Q26" s="15"/>
      <c r="R26" s="16"/>
      <c r="S26" s="117" t="e">
        <f t="shared" si="0"/>
        <v>#DIV/0!</v>
      </c>
      <c r="T26" s="181"/>
      <c r="U26" s="179"/>
      <c r="V26" s="67"/>
      <c r="W26" s="15"/>
      <c r="X26" s="15"/>
      <c r="Y26" s="15"/>
      <c r="Z26" s="15"/>
      <c r="AB26" s="53"/>
      <c r="AH26" s="136"/>
      <c r="AJ26" s="53"/>
    </row>
    <row r="27" spans="1:36" customFormat="1" ht="15.6" x14ac:dyDescent="0.3">
      <c r="A27" s="65"/>
      <c r="B27" s="12"/>
      <c r="C27" s="175"/>
      <c r="D27" s="176"/>
      <c r="E27" s="113"/>
      <c r="F27" s="71"/>
      <c r="G27" s="182"/>
      <c r="H27" s="183"/>
      <c r="I27" s="13"/>
      <c r="J27" s="13"/>
      <c r="K27" s="15"/>
      <c r="L27" s="15"/>
      <c r="M27" s="117"/>
      <c r="N27" s="117"/>
      <c r="O27" s="15"/>
      <c r="P27" s="15"/>
      <c r="Q27" s="15"/>
      <c r="R27" s="16"/>
      <c r="S27" s="117" t="e">
        <f t="shared" si="0"/>
        <v>#DIV/0!</v>
      </c>
      <c r="T27" s="181"/>
      <c r="U27" s="179"/>
      <c r="V27" s="67"/>
      <c r="W27" s="15"/>
      <c r="X27" s="15"/>
      <c r="Y27" s="15"/>
      <c r="Z27" s="15"/>
      <c r="AB27" s="53"/>
      <c r="AH27" s="136"/>
      <c r="AJ27" s="53"/>
    </row>
    <row r="28" spans="1:36" customFormat="1" ht="15.6" x14ac:dyDescent="0.3">
      <c r="A28" s="65"/>
      <c r="B28" s="12"/>
      <c r="C28" s="175"/>
      <c r="D28" s="176"/>
      <c r="E28" s="113"/>
      <c r="F28" s="71"/>
      <c r="G28" s="177"/>
      <c r="H28" s="177"/>
      <c r="I28" s="13"/>
      <c r="J28" s="13"/>
      <c r="K28" s="15"/>
      <c r="L28" s="15"/>
      <c r="M28" s="117"/>
      <c r="N28" s="117"/>
      <c r="O28" s="15"/>
      <c r="P28" s="15"/>
      <c r="Q28" s="15"/>
      <c r="R28" s="16"/>
      <c r="S28" s="117" t="e">
        <f t="shared" si="0"/>
        <v>#DIV/0!</v>
      </c>
      <c r="T28" s="181"/>
      <c r="U28" s="179"/>
      <c r="V28" s="67"/>
      <c r="W28" s="15"/>
      <c r="X28" s="15"/>
      <c r="Y28" s="15"/>
      <c r="Z28" s="15"/>
      <c r="AB28" s="53"/>
      <c r="AH28" s="136"/>
      <c r="AJ28" s="53"/>
    </row>
    <row r="29" spans="1:36" customFormat="1" ht="15.6" x14ac:dyDescent="0.3">
      <c r="A29" s="65"/>
      <c r="B29" s="12"/>
      <c r="C29" s="175"/>
      <c r="D29" s="176"/>
      <c r="E29" s="113"/>
      <c r="F29" s="71"/>
      <c r="G29" s="177"/>
      <c r="H29" s="177"/>
      <c r="I29" s="13"/>
      <c r="J29" s="13"/>
      <c r="K29" s="15"/>
      <c r="L29" s="15"/>
      <c r="M29" s="117"/>
      <c r="N29" s="117"/>
      <c r="O29" s="15"/>
      <c r="P29" s="15"/>
      <c r="Q29" s="15"/>
      <c r="R29" s="16"/>
      <c r="S29" s="117" t="e">
        <f t="shared" si="0"/>
        <v>#DIV/0!</v>
      </c>
      <c r="T29" s="181"/>
      <c r="U29" s="179"/>
      <c r="V29" s="67"/>
      <c r="W29" s="15"/>
      <c r="X29" s="15"/>
      <c r="Y29" s="15"/>
      <c r="Z29" s="15"/>
      <c r="AB29" s="53"/>
      <c r="AH29" s="136"/>
      <c r="AJ29" s="53"/>
    </row>
    <row r="30" spans="1:36" customFormat="1" ht="15.6" x14ac:dyDescent="0.3">
      <c r="A30" s="65"/>
      <c r="B30" s="12"/>
      <c r="C30" s="175"/>
      <c r="D30" s="176"/>
      <c r="E30" s="113"/>
      <c r="F30" s="71"/>
      <c r="G30" s="177"/>
      <c r="H30" s="177"/>
      <c r="I30" s="13"/>
      <c r="J30" s="13"/>
      <c r="K30" s="15"/>
      <c r="L30" s="15"/>
      <c r="M30" s="117"/>
      <c r="N30" s="117"/>
      <c r="O30" s="15"/>
      <c r="P30" s="15"/>
      <c r="Q30" s="15"/>
      <c r="R30" s="16"/>
      <c r="S30" s="117" t="e">
        <f t="shared" si="0"/>
        <v>#DIV/0!</v>
      </c>
      <c r="T30" s="181"/>
      <c r="U30" s="179"/>
      <c r="V30" s="67"/>
      <c r="W30" s="15"/>
      <c r="X30" s="15"/>
      <c r="Y30" s="15"/>
      <c r="Z30" s="15"/>
      <c r="AB30" s="53"/>
      <c r="AH30" s="136"/>
      <c r="AJ30" s="53"/>
    </row>
    <row r="31" spans="1:36" customFormat="1" ht="15.6" x14ac:dyDescent="0.3">
      <c r="A31" s="65"/>
      <c r="B31" s="12"/>
      <c r="C31" s="175"/>
      <c r="D31" s="176"/>
      <c r="E31" s="113"/>
      <c r="F31" s="71"/>
      <c r="G31" s="182"/>
      <c r="H31" s="183"/>
      <c r="I31" s="13"/>
      <c r="J31" s="13"/>
      <c r="K31" s="15"/>
      <c r="L31" s="15"/>
      <c r="M31" s="117"/>
      <c r="N31" s="117"/>
      <c r="O31" s="15"/>
      <c r="P31" s="15"/>
      <c r="Q31" s="15"/>
      <c r="R31" s="16"/>
      <c r="S31" s="117" t="e">
        <f t="shared" si="0"/>
        <v>#DIV/0!</v>
      </c>
      <c r="T31" s="181"/>
      <c r="U31" s="179"/>
      <c r="V31" s="67"/>
      <c r="W31" s="15"/>
      <c r="X31" s="15"/>
      <c r="Y31" s="15"/>
      <c r="Z31" s="15"/>
      <c r="AB31" s="53"/>
      <c r="AH31" s="136"/>
      <c r="AJ31" s="53"/>
    </row>
    <row r="32" spans="1:36" customFormat="1" ht="15.6" x14ac:dyDescent="0.3">
      <c r="A32" s="65"/>
      <c r="B32" s="12"/>
      <c r="C32" s="175"/>
      <c r="D32" s="176"/>
      <c r="E32" s="113"/>
      <c r="F32" s="71"/>
      <c r="G32" s="182"/>
      <c r="H32" s="183"/>
      <c r="I32" s="13"/>
      <c r="J32" s="13"/>
      <c r="K32" s="15"/>
      <c r="L32" s="15"/>
      <c r="M32" s="117"/>
      <c r="N32" s="117"/>
      <c r="O32" s="15"/>
      <c r="P32" s="15"/>
      <c r="Q32" s="15"/>
      <c r="R32" s="16"/>
      <c r="S32" s="117" t="e">
        <f t="shared" si="0"/>
        <v>#DIV/0!</v>
      </c>
      <c r="T32" s="181"/>
      <c r="U32" s="179"/>
      <c r="V32" s="67"/>
      <c r="W32" s="15"/>
      <c r="X32" s="15"/>
      <c r="Y32" s="15"/>
      <c r="Z32" s="15"/>
      <c r="AB32" s="53"/>
      <c r="AH32" s="136"/>
      <c r="AJ32" s="53"/>
    </row>
    <row r="33" spans="1:36" customFormat="1" ht="15.6" x14ac:dyDescent="0.3">
      <c r="A33" s="65"/>
      <c r="B33" s="12"/>
      <c r="C33" s="175"/>
      <c r="D33" s="176"/>
      <c r="E33" s="113"/>
      <c r="F33" s="71"/>
      <c r="G33" s="182"/>
      <c r="H33" s="183"/>
      <c r="I33" s="13"/>
      <c r="J33" s="13"/>
      <c r="K33" s="15"/>
      <c r="L33" s="15"/>
      <c r="M33" s="117"/>
      <c r="N33" s="117"/>
      <c r="O33" s="15"/>
      <c r="P33" s="15"/>
      <c r="Q33" s="15"/>
      <c r="R33" s="16"/>
      <c r="S33" s="117" t="e">
        <f t="shared" si="0"/>
        <v>#DIV/0!</v>
      </c>
      <c r="T33" s="181"/>
      <c r="U33" s="179"/>
      <c r="V33" s="67"/>
      <c r="W33" s="15"/>
      <c r="X33" s="15"/>
      <c r="Y33" s="15"/>
      <c r="Z33" s="15"/>
      <c r="AB33" s="53"/>
      <c r="AH33" s="136"/>
      <c r="AJ33" s="53"/>
    </row>
    <row r="34" spans="1:36" customFormat="1" ht="15.6" x14ac:dyDescent="0.3">
      <c r="A34" s="65"/>
      <c r="B34" s="12"/>
      <c r="C34" s="175"/>
      <c r="D34" s="176"/>
      <c r="E34" s="113"/>
      <c r="F34" s="71"/>
      <c r="G34" s="177"/>
      <c r="H34" s="177"/>
      <c r="I34" s="13"/>
      <c r="J34" s="13"/>
      <c r="K34" s="15"/>
      <c r="L34" s="15"/>
      <c r="M34" s="117"/>
      <c r="N34" s="117"/>
      <c r="O34" s="15"/>
      <c r="P34" s="15"/>
      <c r="Q34" s="15"/>
      <c r="R34" s="16"/>
      <c r="S34" s="117" t="e">
        <f t="shared" si="0"/>
        <v>#DIV/0!</v>
      </c>
      <c r="T34" s="181"/>
      <c r="U34" s="179"/>
      <c r="V34" s="67"/>
      <c r="W34" s="15"/>
      <c r="X34" s="15"/>
      <c r="Y34" s="15"/>
      <c r="Z34" s="15"/>
      <c r="AB34" s="53"/>
      <c r="AH34" s="136"/>
      <c r="AJ34" s="53"/>
    </row>
    <row r="35" spans="1:36" customFormat="1" ht="15.6" x14ac:dyDescent="0.3">
      <c r="A35" s="65"/>
      <c r="B35" s="12"/>
      <c r="C35" s="175"/>
      <c r="D35" s="176"/>
      <c r="E35" s="113"/>
      <c r="F35" s="71"/>
      <c r="G35" s="177"/>
      <c r="H35" s="177"/>
      <c r="I35" s="13"/>
      <c r="J35" s="13"/>
      <c r="K35" s="15"/>
      <c r="L35" s="15"/>
      <c r="M35" s="117"/>
      <c r="N35" s="117"/>
      <c r="O35" s="15"/>
      <c r="P35" s="15"/>
      <c r="Q35" s="15"/>
      <c r="R35" s="16"/>
      <c r="S35" s="117" t="e">
        <f t="shared" si="0"/>
        <v>#DIV/0!</v>
      </c>
      <c r="T35" s="181"/>
      <c r="U35" s="179"/>
      <c r="V35" s="67"/>
      <c r="W35" s="15"/>
      <c r="X35" s="15"/>
      <c r="Y35" s="15"/>
      <c r="Z35" s="15"/>
      <c r="AB35" s="53"/>
      <c r="AH35" s="136"/>
      <c r="AJ35" s="53"/>
    </row>
    <row r="36" spans="1:36" customFormat="1" ht="15.6" x14ac:dyDescent="0.3">
      <c r="A36" s="65"/>
      <c r="B36" s="12"/>
      <c r="C36" s="175"/>
      <c r="D36" s="176"/>
      <c r="E36" s="113"/>
      <c r="F36" s="71"/>
      <c r="G36" s="182"/>
      <c r="H36" s="183"/>
      <c r="I36" s="13"/>
      <c r="J36" s="13"/>
      <c r="K36" s="15"/>
      <c r="L36" s="15"/>
      <c r="M36" s="117"/>
      <c r="N36" s="117"/>
      <c r="O36" s="15"/>
      <c r="P36" s="15"/>
      <c r="Q36" s="15"/>
      <c r="R36" s="16"/>
      <c r="S36" s="117" t="e">
        <f t="shared" si="0"/>
        <v>#DIV/0!</v>
      </c>
      <c r="T36" s="181"/>
      <c r="U36" s="179"/>
      <c r="V36" s="67"/>
      <c r="W36" s="15"/>
      <c r="X36" s="15"/>
      <c r="Y36" s="15"/>
      <c r="Z36" s="15"/>
      <c r="AB36" s="53"/>
      <c r="AH36" s="136"/>
      <c r="AJ36" s="53"/>
    </row>
    <row r="37" spans="1:36" customFormat="1" ht="15.6" x14ac:dyDescent="0.3">
      <c r="A37" s="65"/>
      <c r="B37" s="12"/>
      <c r="C37" s="175"/>
      <c r="D37" s="176"/>
      <c r="E37" s="113"/>
      <c r="F37" s="71"/>
      <c r="G37" s="182"/>
      <c r="H37" s="183"/>
      <c r="I37" s="13"/>
      <c r="J37" s="13"/>
      <c r="K37" s="15"/>
      <c r="L37" s="15"/>
      <c r="M37" s="117"/>
      <c r="N37" s="117"/>
      <c r="O37" s="15"/>
      <c r="P37" s="15"/>
      <c r="Q37" s="15"/>
      <c r="R37" s="16"/>
      <c r="S37" s="117" t="e">
        <f t="shared" si="0"/>
        <v>#DIV/0!</v>
      </c>
      <c r="T37" s="181"/>
      <c r="U37" s="179"/>
      <c r="V37" s="67"/>
      <c r="W37" s="15"/>
      <c r="X37" s="15"/>
      <c r="Y37" s="15"/>
      <c r="Z37" s="15"/>
      <c r="AB37" s="53"/>
      <c r="AH37" s="136"/>
      <c r="AJ37" s="53"/>
    </row>
    <row r="38" spans="1:36" customFormat="1" ht="15.6" x14ac:dyDescent="0.3">
      <c r="A38" s="65"/>
      <c r="B38" s="12"/>
      <c r="C38" s="175"/>
      <c r="D38" s="176"/>
      <c r="E38" s="113"/>
      <c r="F38" s="71"/>
      <c r="G38" s="182"/>
      <c r="H38" s="183"/>
      <c r="I38" s="13"/>
      <c r="J38" s="13"/>
      <c r="K38" s="15"/>
      <c r="L38" s="15"/>
      <c r="M38" s="117"/>
      <c r="N38" s="117"/>
      <c r="O38" s="15"/>
      <c r="P38" s="15"/>
      <c r="Q38" s="15"/>
      <c r="R38" s="16"/>
      <c r="S38" s="117" t="e">
        <f t="shared" si="0"/>
        <v>#DIV/0!</v>
      </c>
      <c r="T38" s="181"/>
      <c r="U38" s="179"/>
      <c r="V38" s="67"/>
      <c r="W38" s="15"/>
      <c r="X38" s="15"/>
      <c r="Y38" s="15"/>
      <c r="Z38" s="15"/>
      <c r="AB38" s="53"/>
      <c r="AH38" s="136"/>
      <c r="AJ38" s="53"/>
    </row>
    <row r="39" spans="1:36" customFormat="1" ht="15.6" x14ac:dyDescent="0.3">
      <c r="A39" s="65"/>
      <c r="B39" s="12"/>
      <c r="C39" s="175"/>
      <c r="D39" s="176"/>
      <c r="E39" s="113"/>
      <c r="F39" s="71"/>
      <c r="G39" s="177"/>
      <c r="H39" s="177"/>
      <c r="I39" s="13"/>
      <c r="J39" s="13"/>
      <c r="K39" s="15"/>
      <c r="L39" s="15"/>
      <c r="M39" s="117"/>
      <c r="N39" s="117"/>
      <c r="O39" s="15"/>
      <c r="P39" s="15"/>
      <c r="Q39" s="15"/>
      <c r="R39" s="16"/>
      <c r="S39" s="117" t="e">
        <f t="shared" si="0"/>
        <v>#DIV/0!</v>
      </c>
      <c r="T39" s="181"/>
      <c r="U39" s="179"/>
      <c r="V39" s="67"/>
      <c r="W39" s="15"/>
      <c r="X39" s="15"/>
      <c r="Y39" s="15"/>
      <c r="Z39" s="15"/>
      <c r="AB39" s="53"/>
      <c r="AH39" s="136"/>
      <c r="AJ39" s="53"/>
    </row>
    <row r="40" spans="1:36" customFormat="1" ht="15.6" x14ac:dyDescent="0.3">
      <c r="A40" s="65"/>
      <c r="B40" s="12"/>
      <c r="C40" s="175"/>
      <c r="D40" s="176"/>
      <c r="E40" s="113"/>
      <c r="F40" s="71"/>
      <c r="G40" s="182"/>
      <c r="H40" s="183"/>
      <c r="I40" s="13"/>
      <c r="J40" s="13"/>
      <c r="K40" s="15"/>
      <c r="L40" s="15"/>
      <c r="M40" s="117"/>
      <c r="N40" s="117"/>
      <c r="O40" s="15"/>
      <c r="P40" s="15"/>
      <c r="Q40" s="15"/>
      <c r="R40" s="16"/>
      <c r="S40" s="117" t="e">
        <f t="shared" si="0"/>
        <v>#DIV/0!</v>
      </c>
      <c r="T40" s="181"/>
      <c r="U40" s="179"/>
      <c r="V40" s="67"/>
      <c r="W40" s="15"/>
      <c r="X40" s="15"/>
      <c r="Y40" s="15"/>
      <c r="Z40" s="15"/>
      <c r="AB40" s="53"/>
      <c r="AH40" s="136"/>
      <c r="AJ40" s="53"/>
    </row>
    <row r="41" spans="1:36" customFormat="1" ht="15.6" x14ac:dyDescent="0.3">
      <c r="A41" s="65"/>
      <c r="B41" s="12"/>
      <c r="C41" s="175"/>
      <c r="D41" s="176"/>
      <c r="E41" s="113"/>
      <c r="F41" s="71"/>
      <c r="G41" s="182"/>
      <c r="H41" s="183"/>
      <c r="I41" s="13"/>
      <c r="J41" s="13"/>
      <c r="K41" s="15"/>
      <c r="L41" s="15"/>
      <c r="M41" s="117"/>
      <c r="N41" s="117"/>
      <c r="O41" s="15"/>
      <c r="P41" s="15"/>
      <c r="Q41" s="15"/>
      <c r="R41" s="16"/>
      <c r="S41" s="117" t="e">
        <f t="shared" si="0"/>
        <v>#DIV/0!</v>
      </c>
      <c r="T41" s="181"/>
      <c r="U41" s="179"/>
      <c r="V41" s="67"/>
      <c r="W41" s="15"/>
      <c r="X41" s="15"/>
      <c r="Y41" s="15"/>
      <c r="Z41" s="15"/>
      <c r="AB41" s="53"/>
      <c r="AH41" s="136"/>
      <c r="AJ41" s="53"/>
    </row>
    <row r="42" spans="1:36" customFormat="1" ht="15.6" x14ac:dyDescent="0.3">
      <c r="A42" s="65"/>
      <c r="B42" s="12"/>
      <c r="C42" s="175"/>
      <c r="D42" s="176"/>
      <c r="E42" s="113"/>
      <c r="F42" s="71"/>
      <c r="G42" s="177"/>
      <c r="H42" s="177"/>
      <c r="I42" s="13"/>
      <c r="J42" s="13"/>
      <c r="K42" s="15"/>
      <c r="L42" s="15"/>
      <c r="M42" s="117"/>
      <c r="N42" s="117"/>
      <c r="O42" s="15"/>
      <c r="P42" s="15"/>
      <c r="Q42" s="15"/>
      <c r="R42" s="16"/>
      <c r="S42" s="117" t="e">
        <f t="shared" si="0"/>
        <v>#DIV/0!</v>
      </c>
      <c r="T42" s="181"/>
      <c r="U42" s="179"/>
      <c r="V42" s="67"/>
      <c r="W42" s="15"/>
      <c r="X42" s="15"/>
      <c r="Y42" s="15"/>
      <c r="Z42" s="15"/>
      <c r="AB42" s="53"/>
      <c r="AH42" s="136"/>
      <c r="AJ42" s="53"/>
    </row>
    <row r="43" spans="1:36" customFormat="1" ht="15.6" x14ac:dyDescent="0.3">
      <c r="A43" s="65"/>
      <c r="B43" s="12"/>
      <c r="C43" s="175"/>
      <c r="D43" s="176"/>
      <c r="E43" s="113"/>
      <c r="F43" s="71"/>
      <c r="G43" s="184"/>
      <c r="H43" s="184"/>
      <c r="I43" s="13"/>
      <c r="J43" s="13"/>
      <c r="K43" s="15"/>
      <c r="L43" s="15"/>
      <c r="M43" s="117"/>
      <c r="N43" s="117"/>
      <c r="O43" s="15"/>
      <c r="P43" s="15"/>
      <c r="Q43" s="15"/>
      <c r="R43" s="16"/>
      <c r="S43" s="117" t="e">
        <f t="shared" si="0"/>
        <v>#DIV/0!</v>
      </c>
      <c r="T43" s="181"/>
      <c r="U43" s="179"/>
      <c r="V43" s="67"/>
      <c r="W43" s="15"/>
      <c r="X43" s="15"/>
      <c r="Y43" s="15"/>
      <c r="Z43" s="15"/>
      <c r="AB43" s="53"/>
      <c r="AH43" s="136"/>
      <c r="AJ43" s="53"/>
    </row>
    <row r="44" spans="1:36" customFormat="1" ht="15.6" x14ac:dyDescent="0.3">
      <c r="A44" s="65"/>
      <c r="B44" s="12"/>
      <c r="C44" s="175"/>
      <c r="D44" s="176"/>
      <c r="E44" s="113"/>
      <c r="F44" s="71"/>
      <c r="G44" s="177"/>
      <c r="H44" s="177"/>
      <c r="I44" s="13"/>
      <c r="J44" s="13"/>
      <c r="K44" s="15"/>
      <c r="L44" s="15"/>
      <c r="M44" s="117"/>
      <c r="N44" s="117"/>
      <c r="O44" s="15"/>
      <c r="P44" s="15"/>
      <c r="Q44" s="15"/>
      <c r="R44" s="16"/>
      <c r="S44" s="117" t="e">
        <f t="shared" si="0"/>
        <v>#DIV/0!</v>
      </c>
      <c r="T44" s="181"/>
      <c r="U44" s="179"/>
      <c r="V44" s="67"/>
      <c r="W44" s="15"/>
      <c r="X44" s="15"/>
      <c r="Y44" s="15"/>
      <c r="Z44" s="15"/>
      <c r="AB44" s="53"/>
      <c r="AH44" s="136"/>
      <c r="AJ44" s="53"/>
    </row>
    <row r="45" spans="1:36" customFormat="1" ht="15.6" x14ac:dyDescent="0.3">
      <c r="A45" s="65"/>
      <c r="B45" s="12"/>
      <c r="C45" s="175"/>
      <c r="D45" s="176"/>
      <c r="E45" s="113"/>
      <c r="F45" s="71"/>
      <c r="G45" s="177"/>
      <c r="H45" s="177"/>
      <c r="I45" s="13"/>
      <c r="J45" s="13"/>
      <c r="K45" s="15"/>
      <c r="L45" s="15"/>
      <c r="M45" s="117"/>
      <c r="N45" s="117"/>
      <c r="O45" s="15"/>
      <c r="P45" s="15"/>
      <c r="Q45" s="15"/>
      <c r="R45" s="16"/>
      <c r="S45" s="117" t="e">
        <f t="shared" si="0"/>
        <v>#DIV/0!</v>
      </c>
      <c r="T45" s="181"/>
      <c r="U45" s="179"/>
      <c r="V45" s="67"/>
      <c r="W45" s="15"/>
      <c r="X45" s="15"/>
      <c r="Y45" s="15"/>
      <c r="Z45" s="15"/>
      <c r="AB45" s="53"/>
      <c r="AH45" s="136"/>
      <c r="AJ45" s="53"/>
    </row>
    <row r="46" spans="1:36" customFormat="1" ht="15.6" x14ac:dyDescent="0.3">
      <c r="A46" s="65"/>
      <c r="B46" s="12"/>
      <c r="C46" s="175"/>
      <c r="D46" s="176"/>
      <c r="E46" s="113"/>
      <c r="F46" s="71"/>
      <c r="G46" s="182"/>
      <c r="H46" s="183"/>
      <c r="I46" s="13"/>
      <c r="J46" s="13"/>
      <c r="K46" s="15"/>
      <c r="L46" s="15"/>
      <c r="M46" s="117"/>
      <c r="N46" s="117"/>
      <c r="O46" s="15"/>
      <c r="P46" s="15"/>
      <c r="Q46" s="15"/>
      <c r="R46" s="16"/>
      <c r="S46" s="117" t="e">
        <f t="shared" si="0"/>
        <v>#DIV/0!</v>
      </c>
      <c r="T46" s="181"/>
      <c r="U46" s="179"/>
      <c r="V46" s="67"/>
      <c r="W46" s="15"/>
      <c r="X46" s="15"/>
      <c r="Y46" s="15"/>
      <c r="Z46" s="15"/>
      <c r="AB46" s="53"/>
      <c r="AH46" s="136"/>
      <c r="AJ46" s="53"/>
    </row>
    <row r="47" spans="1:36" customFormat="1" ht="15.6" x14ac:dyDescent="0.3">
      <c r="A47" s="65"/>
      <c r="B47" s="12"/>
      <c r="C47" s="175"/>
      <c r="D47" s="176"/>
      <c r="E47" s="113"/>
      <c r="F47" s="71"/>
      <c r="G47" s="182"/>
      <c r="H47" s="183"/>
      <c r="I47" s="13"/>
      <c r="J47" s="13"/>
      <c r="K47" s="15"/>
      <c r="L47" s="15"/>
      <c r="M47" s="117"/>
      <c r="N47" s="117"/>
      <c r="O47" s="15"/>
      <c r="P47" s="15"/>
      <c r="Q47" s="15"/>
      <c r="R47" s="16"/>
      <c r="S47" s="117" t="e">
        <f t="shared" si="0"/>
        <v>#DIV/0!</v>
      </c>
      <c r="T47" s="181"/>
      <c r="U47" s="179"/>
      <c r="V47" s="67"/>
      <c r="W47" s="15"/>
      <c r="X47" s="15"/>
      <c r="Y47" s="15"/>
      <c r="Z47" s="15"/>
      <c r="AB47" s="53"/>
      <c r="AH47" s="136"/>
      <c r="AJ47" s="53"/>
    </row>
    <row r="48" spans="1:36" customFormat="1" ht="15.6" x14ac:dyDescent="0.3">
      <c r="A48" s="65"/>
      <c r="B48" s="12"/>
      <c r="C48" s="175"/>
      <c r="D48" s="176"/>
      <c r="E48" s="113"/>
      <c r="F48" s="71"/>
      <c r="G48" s="184"/>
      <c r="H48" s="184"/>
      <c r="I48" s="13"/>
      <c r="J48" s="13"/>
      <c r="K48" s="15"/>
      <c r="L48" s="15"/>
      <c r="M48" s="117"/>
      <c r="N48" s="117"/>
      <c r="O48" s="15"/>
      <c r="P48" s="15"/>
      <c r="Q48" s="15"/>
      <c r="R48" s="16"/>
      <c r="S48" s="117" t="e">
        <f t="shared" si="0"/>
        <v>#DIV/0!</v>
      </c>
      <c r="T48" s="181"/>
      <c r="U48" s="179"/>
      <c r="V48" s="67"/>
      <c r="W48" s="15"/>
      <c r="X48" s="15"/>
      <c r="Y48" s="15"/>
      <c r="Z48" s="15"/>
      <c r="AB48" s="53"/>
      <c r="AH48" s="136"/>
      <c r="AJ48" s="53"/>
    </row>
    <row r="49" spans="1:36" customFormat="1" ht="15.6" x14ac:dyDescent="0.3">
      <c r="A49" s="65"/>
      <c r="B49" s="12"/>
      <c r="C49" s="175"/>
      <c r="D49" s="176"/>
      <c r="E49" s="113"/>
      <c r="F49" s="71"/>
      <c r="G49" s="177"/>
      <c r="H49" s="177"/>
      <c r="I49" s="13"/>
      <c r="J49" s="13"/>
      <c r="K49" s="15"/>
      <c r="L49" s="15"/>
      <c r="M49" s="117"/>
      <c r="N49" s="117"/>
      <c r="O49" s="15"/>
      <c r="P49" s="15"/>
      <c r="Q49" s="15"/>
      <c r="R49" s="16"/>
      <c r="S49" s="117" t="e">
        <f t="shared" si="0"/>
        <v>#DIV/0!</v>
      </c>
      <c r="T49" s="181"/>
      <c r="U49" s="179"/>
      <c r="V49" s="67"/>
      <c r="W49" s="15"/>
      <c r="X49" s="15"/>
      <c r="Y49" s="15"/>
      <c r="Z49" s="15"/>
      <c r="AB49" s="53"/>
      <c r="AH49" s="136"/>
      <c r="AJ49" s="53"/>
    </row>
    <row r="50" spans="1:36" customFormat="1" ht="15.6" x14ac:dyDescent="0.3">
      <c r="A50" s="65"/>
      <c r="B50" s="12"/>
      <c r="C50" s="175"/>
      <c r="D50" s="176"/>
      <c r="E50" s="113"/>
      <c r="F50" s="71"/>
      <c r="G50" s="177"/>
      <c r="H50" s="177"/>
      <c r="I50" s="13"/>
      <c r="J50" s="13"/>
      <c r="K50" s="15"/>
      <c r="L50" s="15"/>
      <c r="M50" s="117"/>
      <c r="N50" s="117"/>
      <c r="O50" s="15"/>
      <c r="P50" s="15"/>
      <c r="Q50" s="15"/>
      <c r="R50" s="16"/>
      <c r="S50" s="117" t="e">
        <f t="shared" si="0"/>
        <v>#DIV/0!</v>
      </c>
      <c r="T50" s="181"/>
      <c r="U50" s="179"/>
      <c r="V50" s="67"/>
      <c r="W50" s="15"/>
      <c r="X50" s="15"/>
      <c r="Y50" s="15"/>
      <c r="Z50" s="15"/>
      <c r="AB50" s="53"/>
      <c r="AH50" s="136"/>
      <c r="AJ50" s="53"/>
    </row>
    <row r="51" spans="1:36" customFormat="1" ht="15.6" x14ac:dyDescent="0.3">
      <c r="A51" s="65"/>
      <c r="B51" s="12"/>
      <c r="C51" s="175"/>
      <c r="D51" s="176"/>
      <c r="E51" s="113"/>
      <c r="F51" s="71"/>
      <c r="G51" s="177"/>
      <c r="H51" s="177"/>
      <c r="I51" s="13"/>
      <c r="J51" s="13"/>
      <c r="K51" s="15"/>
      <c r="L51" s="15"/>
      <c r="M51" s="117"/>
      <c r="N51" s="117"/>
      <c r="O51" s="15"/>
      <c r="P51" s="15"/>
      <c r="Q51" s="15"/>
      <c r="R51" s="16"/>
      <c r="S51" s="117" t="e">
        <f t="shared" si="0"/>
        <v>#DIV/0!</v>
      </c>
      <c r="T51" s="181"/>
      <c r="U51" s="179"/>
      <c r="V51" s="67"/>
      <c r="W51" s="15"/>
      <c r="X51" s="15"/>
      <c r="Y51" s="15"/>
      <c r="Z51" s="15"/>
      <c r="AB51" s="53"/>
      <c r="AH51" s="136"/>
      <c r="AJ51" s="53"/>
    </row>
    <row r="52" spans="1:36" customFormat="1" ht="15.6" x14ac:dyDescent="0.3">
      <c r="A52" s="65"/>
      <c r="B52" s="12"/>
      <c r="C52" s="175"/>
      <c r="D52" s="176"/>
      <c r="E52" s="113"/>
      <c r="F52" s="71"/>
      <c r="G52" s="182"/>
      <c r="H52" s="183"/>
      <c r="I52" s="13"/>
      <c r="J52" s="13"/>
      <c r="K52" s="15"/>
      <c r="L52" s="15"/>
      <c r="M52" s="117"/>
      <c r="N52" s="117"/>
      <c r="O52" s="15"/>
      <c r="P52" s="15"/>
      <c r="Q52" s="15"/>
      <c r="R52" s="16"/>
      <c r="S52" s="117" t="e">
        <f t="shared" si="0"/>
        <v>#DIV/0!</v>
      </c>
      <c r="T52" s="181"/>
      <c r="U52" s="179"/>
      <c r="V52" s="67"/>
      <c r="W52" s="15"/>
      <c r="X52" s="15"/>
      <c r="Y52" s="15"/>
      <c r="Z52" s="15"/>
      <c r="AB52" s="53"/>
      <c r="AH52" s="136"/>
      <c r="AJ52" s="53"/>
    </row>
    <row r="53" spans="1:36" customFormat="1" ht="15.6" x14ac:dyDescent="0.3">
      <c r="A53" s="65"/>
      <c r="B53" s="12"/>
      <c r="C53" s="175"/>
      <c r="D53" s="176"/>
      <c r="E53" s="113"/>
      <c r="F53" s="71"/>
      <c r="G53" s="184"/>
      <c r="H53" s="184"/>
      <c r="I53" s="13"/>
      <c r="J53" s="13"/>
      <c r="K53" s="15"/>
      <c r="L53" s="15"/>
      <c r="M53" s="117"/>
      <c r="N53" s="117"/>
      <c r="O53" s="15"/>
      <c r="P53" s="15"/>
      <c r="Q53" s="15"/>
      <c r="R53" s="16"/>
      <c r="S53" s="117" t="e">
        <f t="shared" si="0"/>
        <v>#DIV/0!</v>
      </c>
      <c r="T53" s="181"/>
      <c r="U53" s="179"/>
      <c r="V53" s="67"/>
      <c r="W53" s="15"/>
      <c r="X53" s="15"/>
      <c r="Y53" s="15"/>
      <c r="Z53" s="15"/>
      <c r="AB53" s="53"/>
      <c r="AH53" s="136"/>
      <c r="AJ53" s="53"/>
    </row>
    <row r="54" spans="1:36" customFormat="1" ht="15.6" x14ac:dyDescent="0.3">
      <c r="A54" s="65"/>
      <c r="B54" s="12"/>
      <c r="C54" s="175"/>
      <c r="D54" s="176"/>
      <c r="E54" s="113"/>
      <c r="F54" s="71"/>
      <c r="G54" s="177"/>
      <c r="H54" s="177"/>
      <c r="I54" s="13"/>
      <c r="J54" s="13"/>
      <c r="K54" s="15"/>
      <c r="L54" s="15"/>
      <c r="M54" s="117"/>
      <c r="N54" s="117"/>
      <c r="O54" s="15"/>
      <c r="P54" s="15"/>
      <c r="Q54" s="15"/>
      <c r="R54" s="16"/>
      <c r="S54" s="117" t="e">
        <f t="shared" si="0"/>
        <v>#DIV/0!</v>
      </c>
      <c r="T54" s="181"/>
      <c r="U54" s="179"/>
      <c r="V54" s="67"/>
      <c r="W54" s="15"/>
      <c r="X54" s="15"/>
      <c r="Y54" s="15"/>
      <c r="Z54" s="15"/>
      <c r="AB54" s="53"/>
      <c r="AH54" s="136"/>
      <c r="AJ54" s="53"/>
    </row>
    <row r="55" spans="1:36" customFormat="1" ht="15.6" x14ac:dyDescent="0.3">
      <c r="A55" s="65"/>
      <c r="B55" s="12"/>
      <c r="C55" s="175"/>
      <c r="D55" s="176"/>
      <c r="E55" s="113"/>
      <c r="F55" s="71"/>
      <c r="G55" s="182"/>
      <c r="H55" s="183"/>
      <c r="I55" s="13"/>
      <c r="J55" s="13"/>
      <c r="K55" s="15"/>
      <c r="L55" s="15"/>
      <c r="M55" s="117"/>
      <c r="N55" s="117"/>
      <c r="O55" s="15"/>
      <c r="P55" s="15"/>
      <c r="Q55" s="15"/>
      <c r="R55" s="16"/>
      <c r="S55" s="117" t="e">
        <f t="shared" si="0"/>
        <v>#DIV/0!</v>
      </c>
      <c r="T55" s="181"/>
      <c r="U55" s="179"/>
      <c r="V55" s="67"/>
      <c r="W55" s="15"/>
      <c r="X55" s="15"/>
      <c r="Y55" s="15"/>
      <c r="Z55" s="15"/>
      <c r="AB55" s="53"/>
      <c r="AH55" s="136"/>
      <c r="AJ55" s="53"/>
    </row>
    <row r="56" spans="1:36" customFormat="1" ht="15.6" x14ac:dyDescent="0.3">
      <c r="A56" s="65"/>
      <c r="B56" s="12"/>
      <c r="C56" s="175"/>
      <c r="D56" s="176"/>
      <c r="E56" s="113"/>
      <c r="F56" s="71"/>
      <c r="G56" s="182"/>
      <c r="H56" s="183"/>
      <c r="I56" s="13"/>
      <c r="J56" s="13"/>
      <c r="K56" s="15"/>
      <c r="L56" s="15"/>
      <c r="M56" s="117"/>
      <c r="N56" s="117"/>
      <c r="O56" s="15"/>
      <c r="P56" s="15"/>
      <c r="Q56" s="15"/>
      <c r="R56" s="16"/>
      <c r="S56" s="117" t="e">
        <f t="shared" si="0"/>
        <v>#DIV/0!</v>
      </c>
      <c r="T56" s="181"/>
      <c r="U56" s="179"/>
      <c r="V56" s="67"/>
      <c r="W56" s="15"/>
      <c r="X56" s="15"/>
      <c r="Y56" s="15"/>
      <c r="Z56" s="15"/>
      <c r="AB56" s="53"/>
      <c r="AH56" s="136"/>
      <c r="AJ56" s="53"/>
    </row>
    <row r="57" spans="1:36" customFormat="1" ht="15.6" x14ac:dyDescent="0.3">
      <c r="A57" s="65"/>
      <c r="B57" s="12"/>
      <c r="C57" s="175"/>
      <c r="D57" s="176"/>
      <c r="E57" s="113"/>
      <c r="F57" s="71"/>
      <c r="G57" s="182"/>
      <c r="H57" s="183"/>
      <c r="I57" s="13"/>
      <c r="J57" s="13"/>
      <c r="K57" s="15"/>
      <c r="L57" s="15"/>
      <c r="M57" s="117"/>
      <c r="N57" s="117"/>
      <c r="O57" s="15"/>
      <c r="P57" s="15"/>
      <c r="Q57" s="15"/>
      <c r="R57" s="16"/>
      <c r="S57" s="117" t="e">
        <f t="shared" si="0"/>
        <v>#DIV/0!</v>
      </c>
      <c r="T57" s="181"/>
      <c r="U57" s="179"/>
      <c r="V57" s="67"/>
      <c r="W57" s="15"/>
      <c r="X57" s="15"/>
      <c r="Y57" s="15"/>
      <c r="Z57" s="15"/>
      <c r="AB57" s="53"/>
      <c r="AH57" s="136"/>
      <c r="AJ57" s="53"/>
    </row>
    <row r="58" spans="1:36" customFormat="1" ht="15.6" x14ac:dyDescent="0.3">
      <c r="A58" s="65"/>
      <c r="B58" s="12"/>
      <c r="C58" s="175"/>
      <c r="D58" s="176"/>
      <c r="E58" s="113"/>
      <c r="F58" s="71"/>
      <c r="G58" s="177"/>
      <c r="H58" s="177"/>
      <c r="I58" s="13"/>
      <c r="J58" s="13"/>
      <c r="K58" s="15"/>
      <c r="L58" s="15"/>
      <c r="M58" s="117"/>
      <c r="N58" s="117"/>
      <c r="O58" s="15"/>
      <c r="P58" s="15"/>
      <c r="Q58" s="15"/>
      <c r="R58" s="16"/>
      <c r="S58" s="117" t="e">
        <f t="shared" si="0"/>
        <v>#DIV/0!</v>
      </c>
      <c r="T58" s="181"/>
      <c r="U58" s="179"/>
      <c r="V58" s="67"/>
      <c r="W58" s="15"/>
      <c r="X58" s="15"/>
      <c r="Y58" s="15"/>
      <c r="Z58" s="15"/>
      <c r="AB58" s="53"/>
      <c r="AH58" s="136"/>
      <c r="AJ58" s="53"/>
    </row>
    <row r="59" spans="1:36" customFormat="1" ht="15.6" x14ac:dyDescent="0.3">
      <c r="A59" s="65"/>
      <c r="B59" s="12"/>
      <c r="C59" s="175"/>
      <c r="D59" s="176"/>
      <c r="E59" s="113"/>
      <c r="F59" s="71"/>
      <c r="G59" s="177"/>
      <c r="H59" s="177"/>
      <c r="I59" s="13"/>
      <c r="J59" s="13"/>
      <c r="K59" s="15"/>
      <c r="L59" s="15"/>
      <c r="M59" s="117"/>
      <c r="N59" s="117"/>
      <c r="O59" s="15"/>
      <c r="P59" s="15"/>
      <c r="Q59" s="15"/>
      <c r="R59" s="16"/>
      <c r="S59" s="117" t="e">
        <f t="shared" si="0"/>
        <v>#DIV/0!</v>
      </c>
      <c r="T59" s="181"/>
      <c r="U59" s="179"/>
      <c r="V59" s="67"/>
      <c r="W59" s="15"/>
      <c r="X59" s="15"/>
      <c r="Y59" s="15"/>
      <c r="Z59" s="15"/>
      <c r="AB59" s="53"/>
      <c r="AH59" s="136"/>
      <c r="AJ59" s="53"/>
    </row>
    <row r="60" spans="1:36" customFormat="1" ht="15.6" x14ac:dyDescent="0.3">
      <c r="A60" s="65"/>
      <c r="B60" s="12"/>
      <c r="C60" s="175"/>
      <c r="D60" s="176"/>
      <c r="E60" s="113"/>
      <c r="F60" s="71"/>
      <c r="G60" s="182"/>
      <c r="H60" s="183"/>
      <c r="I60" s="13"/>
      <c r="J60" s="13"/>
      <c r="K60" s="15"/>
      <c r="L60" s="15"/>
      <c r="M60" s="117"/>
      <c r="N60" s="117"/>
      <c r="O60" s="15"/>
      <c r="P60" s="15"/>
      <c r="Q60" s="15"/>
      <c r="R60" s="16"/>
      <c r="S60" s="117" t="e">
        <f t="shared" si="0"/>
        <v>#DIV/0!</v>
      </c>
      <c r="T60" s="181"/>
      <c r="U60" s="179"/>
      <c r="V60" s="67"/>
      <c r="W60" s="15"/>
      <c r="X60" s="15"/>
      <c r="Y60" s="15"/>
      <c r="Z60" s="15"/>
      <c r="AB60" s="53"/>
      <c r="AH60" s="136"/>
      <c r="AJ60" s="53"/>
    </row>
    <row r="61" spans="1:36" customFormat="1" ht="15.6" x14ac:dyDescent="0.3">
      <c r="A61" s="65"/>
      <c r="B61" s="12"/>
      <c r="C61" s="175"/>
      <c r="D61" s="176"/>
      <c r="E61" s="113"/>
      <c r="F61" s="71"/>
      <c r="G61" s="177"/>
      <c r="H61" s="177"/>
      <c r="I61" s="13"/>
      <c r="J61" s="13"/>
      <c r="K61" s="15"/>
      <c r="L61" s="15"/>
      <c r="M61" s="117"/>
      <c r="N61" s="117"/>
      <c r="O61" s="15"/>
      <c r="P61" s="15"/>
      <c r="Q61" s="15"/>
      <c r="R61" s="16"/>
      <c r="S61" s="117" t="e">
        <f t="shared" si="0"/>
        <v>#DIV/0!</v>
      </c>
      <c r="T61" s="181"/>
      <c r="U61" s="179"/>
      <c r="V61" s="67"/>
      <c r="W61" s="15"/>
      <c r="X61" s="15"/>
      <c r="Y61" s="15"/>
      <c r="Z61" s="15"/>
      <c r="AB61" s="53"/>
      <c r="AH61" s="136"/>
      <c r="AJ61" s="53"/>
    </row>
    <row r="62" spans="1:36" customFormat="1" ht="15.6" x14ac:dyDescent="0.3">
      <c r="A62" s="65"/>
      <c r="B62" s="12"/>
      <c r="C62" s="175"/>
      <c r="D62" s="176"/>
      <c r="E62" s="113"/>
      <c r="F62" s="71"/>
      <c r="G62" s="177"/>
      <c r="H62" s="177"/>
      <c r="I62" s="13"/>
      <c r="J62" s="13"/>
      <c r="K62" s="15"/>
      <c r="L62" s="15"/>
      <c r="M62" s="117"/>
      <c r="N62" s="117"/>
      <c r="O62" s="15"/>
      <c r="P62" s="15"/>
      <c r="Q62" s="15"/>
      <c r="R62" s="16"/>
      <c r="S62" s="117" t="e">
        <f t="shared" si="0"/>
        <v>#DIV/0!</v>
      </c>
      <c r="T62" s="181"/>
      <c r="U62" s="179"/>
      <c r="V62" s="67"/>
      <c r="W62" s="15"/>
      <c r="X62" s="15"/>
      <c r="Y62" s="15"/>
      <c r="Z62" s="15"/>
      <c r="AB62" s="53"/>
      <c r="AH62" s="136"/>
      <c r="AJ62" s="53"/>
    </row>
    <row r="63" spans="1:36" customFormat="1" ht="15.6" x14ac:dyDescent="0.3">
      <c r="A63" s="65"/>
      <c r="B63" s="12"/>
      <c r="C63" s="175"/>
      <c r="D63" s="176"/>
      <c r="E63" s="113"/>
      <c r="F63" s="71"/>
      <c r="G63" s="177"/>
      <c r="H63" s="177"/>
      <c r="I63" s="13"/>
      <c r="J63" s="13"/>
      <c r="K63" s="15"/>
      <c r="L63" s="15"/>
      <c r="M63" s="117"/>
      <c r="N63" s="117"/>
      <c r="O63" s="15"/>
      <c r="P63" s="15"/>
      <c r="Q63" s="15"/>
      <c r="R63" s="16"/>
      <c r="S63" s="117" t="e">
        <f t="shared" si="0"/>
        <v>#DIV/0!</v>
      </c>
      <c r="T63" s="181"/>
      <c r="U63" s="179"/>
      <c r="V63" s="67"/>
      <c r="W63" s="15"/>
      <c r="X63" s="15"/>
      <c r="Y63" s="15"/>
      <c r="Z63" s="15"/>
      <c r="AB63" s="53"/>
      <c r="AH63" s="136"/>
      <c r="AJ63" s="53"/>
    </row>
    <row r="64" spans="1:36" customFormat="1" ht="15.6" x14ac:dyDescent="0.3">
      <c r="A64" s="65"/>
      <c r="B64" s="12"/>
      <c r="C64" s="175"/>
      <c r="D64" s="176"/>
      <c r="E64" s="113"/>
      <c r="F64" s="71"/>
      <c r="G64" s="177"/>
      <c r="H64" s="177"/>
      <c r="I64" s="13"/>
      <c r="J64" s="13"/>
      <c r="K64" s="15"/>
      <c r="L64" s="15"/>
      <c r="M64" s="117"/>
      <c r="N64" s="117"/>
      <c r="O64" s="15"/>
      <c r="P64" s="15"/>
      <c r="Q64" s="15"/>
      <c r="R64" s="16"/>
      <c r="S64" s="117" t="e">
        <f t="shared" si="0"/>
        <v>#DIV/0!</v>
      </c>
      <c r="T64" s="181"/>
      <c r="U64" s="179"/>
      <c r="V64" s="67"/>
      <c r="W64" s="15"/>
      <c r="X64" s="15"/>
      <c r="Y64" s="15"/>
      <c r="Z64" s="15"/>
      <c r="AB64" s="53"/>
      <c r="AH64" s="136"/>
      <c r="AJ64" s="53"/>
    </row>
    <row r="65" spans="1:36" customFormat="1" ht="15.6" x14ac:dyDescent="0.3">
      <c r="A65" s="65"/>
      <c r="B65" s="12"/>
      <c r="C65" s="175"/>
      <c r="D65" s="176"/>
      <c r="E65" s="113"/>
      <c r="F65" s="71"/>
      <c r="G65" s="182"/>
      <c r="H65" s="183"/>
      <c r="I65" s="13"/>
      <c r="J65" s="13"/>
      <c r="K65" s="15"/>
      <c r="L65" s="15"/>
      <c r="M65" s="117"/>
      <c r="N65" s="117"/>
      <c r="O65" s="15"/>
      <c r="P65" s="15"/>
      <c r="Q65" s="15"/>
      <c r="R65" s="16"/>
      <c r="S65" s="117" t="e">
        <f t="shared" si="0"/>
        <v>#DIV/0!</v>
      </c>
      <c r="T65" s="181"/>
      <c r="U65" s="179"/>
      <c r="V65" s="67"/>
      <c r="W65" s="15"/>
      <c r="X65" s="15"/>
      <c r="Y65" s="15"/>
      <c r="Z65" s="15"/>
      <c r="AB65" s="53"/>
      <c r="AH65" s="136"/>
      <c r="AJ65" s="53"/>
    </row>
    <row r="66" spans="1:36" customFormat="1" ht="15.6" x14ac:dyDescent="0.3">
      <c r="A66" s="65"/>
      <c r="B66" s="12"/>
      <c r="C66" s="175"/>
      <c r="D66" s="176"/>
      <c r="E66" s="113"/>
      <c r="F66" s="71"/>
      <c r="G66" s="182"/>
      <c r="H66" s="183"/>
      <c r="I66" s="13"/>
      <c r="J66" s="13"/>
      <c r="K66" s="15"/>
      <c r="L66" s="15"/>
      <c r="M66" s="117"/>
      <c r="N66" s="117"/>
      <c r="O66" s="15"/>
      <c r="P66" s="15"/>
      <c r="Q66" s="15"/>
      <c r="R66" s="16"/>
      <c r="S66" s="117" t="e">
        <f t="shared" si="0"/>
        <v>#DIV/0!</v>
      </c>
      <c r="T66" s="181"/>
      <c r="U66" s="179"/>
      <c r="V66" s="67"/>
      <c r="W66" s="15"/>
      <c r="X66" s="15"/>
      <c r="Y66" s="15"/>
      <c r="Z66" s="15"/>
      <c r="AB66" s="53"/>
      <c r="AH66" s="136"/>
      <c r="AJ66" s="53"/>
    </row>
    <row r="67" spans="1:36" customFormat="1" ht="15.6" x14ac:dyDescent="0.3">
      <c r="A67" s="65"/>
      <c r="B67" s="12"/>
      <c r="C67" s="175"/>
      <c r="D67" s="176"/>
      <c r="E67" s="113"/>
      <c r="F67" s="71"/>
      <c r="G67" s="182"/>
      <c r="H67" s="183"/>
      <c r="I67" s="13"/>
      <c r="J67" s="13"/>
      <c r="K67" s="15"/>
      <c r="L67" s="15"/>
      <c r="M67" s="117"/>
      <c r="N67" s="117"/>
      <c r="O67" s="15"/>
      <c r="P67" s="15"/>
      <c r="Q67" s="15"/>
      <c r="R67" s="16"/>
      <c r="S67" s="117" t="e">
        <f t="shared" ref="S67:S130" si="2">+R67/K67</f>
        <v>#DIV/0!</v>
      </c>
      <c r="T67" s="181"/>
      <c r="U67" s="179"/>
      <c r="V67" s="67"/>
      <c r="W67" s="15"/>
      <c r="X67" s="15"/>
      <c r="Y67" s="15"/>
      <c r="Z67" s="15"/>
      <c r="AB67" s="53"/>
      <c r="AH67" s="136"/>
      <c r="AJ67" s="53"/>
    </row>
    <row r="68" spans="1:36" customFormat="1" ht="15.6" x14ac:dyDescent="0.3">
      <c r="A68" s="65"/>
      <c r="B68" s="12"/>
      <c r="C68" s="175"/>
      <c r="D68" s="176"/>
      <c r="E68" s="113"/>
      <c r="F68" s="71"/>
      <c r="G68" s="182"/>
      <c r="H68" s="183"/>
      <c r="I68" s="13"/>
      <c r="J68" s="13"/>
      <c r="K68" s="15"/>
      <c r="L68" s="15"/>
      <c r="M68" s="117"/>
      <c r="N68" s="117"/>
      <c r="O68" s="15"/>
      <c r="P68" s="15"/>
      <c r="Q68" s="15"/>
      <c r="R68" s="16"/>
      <c r="S68" s="117" t="e">
        <f t="shared" si="2"/>
        <v>#DIV/0!</v>
      </c>
      <c r="T68" s="181"/>
      <c r="U68" s="179"/>
      <c r="V68" s="67"/>
      <c r="W68" s="15"/>
      <c r="X68" s="15"/>
      <c r="Y68" s="15"/>
      <c r="Z68" s="15"/>
      <c r="AB68" s="53"/>
      <c r="AH68" s="136"/>
      <c r="AJ68" s="53"/>
    </row>
    <row r="69" spans="1:36" customFormat="1" ht="15.6" x14ac:dyDescent="0.3">
      <c r="A69" s="65"/>
      <c r="B69" s="12"/>
      <c r="C69" s="175"/>
      <c r="D69" s="176"/>
      <c r="E69" s="113"/>
      <c r="F69" s="71"/>
      <c r="G69" s="182"/>
      <c r="H69" s="183"/>
      <c r="I69" s="13"/>
      <c r="J69" s="13"/>
      <c r="K69" s="15"/>
      <c r="L69" s="15"/>
      <c r="M69" s="117"/>
      <c r="N69" s="117"/>
      <c r="O69" s="15"/>
      <c r="P69" s="15"/>
      <c r="Q69" s="15"/>
      <c r="R69" s="16"/>
      <c r="S69" s="117" t="e">
        <f t="shared" si="2"/>
        <v>#DIV/0!</v>
      </c>
      <c r="T69" s="181"/>
      <c r="U69" s="179"/>
      <c r="V69" s="67"/>
      <c r="W69" s="15"/>
      <c r="X69" s="15"/>
      <c r="Y69" s="15"/>
      <c r="Z69" s="15"/>
      <c r="AB69" s="53"/>
      <c r="AH69" s="136"/>
      <c r="AJ69" s="53"/>
    </row>
    <row r="70" spans="1:36" customFormat="1" ht="15.6" x14ac:dyDescent="0.3">
      <c r="A70" s="65"/>
      <c r="B70" s="12"/>
      <c r="C70" s="175"/>
      <c r="D70" s="176"/>
      <c r="E70" s="113"/>
      <c r="F70" s="71"/>
      <c r="G70" s="182"/>
      <c r="H70" s="183"/>
      <c r="I70" s="13"/>
      <c r="J70" s="13"/>
      <c r="K70" s="15"/>
      <c r="L70" s="15"/>
      <c r="M70" s="117"/>
      <c r="N70" s="117"/>
      <c r="O70" s="15"/>
      <c r="P70" s="15"/>
      <c r="Q70" s="15"/>
      <c r="R70" s="16"/>
      <c r="S70" s="117" t="e">
        <f t="shared" si="2"/>
        <v>#DIV/0!</v>
      </c>
      <c r="T70" s="181"/>
      <c r="U70" s="179"/>
      <c r="V70" s="67"/>
      <c r="W70" s="15"/>
      <c r="X70" s="15"/>
      <c r="Y70" s="15"/>
      <c r="Z70" s="15"/>
      <c r="AB70" s="53"/>
      <c r="AH70" s="136"/>
      <c r="AJ70" s="53"/>
    </row>
    <row r="71" spans="1:36" customFormat="1" ht="15.6" x14ac:dyDescent="0.3">
      <c r="A71" s="65"/>
      <c r="B71" s="12"/>
      <c r="C71" s="175"/>
      <c r="D71" s="176"/>
      <c r="E71" s="113"/>
      <c r="F71" s="71"/>
      <c r="G71" s="182"/>
      <c r="H71" s="183"/>
      <c r="I71" s="13"/>
      <c r="J71" s="13"/>
      <c r="K71" s="15"/>
      <c r="L71" s="15"/>
      <c r="M71" s="117"/>
      <c r="N71" s="117"/>
      <c r="O71" s="15"/>
      <c r="P71" s="15"/>
      <c r="Q71" s="15"/>
      <c r="R71" s="16"/>
      <c r="S71" s="117" t="e">
        <f t="shared" si="2"/>
        <v>#DIV/0!</v>
      </c>
      <c r="T71" s="181"/>
      <c r="U71" s="179"/>
      <c r="V71" s="67"/>
      <c r="W71" s="15"/>
      <c r="X71" s="15"/>
      <c r="Y71" s="15"/>
      <c r="Z71" s="15"/>
      <c r="AB71" s="53"/>
      <c r="AH71" s="136"/>
      <c r="AJ71" s="53"/>
    </row>
    <row r="72" spans="1:36" customFormat="1" ht="15.6" x14ac:dyDescent="0.3">
      <c r="A72" s="65"/>
      <c r="B72" s="12"/>
      <c r="C72" s="175"/>
      <c r="D72" s="176"/>
      <c r="E72" s="113"/>
      <c r="F72" s="71"/>
      <c r="G72" s="177"/>
      <c r="H72" s="177"/>
      <c r="I72" s="13"/>
      <c r="J72" s="13"/>
      <c r="K72" s="15"/>
      <c r="L72" s="15"/>
      <c r="M72" s="117"/>
      <c r="N72" s="117"/>
      <c r="O72" s="15"/>
      <c r="P72" s="15"/>
      <c r="Q72" s="15"/>
      <c r="R72" s="16"/>
      <c r="S72" s="117" t="e">
        <f t="shared" si="2"/>
        <v>#DIV/0!</v>
      </c>
      <c r="T72" s="181"/>
      <c r="U72" s="179"/>
      <c r="V72" s="67"/>
      <c r="W72" s="15"/>
      <c r="X72" s="15"/>
      <c r="Y72" s="15"/>
      <c r="Z72" s="15"/>
      <c r="AB72" s="53"/>
      <c r="AH72" s="136"/>
      <c r="AJ72" s="53"/>
    </row>
    <row r="73" spans="1:36" customFormat="1" ht="15.6" x14ac:dyDescent="0.3">
      <c r="A73" s="65"/>
      <c r="B73" s="12"/>
      <c r="C73" s="175"/>
      <c r="D73" s="176"/>
      <c r="E73" s="113"/>
      <c r="F73" s="71"/>
      <c r="G73" s="177"/>
      <c r="H73" s="177"/>
      <c r="I73" s="13"/>
      <c r="J73" s="13"/>
      <c r="K73" s="15"/>
      <c r="L73" s="15"/>
      <c r="M73" s="117"/>
      <c r="N73" s="117"/>
      <c r="O73" s="15"/>
      <c r="P73" s="15"/>
      <c r="Q73" s="15"/>
      <c r="R73" s="16"/>
      <c r="S73" s="117" t="e">
        <f t="shared" si="2"/>
        <v>#DIV/0!</v>
      </c>
      <c r="T73" s="181"/>
      <c r="U73" s="179"/>
      <c r="V73" s="67"/>
      <c r="W73" s="15"/>
      <c r="X73" s="15"/>
      <c r="Y73" s="15"/>
      <c r="Z73" s="15"/>
      <c r="AB73" s="53"/>
      <c r="AH73" s="136"/>
      <c r="AJ73" s="53"/>
    </row>
    <row r="74" spans="1:36" customFormat="1" ht="15.6" x14ac:dyDescent="0.3">
      <c r="A74" s="65"/>
      <c r="B74" s="12"/>
      <c r="C74" s="175"/>
      <c r="D74" s="176"/>
      <c r="E74" s="113"/>
      <c r="F74" s="71"/>
      <c r="G74" s="182"/>
      <c r="H74" s="183"/>
      <c r="I74" s="13"/>
      <c r="J74" s="13"/>
      <c r="K74" s="15"/>
      <c r="L74" s="15"/>
      <c r="M74" s="117"/>
      <c r="N74" s="117"/>
      <c r="O74" s="15"/>
      <c r="P74" s="15"/>
      <c r="Q74" s="15"/>
      <c r="R74" s="16"/>
      <c r="S74" s="117" t="e">
        <f t="shared" si="2"/>
        <v>#DIV/0!</v>
      </c>
      <c r="T74" s="181"/>
      <c r="U74" s="179"/>
      <c r="V74" s="67"/>
      <c r="W74" s="15"/>
      <c r="X74" s="15"/>
      <c r="Y74" s="15"/>
      <c r="Z74" s="15"/>
      <c r="AB74" s="53"/>
      <c r="AH74" s="136"/>
      <c r="AJ74" s="53"/>
    </row>
    <row r="75" spans="1:36" customFormat="1" ht="15.6" x14ac:dyDescent="0.3">
      <c r="A75" s="65"/>
      <c r="B75" s="12"/>
      <c r="C75" s="175"/>
      <c r="D75" s="176"/>
      <c r="E75" s="113"/>
      <c r="F75" s="71"/>
      <c r="G75" s="177"/>
      <c r="H75" s="177"/>
      <c r="I75" s="13"/>
      <c r="J75" s="13"/>
      <c r="K75" s="15"/>
      <c r="L75" s="15"/>
      <c r="M75" s="117"/>
      <c r="N75" s="117"/>
      <c r="O75" s="15"/>
      <c r="P75" s="15"/>
      <c r="Q75" s="15"/>
      <c r="R75" s="16"/>
      <c r="S75" s="117" t="e">
        <f t="shared" si="2"/>
        <v>#DIV/0!</v>
      </c>
      <c r="T75" s="181"/>
      <c r="U75" s="179"/>
      <c r="V75" s="67"/>
      <c r="W75" s="15"/>
      <c r="X75" s="15"/>
      <c r="Y75" s="15"/>
      <c r="Z75" s="15"/>
      <c r="AB75" s="53"/>
      <c r="AH75" s="136"/>
      <c r="AJ75" s="53"/>
    </row>
    <row r="76" spans="1:36" customFormat="1" ht="15.6" x14ac:dyDescent="0.3">
      <c r="A76" s="65"/>
      <c r="B76" s="12"/>
      <c r="C76" s="175"/>
      <c r="D76" s="176"/>
      <c r="E76" s="113"/>
      <c r="F76" s="71"/>
      <c r="G76" s="182"/>
      <c r="H76" s="183"/>
      <c r="I76" s="13"/>
      <c r="J76" s="13"/>
      <c r="K76" s="15"/>
      <c r="L76" s="15"/>
      <c r="M76" s="117"/>
      <c r="N76" s="117"/>
      <c r="O76" s="15"/>
      <c r="P76" s="15"/>
      <c r="Q76" s="15"/>
      <c r="R76" s="16"/>
      <c r="S76" s="117" t="e">
        <f t="shared" si="2"/>
        <v>#DIV/0!</v>
      </c>
      <c r="T76" s="181"/>
      <c r="U76" s="179"/>
      <c r="V76" s="67"/>
      <c r="W76" s="15"/>
      <c r="X76" s="15"/>
      <c r="Y76" s="15"/>
      <c r="Z76" s="15"/>
      <c r="AB76" s="53"/>
      <c r="AH76" s="136"/>
      <c r="AJ76" s="53"/>
    </row>
    <row r="77" spans="1:36" customFormat="1" ht="15.6" x14ac:dyDescent="0.3">
      <c r="A77" s="65"/>
      <c r="B77" s="12"/>
      <c r="C77" s="175"/>
      <c r="D77" s="176"/>
      <c r="E77" s="113"/>
      <c r="F77" s="71"/>
      <c r="G77" s="177"/>
      <c r="H77" s="177"/>
      <c r="I77" s="13"/>
      <c r="J77" s="13"/>
      <c r="K77" s="15"/>
      <c r="L77" s="15"/>
      <c r="M77" s="117"/>
      <c r="N77" s="117"/>
      <c r="O77" s="15"/>
      <c r="P77" s="15"/>
      <c r="Q77" s="15"/>
      <c r="R77" s="16"/>
      <c r="S77" s="117" t="e">
        <f t="shared" si="2"/>
        <v>#DIV/0!</v>
      </c>
      <c r="T77" s="181"/>
      <c r="U77" s="179"/>
      <c r="V77" s="67"/>
      <c r="W77" s="15"/>
      <c r="X77" s="15"/>
      <c r="Y77" s="15"/>
      <c r="Z77" s="15"/>
      <c r="AB77" s="53"/>
      <c r="AH77" s="136"/>
      <c r="AJ77" s="53"/>
    </row>
    <row r="78" spans="1:36" customFormat="1" ht="15.6" x14ac:dyDescent="0.3">
      <c r="A78" s="65"/>
      <c r="B78" s="12"/>
      <c r="C78" s="175"/>
      <c r="D78" s="176"/>
      <c r="E78" s="113"/>
      <c r="F78" s="71"/>
      <c r="G78" s="177"/>
      <c r="H78" s="177"/>
      <c r="I78" s="13"/>
      <c r="J78" s="13"/>
      <c r="K78" s="15"/>
      <c r="L78" s="15"/>
      <c r="M78" s="117"/>
      <c r="N78" s="117"/>
      <c r="O78" s="15"/>
      <c r="P78" s="15"/>
      <c r="Q78" s="15"/>
      <c r="R78" s="16"/>
      <c r="S78" s="117" t="e">
        <f t="shared" si="2"/>
        <v>#DIV/0!</v>
      </c>
      <c r="T78" s="181"/>
      <c r="U78" s="179"/>
      <c r="V78" s="67"/>
      <c r="W78" s="15"/>
      <c r="X78" s="15"/>
      <c r="Y78" s="15"/>
      <c r="Z78" s="15"/>
      <c r="AB78" s="53"/>
      <c r="AH78" s="136"/>
      <c r="AJ78" s="53"/>
    </row>
    <row r="79" spans="1:36" customFormat="1" ht="15.6" x14ac:dyDescent="0.3">
      <c r="A79" s="65"/>
      <c r="B79" s="12"/>
      <c r="C79" s="175"/>
      <c r="D79" s="176"/>
      <c r="E79" s="113"/>
      <c r="F79" s="71"/>
      <c r="G79" s="182"/>
      <c r="H79" s="183"/>
      <c r="I79" s="13"/>
      <c r="J79" s="13"/>
      <c r="K79" s="15"/>
      <c r="L79" s="15"/>
      <c r="M79" s="117"/>
      <c r="N79" s="117"/>
      <c r="O79" s="15"/>
      <c r="P79" s="15"/>
      <c r="Q79" s="15"/>
      <c r="R79" s="16"/>
      <c r="S79" s="117" t="e">
        <f t="shared" si="2"/>
        <v>#DIV/0!</v>
      </c>
      <c r="T79" s="181"/>
      <c r="U79" s="179"/>
      <c r="V79" s="67"/>
      <c r="W79" s="15"/>
      <c r="X79" s="15"/>
      <c r="Y79" s="15"/>
      <c r="Z79" s="15"/>
      <c r="AB79" s="53"/>
      <c r="AH79" s="136"/>
      <c r="AJ79" s="53"/>
    </row>
    <row r="80" spans="1:36" customFormat="1" ht="15.6" x14ac:dyDescent="0.3">
      <c r="A80" s="65"/>
      <c r="B80" s="12"/>
      <c r="C80" s="175"/>
      <c r="D80" s="176"/>
      <c r="E80" s="113"/>
      <c r="F80" s="71"/>
      <c r="G80" s="182"/>
      <c r="H80" s="183"/>
      <c r="I80" s="13"/>
      <c r="J80" s="13"/>
      <c r="K80" s="15"/>
      <c r="L80" s="15"/>
      <c r="M80" s="117"/>
      <c r="N80" s="117"/>
      <c r="O80" s="15"/>
      <c r="P80" s="15"/>
      <c r="Q80" s="15"/>
      <c r="R80" s="16"/>
      <c r="S80" s="117" t="e">
        <f t="shared" si="2"/>
        <v>#DIV/0!</v>
      </c>
      <c r="T80" s="181"/>
      <c r="U80" s="179"/>
      <c r="V80" s="67"/>
      <c r="W80" s="15"/>
      <c r="X80" s="15"/>
      <c r="Y80" s="15"/>
      <c r="Z80" s="15"/>
      <c r="AB80" s="53"/>
      <c r="AH80" s="136"/>
      <c r="AJ80" s="53"/>
    </row>
    <row r="81" spans="1:36" customFormat="1" ht="15.6" x14ac:dyDescent="0.3">
      <c r="A81" s="65"/>
      <c r="B81" s="12"/>
      <c r="C81" s="175"/>
      <c r="D81" s="176"/>
      <c r="E81" s="113"/>
      <c r="F81" s="71"/>
      <c r="G81" s="177"/>
      <c r="H81" s="177"/>
      <c r="I81" s="13"/>
      <c r="J81" s="13"/>
      <c r="K81" s="15"/>
      <c r="L81" s="15"/>
      <c r="M81" s="117"/>
      <c r="N81" s="117"/>
      <c r="O81" s="15"/>
      <c r="P81" s="15"/>
      <c r="Q81" s="15"/>
      <c r="R81" s="16"/>
      <c r="S81" s="117" t="e">
        <f t="shared" si="2"/>
        <v>#DIV/0!</v>
      </c>
      <c r="T81" s="181"/>
      <c r="U81" s="207"/>
      <c r="V81" s="67"/>
      <c r="W81" s="15"/>
      <c r="X81" s="15"/>
      <c r="Y81" s="15"/>
      <c r="Z81" s="15"/>
      <c r="AB81" s="53"/>
      <c r="AH81" s="136"/>
      <c r="AJ81" s="53"/>
    </row>
    <row r="82" spans="1:36" customFormat="1" ht="15.6" x14ac:dyDescent="0.3">
      <c r="A82" s="65"/>
      <c r="B82" s="12"/>
      <c r="C82" s="175"/>
      <c r="D82" s="176"/>
      <c r="E82" s="113"/>
      <c r="F82" s="71"/>
      <c r="G82" s="182"/>
      <c r="H82" s="183"/>
      <c r="I82" s="13"/>
      <c r="J82" s="13"/>
      <c r="K82" s="15"/>
      <c r="L82" s="15"/>
      <c r="M82" s="117"/>
      <c r="N82" s="117"/>
      <c r="O82" s="15"/>
      <c r="P82" s="15"/>
      <c r="Q82" s="15"/>
      <c r="R82" s="16"/>
      <c r="S82" s="117" t="e">
        <f t="shared" si="2"/>
        <v>#DIV/0!</v>
      </c>
      <c r="T82" s="181"/>
      <c r="U82" s="179"/>
      <c r="V82" s="67"/>
      <c r="W82" s="15"/>
      <c r="X82" s="15"/>
      <c r="Y82" s="15"/>
      <c r="Z82" s="15"/>
      <c r="AB82" s="53"/>
      <c r="AH82" s="136"/>
      <c r="AJ82" s="53"/>
    </row>
    <row r="83" spans="1:36" customFormat="1" ht="15.6" x14ac:dyDescent="0.3">
      <c r="A83" s="65"/>
      <c r="B83" s="12"/>
      <c r="C83" s="175"/>
      <c r="D83" s="176"/>
      <c r="E83" s="113"/>
      <c r="F83" s="71"/>
      <c r="G83" s="177"/>
      <c r="H83" s="177"/>
      <c r="I83" s="13"/>
      <c r="J83" s="13"/>
      <c r="K83" s="15"/>
      <c r="L83" s="15"/>
      <c r="M83" s="117"/>
      <c r="N83" s="117"/>
      <c r="O83" s="15"/>
      <c r="P83" s="15"/>
      <c r="Q83" s="15"/>
      <c r="R83" s="16"/>
      <c r="S83" s="117" t="e">
        <f t="shared" si="2"/>
        <v>#DIV/0!</v>
      </c>
      <c r="T83" s="181"/>
      <c r="U83" s="179"/>
      <c r="V83" s="67"/>
      <c r="W83" s="15"/>
      <c r="X83" s="15"/>
      <c r="Y83" s="15"/>
      <c r="Z83" s="15"/>
      <c r="AB83" s="53"/>
      <c r="AH83" s="136"/>
      <c r="AJ83" s="53"/>
    </row>
    <row r="84" spans="1:36" customFormat="1" ht="15.6" x14ac:dyDescent="0.3">
      <c r="A84" s="65"/>
      <c r="B84" s="12"/>
      <c r="C84" s="175"/>
      <c r="D84" s="176"/>
      <c r="E84" s="113"/>
      <c r="F84" s="71"/>
      <c r="G84" s="182"/>
      <c r="H84" s="183"/>
      <c r="I84" s="13"/>
      <c r="J84" s="13"/>
      <c r="K84" s="15"/>
      <c r="L84" s="15"/>
      <c r="M84" s="117"/>
      <c r="N84" s="117"/>
      <c r="O84" s="15"/>
      <c r="P84" s="15"/>
      <c r="Q84" s="15"/>
      <c r="R84" s="16"/>
      <c r="S84" s="117" t="e">
        <f t="shared" si="2"/>
        <v>#DIV/0!</v>
      </c>
      <c r="T84" s="181"/>
      <c r="U84" s="179"/>
      <c r="V84" s="67"/>
      <c r="W84" s="15"/>
      <c r="X84" s="15"/>
      <c r="Y84" s="15"/>
      <c r="Z84" s="15"/>
      <c r="AB84" s="53"/>
      <c r="AH84" s="136"/>
      <c r="AJ84" s="53"/>
    </row>
    <row r="85" spans="1:36" customFormat="1" ht="15.6" x14ac:dyDescent="0.3">
      <c r="A85" s="65"/>
      <c r="B85" s="12"/>
      <c r="C85" s="175"/>
      <c r="D85" s="176"/>
      <c r="E85" s="113"/>
      <c r="F85" s="71"/>
      <c r="G85" s="177"/>
      <c r="H85" s="177"/>
      <c r="I85" s="13"/>
      <c r="J85" s="13"/>
      <c r="K85" s="15"/>
      <c r="L85" s="15"/>
      <c r="M85" s="117"/>
      <c r="N85" s="117"/>
      <c r="O85" s="15"/>
      <c r="P85" s="15"/>
      <c r="Q85" s="15"/>
      <c r="R85" s="16"/>
      <c r="S85" s="117" t="e">
        <f t="shared" si="2"/>
        <v>#DIV/0!</v>
      </c>
      <c r="T85" s="181"/>
      <c r="U85" s="179"/>
      <c r="V85" s="67"/>
      <c r="W85" s="15"/>
      <c r="X85" s="15"/>
      <c r="Y85" s="15"/>
      <c r="Z85" s="15"/>
      <c r="AB85" s="53"/>
      <c r="AH85" s="136"/>
      <c r="AJ85" s="53"/>
    </row>
    <row r="86" spans="1:36" customFormat="1" ht="15.6" x14ac:dyDescent="0.3">
      <c r="A86" s="65"/>
      <c r="B86" s="12"/>
      <c r="C86" s="175"/>
      <c r="D86" s="176"/>
      <c r="E86" s="113"/>
      <c r="F86" s="71"/>
      <c r="G86" s="177"/>
      <c r="H86" s="177"/>
      <c r="I86" s="13"/>
      <c r="J86" s="13"/>
      <c r="K86" s="15"/>
      <c r="L86" s="15"/>
      <c r="M86" s="117"/>
      <c r="N86" s="117"/>
      <c r="O86" s="15"/>
      <c r="P86" s="15"/>
      <c r="Q86" s="15"/>
      <c r="R86" s="16"/>
      <c r="S86" s="117" t="e">
        <f t="shared" si="2"/>
        <v>#DIV/0!</v>
      </c>
      <c r="T86" s="181"/>
      <c r="U86" s="179"/>
      <c r="V86" s="67"/>
      <c r="W86" s="15"/>
      <c r="X86" s="15"/>
      <c r="Y86" s="15"/>
      <c r="Z86" s="15"/>
      <c r="AB86" s="53"/>
      <c r="AH86" s="136"/>
      <c r="AJ86" s="53"/>
    </row>
    <row r="87" spans="1:36" customFormat="1" ht="15.6" x14ac:dyDescent="0.3">
      <c r="A87" s="65"/>
      <c r="B87" s="12"/>
      <c r="C87" s="175"/>
      <c r="D87" s="176"/>
      <c r="E87" s="113"/>
      <c r="F87" s="71"/>
      <c r="G87" s="182"/>
      <c r="H87" s="183"/>
      <c r="I87" s="13"/>
      <c r="J87" s="13"/>
      <c r="K87" s="15"/>
      <c r="L87" s="15"/>
      <c r="M87" s="117"/>
      <c r="N87" s="117"/>
      <c r="O87" s="15"/>
      <c r="P87" s="15"/>
      <c r="Q87" s="15"/>
      <c r="R87" s="16"/>
      <c r="S87" s="117" t="e">
        <f t="shared" si="2"/>
        <v>#DIV/0!</v>
      </c>
      <c r="T87" s="181"/>
      <c r="U87" s="179"/>
      <c r="V87" s="67"/>
      <c r="W87" s="15"/>
      <c r="X87" s="15"/>
      <c r="Y87" s="15"/>
      <c r="Z87" s="15"/>
      <c r="AB87" s="53"/>
      <c r="AH87" s="136"/>
      <c r="AJ87" s="53"/>
    </row>
    <row r="88" spans="1:36" customFormat="1" ht="15.6" x14ac:dyDescent="0.3">
      <c r="A88" s="65"/>
      <c r="B88" s="12"/>
      <c r="C88" s="175"/>
      <c r="D88" s="176"/>
      <c r="E88" s="113"/>
      <c r="F88" s="71"/>
      <c r="G88" s="184"/>
      <c r="H88" s="184"/>
      <c r="I88" s="13"/>
      <c r="J88" s="13"/>
      <c r="K88" s="15"/>
      <c r="L88" s="15"/>
      <c r="M88" s="117"/>
      <c r="N88" s="117"/>
      <c r="O88" s="15"/>
      <c r="P88" s="15"/>
      <c r="Q88" s="15"/>
      <c r="R88" s="16"/>
      <c r="S88" s="117" t="e">
        <f t="shared" si="2"/>
        <v>#DIV/0!</v>
      </c>
      <c r="T88" s="181"/>
      <c r="U88" s="179"/>
      <c r="V88" s="67"/>
      <c r="W88" s="15"/>
      <c r="X88" s="15"/>
      <c r="Y88" s="15"/>
      <c r="Z88" s="15"/>
      <c r="AB88" s="53"/>
      <c r="AH88" s="136"/>
      <c r="AJ88" s="53"/>
    </row>
    <row r="89" spans="1:36" customFormat="1" ht="15.6" x14ac:dyDescent="0.3">
      <c r="A89" s="65"/>
      <c r="B89" s="12"/>
      <c r="C89" s="175"/>
      <c r="D89" s="176"/>
      <c r="E89" s="113"/>
      <c r="F89" s="71"/>
      <c r="G89" s="177"/>
      <c r="H89" s="177"/>
      <c r="I89" s="13"/>
      <c r="J89" s="13"/>
      <c r="K89" s="15"/>
      <c r="L89" s="15"/>
      <c r="M89" s="117"/>
      <c r="N89" s="117"/>
      <c r="O89" s="15"/>
      <c r="P89" s="15"/>
      <c r="Q89" s="15"/>
      <c r="R89" s="16"/>
      <c r="S89" s="117" t="e">
        <f t="shared" si="2"/>
        <v>#DIV/0!</v>
      </c>
      <c r="T89" s="181"/>
      <c r="U89" s="179"/>
      <c r="V89" s="67"/>
      <c r="W89" s="15"/>
      <c r="X89" s="15"/>
      <c r="Y89" s="15"/>
      <c r="Z89" s="15"/>
      <c r="AB89" s="53"/>
      <c r="AH89" s="136"/>
      <c r="AJ89" s="53"/>
    </row>
    <row r="90" spans="1:36" customFormat="1" ht="15.6" x14ac:dyDescent="0.3">
      <c r="A90" s="65"/>
      <c r="B90" s="12"/>
      <c r="C90" s="175"/>
      <c r="D90" s="176"/>
      <c r="E90" s="113"/>
      <c r="F90" s="71"/>
      <c r="G90" s="182"/>
      <c r="H90" s="183"/>
      <c r="I90" s="13"/>
      <c r="J90" s="13"/>
      <c r="K90" s="15"/>
      <c r="L90" s="15"/>
      <c r="M90" s="117"/>
      <c r="N90" s="117"/>
      <c r="O90" s="15"/>
      <c r="P90" s="15"/>
      <c r="Q90" s="15"/>
      <c r="R90" s="16"/>
      <c r="S90" s="117" t="e">
        <f t="shared" si="2"/>
        <v>#DIV/0!</v>
      </c>
      <c r="T90" s="181"/>
      <c r="U90" s="179"/>
      <c r="V90" s="67"/>
      <c r="W90" s="15"/>
      <c r="X90" s="15"/>
      <c r="Y90" s="15"/>
      <c r="Z90" s="15"/>
      <c r="AB90" s="53"/>
      <c r="AH90" s="136"/>
      <c r="AJ90" s="53"/>
    </row>
    <row r="91" spans="1:36" customFormat="1" ht="15.6" x14ac:dyDescent="0.3">
      <c r="A91" s="65"/>
      <c r="B91" s="12"/>
      <c r="C91" s="175"/>
      <c r="D91" s="176"/>
      <c r="E91" s="113"/>
      <c r="F91" s="71"/>
      <c r="G91" s="177"/>
      <c r="H91" s="177"/>
      <c r="I91" s="13"/>
      <c r="J91" s="13"/>
      <c r="K91" s="15"/>
      <c r="L91" s="15"/>
      <c r="M91" s="117"/>
      <c r="N91" s="117"/>
      <c r="O91" s="15"/>
      <c r="P91" s="15"/>
      <c r="Q91" s="15"/>
      <c r="R91" s="16"/>
      <c r="S91" s="117" t="e">
        <f t="shared" si="2"/>
        <v>#DIV/0!</v>
      </c>
      <c r="T91" s="181"/>
      <c r="U91" s="179"/>
      <c r="V91" s="67"/>
      <c r="W91" s="15"/>
      <c r="X91" s="15"/>
      <c r="Y91" s="15"/>
      <c r="Z91" s="15"/>
      <c r="AB91" s="53"/>
      <c r="AH91" s="136"/>
      <c r="AJ91" s="53"/>
    </row>
    <row r="92" spans="1:36" customFormat="1" ht="15.6" x14ac:dyDescent="0.3">
      <c r="A92" s="65"/>
      <c r="B92" s="12"/>
      <c r="C92" s="175"/>
      <c r="D92" s="176"/>
      <c r="E92" s="113"/>
      <c r="F92" s="71"/>
      <c r="G92" s="177"/>
      <c r="H92" s="177"/>
      <c r="I92" s="13"/>
      <c r="J92" s="13"/>
      <c r="K92" s="15"/>
      <c r="L92" s="15"/>
      <c r="M92" s="117"/>
      <c r="N92" s="117"/>
      <c r="O92" s="15"/>
      <c r="P92" s="15"/>
      <c r="Q92" s="15"/>
      <c r="R92" s="16"/>
      <c r="S92" s="117" t="e">
        <f t="shared" si="2"/>
        <v>#DIV/0!</v>
      </c>
      <c r="T92" s="181"/>
      <c r="U92" s="179"/>
      <c r="V92" s="67"/>
      <c r="W92" s="15"/>
      <c r="X92" s="15"/>
      <c r="Y92" s="15"/>
      <c r="Z92" s="15"/>
      <c r="AB92" s="53"/>
      <c r="AH92" s="136"/>
      <c r="AJ92" s="53"/>
    </row>
    <row r="93" spans="1:36" customFormat="1" ht="15.6" x14ac:dyDescent="0.3">
      <c r="A93" s="65"/>
      <c r="B93" s="12"/>
      <c r="C93" s="175"/>
      <c r="D93" s="176"/>
      <c r="E93" s="113"/>
      <c r="F93" s="71"/>
      <c r="G93" s="182"/>
      <c r="H93" s="183"/>
      <c r="I93" s="13"/>
      <c r="J93" s="13"/>
      <c r="K93" s="15"/>
      <c r="L93" s="15"/>
      <c r="M93" s="117"/>
      <c r="N93" s="117"/>
      <c r="O93" s="15"/>
      <c r="P93" s="15"/>
      <c r="Q93" s="15"/>
      <c r="R93" s="16"/>
      <c r="S93" s="117" t="e">
        <f t="shared" si="2"/>
        <v>#DIV/0!</v>
      </c>
      <c r="T93" s="181"/>
      <c r="U93" s="179"/>
      <c r="V93" s="67"/>
      <c r="W93" s="15"/>
      <c r="X93" s="15"/>
      <c r="Y93" s="15"/>
      <c r="Z93" s="15"/>
      <c r="AB93" s="53"/>
      <c r="AH93" s="136"/>
      <c r="AJ93" s="53"/>
    </row>
    <row r="94" spans="1:36" customFormat="1" ht="15.6" x14ac:dyDescent="0.3">
      <c r="A94" s="65"/>
      <c r="B94" s="12"/>
      <c r="C94" s="175"/>
      <c r="D94" s="176"/>
      <c r="E94" s="113"/>
      <c r="F94" s="71"/>
      <c r="G94" s="182"/>
      <c r="H94" s="183"/>
      <c r="I94" s="13"/>
      <c r="J94" s="13"/>
      <c r="K94" s="15"/>
      <c r="L94" s="15"/>
      <c r="M94" s="117"/>
      <c r="N94" s="117"/>
      <c r="O94" s="15"/>
      <c r="P94" s="15"/>
      <c r="Q94" s="15"/>
      <c r="R94" s="16"/>
      <c r="S94" s="117" t="e">
        <f t="shared" si="2"/>
        <v>#DIV/0!</v>
      </c>
      <c r="T94" s="181"/>
      <c r="U94" s="179"/>
      <c r="V94" s="67"/>
      <c r="W94" s="15"/>
      <c r="X94" s="15"/>
      <c r="Y94" s="15"/>
      <c r="Z94" s="15"/>
      <c r="AB94" s="53"/>
      <c r="AH94" s="136"/>
      <c r="AJ94" s="53"/>
    </row>
    <row r="95" spans="1:36" customFormat="1" ht="15.6" x14ac:dyDescent="0.3">
      <c r="A95" s="65"/>
      <c r="B95" s="12"/>
      <c r="C95" s="175"/>
      <c r="D95" s="176"/>
      <c r="E95" s="113"/>
      <c r="F95" s="71"/>
      <c r="G95" s="177"/>
      <c r="H95" s="177"/>
      <c r="I95" s="13"/>
      <c r="J95" s="13"/>
      <c r="K95" s="15"/>
      <c r="L95" s="15"/>
      <c r="M95" s="117"/>
      <c r="N95" s="117"/>
      <c r="O95" s="15"/>
      <c r="P95" s="15"/>
      <c r="Q95" s="15"/>
      <c r="R95" s="16"/>
      <c r="S95" s="117" t="e">
        <f t="shared" si="2"/>
        <v>#DIV/0!</v>
      </c>
      <c r="T95" s="181"/>
      <c r="U95" s="179"/>
      <c r="V95" s="67"/>
      <c r="W95" s="15"/>
      <c r="X95" s="15"/>
      <c r="Y95" s="15"/>
      <c r="Z95" s="15"/>
      <c r="AB95" s="53"/>
      <c r="AH95" s="136"/>
      <c r="AJ95" s="53"/>
    </row>
    <row r="96" spans="1:36" customFormat="1" ht="15.6" x14ac:dyDescent="0.3">
      <c r="A96" s="65"/>
      <c r="B96" s="12"/>
      <c r="C96" s="175"/>
      <c r="D96" s="176"/>
      <c r="E96" s="113"/>
      <c r="F96" s="71"/>
      <c r="G96" s="177"/>
      <c r="H96" s="177"/>
      <c r="I96" s="13"/>
      <c r="J96" s="13"/>
      <c r="K96" s="15"/>
      <c r="L96" s="15"/>
      <c r="M96" s="117"/>
      <c r="N96" s="117"/>
      <c r="O96" s="15"/>
      <c r="P96" s="15"/>
      <c r="Q96" s="15"/>
      <c r="R96" s="16"/>
      <c r="S96" s="117" t="e">
        <f t="shared" si="2"/>
        <v>#DIV/0!</v>
      </c>
      <c r="T96" s="181"/>
      <c r="U96" s="179"/>
      <c r="V96" s="67"/>
      <c r="W96" s="15"/>
      <c r="X96" s="15"/>
      <c r="Y96" s="15"/>
      <c r="Z96" s="15"/>
      <c r="AB96" s="53"/>
      <c r="AH96" s="136"/>
      <c r="AJ96" s="53"/>
    </row>
    <row r="97" spans="1:36" customFormat="1" ht="15.6" x14ac:dyDescent="0.3">
      <c r="A97" s="65"/>
      <c r="B97" s="12"/>
      <c r="C97" s="175"/>
      <c r="D97" s="176"/>
      <c r="E97" s="113"/>
      <c r="F97" s="71"/>
      <c r="G97" s="182"/>
      <c r="H97" s="183"/>
      <c r="I97" s="13"/>
      <c r="J97" s="13"/>
      <c r="K97" s="15"/>
      <c r="L97" s="15"/>
      <c r="M97" s="117"/>
      <c r="N97" s="117"/>
      <c r="O97" s="15"/>
      <c r="P97" s="15"/>
      <c r="Q97" s="15"/>
      <c r="R97" s="16"/>
      <c r="S97" s="117" t="e">
        <f t="shared" si="2"/>
        <v>#DIV/0!</v>
      </c>
      <c r="T97" s="181"/>
      <c r="U97" s="179"/>
      <c r="V97" s="67"/>
      <c r="W97" s="15"/>
      <c r="X97" s="15"/>
      <c r="Y97" s="15"/>
      <c r="Z97" s="15"/>
      <c r="AB97" s="53"/>
      <c r="AH97" s="136"/>
      <c r="AJ97" s="53"/>
    </row>
    <row r="98" spans="1:36" customFormat="1" ht="15.6" x14ac:dyDescent="0.3">
      <c r="A98" s="65"/>
      <c r="B98" s="12"/>
      <c r="C98" s="175"/>
      <c r="D98" s="176"/>
      <c r="E98" s="113"/>
      <c r="F98" s="71"/>
      <c r="G98" s="177"/>
      <c r="H98" s="177"/>
      <c r="I98" s="13"/>
      <c r="J98" s="13"/>
      <c r="K98" s="15"/>
      <c r="L98" s="15"/>
      <c r="M98" s="117"/>
      <c r="N98" s="117"/>
      <c r="O98" s="15"/>
      <c r="P98" s="15"/>
      <c r="Q98" s="15"/>
      <c r="R98" s="16"/>
      <c r="S98" s="117" t="e">
        <f t="shared" si="2"/>
        <v>#DIV/0!</v>
      </c>
      <c r="T98" s="181"/>
      <c r="U98" s="179"/>
      <c r="V98" s="67"/>
      <c r="W98" s="15"/>
      <c r="X98" s="15"/>
      <c r="Y98" s="15"/>
      <c r="Z98" s="15"/>
      <c r="AB98" s="53"/>
      <c r="AH98" s="136"/>
      <c r="AJ98" s="53"/>
    </row>
    <row r="99" spans="1:36" customFormat="1" ht="15.6" x14ac:dyDescent="0.3">
      <c r="A99" s="65"/>
      <c r="B99" s="12"/>
      <c r="C99" s="175"/>
      <c r="D99" s="176"/>
      <c r="E99" s="113"/>
      <c r="F99" s="71"/>
      <c r="G99" s="182"/>
      <c r="H99" s="183"/>
      <c r="I99" s="13"/>
      <c r="J99" s="13"/>
      <c r="K99" s="15"/>
      <c r="L99" s="15"/>
      <c r="M99" s="117"/>
      <c r="N99" s="117"/>
      <c r="O99" s="15"/>
      <c r="P99" s="15"/>
      <c r="Q99" s="15"/>
      <c r="R99" s="16"/>
      <c r="S99" s="117" t="e">
        <f t="shared" si="2"/>
        <v>#DIV/0!</v>
      </c>
      <c r="T99" s="181"/>
      <c r="U99" s="179"/>
      <c r="V99" s="67"/>
      <c r="W99" s="15"/>
      <c r="X99" s="15"/>
      <c r="Y99" s="15"/>
      <c r="Z99" s="15"/>
      <c r="AB99" s="53"/>
      <c r="AH99" s="136"/>
      <c r="AJ99" s="53"/>
    </row>
    <row r="100" spans="1:36" customFormat="1" ht="15.6" x14ac:dyDescent="0.3">
      <c r="A100" s="65"/>
      <c r="B100" s="12"/>
      <c r="C100" s="175"/>
      <c r="D100" s="176"/>
      <c r="E100" s="113"/>
      <c r="F100" s="71"/>
      <c r="G100" s="182"/>
      <c r="H100" s="183"/>
      <c r="I100" s="13"/>
      <c r="J100" s="13"/>
      <c r="K100" s="15"/>
      <c r="L100" s="15"/>
      <c r="M100" s="117"/>
      <c r="N100" s="117"/>
      <c r="O100" s="15"/>
      <c r="P100" s="15"/>
      <c r="Q100" s="15"/>
      <c r="R100" s="16"/>
      <c r="S100" s="117" t="e">
        <f t="shared" si="2"/>
        <v>#DIV/0!</v>
      </c>
      <c r="T100" s="181"/>
      <c r="U100" s="179"/>
      <c r="V100" s="67"/>
      <c r="W100" s="15"/>
      <c r="X100" s="15"/>
      <c r="Y100" s="15"/>
      <c r="Z100" s="15"/>
      <c r="AB100" s="53"/>
      <c r="AH100" s="136"/>
      <c r="AJ100" s="53"/>
    </row>
    <row r="101" spans="1:36" customFormat="1" ht="15.6" x14ac:dyDescent="0.3">
      <c r="A101" s="65"/>
      <c r="B101" s="12"/>
      <c r="C101" s="175"/>
      <c r="D101" s="176"/>
      <c r="E101" s="113"/>
      <c r="F101" s="71"/>
      <c r="G101" s="182"/>
      <c r="H101" s="183"/>
      <c r="I101" s="13"/>
      <c r="J101" s="13"/>
      <c r="K101" s="15"/>
      <c r="L101" s="15"/>
      <c r="M101" s="117"/>
      <c r="N101" s="117"/>
      <c r="O101" s="15"/>
      <c r="P101" s="15"/>
      <c r="Q101" s="15"/>
      <c r="R101" s="16"/>
      <c r="S101" s="117" t="e">
        <f t="shared" si="2"/>
        <v>#DIV/0!</v>
      </c>
      <c r="T101" s="181"/>
      <c r="U101" s="179"/>
      <c r="V101" s="67"/>
      <c r="W101" s="15"/>
      <c r="X101" s="15"/>
      <c r="Y101" s="15"/>
      <c r="Z101" s="15"/>
      <c r="AB101" s="53"/>
      <c r="AH101" s="136"/>
      <c r="AJ101" s="53"/>
    </row>
    <row r="102" spans="1:36" customFormat="1" ht="15.6" x14ac:dyDescent="0.3">
      <c r="A102" s="65"/>
      <c r="B102" s="12"/>
      <c r="C102" s="175"/>
      <c r="D102" s="176"/>
      <c r="E102" s="113"/>
      <c r="F102" s="71"/>
      <c r="G102" s="177"/>
      <c r="H102" s="177"/>
      <c r="I102" s="13"/>
      <c r="J102" s="13"/>
      <c r="K102" s="15"/>
      <c r="L102" s="15"/>
      <c r="M102" s="117"/>
      <c r="N102" s="117"/>
      <c r="O102" s="15"/>
      <c r="P102" s="15"/>
      <c r="Q102" s="15"/>
      <c r="R102" s="16"/>
      <c r="S102" s="117" t="e">
        <f t="shared" si="2"/>
        <v>#DIV/0!</v>
      </c>
      <c r="T102" s="181"/>
      <c r="U102" s="179"/>
      <c r="V102" s="67"/>
      <c r="W102" s="15"/>
      <c r="X102" s="15"/>
      <c r="Y102" s="15"/>
      <c r="Z102" s="15"/>
      <c r="AB102" s="53"/>
      <c r="AH102" s="136"/>
      <c r="AJ102" s="53"/>
    </row>
    <row r="103" spans="1:36" customFormat="1" ht="15.6" x14ac:dyDescent="0.3">
      <c r="A103" s="65"/>
      <c r="B103" s="12"/>
      <c r="C103" s="175"/>
      <c r="D103" s="176"/>
      <c r="E103" s="113"/>
      <c r="F103" s="71"/>
      <c r="G103" s="182"/>
      <c r="H103" s="183"/>
      <c r="I103" s="13"/>
      <c r="J103" s="13"/>
      <c r="K103" s="15"/>
      <c r="L103" s="15"/>
      <c r="M103" s="117"/>
      <c r="N103" s="117"/>
      <c r="O103" s="15"/>
      <c r="P103" s="15"/>
      <c r="Q103" s="15"/>
      <c r="R103" s="16"/>
      <c r="S103" s="117" t="e">
        <f t="shared" si="2"/>
        <v>#DIV/0!</v>
      </c>
      <c r="T103" s="181"/>
      <c r="U103" s="179"/>
      <c r="V103" s="67"/>
      <c r="W103" s="15"/>
      <c r="X103" s="15"/>
      <c r="Y103" s="15"/>
      <c r="Z103" s="15"/>
      <c r="AB103" s="53"/>
      <c r="AH103" s="136"/>
      <c r="AJ103" s="53"/>
    </row>
    <row r="104" spans="1:36" customFormat="1" ht="15.6" x14ac:dyDescent="0.3">
      <c r="A104" s="65"/>
      <c r="B104" s="12"/>
      <c r="C104" s="175"/>
      <c r="D104" s="176"/>
      <c r="E104" s="113"/>
      <c r="F104" s="71"/>
      <c r="G104" s="177"/>
      <c r="H104" s="177"/>
      <c r="I104" s="13"/>
      <c r="J104" s="13"/>
      <c r="K104" s="15"/>
      <c r="L104" s="15"/>
      <c r="M104" s="117"/>
      <c r="N104" s="117"/>
      <c r="O104" s="15"/>
      <c r="P104" s="15"/>
      <c r="Q104" s="15"/>
      <c r="R104" s="16"/>
      <c r="S104" s="117" t="e">
        <f t="shared" si="2"/>
        <v>#DIV/0!</v>
      </c>
      <c r="T104" s="181"/>
      <c r="U104" s="179"/>
      <c r="V104" s="67"/>
      <c r="W104" s="15"/>
      <c r="X104" s="15"/>
      <c r="Y104" s="15"/>
      <c r="Z104" s="15"/>
      <c r="AB104" s="53"/>
      <c r="AH104" s="136"/>
      <c r="AJ104" s="53"/>
    </row>
    <row r="105" spans="1:36" customFormat="1" ht="15.6" x14ac:dyDescent="0.3">
      <c r="A105" s="65"/>
      <c r="B105" s="12"/>
      <c r="C105" s="175"/>
      <c r="D105" s="176"/>
      <c r="E105" s="113"/>
      <c r="F105" s="71"/>
      <c r="G105" s="177"/>
      <c r="H105" s="177"/>
      <c r="I105" s="13"/>
      <c r="J105" s="13"/>
      <c r="K105" s="15"/>
      <c r="L105" s="15"/>
      <c r="M105" s="117"/>
      <c r="N105" s="117"/>
      <c r="O105" s="15"/>
      <c r="P105" s="15"/>
      <c r="Q105" s="15"/>
      <c r="R105" s="16"/>
      <c r="S105" s="117" t="e">
        <f t="shared" si="2"/>
        <v>#DIV/0!</v>
      </c>
      <c r="T105" s="181"/>
      <c r="U105" s="179"/>
      <c r="V105" s="67"/>
      <c r="W105" s="15"/>
      <c r="X105" s="15"/>
      <c r="Y105" s="15"/>
      <c r="Z105" s="15"/>
      <c r="AB105" s="53"/>
      <c r="AH105" s="136"/>
      <c r="AJ105" s="53"/>
    </row>
    <row r="106" spans="1:36" customFormat="1" ht="15.6" x14ac:dyDescent="0.3">
      <c r="A106" s="65"/>
      <c r="B106" s="12"/>
      <c r="C106" s="175"/>
      <c r="D106" s="176"/>
      <c r="E106" s="113"/>
      <c r="F106" s="71"/>
      <c r="G106" s="182"/>
      <c r="H106" s="183"/>
      <c r="I106" s="13"/>
      <c r="J106" s="13"/>
      <c r="K106" s="15"/>
      <c r="L106" s="15"/>
      <c r="M106" s="117"/>
      <c r="N106" s="117"/>
      <c r="O106" s="15"/>
      <c r="P106" s="15"/>
      <c r="Q106" s="15"/>
      <c r="R106" s="16"/>
      <c r="S106" s="117" t="e">
        <f t="shared" si="2"/>
        <v>#DIV/0!</v>
      </c>
      <c r="T106" s="181"/>
      <c r="U106" s="179"/>
      <c r="V106" s="67"/>
      <c r="W106" s="15"/>
      <c r="X106" s="15"/>
      <c r="Y106" s="15"/>
      <c r="Z106" s="15"/>
      <c r="AB106" s="53"/>
      <c r="AH106" s="136"/>
      <c r="AJ106" s="53"/>
    </row>
    <row r="107" spans="1:36" customFormat="1" ht="15.6" x14ac:dyDescent="0.3">
      <c r="A107" s="65"/>
      <c r="B107" s="12"/>
      <c r="C107" s="175"/>
      <c r="D107" s="176"/>
      <c r="E107" s="113"/>
      <c r="F107" s="71"/>
      <c r="G107" s="182"/>
      <c r="H107" s="183"/>
      <c r="I107" s="13"/>
      <c r="J107" s="13"/>
      <c r="K107" s="15"/>
      <c r="L107" s="15"/>
      <c r="M107" s="117"/>
      <c r="N107" s="117"/>
      <c r="O107" s="15"/>
      <c r="P107" s="15"/>
      <c r="Q107" s="15"/>
      <c r="R107" s="16"/>
      <c r="S107" s="117" t="e">
        <f t="shared" si="2"/>
        <v>#DIV/0!</v>
      </c>
      <c r="T107" s="181"/>
      <c r="U107" s="179"/>
      <c r="V107" s="67"/>
      <c r="W107" s="15"/>
      <c r="X107" s="15"/>
      <c r="Y107" s="15"/>
      <c r="Z107" s="15"/>
      <c r="AB107" s="53"/>
      <c r="AH107" s="136"/>
      <c r="AJ107" s="53"/>
    </row>
    <row r="108" spans="1:36" customFormat="1" ht="15.6" x14ac:dyDescent="0.3">
      <c r="A108" s="65"/>
      <c r="B108" s="12"/>
      <c r="C108" s="175"/>
      <c r="D108" s="176"/>
      <c r="E108" s="113"/>
      <c r="F108" s="71"/>
      <c r="G108" s="177"/>
      <c r="H108" s="177"/>
      <c r="I108" s="13"/>
      <c r="J108" s="13"/>
      <c r="K108" s="15"/>
      <c r="L108" s="15"/>
      <c r="M108" s="117"/>
      <c r="N108" s="117"/>
      <c r="O108" s="15"/>
      <c r="P108" s="15"/>
      <c r="Q108" s="15"/>
      <c r="R108" s="16"/>
      <c r="S108" s="117" t="e">
        <f t="shared" si="2"/>
        <v>#DIV/0!</v>
      </c>
      <c r="T108" s="181"/>
      <c r="U108" s="179"/>
      <c r="V108" s="67"/>
      <c r="W108" s="15"/>
      <c r="X108" s="15"/>
      <c r="Y108" s="15"/>
      <c r="Z108" s="15"/>
      <c r="AB108" s="53"/>
      <c r="AH108" s="136"/>
      <c r="AJ108" s="53"/>
    </row>
    <row r="109" spans="1:36" customFormat="1" ht="15.6" x14ac:dyDescent="0.3">
      <c r="A109" s="65"/>
      <c r="B109" s="12"/>
      <c r="C109" s="175"/>
      <c r="D109" s="176"/>
      <c r="E109" s="113"/>
      <c r="F109" s="71"/>
      <c r="G109" s="182"/>
      <c r="H109" s="183"/>
      <c r="I109" s="13"/>
      <c r="J109" s="13"/>
      <c r="K109" s="15"/>
      <c r="L109" s="15"/>
      <c r="M109" s="117"/>
      <c r="N109" s="117"/>
      <c r="O109" s="15"/>
      <c r="P109" s="15"/>
      <c r="Q109" s="15"/>
      <c r="R109" s="16"/>
      <c r="S109" s="117" t="e">
        <f t="shared" si="2"/>
        <v>#DIV/0!</v>
      </c>
      <c r="T109" s="181"/>
      <c r="U109" s="179"/>
      <c r="V109" s="67"/>
      <c r="W109" s="15"/>
      <c r="X109" s="15"/>
      <c r="Y109" s="15"/>
      <c r="Z109" s="15"/>
      <c r="AB109" s="53"/>
      <c r="AH109" s="136"/>
      <c r="AJ109" s="53"/>
    </row>
    <row r="110" spans="1:36" customFormat="1" ht="15.6" x14ac:dyDescent="0.3">
      <c r="A110" s="65"/>
      <c r="B110" s="12"/>
      <c r="C110" s="175"/>
      <c r="D110" s="176"/>
      <c r="E110" s="113"/>
      <c r="F110" s="71"/>
      <c r="G110" s="177"/>
      <c r="H110" s="177"/>
      <c r="I110" s="13"/>
      <c r="J110" s="13"/>
      <c r="K110" s="15"/>
      <c r="L110" s="15"/>
      <c r="M110" s="117"/>
      <c r="N110" s="117"/>
      <c r="O110" s="15"/>
      <c r="P110" s="15"/>
      <c r="Q110" s="15"/>
      <c r="R110" s="16"/>
      <c r="S110" s="117" t="e">
        <f t="shared" si="2"/>
        <v>#DIV/0!</v>
      </c>
      <c r="T110" s="181"/>
      <c r="U110" s="179"/>
      <c r="V110" s="67"/>
      <c r="W110" s="15"/>
      <c r="X110" s="15"/>
      <c r="Y110" s="15"/>
      <c r="Z110" s="15"/>
      <c r="AB110" s="53"/>
      <c r="AH110" s="136"/>
      <c r="AJ110" s="53"/>
    </row>
    <row r="111" spans="1:36" customFormat="1" ht="15.6" x14ac:dyDescent="0.3">
      <c r="A111" s="65"/>
      <c r="B111" s="12"/>
      <c r="C111" s="175"/>
      <c r="D111" s="176"/>
      <c r="E111" s="113"/>
      <c r="F111" s="71"/>
      <c r="G111" s="182"/>
      <c r="H111" s="183"/>
      <c r="I111" s="13"/>
      <c r="J111" s="13"/>
      <c r="K111" s="15"/>
      <c r="L111" s="15"/>
      <c r="M111" s="117"/>
      <c r="N111" s="117"/>
      <c r="O111" s="15"/>
      <c r="P111" s="15"/>
      <c r="Q111" s="15"/>
      <c r="R111" s="16"/>
      <c r="S111" s="117" t="e">
        <f t="shared" si="2"/>
        <v>#DIV/0!</v>
      </c>
      <c r="T111" s="181"/>
      <c r="U111" s="179"/>
      <c r="V111" s="67"/>
      <c r="W111" s="15"/>
      <c r="X111" s="15"/>
      <c r="Y111" s="15"/>
      <c r="Z111" s="15"/>
      <c r="AB111" s="53"/>
      <c r="AH111" s="136"/>
      <c r="AJ111" s="53"/>
    </row>
    <row r="112" spans="1:36" customFormat="1" ht="15.6" x14ac:dyDescent="0.3">
      <c r="A112" s="65"/>
      <c r="B112" s="12"/>
      <c r="C112" s="175"/>
      <c r="D112" s="176"/>
      <c r="E112" s="113"/>
      <c r="F112" s="71"/>
      <c r="G112" s="182"/>
      <c r="H112" s="183"/>
      <c r="I112" s="13"/>
      <c r="J112" s="13"/>
      <c r="K112" s="15"/>
      <c r="L112" s="15"/>
      <c r="M112" s="117"/>
      <c r="N112" s="117"/>
      <c r="O112" s="15"/>
      <c r="P112" s="15"/>
      <c r="Q112" s="15"/>
      <c r="R112" s="16"/>
      <c r="S112" s="117" t="e">
        <f t="shared" si="2"/>
        <v>#DIV/0!</v>
      </c>
      <c r="T112" s="181"/>
      <c r="U112" s="179"/>
      <c r="V112" s="67"/>
      <c r="W112" s="15"/>
      <c r="X112" s="15"/>
      <c r="Y112" s="15"/>
      <c r="Z112" s="15"/>
      <c r="AB112" s="53"/>
      <c r="AH112" s="136"/>
      <c r="AJ112" s="53"/>
    </row>
    <row r="113" spans="1:36" customFormat="1" ht="15.6" x14ac:dyDescent="0.3">
      <c r="A113" s="65"/>
      <c r="B113" s="12"/>
      <c r="C113" s="175"/>
      <c r="D113" s="176"/>
      <c r="E113" s="113"/>
      <c r="F113" s="71"/>
      <c r="G113" s="177"/>
      <c r="H113" s="177"/>
      <c r="I113" s="13"/>
      <c r="J113" s="13"/>
      <c r="K113" s="15"/>
      <c r="L113" s="15"/>
      <c r="M113" s="117"/>
      <c r="N113" s="117"/>
      <c r="O113" s="15"/>
      <c r="P113" s="15"/>
      <c r="Q113" s="15"/>
      <c r="R113" s="16"/>
      <c r="S113" s="117" t="e">
        <f t="shared" si="2"/>
        <v>#DIV/0!</v>
      </c>
      <c r="T113" s="181"/>
      <c r="U113" s="179"/>
      <c r="V113" s="67"/>
      <c r="W113" s="15"/>
      <c r="X113" s="15"/>
      <c r="Y113" s="15"/>
      <c r="Z113" s="15"/>
      <c r="AB113" s="53"/>
      <c r="AH113" s="136"/>
      <c r="AJ113" s="53"/>
    </row>
    <row r="114" spans="1:36" customFormat="1" ht="15.6" x14ac:dyDescent="0.3">
      <c r="A114" s="65"/>
      <c r="B114" s="12"/>
      <c r="C114" s="175"/>
      <c r="D114" s="176"/>
      <c r="E114" s="113"/>
      <c r="F114" s="71"/>
      <c r="G114" s="177"/>
      <c r="H114" s="177"/>
      <c r="I114" s="13"/>
      <c r="J114" s="13"/>
      <c r="K114" s="15"/>
      <c r="L114" s="15"/>
      <c r="M114" s="117"/>
      <c r="N114" s="117"/>
      <c r="O114" s="15"/>
      <c r="P114" s="15"/>
      <c r="Q114" s="15"/>
      <c r="R114" s="16"/>
      <c r="S114" s="117" t="e">
        <f t="shared" si="2"/>
        <v>#DIV/0!</v>
      </c>
      <c r="T114" s="181"/>
      <c r="U114" s="179"/>
      <c r="V114" s="67"/>
      <c r="W114" s="15"/>
      <c r="X114" s="15"/>
      <c r="Y114" s="15"/>
      <c r="Z114" s="15"/>
      <c r="AB114" s="53"/>
      <c r="AH114" s="136"/>
      <c r="AJ114" s="53"/>
    </row>
    <row r="115" spans="1:36" customFormat="1" ht="15.6" x14ac:dyDescent="0.3">
      <c r="A115" s="65"/>
      <c r="B115" s="12"/>
      <c r="C115" s="175"/>
      <c r="D115" s="176"/>
      <c r="E115" s="113"/>
      <c r="F115" s="71"/>
      <c r="G115" s="177"/>
      <c r="H115" s="177"/>
      <c r="I115" s="13"/>
      <c r="J115" s="13"/>
      <c r="K115" s="15"/>
      <c r="L115" s="15"/>
      <c r="M115" s="117"/>
      <c r="N115" s="117"/>
      <c r="O115" s="15"/>
      <c r="P115" s="15"/>
      <c r="Q115" s="15"/>
      <c r="R115" s="16"/>
      <c r="S115" s="117" t="e">
        <f t="shared" si="2"/>
        <v>#DIV/0!</v>
      </c>
      <c r="T115" s="181"/>
      <c r="U115" s="179"/>
      <c r="V115" s="67"/>
      <c r="W115" s="15"/>
      <c r="X115" s="15"/>
      <c r="Y115" s="15"/>
      <c r="Z115" s="15"/>
      <c r="AB115" s="53"/>
      <c r="AH115" s="136"/>
      <c r="AJ115" s="53"/>
    </row>
    <row r="116" spans="1:36" customFormat="1" ht="15.6" x14ac:dyDescent="0.3">
      <c r="A116" s="65"/>
      <c r="B116" s="12"/>
      <c r="C116" s="175"/>
      <c r="D116" s="176"/>
      <c r="E116" s="113"/>
      <c r="F116" s="71"/>
      <c r="G116" s="177"/>
      <c r="H116" s="177"/>
      <c r="I116" s="13"/>
      <c r="J116" s="13"/>
      <c r="K116" s="15"/>
      <c r="L116" s="15"/>
      <c r="M116" s="117"/>
      <c r="N116" s="117"/>
      <c r="O116" s="15"/>
      <c r="P116" s="15"/>
      <c r="Q116" s="15"/>
      <c r="R116" s="16"/>
      <c r="S116" s="117" t="e">
        <f t="shared" si="2"/>
        <v>#DIV/0!</v>
      </c>
      <c r="T116" s="181"/>
      <c r="U116" s="179"/>
      <c r="V116" s="67"/>
      <c r="W116" s="15"/>
      <c r="X116" s="15"/>
      <c r="Y116" s="15"/>
      <c r="Z116" s="15"/>
      <c r="AB116" s="53"/>
      <c r="AH116" s="136"/>
      <c r="AJ116" s="53"/>
    </row>
    <row r="117" spans="1:36" customFormat="1" ht="15.6" x14ac:dyDescent="0.3">
      <c r="A117" s="65"/>
      <c r="B117" s="12"/>
      <c r="C117" s="175"/>
      <c r="D117" s="176"/>
      <c r="E117" s="113"/>
      <c r="F117" s="71"/>
      <c r="G117" s="182"/>
      <c r="H117" s="183"/>
      <c r="I117" s="13"/>
      <c r="J117" s="13"/>
      <c r="K117" s="15"/>
      <c r="L117" s="15"/>
      <c r="M117" s="117"/>
      <c r="N117" s="117"/>
      <c r="O117" s="15"/>
      <c r="P117" s="15"/>
      <c r="Q117" s="15"/>
      <c r="R117" s="16"/>
      <c r="S117" s="117" t="e">
        <f t="shared" si="2"/>
        <v>#DIV/0!</v>
      </c>
      <c r="T117" s="181"/>
      <c r="U117" s="179"/>
      <c r="V117" s="67"/>
      <c r="W117" s="15"/>
      <c r="X117" s="15"/>
      <c r="Y117" s="15"/>
      <c r="Z117" s="15"/>
      <c r="AB117" s="53"/>
      <c r="AH117" s="136"/>
      <c r="AJ117" s="53"/>
    </row>
    <row r="118" spans="1:36" customFormat="1" ht="15.6" x14ac:dyDescent="0.3">
      <c r="A118" s="65"/>
      <c r="B118" s="12"/>
      <c r="C118" s="175"/>
      <c r="D118" s="176"/>
      <c r="E118" s="113"/>
      <c r="F118" s="71"/>
      <c r="G118" s="182"/>
      <c r="H118" s="183"/>
      <c r="I118" s="13"/>
      <c r="J118" s="13"/>
      <c r="K118" s="15"/>
      <c r="L118" s="15"/>
      <c r="M118" s="117"/>
      <c r="N118" s="117"/>
      <c r="O118" s="15"/>
      <c r="P118" s="15"/>
      <c r="Q118" s="15"/>
      <c r="R118" s="16"/>
      <c r="S118" s="117" t="e">
        <f t="shared" si="2"/>
        <v>#DIV/0!</v>
      </c>
      <c r="T118" s="181"/>
      <c r="U118" s="179"/>
      <c r="V118" s="67"/>
      <c r="W118" s="15"/>
      <c r="X118" s="15"/>
      <c r="Y118" s="15"/>
      <c r="Z118" s="15"/>
      <c r="AB118" s="53"/>
      <c r="AH118" s="136"/>
      <c r="AJ118" s="53"/>
    </row>
    <row r="119" spans="1:36" customFormat="1" ht="15.6" x14ac:dyDescent="0.3">
      <c r="A119" s="65"/>
      <c r="B119" s="12"/>
      <c r="C119" s="175"/>
      <c r="D119" s="176"/>
      <c r="E119" s="113"/>
      <c r="F119" s="71"/>
      <c r="G119" s="182"/>
      <c r="H119" s="183"/>
      <c r="I119" s="13"/>
      <c r="J119" s="13"/>
      <c r="K119" s="15"/>
      <c r="L119" s="15"/>
      <c r="M119" s="117"/>
      <c r="N119" s="117"/>
      <c r="O119" s="15"/>
      <c r="P119" s="15"/>
      <c r="Q119" s="15"/>
      <c r="R119" s="16"/>
      <c r="S119" s="117" t="e">
        <f t="shared" si="2"/>
        <v>#DIV/0!</v>
      </c>
      <c r="T119" s="181"/>
      <c r="U119" s="179"/>
      <c r="V119" s="67"/>
      <c r="W119" s="15"/>
      <c r="X119" s="15"/>
      <c r="Y119" s="15"/>
      <c r="Z119" s="15"/>
      <c r="AB119" s="53"/>
      <c r="AH119" s="136"/>
      <c r="AJ119" s="53"/>
    </row>
    <row r="120" spans="1:36" customFormat="1" ht="15.6" x14ac:dyDescent="0.3">
      <c r="A120" s="65"/>
      <c r="B120" s="12"/>
      <c r="C120" s="175"/>
      <c r="D120" s="176"/>
      <c r="E120" s="113"/>
      <c r="F120" s="71"/>
      <c r="G120" s="182"/>
      <c r="H120" s="183"/>
      <c r="I120" s="13"/>
      <c r="J120" s="13"/>
      <c r="K120" s="15"/>
      <c r="L120" s="15"/>
      <c r="M120" s="117"/>
      <c r="N120" s="117"/>
      <c r="O120" s="15"/>
      <c r="P120" s="15"/>
      <c r="Q120" s="15"/>
      <c r="R120" s="16"/>
      <c r="S120" s="117" t="e">
        <f t="shared" si="2"/>
        <v>#DIV/0!</v>
      </c>
      <c r="T120" s="181"/>
      <c r="U120" s="179"/>
      <c r="V120" s="67"/>
      <c r="W120" s="15"/>
      <c r="X120" s="15"/>
      <c r="Y120" s="15"/>
      <c r="Z120" s="15"/>
      <c r="AB120" s="53"/>
      <c r="AH120" s="136"/>
      <c r="AJ120" s="53"/>
    </row>
    <row r="121" spans="1:36" customFormat="1" ht="15.6" x14ac:dyDescent="0.3">
      <c r="A121" s="65"/>
      <c r="B121" s="12"/>
      <c r="C121" s="175"/>
      <c r="D121" s="176"/>
      <c r="E121" s="113"/>
      <c r="F121" s="71"/>
      <c r="G121" s="182"/>
      <c r="H121" s="183"/>
      <c r="I121" s="13"/>
      <c r="J121" s="13"/>
      <c r="K121" s="15"/>
      <c r="L121" s="15"/>
      <c r="M121" s="117"/>
      <c r="N121" s="117"/>
      <c r="O121" s="15"/>
      <c r="P121" s="15"/>
      <c r="Q121" s="15"/>
      <c r="R121" s="16"/>
      <c r="S121" s="117" t="e">
        <f t="shared" si="2"/>
        <v>#DIV/0!</v>
      </c>
      <c r="T121" s="181"/>
      <c r="U121" s="179"/>
      <c r="V121" s="67"/>
      <c r="W121" s="15"/>
      <c r="X121" s="15"/>
      <c r="Y121" s="15"/>
      <c r="Z121" s="15"/>
      <c r="AB121" s="53"/>
      <c r="AH121" s="136"/>
      <c r="AJ121" s="53"/>
    </row>
    <row r="122" spans="1:36" customFormat="1" ht="15.6" x14ac:dyDescent="0.3">
      <c r="A122" s="65"/>
      <c r="B122" s="12"/>
      <c r="C122" s="175"/>
      <c r="D122" s="176"/>
      <c r="E122" s="113"/>
      <c r="F122" s="71"/>
      <c r="G122" s="177"/>
      <c r="H122" s="177"/>
      <c r="I122" s="13"/>
      <c r="J122" s="13"/>
      <c r="K122" s="15"/>
      <c r="L122" s="15"/>
      <c r="M122" s="117"/>
      <c r="N122" s="117"/>
      <c r="O122" s="15"/>
      <c r="P122" s="15"/>
      <c r="Q122" s="15"/>
      <c r="R122" s="16"/>
      <c r="S122" s="117" t="e">
        <f t="shared" si="2"/>
        <v>#DIV/0!</v>
      </c>
      <c r="T122" s="181"/>
      <c r="U122" s="179"/>
      <c r="V122" s="67"/>
      <c r="W122" s="15"/>
      <c r="X122" s="15"/>
      <c r="Y122" s="15"/>
      <c r="Z122" s="15"/>
      <c r="AB122" s="53"/>
      <c r="AH122" s="136"/>
      <c r="AJ122" s="53"/>
    </row>
    <row r="123" spans="1:36" customFormat="1" ht="15.6" x14ac:dyDescent="0.3">
      <c r="A123" s="65"/>
      <c r="B123" s="12"/>
      <c r="C123" s="175"/>
      <c r="D123" s="176"/>
      <c r="E123" s="113"/>
      <c r="F123" s="71"/>
      <c r="G123" s="182"/>
      <c r="H123" s="183"/>
      <c r="I123" s="13"/>
      <c r="J123" s="13"/>
      <c r="K123" s="15"/>
      <c r="L123" s="15"/>
      <c r="M123" s="117"/>
      <c r="N123" s="117"/>
      <c r="O123" s="15"/>
      <c r="P123" s="15"/>
      <c r="Q123" s="15"/>
      <c r="R123" s="16"/>
      <c r="S123" s="117" t="e">
        <f t="shared" si="2"/>
        <v>#DIV/0!</v>
      </c>
      <c r="T123" s="181"/>
      <c r="U123" s="179"/>
      <c r="V123" s="67"/>
      <c r="W123" s="15"/>
      <c r="X123" s="15"/>
      <c r="Y123" s="15"/>
      <c r="Z123" s="15"/>
      <c r="AB123" s="53"/>
      <c r="AH123" s="136"/>
      <c r="AJ123" s="53"/>
    </row>
    <row r="124" spans="1:36" customFormat="1" ht="15.6" x14ac:dyDescent="0.3">
      <c r="A124" s="65"/>
      <c r="B124" s="12"/>
      <c r="C124" s="175"/>
      <c r="D124" s="176"/>
      <c r="E124" s="113"/>
      <c r="F124" s="71"/>
      <c r="G124" s="177"/>
      <c r="H124" s="177"/>
      <c r="I124" s="13"/>
      <c r="J124" s="13"/>
      <c r="K124" s="15"/>
      <c r="L124" s="15"/>
      <c r="M124" s="117"/>
      <c r="N124" s="117"/>
      <c r="O124" s="15"/>
      <c r="P124" s="15"/>
      <c r="Q124" s="15"/>
      <c r="R124" s="16"/>
      <c r="S124" s="117" t="e">
        <f t="shared" si="2"/>
        <v>#DIV/0!</v>
      </c>
      <c r="T124" s="181"/>
      <c r="U124" s="179"/>
      <c r="V124" s="67"/>
      <c r="W124" s="15"/>
      <c r="X124" s="15"/>
      <c r="Y124" s="15"/>
      <c r="Z124" s="15"/>
      <c r="AB124" s="53"/>
      <c r="AH124" s="136"/>
      <c r="AJ124" s="53"/>
    </row>
    <row r="125" spans="1:36" customFormat="1" ht="15.6" x14ac:dyDescent="0.3">
      <c r="A125" s="65"/>
      <c r="B125" s="12"/>
      <c r="C125" s="175"/>
      <c r="D125" s="176"/>
      <c r="E125" s="113"/>
      <c r="F125" s="71"/>
      <c r="G125" s="182"/>
      <c r="H125" s="183"/>
      <c r="I125" s="13"/>
      <c r="J125" s="13"/>
      <c r="K125" s="15"/>
      <c r="L125" s="15"/>
      <c r="M125" s="117"/>
      <c r="N125" s="117"/>
      <c r="O125" s="15"/>
      <c r="P125" s="15"/>
      <c r="Q125" s="15"/>
      <c r="R125" s="16"/>
      <c r="S125" s="117" t="e">
        <f t="shared" si="2"/>
        <v>#DIV/0!</v>
      </c>
      <c r="T125" s="181"/>
      <c r="U125" s="179"/>
      <c r="V125" s="67"/>
      <c r="W125" s="15"/>
      <c r="X125" s="15"/>
      <c r="Y125" s="15"/>
      <c r="Z125" s="15"/>
      <c r="AB125" s="53"/>
      <c r="AH125" s="136"/>
      <c r="AJ125" s="53"/>
    </row>
    <row r="126" spans="1:36" customFormat="1" ht="15.6" x14ac:dyDescent="0.3">
      <c r="A126" s="65"/>
      <c r="B126" s="12"/>
      <c r="C126" s="175"/>
      <c r="D126" s="176"/>
      <c r="E126" s="113"/>
      <c r="F126" s="71"/>
      <c r="G126" s="184"/>
      <c r="H126" s="184"/>
      <c r="I126" s="13"/>
      <c r="J126" s="13"/>
      <c r="K126" s="15"/>
      <c r="L126" s="15"/>
      <c r="M126" s="117"/>
      <c r="N126" s="117"/>
      <c r="O126" s="15"/>
      <c r="P126" s="15"/>
      <c r="Q126" s="15"/>
      <c r="R126" s="16"/>
      <c r="S126" s="117" t="e">
        <f t="shared" si="2"/>
        <v>#DIV/0!</v>
      </c>
      <c r="T126" s="181"/>
      <c r="U126" s="179"/>
      <c r="V126" s="67"/>
      <c r="W126" s="15"/>
      <c r="X126" s="15"/>
      <c r="Y126" s="15"/>
      <c r="Z126" s="15"/>
      <c r="AB126" s="53"/>
      <c r="AH126" s="136"/>
      <c r="AJ126" s="53"/>
    </row>
    <row r="127" spans="1:36" customFormat="1" ht="15.6" x14ac:dyDescent="0.3">
      <c r="A127" s="65"/>
      <c r="B127" s="12"/>
      <c r="C127" s="175"/>
      <c r="D127" s="176"/>
      <c r="E127" s="113"/>
      <c r="F127" s="71"/>
      <c r="G127" s="184"/>
      <c r="H127" s="184"/>
      <c r="I127" s="13"/>
      <c r="J127" s="13"/>
      <c r="K127" s="15"/>
      <c r="L127" s="15"/>
      <c r="M127" s="117"/>
      <c r="N127" s="117"/>
      <c r="O127" s="15"/>
      <c r="P127" s="15"/>
      <c r="Q127" s="15"/>
      <c r="R127" s="16"/>
      <c r="S127" s="117" t="e">
        <f t="shared" si="2"/>
        <v>#DIV/0!</v>
      </c>
      <c r="T127" s="181"/>
      <c r="U127" s="179"/>
      <c r="V127" s="67"/>
      <c r="W127" s="15"/>
      <c r="X127" s="15"/>
      <c r="Y127" s="15"/>
      <c r="Z127" s="15"/>
      <c r="AB127" s="53"/>
      <c r="AH127" s="136"/>
      <c r="AJ127" s="53"/>
    </row>
    <row r="128" spans="1:36" customFormat="1" ht="15.6" x14ac:dyDescent="0.3">
      <c r="A128" s="65"/>
      <c r="B128" s="12"/>
      <c r="C128" s="175"/>
      <c r="D128" s="176"/>
      <c r="E128" s="113"/>
      <c r="F128" s="71"/>
      <c r="G128" s="182"/>
      <c r="H128" s="183"/>
      <c r="I128" s="13"/>
      <c r="J128" s="13"/>
      <c r="K128" s="15"/>
      <c r="L128" s="15"/>
      <c r="M128" s="117"/>
      <c r="N128" s="117"/>
      <c r="O128" s="15"/>
      <c r="P128" s="15"/>
      <c r="Q128" s="15"/>
      <c r="R128" s="16"/>
      <c r="S128" s="117" t="e">
        <f t="shared" si="2"/>
        <v>#DIV/0!</v>
      </c>
      <c r="T128" s="181"/>
      <c r="U128" s="179"/>
      <c r="V128" s="67"/>
      <c r="W128" s="15"/>
      <c r="X128" s="15"/>
      <c r="Y128" s="15"/>
      <c r="Z128" s="15"/>
      <c r="AB128" s="53"/>
      <c r="AH128" s="136"/>
      <c r="AJ128" s="53"/>
    </row>
    <row r="129" spans="1:36" customFormat="1" ht="15.6" x14ac:dyDescent="0.3">
      <c r="A129" s="65"/>
      <c r="B129" s="12"/>
      <c r="C129" s="175"/>
      <c r="D129" s="176"/>
      <c r="E129" s="113"/>
      <c r="F129" s="71"/>
      <c r="G129" s="182"/>
      <c r="H129" s="183"/>
      <c r="I129" s="13"/>
      <c r="J129" s="13"/>
      <c r="K129" s="15"/>
      <c r="L129" s="15"/>
      <c r="M129" s="117"/>
      <c r="N129" s="117"/>
      <c r="O129" s="15"/>
      <c r="P129" s="15"/>
      <c r="Q129" s="15"/>
      <c r="R129" s="16"/>
      <c r="S129" s="117" t="e">
        <f t="shared" si="2"/>
        <v>#DIV/0!</v>
      </c>
      <c r="T129" s="181"/>
      <c r="U129" s="179"/>
      <c r="V129" s="67"/>
      <c r="W129" s="15"/>
      <c r="X129" s="15"/>
      <c r="Y129" s="15"/>
      <c r="Z129" s="15"/>
      <c r="AB129" s="53"/>
      <c r="AH129" s="136"/>
      <c r="AJ129" s="53"/>
    </row>
    <row r="130" spans="1:36" customFormat="1" ht="15.6" x14ac:dyDescent="0.3">
      <c r="A130" s="65"/>
      <c r="B130" s="12"/>
      <c r="C130" s="175"/>
      <c r="D130" s="176"/>
      <c r="E130" s="113"/>
      <c r="F130" s="71"/>
      <c r="G130" s="177"/>
      <c r="H130" s="177"/>
      <c r="I130" s="13"/>
      <c r="J130" s="13"/>
      <c r="K130" s="15"/>
      <c r="L130" s="15"/>
      <c r="M130" s="117"/>
      <c r="N130" s="117"/>
      <c r="O130" s="15"/>
      <c r="P130" s="15"/>
      <c r="Q130" s="15"/>
      <c r="R130" s="16"/>
      <c r="S130" s="117" t="e">
        <f t="shared" si="2"/>
        <v>#DIV/0!</v>
      </c>
      <c r="T130" s="181"/>
      <c r="U130" s="179"/>
      <c r="V130" s="67"/>
      <c r="W130" s="15"/>
      <c r="X130" s="15"/>
      <c r="Y130" s="15"/>
      <c r="Z130" s="15"/>
      <c r="AB130" s="53"/>
      <c r="AH130" s="136"/>
      <c r="AJ130" s="53"/>
    </row>
    <row r="131" spans="1:36" customFormat="1" ht="15.6" x14ac:dyDescent="0.3">
      <c r="A131" s="65"/>
      <c r="B131" s="12"/>
      <c r="C131" s="175"/>
      <c r="D131" s="176"/>
      <c r="E131" s="113"/>
      <c r="F131" s="71"/>
      <c r="G131" s="182"/>
      <c r="H131" s="183"/>
      <c r="I131" s="13"/>
      <c r="J131" s="13"/>
      <c r="K131" s="15"/>
      <c r="L131" s="15"/>
      <c r="M131" s="117"/>
      <c r="N131" s="117"/>
      <c r="O131" s="15"/>
      <c r="P131" s="15"/>
      <c r="Q131" s="15"/>
      <c r="R131" s="16"/>
      <c r="S131" s="117" t="e">
        <f t="shared" ref="S131:S164" si="3">+R131/K131</f>
        <v>#DIV/0!</v>
      </c>
      <c r="T131" s="181"/>
      <c r="U131" s="179"/>
      <c r="V131" s="67"/>
      <c r="W131" s="15"/>
      <c r="X131" s="15"/>
      <c r="Y131" s="15"/>
      <c r="Z131" s="15"/>
      <c r="AB131" s="53"/>
      <c r="AH131" s="136"/>
      <c r="AJ131" s="53"/>
    </row>
    <row r="132" spans="1:36" customFormat="1" ht="15.6" x14ac:dyDescent="0.3">
      <c r="A132" s="65"/>
      <c r="B132" s="12"/>
      <c r="C132" s="175"/>
      <c r="D132" s="176"/>
      <c r="E132" s="113"/>
      <c r="F132" s="71"/>
      <c r="G132" s="182"/>
      <c r="H132" s="183"/>
      <c r="I132" s="13"/>
      <c r="J132" s="13"/>
      <c r="K132" s="15"/>
      <c r="L132" s="15"/>
      <c r="M132" s="117"/>
      <c r="N132" s="117"/>
      <c r="O132" s="15"/>
      <c r="P132" s="15"/>
      <c r="Q132" s="15"/>
      <c r="R132" s="16"/>
      <c r="S132" s="117" t="e">
        <f t="shared" si="3"/>
        <v>#DIV/0!</v>
      </c>
      <c r="T132" s="181"/>
      <c r="U132" s="179"/>
      <c r="V132" s="67"/>
      <c r="W132" s="15"/>
      <c r="X132" s="15"/>
      <c r="Y132" s="15"/>
      <c r="Z132" s="15"/>
      <c r="AB132" s="53"/>
      <c r="AH132" s="136"/>
      <c r="AJ132" s="53"/>
    </row>
    <row r="133" spans="1:36" customFormat="1" ht="15.6" x14ac:dyDescent="0.3">
      <c r="A133" s="65"/>
      <c r="B133" s="12"/>
      <c r="C133" s="175"/>
      <c r="D133" s="176"/>
      <c r="E133" s="113"/>
      <c r="F133" s="71"/>
      <c r="G133" s="182"/>
      <c r="H133" s="183"/>
      <c r="I133" s="13"/>
      <c r="J133" s="13"/>
      <c r="K133" s="15"/>
      <c r="L133" s="15"/>
      <c r="M133" s="117"/>
      <c r="N133" s="117"/>
      <c r="O133" s="15"/>
      <c r="P133" s="15"/>
      <c r="Q133" s="15"/>
      <c r="R133" s="16"/>
      <c r="S133" s="117" t="e">
        <f t="shared" si="3"/>
        <v>#DIV/0!</v>
      </c>
      <c r="T133" s="181"/>
      <c r="U133" s="179"/>
      <c r="V133" s="67"/>
      <c r="W133" s="15"/>
      <c r="X133" s="15"/>
      <c r="Y133" s="15"/>
      <c r="Z133" s="15"/>
      <c r="AB133" s="53"/>
      <c r="AH133" s="136"/>
      <c r="AJ133" s="53"/>
    </row>
    <row r="134" spans="1:36" customFormat="1" ht="15.6" x14ac:dyDescent="0.3">
      <c r="A134" s="65"/>
      <c r="B134" s="12"/>
      <c r="C134" s="175"/>
      <c r="D134" s="176"/>
      <c r="E134" s="113"/>
      <c r="F134" s="71"/>
      <c r="G134" s="177"/>
      <c r="H134" s="177"/>
      <c r="I134" s="13"/>
      <c r="J134" s="13"/>
      <c r="K134" s="15"/>
      <c r="L134" s="15"/>
      <c r="M134" s="117"/>
      <c r="N134" s="117"/>
      <c r="O134" s="15"/>
      <c r="P134" s="15"/>
      <c r="Q134" s="15"/>
      <c r="R134" s="16"/>
      <c r="S134" s="117" t="e">
        <f t="shared" si="3"/>
        <v>#DIV/0!</v>
      </c>
      <c r="T134" s="181"/>
      <c r="U134" s="179"/>
      <c r="V134" s="67"/>
      <c r="W134" s="15"/>
      <c r="X134" s="15"/>
      <c r="Y134" s="15"/>
      <c r="Z134" s="15"/>
      <c r="AB134" s="53"/>
      <c r="AH134" s="136"/>
      <c r="AJ134" s="53"/>
    </row>
    <row r="135" spans="1:36" customFormat="1" ht="15.6" x14ac:dyDescent="0.3">
      <c r="A135" s="65"/>
      <c r="B135" s="12"/>
      <c r="C135" s="175"/>
      <c r="D135" s="176"/>
      <c r="E135" s="113"/>
      <c r="F135" s="71"/>
      <c r="G135" s="177"/>
      <c r="H135" s="177"/>
      <c r="I135" s="13"/>
      <c r="J135" s="13"/>
      <c r="K135" s="15"/>
      <c r="L135" s="15"/>
      <c r="M135" s="117"/>
      <c r="N135" s="117"/>
      <c r="O135" s="15"/>
      <c r="P135" s="15"/>
      <c r="Q135" s="15"/>
      <c r="R135" s="16"/>
      <c r="S135" s="117" t="e">
        <f t="shared" si="3"/>
        <v>#DIV/0!</v>
      </c>
      <c r="T135" s="181"/>
      <c r="U135" s="179"/>
      <c r="V135" s="67"/>
      <c r="W135" s="15"/>
      <c r="X135" s="15"/>
      <c r="Y135" s="15"/>
      <c r="Z135" s="15"/>
      <c r="AB135" s="53"/>
      <c r="AH135" s="136"/>
      <c r="AJ135" s="53"/>
    </row>
    <row r="136" spans="1:36" customFormat="1" ht="15.6" x14ac:dyDescent="0.3">
      <c r="A136" s="65"/>
      <c r="B136" s="12"/>
      <c r="C136" s="175"/>
      <c r="D136" s="176"/>
      <c r="E136" s="113"/>
      <c r="F136" s="71"/>
      <c r="G136" s="184"/>
      <c r="H136" s="184"/>
      <c r="I136" s="13"/>
      <c r="J136" s="13"/>
      <c r="K136" s="15"/>
      <c r="L136" s="15"/>
      <c r="M136" s="117"/>
      <c r="N136" s="117"/>
      <c r="O136" s="15"/>
      <c r="P136" s="15"/>
      <c r="Q136" s="15"/>
      <c r="R136" s="16"/>
      <c r="S136" s="117" t="e">
        <f t="shared" si="3"/>
        <v>#DIV/0!</v>
      </c>
      <c r="T136" s="181"/>
      <c r="U136" s="179"/>
      <c r="V136" s="67"/>
      <c r="W136" s="15"/>
      <c r="X136" s="15"/>
      <c r="Y136" s="15"/>
      <c r="Z136" s="15"/>
      <c r="AB136" s="53"/>
      <c r="AH136" s="136"/>
      <c r="AJ136" s="53"/>
    </row>
    <row r="137" spans="1:36" customFormat="1" ht="15.6" x14ac:dyDescent="0.3">
      <c r="A137" s="65"/>
      <c r="B137" s="12"/>
      <c r="C137" s="175"/>
      <c r="D137" s="176"/>
      <c r="E137" s="113"/>
      <c r="F137" s="71"/>
      <c r="G137" s="184"/>
      <c r="H137" s="184"/>
      <c r="I137" s="13"/>
      <c r="J137" s="13"/>
      <c r="K137" s="15"/>
      <c r="L137" s="15"/>
      <c r="M137" s="117"/>
      <c r="N137" s="117"/>
      <c r="O137" s="15"/>
      <c r="P137" s="15"/>
      <c r="Q137" s="15"/>
      <c r="R137" s="16"/>
      <c r="S137" s="117" t="e">
        <f t="shared" si="3"/>
        <v>#DIV/0!</v>
      </c>
      <c r="T137" s="181"/>
      <c r="U137" s="179"/>
      <c r="V137" s="67"/>
      <c r="W137" s="15"/>
      <c r="X137" s="15"/>
      <c r="Y137" s="15"/>
      <c r="Z137" s="15"/>
      <c r="AB137" s="53"/>
      <c r="AH137" s="136"/>
      <c r="AJ137" s="53"/>
    </row>
    <row r="138" spans="1:36" customFormat="1" ht="15.6" x14ac:dyDescent="0.3">
      <c r="A138" s="65"/>
      <c r="B138" s="12"/>
      <c r="C138" s="175"/>
      <c r="D138" s="176"/>
      <c r="E138" s="113"/>
      <c r="F138" s="71"/>
      <c r="G138" s="177"/>
      <c r="H138" s="177"/>
      <c r="I138" s="13"/>
      <c r="J138" s="13"/>
      <c r="K138" s="15"/>
      <c r="L138" s="15"/>
      <c r="M138" s="117"/>
      <c r="N138" s="117"/>
      <c r="O138" s="15"/>
      <c r="P138" s="15"/>
      <c r="Q138" s="15"/>
      <c r="R138" s="16"/>
      <c r="S138" s="117" t="e">
        <f t="shared" si="3"/>
        <v>#DIV/0!</v>
      </c>
      <c r="T138" s="181"/>
      <c r="U138" s="179"/>
      <c r="V138" s="67"/>
      <c r="W138" s="15"/>
      <c r="X138" s="15"/>
      <c r="Y138" s="15"/>
      <c r="Z138" s="15"/>
      <c r="AB138" s="53"/>
      <c r="AH138" s="136"/>
      <c r="AJ138" s="53"/>
    </row>
    <row r="139" spans="1:36" customFormat="1" ht="15.6" x14ac:dyDescent="0.3">
      <c r="A139" s="65"/>
      <c r="B139" s="12"/>
      <c r="C139" s="175"/>
      <c r="D139" s="176"/>
      <c r="E139" s="113"/>
      <c r="F139" s="191"/>
      <c r="G139" s="182"/>
      <c r="H139" s="183"/>
      <c r="I139" s="13"/>
      <c r="J139" s="13"/>
      <c r="K139" s="15"/>
      <c r="L139" s="15"/>
      <c r="M139" s="117"/>
      <c r="N139" s="117"/>
      <c r="O139" s="15"/>
      <c r="P139" s="15"/>
      <c r="Q139" s="15"/>
      <c r="R139" s="16"/>
      <c r="S139" s="117" t="e">
        <f t="shared" si="3"/>
        <v>#DIV/0!</v>
      </c>
      <c r="T139" s="181"/>
      <c r="U139" s="179"/>
      <c r="V139" s="67"/>
      <c r="W139" s="15"/>
      <c r="X139" s="15"/>
      <c r="Y139" s="15"/>
      <c r="Z139" s="15"/>
      <c r="AB139" s="53"/>
      <c r="AH139" s="136"/>
      <c r="AJ139" s="53"/>
    </row>
    <row r="140" spans="1:36" customFormat="1" ht="15.6" x14ac:dyDescent="0.3">
      <c r="A140" s="65"/>
      <c r="B140" s="12"/>
      <c r="C140" s="175"/>
      <c r="D140" s="176"/>
      <c r="E140" s="113"/>
      <c r="F140" s="71"/>
      <c r="G140" s="182"/>
      <c r="H140" s="183"/>
      <c r="I140" s="13"/>
      <c r="J140" s="13"/>
      <c r="K140" s="15"/>
      <c r="L140" s="15"/>
      <c r="M140" s="117"/>
      <c r="N140" s="117"/>
      <c r="O140" s="15"/>
      <c r="P140" s="15"/>
      <c r="Q140" s="15"/>
      <c r="R140" s="16"/>
      <c r="S140" s="117" t="e">
        <f t="shared" si="3"/>
        <v>#DIV/0!</v>
      </c>
      <c r="T140" s="181"/>
      <c r="U140" s="179"/>
      <c r="V140" s="67"/>
      <c r="W140" s="15"/>
      <c r="X140" s="15"/>
      <c r="Y140" s="15"/>
      <c r="Z140" s="15"/>
      <c r="AB140" s="53"/>
      <c r="AH140" s="136"/>
      <c r="AJ140" s="53"/>
    </row>
    <row r="141" spans="1:36" customFormat="1" ht="15.6" x14ac:dyDescent="0.3">
      <c r="A141" s="65"/>
      <c r="B141" s="12"/>
      <c r="C141" s="175"/>
      <c r="D141" s="176"/>
      <c r="E141" s="113"/>
      <c r="F141" s="71"/>
      <c r="G141" s="182"/>
      <c r="H141" s="183"/>
      <c r="I141" s="13"/>
      <c r="J141" s="13"/>
      <c r="K141" s="15"/>
      <c r="L141" s="15"/>
      <c r="M141" s="117"/>
      <c r="N141" s="117"/>
      <c r="O141" s="15"/>
      <c r="P141" s="15"/>
      <c r="Q141" s="15"/>
      <c r="R141" s="16"/>
      <c r="S141" s="117" t="e">
        <f t="shared" si="3"/>
        <v>#DIV/0!</v>
      </c>
      <c r="T141" s="181"/>
      <c r="U141" s="179"/>
      <c r="V141" s="67"/>
      <c r="W141" s="15"/>
      <c r="X141" s="15"/>
      <c r="Y141" s="15"/>
      <c r="Z141" s="15"/>
      <c r="AB141" s="53"/>
      <c r="AH141" s="136"/>
      <c r="AJ141" s="53"/>
    </row>
    <row r="142" spans="1:36" customFormat="1" ht="15.6" x14ac:dyDescent="0.3">
      <c r="A142" s="65"/>
      <c r="B142" s="12"/>
      <c r="C142" s="175"/>
      <c r="D142" s="176"/>
      <c r="E142" s="113"/>
      <c r="F142" s="71"/>
      <c r="G142" s="182"/>
      <c r="H142" s="183"/>
      <c r="I142" s="13"/>
      <c r="J142" s="13"/>
      <c r="K142" s="15"/>
      <c r="L142" s="15"/>
      <c r="M142" s="117"/>
      <c r="N142" s="117"/>
      <c r="O142" s="15"/>
      <c r="P142" s="15"/>
      <c r="Q142" s="15"/>
      <c r="R142" s="16"/>
      <c r="S142" s="117" t="e">
        <f t="shared" si="3"/>
        <v>#DIV/0!</v>
      </c>
      <c r="T142" s="181"/>
      <c r="U142" s="179"/>
      <c r="V142" s="67"/>
      <c r="W142" s="15"/>
      <c r="X142" s="15"/>
      <c r="Y142" s="15"/>
      <c r="Z142" s="15"/>
      <c r="AB142" s="53"/>
      <c r="AH142" s="136"/>
      <c r="AJ142" s="53"/>
    </row>
    <row r="143" spans="1:36" customFormat="1" ht="15.6" x14ac:dyDescent="0.3">
      <c r="A143" s="65"/>
      <c r="B143" s="12"/>
      <c r="C143" s="175"/>
      <c r="D143" s="176"/>
      <c r="E143" s="113"/>
      <c r="F143" s="71"/>
      <c r="G143" s="182"/>
      <c r="H143" s="183"/>
      <c r="I143" s="13"/>
      <c r="J143" s="13"/>
      <c r="K143" s="15"/>
      <c r="L143" s="15"/>
      <c r="M143" s="117"/>
      <c r="N143" s="117"/>
      <c r="O143" s="15"/>
      <c r="P143" s="15"/>
      <c r="Q143" s="15"/>
      <c r="R143" s="16"/>
      <c r="S143" s="117" t="e">
        <f t="shared" si="3"/>
        <v>#DIV/0!</v>
      </c>
      <c r="T143" s="181"/>
      <c r="U143" s="179"/>
      <c r="V143" s="67"/>
      <c r="W143" s="15"/>
      <c r="X143" s="15"/>
      <c r="Y143" s="15"/>
      <c r="Z143" s="15"/>
      <c r="AB143" s="53"/>
      <c r="AH143" s="136"/>
      <c r="AJ143" s="53"/>
    </row>
    <row r="144" spans="1:36" customFormat="1" ht="15.6" x14ac:dyDescent="0.3">
      <c r="A144" s="65"/>
      <c r="B144" s="12"/>
      <c r="C144" s="175"/>
      <c r="D144" s="176"/>
      <c r="E144" s="113"/>
      <c r="F144" s="71"/>
      <c r="G144" s="177"/>
      <c r="H144" s="177"/>
      <c r="I144" s="13"/>
      <c r="J144" s="13"/>
      <c r="K144" s="15"/>
      <c r="L144" s="15"/>
      <c r="M144" s="117"/>
      <c r="N144" s="117"/>
      <c r="O144" s="15"/>
      <c r="P144" s="15"/>
      <c r="Q144" s="15"/>
      <c r="R144" s="16"/>
      <c r="S144" s="117" t="e">
        <f t="shared" si="3"/>
        <v>#DIV/0!</v>
      </c>
      <c r="T144" s="181"/>
      <c r="U144" s="179"/>
      <c r="V144" s="67"/>
      <c r="W144" s="15"/>
      <c r="X144" s="15"/>
      <c r="Y144" s="15"/>
      <c r="Z144" s="15"/>
      <c r="AB144" s="53"/>
      <c r="AH144" s="136"/>
      <c r="AJ144" s="53"/>
    </row>
    <row r="145" spans="1:36" customFormat="1" ht="15.6" x14ac:dyDescent="0.3">
      <c r="A145" s="65"/>
      <c r="B145" s="12"/>
      <c r="C145" s="175"/>
      <c r="D145" s="176"/>
      <c r="E145" s="113"/>
      <c r="F145" s="71"/>
      <c r="G145" s="182"/>
      <c r="H145" s="183"/>
      <c r="I145" s="13"/>
      <c r="J145" s="13"/>
      <c r="K145" s="15"/>
      <c r="L145" s="15"/>
      <c r="M145" s="117"/>
      <c r="N145" s="117"/>
      <c r="O145" s="15"/>
      <c r="P145" s="15"/>
      <c r="Q145" s="15"/>
      <c r="R145" s="16"/>
      <c r="S145" s="117" t="e">
        <f t="shared" si="3"/>
        <v>#DIV/0!</v>
      </c>
      <c r="T145" s="181"/>
      <c r="U145" s="179"/>
      <c r="V145" s="67"/>
      <c r="W145" s="15"/>
      <c r="X145" s="15"/>
      <c r="Y145" s="15"/>
      <c r="Z145" s="15"/>
      <c r="AB145" s="53"/>
      <c r="AH145" s="136"/>
      <c r="AJ145" s="53"/>
    </row>
    <row r="146" spans="1:36" customFormat="1" ht="15.6" x14ac:dyDescent="0.3">
      <c r="A146" s="65"/>
      <c r="B146" s="12"/>
      <c r="C146" s="175"/>
      <c r="D146" s="176"/>
      <c r="E146" s="113"/>
      <c r="F146" s="187"/>
      <c r="G146" s="177"/>
      <c r="H146" s="177"/>
      <c r="I146" s="13"/>
      <c r="J146" s="13"/>
      <c r="K146" s="15"/>
      <c r="L146" s="15"/>
      <c r="M146" s="117"/>
      <c r="N146" s="117"/>
      <c r="O146" s="15"/>
      <c r="P146" s="15"/>
      <c r="Q146" s="15"/>
      <c r="R146" s="16"/>
      <c r="S146" s="117" t="e">
        <f t="shared" si="3"/>
        <v>#DIV/0!</v>
      </c>
      <c r="T146" s="181"/>
      <c r="U146" s="179"/>
      <c r="V146" s="67"/>
      <c r="W146" s="15"/>
      <c r="X146" s="15"/>
      <c r="Y146" s="15"/>
      <c r="Z146" s="15"/>
      <c r="AB146" s="53"/>
      <c r="AH146" s="136"/>
      <c r="AJ146" s="53"/>
    </row>
    <row r="147" spans="1:36" customFormat="1" ht="15.6" x14ac:dyDescent="0.3">
      <c r="A147" s="65"/>
      <c r="B147" s="12"/>
      <c r="C147" s="175"/>
      <c r="D147" s="176"/>
      <c r="E147" s="113"/>
      <c r="F147" s="71"/>
      <c r="G147" s="177"/>
      <c r="H147" s="177"/>
      <c r="I147" s="13"/>
      <c r="J147" s="13"/>
      <c r="K147" s="15"/>
      <c r="L147" s="15"/>
      <c r="M147" s="117"/>
      <c r="N147" s="117"/>
      <c r="O147" s="15"/>
      <c r="P147" s="15"/>
      <c r="Q147" s="15"/>
      <c r="R147" s="16"/>
      <c r="S147" s="117" t="e">
        <f t="shared" si="3"/>
        <v>#DIV/0!</v>
      </c>
      <c r="T147" s="181"/>
      <c r="U147" s="179"/>
      <c r="V147" s="67"/>
      <c r="W147" s="15"/>
      <c r="X147" s="15"/>
      <c r="Y147" s="15"/>
      <c r="Z147" s="15"/>
      <c r="AB147" s="53"/>
      <c r="AH147" s="136"/>
      <c r="AJ147" s="53"/>
    </row>
    <row r="148" spans="1:36" customFormat="1" ht="15.6" x14ac:dyDescent="0.3">
      <c r="A148" s="65"/>
      <c r="B148" s="12"/>
      <c r="C148" s="175"/>
      <c r="D148" s="176"/>
      <c r="E148" s="113"/>
      <c r="F148" s="71"/>
      <c r="G148" s="182"/>
      <c r="H148" s="183"/>
      <c r="I148" s="13"/>
      <c r="J148" s="13"/>
      <c r="K148" s="15"/>
      <c r="L148" s="15"/>
      <c r="M148" s="117"/>
      <c r="N148" s="117"/>
      <c r="O148" s="15"/>
      <c r="P148" s="15"/>
      <c r="Q148" s="15"/>
      <c r="R148" s="16"/>
      <c r="S148" s="117" t="e">
        <f t="shared" si="3"/>
        <v>#DIV/0!</v>
      </c>
      <c r="T148" s="181"/>
      <c r="U148" s="179"/>
      <c r="V148" s="67"/>
      <c r="W148" s="15"/>
      <c r="X148" s="15"/>
      <c r="Y148" s="15"/>
      <c r="Z148" s="15"/>
      <c r="AB148" s="53"/>
      <c r="AH148" s="136"/>
      <c r="AJ148" s="53"/>
    </row>
    <row r="149" spans="1:36" customFormat="1" ht="15.6" x14ac:dyDescent="0.3">
      <c r="A149" s="65"/>
      <c r="B149" s="12"/>
      <c r="C149" s="175"/>
      <c r="D149" s="176"/>
      <c r="E149" s="113"/>
      <c r="F149" s="71"/>
      <c r="G149" s="182"/>
      <c r="H149" s="183"/>
      <c r="I149" s="13"/>
      <c r="J149" s="13"/>
      <c r="K149" s="15"/>
      <c r="L149" s="15"/>
      <c r="M149" s="117"/>
      <c r="N149" s="117"/>
      <c r="O149" s="15"/>
      <c r="P149" s="15"/>
      <c r="Q149" s="15"/>
      <c r="R149" s="16"/>
      <c r="S149" s="117" t="e">
        <f t="shared" si="3"/>
        <v>#DIV/0!</v>
      </c>
      <c r="T149" s="181"/>
      <c r="U149" s="179"/>
      <c r="V149" s="67"/>
      <c r="W149" s="15"/>
      <c r="X149" s="15"/>
      <c r="Y149" s="15"/>
      <c r="Z149" s="15"/>
      <c r="AB149" s="53"/>
      <c r="AH149" s="136"/>
      <c r="AJ149" s="53"/>
    </row>
    <row r="150" spans="1:36" customFormat="1" ht="15.6" x14ac:dyDescent="0.3">
      <c r="A150" s="65"/>
      <c r="B150" s="12"/>
      <c r="C150" s="175"/>
      <c r="D150" s="176"/>
      <c r="E150" s="113"/>
      <c r="F150" s="71"/>
      <c r="G150" s="177"/>
      <c r="H150" s="177"/>
      <c r="I150" s="13"/>
      <c r="J150" s="13"/>
      <c r="K150" s="15"/>
      <c r="L150" s="15"/>
      <c r="M150" s="117"/>
      <c r="N150" s="117"/>
      <c r="O150" s="15"/>
      <c r="P150" s="15"/>
      <c r="Q150" s="15"/>
      <c r="R150" s="16"/>
      <c r="S150" s="117" t="e">
        <f t="shared" si="3"/>
        <v>#DIV/0!</v>
      </c>
      <c r="T150" s="181"/>
      <c r="U150" s="179"/>
      <c r="V150" s="67"/>
      <c r="W150" s="15"/>
      <c r="X150" s="15"/>
      <c r="Y150" s="15"/>
      <c r="Z150" s="15"/>
      <c r="AB150" s="53"/>
      <c r="AH150" s="136"/>
      <c r="AJ150" s="53"/>
    </row>
    <row r="151" spans="1:36" customFormat="1" ht="15.6" x14ac:dyDescent="0.3">
      <c r="A151" s="65"/>
      <c r="B151" s="12"/>
      <c r="C151" s="175"/>
      <c r="D151" s="176"/>
      <c r="E151" s="113"/>
      <c r="F151" s="71"/>
      <c r="G151" s="177"/>
      <c r="H151" s="177"/>
      <c r="I151" s="13"/>
      <c r="J151" s="13"/>
      <c r="K151" s="15"/>
      <c r="L151" s="15"/>
      <c r="M151" s="117"/>
      <c r="N151" s="117"/>
      <c r="O151" s="15"/>
      <c r="P151" s="15"/>
      <c r="Q151" s="15"/>
      <c r="R151" s="16"/>
      <c r="S151" s="117" t="e">
        <f t="shared" si="3"/>
        <v>#DIV/0!</v>
      </c>
      <c r="T151" s="181"/>
      <c r="U151" s="179"/>
      <c r="V151" s="67"/>
      <c r="W151" s="15"/>
      <c r="X151" s="15"/>
      <c r="Y151" s="15"/>
      <c r="Z151" s="15"/>
      <c r="AB151" s="53"/>
      <c r="AH151" s="136"/>
      <c r="AJ151" s="53"/>
    </row>
    <row r="152" spans="1:36" customFormat="1" ht="15.6" x14ac:dyDescent="0.3">
      <c r="A152" s="65"/>
      <c r="B152" s="12"/>
      <c r="C152" s="175"/>
      <c r="D152" s="176"/>
      <c r="E152" s="113"/>
      <c r="F152" s="71"/>
      <c r="G152" s="182"/>
      <c r="H152" s="183"/>
      <c r="I152" s="13"/>
      <c r="J152" s="13"/>
      <c r="K152" s="15"/>
      <c r="L152" s="15"/>
      <c r="M152" s="117"/>
      <c r="N152" s="117"/>
      <c r="O152" s="15"/>
      <c r="P152" s="15"/>
      <c r="Q152" s="15"/>
      <c r="R152" s="16"/>
      <c r="S152" s="117" t="e">
        <f t="shared" si="3"/>
        <v>#DIV/0!</v>
      </c>
      <c r="T152" s="181"/>
      <c r="U152" s="179"/>
      <c r="V152" s="67"/>
      <c r="W152" s="15"/>
      <c r="X152" s="15"/>
      <c r="Y152" s="15"/>
      <c r="Z152" s="15"/>
      <c r="AB152" s="53"/>
      <c r="AH152" s="136"/>
      <c r="AJ152" s="53"/>
    </row>
    <row r="153" spans="1:36" customFormat="1" ht="15.6" x14ac:dyDescent="0.3">
      <c r="A153" s="65"/>
      <c r="B153" s="12"/>
      <c r="C153" s="175"/>
      <c r="D153" s="176"/>
      <c r="E153" s="113"/>
      <c r="F153" s="71"/>
      <c r="G153" s="182"/>
      <c r="H153" s="183"/>
      <c r="I153" s="13"/>
      <c r="J153" s="13"/>
      <c r="K153" s="15"/>
      <c r="L153" s="15"/>
      <c r="M153" s="117"/>
      <c r="N153" s="117"/>
      <c r="O153" s="15"/>
      <c r="P153" s="15"/>
      <c r="Q153" s="15"/>
      <c r="R153" s="16"/>
      <c r="S153" s="117" t="e">
        <f t="shared" si="3"/>
        <v>#DIV/0!</v>
      </c>
      <c r="T153" s="181"/>
      <c r="U153" s="179"/>
      <c r="V153" s="67"/>
      <c r="W153" s="15"/>
      <c r="X153" s="15"/>
      <c r="Y153" s="15"/>
      <c r="Z153" s="15"/>
      <c r="AB153" s="53"/>
      <c r="AH153" s="136"/>
      <c r="AJ153" s="53"/>
    </row>
    <row r="154" spans="1:36" customFormat="1" ht="15.6" x14ac:dyDescent="0.3">
      <c r="A154" s="65"/>
      <c r="B154" s="12"/>
      <c r="C154" s="175"/>
      <c r="D154" s="176"/>
      <c r="E154" s="113"/>
      <c r="F154" s="71"/>
      <c r="G154" s="177"/>
      <c r="H154" s="177"/>
      <c r="I154" s="13"/>
      <c r="J154" s="13"/>
      <c r="K154" s="15"/>
      <c r="L154" s="15"/>
      <c r="M154" s="117"/>
      <c r="N154" s="117"/>
      <c r="O154" s="15"/>
      <c r="P154" s="15"/>
      <c r="Q154" s="15"/>
      <c r="R154" s="16"/>
      <c r="S154" s="117" t="e">
        <f t="shared" si="3"/>
        <v>#DIV/0!</v>
      </c>
      <c r="T154" s="181"/>
      <c r="U154" s="179"/>
      <c r="V154" s="67"/>
      <c r="W154" s="15"/>
      <c r="X154" s="15"/>
      <c r="Y154" s="15"/>
      <c r="Z154" s="15"/>
      <c r="AB154" s="53"/>
      <c r="AH154" s="136"/>
      <c r="AJ154" s="53"/>
    </row>
    <row r="155" spans="1:36" customFormat="1" ht="15.6" x14ac:dyDescent="0.3">
      <c r="A155" s="65"/>
      <c r="B155" s="12"/>
      <c r="C155" s="175"/>
      <c r="D155" s="176"/>
      <c r="E155" s="113"/>
      <c r="F155" s="71"/>
      <c r="G155" s="182"/>
      <c r="H155" s="183"/>
      <c r="I155" s="13"/>
      <c r="J155" s="13"/>
      <c r="K155" s="15"/>
      <c r="L155" s="15"/>
      <c r="M155" s="117"/>
      <c r="N155" s="117"/>
      <c r="O155" s="15"/>
      <c r="P155" s="15"/>
      <c r="Q155" s="15"/>
      <c r="R155" s="16"/>
      <c r="S155" s="117" t="e">
        <f t="shared" si="3"/>
        <v>#DIV/0!</v>
      </c>
      <c r="T155" s="181"/>
      <c r="U155" s="179"/>
      <c r="V155" s="67"/>
      <c r="W155" s="15"/>
      <c r="X155" s="15"/>
      <c r="Y155" s="15"/>
      <c r="Z155" s="15"/>
      <c r="AB155" s="53"/>
      <c r="AH155" s="136"/>
      <c r="AJ155" s="53"/>
    </row>
    <row r="156" spans="1:36" customFormat="1" ht="15.6" x14ac:dyDescent="0.3">
      <c r="A156" s="65"/>
      <c r="B156" s="12"/>
      <c r="C156" s="175"/>
      <c r="D156" s="176"/>
      <c r="E156" s="113"/>
      <c r="F156" s="71"/>
      <c r="G156" s="177"/>
      <c r="H156" s="177"/>
      <c r="I156" s="13"/>
      <c r="J156" s="13"/>
      <c r="K156" s="15"/>
      <c r="L156" s="15"/>
      <c r="M156" s="117"/>
      <c r="N156" s="117"/>
      <c r="O156" s="15"/>
      <c r="P156" s="15"/>
      <c r="Q156" s="15"/>
      <c r="R156" s="16"/>
      <c r="S156" s="117" t="e">
        <f t="shared" si="3"/>
        <v>#DIV/0!</v>
      </c>
      <c r="T156" s="181"/>
      <c r="U156" s="179"/>
      <c r="V156" s="67"/>
      <c r="W156" s="15"/>
      <c r="X156" s="15"/>
      <c r="Y156" s="15"/>
      <c r="Z156" s="15"/>
      <c r="AB156" s="53"/>
      <c r="AH156" s="136"/>
      <c r="AJ156" s="53"/>
    </row>
    <row r="157" spans="1:36" customFormat="1" ht="15.6" x14ac:dyDescent="0.3">
      <c r="A157" s="65"/>
      <c r="B157" s="12"/>
      <c r="C157" s="175"/>
      <c r="D157" s="176"/>
      <c r="E157" s="113"/>
      <c r="F157" s="71"/>
      <c r="G157" s="177"/>
      <c r="H157" s="177"/>
      <c r="I157" s="13"/>
      <c r="J157" s="13"/>
      <c r="K157" s="15"/>
      <c r="L157" s="15"/>
      <c r="M157" s="117"/>
      <c r="N157" s="117"/>
      <c r="O157" s="15"/>
      <c r="P157" s="15"/>
      <c r="Q157" s="15"/>
      <c r="R157" s="16"/>
      <c r="S157" s="117" t="e">
        <f t="shared" si="3"/>
        <v>#DIV/0!</v>
      </c>
      <c r="T157" s="181"/>
      <c r="U157" s="179"/>
      <c r="V157" s="67"/>
      <c r="W157" s="15"/>
      <c r="X157" s="15"/>
      <c r="Y157" s="15"/>
      <c r="Z157" s="15"/>
      <c r="AB157" s="53"/>
      <c r="AH157" s="136"/>
      <c r="AJ157" s="53"/>
    </row>
    <row r="158" spans="1:36" customFormat="1" ht="15.6" x14ac:dyDescent="0.3">
      <c r="A158" s="65"/>
      <c r="B158" s="12"/>
      <c r="C158" s="175"/>
      <c r="D158" s="176"/>
      <c r="E158" s="113"/>
      <c r="F158" s="71"/>
      <c r="G158" s="182"/>
      <c r="H158" s="183"/>
      <c r="I158" s="13"/>
      <c r="J158" s="13"/>
      <c r="K158" s="15"/>
      <c r="L158" s="15"/>
      <c r="M158" s="117"/>
      <c r="N158" s="117"/>
      <c r="O158" s="15"/>
      <c r="P158" s="15"/>
      <c r="Q158" s="15"/>
      <c r="R158" s="16"/>
      <c r="S158" s="117" t="e">
        <f t="shared" si="3"/>
        <v>#DIV/0!</v>
      </c>
      <c r="T158" s="181"/>
      <c r="U158" s="179"/>
      <c r="V158" s="67"/>
      <c r="W158" s="15"/>
      <c r="X158" s="15"/>
      <c r="Y158" s="15"/>
      <c r="Z158" s="15"/>
      <c r="AB158" s="53"/>
      <c r="AH158" s="136"/>
      <c r="AJ158" s="53"/>
    </row>
    <row r="159" spans="1:36" customFormat="1" ht="15.6" x14ac:dyDescent="0.3">
      <c r="A159" s="65"/>
      <c r="B159" s="12"/>
      <c r="C159" s="175"/>
      <c r="D159" s="176"/>
      <c r="E159" s="113"/>
      <c r="F159" s="71"/>
      <c r="G159" s="177"/>
      <c r="H159" s="177"/>
      <c r="I159" s="13"/>
      <c r="J159" s="13"/>
      <c r="K159" s="15"/>
      <c r="L159" s="15"/>
      <c r="M159" s="117"/>
      <c r="N159" s="117"/>
      <c r="O159" s="15"/>
      <c r="P159" s="15"/>
      <c r="Q159" s="15"/>
      <c r="R159" s="16"/>
      <c r="S159" s="117" t="e">
        <f t="shared" si="3"/>
        <v>#DIV/0!</v>
      </c>
      <c r="T159" s="181"/>
      <c r="U159" s="179"/>
      <c r="V159" s="67"/>
      <c r="W159" s="15"/>
      <c r="X159" s="15"/>
      <c r="Y159" s="15"/>
      <c r="Z159" s="15"/>
      <c r="AB159" s="53"/>
      <c r="AH159" s="136"/>
      <c r="AJ159" s="53"/>
    </row>
    <row r="160" spans="1:36" customFormat="1" ht="15.6" x14ac:dyDescent="0.3">
      <c r="A160" s="65"/>
      <c r="B160" s="12"/>
      <c r="C160" s="175"/>
      <c r="D160" s="176"/>
      <c r="E160" s="113"/>
      <c r="F160" s="71"/>
      <c r="G160" s="177"/>
      <c r="H160" s="177"/>
      <c r="I160" s="13"/>
      <c r="J160" s="13"/>
      <c r="K160" s="15"/>
      <c r="L160" s="15"/>
      <c r="M160" s="117"/>
      <c r="N160" s="117"/>
      <c r="O160" s="15"/>
      <c r="P160" s="15"/>
      <c r="Q160" s="15"/>
      <c r="R160" s="16"/>
      <c r="S160" s="117" t="e">
        <f t="shared" si="3"/>
        <v>#DIV/0!</v>
      </c>
      <c r="T160" s="181"/>
      <c r="U160" s="179"/>
      <c r="V160" s="67"/>
      <c r="W160" s="15"/>
      <c r="X160" s="15"/>
      <c r="Y160" s="15"/>
      <c r="Z160" s="15"/>
      <c r="AB160" s="53"/>
      <c r="AH160" s="136"/>
      <c r="AJ160" s="53"/>
    </row>
    <row r="161" spans="1:36" customFormat="1" ht="15.6" x14ac:dyDescent="0.3">
      <c r="A161" s="65"/>
      <c r="B161" s="12"/>
      <c r="C161" s="175"/>
      <c r="D161" s="176"/>
      <c r="E161" s="113"/>
      <c r="F161" s="71"/>
      <c r="G161" s="182"/>
      <c r="H161" s="183"/>
      <c r="I161" s="13"/>
      <c r="J161" s="13"/>
      <c r="K161" s="15"/>
      <c r="L161" s="15"/>
      <c r="M161" s="117"/>
      <c r="N161" s="117"/>
      <c r="O161" s="15"/>
      <c r="P161" s="15"/>
      <c r="Q161" s="15"/>
      <c r="R161" s="16"/>
      <c r="S161" s="117" t="e">
        <f t="shared" si="3"/>
        <v>#DIV/0!</v>
      </c>
      <c r="T161" s="181"/>
      <c r="U161" s="179"/>
      <c r="V161" s="67"/>
      <c r="W161" s="15"/>
      <c r="X161" s="15"/>
      <c r="Y161" s="15"/>
      <c r="Z161" s="15"/>
      <c r="AB161" s="53"/>
      <c r="AH161" s="136"/>
      <c r="AJ161" s="53"/>
    </row>
    <row r="162" spans="1:36" customFormat="1" ht="15.6" x14ac:dyDescent="0.3">
      <c r="A162" s="65"/>
      <c r="B162" s="12"/>
      <c r="C162" s="175"/>
      <c r="D162" s="176"/>
      <c r="E162" s="113"/>
      <c r="F162" s="71"/>
      <c r="G162" s="177"/>
      <c r="H162" s="177"/>
      <c r="I162" s="13"/>
      <c r="J162" s="13"/>
      <c r="K162" s="15"/>
      <c r="L162" s="15"/>
      <c r="M162" s="117"/>
      <c r="N162" s="117"/>
      <c r="O162" s="15"/>
      <c r="P162" s="15"/>
      <c r="Q162" s="15"/>
      <c r="R162" s="16"/>
      <c r="S162" s="117" t="e">
        <f t="shared" si="3"/>
        <v>#DIV/0!</v>
      </c>
      <c r="T162" s="181"/>
      <c r="U162" s="179"/>
      <c r="V162" s="67"/>
      <c r="W162" s="15"/>
      <c r="X162" s="15"/>
      <c r="Y162" s="15"/>
      <c r="Z162" s="15"/>
      <c r="AB162" s="53"/>
      <c r="AH162" s="136"/>
      <c r="AJ162" s="53"/>
    </row>
    <row r="163" spans="1:36" customFormat="1" ht="15.6" x14ac:dyDescent="0.3">
      <c r="A163" s="65"/>
      <c r="B163" s="12"/>
      <c r="C163" s="175"/>
      <c r="D163" s="176"/>
      <c r="E163" s="113"/>
      <c r="F163" s="70"/>
      <c r="G163" s="182"/>
      <c r="H163" s="183"/>
      <c r="I163" s="13"/>
      <c r="J163" s="13"/>
      <c r="K163" s="15"/>
      <c r="L163" s="15"/>
      <c r="M163" s="117"/>
      <c r="N163" s="117"/>
      <c r="O163" s="15"/>
      <c r="P163" s="15"/>
      <c r="Q163" s="15"/>
      <c r="R163" s="16"/>
      <c r="S163" s="117" t="e">
        <f t="shared" si="3"/>
        <v>#DIV/0!</v>
      </c>
      <c r="T163" s="181"/>
      <c r="U163" s="179"/>
      <c r="V163" s="67"/>
      <c r="W163" s="15"/>
      <c r="X163" s="15"/>
      <c r="Y163" s="15"/>
      <c r="Z163" s="15"/>
      <c r="AB163" s="53"/>
      <c r="AH163" s="136"/>
      <c r="AJ163" s="53"/>
    </row>
    <row r="164" spans="1:36" customFormat="1" ht="15.6" x14ac:dyDescent="0.3">
      <c r="A164" s="71"/>
      <c r="B164" s="12"/>
      <c r="C164" s="187"/>
      <c r="D164" s="187"/>
      <c r="E164" s="14"/>
      <c r="F164" s="71"/>
      <c r="G164" s="184"/>
      <c r="H164" s="192"/>
      <c r="I164" s="13"/>
      <c r="J164" s="13"/>
      <c r="K164" s="15"/>
      <c r="L164" s="15"/>
      <c r="M164" s="117"/>
      <c r="N164" s="117"/>
      <c r="O164" s="15"/>
      <c r="P164" s="15"/>
      <c r="Q164" s="15"/>
      <c r="R164" s="16"/>
      <c r="S164" s="117"/>
      <c r="T164" s="178"/>
      <c r="U164" s="179"/>
      <c r="V164" s="207"/>
      <c r="W164" s="15"/>
      <c r="X164" s="15"/>
      <c r="Y164" s="15"/>
      <c r="Z164" s="15"/>
      <c r="AB164" s="53"/>
      <c r="AH164" s="136"/>
      <c r="AJ164" s="53"/>
    </row>
    <row r="165" spans="1:36" customFormat="1" ht="15.6" x14ac:dyDescent="0.3">
      <c r="A165" s="71"/>
      <c r="B165" s="12"/>
      <c r="C165" s="71"/>
      <c r="D165" s="71"/>
      <c r="E165" s="14"/>
      <c r="F165" s="71"/>
      <c r="G165" s="182"/>
      <c r="H165" s="182"/>
      <c r="I165" s="13"/>
      <c r="J165" s="13"/>
      <c r="K165" s="15"/>
      <c r="L165" s="15"/>
      <c r="M165" s="117"/>
      <c r="N165" s="117"/>
      <c r="O165" s="15"/>
      <c r="P165" s="15"/>
      <c r="Q165" s="15"/>
      <c r="R165" s="15"/>
      <c r="S165" s="117"/>
      <c r="T165" s="178"/>
      <c r="U165" s="179"/>
      <c r="V165" s="207"/>
      <c r="W165" s="15"/>
      <c r="X165" s="15"/>
      <c r="Y165" s="15"/>
      <c r="Z165" s="15"/>
      <c r="AB165" s="53"/>
      <c r="AH165" s="136"/>
      <c r="AJ165" s="53"/>
    </row>
    <row r="166" spans="1:36" customFormat="1" ht="15.6" x14ac:dyDescent="0.3">
      <c r="A166" s="71"/>
      <c r="B166" s="12"/>
      <c r="C166" s="71"/>
      <c r="D166" s="71"/>
      <c r="E166" s="14"/>
      <c r="F166" s="71"/>
      <c r="G166" s="184"/>
      <c r="H166" s="184"/>
      <c r="I166" s="13"/>
      <c r="J166" s="13"/>
      <c r="K166" s="15"/>
      <c r="L166" s="15"/>
      <c r="M166" s="117"/>
      <c r="N166" s="117"/>
      <c r="O166" s="15"/>
      <c r="P166" s="15"/>
      <c r="Q166" s="15"/>
      <c r="R166" s="16"/>
      <c r="S166" s="117"/>
      <c r="T166" s="178"/>
      <c r="U166" s="179"/>
      <c r="V166" s="207"/>
      <c r="W166" s="15"/>
      <c r="X166" s="15"/>
      <c r="Y166" s="15"/>
      <c r="Z166" s="15"/>
      <c r="AB166" s="53"/>
      <c r="AH166" s="136"/>
      <c r="AJ166" s="53"/>
    </row>
    <row r="167" spans="1:36" customFormat="1" ht="15.6" x14ac:dyDescent="0.3">
      <c r="A167" s="71"/>
      <c r="B167" s="12"/>
      <c r="C167" s="71"/>
      <c r="D167" s="71"/>
      <c r="E167" s="14"/>
      <c r="F167" s="71"/>
      <c r="G167" s="182"/>
      <c r="H167" s="182"/>
      <c r="I167" s="13"/>
      <c r="J167" s="13"/>
      <c r="K167" s="15"/>
      <c r="L167" s="15"/>
      <c r="M167" s="117"/>
      <c r="N167" s="117"/>
      <c r="O167" s="15"/>
      <c r="P167" s="15"/>
      <c r="Q167" s="15"/>
      <c r="R167" s="16"/>
      <c r="S167" s="117"/>
      <c r="T167" s="178"/>
      <c r="U167" s="179"/>
      <c r="V167" s="207"/>
      <c r="W167" s="15"/>
      <c r="X167" s="15"/>
      <c r="Y167" s="15"/>
      <c r="Z167" s="15"/>
      <c r="AB167" s="53"/>
      <c r="AH167" s="136"/>
      <c r="AJ167" s="53"/>
    </row>
    <row r="168" spans="1:36" customFormat="1" ht="15.6" x14ac:dyDescent="0.3">
      <c r="A168" s="71"/>
      <c r="B168" s="12"/>
      <c r="C168" s="71"/>
      <c r="D168" s="71"/>
      <c r="E168" s="14"/>
      <c r="F168" s="71"/>
      <c r="G168" s="184"/>
      <c r="H168" s="184"/>
      <c r="I168" s="13"/>
      <c r="J168" s="13"/>
      <c r="K168" s="15"/>
      <c r="L168" s="15"/>
      <c r="M168" s="117"/>
      <c r="N168" s="117"/>
      <c r="O168" s="15"/>
      <c r="P168" s="15"/>
      <c r="Q168" s="15"/>
      <c r="R168" s="16"/>
      <c r="S168" s="117"/>
      <c r="T168" s="178"/>
      <c r="U168" s="179"/>
      <c r="V168" s="207"/>
      <c r="W168" s="15"/>
      <c r="X168" s="15"/>
      <c r="Y168" s="15"/>
      <c r="Z168" s="15"/>
      <c r="AB168" s="53"/>
      <c r="AH168" s="136"/>
      <c r="AJ168" s="53"/>
    </row>
    <row r="169" spans="1:36" customFormat="1" ht="15.6" x14ac:dyDescent="0.3">
      <c r="A169" s="71"/>
      <c r="B169" s="12"/>
      <c r="C169" s="71"/>
      <c r="D169" s="71"/>
      <c r="E169" s="14"/>
      <c r="F169" s="71"/>
      <c r="G169" s="184"/>
      <c r="H169" s="184"/>
      <c r="I169" s="13"/>
      <c r="J169" s="13"/>
      <c r="K169" s="15"/>
      <c r="L169" s="15"/>
      <c r="M169" s="117"/>
      <c r="N169" s="117"/>
      <c r="O169" s="15"/>
      <c r="P169" s="15"/>
      <c r="Q169" s="15"/>
      <c r="R169" s="16"/>
      <c r="S169" s="117"/>
      <c r="T169" s="178"/>
      <c r="U169" s="179"/>
      <c r="V169" s="207"/>
      <c r="W169" s="15"/>
      <c r="X169" s="15"/>
      <c r="Y169" s="15"/>
      <c r="Z169" s="15"/>
      <c r="AB169" s="53"/>
      <c r="AH169" s="136"/>
      <c r="AJ169" s="53"/>
    </row>
    <row r="170" spans="1:36" customFormat="1" ht="15.6" x14ac:dyDescent="0.3">
      <c r="A170" s="71"/>
      <c r="B170" s="12"/>
      <c r="C170" s="71"/>
      <c r="D170" s="71"/>
      <c r="E170" s="14"/>
      <c r="F170" s="71"/>
      <c r="G170" s="184"/>
      <c r="H170" s="184"/>
      <c r="I170" s="13"/>
      <c r="J170" s="13"/>
      <c r="K170" s="15"/>
      <c r="L170" s="15"/>
      <c r="M170" s="117"/>
      <c r="N170" s="117"/>
      <c r="O170" s="15"/>
      <c r="P170" s="15"/>
      <c r="Q170" s="15"/>
      <c r="R170" s="16"/>
      <c r="S170" s="117"/>
      <c r="T170" s="178"/>
      <c r="U170" s="179"/>
      <c r="V170" s="207"/>
      <c r="W170" s="15"/>
      <c r="X170" s="15"/>
      <c r="Y170" s="15"/>
      <c r="Z170" s="15"/>
      <c r="AB170" s="53"/>
      <c r="AH170" s="136"/>
      <c r="AJ170" s="53"/>
    </row>
    <row r="171" spans="1:36" customFormat="1" ht="15.6" x14ac:dyDescent="0.3">
      <c r="A171" s="65"/>
      <c r="B171" s="12"/>
      <c r="C171" s="175"/>
      <c r="D171" s="176"/>
      <c r="E171" s="14"/>
      <c r="F171" s="71"/>
      <c r="G171" s="182"/>
      <c r="H171" s="183"/>
      <c r="I171" s="13"/>
      <c r="J171" s="13"/>
      <c r="K171" s="15"/>
      <c r="L171" s="15"/>
      <c r="M171" s="117"/>
      <c r="N171" s="117"/>
      <c r="O171" s="15"/>
      <c r="P171" s="15"/>
      <c r="Q171" s="15"/>
      <c r="R171" s="16"/>
      <c r="S171" s="117"/>
      <c r="T171" s="181"/>
      <c r="U171" s="179"/>
      <c r="V171" s="67"/>
      <c r="W171" s="15"/>
      <c r="X171" s="15"/>
      <c r="Y171" s="15"/>
      <c r="Z171" s="15"/>
      <c r="AB171" s="53"/>
      <c r="AH171" s="136"/>
      <c r="AJ171" s="53"/>
    </row>
    <row r="172" spans="1:36" customFormat="1" ht="15.6" x14ac:dyDescent="0.3">
      <c r="A172" s="65"/>
      <c r="B172" s="12"/>
      <c r="C172" s="175"/>
      <c r="D172" s="176"/>
      <c r="E172" s="14"/>
      <c r="F172" s="70"/>
      <c r="G172" s="182"/>
      <c r="H172" s="183"/>
      <c r="I172" s="13"/>
      <c r="J172" s="13"/>
      <c r="K172" s="15"/>
      <c r="L172" s="15"/>
      <c r="M172" s="117"/>
      <c r="N172" s="117"/>
      <c r="O172" s="15"/>
      <c r="P172" s="15"/>
      <c r="Q172" s="15"/>
      <c r="R172" s="16"/>
      <c r="S172" s="117"/>
      <c r="T172" s="181"/>
      <c r="U172" s="179"/>
      <c r="V172" s="67"/>
      <c r="W172" s="15"/>
      <c r="X172" s="15"/>
      <c r="Y172" s="15"/>
      <c r="Z172" s="15"/>
      <c r="AB172" s="53"/>
      <c r="AH172" s="136"/>
      <c r="AJ172" s="53"/>
    </row>
    <row r="173" spans="1:36" customFormat="1" ht="15.6" x14ac:dyDescent="0.3">
      <c r="A173" s="71"/>
      <c r="B173" s="12"/>
      <c r="C173" s="71"/>
      <c r="D173" s="71"/>
      <c r="E173" s="14"/>
      <c r="F173" s="71"/>
      <c r="G173" s="184"/>
      <c r="H173" s="184"/>
      <c r="I173" s="13"/>
      <c r="J173" s="13"/>
      <c r="K173" s="15"/>
      <c r="L173" s="15"/>
      <c r="M173" s="117"/>
      <c r="N173" s="117"/>
      <c r="O173" s="15"/>
      <c r="P173" s="15"/>
      <c r="Q173" s="15"/>
      <c r="R173" s="15"/>
      <c r="S173" s="117"/>
      <c r="T173" s="178"/>
      <c r="U173" s="179"/>
      <c r="V173" s="207"/>
      <c r="W173" s="15"/>
      <c r="X173" s="15"/>
      <c r="Y173" s="15"/>
      <c r="Z173" s="15"/>
      <c r="AB173" s="53"/>
      <c r="AH173" s="136"/>
      <c r="AJ173" s="53"/>
    </row>
    <row r="174" spans="1:36" customFormat="1" ht="15.6" x14ac:dyDescent="0.3">
      <c r="A174" s="71"/>
      <c r="B174" s="12"/>
      <c r="C174" s="71"/>
      <c r="D174" s="71"/>
      <c r="E174" s="14"/>
      <c r="F174" s="71"/>
      <c r="G174" s="184"/>
      <c r="H174" s="184"/>
      <c r="I174" s="13"/>
      <c r="J174" s="13"/>
      <c r="K174" s="15"/>
      <c r="L174" s="15"/>
      <c r="M174" s="117"/>
      <c r="N174" s="117"/>
      <c r="O174" s="15"/>
      <c r="P174" s="15"/>
      <c r="Q174" s="15"/>
      <c r="R174" s="16"/>
      <c r="S174" s="117"/>
      <c r="T174" s="178"/>
      <c r="U174" s="179"/>
      <c r="V174" s="207"/>
      <c r="W174" s="15"/>
      <c r="X174" s="15"/>
      <c r="Y174" s="15"/>
      <c r="Z174" s="15"/>
      <c r="AB174" s="53"/>
      <c r="AH174" s="136"/>
      <c r="AJ174" s="53"/>
    </row>
    <row r="175" spans="1:36" customFormat="1" ht="15.6" x14ac:dyDescent="0.3">
      <c r="A175" s="71"/>
      <c r="B175" s="12"/>
      <c r="C175" s="71"/>
      <c r="D175" s="71"/>
      <c r="E175" s="14"/>
      <c r="F175" s="71"/>
      <c r="G175" s="184"/>
      <c r="H175" s="184"/>
      <c r="I175" s="13"/>
      <c r="J175" s="13"/>
      <c r="K175" s="15"/>
      <c r="L175" s="15"/>
      <c r="M175" s="117"/>
      <c r="N175" s="117"/>
      <c r="O175" s="15"/>
      <c r="P175" s="15"/>
      <c r="Q175" s="15"/>
      <c r="R175" s="16"/>
      <c r="S175" s="117"/>
      <c r="T175" s="178"/>
      <c r="U175" s="179"/>
      <c r="V175" s="207"/>
      <c r="W175" s="15"/>
      <c r="X175" s="15"/>
      <c r="Y175" s="15"/>
      <c r="Z175" s="15"/>
      <c r="AB175" s="53"/>
      <c r="AH175" s="136"/>
      <c r="AJ175" s="53"/>
    </row>
    <row r="176" spans="1:36" customFormat="1" ht="15.6" x14ac:dyDescent="0.3">
      <c r="A176" s="71"/>
      <c r="B176" s="12"/>
      <c r="C176" s="71"/>
      <c r="D176" s="71"/>
      <c r="E176" s="14"/>
      <c r="F176" s="71"/>
      <c r="G176" s="182"/>
      <c r="H176" s="182"/>
      <c r="I176" s="13"/>
      <c r="J176" s="13"/>
      <c r="K176" s="15"/>
      <c r="L176" s="15"/>
      <c r="M176" s="117"/>
      <c r="N176" s="117"/>
      <c r="O176" s="15"/>
      <c r="P176" s="15"/>
      <c r="Q176" s="15"/>
      <c r="R176" s="16"/>
      <c r="S176" s="117"/>
      <c r="T176" s="178"/>
      <c r="U176" s="179"/>
      <c r="V176" s="207"/>
      <c r="W176" s="15"/>
      <c r="X176" s="15"/>
      <c r="Y176" s="15"/>
      <c r="Z176" s="15"/>
      <c r="AB176" s="53"/>
      <c r="AH176" s="136"/>
      <c r="AJ176" s="53"/>
    </row>
    <row r="177" spans="1:36" customFormat="1" ht="15.6" x14ac:dyDescent="0.3">
      <c r="A177" s="71"/>
      <c r="B177" s="12"/>
      <c r="C177" s="71"/>
      <c r="D177" s="71"/>
      <c r="E177" s="14"/>
      <c r="F177" s="71"/>
      <c r="G177" s="182"/>
      <c r="H177" s="182"/>
      <c r="I177" s="13"/>
      <c r="J177" s="13"/>
      <c r="K177" s="15"/>
      <c r="L177" s="15"/>
      <c r="M177" s="117"/>
      <c r="N177" s="117"/>
      <c r="O177" s="15"/>
      <c r="P177" s="15"/>
      <c r="Q177" s="15"/>
      <c r="R177" s="16"/>
      <c r="S177" s="117"/>
      <c r="T177" s="178"/>
      <c r="U177" s="179"/>
      <c r="V177" s="207"/>
      <c r="W177" s="15"/>
      <c r="X177" s="15"/>
      <c r="Y177" s="15"/>
      <c r="Z177" s="15"/>
      <c r="AB177" s="53"/>
      <c r="AH177" s="136"/>
      <c r="AJ177" s="53"/>
    </row>
    <row r="178" spans="1:36" customFormat="1" ht="15.6" x14ac:dyDescent="0.3">
      <c r="A178" s="71"/>
      <c r="B178" s="12"/>
      <c r="C178" s="71"/>
      <c r="D178" s="71"/>
      <c r="E178" s="14"/>
      <c r="F178" s="71"/>
      <c r="G178" s="184"/>
      <c r="H178" s="184"/>
      <c r="I178" s="13"/>
      <c r="J178" s="13"/>
      <c r="K178" s="15"/>
      <c r="L178" s="15"/>
      <c r="M178" s="117"/>
      <c r="N178" s="117"/>
      <c r="O178" s="15"/>
      <c r="P178" s="15"/>
      <c r="Q178" s="15"/>
      <c r="R178" s="16"/>
      <c r="S178" s="117"/>
      <c r="T178" s="178"/>
      <c r="U178" s="179"/>
      <c r="V178" s="207"/>
      <c r="W178" s="15"/>
      <c r="X178" s="15"/>
      <c r="Y178" s="15"/>
      <c r="Z178" s="15"/>
      <c r="AB178" s="53"/>
      <c r="AH178" s="136"/>
      <c r="AJ178" s="53"/>
    </row>
    <row r="179" spans="1:36" customFormat="1" ht="15.6" x14ac:dyDescent="0.3">
      <c r="A179" s="71"/>
      <c r="B179" s="12"/>
      <c r="C179" s="71"/>
      <c r="D179" s="71"/>
      <c r="E179" s="14"/>
      <c r="F179" s="71"/>
      <c r="G179" s="182"/>
      <c r="H179" s="182"/>
      <c r="I179" s="13"/>
      <c r="J179" s="13"/>
      <c r="K179" s="15"/>
      <c r="L179" s="15"/>
      <c r="M179" s="117"/>
      <c r="N179" s="117"/>
      <c r="O179" s="15"/>
      <c r="P179" s="15"/>
      <c r="Q179" s="15"/>
      <c r="R179" s="16"/>
      <c r="S179" s="117"/>
      <c r="T179" s="178"/>
      <c r="U179" s="179"/>
      <c r="V179" s="207"/>
      <c r="W179" s="15"/>
      <c r="X179" s="15"/>
      <c r="Y179" s="15"/>
      <c r="Z179" s="15"/>
      <c r="AB179" s="53"/>
      <c r="AH179" s="136"/>
      <c r="AJ179" s="53"/>
    </row>
    <row r="180" spans="1:36" customFormat="1" ht="15.6" x14ac:dyDescent="0.3">
      <c r="A180" s="71"/>
      <c r="B180" s="12"/>
      <c r="C180" s="71"/>
      <c r="D180" s="71"/>
      <c r="E180" s="14"/>
      <c r="F180" s="71"/>
      <c r="G180" s="182"/>
      <c r="H180" s="182"/>
      <c r="I180" s="13"/>
      <c r="J180" s="13"/>
      <c r="K180" s="15"/>
      <c r="L180" s="15"/>
      <c r="M180" s="117"/>
      <c r="N180" s="117"/>
      <c r="O180" s="15"/>
      <c r="P180" s="15"/>
      <c r="Q180" s="15"/>
      <c r="R180" s="16"/>
      <c r="S180" s="117"/>
      <c r="T180" s="178"/>
      <c r="U180" s="179"/>
      <c r="V180" s="207"/>
      <c r="W180" s="15"/>
      <c r="X180" s="15"/>
      <c r="Y180" s="15"/>
      <c r="Z180" s="15"/>
      <c r="AB180" s="53"/>
      <c r="AH180" s="136"/>
      <c r="AJ180" s="53"/>
    </row>
    <row r="181" spans="1:36" customFormat="1" ht="15.6" x14ac:dyDescent="0.3">
      <c r="A181" s="71"/>
      <c r="B181" s="12"/>
      <c r="C181" s="71"/>
      <c r="D181" s="71"/>
      <c r="E181" s="14"/>
      <c r="F181" s="71"/>
      <c r="G181" s="184"/>
      <c r="H181" s="184"/>
      <c r="I181" s="13"/>
      <c r="J181" s="13"/>
      <c r="K181" s="15"/>
      <c r="L181" s="15"/>
      <c r="M181" s="117"/>
      <c r="N181" s="117"/>
      <c r="O181" s="15"/>
      <c r="P181" s="15"/>
      <c r="Q181" s="15"/>
      <c r="R181" s="16"/>
      <c r="S181" s="117"/>
      <c r="T181" s="178"/>
      <c r="U181" s="179"/>
      <c r="V181" s="207"/>
      <c r="W181" s="15"/>
      <c r="X181" s="15"/>
      <c r="Y181" s="15"/>
      <c r="Z181" s="15"/>
      <c r="AB181" s="53"/>
      <c r="AH181" s="136"/>
      <c r="AJ181" s="53"/>
    </row>
    <row r="182" spans="1:36" customFormat="1" ht="15.6" x14ac:dyDescent="0.3">
      <c r="A182" s="71"/>
      <c r="B182" s="12"/>
      <c r="C182" s="71"/>
      <c r="D182" s="71"/>
      <c r="E182" s="14"/>
      <c r="F182" s="71"/>
      <c r="G182" s="182"/>
      <c r="H182" s="182"/>
      <c r="I182" s="13"/>
      <c r="J182" s="13"/>
      <c r="K182" s="15"/>
      <c r="L182" s="15"/>
      <c r="M182" s="117"/>
      <c r="N182" s="117"/>
      <c r="O182" s="15"/>
      <c r="P182" s="15"/>
      <c r="Q182" s="15"/>
      <c r="R182" s="16"/>
      <c r="S182" s="117"/>
      <c r="T182" s="178"/>
      <c r="U182" s="179"/>
      <c r="V182" s="207"/>
      <c r="W182" s="15"/>
      <c r="X182" s="15"/>
      <c r="Y182" s="15"/>
      <c r="Z182" s="15"/>
      <c r="AB182" s="53"/>
      <c r="AH182" s="136"/>
      <c r="AJ182" s="53"/>
    </row>
    <row r="183" spans="1:36" customFormat="1" ht="15.6" x14ac:dyDescent="0.3">
      <c r="A183" s="71"/>
      <c r="B183" s="12"/>
      <c r="C183" s="71"/>
      <c r="D183" s="71"/>
      <c r="E183" s="14"/>
      <c r="F183" s="71"/>
      <c r="G183" s="184"/>
      <c r="H183" s="184"/>
      <c r="I183" s="13"/>
      <c r="J183" s="13"/>
      <c r="K183" s="15"/>
      <c r="L183" s="15"/>
      <c r="M183" s="117"/>
      <c r="N183" s="117"/>
      <c r="O183" s="15"/>
      <c r="P183" s="15"/>
      <c r="Q183" s="15"/>
      <c r="R183" s="16"/>
      <c r="S183" s="117"/>
      <c r="T183" s="178"/>
      <c r="U183" s="179"/>
      <c r="V183" s="207"/>
      <c r="W183" s="15"/>
      <c r="X183" s="15"/>
      <c r="Y183" s="15"/>
      <c r="Z183" s="15"/>
      <c r="AB183" s="53"/>
      <c r="AH183" s="136"/>
      <c r="AJ183" s="53"/>
    </row>
    <row r="184" spans="1:36" ht="15.6" x14ac:dyDescent="0.3">
      <c r="A184" s="71"/>
      <c r="C184" s="71"/>
      <c r="D184" s="71"/>
      <c r="E184" s="14"/>
      <c r="F184" s="71"/>
      <c r="G184" s="182"/>
      <c r="H184" s="182"/>
      <c r="M184" s="117"/>
      <c r="N184" s="117"/>
      <c r="S184" s="117"/>
    </row>
    <row r="185" spans="1:36" ht="15.6" x14ac:dyDescent="0.3">
      <c r="A185" s="71"/>
      <c r="C185" s="71"/>
      <c r="D185" s="71"/>
      <c r="E185" s="14"/>
      <c r="F185" s="71"/>
      <c r="G185" s="182"/>
      <c r="H185" s="182"/>
      <c r="M185" s="117"/>
      <c r="N185" s="117"/>
      <c r="P185" s="164"/>
      <c r="Q185" s="164"/>
      <c r="R185" s="164"/>
      <c r="S185" s="117"/>
    </row>
    <row r="186" spans="1:36" ht="15.6" x14ac:dyDescent="0.3">
      <c r="A186" s="71"/>
      <c r="C186" s="71"/>
      <c r="D186" s="71"/>
      <c r="E186" s="14"/>
      <c r="F186" s="71"/>
      <c r="G186" s="182"/>
      <c r="H186" s="182"/>
      <c r="K186" s="164"/>
      <c r="L186" s="164"/>
      <c r="M186" s="117"/>
      <c r="N186" s="117"/>
      <c r="S186" s="117"/>
    </row>
    <row r="187" spans="1:36" customFormat="1" ht="15.6" x14ac:dyDescent="0.3">
      <c r="A187" s="71"/>
      <c r="B187" s="12"/>
      <c r="C187" s="187"/>
      <c r="D187" s="187"/>
      <c r="E187" s="14"/>
      <c r="F187" s="194"/>
      <c r="G187" s="182"/>
      <c r="H187" s="189"/>
      <c r="I187" s="13"/>
      <c r="J187" s="13"/>
      <c r="K187" s="15"/>
      <c r="L187" s="15"/>
      <c r="M187" s="117"/>
      <c r="N187" s="117"/>
      <c r="O187" s="15"/>
      <c r="P187" s="15"/>
      <c r="Q187" s="15"/>
      <c r="R187" s="16"/>
      <c r="S187" s="117"/>
      <c r="T187" s="178"/>
      <c r="U187" s="179"/>
      <c r="V187" s="207"/>
      <c r="W187" s="15"/>
      <c r="X187" s="15"/>
      <c r="Y187" s="15"/>
      <c r="Z187" s="15"/>
      <c r="AB187" s="53"/>
      <c r="AH187" s="136"/>
      <c r="AJ187" s="53"/>
    </row>
    <row r="188" spans="1:36" customFormat="1" ht="15.6" x14ac:dyDescent="0.3">
      <c r="A188" s="71"/>
      <c r="B188" s="12"/>
      <c r="C188" s="71"/>
      <c r="D188" s="71"/>
      <c r="E188" s="14"/>
      <c r="F188" s="71"/>
      <c r="G188" s="184"/>
      <c r="H188" s="184"/>
      <c r="I188" s="13"/>
      <c r="J188" s="13"/>
      <c r="K188" s="15"/>
      <c r="L188" s="15"/>
      <c r="M188" s="117"/>
      <c r="N188" s="117"/>
      <c r="O188" s="15"/>
      <c r="P188" s="15"/>
      <c r="Q188" s="15"/>
      <c r="R188" s="16"/>
      <c r="S188" s="117"/>
      <c r="T188" s="178"/>
      <c r="U188" s="179"/>
      <c r="V188" s="207"/>
      <c r="W188" s="15"/>
      <c r="X188" s="15"/>
      <c r="Y188" s="15"/>
      <c r="Z188" s="15"/>
      <c r="AB188" s="53"/>
      <c r="AH188" s="136"/>
      <c r="AJ188" s="53"/>
    </row>
    <row r="189" spans="1:36" customFormat="1" ht="15.6" x14ac:dyDescent="0.3">
      <c r="A189" s="71"/>
      <c r="B189" s="12"/>
      <c r="C189" s="71"/>
      <c r="D189" s="71"/>
      <c r="E189" s="14"/>
      <c r="F189" s="71"/>
      <c r="G189" s="182"/>
      <c r="H189" s="182"/>
      <c r="I189" s="13"/>
      <c r="J189" s="13"/>
      <c r="K189" s="15"/>
      <c r="L189" s="15"/>
      <c r="M189" s="117"/>
      <c r="N189" s="117"/>
      <c r="O189" s="15"/>
      <c r="P189" s="15"/>
      <c r="Q189" s="15"/>
      <c r="R189" s="16"/>
      <c r="S189" s="117"/>
      <c r="T189" s="178"/>
      <c r="U189" s="179"/>
      <c r="V189" s="207"/>
      <c r="W189" s="15"/>
      <c r="X189" s="15"/>
      <c r="Y189" s="15"/>
      <c r="Z189" s="15"/>
      <c r="AB189" s="53"/>
      <c r="AH189" s="136"/>
      <c r="AJ189" s="53"/>
    </row>
    <row r="190" spans="1:36" customFormat="1" ht="15.6" x14ac:dyDescent="0.3">
      <c r="A190" s="71"/>
      <c r="B190" s="12"/>
      <c r="C190" s="71"/>
      <c r="D190" s="71"/>
      <c r="E190" s="14"/>
      <c r="F190" s="71"/>
      <c r="G190" s="184"/>
      <c r="H190" s="184"/>
      <c r="I190" s="13"/>
      <c r="J190" s="13"/>
      <c r="K190" s="15"/>
      <c r="L190" s="15"/>
      <c r="M190" s="117"/>
      <c r="N190" s="117"/>
      <c r="O190" s="15"/>
      <c r="P190" s="15"/>
      <c r="Q190" s="15"/>
      <c r="R190" s="16"/>
      <c r="S190" s="117"/>
      <c r="T190" s="178"/>
      <c r="U190" s="179"/>
      <c r="V190" s="207"/>
      <c r="W190" s="15"/>
      <c r="X190" s="15"/>
      <c r="Y190" s="15"/>
      <c r="Z190" s="15"/>
      <c r="AB190" s="53"/>
      <c r="AH190" s="136"/>
      <c r="AJ190" s="53"/>
    </row>
    <row r="191" spans="1:36" customFormat="1" x14ac:dyDescent="0.3">
      <c r="A191" s="12"/>
      <c r="B191" s="12"/>
      <c r="C191" s="13"/>
      <c r="D191" s="13"/>
      <c r="E191" s="14"/>
      <c r="F191" s="13"/>
      <c r="G191" s="13"/>
      <c r="H191" s="13"/>
      <c r="I191" s="13"/>
      <c r="J191" s="13"/>
      <c r="K191" s="15"/>
      <c r="L191" s="15"/>
      <c r="M191" s="117"/>
      <c r="N191" s="117"/>
      <c r="O191" s="15"/>
      <c r="P191" s="15"/>
      <c r="Q191" s="15"/>
      <c r="R191" s="16"/>
      <c r="S191" s="117"/>
      <c r="T191" s="178"/>
      <c r="U191" s="179"/>
      <c r="V191" s="67"/>
      <c r="W191" s="15"/>
      <c r="X191" s="15"/>
      <c r="Y191" s="15"/>
      <c r="Z191" s="15"/>
      <c r="AB191" s="53"/>
      <c r="AH191" s="136"/>
      <c r="AJ191" s="53"/>
    </row>
    <row r="192" spans="1:36" x14ac:dyDescent="0.3">
      <c r="K192" s="164"/>
      <c r="L192" s="164"/>
      <c r="N192" s="164"/>
      <c r="Q192" s="164"/>
      <c r="R192" s="164"/>
      <c r="V192" s="164"/>
    </row>
    <row r="193" spans="1:36" x14ac:dyDescent="0.3">
      <c r="R193" s="164"/>
      <c r="V193" s="164"/>
    </row>
    <row r="194" spans="1:36" x14ac:dyDescent="0.3">
      <c r="Q194" s="164"/>
      <c r="R194" s="164"/>
      <c r="S194" s="164"/>
    </row>
    <row r="195" spans="1:36" x14ac:dyDescent="0.3">
      <c r="L195" s="164"/>
    </row>
    <row r="196" spans="1:36" customFormat="1" ht="15.6" x14ac:dyDescent="0.3">
      <c r="A196" s="71"/>
      <c r="B196" s="12"/>
      <c r="C196" s="71"/>
      <c r="D196" s="71"/>
      <c r="E196" s="14"/>
      <c r="F196" s="71"/>
      <c r="G196" s="184"/>
      <c r="H196" s="184"/>
      <c r="I196" s="13"/>
      <c r="J196" s="13"/>
      <c r="K196" s="15"/>
      <c r="L196" s="15"/>
      <c r="M196" s="117"/>
      <c r="N196" s="117"/>
      <c r="O196" s="15"/>
      <c r="P196" s="15"/>
      <c r="Q196" s="15"/>
      <c r="R196" s="16"/>
      <c r="S196" s="117"/>
      <c r="T196" s="178"/>
      <c r="U196" s="179"/>
      <c r="V196" s="207"/>
      <c r="W196" s="15"/>
      <c r="X196" s="15"/>
      <c r="Y196" s="15"/>
      <c r="Z196" s="15"/>
      <c r="AB196" s="53"/>
      <c r="AH196" s="136"/>
      <c r="AJ196" s="53"/>
    </row>
    <row r="197" spans="1:36" customFormat="1" ht="15.6" x14ac:dyDescent="0.3">
      <c r="A197" s="71"/>
      <c r="B197" s="12"/>
      <c r="C197" s="71"/>
      <c r="D197" s="71"/>
      <c r="E197" s="14"/>
      <c r="F197" s="71"/>
      <c r="G197" s="182"/>
      <c r="H197" s="182"/>
      <c r="I197" s="13"/>
      <c r="J197" s="13"/>
      <c r="K197" s="15"/>
      <c r="L197" s="15"/>
      <c r="M197" s="117"/>
      <c r="N197" s="117"/>
      <c r="O197" s="15"/>
      <c r="P197" s="15"/>
      <c r="Q197" s="15"/>
      <c r="R197" s="16"/>
      <c r="S197" s="117"/>
      <c r="T197" s="178"/>
      <c r="U197" s="179"/>
      <c r="V197" s="207"/>
      <c r="W197" s="15"/>
      <c r="X197" s="15"/>
      <c r="Y197" s="15"/>
      <c r="Z197" s="15"/>
      <c r="AB197" s="53"/>
      <c r="AH197" s="136"/>
      <c r="AJ197" s="53"/>
    </row>
    <row r="198" spans="1:36" customFormat="1" ht="15.6" x14ac:dyDescent="0.3">
      <c r="A198" s="71"/>
      <c r="B198" s="12"/>
      <c r="C198" s="71"/>
      <c r="D198" s="71"/>
      <c r="E198" s="14"/>
      <c r="F198" s="71"/>
      <c r="G198" s="184"/>
      <c r="H198" s="184"/>
      <c r="I198" s="13"/>
      <c r="J198" s="13"/>
      <c r="K198" s="15"/>
      <c r="L198" s="15"/>
      <c r="M198" s="117"/>
      <c r="N198" s="117"/>
      <c r="O198" s="15"/>
      <c r="P198" s="15"/>
      <c r="Q198" s="15"/>
      <c r="R198" s="16"/>
      <c r="S198" s="117"/>
      <c r="T198" s="178"/>
      <c r="U198" s="179"/>
      <c r="V198" s="207"/>
      <c r="W198" s="15"/>
      <c r="X198" s="15"/>
      <c r="Y198" s="15"/>
      <c r="Z198" s="15"/>
      <c r="AB198" s="53"/>
      <c r="AH198" s="136"/>
      <c r="AJ198" s="53"/>
    </row>
    <row r="199" spans="1:36" customFormat="1" ht="15.6" x14ac:dyDescent="0.3">
      <c r="A199" s="71"/>
      <c r="B199" s="12"/>
      <c r="C199" s="71"/>
      <c r="D199" s="71"/>
      <c r="E199" s="14"/>
      <c r="F199" s="71"/>
      <c r="G199" s="182"/>
      <c r="H199" s="182"/>
      <c r="I199" s="13"/>
      <c r="J199" s="13"/>
      <c r="K199" s="15"/>
      <c r="L199" s="15"/>
      <c r="M199" s="117"/>
      <c r="N199" s="117"/>
      <c r="O199" s="15"/>
      <c r="P199" s="15"/>
      <c r="Q199" s="15"/>
      <c r="R199" s="16"/>
      <c r="S199" s="117"/>
      <c r="T199" s="178"/>
      <c r="U199" s="179"/>
      <c r="V199" s="207"/>
      <c r="W199" s="15"/>
      <c r="X199" s="15"/>
      <c r="Y199" s="15"/>
      <c r="Z199" s="15"/>
      <c r="AB199" s="53"/>
      <c r="AH199" s="136"/>
      <c r="AJ199" s="53"/>
    </row>
    <row r="200" spans="1:36" x14ac:dyDescent="0.3">
      <c r="K200" s="164"/>
      <c r="L200" s="164"/>
      <c r="M200" s="164"/>
      <c r="N200" s="164"/>
      <c r="Q200" s="164"/>
      <c r="R200" s="164"/>
    </row>
    <row r="201" spans="1:36" x14ac:dyDescent="0.25">
      <c r="K201" s="195"/>
      <c r="L201" s="195"/>
      <c r="M201" s="164"/>
      <c r="N201" s="164"/>
      <c r="Q201" s="164"/>
      <c r="R201" s="164"/>
    </row>
    <row r="202" spans="1:36" x14ac:dyDescent="0.25">
      <c r="K202" s="195"/>
      <c r="L202" s="195"/>
    </row>
    <row r="203" spans="1:36" x14ac:dyDescent="0.3">
      <c r="L203" s="164"/>
    </row>
    <row r="204" spans="1:36" x14ac:dyDescent="0.3">
      <c r="K204" s="164"/>
      <c r="L204" s="164"/>
      <c r="N204" s="164"/>
    </row>
    <row r="205" spans="1:36" x14ac:dyDescent="0.3">
      <c r="K205" s="164"/>
      <c r="L205" s="164"/>
    </row>
    <row r="206" spans="1:36" x14ac:dyDescent="0.3">
      <c r="K206" s="164"/>
      <c r="L206" s="164"/>
    </row>
    <row r="207" spans="1:36" x14ac:dyDescent="0.3">
      <c r="L207" s="164"/>
      <c r="Q207" s="164"/>
      <c r="R207" s="164"/>
    </row>
    <row r="210" spans="15:15" x14ac:dyDescent="0.3">
      <c r="O210" s="164"/>
    </row>
    <row r="211" spans="15:15" x14ac:dyDescent="0.3">
      <c r="O211" s="164"/>
    </row>
  </sheetData>
  <mergeCells count="1">
    <mergeCell ref="AE1:AF1"/>
  </mergeCells>
  <conditionalFormatting sqref="A164">
    <cfRule type="duplicateValues" dxfId="702" priority="108"/>
    <cfRule type="duplicateValues" dxfId="701" priority="111"/>
    <cfRule type="duplicateValues" dxfId="700" priority="112"/>
  </conditionalFormatting>
  <conditionalFormatting sqref="A164:A183">
    <cfRule type="duplicateValues" dxfId="697" priority="25"/>
    <cfRule type="duplicateValues" dxfId="698" priority="26"/>
    <cfRule type="duplicateValues" dxfId="699" priority="27" stopIfTrue="1"/>
  </conditionalFormatting>
  <conditionalFormatting sqref="A165">
    <cfRule type="duplicateValues" dxfId="695" priority="103"/>
    <cfRule type="duplicateValues" dxfId="696" priority="106"/>
    <cfRule type="duplicateValues" dxfId="694" priority="107"/>
  </conditionalFormatting>
  <conditionalFormatting sqref="A166:A170">
    <cfRule type="duplicateValues" dxfId="691" priority="100"/>
    <cfRule type="duplicateValues" dxfId="692" priority="101"/>
    <cfRule type="duplicateValues" dxfId="693" priority="102" stopIfTrue="1"/>
  </conditionalFormatting>
  <conditionalFormatting sqref="A171:A174">
    <cfRule type="duplicateValues" dxfId="688" priority="95"/>
    <cfRule type="duplicateValues" dxfId="689" priority="96"/>
    <cfRule type="duplicateValues" dxfId="690" priority="97" stopIfTrue="1"/>
  </conditionalFormatting>
  <conditionalFormatting sqref="A171:A178">
    <cfRule type="duplicateValues" dxfId="687" priority="44"/>
    <cfRule type="duplicateValues" dxfId="686" priority="45"/>
    <cfRule type="duplicateValues" dxfId="685" priority="46" stopIfTrue="1"/>
  </conditionalFormatting>
  <conditionalFormatting sqref="A175:A178 A182:A183">
    <cfRule type="duplicateValues" dxfId="684" priority="85"/>
  </conditionalFormatting>
  <conditionalFormatting sqref="A176">
    <cfRule type="duplicateValues" dxfId="681" priority="82"/>
    <cfRule type="duplicateValues" dxfId="682" priority="83"/>
    <cfRule type="duplicateValues" dxfId="683" priority="84" stopIfTrue="1"/>
  </conditionalFormatting>
  <conditionalFormatting sqref="A177 A175">
    <cfRule type="duplicateValues" dxfId="680" priority="92" stopIfTrue="1"/>
  </conditionalFormatting>
  <conditionalFormatting sqref="A177:A178 A182:A183 A175">
    <cfRule type="duplicateValues" dxfId="677" priority="88"/>
    <cfRule type="duplicateValues" dxfId="678" priority="89"/>
    <cfRule type="duplicateValues" dxfId="679" priority="91" stopIfTrue="1"/>
  </conditionalFormatting>
  <conditionalFormatting sqref="A177:A178 A182:A183">
    <cfRule type="duplicateValues" dxfId="676" priority="90" stopIfTrue="1"/>
  </conditionalFormatting>
  <conditionalFormatting sqref="A179">
    <cfRule type="duplicateValues" dxfId="673" priority="63" stopIfTrue="1"/>
    <cfRule type="duplicateValues" dxfId="674" priority="66"/>
    <cfRule type="duplicateValues" dxfId="675" priority="67"/>
    <cfRule type="duplicateValues" dxfId="672" priority="68" stopIfTrue="1"/>
    <cfRule type="duplicateValues" dxfId="671" priority="70"/>
  </conditionalFormatting>
  <conditionalFormatting sqref="A180">
    <cfRule type="duplicateValues" dxfId="666" priority="55" stopIfTrue="1"/>
    <cfRule type="duplicateValues" dxfId="667" priority="58"/>
    <cfRule type="duplicateValues" dxfId="668" priority="59"/>
    <cfRule type="duplicateValues" dxfId="669" priority="60" stopIfTrue="1"/>
    <cfRule type="duplicateValues" dxfId="670" priority="62"/>
  </conditionalFormatting>
  <conditionalFormatting sqref="A181">
    <cfRule type="duplicateValues" dxfId="661" priority="47" stopIfTrue="1"/>
    <cfRule type="duplicateValues" dxfId="665" priority="50"/>
    <cfRule type="duplicateValues" dxfId="664" priority="51"/>
    <cfRule type="duplicateValues" dxfId="663" priority="52" stopIfTrue="1"/>
    <cfRule type="duplicateValues" dxfId="662" priority="54"/>
  </conditionalFormatting>
  <conditionalFormatting sqref="A182:A183 A178">
    <cfRule type="duplicateValues" dxfId="660" priority="79" stopIfTrue="1"/>
  </conditionalFormatting>
  <conditionalFormatting sqref="A182:A183">
    <cfRule type="duplicateValues" dxfId="658" priority="39"/>
    <cfRule type="duplicateValues" dxfId="659" priority="40"/>
    <cfRule type="duplicateValues" dxfId="657" priority="41" stopIfTrue="1"/>
  </conditionalFormatting>
  <conditionalFormatting sqref="A187">
    <cfRule type="duplicateValues" dxfId="656" priority="31"/>
    <cfRule type="duplicateValues" dxfId="655" priority="32"/>
    <cfRule type="duplicateValues" dxfId="652" priority="33" stopIfTrue="1"/>
    <cfRule type="duplicateValues" dxfId="653" priority="34" stopIfTrue="1"/>
    <cfRule type="duplicateValues" dxfId="654" priority="36"/>
  </conditionalFormatting>
  <conditionalFormatting sqref="A188:A191">
    <cfRule type="duplicateValues" dxfId="650" priority="9"/>
    <cfRule type="duplicateValues" dxfId="649" priority="10"/>
    <cfRule type="duplicateValues" dxfId="651" priority="11" stopIfTrue="1"/>
    <cfRule type="duplicateValues" dxfId="648" priority="13"/>
  </conditionalFormatting>
  <conditionalFormatting sqref="A192:A195 A200:A65309 A1:A2 A164:A186">
    <cfRule type="duplicateValues" dxfId="647" priority="71" stopIfTrue="1"/>
  </conditionalFormatting>
  <conditionalFormatting sqref="A192:A195 A200:A1048576 A1:A2 A164:A186">
    <cfRule type="duplicateValues" dxfId="646" priority="76"/>
  </conditionalFormatting>
  <conditionalFormatting sqref="A192:A195 A200:A1048576 A1:A2 A164:A187">
    <cfRule type="duplicateValues" dxfId="645" priority="28"/>
  </conditionalFormatting>
  <conditionalFormatting sqref="A196:A199">
    <cfRule type="duplicateValues" dxfId="643" priority="14"/>
    <cfRule type="duplicateValues" dxfId="642" priority="15"/>
    <cfRule type="duplicateValues" dxfId="641" priority="18"/>
    <cfRule type="duplicateValues" dxfId="638" priority="19"/>
    <cfRule type="duplicateValues" dxfId="640" priority="20" stopIfTrue="1"/>
    <cfRule type="duplicateValues" dxfId="639" priority="21" stopIfTrue="1"/>
    <cfRule type="duplicateValues" dxfId="644" priority="23"/>
  </conditionalFormatting>
  <conditionalFormatting sqref="A200:A1048576 A1:A2 A164:A195">
    <cfRule type="duplicateValues" dxfId="637" priority="24"/>
  </conditionalFormatting>
  <conditionalFormatting sqref="A65310:A1048576">
    <cfRule type="duplicateValues" dxfId="636" priority="119" stopIfTrue="1"/>
  </conditionalFormatting>
  <conditionalFormatting sqref="B3:B183">
    <cfRule type="duplicateValues" dxfId="634" priority="121"/>
    <cfRule type="duplicateValues" dxfId="635" priority="122"/>
  </conditionalFormatting>
  <conditionalFormatting sqref="B14">
    <cfRule type="duplicateValues" dxfId="633" priority="117"/>
    <cfRule type="duplicateValues" dxfId="632" priority="118"/>
  </conditionalFormatting>
  <conditionalFormatting sqref="B147:B150 B159">
    <cfRule type="duplicateValues" dxfId="630" priority="77"/>
    <cfRule type="duplicateValues" dxfId="631" priority="78"/>
  </conditionalFormatting>
  <conditionalFormatting sqref="B153 B70:B72">
    <cfRule type="duplicateValues" dxfId="629" priority="115"/>
    <cfRule type="duplicateValues" dxfId="628" priority="116"/>
  </conditionalFormatting>
  <conditionalFormatting sqref="B160">
    <cfRule type="duplicateValues" dxfId="627" priority="73"/>
    <cfRule type="duplicateValues" dxfId="626" priority="74"/>
  </conditionalFormatting>
  <conditionalFormatting sqref="B163">
    <cfRule type="duplicateValues" dxfId="625" priority="113"/>
    <cfRule type="duplicateValues" dxfId="624" priority="114"/>
  </conditionalFormatting>
  <conditionalFormatting sqref="B164">
    <cfRule type="duplicateValues" dxfId="623" priority="109"/>
    <cfRule type="duplicateValues" dxfId="622" priority="110"/>
  </conditionalFormatting>
  <conditionalFormatting sqref="B165">
    <cfRule type="duplicateValues" dxfId="620" priority="104"/>
    <cfRule type="duplicateValues" dxfId="621" priority="105"/>
  </conditionalFormatting>
  <conditionalFormatting sqref="B166:B170">
    <cfRule type="duplicateValues" dxfId="618" priority="98"/>
    <cfRule type="duplicateValues" dxfId="619" priority="99"/>
  </conditionalFormatting>
  <conditionalFormatting sqref="B171">
    <cfRule type="duplicateValues" dxfId="616" priority="3"/>
    <cfRule type="duplicateValues" dxfId="617" priority="4"/>
  </conditionalFormatting>
  <conditionalFormatting sqref="B171:B174">
    <cfRule type="duplicateValues" dxfId="614" priority="93"/>
    <cfRule type="duplicateValues" dxfId="615" priority="94"/>
  </conditionalFormatting>
  <conditionalFormatting sqref="B171:B178">
    <cfRule type="duplicateValues" dxfId="612" priority="42"/>
    <cfRule type="duplicateValues" dxfId="613" priority="43"/>
  </conditionalFormatting>
  <conditionalFormatting sqref="B172">
    <cfRule type="duplicateValues" dxfId="611" priority="1"/>
    <cfRule type="duplicateValues" dxfId="610" priority="2"/>
  </conditionalFormatting>
  <conditionalFormatting sqref="B176">
    <cfRule type="duplicateValues" dxfId="608" priority="80"/>
    <cfRule type="duplicateValues" dxfId="609" priority="81"/>
  </conditionalFormatting>
  <conditionalFormatting sqref="B177:B178 B182:B183 B175">
    <cfRule type="duplicateValues" dxfId="607" priority="86"/>
    <cfRule type="duplicateValues" dxfId="606" priority="87"/>
  </conditionalFormatting>
  <conditionalFormatting sqref="B179">
    <cfRule type="duplicateValues" dxfId="604" priority="64"/>
    <cfRule type="duplicateValues" dxfId="605" priority="65"/>
  </conditionalFormatting>
  <conditionalFormatting sqref="B180">
    <cfRule type="duplicateValues" dxfId="603" priority="56"/>
    <cfRule type="duplicateValues" dxfId="602" priority="57"/>
  </conditionalFormatting>
  <conditionalFormatting sqref="B181">
    <cfRule type="duplicateValues" dxfId="600" priority="48"/>
    <cfRule type="duplicateValues" dxfId="601" priority="49"/>
  </conditionalFormatting>
  <conditionalFormatting sqref="B182:B183">
    <cfRule type="duplicateValues" dxfId="598" priority="37"/>
    <cfRule type="duplicateValues" dxfId="599" priority="38"/>
  </conditionalFormatting>
  <conditionalFormatting sqref="B187">
    <cfRule type="duplicateValues" dxfId="597" priority="29"/>
    <cfRule type="duplicateValues" dxfId="596" priority="30"/>
  </conditionalFormatting>
  <conditionalFormatting sqref="B188:B191">
    <cfRule type="duplicateValues" dxfId="594" priority="7"/>
    <cfRule type="duplicateValues" dxfId="595" priority="8"/>
  </conditionalFormatting>
  <conditionalFormatting sqref="B196:B199">
    <cfRule type="duplicateValues" dxfId="592" priority="16"/>
    <cfRule type="duplicateValues" dxfId="593" priority="17"/>
  </conditionalFormatting>
  <conditionalFormatting sqref="C3:C57">
    <cfRule type="duplicateValues" dxfId="591" priority="120"/>
  </conditionalFormatting>
  <conditionalFormatting sqref="C71 C68 C66 C64 C58:C62">
    <cfRule type="duplicateValues" dxfId="590" priority="6"/>
  </conditionalFormatting>
  <conditionalFormatting sqref="C111:C123">
    <cfRule type="duplicateValues" dxfId="589" priority="5"/>
  </conditionalFormatting>
  <conditionalFormatting sqref="C160">
    <cfRule type="duplicateValues" dxfId="588" priority="72"/>
  </conditionalFormatting>
  <conditionalFormatting sqref="C179">
    <cfRule type="duplicateValues" dxfId="587" priority="69"/>
  </conditionalFormatting>
  <conditionalFormatting sqref="C180">
    <cfRule type="duplicateValues" dxfId="586" priority="61"/>
  </conditionalFormatting>
  <conditionalFormatting sqref="C181">
    <cfRule type="duplicateValues" dxfId="585" priority="53"/>
  </conditionalFormatting>
  <conditionalFormatting sqref="C187">
    <cfRule type="duplicateValues" dxfId="584" priority="35"/>
  </conditionalFormatting>
  <conditionalFormatting sqref="C188:C191">
    <cfRule type="duplicateValues" dxfId="583" priority="12"/>
  </conditionalFormatting>
  <conditionalFormatting sqref="C192:C195 C200:C1048576 C1:C186">
    <cfRule type="duplicateValues" dxfId="582" priority="75"/>
  </conditionalFormatting>
  <conditionalFormatting sqref="C196:C199">
    <cfRule type="duplicateValues" dxfId="581" priority="22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5B005-42F1-4270-BBAF-15C3DD1F5CCE}">
  <sheetPr>
    <pageSetUpPr fitToPage="1"/>
  </sheetPr>
  <dimension ref="A1:X235"/>
  <sheetViews>
    <sheetView workbookViewId="0">
      <selection activeCell="C10" sqref="C10"/>
    </sheetView>
  </sheetViews>
  <sheetFormatPr defaultRowHeight="14.4" x14ac:dyDescent="0.3"/>
  <cols>
    <col min="1" max="1" width="7.88671875" style="34" customWidth="1"/>
    <col min="2" max="2" width="6.5546875" style="41" customWidth="1"/>
    <col min="3" max="3" width="17.33203125" style="42" customWidth="1"/>
    <col min="4" max="4" width="11.88671875" style="34" bestFit="1" customWidth="1"/>
    <col min="5" max="5" width="10.109375" style="34" bestFit="1" customWidth="1"/>
    <col min="6" max="6" width="9.6640625" style="34" customWidth="1"/>
    <col min="7" max="7" width="8.109375" style="34" customWidth="1"/>
    <col min="8" max="8" width="11.33203125" style="34" customWidth="1"/>
    <col min="9" max="9" width="15.6640625" style="34" customWidth="1"/>
    <col min="10" max="10" width="10.6640625" style="34" bestFit="1" customWidth="1"/>
    <col min="11" max="11" width="10.88671875" style="35" bestFit="1" customWidth="1"/>
    <col min="12" max="12" width="11.44140625" style="35" bestFit="1" customWidth="1"/>
    <col min="13" max="13" width="13.6640625" style="35" customWidth="1"/>
    <col min="14" max="14" width="14.33203125" style="35" customWidth="1"/>
    <col min="15" max="15" width="13.88671875" style="35" customWidth="1"/>
    <col min="16" max="16" width="13.6640625" style="35" customWidth="1"/>
    <col min="17" max="17" width="12.33203125" style="35" bestFit="1" customWidth="1"/>
    <col min="18" max="18" width="12.5546875" style="35" bestFit="1" customWidth="1"/>
    <col min="19" max="19" width="10.33203125" style="35" customWidth="1"/>
    <col min="20" max="20" width="9" style="35" customWidth="1"/>
    <col min="21" max="21" width="12.33203125" style="35" bestFit="1" customWidth="1"/>
    <col min="22" max="22" width="9" style="35" customWidth="1"/>
    <col min="23" max="23" width="12.44140625" style="35" bestFit="1" customWidth="1"/>
    <col min="24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24" s="5" customFormat="1" ht="12" x14ac:dyDescent="0.25">
      <c r="A1" s="1" t="s">
        <v>0</v>
      </c>
      <c r="B1" s="1"/>
      <c r="C1" s="2">
        <f>+'[16]RAW COAL SHEET'!J1</f>
        <v>44835</v>
      </c>
      <c r="D1" s="3" t="s">
        <v>1</v>
      </c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4"/>
      <c r="Q1" s="4"/>
      <c r="R1" s="4"/>
      <c r="S1" s="4"/>
      <c r="T1" s="4"/>
      <c r="U1" s="4"/>
      <c r="V1" s="4"/>
      <c r="W1" s="4"/>
    </row>
    <row r="2" spans="1:24" s="10" customFormat="1" ht="32.25" customHeight="1" x14ac:dyDescent="0.3">
      <c r="A2" s="6" t="s">
        <v>2</v>
      </c>
      <c r="B2" s="7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</row>
    <row r="3" spans="1:24" customFormat="1" ht="15.6" x14ac:dyDescent="0.3">
      <c r="A3" s="65">
        <v>139</v>
      </c>
      <c r="B3" s="57" t="e">
        <f>SUMIF('[16]WASH COAL RECEIPT &amp; GCV DATA'!$A$3:$A$112,A3,'[16]WASH COAL RECEIPT &amp; GCV DATA'!$B$3:$B$112)</f>
        <v>#VALUE!</v>
      </c>
      <c r="C3" s="13" t="e">
        <f>SUMIF('[16]WASH COAL RECEIPT &amp; GCV DATA'!$A$3:$A$191,A3,'[16]WASH COAL RECEIPT &amp; GCV DATA'!$C$3:$C$191)</f>
        <v>#VALUE!</v>
      </c>
      <c r="D3" s="13" t="str">
        <f>IFERROR(VLOOKUP(A3,'[16]WASH COAL RECEIPT &amp; GCV DATA'!A2:V191,4,0),0)</f>
        <v>29.10.2022</v>
      </c>
      <c r="E3" s="14">
        <f>IFERROR(VLOOKUP(A3,'[16]WASH COAL RECEIPT &amp; GCV DATA'!$A$2:$V$191,5,0),0)</f>
        <v>0</v>
      </c>
      <c r="F3" s="13" t="e">
        <f>SUMIF('[16]WASH COAL RECEIPT &amp; GCV DATA'!$A$3:$A$191,'MASTER DATA FILE WASH COAL  (2)'!A3,'[16]WASH COAL RECEIPT &amp; GCV DATA'!$F$3:$F$191)</f>
        <v>#VALUE!</v>
      </c>
      <c r="G3" s="13" t="str">
        <f>IFERROR(VLOOKUP(A3,'[16]WASH COAL RECEIPT &amp; GCV DATA'!$A$2:$V$191,7,0),0)</f>
        <v>WCL</v>
      </c>
      <c r="H3" s="13" t="str">
        <f>IFERROR(VLOOKUP(A3,'[16]WASH COAL RECEIPT &amp; GCV DATA'!$A$2:$V$191,8,0),0)</f>
        <v>TAE</v>
      </c>
      <c r="I3" s="13">
        <f>IFERROR(VLOOKUP(A3,'[16]WASH COAL RECEIPT &amp; GCV DATA'!$A$2:$V$191,9,0),0)</f>
        <v>0</v>
      </c>
      <c r="J3" s="13" t="str">
        <f>IFERROR(VLOOKUP(A3,'[16]WASH COAL RECEIPT &amp; GCV DATA'!$A$2:$V$191,10,0),0)</f>
        <v>G12</v>
      </c>
      <c r="K3" s="15" t="e">
        <f>SUMIF('[16]WASH COAL RECEIPT &amp; GCV DATA'!$A$3:$A$191,'MASTER DATA FILE WASH COAL  (2)'!A3,'[16]WASH COAL RECEIPT &amp; GCV DATA'!$K$3:$K$191)</f>
        <v>#VALUE!</v>
      </c>
      <c r="L3" s="15" t="e">
        <f>SUMIF('[16]WASH COAL RECEIPT &amp; GCV DATA'!$A$3:$A$191,'MASTER DATA FILE WASH COAL  (2)'!A3,'[16]WASH COAL RECEIPT &amp; GCV DATA'!$L$3:$L$191)</f>
        <v>#VALUE!</v>
      </c>
      <c r="M3" s="15" t="e">
        <f>+K3-L3</f>
        <v>#VALUE!</v>
      </c>
      <c r="N3" s="15">
        <f>IFERROR(+M3*S3,0)</f>
        <v>0</v>
      </c>
      <c r="O3" s="15" t="e">
        <f>SUMIF('[16]WASH COAL RECEIPT &amp; GCV DATA'!$A$3:$A$191,'MASTER DATA FILE WASH COAL  (2)'!A3,'[16]WASH COAL RECEIPT &amp; GCV DATA'!$O$3:$O$191)</f>
        <v>#VALUE!</v>
      </c>
      <c r="P3" s="15" t="e">
        <f>+O3*K3</f>
        <v>#VALUE!</v>
      </c>
      <c r="Q3" s="15" t="e">
        <f>SUMIF('[16]WASH COAL RECEIPT &amp; GCV DATA'!$A$3:$A$191,'MASTER DATA FILE WASH COAL  (2)'!A3,'[16]WASH COAL RECEIPT &amp; GCV DATA'!$Q$3:$Q$191)</f>
        <v>#VALUE!</v>
      </c>
      <c r="R3" s="16" t="e">
        <f>SUMIF('[16]WASH COAL RECEIPT &amp; GCV DATA'!$A$3:$A$191,'MASTER DATA FILE WASH COAL  (2)'!A3,'[16]WASH COAL RECEIPT &amp; GCV DATA'!$R$3:$R$191)+IF(H3=$J$234,($K$234*K3),0)+IF(H3=$J$235,($K$235*K3),0)</f>
        <v>#VALUE!</v>
      </c>
      <c r="S3" s="15" t="e">
        <f>+R3/K3</f>
        <v>#VALUE!</v>
      </c>
      <c r="T3" s="15" t="e">
        <f>SUMIF('[16]WASH COAL RECEIPT &amp; GCV DATA'!$A$3:$A$191,'MASTER DATA FILE WASH COAL  (2)'!A3,'[16]WASH COAL RECEIPT &amp; GCV DATA'!$T$3:$T$191)</f>
        <v>#VALUE!</v>
      </c>
      <c r="U3" s="15" t="e">
        <f>+T3*L3</f>
        <v>#VALUE!</v>
      </c>
      <c r="V3" s="15" t="e">
        <f>SUMIF('[16]WASH COAL RECEIPT &amp; GCV DATA'!$A$3:$A$191,'MASTER DATA FILE WASH COAL  (2)'!A3,'[16]WASH COAL RECEIPT &amp; GCV DATA'!$V$3:$V$191)</f>
        <v>#VALUE!</v>
      </c>
      <c r="W3" s="15" t="e">
        <f>+V3*L3</f>
        <v>#VALUE!</v>
      </c>
      <c r="X3" s="13" t="e">
        <f>S3*L3</f>
        <v>#VALUE!</v>
      </c>
    </row>
    <row r="4" spans="1:24" customFormat="1" ht="15.6" x14ac:dyDescent="0.3">
      <c r="A4" s="65">
        <v>142</v>
      </c>
      <c r="B4" s="12" t="e">
        <f>SUMIF('[16]WASH COAL RECEIPT &amp; GCV DATA'!$A$3:$A$189,A4,'[16]WASH COAL RECEIPT &amp; GCV DATA'!$B$3:$B$189)</f>
        <v>#VALUE!</v>
      </c>
      <c r="C4" s="13" t="e">
        <f>SUMIF('[16]WASH COAL RECEIPT &amp; GCV DATA'!$A$3:$A$191,A4,'[16]WASH COAL RECEIPT &amp; GCV DATA'!$C$3:$C$191)</f>
        <v>#VALUE!</v>
      </c>
      <c r="D4" s="13" t="str">
        <f>IFERROR(VLOOKUP(A4,'[16]WASH COAL RECEIPT &amp; GCV DATA'!A3:V192,4,0),0)</f>
        <v>28.10.2022</v>
      </c>
      <c r="E4" s="14">
        <f>IFERROR(VLOOKUP(A4,'[16]WASH COAL RECEIPT &amp; GCV DATA'!$A$2:$V$191,5,0),0)</f>
        <v>0</v>
      </c>
      <c r="F4" s="13" t="e">
        <f>SUMIF('[16]WASH COAL RECEIPT &amp; GCV DATA'!$A$3:$A$191,'MASTER DATA FILE WASH COAL  (2)'!A4,'[16]WASH COAL RECEIPT &amp; GCV DATA'!$F$3:$F$191)</f>
        <v>#VALUE!</v>
      </c>
      <c r="G4" s="13" t="str">
        <f>IFERROR(VLOOKUP(A4,'[16]WASH COAL RECEIPT &amp; GCV DATA'!$A$2:$V$191,7,0),0)</f>
        <v>SECL</v>
      </c>
      <c r="H4" s="13" t="str">
        <f>IFERROR(VLOOKUP(A4,'[16]WASH COAL RECEIPT &amp; GCV DATA'!$A$2:$V$191,8,0),0)</f>
        <v>PMCJ</v>
      </c>
      <c r="I4" s="13">
        <f>IFERROR(VLOOKUP(A4,'[16]WASH COAL RECEIPT &amp; GCV DATA'!$A$2:$V$191,9,0),0)</f>
        <v>0</v>
      </c>
      <c r="J4" s="13" t="str">
        <f>IFERROR(VLOOKUP(A4,'[16]WASH COAL RECEIPT &amp; GCV DATA'!$A$2:$V$191,10,0),0)</f>
        <v>G11</v>
      </c>
      <c r="K4" s="15" t="e">
        <f>SUMIF('[16]WASH COAL RECEIPT &amp; GCV DATA'!$A$3:$A$191,'MASTER DATA FILE WASH COAL  (2)'!A4,'[16]WASH COAL RECEIPT &amp; GCV DATA'!$K$3:$K$191)</f>
        <v>#VALUE!</v>
      </c>
      <c r="L4" s="15" t="e">
        <f>SUMIF('[16]WASH COAL RECEIPT &amp; GCV DATA'!$A$3:$A$191,'MASTER DATA FILE WASH COAL  (2)'!A4,'[16]WASH COAL RECEIPT &amp; GCV DATA'!$L$3:$L$191)</f>
        <v>#VALUE!</v>
      </c>
      <c r="M4" s="15" t="e">
        <f>+K4-L4</f>
        <v>#VALUE!</v>
      </c>
      <c r="N4" s="15">
        <f>IFERROR(+M4*S4,0)</f>
        <v>0</v>
      </c>
      <c r="O4" s="15" t="e">
        <f>SUMIF('[16]WASH COAL RECEIPT &amp; GCV DATA'!$A$3:$A$191,'MASTER DATA FILE WASH COAL  (2)'!A4,'[16]WASH COAL RECEIPT &amp; GCV DATA'!$O$3:$O$191)</f>
        <v>#VALUE!</v>
      </c>
      <c r="P4" s="15" t="e">
        <f>+O4*K4</f>
        <v>#VALUE!</v>
      </c>
      <c r="Q4" s="15" t="e">
        <f>SUMIF('[16]WASH COAL RECEIPT &amp; GCV DATA'!$A$3:$A$191,'MASTER DATA FILE WASH COAL  (2)'!A4,'[16]WASH COAL RECEIPT &amp; GCV DATA'!$Q$3:$Q$191)</f>
        <v>#VALUE!</v>
      </c>
      <c r="R4" s="16" t="e">
        <f>SUMIF('[16]WASH COAL RECEIPT &amp; GCV DATA'!$A$3:$A$191,'MASTER DATA FILE WASH COAL  (2)'!A4,'[16]WASH COAL RECEIPT &amp; GCV DATA'!$R$3:$R$191)+IF(H4=$J$234,($K$234*K4),0)+IF(H4=$J$235,($K$235*K4),0)</f>
        <v>#VALUE!</v>
      </c>
      <c r="S4" s="15" t="e">
        <f>+R4/K4</f>
        <v>#VALUE!</v>
      </c>
      <c r="T4" s="15" t="e">
        <f>SUMIF('[16]WASH COAL RECEIPT &amp; GCV DATA'!$A$3:$A$191,'MASTER DATA FILE WASH COAL  (2)'!A4,'[16]WASH COAL RECEIPT &amp; GCV DATA'!$T$3:$T$191)</f>
        <v>#VALUE!</v>
      </c>
      <c r="U4" s="15" t="e">
        <f>+T4*L4</f>
        <v>#VALUE!</v>
      </c>
      <c r="V4" s="15" t="e">
        <f>SUMIF('[16]WASH COAL RECEIPT &amp; GCV DATA'!$A$3:$A$191,'MASTER DATA FILE WASH COAL  (2)'!A4,'[16]WASH COAL RECEIPT &amp; GCV DATA'!$V$3:$V$191)</f>
        <v>#VALUE!</v>
      </c>
      <c r="W4" s="15" t="e">
        <f>+V4*L4</f>
        <v>#VALUE!</v>
      </c>
      <c r="X4" t="e">
        <f t="shared" ref="X4:X67" si="0">S4*L4</f>
        <v>#VALUE!</v>
      </c>
    </row>
    <row r="5" spans="1:24" customFormat="1" ht="15.6" x14ac:dyDescent="0.3">
      <c r="A5" s="99">
        <v>143</v>
      </c>
      <c r="B5" s="12" t="e">
        <f>SUMIF('[16]WASH COAL RECEIPT &amp; GCV DATA'!$A$3:$A$189,A5,'[16]WASH COAL RECEIPT &amp; GCV DATA'!$B$3:$B$189)</f>
        <v>#VALUE!</v>
      </c>
      <c r="C5" s="13" t="e">
        <f>SUMIF('[16]WASH COAL RECEIPT &amp; GCV DATA'!$A$3:$A$191,A5,'[16]WASH COAL RECEIPT &amp; GCV DATA'!$C$3:$C$191)</f>
        <v>#VALUE!</v>
      </c>
      <c r="D5" s="13" t="str">
        <f>IFERROR(VLOOKUP(A5,'[16]WASH COAL RECEIPT &amp; GCV DATA'!A4:V193,4,0),0)</f>
        <v>30.10.2022</v>
      </c>
      <c r="E5" s="14">
        <f>IFERROR(VLOOKUP(A5,'[16]WASH COAL RECEIPT &amp; GCV DATA'!$A$2:$V$191,5,0),0)</f>
        <v>0</v>
      </c>
      <c r="F5" s="13" t="e">
        <f>SUMIF('[16]WASH COAL RECEIPT &amp; GCV DATA'!$A$3:$A$191,'MASTER DATA FILE WASH COAL  (2)'!A5,'[16]WASH COAL RECEIPT &amp; GCV DATA'!$F$3:$F$191)</f>
        <v>#VALUE!</v>
      </c>
      <c r="G5" s="13" t="str">
        <f>IFERROR(VLOOKUP(A5,'[16]WASH COAL RECEIPT &amp; GCV DATA'!$A$2:$V$191,7,0),0)</f>
        <v>WCL</v>
      </c>
      <c r="H5" s="13" t="str">
        <f>IFERROR(VLOOKUP(A5,'[16]WASH COAL RECEIPT &amp; GCV DATA'!$A$2:$V$191,8,0),0)</f>
        <v>TAE</v>
      </c>
      <c r="I5" s="13">
        <f>IFERROR(VLOOKUP(A5,'[16]WASH COAL RECEIPT &amp; GCV DATA'!$A$2:$V$191,9,0),0)</f>
        <v>0</v>
      </c>
      <c r="J5" s="13" t="str">
        <f>IFERROR(VLOOKUP(A5,'[16]WASH COAL RECEIPT &amp; GCV DATA'!$A$2:$V$191,10,0),0)</f>
        <v>G12</v>
      </c>
      <c r="K5" s="15" t="e">
        <f>SUMIF('[16]WASH COAL RECEIPT &amp; GCV DATA'!$A$3:$A$191,'MASTER DATA FILE WASH COAL  (2)'!A5,'[16]WASH COAL RECEIPT &amp; GCV DATA'!$K$3:$K$191)</f>
        <v>#VALUE!</v>
      </c>
      <c r="L5" s="15" t="e">
        <f>SUMIF('[16]WASH COAL RECEIPT &amp; GCV DATA'!$A$3:$A$191,'MASTER DATA FILE WASH COAL  (2)'!A5,'[16]WASH COAL RECEIPT &amp; GCV DATA'!$L$3:$L$191)</f>
        <v>#VALUE!</v>
      </c>
      <c r="M5" s="15" t="e">
        <f>+K5-L5</f>
        <v>#VALUE!</v>
      </c>
      <c r="N5" s="15">
        <f>IFERROR(+M5*S5,0)</f>
        <v>0</v>
      </c>
      <c r="O5" s="15" t="e">
        <f>SUMIF('[16]WASH COAL RECEIPT &amp; GCV DATA'!$A$3:$A$191,'MASTER DATA FILE WASH COAL  (2)'!A5,'[16]WASH COAL RECEIPT &amp; GCV DATA'!$O$3:$O$191)</f>
        <v>#VALUE!</v>
      </c>
      <c r="P5" s="15" t="e">
        <f>+O5*K5</f>
        <v>#VALUE!</v>
      </c>
      <c r="Q5" s="15" t="e">
        <f>SUMIF('[16]WASH COAL RECEIPT &amp; GCV DATA'!$A$3:$A$191,'MASTER DATA FILE WASH COAL  (2)'!A5,'[16]WASH COAL RECEIPT &amp; GCV DATA'!$Q$3:$Q$191)</f>
        <v>#VALUE!</v>
      </c>
      <c r="R5" s="16" t="e">
        <f>SUMIF('[16]WASH COAL RECEIPT &amp; GCV DATA'!$A$3:$A$191,'MASTER DATA FILE WASH COAL  (2)'!A5,'[16]WASH COAL RECEIPT &amp; GCV DATA'!$R$3:$R$191)+IF(H5=$J$234,($K$234*K5),0)+IF(H5=$J$235,($K$235*K5),0)</f>
        <v>#VALUE!</v>
      </c>
      <c r="S5" s="15" t="e">
        <f>+R5/K5</f>
        <v>#VALUE!</v>
      </c>
      <c r="T5" s="15" t="e">
        <f>SUMIF('[16]WASH COAL RECEIPT &amp; GCV DATA'!$A$3:$A$191,'MASTER DATA FILE WASH COAL  (2)'!A5,'[16]WASH COAL RECEIPT &amp; GCV DATA'!$T$3:$T$191)</f>
        <v>#VALUE!</v>
      </c>
      <c r="U5" s="15" t="e">
        <f>+T5*L5</f>
        <v>#VALUE!</v>
      </c>
      <c r="V5" s="15" t="e">
        <f>SUMIF('[16]WASH COAL RECEIPT &amp; GCV DATA'!$A$3:$A$191,'MASTER DATA FILE WASH COAL  (2)'!A5,'[16]WASH COAL RECEIPT &amp; GCV DATA'!$V$3:$V$191)</f>
        <v>#VALUE!</v>
      </c>
      <c r="W5" s="15" t="e">
        <f>+V5*L5</f>
        <v>#VALUE!</v>
      </c>
      <c r="X5" t="e">
        <f t="shared" si="0"/>
        <v>#VALUE!</v>
      </c>
    </row>
    <row r="6" spans="1:24" customFormat="1" ht="15.6" x14ac:dyDescent="0.3">
      <c r="A6" s="65">
        <v>144</v>
      </c>
      <c r="B6" s="12" t="e">
        <f>SUMIF('[16]WASH COAL RECEIPT &amp; GCV DATA'!$A$3:$A$176,A6,'[16]WASH COAL RECEIPT &amp; GCV DATA'!$B$3:$B$176)</f>
        <v>#VALUE!</v>
      </c>
      <c r="C6" s="13" t="e">
        <f>SUMIF('[16]WASH COAL RECEIPT &amp; GCV DATA'!$A$3:$A$191,A6,'[16]WASH COAL RECEIPT &amp; GCV DATA'!$C$3:$C$191)</f>
        <v>#VALUE!</v>
      </c>
      <c r="D6" s="13" t="str">
        <f>IFERROR(VLOOKUP(A6,'[16]WASH COAL RECEIPT &amp; GCV DATA'!A5:V194,4,0),0)</f>
        <v>29.10.2022</v>
      </c>
      <c r="E6" s="14">
        <f>IFERROR(VLOOKUP(A6,'[16]WASH COAL RECEIPT &amp; GCV DATA'!$A$2:$V$191,5,0),0)</f>
        <v>0</v>
      </c>
      <c r="F6" s="13" t="e">
        <f>SUMIF('[16]WASH COAL RECEIPT &amp; GCV DATA'!$A$3:$A$191,'MASTER DATA FILE WASH COAL  (2)'!A6,'[16]WASH COAL RECEIPT &amp; GCV DATA'!$F$3:$F$191)</f>
        <v>#VALUE!</v>
      </c>
      <c r="G6" s="13" t="str">
        <f>IFERROR(VLOOKUP(A6,'[16]WASH COAL RECEIPT &amp; GCV DATA'!$A$2:$V$191,7,0),0)</f>
        <v>SECL</v>
      </c>
      <c r="H6" s="13" t="str">
        <f>IFERROR(VLOOKUP(A6,'[16]WASH COAL RECEIPT &amp; GCV DATA'!$A$2:$V$191,8,0),0)</f>
        <v>PMCJ</v>
      </c>
      <c r="I6" s="13">
        <f>IFERROR(VLOOKUP(A6,'[16]WASH COAL RECEIPT &amp; GCV DATA'!$A$2:$V$191,9,0),0)</f>
        <v>0</v>
      </c>
      <c r="J6" s="13" t="str">
        <f>IFERROR(VLOOKUP(A6,'[16]WASH COAL RECEIPT &amp; GCV DATA'!$A$2:$V$191,10,0),0)</f>
        <v>G11</v>
      </c>
      <c r="K6" s="15" t="e">
        <f>SUMIF('[16]WASH COAL RECEIPT &amp; GCV DATA'!$A$3:$A$191,'MASTER DATA FILE WASH COAL  (2)'!A6,'[16]WASH COAL RECEIPT &amp; GCV DATA'!$K$3:$K$191)</f>
        <v>#VALUE!</v>
      </c>
      <c r="L6" s="15" t="e">
        <f>SUMIF('[16]WASH COAL RECEIPT &amp; GCV DATA'!$A$3:$A$191,'MASTER DATA FILE WASH COAL  (2)'!A6,'[16]WASH COAL RECEIPT &amp; GCV DATA'!$L$3:$L$191)</f>
        <v>#VALUE!</v>
      </c>
      <c r="M6" s="15" t="e">
        <f>+K6-L6</f>
        <v>#VALUE!</v>
      </c>
      <c r="N6" s="15">
        <f>IFERROR(+M6*S6,0)</f>
        <v>0</v>
      </c>
      <c r="O6" s="15" t="e">
        <f>SUMIF('[16]WASH COAL RECEIPT &amp; GCV DATA'!$A$3:$A$191,'MASTER DATA FILE WASH COAL  (2)'!A6,'[16]WASH COAL RECEIPT &amp; GCV DATA'!$O$3:$O$191)</f>
        <v>#VALUE!</v>
      </c>
      <c r="P6" s="15" t="e">
        <f>+O6*K6</f>
        <v>#VALUE!</v>
      </c>
      <c r="Q6" s="15" t="e">
        <f>SUMIF('[16]WASH COAL RECEIPT &amp; GCV DATA'!$A$3:$A$191,'MASTER DATA FILE WASH COAL  (2)'!A6,'[16]WASH COAL RECEIPT &amp; GCV DATA'!$Q$3:$Q$191)</f>
        <v>#VALUE!</v>
      </c>
      <c r="R6" s="16" t="e">
        <f>SUMIF('[16]WASH COAL RECEIPT &amp; GCV DATA'!$A$3:$A$191,'MASTER DATA FILE WASH COAL  (2)'!A6,'[16]WASH COAL RECEIPT &amp; GCV DATA'!$R$3:$R$191)+IF(H6=$J$234,($K$234*K6),0)+IF(H6=$J$235,($K$235*K6),0)</f>
        <v>#VALUE!</v>
      </c>
      <c r="S6" s="15" t="e">
        <f>+R6/K6</f>
        <v>#VALUE!</v>
      </c>
      <c r="T6" s="15" t="e">
        <f>SUMIF('[16]WASH COAL RECEIPT &amp; GCV DATA'!$A$3:$A$191,'MASTER DATA FILE WASH COAL  (2)'!A6,'[16]WASH COAL RECEIPT &amp; GCV DATA'!$T$3:$T$191)</f>
        <v>#VALUE!</v>
      </c>
      <c r="U6" s="15" t="e">
        <f>+T6*L6</f>
        <v>#VALUE!</v>
      </c>
      <c r="V6" s="15" t="e">
        <f>SUMIF('[16]WASH COAL RECEIPT &amp; GCV DATA'!$A$3:$A$191,'MASTER DATA FILE WASH COAL  (2)'!A6,'[16]WASH COAL RECEIPT &amp; GCV DATA'!$V$3:$V$191)</f>
        <v>#VALUE!</v>
      </c>
      <c r="W6" s="15" t="e">
        <f>+V6*L6</f>
        <v>#VALUE!</v>
      </c>
      <c r="X6" t="e">
        <f t="shared" si="0"/>
        <v>#VALUE!</v>
      </c>
    </row>
    <row r="7" spans="1:24" customFormat="1" ht="15.6" x14ac:dyDescent="0.3">
      <c r="A7" s="65">
        <v>145</v>
      </c>
      <c r="B7" s="12" t="e">
        <f>SUMIF('[16]WASH COAL RECEIPT &amp; GCV DATA'!$A$3:$A$176,A7,'[16]WASH COAL RECEIPT &amp; GCV DATA'!$B$3:$B$176)</f>
        <v>#VALUE!</v>
      </c>
      <c r="C7" s="13" t="e">
        <f>SUMIF('[16]WASH COAL RECEIPT &amp; GCV DATA'!$A$3:$A$191,A7,'[16]WASH COAL RECEIPT &amp; GCV DATA'!$C$3:$C$191)</f>
        <v>#VALUE!</v>
      </c>
      <c r="D7" s="13" t="str">
        <f>IFERROR(VLOOKUP(A7,'[16]WASH COAL RECEIPT &amp; GCV DATA'!A6:V195,4,0),0)</f>
        <v>30.10.2022</v>
      </c>
      <c r="E7" s="14">
        <f>IFERROR(VLOOKUP(A7,'[16]WASH COAL RECEIPT &amp; GCV DATA'!$A$2:$V$191,5,0),0)</f>
        <v>0</v>
      </c>
      <c r="F7" s="13" t="e">
        <f>SUMIF('[16]WASH COAL RECEIPT &amp; GCV DATA'!$A$3:$A$191,'MASTER DATA FILE WASH COAL  (2)'!A7,'[16]WASH COAL RECEIPT &amp; GCV DATA'!$F$3:$F$191)</f>
        <v>#VALUE!</v>
      </c>
      <c r="G7" s="13" t="str">
        <f>IFERROR(VLOOKUP(A7,'[16]WASH COAL RECEIPT &amp; GCV DATA'!$A$2:$V$191,7,0),0)</f>
        <v>WCL</v>
      </c>
      <c r="H7" s="13" t="str">
        <f>IFERROR(VLOOKUP(A7,'[16]WASH COAL RECEIPT &amp; GCV DATA'!$A$2:$V$191,8,0),0)</f>
        <v>PRPI</v>
      </c>
      <c r="I7" s="13">
        <f>IFERROR(VLOOKUP(A7,'[16]WASH COAL RECEIPT &amp; GCV DATA'!$A$2:$V$191,9,0),0)</f>
        <v>0</v>
      </c>
      <c r="J7" s="13" t="str">
        <f>IFERROR(VLOOKUP(A7,'[16]WASH COAL RECEIPT &amp; GCV DATA'!$A$2:$V$191,10,0),0)</f>
        <v>G11</v>
      </c>
      <c r="K7" s="15" t="e">
        <f>SUMIF('[16]WASH COAL RECEIPT &amp; GCV DATA'!$A$3:$A$191,'MASTER DATA FILE WASH COAL  (2)'!A7,'[16]WASH COAL RECEIPT &amp; GCV DATA'!$K$3:$K$191)</f>
        <v>#VALUE!</v>
      </c>
      <c r="L7" s="15" t="e">
        <f>SUMIF('[16]WASH COAL RECEIPT &amp; GCV DATA'!$A$3:$A$191,'MASTER DATA FILE WASH COAL  (2)'!A7,'[16]WASH COAL RECEIPT &amp; GCV DATA'!$L$3:$L$191)</f>
        <v>#VALUE!</v>
      </c>
      <c r="M7" s="15" t="e">
        <f t="shared" ref="M7:M70" si="1">+K7-L7</f>
        <v>#VALUE!</v>
      </c>
      <c r="N7" s="15">
        <f t="shared" ref="N7:N70" si="2">IFERROR(+M7*S7,0)</f>
        <v>0</v>
      </c>
      <c r="O7" s="15" t="e">
        <f>SUMIF('[16]WASH COAL RECEIPT &amp; GCV DATA'!$A$3:$A$191,'MASTER DATA FILE WASH COAL  (2)'!A7,'[16]WASH COAL RECEIPT &amp; GCV DATA'!$O$3:$O$191)</f>
        <v>#VALUE!</v>
      </c>
      <c r="P7" s="15" t="e">
        <f t="shared" ref="P7:P70" si="3">+O7*K7</f>
        <v>#VALUE!</v>
      </c>
      <c r="Q7" s="15" t="e">
        <f>SUMIF('[16]WASH COAL RECEIPT &amp; GCV DATA'!$A$3:$A$191,'MASTER DATA FILE WASH COAL  (2)'!A7,'[16]WASH COAL RECEIPT &amp; GCV DATA'!$Q$3:$Q$191)</f>
        <v>#VALUE!</v>
      </c>
      <c r="R7" s="16" t="e">
        <f>SUMIF('[16]WASH COAL RECEIPT &amp; GCV DATA'!$A$3:$A$191,'MASTER DATA FILE WASH COAL  (2)'!A7,'[16]WASH COAL RECEIPT &amp; GCV DATA'!$R$3:$R$191)+IF(H7=$J$234,($K$234*K7),0)+IF(H7=$J$235,($K$235*K7),0)</f>
        <v>#VALUE!</v>
      </c>
      <c r="S7" s="15" t="e">
        <f t="shared" ref="S7:S70" si="4">+R7/K7</f>
        <v>#VALUE!</v>
      </c>
      <c r="T7" s="15" t="e">
        <f>SUMIF('[16]WASH COAL RECEIPT &amp; GCV DATA'!$A$3:$A$191,'MASTER DATA FILE WASH COAL  (2)'!A7,'[16]WASH COAL RECEIPT &amp; GCV DATA'!$T$3:$T$191)</f>
        <v>#VALUE!</v>
      </c>
      <c r="U7" s="15" t="e">
        <f t="shared" ref="U7:U70" si="5">+T7*L7</f>
        <v>#VALUE!</v>
      </c>
      <c r="V7" s="15" t="e">
        <f>SUMIF('[16]WASH COAL RECEIPT &amp; GCV DATA'!$A$3:$A$191,'MASTER DATA FILE WASH COAL  (2)'!A7,'[16]WASH COAL RECEIPT &amp; GCV DATA'!$V$3:$V$191)</f>
        <v>#VALUE!</v>
      </c>
      <c r="W7" s="15" t="e">
        <f t="shared" ref="W7:W70" si="6">+V7*L7</f>
        <v>#VALUE!</v>
      </c>
      <c r="X7" t="e">
        <f t="shared" si="0"/>
        <v>#VALUE!</v>
      </c>
    </row>
    <row r="8" spans="1:24" customFormat="1" ht="15.6" x14ac:dyDescent="0.3">
      <c r="A8" s="65">
        <v>146</v>
      </c>
      <c r="B8" s="12" t="e">
        <f>SUMIF('[16]WASH COAL RECEIPT &amp; GCV DATA'!$A$3:$A$176,A8,'[16]WASH COAL RECEIPT &amp; GCV DATA'!$B$3:$B$176)</f>
        <v>#VALUE!</v>
      </c>
      <c r="C8" s="13" t="e">
        <f>SUMIF('[16]WASH COAL RECEIPT &amp; GCV DATA'!$A$3:$A$191,A8,'[16]WASH COAL RECEIPT &amp; GCV DATA'!$C$3:$C$191)</f>
        <v>#VALUE!</v>
      </c>
      <c r="D8" s="13" t="str">
        <f>IFERROR(VLOOKUP(A8,'[16]WASH COAL RECEIPT &amp; GCV DATA'!A7:V196,4,0),0)</f>
        <v>30.10.2022</v>
      </c>
      <c r="E8" s="14">
        <f>IFERROR(VLOOKUP(A8,'[16]WASH COAL RECEIPT &amp; GCV DATA'!$A$2:$V$191,5,0),0)</f>
        <v>0</v>
      </c>
      <c r="F8" s="13" t="e">
        <f>SUMIF('[16]WASH COAL RECEIPT &amp; GCV DATA'!$A$3:$A$191,'MASTER DATA FILE WASH COAL  (2)'!A8,'[16]WASH COAL RECEIPT &amp; GCV DATA'!$F$3:$F$191)</f>
        <v>#VALUE!</v>
      </c>
      <c r="G8" s="13" t="str">
        <f>IFERROR(VLOOKUP(A8,'[16]WASH COAL RECEIPT &amp; GCV DATA'!$A$2:$V$191,7,0),0)</f>
        <v>WCL</v>
      </c>
      <c r="H8" s="13" t="str">
        <f>IFERROR(VLOOKUP(A8,'[16]WASH COAL RECEIPT &amp; GCV DATA'!$A$2:$V$191,8,0),0)</f>
        <v>RAJR</v>
      </c>
      <c r="I8" s="13">
        <f>IFERROR(VLOOKUP(A8,'[16]WASH COAL RECEIPT &amp; GCV DATA'!$A$2:$V$191,9,0),0)</f>
        <v>0</v>
      </c>
      <c r="J8" s="13" t="str">
        <f>IFERROR(VLOOKUP(A8,'[16]WASH COAL RECEIPT &amp; GCV DATA'!$A$2:$V$191,10,0),0)</f>
        <v>G10</v>
      </c>
      <c r="K8" s="15" t="e">
        <f>SUMIF('[16]WASH COAL RECEIPT &amp; GCV DATA'!$A$3:$A$191,'MASTER DATA FILE WASH COAL  (2)'!A8,'[16]WASH COAL RECEIPT &amp; GCV DATA'!$K$3:$K$191)</f>
        <v>#VALUE!</v>
      </c>
      <c r="L8" s="15" t="e">
        <f>SUMIF('[16]WASH COAL RECEIPT &amp; GCV DATA'!$A$3:$A$191,'MASTER DATA FILE WASH COAL  (2)'!A8,'[16]WASH COAL RECEIPT &amp; GCV DATA'!$L$3:$L$191)</f>
        <v>#VALUE!</v>
      </c>
      <c r="M8" s="15" t="e">
        <f t="shared" si="1"/>
        <v>#VALUE!</v>
      </c>
      <c r="N8" s="15">
        <f t="shared" si="2"/>
        <v>0</v>
      </c>
      <c r="O8" s="15" t="e">
        <f>SUMIF('[16]WASH COAL RECEIPT &amp; GCV DATA'!$A$3:$A$191,'MASTER DATA FILE WASH COAL  (2)'!A8,'[16]WASH COAL RECEIPT &amp; GCV DATA'!$O$3:$O$191)</f>
        <v>#VALUE!</v>
      </c>
      <c r="P8" s="15" t="e">
        <f t="shared" si="3"/>
        <v>#VALUE!</v>
      </c>
      <c r="Q8" s="15" t="e">
        <f>SUMIF('[16]WASH COAL RECEIPT &amp; GCV DATA'!$A$3:$A$191,'MASTER DATA FILE WASH COAL  (2)'!A8,'[16]WASH COAL RECEIPT &amp; GCV DATA'!$Q$3:$Q$191)</f>
        <v>#VALUE!</v>
      </c>
      <c r="R8" s="16" t="e">
        <f>SUMIF('[16]WASH COAL RECEIPT &amp; GCV DATA'!$A$3:$A$191,'MASTER DATA FILE WASH COAL  (2)'!A8,'[16]WASH COAL RECEIPT &amp; GCV DATA'!$R$3:$R$191)+IF(H8=$J$234,($K$234*K8),0)+IF(H8=$J$235,($K$235*K8),0)</f>
        <v>#VALUE!</v>
      </c>
      <c r="S8" s="15" t="e">
        <f t="shared" si="4"/>
        <v>#VALUE!</v>
      </c>
      <c r="T8" s="15" t="e">
        <f>SUMIF('[16]WASH COAL RECEIPT &amp; GCV DATA'!$A$3:$A$191,'MASTER DATA FILE WASH COAL  (2)'!A8,'[16]WASH COAL RECEIPT &amp; GCV DATA'!$T$3:$T$191)</f>
        <v>#VALUE!</v>
      </c>
      <c r="U8" s="15" t="e">
        <f t="shared" si="5"/>
        <v>#VALUE!</v>
      </c>
      <c r="V8" s="15" t="e">
        <f>SUMIF('[16]WASH COAL RECEIPT &amp; GCV DATA'!$A$3:$A$191,'MASTER DATA FILE WASH COAL  (2)'!A8,'[16]WASH COAL RECEIPT &amp; GCV DATA'!$V$3:$V$191)</f>
        <v>#VALUE!</v>
      </c>
      <c r="W8" s="15" t="e">
        <f t="shared" si="6"/>
        <v>#VALUE!</v>
      </c>
      <c r="X8" t="e">
        <f t="shared" si="0"/>
        <v>#VALUE!</v>
      </c>
    </row>
    <row r="9" spans="1:24" customFormat="1" ht="15.6" x14ac:dyDescent="0.3">
      <c r="A9" s="65">
        <v>147</v>
      </c>
      <c r="B9" s="12" t="e">
        <f>SUMIF('[16]WASH COAL RECEIPT &amp; GCV DATA'!$A$3:$A$176,A9,'[16]WASH COAL RECEIPT &amp; GCV DATA'!$B$3:$B$176)</f>
        <v>#VALUE!</v>
      </c>
      <c r="C9" s="13" t="e">
        <f>SUMIF('[16]WASH COAL RECEIPT &amp; GCV DATA'!$A$3:$A$191,A9,'[16]WASH COAL RECEIPT &amp; GCV DATA'!$C$3:$C$191)</f>
        <v>#VALUE!</v>
      </c>
      <c r="D9" s="13" t="str">
        <f>IFERROR(VLOOKUP(A9,'[16]WASH COAL RECEIPT &amp; GCV DATA'!A8:V197,4,0),0)</f>
        <v>30.10.2022</v>
      </c>
      <c r="E9" s="14">
        <f>IFERROR(VLOOKUP(A9,'[16]WASH COAL RECEIPT &amp; GCV DATA'!$A$2:$V$191,5,0),0)</f>
        <v>0</v>
      </c>
      <c r="F9" s="13" t="e">
        <f>SUMIF('[16]WASH COAL RECEIPT &amp; GCV DATA'!$A$3:$A$191,'MASTER DATA FILE WASH COAL  (2)'!A9,'[16]WASH COAL RECEIPT &amp; GCV DATA'!$F$3:$F$191)</f>
        <v>#VALUE!</v>
      </c>
      <c r="G9" s="13" t="str">
        <f>IFERROR(VLOOKUP(A9,'[16]WASH COAL RECEIPT &amp; GCV DATA'!$A$2:$V$191,7,0),0)</f>
        <v>SECL</v>
      </c>
      <c r="H9" s="13" t="str">
        <f>IFERROR(VLOOKUP(A9,'[16]WASH COAL RECEIPT &amp; GCV DATA'!$A$2:$V$191,8,0),0)</f>
        <v>PHEC</v>
      </c>
      <c r="I9" s="13">
        <f>IFERROR(VLOOKUP(A9,'[16]WASH COAL RECEIPT &amp; GCV DATA'!$A$2:$V$191,9,0),0)</f>
        <v>0</v>
      </c>
      <c r="J9" s="13" t="str">
        <f>IFERROR(VLOOKUP(A9,'[16]WASH COAL RECEIPT &amp; GCV DATA'!$A$2:$V$191,10,0),0)</f>
        <v>G11</v>
      </c>
      <c r="K9" s="15" t="e">
        <f>SUMIF('[16]WASH COAL RECEIPT &amp; GCV DATA'!$A$3:$A$191,'MASTER DATA FILE WASH COAL  (2)'!A9,'[16]WASH COAL RECEIPT &amp; GCV DATA'!$K$3:$K$191)</f>
        <v>#VALUE!</v>
      </c>
      <c r="L9" s="15" t="e">
        <f>SUMIF('[16]WASH COAL RECEIPT &amp; GCV DATA'!$A$3:$A$191,'MASTER DATA FILE WASH COAL  (2)'!A9,'[16]WASH COAL RECEIPT &amp; GCV DATA'!$L$3:$L$191)</f>
        <v>#VALUE!</v>
      </c>
      <c r="M9" s="15" t="e">
        <f t="shared" si="1"/>
        <v>#VALUE!</v>
      </c>
      <c r="N9" s="15">
        <f t="shared" si="2"/>
        <v>0</v>
      </c>
      <c r="O9" s="15" t="e">
        <f>SUMIF('[16]WASH COAL RECEIPT &amp; GCV DATA'!$A$3:$A$191,'MASTER DATA FILE WASH COAL  (2)'!A9,'[16]WASH COAL RECEIPT &amp; GCV DATA'!$O$3:$O$191)</f>
        <v>#VALUE!</v>
      </c>
      <c r="P9" s="15" t="e">
        <f t="shared" si="3"/>
        <v>#VALUE!</v>
      </c>
      <c r="Q9" s="15" t="e">
        <f>SUMIF('[16]WASH COAL RECEIPT &amp; GCV DATA'!$A$3:$A$191,'MASTER DATA FILE WASH COAL  (2)'!A9,'[16]WASH COAL RECEIPT &amp; GCV DATA'!$Q$3:$Q$191)</f>
        <v>#VALUE!</v>
      </c>
      <c r="R9" s="16" t="e">
        <f>SUMIF('[16]WASH COAL RECEIPT &amp; GCV DATA'!$A$3:$A$191,'MASTER DATA FILE WASH COAL  (2)'!A9,'[16]WASH COAL RECEIPT &amp; GCV DATA'!$R$3:$R$191)+IF(H9=$J$234,($K$234*K9),0)+IF(H9=$J$235,($K$235*K9),0)</f>
        <v>#VALUE!</v>
      </c>
      <c r="S9" s="15" t="e">
        <f t="shared" si="4"/>
        <v>#VALUE!</v>
      </c>
      <c r="T9" s="15" t="e">
        <f>SUMIF('[16]WASH COAL RECEIPT &amp; GCV DATA'!$A$3:$A$191,'MASTER DATA FILE WASH COAL  (2)'!A9,'[16]WASH COAL RECEIPT &amp; GCV DATA'!$T$3:$T$191)</f>
        <v>#VALUE!</v>
      </c>
      <c r="U9" s="15" t="e">
        <f t="shared" si="5"/>
        <v>#VALUE!</v>
      </c>
      <c r="V9" s="15" t="e">
        <f>SUMIF('[16]WASH COAL RECEIPT &amp; GCV DATA'!$A$3:$A$191,'MASTER DATA FILE WASH COAL  (2)'!A9,'[16]WASH COAL RECEIPT &amp; GCV DATA'!$V$3:$V$191)</f>
        <v>#VALUE!</v>
      </c>
      <c r="W9" s="15" t="e">
        <f t="shared" si="6"/>
        <v>#VALUE!</v>
      </c>
      <c r="X9" t="e">
        <f t="shared" si="0"/>
        <v>#VALUE!</v>
      </c>
    </row>
    <row r="10" spans="1:24" customFormat="1" ht="15.6" x14ac:dyDescent="0.3">
      <c r="A10" s="65">
        <v>148</v>
      </c>
      <c r="B10" s="12" t="e">
        <f>SUMIF('[16]WASH COAL RECEIPT &amp; GCV DATA'!$A$3:$A$176,A10,'[16]WASH COAL RECEIPT &amp; GCV DATA'!$B$3:$B$176)</f>
        <v>#VALUE!</v>
      </c>
      <c r="C10" s="13" t="e">
        <f>SUMIF('[16]WASH COAL RECEIPT &amp; GCV DATA'!$A$3:$A$191,A10,'[16]WASH COAL RECEIPT &amp; GCV DATA'!$C$3:$C$191)</f>
        <v>#VALUE!</v>
      </c>
      <c r="D10" s="13" t="str">
        <f>IFERROR(VLOOKUP(A10,'[16]WASH COAL RECEIPT &amp; GCV DATA'!A9:V198,4,0),0)</f>
        <v>30.10.2022</v>
      </c>
      <c r="E10" s="14">
        <f>IFERROR(VLOOKUP(A10,'[16]WASH COAL RECEIPT &amp; GCV DATA'!$A$2:$V$191,5,0),0)</f>
        <v>0</v>
      </c>
      <c r="F10" s="13" t="e">
        <f>SUMIF('[16]WASH COAL RECEIPT &amp; GCV DATA'!$A$3:$A$191,'MASTER DATA FILE WASH COAL  (2)'!A10,'[16]WASH COAL RECEIPT &amp; GCV DATA'!$F$3:$F$191)</f>
        <v>#VALUE!</v>
      </c>
      <c r="G10" s="13" t="str">
        <f>IFERROR(VLOOKUP(A10,'[16]WASH COAL RECEIPT &amp; GCV DATA'!$A$2:$V$191,7,0),0)</f>
        <v>WCL</v>
      </c>
      <c r="H10" s="13" t="str">
        <f>IFERROR(VLOOKUP(A10,'[16]WASH COAL RECEIPT &amp; GCV DATA'!$A$2:$V$191,8,0),0)</f>
        <v>PRPI</v>
      </c>
      <c r="I10" s="13">
        <f>IFERROR(VLOOKUP(A10,'[16]WASH COAL RECEIPT &amp; GCV DATA'!$A$2:$V$191,9,0),0)</f>
        <v>0</v>
      </c>
      <c r="J10" s="13" t="str">
        <f>IFERROR(VLOOKUP(A10,'[16]WASH COAL RECEIPT &amp; GCV DATA'!$A$2:$V$191,10,0),0)</f>
        <v>G11</v>
      </c>
      <c r="K10" s="15" t="e">
        <f>SUMIF('[16]WASH COAL RECEIPT &amp; GCV DATA'!$A$3:$A$191,'MASTER DATA FILE WASH COAL  (2)'!A10,'[16]WASH COAL RECEIPT &amp; GCV DATA'!$K$3:$K$191)</f>
        <v>#VALUE!</v>
      </c>
      <c r="L10" s="15" t="e">
        <f>SUMIF('[16]WASH COAL RECEIPT &amp; GCV DATA'!$A$3:$A$191,'MASTER DATA FILE WASH COAL  (2)'!A10,'[16]WASH COAL RECEIPT &amp; GCV DATA'!$L$3:$L$191)</f>
        <v>#VALUE!</v>
      </c>
      <c r="M10" s="15" t="e">
        <f t="shared" si="1"/>
        <v>#VALUE!</v>
      </c>
      <c r="N10" s="15">
        <f t="shared" si="2"/>
        <v>0</v>
      </c>
      <c r="O10" s="15" t="e">
        <f>SUMIF('[16]WASH COAL RECEIPT &amp; GCV DATA'!$A$3:$A$191,'MASTER DATA FILE WASH COAL  (2)'!A10,'[16]WASH COAL RECEIPT &amp; GCV DATA'!$O$3:$O$191)</f>
        <v>#VALUE!</v>
      </c>
      <c r="P10" s="15" t="e">
        <f t="shared" si="3"/>
        <v>#VALUE!</v>
      </c>
      <c r="Q10" s="15" t="e">
        <f>SUMIF('[16]WASH COAL RECEIPT &amp; GCV DATA'!$A$3:$A$191,'MASTER DATA FILE WASH COAL  (2)'!A10,'[16]WASH COAL RECEIPT &amp; GCV DATA'!$Q$3:$Q$191)</f>
        <v>#VALUE!</v>
      </c>
      <c r="R10" s="16" t="e">
        <f>SUMIF('[16]WASH COAL RECEIPT &amp; GCV DATA'!$A$3:$A$191,'MASTER DATA FILE WASH COAL  (2)'!A10,'[16]WASH COAL RECEIPT &amp; GCV DATA'!$R$3:$R$191)+IF(H10=$J$234,($K$234*K10),0)+IF(H10=$J$235,($K$235*K10),0)</f>
        <v>#VALUE!</v>
      </c>
      <c r="S10" s="15" t="e">
        <f t="shared" si="4"/>
        <v>#VALUE!</v>
      </c>
      <c r="T10" s="15" t="e">
        <f>SUMIF('[16]WASH COAL RECEIPT &amp; GCV DATA'!$A$3:$A$191,'MASTER DATA FILE WASH COAL  (2)'!A10,'[16]WASH COAL RECEIPT &amp; GCV DATA'!$T$3:$T$191)</f>
        <v>#VALUE!</v>
      </c>
      <c r="U10" s="15" t="e">
        <f t="shared" si="5"/>
        <v>#VALUE!</v>
      </c>
      <c r="V10" s="15" t="e">
        <f>SUMIF('[16]WASH COAL RECEIPT &amp; GCV DATA'!$A$3:$A$191,'MASTER DATA FILE WASH COAL  (2)'!A10,'[16]WASH COAL RECEIPT &amp; GCV DATA'!$V$3:$V$191)</f>
        <v>#VALUE!</v>
      </c>
      <c r="W10" s="15" t="e">
        <f t="shared" si="6"/>
        <v>#VALUE!</v>
      </c>
      <c r="X10" t="e">
        <f t="shared" si="0"/>
        <v>#VALUE!</v>
      </c>
    </row>
    <row r="11" spans="1:24" customFormat="1" ht="15.6" x14ac:dyDescent="0.3">
      <c r="A11" s="65" t="s">
        <v>49</v>
      </c>
      <c r="B11" s="12" t="e">
        <f>SUMIF('[16]WASH COAL RECEIPT &amp; GCV DATA'!$A$3:$A$176,A11,'[16]WASH COAL RECEIPT &amp; GCV DATA'!$B$3:$B$176)</f>
        <v>#VALUE!</v>
      </c>
      <c r="C11" s="13" t="e">
        <f>SUMIF('[16]WASH COAL RECEIPT &amp; GCV DATA'!$A$3:$A$191,A11,'[16]WASH COAL RECEIPT &amp; GCV DATA'!$C$3:$C$191)</f>
        <v>#VALUE!</v>
      </c>
      <c r="D11" s="13" t="str">
        <f>IFERROR(VLOOKUP(A11,'[16]WASH COAL RECEIPT &amp; GCV DATA'!A10:V199,4,0),0)</f>
        <v>28.10.2022</v>
      </c>
      <c r="E11" s="14">
        <f>IFERROR(VLOOKUP(A11,'[16]WASH COAL RECEIPT &amp; GCV DATA'!$A$2:$V$191,5,0),0)</f>
        <v>0</v>
      </c>
      <c r="F11" s="13" t="e">
        <f>SUMIF('[16]WASH COAL RECEIPT &amp; GCV DATA'!$A$3:$A$191,'MASTER DATA FILE WASH COAL  (2)'!A11,'[16]WASH COAL RECEIPT &amp; GCV DATA'!$F$3:$F$191)</f>
        <v>#VALUE!</v>
      </c>
      <c r="G11" s="13" t="str">
        <f>IFERROR(VLOOKUP(A11,'[16]WASH COAL RECEIPT &amp; GCV DATA'!$A$2:$V$191,7,0),0)</f>
        <v>WCL</v>
      </c>
      <c r="H11" s="13" t="str">
        <f>IFERROR(VLOOKUP(A11,'[16]WASH COAL RECEIPT &amp; GCV DATA'!$A$2:$V$191,8,0),0)</f>
        <v>WANI</v>
      </c>
      <c r="I11" s="13">
        <f>IFERROR(VLOOKUP(A11,'[16]WASH COAL RECEIPT &amp; GCV DATA'!$A$2:$V$191,9,0),0)</f>
        <v>0</v>
      </c>
      <c r="J11" s="13" t="str">
        <f>IFERROR(VLOOKUP(A11,'[16]WASH COAL RECEIPT &amp; GCV DATA'!$A$2:$V$191,10,0),0)</f>
        <v>G10</v>
      </c>
      <c r="K11" s="15" t="e">
        <f>SUMIF('[16]WASH COAL RECEIPT &amp; GCV DATA'!$A$3:$A$191,'MASTER DATA FILE WASH COAL  (2)'!A11,'[16]WASH COAL RECEIPT &amp; GCV DATA'!$K$3:$K$191)</f>
        <v>#VALUE!</v>
      </c>
      <c r="L11" s="15" t="e">
        <f>SUMIF('[16]WASH COAL RECEIPT &amp; GCV DATA'!$A$3:$A$191,'MASTER DATA FILE WASH COAL  (2)'!A11,'[16]WASH COAL RECEIPT &amp; GCV DATA'!$L$3:$L$191)</f>
        <v>#VALUE!</v>
      </c>
      <c r="M11" s="15" t="e">
        <f t="shared" si="1"/>
        <v>#VALUE!</v>
      </c>
      <c r="N11" s="15">
        <f t="shared" si="2"/>
        <v>0</v>
      </c>
      <c r="O11" s="15" t="e">
        <f>SUMIF('[16]WASH COAL RECEIPT &amp; GCV DATA'!$A$3:$A$191,'MASTER DATA FILE WASH COAL  (2)'!A11,'[16]WASH COAL RECEIPT &amp; GCV DATA'!$O$3:$O$191)</f>
        <v>#VALUE!</v>
      </c>
      <c r="P11" s="15" t="e">
        <f t="shared" si="3"/>
        <v>#VALUE!</v>
      </c>
      <c r="Q11" s="15" t="e">
        <f>SUMIF('[16]WASH COAL RECEIPT &amp; GCV DATA'!$A$3:$A$191,'MASTER DATA FILE WASH COAL  (2)'!A11,'[16]WASH COAL RECEIPT &amp; GCV DATA'!$Q$3:$Q$191)</f>
        <v>#VALUE!</v>
      </c>
      <c r="R11" s="16" t="e">
        <f>SUMIF('[16]WASH COAL RECEIPT &amp; GCV DATA'!$A$3:$A$191,'MASTER DATA FILE WASH COAL  (2)'!A11,'[16]WASH COAL RECEIPT &amp; GCV DATA'!$R$3:$R$191)+IF(H11=$J$234,($K$234*K11),0)+IF(H11=$J$235,($K$235*K11),0)</f>
        <v>#VALUE!</v>
      </c>
      <c r="S11" s="15" t="e">
        <f t="shared" si="4"/>
        <v>#VALUE!</v>
      </c>
      <c r="T11" s="15" t="e">
        <f>SUMIF('[16]WASH COAL RECEIPT &amp; GCV DATA'!$A$3:$A$191,'MASTER DATA FILE WASH COAL  (2)'!A11,'[16]WASH COAL RECEIPT &amp; GCV DATA'!$T$3:$T$191)</f>
        <v>#VALUE!</v>
      </c>
      <c r="U11" s="15" t="e">
        <f t="shared" si="5"/>
        <v>#VALUE!</v>
      </c>
      <c r="V11" s="15" t="e">
        <f>SUMIF('[16]WASH COAL RECEIPT &amp; GCV DATA'!$A$3:$A$191,'MASTER DATA FILE WASH COAL  (2)'!A11,'[16]WASH COAL RECEIPT &amp; GCV DATA'!$V$3:$V$191)</f>
        <v>#VALUE!</v>
      </c>
      <c r="W11" s="15" t="e">
        <f t="shared" si="6"/>
        <v>#VALUE!</v>
      </c>
      <c r="X11" t="e">
        <f t="shared" si="0"/>
        <v>#VALUE!</v>
      </c>
    </row>
    <row r="12" spans="1:24" customFormat="1" ht="15.6" x14ac:dyDescent="0.3">
      <c r="A12" s="56"/>
      <c r="B12" s="12" t="e">
        <f>SUMIF('[16]WASH COAL RECEIPT &amp; GCV DATA'!$A$3:$A$176,A12,'[16]WASH COAL RECEIPT &amp; GCV DATA'!$B$3:$B$176)</f>
        <v>#VALUE!</v>
      </c>
      <c r="C12" s="13" t="e">
        <f>SUMIF('[16]WASH COAL RECEIPT &amp; GCV DATA'!$A$3:$A$191,A12,'[16]WASH COAL RECEIPT &amp; GCV DATA'!$C$3:$C$191)</f>
        <v>#VALUE!</v>
      </c>
      <c r="D12" s="13">
        <f>IFERROR(VLOOKUP(A12,'[16]WASH COAL RECEIPT &amp; GCV DATA'!A11:V200,4,0),0)</f>
        <v>0</v>
      </c>
      <c r="E12" s="14">
        <f>IFERROR(VLOOKUP(A12,'[16]WASH COAL RECEIPT &amp; GCV DATA'!$A$2:$V$191,5,0),0)</f>
        <v>0</v>
      </c>
      <c r="F12" s="13" t="e">
        <f>SUMIF('[16]WASH COAL RECEIPT &amp; GCV DATA'!$A$3:$A$191,'MASTER DATA FILE WASH COAL  (2)'!A12,'[16]WASH COAL RECEIPT &amp; GCV DATA'!$F$3:$F$191)</f>
        <v>#VALUE!</v>
      </c>
      <c r="G12" s="13">
        <f>IFERROR(VLOOKUP(A12,'[16]WASH COAL RECEIPT &amp; GCV DATA'!$A$2:$V$191,7,0),0)</f>
        <v>0</v>
      </c>
      <c r="H12" s="13">
        <f>IFERROR(VLOOKUP(A12,'[16]WASH COAL RECEIPT &amp; GCV DATA'!$A$2:$V$191,8,0),0)</f>
        <v>0</v>
      </c>
      <c r="I12" s="13">
        <f>IFERROR(VLOOKUP(A12,'[16]WASH COAL RECEIPT &amp; GCV DATA'!$A$2:$V$191,9,0),0)</f>
        <v>0</v>
      </c>
      <c r="J12" s="13">
        <f>IFERROR(VLOOKUP(A12,'[16]WASH COAL RECEIPT &amp; GCV DATA'!$A$2:$V$191,10,0),0)</f>
        <v>0</v>
      </c>
      <c r="K12" s="15" t="e">
        <f>SUMIF('[16]WASH COAL RECEIPT &amp; GCV DATA'!$A$3:$A$191,'MASTER DATA FILE WASH COAL  (2)'!A12,'[16]WASH COAL RECEIPT &amp; GCV DATA'!$K$3:$K$191)</f>
        <v>#VALUE!</v>
      </c>
      <c r="L12" s="15" t="e">
        <f>SUMIF('[16]WASH COAL RECEIPT &amp; GCV DATA'!$A$3:$A$191,'MASTER DATA FILE WASH COAL  (2)'!A12,'[16]WASH COAL RECEIPT &amp; GCV DATA'!$L$3:$L$191)</f>
        <v>#VALUE!</v>
      </c>
      <c r="M12" s="15" t="e">
        <f t="shared" si="1"/>
        <v>#VALUE!</v>
      </c>
      <c r="N12" s="15">
        <f t="shared" si="2"/>
        <v>0</v>
      </c>
      <c r="O12" s="15" t="e">
        <f>SUMIF('[16]WASH COAL RECEIPT &amp; GCV DATA'!$A$3:$A$191,'MASTER DATA FILE WASH COAL  (2)'!A12,'[16]WASH COAL RECEIPT &amp; GCV DATA'!$O$3:$O$191)</f>
        <v>#VALUE!</v>
      </c>
      <c r="P12" s="15" t="e">
        <f t="shared" si="3"/>
        <v>#VALUE!</v>
      </c>
      <c r="Q12" s="15" t="e">
        <f>SUMIF('[16]WASH COAL RECEIPT &amp; GCV DATA'!$A$3:$A$191,'MASTER DATA FILE WASH COAL  (2)'!A12,'[16]WASH COAL RECEIPT &amp; GCV DATA'!$Q$3:$Q$191)</f>
        <v>#VALUE!</v>
      </c>
      <c r="R12" s="16" t="e">
        <f>SUMIF('[16]WASH COAL RECEIPT &amp; GCV DATA'!$A$3:$A$191,'MASTER DATA FILE WASH COAL  (2)'!A12,'[16]WASH COAL RECEIPT &amp; GCV DATA'!$R$3:$R$191)+IF(H12=$J$234,($K$234*K12),0)+IF(H12=$J$235,($K$235*K12),0)</f>
        <v>#VALUE!</v>
      </c>
      <c r="S12" s="15" t="e">
        <f t="shared" si="4"/>
        <v>#VALUE!</v>
      </c>
      <c r="T12" s="15" t="e">
        <f>SUMIF('[16]WASH COAL RECEIPT &amp; GCV DATA'!$A$3:$A$191,'MASTER DATA FILE WASH COAL  (2)'!A12,'[16]WASH COAL RECEIPT &amp; GCV DATA'!$T$3:$T$191)</f>
        <v>#VALUE!</v>
      </c>
      <c r="U12" s="15" t="e">
        <f t="shared" si="5"/>
        <v>#VALUE!</v>
      </c>
      <c r="V12" s="15" t="e">
        <f>SUMIF('[16]WASH COAL RECEIPT &amp; GCV DATA'!$A$3:$A$191,'MASTER DATA FILE WASH COAL  (2)'!A12,'[16]WASH COAL RECEIPT &amp; GCV DATA'!$V$3:$V$191)</f>
        <v>#VALUE!</v>
      </c>
      <c r="W12" s="15" t="e">
        <f t="shared" si="6"/>
        <v>#VALUE!</v>
      </c>
      <c r="X12" t="e">
        <f t="shared" si="0"/>
        <v>#VALUE!</v>
      </c>
    </row>
    <row r="13" spans="1:24" customFormat="1" ht="15.6" x14ac:dyDescent="0.3">
      <c r="A13" s="56"/>
      <c r="B13" s="12" t="e">
        <f>SUMIF('[16]WASH COAL RECEIPT &amp; GCV DATA'!$A$3:$A$176,A13,'[16]WASH COAL RECEIPT &amp; GCV DATA'!$B$3:$B$176)</f>
        <v>#VALUE!</v>
      </c>
      <c r="C13" s="13" t="e">
        <f>SUMIF('[16]WASH COAL RECEIPT &amp; GCV DATA'!$A$3:$A$191,A13,'[16]WASH COAL RECEIPT &amp; GCV DATA'!$C$3:$C$191)</f>
        <v>#VALUE!</v>
      </c>
      <c r="D13" s="13">
        <f>IFERROR(VLOOKUP(A13,'[16]WASH COAL RECEIPT &amp; GCV DATA'!A12:V201,4,0),0)</f>
        <v>0</v>
      </c>
      <c r="E13" s="14">
        <f>IFERROR(VLOOKUP(A13,'[16]WASH COAL RECEIPT &amp; GCV DATA'!$A$2:$V$191,5,0),0)</f>
        <v>0</v>
      </c>
      <c r="F13" s="13" t="e">
        <f>SUMIF('[16]WASH COAL RECEIPT &amp; GCV DATA'!$A$3:$A$191,'MASTER DATA FILE WASH COAL  (2)'!A13,'[16]WASH COAL RECEIPT &amp; GCV DATA'!$F$3:$F$191)</f>
        <v>#VALUE!</v>
      </c>
      <c r="G13" s="13">
        <f>IFERROR(VLOOKUP(A13,'[16]WASH COAL RECEIPT &amp; GCV DATA'!$A$2:$V$191,7,0),0)</f>
        <v>0</v>
      </c>
      <c r="H13" s="13">
        <f>IFERROR(VLOOKUP(A13,'[16]WASH COAL RECEIPT &amp; GCV DATA'!$A$2:$V$191,8,0),0)</f>
        <v>0</v>
      </c>
      <c r="I13" s="13">
        <f>IFERROR(VLOOKUP(A13,'[16]WASH COAL RECEIPT &amp; GCV DATA'!$A$2:$V$191,9,0),0)</f>
        <v>0</v>
      </c>
      <c r="J13" s="13">
        <f>IFERROR(VLOOKUP(A13,'[16]WASH COAL RECEIPT &amp; GCV DATA'!$A$2:$V$191,10,0),0)</f>
        <v>0</v>
      </c>
      <c r="K13" s="15" t="e">
        <f>SUMIF('[16]WASH COAL RECEIPT &amp; GCV DATA'!$A$3:$A$191,'MASTER DATA FILE WASH COAL  (2)'!A13,'[16]WASH COAL RECEIPT &amp; GCV DATA'!$K$3:$K$191)</f>
        <v>#VALUE!</v>
      </c>
      <c r="L13" s="15" t="e">
        <f>SUMIF('[16]WASH COAL RECEIPT &amp; GCV DATA'!$A$3:$A$191,'MASTER DATA FILE WASH COAL  (2)'!A13,'[16]WASH COAL RECEIPT &amp; GCV DATA'!$L$3:$L$191)</f>
        <v>#VALUE!</v>
      </c>
      <c r="M13" s="15" t="e">
        <f t="shared" si="1"/>
        <v>#VALUE!</v>
      </c>
      <c r="N13" s="15">
        <f t="shared" si="2"/>
        <v>0</v>
      </c>
      <c r="O13" s="15" t="e">
        <f>SUMIF('[16]WASH COAL RECEIPT &amp; GCV DATA'!$A$3:$A$191,'MASTER DATA FILE WASH COAL  (2)'!A13,'[16]WASH COAL RECEIPT &amp; GCV DATA'!$O$3:$O$191)</f>
        <v>#VALUE!</v>
      </c>
      <c r="P13" s="15" t="e">
        <f t="shared" si="3"/>
        <v>#VALUE!</v>
      </c>
      <c r="Q13" s="15" t="e">
        <f>SUMIF('[16]WASH COAL RECEIPT &amp; GCV DATA'!$A$3:$A$191,'MASTER DATA FILE WASH COAL  (2)'!A13,'[16]WASH COAL RECEIPT &amp; GCV DATA'!$Q$3:$Q$191)</f>
        <v>#VALUE!</v>
      </c>
      <c r="R13" s="16" t="e">
        <f>SUMIF('[16]WASH COAL RECEIPT &amp; GCV DATA'!$A$3:$A$191,'MASTER DATA FILE WASH COAL  (2)'!A13,'[16]WASH COAL RECEIPT &amp; GCV DATA'!$R$3:$R$191)+IF(H13=$J$234,($K$234*K13),0)+IF(H13=$J$235,($K$235*K13),0)</f>
        <v>#VALUE!</v>
      </c>
      <c r="S13" s="15" t="e">
        <f t="shared" si="4"/>
        <v>#VALUE!</v>
      </c>
      <c r="T13" s="15" t="e">
        <f>SUMIF('[16]WASH COAL RECEIPT &amp; GCV DATA'!$A$3:$A$191,'MASTER DATA FILE WASH COAL  (2)'!A13,'[16]WASH COAL RECEIPT &amp; GCV DATA'!$T$3:$T$191)</f>
        <v>#VALUE!</v>
      </c>
      <c r="U13" s="15" t="e">
        <f t="shared" si="5"/>
        <v>#VALUE!</v>
      </c>
      <c r="V13" s="15" t="e">
        <f>SUMIF('[16]WASH COAL RECEIPT &amp; GCV DATA'!$A$3:$A$191,'MASTER DATA FILE WASH COAL  (2)'!A13,'[16]WASH COAL RECEIPT &amp; GCV DATA'!$V$3:$V$191)</f>
        <v>#VALUE!</v>
      </c>
      <c r="W13" s="15" t="e">
        <f t="shared" si="6"/>
        <v>#VALUE!</v>
      </c>
      <c r="X13" t="e">
        <f t="shared" si="0"/>
        <v>#VALUE!</v>
      </c>
    </row>
    <row r="14" spans="1:24" customFormat="1" ht="15.6" x14ac:dyDescent="0.3">
      <c r="A14" s="56"/>
      <c r="B14" s="12" t="e">
        <f>SUMIF('[16]WASH COAL RECEIPT &amp; GCV DATA'!$A$3:$A$176,A14,'[16]WASH COAL RECEIPT &amp; GCV DATA'!$B$3:$B$176)</f>
        <v>#VALUE!</v>
      </c>
      <c r="C14" s="13" t="e">
        <f>SUMIF('[16]WASH COAL RECEIPT &amp; GCV DATA'!$A$3:$A$191,A14,'[16]WASH COAL RECEIPT &amp; GCV DATA'!$C$3:$C$191)</f>
        <v>#VALUE!</v>
      </c>
      <c r="D14" s="13">
        <f>IFERROR(VLOOKUP(A14,'[16]WASH COAL RECEIPT &amp; GCV DATA'!A13:V202,4,0),0)</f>
        <v>0</v>
      </c>
      <c r="E14" s="14">
        <f>IFERROR(VLOOKUP(A14,'[16]WASH COAL RECEIPT &amp; GCV DATA'!$A$2:$V$191,5,0),0)</f>
        <v>0</v>
      </c>
      <c r="F14" s="13" t="e">
        <f>SUMIF('[16]WASH COAL RECEIPT &amp; GCV DATA'!$A$3:$A$191,'MASTER DATA FILE WASH COAL  (2)'!A14,'[16]WASH COAL RECEIPT &amp; GCV DATA'!$F$3:$F$191)</f>
        <v>#VALUE!</v>
      </c>
      <c r="G14" s="13">
        <f>IFERROR(VLOOKUP(A14,'[16]WASH COAL RECEIPT &amp; GCV DATA'!$A$2:$V$191,7,0),0)</f>
        <v>0</v>
      </c>
      <c r="H14" s="13">
        <f>IFERROR(VLOOKUP(A14,'[16]WASH COAL RECEIPT &amp; GCV DATA'!$A$2:$V$191,8,0),0)</f>
        <v>0</v>
      </c>
      <c r="I14" s="13">
        <f>IFERROR(VLOOKUP(A14,'[16]WASH COAL RECEIPT &amp; GCV DATA'!$A$2:$V$191,9,0),0)</f>
        <v>0</v>
      </c>
      <c r="J14" s="13">
        <f>IFERROR(VLOOKUP(A14,'[16]WASH COAL RECEIPT &amp; GCV DATA'!$A$2:$V$191,10,0),0)</f>
        <v>0</v>
      </c>
      <c r="K14" s="15" t="e">
        <f>SUMIF('[16]WASH COAL RECEIPT &amp; GCV DATA'!$A$3:$A$191,'MASTER DATA FILE WASH COAL  (2)'!A14,'[16]WASH COAL RECEIPT &amp; GCV DATA'!$K$3:$K$191)</f>
        <v>#VALUE!</v>
      </c>
      <c r="L14" s="15" t="e">
        <f>SUMIF('[16]WASH COAL RECEIPT &amp; GCV DATA'!$A$3:$A$191,'MASTER DATA FILE WASH COAL  (2)'!A14,'[16]WASH COAL RECEIPT &amp; GCV DATA'!$L$3:$L$191)</f>
        <v>#VALUE!</v>
      </c>
      <c r="M14" s="15" t="e">
        <f t="shared" si="1"/>
        <v>#VALUE!</v>
      </c>
      <c r="N14" s="15">
        <f t="shared" si="2"/>
        <v>0</v>
      </c>
      <c r="O14" s="15" t="e">
        <f>SUMIF('[16]WASH COAL RECEIPT &amp; GCV DATA'!$A$3:$A$191,'MASTER DATA FILE WASH COAL  (2)'!A14,'[16]WASH COAL RECEIPT &amp; GCV DATA'!$O$3:$O$191)</f>
        <v>#VALUE!</v>
      </c>
      <c r="P14" s="15" t="e">
        <f t="shared" si="3"/>
        <v>#VALUE!</v>
      </c>
      <c r="Q14" s="15" t="e">
        <f>SUMIF('[16]WASH COAL RECEIPT &amp; GCV DATA'!$A$3:$A$191,'MASTER DATA FILE WASH COAL  (2)'!A14,'[16]WASH COAL RECEIPT &amp; GCV DATA'!$Q$3:$Q$191)</f>
        <v>#VALUE!</v>
      </c>
      <c r="R14" s="16" t="e">
        <f>SUMIF('[16]WASH COAL RECEIPT &amp; GCV DATA'!$A$3:$A$191,'MASTER DATA FILE WASH COAL  (2)'!A14,'[16]WASH COAL RECEIPT &amp; GCV DATA'!$R$3:$R$191)+IF(H14=$J$234,($K$234*K14),0)+IF(H14=$J$235,($K$235*K14),0)</f>
        <v>#VALUE!</v>
      </c>
      <c r="S14" s="15" t="e">
        <f t="shared" si="4"/>
        <v>#VALUE!</v>
      </c>
      <c r="T14" s="15" t="e">
        <f>SUMIF('[16]WASH COAL RECEIPT &amp; GCV DATA'!$A$3:$A$191,'MASTER DATA FILE WASH COAL  (2)'!A14,'[16]WASH COAL RECEIPT &amp; GCV DATA'!$T$3:$T$191)</f>
        <v>#VALUE!</v>
      </c>
      <c r="U14" s="15" t="e">
        <f t="shared" si="5"/>
        <v>#VALUE!</v>
      </c>
      <c r="V14" s="15" t="e">
        <f>SUMIF('[16]WASH COAL RECEIPT &amp; GCV DATA'!$A$3:$A$191,'MASTER DATA FILE WASH COAL  (2)'!A14,'[16]WASH COAL RECEIPT &amp; GCV DATA'!$V$3:$V$191)</f>
        <v>#VALUE!</v>
      </c>
      <c r="W14" s="15" t="e">
        <f t="shared" si="6"/>
        <v>#VALUE!</v>
      </c>
      <c r="X14" t="e">
        <f t="shared" si="0"/>
        <v>#VALUE!</v>
      </c>
    </row>
    <row r="15" spans="1:24" customFormat="1" ht="15.6" x14ac:dyDescent="0.3">
      <c r="A15" s="56"/>
      <c r="B15" s="12" t="e">
        <f>SUMIF('[16]WASH COAL RECEIPT &amp; GCV DATA'!$A$3:$A$176,A15,'[16]WASH COAL RECEIPT &amp; GCV DATA'!$B$3:$B$176)</f>
        <v>#VALUE!</v>
      </c>
      <c r="C15" s="13" t="e">
        <f>SUMIF('[16]WASH COAL RECEIPT &amp; GCV DATA'!$A$3:$A$191,A15,'[16]WASH COAL RECEIPT &amp; GCV DATA'!$C$3:$C$191)</f>
        <v>#VALUE!</v>
      </c>
      <c r="D15" s="13">
        <f>IFERROR(VLOOKUP(A15,'[16]WASH COAL RECEIPT &amp; GCV DATA'!A14:V203,4,0),0)</f>
        <v>0</v>
      </c>
      <c r="E15" s="14">
        <f>IFERROR(VLOOKUP(A15,'[16]WASH COAL RECEIPT &amp; GCV DATA'!$A$2:$V$191,5,0),0)</f>
        <v>0</v>
      </c>
      <c r="F15" s="13" t="e">
        <f>SUMIF('[16]WASH COAL RECEIPT &amp; GCV DATA'!$A$3:$A$191,'MASTER DATA FILE WASH COAL  (2)'!A15,'[16]WASH COAL RECEIPT &amp; GCV DATA'!$F$3:$F$191)</f>
        <v>#VALUE!</v>
      </c>
      <c r="G15" s="13">
        <f>IFERROR(VLOOKUP(A15,'[16]WASH COAL RECEIPT &amp; GCV DATA'!$A$2:$V$191,7,0),0)</f>
        <v>0</v>
      </c>
      <c r="H15" s="13">
        <f>IFERROR(VLOOKUP(A15,'[16]WASH COAL RECEIPT &amp; GCV DATA'!$A$2:$V$191,8,0),0)</f>
        <v>0</v>
      </c>
      <c r="I15" s="13">
        <f>IFERROR(VLOOKUP(A15,'[16]WASH COAL RECEIPT &amp; GCV DATA'!$A$2:$V$191,9,0),0)</f>
        <v>0</v>
      </c>
      <c r="J15" s="13">
        <f>IFERROR(VLOOKUP(A15,'[16]WASH COAL RECEIPT &amp; GCV DATA'!$A$2:$V$191,10,0),0)</f>
        <v>0</v>
      </c>
      <c r="K15" s="15" t="e">
        <f>SUMIF('[16]WASH COAL RECEIPT &amp; GCV DATA'!$A$3:$A$191,'MASTER DATA FILE WASH COAL  (2)'!A15,'[16]WASH COAL RECEIPT &amp; GCV DATA'!$K$3:$K$191)</f>
        <v>#VALUE!</v>
      </c>
      <c r="L15" s="15" t="e">
        <f>SUMIF('[16]WASH COAL RECEIPT &amp; GCV DATA'!$A$3:$A$191,'MASTER DATA FILE WASH COAL  (2)'!A15,'[16]WASH COAL RECEIPT &amp; GCV DATA'!$L$3:$L$191)</f>
        <v>#VALUE!</v>
      </c>
      <c r="M15" s="15" t="e">
        <f t="shared" si="1"/>
        <v>#VALUE!</v>
      </c>
      <c r="N15" s="15">
        <f t="shared" si="2"/>
        <v>0</v>
      </c>
      <c r="O15" s="15" t="e">
        <f>SUMIF('[16]WASH COAL RECEIPT &amp; GCV DATA'!$A$3:$A$191,'MASTER DATA FILE WASH COAL  (2)'!A15,'[16]WASH COAL RECEIPT &amp; GCV DATA'!$O$3:$O$191)</f>
        <v>#VALUE!</v>
      </c>
      <c r="P15" s="15" t="e">
        <f t="shared" si="3"/>
        <v>#VALUE!</v>
      </c>
      <c r="Q15" s="15" t="e">
        <f>SUMIF('[16]WASH COAL RECEIPT &amp; GCV DATA'!$A$3:$A$191,'MASTER DATA FILE WASH COAL  (2)'!A15,'[16]WASH COAL RECEIPT &amp; GCV DATA'!$Q$3:$Q$191)</f>
        <v>#VALUE!</v>
      </c>
      <c r="R15" s="16" t="e">
        <f>SUMIF('[16]WASH COAL RECEIPT &amp; GCV DATA'!$A$3:$A$191,'MASTER DATA FILE WASH COAL  (2)'!A15,'[16]WASH COAL RECEIPT &amp; GCV DATA'!$R$3:$R$191)+IF(H15=$J$234,($K$234*K15),0)+IF(H15=$J$235,($K$235*K15),0)</f>
        <v>#VALUE!</v>
      </c>
      <c r="S15" s="15" t="e">
        <f t="shared" si="4"/>
        <v>#VALUE!</v>
      </c>
      <c r="T15" s="15" t="e">
        <f>SUMIF('[16]WASH COAL RECEIPT &amp; GCV DATA'!$A$3:$A$191,'MASTER DATA FILE WASH COAL  (2)'!A15,'[16]WASH COAL RECEIPT &amp; GCV DATA'!$T$3:$T$191)</f>
        <v>#VALUE!</v>
      </c>
      <c r="U15" s="15" t="e">
        <f t="shared" si="5"/>
        <v>#VALUE!</v>
      </c>
      <c r="V15" s="15" t="e">
        <f>SUMIF('[16]WASH COAL RECEIPT &amp; GCV DATA'!$A$3:$A$191,'MASTER DATA FILE WASH COAL  (2)'!A15,'[16]WASH COAL RECEIPT &amp; GCV DATA'!$V$3:$V$191)</f>
        <v>#VALUE!</v>
      </c>
      <c r="W15" s="15" t="e">
        <f t="shared" si="6"/>
        <v>#VALUE!</v>
      </c>
      <c r="X15" t="e">
        <f t="shared" si="0"/>
        <v>#VALUE!</v>
      </c>
    </row>
    <row r="16" spans="1:24" customFormat="1" ht="15.6" x14ac:dyDescent="0.3">
      <c r="A16" s="56"/>
      <c r="B16" s="12" t="e">
        <f>SUMIF('[16]WASH COAL RECEIPT &amp; GCV DATA'!$A$3:$A$176,A16,'[16]WASH COAL RECEIPT &amp; GCV DATA'!$B$3:$B$176)</f>
        <v>#VALUE!</v>
      </c>
      <c r="C16" s="13" t="e">
        <f>SUMIF('[16]WASH COAL RECEIPT &amp; GCV DATA'!$A$3:$A$191,A16,'[16]WASH COAL RECEIPT &amp; GCV DATA'!$C$3:$C$191)</f>
        <v>#VALUE!</v>
      </c>
      <c r="D16" s="13">
        <f>IFERROR(VLOOKUP(A16,'[16]WASH COAL RECEIPT &amp; GCV DATA'!A15:V204,4,0),0)</f>
        <v>0</v>
      </c>
      <c r="E16" s="14">
        <f>IFERROR(VLOOKUP(A16,'[16]WASH COAL RECEIPT &amp; GCV DATA'!$A$2:$V$191,5,0),0)</f>
        <v>0</v>
      </c>
      <c r="F16" s="13" t="e">
        <f>SUMIF('[16]WASH COAL RECEIPT &amp; GCV DATA'!$A$3:$A$191,'MASTER DATA FILE WASH COAL  (2)'!A16,'[16]WASH COAL RECEIPT &amp; GCV DATA'!$F$3:$F$191)</f>
        <v>#VALUE!</v>
      </c>
      <c r="G16" s="13">
        <f>IFERROR(VLOOKUP(A16,'[16]WASH COAL RECEIPT &amp; GCV DATA'!$A$2:$V$191,7,0),0)</f>
        <v>0</v>
      </c>
      <c r="H16" s="13">
        <f>IFERROR(VLOOKUP(A16,'[16]WASH COAL RECEIPT &amp; GCV DATA'!$A$2:$V$191,8,0),0)</f>
        <v>0</v>
      </c>
      <c r="I16" s="13">
        <f>IFERROR(VLOOKUP(A16,'[16]WASH COAL RECEIPT &amp; GCV DATA'!$A$2:$V$191,9,0),0)</f>
        <v>0</v>
      </c>
      <c r="J16" s="13">
        <f>IFERROR(VLOOKUP(A16,'[16]WASH COAL RECEIPT &amp; GCV DATA'!$A$2:$V$191,10,0),0)</f>
        <v>0</v>
      </c>
      <c r="K16" s="15" t="e">
        <f>SUMIF('[16]WASH COAL RECEIPT &amp; GCV DATA'!$A$3:$A$191,'MASTER DATA FILE WASH COAL  (2)'!A16,'[16]WASH COAL RECEIPT &amp; GCV DATA'!$K$3:$K$191)</f>
        <v>#VALUE!</v>
      </c>
      <c r="L16" s="15" t="e">
        <f>SUMIF('[16]WASH COAL RECEIPT &amp; GCV DATA'!$A$3:$A$191,'MASTER DATA FILE WASH COAL  (2)'!A16,'[16]WASH COAL RECEIPT &amp; GCV DATA'!$L$3:$L$191)</f>
        <v>#VALUE!</v>
      </c>
      <c r="M16" s="15" t="e">
        <f t="shared" si="1"/>
        <v>#VALUE!</v>
      </c>
      <c r="N16" s="15">
        <f t="shared" si="2"/>
        <v>0</v>
      </c>
      <c r="O16" s="15" t="e">
        <f>SUMIF('[16]WASH COAL RECEIPT &amp; GCV DATA'!$A$3:$A$191,'MASTER DATA FILE WASH COAL  (2)'!A16,'[16]WASH COAL RECEIPT &amp; GCV DATA'!$O$3:$O$191)</f>
        <v>#VALUE!</v>
      </c>
      <c r="P16" s="15" t="e">
        <f t="shared" si="3"/>
        <v>#VALUE!</v>
      </c>
      <c r="Q16" s="15" t="e">
        <f>SUMIF('[16]WASH COAL RECEIPT &amp; GCV DATA'!$A$3:$A$191,'MASTER DATA FILE WASH COAL  (2)'!A16,'[16]WASH COAL RECEIPT &amp; GCV DATA'!$Q$3:$Q$191)</f>
        <v>#VALUE!</v>
      </c>
      <c r="R16" s="16" t="e">
        <f>SUMIF('[16]WASH COAL RECEIPT &amp; GCV DATA'!$A$3:$A$191,'MASTER DATA FILE WASH COAL  (2)'!A16,'[16]WASH COAL RECEIPT &amp; GCV DATA'!$R$3:$R$191)+IF(H16=$J$234,($K$234*K16),0)+IF(H16=$J$235,($K$235*K16),0)</f>
        <v>#VALUE!</v>
      </c>
      <c r="S16" s="15" t="e">
        <f t="shared" si="4"/>
        <v>#VALUE!</v>
      </c>
      <c r="T16" s="15" t="e">
        <f>SUMIF('[16]WASH COAL RECEIPT &amp; GCV DATA'!$A$3:$A$191,'MASTER DATA FILE WASH COAL  (2)'!A16,'[16]WASH COAL RECEIPT &amp; GCV DATA'!$T$3:$T$191)</f>
        <v>#VALUE!</v>
      </c>
      <c r="U16" s="15" t="e">
        <f t="shared" si="5"/>
        <v>#VALUE!</v>
      </c>
      <c r="V16" s="15" t="e">
        <f>SUMIF('[16]WASH COAL RECEIPT &amp; GCV DATA'!$A$3:$A$191,'MASTER DATA FILE WASH COAL  (2)'!A16,'[16]WASH COAL RECEIPT &amp; GCV DATA'!$V$3:$V$191)</f>
        <v>#VALUE!</v>
      </c>
      <c r="W16" s="15" t="e">
        <f t="shared" si="6"/>
        <v>#VALUE!</v>
      </c>
      <c r="X16" t="e">
        <f t="shared" si="0"/>
        <v>#VALUE!</v>
      </c>
    </row>
    <row r="17" spans="1:24" customFormat="1" x14ac:dyDescent="0.3">
      <c r="A17" s="12"/>
      <c r="B17" s="12" t="e">
        <f>SUMIF('[16]WASH COAL RECEIPT &amp; GCV DATA'!$A$3:$A$176,A17,'[16]WASH COAL RECEIPT &amp; GCV DATA'!$B$3:$B$176)</f>
        <v>#VALUE!</v>
      </c>
      <c r="C17" s="13" t="e">
        <f>SUMIF('[16]WASH COAL RECEIPT &amp; GCV DATA'!$A$3:$A$191,A17,'[16]WASH COAL RECEIPT &amp; GCV DATA'!$C$3:$C$191)</f>
        <v>#VALUE!</v>
      </c>
      <c r="D17" s="13">
        <f>IFERROR(VLOOKUP(A17,'[16]WASH COAL RECEIPT &amp; GCV DATA'!A16:V205,4,0),0)</f>
        <v>0</v>
      </c>
      <c r="E17" s="14">
        <f>IFERROR(VLOOKUP(A17,'[16]WASH COAL RECEIPT &amp; GCV DATA'!$A$2:$V$191,5,0),0)</f>
        <v>0</v>
      </c>
      <c r="F17" s="13" t="e">
        <f>SUMIF('[16]WASH COAL RECEIPT &amp; GCV DATA'!$A$3:$A$191,'MASTER DATA FILE WASH COAL  (2)'!A17,'[16]WASH COAL RECEIPT &amp; GCV DATA'!$F$3:$F$191)</f>
        <v>#VALUE!</v>
      </c>
      <c r="G17" s="13">
        <f>IFERROR(VLOOKUP(A17,'[16]WASH COAL RECEIPT &amp; GCV DATA'!$A$2:$V$191,7,0),0)</f>
        <v>0</v>
      </c>
      <c r="H17" s="13">
        <f>IFERROR(VLOOKUP(A17,'[16]WASH COAL RECEIPT &amp; GCV DATA'!$A$2:$V$191,8,0),0)</f>
        <v>0</v>
      </c>
      <c r="I17" s="13">
        <f>IFERROR(VLOOKUP(A17,'[16]WASH COAL RECEIPT &amp; GCV DATA'!$A$2:$V$191,9,0),0)</f>
        <v>0</v>
      </c>
      <c r="J17" s="13">
        <f>IFERROR(VLOOKUP(A17,'[16]WASH COAL RECEIPT &amp; GCV DATA'!$A$2:$V$191,10,0),0)</f>
        <v>0</v>
      </c>
      <c r="K17" s="15" t="e">
        <f>SUMIF('[16]WASH COAL RECEIPT &amp; GCV DATA'!$A$3:$A$191,'MASTER DATA FILE WASH COAL  (2)'!A17,'[16]WASH COAL RECEIPT &amp; GCV DATA'!$K$3:$K$191)</f>
        <v>#VALUE!</v>
      </c>
      <c r="L17" s="15" t="e">
        <f>SUMIF('[16]WASH COAL RECEIPT &amp; GCV DATA'!$A$3:$A$191,'MASTER DATA FILE WASH COAL  (2)'!A17,'[16]WASH COAL RECEIPT &amp; GCV DATA'!$L$3:$L$191)</f>
        <v>#VALUE!</v>
      </c>
      <c r="M17" s="15" t="e">
        <f t="shared" si="1"/>
        <v>#VALUE!</v>
      </c>
      <c r="N17" s="15">
        <f t="shared" si="2"/>
        <v>0</v>
      </c>
      <c r="O17" s="15" t="e">
        <f>SUMIF('[16]WASH COAL RECEIPT &amp; GCV DATA'!$A$3:$A$191,'MASTER DATA FILE WASH COAL  (2)'!A17,'[16]WASH COAL RECEIPT &amp; GCV DATA'!$O$3:$O$191)</f>
        <v>#VALUE!</v>
      </c>
      <c r="P17" s="15" t="e">
        <f t="shared" si="3"/>
        <v>#VALUE!</v>
      </c>
      <c r="Q17" s="15" t="e">
        <f>SUMIF('[16]WASH COAL RECEIPT &amp; GCV DATA'!$A$3:$A$191,'MASTER DATA FILE WASH COAL  (2)'!A17,'[16]WASH COAL RECEIPT &amp; GCV DATA'!$Q$3:$Q$191)</f>
        <v>#VALUE!</v>
      </c>
      <c r="R17" s="16" t="e">
        <f>SUMIF('[16]WASH COAL RECEIPT &amp; GCV DATA'!$A$3:$A$191,'MASTER DATA FILE WASH COAL  (2)'!A17,'[16]WASH COAL RECEIPT &amp; GCV DATA'!$R$3:$R$191)+IF(H17=$J$234,($K$234*K17),0)+IF(H17=$J$235,($K$235*K17),0)</f>
        <v>#VALUE!</v>
      </c>
      <c r="S17" s="15" t="e">
        <f t="shared" si="4"/>
        <v>#VALUE!</v>
      </c>
      <c r="T17" s="15" t="e">
        <f>SUMIF('[16]WASH COAL RECEIPT &amp; GCV DATA'!$A$3:$A$191,'MASTER DATA FILE WASH COAL  (2)'!A17,'[16]WASH COAL RECEIPT &amp; GCV DATA'!$T$3:$T$191)</f>
        <v>#VALUE!</v>
      </c>
      <c r="U17" s="15" t="e">
        <f t="shared" si="5"/>
        <v>#VALUE!</v>
      </c>
      <c r="V17" s="15" t="e">
        <f>SUMIF('[16]WASH COAL RECEIPT &amp; GCV DATA'!$A$3:$A$191,'MASTER DATA FILE WASH COAL  (2)'!A17,'[16]WASH COAL RECEIPT &amp; GCV DATA'!$V$3:$V$191)</f>
        <v>#VALUE!</v>
      </c>
      <c r="W17" s="15" t="e">
        <f t="shared" si="6"/>
        <v>#VALUE!</v>
      </c>
      <c r="X17" t="e">
        <f t="shared" si="0"/>
        <v>#VALUE!</v>
      </c>
    </row>
    <row r="18" spans="1:24" customFormat="1" x14ac:dyDescent="0.3">
      <c r="A18" s="12"/>
      <c r="B18" s="12" t="e">
        <f>SUMIF('[16]WASH COAL RECEIPT &amp; GCV DATA'!$A$3:$A$176,A18,'[16]WASH COAL RECEIPT &amp; GCV DATA'!$B$3:$B$176)</f>
        <v>#VALUE!</v>
      </c>
      <c r="C18" s="13" t="e">
        <f>SUMIF('[16]WASH COAL RECEIPT &amp; GCV DATA'!$A$3:$A$191,A18,'[16]WASH COAL RECEIPT &amp; GCV DATA'!$C$3:$C$191)</f>
        <v>#VALUE!</v>
      </c>
      <c r="D18" s="13">
        <f>IFERROR(VLOOKUP(A18,'[16]WASH COAL RECEIPT &amp; GCV DATA'!A17:V206,4,0),0)</f>
        <v>0</v>
      </c>
      <c r="E18" s="14">
        <f>IFERROR(VLOOKUP(A18,'[16]WASH COAL RECEIPT &amp; GCV DATA'!$A$2:$V$191,5,0),0)</f>
        <v>0</v>
      </c>
      <c r="F18" s="13" t="e">
        <f>SUMIF('[16]WASH COAL RECEIPT &amp; GCV DATA'!$A$3:$A$191,'MASTER DATA FILE WASH COAL  (2)'!A18,'[16]WASH COAL RECEIPT &amp; GCV DATA'!$F$3:$F$191)</f>
        <v>#VALUE!</v>
      </c>
      <c r="G18" s="13">
        <f>IFERROR(VLOOKUP(A18,'[16]WASH COAL RECEIPT &amp; GCV DATA'!$A$2:$V$191,7,0),0)</f>
        <v>0</v>
      </c>
      <c r="H18" s="13">
        <f>IFERROR(VLOOKUP(A18,'[16]WASH COAL RECEIPT &amp; GCV DATA'!$A$2:$V$191,8,0),0)</f>
        <v>0</v>
      </c>
      <c r="I18" s="13">
        <f>IFERROR(VLOOKUP(A18,'[16]WASH COAL RECEIPT &amp; GCV DATA'!$A$2:$V$191,9,0),0)</f>
        <v>0</v>
      </c>
      <c r="J18" s="13">
        <f>IFERROR(VLOOKUP(A18,'[16]WASH COAL RECEIPT &amp; GCV DATA'!$A$2:$V$191,10,0),0)</f>
        <v>0</v>
      </c>
      <c r="K18" s="15" t="e">
        <f>SUMIF('[16]WASH COAL RECEIPT &amp; GCV DATA'!$A$3:$A$191,'MASTER DATA FILE WASH COAL  (2)'!A18,'[16]WASH COAL RECEIPT &amp; GCV DATA'!$K$3:$K$191)</f>
        <v>#VALUE!</v>
      </c>
      <c r="L18" s="15" t="e">
        <f>SUMIF('[16]WASH COAL RECEIPT &amp; GCV DATA'!$A$3:$A$191,'MASTER DATA FILE WASH COAL  (2)'!A18,'[16]WASH COAL RECEIPT &amp; GCV DATA'!$L$3:$L$191)</f>
        <v>#VALUE!</v>
      </c>
      <c r="M18" s="15" t="e">
        <f t="shared" si="1"/>
        <v>#VALUE!</v>
      </c>
      <c r="N18" s="15">
        <f t="shared" si="2"/>
        <v>0</v>
      </c>
      <c r="O18" s="15" t="e">
        <f>SUMIF('[16]WASH COAL RECEIPT &amp; GCV DATA'!$A$3:$A$191,'MASTER DATA FILE WASH COAL  (2)'!A18,'[16]WASH COAL RECEIPT &amp; GCV DATA'!$O$3:$O$191)</f>
        <v>#VALUE!</v>
      </c>
      <c r="P18" s="15" t="e">
        <f t="shared" si="3"/>
        <v>#VALUE!</v>
      </c>
      <c r="Q18" s="15" t="e">
        <f>SUMIF('[16]WASH COAL RECEIPT &amp; GCV DATA'!$A$3:$A$191,'MASTER DATA FILE WASH COAL  (2)'!A18,'[16]WASH COAL RECEIPT &amp; GCV DATA'!$Q$3:$Q$191)</f>
        <v>#VALUE!</v>
      </c>
      <c r="R18" s="16" t="e">
        <f>SUMIF('[16]WASH COAL RECEIPT &amp; GCV DATA'!$A$3:$A$191,'MASTER DATA FILE WASH COAL  (2)'!A18,'[16]WASH COAL RECEIPT &amp; GCV DATA'!$R$3:$R$191)+IF(H18=$J$234,($K$234*K18),0)+IF(H18=$J$235,($K$235*K18),0)</f>
        <v>#VALUE!</v>
      </c>
      <c r="S18" s="15" t="e">
        <f t="shared" si="4"/>
        <v>#VALUE!</v>
      </c>
      <c r="T18" s="15" t="e">
        <f>SUMIF('[16]WASH COAL RECEIPT &amp; GCV DATA'!$A$3:$A$191,'MASTER DATA FILE WASH COAL  (2)'!A18,'[16]WASH COAL RECEIPT &amp; GCV DATA'!$T$3:$T$191)</f>
        <v>#VALUE!</v>
      </c>
      <c r="U18" s="15" t="e">
        <f t="shared" si="5"/>
        <v>#VALUE!</v>
      </c>
      <c r="V18" s="15" t="e">
        <f>SUMIF('[16]WASH COAL RECEIPT &amp; GCV DATA'!$A$3:$A$191,'MASTER DATA FILE WASH COAL  (2)'!A18,'[16]WASH COAL RECEIPT &amp; GCV DATA'!$V$3:$V$191)</f>
        <v>#VALUE!</v>
      </c>
      <c r="W18" s="15" t="e">
        <f t="shared" si="6"/>
        <v>#VALUE!</v>
      </c>
      <c r="X18" t="e">
        <f t="shared" si="0"/>
        <v>#VALUE!</v>
      </c>
    </row>
    <row r="19" spans="1:24" customFormat="1" x14ac:dyDescent="0.3">
      <c r="A19" s="12"/>
      <c r="B19" s="12" t="e">
        <f>SUMIF('[16]WASH COAL RECEIPT &amp; GCV DATA'!$A$3:$A$176,A19,'[16]WASH COAL RECEIPT &amp; GCV DATA'!$B$3:$B$176)</f>
        <v>#VALUE!</v>
      </c>
      <c r="C19" s="13" t="e">
        <f>SUMIF('[16]WASH COAL RECEIPT &amp; GCV DATA'!$A$3:$A$191,A19,'[16]WASH COAL RECEIPT &amp; GCV DATA'!$C$3:$C$191)</f>
        <v>#VALUE!</v>
      </c>
      <c r="D19" s="13">
        <f>IFERROR(VLOOKUP(A19,'[16]WASH COAL RECEIPT &amp; GCV DATA'!A18:V207,4,0),0)</f>
        <v>0</v>
      </c>
      <c r="E19" s="14">
        <f>IFERROR(VLOOKUP(A19,'[16]WASH COAL RECEIPT &amp; GCV DATA'!$A$2:$V$191,5,0),0)</f>
        <v>0</v>
      </c>
      <c r="F19" s="13" t="e">
        <f>SUMIF('[16]WASH COAL RECEIPT &amp; GCV DATA'!$A$3:$A$191,'MASTER DATA FILE WASH COAL  (2)'!A19,'[16]WASH COAL RECEIPT &amp; GCV DATA'!$F$3:$F$191)</f>
        <v>#VALUE!</v>
      </c>
      <c r="G19" s="13">
        <f>IFERROR(VLOOKUP(A19,'[16]WASH COAL RECEIPT &amp; GCV DATA'!$A$2:$V$191,7,0),0)</f>
        <v>0</v>
      </c>
      <c r="H19" s="13">
        <f>IFERROR(VLOOKUP(A19,'[16]WASH COAL RECEIPT &amp; GCV DATA'!$A$2:$V$191,8,0),0)</f>
        <v>0</v>
      </c>
      <c r="I19" s="13">
        <f>IFERROR(VLOOKUP(A19,'[16]WASH COAL RECEIPT &amp; GCV DATA'!$A$2:$V$191,9,0),0)</f>
        <v>0</v>
      </c>
      <c r="J19" s="13">
        <f>IFERROR(VLOOKUP(A19,'[16]WASH COAL RECEIPT &amp; GCV DATA'!$A$2:$V$191,10,0),0)</f>
        <v>0</v>
      </c>
      <c r="K19" s="15" t="e">
        <f>SUMIF('[16]WASH COAL RECEIPT &amp; GCV DATA'!$A$3:$A$191,'MASTER DATA FILE WASH COAL  (2)'!A19,'[16]WASH COAL RECEIPT &amp; GCV DATA'!$K$3:$K$191)</f>
        <v>#VALUE!</v>
      </c>
      <c r="L19" s="15" t="e">
        <f>SUMIF('[16]WASH COAL RECEIPT &amp; GCV DATA'!$A$3:$A$191,'MASTER DATA FILE WASH COAL  (2)'!A19,'[16]WASH COAL RECEIPT &amp; GCV DATA'!$L$3:$L$191)</f>
        <v>#VALUE!</v>
      </c>
      <c r="M19" s="15" t="e">
        <f t="shared" si="1"/>
        <v>#VALUE!</v>
      </c>
      <c r="N19" s="15">
        <f t="shared" si="2"/>
        <v>0</v>
      </c>
      <c r="O19" s="15" t="e">
        <f>SUMIF('[16]WASH COAL RECEIPT &amp; GCV DATA'!$A$3:$A$191,'MASTER DATA FILE WASH COAL  (2)'!A19,'[16]WASH COAL RECEIPT &amp; GCV DATA'!$O$3:$O$191)</f>
        <v>#VALUE!</v>
      </c>
      <c r="P19" s="15" t="e">
        <f t="shared" si="3"/>
        <v>#VALUE!</v>
      </c>
      <c r="Q19" s="15" t="e">
        <f>SUMIF('[16]WASH COAL RECEIPT &amp; GCV DATA'!$A$3:$A$191,'MASTER DATA FILE WASH COAL  (2)'!A19,'[16]WASH COAL RECEIPT &amp; GCV DATA'!$Q$3:$Q$191)</f>
        <v>#VALUE!</v>
      </c>
      <c r="R19" s="16" t="e">
        <f>SUMIF('[16]WASH COAL RECEIPT &amp; GCV DATA'!$A$3:$A$191,'MASTER DATA FILE WASH COAL  (2)'!A19,'[16]WASH COAL RECEIPT &amp; GCV DATA'!$R$3:$R$191)+IF(H19=$J$234,($K$234*K19),0)+IF(H19=$J$235,($K$235*K19),0)</f>
        <v>#VALUE!</v>
      </c>
      <c r="S19" s="15" t="e">
        <f t="shared" si="4"/>
        <v>#VALUE!</v>
      </c>
      <c r="T19" s="15" t="e">
        <f>SUMIF('[16]WASH COAL RECEIPT &amp; GCV DATA'!$A$3:$A$191,'MASTER DATA FILE WASH COAL  (2)'!A19,'[16]WASH COAL RECEIPT &amp; GCV DATA'!$T$3:$T$191)</f>
        <v>#VALUE!</v>
      </c>
      <c r="U19" s="15" t="e">
        <f t="shared" si="5"/>
        <v>#VALUE!</v>
      </c>
      <c r="V19" s="15" t="e">
        <f>SUMIF('[16]WASH COAL RECEIPT &amp; GCV DATA'!$A$3:$A$191,'MASTER DATA FILE WASH COAL  (2)'!A19,'[16]WASH COAL RECEIPT &amp; GCV DATA'!$V$3:$V$191)</f>
        <v>#VALUE!</v>
      </c>
      <c r="W19" s="15" t="e">
        <f t="shared" si="6"/>
        <v>#VALUE!</v>
      </c>
      <c r="X19" t="e">
        <f t="shared" si="0"/>
        <v>#VALUE!</v>
      </c>
    </row>
    <row r="20" spans="1:24" customFormat="1" x14ac:dyDescent="0.3">
      <c r="A20" s="12"/>
      <c r="B20" s="12" t="e">
        <f>SUMIF('[16]WASH COAL RECEIPT &amp; GCV DATA'!$A$3:$A$176,A20,'[16]WASH COAL RECEIPT &amp; GCV DATA'!$B$3:$B$176)</f>
        <v>#VALUE!</v>
      </c>
      <c r="C20" s="13" t="e">
        <f>SUMIF('[16]WASH COAL RECEIPT &amp; GCV DATA'!$A$3:$A$191,A20,'[16]WASH COAL RECEIPT &amp; GCV DATA'!$C$3:$C$191)</f>
        <v>#VALUE!</v>
      </c>
      <c r="D20" s="13">
        <f>IFERROR(VLOOKUP(A20,'[16]WASH COAL RECEIPT &amp; GCV DATA'!A19:V208,4,0),0)</f>
        <v>0</v>
      </c>
      <c r="E20" s="14">
        <f>IFERROR(VLOOKUP(A20,'[16]WASH COAL RECEIPT &amp; GCV DATA'!$A$2:$V$191,5,0),0)</f>
        <v>0</v>
      </c>
      <c r="F20" s="13" t="e">
        <f>SUMIF('[16]WASH COAL RECEIPT &amp; GCV DATA'!$A$3:$A$191,'MASTER DATA FILE WASH COAL  (2)'!A20,'[16]WASH COAL RECEIPT &amp; GCV DATA'!$F$3:$F$191)</f>
        <v>#VALUE!</v>
      </c>
      <c r="G20" s="13">
        <f>IFERROR(VLOOKUP(A20,'[16]WASH COAL RECEIPT &amp; GCV DATA'!$A$2:$V$191,7,0),0)</f>
        <v>0</v>
      </c>
      <c r="H20" s="13">
        <f>IFERROR(VLOOKUP(A20,'[16]WASH COAL RECEIPT &amp; GCV DATA'!$A$2:$V$191,8,0),0)</f>
        <v>0</v>
      </c>
      <c r="I20" s="13">
        <f>IFERROR(VLOOKUP(A20,'[16]WASH COAL RECEIPT &amp; GCV DATA'!$A$2:$V$191,9,0),0)</f>
        <v>0</v>
      </c>
      <c r="J20" s="13">
        <f>IFERROR(VLOOKUP(A20,'[16]WASH COAL RECEIPT &amp; GCV DATA'!$A$2:$V$191,10,0),0)</f>
        <v>0</v>
      </c>
      <c r="K20" s="15" t="e">
        <f>SUMIF('[16]WASH COAL RECEIPT &amp; GCV DATA'!$A$3:$A$191,'MASTER DATA FILE WASH COAL  (2)'!A20,'[16]WASH COAL RECEIPT &amp; GCV DATA'!$K$3:$K$191)</f>
        <v>#VALUE!</v>
      </c>
      <c r="L20" s="15" t="e">
        <f>SUMIF('[16]WASH COAL RECEIPT &amp; GCV DATA'!$A$3:$A$191,'MASTER DATA FILE WASH COAL  (2)'!A20,'[16]WASH COAL RECEIPT &amp; GCV DATA'!$L$3:$L$191)</f>
        <v>#VALUE!</v>
      </c>
      <c r="M20" s="15" t="e">
        <f t="shared" si="1"/>
        <v>#VALUE!</v>
      </c>
      <c r="N20" s="15">
        <f t="shared" si="2"/>
        <v>0</v>
      </c>
      <c r="O20" s="15" t="e">
        <f>SUMIF('[16]WASH COAL RECEIPT &amp; GCV DATA'!$A$3:$A$191,'MASTER DATA FILE WASH COAL  (2)'!A20,'[16]WASH COAL RECEIPT &amp; GCV DATA'!$O$3:$O$191)</f>
        <v>#VALUE!</v>
      </c>
      <c r="P20" s="15" t="e">
        <f t="shared" si="3"/>
        <v>#VALUE!</v>
      </c>
      <c r="Q20" s="15" t="e">
        <f>SUMIF('[16]WASH COAL RECEIPT &amp; GCV DATA'!$A$3:$A$191,'MASTER DATA FILE WASH COAL  (2)'!A20,'[16]WASH COAL RECEIPT &amp; GCV DATA'!$Q$3:$Q$191)</f>
        <v>#VALUE!</v>
      </c>
      <c r="R20" s="16" t="e">
        <f>SUMIF('[16]WASH COAL RECEIPT &amp; GCV DATA'!$A$3:$A$191,'MASTER DATA FILE WASH COAL  (2)'!A20,'[16]WASH COAL RECEIPT &amp; GCV DATA'!$R$3:$R$191)+IF(H20=$J$234,($K$234*K20),0)+IF(H20=$J$235,($K$235*K20),0)</f>
        <v>#VALUE!</v>
      </c>
      <c r="S20" s="15" t="e">
        <f t="shared" si="4"/>
        <v>#VALUE!</v>
      </c>
      <c r="T20" s="15" t="e">
        <f>SUMIF('[16]WASH COAL RECEIPT &amp; GCV DATA'!$A$3:$A$191,'MASTER DATA FILE WASH COAL  (2)'!A20,'[16]WASH COAL RECEIPT &amp; GCV DATA'!$T$3:$T$191)</f>
        <v>#VALUE!</v>
      </c>
      <c r="U20" s="15" t="e">
        <f t="shared" si="5"/>
        <v>#VALUE!</v>
      </c>
      <c r="V20" s="15" t="e">
        <f>SUMIF('[16]WASH COAL RECEIPT &amp; GCV DATA'!$A$3:$A$191,'MASTER DATA FILE WASH COAL  (2)'!A20,'[16]WASH COAL RECEIPT &amp; GCV DATA'!$V$3:$V$191)</f>
        <v>#VALUE!</v>
      </c>
      <c r="W20" s="15" t="e">
        <f t="shared" si="6"/>
        <v>#VALUE!</v>
      </c>
      <c r="X20" t="e">
        <f t="shared" si="0"/>
        <v>#VALUE!</v>
      </c>
    </row>
    <row r="21" spans="1:24" customFormat="1" x14ac:dyDescent="0.3">
      <c r="A21" s="12"/>
      <c r="B21" s="12" t="e">
        <f>SUMIF('[16]WASH COAL RECEIPT &amp; GCV DATA'!$A$3:$A$176,A21,'[16]WASH COAL RECEIPT &amp; GCV DATA'!$B$3:$B$176)</f>
        <v>#VALUE!</v>
      </c>
      <c r="C21" s="13" t="e">
        <f>SUMIF('[16]WASH COAL RECEIPT &amp; GCV DATA'!$A$3:$A$191,A21,'[16]WASH COAL RECEIPT &amp; GCV DATA'!$C$3:$C$191)</f>
        <v>#VALUE!</v>
      </c>
      <c r="D21" s="13">
        <f>IFERROR(VLOOKUP(A21,'[16]WASH COAL RECEIPT &amp; GCV DATA'!A20:V209,4,0),0)</f>
        <v>0</v>
      </c>
      <c r="E21" s="14">
        <f>IFERROR(VLOOKUP(A21,'[16]WASH COAL RECEIPT &amp; GCV DATA'!$A$2:$V$191,5,0),0)</f>
        <v>0</v>
      </c>
      <c r="F21" s="13" t="e">
        <f>SUMIF('[16]WASH COAL RECEIPT &amp; GCV DATA'!$A$3:$A$191,'MASTER DATA FILE WASH COAL  (2)'!A21,'[16]WASH COAL RECEIPT &amp; GCV DATA'!$F$3:$F$191)</f>
        <v>#VALUE!</v>
      </c>
      <c r="G21" s="13">
        <f>IFERROR(VLOOKUP(A21,'[16]WASH COAL RECEIPT &amp; GCV DATA'!$A$2:$V$191,7,0),0)</f>
        <v>0</v>
      </c>
      <c r="H21" s="13">
        <f>IFERROR(VLOOKUP(A21,'[16]WASH COAL RECEIPT &amp; GCV DATA'!$A$2:$V$191,8,0),0)</f>
        <v>0</v>
      </c>
      <c r="I21" s="13">
        <f>IFERROR(VLOOKUP(A21,'[16]WASH COAL RECEIPT &amp; GCV DATA'!$A$2:$V$191,9,0),0)</f>
        <v>0</v>
      </c>
      <c r="J21" s="13">
        <f>IFERROR(VLOOKUP(A21,'[16]WASH COAL RECEIPT &amp; GCV DATA'!$A$2:$V$191,10,0),0)</f>
        <v>0</v>
      </c>
      <c r="K21" s="15" t="e">
        <f>SUMIF('[16]WASH COAL RECEIPT &amp; GCV DATA'!$A$3:$A$191,'MASTER DATA FILE WASH COAL  (2)'!A21,'[16]WASH COAL RECEIPT &amp; GCV DATA'!$K$3:$K$191)</f>
        <v>#VALUE!</v>
      </c>
      <c r="L21" s="15" t="e">
        <f>SUMIF('[16]WASH COAL RECEIPT &amp; GCV DATA'!$A$3:$A$191,'MASTER DATA FILE WASH COAL  (2)'!A21,'[16]WASH COAL RECEIPT &amp; GCV DATA'!$L$3:$L$191)</f>
        <v>#VALUE!</v>
      </c>
      <c r="M21" s="15" t="e">
        <f t="shared" si="1"/>
        <v>#VALUE!</v>
      </c>
      <c r="N21" s="15">
        <f t="shared" si="2"/>
        <v>0</v>
      </c>
      <c r="O21" s="15" t="e">
        <f>SUMIF('[16]WASH COAL RECEIPT &amp; GCV DATA'!$A$3:$A$191,'MASTER DATA FILE WASH COAL  (2)'!A21,'[16]WASH COAL RECEIPT &amp; GCV DATA'!$O$3:$O$191)</f>
        <v>#VALUE!</v>
      </c>
      <c r="P21" s="15" t="e">
        <f t="shared" si="3"/>
        <v>#VALUE!</v>
      </c>
      <c r="Q21" s="15" t="e">
        <f>SUMIF('[16]WASH COAL RECEIPT &amp; GCV DATA'!$A$3:$A$191,'MASTER DATA FILE WASH COAL  (2)'!A21,'[16]WASH COAL RECEIPT &amp; GCV DATA'!$Q$3:$Q$191)</f>
        <v>#VALUE!</v>
      </c>
      <c r="R21" s="16" t="e">
        <f>SUMIF('[16]WASH COAL RECEIPT &amp; GCV DATA'!$A$3:$A$191,'MASTER DATA FILE WASH COAL  (2)'!A21,'[16]WASH COAL RECEIPT &amp; GCV DATA'!$R$3:$R$191)+IF(H21=$J$234,($K$234*K21),0)+IF(H21=$J$235,($K$235*K21),0)</f>
        <v>#VALUE!</v>
      </c>
      <c r="S21" s="15" t="e">
        <f t="shared" si="4"/>
        <v>#VALUE!</v>
      </c>
      <c r="T21" s="15" t="e">
        <f>SUMIF('[16]WASH COAL RECEIPT &amp; GCV DATA'!$A$3:$A$191,'MASTER DATA FILE WASH COAL  (2)'!A21,'[16]WASH COAL RECEIPT &amp; GCV DATA'!$T$3:$T$191)</f>
        <v>#VALUE!</v>
      </c>
      <c r="U21" s="15" t="e">
        <f t="shared" si="5"/>
        <v>#VALUE!</v>
      </c>
      <c r="V21" s="15" t="e">
        <f>SUMIF('[16]WASH COAL RECEIPT &amp; GCV DATA'!$A$3:$A$191,'MASTER DATA FILE WASH COAL  (2)'!A21,'[16]WASH COAL RECEIPT &amp; GCV DATA'!$V$3:$V$191)</f>
        <v>#VALUE!</v>
      </c>
      <c r="W21" s="15" t="e">
        <f t="shared" si="6"/>
        <v>#VALUE!</v>
      </c>
      <c r="X21" t="e">
        <f t="shared" si="0"/>
        <v>#VALUE!</v>
      </c>
    </row>
    <row r="22" spans="1:24" customFormat="1" x14ac:dyDescent="0.3">
      <c r="A22" s="12"/>
      <c r="B22" s="12" t="e">
        <f>SUMIF('[16]WASH COAL RECEIPT &amp; GCV DATA'!$A$3:$A$176,A22,'[16]WASH COAL RECEIPT &amp; GCV DATA'!$B$3:$B$176)</f>
        <v>#VALUE!</v>
      </c>
      <c r="C22" s="13" t="e">
        <f>SUMIF('[16]WASH COAL RECEIPT &amp; GCV DATA'!$A$3:$A$191,A22,'[16]WASH COAL RECEIPT &amp; GCV DATA'!$C$3:$C$191)</f>
        <v>#VALUE!</v>
      </c>
      <c r="D22" s="13">
        <f>IFERROR(VLOOKUP(A22,'[16]WASH COAL RECEIPT &amp; GCV DATA'!A21:V210,4,0),0)</f>
        <v>0</v>
      </c>
      <c r="E22" s="14">
        <f>IFERROR(VLOOKUP(A22,'[16]WASH COAL RECEIPT &amp; GCV DATA'!$A$2:$V$191,5,0),0)</f>
        <v>0</v>
      </c>
      <c r="F22" s="13" t="e">
        <f>SUMIF('[16]WASH COAL RECEIPT &amp; GCV DATA'!$A$3:$A$191,'MASTER DATA FILE WASH COAL  (2)'!A22,'[16]WASH COAL RECEIPT &amp; GCV DATA'!$F$3:$F$191)</f>
        <v>#VALUE!</v>
      </c>
      <c r="G22" s="13">
        <f>IFERROR(VLOOKUP(A22,'[16]WASH COAL RECEIPT &amp; GCV DATA'!$A$2:$V$191,7,0),0)</f>
        <v>0</v>
      </c>
      <c r="H22" s="13">
        <f>IFERROR(VLOOKUP(A22,'[16]WASH COAL RECEIPT &amp; GCV DATA'!$A$2:$V$191,8,0),0)</f>
        <v>0</v>
      </c>
      <c r="I22" s="13">
        <f>IFERROR(VLOOKUP(A22,'[16]WASH COAL RECEIPT &amp; GCV DATA'!$A$2:$V$191,9,0),0)</f>
        <v>0</v>
      </c>
      <c r="J22" s="13">
        <f>IFERROR(VLOOKUP(A22,'[16]WASH COAL RECEIPT &amp; GCV DATA'!$A$2:$V$191,10,0),0)</f>
        <v>0</v>
      </c>
      <c r="K22" s="15" t="e">
        <f>SUMIF('[16]WASH COAL RECEIPT &amp; GCV DATA'!$A$3:$A$191,'MASTER DATA FILE WASH COAL  (2)'!A22,'[16]WASH COAL RECEIPT &amp; GCV DATA'!$K$3:$K$191)</f>
        <v>#VALUE!</v>
      </c>
      <c r="L22" s="15" t="e">
        <f>SUMIF('[16]WASH COAL RECEIPT &amp; GCV DATA'!$A$3:$A$191,'MASTER DATA FILE WASH COAL  (2)'!A22,'[16]WASH COAL RECEIPT &amp; GCV DATA'!$L$3:$L$191)</f>
        <v>#VALUE!</v>
      </c>
      <c r="M22" s="15" t="e">
        <f t="shared" si="1"/>
        <v>#VALUE!</v>
      </c>
      <c r="N22" s="15">
        <f t="shared" si="2"/>
        <v>0</v>
      </c>
      <c r="O22" s="15" t="e">
        <f>SUMIF('[16]WASH COAL RECEIPT &amp; GCV DATA'!$A$3:$A$191,'MASTER DATA FILE WASH COAL  (2)'!A22,'[16]WASH COAL RECEIPT &amp; GCV DATA'!$O$3:$O$191)</f>
        <v>#VALUE!</v>
      </c>
      <c r="P22" s="15" t="e">
        <f t="shared" si="3"/>
        <v>#VALUE!</v>
      </c>
      <c r="Q22" s="15" t="e">
        <f>SUMIF('[16]WASH COAL RECEIPT &amp; GCV DATA'!$A$3:$A$191,'MASTER DATA FILE WASH COAL  (2)'!A22,'[16]WASH COAL RECEIPT &amp; GCV DATA'!$Q$3:$Q$191)</f>
        <v>#VALUE!</v>
      </c>
      <c r="R22" s="16" t="e">
        <f>SUMIF('[16]WASH COAL RECEIPT &amp; GCV DATA'!$A$3:$A$191,'MASTER DATA FILE WASH COAL  (2)'!A22,'[16]WASH COAL RECEIPT &amp; GCV DATA'!$R$3:$R$191)+IF(H22=$J$234,($K$234*K22),0)+IF(H22=$J$235,($K$235*K22),0)</f>
        <v>#VALUE!</v>
      </c>
      <c r="S22" s="15" t="e">
        <f t="shared" si="4"/>
        <v>#VALUE!</v>
      </c>
      <c r="T22" s="15" t="e">
        <f>SUMIF('[16]WASH COAL RECEIPT &amp; GCV DATA'!$A$3:$A$191,'MASTER DATA FILE WASH COAL  (2)'!A22,'[16]WASH COAL RECEIPT &amp; GCV DATA'!$T$3:$T$191)</f>
        <v>#VALUE!</v>
      </c>
      <c r="U22" s="15" t="e">
        <f t="shared" si="5"/>
        <v>#VALUE!</v>
      </c>
      <c r="V22" s="15" t="e">
        <f>SUMIF('[16]WASH COAL RECEIPT &amp; GCV DATA'!$A$3:$A$191,'MASTER DATA FILE WASH COAL  (2)'!A22,'[16]WASH COAL RECEIPT &amp; GCV DATA'!$V$3:$V$191)</f>
        <v>#VALUE!</v>
      </c>
      <c r="W22" s="15" t="e">
        <f t="shared" si="6"/>
        <v>#VALUE!</v>
      </c>
      <c r="X22" t="e">
        <f t="shared" si="0"/>
        <v>#VALUE!</v>
      </c>
    </row>
    <row r="23" spans="1:24" customFormat="1" x14ac:dyDescent="0.3">
      <c r="A23" s="12"/>
      <c r="B23" s="12" t="e">
        <f>SUMIF('[16]WASH COAL RECEIPT &amp; GCV DATA'!$A$3:$A$176,A23,'[16]WASH COAL RECEIPT &amp; GCV DATA'!$B$3:$B$176)</f>
        <v>#VALUE!</v>
      </c>
      <c r="C23" s="13" t="e">
        <f>SUMIF('[16]WASH COAL RECEIPT &amp; GCV DATA'!$A$3:$A$191,A23,'[16]WASH COAL RECEIPT &amp; GCV DATA'!$C$3:$C$191)</f>
        <v>#VALUE!</v>
      </c>
      <c r="D23" s="13">
        <f>IFERROR(VLOOKUP(A23,'[16]WASH COAL RECEIPT &amp; GCV DATA'!A22:V211,4,0),0)</f>
        <v>0</v>
      </c>
      <c r="E23" s="14">
        <f>IFERROR(VLOOKUP(A23,'[16]WASH COAL RECEIPT &amp; GCV DATA'!$A$2:$V$191,5,0),0)</f>
        <v>0</v>
      </c>
      <c r="F23" s="13" t="e">
        <f>SUMIF('[16]WASH COAL RECEIPT &amp; GCV DATA'!$A$3:$A$191,'MASTER DATA FILE WASH COAL  (2)'!A23,'[16]WASH COAL RECEIPT &amp; GCV DATA'!$F$3:$F$191)</f>
        <v>#VALUE!</v>
      </c>
      <c r="G23" s="13">
        <f>IFERROR(VLOOKUP(A23,'[16]WASH COAL RECEIPT &amp; GCV DATA'!$A$2:$V$191,7,0),0)</f>
        <v>0</v>
      </c>
      <c r="H23" s="13">
        <f>IFERROR(VLOOKUP(A23,'[16]WASH COAL RECEIPT &amp; GCV DATA'!$A$2:$V$191,8,0),0)</f>
        <v>0</v>
      </c>
      <c r="I23" s="13">
        <f>IFERROR(VLOOKUP(A23,'[16]WASH COAL RECEIPT &amp; GCV DATA'!$A$2:$V$191,9,0),0)</f>
        <v>0</v>
      </c>
      <c r="J23" s="13">
        <f>IFERROR(VLOOKUP(A23,'[16]WASH COAL RECEIPT &amp; GCV DATA'!$A$2:$V$191,10,0),0)</f>
        <v>0</v>
      </c>
      <c r="K23" s="15" t="e">
        <f>SUMIF('[16]WASH COAL RECEIPT &amp; GCV DATA'!$A$3:$A$191,'MASTER DATA FILE WASH COAL  (2)'!A23,'[16]WASH COAL RECEIPT &amp; GCV DATA'!$K$3:$K$191)</f>
        <v>#VALUE!</v>
      </c>
      <c r="L23" s="15" t="e">
        <f>SUMIF('[16]WASH COAL RECEIPT &amp; GCV DATA'!$A$3:$A$191,'MASTER DATA FILE WASH COAL  (2)'!A23,'[16]WASH COAL RECEIPT &amp; GCV DATA'!$L$3:$L$191)</f>
        <v>#VALUE!</v>
      </c>
      <c r="M23" s="15" t="e">
        <f t="shared" si="1"/>
        <v>#VALUE!</v>
      </c>
      <c r="N23" s="15">
        <f t="shared" si="2"/>
        <v>0</v>
      </c>
      <c r="O23" s="15" t="e">
        <f>SUMIF('[16]WASH COAL RECEIPT &amp; GCV DATA'!$A$3:$A$191,'MASTER DATA FILE WASH COAL  (2)'!A23,'[16]WASH COAL RECEIPT &amp; GCV DATA'!$O$3:$O$191)</f>
        <v>#VALUE!</v>
      </c>
      <c r="P23" s="15" t="e">
        <f t="shared" si="3"/>
        <v>#VALUE!</v>
      </c>
      <c r="Q23" s="15" t="e">
        <f>SUMIF('[16]WASH COAL RECEIPT &amp; GCV DATA'!$A$3:$A$191,'MASTER DATA FILE WASH COAL  (2)'!A23,'[16]WASH COAL RECEIPT &amp; GCV DATA'!$Q$3:$Q$191)</f>
        <v>#VALUE!</v>
      </c>
      <c r="R23" s="16" t="e">
        <f>SUMIF('[16]WASH COAL RECEIPT &amp; GCV DATA'!$A$3:$A$191,'MASTER DATA FILE WASH COAL  (2)'!A23,'[16]WASH COAL RECEIPT &amp; GCV DATA'!$R$3:$R$191)+IF(H23=$J$234,($K$234*K23),0)+IF(H23=$J$235,($K$235*K23),0)</f>
        <v>#VALUE!</v>
      </c>
      <c r="S23" s="15" t="e">
        <f t="shared" si="4"/>
        <v>#VALUE!</v>
      </c>
      <c r="T23" s="15" t="e">
        <f>SUMIF('[16]WASH COAL RECEIPT &amp; GCV DATA'!$A$3:$A$191,'MASTER DATA FILE WASH COAL  (2)'!A23,'[16]WASH COAL RECEIPT &amp; GCV DATA'!$T$3:$T$191)</f>
        <v>#VALUE!</v>
      </c>
      <c r="U23" s="15" t="e">
        <f t="shared" si="5"/>
        <v>#VALUE!</v>
      </c>
      <c r="V23" s="15" t="e">
        <f>SUMIF('[16]WASH COAL RECEIPT &amp; GCV DATA'!$A$3:$A$191,'MASTER DATA FILE WASH COAL  (2)'!A23,'[16]WASH COAL RECEIPT &amp; GCV DATA'!$V$3:$V$191)</f>
        <v>#VALUE!</v>
      </c>
      <c r="W23" s="15" t="e">
        <f t="shared" si="6"/>
        <v>#VALUE!</v>
      </c>
      <c r="X23" t="e">
        <f t="shared" si="0"/>
        <v>#VALUE!</v>
      </c>
    </row>
    <row r="24" spans="1:24" customFormat="1" x14ac:dyDescent="0.3">
      <c r="A24" s="12"/>
      <c r="B24" s="12" t="e">
        <f>SUMIF('[16]WASH COAL RECEIPT &amp; GCV DATA'!$A$3:$A$176,A24,'[16]WASH COAL RECEIPT &amp; GCV DATA'!$B$3:$B$176)</f>
        <v>#VALUE!</v>
      </c>
      <c r="C24" s="13" t="e">
        <f>SUMIF('[16]WASH COAL RECEIPT &amp; GCV DATA'!$A$3:$A$191,A24,'[16]WASH COAL RECEIPT &amp; GCV DATA'!$C$3:$C$191)</f>
        <v>#VALUE!</v>
      </c>
      <c r="D24" s="13">
        <f>IFERROR(VLOOKUP(A24,'[16]WASH COAL RECEIPT &amp; GCV DATA'!A23:V212,4,0),0)</f>
        <v>0</v>
      </c>
      <c r="E24" s="14">
        <f>IFERROR(VLOOKUP(A24,'[16]WASH COAL RECEIPT &amp; GCV DATA'!$A$2:$V$191,5,0),0)</f>
        <v>0</v>
      </c>
      <c r="F24" s="13" t="e">
        <f>SUMIF('[16]WASH COAL RECEIPT &amp; GCV DATA'!$A$3:$A$191,'MASTER DATA FILE WASH COAL  (2)'!A24,'[16]WASH COAL RECEIPT &amp; GCV DATA'!$F$3:$F$191)</f>
        <v>#VALUE!</v>
      </c>
      <c r="G24" s="13">
        <f>IFERROR(VLOOKUP(A24,'[16]WASH COAL RECEIPT &amp; GCV DATA'!$A$2:$V$191,7,0),0)</f>
        <v>0</v>
      </c>
      <c r="H24" s="13">
        <f>IFERROR(VLOOKUP(A24,'[16]WASH COAL RECEIPT &amp; GCV DATA'!$A$2:$V$191,8,0),0)</f>
        <v>0</v>
      </c>
      <c r="I24" s="13">
        <f>IFERROR(VLOOKUP(A24,'[16]WASH COAL RECEIPT &amp; GCV DATA'!$A$2:$V$191,9,0),0)</f>
        <v>0</v>
      </c>
      <c r="J24" s="13">
        <f>IFERROR(VLOOKUP(A24,'[16]WASH COAL RECEIPT &amp; GCV DATA'!$A$2:$V$191,10,0),0)</f>
        <v>0</v>
      </c>
      <c r="K24" s="15" t="e">
        <f>SUMIF('[16]WASH COAL RECEIPT &amp; GCV DATA'!$A$3:$A$191,'MASTER DATA FILE WASH COAL  (2)'!A24,'[16]WASH COAL RECEIPT &amp; GCV DATA'!$K$3:$K$191)</f>
        <v>#VALUE!</v>
      </c>
      <c r="L24" s="15" t="e">
        <f>SUMIF('[16]WASH COAL RECEIPT &amp; GCV DATA'!$A$3:$A$191,'MASTER DATA FILE WASH COAL  (2)'!A24,'[16]WASH COAL RECEIPT &amp; GCV DATA'!$L$3:$L$191)</f>
        <v>#VALUE!</v>
      </c>
      <c r="M24" s="15" t="e">
        <f t="shared" si="1"/>
        <v>#VALUE!</v>
      </c>
      <c r="N24" s="15">
        <f t="shared" si="2"/>
        <v>0</v>
      </c>
      <c r="O24" s="15" t="e">
        <f>SUMIF('[16]WASH COAL RECEIPT &amp; GCV DATA'!$A$3:$A$191,'MASTER DATA FILE WASH COAL  (2)'!A24,'[16]WASH COAL RECEIPT &amp; GCV DATA'!$O$3:$O$191)</f>
        <v>#VALUE!</v>
      </c>
      <c r="P24" s="15" t="e">
        <f t="shared" si="3"/>
        <v>#VALUE!</v>
      </c>
      <c r="Q24" s="15" t="e">
        <f>SUMIF('[16]WASH COAL RECEIPT &amp; GCV DATA'!$A$3:$A$191,'MASTER DATA FILE WASH COAL  (2)'!A24,'[16]WASH COAL RECEIPT &amp; GCV DATA'!$Q$3:$Q$191)</f>
        <v>#VALUE!</v>
      </c>
      <c r="R24" s="16" t="e">
        <f>SUMIF('[16]WASH COAL RECEIPT &amp; GCV DATA'!$A$3:$A$191,'MASTER DATA FILE WASH COAL  (2)'!A24,'[16]WASH COAL RECEIPT &amp; GCV DATA'!$R$3:$R$191)+IF(H24=$J$234,($K$234*K24),0)+IF(H24=$J$235,($K$235*K24),0)</f>
        <v>#VALUE!</v>
      </c>
      <c r="S24" s="15" t="e">
        <f t="shared" si="4"/>
        <v>#VALUE!</v>
      </c>
      <c r="T24" s="15" t="e">
        <f>SUMIF('[16]WASH COAL RECEIPT &amp; GCV DATA'!$A$3:$A$191,'MASTER DATA FILE WASH COAL  (2)'!A24,'[16]WASH COAL RECEIPT &amp; GCV DATA'!$T$3:$T$191)</f>
        <v>#VALUE!</v>
      </c>
      <c r="U24" s="15" t="e">
        <f t="shared" si="5"/>
        <v>#VALUE!</v>
      </c>
      <c r="V24" s="15" t="e">
        <f>SUMIF('[16]WASH COAL RECEIPT &amp; GCV DATA'!$A$3:$A$191,'MASTER DATA FILE WASH COAL  (2)'!A24,'[16]WASH COAL RECEIPT &amp; GCV DATA'!$V$3:$V$191)</f>
        <v>#VALUE!</v>
      </c>
      <c r="W24" s="15" t="e">
        <f t="shared" si="6"/>
        <v>#VALUE!</v>
      </c>
      <c r="X24" t="e">
        <f t="shared" si="0"/>
        <v>#VALUE!</v>
      </c>
    </row>
    <row r="25" spans="1:24" customFormat="1" x14ac:dyDescent="0.3">
      <c r="A25" s="12"/>
      <c r="B25" s="12" t="e">
        <f>SUMIF('[16]WASH COAL RECEIPT &amp; GCV DATA'!$A$3:$A$176,A25,'[16]WASH COAL RECEIPT &amp; GCV DATA'!$B$3:$B$176)</f>
        <v>#VALUE!</v>
      </c>
      <c r="C25" s="13" t="e">
        <f>SUMIF('[16]WASH COAL RECEIPT &amp; GCV DATA'!$A$3:$A$191,A25,'[16]WASH COAL RECEIPT &amp; GCV DATA'!$C$3:$C$191)</f>
        <v>#VALUE!</v>
      </c>
      <c r="D25" s="13">
        <f>IFERROR(VLOOKUP(A25,'[16]WASH COAL RECEIPT &amp; GCV DATA'!A24:V213,4,0),0)</f>
        <v>0</v>
      </c>
      <c r="E25" s="14">
        <f>IFERROR(VLOOKUP(A25,'[16]WASH COAL RECEIPT &amp; GCV DATA'!$A$2:$V$191,5,0),0)</f>
        <v>0</v>
      </c>
      <c r="F25" s="13" t="e">
        <f>SUMIF('[16]WASH COAL RECEIPT &amp; GCV DATA'!$A$3:$A$191,'MASTER DATA FILE WASH COAL  (2)'!A25,'[16]WASH COAL RECEIPT &amp; GCV DATA'!$F$3:$F$191)</f>
        <v>#VALUE!</v>
      </c>
      <c r="G25" s="13">
        <f>IFERROR(VLOOKUP(A25,'[16]WASH COAL RECEIPT &amp; GCV DATA'!$A$2:$V$191,7,0),0)</f>
        <v>0</v>
      </c>
      <c r="H25" s="13">
        <f>IFERROR(VLOOKUP(A25,'[16]WASH COAL RECEIPT &amp; GCV DATA'!$A$2:$V$191,8,0),0)</f>
        <v>0</v>
      </c>
      <c r="I25" s="13">
        <f>IFERROR(VLOOKUP(A25,'[16]WASH COAL RECEIPT &amp; GCV DATA'!$A$2:$V$191,9,0),0)</f>
        <v>0</v>
      </c>
      <c r="J25" s="13">
        <f>IFERROR(VLOOKUP(A25,'[16]WASH COAL RECEIPT &amp; GCV DATA'!$A$2:$V$191,10,0),0)</f>
        <v>0</v>
      </c>
      <c r="K25" s="15" t="e">
        <f>SUMIF('[16]WASH COAL RECEIPT &amp; GCV DATA'!$A$3:$A$191,'MASTER DATA FILE WASH COAL  (2)'!A25,'[16]WASH COAL RECEIPT &amp; GCV DATA'!$K$3:$K$191)</f>
        <v>#VALUE!</v>
      </c>
      <c r="L25" s="15" t="e">
        <f>SUMIF('[16]WASH COAL RECEIPT &amp; GCV DATA'!$A$3:$A$191,'MASTER DATA FILE WASH COAL  (2)'!A25,'[16]WASH COAL RECEIPT &amp; GCV DATA'!$L$3:$L$191)</f>
        <v>#VALUE!</v>
      </c>
      <c r="M25" s="15" t="e">
        <f t="shared" si="1"/>
        <v>#VALUE!</v>
      </c>
      <c r="N25" s="15">
        <f t="shared" si="2"/>
        <v>0</v>
      </c>
      <c r="O25" s="15" t="e">
        <f>SUMIF('[16]WASH COAL RECEIPT &amp; GCV DATA'!$A$3:$A$191,'MASTER DATA FILE WASH COAL  (2)'!A25,'[16]WASH COAL RECEIPT &amp; GCV DATA'!$O$3:$O$191)</f>
        <v>#VALUE!</v>
      </c>
      <c r="P25" s="15" t="e">
        <f t="shared" si="3"/>
        <v>#VALUE!</v>
      </c>
      <c r="Q25" s="15" t="e">
        <f>SUMIF('[16]WASH COAL RECEIPT &amp; GCV DATA'!$A$3:$A$191,'MASTER DATA FILE WASH COAL  (2)'!A25,'[16]WASH COAL RECEIPT &amp; GCV DATA'!$Q$3:$Q$191)</f>
        <v>#VALUE!</v>
      </c>
      <c r="R25" s="16" t="e">
        <f>SUMIF('[16]WASH COAL RECEIPT &amp; GCV DATA'!$A$3:$A$191,'MASTER DATA FILE WASH COAL  (2)'!A25,'[16]WASH COAL RECEIPT &amp; GCV DATA'!$R$3:$R$191)+IF(H25=$J$234,($K$234*K25),0)+IF(H25=$J$235,($K$235*K25),0)</f>
        <v>#VALUE!</v>
      </c>
      <c r="S25" s="15" t="e">
        <f t="shared" si="4"/>
        <v>#VALUE!</v>
      </c>
      <c r="T25" s="15" t="e">
        <f>SUMIF('[16]WASH COAL RECEIPT &amp; GCV DATA'!$A$3:$A$191,'MASTER DATA FILE WASH COAL  (2)'!A25,'[16]WASH COAL RECEIPT &amp; GCV DATA'!$T$3:$T$191)</f>
        <v>#VALUE!</v>
      </c>
      <c r="U25" s="15" t="e">
        <f t="shared" si="5"/>
        <v>#VALUE!</v>
      </c>
      <c r="V25" s="15" t="e">
        <f>SUMIF('[16]WASH COAL RECEIPT &amp; GCV DATA'!$A$3:$A$191,'MASTER DATA FILE WASH COAL  (2)'!A25,'[16]WASH COAL RECEIPT &amp; GCV DATA'!$V$3:$V$191)</f>
        <v>#VALUE!</v>
      </c>
      <c r="W25" s="15" t="e">
        <f t="shared" si="6"/>
        <v>#VALUE!</v>
      </c>
      <c r="X25" t="e">
        <f t="shared" si="0"/>
        <v>#VALUE!</v>
      </c>
    </row>
    <row r="26" spans="1:24" customFormat="1" x14ac:dyDescent="0.3">
      <c r="A26" s="12"/>
      <c r="B26" s="12" t="e">
        <f>SUMIF('[16]WASH COAL RECEIPT &amp; GCV DATA'!$A$3:$A$176,A26,'[16]WASH COAL RECEIPT &amp; GCV DATA'!$B$3:$B$176)</f>
        <v>#VALUE!</v>
      </c>
      <c r="C26" s="13" t="e">
        <f>SUMIF('[16]WASH COAL RECEIPT &amp; GCV DATA'!$A$3:$A$191,A26,'[16]WASH COAL RECEIPT &amp; GCV DATA'!$C$3:$C$191)</f>
        <v>#VALUE!</v>
      </c>
      <c r="D26" s="13">
        <f>IFERROR(VLOOKUP(A26,'[16]WASH COAL RECEIPT &amp; GCV DATA'!A25:V214,4,0),0)</f>
        <v>0</v>
      </c>
      <c r="E26" s="14">
        <f>IFERROR(VLOOKUP(A26,'[16]WASH COAL RECEIPT &amp; GCV DATA'!$A$2:$V$191,5,0),0)</f>
        <v>0</v>
      </c>
      <c r="F26" s="13" t="e">
        <f>SUMIF('[16]WASH COAL RECEIPT &amp; GCV DATA'!$A$3:$A$191,'MASTER DATA FILE WASH COAL  (2)'!A26,'[16]WASH COAL RECEIPT &amp; GCV DATA'!$F$3:$F$191)</f>
        <v>#VALUE!</v>
      </c>
      <c r="G26" s="13">
        <f>IFERROR(VLOOKUP(A26,'[16]WASH COAL RECEIPT &amp; GCV DATA'!$A$2:$V$191,7,0),0)</f>
        <v>0</v>
      </c>
      <c r="H26" s="13">
        <f>IFERROR(VLOOKUP(A26,'[16]WASH COAL RECEIPT &amp; GCV DATA'!$A$2:$V$191,8,0),0)</f>
        <v>0</v>
      </c>
      <c r="I26" s="13">
        <f>IFERROR(VLOOKUP(A26,'[16]WASH COAL RECEIPT &amp; GCV DATA'!$A$2:$V$191,9,0),0)</f>
        <v>0</v>
      </c>
      <c r="J26" s="13">
        <f>IFERROR(VLOOKUP(A26,'[16]WASH COAL RECEIPT &amp; GCV DATA'!$A$2:$V$191,10,0),0)</f>
        <v>0</v>
      </c>
      <c r="K26" s="15" t="e">
        <f>SUMIF('[16]WASH COAL RECEIPT &amp; GCV DATA'!$A$3:$A$191,'MASTER DATA FILE WASH COAL  (2)'!A26,'[16]WASH COAL RECEIPT &amp; GCV DATA'!$K$3:$K$191)</f>
        <v>#VALUE!</v>
      </c>
      <c r="L26" s="15" t="e">
        <f>SUMIF('[16]WASH COAL RECEIPT &amp; GCV DATA'!$A$3:$A$191,'MASTER DATA FILE WASH COAL  (2)'!A26,'[16]WASH COAL RECEIPT &amp; GCV DATA'!$L$3:$L$191)</f>
        <v>#VALUE!</v>
      </c>
      <c r="M26" s="15" t="e">
        <f t="shared" si="1"/>
        <v>#VALUE!</v>
      </c>
      <c r="N26" s="15">
        <f t="shared" si="2"/>
        <v>0</v>
      </c>
      <c r="O26" s="15" t="e">
        <f>SUMIF('[16]WASH COAL RECEIPT &amp; GCV DATA'!$A$3:$A$191,'MASTER DATA FILE WASH COAL  (2)'!A26,'[16]WASH COAL RECEIPT &amp; GCV DATA'!$O$3:$O$191)</f>
        <v>#VALUE!</v>
      </c>
      <c r="P26" s="15" t="e">
        <f t="shared" si="3"/>
        <v>#VALUE!</v>
      </c>
      <c r="Q26" s="15" t="e">
        <f>SUMIF('[16]WASH COAL RECEIPT &amp; GCV DATA'!$A$3:$A$191,'MASTER DATA FILE WASH COAL  (2)'!A26,'[16]WASH COAL RECEIPT &amp; GCV DATA'!$Q$3:$Q$191)</f>
        <v>#VALUE!</v>
      </c>
      <c r="R26" s="16" t="e">
        <f>SUMIF('[16]WASH COAL RECEIPT &amp; GCV DATA'!$A$3:$A$191,'MASTER DATA FILE WASH COAL  (2)'!A26,'[16]WASH COAL RECEIPT &amp; GCV DATA'!$R$3:$R$191)+IF(H26=$J$234,($K$234*K26),0)+IF(H26=$J$235,($K$235*K26),0)</f>
        <v>#VALUE!</v>
      </c>
      <c r="S26" s="15" t="e">
        <f t="shared" si="4"/>
        <v>#VALUE!</v>
      </c>
      <c r="T26" s="15" t="e">
        <f>SUMIF('[16]WASH COAL RECEIPT &amp; GCV DATA'!$A$3:$A$191,'MASTER DATA FILE WASH COAL  (2)'!A26,'[16]WASH COAL RECEIPT &amp; GCV DATA'!$T$3:$T$191)</f>
        <v>#VALUE!</v>
      </c>
      <c r="U26" s="15" t="e">
        <f t="shared" si="5"/>
        <v>#VALUE!</v>
      </c>
      <c r="V26" s="15" t="e">
        <f>SUMIF('[16]WASH COAL RECEIPT &amp; GCV DATA'!$A$3:$A$191,'MASTER DATA FILE WASH COAL  (2)'!A26,'[16]WASH COAL RECEIPT &amp; GCV DATA'!$V$3:$V$191)</f>
        <v>#VALUE!</v>
      </c>
      <c r="W26" s="15" t="e">
        <f t="shared" si="6"/>
        <v>#VALUE!</v>
      </c>
      <c r="X26" t="e">
        <f t="shared" si="0"/>
        <v>#VALUE!</v>
      </c>
    </row>
    <row r="27" spans="1:24" customFormat="1" x14ac:dyDescent="0.3">
      <c r="A27" s="12"/>
      <c r="B27" s="12" t="e">
        <f>SUMIF('[16]WASH COAL RECEIPT &amp; GCV DATA'!$A$3:$A$176,A27,'[16]WASH COAL RECEIPT &amp; GCV DATA'!$B$3:$B$176)</f>
        <v>#VALUE!</v>
      </c>
      <c r="C27" s="13" t="e">
        <f>SUMIF('[16]WASH COAL RECEIPT &amp; GCV DATA'!$A$3:$A$191,A27,'[16]WASH COAL RECEIPT &amp; GCV DATA'!$C$3:$C$191)</f>
        <v>#VALUE!</v>
      </c>
      <c r="D27" s="13">
        <f>IFERROR(VLOOKUP(A27,'[16]WASH COAL RECEIPT &amp; GCV DATA'!A26:V215,4,0),0)</f>
        <v>0</v>
      </c>
      <c r="E27" s="14">
        <f>IFERROR(VLOOKUP(A27,'[16]WASH COAL RECEIPT &amp; GCV DATA'!$A$2:$V$191,5,0),0)</f>
        <v>0</v>
      </c>
      <c r="F27" s="13" t="e">
        <f>SUMIF('[16]WASH COAL RECEIPT &amp; GCV DATA'!$A$3:$A$191,'MASTER DATA FILE WASH COAL  (2)'!A27,'[16]WASH COAL RECEIPT &amp; GCV DATA'!$F$3:$F$191)</f>
        <v>#VALUE!</v>
      </c>
      <c r="G27" s="13">
        <f>IFERROR(VLOOKUP(A27,'[16]WASH COAL RECEIPT &amp; GCV DATA'!$A$2:$V$191,7,0),0)</f>
        <v>0</v>
      </c>
      <c r="H27" s="13">
        <f>IFERROR(VLOOKUP(A27,'[16]WASH COAL RECEIPT &amp; GCV DATA'!$A$2:$V$191,8,0),0)</f>
        <v>0</v>
      </c>
      <c r="I27" s="13">
        <f>IFERROR(VLOOKUP(A27,'[16]WASH COAL RECEIPT &amp; GCV DATA'!$A$2:$V$191,9,0),0)</f>
        <v>0</v>
      </c>
      <c r="J27" s="13">
        <f>IFERROR(VLOOKUP(A27,'[16]WASH COAL RECEIPT &amp; GCV DATA'!$A$2:$V$191,10,0),0)</f>
        <v>0</v>
      </c>
      <c r="K27" s="15" t="e">
        <f>SUMIF('[16]WASH COAL RECEIPT &amp; GCV DATA'!$A$3:$A$191,'MASTER DATA FILE WASH COAL  (2)'!A27,'[16]WASH COAL RECEIPT &amp; GCV DATA'!$K$3:$K$191)</f>
        <v>#VALUE!</v>
      </c>
      <c r="L27" s="15" t="e">
        <f>SUMIF('[16]WASH COAL RECEIPT &amp; GCV DATA'!$A$3:$A$191,'MASTER DATA FILE WASH COAL  (2)'!A27,'[16]WASH COAL RECEIPT &amp; GCV DATA'!$L$3:$L$191)</f>
        <v>#VALUE!</v>
      </c>
      <c r="M27" s="15" t="e">
        <f t="shared" si="1"/>
        <v>#VALUE!</v>
      </c>
      <c r="N27" s="15">
        <f t="shared" si="2"/>
        <v>0</v>
      </c>
      <c r="O27" s="15" t="e">
        <f>SUMIF('[16]WASH COAL RECEIPT &amp; GCV DATA'!$A$3:$A$191,'MASTER DATA FILE WASH COAL  (2)'!A27,'[16]WASH COAL RECEIPT &amp; GCV DATA'!$O$3:$O$191)</f>
        <v>#VALUE!</v>
      </c>
      <c r="P27" s="15" t="e">
        <f t="shared" si="3"/>
        <v>#VALUE!</v>
      </c>
      <c r="Q27" s="15" t="e">
        <f>SUMIF('[16]WASH COAL RECEIPT &amp; GCV DATA'!$A$3:$A$191,'MASTER DATA FILE WASH COAL  (2)'!A27,'[16]WASH COAL RECEIPT &amp; GCV DATA'!$Q$3:$Q$191)</f>
        <v>#VALUE!</v>
      </c>
      <c r="R27" s="16" t="e">
        <f>SUMIF('[16]WASH COAL RECEIPT &amp; GCV DATA'!$A$3:$A$191,'MASTER DATA FILE WASH COAL  (2)'!A27,'[16]WASH COAL RECEIPT &amp; GCV DATA'!$R$3:$R$191)+IF(H27=$J$234,($K$234*K27),0)+IF(H27=$J$235,($K$235*K27),0)</f>
        <v>#VALUE!</v>
      </c>
      <c r="S27" s="15" t="e">
        <f t="shared" si="4"/>
        <v>#VALUE!</v>
      </c>
      <c r="T27" s="15" t="e">
        <f>SUMIF('[16]WASH COAL RECEIPT &amp; GCV DATA'!$A$3:$A$191,'MASTER DATA FILE WASH COAL  (2)'!A27,'[16]WASH COAL RECEIPT &amp; GCV DATA'!$T$3:$T$191)</f>
        <v>#VALUE!</v>
      </c>
      <c r="U27" s="15" t="e">
        <f t="shared" si="5"/>
        <v>#VALUE!</v>
      </c>
      <c r="V27" s="15" t="e">
        <f>SUMIF('[16]WASH COAL RECEIPT &amp; GCV DATA'!$A$3:$A$191,'MASTER DATA FILE WASH COAL  (2)'!A27,'[16]WASH COAL RECEIPT &amp; GCV DATA'!$V$3:$V$191)</f>
        <v>#VALUE!</v>
      </c>
      <c r="W27" s="15" t="e">
        <f t="shared" si="6"/>
        <v>#VALUE!</v>
      </c>
      <c r="X27" t="e">
        <f t="shared" si="0"/>
        <v>#VALUE!</v>
      </c>
    </row>
    <row r="28" spans="1:24" customFormat="1" x14ac:dyDescent="0.3">
      <c r="A28" s="12"/>
      <c r="B28" s="12" t="e">
        <f>SUMIF('[16]WASH COAL RECEIPT &amp; GCV DATA'!$A$3:$A$176,A28,'[16]WASH COAL RECEIPT &amp; GCV DATA'!$B$3:$B$176)</f>
        <v>#VALUE!</v>
      </c>
      <c r="C28" s="13" t="e">
        <f>SUMIF('[16]WASH COAL RECEIPT &amp; GCV DATA'!$A$3:$A$191,A28,'[16]WASH COAL RECEIPT &amp; GCV DATA'!$C$3:$C$191)</f>
        <v>#VALUE!</v>
      </c>
      <c r="D28" s="13">
        <f>IFERROR(VLOOKUP(A28,'[16]WASH COAL RECEIPT &amp; GCV DATA'!A27:V216,4,0),0)</f>
        <v>0</v>
      </c>
      <c r="E28" s="14">
        <f>IFERROR(VLOOKUP(A28,'[16]WASH COAL RECEIPT &amp; GCV DATA'!$A$2:$V$191,5,0),0)</f>
        <v>0</v>
      </c>
      <c r="F28" s="13" t="e">
        <f>SUMIF('[16]WASH COAL RECEIPT &amp; GCV DATA'!$A$3:$A$191,'MASTER DATA FILE WASH COAL  (2)'!A28,'[16]WASH COAL RECEIPT &amp; GCV DATA'!$F$3:$F$191)</f>
        <v>#VALUE!</v>
      </c>
      <c r="G28" s="13">
        <f>IFERROR(VLOOKUP(A28,'[16]WASH COAL RECEIPT &amp; GCV DATA'!$A$2:$V$191,7,0),0)</f>
        <v>0</v>
      </c>
      <c r="H28" s="13">
        <f>IFERROR(VLOOKUP(A28,'[16]WASH COAL RECEIPT &amp; GCV DATA'!$A$2:$V$191,8,0),0)</f>
        <v>0</v>
      </c>
      <c r="I28" s="13">
        <f>IFERROR(VLOOKUP(A28,'[16]WASH COAL RECEIPT &amp; GCV DATA'!$A$2:$V$191,9,0),0)</f>
        <v>0</v>
      </c>
      <c r="J28" s="13">
        <f>IFERROR(VLOOKUP(A28,'[16]WASH COAL RECEIPT &amp; GCV DATA'!$A$2:$V$191,10,0),0)</f>
        <v>0</v>
      </c>
      <c r="K28" s="15" t="e">
        <f>SUMIF('[16]WASH COAL RECEIPT &amp; GCV DATA'!$A$3:$A$191,'MASTER DATA FILE WASH COAL  (2)'!A28,'[16]WASH COAL RECEIPT &amp; GCV DATA'!$K$3:$K$191)</f>
        <v>#VALUE!</v>
      </c>
      <c r="L28" s="15" t="e">
        <f>SUMIF('[16]WASH COAL RECEIPT &amp; GCV DATA'!$A$3:$A$191,'MASTER DATA FILE WASH COAL  (2)'!A28,'[16]WASH COAL RECEIPT &amp; GCV DATA'!$L$3:$L$191)</f>
        <v>#VALUE!</v>
      </c>
      <c r="M28" s="15" t="e">
        <f t="shared" si="1"/>
        <v>#VALUE!</v>
      </c>
      <c r="N28" s="15">
        <f t="shared" si="2"/>
        <v>0</v>
      </c>
      <c r="O28" s="15" t="e">
        <f>SUMIF('[16]WASH COAL RECEIPT &amp; GCV DATA'!$A$3:$A$191,'MASTER DATA FILE WASH COAL  (2)'!A28,'[16]WASH COAL RECEIPT &amp; GCV DATA'!$O$3:$O$191)</f>
        <v>#VALUE!</v>
      </c>
      <c r="P28" s="15" t="e">
        <f t="shared" si="3"/>
        <v>#VALUE!</v>
      </c>
      <c r="Q28" s="15" t="e">
        <f>SUMIF('[16]WASH COAL RECEIPT &amp; GCV DATA'!$A$3:$A$191,'MASTER DATA FILE WASH COAL  (2)'!A28,'[16]WASH COAL RECEIPT &amp; GCV DATA'!$Q$3:$Q$191)</f>
        <v>#VALUE!</v>
      </c>
      <c r="R28" s="16" t="e">
        <f>SUMIF('[16]WASH COAL RECEIPT &amp; GCV DATA'!$A$3:$A$191,'MASTER DATA FILE WASH COAL  (2)'!A28,'[16]WASH COAL RECEIPT &amp; GCV DATA'!$R$3:$R$191)+IF(H28=$J$234,($K$234*K28),0)+IF(H28=$J$235,($K$235*K28),0)</f>
        <v>#VALUE!</v>
      </c>
      <c r="S28" s="15" t="e">
        <f t="shared" si="4"/>
        <v>#VALUE!</v>
      </c>
      <c r="T28" s="15" t="e">
        <f>SUMIF('[16]WASH COAL RECEIPT &amp; GCV DATA'!$A$3:$A$191,'MASTER DATA FILE WASH COAL  (2)'!A28,'[16]WASH COAL RECEIPT &amp; GCV DATA'!$T$3:$T$191)</f>
        <v>#VALUE!</v>
      </c>
      <c r="U28" s="15" t="e">
        <f t="shared" si="5"/>
        <v>#VALUE!</v>
      </c>
      <c r="V28" s="15" t="e">
        <f>SUMIF('[16]WASH COAL RECEIPT &amp; GCV DATA'!$A$3:$A$191,'MASTER DATA FILE WASH COAL  (2)'!A28,'[16]WASH COAL RECEIPT &amp; GCV DATA'!$V$3:$V$191)</f>
        <v>#VALUE!</v>
      </c>
      <c r="W28" s="15" t="e">
        <f t="shared" si="6"/>
        <v>#VALUE!</v>
      </c>
      <c r="X28" t="e">
        <f t="shared" si="0"/>
        <v>#VALUE!</v>
      </c>
    </row>
    <row r="29" spans="1:24" customFormat="1" x14ac:dyDescent="0.3">
      <c r="A29" s="12"/>
      <c r="B29" s="12" t="e">
        <f>SUMIF('[16]WASH COAL RECEIPT &amp; GCV DATA'!$A$3:$A$176,A29,'[16]WASH COAL RECEIPT &amp; GCV DATA'!$B$3:$B$176)</f>
        <v>#VALUE!</v>
      </c>
      <c r="C29" s="13" t="e">
        <f>SUMIF('[16]WASH COAL RECEIPT &amp; GCV DATA'!$A$3:$A$191,A29,'[16]WASH COAL RECEIPT &amp; GCV DATA'!$C$3:$C$191)</f>
        <v>#VALUE!</v>
      </c>
      <c r="D29" s="13">
        <f>IFERROR(VLOOKUP(A29,'[16]WASH COAL RECEIPT &amp; GCV DATA'!A28:V217,4,0),0)</f>
        <v>0</v>
      </c>
      <c r="E29" s="14">
        <f>IFERROR(VLOOKUP(A29,'[16]WASH COAL RECEIPT &amp; GCV DATA'!$A$2:$V$191,5,0),0)</f>
        <v>0</v>
      </c>
      <c r="F29" s="13" t="e">
        <f>SUMIF('[16]WASH COAL RECEIPT &amp; GCV DATA'!$A$3:$A$191,'MASTER DATA FILE WASH COAL  (2)'!A29,'[16]WASH COAL RECEIPT &amp; GCV DATA'!$F$3:$F$191)</f>
        <v>#VALUE!</v>
      </c>
      <c r="G29" s="13">
        <f>IFERROR(VLOOKUP(A29,'[16]WASH COAL RECEIPT &amp; GCV DATA'!$A$2:$V$191,7,0),0)</f>
        <v>0</v>
      </c>
      <c r="H29" s="13">
        <f>IFERROR(VLOOKUP(A29,'[16]WASH COAL RECEIPT &amp; GCV DATA'!$A$2:$V$191,8,0),0)</f>
        <v>0</v>
      </c>
      <c r="I29" s="13">
        <f>IFERROR(VLOOKUP(A29,'[16]WASH COAL RECEIPT &amp; GCV DATA'!$A$2:$V$191,9,0),0)</f>
        <v>0</v>
      </c>
      <c r="J29" s="13">
        <f>IFERROR(VLOOKUP(A29,'[16]WASH COAL RECEIPT &amp; GCV DATA'!$A$2:$V$191,10,0),0)</f>
        <v>0</v>
      </c>
      <c r="K29" s="15" t="e">
        <f>SUMIF('[16]WASH COAL RECEIPT &amp; GCV DATA'!$A$3:$A$191,'MASTER DATA FILE WASH COAL  (2)'!A29,'[16]WASH COAL RECEIPT &amp; GCV DATA'!$K$3:$K$191)</f>
        <v>#VALUE!</v>
      </c>
      <c r="L29" s="15" t="e">
        <f>SUMIF('[16]WASH COAL RECEIPT &amp; GCV DATA'!$A$3:$A$191,'MASTER DATA FILE WASH COAL  (2)'!A29,'[16]WASH COAL RECEIPT &amp; GCV DATA'!$L$3:$L$191)</f>
        <v>#VALUE!</v>
      </c>
      <c r="M29" s="15" t="e">
        <f t="shared" si="1"/>
        <v>#VALUE!</v>
      </c>
      <c r="N29" s="15">
        <f t="shared" si="2"/>
        <v>0</v>
      </c>
      <c r="O29" s="15" t="e">
        <f>SUMIF('[16]WASH COAL RECEIPT &amp; GCV DATA'!$A$3:$A$191,'MASTER DATA FILE WASH COAL  (2)'!A29,'[16]WASH COAL RECEIPT &amp; GCV DATA'!$O$3:$O$191)</f>
        <v>#VALUE!</v>
      </c>
      <c r="P29" s="15" t="e">
        <f t="shared" si="3"/>
        <v>#VALUE!</v>
      </c>
      <c r="Q29" s="15" t="e">
        <f>SUMIF('[16]WASH COAL RECEIPT &amp; GCV DATA'!$A$3:$A$191,'MASTER DATA FILE WASH COAL  (2)'!A29,'[16]WASH COAL RECEIPT &amp; GCV DATA'!$Q$3:$Q$191)</f>
        <v>#VALUE!</v>
      </c>
      <c r="R29" s="16" t="e">
        <f>SUMIF('[16]WASH COAL RECEIPT &amp; GCV DATA'!$A$3:$A$191,'MASTER DATA FILE WASH COAL  (2)'!A29,'[16]WASH COAL RECEIPT &amp; GCV DATA'!$R$3:$R$191)+IF(H29=$J$234,($K$234*K29),0)+IF(H29=$J$235,($K$235*K29),0)</f>
        <v>#VALUE!</v>
      </c>
      <c r="S29" s="15" t="e">
        <f t="shared" si="4"/>
        <v>#VALUE!</v>
      </c>
      <c r="T29" s="15" t="e">
        <f>SUMIF('[16]WASH COAL RECEIPT &amp; GCV DATA'!$A$3:$A$191,'MASTER DATA FILE WASH COAL  (2)'!A29,'[16]WASH COAL RECEIPT &amp; GCV DATA'!$T$3:$T$191)</f>
        <v>#VALUE!</v>
      </c>
      <c r="U29" s="15" t="e">
        <f t="shared" si="5"/>
        <v>#VALUE!</v>
      </c>
      <c r="V29" s="15" t="e">
        <f>SUMIF('[16]WASH COAL RECEIPT &amp; GCV DATA'!$A$3:$A$191,'MASTER DATA FILE WASH COAL  (2)'!A29,'[16]WASH COAL RECEIPT &amp; GCV DATA'!$V$3:$V$191)</f>
        <v>#VALUE!</v>
      </c>
      <c r="W29" s="15" t="e">
        <f t="shared" si="6"/>
        <v>#VALUE!</v>
      </c>
      <c r="X29" t="e">
        <f t="shared" si="0"/>
        <v>#VALUE!</v>
      </c>
    </row>
    <row r="30" spans="1:24" customFormat="1" x14ac:dyDescent="0.3">
      <c r="A30" s="12"/>
      <c r="B30" s="12" t="e">
        <f>SUMIF('[16]WASH COAL RECEIPT &amp; GCV DATA'!$A$3:$A$176,A30,'[16]WASH COAL RECEIPT &amp; GCV DATA'!$B$3:$B$176)</f>
        <v>#VALUE!</v>
      </c>
      <c r="C30" s="13" t="e">
        <f>SUMIF('[16]WASH COAL RECEIPT &amp; GCV DATA'!$A$3:$A$191,A30,'[16]WASH COAL RECEIPT &amp; GCV DATA'!$C$3:$C$191)</f>
        <v>#VALUE!</v>
      </c>
      <c r="D30" s="13">
        <f>IFERROR(VLOOKUP(A30,'[16]WASH COAL RECEIPT &amp; GCV DATA'!A29:V218,4,0),0)</f>
        <v>0</v>
      </c>
      <c r="E30" s="14">
        <f>IFERROR(VLOOKUP(A30,'[16]WASH COAL RECEIPT &amp; GCV DATA'!$A$2:$V$191,5,0),0)</f>
        <v>0</v>
      </c>
      <c r="F30" s="13" t="e">
        <f>SUMIF('[16]WASH COAL RECEIPT &amp; GCV DATA'!$A$3:$A$191,'MASTER DATA FILE WASH COAL  (2)'!A30,'[16]WASH COAL RECEIPT &amp; GCV DATA'!$F$3:$F$191)</f>
        <v>#VALUE!</v>
      </c>
      <c r="G30" s="13">
        <f>IFERROR(VLOOKUP(A30,'[16]WASH COAL RECEIPT &amp; GCV DATA'!$A$2:$V$191,7,0),0)</f>
        <v>0</v>
      </c>
      <c r="H30" s="13">
        <f>IFERROR(VLOOKUP(A30,'[16]WASH COAL RECEIPT &amp; GCV DATA'!$A$2:$V$191,8,0),0)</f>
        <v>0</v>
      </c>
      <c r="I30" s="13">
        <f>IFERROR(VLOOKUP(A30,'[16]WASH COAL RECEIPT &amp; GCV DATA'!$A$2:$V$191,9,0),0)</f>
        <v>0</v>
      </c>
      <c r="J30" s="13">
        <f>IFERROR(VLOOKUP(A30,'[16]WASH COAL RECEIPT &amp; GCV DATA'!$A$2:$V$191,10,0),0)</f>
        <v>0</v>
      </c>
      <c r="K30" s="15" t="e">
        <f>SUMIF('[16]WASH COAL RECEIPT &amp; GCV DATA'!$A$3:$A$191,'MASTER DATA FILE WASH COAL  (2)'!A30,'[16]WASH COAL RECEIPT &amp; GCV DATA'!$K$3:$K$191)</f>
        <v>#VALUE!</v>
      </c>
      <c r="L30" s="15" t="e">
        <f>SUMIF('[16]WASH COAL RECEIPT &amp; GCV DATA'!$A$3:$A$191,'MASTER DATA FILE WASH COAL  (2)'!A30,'[16]WASH COAL RECEIPT &amp; GCV DATA'!$L$3:$L$191)</f>
        <v>#VALUE!</v>
      </c>
      <c r="M30" s="15" t="e">
        <f t="shared" si="1"/>
        <v>#VALUE!</v>
      </c>
      <c r="N30" s="15">
        <f t="shared" si="2"/>
        <v>0</v>
      </c>
      <c r="O30" s="15" t="e">
        <f>SUMIF('[16]WASH COAL RECEIPT &amp; GCV DATA'!$A$3:$A$191,'MASTER DATA FILE WASH COAL  (2)'!A30,'[16]WASH COAL RECEIPT &amp; GCV DATA'!$O$3:$O$191)</f>
        <v>#VALUE!</v>
      </c>
      <c r="P30" s="15" t="e">
        <f t="shared" si="3"/>
        <v>#VALUE!</v>
      </c>
      <c r="Q30" s="15" t="e">
        <f>SUMIF('[16]WASH COAL RECEIPT &amp; GCV DATA'!$A$3:$A$191,'MASTER DATA FILE WASH COAL  (2)'!A30,'[16]WASH COAL RECEIPT &amp; GCV DATA'!$Q$3:$Q$191)</f>
        <v>#VALUE!</v>
      </c>
      <c r="R30" s="16" t="e">
        <f>SUMIF('[16]WASH COAL RECEIPT &amp; GCV DATA'!$A$3:$A$191,'MASTER DATA FILE WASH COAL  (2)'!A30,'[16]WASH COAL RECEIPT &amp; GCV DATA'!$R$3:$R$191)+IF(H30=$J$234,($K$234*K30),0)+IF(H30=$J$235,($K$235*K30),0)</f>
        <v>#VALUE!</v>
      </c>
      <c r="S30" s="15" t="e">
        <f t="shared" si="4"/>
        <v>#VALUE!</v>
      </c>
      <c r="T30" s="15" t="e">
        <f>SUMIF('[16]WASH COAL RECEIPT &amp; GCV DATA'!$A$3:$A$191,'MASTER DATA FILE WASH COAL  (2)'!A30,'[16]WASH COAL RECEIPT &amp; GCV DATA'!$T$3:$T$191)</f>
        <v>#VALUE!</v>
      </c>
      <c r="U30" s="15" t="e">
        <f t="shared" si="5"/>
        <v>#VALUE!</v>
      </c>
      <c r="V30" s="15" t="e">
        <f>SUMIF('[16]WASH COAL RECEIPT &amp; GCV DATA'!$A$3:$A$191,'MASTER DATA FILE WASH COAL  (2)'!A30,'[16]WASH COAL RECEIPT &amp; GCV DATA'!$V$3:$V$191)</f>
        <v>#VALUE!</v>
      </c>
      <c r="W30" s="15" t="e">
        <f t="shared" si="6"/>
        <v>#VALUE!</v>
      </c>
      <c r="X30" t="e">
        <f t="shared" si="0"/>
        <v>#VALUE!</v>
      </c>
    </row>
    <row r="31" spans="1:24" customFormat="1" x14ac:dyDescent="0.3">
      <c r="A31" s="12"/>
      <c r="B31" s="12" t="e">
        <f>SUMIF('[16]WASH COAL RECEIPT &amp; GCV DATA'!$A$3:$A$176,A31,'[16]WASH COAL RECEIPT &amp; GCV DATA'!$B$3:$B$176)</f>
        <v>#VALUE!</v>
      </c>
      <c r="C31" s="13" t="e">
        <f>SUMIF('[16]WASH COAL RECEIPT &amp; GCV DATA'!$A$3:$A$191,A31,'[16]WASH COAL RECEIPT &amp; GCV DATA'!$C$3:$C$191)</f>
        <v>#VALUE!</v>
      </c>
      <c r="D31" s="13">
        <f>IFERROR(VLOOKUP(A31,'[16]WASH COAL RECEIPT &amp; GCV DATA'!A30:V219,4,0),0)</f>
        <v>0</v>
      </c>
      <c r="E31" s="14">
        <f>IFERROR(VLOOKUP(A31,'[16]WASH COAL RECEIPT &amp; GCV DATA'!$A$2:$V$191,5,0),0)</f>
        <v>0</v>
      </c>
      <c r="F31" s="13" t="e">
        <f>SUMIF('[16]WASH COAL RECEIPT &amp; GCV DATA'!$A$3:$A$191,'MASTER DATA FILE WASH COAL  (2)'!A31,'[16]WASH COAL RECEIPT &amp; GCV DATA'!$F$3:$F$191)</f>
        <v>#VALUE!</v>
      </c>
      <c r="G31" s="13">
        <f>IFERROR(VLOOKUP(A31,'[16]WASH COAL RECEIPT &amp; GCV DATA'!$A$2:$V$191,7,0),0)</f>
        <v>0</v>
      </c>
      <c r="H31" s="13">
        <f>IFERROR(VLOOKUP(A31,'[16]WASH COAL RECEIPT &amp; GCV DATA'!$A$2:$V$191,8,0),0)</f>
        <v>0</v>
      </c>
      <c r="I31" s="13">
        <f>IFERROR(VLOOKUP(A31,'[16]WASH COAL RECEIPT &amp; GCV DATA'!$A$2:$V$191,9,0),0)</f>
        <v>0</v>
      </c>
      <c r="J31" s="13">
        <f>IFERROR(VLOOKUP(A31,'[16]WASH COAL RECEIPT &amp; GCV DATA'!$A$2:$V$191,10,0),0)</f>
        <v>0</v>
      </c>
      <c r="K31" s="15" t="e">
        <f>SUMIF('[16]WASH COAL RECEIPT &amp; GCV DATA'!$A$3:$A$191,'MASTER DATA FILE WASH COAL  (2)'!A31,'[16]WASH COAL RECEIPT &amp; GCV DATA'!$K$3:$K$191)</f>
        <v>#VALUE!</v>
      </c>
      <c r="L31" s="15" t="e">
        <f>SUMIF('[16]WASH COAL RECEIPT &amp; GCV DATA'!$A$3:$A$191,'MASTER DATA FILE WASH COAL  (2)'!A31,'[16]WASH COAL RECEIPT &amp; GCV DATA'!$L$3:$L$191)</f>
        <v>#VALUE!</v>
      </c>
      <c r="M31" s="15" t="e">
        <f t="shared" si="1"/>
        <v>#VALUE!</v>
      </c>
      <c r="N31" s="15">
        <f t="shared" si="2"/>
        <v>0</v>
      </c>
      <c r="O31" s="15" t="e">
        <f>SUMIF('[16]WASH COAL RECEIPT &amp; GCV DATA'!$A$3:$A$191,'MASTER DATA FILE WASH COAL  (2)'!A31,'[16]WASH COAL RECEIPT &amp; GCV DATA'!$O$3:$O$191)</f>
        <v>#VALUE!</v>
      </c>
      <c r="P31" s="15" t="e">
        <f t="shared" si="3"/>
        <v>#VALUE!</v>
      </c>
      <c r="Q31" s="15" t="e">
        <f>SUMIF('[16]WASH COAL RECEIPT &amp; GCV DATA'!$A$3:$A$191,'MASTER DATA FILE WASH COAL  (2)'!A31,'[16]WASH COAL RECEIPT &amp; GCV DATA'!$Q$3:$Q$191)</f>
        <v>#VALUE!</v>
      </c>
      <c r="R31" s="16" t="e">
        <f>SUMIF('[16]WASH COAL RECEIPT &amp; GCV DATA'!$A$3:$A$191,'MASTER DATA FILE WASH COAL  (2)'!A31,'[16]WASH COAL RECEIPT &amp; GCV DATA'!$R$3:$R$191)+IF(H31=$J$234,($K$234*K31),0)+IF(H31=$J$235,($K$235*K31),0)</f>
        <v>#VALUE!</v>
      </c>
      <c r="S31" s="15" t="e">
        <f t="shared" si="4"/>
        <v>#VALUE!</v>
      </c>
      <c r="T31" s="15" t="e">
        <f>SUMIF('[16]WASH COAL RECEIPT &amp; GCV DATA'!$A$3:$A$191,'MASTER DATA FILE WASH COAL  (2)'!A31,'[16]WASH COAL RECEIPT &amp; GCV DATA'!$T$3:$T$191)</f>
        <v>#VALUE!</v>
      </c>
      <c r="U31" s="15" t="e">
        <f t="shared" si="5"/>
        <v>#VALUE!</v>
      </c>
      <c r="V31" s="15" t="e">
        <f>SUMIF('[16]WASH COAL RECEIPT &amp; GCV DATA'!$A$3:$A$191,'MASTER DATA FILE WASH COAL  (2)'!A31,'[16]WASH COAL RECEIPT &amp; GCV DATA'!$V$3:$V$191)</f>
        <v>#VALUE!</v>
      </c>
      <c r="W31" s="15" t="e">
        <f t="shared" si="6"/>
        <v>#VALUE!</v>
      </c>
      <c r="X31" t="e">
        <f t="shared" si="0"/>
        <v>#VALUE!</v>
      </c>
    </row>
    <row r="32" spans="1:24" customFormat="1" x14ac:dyDescent="0.3">
      <c r="A32" s="12"/>
      <c r="B32" s="12" t="e">
        <f>SUMIF('[16]WASH COAL RECEIPT &amp; GCV DATA'!$A$3:$A$176,A32,'[16]WASH COAL RECEIPT &amp; GCV DATA'!$B$3:$B$176)</f>
        <v>#VALUE!</v>
      </c>
      <c r="C32" s="13" t="e">
        <f>SUMIF('[16]WASH COAL RECEIPT &amp; GCV DATA'!$A$3:$A$191,A32,'[16]WASH COAL RECEIPT &amp; GCV DATA'!$C$3:$C$191)</f>
        <v>#VALUE!</v>
      </c>
      <c r="D32" s="13">
        <f>IFERROR(VLOOKUP(A32,'[16]WASH COAL RECEIPT &amp; GCV DATA'!A31:V220,4,0),0)</f>
        <v>0</v>
      </c>
      <c r="E32" s="14">
        <f>IFERROR(VLOOKUP(A32,'[16]WASH COAL RECEIPT &amp; GCV DATA'!$A$2:$V$191,5,0),0)</f>
        <v>0</v>
      </c>
      <c r="F32" s="13" t="e">
        <f>SUMIF('[16]WASH COAL RECEIPT &amp; GCV DATA'!$A$3:$A$191,'MASTER DATA FILE WASH COAL  (2)'!A32,'[16]WASH COAL RECEIPT &amp; GCV DATA'!$F$3:$F$191)</f>
        <v>#VALUE!</v>
      </c>
      <c r="G32" s="13">
        <f>IFERROR(VLOOKUP(A32,'[16]WASH COAL RECEIPT &amp; GCV DATA'!$A$2:$V$191,7,0),0)</f>
        <v>0</v>
      </c>
      <c r="H32" s="13">
        <f>IFERROR(VLOOKUP(A32,'[16]WASH COAL RECEIPT &amp; GCV DATA'!$A$2:$V$191,8,0),0)</f>
        <v>0</v>
      </c>
      <c r="I32" s="13">
        <f>IFERROR(VLOOKUP(A32,'[16]WASH COAL RECEIPT &amp; GCV DATA'!$A$2:$V$191,9,0),0)</f>
        <v>0</v>
      </c>
      <c r="J32" s="13">
        <f>IFERROR(VLOOKUP(A32,'[16]WASH COAL RECEIPT &amp; GCV DATA'!$A$2:$V$191,10,0),0)</f>
        <v>0</v>
      </c>
      <c r="K32" s="15" t="e">
        <f>SUMIF('[16]WASH COAL RECEIPT &amp; GCV DATA'!$A$3:$A$191,'MASTER DATA FILE WASH COAL  (2)'!A32,'[16]WASH COAL RECEIPT &amp; GCV DATA'!$K$3:$K$191)</f>
        <v>#VALUE!</v>
      </c>
      <c r="L32" s="15" t="e">
        <f>SUMIF('[16]WASH COAL RECEIPT &amp; GCV DATA'!$A$3:$A$191,'MASTER DATA FILE WASH COAL  (2)'!A32,'[16]WASH COAL RECEIPT &amp; GCV DATA'!$L$3:$L$191)</f>
        <v>#VALUE!</v>
      </c>
      <c r="M32" s="15" t="e">
        <f t="shared" si="1"/>
        <v>#VALUE!</v>
      </c>
      <c r="N32" s="15">
        <f t="shared" si="2"/>
        <v>0</v>
      </c>
      <c r="O32" s="15" t="e">
        <f>SUMIF('[16]WASH COAL RECEIPT &amp; GCV DATA'!$A$3:$A$191,'MASTER DATA FILE WASH COAL  (2)'!A32,'[16]WASH COAL RECEIPT &amp; GCV DATA'!$O$3:$O$191)</f>
        <v>#VALUE!</v>
      </c>
      <c r="P32" s="15" t="e">
        <f t="shared" si="3"/>
        <v>#VALUE!</v>
      </c>
      <c r="Q32" s="15" t="e">
        <f>SUMIF('[16]WASH COAL RECEIPT &amp; GCV DATA'!$A$3:$A$191,'MASTER DATA FILE WASH COAL  (2)'!A32,'[16]WASH COAL RECEIPT &amp; GCV DATA'!$Q$3:$Q$191)</f>
        <v>#VALUE!</v>
      </c>
      <c r="R32" s="16" t="e">
        <f>SUMIF('[16]WASH COAL RECEIPT &amp; GCV DATA'!$A$3:$A$191,'MASTER DATA FILE WASH COAL  (2)'!A32,'[16]WASH COAL RECEIPT &amp; GCV DATA'!$R$3:$R$191)+IF(H32=$J$234,($K$234*K32),0)+IF(H32=$J$235,($K$235*K32),0)</f>
        <v>#VALUE!</v>
      </c>
      <c r="S32" s="15" t="e">
        <f t="shared" si="4"/>
        <v>#VALUE!</v>
      </c>
      <c r="T32" s="15" t="e">
        <f>SUMIF('[16]WASH COAL RECEIPT &amp; GCV DATA'!$A$3:$A$191,'MASTER DATA FILE WASH COAL  (2)'!A32,'[16]WASH COAL RECEIPT &amp; GCV DATA'!$T$3:$T$191)</f>
        <v>#VALUE!</v>
      </c>
      <c r="U32" s="15" t="e">
        <f t="shared" si="5"/>
        <v>#VALUE!</v>
      </c>
      <c r="V32" s="15" t="e">
        <f>SUMIF('[16]WASH COAL RECEIPT &amp; GCV DATA'!$A$3:$A$191,'MASTER DATA FILE WASH COAL  (2)'!A32,'[16]WASH COAL RECEIPT &amp; GCV DATA'!$V$3:$V$191)</f>
        <v>#VALUE!</v>
      </c>
      <c r="W32" s="15" t="e">
        <f t="shared" si="6"/>
        <v>#VALUE!</v>
      </c>
      <c r="X32" t="e">
        <f t="shared" si="0"/>
        <v>#VALUE!</v>
      </c>
    </row>
    <row r="33" spans="1:24" customFormat="1" x14ac:dyDescent="0.3">
      <c r="A33" s="12"/>
      <c r="B33" s="12" t="e">
        <f>SUMIF('[16]WASH COAL RECEIPT &amp; GCV DATA'!$A$3:$A$176,A33,'[16]WASH COAL RECEIPT &amp; GCV DATA'!$B$3:$B$176)</f>
        <v>#VALUE!</v>
      </c>
      <c r="C33" s="13" t="e">
        <f>SUMIF('[16]WASH COAL RECEIPT &amp; GCV DATA'!$A$3:$A$191,A33,'[16]WASH COAL RECEIPT &amp; GCV DATA'!$C$3:$C$191)</f>
        <v>#VALUE!</v>
      </c>
      <c r="D33" s="13">
        <f>IFERROR(VLOOKUP(A33,'[16]WASH COAL RECEIPT &amp; GCV DATA'!A32:V221,4,0),0)</f>
        <v>0</v>
      </c>
      <c r="E33" s="14">
        <f>IFERROR(VLOOKUP(A33,'[16]WASH COAL RECEIPT &amp; GCV DATA'!$A$2:$V$191,5,0),0)</f>
        <v>0</v>
      </c>
      <c r="F33" s="13" t="e">
        <f>SUMIF('[16]WASH COAL RECEIPT &amp; GCV DATA'!$A$3:$A$191,'MASTER DATA FILE WASH COAL  (2)'!A33,'[16]WASH COAL RECEIPT &amp; GCV DATA'!$F$3:$F$191)</f>
        <v>#VALUE!</v>
      </c>
      <c r="G33" s="13">
        <f>IFERROR(VLOOKUP(A33,'[16]WASH COAL RECEIPT &amp; GCV DATA'!$A$2:$V$191,7,0),0)</f>
        <v>0</v>
      </c>
      <c r="H33" s="13">
        <f>IFERROR(VLOOKUP(A33,'[16]WASH COAL RECEIPT &amp; GCV DATA'!$A$2:$V$191,8,0),0)</f>
        <v>0</v>
      </c>
      <c r="I33" s="13">
        <f>IFERROR(VLOOKUP(A33,'[16]WASH COAL RECEIPT &amp; GCV DATA'!$A$2:$V$191,9,0),0)</f>
        <v>0</v>
      </c>
      <c r="J33" s="13">
        <f>IFERROR(VLOOKUP(A33,'[16]WASH COAL RECEIPT &amp; GCV DATA'!$A$2:$V$191,10,0),0)</f>
        <v>0</v>
      </c>
      <c r="K33" s="15" t="e">
        <f>SUMIF('[16]WASH COAL RECEIPT &amp; GCV DATA'!$A$3:$A$191,'MASTER DATA FILE WASH COAL  (2)'!A33,'[16]WASH COAL RECEIPT &amp; GCV DATA'!$K$3:$K$191)</f>
        <v>#VALUE!</v>
      </c>
      <c r="L33" s="15" t="e">
        <f>SUMIF('[16]WASH COAL RECEIPT &amp; GCV DATA'!$A$3:$A$191,'MASTER DATA FILE WASH COAL  (2)'!A33,'[16]WASH COAL RECEIPT &amp; GCV DATA'!$L$3:$L$191)</f>
        <v>#VALUE!</v>
      </c>
      <c r="M33" s="15" t="e">
        <f t="shared" si="1"/>
        <v>#VALUE!</v>
      </c>
      <c r="N33" s="15">
        <f t="shared" si="2"/>
        <v>0</v>
      </c>
      <c r="O33" s="15" t="e">
        <f>SUMIF('[16]WASH COAL RECEIPT &amp; GCV DATA'!$A$3:$A$191,'MASTER DATA FILE WASH COAL  (2)'!A33,'[16]WASH COAL RECEIPT &amp; GCV DATA'!$O$3:$O$191)</f>
        <v>#VALUE!</v>
      </c>
      <c r="P33" s="15" t="e">
        <f t="shared" si="3"/>
        <v>#VALUE!</v>
      </c>
      <c r="Q33" s="15" t="e">
        <f>SUMIF('[16]WASH COAL RECEIPT &amp; GCV DATA'!$A$3:$A$191,'MASTER DATA FILE WASH COAL  (2)'!A33,'[16]WASH COAL RECEIPT &amp; GCV DATA'!$Q$3:$Q$191)</f>
        <v>#VALUE!</v>
      </c>
      <c r="R33" s="16" t="e">
        <f>SUMIF('[16]WASH COAL RECEIPT &amp; GCV DATA'!$A$3:$A$191,'MASTER DATA FILE WASH COAL  (2)'!A33,'[16]WASH COAL RECEIPT &amp; GCV DATA'!$R$3:$R$191)+IF(H33=$J$234,($K$234*K33),0)+IF(H33=$J$235,($K$235*K33),0)</f>
        <v>#VALUE!</v>
      </c>
      <c r="S33" s="15" t="e">
        <f t="shared" si="4"/>
        <v>#VALUE!</v>
      </c>
      <c r="T33" s="15" t="e">
        <f>SUMIF('[16]WASH COAL RECEIPT &amp; GCV DATA'!$A$3:$A$191,'MASTER DATA FILE WASH COAL  (2)'!A33,'[16]WASH COAL RECEIPT &amp; GCV DATA'!$T$3:$T$191)</f>
        <v>#VALUE!</v>
      </c>
      <c r="U33" s="15" t="e">
        <f t="shared" si="5"/>
        <v>#VALUE!</v>
      </c>
      <c r="V33" s="15" t="e">
        <f>SUMIF('[16]WASH COAL RECEIPT &amp; GCV DATA'!$A$3:$A$191,'MASTER DATA FILE WASH COAL  (2)'!A33,'[16]WASH COAL RECEIPT &amp; GCV DATA'!$V$3:$V$191)</f>
        <v>#VALUE!</v>
      </c>
      <c r="W33" s="15" t="e">
        <f t="shared" si="6"/>
        <v>#VALUE!</v>
      </c>
      <c r="X33" t="e">
        <f t="shared" si="0"/>
        <v>#VALUE!</v>
      </c>
    </row>
    <row r="34" spans="1:24" customFormat="1" x14ac:dyDescent="0.3">
      <c r="A34" s="12"/>
      <c r="B34" s="12" t="e">
        <f>SUMIF('[16]WASH COAL RECEIPT &amp; GCV DATA'!$A$3:$A$176,A34,'[16]WASH COAL RECEIPT &amp; GCV DATA'!$B$3:$B$176)</f>
        <v>#VALUE!</v>
      </c>
      <c r="C34" s="13" t="e">
        <f>SUMIF('[16]WASH COAL RECEIPT &amp; GCV DATA'!$A$3:$A$191,A34,'[16]WASH COAL RECEIPT &amp; GCV DATA'!$C$3:$C$191)</f>
        <v>#VALUE!</v>
      </c>
      <c r="D34" s="13">
        <f>IFERROR(VLOOKUP(A34,'[16]WASH COAL RECEIPT &amp; GCV DATA'!A33:V222,4,0),0)</f>
        <v>0</v>
      </c>
      <c r="E34" s="14">
        <f>IFERROR(VLOOKUP(A34,'[16]WASH COAL RECEIPT &amp; GCV DATA'!$A$2:$V$191,5,0),0)</f>
        <v>0</v>
      </c>
      <c r="F34" s="13" t="e">
        <f>SUMIF('[16]WASH COAL RECEIPT &amp; GCV DATA'!$A$3:$A$191,'MASTER DATA FILE WASH COAL  (2)'!A34,'[16]WASH COAL RECEIPT &amp; GCV DATA'!$F$3:$F$191)</f>
        <v>#VALUE!</v>
      </c>
      <c r="G34" s="13">
        <f>IFERROR(VLOOKUP(A34,'[16]WASH COAL RECEIPT &amp; GCV DATA'!$A$2:$V$191,7,0),0)</f>
        <v>0</v>
      </c>
      <c r="H34" s="13">
        <f>IFERROR(VLOOKUP(A34,'[16]WASH COAL RECEIPT &amp; GCV DATA'!$A$2:$V$191,8,0),0)</f>
        <v>0</v>
      </c>
      <c r="I34" s="13">
        <f>IFERROR(VLOOKUP(A34,'[16]WASH COAL RECEIPT &amp; GCV DATA'!$A$2:$V$191,9,0),0)</f>
        <v>0</v>
      </c>
      <c r="J34" s="13">
        <f>IFERROR(VLOOKUP(A34,'[16]WASH COAL RECEIPT &amp; GCV DATA'!$A$2:$V$191,10,0),0)</f>
        <v>0</v>
      </c>
      <c r="K34" s="15" t="e">
        <f>SUMIF('[16]WASH COAL RECEIPT &amp; GCV DATA'!$A$3:$A$191,'MASTER DATA FILE WASH COAL  (2)'!A34,'[16]WASH COAL RECEIPT &amp; GCV DATA'!$K$3:$K$191)</f>
        <v>#VALUE!</v>
      </c>
      <c r="L34" s="15" t="e">
        <f>SUMIF('[16]WASH COAL RECEIPT &amp; GCV DATA'!$A$3:$A$191,'MASTER DATA FILE WASH COAL  (2)'!A34,'[16]WASH COAL RECEIPT &amp; GCV DATA'!$L$3:$L$191)</f>
        <v>#VALUE!</v>
      </c>
      <c r="M34" s="15" t="e">
        <f t="shared" si="1"/>
        <v>#VALUE!</v>
      </c>
      <c r="N34" s="15">
        <f t="shared" si="2"/>
        <v>0</v>
      </c>
      <c r="O34" s="15" t="e">
        <f>SUMIF('[16]WASH COAL RECEIPT &amp; GCV DATA'!$A$3:$A$191,'MASTER DATA FILE WASH COAL  (2)'!A34,'[16]WASH COAL RECEIPT &amp; GCV DATA'!$O$3:$O$191)</f>
        <v>#VALUE!</v>
      </c>
      <c r="P34" s="15" t="e">
        <f t="shared" si="3"/>
        <v>#VALUE!</v>
      </c>
      <c r="Q34" s="15" t="e">
        <f>SUMIF('[16]WASH COAL RECEIPT &amp; GCV DATA'!$A$3:$A$191,'MASTER DATA FILE WASH COAL  (2)'!A34,'[16]WASH COAL RECEIPT &amp; GCV DATA'!$Q$3:$Q$191)</f>
        <v>#VALUE!</v>
      </c>
      <c r="R34" s="16" t="e">
        <f>SUMIF('[16]WASH COAL RECEIPT &amp; GCV DATA'!$A$3:$A$191,'MASTER DATA FILE WASH COAL  (2)'!A34,'[16]WASH COAL RECEIPT &amp; GCV DATA'!$R$3:$R$191)+IF(H34=$J$234,($K$234*K34),0)+IF(H34=$J$235,($K$235*K34),0)</f>
        <v>#VALUE!</v>
      </c>
      <c r="S34" s="15" t="e">
        <f t="shared" si="4"/>
        <v>#VALUE!</v>
      </c>
      <c r="T34" s="15" t="e">
        <f>SUMIF('[16]WASH COAL RECEIPT &amp; GCV DATA'!$A$3:$A$191,'MASTER DATA FILE WASH COAL  (2)'!A34,'[16]WASH COAL RECEIPT &amp; GCV DATA'!$T$3:$T$191)</f>
        <v>#VALUE!</v>
      </c>
      <c r="U34" s="15" t="e">
        <f t="shared" si="5"/>
        <v>#VALUE!</v>
      </c>
      <c r="V34" s="15" t="e">
        <f>SUMIF('[16]WASH COAL RECEIPT &amp; GCV DATA'!$A$3:$A$191,'MASTER DATA FILE WASH COAL  (2)'!A34,'[16]WASH COAL RECEIPT &amp; GCV DATA'!$V$3:$V$191)</f>
        <v>#VALUE!</v>
      </c>
      <c r="W34" s="15" t="e">
        <f t="shared" si="6"/>
        <v>#VALUE!</v>
      </c>
      <c r="X34" t="e">
        <f t="shared" si="0"/>
        <v>#VALUE!</v>
      </c>
    </row>
    <row r="35" spans="1:24" customFormat="1" x14ac:dyDescent="0.3">
      <c r="A35" s="12"/>
      <c r="B35" s="12" t="e">
        <f>SUMIF('[16]WASH COAL RECEIPT &amp; GCV DATA'!$A$3:$A$176,A35,'[16]WASH COAL RECEIPT &amp; GCV DATA'!$B$3:$B$176)</f>
        <v>#VALUE!</v>
      </c>
      <c r="C35" s="13" t="e">
        <f>SUMIF('[16]WASH COAL RECEIPT &amp; GCV DATA'!$A$3:$A$191,A35,'[16]WASH COAL RECEIPT &amp; GCV DATA'!$C$3:$C$191)</f>
        <v>#VALUE!</v>
      </c>
      <c r="D35" s="13">
        <f>IFERROR(VLOOKUP(A35,'[16]WASH COAL RECEIPT &amp; GCV DATA'!A34:V223,4,0),0)</f>
        <v>0</v>
      </c>
      <c r="E35" s="14">
        <f>IFERROR(VLOOKUP(A35,'[16]WASH COAL RECEIPT &amp; GCV DATA'!$A$2:$V$191,5,0),0)</f>
        <v>0</v>
      </c>
      <c r="F35" s="13" t="e">
        <f>SUMIF('[16]WASH COAL RECEIPT &amp; GCV DATA'!$A$3:$A$191,'MASTER DATA FILE WASH COAL  (2)'!A35,'[16]WASH COAL RECEIPT &amp; GCV DATA'!$F$3:$F$191)</f>
        <v>#VALUE!</v>
      </c>
      <c r="G35" s="13">
        <f>IFERROR(VLOOKUP(A35,'[16]WASH COAL RECEIPT &amp; GCV DATA'!$A$2:$V$191,7,0),0)</f>
        <v>0</v>
      </c>
      <c r="H35" s="13">
        <f>IFERROR(VLOOKUP(A35,'[16]WASH COAL RECEIPT &amp; GCV DATA'!$A$2:$V$191,8,0),0)</f>
        <v>0</v>
      </c>
      <c r="I35" s="13">
        <f>IFERROR(VLOOKUP(A35,'[16]WASH COAL RECEIPT &amp; GCV DATA'!$A$2:$V$191,9,0),0)</f>
        <v>0</v>
      </c>
      <c r="J35" s="13">
        <f>IFERROR(VLOOKUP(A35,'[16]WASH COAL RECEIPT &amp; GCV DATA'!$A$2:$V$191,10,0),0)</f>
        <v>0</v>
      </c>
      <c r="K35" s="15" t="e">
        <f>SUMIF('[16]WASH COAL RECEIPT &amp; GCV DATA'!$A$3:$A$191,'MASTER DATA FILE WASH COAL  (2)'!A35,'[16]WASH COAL RECEIPT &amp; GCV DATA'!$K$3:$K$191)</f>
        <v>#VALUE!</v>
      </c>
      <c r="L35" s="15" t="e">
        <f>SUMIF('[16]WASH COAL RECEIPT &amp; GCV DATA'!$A$3:$A$191,'MASTER DATA FILE WASH COAL  (2)'!A35,'[16]WASH COAL RECEIPT &amp; GCV DATA'!$L$3:$L$191)</f>
        <v>#VALUE!</v>
      </c>
      <c r="M35" s="15" t="e">
        <f t="shared" si="1"/>
        <v>#VALUE!</v>
      </c>
      <c r="N35" s="15">
        <f t="shared" si="2"/>
        <v>0</v>
      </c>
      <c r="O35" s="15" t="e">
        <f>SUMIF('[16]WASH COAL RECEIPT &amp; GCV DATA'!$A$3:$A$191,'MASTER DATA FILE WASH COAL  (2)'!A35,'[16]WASH COAL RECEIPT &amp; GCV DATA'!$O$3:$O$191)</f>
        <v>#VALUE!</v>
      </c>
      <c r="P35" s="15" t="e">
        <f t="shared" si="3"/>
        <v>#VALUE!</v>
      </c>
      <c r="Q35" s="15" t="e">
        <f>SUMIF('[16]WASH COAL RECEIPT &amp; GCV DATA'!$A$3:$A$191,'MASTER DATA FILE WASH COAL  (2)'!A35,'[16]WASH COAL RECEIPT &amp; GCV DATA'!$Q$3:$Q$191)</f>
        <v>#VALUE!</v>
      </c>
      <c r="R35" s="16" t="e">
        <f>SUMIF('[16]WASH COAL RECEIPT &amp; GCV DATA'!$A$3:$A$191,'MASTER DATA FILE WASH COAL  (2)'!A35,'[16]WASH COAL RECEIPT &amp; GCV DATA'!$R$3:$R$191)+IF(H35=$J$234,($K$234*K35),0)+IF(H35=$J$235,($K$235*K35),0)</f>
        <v>#VALUE!</v>
      </c>
      <c r="S35" s="15" t="e">
        <f t="shared" si="4"/>
        <v>#VALUE!</v>
      </c>
      <c r="T35" s="15" t="e">
        <f>SUMIF('[16]WASH COAL RECEIPT &amp; GCV DATA'!$A$3:$A$191,'MASTER DATA FILE WASH COAL  (2)'!A35,'[16]WASH COAL RECEIPT &amp; GCV DATA'!$T$3:$T$191)</f>
        <v>#VALUE!</v>
      </c>
      <c r="U35" s="15" t="e">
        <f t="shared" si="5"/>
        <v>#VALUE!</v>
      </c>
      <c r="V35" s="15" t="e">
        <f>SUMIF('[16]WASH COAL RECEIPT &amp; GCV DATA'!$A$3:$A$191,'MASTER DATA FILE WASH COAL  (2)'!A35,'[16]WASH COAL RECEIPT &amp; GCV DATA'!$V$3:$V$191)</f>
        <v>#VALUE!</v>
      </c>
      <c r="W35" s="15" t="e">
        <f t="shared" si="6"/>
        <v>#VALUE!</v>
      </c>
      <c r="X35" t="e">
        <f t="shared" si="0"/>
        <v>#VALUE!</v>
      </c>
    </row>
    <row r="36" spans="1:24" customFormat="1" x14ac:dyDescent="0.3">
      <c r="A36" s="12"/>
      <c r="B36" s="12" t="e">
        <f>SUMIF('[16]WASH COAL RECEIPT &amp; GCV DATA'!$A$3:$A$176,A36,'[16]WASH COAL RECEIPT &amp; GCV DATA'!$B$3:$B$176)</f>
        <v>#VALUE!</v>
      </c>
      <c r="C36" s="13" t="e">
        <f>SUMIF('[16]WASH COAL RECEIPT &amp; GCV DATA'!$A$3:$A$191,A36,'[16]WASH COAL RECEIPT &amp; GCV DATA'!$C$3:$C$191)</f>
        <v>#VALUE!</v>
      </c>
      <c r="D36" s="13">
        <f>IFERROR(VLOOKUP(A36,'[16]WASH COAL RECEIPT &amp; GCV DATA'!A35:V224,4,0),0)</f>
        <v>0</v>
      </c>
      <c r="E36" s="14">
        <f>IFERROR(VLOOKUP(A36,'[16]WASH COAL RECEIPT &amp; GCV DATA'!$A$2:$V$191,5,0),0)</f>
        <v>0</v>
      </c>
      <c r="F36" s="13" t="e">
        <f>SUMIF('[16]WASH COAL RECEIPT &amp; GCV DATA'!$A$3:$A$191,'MASTER DATA FILE WASH COAL  (2)'!A36,'[16]WASH COAL RECEIPT &amp; GCV DATA'!$F$3:$F$191)</f>
        <v>#VALUE!</v>
      </c>
      <c r="G36" s="13">
        <f>IFERROR(VLOOKUP(A36,'[16]WASH COAL RECEIPT &amp; GCV DATA'!$A$2:$V$191,7,0),0)</f>
        <v>0</v>
      </c>
      <c r="H36" s="13">
        <f>IFERROR(VLOOKUP(A36,'[16]WASH COAL RECEIPT &amp; GCV DATA'!$A$2:$V$191,8,0),0)</f>
        <v>0</v>
      </c>
      <c r="I36" s="13">
        <f>IFERROR(VLOOKUP(A36,'[16]WASH COAL RECEIPT &amp; GCV DATA'!$A$2:$V$191,9,0),0)</f>
        <v>0</v>
      </c>
      <c r="J36" s="13">
        <f>IFERROR(VLOOKUP(A36,'[16]WASH COAL RECEIPT &amp; GCV DATA'!$A$2:$V$191,10,0),0)</f>
        <v>0</v>
      </c>
      <c r="K36" s="15" t="e">
        <f>SUMIF('[16]WASH COAL RECEIPT &amp; GCV DATA'!$A$3:$A$191,'MASTER DATA FILE WASH COAL  (2)'!A36,'[16]WASH COAL RECEIPT &amp; GCV DATA'!$K$3:$K$191)</f>
        <v>#VALUE!</v>
      </c>
      <c r="L36" s="15" t="e">
        <f>SUMIF('[16]WASH COAL RECEIPT &amp; GCV DATA'!$A$3:$A$191,'MASTER DATA FILE WASH COAL  (2)'!A36,'[16]WASH COAL RECEIPT &amp; GCV DATA'!$L$3:$L$191)</f>
        <v>#VALUE!</v>
      </c>
      <c r="M36" s="15" t="e">
        <f t="shared" si="1"/>
        <v>#VALUE!</v>
      </c>
      <c r="N36" s="15">
        <f t="shared" si="2"/>
        <v>0</v>
      </c>
      <c r="O36" s="15" t="e">
        <f>SUMIF('[16]WASH COAL RECEIPT &amp; GCV DATA'!$A$3:$A$191,'MASTER DATA FILE WASH COAL  (2)'!A36,'[16]WASH COAL RECEIPT &amp; GCV DATA'!$O$3:$O$191)</f>
        <v>#VALUE!</v>
      </c>
      <c r="P36" s="15" t="e">
        <f t="shared" si="3"/>
        <v>#VALUE!</v>
      </c>
      <c r="Q36" s="15" t="e">
        <f>SUMIF('[16]WASH COAL RECEIPT &amp; GCV DATA'!$A$3:$A$191,'MASTER DATA FILE WASH COAL  (2)'!A36,'[16]WASH COAL RECEIPT &amp; GCV DATA'!$Q$3:$Q$191)</f>
        <v>#VALUE!</v>
      </c>
      <c r="R36" s="16" t="e">
        <f>SUMIF('[16]WASH COAL RECEIPT &amp; GCV DATA'!$A$3:$A$191,'MASTER DATA FILE WASH COAL  (2)'!A36,'[16]WASH COAL RECEIPT &amp; GCV DATA'!$R$3:$R$191)+IF(H36=$J$234,($K$234*K36),0)+IF(H36=$J$235,($K$235*K36),0)</f>
        <v>#VALUE!</v>
      </c>
      <c r="S36" s="15" t="e">
        <f t="shared" si="4"/>
        <v>#VALUE!</v>
      </c>
      <c r="T36" s="15" t="e">
        <f>SUMIF('[16]WASH COAL RECEIPT &amp; GCV DATA'!$A$3:$A$191,'MASTER DATA FILE WASH COAL  (2)'!A36,'[16]WASH COAL RECEIPT &amp; GCV DATA'!$T$3:$T$191)</f>
        <v>#VALUE!</v>
      </c>
      <c r="U36" s="15" t="e">
        <f t="shared" si="5"/>
        <v>#VALUE!</v>
      </c>
      <c r="V36" s="15" t="e">
        <f>SUMIF('[16]WASH COAL RECEIPT &amp; GCV DATA'!$A$3:$A$191,'MASTER DATA FILE WASH COAL  (2)'!A36,'[16]WASH COAL RECEIPT &amp; GCV DATA'!$V$3:$V$191)</f>
        <v>#VALUE!</v>
      </c>
      <c r="W36" s="15" t="e">
        <f t="shared" si="6"/>
        <v>#VALUE!</v>
      </c>
      <c r="X36" t="e">
        <f t="shared" si="0"/>
        <v>#VALUE!</v>
      </c>
    </row>
    <row r="37" spans="1:24" customFormat="1" x14ac:dyDescent="0.3">
      <c r="A37" s="12"/>
      <c r="B37" s="12" t="e">
        <f>SUMIF('[16]WASH COAL RECEIPT &amp; GCV DATA'!$A$3:$A$176,A37,'[16]WASH COAL RECEIPT &amp; GCV DATA'!$B$3:$B$176)</f>
        <v>#VALUE!</v>
      </c>
      <c r="C37" s="13" t="e">
        <f>SUMIF('[16]WASH COAL RECEIPT &amp; GCV DATA'!$A$3:$A$191,A37,'[16]WASH COAL RECEIPT &amp; GCV DATA'!$C$3:$C$191)</f>
        <v>#VALUE!</v>
      </c>
      <c r="D37" s="13">
        <f>IFERROR(VLOOKUP(A37,'[16]WASH COAL RECEIPT &amp; GCV DATA'!A36:V225,4,0),0)</f>
        <v>0</v>
      </c>
      <c r="E37" s="14">
        <f>IFERROR(VLOOKUP(A37,'[16]WASH COAL RECEIPT &amp; GCV DATA'!$A$2:$V$191,5,0),0)</f>
        <v>0</v>
      </c>
      <c r="F37" s="13" t="e">
        <f>SUMIF('[16]WASH COAL RECEIPT &amp; GCV DATA'!$A$3:$A$191,'MASTER DATA FILE WASH COAL  (2)'!A37,'[16]WASH COAL RECEIPT &amp; GCV DATA'!$F$3:$F$191)</f>
        <v>#VALUE!</v>
      </c>
      <c r="G37" s="13">
        <f>IFERROR(VLOOKUP(A37,'[16]WASH COAL RECEIPT &amp; GCV DATA'!$A$2:$V$191,7,0),0)</f>
        <v>0</v>
      </c>
      <c r="H37" s="13">
        <f>IFERROR(VLOOKUP(A37,'[16]WASH COAL RECEIPT &amp; GCV DATA'!$A$2:$V$191,8,0),0)</f>
        <v>0</v>
      </c>
      <c r="I37" s="13">
        <f>IFERROR(VLOOKUP(A37,'[16]WASH COAL RECEIPT &amp; GCV DATA'!$A$2:$V$191,9,0),0)</f>
        <v>0</v>
      </c>
      <c r="J37" s="13">
        <f>IFERROR(VLOOKUP(A37,'[16]WASH COAL RECEIPT &amp; GCV DATA'!$A$2:$V$191,10,0),0)</f>
        <v>0</v>
      </c>
      <c r="K37" s="15" t="e">
        <f>SUMIF('[16]WASH COAL RECEIPT &amp; GCV DATA'!$A$3:$A$191,'MASTER DATA FILE WASH COAL  (2)'!A37,'[16]WASH COAL RECEIPT &amp; GCV DATA'!$K$3:$K$191)</f>
        <v>#VALUE!</v>
      </c>
      <c r="L37" s="15" t="e">
        <f>SUMIF('[16]WASH COAL RECEIPT &amp; GCV DATA'!$A$3:$A$191,'MASTER DATA FILE WASH COAL  (2)'!A37,'[16]WASH COAL RECEIPT &amp; GCV DATA'!$L$3:$L$191)</f>
        <v>#VALUE!</v>
      </c>
      <c r="M37" s="15" t="e">
        <f t="shared" si="1"/>
        <v>#VALUE!</v>
      </c>
      <c r="N37" s="15">
        <f t="shared" si="2"/>
        <v>0</v>
      </c>
      <c r="O37" s="15" t="e">
        <f>SUMIF('[16]WASH COAL RECEIPT &amp; GCV DATA'!$A$3:$A$191,'MASTER DATA FILE WASH COAL  (2)'!A37,'[16]WASH COAL RECEIPT &amp; GCV DATA'!$O$3:$O$191)</f>
        <v>#VALUE!</v>
      </c>
      <c r="P37" s="15" t="e">
        <f t="shared" si="3"/>
        <v>#VALUE!</v>
      </c>
      <c r="Q37" s="15" t="e">
        <f>SUMIF('[16]WASH COAL RECEIPT &amp; GCV DATA'!$A$3:$A$191,'MASTER DATA FILE WASH COAL  (2)'!A37,'[16]WASH COAL RECEIPT &amp; GCV DATA'!$Q$3:$Q$191)</f>
        <v>#VALUE!</v>
      </c>
      <c r="R37" s="16" t="e">
        <f>SUMIF('[16]WASH COAL RECEIPT &amp; GCV DATA'!$A$3:$A$191,'MASTER DATA FILE WASH COAL  (2)'!A37,'[16]WASH COAL RECEIPT &amp; GCV DATA'!$R$3:$R$191)+IF(H37=$J$234,($K$234*K37),0)+IF(H37=$J$235,($K$235*K37),0)</f>
        <v>#VALUE!</v>
      </c>
      <c r="S37" s="15" t="e">
        <f t="shared" si="4"/>
        <v>#VALUE!</v>
      </c>
      <c r="T37" s="15" t="e">
        <f>SUMIF('[16]WASH COAL RECEIPT &amp; GCV DATA'!$A$3:$A$191,'MASTER DATA FILE WASH COAL  (2)'!A37,'[16]WASH COAL RECEIPT &amp; GCV DATA'!$T$3:$T$191)</f>
        <v>#VALUE!</v>
      </c>
      <c r="U37" s="15" t="e">
        <f t="shared" si="5"/>
        <v>#VALUE!</v>
      </c>
      <c r="V37" s="15" t="e">
        <f>SUMIF('[16]WASH COAL RECEIPT &amp; GCV DATA'!$A$3:$A$191,'MASTER DATA FILE WASH COAL  (2)'!A37,'[16]WASH COAL RECEIPT &amp; GCV DATA'!$V$3:$V$191)</f>
        <v>#VALUE!</v>
      </c>
      <c r="W37" s="15" t="e">
        <f t="shared" si="6"/>
        <v>#VALUE!</v>
      </c>
      <c r="X37" t="e">
        <f t="shared" si="0"/>
        <v>#VALUE!</v>
      </c>
    </row>
    <row r="38" spans="1:24" customFormat="1" x14ac:dyDescent="0.3">
      <c r="A38" s="12"/>
      <c r="B38" s="12" t="e">
        <f>SUMIF('[16]WASH COAL RECEIPT &amp; GCV DATA'!$A$3:$A$176,A38,'[16]WASH COAL RECEIPT &amp; GCV DATA'!$B$3:$B$176)</f>
        <v>#VALUE!</v>
      </c>
      <c r="C38" s="13" t="e">
        <f>SUMIF('[16]WASH COAL RECEIPT &amp; GCV DATA'!$A$3:$A$191,A38,'[16]WASH COAL RECEIPT &amp; GCV DATA'!$C$3:$C$191)</f>
        <v>#VALUE!</v>
      </c>
      <c r="D38" s="13">
        <f>IFERROR(VLOOKUP(A38,'[16]WASH COAL RECEIPT &amp; GCV DATA'!A37:V226,4,0),0)</f>
        <v>0</v>
      </c>
      <c r="E38" s="14">
        <f>IFERROR(VLOOKUP(A38,'[16]WASH COAL RECEIPT &amp; GCV DATA'!$A$2:$V$191,5,0),0)</f>
        <v>0</v>
      </c>
      <c r="F38" s="13" t="e">
        <f>SUMIF('[16]WASH COAL RECEIPT &amp; GCV DATA'!$A$3:$A$191,'MASTER DATA FILE WASH COAL  (2)'!A38,'[16]WASH COAL RECEIPT &amp; GCV DATA'!$F$3:$F$191)</f>
        <v>#VALUE!</v>
      </c>
      <c r="G38" s="13">
        <f>IFERROR(VLOOKUP(A38,'[16]WASH COAL RECEIPT &amp; GCV DATA'!$A$2:$V$191,7,0),0)</f>
        <v>0</v>
      </c>
      <c r="H38" s="13">
        <f>IFERROR(VLOOKUP(A38,'[16]WASH COAL RECEIPT &amp; GCV DATA'!$A$2:$V$191,8,0),0)</f>
        <v>0</v>
      </c>
      <c r="I38" s="13">
        <f>IFERROR(VLOOKUP(A38,'[16]WASH COAL RECEIPT &amp; GCV DATA'!$A$2:$V$191,9,0),0)</f>
        <v>0</v>
      </c>
      <c r="J38" s="13">
        <f>IFERROR(VLOOKUP(A38,'[16]WASH COAL RECEIPT &amp; GCV DATA'!$A$2:$V$191,10,0),0)</f>
        <v>0</v>
      </c>
      <c r="K38" s="15" t="e">
        <f>SUMIF('[16]WASH COAL RECEIPT &amp; GCV DATA'!$A$3:$A$191,'MASTER DATA FILE WASH COAL  (2)'!A38,'[16]WASH COAL RECEIPT &amp; GCV DATA'!$K$3:$K$191)</f>
        <v>#VALUE!</v>
      </c>
      <c r="L38" s="15" t="e">
        <f>SUMIF('[16]WASH COAL RECEIPT &amp; GCV DATA'!$A$3:$A$191,'MASTER DATA FILE WASH COAL  (2)'!A38,'[16]WASH COAL RECEIPT &amp; GCV DATA'!$L$3:$L$191)</f>
        <v>#VALUE!</v>
      </c>
      <c r="M38" s="15" t="e">
        <f t="shared" si="1"/>
        <v>#VALUE!</v>
      </c>
      <c r="N38" s="15">
        <f t="shared" si="2"/>
        <v>0</v>
      </c>
      <c r="O38" s="15" t="e">
        <f>SUMIF('[16]WASH COAL RECEIPT &amp; GCV DATA'!$A$3:$A$191,'MASTER DATA FILE WASH COAL  (2)'!A38,'[16]WASH COAL RECEIPT &amp; GCV DATA'!$O$3:$O$191)</f>
        <v>#VALUE!</v>
      </c>
      <c r="P38" s="15" t="e">
        <f t="shared" si="3"/>
        <v>#VALUE!</v>
      </c>
      <c r="Q38" s="15" t="e">
        <f>SUMIF('[16]WASH COAL RECEIPT &amp; GCV DATA'!$A$3:$A$191,'MASTER DATA FILE WASH COAL  (2)'!A38,'[16]WASH COAL RECEIPT &amp; GCV DATA'!$Q$3:$Q$191)</f>
        <v>#VALUE!</v>
      </c>
      <c r="R38" s="16" t="e">
        <f>SUMIF('[16]WASH COAL RECEIPT &amp; GCV DATA'!$A$3:$A$191,'MASTER DATA FILE WASH COAL  (2)'!A38,'[16]WASH COAL RECEIPT &amp; GCV DATA'!$R$3:$R$191)+IF(H38=$J$234,($K$234*K38),0)+IF(H38=$J$235,($K$235*K38),0)</f>
        <v>#VALUE!</v>
      </c>
      <c r="S38" s="15" t="e">
        <f t="shared" si="4"/>
        <v>#VALUE!</v>
      </c>
      <c r="T38" s="15" t="e">
        <f>SUMIF('[16]WASH COAL RECEIPT &amp; GCV DATA'!$A$3:$A$191,'MASTER DATA FILE WASH COAL  (2)'!A38,'[16]WASH COAL RECEIPT &amp; GCV DATA'!$T$3:$T$191)</f>
        <v>#VALUE!</v>
      </c>
      <c r="U38" s="15" t="e">
        <f t="shared" si="5"/>
        <v>#VALUE!</v>
      </c>
      <c r="V38" s="15" t="e">
        <f>SUMIF('[16]WASH COAL RECEIPT &amp; GCV DATA'!$A$3:$A$191,'MASTER DATA FILE WASH COAL  (2)'!A38,'[16]WASH COAL RECEIPT &amp; GCV DATA'!$V$3:$V$191)</f>
        <v>#VALUE!</v>
      </c>
      <c r="W38" s="15" t="e">
        <f t="shared" si="6"/>
        <v>#VALUE!</v>
      </c>
      <c r="X38" t="e">
        <f t="shared" si="0"/>
        <v>#VALUE!</v>
      </c>
    </row>
    <row r="39" spans="1:24" customFormat="1" x14ac:dyDescent="0.3">
      <c r="A39" s="12"/>
      <c r="B39" s="12" t="e">
        <f>SUMIF('[16]WASH COAL RECEIPT &amp; GCV DATA'!$A$3:$A$176,A39,'[16]WASH COAL RECEIPT &amp; GCV DATA'!$B$3:$B$176)</f>
        <v>#VALUE!</v>
      </c>
      <c r="C39" s="13" t="e">
        <f>SUMIF('[16]WASH COAL RECEIPT &amp; GCV DATA'!$A$3:$A$191,A39,'[16]WASH COAL RECEIPT &amp; GCV DATA'!$C$3:$C$191)</f>
        <v>#VALUE!</v>
      </c>
      <c r="D39" s="13">
        <f>IFERROR(VLOOKUP(A39,'[16]WASH COAL RECEIPT &amp; GCV DATA'!A38:V227,4,0),0)</f>
        <v>0</v>
      </c>
      <c r="E39" s="14">
        <f>IFERROR(VLOOKUP(A39,'[16]WASH COAL RECEIPT &amp; GCV DATA'!$A$2:$V$191,5,0),0)</f>
        <v>0</v>
      </c>
      <c r="F39" s="13" t="e">
        <f>SUMIF('[16]WASH COAL RECEIPT &amp; GCV DATA'!$A$3:$A$191,'MASTER DATA FILE WASH COAL  (2)'!A39,'[16]WASH COAL RECEIPT &amp; GCV DATA'!$F$3:$F$191)</f>
        <v>#VALUE!</v>
      </c>
      <c r="G39" s="13">
        <f>IFERROR(VLOOKUP(A39,'[16]WASH COAL RECEIPT &amp; GCV DATA'!$A$2:$V$191,7,0),0)</f>
        <v>0</v>
      </c>
      <c r="H39" s="13">
        <f>IFERROR(VLOOKUP(A39,'[16]WASH COAL RECEIPT &amp; GCV DATA'!$A$2:$V$191,8,0),0)</f>
        <v>0</v>
      </c>
      <c r="I39" s="13">
        <f>IFERROR(VLOOKUP(A39,'[16]WASH COAL RECEIPT &amp; GCV DATA'!$A$2:$V$191,9,0),0)</f>
        <v>0</v>
      </c>
      <c r="J39" s="13">
        <f>IFERROR(VLOOKUP(A39,'[16]WASH COAL RECEIPT &amp; GCV DATA'!$A$2:$V$191,10,0),0)</f>
        <v>0</v>
      </c>
      <c r="K39" s="15" t="e">
        <f>SUMIF('[16]WASH COAL RECEIPT &amp; GCV DATA'!$A$3:$A$191,'MASTER DATA FILE WASH COAL  (2)'!A39,'[16]WASH COAL RECEIPT &amp; GCV DATA'!$K$3:$K$191)</f>
        <v>#VALUE!</v>
      </c>
      <c r="L39" s="15" t="e">
        <f>SUMIF('[16]WASH COAL RECEIPT &amp; GCV DATA'!$A$3:$A$191,'MASTER DATA FILE WASH COAL  (2)'!A39,'[16]WASH COAL RECEIPT &amp; GCV DATA'!$L$3:$L$191)</f>
        <v>#VALUE!</v>
      </c>
      <c r="M39" s="15" t="e">
        <f t="shared" si="1"/>
        <v>#VALUE!</v>
      </c>
      <c r="N39" s="15">
        <f t="shared" si="2"/>
        <v>0</v>
      </c>
      <c r="O39" s="15" t="e">
        <f>SUMIF('[16]WASH COAL RECEIPT &amp; GCV DATA'!$A$3:$A$191,'MASTER DATA FILE WASH COAL  (2)'!A39,'[16]WASH COAL RECEIPT &amp; GCV DATA'!$O$3:$O$191)</f>
        <v>#VALUE!</v>
      </c>
      <c r="P39" s="15" t="e">
        <f t="shared" si="3"/>
        <v>#VALUE!</v>
      </c>
      <c r="Q39" s="15" t="e">
        <f>SUMIF('[16]WASH COAL RECEIPT &amp; GCV DATA'!$A$3:$A$191,'MASTER DATA FILE WASH COAL  (2)'!A39,'[16]WASH COAL RECEIPT &amp; GCV DATA'!$Q$3:$Q$191)</f>
        <v>#VALUE!</v>
      </c>
      <c r="R39" s="16" t="e">
        <f>SUMIF('[16]WASH COAL RECEIPT &amp; GCV DATA'!$A$3:$A$191,'MASTER DATA FILE WASH COAL  (2)'!A39,'[16]WASH COAL RECEIPT &amp; GCV DATA'!$R$3:$R$191)+IF(H39=$J$234,($K$234*K39),0)+IF(H39=$J$235,($K$235*K39),0)</f>
        <v>#VALUE!</v>
      </c>
      <c r="S39" s="15" t="e">
        <f t="shared" si="4"/>
        <v>#VALUE!</v>
      </c>
      <c r="T39" s="15" t="e">
        <f>SUMIF('[16]WASH COAL RECEIPT &amp; GCV DATA'!$A$3:$A$191,'MASTER DATA FILE WASH COAL  (2)'!A39,'[16]WASH COAL RECEIPT &amp; GCV DATA'!$T$3:$T$191)</f>
        <v>#VALUE!</v>
      </c>
      <c r="U39" s="15" t="e">
        <f t="shared" si="5"/>
        <v>#VALUE!</v>
      </c>
      <c r="V39" s="15" t="e">
        <f>SUMIF('[16]WASH COAL RECEIPT &amp; GCV DATA'!$A$3:$A$191,'MASTER DATA FILE WASH COAL  (2)'!A39,'[16]WASH COAL RECEIPT &amp; GCV DATA'!$V$3:$V$191)</f>
        <v>#VALUE!</v>
      </c>
      <c r="W39" s="15" t="e">
        <f t="shared" si="6"/>
        <v>#VALUE!</v>
      </c>
      <c r="X39" t="e">
        <f t="shared" si="0"/>
        <v>#VALUE!</v>
      </c>
    </row>
    <row r="40" spans="1:24" customFormat="1" x14ac:dyDescent="0.3">
      <c r="A40" s="12"/>
      <c r="B40" s="12" t="e">
        <f>SUMIF('[16]WASH COAL RECEIPT &amp; GCV DATA'!$A$3:$A$176,A40,'[16]WASH COAL RECEIPT &amp; GCV DATA'!$B$3:$B$176)</f>
        <v>#VALUE!</v>
      </c>
      <c r="C40" s="13" t="e">
        <f>SUMIF('[16]WASH COAL RECEIPT &amp; GCV DATA'!$A$3:$A$191,A40,'[16]WASH COAL RECEIPT &amp; GCV DATA'!$C$3:$C$191)</f>
        <v>#VALUE!</v>
      </c>
      <c r="D40" s="13">
        <f>IFERROR(VLOOKUP(A40,'[16]WASH COAL RECEIPT &amp; GCV DATA'!A39:V228,4,0),0)</f>
        <v>0</v>
      </c>
      <c r="E40" s="14">
        <f>IFERROR(VLOOKUP(A40,'[16]WASH COAL RECEIPT &amp; GCV DATA'!$A$2:$V$191,5,0),0)</f>
        <v>0</v>
      </c>
      <c r="F40" s="13" t="e">
        <f>SUMIF('[16]WASH COAL RECEIPT &amp; GCV DATA'!$A$3:$A$191,'MASTER DATA FILE WASH COAL  (2)'!A40,'[16]WASH COAL RECEIPT &amp; GCV DATA'!$F$3:$F$191)</f>
        <v>#VALUE!</v>
      </c>
      <c r="G40" s="13">
        <f>IFERROR(VLOOKUP(A40,'[16]WASH COAL RECEIPT &amp; GCV DATA'!$A$2:$V$191,7,0),0)</f>
        <v>0</v>
      </c>
      <c r="H40" s="13">
        <f>IFERROR(VLOOKUP(A40,'[16]WASH COAL RECEIPT &amp; GCV DATA'!$A$2:$V$191,8,0),0)</f>
        <v>0</v>
      </c>
      <c r="I40" s="13">
        <f>IFERROR(VLOOKUP(A40,'[16]WASH COAL RECEIPT &amp; GCV DATA'!$A$2:$V$191,9,0),0)</f>
        <v>0</v>
      </c>
      <c r="J40" s="13">
        <f>IFERROR(VLOOKUP(A40,'[16]WASH COAL RECEIPT &amp; GCV DATA'!$A$2:$V$191,10,0),0)</f>
        <v>0</v>
      </c>
      <c r="K40" s="15" t="e">
        <f>SUMIF('[16]WASH COAL RECEIPT &amp; GCV DATA'!$A$3:$A$191,'MASTER DATA FILE WASH COAL  (2)'!A40,'[16]WASH COAL RECEIPT &amp; GCV DATA'!$K$3:$K$191)</f>
        <v>#VALUE!</v>
      </c>
      <c r="L40" s="15" t="e">
        <f>SUMIF('[16]WASH COAL RECEIPT &amp; GCV DATA'!$A$3:$A$191,'MASTER DATA FILE WASH COAL  (2)'!A40,'[16]WASH COAL RECEIPT &amp; GCV DATA'!$L$3:$L$191)</f>
        <v>#VALUE!</v>
      </c>
      <c r="M40" s="15" t="e">
        <f t="shared" si="1"/>
        <v>#VALUE!</v>
      </c>
      <c r="N40" s="15">
        <f t="shared" si="2"/>
        <v>0</v>
      </c>
      <c r="O40" s="15" t="e">
        <f>SUMIF('[16]WASH COAL RECEIPT &amp; GCV DATA'!$A$3:$A$191,'MASTER DATA FILE WASH COAL  (2)'!A40,'[16]WASH COAL RECEIPT &amp; GCV DATA'!$O$3:$O$191)</f>
        <v>#VALUE!</v>
      </c>
      <c r="P40" s="15" t="e">
        <f t="shared" si="3"/>
        <v>#VALUE!</v>
      </c>
      <c r="Q40" s="15" t="e">
        <f>SUMIF('[16]WASH COAL RECEIPT &amp; GCV DATA'!$A$3:$A$191,'MASTER DATA FILE WASH COAL  (2)'!A40,'[16]WASH COAL RECEIPT &amp; GCV DATA'!$Q$3:$Q$191)</f>
        <v>#VALUE!</v>
      </c>
      <c r="R40" s="16" t="e">
        <f>SUMIF('[16]WASH COAL RECEIPT &amp; GCV DATA'!$A$3:$A$191,'MASTER DATA FILE WASH COAL  (2)'!A40,'[16]WASH COAL RECEIPT &amp; GCV DATA'!$R$3:$R$191)+IF(H40=$J$234,($K$234*K40),0)+IF(H40=$J$235,($K$235*K40),0)</f>
        <v>#VALUE!</v>
      </c>
      <c r="S40" s="15" t="e">
        <f t="shared" si="4"/>
        <v>#VALUE!</v>
      </c>
      <c r="T40" s="15" t="e">
        <f>SUMIF('[16]WASH COAL RECEIPT &amp; GCV DATA'!$A$3:$A$191,'MASTER DATA FILE WASH COAL  (2)'!A40,'[16]WASH COAL RECEIPT &amp; GCV DATA'!$T$3:$T$191)</f>
        <v>#VALUE!</v>
      </c>
      <c r="U40" s="15" t="e">
        <f t="shared" si="5"/>
        <v>#VALUE!</v>
      </c>
      <c r="V40" s="15" t="e">
        <f>SUMIF('[16]WASH COAL RECEIPT &amp; GCV DATA'!$A$3:$A$191,'MASTER DATA FILE WASH COAL  (2)'!A40,'[16]WASH COAL RECEIPT &amp; GCV DATA'!$V$3:$V$191)</f>
        <v>#VALUE!</v>
      </c>
      <c r="W40" s="15" t="e">
        <f t="shared" si="6"/>
        <v>#VALUE!</v>
      </c>
      <c r="X40" t="e">
        <f t="shared" si="0"/>
        <v>#VALUE!</v>
      </c>
    </row>
    <row r="41" spans="1:24" customFormat="1" x14ac:dyDescent="0.3">
      <c r="A41" s="12"/>
      <c r="B41" s="12" t="e">
        <f>SUMIF('[16]WASH COAL RECEIPT &amp; GCV DATA'!$A$3:$A$176,A41,'[16]WASH COAL RECEIPT &amp; GCV DATA'!$B$3:$B$176)</f>
        <v>#VALUE!</v>
      </c>
      <c r="C41" s="13" t="e">
        <f>SUMIF('[16]WASH COAL RECEIPT &amp; GCV DATA'!$A$3:$A$191,A41,'[16]WASH COAL RECEIPT &amp; GCV DATA'!$C$3:$C$191)</f>
        <v>#VALUE!</v>
      </c>
      <c r="D41" s="13">
        <f>IFERROR(VLOOKUP(A41,'[16]WASH COAL RECEIPT &amp; GCV DATA'!A40:V229,4,0),0)</f>
        <v>0</v>
      </c>
      <c r="E41" s="14">
        <f>IFERROR(VLOOKUP(A41,'[16]WASH COAL RECEIPT &amp; GCV DATA'!$A$2:$V$191,5,0),0)</f>
        <v>0</v>
      </c>
      <c r="F41" s="13" t="e">
        <f>SUMIF('[16]WASH COAL RECEIPT &amp; GCV DATA'!$A$3:$A$191,'MASTER DATA FILE WASH COAL  (2)'!A41,'[16]WASH COAL RECEIPT &amp; GCV DATA'!$F$3:$F$191)</f>
        <v>#VALUE!</v>
      </c>
      <c r="G41" s="13">
        <f>IFERROR(VLOOKUP(A41,'[16]WASH COAL RECEIPT &amp; GCV DATA'!$A$2:$V$191,7,0),0)</f>
        <v>0</v>
      </c>
      <c r="H41" s="13">
        <f>IFERROR(VLOOKUP(A41,'[16]WASH COAL RECEIPT &amp; GCV DATA'!$A$2:$V$191,8,0),0)</f>
        <v>0</v>
      </c>
      <c r="I41" s="13">
        <f>IFERROR(VLOOKUP(A41,'[16]WASH COAL RECEIPT &amp; GCV DATA'!$A$2:$V$191,9,0),0)</f>
        <v>0</v>
      </c>
      <c r="J41" s="13">
        <f>IFERROR(VLOOKUP(A41,'[16]WASH COAL RECEIPT &amp; GCV DATA'!$A$2:$V$191,10,0),0)</f>
        <v>0</v>
      </c>
      <c r="K41" s="15" t="e">
        <f>SUMIF('[16]WASH COAL RECEIPT &amp; GCV DATA'!$A$3:$A$191,'MASTER DATA FILE WASH COAL  (2)'!A41,'[16]WASH COAL RECEIPT &amp; GCV DATA'!$K$3:$K$191)</f>
        <v>#VALUE!</v>
      </c>
      <c r="L41" s="15" t="e">
        <f>SUMIF('[16]WASH COAL RECEIPT &amp; GCV DATA'!$A$3:$A$191,'MASTER DATA FILE WASH COAL  (2)'!A41,'[16]WASH COAL RECEIPT &amp; GCV DATA'!$L$3:$L$191)</f>
        <v>#VALUE!</v>
      </c>
      <c r="M41" s="15" t="e">
        <f t="shared" si="1"/>
        <v>#VALUE!</v>
      </c>
      <c r="N41" s="15">
        <f t="shared" si="2"/>
        <v>0</v>
      </c>
      <c r="O41" s="15" t="e">
        <f>SUMIF('[16]WASH COAL RECEIPT &amp; GCV DATA'!$A$3:$A$191,'MASTER DATA FILE WASH COAL  (2)'!A41,'[16]WASH COAL RECEIPT &amp; GCV DATA'!$O$3:$O$191)</f>
        <v>#VALUE!</v>
      </c>
      <c r="P41" s="15" t="e">
        <f t="shared" si="3"/>
        <v>#VALUE!</v>
      </c>
      <c r="Q41" s="15" t="e">
        <f>SUMIF('[16]WASH COAL RECEIPT &amp; GCV DATA'!$A$3:$A$191,'MASTER DATA FILE WASH COAL  (2)'!A41,'[16]WASH COAL RECEIPT &amp; GCV DATA'!$Q$3:$Q$191)</f>
        <v>#VALUE!</v>
      </c>
      <c r="R41" s="16" t="e">
        <f>SUMIF('[16]WASH COAL RECEIPT &amp; GCV DATA'!$A$3:$A$191,'MASTER DATA FILE WASH COAL  (2)'!A41,'[16]WASH COAL RECEIPT &amp; GCV DATA'!$R$3:$R$191)+IF(H41=$J$234,($K$234*K41),0)+IF(H41=$J$235,($K$235*K41),0)</f>
        <v>#VALUE!</v>
      </c>
      <c r="S41" s="15" t="e">
        <f t="shared" si="4"/>
        <v>#VALUE!</v>
      </c>
      <c r="T41" s="15" t="e">
        <f>SUMIF('[16]WASH COAL RECEIPT &amp; GCV DATA'!$A$3:$A$191,'MASTER DATA FILE WASH COAL  (2)'!A41,'[16]WASH COAL RECEIPT &amp; GCV DATA'!$T$3:$T$191)</f>
        <v>#VALUE!</v>
      </c>
      <c r="U41" s="15" t="e">
        <f t="shared" si="5"/>
        <v>#VALUE!</v>
      </c>
      <c r="V41" s="15" t="e">
        <f>SUMIF('[16]WASH COAL RECEIPT &amp; GCV DATA'!$A$3:$A$191,'MASTER DATA FILE WASH COAL  (2)'!A41,'[16]WASH COAL RECEIPT &amp; GCV DATA'!$V$3:$V$191)</f>
        <v>#VALUE!</v>
      </c>
      <c r="W41" s="15" t="e">
        <f t="shared" si="6"/>
        <v>#VALUE!</v>
      </c>
      <c r="X41" t="e">
        <f t="shared" si="0"/>
        <v>#VALUE!</v>
      </c>
    </row>
    <row r="42" spans="1:24" customFormat="1" x14ac:dyDescent="0.3">
      <c r="A42" s="12"/>
      <c r="B42" s="12" t="e">
        <f>SUMIF('[16]WASH COAL RECEIPT &amp; GCV DATA'!$A$3:$A$176,A42,'[16]WASH COAL RECEIPT &amp; GCV DATA'!$B$3:$B$176)</f>
        <v>#VALUE!</v>
      </c>
      <c r="C42" s="13" t="e">
        <f>SUMIF('[16]WASH COAL RECEIPT &amp; GCV DATA'!$A$3:$A$191,A42,'[16]WASH COAL RECEIPT &amp; GCV DATA'!$C$3:$C$191)</f>
        <v>#VALUE!</v>
      </c>
      <c r="D42" s="13">
        <f>IFERROR(VLOOKUP(A42,'[16]WASH COAL RECEIPT &amp; GCV DATA'!A41:V230,4,0),0)</f>
        <v>0</v>
      </c>
      <c r="E42" s="14">
        <f>IFERROR(VLOOKUP(A42,'[16]WASH COAL RECEIPT &amp; GCV DATA'!$A$2:$V$191,5,0),0)</f>
        <v>0</v>
      </c>
      <c r="F42" s="13" t="e">
        <f>SUMIF('[16]WASH COAL RECEIPT &amp; GCV DATA'!$A$3:$A$191,'MASTER DATA FILE WASH COAL  (2)'!A42,'[16]WASH COAL RECEIPT &amp; GCV DATA'!$F$3:$F$191)</f>
        <v>#VALUE!</v>
      </c>
      <c r="G42" s="13">
        <f>IFERROR(VLOOKUP(A42,'[16]WASH COAL RECEIPT &amp; GCV DATA'!$A$2:$V$191,7,0),0)</f>
        <v>0</v>
      </c>
      <c r="H42" s="13">
        <f>IFERROR(VLOOKUP(A42,'[16]WASH COAL RECEIPT &amp; GCV DATA'!$A$2:$V$191,8,0),0)</f>
        <v>0</v>
      </c>
      <c r="I42" s="13">
        <f>IFERROR(VLOOKUP(A42,'[16]WASH COAL RECEIPT &amp; GCV DATA'!$A$2:$V$191,9,0),0)</f>
        <v>0</v>
      </c>
      <c r="J42" s="13">
        <f>IFERROR(VLOOKUP(A42,'[16]WASH COAL RECEIPT &amp; GCV DATA'!$A$2:$V$191,10,0),0)</f>
        <v>0</v>
      </c>
      <c r="K42" s="15" t="e">
        <f>SUMIF('[16]WASH COAL RECEIPT &amp; GCV DATA'!$A$3:$A$191,'MASTER DATA FILE WASH COAL  (2)'!A42,'[16]WASH COAL RECEIPT &amp; GCV DATA'!$K$3:$K$191)</f>
        <v>#VALUE!</v>
      </c>
      <c r="L42" s="15" t="e">
        <f>SUMIF('[16]WASH COAL RECEIPT &amp; GCV DATA'!$A$3:$A$191,'MASTER DATA FILE WASH COAL  (2)'!A42,'[16]WASH COAL RECEIPT &amp; GCV DATA'!$L$3:$L$191)</f>
        <v>#VALUE!</v>
      </c>
      <c r="M42" s="15" t="e">
        <f t="shared" si="1"/>
        <v>#VALUE!</v>
      </c>
      <c r="N42" s="15">
        <f t="shared" si="2"/>
        <v>0</v>
      </c>
      <c r="O42" s="15" t="e">
        <f>SUMIF('[16]WASH COAL RECEIPT &amp; GCV DATA'!$A$3:$A$191,'MASTER DATA FILE WASH COAL  (2)'!A42,'[16]WASH COAL RECEIPT &amp; GCV DATA'!$O$3:$O$191)</f>
        <v>#VALUE!</v>
      </c>
      <c r="P42" s="15" t="e">
        <f t="shared" si="3"/>
        <v>#VALUE!</v>
      </c>
      <c r="Q42" s="15" t="e">
        <f>SUMIF('[16]WASH COAL RECEIPT &amp; GCV DATA'!$A$3:$A$191,'MASTER DATA FILE WASH COAL  (2)'!A42,'[16]WASH COAL RECEIPT &amp; GCV DATA'!$Q$3:$Q$191)</f>
        <v>#VALUE!</v>
      </c>
      <c r="R42" s="16" t="e">
        <f>SUMIF('[16]WASH COAL RECEIPT &amp; GCV DATA'!$A$3:$A$191,'MASTER DATA FILE WASH COAL  (2)'!A42,'[16]WASH COAL RECEIPT &amp; GCV DATA'!$R$3:$R$191)+IF(H42=$J$234,($K$234*K42),0)+IF(H42=$J$235,($K$235*K42),0)</f>
        <v>#VALUE!</v>
      </c>
      <c r="S42" s="15" t="e">
        <f t="shared" si="4"/>
        <v>#VALUE!</v>
      </c>
      <c r="T42" s="15" t="e">
        <f>SUMIF('[16]WASH COAL RECEIPT &amp; GCV DATA'!$A$3:$A$191,'MASTER DATA FILE WASH COAL  (2)'!A42,'[16]WASH COAL RECEIPT &amp; GCV DATA'!$T$3:$T$191)</f>
        <v>#VALUE!</v>
      </c>
      <c r="U42" s="15" t="e">
        <f t="shared" si="5"/>
        <v>#VALUE!</v>
      </c>
      <c r="V42" s="15" t="e">
        <f>SUMIF('[16]WASH COAL RECEIPT &amp; GCV DATA'!$A$3:$A$191,'MASTER DATA FILE WASH COAL  (2)'!A42,'[16]WASH COAL RECEIPT &amp; GCV DATA'!$V$3:$V$191)</f>
        <v>#VALUE!</v>
      </c>
      <c r="W42" s="15" t="e">
        <f t="shared" si="6"/>
        <v>#VALUE!</v>
      </c>
      <c r="X42" t="e">
        <f t="shared" si="0"/>
        <v>#VALUE!</v>
      </c>
    </row>
    <row r="43" spans="1:24" customFormat="1" x14ac:dyDescent="0.3">
      <c r="A43" s="12"/>
      <c r="B43" s="12" t="e">
        <f>SUMIF('[16]WASH COAL RECEIPT &amp; GCV DATA'!$A$3:$A$176,A43,'[16]WASH COAL RECEIPT &amp; GCV DATA'!$B$3:$B$176)</f>
        <v>#VALUE!</v>
      </c>
      <c r="C43" s="13" t="e">
        <f>SUMIF('[16]WASH COAL RECEIPT &amp; GCV DATA'!$A$3:$A$191,A43,'[16]WASH COAL RECEIPT &amp; GCV DATA'!$C$3:$C$191)</f>
        <v>#VALUE!</v>
      </c>
      <c r="D43" s="13">
        <f>IFERROR(VLOOKUP(A43,'[16]WASH COAL RECEIPT &amp; GCV DATA'!A42:V231,4,0),0)</f>
        <v>0</v>
      </c>
      <c r="E43" s="14">
        <f>IFERROR(VLOOKUP(A43,'[16]WASH COAL RECEIPT &amp; GCV DATA'!$A$2:$V$191,5,0),0)</f>
        <v>0</v>
      </c>
      <c r="F43" s="13" t="e">
        <f>SUMIF('[16]WASH COAL RECEIPT &amp; GCV DATA'!$A$3:$A$191,'MASTER DATA FILE WASH COAL  (2)'!A43,'[16]WASH COAL RECEIPT &amp; GCV DATA'!$F$3:$F$191)</f>
        <v>#VALUE!</v>
      </c>
      <c r="G43" s="13">
        <f>IFERROR(VLOOKUP(A43,'[16]WASH COAL RECEIPT &amp; GCV DATA'!$A$2:$V$191,7,0),0)</f>
        <v>0</v>
      </c>
      <c r="H43" s="13">
        <f>IFERROR(VLOOKUP(A43,'[16]WASH COAL RECEIPT &amp; GCV DATA'!$A$2:$V$191,8,0),0)</f>
        <v>0</v>
      </c>
      <c r="I43" s="13">
        <f>IFERROR(VLOOKUP(A43,'[16]WASH COAL RECEIPT &amp; GCV DATA'!$A$2:$V$191,9,0),0)</f>
        <v>0</v>
      </c>
      <c r="J43" s="13">
        <f>IFERROR(VLOOKUP(A43,'[16]WASH COAL RECEIPT &amp; GCV DATA'!$A$2:$V$191,10,0),0)</f>
        <v>0</v>
      </c>
      <c r="K43" s="15" t="e">
        <f>SUMIF('[16]WASH COAL RECEIPT &amp; GCV DATA'!$A$3:$A$191,'MASTER DATA FILE WASH COAL  (2)'!A43,'[16]WASH COAL RECEIPT &amp; GCV DATA'!$K$3:$K$191)</f>
        <v>#VALUE!</v>
      </c>
      <c r="L43" s="15" t="e">
        <f>SUMIF('[16]WASH COAL RECEIPT &amp; GCV DATA'!$A$3:$A$191,'MASTER DATA FILE WASH COAL  (2)'!A43,'[16]WASH COAL RECEIPT &amp; GCV DATA'!$L$3:$L$191)</f>
        <v>#VALUE!</v>
      </c>
      <c r="M43" s="15" t="e">
        <f t="shared" si="1"/>
        <v>#VALUE!</v>
      </c>
      <c r="N43" s="15">
        <f t="shared" si="2"/>
        <v>0</v>
      </c>
      <c r="O43" s="15" t="e">
        <f>SUMIF('[16]WASH COAL RECEIPT &amp; GCV DATA'!$A$3:$A$191,'MASTER DATA FILE WASH COAL  (2)'!A43,'[16]WASH COAL RECEIPT &amp; GCV DATA'!$O$3:$O$191)</f>
        <v>#VALUE!</v>
      </c>
      <c r="P43" s="15" t="e">
        <f t="shared" si="3"/>
        <v>#VALUE!</v>
      </c>
      <c r="Q43" s="15" t="e">
        <f>SUMIF('[16]WASH COAL RECEIPT &amp; GCV DATA'!$A$3:$A$191,'MASTER DATA FILE WASH COAL  (2)'!A43,'[16]WASH COAL RECEIPT &amp; GCV DATA'!$Q$3:$Q$191)</f>
        <v>#VALUE!</v>
      </c>
      <c r="R43" s="16" t="e">
        <f>SUMIF('[16]WASH COAL RECEIPT &amp; GCV DATA'!$A$3:$A$191,'MASTER DATA FILE WASH COAL  (2)'!A43,'[16]WASH COAL RECEIPT &amp; GCV DATA'!$R$3:$R$191)+IF(H43=$J$234,($K$234*K43),0)+IF(H43=$J$235,($K$235*K43),0)</f>
        <v>#VALUE!</v>
      </c>
      <c r="S43" s="15" t="e">
        <f t="shared" si="4"/>
        <v>#VALUE!</v>
      </c>
      <c r="T43" s="15" t="e">
        <f>SUMIF('[16]WASH COAL RECEIPT &amp; GCV DATA'!$A$3:$A$191,'MASTER DATA FILE WASH COAL  (2)'!A43,'[16]WASH COAL RECEIPT &amp; GCV DATA'!$T$3:$T$191)</f>
        <v>#VALUE!</v>
      </c>
      <c r="U43" s="15" t="e">
        <f t="shared" si="5"/>
        <v>#VALUE!</v>
      </c>
      <c r="V43" s="15" t="e">
        <f>SUMIF('[16]WASH COAL RECEIPT &amp; GCV DATA'!$A$3:$A$191,'MASTER DATA FILE WASH COAL  (2)'!A43,'[16]WASH COAL RECEIPT &amp; GCV DATA'!$V$3:$V$191)</f>
        <v>#VALUE!</v>
      </c>
      <c r="W43" s="15" t="e">
        <f t="shared" si="6"/>
        <v>#VALUE!</v>
      </c>
      <c r="X43" t="e">
        <f t="shared" si="0"/>
        <v>#VALUE!</v>
      </c>
    </row>
    <row r="44" spans="1:24" customFormat="1" x14ac:dyDescent="0.3">
      <c r="A44" s="12"/>
      <c r="B44" s="12" t="e">
        <f>SUMIF('[16]WASH COAL RECEIPT &amp; GCV DATA'!$A$3:$A$176,A44,'[16]WASH COAL RECEIPT &amp; GCV DATA'!$B$3:$B$176)</f>
        <v>#VALUE!</v>
      </c>
      <c r="C44" s="13" t="e">
        <f>SUMIF('[16]WASH COAL RECEIPT &amp; GCV DATA'!$A$3:$A$191,A44,'[16]WASH COAL RECEIPT &amp; GCV DATA'!$C$3:$C$191)</f>
        <v>#VALUE!</v>
      </c>
      <c r="D44" s="13">
        <f>IFERROR(VLOOKUP(A44,'[16]WASH COAL RECEIPT &amp; GCV DATA'!A43:V232,4,0),0)</f>
        <v>0</v>
      </c>
      <c r="E44" s="14">
        <f>IFERROR(VLOOKUP(A44,'[16]WASH COAL RECEIPT &amp; GCV DATA'!$A$2:$V$191,5,0),0)</f>
        <v>0</v>
      </c>
      <c r="F44" s="13" t="e">
        <f>SUMIF('[16]WASH COAL RECEIPT &amp; GCV DATA'!$A$3:$A$191,'MASTER DATA FILE WASH COAL  (2)'!A44,'[16]WASH COAL RECEIPT &amp; GCV DATA'!$F$3:$F$191)</f>
        <v>#VALUE!</v>
      </c>
      <c r="G44" s="13">
        <f>IFERROR(VLOOKUP(A44,'[16]WASH COAL RECEIPT &amp; GCV DATA'!$A$2:$V$191,7,0),0)</f>
        <v>0</v>
      </c>
      <c r="H44" s="13">
        <f>IFERROR(VLOOKUP(A44,'[16]WASH COAL RECEIPT &amp; GCV DATA'!$A$2:$V$191,8,0),0)</f>
        <v>0</v>
      </c>
      <c r="I44" s="13">
        <f>IFERROR(VLOOKUP(A44,'[16]WASH COAL RECEIPT &amp; GCV DATA'!$A$2:$V$191,9,0),0)</f>
        <v>0</v>
      </c>
      <c r="J44" s="13">
        <f>IFERROR(VLOOKUP(A44,'[16]WASH COAL RECEIPT &amp; GCV DATA'!$A$2:$V$191,10,0),0)</f>
        <v>0</v>
      </c>
      <c r="K44" s="15" t="e">
        <f>SUMIF('[16]WASH COAL RECEIPT &amp; GCV DATA'!$A$3:$A$191,'MASTER DATA FILE WASH COAL  (2)'!A44,'[16]WASH COAL RECEIPT &amp; GCV DATA'!$K$3:$K$191)</f>
        <v>#VALUE!</v>
      </c>
      <c r="L44" s="15" t="e">
        <f>SUMIF('[16]WASH COAL RECEIPT &amp; GCV DATA'!$A$3:$A$191,'MASTER DATA FILE WASH COAL  (2)'!A44,'[16]WASH COAL RECEIPT &amp; GCV DATA'!$L$3:$L$191)</f>
        <v>#VALUE!</v>
      </c>
      <c r="M44" s="15" t="e">
        <f t="shared" si="1"/>
        <v>#VALUE!</v>
      </c>
      <c r="N44" s="15">
        <f t="shared" si="2"/>
        <v>0</v>
      </c>
      <c r="O44" s="15" t="e">
        <f>SUMIF('[16]WASH COAL RECEIPT &amp; GCV DATA'!$A$3:$A$191,'MASTER DATA FILE WASH COAL  (2)'!A44,'[16]WASH COAL RECEIPT &amp; GCV DATA'!$O$3:$O$191)</f>
        <v>#VALUE!</v>
      </c>
      <c r="P44" s="15" t="e">
        <f t="shared" si="3"/>
        <v>#VALUE!</v>
      </c>
      <c r="Q44" s="15" t="e">
        <f>SUMIF('[16]WASH COAL RECEIPT &amp; GCV DATA'!$A$3:$A$191,'MASTER DATA FILE WASH COAL  (2)'!A44,'[16]WASH COAL RECEIPT &amp; GCV DATA'!$Q$3:$Q$191)</f>
        <v>#VALUE!</v>
      </c>
      <c r="R44" s="16" t="e">
        <f>SUMIF('[16]WASH COAL RECEIPT &amp; GCV DATA'!$A$3:$A$191,'MASTER DATA FILE WASH COAL  (2)'!A44,'[16]WASH COAL RECEIPT &amp; GCV DATA'!$R$3:$R$191)+IF(H44=$J$234,($K$234*K44),0)+IF(H44=$J$235,($K$235*K44),0)</f>
        <v>#VALUE!</v>
      </c>
      <c r="S44" s="15" t="e">
        <f t="shared" si="4"/>
        <v>#VALUE!</v>
      </c>
      <c r="T44" s="15" t="e">
        <f>SUMIF('[16]WASH COAL RECEIPT &amp; GCV DATA'!$A$3:$A$191,'MASTER DATA FILE WASH COAL  (2)'!A44,'[16]WASH COAL RECEIPT &amp; GCV DATA'!$T$3:$T$191)</f>
        <v>#VALUE!</v>
      </c>
      <c r="U44" s="15" t="e">
        <f t="shared" si="5"/>
        <v>#VALUE!</v>
      </c>
      <c r="V44" s="15" t="e">
        <f>SUMIF('[16]WASH COAL RECEIPT &amp; GCV DATA'!$A$3:$A$191,'MASTER DATA FILE WASH COAL  (2)'!A44,'[16]WASH COAL RECEIPT &amp; GCV DATA'!$V$3:$V$191)</f>
        <v>#VALUE!</v>
      </c>
      <c r="W44" s="15" t="e">
        <f t="shared" si="6"/>
        <v>#VALUE!</v>
      </c>
      <c r="X44" t="e">
        <f t="shared" si="0"/>
        <v>#VALUE!</v>
      </c>
    </row>
    <row r="45" spans="1:24" customFormat="1" x14ac:dyDescent="0.3">
      <c r="A45" s="12"/>
      <c r="B45" s="12" t="e">
        <f>SUMIF('[16]WASH COAL RECEIPT &amp; GCV DATA'!$A$3:$A$176,A45,'[16]WASH COAL RECEIPT &amp; GCV DATA'!$B$3:$B$176)</f>
        <v>#VALUE!</v>
      </c>
      <c r="C45" s="13" t="e">
        <f>SUMIF('[16]WASH COAL RECEIPT &amp; GCV DATA'!$A$3:$A$191,A45,'[16]WASH COAL RECEIPT &amp; GCV DATA'!$C$3:$C$191)</f>
        <v>#VALUE!</v>
      </c>
      <c r="D45" s="13">
        <f>IFERROR(VLOOKUP(A45,'[16]WASH COAL RECEIPT &amp; GCV DATA'!A44:V233,4,0),0)</f>
        <v>0</v>
      </c>
      <c r="E45" s="14">
        <f>IFERROR(VLOOKUP(A45,'[16]WASH COAL RECEIPT &amp; GCV DATA'!$A$2:$V$191,5,0),0)</f>
        <v>0</v>
      </c>
      <c r="F45" s="13" t="e">
        <f>SUMIF('[16]WASH COAL RECEIPT &amp; GCV DATA'!$A$3:$A$191,'MASTER DATA FILE WASH COAL  (2)'!A45,'[16]WASH COAL RECEIPT &amp; GCV DATA'!$F$3:$F$191)</f>
        <v>#VALUE!</v>
      </c>
      <c r="G45" s="13">
        <f>IFERROR(VLOOKUP(A45,'[16]WASH COAL RECEIPT &amp; GCV DATA'!$A$2:$V$191,7,0),0)</f>
        <v>0</v>
      </c>
      <c r="H45" s="13">
        <f>IFERROR(VLOOKUP(A45,'[16]WASH COAL RECEIPT &amp; GCV DATA'!$A$2:$V$191,8,0),0)</f>
        <v>0</v>
      </c>
      <c r="I45" s="13">
        <f>IFERROR(VLOOKUP(A45,'[16]WASH COAL RECEIPT &amp; GCV DATA'!$A$2:$V$191,9,0),0)</f>
        <v>0</v>
      </c>
      <c r="J45" s="13">
        <f>IFERROR(VLOOKUP(A45,'[16]WASH COAL RECEIPT &amp; GCV DATA'!$A$2:$V$191,10,0),0)</f>
        <v>0</v>
      </c>
      <c r="K45" s="15" t="e">
        <f>SUMIF('[16]WASH COAL RECEIPT &amp; GCV DATA'!$A$3:$A$191,'MASTER DATA FILE WASH COAL  (2)'!A45,'[16]WASH COAL RECEIPT &amp; GCV DATA'!$K$3:$K$191)</f>
        <v>#VALUE!</v>
      </c>
      <c r="L45" s="15" t="e">
        <f>SUMIF('[16]WASH COAL RECEIPT &amp; GCV DATA'!$A$3:$A$191,'MASTER DATA FILE WASH COAL  (2)'!A45,'[16]WASH COAL RECEIPT &amp; GCV DATA'!$L$3:$L$191)</f>
        <v>#VALUE!</v>
      </c>
      <c r="M45" s="15" t="e">
        <f t="shared" si="1"/>
        <v>#VALUE!</v>
      </c>
      <c r="N45" s="15">
        <f t="shared" si="2"/>
        <v>0</v>
      </c>
      <c r="O45" s="15" t="e">
        <f>SUMIF('[16]WASH COAL RECEIPT &amp; GCV DATA'!$A$3:$A$191,'MASTER DATA FILE WASH COAL  (2)'!A45,'[16]WASH COAL RECEIPT &amp; GCV DATA'!$O$3:$O$191)</f>
        <v>#VALUE!</v>
      </c>
      <c r="P45" s="15" t="e">
        <f t="shared" si="3"/>
        <v>#VALUE!</v>
      </c>
      <c r="Q45" s="15" t="e">
        <f>SUMIF('[16]WASH COAL RECEIPT &amp; GCV DATA'!$A$3:$A$191,'MASTER DATA FILE WASH COAL  (2)'!A45,'[16]WASH COAL RECEIPT &amp; GCV DATA'!$Q$3:$Q$191)</f>
        <v>#VALUE!</v>
      </c>
      <c r="R45" s="16" t="e">
        <f>SUMIF('[16]WASH COAL RECEIPT &amp; GCV DATA'!$A$3:$A$191,'MASTER DATA FILE WASH COAL  (2)'!A45,'[16]WASH COAL RECEIPT &amp; GCV DATA'!$R$3:$R$191)+IF(H45=$J$234,($K$234*K45),0)+IF(H45=$J$235,($K$235*K45),0)</f>
        <v>#VALUE!</v>
      </c>
      <c r="S45" s="15" t="e">
        <f t="shared" si="4"/>
        <v>#VALUE!</v>
      </c>
      <c r="T45" s="15" t="e">
        <f>SUMIF('[16]WASH COAL RECEIPT &amp; GCV DATA'!$A$3:$A$191,'MASTER DATA FILE WASH COAL  (2)'!A45,'[16]WASH COAL RECEIPT &amp; GCV DATA'!$T$3:$T$191)</f>
        <v>#VALUE!</v>
      </c>
      <c r="U45" s="15" t="e">
        <f t="shared" si="5"/>
        <v>#VALUE!</v>
      </c>
      <c r="V45" s="15" t="e">
        <f>SUMIF('[16]WASH COAL RECEIPT &amp; GCV DATA'!$A$3:$A$191,'MASTER DATA FILE WASH COAL  (2)'!A45,'[16]WASH COAL RECEIPT &amp; GCV DATA'!$V$3:$V$191)</f>
        <v>#VALUE!</v>
      </c>
      <c r="W45" s="15" t="e">
        <f t="shared" si="6"/>
        <v>#VALUE!</v>
      </c>
      <c r="X45" t="e">
        <f t="shared" si="0"/>
        <v>#VALUE!</v>
      </c>
    </row>
    <row r="46" spans="1:24" customFormat="1" x14ac:dyDescent="0.3">
      <c r="A46" s="12"/>
      <c r="B46" s="12" t="e">
        <f>SUMIF('[16]WASH COAL RECEIPT &amp; GCV DATA'!$A$3:$A$176,A46,'[16]WASH COAL RECEIPT &amp; GCV DATA'!$B$3:$B$176)</f>
        <v>#VALUE!</v>
      </c>
      <c r="C46" s="13" t="e">
        <f>SUMIF('[16]WASH COAL RECEIPT &amp; GCV DATA'!$A$3:$A$191,A46,'[16]WASH COAL RECEIPT &amp; GCV DATA'!$C$3:$C$191)</f>
        <v>#VALUE!</v>
      </c>
      <c r="D46" s="13">
        <f>IFERROR(VLOOKUP(A46,'[16]WASH COAL RECEIPT &amp; GCV DATA'!A45:V234,4,0),0)</f>
        <v>0</v>
      </c>
      <c r="E46" s="14">
        <f>IFERROR(VLOOKUP(A46,'[16]WASH COAL RECEIPT &amp; GCV DATA'!$A$2:$V$191,5,0),0)</f>
        <v>0</v>
      </c>
      <c r="F46" s="13" t="e">
        <f>SUMIF('[16]WASH COAL RECEIPT &amp; GCV DATA'!$A$3:$A$191,'MASTER DATA FILE WASH COAL  (2)'!A46,'[16]WASH COAL RECEIPT &amp; GCV DATA'!$F$3:$F$191)</f>
        <v>#VALUE!</v>
      </c>
      <c r="G46" s="13">
        <f>IFERROR(VLOOKUP(A46,'[16]WASH COAL RECEIPT &amp; GCV DATA'!$A$2:$V$191,7,0),0)</f>
        <v>0</v>
      </c>
      <c r="H46" s="13">
        <f>IFERROR(VLOOKUP(A46,'[16]WASH COAL RECEIPT &amp; GCV DATA'!$A$2:$V$191,8,0),0)</f>
        <v>0</v>
      </c>
      <c r="I46" s="13">
        <f>IFERROR(VLOOKUP(A46,'[16]WASH COAL RECEIPT &amp; GCV DATA'!$A$2:$V$191,9,0),0)</f>
        <v>0</v>
      </c>
      <c r="J46" s="13">
        <f>IFERROR(VLOOKUP(A46,'[16]WASH COAL RECEIPT &amp; GCV DATA'!$A$2:$V$191,10,0),0)</f>
        <v>0</v>
      </c>
      <c r="K46" s="15" t="e">
        <f>SUMIF('[16]WASH COAL RECEIPT &amp; GCV DATA'!$A$3:$A$191,'MASTER DATA FILE WASH COAL  (2)'!A46,'[16]WASH COAL RECEIPT &amp; GCV DATA'!$K$3:$K$191)</f>
        <v>#VALUE!</v>
      </c>
      <c r="L46" s="15" t="e">
        <f>SUMIF('[16]WASH COAL RECEIPT &amp; GCV DATA'!$A$3:$A$191,'MASTER DATA FILE WASH COAL  (2)'!A46,'[16]WASH COAL RECEIPT &amp; GCV DATA'!$L$3:$L$191)</f>
        <v>#VALUE!</v>
      </c>
      <c r="M46" s="15" t="e">
        <f t="shared" si="1"/>
        <v>#VALUE!</v>
      </c>
      <c r="N46" s="15">
        <f t="shared" si="2"/>
        <v>0</v>
      </c>
      <c r="O46" s="15" t="e">
        <f>SUMIF('[16]WASH COAL RECEIPT &amp; GCV DATA'!$A$3:$A$191,'MASTER DATA FILE WASH COAL  (2)'!A46,'[16]WASH COAL RECEIPT &amp; GCV DATA'!$O$3:$O$191)</f>
        <v>#VALUE!</v>
      </c>
      <c r="P46" s="15" t="e">
        <f t="shared" si="3"/>
        <v>#VALUE!</v>
      </c>
      <c r="Q46" s="15" t="e">
        <f>SUMIF('[16]WASH COAL RECEIPT &amp; GCV DATA'!$A$3:$A$191,'MASTER DATA FILE WASH COAL  (2)'!A46,'[16]WASH COAL RECEIPT &amp; GCV DATA'!$Q$3:$Q$191)</f>
        <v>#VALUE!</v>
      </c>
      <c r="R46" s="16" t="e">
        <f>SUMIF('[16]WASH COAL RECEIPT &amp; GCV DATA'!$A$3:$A$191,'MASTER DATA FILE WASH COAL  (2)'!A46,'[16]WASH COAL RECEIPT &amp; GCV DATA'!$R$3:$R$191)+IF(H46=$J$234,($K$234*K46),0)+IF(H46=$J$235,($K$235*K46),0)</f>
        <v>#VALUE!</v>
      </c>
      <c r="S46" s="15" t="e">
        <f t="shared" si="4"/>
        <v>#VALUE!</v>
      </c>
      <c r="T46" s="15" t="e">
        <f>SUMIF('[16]WASH COAL RECEIPT &amp; GCV DATA'!$A$3:$A$191,'MASTER DATA FILE WASH COAL  (2)'!A46,'[16]WASH COAL RECEIPT &amp; GCV DATA'!$T$3:$T$191)</f>
        <v>#VALUE!</v>
      </c>
      <c r="U46" s="15" t="e">
        <f t="shared" si="5"/>
        <v>#VALUE!</v>
      </c>
      <c r="V46" s="15" t="e">
        <f>SUMIF('[16]WASH COAL RECEIPT &amp; GCV DATA'!$A$3:$A$191,'MASTER DATA FILE WASH COAL  (2)'!A46,'[16]WASH COAL RECEIPT &amp; GCV DATA'!$V$3:$V$191)</f>
        <v>#VALUE!</v>
      </c>
      <c r="W46" s="15" t="e">
        <f t="shared" si="6"/>
        <v>#VALUE!</v>
      </c>
      <c r="X46" t="e">
        <f t="shared" si="0"/>
        <v>#VALUE!</v>
      </c>
    </row>
    <row r="47" spans="1:24" customFormat="1" x14ac:dyDescent="0.3">
      <c r="A47" s="12"/>
      <c r="B47" s="12" t="e">
        <f>SUMIF('[16]WASH COAL RECEIPT &amp; GCV DATA'!$A$3:$A$176,A47,'[16]WASH COAL RECEIPT &amp; GCV DATA'!$B$3:$B$176)</f>
        <v>#VALUE!</v>
      </c>
      <c r="C47" s="13" t="e">
        <f>SUMIF('[16]WASH COAL RECEIPT &amp; GCV DATA'!$A$3:$A$191,A47,'[16]WASH COAL RECEIPT &amp; GCV DATA'!$C$3:$C$191)</f>
        <v>#VALUE!</v>
      </c>
      <c r="D47" s="13">
        <f>IFERROR(VLOOKUP(A47,'[16]WASH COAL RECEIPT &amp; GCV DATA'!A46:V235,4,0),0)</f>
        <v>0</v>
      </c>
      <c r="E47" s="14">
        <f>IFERROR(VLOOKUP(A47,'[16]WASH COAL RECEIPT &amp; GCV DATA'!$A$2:$V$191,5,0),0)</f>
        <v>0</v>
      </c>
      <c r="F47" s="13" t="e">
        <f>SUMIF('[16]WASH COAL RECEIPT &amp; GCV DATA'!$A$3:$A$191,'MASTER DATA FILE WASH COAL  (2)'!A47,'[16]WASH COAL RECEIPT &amp; GCV DATA'!$F$3:$F$191)</f>
        <v>#VALUE!</v>
      </c>
      <c r="G47" s="13">
        <f>IFERROR(VLOOKUP(A47,'[16]WASH COAL RECEIPT &amp; GCV DATA'!$A$2:$V$191,7,0),0)</f>
        <v>0</v>
      </c>
      <c r="H47" s="13">
        <f>IFERROR(VLOOKUP(A47,'[16]WASH COAL RECEIPT &amp; GCV DATA'!$A$2:$V$191,8,0),0)</f>
        <v>0</v>
      </c>
      <c r="I47" s="13">
        <f>IFERROR(VLOOKUP(A47,'[16]WASH COAL RECEIPT &amp; GCV DATA'!$A$2:$V$191,9,0),0)</f>
        <v>0</v>
      </c>
      <c r="J47" s="13">
        <f>IFERROR(VLOOKUP(A47,'[16]WASH COAL RECEIPT &amp; GCV DATA'!$A$2:$V$191,10,0),0)</f>
        <v>0</v>
      </c>
      <c r="K47" s="15" t="e">
        <f>SUMIF('[16]WASH COAL RECEIPT &amp; GCV DATA'!$A$3:$A$191,'MASTER DATA FILE WASH COAL  (2)'!A47,'[16]WASH COAL RECEIPT &amp; GCV DATA'!$K$3:$K$191)</f>
        <v>#VALUE!</v>
      </c>
      <c r="L47" s="15" t="e">
        <f>SUMIF('[16]WASH COAL RECEIPT &amp; GCV DATA'!$A$3:$A$191,'MASTER DATA FILE WASH COAL  (2)'!A47,'[16]WASH COAL RECEIPT &amp; GCV DATA'!$L$3:$L$191)</f>
        <v>#VALUE!</v>
      </c>
      <c r="M47" s="15" t="e">
        <f t="shared" si="1"/>
        <v>#VALUE!</v>
      </c>
      <c r="N47" s="15">
        <f t="shared" si="2"/>
        <v>0</v>
      </c>
      <c r="O47" s="15" t="e">
        <f>SUMIF('[16]WASH COAL RECEIPT &amp; GCV DATA'!$A$3:$A$191,'MASTER DATA FILE WASH COAL  (2)'!A47,'[16]WASH COAL RECEIPT &amp; GCV DATA'!$O$3:$O$191)</f>
        <v>#VALUE!</v>
      </c>
      <c r="P47" s="15" t="e">
        <f t="shared" si="3"/>
        <v>#VALUE!</v>
      </c>
      <c r="Q47" s="15" t="e">
        <f>SUMIF('[16]WASH COAL RECEIPT &amp; GCV DATA'!$A$3:$A$191,'MASTER DATA FILE WASH COAL  (2)'!A47,'[16]WASH COAL RECEIPT &amp; GCV DATA'!$Q$3:$Q$191)</f>
        <v>#VALUE!</v>
      </c>
      <c r="R47" s="16" t="e">
        <f>SUMIF('[16]WASH COAL RECEIPT &amp; GCV DATA'!$A$3:$A$191,'MASTER DATA FILE WASH COAL  (2)'!A47,'[16]WASH COAL RECEIPT &amp; GCV DATA'!$R$3:$R$191)+IF(H47=$J$234,($K$234*K47),0)+IF(H47=$J$235,($K$235*K47),0)</f>
        <v>#VALUE!</v>
      </c>
      <c r="S47" s="15" t="e">
        <f t="shared" si="4"/>
        <v>#VALUE!</v>
      </c>
      <c r="T47" s="15" t="e">
        <f>SUMIF('[16]WASH COAL RECEIPT &amp; GCV DATA'!$A$3:$A$191,'MASTER DATA FILE WASH COAL  (2)'!A47,'[16]WASH COAL RECEIPT &amp; GCV DATA'!$T$3:$T$191)</f>
        <v>#VALUE!</v>
      </c>
      <c r="U47" s="15" t="e">
        <f t="shared" si="5"/>
        <v>#VALUE!</v>
      </c>
      <c r="V47" s="15" t="e">
        <f>SUMIF('[16]WASH COAL RECEIPT &amp; GCV DATA'!$A$3:$A$191,'MASTER DATA FILE WASH COAL  (2)'!A47,'[16]WASH COAL RECEIPT &amp; GCV DATA'!$V$3:$V$191)</f>
        <v>#VALUE!</v>
      </c>
      <c r="W47" s="15" t="e">
        <f t="shared" si="6"/>
        <v>#VALUE!</v>
      </c>
      <c r="X47" t="e">
        <f t="shared" si="0"/>
        <v>#VALUE!</v>
      </c>
    </row>
    <row r="48" spans="1:24" customFormat="1" x14ac:dyDescent="0.3">
      <c r="A48" s="12"/>
      <c r="B48" s="12" t="e">
        <f>SUMIF('[16]WASH COAL RECEIPT &amp; GCV DATA'!$A$3:$A$176,A48,'[16]WASH COAL RECEIPT &amp; GCV DATA'!$B$3:$B$176)</f>
        <v>#VALUE!</v>
      </c>
      <c r="C48" s="13" t="e">
        <f>SUMIF('[16]WASH COAL RECEIPT &amp; GCV DATA'!$A$3:$A$191,A48,'[16]WASH COAL RECEIPT &amp; GCV DATA'!$C$3:$C$191)</f>
        <v>#VALUE!</v>
      </c>
      <c r="D48" s="13">
        <f>IFERROR(VLOOKUP(A48,'[16]WASH COAL RECEIPT &amp; GCV DATA'!A47:V236,4,0),0)</f>
        <v>0</v>
      </c>
      <c r="E48" s="14">
        <f>IFERROR(VLOOKUP(A48,'[16]WASH COAL RECEIPT &amp; GCV DATA'!$A$2:$V$191,5,0),0)</f>
        <v>0</v>
      </c>
      <c r="F48" s="13" t="e">
        <f>SUMIF('[16]WASH COAL RECEIPT &amp; GCV DATA'!$A$3:$A$191,'MASTER DATA FILE WASH COAL  (2)'!A48,'[16]WASH COAL RECEIPT &amp; GCV DATA'!$F$3:$F$191)</f>
        <v>#VALUE!</v>
      </c>
      <c r="G48" s="13">
        <f>IFERROR(VLOOKUP(A48,'[16]WASH COAL RECEIPT &amp; GCV DATA'!$A$2:$V$191,7,0),0)</f>
        <v>0</v>
      </c>
      <c r="H48" s="13">
        <f>IFERROR(VLOOKUP(A48,'[16]WASH COAL RECEIPT &amp; GCV DATA'!$A$2:$V$191,8,0),0)</f>
        <v>0</v>
      </c>
      <c r="I48" s="13">
        <f>IFERROR(VLOOKUP(A48,'[16]WASH COAL RECEIPT &amp; GCV DATA'!$A$2:$V$191,9,0),0)</f>
        <v>0</v>
      </c>
      <c r="J48" s="13">
        <f>IFERROR(VLOOKUP(A48,'[16]WASH COAL RECEIPT &amp; GCV DATA'!$A$2:$V$191,10,0),0)</f>
        <v>0</v>
      </c>
      <c r="K48" s="15" t="e">
        <f>SUMIF('[16]WASH COAL RECEIPT &amp; GCV DATA'!$A$3:$A$191,'MASTER DATA FILE WASH COAL  (2)'!A48,'[16]WASH COAL RECEIPT &amp; GCV DATA'!$K$3:$K$191)</f>
        <v>#VALUE!</v>
      </c>
      <c r="L48" s="15" t="e">
        <f>SUMIF('[16]WASH COAL RECEIPT &amp; GCV DATA'!$A$3:$A$191,'MASTER DATA FILE WASH COAL  (2)'!A48,'[16]WASH COAL RECEIPT &amp; GCV DATA'!$L$3:$L$191)</f>
        <v>#VALUE!</v>
      </c>
      <c r="M48" s="15" t="e">
        <f t="shared" si="1"/>
        <v>#VALUE!</v>
      </c>
      <c r="N48" s="15">
        <f t="shared" si="2"/>
        <v>0</v>
      </c>
      <c r="O48" s="15" t="e">
        <f>SUMIF('[16]WASH COAL RECEIPT &amp; GCV DATA'!$A$3:$A$191,'MASTER DATA FILE WASH COAL  (2)'!A48,'[16]WASH COAL RECEIPT &amp; GCV DATA'!$O$3:$O$191)</f>
        <v>#VALUE!</v>
      </c>
      <c r="P48" s="15" t="e">
        <f t="shared" si="3"/>
        <v>#VALUE!</v>
      </c>
      <c r="Q48" s="15" t="e">
        <f>SUMIF('[16]WASH COAL RECEIPT &amp; GCV DATA'!$A$3:$A$191,'MASTER DATA FILE WASH COAL  (2)'!A48,'[16]WASH COAL RECEIPT &amp; GCV DATA'!$Q$3:$Q$191)</f>
        <v>#VALUE!</v>
      </c>
      <c r="R48" s="16" t="e">
        <f>SUMIF('[16]WASH COAL RECEIPT &amp; GCV DATA'!$A$3:$A$191,'MASTER DATA FILE WASH COAL  (2)'!A48,'[16]WASH COAL RECEIPT &amp; GCV DATA'!$R$3:$R$191)+IF(H48=$J$234,($K$234*K48),0)+IF(H48=$J$235,($K$235*K48),0)</f>
        <v>#VALUE!</v>
      </c>
      <c r="S48" s="15" t="e">
        <f t="shared" si="4"/>
        <v>#VALUE!</v>
      </c>
      <c r="T48" s="15" t="e">
        <f>SUMIF('[16]WASH COAL RECEIPT &amp; GCV DATA'!$A$3:$A$191,'MASTER DATA FILE WASH COAL  (2)'!A48,'[16]WASH COAL RECEIPT &amp; GCV DATA'!$T$3:$T$191)</f>
        <v>#VALUE!</v>
      </c>
      <c r="U48" s="15" t="e">
        <f t="shared" si="5"/>
        <v>#VALUE!</v>
      </c>
      <c r="V48" s="15" t="e">
        <f>SUMIF('[16]WASH COAL RECEIPT &amp; GCV DATA'!$A$3:$A$191,'MASTER DATA FILE WASH COAL  (2)'!A48,'[16]WASH COAL RECEIPT &amp; GCV DATA'!$V$3:$V$191)</f>
        <v>#VALUE!</v>
      </c>
      <c r="W48" s="15" t="e">
        <f t="shared" si="6"/>
        <v>#VALUE!</v>
      </c>
      <c r="X48" t="e">
        <f t="shared" si="0"/>
        <v>#VALUE!</v>
      </c>
    </row>
    <row r="49" spans="1:24" customFormat="1" x14ac:dyDescent="0.3">
      <c r="A49" s="12"/>
      <c r="B49" s="12" t="e">
        <f>SUMIF('[16]WASH COAL RECEIPT &amp; GCV DATA'!$A$3:$A$176,A49,'[16]WASH COAL RECEIPT &amp; GCV DATA'!$B$3:$B$176)</f>
        <v>#VALUE!</v>
      </c>
      <c r="C49" s="13" t="e">
        <f>SUMIF('[16]WASH COAL RECEIPT &amp; GCV DATA'!$A$3:$A$191,A49,'[16]WASH COAL RECEIPT &amp; GCV DATA'!$C$3:$C$191)</f>
        <v>#VALUE!</v>
      </c>
      <c r="D49" s="13">
        <f>IFERROR(VLOOKUP(A49,'[16]WASH COAL RECEIPT &amp; GCV DATA'!A48:V237,4,0),0)</f>
        <v>0</v>
      </c>
      <c r="E49" s="14">
        <f>IFERROR(VLOOKUP(A49,'[16]WASH COAL RECEIPT &amp; GCV DATA'!$A$2:$V$191,5,0),0)</f>
        <v>0</v>
      </c>
      <c r="F49" s="13" t="e">
        <f>SUMIF('[16]WASH COAL RECEIPT &amp; GCV DATA'!$A$3:$A$191,'MASTER DATA FILE WASH COAL  (2)'!A49,'[16]WASH COAL RECEIPT &amp; GCV DATA'!$F$3:$F$191)</f>
        <v>#VALUE!</v>
      </c>
      <c r="G49" s="13">
        <f>IFERROR(VLOOKUP(A49,'[16]WASH COAL RECEIPT &amp; GCV DATA'!$A$2:$V$191,7,0),0)</f>
        <v>0</v>
      </c>
      <c r="H49" s="13">
        <f>IFERROR(VLOOKUP(A49,'[16]WASH COAL RECEIPT &amp; GCV DATA'!$A$2:$V$191,8,0),0)</f>
        <v>0</v>
      </c>
      <c r="I49" s="13">
        <f>IFERROR(VLOOKUP(A49,'[16]WASH COAL RECEIPT &amp; GCV DATA'!$A$2:$V$191,9,0),0)</f>
        <v>0</v>
      </c>
      <c r="J49" s="13">
        <f>IFERROR(VLOOKUP(A49,'[16]WASH COAL RECEIPT &amp; GCV DATA'!$A$2:$V$191,10,0),0)</f>
        <v>0</v>
      </c>
      <c r="K49" s="15" t="e">
        <f>SUMIF('[16]WASH COAL RECEIPT &amp; GCV DATA'!$A$3:$A$191,'MASTER DATA FILE WASH COAL  (2)'!A49,'[16]WASH COAL RECEIPT &amp; GCV DATA'!$K$3:$K$191)</f>
        <v>#VALUE!</v>
      </c>
      <c r="L49" s="15" t="e">
        <f>SUMIF('[16]WASH COAL RECEIPT &amp; GCV DATA'!$A$3:$A$191,'MASTER DATA FILE WASH COAL  (2)'!A49,'[16]WASH COAL RECEIPT &amp; GCV DATA'!$L$3:$L$191)</f>
        <v>#VALUE!</v>
      </c>
      <c r="M49" s="15" t="e">
        <f t="shared" si="1"/>
        <v>#VALUE!</v>
      </c>
      <c r="N49" s="15">
        <f t="shared" si="2"/>
        <v>0</v>
      </c>
      <c r="O49" s="15" t="e">
        <f>SUMIF('[16]WASH COAL RECEIPT &amp; GCV DATA'!$A$3:$A$191,'MASTER DATA FILE WASH COAL  (2)'!A49,'[16]WASH COAL RECEIPT &amp; GCV DATA'!$O$3:$O$191)</f>
        <v>#VALUE!</v>
      </c>
      <c r="P49" s="15" t="e">
        <f t="shared" si="3"/>
        <v>#VALUE!</v>
      </c>
      <c r="Q49" s="15" t="e">
        <f>SUMIF('[16]WASH COAL RECEIPT &amp; GCV DATA'!$A$3:$A$191,'MASTER DATA FILE WASH COAL  (2)'!A49,'[16]WASH COAL RECEIPT &amp; GCV DATA'!$Q$3:$Q$191)</f>
        <v>#VALUE!</v>
      </c>
      <c r="R49" s="16" t="e">
        <f>SUMIF('[16]WASH COAL RECEIPT &amp; GCV DATA'!$A$3:$A$191,'MASTER DATA FILE WASH COAL  (2)'!A49,'[16]WASH COAL RECEIPT &amp; GCV DATA'!$R$3:$R$191)+IF(H49=$J$234,($K$234*K49),0)+IF(H49=$J$235,($K$235*K49),0)</f>
        <v>#VALUE!</v>
      </c>
      <c r="S49" s="15" t="e">
        <f t="shared" si="4"/>
        <v>#VALUE!</v>
      </c>
      <c r="T49" s="15" t="e">
        <f>SUMIF('[16]WASH COAL RECEIPT &amp; GCV DATA'!$A$3:$A$191,'MASTER DATA FILE WASH COAL  (2)'!A49,'[16]WASH COAL RECEIPT &amp; GCV DATA'!$T$3:$T$191)</f>
        <v>#VALUE!</v>
      </c>
      <c r="U49" s="15" t="e">
        <f t="shared" si="5"/>
        <v>#VALUE!</v>
      </c>
      <c r="V49" s="15" t="e">
        <f>SUMIF('[16]WASH COAL RECEIPT &amp; GCV DATA'!$A$3:$A$191,'MASTER DATA FILE WASH COAL  (2)'!A49,'[16]WASH COAL RECEIPT &amp; GCV DATA'!$V$3:$V$191)</f>
        <v>#VALUE!</v>
      </c>
      <c r="W49" s="15" t="e">
        <f t="shared" si="6"/>
        <v>#VALUE!</v>
      </c>
      <c r="X49" t="e">
        <f t="shared" si="0"/>
        <v>#VALUE!</v>
      </c>
    </row>
    <row r="50" spans="1:24" customFormat="1" x14ac:dyDescent="0.3">
      <c r="A50" s="12"/>
      <c r="B50" s="12" t="e">
        <f>SUMIF('[16]WASH COAL RECEIPT &amp; GCV DATA'!$A$3:$A$176,A50,'[16]WASH COAL RECEIPT &amp; GCV DATA'!$B$3:$B$176)</f>
        <v>#VALUE!</v>
      </c>
      <c r="C50" s="13" t="e">
        <f>SUMIF('[16]WASH COAL RECEIPT &amp; GCV DATA'!$A$3:$A$191,A50,'[16]WASH COAL RECEIPT &amp; GCV DATA'!$C$3:$C$191)</f>
        <v>#VALUE!</v>
      </c>
      <c r="D50" s="13">
        <f>IFERROR(VLOOKUP(A50,'[16]WASH COAL RECEIPT &amp; GCV DATA'!A49:V238,4,0),0)</f>
        <v>0</v>
      </c>
      <c r="E50" s="14">
        <f>IFERROR(VLOOKUP(A50,'[16]WASH COAL RECEIPT &amp; GCV DATA'!$A$2:$V$191,5,0),0)</f>
        <v>0</v>
      </c>
      <c r="F50" s="13" t="e">
        <f>SUMIF('[16]WASH COAL RECEIPT &amp; GCV DATA'!$A$3:$A$191,'MASTER DATA FILE WASH COAL  (2)'!A50,'[16]WASH COAL RECEIPT &amp; GCV DATA'!$F$3:$F$191)</f>
        <v>#VALUE!</v>
      </c>
      <c r="G50" s="13">
        <f>IFERROR(VLOOKUP(A50,'[16]WASH COAL RECEIPT &amp; GCV DATA'!$A$2:$V$191,7,0),0)</f>
        <v>0</v>
      </c>
      <c r="H50" s="13">
        <f>IFERROR(VLOOKUP(A50,'[16]WASH COAL RECEIPT &amp; GCV DATA'!$A$2:$V$191,8,0),0)</f>
        <v>0</v>
      </c>
      <c r="I50" s="13">
        <f>IFERROR(VLOOKUP(A50,'[16]WASH COAL RECEIPT &amp; GCV DATA'!$A$2:$V$191,9,0),0)</f>
        <v>0</v>
      </c>
      <c r="J50" s="13">
        <f>IFERROR(VLOOKUP(A50,'[16]WASH COAL RECEIPT &amp; GCV DATA'!$A$2:$V$191,10,0),0)</f>
        <v>0</v>
      </c>
      <c r="K50" s="15" t="e">
        <f>SUMIF('[16]WASH COAL RECEIPT &amp; GCV DATA'!$A$3:$A$191,'MASTER DATA FILE WASH COAL  (2)'!A50,'[16]WASH COAL RECEIPT &amp; GCV DATA'!$K$3:$K$191)</f>
        <v>#VALUE!</v>
      </c>
      <c r="L50" s="15" t="e">
        <f>SUMIF('[16]WASH COAL RECEIPT &amp; GCV DATA'!$A$3:$A$191,'MASTER DATA FILE WASH COAL  (2)'!A50,'[16]WASH COAL RECEIPT &amp; GCV DATA'!$L$3:$L$191)</f>
        <v>#VALUE!</v>
      </c>
      <c r="M50" s="15" t="e">
        <f t="shared" si="1"/>
        <v>#VALUE!</v>
      </c>
      <c r="N50" s="15">
        <f t="shared" si="2"/>
        <v>0</v>
      </c>
      <c r="O50" s="15" t="e">
        <f>SUMIF('[16]WASH COAL RECEIPT &amp; GCV DATA'!$A$3:$A$191,'MASTER DATA FILE WASH COAL  (2)'!A50,'[16]WASH COAL RECEIPT &amp; GCV DATA'!$O$3:$O$191)</f>
        <v>#VALUE!</v>
      </c>
      <c r="P50" s="15" t="e">
        <f t="shared" si="3"/>
        <v>#VALUE!</v>
      </c>
      <c r="Q50" s="15" t="e">
        <f>SUMIF('[16]WASH COAL RECEIPT &amp; GCV DATA'!$A$3:$A$191,'MASTER DATA FILE WASH COAL  (2)'!A50,'[16]WASH COAL RECEIPT &amp; GCV DATA'!$Q$3:$Q$191)</f>
        <v>#VALUE!</v>
      </c>
      <c r="R50" s="16" t="e">
        <f>SUMIF('[16]WASH COAL RECEIPT &amp; GCV DATA'!$A$3:$A$191,'MASTER DATA FILE WASH COAL  (2)'!A50,'[16]WASH COAL RECEIPT &amp; GCV DATA'!$R$3:$R$191)+IF(H50=$J$234,($K$234*K50),0)+IF(H50=$J$235,($K$235*K50),0)</f>
        <v>#VALUE!</v>
      </c>
      <c r="S50" s="15" t="e">
        <f t="shared" si="4"/>
        <v>#VALUE!</v>
      </c>
      <c r="T50" s="15" t="e">
        <f>SUMIF('[16]WASH COAL RECEIPT &amp; GCV DATA'!$A$3:$A$191,'MASTER DATA FILE WASH COAL  (2)'!A50,'[16]WASH COAL RECEIPT &amp; GCV DATA'!$T$3:$T$191)</f>
        <v>#VALUE!</v>
      </c>
      <c r="U50" s="15" t="e">
        <f t="shared" si="5"/>
        <v>#VALUE!</v>
      </c>
      <c r="V50" s="15" t="e">
        <f>SUMIF('[16]WASH COAL RECEIPT &amp; GCV DATA'!$A$3:$A$191,'MASTER DATA FILE WASH COAL  (2)'!A50,'[16]WASH COAL RECEIPT &amp; GCV DATA'!$V$3:$V$191)</f>
        <v>#VALUE!</v>
      </c>
      <c r="W50" s="15" t="e">
        <f t="shared" si="6"/>
        <v>#VALUE!</v>
      </c>
      <c r="X50" t="e">
        <f t="shared" si="0"/>
        <v>#VALUE!</v>
      </c>
    </row>
    <row r="51" spans="1:24" customFormat="1" x14ac:dyDescent="0.3">
      <c r="A51" s="12"/>
      <c r="B51" s="12" t="e">
        <f>SUMIF('[16]WASH COAL RECEIPT &amp; GCV DATA'!$A$3:$A$176,A51,'[16]WASH COAL RECEIPT &amp; GCV DATA'!$B$3:$B$176)</f>
        <v>#VALUE!</v>
      </c>
      <c r="C51" s="13" t="e">
        <f>SUMIF('[16]WASH COAL RECEIPT &amp; GCV DATA'!$A$3:$A$191,A51,'[16]WASH COAL RECEIPT &amp; GCV DATA'!$C$3:$C$191)</f>
        <v>#VALUE!</v>
      </c>
      <c r="D51" s="13">
        <f>IFERROR(VLOOKUP(A51,'[16]WASH COAL RECEIPT &amp; GCV DATA'!A50:V239,4,0),0)</f>
        <v>0</v>
      </c>
      <c r="E51" s="14">
        <f>IFERROR(VLOOKUP(A51,'[16]WASH COAL RECEIPT &amp; GCV DATA'!$A$2:$V$191,5,0),0)</f>
        <v>0</v>
      </c>
      <c r="F51" s="13" t="e">
        <f>SUMIF('[16]WASH COAL RECEIPT &amp; GCV DATA'!$A$3:$A$191,'MASTER DATA FILE WASH COAL  (2)'!A51,'[16]WASH COAL RECEIPT &amp; GCV DATA'!$F$3:$F$191)</f>
        <v>#VALUE!</v>
      </c>
      <c r="G51" s="13">
        <f>IFERROR(VLOOKUP(A51,'[16]WASH COAL RECEIPT &amp; GCV DATA'!$A$2:$V$191,7,0),0)</f>
        <v>0</v>
      </c>
      <c r="H51" s="13">
        <f>IFERROR(VLOOKUP(A51,'[16]WASH COAL RECEIPT &amp; GCV DATA'!$A$2:$V$191,8,0),0)</f>
        <v>0</v>
      </c>
      <c r="I51" s="13">
        <f>IFERROR(VLOOKUP(A51,'[16]WASH COAL RECEIPT &amp; GCV DATA'!$A$2:$V$191,9,0),0)</f>
        <v>0</v>
      </c>
      <c r="J51" s="13">
        <f>IFERROR(VLOOKUP(A51,'[16]WASH COAL RECEIPT &amp; GCV DATA'!$A$2:$V$191,10,0),0)</f>
        <v>0</v>
      </c>
      <c r="K51" s="15" t="e">
        <f>SUMIF('[16]WASH COAL RECEIPT &amp; GCV DATA'!$A$3:$A$191,'MASTER DATA FILE WASH COAL  (2)'!A51,'[16]WASH COAL RECEIPT &amp; GCV DATA'!$K$3:$K$191)</f>
        <v>#VALUE!</v>
      </c>
      <c r="L51" s="15" t="e">
        <f>SUMIF('[16]WASH COAL RECEIPT &amp; GCV DATA'!$A$3:$A$191,'MASTER DATA FILE WASH COAL  (2)'!A51,'[16]WASH COAL RECEIPT &amp; GCV DATA'!$L$3:$L$191)</f>
        <v>#VALUE!</v>
      </c>
      <c r="M51" s="15" t="e">
        <f t="shared" si="1"/>
        <v>#VALUE!</v>
      </c>
      <c r="N51" s="15">
        <f t="shared" si="2"/>
        <v>0</v>
      </c>
      <c r="O51" s="15" t="e">
        <f>SUMIF('[16]WASH COAL RECEIPT &amp; GCV DATA'!$A$3:$A$191,'MASTER DATA FILE WASH COAL  (2)'!A51,'[16]WASH COAL RECEIPT &amp; GCV DATA'!$O$3:$O$191)</f>
        <v>#VALUE!</v>
      </c>
      <c r="P51" s="15" t="e">
        <f t="shared" si="3"/>
        <v>#VALUE!</v>
      </c>
      <c r="Q51" s="15" t="e">
        <f>SUMIF('[16]WASH COAL RECEIPT &amp; GCV DATA'!$A$3:$A$191,'MASTER DATA FILE WASH COAL  (2)'!A51,'[16]WASH COAL RECEIPT &amp; GCV DATA'!$Q$3:$Q$191)</f>
        <v>#VALUE!</v>
      </c>
      <c r="R51" s="16" t="e">
        <f>SUMIF('[16]WASH COAL RECEIPT &amp; GCV DATA'!$A$3:$A$191,'MASTER DATA FILE WASH COAL  (2)'!A51,'[16]WASH COAL RECEIPT &amp; GCV DATA'!$R$3:$R$191)+IF(H51=$J$234,($K$234*K51),0)+IF(H51=$J$235,($K$235*K51),0)</f>
        <v>#VALUE!</v>
      </c>
      <c r="S51" s="15" t="e">
        <f t="shared" si="4"/>
        <v>#VALUE!</v>
      </c>
      <c r="T51" s="15" t="e">
        <f>SUMIF('[16]WASH COAL RECEIPT &amp; GCV DATA'!$A$3:$A$191,'MASTER DATA FILE WASH COAL  (2)'!A51,'[16]WASH COAL RECEIPT &amp; GCV DATA'!$T$3:$T$191)</f>
        <v>#VALUE!</v>
      </c>
      <c r="U51" s="15" t="e">
        <f t="shared" si="5"/>
        <v>#VALUE!</v>
      </c>
      <c r="V51" s="15" t="e">
        <f>SUMIF('[16]WASH COAL RECEIPT &amp; GCV DATA'!$A$3:$A$191,'MASTER DATA FILE WASH COAL  (2)'!A51,'[16]WASH COAL RECEIPT &amp; GCV DATA'!$V$3:$V$191)</f>
        <v>#VALUE!</v>
      </c>
      <c r="W51" s="15" t="e">
        <f t="shared" si="6"/>
        <v>#VALUE!</v>
      </c>
      <c r="X51" t="e">
        <f t="shared" si="0"/>
        <v>#VALUE!</v>
      </c>
    </row>
    <row r="52" spans="1:24" customFormat="1" x14ac:dyDescent="0.3">
      <c r="A52" s="12"/>
      <c r="B52" s="12" t="e">
        <f>SUMIF('[16]WASH COAL RECEIPT &amp; GCV DATA'!$A$3:$A$176,A52,'[16]WASH COAL RECEIPT &amp; GCV DATA'!$B$3:$B$176)</f>
        <v>#VALUE!</v>
      </c>
      <c r="C52" s="13" t="e">
        <f>SUMIF('[16]WASH COAL RECEIPT &amp; GCV DATA'!$A$3:$A$191,A52,'[16]WASH COAL RECEIPT &amp; GCV DATA'!$C$3:$C$191)</f>
        <v>#VALUE!</v>
      </c>
      <c r="D52" s="13">
        <f>IFERROR(VLOOKUP(A52,'[16]WASH COAL RECEIPT &amp; GCV DATA'!A51:V240,4,0),0)</f>
        <v>0</v>
      </c>
      <c r="E52" s="14">
        <f>IFERROR(VLOOKUP(A52,'[16]WASH COAL RECEIPT &amp; GCV DATA'!$A$2:$V$191,5,0),0)</f>
        <v>0</v>
      </c>
      <c r="F52" s="13" t="e">
        <f>SUMIF('[16]WASH COAL RECEIPT &amp; GCV DATA'!$A$3:$A$191,'MASTER DATA FILE WASH COAL  (2)'!A52,'[16]WASH COAL RECEIPT &amp; GCV DATA'!$F$3:$F$191)</f>
        <v>#VALUE!</v>
      </c>
      <c r="G52" s="13">
        <f>IFERROR(VLOOKUP(A52,'[16]WASH COAL RECEIPT &amp; GCV DATA'!$A$2:$V$191,7,0),0)</f>
        <v>0</v>
      </c>
      <c r="H52" s="13">
        <f>IFERROR(VLOOKUP(A52,'[16]WASH COAL RECEIPT &amp; GCV DATA'!$A$2:$V$191,8,0),0)</f>
        <v>0</v>
      </c>
      <c r="I52" s="13">
        <f>IFERROR(VLOOKUP(A52,'[16]WASH COAL RECEIPT &amp; GCV DATA'!$A$2:$V$191,9,0),0)</f>
        <v>0</v>
      </c>
      <c r="J52" s="13">
        <f>IFERROR(VLOOKUP(A52,'[16]WASH COAL RECEIPT &amp; GCV DATA'!$A$2:$V$191,10,0),0)</f>
        <v>0</v>
      </c>
      <c r="K52" s="15" t="e">
        <f>SUMIF('[16]WASH COAL RECEIPT &amp; GCV DATA'!$A$3:$A$191,'MASTER DATA FILE WASH COAL  (2)'!A52,'[16]WASH COAL RECEIPT &amp; GCV DATA'!$K$3:$K$191)</f>
        <v>#VALUE!</v>
      </c>
      <c r="L52" s="15" t="e">
        <f>SUMIF('[16]WASH COAL RECEIPT &amp; GCV DATA'!$A$3:$A$191,'MASTER DATA FILE WASH COAL  (2)'!A52,'[16]WASH COAL RECEIPT &amp; GCV DATA'!$L$3:$L$191)</f>
        <v>#VALUE!</v>
      </c>
      <c r="M52" s="15" t="e">
        <f t="shared" si="1"/>
        <v>#VALUE!</v>
      </c>
      <c r="N52" s="15">
        <f t="shared" si="2"/>
        <v>0</v>
      </c>
      <c r="O52" s="15" t="e">
        <f>SUMIF('[16]WASH COAL RECEIPT &amp; GCV DATA'!$A$3:$A$191,'MASTER DATA FILE WASH COAL  (2)'!A52,'[16]WASH COAL RECEIPT &amp; GCV DATA'!$O$3:$O$191)</f>
        <v>#VALUE!</v>
      </c>
      <c r="P52" s="15" t="e">
        <f t="shared" si="3"/>
        <v>#VALUE!</v>
      </c>
      <c r="Q52" s="15" t="e">
        <f>SUMIF('[16]WASH COAL RECEIPT &amp; GCV DATA'!$A$3:$A$191,'MASTER DATA FILE WASH COAL  (2)'!A52,'[16]WASH COAL RECEIPT &amp; GCV DATA'!$Q$3:$Q$191)</f>
        <v>#VALUE!</v>
      </c>
      <c r="R52" s="16" t="e">
        <f>SUMIF('[16]WASH COAL RECEIPT &amp; GCV DATA'!$A$3:$A$191,'MASTER DATA FILE WASH COAL  (2)'!A52,'[16]WASH COAL RECEIPT &amp; GCV DATA'!$R$3:$R$191)+IF(H52=$J$234,($K$234*K52),0)+IF(H52=$J$235,($K$235*K52),0)</f>
        <v>#VALUE!</v>
      </c>
      <c r="S52" s="15" t="e">
        <f t="shared" si="4"/>
        <v>#VALUE!</v>
      </c>
      <c r="T52" s="15" t="e">
        <f>SUMIF('[16]WASH COAL RECEIPT &amp; GCV DATA'!$A$3:$A$191,'MASTER DATA FILE WASH COAL  (2)'!A52,'[16]WASH COAL RECEIPT &amp; GCV DATA'!$T$3:$T$191)</f>
        <v>#VALUE!</v>
      </c>
      <c r="U52" s="15" t="e">
        <f t="shared" si="5"/>
        <v>#VALUE!</v>
      </c>
      <c r="V52" s="15" t="e">
        <f>SUMIF('[16]WASH COAL RECEIPT &amp; GCV DATA'!$A$3:$A$191,'MASTER DATA FILE WASH COAL  (2)'!A52,'[16]WASH COAL RECEIPT &amp; GCV DATA'!$V$3:$V$191)</f>
        <v>#VALUE!</v>
      </c>
      <c r="W52" s="15" t="e">
        <f t="shared" si="6"/>
        <v>#VALUE!</v>
      </c>
      <c r="X52" t="e">
        <f t="shared" si="0"/>
        <v>#VALUE!</v>
      </c>
    </row>
    <row r="53" spans="1:24" customFormat="1" x14ac:dyDescent="0.3">
      <c r="A53" s="12"/>
      <c r="B53" s="12" t="e">
        <f>SUMIF('[16]WASH COAL RECEIPT &amp; GCV DATA'!$A$3:$A$176,A53,'[16]WASH COAL RECEIPT &amp; GCV DATA'!$B$3:$B$176)</f>
        <v>#VALUE!</v>
      </c>
      <c r="C53" s="13" t="e">
        <f>SUMIF('[16]WASH COAL RECEIPT &amp; GCV DATA'!$A$3:$A$191,A53,'[16]WASH COAL RECEIPT &amp; GCV DATA'!$C$3:$C$191)</f>
        <v>#VALUE!</v>
      </c>
      <c r="D53" s="13">
        <f>IFERROR(VLOOKUP(A53,'[16]WASH COAL RECEIPT &amp; GCV DATA'!A52:V241,4,0),0)</f>
        <v>0</v>
      </c>
      <c r="E53" s="14">
        <f>IFERROR(VLOOKUP(A53,'[16]WASH COAL RECEIPT &amp; GCV DATA'!$A$2:$V$191,5,0),0)</f>
        <v>0</v>
      </c>
      <c r="F53" s="13" t="e">
        <f>SUMIF('[16]WASH COAL RECEIPT &amp; GCV DATA'!$A$3:$A$191,'MASTER DATA FILE WASH COAL  (2)'!A53,'[16]WASH COAL RECEIPT &amp; GCV DATA'!$F$3:$F$191)</f>
        <v>#VALUE!</v>
      </c>
      <c r="G53" s="13">
        <f>IFERROR(VLOOKUP(A53,'[16]WASH COAL RECEIPT &amp; GCV DATA'!$A$2:$V$191,7,0),0)</f>
        <v>0</v>
      </c>
      <c r="H53" s="13">
        <f>IFERROR(VLOOKUP(A53,'[16]WASH COAL RECEIPT &amp; GCV DATA'!$A$2:$V$191,8,0),0)</f>
        <v>0</v>
      </c>
      <c r="I53" s="13">
        <f>IFERROR(VLOOKUP(A53,'[16]WASH COAL RECEIPT &amp; GCV DATA'!$A$2:$V$191,9,0),0)</f>
        <v>0</v>
      </c>
      <c r="J53" s="13">
        <f>IFERROR(VLOOKUP(A53,'[16]WASH COAL RECEIPT &amp; GCV DATA'!$A$2:$V$191,10,0),0)</f>
        <v>0</v>
      </c>
      <c r="K53" s="15" t="e">
        <f>SUMIF('[16]WASH COAL RECEIPT &amp; GCV DATA'!$A$3:$A$191,'MASTER DATA FILE WASH COAL  (2)'!A53,'[16]WASH COAL RECEIPT &amp; GCV DATA'!$K$3:$K$191)</f>
        <v>#VALUE!</v>
      </c>
      <c r="L53" s="15" t="e">
        <f>SUMIF('[16]WASH COAL RECEIPT &amp; GCV DATA'!$A$3:$A$191,'MASTER DATA FILE WASH COAL  (2)'!A53,'[16]WASH COAL RECEIPT &amp; GCV DATA'!$L$3:$L$191)</f>
        <v>#VALUE!</v>
      </c>
      <c r="M53" s="15" t="e">
        <f t="shared" si="1"/>
        <v>#VALUE!</v>
      </c>
      <c r="N53" s="15">
        <f t="shared" si="2"/>
        <v>0</v>
      </c>
      <c r="O53" s="15" t="e">
        <f>SUMIF('[16]WASH COAL RECEIPT &amp; GCV DATA'!$A$3:$A$191,'MASTER DATA FILE WASH COAL  (2)'!A53,'[16]WASH COAL RECEIPT &amp; GCV DATA'!$O$3:$O$191)</f>
        <v>#VALUE!</v>
      </c>
      <c r="P53" s="15" t="e">
        <f t="shared" si="3"/>
        <v>#VALUE!</v>
      </c>
      <c r="Q53" s="15" t="e">
        <f>SUMIF('[16]WASH COAL RECEIPT &amp; GCV DATA'!$A$3:$A$191,'MASTER DATA FILE WASH COAL  (2)'!A53,'[16]WASH COAL RECEIPT &amp; GCV DATA'!$Q$3:$Q$191)</f>
        <v>#VALUE!</v>
      </c>
      <c r="R53" s="16" t="e">
        <f>SUMIF('[16]WASH COAL RECEIPT &amp; GCV DATA'!$A$3:$A$191,'MASTER DATA FILE WASH COAL  (2)'!A53,'[16]WASH COAL RECEIPT &amp; GCV DATA'!$R$3:$R$191)+IF(H53=$J$234,($K$234*K53),0)+IF(H53=$J$235,($K$235*K53),0)</f>
        <v>#VALUE!</v>
      </c>
      <c r="S53" s="15" t="e">
        <f t="shared" si="4"/>
        <v>#VALUE!</v>
      </c>
      <c r="T53" s="15" t="e">
        <f>SUMIF('[16]WASH COAL RECEIPT &amp; GCV DATA'!$A$3:$A$191,'MASTER DATA FILE WASH COAL  (2)'!A53,'[16]WASH COAL RECEIPT &amp; GCV DATA'!$T$3:$T$191)</f>
        <v>#VALUE!</v>
      </c>
      <c r="U53" s="15" t="e">
        <f t="shared" si="5"/>
        <v>#VALUE!</v>
      </c>
      <c r="V53" s="15" t="e">
        <f>SUMIF('[16]WASH COAL RECEIPT &amp; GCV DATA'!$A$3:$A$191,'MASTER DATA FILE WASH COAL  (2)'!A53,'[16]WASH COAL RECEIPT &amp; GCV DATA'!$V$3:$V$191)</f>
        <v>#VALUE!</v>
      </c>
      <c r="W53" s="15" t="e">
        <f t="shared" si="6"/>
        <v>#VALUE!</v>
      </c>
      <c r="X53" t="e">
        <f t="shared" si="0"/>
        <v>#VALUE!</v>
      </c>
    </row>
    <row r="54" spans="1:24" customFormat="1" x14ac:dyDescent="0.3">
      <c r="A54" s="12"/>
      <c r="B54" s="12" t="e">
        <f>SUMIF('[16]WASH COAL RECEIPT &amp; GCV DATA'!$A$3:$A$176,A54,'[16]WASH COAL RECEIPT &amp; GCV DATA'!$B$3:$B$176)</f>
        <v>#VALUE!</v>
      </c>
      <c r="C54" s="13" t="e">
        <f>SUMIF('[16]WASH COAL RECEIPT &amp; GCV DATA'!$A$3:$A$191,A54,'[16]WASH COAL RECEIPT &amp; GCV DATA'!$C$3:$C$191)</f>
        <v>#VALUE!</v>
      </c>
      <c r="D54" s="13">
        <f>IFERROR(VLOOKUP(A54,'[16]WASH COAL RECEIPT &amp; GCV DATA'!A53:V242,4,0),0)</f>
        <v>0</v>
      </c>
      <c r="E54" s="14">
        <f>IFERROR(VLOOKUP(A54,'[16]WASH COAL RECEIPT &amp; GCV DATA'!$A$2:$V$191,5,0),0)</f>
        <v>0</v>
      </c>
      <c r="F54" s="13" t="e">
        <f>SUMIF('[16]WASH COAL RECEIPT &amp; GCV DATA'!$A$3:$A$191,'MASTER DATA FILE WASH COAL  (2)'!A54,'[16]WASH COAL RECEIPT &amp; GCV DATA'!$F$3:$F$191)</f>
        <v>#VALUE!</v>
      </c>
      <c r="G54" s="13">
        <f>IFERROR(VLOOKUP(A54,'[16]WASH COAL RECEIPT &amp; GCV DATA'!$A$2:$V$191,7,0),0)</f>
        <v>0</v>
      </c>
      <c r="H54" s="13">
        <f>IFERROR(VLOOKUP(A54,'[16]WASH COAL RECEIPT &amp; GCV DATA'!$A$2:$V$191,8,0),0)</f>
        <v>0</v>
      </c>
      <c r="I54" s="13">
        <f>IFERROR(VLOOKUP(A54,'[16]WASH COAL RECEIPT &amp; GCV DATA'!$A$2:$V$191,9,0),0)</f>
        <v>0</v>
      </c>
      <c r="J54" s="13">
        <f>IFERROR(VLOOKUP(A54,'[16]WASH COAL RECEIPT &amp; GCV DATA'!$A$2:$V$191,10,0),0)</f>
        <v>0</v>
      </c>
      <c r="K54" s="15" t="e">
        <f>SUMIF('[16]WASH COAL RECEIPT &amp; GCV DATA'!$A$3:$A$191,'MASTER DATA FILE WASH COAL  (2)'!A54,'[16]WASH COAL RECEIPT &amp; GCV DATA'!$K$3:$K$191)</f>
        <v>#VALUE!</v>
      </c>
      <c r="L54" s="15" t="e">
        <f>SUMIF('[16]WASH COAL RECEIPT &amp; GCV DATA'!$A$3:$A$191,'MASTER DATA FILE WASH COAL  (2)'!A54,'[16]WASH COAL RECEIPT &amp; GCV DATA'!$L$3:$L$191)</f>
        <v>#VALUE!</v>
      </c>
      <c r="M54" s="15" t="e">
        <f t="shared" si="1"/>
        <v>#VALUE!</v>
      </c>
      <c r="N54" s="15">
        <f t="shared" si="2"/>
        <v>0</v>
      </c>
      <c r="O54" s="15" t="e">
        <f>SUMIF('[16]WASH COAL RECEIPT &amp; GCV DATA'!$A$3:$A$191,'MASTER DATA FILE WASH COAL  (2)'!A54,'[16]WASH COAL RECEIPT &amp; GCV DATA'!$O$3:$O$191)</f>
        <v>#VALUE!</v>
      </c>
      <c r="P54" s="15" t="e">
        <f t="shared" si="3"/>
        <v>#VALUE!</v>
      </c>
      <c r="Q54" s="15" t="e">
        <f>SUMIF('[16]WASH COAL RECEIPT &amp; GCV DATA'!$A$3:$A$191,'MASTER DATA FILE WASH COAL  (2)'!A54,'[16]WASH COAL RECEIPT &amp; GCV DATA'!$Q$3:$Q$191)</f>
        <v>#VALUE!</v>
      </c>
      <c r="R54" s="16" t="e">
        <f>SUMIF('[16]WASH COAL RECEIPT &amp; GCV DATA'!$A$3:$A$191,'MASTER DATA FILE WASH COAL  (2)'!A54,'[16]WASH COAL RECEIPT &amp; GCV DATA'!$R$3:$R$191)+IF(H54=$J$234,($K$234*K54),0)+IF(H54=$J$235,($K$235*K54),0)</f>
        <v>#VALUE!</v>
      </c>
      <c r="S54" s="15" t="e">
        <f t="shared" si="4"/>
        <v>#VALUE!</v>
      </c>
      <c r="T54" s="15" t="e">
        <f>SUMIF('[16]WASH COAL RECEIPT &amp; GCV DATA'!$A$3:$A$191,'MASTER DATA FILE WASH COAL  (2)'!A54,'[16]WASH COAL RECEIPT &amp; GCV DATA'!$T$3:$T$191)</f>
        <v>#VALUE!</v>
      </c>
      <c r="U54" s="15" t="e">
        <f t="shared" si="5"/>
        <v>#VALUE!</v>
      </c>
      <c r="V54" s="15" t="e">
        <f>SUMIF('[16]WASH COAL RECEIPT &amp; GCV DATA'!$A$3:$A$191,'MASTER DATA FILE WASH COAL  (2)'!A54,'[16]WASH COAL RECEIPT &amp; GCV DATA'!$V$3:$V$191)</f>
        <v>#VALUE!</v>
      </c>
      <c r="W54" s="15" t="e">
        <f t="shared" si="6"/>
        <v>#VALUE!</v>
      </c>
      <c r="X54" t="e">
        <f t="shared" si="0"/>
        <v>#VALUE!</v>
      </c>
    </row>
    <row r="55" spans="1:24" customFormat="1" x14ac:dyDescent="0.3">
      <c r="A55" s="12"/>
      <c r="B55" s="12" t="e">
        <f>SUMIF('[16]WASH COAL RECEIPT &amp; GCV DATA'!$A$3:$A$176,A55,'[16]WASH COAL RECEIPT &amp; GCV DATA'!$B$3:$B$176)</f>
        <v>#VALUE!</v>
      </c>
      <c r="C55" s="13" t="e">
        <f>SUMIF('[16]WASH COAL RECEIPT &amp; GCV DATA'!$A$3:$A$191,A55,'[16]WASH COAL RECEIPT &amp; GCV DATA'!$C$3:$C$191)</f>
        <v>#VALUE!</v>
      </c>
      <c r="D55" s="13">
        <f>IFERROR(VLOOKUP(A55,'[16]WASH COAL RECEIPT &amp; GCV DATA'!A54:V243,4,0),0)</f>
        <v>0</v>
      </c>
      <c r="E55" s="14">
        <f>IFERROR(VLOOKUP(A55,'[16]WASH COAL RECEIPT &amp; GCV DATA'!$A$2:$V$191,5,0),0)</f>
        <v>0</v>
      </c>
      <c r="F55" s="13" t="e">
        <f>SUMIF('[16]WASH COAL RECEIPT &amp; GCV DATA'!$A$3:$A$191,'MASTER DATA FILE WASH COAL  (2)'!A55,'[16]WASH COAL RECEIPT &amp; GCV DATA'!$F$3:$F$191)</f>
        <v>#VALUE!</v>
      </c>
      <c r="G55" s="13">
        <f>IFERROR(VLOOKUP(A55,'[16]WASH COAL RECEIPT &amp; GCV DATA'!$A$2:$V$191,7,0),0)</f>
        <v>0</v>
      </c>
      <c r="H55" s="13">
        <f>IFERROR(VLOOKUP(A55,'[16]WASH COAL RECEIPT &amp; GCV DATA'!$A$2:$V$191,8,0),0)</f>
        <v>0</v>
      </c>
      <c r="I55" s="13">
        <f>IFERROR(VLOOKUP(A55,'[16]WASH COAL RECEIPT &amp; GCV DATA'!$A$2:$V$191,9,0),0)</f>
        <v>0</v>
      </c>
      <c r="J55" s="13">
        <f>IFERROR(VLOOKUP(A55,'[16]WASH COAL RECEIPT &amp; GCV DATA'!$A$2:$V$191,10,0),0)</f>
        <v>0</v>
      </c>
      <c r="K55" s="15" t="e">
        <f>SUMIF('[16]WASH COAL RECEIPT &amp; GCV DATA'!$A$3:$A$191,'MASTER DATA FILE WASH COAL  (2)'!A55,'[16]WASH COAL RECEIPT &amp; GCV DATA'!$K$3:$K$191)</f>
        <v>#VALUE!</v>
      </c>
      <c r="L55" s="15" t="e">
        <f>SUMIF('[16]WASH COAL RECEIPT &amp; GCV DATA'!$A$3:$A$191,'MASTER DATA FILE WASH COAL  (2)'!A55,'[16]WASH COAL RECEIPT &amp; GCV DATA'!$L$3:$L$191)</f>
        <v>#VALUE!</v>
      </c>
      <c r="M55" s="15" t="e">
        <f t="shared" si="1"/>
        <v>#VALUE!</v>
      </c>
      <c r="N55" s="15">
        <f t="shared" si="2"/>
        <v>0</v>
      </c>
      <c r="O55" s="15" t="e">
        <f>SUMIF('[16]WASH COAL RECEIPT &amp; GCV DATA'!$A$3:$A$191,'MASTER DATA FILE WASH COAL  (2)'!A55,'[16]WASH COAL RECEIPT &amp; GCV DATA'!$O$3:$O$191)</f>
        <v>#VALUE!</v>
      </c>
      <c r="P55" s="15" t="e">
        <f t="shared" si="3"/>
        <v>#VALUE!</v>
      </c>
      <c r="Q55" s="15" t="e">
        <f>SUMIF('[16]WASH COAL RECEIPT &amp; GCV DATA'!$A$3:$A$191,'MASTER DATA FILE WASH COAL  (2)'!A55,'[16]WASH COAL RECEIPT &amp; GCV DATA'!$Q$3:$Q$191)</f>
        <v>#VALUE!</v>
      </c>
      <c r="R55" s="16" t="e">
        <f>SUMIF('[16]WASH COAL RECEIPT &amp; GCV DATA'!$A$3:$A$191,'MASTER DATA FILE WASH COAL  (2)'!A55,'[16]WASH COAL RECEIPT &amp; GCV DATA'!$R$3:$R$191)+IF(H55=$J$234,($K$234*K55),0)+IF(H55=$J$235,($K$235*K55),0)</f>
        <v>#VALUE!</v>
      </c>
      <c r="S55" s="15" t="e">
        <f t="shared" si="4"/>
        <v>#VALUE!</v>
      </c>
      <c r="T55" s="15" t="e">
        <f>SUMIF('[16]WASH COAL RECEIPT &amp; GCV DATA'!$A$3:$A$191,'MASTER DATA FILE WASH COAL  (2)'!A55,'[16]WASH COAL RECEIPT &amp; GCV DATA'!$T$3:$T$191)</f>
        <v>#VALUE!</v>
      </c>
      <c r="U55" s="15" t="e">
        <f t="shared" si="5"/>
        <v>#VALUE!</v>
      </c>
      <c r="V55" s="15" t="e">
        <f>SUMIF('[16]WASH COAL RECEIPT &amp; GCV DATA'!$A$3:$A$191,'MASTER DATA FILE WASH COAL  (2)'!A55,'[16]WASH COAL RECEIPT &amp; GCV DATA'!$V$3:$V$191)</f>
        <v>#VALUE!</v>
      </c>
      <c r="W55" s="15" t="e">
        <f t="shared" si="6"/>
        <v>#VALUE!</v>
      </c>
      <c r="X55" t="e">
        <f t="shared" si="0"/>
        <v>#VALUE!</v>
      </c>
    </row>
    <row r="56" spans="1:24" customFormat="1" x14ac:dyDescent="0.3">
      <c r="A56" s="12"/>
      <c r="B56" s="12" t="e">
        <f>SUMIF('[16]WASH COAL RECEIPT &amp; GCV DATA'!$A$3:$A$176,A56,'[16]WASH COAL RECEIPT &amp; GCV DATA'!$B$3:$B$176)</f>
        <v>#VALUE!</v>
      </c>
      <c r="C56" s="13" t="e">
        <f>SUMIF('[16]WASH COAL RECEIPT &amp; GCV DATA'!$A$3:$A$191,A56,'[16]WASH COAL RECEIPT &amp; GCV DATA'!$C$3:$C$191)</f>
        <v>#VALUE!</v>
      </c>
      <c r="D56" s="13">
        <f>IFERROR(VLOOKUP(A56,'[16]WASH COAL RECEIPT &amp; GCV DATA'!A55:V244,4,0),0)</f>
        <v>0</v>
      </c>
      <c r="E56" s="14">
        <f>IFERROR(VLOOKUP(A56,'[16]WASH COAL RECEIPT &amp; GCV DATA'!$A$2:$V$191,5,0),0)</f>
        <v>0</v>
      </c>
      <c r="F56" s="13" t="e">
        <f>SUMIF('[16]WASH COAL RECEIPT &amp; GCV DATA'!$A$3:$A$191,'MASTER DATA FILE WASH COAL  (2)'!A56,'[16]WASH COAL RECEIPT &amp; GCV DATA'!$F$3:$F$191)</f>
        <v>#VALUE!</v>
      </c>
      <c r="G56" s="13">
        <f>IFERROR(VLOOKUP(A56,'[16]WASH COAL RECEIPT &amp; GCV DATA'!$A$2:$V$191,7,0),0)</f>
        <v>0</v>
      </c>
      <c r="H56" s="13">
        <f>IFERROR(VLOOKUP(A56,'[16]WASH COAL RECEIPT &amp; GCV DATA'!$A$2:$V$191,8,0),0)</f>
        <v>0</v>
      </c>
      <c r="I56" s="13">
        <f>IFERROR(VLOOKUP(A56,'[16]WASH COAL RECEIPT &amp; GCV DATA'!$A$2:$V$191,9,0),0)</f>
        <v>0</v>
      </c>
      <c r="J56" s="13">
        <f>IFERROR(VLOOKUP(A56,'[16]WASH COAL RECEIPT &amp; GCV DATA'!$A$2:$V$191,10,0),0)</f>
        <v>0</v>
      </c>
      <c r="K56" s="15" t="e">
        <f>SUMIF('[16]WASH COAL RECEIPT &amp; GCV DATA'!$A$3:$A$191,'MASTER DATA FILE WASH COAL  (2)'!A56,'[16]WASH COAL RECEIPT &amp; GCV DATA'!$K$3:$K$191)</f>
        <v>#VALUE!</v>
      </c>
      <c r="L56" s="15" t="e">
        <f>SUMIF('[16]WASH COAL RECEIPT &amp; GCV DATA'!$A$3:$A$191,'MASTER DATA FILE WASH COAL  (2)'!A56,'[16]WASH COAL RECEIPT &amp; GCV DATA'!$L$3:$L$191)</f>
        <v>#VALUE!</v>
      </c>
      <c r="M56" s="15" t="e">
        <f t="shared" si="1"/>
        <v>#VALUE!</v>
      </c>
      <c r="N56" s="15">
        <f t="shared" si="2"/>
        <v>0</v>
      </c>
      <c r="O56" s="15" t="e">
        <f>SUMIF('[16]WASH COAL RECEIPT &amp; GCV DATA'!$A$3:$A$191,'MASTER DATA FILE WASH COAL  (2)'!A56,'[16]WASH COAL RECEIPT &amp; GCV DATA'!$O$3:$O$191)</f>
        <v>#VALUE!</v>
      </c>
      <c r="P56" s="15" t="e">
        <f t="shared" si="3"/>
        <v>#VALUE!</v>
      </c>
      <c r="Q56" s="15" t="e">
        <f>SUMIF('[16]WASH COAL RECEIPT &amp; GCV DATA'!$A$3:$A$191,'MASTER DATA FILE WASH COAL  (2)'!A56,'[16]WASH COAL RECEIPT &amp; GCV DATA'!$Q$3:$Q$191)</f>
        <v>#VALUE!</v>
      </c>
      <c r="R56" s="16" t="e">
        <f>SUMIF('[16]WASH COAL RECEIPT &amp; GCV DATA'!$A$3:$A$191,'MASTER DATA FILE WASH COAL  (2)'!A56,'[16]WASH COAL RECEIPT &amp; GCV DATA'!$R$3:$R$191)+IF(H56=$J$234,($K$234*K56),0)+IF(H56=$J$235,($K$235*K56),0)</f>
        <v>#VALUE!</v>
      </c>
      <c r="S56" s="15" t="e">
        <f t="shared" si="4"/>
        <v>#VALUE!</v>
      </c>
      <c r="T56" s="15" t="e">
        <f>SUMIF('[16]WASH COAL RECEIPT &amp; GCV DATA'!$A$3:$A$191,'MASTER DATA FILE WASH COAL  (2)'!A56,'[16]WASH COAL RECEIPT &amp; GCV DATA'!$T$3:$T$191)</f>
        <v>#VALUE!</v>
      </c>
      <c r="U56" s="15" t="e">
        <f t="shared" si="5"/>
        <v>#VALUE!</v>
      </c>
      <c r="V56" s="15" t="e">
        <f>SUMIF('[16]WASH COAL RECEIPT &amp; GCV DATA'!$A$3:$A$191,'MASTER DATA FILE WASH COAL  (2)'!A56,'[16]WASH COAL RECEIPT &amp; GCV DATA'!$V$3:$V$191)</f>
        <v>#VALUE!</v>
      </c>
      <c r="W56" s="15" t="e">
        <f t="shared" si="6"/>
        <v>#VALUE!</v>
      </c>
      <c r="X56" t="e">
        <f t="shared" si="0"/>
        <v>#VALUE!</v>
      </c>
    </row>
    <row r="57" spans="1:24" customFormat="1" x14ac:dyDescent="0.3">
      <c r="A57" s="12"/>
      <c r="B57" s="12" t="e">
        <f>SUMIF('[16]WASH COAL RECEIPT &amp; GCV DATA'!$A$3:$A$176,A57,'[16]WASH COAL RECEIPT &amp; GCV DATA'!$B$3:$B$176)</f>
        <v>#VALUE!</v>
      </c>
      <c r="C57" s="13" t="e">
        <f>SUMIF('[16]WASH COAL RECEIPT &amp; GCV DATA'!$A$3:$A$191,A57,'[16]WASH COAL RECEIPT &amp; GCV DATA'!$C$3:$C$191)</f>
        <v>#VALUE!</v>
      </c>
      <c r="D57" s="13">
        <f>IFERROR(VLOOKUP(A57,'[16]WASH COAL RECEIPT &amp; GCV DATA'!A56:V245,4,0),0)</f>
        <v>0</v>
      </c>
      <c r="E57" s="14">
        <f>IFERROR(VLOOKUP(A57,'[16]WASH COAL RECEIPT &amp; GCV DATA'!$A$2:$V$191,5,0),0)</f>
        <v>0</v>
      </c>
      <c r="F57" s="13" t="e">
        <f>SUMIF('[16]WASH COAL RECEIPT &amp; GCV DATA'!$A$3:$A$191,'MASTER DATA FILE WASH COAL  (2)'!A57,'[16]WASH COAL RECEIPT &amp; GCV DATA'!$F$3:$F$191)</f>
        <v>#VALUE!</v>
      </c>
      <c r="G57" s="13">
        <f>IFERROR(VLOOKUP(A57,'[16]WASH COAL RECEIPT &amp; GCV DATA'!$A$2:$V$191,7,0),0)</f>
        <v>0</v>
      </c>
      <c r="H57" s="13">
        <f>IFERROR(VLOOKUP(A57,'[16]WASH COAL RECEIPT &amp; GCV DATA'!$A$2:$V$191,8,0),0)</f>
        <v>0</v>
      </c>
      <c r="I57" s="13">
        <f>IFERROR(VLOOKUP(A57,'[16]WASH COAL RECEIPT &amp; GCV DATA'!$A$2:$V$191,9,0),0)</f>
        <v>0</v>
      </c>
      <c r="J57" s="13">
        <f>IFERROR(VLOOKUP(A57,'[16]WASH COAL RECEIPT &amp; GCV DATA'!$A$2:$V$191,10,0),0)</f>
        <v>0</v>
      </c>
      <c r="K57" s="15" t="e">
        <f>SUMIF('[16]WASH COAL RECEIPT &amp; GCV DATA'!$A$3:$A$191,'MASTER DATA FILE WASH COAL  (2)'!A57,'[16]WASH COAL RECEIPT &amp; GCV DATA'!$K$3:$K$191)</f>
        <v>#VALUE!</v>
      </c>
      <c r="L57" s="15" t="e">
        <f>SUMIF('[16]WASH COAL RECEIPT &amp; GCV DATA'!$A$3:$A$191,'MASTER DATA FILE WASH COAL  (2)'!A57,'[16]WASH COAL RECEIPT &amp; GCV DATA'!$L$3:$L$191)</f>
        <v>#VALUE!</v>
      </c>
      <c r="M57" s="15" t="e">
        <f t="shared" si="1"/>
        <v>#VALUE!</v>
      </c>
      <c r="N57" s="15">
        <f t="shared" si="2"/>
        <v>0</v>
      </c>
      <c r="O57" s="15" t="e">
        <f>SUMIF('[16]WASH COAL RECEIPT &amp; GCV DATA'!$A$3:$A$191,'MASTER DATA FILE WASH COAL  (2)'!A57,'[16]WASH COAL RECEIPT &amp; GCV DATA'!$O$3:$O$191)</f>
        <v>#VALUE!</v>
      </c>
      <c r="P57" s="15" t="e">
        <f t="shared" si="3"/>
        <v>#VALUE!</v>
      </c>
      <c r="Q57" s="15" t="e">
        <f>SUMIF('[16]WASH COAL RECEIPT &amp; GCV DATA'!$A$3:$A$191,'MASTER DATA FILE WASH COAL  (2)'!A57,'[16]WASH COAL RECEIPT &amp; GCV DATA'!$Q$3:$Q$191)</f>
        <v>#VALUE!</v>
      </c>
      <c r="R57" s="16" t="e">
        <f>SUMIF('[16]WASH COAL RECEIPT &amp; GCV DATA'!$A$3:$A$191,'MASTER DATA FILE WASH COAL  (2)'!A57,'[16]WASH COAL RECEIPT &amp; GCV DATA'!$R$3:$R$191)+IF(H57=$J$234,($K$234*K57),0)+IF(H57=$J$235,($K$235*K57),0)</f>
        <v>#VALUE!</v>
      </c>
      <c r="S57" s="15" t="e">
        <f t="shared" si="4"/>
        <v>#VALUE!</v>
      </c>
      <c r="T57" s="15" t="e">
        <f>SUMIF('[16]WASH COAL RECEIPT &amp; GCV DATA'!$A$3:$A$191,'MASTER DATA FILE WASH COAL  (2)'!A57,'[16]WASH COAL RECEIPT &amp; GCV DATA'!$T$3:$T$191)</f>
        <v>#VALUE!</v>
      </c>
      <c r="U57" s="15" t="e">
        <f t="shared" si="5"/>
        <v>#VALUE!</v>
      </c>
      <c r="V57" s="15" t="e">
        <f>SUMIF('[16]WASH COAL RECEIPT &amp; GCV DATA'!$A$3:$A$191,'MASTER DATA FILE WASH COAL  (2)'!A57,'[16]WASH COAL RECEIPT &amp; GCV DATA'!$V$3:$V$191)</f>
        <v>#VALUE!</v>
      </c>
      <c r="W57" s="15" t="e">
        <f t="shared" si="6"/>
        <v>#VALUE!</v>
      </c>
      <c r="X57" t="e">
        <f t="shared" si="0"/>
        <v>#VALUE!</v>
      </c>
    </row>
    <row r="58" spans="1:24" customFormat="1" x14ac:dyDescent="0.3">
      <c r="A58" s="12"/>
      <c r="B58" s="12" t="e">
        <f>SUMIF('[16]WASH COAL RECEIPT &amp; GCV DATA'!$A$3:$A$176,A58,'[16]WASH COAL RECEIPT &amp; GCV DATA'!$B$3:$B$176)</f>
        <v>#VALUE!</v>
      </c>
      <c r="C58" s="13" t="e">
        <f>SUMIF('[16]WASH COAL RECEIPT &amp; GCV DATA'!$A$3:$A$191,A58,'[16]WASH COAL RECEIPT &amp; GCV DATA'!$C$3:$C$191)</f>
        <v>#VALUE!</v>
      </c>
      <c r="D58" s="13">
        <f>IFERROR(VLOOKUP(A58,'[16]WASH COAL RECEIPT &amp; GCV DATA'!A57:V246,4,0),0)</f>
        <v>0</v>
      </c>
      <c r="E58" s="14">
        <f>IFERROR(VLOOKUP(A58,'[16]WASH COAL RECEIPT &amp; GCV DATA'!$A$2:$V$191,5,0),0)</f>
        <v>0</v>
      </c>
      <c r="F58" s="13" t="e">
        <f>SUMIF('[16]WASH COAL RECEIPT &amp; GCV DATA'!$A$3:$A$191,'MASTER DATA FILE WASH COAL  (2)'!A58,'[16]WASH COAL RECEIPT &amp; GCV DATA'!$F$3:$F$191)</f>
        <v>#VALUE!</v>
      </c>
      <c r="G58" s="13">
        <f>IFERROR(VLOOKUP(A58,'[16]WASH COAL RECEIPT &amp; GCV DATA'!$A$2:$V$191,7,0),0)</f>
        <v>0</v>
      </c>
      <c r="H58" s="13">
        <f>IFERROR(VLOOKUP(A58,'[16]WASH COAL RECEIPT &amp; GCV DATA'!$A$2:$V$191,8,0),0)</f>
        <v>0</v>
      </c>
      <c r="I58" s="13">
        <f>IFERROR(VLOOKUP(A58,'[16]WASH COAL RECEIPT &amp; GCV DATA'!$A$2:$V$191,9,0),0)</f>
        <v>0</v>
      </c>
      <c r="J58" s="13">
        <f>IFERROR(VLOOKUP(A58,'[16]WASH COAL RECEIPT &amp; GCV DATA'!$A$2:$V$191,10,0),0)</f>
        <v>0</v>
      </c>
      <c r="K58" s="15" t="e">
        <f>SUMIF('[16]WASH COAL RECEIPT &amp; GCV DATA'!$A$3:$A$191,'MASTER DATA FILE WASH COAL  (2)'!A58,'[16]WASH COAL RECEIPT &amp; GCV DATA'!$K$3:$K$191)</f>
        <v>#VALUE!</v>
      </c>
      <c r="L58" s="15" t="e">
        <f>SUMIF('[16]WASH COAL RECEIPT &amp; GCV DATA'!$A$3:$A$191,'MASTER DATA FILE WASH COAL  (2)'!A58,'[16]WASH COAL RECEIPT &amp; GCV DATA'!$L$3:$L$191)</f>
        <v>#VALUE!</v>
      </c>
      <c r="M58" s="15" t="e">
        <f t="shared" si="1"/>
        <v>#VALUE!</v>
      </c>
      <c r="N58" s="15">
        <f t="shared" si="2"/>
        <v>0</v>
      </c>
      <c r="O58" s="15" t="e">
        <f>SUMIF('[16]WASH COAL RECEIPT &amp; GCV DATA'!$A$3:$A$191,'MASTER DATA FILE WASH COAL  (2)'!A58,'[16]WASH COAL RECEIPT &amp; GCV DATA'!$O$3:$O$191)</f>
        <v>#VALUE!</v>
      </c>
      <c r="P58" s="15" t="e">
        <f t="shared" si="3"/>
        <v>#VALUE!</v>
      </c>
      <c r="Q58" s="15" t="e">
        <f>SUMIF('[16]WASH COAL RECEIPT &amp; GCV DATA'!$A$3:$A$191,'MASTER DATA FILE WASH COAL  (2)'!A58,'[16]WASH COAL RECEIPT &amp; GCV DATA'!$Q$3:$Q$191)</f>
        <v>#VALUE!</v>
      </c>
      <c r="R58" s="16" t="e">
        <f>SUMIF('[16]WASH COAL RECEIPT &amp; GCV DATA'!$A$3:$A$191,'MASTER DATA FILE WASH COAL  (2)'!A58,'[16]WASH COAL RECEIPT &amp; GCV DATA'!$R$3:$R$191)+IF(H58=$J$234,($K$234*K58),0)+IF(H58=$J$235,($K$235*K58),0)</f>
        <v>#VALUE!</v>
      </c>
      <c r="S58" s="15" t="e">
        <f t="shared" si="4"/>
        <v>#VALUE!</v>
      </c>
      <c r="T58" s="15" t="e">
        <f>SUMIF('[16]WASH COAL RECEIPT &amp; GCV DATA'!$A$3:$A$191,'MASTER DATA FILE WASH COAL  (2)'!A58,'[16]WASH COAL RECEIPT &amp; GCV DATA'!$T$3:$T$191)</f>
        <v>#VALUE!</v>
      </c>
      <c r="U58" s="15" t="e">
        <f t="shared" si="5"/>
        <v>#VALUE!</v>
      </c>
      <c r="V58" s="15" t="e">
        <f>SUMIF('[16]WASH COAL RECEIPT &amp; GCV DATA'!$A$3:$A$191,'MASTER DATA FILE WASH COAL  (2)'!A58,'[16]WASH COAL RECEIPT &amp; GCV DATA'!$V$3:$V$191)</f>
        <v>#VALUE!</v>
      </c>
      <c r="W58" s="15" t="e">
        <f t="shared" si="6"/>
        <v>#VALUE!</v>
      </c>
      <c r="X58" t="e">
        <f t="shared" si="0"/>
        <v>#VALUE!</v>
      </c>
    </row>
    <row r="59" spans="1:24" customFormat="1" x14ac:dyDescent="0.3">
      <c r="A59" s="12"/>
      <c r="B59" s="12" t="e">
        <f>SUMIF('[16]WASH COAL RECEIPT &amp; GCV DATA'!$A$3:$A$176,A59,'[16]WASH COAL RECEIPT &amp; GCV DATA'!$B$3:$B$176)</f>
        <v>#VALUE!</v>
      </c>
      <c r="C59" s="13" t="e">
        <f>SUMIF('[16]WASH COAL RECEIPT &amp; GCV DATA'!$A$3:$A$191,A59,'[16]WASH COAL RECEIPT &amp; GCV DATA'!$C$3:$C$191)</f>
        <v>#VALUE!</v>
      </c>
      <c r="D59" s="13">
        <f>IFERROR(VLOOKUP(A59,'[16]WASH COAL RECEIPT &amp; GCV DATA'!A58:V247,4,0),0)</f>
        <v>0</v>
      </c>
      <c r="E59" s="14">
        <f>IFERROR(VLOOKUP(A59,'[16]WASH COAL RECEIPT &amp; GCV DATA'!$A$2:$V$191,5,0),0)</f>
        <v>0</v>
      </c>
      <c r="F59" s="13" t="e">
        <f>SUMIF('[16]WASH COAL RECEIPT &amp; GCV DATA'!$A$3:$A$191,'MASTER DATA FILE WASH COAL  (2)'!A59,'[16]WASH COAL RECEIPT &amp; GCV DATA'!$F$3:$F$191)</f>
        <v>#VALUE!</v>
      </c>
      <c r="G59" s="13">
        <f>IFERROR(VLOOKUP(A59,'[16]WASH COAL RECEIPT &amp; GCV DATA'!$A$2:$V$191,7,0),0)</f>
        <v>0</v>
      </c>
      <c r="H59" s="13">
        <f>IFERROR(VLOOKUP(A59,'[16]WASH COAL RECEIPT &amp; GCV DATA'!$A$2:$V$191,8,0),0)</f>
        <v>0</v>
      </c>
      <c r="I59" s="13">
        <f>IFERROR(VLOOKUP(A59,'[16]WASH COAL RECEIPT &amp; GCV DATA'!$A$2:$V$191,9,0),0)</f>
        <v>0</v>
      </c>
      <c r="J59" s="13">
        <f>IFERROR(VLOOKUP(A59,'[16]WASH COAL RECEIPT &amp; GCV DATA'!$A$2:$V$191,10,0),0)</f>
        <v>0</v>
      </c>
      <c r="K59" s="15" t="e">
        <f>SUMIF('[16]WASH COAL RECEIPT &amp; GCV DATA'!$A$3:$A$191,'MASTER DATA FILE WASH COAL  (2)'!A59,'[16]WASH COAL RECEIPT &amp; GCV DATA'!$K$3:$K$191)</f>
        <v>#VALUE!</v>
      </c>
      <c r="L59" s="15" t="e">
        <f>SUMIF('[16]WASH COAL RECEIPT &amp; GCV DATA'!$A$3:$A$191,'MASTER DATA FILE WASH COAL  (2)'!A59,'[16]WASH COAL RECEIPT &amp; GCV DATA'!$L$3:$L$191)</f>
        <v>#VALUE!</v>
      </c>
      <c r="M59" s="15" t="e">
        <f t="shared" si="1"/>
        <v>#VALUE!</v>
      </c>
      <c r="N59" s="15">
        <f t="shared" si="2"/>
        <v>0</v>
      </c>
      <c r="O59" s="15" t="e">
        <f>SUMIF('[16]WASH COAL RECEIPT &amp; GCV DATA'!$A$3:$A$191,'MASTER DATA FILE WASH COAL  (2)'!A59,'[16]WASH COAL RECEIPT &amp; GCV DATA'!$O$3:$O$191)</f>
        <v>#VALUE!</v>
      </c>
      <c r="P59" s="15" t="e">
        <f t="shared" si="3"/>
        <v>#VALUE!</v>
      </c>
      <c r="Q59" s="15" t="e">
        <f>SUMIF('[16]WASH COAL RECEIPT &amp; GCV DATA'!$A$3:$A$191,'MASTER DATA FILE WASH COAL  (2)'!A59,'[16]WASH COAL RECEIPT &amp; GCV DATA'!$Q$3:$Q$191)</f>
        <v>#VALUE!</v>
      </c>
      <c r="R59" s="16" t="e">
        <f>SUMIF('[16]WASH COAL RECEIPT &amp; GCV DATA'!$A$3:$A$191,'MASTER DATA FILE WASH COAL  (2)'!A59,'[16]WASH COAL RECEIPT &amp; GCV DATA'!$R$3:$R$191)+IF(H59=$J$234,($K$234*K59),0)+IF(H59=$J$235,($K$235*K59),0)</f>
        <v>#VALUE!</v>
      </c>
      <c r="S59" s="15" t="e">
        <f t="shared" si="4"/>
        <v>#VALUE!</v>
      </c>
      <c r="T59" s="15" t="e">
        <f>SUMIF('[16]WASH COAL RECEIPT &amp; GCV DATA'!$A$3:$A$191,'MASTER DATA FILE WASH COAL  (2)'!A59,'[16]WASH COAL RECEIPT &amp; GCV DATA'!$T$3:$T$191)</f>
        <v>#VALUE!</v>
      </c>
      <c r="U59" s="15" t="e">
        <f t="shared" si="5"/>
        <v>#VALUE!</v>
      </c>
      <c r="V59" s="15" t="e">
        <f>SUMIF('[16]WASH COAL RECEIPT &amp; GCV DATA'!$A$3:$A$191,'MASTER DATA FILE WASH COAL  (2)'!A59,'[16]WASH COAL RECEIPT &amp; GCV DATA'!$V$3:$V$191)</f>
        <v>#VALUE!</v>
      </c>
      <c r="W59" s="15" t="e">
        <f t="shared" si="6"/>
        <v>#VALUE!</v>
      </c>
      <c r="X59" t="e">
        <f t="shared" si="0"/>
        <v>#VALUE!</v>
      </c>
    </row>
    <row r="60" spans="1:24" customFormat="1" x14ac:dyDescent="0.3">
      <c r="A60" s="12"/>
      <c r="B60" s="12" t="e">
        <f>SUMIF('[16]WASH COAL RECEIPT &amp; GCV DATA'!$A$3:$A$176,A60,'[16]WASH COAL RECEIPT &amp; GCV DATA'!$B$3:$B$176)</f>
        <v>#VALUE!</v>
      </c>
      <c r="C60" s="13" t="e">
        <f>SUMIF('[16]WASH COAL RECEIPT &amp; GCV DATA'!$A$3:$A$191,A60,'[16]WASH COAL RECEIPT &amp; GCV DATA'!$C$3:$C$191)</f>
        <v>#VALUE!</v>
      </c>
      <c r="D60" s="13">
        <f>IFERROR(VLOOKUP(A60,'[16]WASH COAL RECEIPT &amp; GCV DATA'!A59:V248,4,0),0)</f>
        <v>0</v>
      </c>
      <c r="E60" s="14">
        <f>IFERROR(VLOOKUP(A60,'[16]WASH COAL RECEIPT &amp; GCV DATA'!$A$2:$V$191,5,0),0)</f>
        <v>0</v>
      </c>
      <c r="F60" s="13" t="e">
        <f>SUMIF('[16]WASH COAL RECEIPT &amp; GCV DATA'!$A$3:$A$191,'MASTER DATA FILE WASH COAL  (2)'!A60,'[16]WASH COAL RECEIPT &amp; GCV DATA'!$F$3:$F$191)</f>
        <v>#VALUE!</v>
      </c>
      <c r="G60" s="13">
        <f>IFERROR(VLOOKUP(A60,'[16]WASH COAL RECEIPT &amp; GCV DATA'!$A$2:$V$191,7,0),0)</f>
        <v>0</v>
      </c>
      <c r="H60" s="13">
        <f>IFERROR(VLOOKUP(A60,'[16]WASH COAL RECEIPT &amp; GCV DATA'!$A$2:$V$191,8,0),0)</f>
        <v>0</v>
      </c>
      <c r="I60" s="13">
        <f>IFERROR(VLOOKUP(A60,'[16]WASH COAL RECEIPT &amp; GCV DATA'!$A$2:$V$191,9,0),0)</f>
        <v>0</v>
      </c>
      <c r="J60" s="13">
        <f>IFERROR(VLOOKUP(A60,'[16]WASH COAL RECEIPT &amp; GCV DATA'!$A$2:$V$191,10,0),0)</f>
        <v>0</v>
      </c>
      <c r="K60" s="15" t="e">
        <f>SUMIF('[16]WASH COAL RECEIPT &amp; GCV DATA'!$A$3:$A$191,'MASTER DATA FILE WASH COAL  (2)'!A60,'[16]WASH COAL RECEIPT &amp; GCV DATA'!$K$3:$K$191)</f>
        <v>#VALUE!</v>
      </c>
      <c r="L60" s="15" t="e">
        <f>SUMIF('[16]WASH COAL RECEIPT &amp; GCV DATA'!$A$3:$A$191,'MASTER DATA FILE WASH COAL  (2)'!A60,'[16]WASH COAL RECEIPT &amp; GCV DATA'!$L$3:$L$191)</f>
        <v>#VALUE!</v>
      </c>
      <c r="M60" s="15" t="e">
        <f t="shared" si="1"/>
        <v>#VALUE!</v>
      </c>
      <c r="N60" s="15">
        <f t="shared" si="2"/>
        <v>0</v>
      </c>
      <c r="O60" s="15" t="e">
        <f>SUMIF('[16]WASH COAL RECEIPT &amp; GCV DATA'!$A$3:$A$191,'MASTER DATA FILE WASH COAL  (2)'!A60,'[16]WASH COAL RECEIPT &amp; GCV DATA'!$O$3:$O$191)</f>
        <v>#VALUE!</v>
      </c>
      <c r="P60" s="15" t="e">
        <f t="shared" si="3"/>
        <v>#VALUE!</v>
      </c>
      <c r="Q60" s="15" t="e">
        <f>SUMIF('[16]WASH COAL RECEIPT &amp; GCV DATA'!$A$3:$A$191,'MASTER DATA FILE WASH COAL  (2)'!A60,'[16]WASH COAL RECEIPT &amp; GCV DATA'!$Q$3:$Q$191)</f>
        <v>#VALUE!</v>
      </c>
      <c r="R60" s="16" t="e">
        <f>SUMIF('[16]WASH COAL RECEIPT &amp; GCV DATA'!$A$3:$A$191,'MASTER DATA FILE WASH COAL  (2)'!A60,'[16]WASH COAL RECEIPT &amp; GCV DATA'!$R$3:$R$191)+IF(H60=$J$234,($K$234*K60),0)+IF(H60=$J$235,($K$235*K60),0)</f>
        <v>#VALUE!</v>
      </c>
      <c r="S60" s="15" t="e">
        <f t="shared" si="4"/>
        <v>#VALUE!</v>
      </c>
      <c r="T60" s="15" t="e">
        <f>SUMIF('[16]WASH COAL RECEIPT &amp; GCV DATA'!$A$3:$A$191,'MASTER DATA FILE WASH COAL  (2)'!A60,'[16]WASH COAL RECEIPT &amp; GCV DATA'!$T$3:$T$191)</f>
        <v>#VALUE!</v>
      </c>
      <c r="U60" s="15" t="e">
        <f t="shared" si="5"/>
        <v>#VALUE!</v>
      </c>
      <c r="V60" s="15" t="e">
        <f>SUMIF('[16]WASH COAL RECEIPT &amp; GCV DATA'!$A$3:$A$191,'MASTER DATA FILE WASH COAL  (2)'!A60,'[16]WASH COAL RECEIPT &amp; GCV DATA'!$V$3:$V$191)</f>
        <v>#VALUE!</v>
      </c>
      <c r="W60" s="15" t="e">
        <f t="shared" si="6"/>
        <v>#VALUE!</v>
      </c>
      <c r="X60" t="e">
        <f t="shared" si="0"/>
        <v>#VALUE!</v>
      </c>
    </row>
    <row r="61" spans="1:24" customFormat="1" x14ac:dyDescent="0.3">
      <c r="A61" s="12"/>
      <c r="B61" s="12" t="e">
        <f>SUMIF('[16]WASH COAL RECEIPT &amp; GCV DATA'!$A$3:$A$176,A61,'[16]WASH COAL RECEIPT &amp; GCV DATA'!$B$3:$B$176)</f>
        <v>#VALUE!</v>
      </c>
      <c r="C61" s="13" t="e">
        <f>SUMIF('[16]WASH COAL RECEIPT &amp; GCV DATA'!$A$3:$A$191,A61,'[16]WASH COAL RECEIPT &amp; GCV DATA'!$C$3:$C$191)</f>
        <v>#VALUE!</v>
      </c>
      <c r="D61" s="13">
        <f>IFERROR(VLOOKUP(A61,'[16]WASH COAL RECEIPT &amp; GCV DATA'!A60:V249,4,0),0)</f>
        <v>0</v>
      </c>
      <c r="E61" s="14">
        <f>IFERROR(VLOOKUP(A61,'[16]WASH COAL RECEIPT &amp; GCV DATA'!$A$2:$V$191,5,0),0)</f>
        <v>0</v>
      </c>
      <c r="F61" s="13" t="e">
        <f>SUMIF('[16]WASH COAL RECEIPT &amp; GCV DATA'!$A$3:$A$191,'MASTER DATA FILE WASH COAL  (2)'!A61,'[16]WASH COAL RECEIPT &amp; GCV DATA'!$F$3:$F$191)</f>
        <v>#VALUE!</v>
      </c>
      <c r="G61" s="13">
        <f>IFERROR(VLOOKUP(A61,'[16]WASH COAL RECEIPT &amp; GCV DATA'!$A$2:$V$191,7,0),0)</f>
        <v>0</v>
      </c>
      <c r="H61" s="13">
        <f>IFERROR(VLOOKUP(A61,'[16]WASH COAL RECEIPT &amp; GCV DATA'!$A$2:$V$191,8,0),0)</f>
        <v>0</v>
      </c>
      <c r="I61" s="13">
        <f>IFERROR(VLOOKUP(A61,'[16]WASH COAL RECEIPT &amp; GCV DATA'!$A$2:$V$191,9,0),0)</f>
        <v>0</v>
      </c>
      <c r="J61" s="13">
        <f>IFERROR(VLOOKUP(A61,'[16]WASH COAL RECEIPT &amp; GCV DATA'!$A$2:$V$191,10,0),0)</f>
        <v>0</v>
      </c>
      <c r="K61" s="15" t="e">
        <f>SUMIF('[16]WASH COAL RECEIPT &amp; GCV DATA'!$A$3:$A$191,'MASTER DATA FILE WASH COAL  (2)'!A61,'[16]WASH COAL RECEIPT &amp; GCV DATA'!$K$3:$K$191)</f>
        <v>#VALUE!</v>
      </c>
      <c r="L61" s="15" t="e">
        <f>SUMIF('[16]WASH COAL RECEIPT &amp; GCV DATA'!$A$3:$A$191,'MASTER DATA FILE WASH COAL  (2)'!A61,'[16]WASH COAL RECEIPT &amp; GCV DATA'!$L$3:$L$191)</f>
        <v>#VALUE!</v>
      </c>
      <c r="M61" s="15" t="e">
        <f t="shared" si="1"/>
        <v>#VALUE!</v>
      </c>
      <c r="N61" s="15">
        <f t="shared" si="2"/>
        <v>0</v>
      </c>
      <c r="O61" s="15" t="e">
        <f>SUMIF('[16]WASH COAL RECEIPT &amp; GCV DATA'!$A$3:$A$191,'MASTER DATA FILE WASH COAL  (2)'!A61,'[16]WASH COAL RECEIPT &amp; GCV DATA'!$O$3:$O$191)</f>
        <v>#VALUE!</v>
      </c>
      <c r="P61" s="15" t="e">
        <f t="shared" si="3"/>
        <v>#VALUE!</v>
      </c>
      <c r="Q61" s="15" t="e">
        <f>SUMIF('[16]WASH COAL RECEIPT &amp; GCV DATA'!$A$3:$A$191,'MASTER DATA FILE WASH COAL  (2)'!A61,'[16]WASH COAL RECEIPT &amp; GCV DATA'!$Q$3:$Q$191)</f>
        <v>#VALUE!</v>
      </c>
      <c r="R61" s="16" t="e">
        <f>SUMIF('[16]WASH COAL RECEIPT &amp; GCV DATA'!$A$3:$A$191,'MASTER DATA FILE WASH COAL  (2)'!A61,'[16]WASH COAL RECEIPT &amp; GCV DATA'!$R$3:$R$191)+IF(H61=$J$234,($K$234*K61),0)+IF(H61=$J$235,($K$235*K61),0)</f>
        <v>#VALUE!</v>
      </c>
      <c r="S61" s="15" t="e">
        <f t="shared" si="4"/>
        <v>#VALUE!</v>
      </c>
      <c r="T61" s="15" t="e">
        <f>SUMIF('[16]WASH COAL RECEIPT &amp; GCV DATA'!$A$3:$A$191,'MASTER DATA FILE WASH COAL  (2)'!A61,'[16]WASH COAL RECEIPT &amp; GCV DATA'!$T$3:$T$191)</f>
        <v>#VALUE!</v>
      </c>
      <c r="U61" s="15" t="e">
        <f t="shared" si="5"/>
        <v>#VALUE!</v>
      </c>
      <c r="V61" s="15" t="e">
        <f>SUMIF('[16]WASH COAL RECEIPT &amp; GCV DATA'!$A$3:$A$191,'MASTER DATA FILE WASH COAL  (2)'!A61,'[16]WASH COAL RECEIPT &amp; GCV DATA'!$V$3:$V$191)</f>
        <v>#VALUE!</v>
      </c>
      <c r="W61" s="15" t="e">
        <f t="shared" si="6"/>
        <v>#VALUE!</v>
      </c>
      <c r="X61" t="e">
        <f t="shared" si="0"/>
        <v>#VALUE!</v>
      </c>
    </row>
    <row r="62" spans="1:24" customFormat="1" x14ac:dyDescent="0.3">
      <c r="A62" s="12"/>
      <c r="B62" s="12" t="e">
        <f>SUMIF('[16]WASH COAL RECEIPT &amp; GCV DATA'!$A$3:$A$176,A62,'[16]WASH COAL RECEIPT &amp; GCV DATA'!$B$3:$B$176)</f>
        <v>#VALUE!</v>
      </c>
      <c r="C62" s="13" t="e">
        <f>SUMIF('[16]WASH COAL RECEIPT &amp; GCV DATA'!$A$3:$A$191,A62,'[16]WASH COAL RECEIPT &amp; GCV DATA'!$C$3:$C$191)</f>
        <v>#VALUE!</v>
      </c>
      <c r="D62" s="13">
        <f>IFERROR(VLOOKUP(A62,'[16]WASH COAL RECEIPT &amp; GCV DATA'!A61:V250,4,0),0)</f>
        <v>0</v>
      </c>
      <c r="E62" s="14">
        <f>IFERROR(VLOOKUP(A62,'[16]WASH COAL RECEIPT &amp; GCV DATA'!$A$2:$V$191,5,0),0)</f>
        <v>0</v>
      </c>
      <c r="F62" s="13" t="e">
        <f>SUMIF('[16]WASH COAL RECEIPT &amp; GCV DATA'!$A$3:$A$191,'MASTER DATA FILE WASH COAL  (2)'!A62,'[16]WASH COAL RECEIPT &amp; GCV DATA'!$F$3:$F$191)</f>
        <v>#VALUE!</v>
      </c>
      <c r="G62" s="13">
        <f>IFERROR(VLOOKUP(A62,'[16]WASH COAL RECEIPT &amp; GCV DATA'!$A$2:$V$191,7,0),0)</f>
        <v>0</v>
      </c>
      <c r="H62" s="13">
        <f>IFERROR(VLOOKUP(A62,'[16]WASH COAL RECEIPT &amp; GCV DATA'!$A$2:$V$191,8,0),0)</f>
        <v>0</v>
      </c>
      <c r="I62" s="13">
        <f>IFERROR(VLOOKUP(A62,'[16]WASH COAL RECEIPT &amp; GCV DATA'!$A$2:$V$191,9,0),0)</f>
        <v>0</v>
      </c>
      <c r="J62" s="13">
        <f>IFERROR(VLOOKUP(A62,'[16]WASH COAL RECEIPT &amp; GCV DATA'!$A$2:$V$191,10,0),0)</f>
        <v>0</v>
      </c>
      <c r="K62" s="15" t="e">
        <f>SUMIF('[16]WASH COAL RECEIPT &amp; GCV DATA'!$A$3:$A$191,'MASTER DATA FILE WASH COAL  (2)'!A62,'[16]WASH COAL RECEIPT &amp; GCV DATA'!$K$3:$K$191)</f>
        <v>#VALUE!</v>
      </c>
      <c r="L62" s="15" t="e">
        <f>SUMIF('[16]WASH COAL RECEIPT &amp; GCV DATA'!$A$3:$A$191,'MASTER DATA FILE WASH COAL  (2)'!A62,'[16]WASH COAL RECEIPT &amp; GCV DATA'!$L$3:$L$191)</f>
        <v>#VALUE!</v>
      </c>
      <c r="M62" s="15" t="e">
        <f t="shared" si="1"/>
        <v>#VALUE!</v>
      </c>
      <c r="N62" s="15">
        <f t="shared" si="2"/>
        <v>0</v>
      </c>
      <c r="O62" s="15" t="e">
        <f>SUMIF('[16]WASH COAL RECEIPT &amp; GCV DATA'!$A$3:$A$191,'MASTER DATA FILE WASH COAL  (2)'!A62,'[16]WASH COAL RECEIPT &amp; GCV DATA'!$O$3:$O$191)</f>
        <v>#VALUE!</v>
      </c>
      <c r="P62" s="15" t="e">
        <f t="shared" si="3"/>
        <v>#VALUE!</v>
      </c>
      <c r="Q62" s="15" t="e">
        <f>SUMIF('[16]WASH COAL RECEIPT &amp; GCV DATA'!$A$3:$A$191,'MASTER DATA FILE WASH COAL  (2)'!A62,'[16]WASH COAL RECEIPT &amp; GCV DATA'!$Q$3:$Q$191)</f>
        <v>#VALUE!</v>
      </c>
      <c r="R62" s="16" t="e">
        <f>SUMIF('[16]WASH COAL RECEIPT &amp; GCV DATA'!$A$3:$A$191,'MASTER DATA FILE WASH COAL  (2)'!A62,'[16]WASH COAL RECEIPT &amp; GCV DATA'!$R$3:$R$191)+IF(H62=$J$234,($K$234*K62),0)+IF(H62=$J$235,($K$235*K62),0)</f>
        <v>#VALUE!</v>
      </c>
      <c r="S62" s="15" t="e">
        <f t="shared" si="4"/>
        <v>#VALUE!</v>
      </c>
      <c r="T62" s="15" t="e">
        <f>SUMIF('[16]WASH COAL RECEIPT &amp; GCV DATA'!$A$3:$A$191,'MASTER DATA FILE WASH COAL  (2)'!A62,'[16]WASH COAL RECEIPT &amp; GCV DATA'!$T$3:$T$191)</f>
        <v>#VALUE!</v>
      </c>
      <c r="U62" s="15" t="e">
        <f t="shared" si="5"/>
        <v>#VALUE!</v>
      </c>
      <c r="V62" s="15" t="e">
        <f>SUMIF('[16]WASH COAL RECEIPT &amp; GCV DATA'!$A$3:$A$191,'MASTER DATA FILE WASH COAL  (2)'!A62,'[16]WASH COAL RECEIPT &amp; GCV DATA'!$V$3:$V$191)</f>
        <v>#VALUE!</v>
      </c>
      <c r="W62" s="15" t="e">
        <f t="shared" si="6"/>
        <v>#VALUE!</v>
      </c>
      <c r="X62" t="e">
        <f t="shared" si="0"/>
        <v>#VALUE!</v>
      </c>
    </row>
    <row r="63" spans="1:24" customFormat="1" x14ac:dyDescent="0.3">
      <c r="A63" s="12"/>
      <c r="B63" s="12" t="e">
        <f>SUMIF('[16]WASH COAL RECEIPT &amp; GCV DATA'!$A$3:$A$176,A63,'[16]WASH COAL RECEIPT &amp; GCV DATA'!$B$3:$B$176)</f>
        <v>#VALUE!</v>
      </c>
      <c r="C63" s="13" t="e">
        <f>SUMIF('[16]WASH COAL RECEIPT &amp; GCV DATA'!$A$3:$A$191,A63,'[16]WASH COAL RECEIPT &amp; GCV DATA'!$C$3:$C$191)</f>
        <v>#VALUE!</v>
      </c>
      <c r="D63" s="13">
        <f>IFERROR(VLOOKUP(A63,'[16]WASH COAL RECEIPT &amp; GCV DATA'!A62:V251,4,0),0)</f>
        <v>0</v>
      </c>
      <c r="E63" s="14">
        <f>IFERROR(VLOOKUP(A63,'[16]WASH COAL RECEIPT &amp; GCV DATA'!$A$2:$V$191,5,0),0)</f>
        <v>0</v>
      </c>
      <c r="F63" s="13" t="e">
        <f>SUMIF('[16]WASH COAL RECEIPT &amp; GCV DATA'!$A$3:$A$191,'MASTER DATA FILE WASH COAL  (2)'!A63,'[16]WASH COAL RECEIPT &amp; GCV DATA'!$F$3:$F$191)</f>
        <v>#VALUE!</v>
      </c>
      <c r="G63" s="13">
        <f>IFERROR(VLOOKUP(A63,'[16]WASH COAL RECEIPT &amp; GCV DATA'!$A$2:$V$191,7,0),0)</f>
        <v>0</v>
      </c>
      <c r="H63" s="13">
        <f>IFERROR(VLOOKUP(A63,'[16]WASH COAL RECEIPT &amp; GCV DATA'!$A$2:$V$191,8,0),0)</f>
        <v>0</v>
      </c>
      <c r="I63" s="13">
        <f>IFERROR(VLOOKUP(A63,'[16]WASH COAL RECEIPT &amp; GCV DATA'!$A$2:$V$191,9,0),0)</f>
        <v>0</v>
      </c>
      <c r="J63" s="13">
        <f>IFERROR(VLOOKUP(A63,'[16]WASH COAL RECEIPT &amp; GCV DATA'!$A$2:$V$191,10,0),0)</f>
        <v>0</v>
      </c>
      <c r="K63" s="15" t="e">
        <f>SUMIF('[16]WASH COAL RECEIPT &amp; GCV DATA'!$A$3:$A$191,'MASTER DATA FILE WASH COAL  (2)'!A63,'[16]WASH COAL RECEIPT &amp; GCV DATA'!$K$3:$K$191)</f>
        <v>#VALUE!</v>
      </c>
      <c r="L63" s="15" t="e">
        <f>SUMIF('[16]WASH COAL RECEIPT &amp; GCV DATA'!$A$3:$A$191,'MASTER DATA FILE WASH COAL  (2)'!A63,'[16]WASH COAL RECEIPT &amp; GCV DATA'!$L$3:$L$191)</f>
        <v>#VALUE!</v>
      </c>
      <c r="M63" s="15" t="e">
        <f t="shared" si="1"/>
        <v>#VALUE!</v>
      </c>
      <c r="N63" s="15">
        <f t="shared" si="2"/>
        <v>0</v>
      </c>
      <c r="O63" s="15" t="e">
        <f>SUMIF('[16]WASH COAL RECEIPT &amp; GCV DATA'!$A$3:$A$191,'MASTER DATA FILE WASH COAL  (2)'!A63,'[16]WASH COAL RECEIPT &amp; GCV DATA'!$O$3:$O$191)</f>
        <v>#VALUE!</v>
      </c>
      <c r="P63" s="15" t="e">
        <f t="shared" si="3"/>
        <v>#VALUE!</v>
      </c>
      <c r="Q63" s="15" t="e">
        <f>SUMIF('[16]WASH COAL RECEIPT &amp; GCV DATA'!$A$3:$A$191,'MASTER DATA FILE WASH COAL  (2)'!A63,'[16]WASH COAL RECEIPT &amp; GCV DATA'!$Q$3:$Q$191)</f>
        <v>#VALUE!</v>
      </c>
      <c r="R63" s="16" t="e">
        <f>SUMIF('[16]WASH COAL RECEIPT &amp; GCV DATA'!$A$3:$A$191,'MASTER DATA FILE WASH COAL  (2)'!A63,'[16]WASH COAL RECEIPT &amp; GCV DATA'!$R$3:$R$191)+IF(H63=$J$234,($K$234*K63),0)+IF(H63=$J$235,($K$235*K63),0)</f>
        <v>#VALUE!</v>
      </c>
      <c r="S63" s="15" t="e">
        <f t="shared" si="4"/>
        <v>#VALUE!</v>
      </c>
      <c r="T63" s="15" t="e">
        <f>SUMIF('[16]WASH COAL RECEIPT &amp; GCV DATA'!$A$3:$A$191,'MASTER DATA FILE WASH COAL  (2)'!A63,'[16]WASH COAL RECEIPT &amp; GCV DATA'!$T$3:$T$191)</f>
        <v>#VALUE!</v>
      </c>
      <c r="U63" s="15" t="e">
        <f t="shared" si="5"/>
        <v>#VALUE!</v>
      </c>
      <c r="V63" s="15" t="e">
        <f>SUMIF('[16]WASH COAL RECEIPT &amp; GCV DATA'!$A$3:$A$191,'MASTER DATA FILE WASH COAL  (2)'!A63,'[16]WASH COAL RECEIPT &amp; GCV DATA'!$V$3:$V$191)</f>
        <v>#VALUE!</v>
      </c>
      <c r="W63" s="15" t="e">
        <f t="shared" si="6"/>
        <v>#VALUE!</v>
      </c>
      <c r="X63" t="e">
        <f t="shared" si="0"/>
        <v>#VALUE!</v>
      </c>
    </row>
    <row r="64" spans="1:24" customFormat="1" x14ac:dyDescent="0.3">
      <c r="A64" s="12"/>
      <c r="B64" s="12" t="e">
        <f>SUMIF('[16]WASH COAL RECEIPT &amp; GCV DATA'!$A$3:$A$176,A64,'[16]WASH COAL RECEIPT &amp; GCV DATA'!$B$3:$B$176)</f>
        <v>#VALUE!</v>
      </c>
      <c r="C64" s="13" t="e">
        <f>SUMIF('[16]WASH COAL RECEIPT &amp; GCV DATA'!$A$3:$A$191,A64,'[16]WASH COAL RECEIPT &amp; GCV DATA'!$C$3:$C$191)</f>
        <v>#VALUE!</v>
      </c>
      <c r="D64" s="13">
        <f>IFERROR(VLOOKUP(A64,'[16]WASH COAL RECEIPT &amp; GCV DATA'!A63:V252,4,0),0)</f>
        <v>0</v>
      </c>
      <c r="E64" s="14">
        <f>IFERROR(VLOOKUP(A64,'[16]WASH COAL RECEIPT &amp; GCV DATA'!$A$2:$V$191,5,0),0)</f>
        <v>0</v>
      </c>
      <c r="F64" s="13" t="e">
        <f>SUMIF('[16]WASH COAL RECEIPT &amp; GCV DATA'!$A$3:$A$191,'MASTER DATA FILE WASH COAL  (2)'!A64,'[16]WASH COAL RECEIPT &amp; GCV DATA'!$F$3:$F$191)</f>
        <v>#VALUE!</v>
      </c>
      <c r="G64" s="13">
        <f>IFERROR(VLOOKUP(A64,'[16]WASH COAL RECEIPT &amp; GCV DATA'!$A$2:$V$191,7,0),0)</f>
        <v>0</v>
      </c>
      <c r="H64" s="13">
        <f>IFERROR(VLOOKUP(A64,'[16]WASH COAL RECEIPT &amp; GCV DATA'!$A$2:$V$191,8,0),0)</f>
        <v>0</v>
      </c>
      <c r="I64" s="13">
        <f>IFERROR(VLOOKUP(A64,'[16]WASH COAL RECEIPT &amp; GCV DATA'!$A$2:$V$191,9,0),0)</f>
        <v>0</v>
      </c>
      <c r="J64" s="13">
        <f>IFERROR(VLOOKUP(A64,'[16]WASH COAL RECEIPT &amp; GCV DATA'!$A$2:$V$191,10,0),0)</f>
        <v>0</v>
      </c>
      <c r="K64" s="15" t="e">
        <f>SUMIF('[16]WASH COAL RECEIPT &amp; GCV DATA'!$A$3:$A$191,'MASTER DATA FILE WASH COAL  (2)'!A64,'[16]WASH COAL RECEIPT &amp; GCV DATA'!$K$3:$K$191)</f>
        <v>#VALUE!</v>
      </c>
      <c r="L64" s="15" t="e">
        <f>SUMIF('[16]WASH COAL RECEIPT &amp; GCV DATA'!$A$3:$A$191,'MASTER DATA FILE WASH COAL  (2)'!A64,'[16]WASH COAL RECEIPT &amp; GCV DATA'!$L$3:$L$191)</f>
        <v>#VALUE!</v>
      </c>
      <c r="M64" s="15" t="e">
        <f t="shared" si="1"/>
        <v>#VALUE!</v>
      </c>
      <c r="N64" s="15">
        <f t="shared" si="2"/>
        <v>0</v>
      </c>
      <c r="O64" s="15" t="e">
        <f>SUMIF('[16]WASH COAL RECEIPT &amp; GCV DATA'!$A$3:$A$191,'MASTER DATA FILE WASH COAL  (2)'!A64,'[16]WASH COAL RECEIPT &amp; GCV DATA'!$O$3:$O$191)</f>
        <v>#VALUE!</v>
      </c>
      <c r="P64" s="15" t="e">
        <f t="shared" si="3"/>
        <v>#VALUE!</v>
      </c>
      <c r="Q64" s="15" t="e">
        <f>SUMIF('[16]WASH COAL RECEIPT &amp; GCV DATA'!$A$3:$A$191,'MASTER DATA FILE WASH COAL  (2)'!A64,'[16]WASH COAL RECEIPT &amp; GCV DATA'!$Q$3:$Q$191)</f>
        <v>#VALUE!</v>
      </c>
      <c r="R64" s="16" t="e">
        <f>SUMIF('[16]WASH COAL RECEIPT &amp; GCV DATA'!$A$3:$A$191,'MASTER DATA FILE WASH COAL  (2)'!A64,'[16]WASH COAL RECEIPT &amp; GCV DATA'!$R$3:$R$191)+IF(H64=$J$234,($K$234*K64),0)+IF(H64=$J$235,($K$235*K64),0)</f>
        <v>#VALUE!</v>
      </c>
      <c r="S64" s="15" t="e">
        <f t="shared" si="4"/>
        <v>#VALUE!</v>
      </c>
      <c r="T64" s="15" t="e">
        <f>SUMIF('[16]WASH COAL RECEIPT &amp; GCV DATA'!$A$3:$A$191,'MASTER DATA FILE WASH COAL  (2)'!A64,'[16]WASH COAL RECEIPT &amp; GCV DATA'!$T$3:$T$191)</f>
        <v>#VALUE!</v>
      </c>
      <c r="U64" s="15" t="e">
        <f t="shared" si="5"/>
        <v>#VALUE!</v>
      </c>
      <c r="V64" s="15" t="e">
        <f>SUMIF('[16]WASH COAL RECEIPT &amp; GCV DATA'!$A$3:$A$191,'MASTER DATA FILE WASH COAL  (2)'!A64,'[16]WASH COAL RECEIPT &amp; GCV DATA'!$V$3:$V$191)</f>
        <v>#VALUE!</v>
      </c>
      <c r="W64" s="15" t="e">
        <f t="shared" si="6"/>
        <v>#VALUE!</v>
      </c>
      <c r="X64" t="e">
        <f t="shared" si="0"/>
        <v>#VALUE!</v>
      </c>
    </row>
    <row r="65" spans="1:24" customFormat="1" x14ac:dyDescent="0.3">
      <c r="A65" s="12"/>
      <c r="B65" s="12" t="e">
        <f>SUMIF('[16]WASH COAL RECEIPT &amp; GCV DATA'!$A$3:$A$176,A65,'[16]WASH COAL RECEIPT &amp; GCV DATA'!$B$3:$B$176)</f>
        <v>#VALUE!</v>
      </c>
      <c r="C65" s="13" t="e">
        <f>SUMIF('[16]WASH COAL RECEIPT &amp; GCV DATA'!$A$3:$A$191,A65,'[16]WASH COAL RECEIPT &amp; GCV DATA'!$C$3:$C$191)</f>
        <v>#VALUE!</v>
      </c>
      <c r="D65" s="13">
        <f>IFERROR(VLOOKUP(A65,'[16]WASH COAL RECEIPT &amp; GCV DATA'!A64:V253,4,0),0)</f>
        <v>0</v>
      </c>
      <c r="E65" s="14">
        <f>IFERROR(VLOOKUP(A65,'[16]WASH COAL RECEIPT &amp; GCV DATA'!$A$2:$V$191,5,0),0)</f>
        <v>0</v>
      </c>
      <c r="F65" s="13" t="e">
        <f>SUMIF('[16]WASH COAL RECEIPT &amp; GCV DATA'!$A$3:$A$191,'MASTER DATA FILE WASH COAL  (2)'!A65,'[16]WASH COAL RECEIPT &amp; GCV DATA'!$F$3:$F$191)</f>
        <v>#VALUE!</v>
      </c>
      <c r="G65" s="13">
        <f>IFERROR(VLOOKUP(A65,'[16]WASH COAL RECEIPT &amp; GCV DATA'!$A$2:$V$191,7,0),0)</f>
        <v>0</v>
      </c>
      <c r="H65" s="13">
        <f>IFERROR(VLOOKUP(A65,'[16]WASH COAL RECEIPT &amp; GCV DATA'!$A$2:$V$191,8,0),0)</f>
        <v>0</v>
      </c>
      <c r="I65" s="13">
        <f>IFERROR(VLOOKUP(A65,'[16]WASH COAL RECEIPT &amp; GCV DATA'!$A$2:$V$191,9,0),0)</f>
        <v>0</v>
      </c>
      <c r="J65" s="13">
        <f>IFERROR(VLOOKUP(A65,'[16]WASH COAL RECEIPT &amp; GCV DATA'!$A$2:$V$191,10,0),0)</f>
        <v>0</v>
      </c>
      <c r="K65" s="15" t="e">
        <f>SUMIF('[16]WASH COAL RECEIPT &amp; GCV DATA'!$A$3:$A$191,'MASTER DATA FILE WASH COAL  (2)'!A65,'[16]WASH COAL RECEIPT &amp; GCV DATA'!$K$3:$K$191)</f>
        <v>#VALUE!</v>
      </c>
      <c r="L65" s="15" t="e">
        <f>SUMIF('[16]WASH COAL RECEIPT &amp; GCV DATA'!$A$3:$A$191,'MASTER DATA FILE WASH COAL  (2)'!A65,'[16]WASH COAL RECEIPT &amp; GCV DATA'!$L$3:$L$191)</f>
        <v>#VALUE!</v>
      </c>
      <c r="M65" s="15" t="e">
        <f t="shared" si="1"/>
        <v>#VALUE!</v>
      </c>
      <c r="N65" s="15">
        <f t="shared" si="2"/>
        <v>0</v>
      </c>
      <c r="O65" s="15" t="e">
        <f>SUMIF('[16]WASH COAL RECEIPT &amp; GCV DATA'!$A$3:$A$191,'MASTER DATA FILE WASH COAL  (2)'!A65,'[16]WASH COAL RECEIPT &amp; GCV DATA'!$O$3:$O$191)</f>
        <v>#VALUE!</v>
      </c>
      <c r="P65" s="15" t="e">
        <f t="shared" si="3"/>
        <v>#VALUE!</v>
      </c>
      <c r="Q65" s="15" t="e">
        <f>SUMIF('[16]WASH COAL RECEIPT &amp; GCV DATA'!$A$3:$A$191,'MASTER DATA FILE WASH COAL  (2)'!A65,'[16]WASH COAL RECEIPT &amp; GCV DATA'!$Q$3:$Q$191)</f>
        <v>#VALUE!</v>
      </c>
      <c r="R65" s="16" t="e">
        <f>SUMIF('[16]WASH COAL RECEIPT &amp; GCV DATA'!$A$3:$A$191,'MASTER DATA FILE WASH COAL  (2)'!A65,'[16]WASH COAL RECEIPT &amp; GCV DATA'!$R$3:$R$191)+IF(H65=$J$234,($K$234*K65),0)+IF(H65=$J$235,($K$235*K65),0)</f>
        <v>#VALUE!</v>
      </c>
      <c r="S65" s="15" t="e">
        <f t="shared" si="4"/>
        <v>#VALUE!</v>
      </c>
      <c r="T65" s="15" t="e">
        <f>SUMIF('[16]WASH COAL RECEIPT &amp; GCV DATA'!$A$3:$A$191,'MASTER DATA FILE WASH COAL  (2)'!A65,'[16]WASH COAL RECEIPT &amp; GCV DATA'!$T$3:$T$191)</f>
        <v>#VALUE!</v>
      </c>
      <c r="U65" s="15" t="e">
        <f t="shared" si="5"/>
        <v>#VALUE!</v>
      </c>
      <c r="V65" s="15" t="e">
        <f>SUMIF('[16]WASH COAL RECEIPT &amp; GCV DATA'!$A$3:$A$191,'MASTER DATA FILE WASH COAL  (2)'!A65,'[16]WASH COAL RECEIPT &amp; GCV DATA'!$V$3:$V$191)</f>
        <v>#VALUE!</v>
      </c>
      <c r="W65" s="15" t="e">
        <f t="shared" si="6"/>
        <v>#VALUE!</v>
      </c>
      <c r="X65" t="e">
        <f t="shared" si="0"/>
        <v>#VALUE!</v>
      </c>
    </row>
    <row r="66" spans="1:24" customFormat="1" x14ac:dyDescent="0.3">
      <c r="A66" s="12"/>
      <c r="B66" s="12" t="e">
        <f>SUMIF('[16]WASH COAL RECEIPT &amp; GCV DATA'!$A$3:$A$176,A66,'[16]WASH COAL RECEIPT &amp; GCV DATA'!$B$3:$B$176)</f>
        <v>#VALUE!</v>
      </c>
      <c r="C66" s="13" t="e">
        <f>SUMIF('[16]WASH COAL RECEIPT &amp; GCV DATA'!$A$3:$A$191,A66,'[16]WASH COAL RECEIPT &amp; GCV DATA'!$C$3:$C$191)</f>
        <v>#VALUE!</v>
      </c>
      <c r="D66" s="13">
        <f>IFERROR(VLOOKUP(A66,'[16]WASH COAL RECEIPT &amp; GCV DATA'!A65:V254,4,0),0)</f>
        <v>0</v>
      </c>
      <c r="E66" s="14">
        <f>IFERROR(VLOOKUP(A66,'[16]WASH COAL RECEIPT &amp; GCV DATA'!$A$2:$V$191,5,0),0)</f>
        <v>0</v>
      </c>
      <c r="F66" s="13" t="e">
        <f>SUMIF('[16]WASH COAL RECEIPT &amp; GCV DATA'!$A$3:$A$191,'MASTER DATA FILE WASH COAL  (2)'!A66,'[16]WASH COAL RECEIPT &amp; GCV DATA'!$F$3:$F$191)</f>
        <v>#VALUE!</v>
      </c>
      <c r="G66" s="13">
        <f>IFERROR(VLOOKUP(A66,'[16]WASH COAL RECEIPT &amp; GCV DATA'!$A$2:$V$191,7,0),0)</f>
        <v>0</v>
      </c>
      <c r="H66" s="13">
        <f>IFERROR(VLOOKUP(A66,'[16]WASH COAL RECEIPT &amp; GCV DATA'!$A$2:$V$191,8,0),0)</f>
        <v>0</v>
      </c>
      <c r="I66" s="13">
        <f>IFERROR(VLOOKUP(A66,'[16]WASH COAL RECEIPT &amp; GCV DATA'!$A$2:$V$191,9,0),0)</f>
        <v>0</v>
      </c>
      <c r="J66" s="13">
        <f>IFERROR(VLOOKUP(A66,'[16]WASH COAL RECEIPT &amp; GCV DATA'!$A$2:$V$191,10,0),0)</f>
        <v>0</v>
      </c>
      <c r="K66" s="15" t="e">
        <f>SUMIF('[16]WASH COAL RECEIPT &amp; GCV DATA'!$A$3:$A$191,'MASTER DATA FILE WASH COAL  (2)'!A66,'[16]WASH COAL RECEIPT &amp; GCV DATA'!$K$3:$K$191)</f>
        <v>#VALUE!</v>
      </c>
      <c r="L66" s="15" t="e">
        <f>SUMIF('[16]WASH COAL RECEIPT &amp; GCV DATA'!$A$3:$A$191,'MASTER DATA FILE WASH COAL  (2)'!A66,'[16]WASH COAL RECEIPT &amp; GCV DATA'!$L$3:$L$191)</f>
        <v>#VALUE!</v>
      </c>
      <c r="M66" s="15" t="e">
        <f t="shared" si="1"/>
        <v>#VALUE!</v>
      </c>
      <c r="N66" s="15">
        <f t="shared" si="2"/>
        <v>0</v>
      </c>
      <c r="O66" s="15" t="e">
        <f>SUMIF('[16]WASH COAL RECEIPT &amp; GCV DATA'!$A$3:$A$191,'MASTER DATA FILE WASH COAL  (2)'!A66,'[16]WASH COAL RECEIPT &amp; GCV DATA'!$O$3:$O$191)</f>
        <v>#VALUE!</v>
      </c>
      <c r="P66" s="15" t="e">
        <f t="shared" si="3"/>
        <v>#VALUE!</v>
      </c>
      <c r="Q66" s="15" t="e">
        <f>SUMIF('[16]WASH COAL RECEIPT &amp; GCV DATA'!$A$3:$A$191,'MASTER DATA FILE WASH COAL  (2)'!A66,'[16]WASH COAL RECEIPT &amp; GCV DATA'!$Q$3:$Q$191)</f>
        <v>#VALUE!</v>
      </c>
      <c r="R66" s="16" t="e">
        <f>SUMIF('[16]WASH COAL RECEIPT &amp; GCV DATA'!$A$3:$A$191,'MASTER DATA FILE WASH COAL  (2)'!A66,'[16]WASH COAL RECEIPT &amp; GCV DATA'!$R$3:$R$191)+IF(H66=$J$234,($K$234*K66),0)+IF(H66=$J$235,($K$235*K66),0)</f>
        <v>#VALUE!</v>
      </c>
      <c r="S66" s="15" t="e">
        <f t="shared" si="4"/>
        <v>#VALUE!</v>
      </c>
      <c r="T66" s="15" t="e">
        <f>SUMIF('[16]WASH COAL RECEIPT &amp; GCV DATA'!$A$3:$A$191,'MASTER DATA FILE WASH COAL  (2)'!A66,'[16]WASH COAL RECEIPT &amp; GCV DATA'!$T$3:$T$191)</f>
        <v>#VALUE!</v>
      </c>
      <c r="U66" s="15" t="e">
        <f t="shared" si="5"/>
        <v>#VALUE!</v>
      </c>
      <c r="V66" s="15" t="e">
        <f>SUMIF('[16]WASH COAL RECEIPT &amp; GCV DATA'!$A$3:$A$191,'MASTER DATA FILE WASH COAL  (2)'!A66,'[16]WASH COAL RECEIPT &amp; GCV DATA'!$V$3:$V$191)</f>
        <v>#VALUE!</v>
      </c>
      <c r="W66" s="15" t="e">
        <f t="shared" si="6"/>
        <v>#VALUE!</v>
      </c>
      <c r="X66" t="e">
        <f t="shared" si="0"/>
        <v>#VALUE!</v>
      </c>
    </row>
    <row r="67" spans="1:24" customFormat="1" x14ac:dyDescent="0.3">
      <c r="A67" s="12"/>
      <c r="B67" s="12" t="e">
        <f>SUMIF('[16]WASH COAL RECEIPT &amp; GCV DATA'!$A$3:$A$176,A67,'[16]WASH COAL RECEIPT &amp; GCV DATA'!$B$3:$B$176)</f>
        <v>#VALUE!</v>
      </c>
      <c r="C67" s="13" t="e">
        <f>SUMIF('[16]WASH COAL RECEIPT &amp; GCV DATA'!$A$3:$A$191,A67,'[16]WASH COAL RECEIPT &amp; GCV DATA'!$C$3:$C$191)</f>
        <v>#VALUE!</v>
      </c>
      <c r="D67" s="13">
        <f>IFERROR(VLOOKUP(A67,'[16]WASH COAL RECEIPT &amp; GCV DATA'!A66:V255,4,0),0)</f>
        <v>0</v>
      </c>
      <c r="E67" s="14">
        <f>IFERROR(VLOOKUP(A67,'[16]WASH COAL RECEIPT &amp; GCV DATA'!$A$2:$V$191,5,0),0)</f>
        <v>0</v>
      </c>
      <c r="F67" s="13" t="e">
        <f>SUMIF('[16]WASH COAL RECEIPT &amp; GCV DATA'!$A$3:$A$191,'MASTER DATA FILE WASH COAL  (2)'!A67,'[16]WASH COAL RECEIPT &amp; GCV DATA'!$F$3:$F$191)</f>
        <v>#VALUE!</v>
      </c>
      <c r="G67" s="13">
        <f>IFERROR(VLOOKUP(A67,'[16]WASH COAL RECEIPT &amp; GCV DATA'!$A$2:$V$191,7,0),0)</f>
        <v>0</v>
      </c>
      <c r="H67" s="13">
        <f>IFERROR(VLOOKUP(A67,'[16]WASH COAL RECEIPT &amp; GCV DATA'!$A$2:$V$191,8,0),0)</f>
        <v>0</v>
      </c>
      <c r="I67" s="13">
        <f>IFERROR(VLOOKUP(A67,'[16]WASH COAL RECEIPT &amp; GCV DATA'!$A$2:$V$191,9,0),0)</f>
        <v>0</v>
      </c>
      <c r="J67" s="13">
        <f>IFERROR(VLOOKUP(A67,'[16]WASH COAL RECEIPT &amp; GCV DATA'!$A$2:$V$191,10,0),0)</f>
        <v>0</v>
      </c>
      <c r="K67" s="15" t="e">
        <f>SUMIF('[16]WASH COAL RECEIPT &amp; GCV DATA'!$A$3:$A$191,'MASTER DATA FILE WASH COAL  (2)'!A67,'[16]WASH COAL RECEIPT &amp; GCV DATA'!$K$3:$K$191)</f>
        <v>#VALUE!</v>
      </c>
      <c r="L67" s="15" t="e">
        <f>SUMIF('[16]WASH COAL RECEIPT &amp; GCV DATA'!$A$3:$A$191,'MASTER DATA FILE WASH COAL  (2)'!A67,'[16]WASH COAL RECEIPT &amp; GCV DATA'!$L$3:$L$191)</f>
        <v>#VALUE!</v>
      </c>
      <c r="M67" s="15" t="e">
        <f t="shared" si="1"/>
        <v>#VALUE!</v>
      </c>
      <c r="N67" s="15">
        <f t="shared" si="2"/>
        <v>0</v>
      </c>
      <c r="O67" s="15" t="e">
        <f>SUMIF('[16]WASH COAL RECEIPT &amp; GCV DATA'!$A$3:$A$191,'MASTER DATA FILE WASH COAL  (2)'!A67,'[16]WASH COAL RECEIPT &amp; GCV DATA'!$O$3:$O$191)</f>
        <v>#VALUE!</v>
      </c>
      <c r="P67" s="15" t="e">
        <f t="shared" si="3"/>
        <v>#VALUE!</v>
      </c>
      <c r="Q67" s="15" t="e">
        <f>SUMIF('[16]WASH COAL RECEIPT &amp; GCV DATA'!$A$3:$A$191,'MASTER DATA FILE WASH COAL  (2)'!A67,'[16]WASH COAL RECEIPT &amp; GCV DATA'!$Q$3:$Q$191)</f>
        <v>#VALUE!</v>
      </c>
      <c r="R67" s="16" t="e">
        <f>SUMIF('[16]WASH COAL RECEIPT &amp; GCV DATA'!$A$3:$A$191,'MASTER DATA FILE WASH COAL  (2)'!A67,'[16]WASH COAL RECEIPT &amp; GCV DATA'!$R$3:$R$191)+IF(H67=$J$234,($K$234*K67),0)+IF(H67=$J$235,($K$235*K67),0)</f>
        <v>#VALUE!</v>
      </c>
      <c r="S67" s="15" t="e">
        <f t="shared" si="4"/>
        <v>#VALUE!</v>
      </c>
      <c r="T67" s="15" t="e">
        <f>SUMIF('[16]WASH COAL RECEIPT &amp; GCV DATA'!$A$3:$A$191,'MASTER DATA FILE WASH COAL  (2)'!A67,'[16]WASH COAL RECEIPT &amp; GCV DATA'!$T$3:$T$191)</f>
        <v>#VALUE!</v>
      </c>
      <c r="U67" s="15" t="e">
        <f t="shared" si="5"/>
        <v>#VALUE!</v>
      </c>
      <c r="V67" s="15" t="e">
        <f>SUMIF('[16]WASH COAL RECEIPT &amp; GCV DATA'!$A$3:$A$191,'MASTER DATA FILE WASH COAL  (2)'!A67,'[16]WASH COAL RECEIPT &amp; GCV DATA'!$V$3:$V$191)</f>
        <v>#VALUE!</v>
      </c>
      <c r="W67" s="15" t="e">
        <f t="shared" si="6"/>
        <v>#VALUE!</v>
      </c>
      <c r="X67" t="e">
        <f t="shared" si="0"/>
        <v>#VALUE!</v>
      </c>
    </row>
    <row r="68" spans="1:24" customFormat="1" x14ac:dyDescent="0.3">
      <c r="A68" s="12"/>
      <c r="B68" s="12" t="e">
        <f>SUMIF('[16]WASH COAL RECEIPT &amp; GCV DATA'!$A$3:$A$176,A68,'[16]WASH COAL RECEIPT &amp; GCV DATA'!$B$3:$B$176)</f>
        <v>#VALUE!</v>
      </c>
      <c r="C68" s="13" t="e">
        <f>SUMIF('[16]WASH COAL RECEIPT &amp; GCV DATA'!$A$3:$A$191,A68,'[16]WASH COAL RECEIPT &amp; GCV DATA'!$C$3:$C$191)</f>
        <v>#VALUE!</v>
      </c>
      <c r="D68" s="13">
        <f>IFERROR(VLOOKUP(A68,'[16]WASH COAL RECEIPT &amp; GCV DATA'!A67:V256,4,0),0)</f>
        <v>0</v>
      </c>
      <c r="E68" s="14">
        <f>IFERROR(VLOOKUP(A68,'[16]WASH COAL RECEIPT &amp; GCV DATA'!$A$2:$V$191,5,0),0)</f>
        <v>0</v>
      </c>
      <c r="F68" s="13" t="e">
        <f>SUMIF('[16]WASH COAL RECEIPT &amp; GCV DATA'!$A$3:$A$191,'MASTER DATA FILE WASH COAL  (2)'!A68,'[16]WASH COAL RECEIPT &amp; GCV DATA'!$F$3:$F$191)</f>
        <v>#VALUE!</v>
      </c>
      <c r="G68" s="13">
        <f>IFERROR(VLOOKUP(A68,'[16]WASH COAL RECEIPT &amp; GCV DATA'!$A$2:$V$191,7,0),0)</f>
        <v>0</v>
      </c>
      <c r="H68" s="13">
        <f>IFERROR(VLOOKUP(A68,'[16]WASH COAL RECEIPT &amp; GCV DATA'!$A$2:$V$191,8,0),0)</f>
        <v>0</v>
      </c>
      <c r="I68" s="13">
        <f>IFERROR(VLOOKUP(A68,'[16]WASH COAL RECEIPT &amp; GCV DATA'!$A$2:$V$191,9,0),0)</f>
        <v>0</v>
      </c>
      <c r="J68" s="13">
        <f>IFERROR(VLOOKUP(A68,'[16]WASH COAL RECEIPT &amp; GCV DATA'!$A$2:$V$191,10,0),0)</f>
        <v>0</v>
      </c>
      <c r="K68" s="15" t="e">
        <f>SUMIF('[16]WASH COAL RECEIPT &amp; GCV DATA'!$A$3:$A$191,'MASTER DATA FILE WASH COAL  (2)'!A68,'[16]WASH COAL RECEIPT &amp; GCV DATA'!$K$3:$K$191)</f>
        <v>#VALUE!</v>
      </c>
      <c r="L68" s="15" t="e">
        <f>SUMIF('[16]WASH COAL RECEIPT &amp; GCV DATA'!$A$3:$A$191,'MASTER DATA FILE WASH COAL  (2)'!A68,'[16]WASH COAL RECEIPT &amp; GCV DATA'!$L$3:$L$191)</f>
        <v>#VALUE!</v>
      </c>
      <c r="M68" s="15" t="e">
        <f t="shared" si="1"/>
        <v>#VALUE!</v>
      </c>
      <c r="N68" s="15">
        <f t="shared" si="2"/>
        <v>0</v>
      </c>
      <c r="O68" s="15" t="e">
        <f>SUMIF('[16]WASH COAL RECEIPT &amp; GCV DATA'!$A$3:$A$191,'MASTER DATA FILE WASH COAL  (2)'!A68,'[16]WASH COAL RECEIPT &amp; GCV DATA'!$O$3:$O$191)</f>
        <v>#VALUE!</v>
      </c>
      <c r="P68" s="15" t="e">
        <f t="shared" si="3"/>
        <v>#VALUE!</v>
      </c>
      <c r="Q68" s="15" t="e">
        <f>SUMIF('[16]WASH COAL RECEIPT &amp; GCV DATA'!$A$3:$A$191,'MASTER DATA FILE WASH COAL  (2)'!A68,'[16]WASH COAL RECEIPT &amp; GCV DATA'!$Q$3:$Q$191)</f>
        <v>#VALUE!</v>
      </c>
      <c r="R68" s="16" t="e">
        <f>SUMIF('[16]WASH COAL RECEIPT &amp; GCV DATA'!$A$3:$A$191,'MASTER DATA FILE WASH COAL  (2)'!A68,'[16]WASH COAL RECEIPT &amp; GCV DATA'!$R$3:$R$191)+IF(H68=$J$234,($K$234*K68),0)+IF(H68=$J$235,($K$235*K68),0)</f>
        <v>#VALUE!</v>
      </c>
      <c r="S68" s="15" t="e">
        <f t="shared" si="4"/>
        <v>#VALUE!</v>
      </c>
      <c r="T68" s="15" t="e">
        <f>SUMIF('[16]WASH COAL RECEIPT &amp; GCV DATA'!$A$3:$A$191,'MASTER DATA FILE WASH COAL  (2)'!A68,'[16]WASH COAL RECEIPT &amp; GCV DATA'!$T$3:$T$191)</f>
        <v>#VALUE!</v>
      </c>
      <c r="U68" s="15" t="e">
        <f t="shared" si="5"/>
        <v>#VALUE!</v>
      </c>
      <c r="V68" s="15" t="e">
        <f>SUMIF('[16]WASH COAL RECEIPT &amp; GCV DATA'!$A$3:$A$191,'MASTER DATA FILE WASH COAL  (2)'!A68,'[16]WASH COAL RECEIPT &amp; GCV DATA'!$V$3:$V$191)</f>
        <v>#VALUE!</v>
      </c>
      <c r="W68" s="15" t="e">
        <f t="shared" si="6"/>
        <v>#VALUE!</v>
      </c>
      <c r="X68" t="e">
        <f t="shared" ref="X68:X131" si="7">S68*L68</f>
        <v>#VALUE!</v>
      </c>
    </row>
    <row r="69" spans="1:24" customFormat="1" x14ac:dyDescent="0.3">
      <c r="A69" s="12"/>
      <c r="B69" s="12" t="e">
        <f>SUMIF('[16]WASH COAL RECEIPT &amp; GCV DATA'!$A$3:$A$176,A69,'[16]WASH COAL RECEIPT &amp; GCV DATA'!$B$3:$B$176)</f>
        <v>#VALUE!</v>
      </c>
      <c r="C69" s="13" t="e">
        <f>SUMIF('[16]WASH COAL RECEIPT &amp; GCV DATA'!$A$3:$A$191,A69,'[16]WASH COAL RECEIPT &amp; GCV DATA'!$C$3:$C$191)</f>
        <v>#VALUE!</v>
      </c>
      <c r="D69" s="13">
        <f>IFERROR(VLOOKUP(A69,'[16]WASH COAL RECEIPT &amp; GCV DATA'!A68:V257,4,0),0)</f>
        <v>0</v>
      </c>
      <c r="E69" s="14">
        <f>IFERROR(VLOOKUP(A69,'[16]WASH COAL RECEIPT &amp; GCV DATA'!$A$2:$V$191,5,0),0)</f>
        <v>0</v>
      </c>
      <c r="F69" s="13" t="e">
        <f>SUMIF('[16]WASH COAL RECEIPT &amp; GCV DATA'!$A$3:$A$191,'MASTER DATA FILE WASH COAL  (2)'!A69,'[16]WASH COAL RECEIPT &amp; GCV DATA'!$F$3:$F$191)</f>
        <v>#VALUE!</v>
      </c>
      <c r="G69" s="13">
        <f>IFERROR(VLOOKUP(A69,'[16]WASH COAL RECEIPT &amp; GCV DATA'!$A$2:$V$191,7,0),0)</f>
        <v>0</v>
      </c>
      <c r="H69" s="13">
        <f>IFERROR(VLOOKUP(A69,'[16]WASH COAL RECEIPT &amp; GCV DATA'!$A$2:$V$191,8,0),0)</f>
        <v>0</v>
      </c>
      <c r="I69" s="13">
        <f>IFERROR(VLOOKUP(A69,'[16]WASH COAL RECEIPT &amp; GCV DATA'!$A$2:$V$191,9,0),0)</f>
        <v>0</v>
      </c>
      <c r="J69" s="13">
        <f>IFERROR(VLOOKUP(A69,'[16]WASH COAL RECEIPT &amp; GCV DATA'!$A$2:$V$191,10,0),0)</f>
        <v>0</v>
      </c>
      <c r="K69" s="15" t="e">
        <f>SUMIF('[16]WASH COAL RECEIPT &amp; GCV DATA'!$A$3:$A$191,'MASTER DATA FILE WASH COAL  (2)'!A69,'[16]WASH COAL RECEIPT &amp; GCV DATA'!$K$3:$K$191)</f>
        <v>#VALUE!</v>
      </c>
      <c r="L69" s="15" t="e">
        <f>SUMIF('[16]WASH COAL RECEIPT &amp; GCV DATA'!$A$3:$A$191,'MASTER DATA FILE WASH COAL  (2)'!A69,'[16]WASH COAL RECEIPT &amp; GCV DATA'!$L$3:$L$191)</f>
        <v>#VALUE!</v>
      </c>
      <c r="M69" s="15" t="e">
        <f t="shared" si="1"/>
        <v>#VALUE!</v>
      </c>
      <c r="N69" s="15">
        <f t="shared" si="2"/>
        <v>0</v>
      </c>
      <c r="O69" s="15" t="e">
        <f>SUMIF('[16]WASH COAL RECEIPT &amp; GCV DATA'!$A$3:$A$191,'MASTER DATA FILE WASH COAL  (2)'!A69,'[16]WASH COAL RECEIPT &amp; GCV DATA'!$O$3:$O$191)</f>
        <v>#VALUE!</v>
      </c>
      <c r="P69" s="15" t="e">
        <f t="shared" si="3"/>
        <v>#VALUE!</v>
      </c>
      <c r="Q69" s="15" t="e">
        <f>SUMIF('[16]WASH COAL RECEIPT &amp; GCV DATA'!$A$3:$A$191,'MASTER DATA FILE WASH COAL  (2)'!A69,'[16]WASH COAL RECEIPT &amp; GCV DATA'!$Q$3:$Q$191)</f>
        <v>#VALUE!</v>
      </c>
      <c r="R69" s="16" t="e">
        <f>SUMIF('[16]WASH COAL RECEIPT &amp; GCV DATA'!$A$3:$A$191,'MASTER DATA FILE WASH COAL  (2)'!A69,'[16]WASH COAL RECEIPT &amp; GCV DATA'!$R$3:$R$191)+IF(H69=$J$234,($K$234*K69),0)+IF(H69=$J$235,($K$235*K69),0)</f>
        <v>#VALUE!</v>
      </c>
      <c r="S69" s="15" t="e">
        <f t="shared" si="4"/>
        <v>#VALUE!</v>
      </c>
      <c r="T69" s="15" t="e">
        <f>SUMIF('[16]WASH COAL RECEIPT &amp; GCV DATA'!$A$3:$A$191,'MASTER DATA FILE WASH COAL  (2)'!A69,'[16]WASH COAL RECEIPT &amp; GCV DATA'!$T$3:$T$191)</f>
        <v>#VALUE!</v>
      </c>
      <c r="U69" s="15" t="e">
        <f t="shared" si="5"/>
        <v>#VALUE!</v>
      </c>
      <c r="V69" s="15" t="e">
        <f>SUMIF('[16]WASH COAL RECEIPT &amp; GCV DATA'!$A$3:$A$191,'MASTER DATA FILE WASH COAL  (2)'!A69,'[16]WASH COAL RECEIPT &amp; GCV DATA'!$V$3:$V$191)</f>
        <v>#VALUE!</v>
      </c>
      <c r="W69" s="15" t="e">
        <f t="shared" si="6"/>
        <v>#VALUE!</v>
      </c>
      <c r="X69" t="e">
        <f t="shared" si="7"/>
        <v>#VALUE!</v>
      </c>
    </row>
    <row r="70" spans="1:24" customFormat="1" x14ac:dyDescent="0.3">
      <c r="A70" s="12"/>
      <c r="B70" s="12" t="e">
        <f>SUMIF('[16]WASH COAL RECEIPT &amp; GCV DATA'!$A$3:$A$176,A70,'[16]WASH COAL RECEIPT &amp; GCV DATA'!$B$3:$B$176)</f>
        <v>#VALUE!</v>
      </c>
      <c r="C70" s="13" t="e">
        <f>SUMIF('[16]WASH COAL RECEIPT &amp; GCV DATA'!$A$3:$A$191,A70,'[16]WASH COAL RECEIPT &amp; GCV DATA'!$C$3:$C$191)</f>
        <v>#VALUE!</v>
      </c>
      <c r="D70" s="13">
        <f>IFERROR(VLOOKUP(A70,'[16]WASH COAL RECEIPT &amp; GCV DATA'!A69:V258,4,0),0)</f>
        <v>0</v>
      </c>
      <c r="E70" s="14">
        <f>IFERROR(VLOOKUP(A70,'[16]WASH COAL RECEIPT &amp; GCV DATA'!$A$2:$V$191,5,0),0)</f>
        <v>0</v>
      </c>
      <c r="F70" s="13" t="e">
        <f>SUMIF('[16]WASH COAL RECEIPT &amp; GCV DATA'!$A$3:$A$191,'MASTER DATA FILE WASH COAL  (2)'!A70,'[16]WASH COAL RECEIPT &amp; GCV DATA'!$F$3:$F$191)</f>
        <v>#VALUE!</v>
      </c>
      <c r="G70" s="13">
        <f>IFERROR(VLOOKUP(A70,'[16]WASH COAL RECEIPT &amp; GCV DATA'!$A$2:$V$191,7,0),0)</f>
        <v>0</v>
      </c>
      <c r="H70" s="13">
        <f>IFERROR(VLOOKUP(A70,'[16]WASH COAL RECEIPT &amp; GCV DATA'!$A$2:$V$191,8,0),0)</f>
        <v>0</v>
      </c>
      <c r="I70" s="13">
        <f>IFERROR(VLOOKUP(A70,'[16]WASH COAL RECEIPT &amp; GCV DATA'!$A$2:$V$191,9,0),0)</f>
        <v>0</v>
      </c>
      <c r="J70" s="13">
        <f>IFERROR(VLOOKUP(A70,'[16]WASH COAL RECEIPT &amp; GCV DATA'!$A$2:$V$191,10,0),0)</f>
        <v>0</v>
      </c>
      <c r="K70" s="15" t="e">
        <f>SUMIF('[16]WASH COAL RECEIPT &amp; GCV DATA'!$A$3:$A$191,'MASTER DATA FILE WASH COAL  (2)'!A70,'[16]WASH COAL RECEIPT &amp; GCV DATA'!$K$3:$K$191)</f>
        <v>#VALUE!</v>
      </c>
      <c r="L70" s="15" t="e">
        <f>SUMIF('[16]WASH COAL RECEIPT &amp; GCV DATA'!$A$3:$A$191,'MASTER DATA FILE WASH COAL  (2)'!A70,'[16]WASH COAL RECEIPT &amp; GCV DATA'!$L$3:$L$191)</f>
        <v>#VALUE!</v>
      </c>
      <c r="M70" s="15" t="e">
        <f t="shared" si="1"/>
        <v>#VALUE!</v>
      </c>
      <c r="N70" s="15">
        <f t="shared" si="2"/>
        <v>0</v>
      </c>
      <c r="O70" s="15" t="e">
        <f>SUMIF('[16]WASH COAL RECEIPT &amp; GCV DATA'!$A$3:$A$191,'MASTER DATA FILE WASH COAL  (2)'!A70,'[16]WASH COAL RECEIPT &amp; GCV DATA'!$O$3:$O$191)</f>
        <v>#VALUE!</v>
      </c>
      <c r="P70" s="15" t="e">
        <f t="shared" si="3"/>
        <v>#VALUE!</v>
      </c>
      <c r="Q70" s="15" t="e">
        <f>SUMIF('[16]WASH COAL RECEIPT &amp; GCV DATA'!$A$3:$A$191,'MASTER DATA FILE WASH COAL  (2)'!A70,'[16]WASH COAL RECEIPT &amp; GCV DATA'!$Q$3:$Q$191)</f>
        <v>#VALUE!</v>
      </c>
      <c r="R70" s="16" t="e">
        <f>SUMIF('[16]WASH COAL RECEIPT &amp; GCV DATA'!$A$3:$A$191,'MASTER DATA FILE WASH COAL  (2)'!A70,'[16]WASH COAL RECEIPT &amp; GCV DATA'!$R$3:$R$191)+IF(H70=$J$234,($K$234*K70),0)+IF(H70=$J$235,($K$235*K70),0)</f>
        <v>#VALUE!</v>
      </c>
      <c r="S70" s="15" t="e">
        <f t="shared" si="4"/>
        <v>#VALUE!</v>
      </c>
      <c r="T70" s="15" t="e">
        <f>SUMIF('[16]WASH COAL RECEIPT &amp; GCV DATA'!$A$3:$A$191,'MASTER DATA FILE WASH COAL  (2)'!A70,'[16]WASH COAL RECEIPT &amp; GCV DATA'!$T$3:$T$191)</f>
        <v>#VALUE!</v>
      </c>
      <c r="U70" s="15" t="e">
        <f t="shared" si="5"/>
        <v>#VALUE!</v>
      </c>
      <c r="V70" s="15" t="e">
        <f>SUMIF('[16]WASH COAL RECEIPT &amp; GCV DATA'!$A$3:$A$191,'MASTER DATA FILE WASH COAL  (2)'!A70,'[16]WASH COAL RECEIPT &amp; GCV DATA'!$V$3:$V$191)</f>
        <v>#VALUE!</v>
      </c>
      <c r="W70" s="15" t="e">
        <f t="shared" si="6"/>
        <v>#VALUE!</v>
      </c>
      <c r="X70" t="e">
        <f t="shared" si="7"/>
        <v>#VALUE!</v>
      </c>
    </row>
    <row r="71" spans="1:24" customFormat="1" x14ac:dyDescent="0.3">
      <c r="A71" s="12"/>
      <c r="B71" s="12" t="e">
        <f>SUMIF('[16]WASH COAL RECEIPT &amp; GCV DATA'!$A$3:$A$176,A71,'[16]WASH COAL RECEIPT &amp; GCV DATA'!$B$3:$B$176)</f>
        <v>#VALUE!</v>
      </c>
      <c r="C71" s="13" t="e">
        <f>SUMIF('[16]WASH COAL RECEIPT &amp; GCV DATA'!$A$3:$A$191,A71,'[16]WASH COAL RECEIPT &amp; GCV DATA'!$C$3:$C$191)</f>
        <v>#VALUE!</v>
      </c>
      <c r="D71" s="13">
        <f>IFERROR(VLOOKUP(A71,'[16]WASH COAL RECEIPT &amp; GCV DATA'!A70:V259,4,0),0)</f>
        <v>0</v>
      </c>
      <c r="E71" s="14">
        <f>IFERROR(VLOOKUP(A71,'[16]WASH COAL RECEIPT &amp; GCV DATA'!$A$2:$V$191,5,0),0)</f>
        <v>0</v>
      </c>
      <c r="F71" s="13" t="e">
        <f>SUMIF('[16]WASH COAL RECEIPT &amp; GCV DATA'!$A$3:$A$191,'MASTER DATA FILE WASH COAL  (2)'!A71,'[16]WASH COAL RECEIPT &amp; GCV DATA'!$F$3:$F$191)</f>
        <v>#VALUE!</v>
      </c>
      <c r="G71" s="13">
        <f>IFERROR(VLOOKUP(A71,'[16]WASH COAL RECEIPT &amp; GCV DATA'!$A$2:$V$191,7,0),0)</f>
        <v>0</v>
      </c>
      <c r="H71" s="13">
        <f>IFERROR(VLOOKUP(A71,'[16]WASH COAL RECEIPT &amp; GCV DATA'!$A$2:$V$191,8,0),0)</f>
        <v>0</v>
      </c>
      <c r="I71" s="13">
        <f>IFERROR(VLOOKUP(A71,'[16]WASH COAL RECEIPT &amp; GCV DATA'!$A$2:$V$191,9,0),0)</f>
        <v>0</v>
      </c>
      <c r="J71" s="13">
        <f>IFERROR(VLOOKUP(A71,'[16]WASH COAL RECEIPT &amp; GCV DATA'!$A$2:$V$191,10,0),0)</f>
        <v>0</v>
      </c>
      <c r="K71" s="15" t="e">
        <f>SUMIF('[16]WASH COAL RECEIPT &amp; GCV DATA'!$A$3:$A$191,'MASTER DATA FILE WASH COAL  (2)'!A71,'[16]WASH COAL RECEIPT &amp; GCV DATA'!$K$3:$K$191)</f>
        <v>#VALUE!</v>
      </c>
      <c r="L71" s="15" t="e">
        <f>SUMIF('[16]WASH COAL RECEIPT &amp; GCV DATA'!$A$3:$A$191,'MASTER DATA FILE WASH COAL  (2)'!A71,'[16]WASH COAL RECEIPT &amp; GCV DATA'!$L$3:$L$191)</f>
        <v>#VALUE!</v>
      </c>
      <c r="M71" s="15" t="e">
        <f t="shared" ref="M71:M134" si="8">+K71-L71</f>
        <v>#VALUE!</v>
      </c>
      <c r="N71" s="15">
        <f t="shared" ref="N71:N134" si="9">IFERROR(+M71*S71,0)</f>
        <v>0</v>
      </c>
      <c r="O71" s="15" t="e">
        <f>SUMIF('[16]WASH COAL RECEIPT &amp; GCV DATA'!$A$3:$A$191,'MASTER DATA FILE WASH COAL  (2)'!A71,'[16]WASH COAL RECEIPT &amp; GCV DATA'!$O$3:$O$191)</f>
        <v>#VALUE!</v>
      </c>
      <c r="P71" s="15" t="e">
        <f t="shared" ref="P71:P134" si="10">+O71*K71</f>
        <v>#VALUE!</v>
      </c>
      <c r="Q71" s="15" t="e">
        <f>SUMIF('[16]WASH COAL RECEIPT &amp; GCV DATA'!$A$3:$A$191,'MASTER DATA FILE WASH COAL  (2)'!A71,'[16]WASH COAL RECEIPT &amp; GCV DATA'!$Q$3:$Q$191)</f>
        <v>#VALUE!</v>
      </c>
      <c r="R71" s="16" t="e">
        <f>SUMIF('[16]WASH COAL RECEIPT &amp; GCV DATA'!$A$3:$A$191,'MASTER DATA FILE WASH COAL  (2)'!A71,'[16]WASH COAL RECEIPT &amp; GCV DATA'!$R$3:$R$191)+IF(H71=$J$234,($K$234*K71),0)+IF(H71=$J$235,($K$235*K71),0)</f>
        <v>#VALUE!</v>
      </c>
      <c r="S71" s="15" t="e">
        <f t="shared" ref="S71:S134" si="11">+R71/K71</f>
        <v>#VALUE!</v>
      </c>
      <c r="T71" s="15" t="e">
        <f>SUMIF('[16]WASH COAL RECEIPT &amp; GCV DATA'!$A$3:$A$191,'MASTER DATA FILE WASH COAL  (2)'!A71,'[16]WASH COAL RECEIPT &amp; GCV DATA'!$T$3:$T$191)</f>
        <v>#VALUE!</v>
      </c>
      <c r="U71" s="15" t="e">
        <f t="shared" ref="U71:U134" si="12">+T71*L71</f>
        <v>#VALUE!</v>
      </c>
      <c r="V71" s="15" t="e">
        <f>SUMIF('[16]WASH COAL RECEIPT &amp; GCV DATA'!$A$3:$A$191,'MASTER DATA FILE WASH COAL  (2)'!A71,'[16]WASH COAL RECEIPT &amp; GCV DATA'!$V$3:$V$191)</f>
        <v>#VALUE!</v>
      </c>
      <c r="W71" s="15" t="e">
        <f t="shared" ref="W71:W134" si="13">+V71*L71</f>
        <v>#VALUE!</v>
      </c>
      <c r="X71" t="e">
        <f t="shared" si="7"/>
        <v>#VALUE!</v>
      </c>
    </row>
    <row r="72" spans="1:24" customFormat="1" x14ac:dyDescent="0.3">
      <c r="A72" s="12"/>
      <c r="B72" s="12" t="e">
        <f>SUMIF('[16]WASH COAL RECEIPT &amp; GCV DATA'!$A$3:$A$176,A72,'[16]WASH COAL RECEIPT &amp; GCV DATA'!$B$3:$B$176)</f>
        <v>#VALUE!</v>
      </c>
      <c r="C72" s="13" t="e">
        <f>SUMIF('[16]WASH COAL RECEIPT &amp; GCV DATA'!$A$3:$A$191,A72,'[16]WASH COAL RECEIPT &amp; GCV DATA'!$C$3:$C$191)</f>
        <v>#VALUE!</v>
      </c>
      <c r="D72" s="13">
        <f>IFERROR(VLOOKUP(A72,'[16]WASH COAL RECEIPT &amp; GCV DATA'!A71:V260,4,0),0)</f>
        <v>0</v>
      </c>
      <c r="E72" s="14">
        <f>IFERROR(VLOOKUP(A72,'[16]WASH COAL RECEIPT &amp; GCV DATA'!$A$2:$V$191,5,0),0)</f>
        <v>0</v>
      </c>
      <c r="F72" s="13" t="e">
        <f>SUMIF('[16]WASH COAL RECEIPT &amp; GCV DATA'!$A$3:$A$191,'MASTER DATA FILE WASH COAL  (2)'!A72,'[16]WASH COAL RECEIPT &amp; GCV DATA'!$F$3:$F$191)</f>
        <v>#VALUE!</v>
      </c>
      <c r="G72" s="13">
        <f>IFERROR(VLOOKUP(A72,'[16]WASH COAL RECEIPT &amp; GCV DATA'!$A$2:$V$191,7,0),0)</f>
        <v>0</v>
      </c>
      <c r="H72" s="13">
        <f>IFERROR(VLOOKUP(A72,'[16]WASH COAL RECEIPT &amp; GCV DATA'!$A$2:$V$191,8,0),0)</f>
        <v>0</v>
      </c>
      <c r="I72" s="13">
        <f>IFERROR(VLOOKUP(A72,'[16]WASH COAL RECEIPT &amp; GCV DATA'!$A$2:$V$191,9,0),0)</f>
        <v>0</v>
      </c>
      <c r="J72" s="13">
        <f>IFERROR(VLOOKUP(A72,'[16]WASH COAL RECEIPT &amp; GCV DATA'!$A$2:$V$191,10,0),0)</f>
        <v>0</v>
      </c>
      <c r="K72" s="15" t="e">
        <f>SUMIF('[16]WASH COAL RECEIPT &amp; GCV DATA'!$A$3:$A$191,'MASTER DATA FILE WASH COAL  (2)'!A72,'[16]WASH COAL RECEIPT &amp; GCV DATA'!$K$3:$K$191)</f>
        <v>#VALUE!</v>
      </c>
      <c r="L72" s="15" t="e">
        <f>SUMIF('[16]WASH COAL RECEIPT &amp; GCV DATA'!$A$3:$A$191,'MASTER DATA FILE WASH COAL  (2)'!A72,'[16]WASH COAL RECEIPT &amp; GCV DATA'!$L$3:$L$191)</f>
        <v>#VALUE!</v>
      </c>
      <c r="M72" s="15" t="e">
        <f t="shared" si="8"/>
        <v>#VALUE!</v>
      </c>
      <c r="N72" s="15">
        <f t="shared" si="9"/>
        <v>0</v>
      </c>
      <c r="O72" s="15" t="e">
        <f>SUMIF('[16]WASH COAL RECEIPT &amp; GCV DATA'!$A$3:$A$191,'MASTER DATA FILE WASH COAL  (2)'!A72,'[16]WASH COAL RECEIPT &amp; GCV DATA'!$O$3:$O$191)</f>
        <v>#VALUE!</v>
      </c>
      <c r="P72" s="15" t="e">
        <f t="shared" si="10"/>
        <v>#VALUE!</v>
      </c>
      <c r="Q72" s="15" t="e">
        <f>SUMIF('[16]WASH COAL RECEIPT &amp; GCV DATA'!$A$3:$A$191,'MASTER DATA FILE WASH COAL  (2)'!A72,'[16]WASH COAL RECEIPT &amp; GCV DATA'!$Q$3:$Q$191)</f>
        <v>#VALUE!</v>
      </c>
      <c r="R72" s="16" t="e">
        <f>SUMIF('[16]WASH COAL RECEIPT &amp; GCV DATA'!$A$3:$A$191,'MASTER DATA FILE WASH COAL  (2)'!A72,'[16]WASH COAL RECEIPT &amp; GCV DATA'!$R$3:$R$191)+IF(H72=$J$234,($K$234*K72),0)+IF(H72=$J$235,($K$235*K72),0)</f>
        <v>#VALUE!</v>
      </c>
      <c r="S72" s="15" t="e">
        <f t="shared" si="11"/>
        <v>#VALUE!</v>
      </c>
      <c r="T72" s="15" t="e">
        <f>SUMIF('[16]WASH COAL RECEIPT &amp; GCV DATA'!$A$3:$A$191,'MASTER DATA FILE WASH COAL  (2)'!A72,'[16]WASH COAL RECEIPT &amp; GCV DATA'!$T$3:$T$191)</f>
        <v>#VALUE!</v>
      </c>
      <c r="U72" s="15" t="e">
        <f t="shared" si="12"/>
        <v>#VALUE!</v>
      </c>
      <c r="V72" s="15" t="e">
        <f>SUMIF('[16]WASH COAL RECEIPT &amp; GCV DATA'!$A$3:$A$191,'MASTER DATA FILE WASH COAL  (2)'!A72,'[16]WASH COAL RECEIPT &amp; GCV DATA'!$V$3:$V$191)</f>
        <v>#VALUE!</v>
      </c>
      <c r="W72" s="15" t="e">
        <f t="shared" si="13"/>
        <v>#VALUE!</v>
      </c>
      <c r="X72" t="e">
        <f t="shared" si="7"/>
        <v>#VALUE!</v>
      </c>
    </row>
    <row r="73" spans="1:24" customFormat="1" x14ac:dyDescent="0.3">
      <c r="A73" s="12"/>
      <c r="B73" s="12" t="e">
        <f>SUMIF('[16]WASH COAL RECEIPT &amp; GCV DATA'!$A$3:$A$176,A73,'[16]WASH COAL RECEIPT &amp; GCV DATA'!$B$3:$B$176)</f>
        <v>#VALUE!</v>
      </c>
      <c r="C73" s="13" t="e">
        <f>SUMIF('[16]WASH COAL RECEIPT &amp; GCV DATA'!$A$3:$A$191,A73,'[16]WASH COAL RECEIPT &amp; GCV DATA'!$C$3:$C$191)</f>
        <v>#VALUE!</v>
      </c>
      <c r="D73" s="13">
        <f>IFERROR(VLOOKUP(A73,'[16]WASH COAL RECEIPT &amp; GCV DATA'!A72:V261,4,0),0)</f>
        <v>0</v>
      </c>
      <c r="E73" s="14">
        <f>IFERROR(VLOOKUP(A73,'[16]WASH COAL RECEIPT &amp; GCV DATA'!$A$2:$V$191,5,0),0)</f>
        <v>0</v>
      </c>
      <c r="F73" s="13" t="e">
        <f>SUMIF('[16]WASH COAL RECEIPT &amp; GCV DATA'!$A$3:$A$191,'MASTER DATA FILE WASH COAL  (2)'!A73,'[16]WASH COAL RECEIPT &amp; GCV DATA'!$F$3:$F$191)</f>
        <v>#VALUE!</v>
      </c>
      <c r="G73" s="13">
        <f>IFERROR(VLOOKUP(A73,'[16]WASH COAL RECEIPT &amp; GCV DATA'!$A$2:$V$191,7,0),0)</f>
        <v>0</v>
      </c>
      <c r="H73" s="13">
        <f>IFERROR(VLOOKUP(A73,'[16]WASH COAL RECEIPT &amp; GCV DATA'!$A$2:$V$191,8,0),0)</f>
        <v>0</v>
      </c>
      <c r="I73" s="13">
        <f>IFERROR(VLOOKUP(A73,'[16]WASH COAL RECEIPT &amp; GCV DATA'!$A$2:$V$191,9,0),0)</f>
        <v>0</v>
      </c>
      <c r="J73" s="13">
        <f>IFERROR(VLOOKUP(A73,'[16]WASH COAL RECEIPT &amp; GCV DATA'!$A$2:$V$191,10,0),0)</f>
        <v>0</v>
      </c>
      <c r="K73" s="15" t="e">
        <f>SUMIF('[16]WASH COAL RECEIPT &amp; GCV DATA'!$A$3:$A$191,'MASTER DATA FILE WASH COAL  (2)'!A73,'[16]WASH COAL RECEIPT &amp; GCV DATA'!$K$3:$K$191)</f>
        <v>#VALUE!</v>
      </c>
      <c r="L73" s="15" t="e">
        <f>SUMIF('[16]WASH COAL RECEIPT &amp; GCV DATA'!$A$3:$A$191,'MASTER DATA FILE WASH COAL  (2)'!A73,'[16]WASH COAL RECEIPT &amp; GCV DATA'!$L$3:$L$191)</f>
        <v>#VALUE!</v>
      </c>
      <c r="M73" s="15" t="e">
        <f t="shared" si="8"/>
        <v>#VALUE!</v>
      </c>
      <c r="N73" s="15">
        <f t="shared" si="9"/>
        <v>0</v>
      </c>
      <c r="O73" s="15" t="e">
        <f>SUMIF('[16]WASH COAL RECEIPT &amp; GCV DATA'!$A$3:$A$191,'MASTER DATA FILE WASH COAL  (2)'!A73,'[16]WASH COAL RECEIPT &amp; GCV DATA'!$O$3:$O$191)</f>
        <v>#VALUE!</v>
      </c>
      <c r="P73" s="15" t="e">
        <f t="shared" si="10"/>
        <v>#VALUE!</v>
      </c>
      <c r="Q73" s="15" t="e">
        <f>SUMIF('[16]WASH COAL RECEIPT &amp; GCV DATA'!$A$3:$A$191,'MASTER DATA FILE WASH COAL  (2)'!A73,'[16]WASH COAL RECEIPT &amp; GCV DATA'!$Q$3:$Q$191)</f>
        <v>#VALUE!</v>
      </c>
      <c r="R73" s="16" t="e">
        <f>SUMIF('[16]WASH COAL RECEIPT &amp; GCV DATA'!$A$3:$A$191,'MASTER DATA FILE WASH COAL  (2)'!A73,'[16]WASH COAL RECEIPT &amp; GCV DATA'!$R$3:$R$191)+IF(H73=$J$234,($K$234*K73),0)+IF(H73=$J$235,($K$235*K73),0)</f>
        <v>#VALUE!</v>
      </c>
      <c r="S73" s="15" t="e">
        <f t="shared" si="11"/>
        <v>#VALUE!</v>
      </c>
      <c r="T73" s="15" t="e">
        <f>SUMIF('[16]WASH COAL RECEIPT &amp; GCV DATA'!$A$3:$A$191,'MASTER DATA FILE WASH COAL  (2)'!A73,'[16]WASH COAL RECEIPT &amp; GCV DATA'!$T$3:$T$191)</f>
        <v>#VALUE!</v>
      </c>
      <c r="U73" s="15" t="e">
        <f t="shared" si="12"/>
        <v>#VALUE!</v>
      </c>
      <c r="V73" s="15" t="e">
        <f>SUMIF('[16]WASH COAL RECEIPT &amp; GCV DATA'!$A$3:$A$191,'MASTER DATA FILE WASH COAL  (2)'!A73,'[16]WASH COAL RECEIPT &amp; GCV DATA'!$V$3:$V$191)</f>
        <v>#VALUE!</v>
      </c>
      <c r="W73" s="15" t="e">
        <f t="shared" si="13"/>
        <v>#VALUE!</v>
      </c>
      <c r="X73" t="e">
        <f t="shared" si="7"/>
        <v>#VALUE!</v>
      </c>
    </row>
    <row r="74" spans="1:24" customFormat="1" x14ac:dyDescent="0.3">
      <c r="A74" s="12"/>
      <c r="B74" s="12" t="e">
        <f>SUMIF('[16]WASH COAL RECEIPT &amp; GCV DATA'!$A$3:$A$176,A74,'[16]WASH COAL RECEIPT &amp; GCV DATA'!$B$3:$B$176)</f>
        <v>#VALUE!</v>
      </c>
      <c r="C74" s="13" t="e">
        <f>SUMIF('[16]WASH COAL RECEIPT &amp; GCV DATA'!$A$3:$A$191,A74,'[16]WASH COAL RECEIPT &amp; GCV DATA'!$C$3:$C$191)</f>
        <v>#VALUE!</v>
      </c>
      <c r="D74" s="13">
        <f>IFERROR(VLOOKUP(A74,'[16]WASH COAL RECEIPT &amp; GCV DATA'!A73:V262,4,0),0)</f>
        <v>0</v>
      </c>
      <c r="E74" s="14">
        <f>IFERROR(VLOOKUP(A74,'[16]WASH COAL RECEIPT &amp; GCV DATA'!$A$2:$V$191,5,0),0)</f>
        <v>0</v>
      </c>
      <c r="F74" s="13" t="e">
        <f>SUMIF('[16]WASH COAL RECEIPT &amp; GCV DATA'!$A$3:$A$191,'MASTER DATA FILE WASH COAL  (2)'!A74,'[16]WASH COAL RECEIPT &amp; GCV DATA'!$F$3:$F$191)</f>
        <v>#VALUE!</v>
      </c>
      <c r="G74" s="13">
        <f>IFERROR(VLOOKUP(A74,'[16]WASH COAL RECEIPT &amp; GCV DATA'!$A$2:$V$191,7,0),0)</f>
        <v>0</v>
      </c>
      <c r="H74" s="13">
        <f>IFERROR(VLOOKUP(A74,'[16]WASH COAL RECEIPT &amp; GCV DATA'!$A$2:$V$191,8,0),0)</f>
        <v>0</v>
      </c>
      <c r="I74" s="13">
        <f>IFERROR(VLOOKUP(A74,'[16]WASH COAL RECEIPT &amp; GCV DATA'!$A$2:$V$191,9,0),0)</f>
        <v>0</v>
      </c>
      <c r="J74" s="13">
        <f>IFERROR(VLOOKUP(A74,'[16]WASH COAL RECEIPT &amp; GCV DATA'!$A$2:$V$191,10,0),0)</f>
        <v>0</v>
      </c>
      <c r="K74" s="15" t="e">
        <f>SUMIF('[16]WASH COAL RECEIPT &amp; GCV DATA'!$A$3:$A$191,'MASTER DATA FILE WASH COAL  (2)'!A74,'[16]WASH COAL RECEIPT &amp; GCV DATA'!$K$3:$K$191)</f>
        <v>#VALUE!</v>
      </c>
      <c r="L74" s="15" t="e">
        <f>SUMIF('[16]WASH COAL RECEIPT &amp; GCV DATA'!$A$3:$A$191,'MASTER DATA FILE WASH COAL  (2)'!A74,'[16]WASH COAL RECEIPT &amp; GCV DATA'!$L$3:$L$191)</f>
        <v>#VALUE!</v>
      </c>
      <c r="M74" s="15" t="e">
        <f t="shared" si="8"/>
        <v>#VALUE!</v>
      </c>
      <c r="N74" s="15">
        <f t="shared" si="9"/>
        <v>0</v>
      </c>
      <c r="O74" s="15" t="e">
        <f>SUMIF('[16]WASH COAL RECEIPT &amp; GCV DATA'!$A$3:$A$191,'MASTER DATA FILE WASH COAL  (2)'!A74,'[16]WASH COAL RECEIPT &amp; GCV DATA'!$O$3:$O$191)</f>
        <v>#VALUE!</v>
      </c>
      <c r="P74" s="15" t="e">
        <f t="shared" si="10"/>
        <v>#VALUE!</v>
      </c>
      <c r="Q74" s="15" t="e">
        <f>SUMIF('[16]WASH COAL RECEIPT &amp; GCV DATA'!$A$3:$A$191,'MASTER DATA FILE WASH COAL  (2)'!A74,'[16]WASH COAL RECEIPT &amp; GCV DATA'!$Q$3:$Q$191)</f>
        <v>#VALUE!</v>
      </c>
      <c r="R74" s="16" t="e">
        <f>SUMIF('[16]WASH COAL RECEIPT &amp; GCV DATA'!$A$3:$A$191,'MASTER DATA FILE WASH COAL  (2)'!A74,'[16]WASH COAL RECEIPT &amp; GCV DATA'!$R$3:$R$191)+IF(H74=$J$234,($K$234*K74),0)+IF(H74=$J$235,($K$235*K74),0)</f>
        <v>#VALUE!</v>
      </c>
      <c r="S74" s="15" t="e">
        <f t="shared" si="11"/>
        <v>#VALUE!</v>
      </c>
      <c r="T74" s="15" t="e">
        <f>SUMIF('[16]WASH COAL RECEIPT &amp; GCV DATA'!$A$3:$A$191,'MASTER DATA FILE WASH COAL  (2)'!A74,'[16]WASH COAL RECEIPT &amp; GCV DATA'!$T$3:$T$191)</f>
        <v>#VALUE!</v>
      </c>
      <c r="U74" s="15" t="e">
        <f t="shared" si="12"/>
        <v>#VALUE!</v>
      </c>
      <c r="V74" s="15" t="e">
        <f>SUMIF('[16]WASH COAL RECEIPT &amp; GCV DATA'!$A$3:$A$191,'MASTER DATA FILE WASH COAL  (2)'!A74,'[16]WASH COAL RECEIPT &amp; GCV DATA'!$V$3:$V$191)</f>
        <v>#VALUE!</v>
      </c>
      <c r="W74" s="15" t="e">
        <f t="shared" si="13"/>
        <v>#VALUE!</v>
      </c>
      <c r="X74" t="e">
        <f t="shared" si="7"/>
        <v>#VALUE!</v>
      </c>
    </row>
    <row r="75" spans="1:24" customFormat="1" x14ac:dyDescent="0.3">
      <c r="A75" s="12"/>
      <c r="B75" s="12" t="e">
        <f>SUMIF('[16]WASH COAL RECEIPT &amp; GCV DATA'!$A$3:$A$176,A75,'[16]WASH COAL RECEIPT &amp; GCV DATA'!$B$3:$B$176)</f>
        <v>#VALUE!</v>
      </c>
      <c r="C75" s="13" t="e">
        <f>SUMIF('[16]WASH COAL RECEIPT &amp; GCV DATA'!$A$3:$A$191,A75,'[16]WASH COAL RECEIPT &amp; GCV DATA'!$C$3:$C$191)</f>
        <v>#VALUE!</v>
      </c>
      <c r="D75" s="13">
        <f>IFERROR(VLOOKUP(A75,'[16]WASH COAL RECEIPT &amp; GCV DATA'!A74:V263,4,0),0)</f>
        <v>0</v>
      </c>
      <c r="E75" s="14">
        <f>IFERROR(VLOOKUP(A75,'[16]WASH COAL RECEIPT &amp; GCV DATA'!$A$2:$V$191,5,0),0)</f>
        <v>0</v>
      </c>
      <c r="F75" s="13" t="e">
        <f>SUMIF('[16]WASH COAL RECEIPT &amp; GCV DATA'!$A$3:$A$191,'MASTER DATA FILE WASH COAL  (2)'!A75,'[16]WASH COAL RECEIPT &amp; GCV DATA'!$F$3:$F$191)</f>
        <v>#VALUE!</v>
      </c>
      <c r="G75" s="13">
        <f>IFERROR(VLOOKUP(A75,'[16]WASH COAL RECEIPT &amp; GCV DATA'!$A$2:$V$191,7,0),0)</f>
        <v>0</v>
      </c>
      <c r="H75" s="13">
        <f>IFERROR(VLOOKUP(A75,'[16]WASH COAL RECEIPT &amp; GCV DATA'!$A$2:$V$191,8,0),0)</f>
        <v>0</v>
      </c>
      <c r="I75" s="13">
        <f>IFERROR(VLOOKUP(A75,'[16]WASH COAL RECEIPT &amp; GCV DATA'!$A$2:$V$191,9,0),0)</f>
        <v>0</v>
      </c>
      <c r="J75" s="13">
        <f>IFERROR(VLOOKUP(A75,'[16]WASH COAL RECEIPT &amp; GCV DATA'!$A$2:$V$191,10,0),0)</f>
        <v>0</v>
      </c>
      <c r="K75" s="15" t="e">
        <f>SUMIF('[16]WASH COAL RECEIPT &amp; GCV DATA'!$A$3:$A$191,'MASTER DATA FILE WASH COAL  (2)'!A75,'[16]WASH COAL RECEIPT &amp; GCV DATA'!$K$3:$K$191)</f>
        <v>#VALUE!</v>
      </c>
      <c r="L75" s="15" t="e">
        <f>SUMIF('[16]WASH COAL RECEIPT &amp; GCV DATA'!$A$3:$A$191,'MASTER DATA FILE WASH COAL  (2)'!A75,'[16]WASH COAL RECEIPT &amp; GCV DATA'!$L$3:$L$191)</f>
        <v>#VALUE!</v>
      </c>
      <c r="M75" s="15" t="e">
        <f t="shared" si="8"/>
        <v>#VALUE!</v>
      </c>
      <c r="N75" s="15">
        <f t="shared" si="9"/>
        <v>0</v>
      </c>
      <c r="O75" s="15" t="e">
        <f>SUMIF('[16]WASH COAL RECEIPT &amp; GCV DATA'!$A$3:$A$191,'MASTER DATA FILE WASH COAL  (2)'!A75,'[16]WASH COAL RECEIPT &amp; GCV DATA'!$O$3:$O$191)</f>
        <v>#VALUE!</v>
      </c>
      <c r="P75" s="15" t="e">
        <f t="shared" si="10"/>
        <v>#VALUE!</v>
      </c>
      <c r="Q75" s="15" t="e">
        <f>SUMIF('[16]WASH COAL RECEIPT &amp; GCV DATA'!$A$3:$A$191,'MASTER DATA FILE WASH COAL  (2)'!A75,'[16]WASH COAL RECEIPT &amp; GCV DATA'!$Q$3:$Q$191)</f>
        <v>#VALUE!</v>
      </c>
      <c r="R75" s="16" t="e">
        <f>SUMIF('[16]WASH COAL RECEIPT &amp; GCV DATA'!$A$3:$A$191,'MASTER DATA FILE WASH COAL  (2)'!A75,'[16]WASH COAL RECEIPT &amp; GCV DATA'!$R$3:$R$191)+IF(H75=$J$234,($K$234*K75),0)+IF(H75=$J$235,($K$235*K75),0)</f>
        <v>#VALUE!</v>
      </c>
      <c r="S75" s="15" t="e">
        <f t="shared" si="11"/>
        <v>#VALUE!</v>
      </c>
      <c r="T75" s="15" t="e">
        <f>SUMIF('[16]WASH COAL RECEIPT &amp; GCV DATA'!$A$3:$A$191,'MASTER DATA FILE WASH COAL  (2)'!A75,'[16]WASH COAL RECEIPT &amp; GCV DATA'!$T$3:$T$191)</f>
        <v>#VALUE!</v>
      </c>
      <c r="U75" s="15" t="e">
        <f t="shared" si="12"/>
        <v>#VALUE!</v>
      </c>
      <c r="V75" s="15" t="e">
        <f>SUMIF('[16]WASH COAL RECEIPT &amp; GCV DATA'!$A$3:$A$191,'MASTER DATA FILE WASH COAL  (2)'!A75,'[16]WASH COAL RECEIPT &amp; GCV DATA'!$V$3:$V$191)</f>
        <v>#VALUE!</v>
      </c>
      <c r="W75" s="15" t="e">
        <f t="shared" si="13"/>
        <v>#VALUE!</v>
      </c>
      <c r="X75" t="e">
        <f t="shared" si="7"/>
        <v>#VALUE!</v>
      </c>
    </row>
    <row r="76" spans="1:24" customFormat="1" x14ac:dyDescent="0.3">
      <c r="A76" s="12"/>
      <c r="B76" s="12" t="e">
        <f>SUMIF('[16]WASH COAL RECEIPT &amp; GCV DATA'!$A$3:$A$176,A76,'[16]WASH COAL RECEIPT &amp; GCV DATA'!$B$3:$B$176)</f>
        <v>#VALUE!</v>
      </c>
      <c r="C76" s="13" t="e">
        <f>SUMIF('[16]WASH COAL RECEIPT &amp; GCV DATA'!$A$3:$A$191,A76,'[16]WASH COAL RECEIPT &amp; GCV DATA'!$C$3:$C$191)</f>
        <v>#VALUE!</v>
      </c>
      <c r="D76" s="13">
        <f>IFERROR(VLOOKUP(A76,'[16]WASH COAL RECEIPT &amp; GCV DATA'!A75:V264,4,0),0)</f>
        <v>0</v>
      </c>
      <c r="E76" s="14">
        <f>IFERROR(VLOOKUP(A76,'[16]WASH COAL RECEIPT &amp; GCV DATA'!$A$2:$V$191,5,0),0)</f>
        <v>0</v>
      </c>
      <c r="F76" s="13" t="e">
        <f>SUMIF('[16]WASH COAL RECEIPT &amp; GCV DATA'!$A$3:$A$191,'MASTER DATA FILE WASH COAL  (2)'!A76,'[16]WASH COAL RECEIPT &amp; GCV DATA'!$F$3:$F$191)</f>
        <v>#VALUE!</v>
      </c>
      <c r="G76" s="13">
        <f>IFERROR(VLOOKUP(A76,'[16]WASH COAL RECEIPT &amp; GCV DATA'!$A$2:$V$191,7,0),0)</f>
        <v>0</v>
      </c>
      <c r="H76" s="13">
        <f>IFERROR(VLOOKUP(A76,'[16]WASH COAL RECEIPT &amp; GCV DATA'!$A$2:$V$191,8,0),0)</f>
        <v>0</v>
      </c>
      <c r="I76" s="13">
        <f>IFERROR(VLOOKUP(A76,'[16]WASH COAL RECEIPT &amp; GCV DATA'!$A$2:$V$191,9,0),0)</f>
        <v>0</v>
      </c>
      <c r="J76" s="13">
        <f>IFERROR(VLOOKUP(A76,'[16]WASH COAL RECEIPT &amp; GCV DATA'!$A$2:$V$191,10,0),0)</f>
        <v>0</v>
      </c>
      <c r="K76" s="15" t="e">
        <f>SUMIF('[16]WASH COAL RECEIPT &amp; GCV DATA'!$A$3:$A$191,'MASTER DATA FILE WASH COAL  (2)'!A76,'[16]WASH COAL RECEIPT &amp; GCV DATA'!$K$3:$K$191)</f>
        <v>#VALUE!</v>
      </c>
      <c r="L76" s="15" t="e">
        <f>SUMIF('[16]WASH COAL RECEIPT &amp; GCV DATA'!$A$3:$A$191,'MASTER DATA FILE WASH COAL  (2)'!A76,'[16]WASH COAL RECEIPT &amp; GCV DATA'!$L$3:$L$191)</f>
        <v>#VALUE!</v>
      </c>
      <c r="M76" s="15" t="e">
        <f t="shared" si="8"/>
        <v>#VALUE!</v>
      </c>
      <c r="N76" s="15">
        <f t="shared" si="9"/>
        <v>0</v>
      </c>
      <c r="O76" s="15" t="e">
        <f>SUMIF('[16]WASH COAL RECEIPT &amp; GCV DATA'!$A$3:$A$191,'MASTER DATA FILE WASH COAL  (2)'!A76,'[16]WASH COAL RECEIPT &amp; GCV DATA'!$O$3:$O$191)</f>
        <v>#VALUE!</v>
      </c>
      <c r="P76" s="15" t="e">
        <f t="shared" si="10"/>
        <v>#VALUE!</v>
      </c>
      <c r="Q76" s="15" t="e">
        <f>SUMIF('[16]WASH COAL RECEIPT &amp; GCV DATA'!$A$3:$A$191,'MASTER DATA FILE WASH COAL  (2)'!A76,'[16]WASH COAL RECEIPT &amp; GCV DATA'!$Q$3:$Q$191)</f>
        <v>#VALUE!</v>
      </c>
      <c r="R76" s="16" t="e">
        <f>SUMIF('[16]WASH COAL RECEIPT &amp; GCV DATA'!$A$3:$A$191,'MASTER DATA FILE WASH COAL  (2)'!A76,'[16]WASH COAL RECEIPT &amp; GCV DATA'!$R$3:$R$191)+IF(H76=$J$234,($K$234*K76),0)+IF(H76=$J$235,($K$235*K76),0)</f>
        <v>#VALUE!</v>
      </c>
      <c r="S76" s="15" t="e">
        <f t="shared" si="11"/>
        <v>#VALUE!</v>
      </c>
      <c r="T76" s="15" t="e">
        <f>SUMIF('[16]WASH COAL RECEIPT &amp; GCV DATA'!$A$3:$A$191,'MASTER DATA FILE WASH COAL  (2)'!A76,'[16]WASH COAL RECEIPT &amp; GCV DATA'!$T$3:$T$191)</f>
        <v>#VALUE!</v>
      </c>
      <c r="U76" s="15" t="e">
        <f t="shared" si="12"/>
        <v>#VALUE!</v>
      </c>
      <c r="V76" s="15" t="e">
        <f>SUMIF('[16]WASH COAL RECEIPT &amp; GCV DATA'!$A$3:$A$191,'MASTER DATA FILE WASH COAL  (2)'!A76,'[16]WASH COAL RECEIPT &amp; GCV DATA'!$V$3:$V$191)</f>
        <v>#VALUE!</v>
      </c>
      <c r="W76" s="15" t="e">
        <f t="shared" si="13"/>
        <v>#VALUE!</v>
      </c>
      <c r="X76" t="e">
        <f t="shared" si="7"/>
        <v>#VALUE!</v>
      </c>
    </row>
    <row r="77" spans="1:24" customFormat="1" x14ac:dyDescent="0.3">
      <c r="A77" s="12"/>
      <c r="B77" s="12" t="e">
        <f>SUMIF('[16]WASH COAL RECEIPT &amp; GCV DATA'!$A$3:$A$176,A77,'[16]WASH COAL RECEIPT &amp; GCV DATA'!$B$3:$B$176)</f>
        <v>#VALUE!</v>
      </c>
      <c r="C77" s="13" t="e">
        <f>SUMIF('[16]WASH COAL RECEIPT &amp; GCV DATA'!$A$3:$A$191,A77,'[16]WASH COAL RECEIPT &amp; GCV DATA'!$C$3:$C$191)</f>
        <v>#VALUE!</v>
      </c>
      <c r="D77" s="13">
        <f>IFERROR(VLOOKUP(A77,'[16]WASH COAL RECEIPT &amp; GCV DATA'!A76:V265,4,0),0)</f>
        <v>0</v>
      </c>
      <c r="E77" s="14">
        <f>IFERROR(VLOOKUP(A77,'[16]WASH COAL RECEIPT &amp; GCV DATA'!$A$2:$V$191,5,0),0)</f>
        <v>0</v>
      </c>
      <c r="F77" s="13" t="e">
        <f>SUMIF('[16]WASH COAL RECEIPT &amp; GCV DATA'!$A$3:$A$191,'MASTER DATA FILE WASH COAL  (2)'!A77,'[16]WASH COAL RECEIPT &amp; GCV DATA'!$F$3:$F$191)</f>
        <v>#VALUE!</v>
      </c>
      <c r="G77" s="13">
        <f>IFERROR(VLOOKUP(A77,'[16]WASH COAL RECEIPT &amp; GCV DATA'!$A$2:$V$191,7,0),0)</f>
        <v>0</v>
      </c>
      <c r="H77" s="13">
        <f>IFERROR(VLOOKUP(A77,'[16]WASH COAL RECEIPT &amp; GCV DATA'!$A$2:$V$191,8,0),0)</f>
        <v>0</v>
      </c>
      <c r="I77" s="13">
        <f>IFERROR(VLOOKUP(A77,'[16]WASH COAL RECEIPT &amp; GCV DATA'!$A$2:$V$191,9,0),0)</f>
        <v>0</v>
      </c>
      <c r="J77" s="13">
        <f>IFERROR(VLOOKUP(A77,'[16]WASH COAL RECEIPT &amp; GCV DATA'!$A$2:$V$191,10,0),0)</f>
        <v>0</v>
      </c>
      <c r="K77" s="15" t="e">
        <f>SUMIF('[16]WASH COAL RECEIPT &amp; GCV DATA'!$A$3:$A$191,'MASTER DATA FILE WASH COAL  (2)'!A77,'[16]WASH COAL RECEIPT &amp; GCV DATA'!$K$3:$K$191)</f>
        <v>#VALUE!</v>
      </c>
      <c r="L77" s="15" t="e">
        <f>SUMIF('[16]WASH COAL RECEIPT &amp; GCV DATA'!$A$3:$A$191,'MASTER DATA FILE WASH COAL  (2)'!A77,'[16]WASH COAL RECEIPT &amp; GCV DATA'!$L$3:$L$191)</f>
        <v>#VALUE!</v>
      </c>
      <c r="M77" s="15" t="e">
        <f t="shared" si="8"/>
        <v>#VALUE!</v>
      </c>
      <c r="N77" s="15">
        <f t="shared" si="9"/>
        <v>0</v>
      </c>
      <c r="O77" s="15" t="e">
        <f>SUMIF('[16]WASH COAL RECEIPT &amp; GCV DATA'!$A$3:$A$191,'MASTER DATA FILE WASH COAL  (2)'!A77,'[16]WASH COAL RECEIPT &amp; GCV DATA'!$O$3:$O$191)</f>
        <v>#VALUE!</v>
      </c>
      <c r="P77" s="15" t="e">
        <f t="shared" si="10"/>
        <v>#VALUE!</v>
      </c>
      <c r="Q77" s="15" t="e">
        <f>SUMIF('[16]WASH COAL RECEIPT &amp; GCV DATA'!$A$3:$A$191,'MASTER DATA FILE WASH COAL  (2)'!A77,'[16]WASH COAL RECEIPT &amp; GCV DATA'!$Q$3:$Q$191)</f>
        <v>#VALUE!</v>
      </c>
      <c r="R77" s="16" t="e">
        <f>SUMIF('[16]WASH COAL RECEIPT &amp; GCV DATA'!$A$3:$A$191,'MASTER DATA FILE WASH COAL  (2)'!A77,'[16]WASH COAL RECEIPT &amp; GCV DATA'!$R$3:$R$191)+IF(H77=$J$234,($K$234*K77),0)+IF(H77=$J$235,($K$235*K77),0)</f>
        <v>#VALUE!</v>
      </c>
      <c r="S77" s="15" t="e">
        <f t="shared" si="11"/>
        <v>#VALUE!</v>
      </c>
      <c r="T77" s="15" t="e">
        <f>SUMIF('[16]WASH COAL RECEIPT &amp; GCV DATA'!$A$3:$A$191,'MASTER DATA FILE WASH COAL  (2)'!A77,'[16]WASH COAL RECEIPT &amp; GCV DATA'!$T$3:$T$191)</f>
        <v>#VALUE!</v>
      </c>
      <c r="U77" s="15" t="e">
        <f t="shared" si="12"/>
        <v>#VALUE!</v>
      </c>
      <c r="V77" s="15" t="e">
        <f>SUMIF('[16]WASH COAL RECEIPT &amp; GCV DATA'!$A$3:$A$191,'MASTER DATA FILE WASH COAL  (2)'!A77,'[16]WASH COAL RECEIPT &amp; GCV DATA'!$V$3:$V$191)</f>
        <v>#VALUE!</v>
      </c>
      <c r="W77" s="15" t="e">
        <f t="shared" si="13"/>
        <v>#VALUE!</v>
      </c>
      <c r="X77" t="e">
        <f t="shared" si="7"/>
        <v>#VALUE!</v>
      </c>
    </row>
    <row r="78" spans="1:24" customFormat="1" x14ac:dyDescent="0.3">
      <c r="A78" s="12"/>
      <c r="B78" s="12" t="e">
        <f>SUMIF('[16]WASH COAL RECEIPT &amp; GCV DATA'!$A$3:$A$176,A78,'[16]WASH COAL RECEIPT &amp; GCV DATA'!$B$3:$B$176)</f>
        <v>#VALUE!</v>
      </c>
      <c r="C78" s="13" t="e">
        <f>SUMIF('[16]WASH COAL RECEIPT &amp; GCV DATA'!$A$3:$A$191,A78,'[16]WASH COAL RECEIPT &amp; GCV DATA'!$C$3:$C$191)</f>
        <v>#VALUE!</v>
      </c>
      <c r="D78" s="13">
        <f>IFERROR(VLOOKUP(A78,'[16]WASH COAL RECEIPT &amp; GCV DATA'!A77:V266,4,0),0)</f>
        <v>0</v>
      </c>
      <c r="E78" s="14">
        <f>IFERROR(VLOOKUP(A78,'[16]WASH COAL RECEIPT &amp; GCV DATA'!$A$2:$V$191,5,0),0)</f>
        <v>0</v>
      </c>
      <c r="F78" s="13" t="e">
        <f>SUMIF('[16]WASH COAL RECEIPT &amp; GCV DATA'!$A$3:$A$191,'MASTER DATA FILE WASH COAL  (2)'!A78,'[16]WASH COAL RECEIPT &amp; GCV DATA'!$F$3:$F$191)</f>
        <v>#VALUE!</v>
      </c>
      <c r="G78" s="13">
        <f>IFERROR(VLOOKUP(A78,'[16]WASH COAL RECEIPT &amp; GCV DATA'!$A$2:$V$191,7,0),0)</f>
        <v>0</v>
      </c>
      <c r="H78" s="13">
        <f>IFERROR(VLOOKUP(A78,'[16]WASH COAL RECEIPT &amp; GCV DATA'!$A$2:$V$191,8,0),0)</f>
        <v>0</v>
      </c>
      <c r="I78" s="13">
        <f>IFERROR(VLOOKUP(A78,'[16]WASH COAL RECEIPT &amp; GCV DATA'!$A$2:$V$191,9,0),0)</f>
        <v>0</v>
      </c>
      <c r="J78" s="13">
        <f>IFERROR(VLOOKUP(A78,'[16]WASH COAL RECEIPT &amp; GCV DATA'!$A$2:$V$191,10,0),0)</f>
        <v>0</v>
      </c>
      <c r="K78" s="15" t="e">
        <f>SUMIF('[16]WASH COAL RECEIPT &amp; GCV DATA'!$A$3:$A$191,'MASTER DATA FILE WASH COAL  (2)'!A78,'[16]WASH COAL RECEIPT &amp; GCV DATA'!$K$3:$K$191)</f>
        <v>#VALUE!</v>
      </c>
      <c r="L78" s="15" t="e">
        <f>SUMIF('[16]WASH COAL RECEIPT &amp; GCV DATA'!$A$3:$A$191,'MASTER DATA FILE WASH COAL  (2)'!A78,'[16]WASH COAL RECEIPT &amp; GCV DATA'!$L$3:$L$191)</f>
        <v>#VALUE!</v>
      </c>
      <c r="M78" s="15" t="e">
        <f t="shared" si="8"/>
        <v>#VALUE!</v>
      </c>
      <c r="N78" s="15">
        <f t="shared" si="9"/>
        <v>0</v>
      </c>
      <c r="O78" s="15" t="e">
        <f>SUMIF('[16]WASH COAL RECEIPT &amp; GCV DATA'!$A$3:$A$191,'MASTER DATA FILE WASH COAL  (2)'!A78,'[16]WASH COAL RECEIPT &amp; GCV DATA'!$O$3:$O$191)</f>
        <v>#VALUE!</v>
      </c>
      <c r="P78" s="15" t="e">
        <f t="shared" si="10"/>
        <v>#VALUE!</v>
      </c>
      <c r="Q78" s="15" t="e">
        <f>SUMIF('[16]WASH COAL RECEIPT &amp; GCV DATA'!$A$3:$A$191,'MASTER DATA FILE WASH COAL  (2)'!A78,'[16]WASH COAL RECEIPT &amp; GCV DATA'!$Q$3:$Q$191)</f>
        <v>#VALUE!</v>
      </c>
      <c r="R78" s="16" t="e">
        <f>SUMIF('[16]WASH COAL RECEIPT &amp; GCV DATA'!$A$3:$A$191,'MASTER DATA FILE WASH COAL  (2)'!A78,'[16]WASH COAL RECEIPT &amp; GCV DATA'!$R$3:$R$191)+IF(H78=$J$234,($K$234*K78),0)+IF(H78=$J$235,($K$235*K78),0)</f>
        <v>#VALUE!</v>
      </c>
      <c r="S78" s="15" t="e">
        <f t="shared" si="11"/>
        <v>#VALUE!</v>
      </c>
      <c r="T78" s="15" t="e">
        <f>SUMIF('[16]WASH COAL RECEIPT &amp; GCV DATA'!$A$3:$A$191,'MASTER DATA FILE WASH COAL  (2)'!A78,'[16]WASH COAL RECEIPT &amp; GCV DATA'!$T$3:$T$191)</f>
        <v>#VALUE!</v>
      </c>
      <c r="U78" s="15" t="e">
        <f t="shared" si="12"/>
        <v>#VALUE!</v>
      </c>
      <c r="V78" s="15" t="e">
        <f>SUMIF('[16]WASH COAL RECEIPT &amp; GCV DATA'!$A$3:$A$191,'MASTER DATA FILE WASH COAL  (2)'!A78,'[16]WASH COAL RECEIPT &amp; GCV DATA'!$V$3:$V$191)</f>
        <v>#VALUE!</v>
      </c>
      <c r="W78" s="15" t="e">
        <f t="shared" si="13"/>
        <v>#VALUE!</v>
      </c>
      <c r="X78" t="e">
        <f t="shared" si="7"/>
        <v>#VALUE!</v>
      </c>
    </row>
    <row r="79" spans="1:24" customFormat="1" x14ac:dyDescent="0.3">
      <c r="A79" s="12"/>
      <c r="B79" s="12" t="e">
        <f>SUMIF('[16]WASH COAL RECEIPT &amp; GCV DATA'!$A$3:$A$176,A79,'[16]WASH COAL RECEIPT &amp; GCV DATA'!$B$3:$B$176)</f>
        <v>#VALUE!</v>
      </c>
      <c r="C79" s="13" t="e">
        <f>SUMIF('[16]WASH COAL RECEIPT &amp; GCV DATA'!$A$3:$A$191,A79,'[16]WASH COAL RECEIPT &amp; GCV DATA'!$C$3:$C$191)</f>
        <v>#VALUE!</v>
      </c>
      <c r="D79" s="13">
        <f>IFERROR(VLOOKUP(A79,'[16]WASH COAL RECEIPT &amp; GCV DATA'!A78:V267,4,0),0)</f>
        <v>0</v>
      </c>
      <c r="E79" s="14">
        <f>IFERROR(VLOOKUP(A79,'[16]WASH COAL RECEIPT &amp; GCV DATA'!$A$2:$V$191,5,0),0)</f>
        <v>0</v>
      </c>
      <c r="F79" s="13" t="e">
        <f>SUMIF('[16]WASH COAL RECEIPT &amp; GCV DATA'!$A$3:$A$191,'MASTER DATA FILE WASH COAL  (2)'!A79,'[16]WASH COAL RECEIPT &amp; GCV DATA'!$F$3:$F$191)</f>
        <v>#VALUE!</v>
      </c>
      <c r="G79" s="13">
        <f>IFERROR(VLOOKUP(A79,'[16]WASH COAL RECEIPT &amp; GCV DATA'!$A$2:$V$191,7,0),0)</f>
        <v>0</v>
      </c>
      <c r="H79" s="13">
        <f>IFERROR(VLOOKUP(A79,'[16]WASH COAL RECEIPT &amp; GCV DATA'!$A$2:$V$191,8,0),0)</f>
        <v>0</v>
      </c>
      <c r="I79" s="13">
        <f>IFERROR(VLOOKUP(A79,'[16]WASH COAL RECEIPT &amp; GCV DATA'!$A$2:$V$191,9,0),0)</f>
        <v>0</v>
      </c>
      <c r="J79" s="13">
        <f>IFERROR(VLOOKUP(A79,'[16]WASH COAL RECEIPT &amp; GCV DATA'!$A$2:$V$191,10,0),0)</f>
        <v>0</v>
      </c>
      <c r="K79" s="15" t="e">
        <f>SUMIF('[16]WASH COAL RECEIPT &amp; GCV DATA'!$A$3:$A$191,'MASTER DATA FILE WASH COAL  (2)'!A79,'[16]WASH COAL RECEIPT &amp; GCV DATA'!$K$3:$K$191)</f>
        <v>#VALUE!</v>
      </c>
      <c r="L79" s="15" t="e">
        <f>SUMIF('[16]WASH COAL RECEIPT &amp; GCV DATA'!$A$3:$A$191,'MASTER DATA FILE WASH COAL  (2)'!A79,'[16]WASH COAL RECEIPT &amp; GCV DATA'!$L$3:$L$191)</f>
        <v>#VALUE!</v>
      </c>
      <c r="M79" s="15" t="e">
        <f t="shared" si="8"/>
        <v>#VALUE!</v>
      </c>
      <c r="N79" s="15">
        <f t="shared" si="9"/>
        <v>0</v>
      </c>
      <c r="O79" s="15" t="e">
        <f>SUMIF('[16]WASH COAL RECEIPT &amp; GCV DATA'!$A$3:$A$191,'MASTER DATA FILE WASH COAL  (2)'!A79,'[16]WASH COAL RECEIPT &amp; GCV DATA'!$O$3:$O$191)</f>
        <v>#VALUE!</v>
      </c>
      <c r="P79" s="15" t="e">
        <f t="shared" si="10"/>
        <v>#VALUE!</v>
      </c>
      <c r="Q79" s="15" t="e">
        <f>SUMIF('[16]WASH COAL RECEIPT &amp; GCV DATA'!$A$3:$A$191,'MASTER DATA FILE WASH COAL  (2)'!A79,'[16]WASH COAL RECEIPT &amp; GCV DATA'!$Q$3:$Q$191)</f>
        <v>#VALUE!</v>
      </c>
      <c r="R79" s="16" t="e">
        <f>SUMIF('[16]WASH COAL RECEIPT &amp; GCV DATA'!$A$3:$A$191,'MASTER DATA FILE WASH COAL  (2)'!A79,'[16]WASH COAL RECEIPT &amp; GCV DATA'!$R$3:$R$191)+IF(H79=$J$234,($K$234*K79),0)+IF(H79=$J$235,($K$235*K79),0)</f>
        <v>#VALUE!</v>
      </c>
      <c r="S79" s="15" t="e">
        <f t="shared" si="11"/>
        <v>#VALUE!</v>
      </c>
      <c r="T79" s="15" t="e">
        <f>SUMIF('[16]WASH COAL RECEIPT &amp; GCV DATA'!$A$3:$A$191,'MASTER DATA FILE WASH COAL  (2)'!A79,'[16]WASH COAL RECEIPT &amp; GCV DATA'!$T$3:$T$191)</f>
        <v>#VALUE!</v>
      </c>
      <c r="U79" s="15" t="e">
        <f t="shared" si="12"/>
        <v>#VALUE!</v>
      </c>
      <c r="V79" s="15" t="e">
        <f>SUMIF('[16]WASH COAL RECEIPT &amp; GCV DATA'!$A$3:$A$191,'MASTER DATA FILE WASH COAL  (2)'!A79,'[16]WASH COAL RECEIPT &amp; GCV DATA'!$V$3:$V$191)</f>
        <v>#VALUE!</v>
      </c>
      <c r="W79" s="15" t="e">
        <f t="shared" si="13"/>
        <v>#VALUE!</v>
      </c>
      <c r="X79" t="e">
        <f t="shared" si="7"/>
        <v>#VALUE!</v>
      </c>
    </row>
    <row r="80" spans="1:24" customFormat="1" x14ac:dyDescent="0.3">
      <c r="A80" s="12"/>
      <c r="B80" s="12" t="e">
        <f>SUMIF('[16]WASH COAL RECEIPT &amp; GCV DATA'!$A$3:$A$176,A80,'[16]WASH COAL RECEIPT &amp; GCV DATA'!$B$3:$B$176)</f>
        <v>#VALUE!</v>
      </c>
      <c r="C80" s="13" t="e">
        <f>SUMIF('[16]WASH COAL RECEIPT &amp; GCV DATA'!$A$3:$A$191,A80,'[16]WASH COAL RECEIPT &amp; GCV DATA'!$C$3:$C$191)</f>
        <v>#VALUE!</v>
      </c>
      <c r="D80" s="13">
        <f>IFERROR(VLOOKUP(A80,'[16]WASH COAL RECEIPT &amp; GCV DATA'!A79:V268,4,0),0)</f>
        <v>0</v>
      </c>
      <c r="E80" s="14">
        <f>IFERROR(VLOOKUP(A80,'[16]WASH COAL RECEIPT &amp; GCV DATA'!$A$2:$V$191,5,0),0)</f>
        <v>0</v>
      </c>
      <c r="F80" s="13" t="e">
        <f>SUMIF('[16]WASH COAL RECEIPT &amp; GCV DATA'!$A$3:$A$191,'MASTER DATA FILE WASH COAL  (2)'!A80,'[16]WASH COAL RECEIPT &amp; GCV DATA'!$F$3:$F$191)</f>
        <v>#VALUE!</v>
      </c>
      <c r="G80" s="13">
        <f>IFERROR(VLOOKUP(A80,'[16]WASH COAL RECEIPT &amp; GCV DATA'!$A$2:$V$191,7,0),0)</f>
        <v>0</v>
      </c>
      <c r="H80" s="13">
        <f>IFERROR(VLOOKUP(A80,'[16]WASH COAL RECEIPT &amp; GCV DATA'!$A$2:$V$191,8,0),0)</f>
        <v>0</v>
      </c>
      <c r="I80" s="13">
        <f>IFERROR(VLOOKUP(A80,'[16]WASH COAL RECEIPT &amp; GCV DATA'!$A$2:$V$191,9,0),0)</f>
        <v>0</v>
      </c>
      <c r="J80" s="13">
        <f>IFERROR(VLOOKUP(A80,'[16]WASH COAL RECEIPT &amp; GCV DATA'!$A$2:$V$191,10,0),0)</f>
        <v>0</v>
      </c>
      <c r="K80" s="15" t="e">
        <f>SUMIF('[16]WASH COAL RECEIPT &amp; GCV DATA'!$A$3:$A$191,'MASTER DATA FILE WASH COAL  (2)'!A80,'[16]WASH COAL RECEIPT &amp; GCV DATA'!$K$3:$K$191)</f>
        <v>#VALUE!</v>
      </c>
      <c r="L80" s="15" t="e">
        <f>SUMIF('[16]WASH COAL RECEIPT &amp; GCV DATA'!$A$3:$A$191,'MASTER DATA FILE WASH COAL  (2)'!A80,'[16]WASH COAL RECEIPT &amp; GCV DATA'!$L$3:$L$191)</f>
        <v>#VALUE!</v>
      </c>
      <c r="M80" s="15" t="e">
        <f t="shared" si="8"/>
        <v>#VALUE!</v>
      </c>
      <c r="N80" s="15">
        <f t="shared" si="9"/>
        <v>0</v>
      </c>
      <c r="O80" s="15" t="e">
        <f>SUMIF('[16]WASH COAL RECEIPT &amp; GCV DATA'!$A$3:$A$191,'MASTER DATA FILE WASH COAL  (2)'!A80,'[16]WASH COAL RECEIPT &amp; GCV DATA'!$O$3:$O$191)</f>
        <v>#VALUE!</v>
      </c>
      <c r="P80" s="15" t="e">
        <f t="shared" si="10"/>
        <v>#VALUE!</v>
      </c>
      <c r="Q80" s="15" t="e">
        <f>SUMIF('[16]WASH COAL RECEIPT &amp; GCV DATA'!$A$3:$A$191,'MASTER DATA FILE WASH COAL  (2)'!A80,'[16]WASH COAL RECEIPT &amp; GCV DATA'!$Q$3:$Q$191)</f>
        <v>#VALUE!</v>
      </c>
      <c r="R80" s="16" t="e">
        <f>SUMIF('[16]WASH COAL RECEIPT &amp; GCV DATA'!$A$3:$A$191,'MASTER DATA FILE WASH COAL  (2)'!A80,'[16]WASH COAL RECEIPT &amp; GCV DATA'!$R$3:$R$191)+IF(H80=$J$234,($K$234*K80),0)+IF(H80=$J$235,($K$235*K80),0)</f>
        <v>#VALUE!</v>
      </c>
      <c r="S80" s="15" t="e">
        <f t="shared" si="11"/>
        <v>#VALUE!</v>
      </c>
      <c r="T80" s="15" t="e">
        <f>SUMIF('[16]WASH COAL RECEIPT &amp; GCV DATA'!$A$3:$A$191,'MASTER DATA FILE WASH COAL  (2)'!A80,'[16]WASH COAL RECEIPT &amp; GCV DATA'!$T$3:$T$191)</f>
        <v>#VALUE!</v>
      </c>
      <c r="U80" s="15" t="e">
        <f t="shared" si="12"/>
        <v>#VALUE!</v>
      </c>
      <c r="V80" s="15" t="e">
        <f>SUMIF('[16]WASH COAL RECEIPT &amp; GCV DATA'!$A$3:$A$191,'MASTER DATA FILE WASH COAL  (2)'!A80,'[16]WASH COAL RECEIPT &amp; GCV DATA'!$V$3:$V$191)</f>
        <v>#VALUE!</v>
      </c>
      <c r="W80" s="15" t="e">
        <f t="shared" si="13"/>
        <v>#VALUE!</v>
      </c>
      <c r="X80" t="e">
        <f t="shared" si="7"/>
        <v>#VALUE!</v>
      </c>
    </row>
    <row r="81" spans="1:24" customFormat="1" x14ac:dyDescent="0.3">
      <c r="A81" s="12"/>
      <c r="B81" s="12" t="e">
        <f>SUMIF('[16]WASH COAL RECEIPT &amp; GCV DATA'!$A$3:$A$176,A81,'[16]WASH COAL RECEIPT &amp; GCV DATA'!$B$3:$B$176)</f>
        <v>#VALUE!</v>
      </c>
      <c r="C81" s="13" t="e">
        <f>SUMIF('[16]WASH COAL RECEIPT &amp; GCV DATA'!$A$3:$A$191,A81,'[16]WASH COAL RECEIPT &amp; GCV DATA'!$C$3:$C$191)</f>
        <v>#VALUE!</v>
      </c>
      <c r="D81" s="13">
        <f>IFERROR(VLOOKUP(A81,'[16]WASH COAL RECEIPT &amp; GCV DATA'!A80:V269,4,0),0)</f>
        <v>0</v>
      </c>
      <c r="E81" s="14">
        <f>IFERROR(VLOOKUP(A81,'[16]WASH COAL RECEIPT &amp; GCV DATA'!$A$2:$V$191,5,0),0)</f>
        <v>0</v>
      </c>
      <c r="F81" s="13" t="e">
        <f>SUMIF('[16]WASH COAL RECEIPT &amp; GCV DATA'!$A$3:$A$191,'MASTER DATA FILE WASH COAL  (2)'!A81,'[16]WASH COAL RECEIPT &amp; GCV DATA'!$F$3:$F$191)</f>
        <v>#VALUE!</v>
      </c>
      <c r="G81" s="13">
        <f>IFERROR(VLOOKUP(A81,'[16]WASH COAL RECEIPT &amp; GCV DATA'!$A$2:$V$191,7,0),0)</f>
        <v>0</v>
      </c>
      <c r="H81" s="13">
        <f>IFERROR(VLOOKUP(A81,'[16]WASH COAL RECEIPT &amp; GCV DATA'!$A$2:$V$191,8,0),0)</f>
        <v>0</v>
      </c>
      <c r="I81" s="13">
        <f>IFERROR(VLOOKUP(A81,'[16]WASH COAL RECEIPT &amp; GCV DATA'!$A$2:$V$191,9,0),0)</f>
        <v>0</v>
      </c>
      <c r="J81" s="13">
        <f>IFERROR(VLOOKUP(A81,'[16]WASH COAL RECEIPT &amp; GCV DATA'!$A$2:$V$191,10,0),0)</f>
        <v>0</v>
      </c>
      <c r="K81" s="15" t="e">
        <f>SUMIF('[16]WASH COAL RECEIPT &amp; GCV DATA'!$A$3:$A$191,'MASTER DATA FILE WASH COAL  (2)'!A81,'[16]WASH COAL RECEIPT &amp; GCV DATA'!$K$3:$K$191)</f>
        <v>#VALUE!</v>
      </c>
      <c r="L81" s="15" t="e">
        <f>SUMIF('[16]WASH COAL RECEIPT &amp; GCV DATA'!$A$3:$A$191,'MASTER DATA FILE WASH COAL  (2)'!A81,'[16]WASH COAL RECEIPT &amp; GCV DATA'!$L$3:$L$191)</f>
        <v>#VALUE!</v>
      </c>
      <c r="M81" s="15" t="e">
        <f t="shared" si="8"/>
        <v>#VALUE!</v>
      </c>
      <c r="N81" s="15">
        <f t="shared" si="9"/>
        <v>0</v>
      </c>
      <c r="O81" s="15" t="e">
        <f>SUMIF('[16]WASH COAL RECEIPT &amp; GCV DATA'!$A$3:$A$191,'MASTER DATA FILE WASH COAL  (2)'!A81,'[16]WASH COAL RECEIPT &amp; GCV DATA'!$O$3:$O$191)</f>
        <v>#VALUE!</v>
      </c>
      <c r="P81" s="15" t="e">
        <f t="shared" si="10"/>
        <v>#VALUE!</v>
      </c>
      <c r="Q81" s="15" t="e">
        <f>SUMIF('[16]WASH COAL RECEIPT &amp; GCV DATA'!$A$3:$A$191,'MASTER DATA FILE WASH COAL  (2)'!A81,'[16]WASH COAL RECEIPT &amp; GCV DATA'!$Q$3:$Q$191)</f>
        <v>#VALUE!</v>
      </c>
      <c r="R81" s="16" t="e">
        <f>SUMIF('[16]WASH COAL RECEIPT &amp; GCV DATA'!$A$3:$A$191,'MASTER DATA FILE WASH COAL  (2)'!A81,'[16]WASH COAL RECEIPT &amp; GCV DATA'!$R$3:$R$191)+IF(H81=$J$234,($K$234*K81),0)+IF(H81=$J$235,($K$235*K81),0)</f>
        <v>#VALUE!</v>
      </c>
      <c r="S81" s="15" t="e">
        <f t="shared" si="11"/>
        <v>#VALUE!</v>
      </c>
      <c r="T81" s="15" t="e">
        <f>SUMIF('[16]WASH COAL RECEIPT &amp; GCV DATA'!$A$3:$A$191,'MASTER DATA FILE WASH COAL  (2)'!A81,'[16]WASH COAL RECEIPT &amp; GCV DATA'!$T$3:$T$191)</f>
        <v>#VALUE!</v>
      </c>
      <c r="U81" s="15" t="e">
        <f t="shared" si="12"/>
        <v>#VALUE!</v>
      </c>
      <c r="V81" s="15" t="e">
        <f>SUMIF('[16]WASH COAL RECEIPT &amp; GCV DATA'!$A$3:$A$191,'MASTER DATA FILE WASH COAL  (2)'!A81,'[16]WASH COAL RECEIPT &amp; GCV DATA'!$V$3:$V$191)</f>
        <v>#VALUE!</v>
      </c>
      <c r="W81" s="15" t="e">
        <f t="shared" si="13"/>
        <v>#VALUE!</v>
      </c>
      <c r="X81" t="e">
        <f t="shared" si="7"/>
        <v>#VALUE!</v>
      </c>
    </row>
    <row r="82" spans="1:24" customFormat="1" x14ac:dyDescent="0.3">
      <c r="A82" s="12"/>
      <c r="B82" s="12" t="e">
        <f>SUMIF('[16]WASH COAL RECEIPT &amp; GCV DATA'!$A$3:$A$176,A82,'[16]WASH COAL RECEIPT &amp; GCV DATA'!$B$3:$B$176)</f>
        <v>#VALUE!</v>
      </c>
      <c r="C82" s="13" t="e">
        <f>SUMIF('[16]WASH COAL RECEIPT &amp; GCV DATA'!$A$3:$A$191,A82,'[16]WASH COAL RECEIPT &amp; GCV DATA'!$C$3:$C$191)</f>
        <v>#VALUE!</v>
      </c>
      <c r="D82" s="13">
        <f>IFERROR(VLOOKUP(A82,'[16]WASH COAL RECEIPT &amp; GCV DATA'!A81:V270,4,0),0)</f>
        <v>0</v>
      </c>
      <c r="E82" s="14">
        <f>IFERROR(VLOOKUP(A82,'[16]WASH COAL RECEIPT &amp; GCV DATA'!$A$2:$V$191,5,0),0)</f>
        <v>0</v>
      </c>
      <c r="F82" s="13" t="e">
        <f>SUMIF('[16]WASH COAL RECEIPT &amp; GCV DATA'!$A$3:$A$191,'MASTER DATA FILE WASH COAL  (2)'!A82,'[16]WASH COAL RECEIPT &amp; GCV DATA'!$F$3:$F$191)</f>
        <v>#VALUE!</v>
      </c>
      <c r="G82" s="13">
        <f>IFERROR(VLOOKUP(A82,'[16]WASH COAL RECEIPT &amp; GCV DATA'!$A$2:$V$191,7,0),0)</f>
        <v>0</v>
      </c>
      <c r="H82" s="13">
        <f>IFERROR(VLOOKUP(A82,'[16]WASH COAL RECEIPT &amp; GCV DATA'!$A$2:$V$191,8,0),0)</f>
        <v>0</v>
      </c>
      <c r="I82" s="13">
        <f>IFERROR(VLOOKUP(A82,'[16]WASH COAL RECEIPT &amp; GCV DATA'!$A$2:$V$191,9,0),0)</f>
        <v>0</v>
      </c>
      <c r="J82" s="13">
        <f>IFERROR(VLOOKUP(A82,'[16]WASH COAL RECEIPT &amp; GCV DATA'!$A$2:$V$191,10,0),0)</f>
        <v>0</v>
      </c>
      <c r="K82" s="15" t="e">
        <f>SUMIF('[16]WASH COAL RECEIPT &amp; GCV DATA'!$A$3:$A$191,'MASTER DATA FILE WASH COAL  (2)'!A82,'[16]WASH COAL RECEIPT &amp; GCV DATA'!$K$3:$K$191)</f>
        <v>#VALUE!</v>
      </c>
      <c r="L82" s="15" t="e">
        <f>SUMIF('[16]WASH COAL RECEIPT &amp; GCV DATA'!$A$3:$A$191,'MASTER DATA FILE WASH COAL  (2)'!A82,'[16]WASH COAL RECEIPT &amp; GCV DATA'!$L$3:$L$191)</f>
        <v>#VALUE!</v>
      </c>
      <c r="M82" s="15" t="e">
        <f t="shared" si="8"/>
        <v>#VALUE!</v>
      </c>
      <c r="N82" s="15">
        <f t="shared" si="9"/>
        <v>0</v>
      </c>
      <c r="O82" s="15" t="e">
        <f>SUMIF('[16]WASH COAL RECEIPT &amp; GCV DATA'!$A$3:$A$191,'MASTER DATA FILE WASH COAL  (2)'!A82,'[16]WASH COAL RECEIPT &amp; GCV DATA'!$O$3:$O$191)</f>
        <v>#VALUE!</v>
      </c>
      <c r="P82" s="15" t="e">
        <f t="shared" si="10"/>
        <v>#VALUE!</v>
      </c>
      <c r="Q82" s="15" t="e">
        <f>SUMIF('[16]WASH COAL RECEIPT &amp; GCV DATA'!$A$3:$A$191,'MASTER DATA FILE WASH COAL  (2)'!A82,'[16]WASH COAL RECEIPT &amp; GCV DATA'!$Q$3:$Q$191)</f>
        <v>#VALUE!</v>
      </c>
      <c r="R82" s="16" t="e">
        <f>SUMIF('[16]WASH COAL RECEIPT &amp; GCV DATA'!$A$3:$A$191,'MASTER DATA FILE WASH COAL  (2)'!A82,'[16]WASH COAL RECEIPT &amp; GCV DATA'!$R$3:$R$191)+IF(H82=$J$234,($K$234*K82),0)+IF(H82=$J$235,($K$235*K82),0)</f>
        <v>#VALUE!</v>
      </c>
      <c r="S82" s="15" t="e">
        <f t="shared" si="11"/>
        <v>#VALUE!</v>
      </c>
      <c r="T82" s="15" t="e">
        <f>SUMIF('[16]WASH COAL RECEIPT &amp; GCV DATA'!$A$3:$A$191,'MASTER DATA FILE WASH COAL  (2)'!A82,'[16]WASH COAL RECEIPT &amp; GCV DATA'!$T$3:$T$191)</f>
        <v>#VALUE!</v>
      </c>
      <c r="U82" s="15" t="e">
        <f t="shared" si="12"/>
        <v>#VALUE!</v>
      </c>
      <c r="V82" s="15" t="e">
        <f>SUMIF('[16]WASH COAL RECEIPT &amp; GCV DATA'!$A$3:$A$191,'MASTER DATA FILE WASH COAL  (2)'!A82,'[16]WASH COAL RECEIPT &amp; GCV DATA'!$V$3:$V$191)</f>
        <v>#VALUE!</v>
      </c>
      <c r="W82" s="15" t="e">
        <f t="shared" si="13"/>
        <v>#VALUE!</v>
      </c>
      <c r="X82" t="e">
        <f t="shared" si="7"/>
        <v>#VALUE!</v>
      </c>
    </row>
    <row r="83" spans="1:24" customFormat="1" x14ac:dyDescent="0.3">
      <c r="A83" s="12"/>
      <c r="B83" s="12" t="e">
        <f>SUMIF('[16]WASH COAL RECEIPT &amp; GCV DATA'!$A$3:$A$176,A83,'[16]WASH COAL RECEIPT &amp; GCV DATA'!$B$3:$B$176)</f>
        <v>#VALUE!</v>
      </c>
      <c r="C83" s="13" t="e">
        <f>SUMIF('[16]WASH COAL RECEIPT &amp; GCV DATA'!$A$3:$A$191,A83,'[16]WASH COAL RECEIPT &amp; GCV DATA'!$C$3:$C$191)</f>
        <v>#VALUE!</v>
      </c>
      <c r="D83" s="13">
        <f>IFERROR(VLOOKUP(A83,'[16]WASH COAL RECEIPT &amp; GCV DATA'!A82:V271,4,0),0)</f>
        <v>0</v>
      </c>
      <c r="E83" s="14">
        <f>IFERROR(VLOOKUP(A83,'[16]WASH COAL RECEIPT &amp; GCV DATA'!$A$2:$V$191,5,0),0)</f>
        <v>0</v>
      </c>
      <c r="F83" s="13" t="e">
        <f>SUMIF('[16]WASH COAL RECEIPT &amp; GCV DATA'!$A$3:$A$191,'MASTER DATA FILE WASH COAL  (2)'!A83,'[16]WASH COAL RECEIPT &amp; GCV DATA'!$F$3:$F$191)</f>
        <v>#VALUE!</v>
      </c>
      <c r="G83" s="13">
        <f>IFERROR(VLOOKUP(A83,'[16]WASH COAL RECEIPT &amp; GCV DATA'!$A$2:$V$191,7,0),0)</f>
        <v>0</v>
      </c>
      <c r="H83" s="13">
        <f>IFERROR(VLOOKUP(A83,'[16]WASH COAL RECEIPT &amp; GCV DATA'!$A$2:$V$191,8,0),0)</f>
        <v>0</v>
      </c>
      <c r="I83" s="13">
        <f>IFERROR(VLOOKUP(A83,'[16]WASH COAL RECEIPT &amp; GCV DATA'!$A$2:$V$191,9,0),0)</f>
        <v>0</v>
      </c>
      <c r="J83" s="13">
        <f>IFERROR(VLOOKUP(A83,'[16]WASH COAL RECEIPT &amp; GCV DATA'!$A$2:$V$191,10,0),0)</f>
        <v>0</v>
      </c>
      <c r="K83" s="15" t="e">
        <f>SUMIF('[16]WASH COAL RECEIPT &amp; GCV DATA'!$A$3:$A$191,'MASTER DATA FILE WASH COAL  (2)'!A83,'[16]WASH COAL RECEIPT &amp; GCV DATA'!$K$3:$K$191)</f>
        <v>#VALUE!</v>
      </c>
      <c r="L83" s="15" t="e">
        <f>SUMIF('[16]WASH COAL RECEIPT &amp; GCV DATA'!$A$3:$A$191,'MASTER DATA FILE WASH COAL  (2)'!A83,'[16]WASH COAL RECEIPT &amp; GCV DATA'!$L$3:$L$191)</f>
        <v>#VALUE!</v>
      </c>
      <c r="M83" s="15" t="e">
        <f t="shared" si="8"/>
        <v>#VALUE!</v>
      </c>
      <c r="N83" s="15">
        <f t="shared" si="9"/>
        <v>0</v>
      </c>
      <c r="O83" s="15" t="e">
        <f>SUMIF('[16]WASH COAL RECEIPT &amp; GCV DATA'!$A$3:$A$191,'MASTER DATA FILE WASH COAL  (2)'!A83,'[16]WASH COAL RECEIPT &amp; GCV DATA'!$O$3:$O$191)</f>
        <v>#VALUE!</v>
      </c>
      <c r="P83" s="15" t="e">
        <f t="shared" si="10"/>
        <v>#VALUE!</v>
      </c>
      <c r="Q83" s="15" t="e">
        <f>SUMIF('[16]WASH COAL RECEIPT &amp; GCV DATA'!$A$3:$A$191,'MASTER DATA FILE WASH COAL  (2)'!A83,'[16]WASH COAL RECEIPT &amp; GCV DATA'!$Q$3:$Q$191)</f>
        <v>#VALUE!</v>
      </c>
      <c r="R83" s="16" t="e">
        <f>SUMIF('[16]WASH COAL RECEIPT &amp; GCV DATA'!$A$3:$A$191,'MASTER DATA FILE WASH COAL  (2)'!A83,'[16]WASH COAL RECEIPT &amp; GCV DATA'!$R$3:$R$191)+IF(H83=$J$234,($K$234*K83),0)+IF(H83=$J$235,($K$235*K83),0)</f>
        <v>#VALUE!</v>
      </c>
      <c r="S83" s="15" t="e">
        <f t="shared" si="11"/>
        <v>#VALUE!</v>
      </c>
      <c r="T83" s="15" t="e">
        <f>SUMIF('[16]WASH COAL RECEIPT &amp; GCV DATA'!$A$3:$A$191,'MASTER DATA FILE WASH COAL  (2)'!A83,'[16]WASH COAL RECEIPT &amp; GCV DATA'!$T$3:$T$191)</f>
        <v>#VALUE!</v>
      </c>
      <c r="U83" s="15" t="e">
        <f t="shared" si="12"/>
        <v>#VALUE!</v>
      </c>
      <c r="V83" s="15" t="e">
        <f>SUMIF('[16]WASH COAL RECEIPT &amp; GCV DATA'!$A$3:$A$191,'MASTER DATA FILE WASH COAL  (2)'!A83,'[16]WASH COAL RECEIPT &amp; GCV DATA'!$V$3:$V$191)</f>
        <v>#VALUE!</v>
      </c>
      <c r="W83" s="15" t="e">
        <f t="shared" si="13"/>
        <v>#VALUE!</v>
      </c>
      <c r="X83" t="e">
        <f t="shared" si="7"/>
        <v>#VALUE!</v>
      </c>
    </row>
    <row r="84" spans="1:24" customFormat="1" x14ac:dyDescent="0.3">
      <c r="A84" s="12"/>
      <c r="B84" s="12" t="e">
        <f>SUMIF('[16]WASH COAL RECEIPT &amp; GCV DATA'!$A$3:$A$176,A84,'[16]WASH COAL RECEIPT &amp; GCV DATA'!$B$3:$B$176)</f>
        <v>#VALUE!</v>
      </c>
      <c r="C84" s="13" t="e">
        <f>SUMIF('[16]WASH COAL RECEIPT &amp; GCV DATA'!$A$3:$A$191,A84,'[16]WASH COAL RECEIPT &amp; GCV DATA'!$C$3:$C$191)</f>
        <v>#VALUE!</v>
      </c>
      <c r="D84" s="13">
        <f>IFERROR(VLOOKUP(A84,'[16]WASH COAL RECEIPT &amp; GCV DATA'!A83:V272,4,0),0)</f>
        <v>0</v>
      </c>
      <c r="E84" s="14">
        <f>IFERROR(VLOOKUP(A84,'[16]WASH COAL RECEIPT &amp; GCV DATA'!$A$2:$V$191,5,0),0)</f>
        <v>0</v>
      </c>
      <c r="F84" s="13" t="e">
        <f>SUMIF('[16]WASH COAL RECEIPT &amp; GCV DATA'!$A$3:$A$191,'MASTER DATA FILE WASH COAL  (2)'!A84,'[16]WASH COAL RECEIPT &amp; GCV DATA'!$F$3:$F$191)</f>
        <v>#VALUE!</v>
      </c>
      <c r="G84" s="13">
        <f>IFERROR(VLOOKUP(A84,'[16]WASH COAL RECEIPT &amp; GCV DATA'!$A$2:$V$191,7,0),0)</f>
        <v>0</v>
      </c>
      <c r="H84" s="13">
        <f>IFERROR(VLOOKUP(A84,'[16]WASH COAL RECEIPT &amp; GCV DATA'!$A$2:$V$191,8,0),0)</f>
        <v>0</v>
      </c>
      <c r="I84" s="13">
        <f>IFERROR(VLOOKUP(A84,'[16]WASH COAL RECEIPT &amp; GCV DATA'!$A$2:$V$191,9,0),0)</f>
        <v>0</v>
      </c>
      <c r="J84" s="13">
        <f>IFERROR(VLOOKUP(A84,'[16]WASH COAL RECEIPT &amp; GCV DATA'!$A$2:$V$191,10,0),0)</f>
        <v>0</v>
      </c>
      <c r="K84" s="15" t="e">
        <f>SUMIF('[16]WASH COAL RECEIPT &amp; GCV DATA'!$A$3:$A$191,'MASTER DATA FILE WASH COAL  (2)'!A84,'[16]WASH COAL RECEIPT &amp; GCV DATA'!$K$3:$K$191)</f>
        <v>#VALUE!</v>
      </c>
      <c r="L84" s="15" t="e">
        <f>SUMIF('[16]WASH COAL RECEIPT &amp; GCV DATA'!$A$3:$A$191,'MASTER DATA FILE WASH COAL  (2)'!A84,'[16]WASH COAL RECEIPT &amp; GCV DATA'!$L$3:$L$191)</f>
        <v>#VALUE!</v>
      </c>
      <c r="M84" s="15" t="e">
        <f t="shared" si="8"/>
        <v>#VALUE!</v>
      </c>
      <c r="N84" s="15">
        <f t="shared" si="9"/>
        <v>0</v>
      </c>
      <c r="O84" s="15" t="e">
        <f>SUMIF('[16]WASH COAL RECEIPT &amp; GCV DATA'!$A$3:$A$191,'MASTER DATA FILE WASH COAL  (2)'!A84,'[16]WASH COAL RECEIPT &amp; GCV DATA'!$O$3:$O$191)</f>
        <v>#VALUE!</v>
      </c>
      <c r="P84" s="15" t="e">
        <f t="shared" si="10"/>
        <v>#VALUE!</v>
      </c>
      <c r="Q84" s="15" t="e">
        <f>SUMIF('[16]WASH COAL RECEIPT &amp; GCV DATA'!$A$3:$A$191,'MASTER DATA FILE WASH COAL  (2)'!A84,'[16]WASH COAL RECEIPT &amp; GCV DATA'!$Q$3:$Q$191)</f>
        <v>#VALUE!</v>
      </c>
      <c r="R84" s="16" t="e">
        <f>SUMIF('[16]WASH COAL RECEIPT &amp; GCV DATA'!$A$3:$A$191,'MASTER DATA FILE WASH COAL  (2)'!A84,'[16]WASH COAL RECEIPT &amp; GCV DATA'!$R$3:$R$191)+IF(H84=$J$234,($K$234*K84),0)+IF(H84=$J$235,($K$235*K84),0)</f>
        <v>#VALUE!</v>
      </c>
      <c r="S84" s="15" t="e">
        <f t="shared" si="11"/>
        <v>#VALUE!</v>
      </c>
      <c r="T84" s="15" t="e">
        <f>SUMIF('[16]WASH COAL RECEIPT &amp; GCV DATA'!$A$3:$A$191,'MASTER DATA FILE WASH COAL  (2)'!A84,'[16]WASH COAL RECEIPT &amp; GCV DATA'!$T$3:$T$191)</f>
        <v>#VALUE!</v>
      </c>
      <c r="U84" s="15" t="e">
        <f t="shared" si="12"/>
        <v>#VALUE!</v>
      </c>
      <c r="V84" s="15" t="e">
        <f>SUMIF('[16]WASH COAL RECEIPT &amp; GCV DATA'!$A$3:$A$191,'MASTER DATA FILE WASH COAL  (2)'!A84,'[16]WASH COAL RECEIPT &amp; GCV DATA'!$V$3:$V$191)</f>
        <v>#VALUE!</v>
      </c>
      <c r="W84" s="15" t="e">
        <f t="shared" si="13"/>
        <v>#VALUE!</v>
      </c>
      <c r="X84" t="e">
        <f t="shared" si="7"/>
        <v>#VALUE!</v>
      </c>
    </row>
    <row r="85" spans="1:24" customFormat="1" x14ac:dyDescent="0.3">
      <c r="A85" s="12"/>
      <c r="B85" s="12" t="e">
        <f>SUMIF('[16]WASH COAL RECEIPT &amp; GCV DATA'!$A$3:$A$176,A85,'[16]WASH COAL RECEIPT &amp; GCV DATA'!$B$3:$B$176)</f>
        <v>#VALUE!</v>
      </c>
      <c r="C85" s="13" t="e">
        <f>SUMIF('[16]WASH COAL RECEIPT &amp; GCV DATA'!$A$3:$A$191,A85,'[16]WASH COAL RECEIPT &amp; GCV DATA'!$C$3:$C$191)</f>
        <v>#VALUE!</v>
      </c>
      <c r="D85" s="13">
        <f>IFERROR(VLOOKUP(A85,'[16]WASH COAL RECEIPT &amp; GCV DATA'!A84:V273,4,0),0)</f>
        <v>0</v>
      </c>
      <c r="E85" s="14">
        <f>IFERROR(VLOOKUP(A85,'[16]WASH COAL RECEIPT &amp; GCV DATA'!$A$2:$V$191,5,0),0)</f>
        <v>0</v>
      </c>
      <c r="F85" s="13" t="e">
        <f>SUMIF('[16]WASH COAL RECEIPT &amp; GCV DATA'!$A$3:$A$191,'MASTER DATA FILE WASH COAL  (2)'!A85,'[16]WASH COAL RECEIPT &amp; GCV DATA'!$F$3:$F$191)</f>
        <v>#VALUE!</v>
      </c>
      <c r="G85" s="13">
        <f>IFERROR(VLOOKUP(A85,'[16]WASH COAL RECEIPT &amp; GCV DATA'!$A$2:$V$191,7,0),0)</f>
        <v>0</v>
      </c>
      <c r="H85" s="13">
        <f>IFERROR(VLOOKUP(A85,'[16]WASH COAL RECEIPT &amp; GCV DATA'!$A$2:$V$191,8,0),0)</f>
        <v>0</v>
      </c>
      <c r="I85" s="13">
        <f>IFERROR(VLOOKUP(A85,'[16]WASH COAL RECEIPT &amp; GCV DATA'!$A$2:$V$191,9,0),0)</f>
        <v>0</v>
      </c>
      <c r="J85" s="13">
        <f>IFERROR(VLOOKUP(A85,'[16]WASH COAL RECEIPT &amp; GCV DATA'!$A$2:$V$191,10,0),0)</f>
        <v>0</v>
      </c>
      <c r="K85" s="15" t="e">
        <f>SUMIF('[16]WASH COAL RECEIPT &amp; GCV DATA'!$A$3:$A$191,'MASTER DATA FILE WASH COAL  (2)'!A85,'[16]WASH COAL RECEIPT &amp; GCV DATA'!$K$3:$K$191)</f>
        <v>#VALUE!</v>
      </c>
      <c r="L85" s="15" t="e">
        <f>SUMIF('[16]WASH COAL RECEIPT &amp; GCV DATA'!$A$3:$A$191,'MASTER DATA FILE WASH COAL  (2)'!A85,'[16]WASH COAL RECEIPT &amp; GCV DATA'!$L$3:$L$191)</f>
        <v>#VALUE!</v>
      </c>
      <c r="M85" s="15" t="e">
        <f t="shared" si="8"/>
        <v>#VALUE!</v>
      </c>
      <c r="N85" s="15">
        <f t="shared" si="9"/>
        <v>0</v>
      </c>
      <c r="O85" s="15" t="e">
        <f>SUMIF('[16]WASH COAL RECEIPT &amp; GCV DATA'!$A$3:$A$191,'MASTER DATA FILE WASH COAL  (2)'!A85,'[16]WASH COAL RECEIPT &amp; GCV DATA'!$O$3:$O$191)</f>
        <v>#VALUE!</v>
      </c>
      <c r="P85" s="15" t="e">
        <f t="shared" si="10"/>
        <v>#VALUE!</v>
      </c>
      <c r="Q85" s="15" t="e">
        <f>SUMIF('[16]WASH COAL RECEIPT &amp; GCV DATA'!$A$3:$A$191,'MASTER DATA FILE WASH COAL  (2)'!A85,'[16]WASH COAL RECEIPT &amp; GCV DATA'!$Q$3:$Q$191)</f>
        <v>#VALUE!</v>
      </c>
      <c r="R85" s="16" t="e">
        <f>SUMIF('[16]WASH COAL RECEIPT &amp; GCV DATA'!$A$3:$A$191,'MASTER DATA FILE WASH COAL  (2)'!A85,'[16]WASH COAL RECEIPT &amp; GCV DATA'!$R$3:$R$191)+IF(H85=$J$234,($K$234*K85),0)+IF(H85=$J$235,($K$235*K85),0)</f>
        <v>#VALUE!</v>
      </c>
      <c r="S85" s="15" t="e">
        <f t="shared" si="11"/>
        <v>#VALUE!</v>
      </c>
      <c r="T85" s="15" t="e">
        <f>SUMIF('[16]WASH COAL RECEIPT &amp; GCV DATA'!$A$3:$A$191,'MASTER DATA FILE WASH COAL  (2)'!A85,'[16]WASH COAL RECEIPT &amp; GCV DATA'!$T$3:$T$191)</f>
        <v>#VALUE!</v>
      </c>
      <c r="U85" s="15" t="e">
        <f t="shared" si="12"/>
        <v>#VALUE!</v>
      </c>
      <c r="V85" s="15" t="e">
        <f>SUMIF('[16]WASH COAL RECEIPT &amp; GCV DATA'!$A$3:$A$191,'MASTER DATA FILE WASH COAL  (2)'!A85,'[16]WASH COAL RECEIPT &amp; GCV DATA'!$V$3:$V$191)</f>
        <v>#VALUE!</v>
      </c>
      <c r="W85" s="15" t="e">
        <f t="shared" si="13"/>
        <v>#VALUE!</v>
      </c>
      <c r="X85" t="e">
        <f t="shared" si="7"/>
        <v>#VALUE!</v>
      </c>
    </row>
    <row r="86" spans="1:24" customFormat="1" x14ac:dyDescent="0.3">
      <c r="A86" s="12"/>
      <c r="B86" s="12" t="e">
        <f>SUMIF('[16]WASH COAL RECEIPT &amp; GCV DATA'!$A$3:$A$176,A86,'[16]WASH COAL RECEIPT &amp; GCV DATA'!$B$3:$B$176)</f>
        <v>#VALUE!</v>
      </c>
      <c r="C86" s="13" t="e">
        <f>SUMIF('[16]WASH COAL RECEIPT &amp; GCV DATA'!$A$3:$A$191,A86,'[16]WASH COAL RECEIPT &amp; GCV DATA'!$C$3:$C$191)</f>
        <v>#VALUE!</v>
      </c>
      <c r="D86" s="13">
        <f>IFERROR(VLOOKUP(A86,'[16]WASH COAL RECEIPT &amp; GCV DATA'!A85:V274,4,0),0)</f>
        <v>0</v>
      </c>
      <c r="E86" s="14">
        <f>IFERROR(VLOOKUP(A86,'[16]WASH COAL RECEIPT &amp; GCV DATA'!$A$2:$V$191,5,0),0)</f>
        <v>0</v>
      </c>
      <c r="F86" s="13" t="e">
        <f>SUMIF('[16]WASH COAL RECEIPT &amp; GCV DATA'!$A$3:$A$191,'MASTER DATA FILE WASH COAL  (2)'!A86,'[16]WASH COAL RECEIPT &amp; GCV DATA'!$F$3:$F$191)</f>
        <v>#VALUE!</v>
      </c>
      <c r="G86" s="13">
        <f>IFERROR(VLOOKUP(A86,'[16]WASH COAL RECEIPT &amp; GCV DATA'!$A$2:$V$191,7,0),0)</f>
        <v>0</v>
      </c>
      <c r="H86" s="13">
        <f>IFERROR(VLOOKUP(A86,'[16]WASH COAL RECEIPT &amp; GCV DATA'!$A$2:$V$191,8,0),0)</f>
        <v>0</v>
      </c>
      <c r="I86" s="13">
        <f>IFERROR(VLOOKUP(A86,'[16]WASH COAL RECEIPT &amp; GCV DATA'!$A$2:$V$191,9,0),0)</f>
        <v>0</v>
      </c>
      <c r="J86" s="13">
        <f>IFERROR(VLOOKUP(A86,'[16]WASH COAL RECEIPT &amp; GCV DATA'!$A$2:$V$191,10,0),0)</f>
        <v>0</v>
      </c>
      <c r="K86" s="15" t="e">
        <f>SUMIF('[16]WASH COAL RECEIPT &amp; GCV DATA'!$A$3:$A$191,'MASTER DATA FILE WASH COAL  (2)'!A86,'[16]WASH COAL RECEIPT &amp; GCV DATA'!$K$3:$K$191)</f>
        <v>#VALUE!</v>
      </c>
      <c r="L86" s="15" t="e">
        <f>SUMIF('[16]WASH COAL RECEIPT &amp; GCV DATA'!$A$3:$A$191,'MASTER DATA FILE WASH COAL  (2)'!A86,'[16]WASH COAL RECEIPT &amp; GCV DATA'!$L$3:$L$191)</f>
        <v>#VALUE!</v>
      </c>
      <c r="M86" s="15" t="e">
        <f t="shared" si="8"/>
        <v>#VALUE!</v>
      </c>
      <c r="N86" s="15">
        <f t="shared" si="9"/>
        <v>0</v>
      </c>
      <c r="O86" s="15" t="e">
        <f>SUMIF('[16]WASH COAL RECEIPT &amp; GCV DATA'!$A$3:$A$191,'MASTER DATA FILE WASH COAL  (2)'!A86,'[16]WASH COAL RECEIPT &amp; GCV DATA'!$O$3:$O$191)</f>
        <v>#VALUE!</v>
      </c>
      <c r="P86" s="15" t="e">
        <f t="shared" si="10"/>
        <v>#VALUE!</v>
      </c>
      <c r="Q86" s="15" t="e">
        <f>SUMIF('[16]WASH COAL RECEIPT &amp; GCV DATA'!$A$3:$A$191,'MASTER DATA FILE WASH COAL  (2)'!A86,'[16]WASH COAL RECEIPT &amp; GCV DATA'!$Q$3:$Q$191)</f>
        <v>#VALUE!</v>
      </c>
      <c r="R86" s="16" t="e">
        <f>SUMIF('[16]WASH COAL RECEIPT &amp; GCV DATA'!$A$3:$A$191,'MASTER DATA FILE WASH COAL  (2)'!A86,'[16]WASH COAL RECEIPT &amp; GCV DATA'!$R$3:$R$191)+IF(H86=$J$234,($K$234*K86),0)+IF(H86=$J$235,($K$235*K86),0)</f>
        <v>#VALUE!</v>
      </c>
      <c r="S86" s="15" t="e">
        <f t="shared" si="11"/>
        <v>#VALUE!</v>
      </c>
      <c r="T86" s="15" t="e">
        <f>SUMIF('[16]WASH COAL RECEIPT &amp; GCV DATA'!$A$3:$A$191,'MASTER DATA FILE WASH COAL  (2)'!A86,'[16]WASH COAL RECEIPT &amp; GCV DATA'!$T$3:$T$191)</f>
        <v>#VALUE!</v>
      </c>
      <c r="U86" s="15" t="e">
        <f t="shared" si="12"/>
        <v>#VALUE!</v>
      </c>
      <c r="V86" s="15" t="e">
        <f>SUMIF('[16]WASH COAL RECEIPT &amp; GCV DATA'!$A$3:$A$191,'MASTER DATA FILE WASH COAL  (2)'!A86,'[16]WASH COAL RECEIPT &amp; GCV DATA'!$V$3:$V$191)</f>
        <v>#VALUE!</v>
      </c>
      <c r="W86" s="15" t="e">
        <f t="shared" si="13"/>
        <v>#VALUE!</v>
      </c>
      <c r="X86" t="e">
        <f t="shared" si="7"/>
        <v>#VALUE!</v>
      </c>
    </row>
    <row r="87" spans="1:24" customFormat="1" x14ac:dyDescent="0.3">
      <c r="A87" s="12"/>
      <c r="B87" s="12" t="e">
        <f>SUMIF('[16]WASH COAL RECEIPT &amp; GCV DATA'!$A$3:$A$176,A87,'[16]WASH COAL RECEIPT &amp; GCV DATA'!$B$3:$B$176)</f>
        <v>#VALUE!</v>
      </c>
      <c r="C87" s="13" t="e">
        <f>SUMIF('[16]WASH COAL RECEIPT &amp; GCV DATA'!$A$3:$A$191,A87,'[16]WASH COAL RECEIPT &amp; GCV DATA'!$C$3:$C$191)</f>
        <v>#VALUE!</v>
      </c>
      <c r="D87" s="13">
        <f>IFERROR(VLOOKUP(A87,'[16]WASH COAL RECEIPT &amp; GCV DATA'!A86:V275,4,0),0)</f>
        <v>0</v>
      </c>
      <c r="E87" s="14">
        <f>IFERROR(VLOOKUP(A87,'[16]WASH COAL RECEIPT &amp; GCV DATA'!$A$2:$V$191,5,0),0)</f>
        <v>0</v>
      </c>
      <c r="F87" s="13" t="e">
        <f>SUMIF('[16]WASH COAL RECEIPT &amp; GCV DATA'!$A$3:$A$191,'MASTER DATA FILE WASH COAL  (2)'!A87,'[16]WASH COAL RECEIPT &amp; GCV DATA'!$F$3:$F$191)</f>
        <v>#VALUE!</v>
      </c>
      <c r="G87" s="13">
        <f>IFERROR(VLOOKUP(A87,'[16]WASH COAL RECEIPT &amp; GCV DATA'!$A$2:$V$191,7,0),0)</f>
        <v>0</v>
      </c>
      <c r="H87" s="13">
        <f>IFERROR(VLOOKUP(A87,'[16]WASH COAL RECEIPT &amp; GCV DATA'!$A$2:$V$191,8,0),0)</f>
        <v>0</v>
      </c>
      <c r="I87" s="13">
        <f>IFERROR(VLOOKUP(A87,'[16]WASH COAL RECEIPT &amp; GCV DATA'!$A$2:$V$191,9,0),0)</f>
        <v>0</v>
      </c>
      <c r="J87" s="13">
        <f>IFERROR(VLOOKUP(A87,'[16]WASH COAL RECEIPT &amp; GCV DATA'!$A$2:$V$191,10,0),0)</f>
        <v>0</v>
      </c>
      <c r="K87" s="15" t="e">
        <f>SUMIF('[16]WASH COAL RECEIPT &amp; GCV DATA'!$A$3:$A$191,'MASTER DATA FILE WASH COAL  (2)'!A87,'[16]WASH COAL RECEIPT &amp; GCV DATA'!$K$3:$K$191)</f>
        <v>#VALUE!</v>
      </c>
      <c r="L87" s="15" t="e">
        <f>SUMIF('[16]WASH COAL RECEIPT &amp; GCV DATA'!$A$3:$A$191,'MASTER DATA FILE WASH COAL  (2)'!A87,'[16]WASH COAL RECEIPT &amp; GCV DATA'!$L$3:$L$191)</f>
        <v>#VALUE!</v>
      </c>
      <c r="M87" s="15" t="e">
        <f t="shared" si="8"/>
        <v>#VALUE!</v>
      </c>
      <c r="N87" s="15">
        <f t="shared" si="9"/>
        <v>0</v>
      </c>
      <c r="O87" s="15" t="e">
        <f>SUMIF('[16]WASH COAL RECEIPT &amp; GCV DATA'!$A$3:$A$191,'MASTER DATA FILE WASH COAL  (2)'!A87,'[16]WASH COAL RECEIPT &amp; GCV DATA'!$O$3:$O$191)</f>
        <v>#VALUE!</v>
      </c>
      <c r="P87" s="15" t="e">
        <f t="shared" si="10"/>
        <v>#VALUE!</v>
      </c>
      <c r="Q87" s="15" t="e">
        <f>SUMIF('[16]WASH COAL RECEIPT &amp; GCV DATA'!$A$3:$A$191,'MASTER DATA FILE WASH COAL  (2)'!A87,'[16]WASH COAL RECEIPT &amp; GCV DATA'!$Q$3:$Q$191)</f>
        <v>#VALUE!</v>
      </c>
      <c r="R87" s="16" t="e">
        <f>SUMIF('[16]WASH COAL RECEIPT &amp; GCV DATA'!$A$3:$A$191,'MASTER DATA FILE WASH COAL  (2)'!A87,'[16]WASH COAL RECEIPT &amp; GCV DATA'!$R$3:$R$191)+IF(H87=$J$234,($K$234*K87),0)+IF(H87=$J$235,($K$235*K87),0)</f>
        <v>#VALUE!</v>
      </c>
      <c r="S87" s="15" t="e">
        <f t="shared" si="11"/>
        <v>#VALUE!</v>
      </c>
      <c r="T87" s="15" t="e">
        <f>SUMIF('[16]WASH COAL RECEIPT &amp; GCV DATA'!$A$3:$A$191,'MASTER DATA FILE WASH COAL  (2)'!A87,'[16]WASH COAL RECEIPT &amp; GCV DATA'!$T$3:$T$191)</f>
        <v>#VALUE!</v>
      </c>
      <c r="U87" s="15" t="e">
        <f t="shared" si="12"/>
        <v>#VALUE!</v>
      </c>
      <c r="V87" s="15" t="e">
        <f>SUMIF('[16]WASH COAL RECEIPT &amp; GCV DATA'!$A$3:$A$191,'MASTER DATA FILE WASH COAL  (2)'!A87,'[16]WASH COAL RECEIPT &amp; GCV DATA'!$V$3:$V$191)</f>
        <v>#VALUE!</v>
      </c>
      <c r="W87" s="15" t="e">
        <f t="shared" si="13"/>
        <v>#VALUE!</v>
      </c>
      <c r="X87" t="e">
        <f t="shared" si="7"/>
        <v>#VALUE!</v>
      </c>
    </row>
    <row r="88" spans="1:24" customFormat="1" x14ac:dyDescent="0.3">
      <c r="A88" s="12"/>
      <c r="B88" s="12" t="e">
        <f>SUMIF('[16]WASH COAL RECEIPT &amp; GCV DATA'!$A$3:$A$176,A88,'[16]WASH COAL RECEIPT &amp; GCV DATA'!$B$3:$B$176)</f>
        <v>#VALUE!</v>
      </c>
      <c r="C88" s="13" t="e">
        <f>SUMIF('[16]WASH COAL RECEIPT &amp; GCV DATA'!$A$3:$A$191,A88,'[16]WASH COAL RECEIPT &amp; GCV DATA'!$C$3:$C$191)</f>
        <v>#VALUE!</v>
      </c>
      <c r="D88" s="13">
        <f>IFERROR(VLOOKUP(A88,'[16]WASH COAL RECEIPT &amp; GCV DATA'!A87:V276,4,0),0)</f>
        <v>0</v>
      </c>
      <c r="E88" s="14">
        <f>IFERROR(VLOOKUP(A88,'[16]WASH COAL RECEIPT &amp; GCV DATA'!$A$2:$V$191,5,0),0)</f>
        <v>0</v>
      </c>
      <c r="F88" s="13" t="e">
        <f>SUMIF('[16]WASH COAL RECEIPT &amp; GCV DATA'!$A$3:$A$191,'MASTER DATA FILE WASH COAL  (2)'!A88,'[16]WASH COAL RECEIPT &amp; GCV DATA'!$F$3:$F$191)</f>
        <v>#VALUE!</v>
      </c>
      <c r="G88" s="13">
        <f>IFERROR(VLOOKUP(A88,'[16]WASH COAL RECEIPT &amp; GCV DATA'!$A$2:$V$191,7,0),0)</f>
        <v>0</v>
      </c>
      <c r="H88" s="13">
        <f>IFERROR(VLOOKUP(A88,'[16]WASH COAL RECEIPT &amp; GCV DATA'!$A$2:$V$191,8,0),0)</f>
        <v>0</v>
      </c>
      <c r="I88" s="13">
        <f>IFERROR(VLOOKUP(A88,'[16]WASH COAL RECEIPT &amp; GCV DATA'!$A$2:$V$191,9,0),0)</f>
        <v>0</v>
      </c>
      <c r="J88" s="13">
        <f>IFERROR(VLOOKUP(A88,'[16]WASH COAL RECEIPT &amp; GCV DATA'!$A$2:$V$191,10,0),0)</f>
        <v>0</v>
      </c>
      <c r="K88" s="15" t="e">
        <f>SUMIF('[16]WASH COAL RECEIPT &amp; GCV DATA'!$A$3:$A$191,'MASTER DATA FILE WASH COAL  (2)'!A88,'[16]WASH COAL RECEIPT &amp; GCV DATA'!$K$3:$K$191)</f>
        <v>#VALUE!</v>
      </c>
      <c r="L88" s="15" t="e">
        <f>SUMIF('[16]WASH COAL RECEIPT &amp; GCV DATA'!$A$3:$A$191,'MASTER DATA FILE WASH COAL  (2)'!A88,'[16]WASH COAL RECEIPT &amp; GCV DATA'!$L$3:$L$191)</f>
        <v>#VALUE!</v>
      </c>
      <c r="M88" s="15" t="e">
        <f t="shared" si="8"/>
        <v>#VALUE!</v>
      </c>
      <c r="N88" s="15">
        <f t="shared" si="9"/>
        <v>0</v>
      </c>
      <c r="O88" s="15" t="e">
        <f>SUMIF('[16]WASH COAL RECEIPT &amp; GCV DATA'!$A$3:$A$191,'MASTER DATA FILE WASH COAL  (2)'!A88,'[16]WASH COAL RECEIPT &amp; GCV DATA'!$O$3:$O$191)</f>
        <v>#VALUE!</v>
      </c>
      <c r="P88" s="15" t="e">
        <f t="shared" si="10"/>
        <v>#VALUE!</v>
      </c>
      <c r="Q88" s="15" t="e">
        <f>SUMIF('[16]WASH COAL RECEIPT &amp; GCV DATA'!$A$3:$A$191,'MASTER DATA FILE WASH COAL  (2)'!A88,'[16]WASH COAL RECEIPT &amp; GCV DATA'!$Q$3:$Q$191)</f>
        <v>#VALUE!</v>
      </c>
      <c r="R88" s="16" t="e">
        <f>SUMIF('[16]WASH COAL RECEIPT &amp; GCV DATA'!$A$3:$A$191,'MASTER DATA FILE WASH COAL  (2)'!A88,'[16]WASH COAL RECEIPT &amp; GCV DATA'!$R$3:$R$191)+IF(H88=$J$234,($K$234*K88),0)+IF(H88=$J$235,($K$235*K88),0)</f>
        <v>#VALUE!</v>
      </c>
      <c r="S88" s="15" t="e">
        <f t="shared" si="11"/>
        <v>#VALUE!</v>
      </c>
      <c r="T88" s="15" t="e">
        <f>SUMIF('[16]WASH COAL RECEIPT &amp; GCV DATA'!$A$3:$A$191,'MASTER DATA FILE WASH COAL  (2)'!A88,'[16]WASH COAL RECEIPT &amp; GCV DATA'!$T$3:$T$191)</f>
        <v>#VALUE!</v>
      </c>
      <c r="U88" s="15" t="e">
        <f t="shared" si="12"/>
        <v>#VALUE!</v>
      </c>
      <c r="V88" s="15" t="e">
        <f>SUMIF('[16]WASH COAL RECEIPT &amp; GCV DATA'!$A$3:$A$191,'MASTER DATA FILE WASH COAL  (2)'!A88,'[16]WASH COAL RECEIPT &amp; GCV DATA'!$V$3:$V$191)</f>
        <v>#VALUE!</v>
      </c>
      <c r="W88" s="15" t="e">
        <f t="shared" si="13"/>
        <v>#VALUE!</v>
      </c>
      <c r="X88" t="e">
        <f t="shared" si="7"/>
        <v>#VALUE!</v>
      </c>
    </row>
    <row r="89" spans="1:24" customFormat="1" x14ac:dyDescent="0.3">
      <c r="A89" s="12"/>
      <c r="B89" s="12" t="e">
        <f>SUMIF('[16]WASH COAL RECEIPT &amp; GCV DATA'!$A$3:$A$176,A89,'[16]WASH COAL RECEIPT &amp; GCV DATA'!$B$3:$B$176)</f>
        <v>#VALUE!</v>
      </c>
      <c r="C89" s="13" t="e">
        <f>SUMIF('[16]WASH COAL RECEIPT &amp; GCV DATA'!$A$3:$A$191,A89,'[16]WASH COAL RECEIPT &amp; GCV DATA'!$C$3:$C$191)</f>
        <v>#VALUE!</v>
      </c>
      <c r="D89" s="13">
        <f>IFERROR(VLOOKUP(A89,'[16]WASH COAL RECEIPT &amp; GCV DATA'!A95:V277,4,0),0)</f>
        <v>0</v>
      </c>
      <c r="E89" s="14">
        <f>IFERROR(VLOOKUP(A89,'[16]WASH COAL RECEIPT &amp; GCV DATA'!$A$2:$V$191,5,0),0)</f>
        <v>0</v>
      </c>
      <c r="F89" s="13" t="e">
        <f>SUMIF('[16]WASH COAL RECEIPT &amp; GCV DATA'!$A$3:$A$191,'MASTER DATA FILE WASH COAL  (2)'!A89,'[16]WASH COAL RECEIPT &amp; GCV DATA'!$F$3:$F$191)</f>
        <v>#VALUE!</v>
      </c>
      <c r="G89" s="13">
        <f>IFERROR(VLOOKUP(A89,'[16]WASH COAL RECEIPT &amp; GCV DATA'!$A$2:$V$191,7,0),0)</f>
        <v>0</v>
      </c>
      <c r="H89" s="13">
        <f>IFERROR(VLOOKUP(A89,'[16]WASH COAL RECEIPT &amp; GCV DATA'!$A$2:$V$191,8,0),0)</f>
        <v>0</v>
      </c>
      <c r="I89" s="13">
        <f>IFERROR(VLOOKUP(A89,'[16]WASH COAL RECEIPT &amp; GCV DATA'!$A$2:$V$191,9,0),0)</f>
        <v>0</v>
      </c>
      <c r="J89" s="13">
        <f>IFERROR(VLOOKUP(A89,'[16]WASH COAL RECEIPT &amp; GCV DATA'!$A$2:$V$191,10,0),0)</f>
        <v>0</v>
      </c>
      <c r="K89" s="15" t="e">
        <f>SUMIF('[16]WASH COAL RECEIPT &amp; GCV DATA'!$A$3:$A$191,'MASTER DATA FILE WASH COAL  (2)'!A89,'[16]WASH COAL RECEIPT &amp; GCV DATA'!$K$3:$K$191)</f>
        <v>#VALUE!</v>
      </c>
      <c r="L89" s="15" t="e">
        <f>SUMIF('[16]WASH COAL RECEIPT &amp; GCV DATA'!$A$3:$A$191,'MASTER DATA FILE WASH COAL  (2)'!A89,'[16]WASH COAL RECEIPT &amp; GCV DATA'!$L$3:$L$191)</f>
        <v>#VALUE!</v>
      </c>
      <c r="M89" s="15" t="e">
        <f t="shared" si="8"/>
        <v>#VALUE!</v>
      </c>
      <c r="N89" s="15">
        <f t="shared" si="9"/>
        <v>0</v>
      </c>
      <c r="O89" s="15" t="e">
        <f>SUMIF('[16]WASH COAL RECEIPT &amp; GCV DATA'!$A$3:$A$191,'MASTER DATA FILE WASH COAL  (2)'!A89,'[16]WASH COAL RECEIPT &amp; GCV DATA'!$O$3:$O$191)</f>
        <v>#VALUE!</v>
      </c>
      <c r="P89" s="15" t="e">
        <f t="shared" si="10"/>
        <v>#VALUE!</v>
      </c>
      <c r="Q89" s="15" t="e">
        <f>SUMIF('[16]WASH COAL RECEIPT &amp; GCV DATA'!$A$3:$A$191,'MASTER DATA FILE WASH COAL  (2)'!A89,'[16]WASH COAL RECEIPT &amp; GCV DATA'!$Q$3:$Q$191)</f>
        <v>#VALUE!</v>
      </c>
      <c r="R89" s="16" t="e">
        <f>SUMIF('[16]WASH COAL RECEIPT &amp; GCV DATA'!$A$3:$A$191,'MASTER DATA FILE WASH COAL  (2)'!A89,'[16]WASH COAL RECEIPT &amp; GCV DATA'!$R$3:$R$191)+IF(H89=$J$234,($K$234*K89),0)+IF(H89=$J$235,($K$235*K89),0)</f>
        <v>#VALUE!</v>
      </c>
      <c r="S89" s="15" t="e">
        <f t="shared" si="11"/>
        <v>#VALUE!</v>
      </c>
      <c r="T89" s="15" t="e">
        <f>SUMIF('[16]WASH COAL RECEIPT &amp; GCV DATA'!$A$3:$A$191,'MASTER DATA FILE WASH COAL  (2)'!A89,'[16]WASH COAL RECEIPT &amp; GCV DATA'!$T$3:$T$191)</f>
        <v>#VALUE!</v>
      </c>
      <c r="U89" s="15" t="e">
        <f t="shared" si="12"/>
        <v>#VALUE!</v>
      </c>
      <c r="V89" s="15" t="e">
        <f>SUMIF('[16]WASH COAL RECEIPT &amp; GCV DATA'!$A$3:$A$191,'MASTER DATA FILE WASH COAL  (2)'!A89,'[16]WASH COAL RECEIPT &amp; GCV DATA'!$V$3:$V$191)</f>
        <v>#VALUE!</v>
      </c>
      <c r="W89" s="15" t="e">
        <f t="shared" si="13"/>
        <v>#VALUE!</v>
      </c>
      <c r="X89" t="e">
        <f t="shared" si="7"/>
        <v>#VALUE!</v>
      </c>
    </row>
    <row r="90" spans="1:24" customFormat="1" x14ac:dyDescent="0.3">
      <c r="A90" s="12"/>
      <c r="B90" s="12" t="e">
        <f>SUMIF('[16]WASH COAL RECEIPT &amp; GCV DATA'!$A$3:$A$176,A90,'[16]WASH COAL RECEIPT &amp; GCV DATA'!$B$3:$B$176)</f>
        <v>#VALUE!</v>
      </c>
      <c r="C90" s="13" t="e">
        <f>SUMIF('[16]WASH COAL RECEIPT &amp; GCV DATA'!$A$3:$A$191,A90,'[16]WASH COAL RECEIPT &amp; GCV DATA'!$C$3:$C$191)</f>
        <v>#VALUE!</v>
      </c>
      <c r="D90" s="13">
        <f>IFERROR(VLOOKUP(A90,'[16]WASH COAL RECEIPT &amp; GCV DATA'!A96:V278,4,0),0)</f>
        <v>0</v>
      </c>
      <c r="E90" s="14">
        <f>IFERROR(VLOOKUP(A90,'[16]WASH COAL RECEIPT &amp; GCV DATA'!$A$2:$V$191,5,0),0)</f>
        <v>0</v>
      </c>
      <c r="F90" s="13" t="e">
        <f>SUMIF('[16]WASH COAL RECEIPT &amp; GCV DATA'!$A$3:$A$191,'MASTER DATA FILE WASH COAL  (2)'!A90,'[16]WASH COAL RECEIPT &amp; GCV DATA'!$F$3:$F$191)</f>
        <v>#VALUE!</v>
      </c>
      <c r="G90" s="13">
        <f>IFERROR(VLOOKUP(A90,'[16]WASH COAL RECEIPT &amp; GCV DATA'!$A$2:$V$191,7,0),0)</f>
        <v>0</v>
      </c>
      <c r="H90" s="13">
        <f>IFERROR(VLOOKUP(A90,'[16]WASH COAL RECEIPT &amp; GCV DATA'!$A$2:$V$191,8,0),0)</f>
        <v>0</v>
      </c>
      <c r="I90" s="13">
        <f>IFERROR(VLOOKUP(A90,'[16]WASH COAL RECEIPT &amp; GCV DATA'!$A$2:$V$191,9,0),0)</f>
        <v>0</v>
      </c>
      <c r="J90" s="13">
        <f>IFERROR(VLOOKUP(A90,'[16]WASH COAL RECEIPT &amp; GCV DATA'!$A$2:$V$191,10,0),0)</f>
        <v>0</v>
      </c>
      <c r="K90" s="15" t="e">
        <f>SUMIF('[16]WASH COAL RECEIPT &amp; GCV DATA'!$A$3:$A$191,'MASTER DATA FILE WASH COAL  (2)'!A90,'[16]WASH COAL RECEIPT &amp; GCV DATA'!$K$3:$K$191)</f>
        <v>#VALUE!</v>
      </c>
      <c r="L90" s="15" t="e">
        <f>SUMIF('[16]WASH COAL RECEIPT &amp; GCV DATA'!$A$3:$A$191,'MASTER DATA FILE WASH COAL  (2)'!A90,'[16]WASH COAL RECEIPT &amp; GCV DATA'!$L$3:$L$191)</f>
        <v>#VALUE!</v>
      </c>
      <c r="M90" s="15" t="e">
        <f t="shared" si="8"/>
        <v>#VALUE!</v>
      </c>
      <c r="N90" s="15">
        <f t="shared" si="9"/>
        <v>0</v>
      </c>
      <c r="O90" s="15" t="e">
        <f>SUMIF('[16]WASH COAL RECEIPT &amp; GCV DATA'!$A$3:$A$191,'MASTER DATA FILE WASH COAL  (2)'!A90,'[16]WASH COAL RECEIPT &amp; GCV DATA'!$O$3:$O$191)</f>
        <v>#VALUE!</v>
      </c>
      <c r="P90" s="15" t="e">
        <f t="shared" si="10"/>
        <v>#VALUE!</v>
      </c>
      <c r="Q90" s="15" t="e">
        <f>SUMIF('[16]WASH COAL RECEIPT &amp; GCV DATA'!$A$3:$A$191,'MASTER DATA FILE WASH COAL  (2)'!A90,'[16]WASH COAL RECEIPT &amp; GCV DATA'!$Q$3:$Q$191)</f>
        <v>#VALUE!</v>
      </c>
      <c r="R90" s="16" t="e">
        <f>SUMIF('[16]WASH COAL RECEIPT &amp; GCV DATA'!$A$3:$A$191,'MASTER DATA FILE WASH COAL  (2)'!A90,'[16]WASH COAL RECEIPT &amp; GCV DATA'!$R$3:$R$191)+IF(H90=$J$234,($K$234*K90),0)+IF(H90=$J$235,($K$235*K90),0)</f>
        <v>#VALUE!</v>
      </c>
      <c r="S90" s="15" t="e">
        <f t="shared" si="11"/>
        <v>#VALUE!</v>
      </c>
      <c r="T90" s="15" t="e">
        <f>SUMIF('[16]WASH COAL RECEIPT &amp; GCV DATA'!$A$3:$A$191,'MASTER DATA FILE WASH COAL  (2)'!A90,'[16]WASH COAL RECEIPT &amp; GCV DATA'!$T$3:$T$191)</f>
        <v>#VALUE!</v>
      </c>
      <c r="U90" s="15" t="e">
        <f t="shared" si="12"/>
        <v>#VALUE!</v>
      </c>
      <c r="V90" s="15" t="e">
        <f>SUMIF('[16]WASH COAL RECEIPT &amp; GCV DATA'!$A$3:$A$191,'MASTER DATA FILE WASH COAL  (2)'!A90,'[16]WASH COAL RECEIPT &amp; GCV DATA'!$V$3:$V$191)</f>
        <v>#VALUE!</v>
      </c>
      <c r="W90" s="15" t="e">
        <f t="shared" si="13"/>
        <v>#VALUE!</v>
      </c>
      <c r="X90" t="e">
        <f t="shared" si="7"/>
        <v>#VALUE!</v>
      </c>
    </row>
    <row r="91" spans="1:24" customFormat="1" x14ac:dyDescent="0.3">
      <c r="A91" s="12"/>
      <c r="B91" s="12" t="e">
        <f>SUMIF('[16]WASH COAL RECEIPT &amp; GCV DATA'!$A$3:$A$176,A91,'[16]WASH COAL RECEIPT &amp; GCV DATA'!$B$3:$B$176)</f>
        <v>#VALUE!</v>
      </c>
      <c r="C91" s="13" t="e">
        <f>SUMIF('[16]WASH COAL RECEIPT &amp; GCV DATA'!$A$3:$A$191,A91,'[16]WASH COAL RECEIPT &amp; GCV DATA'!$C$3:$C$191)</f>
        <v>#VALUE!</v>
      </c>
      <c r="D91" s="13">
        <f>IFERROR(VLOOKUP(A91,'[16]WASH COAL RECEIPT &amp; GCV DATA'!A97:V279,4,0),0)</f>
        <v>0</v>
      </c>
      <c r="E91" s="14">
        <f>IFERROR(VLOOKUP(A91,'[16]WASH COAL RECEIPT &amp; GCV DATA'!$A$2:$V$191,5,0),0)</f>
        <v>0</v>
      </c>
      <c r="F91" s="13" t="e">
        <f>SUMIF('[16]WASH COAL RECEIPT &amp; GCV DATA'!$A$3:$A$191,'MASTER DATA FILE WASH COAL  (2)'!A91,'[16]WASH COAL RECEIPT &amp; GCV DATA'!$F$3:$F$191)</f>
        <v>#VALUE!</v>
      </c>
      <c r="G91" s="13">
        <f>IFERROR(VLOOKUP(A91,'[16]WASH COAL RECEIPT &amp; GCV DATA'!$A$2:$V$191,7,0),0)</f>
        <v>0</v>
      </c>
      <c r="H91" s="13">
        <f>IFERROR(VLOOKUP(A91,'[16]WASH COAL RECEIPT &amp; GCV DATA'!$A$2:$V$191,8,0),0)</f>
        <v>0</v>
      </c>
      <c r="I91" s="13">
        <f>IFERROR(VLOOKUP(A91,'[16]WASH COAL RECEIPT &amp; GCV DATA'!$A$2:$V$191,9,0),0)</f>
        <v>0</v>
      </c>
      <c r="J91" s="13">
        <f>IFERROR(VLOOKUP(A91,'[16]WASH COAL RECEIPT &amp; GCV DATA'!$A$2:$V$191,10,0),0)</f>
        <v>0</v>
      </c>
      <c r="K91" s="15" t="e">
        <f>SUMIF('[16]WASH COAL RECEIPT &amp; GCV DATA'!$A$3:$A$191,'MASTER DATA FILE WASH COAL  (2)'!A91,'[16]WASH COAL RECEIPT &amp; GCV DATA'!$K$3:$K$191)</f>
        <v>#VALUE!</v>
      </c>
      <c r="L91" s="15" t="e">
        <f>SUMIF('[16]WASH COAL RECEIPT &amp; GCV DATA'!$A$3:$A$191,'MASTER DATA FILE WASH COAL  (2)'!A91,'[16]WASH COAL RECEIPT &amp; GCV DATA'!$L$3:$L$191)</f>
        <v>#VALUE!</v>
      </c>
      <c r="M91" s="15" t="e">
        <f t="shared" si="8"/>
        <v>#VALUE!</v>
      </c>
      <c r="N91" s="15">
        <f t="shared" si="9"/>
        <v>0</v>
      </c>
      <c r="O91" s="15" t="e">
        <f>SUMIF('[16]WASH COAL RECEIPT &amp; GCV DATA'!$A$3:$A$191,'MASTER DATA FILE WASH COAL  (2)'!A91,'[16]WASH COAL RECEIPT &amp; GCV DATA'!$O$3:$O$191)</f>
        <v>#VALUE!</v>
      </c>
      <c r="P91" s="15" t="e">
        <f t="shared" si="10"/>
        <v>#VALUE!</v>
      </c>
      <c r="Q91" s="15" t="e">
        <f>SUMIF('[16]WASH COAL RECEIPT &amp; GCV DATA'!$A$3:$A$191,'MASTER DATA FILE WASH COAL  (2)'!A91,'[16]WASH COAL RECEIPT &amp; GCV DATA'!$Q$3:$Q$191)</f>
        <v>#VALUE!</v>
      </c>
      <c r="R91" s="16" t="e">
        <f>SUMIF('[16]WASH COAL RECEIPT &amp; GCV DATA'!$A$3:$A$191,'MASTER DATA FILE WASH COAL  (2)'!A91,'[16]WASH COAL RECEIPT &amp; GCV DATA'!$R$3:$R$191)+IF(H91=$J$234,($K$234*K91),0)+IF(H91=$J$235,($K$235*K91),0)</f>
        <v>#VALUE!</v>
      </c>
      <c r="S91" s="15" t="e">
        <f t="shared" si="11"/>
        <v>#VALUE!</v>
      </c>
      <c r="T91" s="15" t="e">
        <f>SUMIF('[16]WASH COAL RECEIPT &amp; GCV DATA'!$A$3:$A$191,'MASTER DATA FILE WASH COAL  (2)'!A91,'[16]WASH COAL RECEIPT &amp; GCV DATA'!$T$3:$T$191)</f>
        <v>#VALUE!</v>
      </c>
      <c r="U91" s="15" t="e">
        <f t="shared" si="12"/>
        <v>#VALUE!</v>
      </c>
      <c r="V91" s="15" t="e">
        <f>SUMIF('[16]WASH COAL RECEIPT &amp; GCV DATA'!$A$3:$A$191,'MASTER DATA FILE WASH COAL  (2)'!A91,'[16]WASH COAL RECEIPT &amp; GCV DATA'!$V$3:$V$191)</f>
        <v>#VALUE!</v>
      </c>
      <c r="W91" s="15" t="e">
        <f t="shared" si="13"/>
        <v>#VALUE!</v>
      </c>
      <c r="X91" t="e">
        <f t="shared" si="7"/>
        <v>#VALUE!</v>
      </c>
    </row>
    <row r="92" spans="1:24" customFormat="1" x14ac:dyDescent="0.3">
      <c r="A92" s="12"/>
      <c r="B92" s="12" t="e">
        <f>SUMIF('[16]WASH COAL RECEIPT &amp; GCV DATA'!$A$3:$A$176,A92,'[16]WASH COAL RECEIPT &amp; GCV DATA'!$B$3:$B$176)</f>
        <v>#VALUE!</v>
      </c>
      <c r="C92" s="13" t="e">
        <f>SUMIF('[16]WASH COAL RECEIPT &amp; GCV DATA'!$A$3:$A$191,A92,'[16]WASH COAL RECEIPT &amp; GCV DATA'!$C$3:$C$191)</f>
        <v>#VALUE!</v>
      </c>
      <c r="D92" s="13">
        <f>IFERROR(VLOOKUP(A92,'[16]WASH COAL RECEIPT &amp; GCV DATA'!A98:V280,4,0),0)</f>
        <v>0</v>
      </c>
      <c r="E92" s="14">
        <f>IFERROR(VLOOKUP(A92,'[16]WASH COAL RECEIPT &amp; GCV DATA'!$A$2:$V$191,5,0),0)</f>
        <v>0</v>
      </c>
      <c r="F92" s="13" t="e">
        <f>SUMIF('[16]WASH COAL RECEIPT &amp; GCV DATA'!$A$3:$A$191,'MASTER DATA FILE WASH COAL  (2)'!A92,'[16]WASH COAL RECEIPT &amp; GCV DATA'!$F$3:$F$191)</f>
        <v>#VALUE!</v>
      </c>
      <c r="G92" s="13">
        <f>IFERROR(VLOOKUP(A92,'[16]WASH COAL RECEIPT &amp; GCV DATA'!$A$2:$V$191,7,0),0)</f>
        <v>0</v>
      </c>
      <c r="H92" s="13">
        <f>IFERROR(VLOOKUP(A92,'[16]WASH COAL RECEIPT &amp; GCV DATA'!$A$2:$V$191,8,0),0)</f>
        <v>0</v>
      </c>
      <c r="I92" s="13">
        <f>IFERROR(VLOOKUP(A92,'[16]WASH COAL RECEIPT &amp; GCV DATA'!$A$2:$V$191,9,0),0)</f>
        <v>0</v>
      </c>
      <c r="J92" s="13">
        <f>IFERROR(VLOOKUP(A92,'[16]WASH COAL RECEIPT &amp; GCV DATA'!$A$2:$V$191,10,0),0)</f>
        <v>0</v>
      </c>
      <c r="K92" s="15" t="e">
        <f>SUMIF('[16]WASH COAL RECEIPT &amp; GCV DATA'!$A$3:$A$191,'MASTER DATA FILE WASH COAL  (2)'!A92,'[16]WASH COAL RECEIPT &amp; GCV DATA'!$K$3:$K$191)</f>
        <v>#VALUE!</v>
      </c>
      <c r="L92" s="15" t="e">
        <f>SUMIF('[16]WASH COAL RECEIPT &amp; GCV DATA'!$A$3:$A$191,'MASTER DATA FILE WASH COAL  (2)'!A92,'[16]WASH COAL RECEIPT &amp; GCV DATA'!$L$3:$L$191)</f>
        <v>#VALUE!</v>
      </c>
      <c r="M92" s="15" t="e">
        <f t="shared" si="8"/>
        <v>#VALUE!</v>
      </c>
      <c r="N92" s="15">
        <f t="shared" si="9"/>
        <v>0</v>
      </c>
      <c r="O92" s="15" t="e">
        <f>SUMIF('[16]WASH COAL RECEIPT &amp; GCV DATA'!$A$3:$A$191,'MASTER DATA FILE WASH COAL  (2)'!A92,'[16]WASH COAL RECEIPT &amp; GCV DATA'!$O$3:$O$191)</f>
        <v>#VALUE!</v>
      </c>
      <c r="P92" s="15" t="e">
        <f t="shared" si="10"/>
        <v>#VALUE!</v>
      </c>
      <c r="Q92" s="15" t="e">
        <f>SUMIF('[16]WASH COAL RECEIPT &amp; GCV DATA'!$A$3:$A$191,'MASTER DATA FILE WASH COAL  (2)'!A92,'[16]WASH COAL RECEIPT &amp; GCV DATA'!$Q$3:$Q$191)</f>
        <v>#VALUE!</v>
      </c>
      <c r="R92" s="16" t="e">
        <f>SUMIF('[16]WASH COAL RECEIPT &amp; GCV DATA'!$A$3:$A$191,'MASTER DATA FILE WASH COAL  (2)'!A92,'[16]WASH COAL RECEIPT &amp; GCV DATA'!$R$3:$R$191)+IF(H92=$J$234,($K$234*K92),0)+IF(H92=$J$235,($K$235*K92),0)</f>
        <v>#VALUE!</v>
      </c>
      <c r="S92" s="15" t="e">
        <f t="shared" si="11"/>
        <v>#VALUE!</v>
      </c>
      <c r="T92" s="15" t="e">
        <f>SUMIF('[16]WASH COAL RECEIPT &amp; GCV DATA'!$A$3:$A$191,'MASTER DATA FILE WASH COAL  (2)'!A92,'[16]WASH COAL RECEIPT &amp; GCV DATA'!$T$3:$T$191)</f>
        <v>#VALUE!</v>
      </c>
      <c r="U92" s="15" t="e">
        <f t="shared" si="12"/>
        <v>#VALUE!</v>
      </c>
      <c r="V92" s="15" t="e">
        <f>SUMIF('[16]WASH COAL RECEIPT &amp; GCV DATA'!$A$3:$A$191,'MASTER DATA FILE WASH COAL  (2)'!A92,'[16]WASH COAL RECEIPT &amp; GCV DATA'!$V$3:$V$191)</f>
        <v>#VALUE!</v>
      </c>
      <c r="W92" s="15" t="e">
        <f t="shared" si="13"/>
        <v>#VALUE!</v>
      </c>
      <c r="X92" t="e">
        <f t="shared" si="7"/>
        <v>#VALUE!</v>
      </c>
    </row>
    <row r="93" spans="1:24" customFormat="1" x14ac:dyDescent="0.3">
      <c r="A93" s="12"/>
      <c r="B93" s="12" t="e">
        <f>SUMIF('[16]WASH COAL RECEIPT &amp; GCV DATA'!$A$3:$A$176,A93,'[16]WASH COAL RECEIPT &amp; GCV DATA'!$B$3:$B$176)</f>
        <v>#VALUE!</v>
      </c>
      <c r="C93" s="13" t="e">
        <f>SUMIF('[16]WASH COAL RECEIPT &amp; GCV DATA'!$A$3:$A$191,A93,'[16]WASH COAL RECEIPT &amp; GCV DATA'!$C$3:$C$191)</f>
        <v>#VALUE!</v>
      </c>
      <c r="D93" s="13">
        <f>IFERROR(VLOOKUP(A93,'[16]WASH COAL RECEIPT &amp; GCV DATA'!A98:V281,4,0),0)</f>
        <v>0</v>
      </c>
      <c r="E93" s="14">
        <f>IFERROR(VLOOKUP(A93,'[16]WASH COAL RECEIPT &amp; GCV DATA'!$A$2:$V$191,5,0),0)</f>
        <v>0</v>
      </c>
      <c r="F93" s="13" t="e">
        <f>SUMIF('[16]WASH COAL RECEIPT &amp; GCV DATA'!$A$3:$A$191,'MASTER DATA FILE WASH COAL  (2)'!A93,'[16]WASH COAL RECEIPT &amp; GCV DATA'!$F$3:$F$191)</f>
        <v>#VALUE!</v>
      </c>
      <c r="G93" s="13">
        <f>IFERROR(VLOOKUP(A93,'[16]WASH COAL RECEIPT &amp; GCV DATA'!$A$2:$V$191,7,0),0)</f>
        <v>0</v>
      </c>
      <c r="H93" s="13">
        <f>IFERROR(VLOOKUP(A93,'[16]WASH COAL RECEIPT &amp; GCV DATA'!$A$2:$V$191,8,0),0)</f>
        <v>0</v>
      </c>
      <c r="I93" s="13">
        <f>IFERROR(VLOOKUP(A93,'[16]WASH COAL RECEIPT &amp; GCV DATA'!$A$2:$V$191,9,0),0)</f>
        <v>0</v>
      </c>
      <c r="J93" s="13">
        <f>IFERROR(VLOOKUP(A93,'[16]WASH COAL RECEIPT &amp; GCV DATA'!$A$2:$V$191,10,0),0)</f>
        <v>0</v>
      </c>
      <c r="K93" s="15" t="e">
        <f>SUMIF('[16]WASH COAL RECEIPT &amp; GCV DATA'!$A$3:$A$191,'MASTER DATA FILE WASH COAL  (2)'!A93,'[16]WASH COAL RECEIPT &amp; GCV DATA'!$K$3:$K$191)</f>
        <v>#VALUE!</v>
      </c>
      <c r="L93" s="15" t="e">
        <f>SUMIF('[16]WASH COAL RECEIPT &amp; GCV DATA'!$A$3:$A$191,'MASTER DATA FILE WASH COAL  (2)'!A93,'[16]WASH COAL RECEIPT &amp; GCV DATA'!$L$3:$L$191)</f>
        <v>#VALUE!</v>
      </c>
      <c r="M93" s="15" t="e">
        <f t="shared" si="8"/>
        <v>#VALUE!</v>
      </c>
      <c r="N93" s="15">
        <f t="shared" si="9"/>
        <v>0</v>
      </c>
      <c r="O93" s="15" t="e">
        <f>SUMIF('[16]WASH COAL RECEIPT &amp; GCV DATA'!$A$3:$A$191,'MASTER DATA FILE WASH COAL  (2)'!A93,'[16]WASH COAL RECEIPT &amp; GCV DATA'!$O$3:$O$191)</f>
        <v>#VALUE!</v>
      </c>
      <c r="P93" s="15" t="e">
        <f t="shared" si="10"/>
        <v>#VALUE!</v>
      </c>
      <c r="Q93" s="15" t="e">
        <f>SUMIF('[16]WASH COAL RECEIPT &amp; GCV DATA'!$A$3:$A$191,'MASTER DATA FILE WASH COAL  (2)'!A93,'[16]WASH COAL RECEIPT &amp; GCV DATA'!$Q$3:$Q$191)</f>
        <v>#VALUE!</v>
      </c>
      <c r="R93" s="16" t="e">
        <f>SUMIF('[16]WASH COAL RECEIPT &amp; GCV DATA'!$A$3:$A$191,'MASTER DATA FILE WASH COAL  (2)'!A93,'[16]WASH COAL RECEIPT &amp; GCV DATA'!$R$3:$R$191)+IF(H93=$J$234,($K$234*K93),0)+IF(H93=$J$235,($K$235*K93),0)</f>
        <v>#VALUE!</v>
      </c>
      <c r="S93" s="15" t="e">
        <f t="shared" si="11"/>
        <v>#VALUE!</v>
      </c>
      <c r="T93" s="15" t="e">
        <f>SUMIF('[16]WASH COAL RECEIPT &amp; GCV DATA'!$A$3:$A$191,'MASTER DATA FILE WASH COAL  (2)'!A93,'[16]WASH COAL RECEIPT &amp; GCV DATA'!$T$3:$T$191)</f>
        <v>#VALUE!</v>
      </c>
      <c r="U93" s="15" t="e">
        <f t="shared" si="12"/>
        <v>#VALUE!</v>
      </c>
      <c r="V93" s="15" t="e">
        <f>SUMIF('[16]WASH COAL RECEIPT &amp; GCV DATA'!$A$3:$A$191,'MASTER DATA FILE WASH COAL  (2)'!A93,'[16]WASH COAL RECEIPT &amp; GCV DATA'!$V$3:$V$191)</f>
        <v>#VALUE!</v>
      </c>
      <c r="W93" s="15" t="e">
        <f t="shared" si="13"/>
        <v>#VALUE!</v>
      </c>
      <c r="X93" t="e">
        <f t="shared" si="7"/>
        <v>#VALUE!</v>
      </c>
    </row>
    <row r="94" spans="1:24" customFormat="1" x14ac:dyDescent="0.3">
      <c r="A94" s="12"/>
      <c r="B94" s="12" t="e">
        <f>SUMIF('[16]WASH COAL RECEIPT &amp; GCV DATA'!$A$3:$A$176,A94,'[16]WASH COAL RECEIPT &amp; GCV DATA'!$B$3:$B$176)</f>
        <v>#VALUE!</v>
      </c>
      <c r="C94" s="13" t="e">
        <f>SUMIF('[16]WASH COAL RECEIPT &amp; GCV DATA'!$A$3:$A$191,A94,'[16]WASH COAL RECEIPT &amp; GCV DATA'!$C$3:$C$191)</f>
        <v>#VALUE!</v>
      </c>
      <c r="D94" s="13">
        <f>IFERROR(VLOOKUP(A94,'[16]WASH COAL RECEIPT &amp; GCV DATA'!A98:V282,4,0),0)</f>
        <v>0</v>
      </c>
      <c r="E94" s="14">
        <f>IFERROR(VLOOKUP(A94,'[16]WASH COAL RECEIPT &amp; GCV DATA'!$A$2:$V$191,5,0),0)</f>
        <v>0</v>
      </c>
      <c r="F94" s="13" t="e">
        <f>SUMIF('[16]WASH COAL RECEIPT &amp; GCV DATA'!$A$3:$A$191,'MASTER DATA FILE WASH COAL  (2)'!A94,'[16]WASH COAL RECEIPT &amp; GCV DATA'!$F$3:$F$191)</f>
        <v>#VALUE!</v>
      </c>
      <c r="G94" s="13">
        <f>IFERROR(VLOOKUP(A94,'[16]WASH COAL RECEIPT &amp; GCV DATA'!$A$2:$V$191,7,0),0)</f>
        <v>0</v>
      </c>
      <c r="H94" s="13">
        <f>IFERROR(VLOOKUP(A94,'[16]WASH COAL RECEIPT &amp; GCV DATA'!$A$2:$V$191,8,0),0)</f>
        <v>0</v>
      </c>
      <c r="I94" s="13">
        <f>IFERROR(VLOOKUP(A94,'[16]WASH COAL RECEIPT &amp; GCV DATA'!$A$2:$V$191,9,0),0)</f>
        <v>0</v>
      </c>
      <c r="J94" s="13">
        <f>IFERROR(VLOOKUP(A94,'[16]WASH COAL RECEIPT &amp; GCV DATA'!$A$2:$V$191,10,0),0)</f>
        <v>0</v>
      </c>
      <c r="K94" s="15" t="e">
        <f>SUMIF('[16]WASH COAL RECEIPT &amp; GCV DATA'!$A$3:$A$191,'MASTER DATA FILE WASH COAL  (2)'!A94,'[16]WASH COAL RECEIPT &amp; GCV DATA'!$K$3:$K$191)</f>
        <v>#VALUE!</v>
      </c>
      <c r="L94" s="15" t="e">
        <f>SUMIF('[16]WASH COAL RECEIPT &amp; GCV DATA'!$A$3:$A$191,'MASTER DATA FILE WASH COAL  (2)'!A94,'[16]WASH COAL RECEIPT &amp; GCV DATA'!$L$3:$L$191)</f>
        <v>#VALUE!</v>
      </c>
      <c r="M94" s="15" t="e">
        <f t="shared" si="8"/>
        <v>#VALUE!</v>
      </c>
      <c r="N94" s="15">
        <f t="shared" si="9"/>
        <v>0</v>
      </c>
      <c r="O94" s="15" t="e">
        <f>SUMIF('[16]WASH COAL RECEIPT &amp; GCV DATA'!$A$3:$A$191,'MASTER DATA FILE WASH COAL  (2)'!A94,'[16]WASH COAL RECEIPT &amp; GCV DATA'!$O$3:$O$191)</f>
        <v>#VALUE!</v>
      </c>
      <c r="P94" s="15" t="e">
        <f t="shared" si="10"/>
        <v>#VALUE!</v>
      </c>
      <c r="Q94" s="15" t="e">
        <f>SUMIF('[16]WASH COAL RECEIPT &amp; GCV DATA'!$A$3:$A$191,'MASTER DATA FILE WASH COAL  (2)'!A94,'[16]WASH COAL RECEIPT &amp; GCV DATA'!$Q$3:$Q$191)</f>
        <v>#VALUE!</v>
      </c>
      <c r="R94" s="16" t="e">
        <f>SUMIF('[16]WASH COAL RECEIPT &amp; GCV DATA'!$A$3:$A$191,'MASTER DATA FILE WASH COAL  (2)'!A94,'[16]WASH COAL RECEIPT &amp; GCV DATA'!$R$3:$R$191)+IF(H94=$J$234,($K$234*K94),0)+IF(H94=$J$235,($K$235*K94),0)</f>
        <v>#VALUE!</v>
      </c>
      <c r="S94" s="15" t="e">
        <f t="shared" si="11"/>
        <v>#VALUE!</v>
      </c>
      <c r="T94" s="15" t="e">
        <f>SUMIF('[16]WASH COAL RECEIPT &amp; GCV DATA'!$A$3:$A$191,'MASTER DATA FILE WASH COAL  (2)'!A94,'[16]WASH COAL RECEIPT &amp; GCV DATA'!$T$3:$T$191)</f>
        <v>#VALUE!</v>
      </c>
      <c r="U94" s="15" t="e">
        <f t="shared" si="12"/>
        <v>#VALUE!</v>
      </c>
      <c r="V94" s="15" t="e">
        <f>SUMIF('[16]WASH COAL RECEIPT &amp; GCV DATA'!$A$3:$A$191,'MASTER DATA FILE WASH COAL  (2)'!A94,'[16]WASH COAL RECEIPT &amp; GCV DATA'!$V$3:$V$191)</f>
        <v>#VALUE!</v>
      </c>
      <c r="W94" s="15" t="e">
        <f t="shared" si="13"/>
        <v>#VALUE!</v>
      </c>
      <c r="X94" t="e">
        <f t="shared" si="7"/>
        <v>#VALUE!</v>
      </c>
    </row>
    <row r="95" spans="1:24" customFormat="1" x14ac:dyDescent="0.3">
      <c r="A95" s="12"/>
      <c r="B95" s="12" t="e">
        <f>SUMIF('[16]WASH COAL RECEIPT &amp; GCV DATA'!$A$3:$A$176,A95,'[16]WASH COAL RECEIPT &amp; GCV DATA'!$B$3:$B$176)</f>
        <v>#VALUE!</v>
      </c>
      <c r="C95" s="13" t="e">
        <f>SUMIF('[16]WASH COAL RECEIPT &amp; GCV DATA'!$A$3:$A$191,A95,'[16]WASH COAL RECEIPT &amp; GCV DATA'!$C$3:$C$191)</f>
        <v>#VALUE!</v>
      </c>
      <c r="D95" s="13">
        <f>IFERROR(VLOOKUP(A95,'[16]WASH COAL RECEIPT &amp; GCV DATA'!A98:V283,4,0),0)</f>
        <v>0</v>
      </c>
      <c r="E95" s="14">
        <f>IFERROR(VLOOKUP(A95,'[16]WASH COAL RECEIPT &amp; GCV DATA'!$A$2:$V$191,5,0),0)</f>
        <v>0</v>
      </c>
      <c r="F95" s="13" t="e">
        <f>SUMIF('[16]WASH COAL RECEIPT &amp; GCV DATA'!$A$3:$A$191,'MASTER DATA FILE WASH COAL  (2)'!A95,'[16]WASH COAL RECEIPT &amp; GCV DATA'!$F$3:$F$191)</f>
        <v>#VALUE!</v>
      </c>
      <c r="G95" s="13">
        <f>IFERROR(VLOOKUP(A95,'[16]WASH COAL RECEIPT &amp; GCV DATA'!$A$2:$V$191,7,0),0)</f>
        <v>0</v>
      </c>
      <c r="H95" s="13">
        <f>IFERROR(VLOOKUP(A95,'[16]WASH COAL RECEIPT &amp; GCV DATA'!$A$2:$V$191,8,0),0)</f>
        <v>0</v>
      </c>
      <c r="I95" s="13">
        <f>IFERROR(VLOOKUP(A95,'[16]WASH COAL RECEIPT &amp; GCV DATA'!$A$2:$V$191,9,0),0)</f>
        <v>0</v>
      </c>
      <c r="J95" s="13">
        <f>IFERROR(VLOOKUP(A95,'[16]WASH COAL RECEIPT &amp; GCV DATA'!$A$2:$V$191,10,0),0)</f>
        <v>0</v>
      </c>
      <c r="K95" s="15" t="e">
        <f>SUMIF('[16]WASH COAL RECEIPT &amp; GCV DATA'!$A$3:$A$191,'MASTER DATA FILE WASH COAL  (2)'!A95,'[16]WASH COAL RECEIPT &amp; GCV DATA'!$K$3:$K$191)</f>
        <v>#VALUE!</v>
      </c>
      <c r="L95" s="15" t="e">
        <f>SUMIF('[16]WASH COAL RECEIPT &amp; GCV DATA'!$A$3:$A$191,'MASTER DATA FILE WASH COAL  (2)'!A95,'[16]WASH COAL RECEIPT &amp; GCV DATA'!$L$3:$L$191)</f>
        <v>#VALUE!</v>
      </c>
      <c r="M95" s="15" t="e">
        <f t="shared" si="8"/>
        <v>#VALUE!</v>
      </c>
      <c r="N95" s="15">
        <f t="shared" si="9"/>
        <v>0</v>
      </c>
      <c r="O95" s="15" t="e">
        <f>SUMIF('[16]WASH COAL RECEIPT &amp; GCV DATA'!$A$3:$A$191,'MASTER DATA FILE WASH COAL  (2)'!A95,'[16]WASH COAL RECEIPT &amp; GCV DATA'!$O$3:$O$191)</f>
        <v>#VALUE!</v>
      </c>
      <c r="P95" s="15" t="e">
        <f t="shared" si="10"/>
        <v>#VALUE!</v>
      </c>
      <c r="Q95" s="15" t="e">
        <f>SUMIF('[16]WASH COAL RECEIPT &amp; GCV DATA'!$A$3:$A$191,'MASTER DATA FILE WASH COAL  (2)'!A95,'[16]WASH COAL RECEIPT &amp; GCV DATA'!$Q$3:$Q$191)</f>
        <v>#VALUE!</v>
      </c>
      <c r="R95" s="16" t="e">
        <f>SUMIF('[16]WASH COAL RECEIPT &amp; GCV DATA'!$A$3:$A$191,'MASTER DATA FILE WASH COAL  (2)'!A95,'[16]WASH COAL RECEIPT &amp; GCV DATA'!$R$3:$R$191)+IF(H95=$J$234,($K$234*K95),0)+IF(H95=$J$235,($K$235*K95),0)</f>
        <v>#VALUE!</v>
      </c>
      <c r="S95" s="15" t="e">
        <f t="shared" si="11"/>
        <v>#VALUE!</v>
      </c>
      <c r="T95" s="15" t="e">
        <f>SUMIF('[16]WASH COAL RECEIPT &amp; GCV DATA'!$A$3:$A$191,'MASTER DATA FILE WASH COAL  (2)'!A95,'[16]WASH COAL RECEIPT &amp; GCV DATA'!$T$3:$T$191)</f>
        <v>#VALUE!</v>
      </c>
      <c r="U95" s="15" t="e">
        <f t="shared" si="12"/>
        <v>#VALUE!</v>
      </c>
      <c r="V95" s="15" t="e">
        <f>SUMIF('[16]WASH COAL RECEIPT &amp; GCV DATA'!$A$3:$A$191,'MASTER DATA FILE WASH COAL  (2)'!A95,'[16]WASH COAL RECEIPT &amp; GCV DATA'!$V$3:$V$191)</f>
        <v>#VALUE!</v>
      </c>
      <c r="W95" s="15" t="e">
        <f t="shared" si="13"/>
        <v>#VALUE!</v>
      </c>
      <c r="X95" t="e">
        <f t="shared" si="7"/>
        <v>#VALUE!</v>
      </c>
    </row>
    <row r="96" spans="1:24" customFormat="1" x14ac:dyDescent="0.3">
      <c r="A96" s="12"/>
      <c r="B96" s="12" t="e">
        <f>SUMIF('[16]WASH COAL RECEIPT &amp; GCV DATA'!$A$3:$A$176,A96,'[16]WASH COAL RECEIPT &amp; GCV DATA'!$B$3:$B$176)</f>
        <v>#VALUE!</v>
      </c>
      <c r="C96" s="13" t="e">
        <f>SUMIF('[16]WASH COAL RECEIPT &amp; GCV DATA'!$A$3:$A$191,A96,'[16]WASH COAL RECEIPT &amp; GCV DATA'!$C$3:$C$191)</f>
        <v>#VALUE!</v>
      </c>
      <c r="D96" s="13">
        <f>IFERROR(VLOOKUP(A96,'[16]WASH COAL RECEIPT &amp; GCV DATA'!A87:V284,4,0),0)</f>
        <v>0</v>
      </c>
      <c r="E96" s="14">
        <f>IFERROR(VLOOKUP(A96,'[16]WASH COAL RECEIPT &amp; GCV DATA'!$A$2:$V$191,5,0),0)</f>
        <v>0</v>
      </c>
      <c r="F96" s="13" t="e">
        <f>SUMIF('[16]WASH COAL RECEIPT &amp; GCV DATA'!$A$3:$A$191,'MASTER DATA FILE WASH COAL  (2)'!A96,'[16]WASH COAL RECEIPT &amp; GCV DATA'!$F$3:$F$191)</f>
        <v>#VALUE!</v>
      </c>
      <c r="G96" s="13">
        <f>IFERROR(VLOOKUP(A96,'[16]WASH COAL RECEIPT &amp; GCV DATA'!$A$2:$V$191,7,0),0)</f>
        <v>0</v>
      </c>
      <c r="H96" s="13">
        <f>IFERROR(VLOOKUP(A96,'[16]WASH COAL RECEIPT &amp; GCV DATA'!$A$2:$V$191,8,0),0)</f>
        <v>0</v>
      </c>
      <c r="I96" s="13">
        <f>IFERROR(VLOOKUP(A96,'[16]WASH COAL RECEIPT &amp; GCV DATA'!$A$2:$V$191,9,0),0)</f>
        <v>0</v>
      </c>
      <c r="J96" s="13">
        <f>IFERROR(VLOOKUP(A96,'[16]WASH COAL RECEIPT &amp; GCV DATA'!$A$2:$V$191,10,0),0)</f>
        <v>0</v>
      </c>
      <c r="K96" s="15" t="e">
        <f>SUMIF('[16]WASH COAL RECEIPT &amp; GCV DATA'!$A$3:$A$191,'MASTER DATA FILE WASH COAL  (2)'!A96,'[16]WASH COAL RECEIPT &amp; GCV DATA'!$K$3:$K$191)</f>
        <v>#VALUE!</v>
      </c>
      <c r="L96" s="15" t="e">
        <f>SUMIF('[16]WASH COAL RECEIPT &amp; GCV DATA'!$A$3:$A$191,'MASTER DATA FILE WASH COAL  (2)'!A96,'[16]WASH COAL RECEIPT &amp; GCV DATA'!$L$3:$L$191)</f>
        <v>#VALUE!</v>
      </c>
      <c r="M96" s="15" t="e">
        <f t="shared" si="8"/>
        <v>#VALUE!</v>
      </c>
      <c r="N96" s="15">
        <f t="shared" si="9"/>
        <v>0</v>
      </c>
      <c r="O96" s="15" t="e">
        <f>SUMIF('[16]WASH COAL RECEIPT &amp; GCV DATA'!$A$3:$A$191,'MASTER DATA FILE WASH COAL  (2)'!A96,'[16]WASH COAL RECEIPT &amp; GCV DATA'!$O$3:$O$191)</f>
        <v>#VALUE!</v>
      </c>
      <c r="P96" s="15" t="e">
        <f t="shared" si="10"/>
        <v>#VALUE!</v>
      </c>
      <c r="Q96" s="15" t="e">
        <f>SUMIF('[16]WASH COAL RECEIPT &amp; GCV DATA'!$A$3:$A$191,'MASTER DATA FILE WASH COAL  (2)'!A96,'[16]WASH COAL RECEIPT &amp; GCV DATA'!$Q$3:$Q$191)</f>
        <v>#VALUE!</v>
      </c>
      <c r="R96" s="16" t="e">
        <f>SUMIF('[16]WASH COAL RECEIPT &amp; GCV DATA'!$A$3:$A$191,'MASTER DATA FILE WASH COAL  (2)'!A96,'[16]WASH COAL RECEIPT &amp; GCV DATA'!$R$3:$R$191)+IF(H96=$J$234,($K$234*K96),0)+IF(H96=$J$235,($K$235*K96),0)</f>
        <v>#VALUE!</v>
      </c>
      <c r="S96" s="15" t="e">
        <f t="shared" si="11"/>
        <v>#VALUE!</v>
      </c>
      <c r="T96" s="15" t="e">
        <f>SUMIF('[16]WASH COAL RECEIPT &amp; GCV DATA'!$A$3:$A$191,'MASTER DATA FILE WASH COAL  (2)'!A96,'[16]WASH COAL RECEIPT &amp; GCV DATA'!$T$3:$T$191)</f>
        <v>#VALUE!</v>
      </c>
      <c r="U96" s="15" t="e">
        <f t="shared" si="12"/>
        <v>#VALUE!</v>
      </c>
      <c r="V96" s="15" t="e">
        <f>SUMIF('[16]WASH COAL RECEIPT &amp; GCV DATA'!$A$3:$A$191,'MASTER DATA FILE WASH COAL  (2)'!A96,'[16]WASH COAL RECEIPT &amp; GCV DATA'!$V$3:$V$191)</f>
        <v>#VALUE!</v>
      </c>
      <c r="W96" s="15" t="e">
        <f t="shared" si="13"/>
        <v>#VALUE!</v>
      </c>
      <c r="X96" t="e">
        <f t="shared" si="7"/>
        <v>#VALUE!</v>
      </c>
    </row>
    <row r="97" spans="1:24" customFormat="1" x14ac:dyDescent="0.3">
      <c r="A97" s="12"/>
      <c r="B97" s="12" t="e">
        <f>SUMIF('[16]WASH COAL RECEIPT &amp; GCV DATA'!$A$3:$A$176,A97,'[16]WASH COAL RECEIPT &amp; GCV DATA'!$B$3:$B$176)</f>
        <v>#VALUE!</v>
      </c>
      <c r="C97" s="13" t="e">
        <f>SUMIF('[16]WASH COAL RECEIPT &amp; GCV DATA'!$A$3:$A$191,A97,'[16]WASH COAL RECEIPT &amp; GCV DATA'!$C$3:$C$191)</f>
        <v>#VALUE!</v>
      </c>
      <c r="D97" s="13">
        <f>IFERROR(VLOOKUP(A97,'[16]WASH COAL RECEIPT &amp; GCV DATA'!A88:V285,4,0),0)</f>
        <v>0</v>
      </c>
      <c r="E97" s="14">
        <f>IFERROR(VLOOKUP(A97,'[16]WASH COAL RECEIPT &amp; GCV DATA'!$A$2:$V$191,5,0),0)</f>
        <v>0</v>
      </c>
      <c r="F97" s="13" t="e">
        <f>SUMIF('[16]WASH COAL RECEIPT &amp; GCV DATA'!$A$3:$A$191,'MASTER DATA FILE WASH COAL  (2)'!A97,'[16]WASH COAL RECEIPT &amp; GCV DATA'!$F$3:$F$191)</f>
        <v>#VALUE!</v>
      </c>
      <c r="G97" s="13">
        <f>IFERROR(VLOOKUP(A97,'[16]WASH COAL RECEIPT &amp; GCV DATA'!$A$2:$V$191,7,0),0)</f>
        <v>0</v>
      </c>
      <c r="H97" s="13">
        <f>IFERROR(VLOOKUP(A97,'[16]WASH COAL RECEIPT &amp; GCV DATA'!$A$2:$V$191,8,0),0)</f>
        <v>0</v>
      </c>
      <c r="I97" s="13">
        <f>IFERROR(VLOOKUP(A97,'[16]WASH COAL RECEIPT &amp; GCV DATA'!$A$2:$V$191,9,0),0)</f>
        <v>0</v>
      </c>
      <c r="J97" s="13">
        <f>IFERROR(VLOOKUP(A97,'[16]WASH COAL RECEIPT &amp; GCV DATA'!$A$2:$V$191,10,0),0)</f>
        <v>0</v>
      </c>
      <c r="K97" s="15" t="e">
        <f>SUMIF('[16]WASH COAL RECEIPT &amp; GCV DATA'!$A$3:$A$191,'MASTER DATA FILE WASH COAL  (2)'!A97,'[16]WASH COAL RECEIPT &amp; GCV DATA'!$K$3:$K$191)</f>
        <v>#VALUE!</v>
      </c>
      <c r="L97" s="15" t="e">
        <f>SUMIF('[16]WASH COAL RECEIPT &amp; GCV DATA'!$A$3:$A$191,'MASTER DATA FILE WASH COAL  (2)'!A97,'[16]WASH COAL RECEIPT &amp; GCV DATA'!$L$3:$L$191)</f>
        <v>#VALUE!</v>
      </c>
      <c r="M97" s="15" t="e">
        <f t="shared" si="8"/>
        <v>#VALUE!</v>
      </c>
      <c r="N97" s="15">
        <f t="shared" si="9"/>
        <v>0</v>
      </c>
      <c r="O97" s="15" t="e">
        <f>SUMIF('[16]WASH COAL RECEIPT &amp; GCV DATA'!$A$3:$A$191,'MASTER DATA FILE WASH COAL  (2)'!A97,'[16]WASH COAL RECEIPT &amp; GCV DATA'!$O$3:$O$191)</f>
        <v>#VALUE!</v>
      </c>
      <c r="P97" s="15" t="e">
        <f t="shared" si="10"/>
        <v>#VALUE!</v>
      </c>
      <c r="Q97" s="15" t="e">
        <f>SUMIF('[16]WASH COAL RECEIPT &amp; GCV DATA'!$A$3:$A$191,'MASTER DATA FILE WASH COAL  (2)'!A97,'[16]WASH COAL RECEIPT &amp; GCV DATA'!$Q$3:$Q$191)</f>
        <v>#VALUE!</v>
      </c>
      <c r="R97" s="16" t="e">
        <f>SUMIF('[16]WASH COAL RECEIPT &amp; GCV DATA'!$A$3:$A$191,'MASTER DATA FILE WASH COAL  (2)'!A97,'[16]WASH COAL RECEIPT &amp; GCV DATA'!$R$3:$R$191)+IF(H97=$J$234,($K$234*K97),0)+IF(H97=$J$235,($K$235*K97),0)</f>
        <v>#VALUE!</v>
      </c>
      <c r="S97" s="15" t="e">
        <f t="shared" si="11"/>
        <v>#VALUE!</v>
      </c>
      <c r="T97" s="15" t="e">
        <f>SUMIF('[16]WASH COAL RECEIPT &amp; GCV DATA'!$A$3:$A$191,'MASTER DATA FILE WASH COAL  (2)'!A97,'[16]WASH COAL RECEIPT &amp; GCV DATA'!$T$3:$T$191)</f>
        <v>#VALUE!</v>
      </c>
      <c r="U97" s="15" t="e">
        <f t="shared" si="12"/>
        <v>#VALUE!</v>
      </c>
      <c r="V97" s="15" t="e">
        <f>SUMIF('[16]WASH COAL RECEIPT &amp; GCV DATA'!$A$3:$A$191,'MASTER DATA FILE WASH COAL  (2)'!A97,'[16]WASH COAL RECEIPT &amp; GCV DATA'!$V$3:$V$191)</f>
        <v>#VALUE!</v>
      </c>
      <c r="W97" s="15" t="e">
        <f t="shared" si="13"/>
        <v>#VALUE!</v>
      </c>
      <c r="X97" t="e">
        <f t="shared" si="7"/>
        <v>#VALUE!</v>
      </c>
    </row>
    <row r="98" spans="1:24" customFormat="1" x14ac:dyDescent="0.3">
      <c r="A98" s="12"/>
      <c r="B98" s="12" t="e">
        <f>SUMIF('[16]WASH COAL RECEIPT &amp; GCV DATA'!$A$3:$A$176,A98,'[16]WASH COAL RECEIPT &amp; GCV DATA'!$B$3:$B$176)</f>
        <v>#VALUE!</v>
      </c>
      <c r="C98" s="13" t="e">
        <f>SUMIF('[16]WASH COAL RECEIPT &amp; GCV DATA'!$A$3:$A$191,A98,'[16]WASH COAL RECEIPT &amp; GCV DATA'!$C$3:$C$191)</f>
        <v>#VALUE!</v>
      </c>
      <c r="D98" s="13">
        <f>IFERROR(VLOOKUP(A98,'[16]WASH COAL RECEIPT &amp; GCV DATA'!A89:V286,4,0),0)</f>
        <v>0</v>
      </c>
      <c r="E98" s="14">
        <f>IFERROR(VLOOKUP(A98,'[16]WASH COAL RECEIPT &amp; GCV DATA'!$A$2:$V$191,5,0),0)</f>
        <v>0</v>
      </c>
      <c r="F98" s="13" t="e">
        <f>SUMIF('[16]WASH COAL RECEIPT &amp; GCV DATA'!$A$3:$A$191,'MASTER DATA FILE WASH COAL  (2)'!A98,'[16]WASH COAL RECEIPT &amp; GCV DATA'!$F$3:$F$191)</f>
        <v>#VALUE!</v>
      </c>
      <c r="G98" s="13">
        <f>IFERROR(VLOOKUP(A98,'[16]WASH COAL RECEIPT &amp; GCV DATA'!$A$2:$V$191,7,0),0)</f>
        <v>0</v>
      </c>
      <c r="H98" s="13">
        <f>IFERROR(VLOOKUP(A98,'[16]WASH COAL RECEIPT &amp; GCV DATA'!$A$2:$V$191,8,0),0)</f>
        <v>0</v>
      </c>
      <c r="I98" s="13">
        <f>IFERROR(VLOOKUP(A98,'[16]WASH COAL RECEIPT &amp; GCV DATA'!$A$2:$V$191,9,0),0)</f>
        <v>0</v>
      </c>
      <c r="J98" s="13">
        <f>IFERROR(VLOOKUP(A98,'[16]WASH COAL RECEIPT &amp; GCV DATA'!$A$2:$V$191,10,0),0)</f>
        <v>0</v>
      </c>
      <c r="K98" s="15" t="e">
        <f>SUMIF('[16]WASH COAL RECEIPT &amp; GCV DATA'!$A$3:$A$191,'MASTER DATA FILE WASH COAL  (2)'!A98,'[16]WASH COAL RECEIPT &amp; GCV DATA'!$K$3:$K$191)</f>
        <v>#VALUE!</v>
      </c>
      <c r="L98" s="15" t="e">
        <f>SUMIF('[16]WASH COAL RECEIPT &amp; GCV DATA'!$A$3:$A$191,'MASTER DATA FILE WASH COAL  (2)'!A98,'[16]WASH COAL RECEIPT &amp; GCV DATA'!$L$3:$L$191)</f>
        <v>#VALUE!</v>
      </c>
      <c r="M98" s="15" t="e">
        <f t="shared" si="8"/>
        <v>#VALUE!</v>
      </c>
      <c r="N98" s="15">
        <f t="shared" si="9"/>
        <v>0</v>
      </c>
      <c r="O98" s="15" t="e">
        <f>SUMIF('[16]WASH COAL RECEIPT &amp; GCV DATA'!$A$3:$A$191,'MASTER DATA FILE WASH COAL  (2)'!A98,'[16]WASH COAL RECEIPT &amp; GCV DATA'!$O$3:$O$191)</f>
        <v>#VALUE!</v>
      </c>
      <c r="P98" s="15" t="e">
        <f t="shared" si="10"/>
        <v>#VALUE!</v>
      </c>
      <c r="Q98" s="15" t="e">
        <f>SUMIF('[16]WASH COAL RECEIPT &amp; GCV DATA'!$A$3:$A$191,'MASTER DATA FILE WASH COAL  (2)'!A98,'[16]WASH COAL RECEIPT &amp; GCV DATA'!$Q$3:$Q$191)</f>
        <v>#VALUE!</v>
      </c>
      <c r="R98" s="16" t="e">
        <f>SUMIF('[16]WASH COAL RECEIPT &amp; GCV DATA'!$A$3:$A$191,'MASTER DATA FILE WASH COAL  (2)'!A98,'[16]WASH COAL RECEIPT &amp; GCV DATA'!$R$3:$R$191)+IF(H98=$J$234,($K$234*K98),0)+IF(H98=$J$235,($K$235*K98),0)</f>
        <v>#VALUE!</v>
      </c>
      <c r="S98" s="15" t="e">
        <f t="shared" si="11"/>
        <v>#VALUE!</v>
      </c>
      <c r="T98" s="15" t="e">
        <f>SUMIF('[16]WASH COAL RECEIPT &amp; GCV DATA'!$A$3:$A$191,'MASTER DATA FILE WASH COAL  (2)'!A98,'[16]WASH COAL RECEIPT &amp; GCV DATA'!$T$3:$T$191)</f>
        <v>#VALUE!</v>
      </c>
      <c r="U98" s="15" t="e">
        <f t="shared" si="12"/>
        <v>#VALUE!</v>
      </c>
      <c r="V98" s="15" t="e">
        <f>SUMIF('[16]WASH COAL RECEIPT &amp; GCV DATA'!$A$3:$A$191,'MASTER DATA FILE WASH COAL  (2)'!A98,'[16]WASH COAL RECEIPT &amp; GCV DATA'!$V$3:$V$191)</f>
        <v>#VALUE!</v>
      </c>
      <c r="W98" s="15" t="e">
        <f t="shared" si="13"/>
        <v>#VALUE!</v>
      </c>
      <c r="X98" t="e">
        <f t="shared" si="7"/>
        <v>#VALUE!</v>
      </c>
    </row>
    <row r="99" spans="1:24" customFormat="1" x14ac:dyDescent="0.3">
      <c r="A99" s="12"/>
      <c r="B99" s="12" t="e">
        <f>SUMIF('[16]WASH COAL RECEIPT &amp; GCV DATA'!$A$3:$A$176,A99,'[16]WASH COAL RECEIPT &amp; GCV DATA'!$B$3:$B$176)</f>
        <v>#VALUE!</v>
      </c>
      <c r="C99" s="13" t="e">
        <f>SUMIF('[16]WASH COAL RECEIPT &amp; GCV DATA'!$A$3:$A$191,A99,'[16]WASH COAL RECEIPT &amp; GCV DATA'!$C$3:$C$191)</f>
        <v>#VALUE!</v>
      </c>
      <c r="D99" s="13">
        <f>IFERROR(VLOOKUP(A99,'[16]WASH COAL RECEIPT &amp; GCV DATA'!A90:V287,4,0),0)</f>
        <v>0</v>
      </c>
      <c r="E99" s="14">
        <f>IFERROR(VLOOKUP(A99,'[16]WASH COAL RECEIPT &amp; GCV DATA'!$A$2:$V$191,5,0),0)</f>
        <v>0</v>
      </c>
      <c r="F99" s="13" t="e">
        <f>SUMIF('[16]WASH COAL RECEIPT &amp; GCV DATA'!$A$3:$A$191,'MASTER DATA FILE WASH COAL  (2)'!A99,'[16]WASH COAL RECEIPT &amp; GCV DATA'!$F$3:$F$191)</f>
        <v>#VALUE!</v>
      </c>
      <c r="G99" s="13">
        <f>IFERROR(VLOOKUP(A99,'[16]WASH COAL RECEIPT &amp; GCV DATA'!$A$2:$V$191,7,0),0)</f>
        <v>0</v>
      </c>
      <c r="H99" s="13">
        <f>IFERROR(VLOOKUP(A99,'[16]WASH COAL RECEIPT &amp; GCV DATA'!$A$2:$V$191,8,0),0)</f>
        <v>0</v>
      </c>
      <c r="I99" s="13">
        <f>IFERROR(VLOOKUP(A99,'[16]WASH COAL RECEIPT &amp; GCV DATA'!$A$2:$V$191,9,0),0)</f>
        <v>0</v>
      </c>
      <c r="J99" s="13">
        <f>IFERROR(VLOOKUP(A99,'[16]WASH COAL RECEIPT &amp; GCV DATA'!$A$2:$V$191,10,0),0)</f>
        <v>0</v>
      </c>
      <c r="K99" s="15" t="e">
        <f>SUMIF('[16]WASH COAL RECEIPT &amp; GCV DATA'!$A$3:$A$191,'MASTER DATA FILE WASH COAL  (2)'!A99,'[16]WASH COAL RECEIPT &amp; GCV DATA'!$K$3:$K$191)</f>
        <v>#VALUE!</v>
      </c>
      <c r="L99" s="15" t="e">
        <f>SUMIF('[16]WASH COAL RECEIPT &amp; GCV DATA'!$A$3:$A$191,'MASTER DATA FILE WASH COAL  (2)'!A99,'[16]WASH COAL RECEIPT &amp; GCV DATA'!$L$3:$L$191)</f>
        <v>#VALUE!</v>
      </c>
      <c r="M99" s="15" t="e">
        <f t="shared" si="8"/>
        <v>#VALUE!</v>
      </c>
      <c r="N99" s="15">
        <f t="shared" si="9"/>
        <v>0</v>
      </c>
      <c r="O99" s="15" t="e">
        <f>SUMIF('[16]WASH COAL RECEIPT &amp; GCV DATA'!$A$3:$A$191,'MASTER DATA FILE WASH COAL  (2)'!A99,'[16]WASH COAL RECEIPT &amp; GCV DATA'!$O$3:$O$191)</f>
        <v>#VALUE!</v>
      </c>
      <c r="P99" s="15" t="e">
        <f t="shared" si="10"/>
        <v>#VALUE!</v>
      </c>
      <c r="Q99" s="15" t="e">
        <f>SUMIF('[16]WASH COAL RECEIPT &amp; GCV DATA'!$A$3:$A$191,'MASTER DATA FILE WASH COAL  (2)'!A99,'[16]WASH COAL RECEIPT &amp; GCV DATA'!$Q$3:$Q$191)</f>
        <v>#VALUE!</v>
      </c>
      <c r="R99" s="16" t="e">
        <f>SUMIF('[16]WASH COAL RECEIPT &amp; GCV DATA'!$A$3:$A$191,'MASTER DATA FILE WASH COAL  (2)'!A99,'[16]WASH COAL RECEIPT &amp; GCV DATA'!$R$3:$R$191)+IF(H99=$J$234,($K$234*K99),0)+IF(H99=$J$235,($K$235*K99),0)</f>
        <v>#VALUE!</v>
      </c>
      <c r="S99" s="15" t="e">
        <f t="shared" si="11"/>
        <v>#VALUE!</v>
      </c>
      <c r="T99" s="15" t="e">
        <f>SUMIF('[16]WASH COAL RECEIPT &amp; GCV DATA'!$A$3:$A$191,'MASTER DATA FILE WASH COAL  (2)'!A99,'[16]WASH COAL RECEIPT &amp; GCV DATA'!$T$3:$T$191)</f>
        <v>#VALUE!</v>
      </c>
      <c r="U99" s="15" t="e">
        <f t="shared" si="12"/>
        <v>#VALUE!</v>
      </c>
      <c r="V99" s="15" t="e">
        <f>SUMIF('[16]WASH COAL RECEIPT &amp; GCV DATA'!$A$3:$A$191,'MASTER DATA FILE WASH COAL  (2)'!A99,'[16]WASH COAL RECEIPT &amp; GCV DATA'!$V$3:$V$191)</f>
        <v>#VALUE!</v>
      </c>
      <c r="W99" s="15" t="e">
        <f t="shared" si="13"/>
        <v>#VALUE!</v>
      </c>
      <c r="X99" t="e">
        <f t="shared" si="7"/>
        <v>#VALUE!</v>
      </c>
    </row>
    <row r="100" spans="1:24" customFormat="1" x14ac:dyDescent="0.3">
      <c r="A100" s="12"/>
      <c r="B100" s="12" t="e">
        <f>SUMIF('[16]WASH COAL RECEIPT &amp; GCV DATA'!$A$3:$A$176,A100,'[16]WASH COAL RECEIPT &amp; GCV DATA'!$B$3:$B$176)</f>
        <v>#VALUE!</v>
      </c>
      <c r="C100" s="13" t="e">
        <f>SUMIF('[16]WASH COAL RECEIPT &amp; GCV DATA'!$A$3:$A$191,A100,'[16]WASH COAL RECEIPT &amp; GCV DATA'!$C$3:$C$191)</f>
        <v>#VALUE!</v>
      </c>
      <c r="D100" s="13">
        <f>IFERROR(VLOOKUP(A100,'[16]WASH COAL RECEIPT &amp; GCV DATA'!A91:V288,4,0),0)</f>
        <v>0</v>
      </c>
      <c r="E100" s="14">
        <f>IFERROR(VLOOKUP(A100,'[16]WASH COAL RECEIPT &amp; GCV DATA'!$A$2:$V$191,5,0),0)</f>
        <v>0</v>
      </c>
      <c r="F100" s="13" t="e">
        <f>SUMIF('[16]WASH COAL RECEIPT &amp; GCV DATA'!$A$3:$A$191,'MASTER DATA FILE WASH COAL  (2)'!A100,'[16]WASH COAL RECEIPT &amp; GCV DATA'!$F$3:$F$191)</f>
        <v>#VALUE!</v>
      </c>
      <c r="G100" s="13">
        <f>IFERROR(VLOOKUP(A100,'[16]WASH COAL RECEIPT &amp; GCV DATA'!$A$2:$V$191,7,0),0)</f>
        <v>0</v>
      </c>
      <c r="H100" s="13">
        <f>IFERROR(VLOOKUP(A100,'[16]WASH COAL RECEIPT &amp; GCV DATA'!$A$2:$V$191,8,0),0)</f>
        <v>0</v>
      </c>
      <c r="I100" s="13">
        <f>IFERROR(VLOOKUP(A100,'[16]WASH COAL RECEIPT &amp; GCV DATA'!$A$2:$V$191,9,0),0)</f>
        <v>0</v>
      </c>
      <c r="J100" s="13">
        <f>IFERROR(VLOOKUP(A100,'[16]WASH COAL RECEIPT &amp; GCV DATA'!$A$2:$V$191,10,0),0)</f>
        <v>0</v>
      </c>
      <c r="K100" s="15" t="e">
        <f>SUMIF('[16]WASH COAL RECEIPT &amp; GCV DATA'!$A$3:$A$191,'MASTER DATA FILE WASH COAL  (2)'!A100,'[16]WASH COAL RECEIPT &amp; GCV DATA'!$K$3:$K$191)</f>
        <v>#VALUE!</v>
      </c>
      <c r="L100" s="15" t="e">
        <f>SUMIF('[16]WASH COAL RECEIPT &amp; GCV DATA'!$A$3:$A$191,'MASTER DATA FILE WASH COAL  (2)'!A100,'[16]WASH COAL RECEIPT &amp; GCV DATA'!$L$3:$L$191)</f>
        <v>#VALUE!</v>
      </c>
      <c r="M100" s="15" t="e">
        <f t="shared" si="8"/>
        <v>#VALUE!</v>
      </c>
      <c r="N100" s="15">
        <f t="shared" si="9"/>
        <v>0</v>
      </c>
      <c r="O100" s="15" t="e">
        <f>SUMIF('[16]WASH COAL RECEIPT &amp; GCV DATA'!$A$3:$A$191,'MASTER DATA FILE WASH COAL  (2)'!A100,'[16]WASH COAL RECEIPT &amp; GCV DATA'!$O$3:$O$191)</f>
        <v>#VALUE!</v>
      </c>
      <c r="P100" s="15" t="e">
        <f t="shared" si="10"/>
        <v>#VALUE!</v>
      </c>
      <c r="Q100" s="15" t="e">
        <f>SUMIF('[16]WASH COAL RECEIPT &amp; GCV DATA'!$A$3:$A$191,'MASTER DATA FILE WASH COAL  (2)'!A100,'[16]WASH COAL RECEIPT &amp; GCV DATA'!$Q$3:$Q$191)</f>
        <v>#VALUE!</v>
      </c>
      <c r="R100" s="16" t="e">
        <f>SUMIF('[16]WASH COAL RECEIPT &amp; GCV DATA'!$A$3:$A$191,'MASTER DATA FILE WASH COAL  (2)'!A100,'[16]WASH COAL RECEIPT &amp; GCV DATA'!$R$3:$R$191)+IF(H100=$J$234,($K$234*K100),0)+IF(H100=$J$235,($K$235*K100),0)</f>
        <v>#VALUE!</v>
      </c>
      <c r="S100" s="15" t="e">
        <f t="shared" si="11"/>
        <v>#VALUE!</v>
      </c>
      <c r="T100" s="15" t="e">
        <f>SUMIF('[16]WASH COAL RECEIPT &amp; GCV DATA'!$A$3:$A$191,'MASTER DATA FILE WASH COAL  (2)'!A100,'[16]WASH COAL RECEIPT &amp; GCV DATA'!$T$3:$T$191)</f>
        <v>#VALUE!</v>
      </c>
      <c r="U100" s="15" t="e">
        <f t="shared" si="12"/>
        <v>#VALUE!</v>
      </c>
      <c r="V100" s="15" t="e">
        <f>SUMIF('[16]WASH COAL RECEIPT &amp; GCV DATA'!$A$3:$A$191,'MASTER DATA FILE WASH COAL  (2)'!A100,'[16]WASH COAL RECEIPT &amp; GCV DATA'!$V$3:$V$191)</f>
        <v>#VALUE!</v>
      </c>
      <c r="W100" s="15" t="e">
        <f t="shared" si="13"/>
        <v>#VALUE!</v>
      </c>
      <c r="X100" t="e">
        <f t="shared" si="7"/>
        <v>#VALUE!</v>
      </c>
    </row>
    <row r="101" spans="1:24" customFormat="1" x14ac:dyDescent="0.3">
      <c r="A101" s="12"/>
      <c r="B101" s="12" t="e">
        <f>SUMIF('[16]WASH COAL RECEIPT &amp; GCV DATA'!$A$3:$A$176,A101,'[16]WASH COAL RECEIPT &amp; GCV DATA'!$B$3:$B$176)</f>
        <v>#VALUE!</v>
      </c>
      <c r="C101" s="13" t="e">
        <f>SUMIF('[16]WASH COAL RECEIPT &amp; GCV DATA'!$A$3:$A$191,A101,'[16]WASH COAL RECEIPT &amp; GCV DATA'!$C$3:$C$191)</f>
        <v>#VALUE!</v>
      </c>
      <c r="D101" s="13">
        <f>IFERROR(VLOOKUP(A101,'[16]WASH COAL RECEIPT &amp; GCV DATA'!A92:V289,4,0),0)</f>
        <v>0</v>
      </c>
      <c r="E101" s="14">
        <f>IFERROR(VLOOKUP(A101,'[16]WASH COAL RECEIPT &amp; GCV DATA'!$A$2:$V$191,5,0),0)</f>
        <v>0</v>
      </c>
      <c r="F101" s="13" t="e">
        <f>SUMIF('[16]WASH COAL RECEIPT &amp; GCV DATA'!$A$3:$A$191,'MASTER DATA FILE WASH COAL  (2)'!A101,'[16]WASH COAL RECEIPT &amp; GCV DATA'!$F$3:$F$191)</f>
        <v>#VALUE!</v>
      </c>
      <c r="G101" s="13">
        <f>IFERROR(VLOOKUP(A101,'[16]WASH COAL RECEIPT &amp; GCV DATA'!$A$2:$V$191,7,0),0)</f>
        <v>0</v>
      </c>
      <c r="H101" s="13">
        <f>IFERROR(VLOOKUP(A101,'[16]WASH COAL RECEIPT &amp; GCV DATA'!$A$2:$V$191,8,0),0)</f>
        <v>0</v>
      </c>
      <c r="I101" s="13">
        <f>IFERROR(VLOOKUP(A101,'[16]WASH COAL RECEIPT &amp; GCV DATA'!$A$2:$V$191,9,0),0)</f>
        <v>0</v>
      </c>
      <c r="J101" s="13">
        <f>IFERROR(VLOOKUP(A101,'[16]WASH COAL RECEIPT &amp; GCV DATA'!$A$2:$V$191,10,0),0)</f>
        <v>0</v>
      </c>
      <c r="K101" s="15" t="e">
        <f>SUMIF('[16]WASH COAL RECEIPT &amp; GCV DATA'!$A$3:$A$191,'MASTER DATA FILE WASH COAL  (2)'!A101,'[16]WASH COAL RECEIPT &amp; GCV DATA'!$K$3:$K$191)</f>
        <v>#VALUE!</v>
      </c>
      <c r="L101" s="15" t="e">
        <f>SUMIF('[16]WASH COAL RECEIPT &amp; GCV DATA'!$A$3:$A$191,'MASTER DATA FILE WASH COAL  (2)'!A101,'[16]WASH COAL RECEIPT &amp; GCV DATA'!$L$3:$L$191)</f>
        <v>#VALUE!</v>
      </c>
      <c r="M101" s="15" t="e">
        <f t="shared" si="8"/>
        <v>#VALUE!</v>
      </c>
      <c r="N101" s="15">
        <f t="shared" si="9"/>
        <v>0</v>
      </c>
      <c r="O101" s="15" t="e">
        <f>SUMIF('[16]WASH COAL RECEIPT &amp; GCV DATA'!$A$3:$A$191,'MASTER DATA FILE WASH COAL  (2)'!A101,'[16]WASH COAL RECEIPT &amp; GCV DATA'!$O$3:$O$191)</f>
        <v>#VALUE!</v>
      </c>
      <c r="P101" s="15" t="e">
        <f t="shared" si="10"/>
        <v>#VALUE!</v>
      </c>
      <c r="Q101" s="15" t="e">
        <f>SUMIF('[16]WASH COAL RECEIPT &amp; GCV DATA'!$A$3:$A$191,'MASTER DATA FILE WASH COAL  (2)'!A101,'[16]WASH COAL RECEIPT &amp; GCV DATA'!$Q$3:$Q$191)</f>
        <v>#VALUE!</v>
      </c>
      <c r="R101" s="16" t="e">
        <f>SUMIF('[16]WASH COAL RECEIPT &amp; GCV DATA'!$A$3:$A$191,'MASTER DATA FILE WASH COAL  (2)'!A101,'[16]WASH COAL RECEIPT &amp; GCV DATA'!$R$3:$R$191)+IF(H101=$J$234,($K$234*K101),0)+IF(H101=$J$235,($K$235*K101),0)</f>
        <v>#VALUE!</v>
      </c>
      <c r="S101" s="15" t="e">
        <f t="shared" si="11"/>
        <v>#VALUE!</v>
      </c>
      <c r="T101" s="15" t="e">
        <f>SUMIF('[16]WASH COAL RECEIPT &amp; GCV DATA'!$A$3:$A$191,'MASTER DATA FILE WASH COAL  (2)'!A101,'[16]WASH COAL RECEIPT &amp; GCV DATA'!$T$3:$T$191)</f>
        <v>#VALUE!</v>
      </c>
      <c r="U101" s="15" t="e">
        <f t="shared" si="12"/>
        <v>#VALUE!</v>
      </c>
      <c r="V101" s="15" t="e">
        <f>SUMIF('[16]WASH COAL RECEIPT &amp; GCV DATA'!$A$3:$A$191,'MASTER DATA FILE WASH COAL  (2)'!A101,'[16]WASH COAL RECEIPT &amp; GCV DATA'!$V$3:$V$191)</f>
        <v>#VALUE!</v>
      </c>
      <c r="W101" s="15" t="e">
        <f t="shared" si="13"/>
        <v>#VALUE!</v>
      </c>
      <c r="X101" t="e">
        <f t="shared" si="7"/>
        <v>#VALUE!</v>
      </c>
    </row>
    <row r="102" spans="1:24" customFormat="1" x14ac:dyDescent="0.3">
      <c r="A102" s="12"/>
      <c r="B102" s="12" t="e">
        <f>SUMIF('[16]WASH COAL RECEIPT &amp; GCV DATA'!$A$3:$A$176,A102,'[16]WASH COAL RECEIPT &amp; GCV DATA'!$B$3:$B$176)</f>
        <v>#VALUE!</v>
      </c>
      <c r="C102" s="13" t="e">
        <f>SUMIF('[16]WASH COAL RECEIPT &amp; GCV DATA'!$A$3:$A$191,A102,'[16]WASH COAL RECEIPT &amp; GCV DATA'!$C$3:$C$191)</f>
        <v>#VALUE!</v>
      </c>
      <c r="D102" s="13">
        <f>IFERROR(VLOOKUP(A102,'[16]WASH COAL RECEIPT &amp; GCV DATA'!A92:V290,4,0),0)</f>
        <v>0</v>
      </c>
      <c r="E102" s="14">
        <f>IFERROR(VLOOKUP(A102,'[16]WASH COAL RECEIPT &amp; GCV DATA'!$A$2:$V$191,5,0),0)</f>
        <v>0</v>
      </c>
      <c r="F102" s="13" t="e">
        <f>SUMIF('[16]WASH COAL RECEIPT &amp; GCV DATA'!$A$3:$A$191,'MASTER DATA FILE WASH COAL  (2)'!A102,'[16]WASH COAL RECEIPT &amp; GCV DATA'!$F$3:$F$191)</f>
        <v>#VALUE!</v>
      </c>
      <c r="G102" s="13">
        <f>IFERROR(VLOOKUP(A102,'[16]WASH COAL RECEIPT &amp; GCV DATA'!$A$2:$V$191,7,0),0)</f>
        <v>0</v>
      </c>
      <c r="H102" s="13">
        <f>IFERROR(VLOOKUP(A102,'[16]WASH COAL RECEIPT &amp; GCV DATA'!$A$2:$V$191,8,0),0)</f>
        <v>0</v>
      </c>
      <c r="I102" s="13">
        <f>IFERROR(VLOOKUP(A102,'[16]WASH COAL RECEIPT &amp; GCV DATA'!$A$2:$V$191,9,0),0)</f>
        <v>0</v>
      </c>
      <c r="J102" s="13">
        <f>IFERROR(VLOOKUP(A102,'[16]WASH COAL RECEIPT &amp; GCV DATA'!$A$2:$V$191,10,0),0)</f>
        <v>0</v>
      </c>
      <c r="K102" s="15" t="e">
        <f>SUMIF('[16]WASH COAL RECEIPT &amp; GCV DATA'!$A$3:$A$191,'MASTER DATA FILE WASH COAL  (2)'!A102,'[16]WASH COAL RECEIPT &amp; GCV DATA'!$K$3:$K$191)</f>
        <v>#VALUE!</v>
      </c>
      <c r="L102" s="15" t="e">
        <f>SUMIF('[16]WASH COAL RECEIPT &amp; GCV DATA'!$A$3:$A$191,'MASTER DATA FILE WASH COAL  (2)'!A102,'[16]WASH COAL RECEIPT &amp; GCV DATA'!$L$3:$L$191)</f>
        <v>#VALUE!</v>
      </c>
      <c r="M102" s="15" t="e">
        <f t="shared" si="8"/>
        <v>#VALUE!</v>
      </c>
      <c r="N102" s="15">
        <f t="shared" si="9"/>
        <v>0</v>
      </c>
      <c r="O102" s="15" t="e">
        <f>SUMIF('[16]WASH COAL RECEIPT &amp; GCV DATA'!$A$3:$A$191,'MASTER DATA FILE WASH COAL  (2)'!A102,'[16]WASH COAL RECEIPT &amp; GCV DATA'!$O$3:$O$191)</f>
        <v>#VALUE!</v>
      </c>
      <c r="P102" s="15" t="e">
        <f t="shared" si="10"/>
        <v>#VALUE!</v>
      </c>
      <c r="Q102" s="15" t="e">
        <f>SUMIF('[16]WASH COAL RECEIPT &amp; GCV DATA'!$A$3:$A$191,'MASTER DATA FILE WASH COAL  (2)'!A102,'[16]WASH COAL RECEIPT &amp; GCV DATA'!$Q$3:$Q$191)</f>
        <v>#VALUE!</v>
      </c>
      <c r="R102" s="16" t="e">
        <f>SUMIF('[16]WASH COAL RECEIPT &amp; GCV DATA'!$A$3:$A$191,'MASTER DATA FILE WASH COAL  (2)'!A102,'[16]WASH COAL RECEIPT &amp; GCV DATA'!$R$3:$R$191)+IF(H102=$J$234,($K$234*K102),0)+IF(H102=$J$235,($K$235*K102),0)</f>
        <v>#VALUE!</v>
      </c>
      <c r="S102" s="15" t="e">
        <f t="shared" si="11"/>
        <v>#VALUE!</v>
      </c>
      <c r="T102" s="15" t="e">
        <f>SUMIF('[16]WASH COAL RECEIPT &amp; GCV DATA'!$A$3:$A$191,'MASTER DATA FILE WASH COAL  (2)'!A102,'[16]WASH COAL RECEIPT &amp; GCV DATA'!$T$3:$T$191)</f>
        <v>#VALUE!</v>
      </c>
      <c r="U102" s="15" t="e">
        <f t="shared" si="12"/>
        <v>#VALUE!</v>
      </c>
      <c r="V102" s="15" t="e">
        <f>SUMIF('[16]WASH COAL RECEIPT &amp; GCV DATA'!$A$3:$A$191,'MASTER DATA FILE WASH COAL  (2)'!A102,'[16]WASH COAL RECEIPT &amp; GCV DATA'!$V$3:$V$191)</f>
        <v>#VALUE!</v>
      </c>
      <c r="W102" s="15" t="e">
        <f t="shared" si="13"/>
        <v>#VALUE!</v>
      </c>
      <c r="X102" t="e">
        <f t="shared" si="7"/>
        <v>#VALUE!</v>
      </c>
    </row>
    <row r="103" spans="1:24" customFormat="1" x14ac:dyDescent="0.3">
      <c r="A103" s="12"/>
      <c r="B103" s="12" t="e">
        <f>SUMIF('[16]WASH COAL RECEIPT &amp; GCV DATA'!$A$3:$A$176,A103,'[16]WASH COAL RECEIPT &amp; GCV DATA'!$B$3:$B$176)</f>
        <v>#VALUE!</v>
      </c>
      <c r="C103" s="13" t="e">
        <f>SUMIF('[16]WASH COAL RECEIPT &amp; GCV DATA'!$A$3:$A$191,A103,'[16]WASH COAL RECEIPT &amp; GCV DATA'!$C$3:$C$191)</f>
        <v>#VALUE!</v>
      </c>
      <c r="D103" s="13">
        <f>IFERROR(VLOOKUP(A103,'[16]WASH COAL RECEIPT &amp; GCV DATA'!A92:V291,4,0),0)</f>
        <v>0</v>
      </c>
      <c r="E103" s="14">
        <f>IFERROR(VLOOKUP(A103,'[16]WASH COAL RECEIPT &amp; GCV DATA'!$A$2:$V$191,5,0),0)</f>
        <v>0</v>
      </c>
      <c r="F103" s="13" t="e">
        <f>SUMIF('[16]WASH COAL RECEIPT &amp; GCV DATA'!$A$3:$A$191,'MASTER DATA FILE WASH COAL  (2)'!A103,'[16]WASH COAL RECEIPT &amp; GCV DATA'!$F$3:$F$191)</f>
        <v>#VALUE!</v>
      </c>
      <c r="G103" s="13">
        <f>IFERROR(VLOOKUP(A103,'[16]WASH COAL RECEIPT &amp; GCV DATA'!$A$2:$V$191,7,0),0)</f>
        <v>0</v>
      </c>
      <c r="H103" s="13">
        <f>IFERROR(VLOOKUP(A103,'[16]WASH COAL RECEIPT &amp; GCV DATA'!$A$2:$V$191,8,0),0)</f>
        <v>0</v>
      </c>
      <c r="I103" s="13">
        <f>IFERROR(VLOOKUP(A103,'[16]WASH COAL RECEIPT &amp; GCV DATA'!$A$2:$V$191,9,0),0)</f>
        <v>0</v>
      </c>
      <c r="J103" s="13">
        <f>IFERROR(VLOOKUP(A103,'[16]WASH COAL RECEIPT &amp; GCV DATA'!$A$2:$V$191,10,0),0)</f>
        <v>0</v>
      </c>
      <c r="K103" s="15" t="e">
        <f>SUMIF('[16]WASH COAL RECEIPT &amp; GCV DATA'!$A$3:$A$191,'MASTER DATA FILE WASH COAL  (2)'!A103,'[16]WASH COAL RECEIPT &amp; GCV DATA'!$K$3:$K$191)</f>
        <v>#VALUE!</v>
      </c>
      <c r="L103" s="15" t="e">
        <f>SUMIF('[16]WASH COAL RECEIPT &amp; GCV DATA'!$A$3:$A$191,'MASTER DATA FILE WASH COAL  (2)'!A103,'[16]WASH COAL RECEIPT &amp; GCV DATA'!$L$3:$L$191)</f>
        <v>#VALUE!</v>
      </c>
      <c r="M103" s="15" t="e">
        <f t="shared" si="8"/>
        <v>#VALUE!</v>
      </c>
      <c r="N103" s="15">
        <f t="shared" si="9"/>
        <v>0</v>
      </c>
      <c r="O103" s="15" t="e">
        <f>SUMIF('[16]WASH COAL RECEIPT &amp; GCV DATA'!$A$3:$A$191,'MASTER DATA FILE WASH COAL  (2)'!A103,'[16]WASH COAL RECEIPT &amp; GCV DATA'!$O$3:$O$191)</f>
        <v>#VALUE!</v>
      </c>
      <c r="P103" s="15" t="e">
        <f t="shared" si="10"/>
        <v>#VALUE!</v>
      </c>
      <c r="Q103" s="15" t="e">
        <f>SUMIF('[16]WASH COAL RECEIPT &amp; GCV DATA'!$A$3:$A$191,'MASTER DATA FILE WASH COAL  (2)'!A103,'[16]WASH COAL RECEIPT &amp; GCV DATA'!$Q$3:$Q$191)</f>
        <v>#VALUE!</v>
      </c>
      <c r="R103" s="16" t="e">
        <f>SUMIF('[16]WASH COAL RECEIPT &amp; GCV DATA'!$A$3:$A$191,'MASTER DATA FILE WASH COAL  (2)'!A103,'[16]WASH COAL RECEIPT &amp; GCV DATA'!$R$3:$R$191)+IF(H103=$J$234,($K$234*K103),0)+IF(H103=$J$235,($K$235*K103),0)</f>
        <v>#VALUE!</v>
      </c>
      <c r="S103" s="15" t="e">
        <f t="shared" si="11"/>
        <v>#VALUE!</v>
      </c>
      <c r="T103" s="15" t="e">
        <f>SUMIF('[16]WASH COAL RECEIPT &amp; GCV DATA'!$A$3:$A$191,'MASTER DATA FILE WASH COAL  (2)'!A103,'[16]WASH COAL RECEIPT &amp; GCV DATA'!$T$3:$T$191)</f>
        <v>#VALUE!</v>
      </c>
      <c r="U103" s="15" t="e">
        <f t="shared" si="12"/>
        <v>#VALUE!</v>
      </c>
      <c r="V103" s="15" t="e">
        <f>SUMIF('[16]WASH COAL RECEIPT &amp; GCV DATA'!$A$3:$A$191,'MASTER DATA FILE WASH COAL  (2)'!A103,'[16]WASH COAL RECEIPT &amp; GCV DATA'!$V$3:$V$191)</f>
        <v>#VALUE!</v>
      </c>
      <c r="W103" s="15" t="e">
        <f t="shared" si="13"/>
        <v>#VALUE!</v>
      </c>
      <c r="X103" t="e">
        <f t="shared" si="7"/>
        <v>#VALUE!</v>
      </c>
    </row>
    <row r="104" spans="1:24" customFormat="1" x14ac:dyDescent="0.3">
      <c r="A104" s="12"/>
      <c r="B104" s="12" t="e">
        <f>SUMIF('[16]WASH COAL RECEIPT &amp; GCV DATA'!$A$3:$A$176,A104,'[16]WASH COAL RECEIPT &amp; GCV DATA'!$B$3:$B$176)</f>
        <v>#VALUE!</v>
      </c>
      <c r="C104" s="13" t="e">
        <f>SUMIF('[16]WASH COAL RECEIPT &amp; GCV DATA'!$A$3:$A$191,A104,'[16]WASH COAL RECEIPT &amp; GCV DATA'!$C$3:$C$191)</f>
        <v>#VALUE!</v>
      </c>
      <c r="D104" s="13">
        <f>IFERROR(VLOOKUP(A104,'[16]WASH COAL RECEIPT &amp; GCV DATA'!A92:V292,4,0),0)</f>
        <v>0</v>
      </c>
      <c r="E104" s="14">
        <f>IFERROR(VLOOKUP(A104,'[16]WASH COAL RECEIPT &amp; GCV DATA'!$A$2:$V$191,5,0),0)</f>
        <v>0</v>
      </c>
      <c r="F104" s="13" t="e">
        <f>SUMIF('[16]WASH COAL RECEIPT &amp; GCV DATA'!$A$3:$A$191,'MASTER DATA FILE WASH COAL  (2)'!A104,'[16]WASH COAL RECEIPT &amp; GCV DATA'!$F$3:$F$191)</f>
        <v>#VALUE!</v>
      </c>
      <c r="G104" s="13">
        <f>IFERROR(VLOOKUP(A104,'[16]WASH COAL RECEIPT &amp; GCV DATA'!$A$2:$V$191,7,0),0)</f>
        <v>0</v>
      </c>
      <c r="H104" s="13">
        <f>IFERROR(VLOOKUP(A104,'[16]WASH COAL RECEIPT &amp; GCV DATA'!$A$2:$V$191,8,0),0)</f>
        <v>0</v>
      </c>
      <c r="I104" s="13">
        <f>IFERROR(VLOOKUP(A104,'[16]WASH COAL RECEIPT &amp; GCV DATA'!$A$2:$V$191,9,0),0)</f>
        <v>0</v>
      </c>
      <c r="J104" s="13">
        <f>IFERROR(VLOOKUP(A104,'[16]WASH COAL RECEIPT &amp; GCV DATA'!$A$2:$V$191,10,0),0)</f>
        <v>0</v>
      </c>
      <c r="K104" s="15" t="e">
        <f>SUMIF('[16]WASH COAL RECEIPT &amp; GCV DATA'!$A$3:$A$191,'MASTER DATA FILE WASH COAL  (2)'!A104,'[16]WASH COAL RECEIPT &amp; GCV DATA'!$K$3:$K$191)</f>
        <v>#VALUE!</v>
      </c>
      <c r="L104" s="15" t="e">
        <f>SUMIF('[16]WASH COAL RECEIPT &amp; GCV DATA'!$A$3:$A$191,'MASTER DATA FILE WASH COAL  (2)'!A104,'[16]WASH COAL RECEIPT &amp; GCV DATA'!$L$3:$L$191)</f>
        <v>#VALUE!</v>
      </c>
      <c r="M104" s="15" t="e">
        <f t="shared" si="8"/>
        <v>#VALUE!</v>
      </c>
      <c r="N104" s="15">
        <f t="shared" si="9"/>
        <v>0</v>
      </c>
      <c r="O104" s="15" t="e">
        <f>SUMIF('[16]WASH COAL RECEIPT &amp; GCV DATA'!$A$3:$A$191,'MASTER DATA FILE WASH COAL  (2)'!A104,'[16]WASH COAL RECEIPT &amp; GCV DATA'!$O$3:$O$191)</f>
        <v>#VALUE!</v>
      </c>
      <c r="P104" s="15" t="e">
        <f t="shared" si="10"/>
        <v>#VALUE!</v>
      </c>
      <c r="Q104" s="15" t="e">
        <f>SUMIF('[16]WASH COAL RECEIPT &amp; GCV DATA'!$A$3:$A$191,'MASTER DATA FILE WASH COAL  (2)'!A104,'[16]WASH COAL RECEIPT &amp; GCV DATA'!$Q$3:$Q$191)</f>
        <v>#VALUE!</v>
      </c>
      <c r="R104" s="16" t="e">
        <f>SUMIF('[16]WASH COAL RECEIPT &amp; GCV DATA'!$A$3:$A$191,'MASTER DATA FILE WASH COAL  (2)'!A104,'[16]WASH COAL RECEIPT &amp; GCV DATA'!$R$3:$R$191)+IF(H104=$J$234,($K$234*K104),0)+IF(H104=$J$235,($K$235*K104),0)</f>
        <v>#VALUE!</v>
      </c>
      <c r="S104" s="15" t="e">
        <f t="shared" si="11"/>
        <v>#VALUE!</v>
      </c>
      <c r="T104" s="15" t="e">
        <f>SUMIF('[16]WASH COAL RECEIPT &amp; GCV DATA'!$A$3:$A$191,'MASTER DATA FILE WASH COAL  (2)'!A104,'[16]WASH COAL RECEIPT &amp; GCV DATA'!$T$3:$T$191)</f>
        <v>#VALUE!</v>
      </c>
      <c r="U104" s="15" t="e">
        <f t="shared" si="12"/>
        <v>#VALUE!</v>
      </c>
      <c r="V104" s="15" t="e">
        <f>SUMIF('[16]WASH COAL RECEIPT &amp; GCV DATA'!$A$3:$A$191,'MASTER DATA FILE WASH COAL  (2)'!A104,'[16]WASH COAL RECEIPT &amp; GCV DATA'!$V$3:$V$191)</f>
        <v>#VALUE!</v>
      </c>
      <c r="W104" s="15" t="e">
        <f t="shared" si="13"/>
        <v>#VALUE!</v>
      </c>
      <c r="X104" t="e">
        <f t="shared" si="7"/>
        <v>#VALUE!</v>
      </c>
    </row>
    <row r="105" spans="1:24" customFormat="1" x14ac:dyDescent="0.3">
      <c r="A105" s="12"/>
      <c r="B105" s="12" t="e">
        <f>SUMIF('[16]WASH COAL RECEIPT &amp; GCV DATA'!$A$3:$A$176,A105,'[16]WASH COAL RECEIPT &amp; GCV DATA'!$B$3:$B$176)</f>
        <v>#VALUE!</v>
      </c>
      <c r="C105" s="13" t="e">
        <f>SUMIF('[16]WASH COAL RECEIPT &amp; GCV DATA'!$A$3:$A$191,A105,'[16]WASH COAL RECEIPT &amp; GCV DATA'!$C$3:$C$191)</f>
        <v>#VALUE!</v>
      </c>
      <c r="D105" s="13">
        <f>IFERROR(VLOOKUP(A105,'[16]WASH COAL RECEIPT &amp; GCV DATA'!A92:V293,4,0),0)</f>
        <v>0</v>
      </c>
      <c r="E105" s="14">
        <f>IFERROR(VLOOKUP(A105,'[16]WASH COAL RECEIPT &amp; GCV DATA'!$A$2:$V$191,5,0),0)</f>
        <v>0</v>
      </c>
      <c r="F105" s="13" t="e">
        <f>SUMIF('[16]WASH COAL RECEIPT &amp; GCV DATA'!$A$3:$A$191,'MASTER DATA FILE WASH COAL  (2)'!A105,'[16]WASH COAL RECEIPT &amp; GCV DATA'!$F$3:$F$191)</f>
        <v>#VALUE!</v>
      </c>
      <c r="G105" s="13">
        <f>IFERROR(VLOOKUP(A105,'[16]WASH COAL RECEIPT &amp; GCV DATA'!$A$2:$V$191,7,0),0)</f>
        <v>0</v>
      </c>
      <c r="H105" s="13">
        <f>IFERROR(VLOOKUP(A105,'[16]WASH COAL RECEIPT &amp; GCV DATA'!$A$2:$V$191,8,0),0)</f>
        <v>0</v>
      </c>
      <c r="I105" s="13">
        <f>IFERROR(VLOOKUP(A105,'[16]WASH COAL RECEIPT &amp; GCV DATA'!$A$2:$V$191,9,0),0)</f>
        <v>0</v>
      </c>
      <c r="J105" s="13">
        <f>IFERROR(VLOOKUP(A105,'[16]WASH COAL RECEIPT &amp; GCV DATA'!$A$2:$V$191,10,0),0)</f>
        <v>0</v>
      </c>
      <c r="K105" s="15" t="e">
        <f>SUMIF('[16]WASH COAL RECEIPT &amp; GCV DATA'!$A$3:$A$191,'MASTER DATA FILE WASH COAL  (2)'!A105,'[16]WASH COAL RECEIPT &amp; GCV DATA'!$K$3:$K$191)</f>
        <v>#VALUE!</v>
      </c>
      <c r="L105" s="15" t="e">
        <f>SUMIF('[16]WASH COAL RECEIPT &amp; GCV DATA'!$A$3:$A$191,'MASTER DATA FILE WASH COAL  (2)'!A105,'[16]WASH COAL RECEIPT &amp; GCV DATA'!$L$3:$L$191)</f>
        <v>#VALUE!</v>
      </c>
      <c r="M105" s="15" t="e">
        <f t="shared" si="8"/>
        <v>#VALUE!</v>
      </c>
      <c r="N105" s="15">
        <f t="shared" si="9"/>
        <v>0</v>
      </c>
      <c r="O105" s="15" t="e">
        <f>SUMIF('[16]WASH COAL RECEIPT &amp; GCV DATA'!$A$3:$A$191,'MASTER DATA FILE WASH COAL  (2)'!A105,'[16]WASH COAL RECEIPT &amp; GCV DATA'!$O$3:$O$191)</f>
        <v>#VALUE!</v>
      </c>
      <c r="P105" s="15" t="e">
        <f t="shared" si="10"/>
        <v>#VALUE!</v>
      </c>
      <c r="Q105" s="15" t="e">
        <f>SUMIF('[16]WASH COAL RECEIPT &amp; GCV DATA'!$A$3:$A$191,'MASTER DATA FILE WASH COAL  (2)'!A105,'[16]WASH COAL RECEIPT &amp; GCV DATA'!$Q$3:$Q$191)</f>
        <v>#VALUE!</v>
      </c>
      <c r="R105" s="16" t="e">
        <f>SUMIF('[16]WASH COAL RECEIPT &amp; GCV DATA'!$A$3:$A$191,'MASTER DATA FILE WASH COAL  (2)'!A105,'[16]WASH COAL RECEIPT &amp; GCV DATA'!$R$3:$R$191)+IF(H105=$J$234,($K$234*K105),0)+IF(H105=$J$235,($K$235*K105),0)</f>
        <v>#VALUE!</v>
      </c>
      <c r="S105" s="15" t="e">
        <f t="shared" si="11"/>
        <v>#VALUE!</v>
      </c>
      <c r="T105" s="15" t="e">
        <f>SUMIF('[16]WASH COAL RECEIPT &amp; GCV DATA'!$A$3:$A$191,'MASTER DATA FILE WASH COAL  (2)'!A105,'[16]WASH COAL RECEIPT &amp; GCV DATA'!$T$3:$T$191)</f>
        <v>#VALUE!</v>
      </c>
      <c r="U105" s="15" t="e">
        <f t="shared" si="12"/>
        <v>#VALUE!</v>
      </c>
      <c r="V105" s="15" t="e">
        <f>SUMIF('[16]WASH COAL RECEIPT &amp; GCV DATA'!$A$3:$A$191,'MASTER DATA FILE WASH COAL  (2)'!A105,'[16]WASH COAL RECEIPT &amp; GCV DATA'!$V$3:$V$191)</f>
        <v>#VALUE!</v>
      </c>
      <c r="W105" s="15" t="e">
        <f t="shared" si="13"/>
        <v>#VALUE!</v>
      </c>
      <c r="X105" t="e">
        <f t="shared" si="7"/>
        <v>#VALUE!</v>
      </c>
    </row>
    <row r="106" spans="1:24" customFormat="1" x14ac:dyDescent="0.3">
      <c r="A106" s="12"/>
      <c r="B106" s="12" t="e">
        <f>SUMIF('[16]WASH COAL RECEIPT &amp; GCV DATA'!$A$3:$A$176,A106,'[16]WASH COAL RECEIPT &amp; GCV DATA'!$B$3:$B$176)</f>
        <v>#VALUE!</v>
      </c>
      <c r="C106" s="13" t="e">
        <f>SUMIF('[16]WASH COAL RECEIPT &amp; GCV DATA'!$A$3:$A$191,A106,'[16]WASH COAL RECEIPT &amp; GCV DATA'!$C$3:$C$191)</f>
        <v>#VALUE!</v>
      </c>
      <c r="D106" s="13">
        <f>IFERROR(VLOOKUP(A106,'[16]WASH COAL RECEIPT &amp; GCV DATA'!A92:V294,4,0),0)</f>
        <v>0</v>
      </c>
      <c r="E106" s="14">
        <f>IFERROR(VLOOKUP(A106,'[16]WASH COAL RECEIPT &amp; GCV DATA'!$A$2:$V$191,5,0),0)</f>
        <v>0</v>
      </c>
      <c r="F106" s="13" t="e">
        <f>SUMIF('[16]WASH COAL RECEIPT &amp; GCV DATA'!$A$3:$A$191,'MASTER DATA FILE WASH COAL  (2)'!A106,'[16]WASH COAL RECEIPT &amp; GCV DATA'!$F$3:$F$191)</f>
        <v>#VALUE!</v>
      </c>
      <c r="G106" s="13">
        <f>IFERROR(VLOOKUP(A106,'[16]WASH COAL RECEIPT &amp; GCV DATA'!$A$2:$V$191,7,0),0)</f>
        <v>0</v>
      </c>
      <c r="H106" s="13">
        <f>IFERROR(VLOOKUP(A106,'[16]WASH COAL RECEIPT &amp; GCV DATA'!$A$2:$V$191,8,0),0)</f>
        <v>0</v>
      </c>
      <c r="I106" s="13">
        <f>IFERROR(VLOOKUP(A106,'[16]WASH COAL RECEIPT &amp; GCV DATA'!$A$2:$V$191,9,0),0)</f>
        <v>0</v>
      </c>
      <c r="J106" s="13">
        <f>IFERROR(VLOOKUP(A106,'[16]WASH COAL RECEIPT &amp; GCV DATA'!$A$2:$V$191,10,0),0)</f>
        <v>0</v>
      </c>
      <c r="K106" s="15" t="e">
        <f>SUMIF('[16]WASH COAL RECEIPT &amp; GCV DATA'!$A$3:$A$191,'MASTER DATA FILE WASH COAL  (2)'!A106,'[16]WASH COAL RECEIPT &amp; GCV DATA'!$K$3:$K$191)</f>
        <v>#VALUE!</v>
      </c>
      <c r="L106" s="15" t="e">
        <f>SUMIF('[16]WASH COAL RECEIPT &amp; GCV DATA'!$A$3:$A$191,'MASTER DATA FILE WASH COAL  (2)'!A106,'[16]WASH COAL RECEIPT &amp; GCV DATA'!$L$3:$L$191)</f>
        <v>#VALUE!</v>
      </c>
      <c r="M106" s="15" t="e">
        <f t="shared" si="8"/>
        <v>#VALUE!</v>
      </c>
      <c r="N106" s="15">
        <f t="shared" si="9"/>
        <v>0</v>
      </c>
      <c r="O106" s="15" t="e">
        <f>SUMIF('[16]WASH COAL RECEIPT &amp; GCV DATA'!$A$3:$A$191,'MASTER DATA FILE WASH COAL  (2)'!A106,'[16]WASH COAL RECEIPT &amp; GCV DATA'!$O$3:$O$191)</f>
        <v>#VALUE!</v>
      </c>
      <c r="P106" s="15" t="e">
        <f t="shared" si="10"/>
        <v>#VALUE!</v>
      </c>
      <c r="Q106" s="15" t="e">
        <f>SUMIF('[16]WASH COAL RECEIPT &amp; GCV DATA'!$A$3:$A$191,'MASTER DATA FILE WASH COAL  (2)'!A106,'[16]WASH COAL RECEIPT &amp; GCV DATA'!$Q$3:$Q$191)</f>
        <v>#VALUE!</v>
      </c>
      <c r="R106" s="16" t="e">
        <f>SUMIF('[16]WASH COAL RECEIPT &amp; GCV DATA'!$A$3:$A$191,'MASTER DATA FILE WASH COAL  (2)'!A106,'[16]WASH COAL RECEIPT &amp; GCV DATA'!$R$3:$R$191)+IF(H106=$J$234,($K$234*K106),0)+IF(H106=$J$235,($K$235*K106),0)</f>
        <v>#VALUE!</v>
      </c>
      <c r="S106" s="15" t="e">
        <f t="shared" si="11"/>
        <v>#VALUE!</v>
      </c>
      <c r="T106" s="15" t="e">
        <f>SUMIF('[16]WASH COAL RECEIPT &amp; GCV DATA'!$A$3:$A$191,'MASTER DATA FILE WASH COAL  (2)'!A106,'[16]WASH COAL RECEIPT &amp; GCV DATA'!$T$3:$T$191)</f>
        <v>#VALUE!</v>
      </c>
      <c r="U106" s="15" t="e">
        <f t="shared" si="12"/>
        <v>#VALUE!</v>
      </c>
      <c r="V106" s="15" t="e">
        <f>SUMIF('[16]WASH COAL RECEIPT &amp; GCV DATA'!$A$3:$A$191,'MASTER DATA FILE WASH COAL  (2)'!A106,'[16]WASH COAL RECEIPT &amp; GCV DATA'!$V$3:$V$191)</f>
        <v>#VALUE!</v>
      </c>
      <c r="W106" s="15" t="e">
        <f t="shared" si="13"/>
        <v>#VALUE!</v>
      </c>
      <c r="X106" t="e">
        <f t="shared" si="7"/>
        <v>#VALUE!</v>
      </c>
    </row>
    <row r="107" spans="1:24" customFormat="1" x14ac:dyDescent="0.3">
      <c r="A107" s="12"/>
      <c r="B107" s="12" t="e">
        <f>SUMIF('[16]WASH COAL RECEIPT &amp; GCV DATA'!$A$3:$A$176,A107,'[16]WASH COAL RECEIPT &amp; GCV DATA'!$B$3:$B$176)</f>
        <v>#VALUE!</v>
      </c>
      <c r="C107" s="13" t="e">
        <f>SUMIF('[16]WASH COAL RECEIPT &amp; GCV DATA'!$A$3:$A$191,A107,'[16]WASH COAL RECEIPT &amp; GCV DATA'!$C$3:$C$191)</f>
        <v>#VALUE!</v>
      </c>
      <c r="D107" s="13">
        <f>IFERROR(VLOOKUP(A107,'[16]WASH COAL RECEIPT &amp; GCV DATA'!A92:V295,4,0),0)</f>
        <v>0</v>
      </c>
      <c r="E107" s="14">
        <f>IFERROR(VLOOKUP(A107,'[16]WASH COAL RECEIPT &amp; GCV DATA'!$A$2:$V$191,5,0),0)</f>
        <v>0</v>
      </c>
      <c r="F107" s="13" t="e">
        <f>SUMIF('[16]WASH COAL RECEIPT &amp; GCV DATA'!$A$3:$A$191,'MASTER DATA FILE WASH COAL  (2)'!A107,'[16]WASH COAL RECEIPT &amp; GCV DATA'!$F$3:$F$191)</f>
        <v>#VALUE!</v>
      </c>
      <c r="G107" s="13">
        <f>IFERROR(VLOOKUP(A107,'[16]WASH COAL RECEIPT &amp; GCV DATA'!$A$2:$V$191,7,0),0)</f>
        <v>0</v>
      </c>
      <c r="H107" s="13">
        <f>IFERROR(VLOOKUP(A107,'[16]WASH COAL RECEIPT &amp; GCV DATA'!$A$2:$V$191,8,0),0)</f>
        <v>0</v>
      </c>
      <c r="I107" s="13">
        <f>IFERROR(VLOOKUP(A107,'[16]WASH COAL RECEIPT &amp; GCV DATA'!$A$2:$V$191,9,0),0)</f>
        <v>0</v>
      </c>
      <c r="J107" s="13">
        <f>IFERROR(VLOOKUP(A107,'[16]WASH COAL RECEIPT &amp; GCV DATA'!$A$2:$V$191,10,0),0)</f>
        <v>0</v>
      </c>
      <c r="K107" s="15" t="e">
        <f>SUMIF('[16]WASH COAL RECEIPT &amp; GCV DATA'!$A$3:$A$191,'MASTER DATA FILE WASH COAL  (2)'!A107,'[16]WASH COAL RECEIPT &amp; GCV DATA'!$K$3:$K$191)</f>
        <v>#VALUE!</v>
      </c>
      <c r="L107" s="15" t="e">
        <f>SUMIF('[16]WASH COAL RECEIPT &amp; GCV DATA'!$A$3:$A$191,'MASTER DATA FILE WASH COAL  (2)'!A107,'[16]WASH COAL RECEIPT &amp; GCV DATA'!$L$3:$L$191)</f>
        <v>#VALUE!</v>
      </c>
      <c r="M107" s="15" t="e">
        <f t="shared" si="8"/>
        <v>#VALUE!</v>
      </c>
      <c r="N107" s="15">
        <f t="shared" si="9"/>
        <v>0</v>
      </c>
      <c r="O107" s="15" t="e">
        <f>SUMIF('[16]WASH COAL RECEIPT &amp; GCV DATA'!$A$3:$A$191,'MASTER DATA FILE WASH COAL  (2)'!A107,'[16]WASH COAL RECEIPT &amp; GCV DATA'!$O$3:$O$191)</f>
        <v>#VALUE!</v>
      </c>
      <c r="P107" s="15" t="e">
        <f t="shared" si="10"/>
        <v>#VALUE!</v>
      </c>
      <c r="Q107" s="15" t="e">
        <f>SUMIF('[16]WASH COAL RECEIPT &amp; GCV DATA'!$A$3:$A$191,'MASTER DATA FILE WASH COAL  (2)'!A107,'[16]WASH COAL RECEIPT &amp; GCV DATA'!$Q$3:$Q$191)</f>
        <v>#VALUE!</v>
      </c>
      <c r="R107" s="16" t="e">
        <f>SUMIF('[16]WASH COAL RECEIPT &amp; GCV DATA'!$A$3:$A$191,'MASTER DATA FILE WASH COAL  (2)'!A107,'[16]WASH COAL RECEIPT &amp; GCV DATA'!$R$3:$R$191)+IF(H107=$J$234,($K$234*K107),0)+IF(H107=$J$235,($K$235*K107),0)</f>
        <v>#VALUE!</v>
      </c>
      <c r="S107" s="15" t="e">
        <f t="shared" si="11"/>
        <v>#VALUE!</v>
      </c>
      <c r="T107" s="15" t="e">
        <f>SUMIF('[16]WASH COAL RECEIPT &amp; GCV DATA'!$A$3:$A$191,'MASTER DATA FILE WASH COAL  (2)'!A107,'[16]WASH COAL RECEIPT &amp; GCV DATA'!$T$3:$T$191)</f>
        <v>#VALUE!</v>
      </c>
      <c r="U107" s="15" t="e">
        <f t="shared" si="12"/>
        <v>#VALUE!</v>
      </c>
      <c r="V107" s="15" t="e">
        <f>SUMIF('[16]WASH COAL RECEIPT &amp; GCV DATA'!$A$3:$A$191,'MASTER DATA FILE WASH COAL  (2)'!A107,'[16]WASH COAL RECEIPT &amp; GCV DATA'!$V$3:$V$191)</f>
        <v>#VALUE!</v>
      </c>
      <c r="W107" s="15" t="e">
        <f t="shared" si="13"/>
        <v>#VALUE!</v>
      </c>
      <c r="X107" t="e">
        <f t="shared" si="7"/>
        <v>#VALUE!</v>
      </c>
    </row>
    <row r="108" spans="1:24" customFormat="1" x14ac:dyDescent="0.3">
      <c r="A108" s="12"/>
      <c r="B108" s="12" t="e">
        <f>SUMIF('[16]WASH COAL RECEIPT &amp; GCV DATA'!$A$3:$A$176,A108,'[16]WASH COAL RECEIPT &amp; GCV DATA'!$B$3:$B$176)</f>
        <v>#VALUE!</v>
      </c>
      <c r="C108" s="13" t="e">
        <f>SUMIF('[16]WASH COAL RECEIPT &amp; GCV DATA'!$A$3:$A$191,A108,'[16]WASH COAL RECEIPT &amp; GCV DATA'!$C$3:$C$191)</f>
        <v>#VALUE!</v>
      </c>
      <c r="D108" s="13">
        <f>IFERROR(VLOOKUP(A108,'[16]WASH COAL RECEIPT &amp; GCV DATA'!A92:V296,4,0),0)</f>
        <v>0</v>
      </c>
      <c r="E108" s="14">
        <f>IFERROR(VLOOKUP(A108,'[16]WASH COAL RECEIPT &amp; GCV DATA'!$A$2:$V$191,5,0),0)</f>
        <v>0</v>
      </c>
      <c r="F108" s="13" t="e">
        <f>SUMIF('[16]WASH COAL RECEIPT &amp; GCV DATA'!$A$3:$A$191,'MASTER DATA FILE WASH COAL  (2)'!A108,'[16]WASH COAL RECEIPT &amp; GCV DATA'!$F$3:$F$191)</f>
        <v>#VALUE!</v>
      </c>
      <c r="G108" s="13">
        <f>IFERROR(VLOOKUP(A108,'[16]WASH COAL RECEIPT &amp; GCV DATA'!$A$2:$V$191,7,0),0)</f>
        <v>0</v>
      </c>
      <c r="H108" s="13">
        <f>IFERROR(VLOOKUP(A108,'[16]WASH COAL RECEIPT &amp; GCV DATA'!$A$2:$V$191,8,0),0)</f>
        <v>0</v>
      </c>
      <c r="I108" s="13">
        <f>IFERROR(VLOOKUP(A108,'[16]WASH COAL RECEIPT &amp; GCV DATA'!$A$2:$V$191,9,0),0)</f>
        <v>0</v>
      </c>
      <c r="J108" s="13">
        <f>IFERROR(VLOOKUP(A108,'[16]WASH COAL RECEIPT &amp; GCV DATA'!$A$2:$V$191,10,0),0)</f>
        <v>0</v>
      </c>
      <c r="K108" s="15" t="e">
        <f>SUMIF('[16]WASH COAL RECEIPT &amp; GCV DATA'!$A$3:$A$191,'MASTER DATA FILE WASH COAL  (2)'!A108,'[16]WASH COAL RECEIPT &amp; GCV DATA'!$K$3:$K$191)</f>
        <v>#VALUE!</v>
      </c>
      <c r="L108" s="15" t="e">
        <f>SUMIF('[16]WASH COAL RECEIPT &amp; GCV DATA'!$A$3:$A$191,'MASTER DATA FILE WASH COAL  (2)'!A108,'[16]WASH COAL RECEIPT &amp; GCV DATA'!$L$3:$L$191)</f>
        <v>#VALUE!</v>
      </c>
      <c r="M108" s="15" t="e">
        <f t="shared" si="8"/>
        <v>#VALUE!</v>
      </c>
      <c r="N108" s="15">
        <f t="shared" si="9"/>
        <v>0</v>
      </c>
      <c r="O108" s="15" t="e">
        <f>SUMIF('[16]WASH COAL RECEIPT &amp; GCV DATA'!$A$3:$A$191,'MASTER DATA FILE WASH COAL  (2)'!A108,'[16]WASH COAL RECEIPT &amp; GCV DATA'!$O$3:$O$191)</f>
        <v>#VALUE!</v>
      </c>
      <c r="P108" s="15" t="e">
        <f t="shared" si="10"/>
        <v>#VALUE!</v>
      </c>
      <c r="Q108" s="15" t="e">
        <f>SUMIF('[16]WASH COAL RECEIPT &amp; GCV DATA'!$A$3:$A$191,'MASTER DATA FILE WASH COAL  (2)'!A108,'[16]WASH COAL RECEIPT &amp; GCV DATA'!$Q$3:$Q$191)</f>
        <v>#VALUE!</v>
      </c>
      <c r="R108" s="16" t="e">
        <f>SUMIF('[16]WASH COAL RECEIPT &amp; GCV DATA'!$A$3:$A$191,'MASTER DATA FILE WASH COAL  (2)'!A108,'[16]WASH COAL RECEIPT &amp; GCV DATA'!$R$3:$R$191)+IF(H108=$J$234,($K$234*K108),0)+IF(H108=$J$235,($K$235*K108),0)</f>
        <v>#VALUE!</v>
      </c>
      <c r="S108" s="15" t="e">
        <f t="shared" si="11"/>
        <v>#VALUE!</v>
      </c>
      <c r="T108" s="15" t="e">
        <f>SUMIF('[16]WASH COAL RECEIPT &amp; GCV DATA'!$A$3:$A$191,'MASTER DATA FILE WASH COAL  (2)'!A108,'[16]WASH COAL RECEIPT &amp; GCV DATA'!$T$3:$T$191)</f>
        <v>#VALUE!</v>
      </c>
      <c r="U108" s="15" t="e">
        <f t="shared" si="12"/>
        <v>#VALUE!</v>
      </c>
      <c r="V108" s="15" t="e">
        <f>SUMIF('[16]WASH COAL RECEIPT &amp; GCV DATA'!$A$3:$A$191,'MASTER DATA FILE WASH COAL  (2)'!A108,'[16]WASH COAL RECEIPT &amp; GCV DATA'!$V$3:$V$191)</f>
        <v>#VALUE!</v>
      </c>
      <c r="W108" s="15" t="e">
        <f t="shared" si="13"/>
        <v>#VALUE!</v>
      </c>
      <c r="X108" t="e">
        <f t="shared" si="7"/>
        <v>#VALUE!</v>
      </c>
    </row>
    <row r="109" spans="1:24" customFormat="1" x14ac:dyDescent="0.3">
      <c r="A109" s="12"/>
      <c r="B109" s="12" t="e">
        <f>SUMIF('[16]WASH COAL RECEIPT &amp; GCV DATA'!$A$3:$A$176,A109,'[16]WASH COAL RECEIPT &amp; GCV DATA'!$B$3:$B$176)</f>
        <v>#VALUE!</v>
      </c>
      <c r="C109" s="13" t="e">
        <f>SUMIF('[16]WASH COAL RECEIPT &amp; GCV DATA'!$A$3:$A$191,A109,'[16]WASH COAL RECEIPT &amp; GCV DATA'!$C$3:$C$191)</f>
        <v>#VALUE!</v>
      </c>
      <c r="D109" s="13">
        <f>IFERROR(VLOOKUP(A109,'[16]WASH COAL RECEIPT &amp; GCV DATA'!A92:V297,4,0),0)</f>
        <v>0</v>
      </c>
      <c r="E109" s="14">
        <f>IFERROR(VLOOKUP(A109,'[16]WASH COAL RECEIPT &amp; GCV DATA'!$A$2:$V$191,5,0),0)</f>
        <v>0</v>
      </c>
      <c r="F109" s="13" t="e">
        <f>SUMIF('[16]WASH COAL RECEIPT &amp; GCV DATA'!$A$3:$A$191,'MASTER DATA FILE WASH COAL  (2)'!A109,'[16]WASH COAL RECEIPT &amp; GCV DATA'!$F$3:$F$191)</f>
        <v>#VALUE!</v>
      </c>
      <c r="G109" s="13">
        <f>IFERROR(VLOOKUP(A109,'[16]WASH COAL RECEIPT &amp; GCV DATA'!$A$2:$V$191,7,0),0)</f>
        <v>0</v>
      </c>
      <c r="H109" s="13">
        <f>IFERROR(VLOOKUP(A109,'[16]WASH COAL RECEIPT &amp; GCV DATA'!$A$2:$V$191,8,0),0)</f>
        <v>0</v>
      </c>
      <c r="I109" s="13">
        <f>IFERROR(VLOOKUP(A109,'[16]WASH COAL RECEIPT &amp; GCV DATA'!$A$2:$V$191,9,0),0)</f>
        <v>0</v>
      </c>
      <c r="J109" s="13">
        <f>IFERROR(VLOOKUP(A109,'[16]WASH COAL RECEIPT &amp; GCV DATA'!$A$2:$V$191,10,0),0)</f>
        <v>0</v>
      </c>
      <c r="K109" s="15" t="e">
        <f>SUMIF('[16]WASH COAL RECEIPT &amp; GCV DATA'!$A$3:$A$191,'MASTER DATA FILE WASH COAL  (2)'!A109,'[16]WASH COAL RECEIPT &amp; GCV DATA'!$K$3:$K$191)</f>
        <v>#VALUE!</v>
      </c>
      <c r="L109" s="15" t="e">
        <f>SUMIF('[16]WASH COAL RECEIPT &amp; GCV DATA'!$A$3:$A$191,'MASTER DATA FILE WASH COAL  (2)'!A109,'[16]WASH COAL RECEIPT &amp; GCV DATA'!$L$3:$L$191)</f>
        <v>#VALUE!</v>
      </c>
      <c r="M109" s="15" t="e">
        <f t="shared" si="8"/>
        <v>#VALUE!</v>
      </c>
      <c r="N109" s="15">
        <f t="shared" si="9"/>
        <v>0</v>
      </c>
      <c r="O109" s="15" t="e">
        <f>SUMIF('[16]WASH COAL RECEIPT &amp; GCV DATA'!$A$3:$A$191,'MASTER DATA FILE WASH COAL  (2)'!A109,'[16]WASH COAL RECEIPT &amp; GCV DATA'!$O$3:$O$191)</f>
        <v>#VALUE!</v>
      </c>
      <c r="P109" s="15" t="e">
        <f t="shared" si="10"/>
        <v>#VALUE!</v>
      </c>
      <c r="Q109" s="15" t="e">
        <f>SUMIF('[16]WASH COAL RECEIPT &amp; GCV DATA'!$A$3:$A$191,'MASTER DATA FILE WASH COAL  (2)'!A109,'[16]WASH COAL RECEIPT &amp; GCV DATA'!$Q$3:$Q$191)</f>
        <v>#VALUE!</v>
      </c>
      <c r="R109" s="16" t="e">
        <f>SUMIF('[16]WASH COAL RECEIPT &amp; GCV DATA'!$A$3:$A$191,'MASTER DATA FILE WASH COAL  (2)'!A109,'[16]WASH COAL RECEIPT &amp; GCV DATA'!$R$3:$R$191)+IF(H109=$J$234,($K$234*K109),0)+IF(H109=$J$235,($K$235*K109),0)</f>
        <v>#VALUE!</v>
      </c>
      <c r="S109" s="15" t="e">
        <f t="shared" si="11"/>
        <v>#VALUE!</v>
      </c>
      <c r="T109" s="15" t="e">
        <f>SUMIF('[16]WASH COAL RECEIPT &amp; GCV DATA'!$A$3:$A$191,'MASTER DATA FILE WASH COAL  (2)'!A109,'[16]WASH COAL RECEIPT &amp; GCV DATA'!$T$3:$T$191)</f>
        <v>#VALUE!</v>
      </c>
      <c r="U109" s="15" t="e">
        <f t="shared" si="12"/>
        <v>#VALUE!</v>
      </c>
      <c r="V109" s="15" t="e">
        <f>SUMIF('[16]WASH COAL RECEIPT &amp; GCV DATA'!$A$3:$A$191,'MASTER DATA FILE WASH COAL  (2)'!A109,'[16]WASH COAL RECEIPT &amp; GCV DATA'!$V$3:$V$191)</f>
        <v>#VALUE!</v>
      </c>
      <c r="W109" s="15" t="e">
        <f t="shared" si="13"/>
        <v>#VALUE!</v>
      </c>
      <c r="X109" t="e">
        <f t="shared" si="7"/>
        <v>#VALUE!</v>
      </c>
    </row>
    <row r="110" spans="1:24" customFormat="1" x14ac:dyDescent="0.3">
      <c r="A110" s="12"/>
      <c r="B110" s="12" t="e">
        <f>SUMIF('[16]WASH COAL RECEIPT &amp; GCV DATA'!$A$3:$A$176,A110,'[16]WASH COAL RECEIPT &amp; GCV DATA'!$B$3:$B$176)</f>
        <v>#VALUE!</v>
      </c>
      <c r="C110" s="13" t="e">
        <f>SUMIF('[16]WASH COAL RECEIPT &amp; GCV DATA'!$A$3:$A$191,A110,'[16]WASH COAL RECEIPT &amp; GCV DATA'!$C$3:$C$191)</f>
        <v>#VALUE!</v>
      </c>
      <c r="D110" s="13">
        <f>IFERROR(VLOOKUP(A110,'[16]WASH COAL RECEIPT &amp; GCV DATA'!A92:V298,4,0),0)</f>
        <v>0</v>
      </c>
      <c r="E110" s="14">
        <f>IFERROR(VLOOKUP(A110,'[16]WASH COAL RECEIPT &amp; GCV DATA'!$A$2:$V$191,5,0),0)</f>
        <v>0</v>
      </c>
      <c r="F110" s="13" t="e">
        <f>SUMIF('[16]WASH COAL RECEIPT &amp; GCV DATA'!$A$3:$A$191,'MASTER DATA FILE WASH COAL  (2)'!A110,'[16]WASH COAL RECEIPT &amp; GCV DATA'!$F$3:$F$191)</f>
        <v>#VALUE!</v>
      </c>
      <c r="G110" s="13">
        <f>IFERROR(VLOOKUP(A110,'[16]WASH COAL RECEIPT &amp; GCV DATA'!$A$2:$V$191,7,0),0)</f>
        <v>0</v>
      </c>
      <c r="H110" s="13">
        <f>IFERROR(VLOOKUP(A110,'[16]WASH COAL RECEIPT &amp; GCV DATA'!$A$2:$V$191,8,0),0)</f>
        <v>0</v>
      </c>
      <c r="I110" s="13">
        <f>IFERROR(VLOOKUP(A110,'[16]WASH COAL RECEIPT &amp; GCV DATA'!$A$2:$V$191,9,0),0)</f>
        <v>0</v>
      </c>
      <c r="J110" s="13">
        <f>IFERROR(VLOOKUP(A110,'[16]WASH COAL RECEIPT &amp; GCV DATA'!$A$2:$V$191,10,0),0)</f>
        <v>0</v>
      </c>
      <c r="K110" s="15" t="e">
        <f>SUMIF('[16]WASH COAL RECEIPT &amp; GCV DATA'!$A$3:$A$191,'MASTER DATA FILE WASH COAL  (2)'!A110,'[16]WASH COAL RECEIPT &amp; GCV DATA'!$K$3:$K$191)</f>
        <v>#VALUE!</v>
      </c>
      <c r="L110" s="15" t="e">
        <f>SUMIF('[16]WASH COAL RECEIPT &amp; GCV DATA'!$A$3:$A$191,'MASTER DATA FILE WASH COAL  (2)'!A110,'[16]WASH COAL RECEIPT &amp; GCV DATA'!$L$3:$L$191)</f>
        <v>#VALUE!</v>
      </c>
      <c r="M110" s="15" t="e">
        <f t="shared" si="8"/>
        <v>#VALUE!</v>
      </c>
      <c r="N110" s="15">
        <f t="shared" si="9"/>
        <v>0</v>
      </c>
      <c r="O110" s="15" t="e">
        <f>SUMIF('[16]WASH COAL RECEIPT &amp; GCV DATA'!$A$3:$A$191,'MASTER DATA FILE WASH COAL  (2)'!A110,'[16]WASH COAL RECEIPT &amp; GCV DATA'!$O$3:$O$191)</f>
        <v>#VALUE!</v>
      </c>
      <c r="P110" s="15" t="e">
        <f t="shared" si="10"/>
        <v>#VALUE!</v>
      </c>
      <c r="Q110" s="15" t="e">
        <f>SUMIF('[16]WASH COAL RECEIPT &amp; GCV DATA'!$A$3:$A$191,'MASTER DATA FILE WASH COAL  (2)'!A110,'[16]WASH COAL RECEIPT &amp; GCV DATA'!$Q$3:$Q$191)</f>
        <v>#VALUE!</v>
      </c>
      <c r="R110" s="16" t="e">
        <f>SUMIF('[16]WASH COAL RECEIPT &amp; GCV DATA'!$A$3:$A$191,'MASTER DATA FILE WASH COAL  (2)'!A110,'[16]WASH COAL RECEIPT &amp; GCV DATA'!$R$3:$R$191)+IF(H110=$J$234,($K$234*K110),0)+IF(H110=$J$235,($K$235*K110),0)</f>
        <v>#VALUE!</v>
      </c>
      <c r="S110" s="15" t="e">
        <f t="shared" si="11"/>
        <v>#VALUE!</v>
      </c>
      <c r="T110" s="15" t="e">
        <f>SUMIF('[16]WASH COAL RECEIPT &amp; GCV DATA'!$A$3:$A$191,'MASTER DATA FILE WASH COAL  (2)'!A110,'[16]WASH COAL RECEIPT &amp; GCV DATA'!$T$3:$T$191)</f>
        <v>#VALUE!</v>
      </c>
      <c r="U110" s="15" t="e">
        <f t="shared" si="12"/>
        <v>#VALUE!</v>
      </c>
      <c r="V110" s="15" t="e">
        <f>SUMIF('[16]WASH COAL RECEIPT &amp; GCV DATA'!$A$3:$A$191,'MASTER DATA FILE WASH COAL  (2)'!A110,'[16]WASH COAL RECEIPT &amp; GCV DATA'!$V$3:$V$191)</f>
        <v>#VALUE!</v>
      </c>
      <c r="W110" s="15" t="e">
        <f t="shared" si="13"/>
        <v>#VALUE!</v>
      </c>
      <c r="X110" t="e">
        <f t="shared" si="7"/>
        <v>#VALUE!</v>
      </c>
    </row>
    <row r="111" spans="1:24" customFormat="1" x14ac:dyDescent="0.3">
      <c r="A111" s="12"/>
      <c r="B111" s="12" t="e">
        <f>SUMIF('[16]WASH COAL RECEIPT &amp; GCV DATA'!$A$3:$A$176,A111,'[16]WASH COAL RECEIPT &amp; GCV DATA'!$B$3:$B$176)</f>
        <v>#VALUE!</v>
      </c>
      <c r="C111" s="13" t="e">
        <f>SUMIF('[16]WASH COAL RECEIPT &amp; GCV DATA'!$A$3:$A$191,A111,'[16]WASH COAL RECEIPT &amp; GCV DATA'!$C$3:$C$191)</f>
        <v>#VALUE!</v>
      </c>
      <c r="D111" s="13">
        <f>IFERROR(VLOOKUP(A111,'[16]WASH COAL RECEIPT &amp; GCV DATA'!A92:V299,4,0),0)</f>
        <v>0</v>
      </c>
      <c r="E111" s="14">
        <f>IFERROR(VLOOKUP(A111,'[16]WASH COAL RECEIPT &amp; GCV DATA'!$A$2:$V$191,5,0),0)</f>
        <v>0</v>
      </c>
      <c r="F111" s="13" t="e">
        <f>SUMIF('[16]WASH COAL RECEIPT &amp; GCV DATA'!$A$3:$A$191,'MASTER DATA FILE WASH COAL  (2)'!A111,'[16]WASH COAL RECEIPT &amp; GCV DATA'!$F$3:$F$191)</f>
        <v>#VALUE!</v>
      </c>
      <c r="G111" s="13">
        <f>IFERROR(VLOOKUP(A111,'[16]WASH COAL RECEIPT &amp; GCV DATA'!$A$2:$V$191,7,0),0)</f>
        <v>0</v>
      </c>
      <c r="H111" s="13">
        <f>IFERROR(VLOOKUP(A111,'[16]WASH COAL RECEIPT &amp; GCV DATA'!$A$2:$V$191,8,0),0)</f>
        <v>0</v>
      </c>
      <c r="I111" s="13">
        <f>IFERROR(VLOOKUP(A111,'[16]WASH COAL RECEIPT &amp; GCV DATA'!$A$2:$V$191,9,0),0)</f>
        <v>0</v>
      </c>
      <c r="J111" s="13">
        <f>IFERROR(VLOOKUP(A111,'[16]WASH COAL RECEIPT &amp; GCV DATA'!$A$2:$V$191,10,0),0)</f>
        <v>0</v>
      </c>
      <c r="K111" s="15" t="e">
        <f>SUMIF('[16]WASH COAL RECEIPT &amp; GCV DATA'!$A$3:$A$191,'MASTER DATA FILE WASH COAL  (2)'!A111,'[16]WASH COAL RECEIPT &amp; GCV DATA'!$K$3:$K$191)</f>
        <v>#VALUE!</v>
      </c>
      <c r="L111" s="15" t="e">
        <f>SUMIF('[16]WASH COAL RECEIPT &amp; GCV DATA'!$A$3:$A$191,'MASTER DATA FILE WASH COAL  (2)'!A111,'[16]WASH COAL RECEIPT &amp; GCV DATA'!$L$3:$L$191)</f>
        <v>#VALUE!</v>
      </c>
      <c r="M111" s="15" t="e">
        <f t="shared" si="8"/>
        <v>#VALUE!</v>
      </c>
      <c r="N111" s="15">
        <f t="shared" si="9"/>
        <v>0</v>
      </c>
      <c r="O111" s="15" t="e">
        <f>SUMIF('[16]WASH COAL RECEIPT &amp; GCV DATA'!$A$3:$A$191,'MASTER DATA FILE WASH COAL  (2)'!A111,'[16]WASH COAL RECEIPT &amp; GCV DATA'!$O$3:$O$191)</f>
        <v>#VALUE!</v>
      </c>
      <c r="P111" s="15" t="e">
        <f t="shared" si="10"/>
        <v>#VALUE!</v>
      </c>
      <c r="Q111" s="15" t="e">
        <f>SUMIF('[16]WASH COAL RECEIPT &amp; GCV DATA'!$A$3:$A$191,'MASTER DATA FILE WASH COAL  (2)'!A111,'[16]WASH COAL RECEIPT &amp; GCV DATA'!$Q$3:$Q$191)</f>
        <v>#VALUE!</v>
      </c>
      <c r="R111" s="16" t="e">
        <f>SUMIF('[16]WASH COAL RECEIPT &amp; GCV DATA'!$A$3:$A$191,'MASTER DATA FILE WASH COAL  (2)'!A111,'[16]WASH COAL RECEIPT &amp; GCV DATA'!$R$3:$R$191)+IF(H111=$J$234,($K$234*K111),0)+IF(H111=$J$235,($K$235*K111),0)</f>
        <v>#VALUE!</v>
      </c>
      <c r="S111" s="15" t="e">
        <f t="shared" si="11"/>
        <v>#VALUE!</v>
      </c>
      <c r="T111" s="15" t="e">
        <f>SUMIF('[16]WASH COAL RECEIPT &amp; GCV DATA'!$A$3:$A$191,'MASTER DATA FILE WASH COAL  (2)'!A111,'[16]WASH COAL RECEIPT &amp; GCV DATA'!$T$3:$T$191)</f>
        <v>#VALUE!</v>
      </c>
      <c r="U111" s="15" t="e">
        <f t="shared" si="12"/>
        <v>#VALUE!</v>
      </c>
      <c r="V111" s="15" t="e">
        <f>SUMIF('[16]WASH COAL RECEIPT &amp; GCV DATA'!$A$3:$A$191,'MASTER DATA FILE WASH COAL  (2)'!A111,'[16]WASH COAL RECEIPT &amp; GCV DATA'!$V$3:$V$191)</f>
        <v>#VALUE!</v>
      </c>
      <c r="W111" s="15" t="e">
        <f t="shared" si="13"/>
        <v>#VALUE!</v>
      </c>
      <c r="X111" t="e">
        <f t="shared" si="7"/>
        <v>#VALUE!</v>
      </c>
    </row>
    <row r="112" spans="1:24" customFormat="1" x14ac:dyDescent="0.3">
      <c r="A112" s="12"/>
      <c r="B112" s="12" t="e">
        <f>SUMIF('[16]WASH COAL RECEIPT &amp; GCV DATA'!$A$3:$A$176,A112,'[16]WASH COAL RECEIPT &amp; GCV DATA'!$B$3:$B$176)</f>
        <v>#VALUE!</v>
      </c>
      <c r="C112" s="13" t="e">
        <f>SUMIF('[16]WASH COAL RECEIPT &amp; GCV DATA'!$A$3:$A$191,A112,'[16]WASH COAL RECEIPT &amp; GCV DATA'!$C$3:$C$191)</f>
        <v>#VALUE!</v>
      </c>
      <c r="D112" s="13">
        <f>IFERROR(VLOOKUP(A112,'[16]WASH COAL RECEIPT &amp; GCV DATA'!A92:V300,4,0),0)</f>
        <v>0</v>
      </c>
      <c r="E112" s="14">
        <f>IFERROR(VLOOKUP(A112,'[16]WASH COAL RECEIPT &amp; GCV DATA'!$A$2:$V$191,5,0),0)</f>
        <v>0</v>
      </c>
      <c r="F112" s="13" t="e">
        <f>SUMIF('[16]WASH COAL RECEIPT &amp; GCV DATA'!$A$3:$A$191,'MASTER DATA FILE WASH COAL  (2)'!A112,'[16]WASH COAL RECEIPT &amp; GCV DATA'!$F$3:$F$191)</f>
        <v>#VALUE!</v>
      </c>
      <c r="G112" s="13">
        <f>IFERROR(VLOOKUP(A112,'[16]WASH COAL RECEIPT &amp; GCV DATA'!$A$2:$V$191,7,0),0)</f>
        <v>0</v>
      </c>
      <c r="H112" s="13">
        <f>IFERROR(VLOOKUP(A112,'[16]WASH COAL RECEIPT &amp; GCV DATA'!$A$2:$V$191,8,0),0)</f>
        <v>0</v>
      </c>
      <c r="I112" s="13">
        <f>IFERROR(VLOOKUP(A112,'[16]WASH COAL RECEIPT &amp; GCV DATA'!$A$2:$V$191,9,0),0)</f>
        <v>0</v>
      </c>
      <c r="J112" s="13">
        <f>IFERROR(VLOOKUP(A112,'[16]WASH COAL RECEIPT &amp; GCV DATA'!$A$2:$V$191,10,0),0)</f>
        <v>0</v>
      </c>
      <c r="K112" s="15" t="e">
        <f>SUMIF('[16]WASH COAL RECEIPT &amp; GCV DATA'!$A$3:$A$191,'MASTER DATA FILE WASH COAL  (2)'!A112,'[16]WASH COAL RECEIPT &amp; GCV DATA'!$K$3:$K$191)</f>
        <v>#VALUE!</v>
      </c>
      <c r="L112" s="15" t="e">
        <f>SUMIF('[16]WASH COAL RECEIPT &amp; GCV DATA'!$A$3:$A$191,'MASTER DATA FILE WASH COAL  (2)'!A112,'[16]WASH COAL RECEIPT &amp; GCV DATA'!$L$3:$L$191)</f>
        <v>#VALUE!</v>
      </c>
      <c r="M112" s="15" t="e">
        <f t="shared" si="8"/>
        <v>#VALUE!</v>
      </c>
      <c r="N112" s="15">
        <f t="shared" si="9"/>
        <v>0</v>
      </c>
      <c r="O112" s="15" t="e">
        <f>SUMIF('[16]WASH COAL RECEIPT &amp; GCV DATA'!$A$3:$A$191,'MASTER DATA FILE WASH COAL  (2)'!A112,'[16]WASH COAL RECEIPT &amp; GCV DATA'!$O$3:$O$191)</f>
        <v>#VALUE!</v>
      </c>
      <c r="P112" s="15" t="e">
        <f t="shared" si="10"/>
        <v>#VALUE!</v>
      </c>
      <c r="Q112" s="15" t="e">
        <f>SUMIF('[16]WASH COAL RECEIPT &amp; GCV DATA'!$A$3:$A$191,'MASTER DATA FILE WASH COAL  (2)'!A112,'[16]WASH COAL RECEIPT &amp; GCV DATA'!$Q$3:$Q$191)</f>
        <v>#VALUE!</v>
      </c>
      <c r="R112" s="16" t="e">
        <f>SUMIF('[16]WASH COAL RECEIPT &amp; GCV DATA'!$A$3:$A$191,'MASTER DATA FILE WASH COAL  (2)'!A112,'[16]WASH COAL RECEIPT &amp; GCV DATA'!$R$3:$R$191)+IF(H112=$J$234,($K$234*K112),0)+IF(H112=$J$235,($K$235*K112),0)</f>
        <v>#VALUE!</v>
      </c>
      <c r="S112" s="15" t="e">
        <f t="shared" si="11"/>
        <v>#VALUE!</v>
      </c>
      <c r="T112" s="15" t="e">
        <f>SUMIF('[16]WASH COAL RECEIPT &amp; GCV DATA'!$A$3:$A$191,'MASTER DATA FILE WASH COAL  (2)'!A112,'[16]WASH COAL RECEIPT &amp; GCV DATA'!$T$3:$T$191)</f>
        <v>#VALUE!</v>
      </c>
      <c r="U112" s="15" t="e">
        <f t="shared" si="12"/>
        <v>#VALUE!</v>
      </c>
      <c r="V112" s="15" t="e">
        <f>SUMIF('[16]WASH COAL RECEIPT &amp; GCV DATA'!$A$3:$A$191,'MASTER DATA FILE WASH COAL  (2)'!A112,'[16]WASH COAL RECEIPT &amp; GCV DATA'!$V$3:$V$191)</f>
        <v>#VALUE!</v>
      </c>
      <c r="W112" s="15" t="e">
        <f t="shared" si="13"/>
        <v>#VALUE!</v>
      </c>
      <c r="X112" t="e">
        <f t="shared" si="7"/>
        <v>#VALUE!</v>
      </c>
    </row>
    <row r="113" spans="1:24" customFormat="1" x14ac:dyDescent="0.3">
      <c r="A113" s="12"/>
      <c r="B113" s="12" t="e">
        <f>SUMIF('[16]WASH COAL RECEIPT &amp; GCV DATA'!$A$3:$A$176,A113,'[16]WASH COAL RECEIPT &amp; GCV DATA'!$B$3:$B$176)</f>
        <v>#VALUE!</v>
      </c>
      <c r="C113" s="13" t="e">
        <f>SUMIF('[16]WASH COAL RECEIPT &amp; GCV DATA'!$A$3:$A$191,A113,'[16]WASH COAL RECEIPT &amp; GCV DATA'!$C$3:$C$191)</f>
        <v>#VALUE!</v>
      </c>
      <c r="D113" s="13">
        <f>IFERROR(VLOOKUP(A113,'[16]WASH COAL RECEIPT &amp; GCV DATA'!A98:V301,4,0),0)</f>
        <v>0</v>
      </c>
      <c r="E113" s="14">
        <f>IFERROR(VLOOKUP(A113,'[16]WASH COAL RECEIPT &amp; GCV DATA'!$A$2:$V$191,5,0),0)</f>
        <v>0</v>
      </c>
      <c r="F113" s="13" t="e">
        <f>SUMIF('[16]WASH COAL RECEIPT &amp; GCV DATA'!$A$3:$A$191,'MASTER DATA FILE WASH COAL  (2)'!A113,'[16]WASH COAL RECEIPT &amp; GCV DATA'!$F$3:$F$191)</f>
        <v>#VALUE!</v>
      </c>
      <c r="G113" s="13">
        <f>IFERROR(VLOOKUP(A113,'[16]WASH COAL RECEIPT &amp; GCV DATA'!$A$2:$V$191,7,0),0)</f>
        <v>0</v>
      </c>
      <c r="H113" s="13">
        <f>IFERROR(VLOOKUP(A113,'[16]WASH COAL RECEIPT &amp; GCV DATA'!$A$2:$V$191,8,0),0)</f>
        <v>0</v>
      </c>
      <c r="I113" s="13">
        <f>IFERROR(VLOOKUP(A113,'[16]WASH COAL RECEIPT &amp; GCV DATA'!$A$2:$V$191,9,0),0)</f>
        <v>0</v>
      </c>
      <c r="J113" s="13">
        <f>IFERROR(VLOOKUP(A113,'[16]WASH COAL RECEIPT &amp; GCV DATA'!$A$2:$V$191,10,0),0)</f>
        <v>0</v>
      </c>
      <c r="K113" s="15" t="e">
        <f>SUMIF('[16]WASH COAL RECEIPT &amp; GCV DATA'!$A$3:$A$191,'MASTER DATA FILE WASH COAL  (2)'!A113,'[16]WASH COAL RECEIPT &amp; GCV DATA'!$K$3:$K$191)</f>
        <v>#VALUE!</v>
      </c>
      <c r="L113" s="15" t="e">
        <f>SUMIF('[16]WASH COAL RECEIPT &amp; GCV DATA'!$A$3:$A$191,'MASTER DATA FILE WASH COAL  (2)'!A113,'[16]WASH COAL RECEIPT &amp; GCV DATA'!$L$3:$L$191)</f>
        <v>#VALUE!</v>
      </c>
      <c r="M113" s="15" t="e">
        <f t="shared" si="8"/>
        <v>#VALUE!</v>
      </c>
      <c r="N113" s="15">
        <f t="shared" si="9"/>
        <v>0</v>
      </c>
      <c r="O113" s="15" t="e">
        <f>SUMIF('[16]WASH COAL RECEIPT &amp; GCV DATA'!$A$3:$A$191,'MASTER DATA FILE WASH COAL  (2)'!A113,'[16]WASH COAL RECEIPT &amp; GCV DATA'!$O$3:$O$191)</f>
        <v>#VALUE!</v>
      </c>
      <c r="P113" s="15" t="e">
        <f t="shared" si="10"/>
        <v>#VALUE!</v>
      </c>
      <c r="Q113" s="15" t="e">
        <f>SUMIF('[16]WASH COAL RECEIPT &amp; GCV DATA'!$A$3:$A$191,'MASTER DATA FILE WASH COAL  (2)'!A113,'[16]WASH COAL RECEIPT &amp; GCV DATA'!$Q$3:$Q$191)</f>
        <v>#VALUE!</v>
      </c>
      <c r="R113" s="16" t="e">
        <f>SUMIF('[16]WASH COAL RECEIPT &amp; GCV DATA'!$A$3:$A$191,'MASTER DATA FILE WASH COAL  (2)'!A113,'[16]WASH COAL RECEIPT &amp; GCV DATA'!$R$3:$R$191)+IF(H113=$J$234,($K$234*K113),0)+IF(H113=$J$235,($K$235*K113),0)</f>
        <v>#VALUE!</v>
      </c>
      <c r="S113" s="15" t="e">
        <f t="shared" si="11"/>
        <v>#VALUE!</v>
      </c>
      <c r="T113" s="15" t="e">
        <f>SUMIF('[16]WASH COAL RECEIPT &amp; GCV DATA'!$A$3:$A$191,'MASTER DATA FILE WASH COAL  (2)'!A113,'[16]WASH COAL RECEIPT &amp; GCV DATA'!$T$3:$T$191)</f>
        <v>#VALUE!</v>
      </c>
      <c r="U113" s="15" t="e">
        <f t="shared" si="12"/>
        <v>#VALUE!</v>
      </c>
      <c r="V113" s="15" t="e">
        <f>SUMIF('[16]WASH COAL RECEIPT &amp; GCV DATA'!$A$3:$A$191,'MASTER DATA FILE WASH COAL  (2)'!A113,'[16]WASH COAL RECEIPT &amp; GCV DATA'!$V$3:$V$191)</f>
        <v>#VALUE!</v>
      </c>
      <c r="W113" s="15" t="e">
        <f t="shared" si="13"/>
        <v>#VALUE!</v>
      </c>
      <c r="X113" t="e">
        <f t="shared" si="7"/>
        <v>#VALUE!</v>
      </c>
    </row>
    <row r="114" spans="1:24" customFormat="1" x14ac:dyDescent="0.3">
      <c r="A114" s="12"/>
      <c r="B114" s="12" t="e">
        <f>SUMIF('[16]WASH COAL RECEIPT &amp; GCV DATA'!$A$3:$A$176,A114,'[16]WASH COAL RECEIPT &amp; GCV DATA'!$B$3:$B$176)</f>
        <v>#VALUE!</v>
      </c>
      <c r="C114" s="13" t="e">
        <f>SUMIF('[16]WASH COAL RECEIPT &amp; GCV DATA'!$A$3:$A$191,A114,'[16]WASH COAL RECEIPT &amp; GCV DATA'!$C$3:$C$191)</f>
        <v>#VALUE!</v>
      </c>
      <c r="D114" s="13">
        <f>IFERROR(VLOOKUP(A114,'[16]WASH COAL RECEIPT &amp; GCV DATA'!A98:V302,4,0),0)</f>
        <v>0</v>
      </c>
      <c r="E114" s="14">
        <f>IFERROR(VLOOKUP(A114,'[16]WASH COAL RECEIPT &amp; GCV DATA'!$A$2:$V$191,5,0),0)</f>
        <v>0</v>
      </c>
      <c r="F114" s="13" t="e">
        <f>SUMIF('[16]WASH COAL RECEIPT &amp; GCV DATA'!$A$3:$A$191,'MASTER DATA FILE WASH COAL  (2)'!A114,'[16]WASH COAL RECEIPT &amp; GCV DATA'!$F$3:$F$191)</f>
        <v>#VALUE!</v>
      </c>
      <c r="G114" s="13">
        <f>IFERROR(VLOOKUP(A114,'[16]WASH COAL RECEIPT &amp; GCV DATA'!$A$2:$V$191,7,0),0)</f>
        <v>0</v>
      </c>
      <c r="H114" s="13">
        <f>IFERROR(VLOOKUP(A114,'[16]WASH COAL RECEIPT &amp; GCV DATA'!$A$2:$V$191,8,0),0)</f>
        <v>0</v>
      </c>
      <c r="I114" s="13">
        <f>IFERROR(VLOOKUP(A114,'[16]WASH COAL RECEIPT &amp; GCV DATA'!$A$2:$V$191,9,0),0)</f>
        <v>0</v>
      </c>
      <c r="J114" s="13">
        <f>IFERROR(VLOOKUP(A114,'[16]WASH COAL RECEIPT &amp; GCV DATA'!$A$2:$V$191,10,0),0)</f>
        <v>0</v>
      </c>
      <c r="K114" s="15" t="e">
        <f>SUMIF('[16]WASH COAL RECEIPT &amp; GCV DATA'!$A$3:$A$191,'MASTER DATA FILE WASH COAL  (2)'!A114,'[16]WASH COAL RECEIPT &amp; GCV DATA'!$K$3:$K$191)</f>
        <v>#VALUE!</v>
      </c>
      <c r="L114" s="15" t="e">
        <f>SUMIF('[16]WASH COAL RECEIPT &amp; GCV DATA'!$A$3:$A$191,'MASTER DATA FILE WASH COAL  (2)'!A114,'[16]WASH COAL RECEIPT &amp; GCV DATA'!$L$3:$L$191)</f>
        <v>#VALUE!</v>
      </c>
      <c r="M114" s="15" t="e">
        <f t="shared" si="8"/>
        <v>#VALUE!</v>
      </c>
      <c r="N114" s="15">
        <f t="shared" si="9"/>
        <v>0</v>
      </c>
      <c r="O114" s="15" t="e">
        <f>SUMIF('[16]WASH COAL RECEIPT &amp; GCV DATA'!$A$3:$A$191,'MASTER DATA FILE WASH COAL  (2)'!A114,'[16]WASH COAL RECEIPT &amp; GCV DATA'!$O$3:$O$191)</f>
        <v>#VALUE!</v>
      </c>
      <c r="P114" s="15" t="e">
        <f t="shared" si="10"/>
        <v>#VALUE!</v>
      </c>
      <c r="Q114" s="15" t="e">
        <f>SUMIF('[16]WASH COAL RECEIPT &amp; GCV DATA'!$A$3:$A$191,'MASTER DATA FILE WASH COAL  (2)'!A114,'[16]WASH COAL RECEIPT &amp; GCV DATA'!$Q$3:$Q$191)</f>
        <v>#VALUE!</v>
      </c>
      <c r="R114" s="16" t="e">
        <f>SUMIF('[16]WASH COAL RECEIPT &amp; GCV DATA'!$A$3:$A$191,'MASTER DATA FILE WASH COAL  (2)'!A114,'[16]WASH COAL RECEIPT &amp; GCV DATA'!$R$3:$R$191)+IF(H114=$J$234,($K$234*K114),0)+IF(H114=$J$235,($K$235*K114),0)</f>
        <v>#VALUE!</v>
      </c>
      <c r="S114" s="15" t="e">
        <f t="shared" si="11"/>
        <v>#VALUE!</v>
      </c>
      <c r="T114" s="15" t="e">
        <f>SUMIF('[16]WASH COAL RECEIPT &amp; GCV DATA'!$A$3:$A$191,'MASTER DATA FILE WASH COAL  (2)'!A114,'[16]WASH COAL RECEIPT &amp; GCV DATA'!$T$3:$T$191)</f>
        <v>#VALUE!</v>
      </c>
      <c r="U114" s="15" t="e">
        <f t="shared" si="12"/>
        <v>#VALUE!</v>
      </c>
      <c r="V114" s="15" t="e">
        <f>SUMIF('[16]WASH COAL RECEIPT &amp; GCV DATA'!$A$3:$A$191,'MASTER DATA FILE WASH COAL  (2)'!A114,'[16]WASH COAL RECEIPT &amp; GCV DATA'!$V$3:$V$191)</f>
        <v>#VALUE!</v>
      </c>
      <c r="W114" s="15" t="e">
        <f t="shared" si="13"/>
        <v>#VALUE!</v>
      </c>
      <c r="X114" t="e">
        <f t="shared" si="7"/>
        <v>#VALUE!</v>
      </c>
    </row>
    <row r="115" spans="1:24" customFormat="1" x14ac:dyDescent="0.3">
      <c r="A115" s="12"/>
      <c r="B115" s="12" t="e">
        <f>SUMIF('[16]WASH COAL RECEIPT &amp; GCV DATA'!$A$3:$A$176,A115,'[16]WASH COAL RECEIPT &amp; GCV DATA'!$B$3:$B$176)</f>
        <v>#VALUE!</v>
      </c>
      <c r="C115" s="13" t="e">
        <f>SUMIF('[16]WASH COAL RECEIPT &amp; GCV DATA'!$A$3:$A$191,A115,'[16]WASH COAL RECEIPT &amp; GCV DATA'!$C$3:$C$191)</f>
        <v>#VALUE!</v>
      </c>
      <c r="D115" s="13">
        <f>IFERROR(VLOOKUP(A115,'[16]WASH COAL RECEIPT &amp; GCV DATA'!A98:V303,4,0),0)</f>
        <v>0</v>
      </c>
      <c r="E115" s="14">
        <f>IFERROR(VLOOKUP(A115,'[16]WASH COAL RECEIPT &amp; GCV DATA'!$A$2:$V$191,5,0),0)</f>
        <v>0</v>
      </c>
      <c r="F115" s="13" t="e">
        <f>SUMIF('[16]WASH COAL RECEIPT &amp; GCV DATA'!$A$3:$A$191,'MASTER DATA FILE WASH COAL  (2)'!A115,'[16]WASH COAL RECEIPT &amp; GCV DATA'!$F$3:$F$191)</f>
        <v>#VALUE!</v>
      </c>
      <c r="G115" s="13">
        <f>IFERROR(VLOOKUP(A115,'[16]WASH COAL RECEIPT &amp; GCV DATA'!$A$2:$V$191,7,0),0)</f>
        <v>0</v>
      </c>
      <c r="H115" s="13">
        <f>IFERROR(VLOOKUP(A115,'[16]WASH COAL RECEIPT &amp; GCV DATA'!$A$2:$V$191,8,0),0)</f>
        <v>0</v>
      </c>
      <c r="I115" s="13">
        <f>IFERROR(VLOOKUP(A115,'[16]WASH COAL RECEIPT &amp; GCV DATA'!$A$2:$V$191,9,0),0)</f>
        <v>0</v>
      </c>
      <c r="J115" s="13">
        <f>IFERROR(VLOOKUP(A115,'[16]WASH COAL RECEIPT &amp; GCV DATA'!$A$2:$V$191,10,0),0)</f>
        <v>0</v>
      </c>
      <c r="K115" s="15" t="e">
        <f>SUMIF('[16]WASH COAL RECEIPT &amp; GCV DATA'!$A$3:$A$191,'MASTER DATA FILE WASH COAL  (2)'!A115,'[16]WASH COAL RECEIPT &amp; GCV DATA'!$K$3:$K$191)</f>
        <v>#VALUE!</v>
      </c>
      <c r="L115" s="15" t="e">
        <f>SUMIF('[16]WASH COAL RECEIPT &amp; GCV DATA'!$A$3:$A$191,'MASTER DATA FILE WASH COAL  (2)'!A115,'[16]WASH COAL RECEIPT &amp; GCV DATA'!$L$3:$L$191)</f>
        <v>#VALUE!</v>
      </c>
      <c r="M115" s="15" t="e">
        <f t="shared" si="8"/>
        <v>#VALUE!</v>
      </c>
      <c r="N115" s="15">
        <f t="shared" si="9"/>
        <v>0</v>
      </c>
      <c r="O115" s="15" t="e">
        <f>SUMIF('[16]WASH COAL RECEIPT &amp; GCV DATA'!$A$3:$A$191,'MASTER DATA FILE WASH COAL  (2)'!A115,'[16]WASH COAL RECEIPT &amp; GCV DATA'!$O$3:$O$191)</f>
        <v>#VALUE!</v>
      </c>
      <c r="P115" s="15" t="e">
        <f t="shared" si="10"/>
        <v>#VALUE!</v>
      </c>
      <c r="Q115" s="15" t="e">
        <f>SUMIF('[16]WASH COAL RECEIPT &amp; GCV DATA'!$A$3:$A$191,'MASTER DATA FILE WASH COAL  (2)'!A115,'[16]WASH COAL RECEIPT &amp; GCV DATA'!$Q$3:$Q$191)</f>
        <v>#VALUE!</v>
      </c>
      <c r="R115" s="16" t="e">
        <f>SUMIF('[16]WASH COAL RECEIPT &amp; GCV DATA'!$A$3:$A$191,'MASTER DATA FILE WASH COAL  (2)'!A115,'[16]WASH COAL RECEIPT &amp; GCV DATA'!$R$3:$R$191)+IF(H115=$J$234,($K$234*K115),0)+IF(H115=$J$235,($K$235*K115),0)</f>
        <v>#VALUE!</v>
      </c>
      <c r="S115" s="15" t="e">
        <f t="shared" si="11"/>
        <v>#VALUE!</v>
      </c>
      <c r="T115" s="15" t="e">
        <f>SUMIF('[16]WASH COAL RECEIPT &amp; GCV DATA'!$A$3:$A$191,'MASTER DATA FILE WASH COAL  (2)'!A115,'[16]WASH COAL RECEIPT &amp; GCV DATA'!$T$3:$T$191)</f>
        <v>#VALUE!</v>
      </c>
      <c r="U115" s="15" t="e">
        <f t="shared" si="12"/>
        <v>#VALUE!</v>
      </c>
      <c r="V115" s="15" t="e">
        <f>SUMIF('[16]WASH COAL RECEIPT &amp; GCV DATA'!$A$3:$A$191,'MASTER DATA FILE WASH COAL  (2)'!A115,'[16]WASH COAL RECEIPT &amp; GCV DATA'!$V$3:$V$191)</f>
        <v>#VALUE!</v>
      </c>
      <c r="W115" s="15" t="e">
        <f t="shared" si="13"/>
        <v>#VALUE!</v>
      </c>
      <c r="X115" t="e">
        <f t="shared" si="7"/>
        <v>#VALUE!</v>
      </c>
    </row>
    <row r="116" spans="1:24" customFormat="1" x14ac:dyDescent="0.3">
      <c r="A116" s="12"/>
      <c r="B116" s="12" t="e">
        <f>SUMIF('[16]WASH COAL RECEIPT &amp; GCV DATA'!$A$3:$A$176,A116,'[16]WASH COAL RECEIPT &amp; GCV DATA'!$B$3:$B$176)</f>
        <v>#VALUE!</v>
      </c>
      <c r="C116" s="13" t="e">
        <f>SUMIF('[16]WASH COAL RECEIPT &amp; GCV DATA'!$A$3:$A$191,A116,'[16]WASH COAL RECEIPT &amp; GCV DATA'!$C$3:$C$191)</f>
        <v>#VALUE!</v>
      </c>
      <c r="D116" s="13">
        <f>IFERROR(VLOOKUP(A116,'[16]WASH COAL RECEIPT &amp; GCV DATA'!A98:V304,4,0),0)</f>
        <v>0</v>
      </c>
      <c r="E116" s="14">
        <f>IFERROR(VLOOKUP(A116,'[16]WASH COAL RECEIPT &amp; GCV DATA'!$A$2:$V$191,5,0),0)</f>
        <v>0</v>
      </c>
      <c r="F116" s="13" t="e">
        <f>SUMIF('[16]WASH COAL RECEIPT &amp; GCV DATA'!$A$3:$A$191,'MASTER DATA FILE WASH COAL  (2)'!A116,'[16]WASH COAL RECEIPT &amp; GCV DATA'!$F$3:$F$191)</f>
        <v>#VALUE!</v>
      </c>
      <c r="G116" s="13">
        <f>IFERROR(VLOOKUP(A116,'[16]WASH COAL RECEIPT &amp; GCV DATA'!$A$2:$V$191,7,0),0)</f>
        <v>0</v>
      </c>
      <c r="H116" s="13">
        <f>IFERROR(VLOOKUP(A116,'[16]WASH COAL RECEIPT &amp; GCV DATA'!$A$2:$V$191,8,0),0)</f>
        <v>0</v>
      </c>
      <c r="I116" s="13">
        <f>IFERROR(VLOOKUP(A116,'[16]WASH COAL RECEIPT &amp; GCV DATA'!$A$2:$V$191,9,0),0)</f>
        <v>0</v>
      </c>
      <c r="J116" s="13">
        <f>IFERROR(VLOOKUP(A116,'[16]WASH COAL RECEIPT &amp; GCV DATA'!$A$2:$V$191,10,0),0)</f>
        <v>0</v>
      </c>
      <c r="K116" s="15" t="e">
        <f>SUMIF('[16]WASH COAL RECEIPT &amp; GCV DATA'!$A$3:$A$191,'MASTER DATA FILE WASH COAL  (2)'!A116,'[16]WASH COAL RECEIPT &amp; GCV DATA'!$K$3:$K$191)</f>
        <v>#VALUE!</v>
      </c>
      <c r="L116" s="15" t="e">
        <f>SUMIF('[16]WASH COAL RECEIPT &amp; GCV DATA'!$A$3:$A$191,'MASTER DATA FILE WASH COAL  (2)'!A116,'[16]WASH COAL RECEIPT &amp; GCV DATA'!$L$3:$L$191)</f>
        <v>#VALUE!</v>
      </c>
      <c r="M116" s="15" t="e">
        <f t="shared" si="8"/>
        <v>#VALUE!</v>
      </c>
      <c r="N116" s="15">
        <f t="shared" si="9"/>
        <v>0</v>
      </c>
      <c r="O116" s="15" t="e">
        <f>SUMIF('[16]WASH COAL RECEIPT &amp; GCV DATA'!$A$3:$A$191,'MASTER DATA FILE WASH COAL  (2)'!A116,'[16]WASH COAL RECEIPT &amp; GCV DATA'!$O$3:$O$191)</f>
        <v>#VALUE!</v>
      </c>
      <c r="P116" s="15" t="e">
        <f t="shared" si="10"/>
        <v>#VALUE!</v>
      </c>
      <c r="Q116" s="15" t="e">
        <f>SUMIF('[16]WASH COAL RECEIPT &amp; GCV DATA'!$A$3:$A$191,'MASTER DATA FILE WASH COAL  (2)'!A116,'[16]WASH COAL RECEIPT &amp; GCV DATA'!$Q$3:$Q$191)</f>
        <v>#VALUE!</v>
      </c>
      <c r="R116" s="16" t="e">
        <f>SUMIF('[16]WASH COAL RECEIPT &amp; GCV DATA'!$A$3:$A$191,'MASTER DATA FILE WASH COAL  (2)'!A116,'[16]WASH COAL RECEIPT &amp; GCV DATA'!$R$3:$R$191)+IF(H116=$J$234,($K$234*K116),0)+IF(H116=$J$235,($K$235*K116),0)</f>
        <v>#VALUE!</v>
      </c>
      <c r="S116" s="15" t="e">
        <f t="shared" si="11"/>
        <v>#VALUE!</v>
      </c>
      <c r="T116" s="15" t="e">
        <f>SUMIF('[16]WASH COAL RECEIPT &amp; GCV DATA'!$A$3:$A$191,'MASTER DATA FILE WASH COAL  (2)'!A116,'[16]WASH COAL RECEIPT &amp; GCV DATA'!$T$3:$T$191)</f>
        <v>#VALUE!</v>
      </c>
      <c r="U116" s="15" t="e">
        <f t="shared" si="12"/>
        <v>#VALUE!</v>
      </c>
      <c r="V116" s="15" t="e">
        <f>SUMIF('[16]WASH COAL RECEIPT &amp; GCV DATA'!$A$3:$A$191,'MASTER DATA FILE WASH COAL  (2)'!A116,'[16]WASH COAL RECEIPT &amp; GCV DATA'!$V$3:$V$191)</f>
        <v>#VALUE!</v>
      </c>
      <c r="W116" s="15" t="e">
        <f t="shared" si="13"/>
        <v>#VALUE!</v>
      </c>
      <c r="X116" t="e">
        <f t="shared" si="7"/>
        <v>#VALUE!</v>
      </c>
    </row>
    <row r="117" spans="1:24" customFormat="1" x14ac:dyDescent="0.3">
      <c r="A117" s="12"/>
      <c r="B117" s="12" t="e">
        <f>SUMIF('[16]WASH COAL RECEIPT &amp; GCV DATA'!$A$3:$A$176,A117,'[16]WASH COAL RECEIPT &amp; GCV DATA'!$B$3:$B$176)</f>
        <v>#VALUE!</v>
      </c>
      <c r="C117" s="13" t="e">
        <f>SUMIF('[16]WASH COAL RECEIPT &amp; GCV DATA'!$A$3:$A$191,A117,'[16]WASH COAL RECEIPT &amp; GCV DATA'!$C$3:$C$191)</f>
        <v>#VALUE!</v>
      </c>
      <c r="D117" s="13">
        <f>IFERROR(VLOOKUP(A117,'[16]WASH COAL RECEIPT &amp; GCV DATA'!A98:V305,4,0),0)</f>
        <v>0</v>
      </c>
      <c r="E117" s="14">
        <f>IFERROR(VLOOKUP(A117,'[16]WASH COAL RECEIPT &amp; GCV DATA'!$A$2:$V$191,5,0),0)</f>
        <v>0</v>
      </c>
      <c r="F117" s="13" t="e">
        <f>SUMIF('[16]WASH COAL RECEIPT &amp; GCV DATA'!$A$3:$A$191,'MASTER DATA FILE WASH COAL  (2)'!A117,'[16]WASH COAL RECEIPT &amp; GCV DATA'!$F$3:$F$191)</f>
        <v>#VALUE!</v>
      </c>
      <c r="G117" s="13">
        <f>IFERROR(VLOOKUP(A117,'[16]WASH COAL RECEIPT &amp; GCV DATA'!$A$2:$V$191,7,0),0)</f>
        <v>0</v>
      </c>
      <c r="H117" s="13">
        <f>IFERROR(VLOOKUP(A117,'[16]WASH COAL RECEIPT &amp; GCV DATA'!$A$2:$V$191,8,0),0)</f>
        <v>0</v>
      </c>
      <c r="I117" s="13">
        <f>IFERROR(VLOOKUP(A117,'[16]WASH COAL RECEIPT &amp; GCV DATA'!$A$2:$V$191,9,0),0)</f>
        <v>0</v>
      </c>
      <c r="J117" s="13">
        <f>IFERROR(VLOOKUP(A117,'[16]WASH COAL RECEIPT &amp; GCV DATA'!$A$2:$V$191,10,0),0)</f>
        <v>0</v>
      </c>
      <c r="K117" s="15" t="e">
        <f>SUMIF('[16]WASH COAL RECEIPT &amp; GCV DATA'!$A$3:$A$191,'MASTER DATA FILE WASH COAL  (2)'!A117,'[16]WASH COAL RECEIPT &amp; GCV DATA'!$K$3:$K$191)</f>
        <v>#VALUE!</v>
      </c>
      <c r="L117" s="15" t="e">
        <f>SUMIF('[16]WASH COAL RECEIPT &amp; GCV DATA'!$A$3:$A$191,'MASTER DATA FILE WASH COAL  (2)'!A117,'[16]WASH COAL RECEIPT &amp; GCV DATA'!$L$3:$L$191)</f>
        <v>#VALUE!</v>
      </c>
      <c r="M117" s="15" t="e">
        <f t="shared" si="8"/>
        <v>#VALUE!</v>
      </c>
      <c r="N117" s="15">
        <f t="shared" si="9"/>
        <v>0</v>
      </c>
      <c r="O117" s="15" t="e">
        <f>SUMIF('[16]WASH COAL RECEIPT &amp; GCV DATA'!$A$3:$A$191,'MASTER DATA FILE WASH COAL  (2)'!A117,'[16]WASH COAL RECEIPT &amp; GCV DATA'!$O$3:$O$191)</f>
        <v>#VALUE!</v>
      </c>
      <c r="P117" s="15" t="e">
        <f t="shared" si="10"/>
        <v>#VALUE!</v>
      </c>
      <c r="Q117" s="15" t="e">
        <f>SUMIF('[16]WASH COAL RECEIPT &amp; GCV DATA'!$A$3:$A$191,'MASTER DATA FILE WASH COAL  (2)'!A117,'[16]WASH COAL RECEIPT &amp; GCV DATA'!$Q$3:$Q$191)</f>
        <v>#VALUE!</v>
      </c>
      <c r="R117" s="16" t="e">
        <f>SUMIF('[16]WASH COAL RECEIPT &amp; GCV DATA'!$A$3:$A$191,'MASTER DATA FILE WASH COAL  (2)'!A117,'[16]WASH COAL RECEIPT &amp; GCV DATA'!$R$3:$R$191)+IF(H117=$J$234,($K$234*K117),0)+IF(H117=$J$235,($K$235*K117),0)</f>
        <v>#VALUE!</v>
      </c>
      <c r="S117" s="15" t="e">
        <f t="shared" si="11"/>
        <v>#VALUE!</v>
      </c>
      <c r="T117" s="15" t="e">
        <f>SUMIF('[16]WASH COAL RECEIPT &amp; GCV DATA'!$A$3:$A$191,'MASTER DATA FILE WASH COAL  (2)'!A117,'[16]WASH COAL RECEIPT &amp; GCV DATA'!$T$3:$T$191)</f>
        <v>#VALUE!</v>
      </c>
      <c r="U117" s="15" t="e">
        <f t="shared" si="12"/>
        <v>#VALUE!</v>
      </c>
      <c r="V117" s="15" t="e">
        <f>SUMIF('[16]WASH COAL RECEIPT &amp; GCV DATA'!$A$3:$A$191,'MASTER DATA FILE WASH COAL  (2)'!A117,'[16]WASH COAL RECEIPT &amp; GCV DATA'!$V$3:$V$191)</f>
        <v>#VALUE!</v>
      </c>
      <c r="W117" s="15" t="e">
        <f t="shared" si="13"/>
        <v>#VALUE!</v>
      </c>
      <c r="X117" t="e">
        <f t="shared" si="7"/>
        <v>#VALUE!</v>
      </c>
    </row>
    <row r="118" spans="1:24" customFormat="1" x14ac:dyDescent="0.3">
      <c r="A118" s="12"/>
      <c r="B118" s="12" t="e">
        <f>SUMIF('[16]WASH COAL RECEIPT &amp; GCV DATA'!$A$3:$A$176,A118,'[16]WASH COAL RECEIPT &amp; GCV DATA'!$B$3:$B$176)</f>
        <v>#VALUE!</v>
      </c>
      <c r="C118" s="13" t="e">
        <f>SUMIF('[16]WASH COAL RECEIPT &amp; GCV DATA'!$A$3:$A$191,A118,'[16]WASH COAL RECEIPT &amp; GCV DATA'!$C$3:$C$191)</f>
        <v>#VALUE!</v>
      </c>
      <c r="D118" s="13">
        <f>IFERROR(VLOOKUP(A118,'[16]WASH COAL RECEIPT &amp; GCV DATA'!A99:V306,4,0),0)</f>
        <v>0</v>
      </c>
      <c r="E118" s="14">
        <f>IFERROR(VLOOKUP(A118,'[16]WASH COAL RECEIPT &amp; GCV DATA'!$A$2:$V$191,5,0),0)</f>
        <v>0</v>
      </c>
      <c r="F118" s="13" t="e">
        <f>SUMIF('[16]WASH COAL RECEIPT &amp; GCV DATA'!$A$3:$A$191,'MASTER DATA FILE WASH COAL  (2)'!A118,'[16]WASH COAL RECEIPT &amp; GCV DATA'!$F$3:$F$191)</f>
        <v>#VALUE!</v>
      </c>
      <c r="G118" s="13">
        <f>IFERROR(VLOOKUP(A118,'[16]WASH COAL RECEIPT &amp; GCV DATA'!$A$2:$V$191,7,0),0)</f>
        <v>0</v>
      </c>
      <c r="H118" s="13">
        <f>IFERROR(VLOOKUP(A118,'[16]WASH COAL RECEIPT &amp; GCV DATA'!$A$2:$V$191,8,0),0)</f>
        <v>0</v>
      </c>
      <c r="I118" s="13">
        <f>IFERROR(VLOOKUP(A118,'[16]WASH COAL RECEIPT &amp; GCV DATA'!$A$2:$V$191,9,0),0)</f>
        <v>0</v>
      </c>
      <c r="J118" s="13">
        <f>IFERROR(VLOOKUP(A118,'[16]WASH COAL RECEIPT &amp; GCV DATA'!$A$2:$V$191,10,0),0)</f>
        <v>0</v>
      </c>
      <c r="K118" s="15" t="e">
        <f>SUMIF('[16]WASH COAL RECEIPT &amp; GCV DATA'!$A$3:$A$191,'MASTER DATA FILE WASH COAL  (2)'!A118,'[16]WASH COAL RECEIPT &amp; GCV DATA'!$K$3:$K$191)</f>
        <v>#VALUE!</v>
      </c>
      <c r="L118" s="15" t="e">
        <f>SUMIF('[16]WASH COAL RECEIPT &amp; GCV DATA'!$A$3:$A$191,'MASTER DATA FILE WASH COAL  (2)'!A118,'[16]WASH COAL RECEIPT &amp; GCV DATA'!$L$3:$L$191)</f>
        <v>#VALUE!</v>
      </c>
      <c r="M118" s="15" t="e">
        <f t="shared" si="8"/>
        <v>#VALUE!</v>
      </c>
      <c r="N118" s="15">
        <f t="shared" si="9"/>
        <v>0</v>
      </c>
      <c r="O118" s="15" t="e">
        <f>SUMIF('[16]WASH COAL RECEIPT &amp; GCV DATA'!$A$3:$A$191,'MASTER DATA FILE WASH COAL  (2)'!A118,'[16]WASH COAL RECEIPT &amp; GCV DATA'!$O$3:$O$191)</f>
        <v>#VALUE!</v>
      </c>
      <c r="P118" s="15" t="e">
        <f t="shared" si="10"/>
        <v>#VALUE!</v>
      </c>
      <c r="Q118" s="15" t="e">
        <f>SUMIF('[16]WASH COAL RECEIPT &amp; GCV DATA'!$A$3:$A$191,'MASTER DATA FILE WASH COAL  (2)'!A118,'[16]WASH COAL RECEIPT &amp; GCV DATA'!$Q$3:$Q$191)</f>
        <v>#VALUE!</v>
      </c>
      <c r="R118" s="16" t="e">
        <f>SUMIF('[16]WASH COAL RECEIPT &amp; GCV DATA'!$A$3:$A$191,'MASTER DATA FILE WASH COAL  (2)'!A118,'[16]WASH COAL RECEIPT &amp; GCV DATA'!$R$3:$R$191)+IF(H118=$J$234,($K$234*K118),0)+IF(H118=$J$235,($K$235*K118),0)</f>
        <v>#VALUE!</v>
      </c>
      <c r="S118" s="15" t="e">
        <f t="shared" si="11"/>
        <v>#VALUE!</v>
      </c>
      <c r="T118" s="15" t="e">
        <f>SUMIF('[16]WASH COAL RECEIPT &amp; GCV DATA'!$A$3:$A$191,'MASTER DATA FILE WASH COAL  (2)'!A118,'[16]WASH COAL RECEIPT &amp; GCV DATA'!$T$3:$T$191)</f>
        <v>#VALUE!</v>
      </c>
      <c r="U118" s="15" t="e">
        <f t="shared" si="12"/>
        <v>#VALUE!</v>
      </c>
      <c r="V118" s="15" t="e">
        <f>SUMIF('[16]WASH COAL RECEIPT &amp; GCV DATA'!$A$3:$A$191,'MASTER DATA FILE WASH COAL  (2)'!A118,'[16]WASH COAL RECEIPT &amp; GCV DATA'!$V$3:$V$191)</f>
        <v>#VALUE!</v>
      </c>
      <c r="W118" s="15" t="e">
        <f t="shared" si="13"/>
        <v>#VALUE!</v>
      </c>
      <c r="X118" t="e">
        <f t="shared" si="7"/>
        <v>#VALUE!</v>
      </c>
    </row>
    <row r="119" spans="1:24" customFormat="1" x14ac:dyDescent="0.3">
      <c r="A119" s="12"/>
      <c r="B119" s="12" t="e">
        <f>SUMIF('[16]WASH COAL RECEIPT &amp; GCV DATA'!$A$3:$A$176,A119,'[16]WASH COAL RECEIPT &amp; GCV DATA'!$B$3:$B$176)</f>
        <v>#VALUE!</v>
      </c>
      <c r="C119" s="13" t="e">
        <f>SUMIF('[16]WASH COAL RECEIPT &amp; GCV DATA'!$A$3:$A$191,A119,'[16]WASH COAL RECEIPT &amp; GCV DATA'!$C$3:$C$191)</f>
        <v>#VALUE!</v>
      </c>
      <c r="D119" s="13">
        <f>IFERROR(VLOOKUP(A119,'[16]WASH COAL RECEIPT &amp; GCV DATA'!A100:V307,4,0),0)</f>
        <v>0</v>
      </c>
      <c r="E119" s="14">
        <f>IFERROR(VLOOKUP(A119,'[16]WASH COAL RECEIPT &amp; GCV DATA'!$A$2:$V$191,5,0),0)</f>
        <v>0</v>
      </c>
      <c r="F119" s="13" t="e">
        <f>SUMIF('[16]WASH COAL RECEIPT &amp; GCV DATA'!$A$3:$A$191,'MASTER DATA FILE WASH COAL  (2)'!A119,'[16]WASH COAL RECEIPT &amp; GCV DATA'!$F$3:$F$191)</f>
        <v>#VALUE!</v>
      </c>
      <c r="G119" s="13">
        <f>IFERROR(VLOOKUP(A119,'[16]WASH COAL RECEIPT &amp; GCV DATA'!$A$2:$V$191,7,0),0)</f>
        <v>0</v>
      </c>
      <c r="H119" s="13">
        <f>IFERROR(VLOOKUP(A119,'[16]WASH COAL RECEIPT &amp; GCV DATA'!$A$2:$V$191,8,0),0)</f>
        <v>0</v>
      </c>
      <c r="I119" s="13">
        <f>IFERROR(VLOOKUP(A119,'[16]WASH COAL RECEIPT &amp; GCV DATA'!$A$2:$V$191,9,0),0)</f>
        <v>0</v>
      </c>
      <c r="J119" s="13">
        <f>IFERROR(VLOOKUP(A119,'[16]WASH COAL RECEIPT &amp; GCV DATA'!$A$2:$V$191,10,0),0)</f>
        <v>0</v>
      </c>
      <c r="K119" s="15" t="e">
        <f>SUMIF('[16]WASH COAL RECEIPT &amp; GCV DATA'!$A$3:$A$191,'MASTER DATA FILE WASH COAL  (2)'!A119,'[16]WASH COAL RECEIPT &amp; GCV DATA'!$K$3:$K$191)</f>
        <v>#VALUE!</v>
      </c>
      <c r="L119" s="15" t="e">
        <f>SUMIF('[16]WASH COAL RECEIPT &amp; GCV DATA'!$A$3:$A$191,'MASTER DATA FILE WASH COAL  (2)'!A119,'[16]WASH COAL RECEIPT &amp; GCV DATA'!$L$3:$L$191)</f>
        <v>#VALUE!</v>
      </c>
      <c r="M119" s="15" t="e">
        <f t="shared" si="8"/>
        <v>#VALUE!</v>
      </c>
      <c r="N119" s="15">
        <f t="shared" si="9"/>
        <v>0</v>
      </c>
      <c r="O119" s="15" t="e">
        <f>SUMIF('[16]WASH COAL RECEIPT &amp; GCV DATA'!$A$3:$A$191,'MASTER DATA FILE WASH COAL  (2)'!A119,'[16]WASH COAL RECEIPT &amp; GCV DATA'!$O$3:$O$191)</f>
        <v>#VALUE!</v>
      </c>
      <c r="P119" s="15" t="e">
        <f t="shared" si="10"/>
        <v>#VALUE!</v>
      </c>
      <c r="Q119" s="15" t="e">
        <f>SUMIF('[16]WASH COAL RECEIPT &amp; GCV DATA'!$A$3:$A$191,'MASTER DATA FILE WASH COAL  (2)'!A119,'[16]WASH COAL RECEIPT &amp; GCV DATA'!$Q$3:$Q$191)</f>
        <v>#VALUE!</v>
      </c>
      <c r="R119" s="16" t="e">
        <f>SUMIF('[16]WASH COAL RECEIPT &amp; GCV DATA'!$A$3:$A$191,'MASTER DATA FILE WASH COAL  (2)'!A119,'[16]WASH COAL RECEIPT &amp; GCV DATA'!$R$3:$R$191)+IF(H119=$J$234,($K$234*K119),0)+IF(H119=$J$235,($K$235*K119),0)</f>
        <v>#VALUE!</v>
      </c>
      <c r="S119" s="15" t="e">
        <f t="shared" si="11"/>
        <v>#VALUE!</v>
      </c>
      <c r="T119" s="15" t="e">
        <f>SUMIF('[16]WASH COAL RECEIPT &amp; GCV DATA'!$A$3:$A$191,'MASTER DATA FILE WASH COAL  (2)'!A119,'[16]WASH COAL RECEIPT &amp; GCV DATA'!$T$3:$T$191)</f>
        <v>#VALUE!</v>
      </c>
      <c r="U119" s="15" t="e">
        <f t="shared" si="12"/>
        <v>#VALUE!</v>
      </c>
      <c r="V119" s="15" t="e">
        <f>SUMIF('[16]WASH COAL RECEIPT &amp; GCV DATA'!$A$3:$A$191,'MASTER DATA FILE WASH COAL  (2)'!A119,'[16]WASH COAL RECEIPT &amp; GCV DATA'!$V$3:$V$191)</f>
        <v>#VALUE!</v>
      </c>
      <c r="W119" s="15" t="e">
        <f t="shared" si="13"/>
        <v>#VALUE!</v>
      </c>
      <c r="X119" t="e">
        <f t="shared" si="7"/>
        <v>#VALUE!</v>
      </c>
    </row>
    <row r="120" spans="1:24" customFormat="1" x14ac:dyDescent="0.3">
      <c r="A120" s="12"/>
      <c r="B120" s="12" t="e">
        <f>SUMIF('[16]WASH COAL RECEIPT &amp; GCV DATA'!$A$3:$A$176,A120,'[16]WASH COAL RECEIPT &amp; GCV DATA'!$B$3:$B$176)</f>
        <v>#VALUE!</v>
      </c>
      <c r="C120" s="13" t="e">
        <f>SUMIF('[16]WASH COAL RECEIPT &amp; GCV DATA'!$A$3:$A$191,A120,'[16]WASH COAL RECEIPT &amp; GCV DATA'!$C$3:$C$191)</f>
        <v>#VALUE!</v>
      </c>
      <c r="D120" s="13">
        <f>IFERROR(VLOOKUP(A120,'[16]WASH COAL RECEIPT &amp; GCV DATA'!A101:V308,4,0),0)</f>
        <v>0</v>
      </c>
      <c r="E120" s="14">
        <f>IFERROR(VLOOKUP(A120,'[16]WASH COAL RECEIPT &amp; GCV DATA'!$A$2:$V$191,5,0),0)</f>
        <v>0</v>
      </c>
      <c r="F120" s="13" t="e">
        <f>SUMIF('[16]WASH COAL RECEIPT &amp; GCV DATA'!$A$3:$A$191,'MASTER DATA FILE WASH COAL  (2)'!A120,'[16]WASH COAL RECEIPT &amp; GCV DATA'!$F$3:$F$191)</f>
        <v>#VALUE!</v>
      </c>
      <c r="G120" s="13">
        <f>IFERROR(VLOOKUP(A120,'[16]WASH COAL RECEIPT &amp; GCV DATA'!$A$2:$V$191,7,0),0)</f>
        <v>0</v>
      </c>
      <c r="H120" s="13">
        <f>IFERROR(VLOOKUP(A120,'[16]WASH COAL RECEIPT &amp; GCV DATA'!$A$2:$V$191,8,0),0)</f>
        <v>0</v>
      </c>
      <c r="I120" s="13">
        <f>IFERROR(VLOOKUP(A120,'[16]WASH COAL RECEIPT &amp; GCV DATA'!$A$2:$V$191,9,0),0)</f>
        <v>0</v>
      </c>
      <c r="J120" s="13">
        <f>IFERROR(VLOOKUP(A120,'[16]WASH COAL RECEIPT &amp; GCV DATA'!$A$2:$V$191,10,0),0)</f>
        <v>0</v>
      </c>
      <c r="K120" s="15" t="e">
        <f>SUMIF('[16]WASH COAL RECEIPT &amp; GCV DATA'!$A$3:$A$191,'MASTER DATA FILE WASH COAL  (2)'!A120,'[16]WASH COAL RECEIPT &amp; GCV DATA'!$K$3:$K$191)</f>
        <v>#VALUE!</v>
      </c>
      <c r="L120" s="15" t="e">
        <f>SUMIF('[16]WASH COAL RECEIPT &amp; GCV DATA'!$A$3:$A$191,'MASTER DATA FILE WASH COAL  (2)'!A120,'[16]WASH COAL RECEIPT &amp; GCV DATA'!$L$3:$L$191)</f>
        <v>#VALUE!</v>
      </c>
      <c r="M120" s="15" t="e">
        <f t="shared" si="8"/>
        <v>#VALUE!</v>
      </c>
      <c r="N120" s="15">
        <f t="shared" si="9"/>
        <v>0</v>
      </c>
      <c r="O120" s="15" t="e">
        <f>SUMIF('[16]WASH COAL RECEIPT &amp; GCV DATA'!$A$3:$A$191,'MASTER DATA FILE WASH COAL  (2)'!A120,'[16]WASH COAL RECEIPT &amp; GCV DATA'!$O$3:$O$191)</f>
        <v>#VALUE!</v>
      </c>
      <c r="P120" s="15" t="e">
        <f t="shared" si="10"/>
        <v>#VALUE!</v>
      </c>
      <c r="Q120" s="15" t="e">
        <f>SUMIF('[16]WASH COAL RECEIPT &amp; GCV DATA'!$A$3:$A$191,'MASTER DATA FILE WASH COAL  (2)'!A120,'[16]WASH COAL RECEIPT &amp; GCV DATA'!$Q$3:$Q$191)</f>
        <v>#VALUE!</v>
      </c>
      <c r="R120" s="16" t="e">
        <f>SUMIF('[16]WASH COAL RECEIPT &amp; GCV DATA'!$A$3:$A$191,'MASTER DATA FILE WASH COAL  (2)'!A120,'[16]WASH COAL RECEIPT &amp; GCV DATA'!$R$3:$R$191)+IF(H120=$J$234,($K$234*K120),0)+IF(H120=$J$235,($K$235*K120),0)</f>
        <v>#VALUE!</v>
      </c>
      <c r="S120" s="15" t="e">
        <f t="shared" si="11"/>
        <v>#VALUE!</v>
      </c>
      <c r="T120" s="15" t="e">
        <f>SUMIF('[16]WASH COAL RECEIPT &amp; GCV DATA'!$A$3:$A$191,'MASTER DATA FILE WASH COAL  (2)'!A120,'[16]WASH COAL RECEIPT &amp; GCV DATA'!$T$3:$T$191)</f>
        <v>#VALUE!</v>
      </c>
      <c r="U120" s="15" t="e">
        <f t="shared" si="12"/>
        <v>#VALUE!</v>
      </c>
      <c r="V120" s="15" t="e">
        <f>SUMIF('[16]WASH COAL RECEIPT &amp; GCV DATA'!$A$3:$A$191,'MASTER DATA FILE WASH COAL  (2)'!A120,'[16]WASH COAL RECEIPT &amp; GCV DATA'!$V$3:$V$191)</f>
        <v>#VALUE!</v>
      </c>
      <c r="W120" s="15" t="e">
        <f t="shared" si="13"/>
        <v>#VALUE!</v>
      </c>
      <c r="X120" t="e">
        <f t="shared" si="7"/>
        <v>#VALUE!</v>
      </c>
    </row>
    <row r="121" spans="1:24" customFormat="1" x14ac:dyDescent="0.3">
      <c r="A121" s="12"/>
      <c r="B121" s="12" t="e">
        <f>SUMIF('[16]WASH COAL RECEIPT &amp; GCV DATA'!$A$3:$A$176,A121,'[16]WASH COAL RECEIPT &amp; GCV DATA'!$B$3:$B$176)</f>
        <v>#VALUE!</v>
      </c>
      <c r="C121" s="13" t="e">
        <f>SUMIF('[16]WASH COAL RECEIPT &amp; GCV DATA'!$A$3:$A$191,A121,'[16]WASH COAL RECEIPT &amp; GCV DATA'!$C$3:$C$191)</f>
        <v>#VALUE!</v>
      </c>
      <c r="D121" s="13">
        <f>IFERROR(VLOOKUP(A121,'[16]WASH COAL RECEIPT &amp; GCV DATA'!A113:V309,4,0),0)</f>
        <v>0</v>
      </c>
      <c r="E121" s="14">
        <f>IFERROR(VLOOKUP(A121,'[16]WASH COAL RECEIPT &amp; GCV DATA'!$A$2:$V$191,5,0),0)</f>
        <v>0</v>
      </c>
      <c r="F121" s="13" t="e">
        <f>SUMIF('[16]WASH COAL RECEIPT &amp; GCV DATA'!$A$3:$A$191,'MASTER DATA FILE WASH COAL  (2)'!A121,'[16]WASH COAL RECEIPT &amp; GCV DATA'!$F$3:$F$191)</f>
        <v>#VALUE!</v>
      </c>
      <c r="G121" s="13">
        <f>IFERROR(VLOOKUP(A121,'[16]WASH COAL RECEIPT &amp; GCV DATA'!$A$2:$V$191,7,0),0)</f>
        <v>0</v>
      </c>
      <c r="H121" s="13">
        <f>IFERROR(VLOOKUP(A121,'[16]WASH COAL RECEIPT &amp; GCV DATA'!$A$2:$V$191,8,0),0)</f>
        <v>0</v>
      </c>
      <c r="I121" s="13">
        <f>IFERROR(VLOOKUP(A121,'[16]WASH COAL RECEIPT &amp; GCV DATA'!$A$2:$V$191,9,0),0)</f>
        <v>0</v>
      </c>
      <c r="J121" s="13">
        <f>IFERROR(VLOOKUP(A121,'[16]WASH COAL RECEIPT &amp; GCV DATA'!$A$2:$V$191,10,0),0)</f>
        <v>0</v>
      </c>
      <c r="K121" s="15" t="e">
        <f>SUMIF('[16]WASH COAL RECEIPT &amp; GCV DATA'!$A$3:$A$191,'MASTER DATA FILE WASH COAL  (2)'!A121,'[16]WASH COAL RECEIPT &amp; GCV DATA'!$K$3:$K$191)</f>
        <v>#VALUE!</v>
      </c>
      <c r="L121" s="15" t="e">
        <f>SUMIF('[16]WASH COAL RECEIPT &amp; GCV DATA'!$A$3:$A$191,'MASTER DATA FILE WASH COAL  (2)'!A121,'[16]WASH COAL RECEIPT &amp; GCV DATA'!$L$3:$L$191)</f>
        <v>#VALUE!</v>
      </c>
      <c r="M121" s="15" t="e">
        <f t="shared" si="8"/>
        <v>#VALUE!</v>
      </c>
      <c r="N121" s="15">
        <f t="shared" si="9"/>
        <v>0</v>
      </c>
      <c r="O121" s="15" t="e">
        <f>SUMIF('[16]WASH COAL RECEIPT &amp; GCV DATA'!$A$3:$A$191,'MASTER DATA FILE WASH COAL  (2)'!A121,'[16]WASH COAL RECEIPT &amp; GCV DATA'!$O$3:$O$191)</f>
        <v>#VALUE!</v>
      </c>
      <c r="P121" s="15" t="e">
        <f t="shared" si="10"/>
        <v>#VALUE!</v>
      </c>
      <c r="Q121" s="15" t="e">
        <f>SUMIF('[16]WASH COAL RECEIPT &amp; GCV DATA'!$A$3:$A$191,'MASTER DATA FILE WASH COAL  (2)'!A121,'[16]WASH COAL RECEIPT &amp; GCV DATA'!$Q$3:$Q$191)</f>
        <v>#VALUE!</v>
      </c>
      <c r="R121" s="16" t="e">
        <f>SUMIF('[16]WASH COAL RECEIPT &amp; GCV DATA'!$A$3:$A$191,'MASTER DATA FILE WASH COAL  (2)'!A121,'[16]WASH COAL RECEIPT &amp; GCV DATA'!$R$3:$R$191)+IF(H121=$J$234,($K$234*K121),0)+IF(H121=$J$235,($K$235*K121),0)</f>
        <v>#VALUE!</v>
      </c>
      <c r="S121" s="15" t="e">
        <f t="shared" si="11"/>
        <v>#VALUE!</v>
      </c>
      <c r="T121" s="15" t="e">
        <f>SUMIF('[16]WASH COAL RECEIPT &amp; GCV DATA'!$A$3:$A$191,'MASTER DATA FILE WASH COAL  (2)'!A121,'[16]WASH COAL RECEIPT &amp; GCV DATA'!$T$3:$T$191)</f>
        <v>#VALUE!</v>
      </c>
      <c r="U121" s="15" t="e">
        <f t="shared" si="12"/>
        <v>#VALUE!</v>
      </c>
      <c r="V121" s="15" t="e">
        <f>SUMIF('[16]WASH COAL RECEIPT &amp; GCV DATA'!$A$3:$A$191,'MASTER DATA FILE WASH COAL  (2)'!A121,'[16]WASH COAL RECEIPT &amp; GCV DATA'!$V$3:$V$191)</f>
        <v>#VALUE!</v>
      </c>
      <c r="W121" s="15" t="e">
        <f t="shared" si="13"/>
        <v>#VALUE!</v>
      </c>
      <c r="X121" t="e">
        <f t="shared" si="7"/>
        <v>#VALUE!</v>
      </c>
    </row>
    <row r="122" spans="1:24" customFormat="1" x14ac:dyDescent="0.3">
      <c r="A122" s="12"/>
      <c r="B122" s="12" t="e">
        <f>SUMIF('[16]WASH COAL RECEIPT &amp; GCV DATA'!$A$3:$A$176,A122,'[16]WASH COAL RECEIPT &amp; GCV DATA'!$B$3:$B$176)</f>
        <v>#VALUE!</v>
      </c>
      <c r="C122" s="13" t="e">
        <f>SUMIF('[16]WASH COAL RECEIPT &amp; GCV DATA'!$A$3:$A$191,A122,'[16]WASH COAL RECEIPT &amp; GCV DATA'!$C$3:$C$191)</f>
        <v>#VALUE!</v>
      </c>
      <c r="D122" s="13">
        <f>IFERROR(VLOOKUP(A122,'[16]WASH COAL RECEIPT &amp; GCV DATA'!A113:V310,4,0),0)</f>
        <v>0</v>
      </c>
      <c r="E122" s="14">
        <f>IFERROR(VLOOKUP(A122,'[16]WASH COAL RECEIPT &amp; GCV DATA'!$A$2:$V$191,5,0),0)</f>
        <v>0</v>
      </c>
      <c r="F122" s="13" t="e">
        <f>SUMIF('[16]WASH COAL RECEIPT &amp; GCV DATA'!$A$3:$A$191,'MASTER DATA FILE WASH COAL  (2)'!A122,'[16]WASH COAL RECEIPT &amp; GCV DATA'!$F$3:$F$191)</f>
        <v>#VALUE!</v>
      </c>
      <c r="G122" s="13">
        <f>IFERROR(VLOOKUP(A122,'[16]WASH COAL RECEIPT &amp; GCV DATA'!$A$2:$V$191,7,0),0)</f>
        <v>0</v>
      </c>
      <c r="H122" s="13">
        <f>IFERROR(VLOOKUP(A122,'[16]WASH COAL RECEIPT &amp; GCV DATA'!$A$2:$V$191,8,0),0)</f>
        <v>0</v>
      </c>
      <c r="I122" s="13">
        <f>IFERROR(VLOOKUP(A122,'[16]WASH COAL RECEIPT &amp; GCV DATA'!$A$2:$V$191,9,0),0)</f>
        <v>0</v>
      </c>
      <c r="J122" s="13">
        <f>IFERROR(VLOOKUP(A122,'[16]WASH COAL RECEIPT &amp; GCV DATA'!$A$2:$V$191,10,0),0)</f>
        <v>0</v>
      </c>
      <c r="K122" s="15" t="e">
        <f>SUMIF('[16]WASH COAL RECEIPT &amp; GCV DATA'!$A$3:$A$191,'MASTER DATA FILE WASH COAL  (2)'!A122,'[16]WASH COAL RECEIPT &amp; GCV DATA'!$K$3:$K$191)</f>
        <v>#VALUE!</v>
      </c>
      <c r="L122" s="15" t="e">
        <f>SUMIF('[16]WASH COAL RECEIPT &amp; GCV DATA'!$A$3:$A$191,'MASTER DATA FILE WASH COAL  (2)'!A122,'[16]WASH COAL RECEIPT &amp; GCV DATA'!$L$3:$L$191)</f>
        <v>#VALUE!</v>
      </c>
      <c r="M122" s="15" t="e">
        <f t="shared" si="8"/>
        <v>#VALUE!</v>
      </c>
      <c r="N122" s="15">
        <f t="shared" si="9"/>
        <v>0</v>
      </c>
      <c r="O122" s="15" t="e">
        <f>SUMIF('[16]WASH COAL RECEIPT &amp; GCV DATA'!$A$3:$A$191,'MASTER DATA FILE WASH COAL  (2)'!A122,'[16]WASH COAL RECEIPT &amp; GCV DATA'!$O$3:$O$191)</f>
        <v>#VALUE!</v>
      </c>
      <c r="P122" s="15" t="e">
        <f t="shared" si="10"/>
        <v>#VALUE!</v>
      </c>
      <c r="Q122" s="15" t="e">
        <f>SUMIF('[16]WASH COAL RECEIPT &amp; GCV DATA'!$A$3:$A$191,'MASTER DATA FILE WASH COAL  (2)'!A122,'[16]WASH COAL RECEIPT &amp; GCV DATA'!$Q$3:$Q$191)</f>
        <v>#VALUE!</v>
      </c>
      <c r="R122" s="16" t="e">
        <f>SUMIF('[16]WASH COAL RECEIPT &amp; GCV DATA'!$A$3:$A$191,'MASTER DATA FILE WASH COAL  (2)'!A122,'[16]WASH COAL RECEIPT &amp; GCV DATA'!$R$3:$R$191)+IF(H122=$J$234,($K$234*K122),0)+IF(H122=$J$235,($K$235*K122),0)</f>
        <v>#VALUE!</v>
      </c>
      <c r="S122" s="15" t="e">
        <f t="shared" si="11"/>
        <v>#VALUE!</v>
      </c>
      <c r="T122" s="15" t="e">
        <f>SUMIF('[16]WASH COAL RECEIPT &amp; GCV DATA'!$A$3:$A$191,'MASTER DATA FILE WASH COAL  (2)'!A122,'[16]WASH COAL RECEIPT &amp; GCV DATA'!$T$3:$T$191)</f>
        <v>#VALUE!</v>
      </c>
      <c r="U122" s="15" t="e">
        <f t="shared" si="12"/>
        <v>#VALUE!</v>
      </c>
      <c r="V122" s="15" t="e">
        <f>SUMIF('[16]WASH COAL RECEIPT &amp; GCV DATA'!$A$3:$A$191,'MASTER DATA FILE WASH COAL  (2)'!A122,'[16]WASH COAL RECEIPT &amp; GCV DATA'!$V$3:$V$191)</f>
        <v>#VALUE!</v>
      </c>
      <c r="W122" s="15" t="e">
        <f t="shared" si="13"/>
        <v>#VALUE!</v>
      </c>
      <c r="X122" t="e">
        <f t="shared" si="7"/>
        <v>#VALUE!</v>
      </c>
    </row>
    <row r="123" spans="1:24" customFormat="1" x14ac:dyDescent="0.3">
      <c r="A123" s="12"/>
      <c r="B123" s="12" t="e">
        <f>SUMIF('[16]WASH COAL RECEIPT &amp; GCV DATA'!$A$3:$A$176,A123,'[16]WASH COAL RECEIPT &amp; GCV DATA'!$B$3:$B$176)</f>
        <v>#VALUE!</v>
      </c>
      <c r="C123" s="13" t="e">
        <f>SUMIF('[16]WASH COAL RECEIPT &amp; GCV DATA'!$A$3:$A$191,A123,'[16]WASH COAL RECEIPT &amp; GCV DATA'!$C$3:$C$191)</f>
        <v>#VALUE!</v>
      </c>
      <c r="D123" s="13">
        <f>IFERROR(VLOOKUP(A123,'[16]WASH COAL RECEIPT &amp; GCV DATA'!A113:V311,4,0),0)</f>
        <v>0</v>
      </c>
      <c r="E123" s="14">
        <f>IFERROR(VLOOKUP(A123,'[16]WASH COAL RECEIPT &amp; GCV DATA'!$A$2:$V$191,5,0),0)</f>
        <v>0</v>
      </c>
      <c r="F123" s="13" t="e">
        <f>SUMIF('[16]WASH COAL RECEIPT &amp; GCV DATA'!$A$3:$A$191,'MASTER DATA FILE WASH COAL  (2)'!A123,'[16]WASH COAL RECEIPT &amp; GCV DATA'!$F$3:$F$191)</f>
        <v>#VALUE!</v>
      </c>
      <c r="G123" s="13">
        <f>IFERROR(VLOOKUP(A123,'[16]WASH COAL RECEIPT &amp; GCV DATA'!$A$2:$V$191,7,0),0)</f>
        <v>0</v>
      </c>
      <c r="H123" s="13">
        <f>IFERROR(VLOOKUP(A123,'[16]WASH COAL RECEIPT &amp; GCV DATA'!$A$2:$V$191,8,0),0)</f>
        <v>0</v>
      </c>
      <c r="I123" s="13">
        <f>IFERROR(VLOOKUP(A123,'[16]WASH COAL RECEIPT &amp; GCV DATA'!$A$2:$V$191,9,0),0)</f>
        <v>0</v>
      </c>
      <c r="J123" s="13">
        <f>IFERROR(VLOOKUP(A123,'[16]WASH COAL RECEIPT &amp; GCV DATA'!$A$2:$V$191,10,0),0)</f>
        <v>0</v>
      </c>
      <c r="K123" s="15" t="e">
        <f>SUMIF('[16]WASH COAL RECEIPT &amp; GCV DATA'!$A$3:$A$191,'MASTER DATA FILE WASH COAL  (2)'!A123,'[16]WASH COAL RECEIPT &amp; GCV DATA'!$K$3:$K$191)</f>
        <v>#VALUE!</v>
      </c>
      <c r="L123" s="15" t="e">
        <f>SUMIF('[16]WASH COAL RECEIPT &amp; GCV DATA'!$A$3:$A$191,'MASTER DATA FILE WASH COAL  (2)'!A123,'[16]WASH COAL RECEIPT &amp; GCV DATA'!$L$3:$L$191)</f>
        <v>#VALUE!</v>
      </c>
      <c r="M123" s="15" t="e">
        <f t="shared" si="8"/>
        <v>#VALUE!</v>
      </c>
      <c r="N123" s="15">
        <f t="shared" si="9"/>
        <v>0</v>
      </c>
      <c r="O123" s="15" t="e">
        <f>SUMIF('[16]WASH COAL RECEIPT &amp; GCV DATA'!$A$3:$A$191,'MASTER DATA FILE WASH COAL  (2)'!A123,'[16]WASH COAL RECEIPT &amp; GCV DATA'!$O$3:$O$191)</f>
        <v>#VALUE!</v>
      </c>
      <c r="P123" s="15" t="e">
        <f t="shared" si="10"/>
        <v>#VALUE!</v>
      </c>
      <c r="Q123" s="15" t="e">
        <f>SUMIF('[16]WASH COAL RECEIPT &amp; GCV DATA'!$A$3:$A$191,'MASTER DATA FILE WASH COAL  (2)'!A123,'[16]WASH COAL RECEIPT &amp; GCV DATA'!$Q$3:$Q$191)</f>
        <v>#VALUE!</v>
      </c>
      <c r="R123" s="16" t="e">
        <f>SUMIF('[16]WASH COAL RECEIPT &amp; GCV DATA'!$A$3:$A$191,'MASTER DATA FILE WASH COAL  (2)'!A123,'[16]WASH COAL RECEIPT &amp; GCV DATA'!$R$3:$R$191)+IF(H123=$J$234,($K$234*K123),0)+IF(H123=$J$235,($K$235*K123),0)</f>
        <v>#VALUE!</v>
      </c>
      <c r="S123" s="15" t="e">
        <f t="shared" si="11"/>
        <v>#VALUE!</v>
      </c>
      <c r="T123" s="15" t="e">
        <f>SUMIF('[16]WASH COAL RECEIPT &amp; GCV DATA'!$A$3:$A$191,'MASTER DATA FILE WASH COAL  (2)'!A123,'[16]WASH COAL RECEIPT &amp; GCV DATA'!$T$3:$T$191)</f>
        <v>#VALUE!</v>
      </c>
      <c r="U123" s="15" t="e">
        <f t="shared" si="12"/>
        <v>#VALUE!</v>
      </c>
      <c r="V123" s="15" t="e">
        <f>SUMIF('[16]WASH COAL RECEIPT &amp; GCV DATA'!$A$3:$A$191,'MASTER DATA FILE WASH COAL  (2)'!A123,'[16]WASH COAL RECEIPT &amp; GCV DATA'!$V$3:$V$191)</f>
        <v>#VALUE!</v>
      </c>
      <c r="W123" s="15" t="e">
        <f t="shared" si="13"/>
        <v>#VALUE!</v>
      </c>
      <c r="X123" t="e">
        <f t="shared" si="7"/>
        <v>#VALUE!</v>
      </c>
    </row>
    <row r="124" spans="1:24" customFormat="1" x14ac:dyDescent="0.3">
      <c r="A124" s="12"/>
      <c r="B124" s="12" t="e">
        <f>SUMIF('[16]WASH COAL RECEIPT &amp; GCV DATA'!$A$3:$A$176,A124,'[16]WASH COAL RECEIPT &amp; GCV DATA'!$B$3:$B$176)</f>
        <v>#VALUE!</v>
      </c>
      <c r="C124" s="13" t="e">
        <f>SUMIF('[16]WASH COAL RECEIPT &amp; GCV DATA'!$A$3:$A$191,A124,'[16]WASH COAL RECEIPT &amp; GCV DATA'!$C$3:$C$191)</f>
        <v>#VALUE!</v>
      </c>
      <c r="D124" s="13">
        <f>IFERROR(VLOOKUP(A124,'[16]WASH COAL RECEIPT &amp; GCV DATA'!A113:V312,4,0),0)</f>
        <v>0</v>
      </c>
      <c r="E124" s="14">
        <f>IFERROR(VLOOKUP(A124,'[16]WASH COAL RECEIPT &amp; GCV DATA'!$A$2:$V$191,5,0),0)</f>
        <v>0</v>
      </c>
      <c r="F124" s="13" t="e">
        <f>SUMIF('[16]WASH COAL RECEIPT &amp; GCV DATA'!$A$3:$A$191,'MASTER DATA FILE WASH COAL  (2)'!A124,'[16]WASH COAL RECEIPT &amp; GCV DATA'!$F$3:$F$191)</f>
        <v>#VALUE!</v>
      </c>
      <c r="G124" s="13">
        <f>IFERROR(VLOOKUP(A124,'[16]WASH COAL RECEIPT &amp; GCV DATA'!$A$2:$V$191,7,0),0)</f>
        <v>0</v>
      </c>
      <c r="H124" s="13">
        <f>IFERROR(VLOOKUP(A124,'[16]WASH COAL RECEIPT &amp; GCV DATA'!$A$2:$V$191,8,0),0)</f>
        <v>0</v>
      </c>
      <c r="I124" s="13">
        <f>IFERROR(VLOOKUP(A124,'[16]WASH COAL RECEIPT &amp; GCV DATA'!$A$2:$V$191,9,0),0)</f>
        <v>0</v>
      </c>
      <c r="J124" s="13">
        <f>IFERROR(VLOOKUP(A124,'[16]WASH COAL RECEIPT &amp; GCV DATA'!$A$2:$V$191,10,0),0)</f>
        <v>0</v>
      </c>
      <c r="K124" s="15" t="e">
        <f>SUMIF('[16]WASH COAL RECEIPT &amp; GCV DATA'!$A$3:$A$191,'MASTER DATA FILE WASH COAL  (2)'!A124,'[16]WASH COAL RECEIPT &amp; GCV DATA'!$K$3:$K$191)</f>
        <v>#VALUE!</v>
      </c>
      <c r="L124" s="15" t="e">
        <f>SUMIF('[16]WASH COAL RECEIPT &amp; GCV DATA'!$A$3:$A$191,'MASTER DATA FILE WASH COAL  (2)'!A124,'[16]WASH COAL RECEIPT &amp; GCV DATA'!$L$3:$L$191)</f>
        <v>#VALUE!</v>
      </c>
      <c r="M124" s="15" t="e">
        <f t="shared" si="8"/>
        <v>#VALUE!</v>
      </c>
      <c r="N124" s="15">
        <f t="shared" si="9"/>
        <v>0</v>
      </c>
      <c r="O124" s="15" t="e">
        <f>SUMIF('[16]WASH COAL RECEIPT &amp; GCV DATA'!$A$3:$A$191,'MASTER DATA FILE WASH COAL  (2)'!A124,'[16]WASH COAL RECEIPT &amp; GCV DATA'!$O$3:$O$191)</f>
        <v>#VALUE!</v>
      </c>
      <c r="P124" s="15" t="e">
        <f t="shared" si="10"/>
        <v>#VALUE!</v>
      </c>
      <c r="Q124" s="15" t="e">
        <f>SUMIF('[16]WASH COAL RECEIPT &amp; GCV DATA'!$A$3:$A$191,'MASTER DATA FILE WASH COAL  (2)'!A124,'[16]WASH COAL RECEIPT &amp; GCV DATA'!$Q$3:$Q$191)</f>
        <v>#VALUE!</v>
      </c>
      <c r="R124" s="16" t="e">
        <f>SUMIF('[16]WASH COAL RECEIPT &amp; GCV DATA'!$A$3:$A$191,'MASTER DATA FILE WASH COAL  (2)'!A124,'[16]WASH COAL RECEIPT &amp; GCV DATA'!$R$3:$R$191)+IF(H124=$J$234,($K$234*K124),0)+IF(H124=$J$235,($K$235*K124),0)</f>
        <v>#VALUE!</v>
      </c>
      <c r="S124" s="15" t="e">
        <f t="shared" si="11"/>
        <v>#VALUE!</v>
      </c>
      <c r="T124" s="15" t="e">
        <f>SUMIF('[16]WASH COAL RECEIPT &amp; GCV DATA'!$A$3:$A$191,'MASTER DATA FILE WASH COAL  (2)'!A124,'[16]WASH COAL RECEIPT &amp; GCV DATA'!$T$3:$T$191)</f>
        <v>#VALUE!</v>
      </c>
      <c r="U124" s="15" t="e">
        <f t="shared" si="12"/>
        <v>#VALUE!</v>
      </c>
      <c r="V124" s="15" t="e">
        <f>SUMIF('[16]WASH COAL RECEIPT &amp; GCV DATA'!$A$3:$A$191,'MASTER DATA FILE WASH COAL  (2)'!A124,'[16]WASH COAL RECEIPT &amp; GCV DATA'!$V$3:$V$191)</f>
        <v>#VALUE!</v>
      </c>
      <c r="W124" s="15" t="e">
        <f t="shared" si="13"/>
        <v>#VALUE!</v>
      </c>
      <c r="X124" t="e">
        <f t="shared" si="7"/>
        <v>#VALUE!</v>
      </c>
    </row>
    <row r="125" spans="1:24" customFormat="1" x14ac:dyDescent="0.3">
      <c r="A125" s="12"/>
      <c r="B125" s="12" t="e">
        <f>SUMIF('[16]WASH COAL RECEIPT &amp; GCV DATA'!$A$3:$A$176,A125,'[16]WASH COAL RECEIPT &amp; GCV DATA'!$B$3:$B$176)</f>
        <v>#VALUE!</v>
      </c>
      <c r="C125" s="13" t="e">
        <f>SUMIF('[16]WASH COAL RECEIPT &amp; GCV DATA'!$A$3:$A$191,A125,'[16]WASH COAL RECEIPT &amp; GCV DATA'!$C$3:$C$191)</f>
        <v>#VALUE!</v>
      </c>
      <c r="D125" s="13">
        <f>IFERROR(VLOOKUP(A125,'[16]WASH COAL RECEIPT &amp; GCV DATA'!A113:V313,4,0),0)</f>
        <v>0</v>
      </c>
      <c r="E125" s="14">
        <f>IFERROR(VLOOKUP(A125,'[16]WASH COAL RECEIPT &amp; GCV DATA'!$A$2:$V$191,5,0),0)</f>
        <v>0</v>
      </c>
      <c r="F125" s="13" t="e">
        <f>SUMIF('[16]WASH COAL RECEIPT &amp; GCV DATA'!$A$3:$A$191,'MASTER DATA FILE WASH COAL  (2)'!A125,'[16]WASH COAL RECEIPT &amp; GCV DATA'!$F$3:$F$191)</f>
        <v>#VALUE!</v>
      </c>
      <c r="G125" s="13">
        <f>IFERROR(VLOOKUP(A125,'[16]WASH COAL RECEIPT &amp; GCV DATA'!$A$2:$V$191,7,0),0)</f>
        <v>0</v>
      </c>
      <c r="H125" s="13">
        <f>IFERROR(VLOOKUP(A125,'[16]WASH COAL RECEIPT &amp; GCV DATA'!$A$2:$V$191,8,0),0)</f>
        <v>0</v>
      </c>
      <c r="I125" s="13">
        <f>IFERROR(VLOOKUP(A125,'[16]WASH COAL RECEIPT &amp; GCV DATA'!$A$2:$V$191,9,0),0)</f>
        <v>0</v>
      </c>
      <c r="J125" s="13">
        <f>IFERROR(VLOOKUP(A125,'[16]WASH COAL RECEIPT &amp; GCV DATA'!$A$2:$V$191,10,0),0)</f>
        <v>0</v>
      </c>
      <c r="K125" s="15" t="e">
        <f>SUMIF('[16]WASH COAL RECEIPT &amp; GCV DATA'!$A$3:$A$191,'MASTER DATA FILE WASH COAL  (2)'!A125,'[16]WASH COAL RECEIPT &amp; GCV DATA'!$K$3:$K$191)</f>
        <v>#VALUE!</v>
      </c>
      <c r="L125" s="15" t="e">
        <f>SUMIF('[16]WASH COAL RECEIPT &amp; GCV DATA'!$A$3:$A$191,'MASTER DATA FILE WASH COAL  (2)'!A125,'[16]WASH COAL RECEIPT &amp; GCV DATA'!$L$3:$L$191)</f>
        <v>#VALUE!</v>
      </c>
      <c r="M125" s="15" t="e">
        <f t="shared" si="8"/>
        <v>#VALUE!</v>
      </c>
      <c r="N125" s="15">
        <f t="shared" si="9"/>
        <v>0</v>
      </c>
      <c r="O125" s="15" t="e">
        <f>SUMIF('[16]WASH COAL RECEIPT &amp; GCV DATA'!$A$3:$A$191,'MASTER DATA FILE WASH COAL  (2)'!A125,'[16]WASH COAL RECEIPT &amp; GCV DATA'!$O$3:$O$191)</f>
        <v>#VALUE!</v>
      </c>
      <c r="P125" s="15" t="e">
        <f t="shared" si="10"/>
        <v>#VALUE!</v>
      </c>
      <c r="Q125" s="15" t="e">
        <f>SUMIF('[16]WASH COAL RECEIPT &amp; GCV DATA'!$A$3:$A$191,'MASTER DATA FILE WASH COAL  (2)'!A125,'[16]WASH COAL RECEIPT &amp; GCV DATA'!$Q$3:$Q$191)</f>
        <v>#VALUE!</v>
      </c>
      <c r="R125" s="16" t="e">
        <f>SUMIF('[16]WASH COAL RECEIPT &amp; GCV DATA'!$A$3:$A$191,'MASTER DATA FILE WASH COAL  (2)'!A125,'[16]WASH COAL RECEIPT &amp; GCV DATA'!$R$3:$R$191)+IF(H125=$J$234,($K$234*K125),0)+IF(H125=$J$235,($K$235*K125),0)</f>
        <v>#VALUE!</v>
      </c>
      <c r="S125" s="15" t="e">
        <f t="shared" si="11"/>
        <v>#VALUE!</v>
      </c>
      <c r="T125" s="15" t="e">
        <f>SUMIF('[16]WASH COAL RECEIPT &amp; GCV DATA'!$A$3:$A$191,'MASTER DATA FILE WASH COAL  (2)'!A125,'[16]WASH COAL RECEIPT &amp; GCV DATA'!$T$3:$T$191)</f>
        <v>#VALUE!</v>
      </c>
      <c r="U125" s="15" t="e">
        <f t="shared" si="12"/>
        <v>#VALUE!</v>
      </c>
      <c r="V125" s="15" t="e">
        <f>SUMIF('[16]WASH COAL RECEIPT &amp; GCV DATA'!$A$3:$A$191,'MASTER DATA FILE WASH COAL  (2)'!A125,'[16]WASH COAL RECEIPT &amp; GCV DATA'!$V$3:$V$191)</f>
        <v>#VALUE!</v>
      </c>
      <c r="W125" s="15" t="e">
        <f t="shared" si="13"/>
        <v>#VALUE!</v>
      </c>
      <c r="X125" t="e">
        <f t="shared" si="7"/>
        <v>#VALUE!</v>
      </c>
    </row>
    <row r="126" spans="1:24" customFormat="1" x14ac:dyDescent="0.3">
      <c r="A126" s="12"/>
      <c r="B126" s="12" t="e">
        <f>SUMIF('[16]WASH COAL RECEIPT &amp; GCV DATA'!$A$3:$A$176,A126,'[16]WASH COAL RECEIPT &amp; GCV DATA'!$B$3:$B$176)</f>
        <v>#VALUE!</v>
      </c>
      <c r="C126" s="13" t="e">
        <f>SUMIF('[16]WASH COAL RECEIPT &amp; GCV DATA'!$A$3:$A$191,A126,'[16]WASH COAL RECEIPT &amp; GCV DATA'!$C$3:$C$191)</f>
        <v>#VALUE!</v>
      </c>
      <c r="D126" s="13">
        <f>IFERROR(VLOOKUP(A126,'[16]WASH COAL RECEIPT &amp; GCV DATA'!A114:V314,4,0),0)</f>
        <v>0</v>
      </c>
      <c r="E126" s="14">
        <f>IFERROR(VLOOKUP(A126,'[16]WASH COAL RECEIPT &amp; GCV DATA'!$A$2:$V$191,5,0),0)</f>
        <v>0</v>
      </c>
      <c r="F126" s="13" t="e">
        <f>SUMIF('[16]WASH COAL RECEIPT &amp; GCV DATA'!$A$3:$A$191,'MASTER DATA FILE WASH COAL  (2)'!A126,'[16]WASH COAL RECEIPT &amp; GCV DATA'!$F$3:$F$191)</f>
        <v>#VALUE!</v>
      </c>
      <c r="G126" s="13">
        <f>IFERROR(VLOOKUP(A126,'[16]WASH COAL RECEIPT &amp; GCV DATA'!$A$2:$V$191,7,0),0)</f>
        <v>0</v>
      </c>
      <c r="H126" s="13">
        <f>IFERROR(VLOOKUP(A126,'[16]WASH COAL RECEIPT &amp; GCV DATA'!$A$2:$V$191,8,0),0)</f>
        <v>0</v>
      </c>
      <c r="I126" s="13">
        <f>IFERROR(VLOOKUP(A126,'[16]WASH COAL RECEIPT &amp; GCV DATA'!$A$2:$V$191,9,0),0)</f>
        <v>0</v>
      </c>
      <c r="J126" s="13">
        <f>IFERROR(VLOOKUP(A126,'[16]WASH COAL RECEIPT &amp; GCV DATA'!$A$2:$V$191,10,0),0)</f>
        <v>0</v>
      </c>
      <c r="K126" s="15" t="e">
        <f>SUMIF('[16]WASH COAL RECEIPT &amp; GCV DATA'!$A$3:$A$191,'MASTER DATA FILE WASH COAL  (2)'!A126,'[16]WASH COAL RECEIPT &amp; GCV DATA'!$K$3:$K$191)</f>
        <v>#VALUE!</v>
      </c>
      <c r="L126" s="15" t="e">
        <f>SUMIF('[16]WASH COAL RECEIPT &amp; GCV DATA'!$A$3:$A$191,'MASTER DATA FILE WASH COAL  (2)'!A126,'[16]WASH COAL RECEIPT &amp; GCV DATA'!$L$3:$L$191)</f>
        <v>#VALUE!</v>
      </c>
      <c r="M126" s="15" t="e">
        <f t="shared" si="8"/>
        <v>#VALUE!</v>
      </c>
      <c r="N126" s="15">
        <f t="shared" si="9"/>
        <v>0</v>
      </c>
      <c r="O126" s="15" t="e">
        <f>SUMIF('[16]WASH COAL RECEIPT &amp; GCV DATA'!$A$3:$A$191,'MASTER DATA FILE WASH COAL  (2)'!A126,'[16]WASH COAL RECEIPT &amp; GCV DATA'!$O$3:$O$191)</f>
        <v>#VALUE!</v>
      </c>
      <c r="P126" s="15" t="e">
        <f t="shared" si="10"/>
        <v>#VALUE!</v>
      </c>
      <c r="Q126" s="15" t="e">
        <f>SUMIF('[16]WASH COAL RECEIPT &amp; GCV DATA'!$A$3:$A$191,'MASTER DATA FILE WASH COAL  (2)'!A126,'[16]WASH COAL RECEIPT &amp; GCV DATA'!$Q$3:$Q$191)</f>
        <v>#VALUE!</v>
      </c>
      <c r="R126" s="16" t="e">
        <f>SUMIF('[16]WASH COAL RECEIPT &amp; GCV DATA'!$A$3:$A$191,'MASTER DATA FILE WASH COAL  (2)'!A126,'[16]WASH COAL RECEIPT &amp; GCV DATA'!$R$3:$R$191)+IF(H126=$J$234,($K$234*K126),0)+IF(H126=$J$235,($K$235*K126),0)</f>
        <v>#VALUE!</v>
      </c>
      <c r="S126" s="15" t="e">
        <f t="shared" si="11"/>
        <v>#VALUE!</v>
      </c>
      <c r="T126" s="15" t="e">
        <f>SUMIF('[16]WASH COAL RECEIPT &amp; GCV DATA'!$A$3:$A$191,'MASTER DATA FILE WASH COAL  (2)'!A126,'[16]WASH COAL RECEIPT &amp; GCV DATA'!$T$3:$T$191)</f>
        <v>#VALUE!</v>
      </c>
      <c r="U126" s="15" t="e">
        <f t="shared" si="12"/>
        <v>#VALUE!</v>
      </c>
      <c r="V126" s="15" t="e">
        <f>SUMIF('[16]WASH COAL RECEIPT &amp; GCV DATA'!$A$3:$A$191,'MASTER DATA FILE WASH COAL  (2)'!A126,'[16]WASH COAL RECEIPT &amp; GCV DATA'!$V$3:$V$191)</f>
        <v>#VALUE!</v>
      </c>
      <c r="W126" s="15" t="e">
        <f t="shared" si="13"/>
        <v>#VALUE!</v>
      </c>
      <c r="X126" t="e">
        <f t="shared" si="7"/>
        <v>#VALUE!</v>
      </c>
    </row>
    <row r="127" spans="1:24" customFormat="1" x14ac:dyDescent="0.3">
      <c r="A127" s="12"/>
      <c r="B127" s="12" t="e">
        <f>SUMIF('[16]WASH COAL RECEIPT &amp; GCV DATA'!$A$3:$A$176,A127,'[16]WASH COAL RECEIPT &amp; GCV DATA'!$B$3:$B$176)</f>
        <v>#VALUE!</v>
      </c>
      <c r="C127" s="13" t="e">
        <f>SUMIF('[16]WASH COAL RECEIPT &amp; GCV DATA'!$A$3:$A$191,A127,'[16]WASH COAL RECEIPT &amp; GCV DATA'!$C$3:$C$191)</f>
        <v>#VALUE!</v>
      </c>
      <c r="D127" s="13">
        <f>IFERROR(VLOOKUP(A127,'[16]WASH COAL RECEIPT &amp; GCV DATA'!A115:V315,4,0),0)</f>
        <v>0</v>
      </c>
      <c r="E127" s="14">
        <f>IFERROR(VLOOKUP(A127,'[16]WASH COAL RECEIPT &amp; GCV DATA'!$A$2:$V$191,5,0),0)</f>
        <v>0</v>
      </c>
      <c r="F127" s="13" t="e">
        <f>SUMIF('[16]WASH COAL RECEIPT &amp; GCV DATA'!$A$3:$A$191,'MASTER DATA FILE WASH COAL  (2)'!A127,'[16]WASH COAL RECEIPT &amp; GCV DATA'!$F$3:$F$191)</f>
        <v>#VALUE!</v>
      </c>
      <c r="G127" s="13">
        <f>IFERROR(VLOOKUP(A127,'[16]WASH COAL RECEIPT &amp; GCV DATA'!$A$2:$V$191,7,0),0)</f>
        <v>0</v>
      </c>
      <c r="H127" s="13">
        <f>IFERROR(VLOOKUP(A127,'[16]WASH COAL RECEIPT &amp; GCV DATA'!$A$2:$V$191,8,0),0)</f>
        <v>0</v>
      </c>
      <c r="I127" s="13">
        <f>IFERROR(VLOOKUP(A127,'[16]WASH COAL RECEIPT &amp; GCV DATA'!$A$2:$V$191,9,0),0)</f>
        <v>0</v>
      </c>
      <c r="J127" s="13">
        <f>IFERROR(VLOOKUP(A127,'[16]WASH COAL RECEIPT &amp; GCV DATA'!$A$2:$V$191,10,0),0)</f>
        <v>0</v>
      </c>
      <c r="K127" s="15" t="e">
        <f>SUMIF('[16]WASH COAL RECEIPT &amp; GCV DATA'!$A$3:$A$191,'MASTER DATA FILE WASH COAL  (2)'!A127,'[16]WASH COAL RECEIPT &amp; GCV DATA'!$K$3:$K$191)</f>
        <v>#VALUE!</v>
      </c>
      <c r="L127" s="15" t="e">
        <f>SUMIF('[16]WASH COAL RECEIPT &amp; GCV DATA'!$A$3:$A$191,'MASTER DATA FILE WASH COAL  (2)'!A127,'[16]WASH COAL RECEIPT &amp; GCV DATA'!$L$3:$L$191)</f>
        <v>#VALUE!</v>
      </c>
      <c r="M127" s="15" t="e">
        <f t="shared" si="8"/>
        <v>#VALUE!</v>
      </c>
      <c r="N127" s="15">
        <f t="shared" si="9"/>
        <v>0</v>
      </c>
      <c r="O127" s="15" t="e">
        <f>SUMIF('[16]WASH COAL RECEIPT &amp; GCV DATA'!$A$3:$A$191,'MASTER DATA FILE WASH COAL  (2)'!A127,'[16]WASH COAL RECEIPT &amp; GCV DATA'!$O$3:$O$191)</f>
        <v>#VALUE!</v>
      </c>
      <c r="P127" s="15" t="e">
        <f t="shared" si="10"/>
        <v>#VALUE!</v>
      </c>
      <c r="Q127" s="15" t="e">
        <f>SUMIF('[16]WASH COAL RECEIPT &amp; GCV DATA'!$A$3:$A$191,'MASTER DATA FILE WASH COAL  (2)'!A127,'[16]WASH COAL RECEIPT &amp; GCV DATA'!$Q$3:$Q$191)</f>
        <v>#VALUE!</v>
      </c>
      <c r="R127" s="16" t="e">
        <f>SUMIF('[16]WASH COAL RECEIPT &amp; GCV DATA'!$A$3:$A$191,'MASTER DATA FILE WASH COAL  (2)'!A127,'[16]WASH COAL RECEIPT &amp; GCV DATA'!$R$3:$R$191)+IF(H127=$J$234,($K$234*K127),0)+IF(H127=$J$235,($K$235*K127),0)</f>
        <v>#VALUE!</v>
      </c>
      <c r="S127" s="15" t="e">
        <f t="shared" si="11"/>
        <v>#VALUE!</v>
      </c>
      <c r="T127" s="15" t="e">
        <f>SUMIF('[16]WASH COAL RECEIPT &amp; GCV DATA'!$A$3:$A$191,'MASTER DATA FILE WASH COAL  (2)'!A127,'[16]WASH COAL RECEIPT &amp; GCV DATA'!$T$3:$T$191)</f>
        <v>#VALUE!</v>
      </c>
      <c r="U127" s="15" t="e">
        <f t="shared" si="12"/>
        <v>#VALUE!</v>
      </c>
      <c r="V127" s="15" t="e">
        <f>SUMIF('[16]WASH COAL RECEIPT &amp; GCV DATA'!$A$3:$A$191,'MASTER DATA FILE WASH COAL  (2)'!A127,'[16]WASH COAL RECEIPT &amp; GCV DATA'!$V$3:$V$191)</f>
        <v>#VALUE!</v>
      </c>
      <c r="W127" s="15" t="e">
        <f t="shared" si="13"/>
        <v>#VALUE!</v>
      </c>
      <c r="X127" t="e">
        <f t="shared" si="7"/>
        <v>#VALUE!</v>
      </c>
    </row>
    <row r="128" spans="1:24" customFormat="1" x14ac:dyDescent="0.3">
      <c r="A128" s="12"/>
      <c r="B128" s="12" t="e">
        <f>SUMIF('[16]WASH COAL RECEIPT &amp; GCV DATA'!$A$3:$A$176,A128,'[16]WASH COAL RECEIPT &amp; GCV DATA'!$B$3:$B$176)</f>
        <v>#VALUE!</v>
      </c>
      <c r="C128" s="13" t="e">
        <f>SUMIF('[16]WASH COAL RECEIPT &amp; GCV DATA'!$A$3:$A$191,A128,'[16]WASH COAL RECEIPT &amp; GCV DATA'!$C$3:$C$191)</f>
        <v>#VALUE!</v>
      </c>
      <c r="D128" s="13">
        <f>IFERROR(VLOOKUP(A128,'[16]WASH COAL RECEIPT &amp; GCV DATA'!A116:V316,4,0),0)</f>
        <v>0</v>
      </c>
      <c r="E128" s="14">
        <f>IFERROR(VLOOKUP(A128,'[16]WASH COAL RECEIPT &amp; GCV DATA'!$A$2:$V$191,5,0),0)</f>
        <v>0</v>
      </c>
      <c r="F128" s="13" t="e">
        <f>SUMIF('[16]WASH COAL RECEIPT &amp; GCV DATA'!$A$3:$A$191,'MASTER DATA FILE WASH COAL  (2)'!A128,'[16]WASH COAL RECEIPT &amp; GCV DATA'!$F$3:$F$191)</f>
        <v>#VALUE!</v>
      </c>
      <c r="G128" s="13">
        <f>IFERROR(VLOOKUP(A128,'[16]WASH COAL RECEIPT &amp; GCV DATA'!$A$2:$V$191,7,0),0)</f>
        <v>0</v>
      </c>
      <c r="H128" s="13">
        <f>IFERROR(VLOOKUP(A128,'[16]WASH COAL RECEIPT &amp; GCV DATA'!$A$2:$V$191,8,0),0)</f>
        <v>0</v>
      </c>
      <c r="I128" s="13">
        <f>IFERROR(VLOOKUP(A128,'[16]WASH COAL RECEIPT &amp; GCV DATA'!$A$2:$V$191,9,0),0)</f>
        <v>0</v>
      </c>
      <c r="J128" s="13">
        <f>IFERROR(VLOOKUP(A128,'[16]WASH COAL RECEIPT &amp; GCV DATA'!$A$2:$V$191,10,0),0)</f>
        <v>0</v>
      </c>
      <c r="K128" s="15" t="e">
        <f>SUMIF('[16]WASH COAL RECEIPT &amp; GCV DATA'!$A$3:$A$191,'MASTER DATA FILE WASH COAL  (2)'!A128,'[16]WASH COAL RECEIPT &amp; GCV DATA'!$K$3:$K$191)</f>
        <v>#VALUE!</v>
      </c>
      <c r="L128" s="15" t="e">
        <f>SUMIF('[16]WASH COAL RECEIPT &amp; GCV DATA'!$A$3:$A$191,'MASTER DATA FILE WASH COAL  (2)'!A128,'[16]WASH COAL RECEIPT &amp; GCV DATA'!$L$3:$L$191)</f>
        <v>#VALUE!</v>
      </c>
      <c r="M128" s="15" t="e">
        <f t="shared" si="8"/>
        <v>#VALUE!</v>
      </c>
      <c r="N128" s="15">
        <f t="shared" si="9"/>
        <v>0</v>
      </c>
      <c r="O128" s="15" t="e">
        <f>SUMIF('[16]WASH COAL RECEIPT &amp; GCV DATA'!$A$3:$A$191,'MASTER DATA FILE WASH COAL  (2)'!A128,'[16]WASH COAL RECEIPT &amp; GCV DATA'!$O$3:$O$191)</f>
        <v>#VALUE!</v>
      </c>
      <c r="P128" s="15" t="e">
        <f t="shared" si="10"/>
        <v>#VALUE!</v>
      </c>
      <c r="Q128" s="15" t="e">
        <f>SUMIF('[16]WASH COAL RECEIPT &amp; GCV DATA'!$A$3:$A$191,'MASTER DATA FILE WASH COAL  (2)'!A128,'[16]WASH COAL RECEIPT &amp; GCV DATA'!$Q$3:$Q$191)</f>
        <v>#VALUE!</v>
      </c>
      <c r="R128" s="16" t="e">
        <f>SUMIF('[16]WASH COAL RECEIPT &amp; GCV DATA'!$A$3:$A$191,'MASTER DATA FILE WASH COAL  (2)'!A128,'[16]WASH COAL RECEIPT &amp; GCV DATA'!$R$3:$R$191)+IF(H128=$J$234,($K$234*K128),0)+IF(H128=$J$235,($K$235*K128),0)</f>
        <v>#VALUE!</v>
      </c>
      <c r="S128" s="15" t="e">
        <f t="shared" si="11"/>
        <v>#VALUE!</v>
      </c>
      <c r="T128" s="15" t="e">
        <f>SUMIF('[16]WASH COAL RECEIPT &amp; GCV DATA'!$A$3:$A$191,'MASTER DATA FILE WASH COAL  (2)'!A128,'[16]WASH COAL RECEIPT &amp; GCV DATA'!$T$3:$T$191)</f>
        <v>#VALUE!</v>
      </c>
      <c r="U128" s="15" t="e">
        <f t="shared" si="12"/>
        <v>#VALUE!</v>
      </c>
      <c r="V128" s="15" t="e">
        <f>SUMIF('[16]WASH COAL RECEIPT &amp; GCV DATA'!$A$3:$A$191,'MASTER DATA FILE WASH COAL  (2)'!A128,'[16]WASH COAL RECEIPT &amp; GCV DATA'!$V$3:$V$191)</f>
        <v>#VALUE!</v>
      </c>
      <c r="W128" s="15" t="e">
        <f t="shared" si="13"/>
        <v>#VALUE!</v>
      </c>
      <c r="X128" t="e">
        <f t="shared" si="7"/>
        <v>#VALUE!</v>
      </c>
    </row>
    <row r="129" spans="1:24" customFormat="1" x14ac:dyDescent="0.3">
      <c r="A129" s="12"/>
      <c r="B129" s="12" t="e">
        <f>SUMIF('[16]WASH COAL RECEIPT &amp; GCV DATA'!$A$3:$A$176,A129,'[16]WASH COAL RECEIPT &amp; GCV DATA'!$B$3:$B$176)</f>
        <v>#VALUE!</v>
      </c>
      <c r="C129" s="13" t="e">
        <f>SUMIF('[16]WASH COAL RECEIPT &amp; GCV DATA'!$A$3:$A$191,A129,'[16]WASH COAL RECEIPT &amp; GCV DATA'!$C$3:$C$191)</f>
        <v>#VALUE!</v>
      </c>
      <c r="D129" s="13">
        <f>IFERROR(VLOOKUP(A129,'[16]WASH COAL RECEIPT &amp; GCV DATA'!A117:V317,4,0),0)</f>
        <v>0</v>
      </c>
      <c r="E129" s="14">
        <f>IFERROR(VLOOKUP(A129,'[16]WASH COAL RECEIPT &amp; GCV DATA'!$A$2:$V$191,5,0),0)</f>
        <v>0</v>
      </c>
      <c r="F129" s="13" t="e">
        <f>SUMIF('[16]WASH COAL RECEIPT &amp; GCV DATA'!$A$3:$A$191,'MASTER DATA FILE WASH COAL  (2)'!A129,'[16]WASH COAL RECEIPT &amp; GCV DATA'!$F$3:$F$191)</f>
        <v>#VALUE!</v>
      </c>
      <c r="G129" s="13">
        <f>IFERROR(VLOOKUP(A129,'[16]WASH COAL RECEIPT &amp; GCV DATA'!$A$2:$V$191,7,0),0)</f>
        <v>0</v>
      </c>
      <c r="H129" s="13">
        <f>IFERROR(VLOOKUP(A129,'[16]WASH COAL RECEIPT &amp; GCV DATA'!$A$2:$V$191,8,0),0)</f>
        <v>0</v>
      </c>
      <c r="I129" s="13">
        <f>IFERROR(VLOOKUP(A129,'[16]WASH COAL RECEIPT &amp; GCV DATA'!$A$2:$V$191,9,0),0)</f>
        <v>0</v>
      </c>
      <c r="J129" s="13">
        <f>IFERROR(VLOOKUP(A129,'[16]WASH COAL RECEIPT &amp; GCV DATA'!$A$2:$V$191,10,0),0)</f>
        <v>0</v>
      </c>
      <c r="K129" s="15" t="e">
        <f>SUMIF('[16]WASH COAL RECEIPT &amp; GCV DATA'!$A$3:$A$191,'MASTER DATA FILE WASH COAL  (2)'!A129,'[16]WASH COAL RECEIPT &amp; GCV DATA'!$K$3:$K$191)</f>
        <v>#VALUE!</v>
      </c>
      <c r="L129" s="15" t="e">
        <f>SUMIF('[16]WASH COAL RECEIPT &amp; GCV DATA'!$A$3:$A$191,'MASTER DATA FILE WASH COAL  (2)'!A129,'[16]WASH COAL RECEIPT &amp; GCV DATA'!$L$3:$L$191)</f>
        <v>#VALUE!</v>
      </c>
      <c r="M129" s="15" t="e">
        <f t="shared" si="8"/>
        <v>#VALUE!</v>
      </c>
      <c r="N129" s="15">
        <f t="shared" si="9"/>
        <v>0</v>
      </c>
      <c r="O129" s="15" t="e">
        <f>SUMIF('[16]WASH COAL RECEIPT &amp; GCV DATA'!$A$3:$A$191,'MASTER DATA FILE WASH COAL  (2)'!A129,'[16]WASH COAL RECEIPT &amp; GCV DATA'!$O$3:$O$191)</f>
        <v>#VALUE!</v>
      </c>
      <c r="P129" s="15" t="e">
        <f t="shared" si="10"/>
        <v>#VALUE!</v>
      </c>
      <c r="Q129" s="15" t="e">
        <f>SUMIF('[16]WASH COAL RECEIPT &amp; GCV DATA'!$A$3:$A$191,'MASTER DATA FILE WASH COAL  (2)'!A129,'[16]WASH COAL RECEIPT &amp; GCV DATA'!$Q$3:$Q$191)</f>
        <v>#VALUE!</v>
      </c>
      <c r="R129" s="16" t="e">
        <f>SUMIF('[16]WASH COAL RECEIPT &amp; GCV DATA'!$A$3:$A$191,'MASTER DATA FILE WASH COAL  (2)'!A129,'[16]WASH COAL RECEIPT &amp; GCV DATA'!$R$3:$R$191)+IF(H129=$J$234,($K$234*K129),0)+IF(H129=$J$235,($K$235*K129),0)</f>
        <v>#VALUE!</v>
      </c>
      <c r="S129" s="15" t="e">
        <f t="shared" si="11"/>
        <v>#VALUE!</v>
      </c>
      <c r="T129" s="15" t="e">
        <f>SUMIF('[16]WASH COAL RECEIPT &amp; GCV DATA'!$A$3:$A$191,'MASTER DATA FILE WASH COAL  (2)'!A129,'[16]WASH COAL RECEIPT &amp; GCV DATA'!$T$3:$T$191)</f>
        <v>#VALUE!</v>
      </c>
      <c r="U129" s="15" t="e">
        <f t="shared" si="12"/>
        <v>#VALUE!</v>
      </c>
      <c r="V129" s="15" t="e">
        <f>SUMIF('[16]WASH COAL RECEIPT &amp; GCV DATA'!$A$3:$A$191,'MASTER DATA FILE WASH COAL  (2)'!A129,'[16]WASH COAL RECEIPT &amp; GCV DATA'!$V$3:$V$191)</f>
        <v>#VALUE!</v>
      </c>
      <c r="W129" s="15" t="e">
        <f t="shared" si="13"/>
        <v>#VALUE!</v>
      </c>
      <c r="X129" t="e">
        <f t="shared" si="7"/>
        <v>#VALUE!</v>
      </c>
    </row>
    <row r="130" spans="1:24" customFormat="1" x14ac:dyDescent="0.3">
      <c r="A130" s="12"/>
      <c r="B130" s="12" t="e">
        <f>SUMIF('[16]WASH COAL RECEIPT &amp; GCV DATA'!$A$3:$A$176,A130,'[16]WASH COAL RECEIPT &amp; GCV DATA'!$B$3:$B$176)</f>
        <v>#VALUE!</v>
      </c>
      <c r="C130" s="13" t="e">
        <f>SUMIF('[16]WASH COAL RECEIPT &amp; GCV DATA'!$A$3:$A$191,A130,'[16]WASH COAL RECEIPT &amp; GCV DATA'!$C$3:$C$191)</f>
        <v>#VALUE!</v>
      </c>
      <c r="D130" s="13">
        <f>IFERROR(VLOOKUP(A130,'[16]WASH COAL RECEIPT &amp; GCV DATA'!A118:V318,4,0),0)</f>
        <v>0</v>
      </c>
      <c r="E130" s="14">
        <f>IFERROR(VLOOKUP(A130,'[16]WASH COAL RECEIPT &amp; GCV DATA'!$A$2:$V$191,5,0),0)</f>
        <v>0</v>
      </c>
      <c r="F130" s="13" t="e">
        <f>SUMIF('[16]WASH COAL RECEIPT &amp; GCV DATA'!$A$3:$A$191,'MASTER DATA FILE WASH COAL  (2)'!A130,'[16]WASH COAL RECEIPT &amp; GCV DATA'!$F$3:$F$191)</f>
        <v>#VALUE!</v>
      </c>
      <c r="G130" s="13">
        <f>IFERROR(VLOOKUP(A130,'[16]WASH COAL RECEIPT &amp; GCV DATA'!$A$2:$V$191,7,0),0)</f>
        <v>0</v>
      </c>
      <c r="H130" s="13">
        <f>IFERROR(VLOOKUP(A130,'[16]WASH COAL RECEIPT &amp; GCV DATA'!$A$2:$V$191,8,0),0)</f>
        <v>0</v>
      </c>
      <c r="I130" s="13">
        <f>IFERROR(VLOOKUP(A130,'[16]WASH COAL RECEIPT &amp; GCV DATA'!$A$2:$V$191,9,0),0)</f>
        <v>0</v>
      </c>
      <c r="J130" s="13">
        <f>IFERROR(VLOOKUP(A130,'[16]WASH COAL RECEIPT &amp; GCV DATA'!$A$2:$V$191,10,0),0)</f>
        <v>0</v>
      </c>
      <c r="K130" s="15" t="e">
        <f>SUMIF('[16]WASH COAL RECEIPT &amp; GCV DATA'!$A$3:$A$191,'MASTER DATA FILE WASH COAL  (2)'!A130,'[16]WASH COAL RECEIPT &amp; GCV DATA'!$K$3:$K$191)</f>
        <v>#VALUE!</v>
      </c>
      <c r="L130" s="15" t="e">
        <f>SUMIF('[16]WASH COAL RECEIPT &amp; GCV DATA'!$A$3:$A$191,'MASTER DATA FILE WASH COAL  (2)'!A130,'[16]WASH COAL RECEIPT &amp; GCV DATA'!$L$3:$L$191)</f>
        <v>#VALUE!</v>
      </c>
      <c r="M130" s="15" t="e">
        <f t="shared" si="8"/>
        <v>#VALUE!</v>
      </c>
      <c r="N130" s="15">
        <f t="shared" si="9"/>
        <v>0</v>
      </c>
      <c r="O130" s="15" t="e">
        <f>SUMIF('[16]WASH COAL RECEIPT &amp; GCV DATA'!$A$3:$A$191,'MASTER DATA FILE WASH COAL  (2)'!A130,'[16]WASH COAL RECEIPT &amp; GCV DATA'!$O$3:$O$191)</f>
        <v>#VALUE!</v>
      </c>
      <c r="P130" s="15" t="e">
        <f t="shared" si="10"/>
        <v>#VALUE!</v>
      </c>
      <c r="Q130" s="15" t="e">
        <f>SUMIF('[16]WASH COAL RECEIPT &amp; GCV DATA'!$A$3:$A$191,'MASTER DATA FILE WASH COAL  (2)'!A130,'[16]WASH COAL RECEIPT &amp; GCV DATA'!$Q$3:$Q$191)</f>
        <v>#VALUE!</v>
      </c>
      <c r="R130" s="16" t="e">
        <f>SUMIF('[16]WASH COAL RECEIPT &amp; GCV DATA'!$A$3:$A$191,'MASTER DATA FILE WASH COAL  (2)'!A130,'[16]WASH COAL RECEIPT &amp; GCV DATA'!$R$3:$R$191)+IF(H130=$J$234,($K$234*K130),0)+IF(H130=$J$235,($K$235*K130),0)</f>
        <v>#VALUE!</v>
      </c>
      <c r="S130" s="15" t="e">
        <f t="shared" si="11"/>
        <v>#VALUE!</v>
      </c>
      <c r="T130" s="15" t="e">
        <f>SUMIF('[16]WASH COAL RECEIPT &amp; GCV DATA'!$A$3:$A$191,'MASTER DATA FILE WASH COAL  (2)'!A130,'[16]WASH COAL RECEIPT &amp; GCV DATA'!$T$3:$T$191)</f>
        <v>#VALUE!</v>
      </c>
      <c r="U130" s="15" t="e">
        <f t="shared" si="12"/>
        <v>#VALUE!</v>
      </c>
      <c r="V130" s="15" t="e">
        <f>SUMIF('[16]WASH COAL RECEIPT &amp; GCV DATA'!$A$3:$A$191,'MASTER DATA FILE WASH COAL  (2)'!A130,'[16]WASH COAL RECEIPT &amp; GCV DATA'!$V$3:$V$191)</f>
        <v>#VALUE!</v>
      </c>
      <c r="W130" s="15" t="e">
        <f t="shared" si="13"/>
        <v>#VALUE!</v>
      </c>
      <c r="X130" t="e">
        <f t="shared" si="7"/>
        <v>#VALUE!</v>
      </c>
    </row>
    <row r="131" spans="1:24" customFormat="1" x14ac:dyDescent="0.3">
      <c r="A131" s="12"/>
      <c r="B131" s="12" t="e">
        <f>SUMIF('[16]WASH COAL RECEIPT &amp; GCV DATA'!$A$3:$A$176,A131,'[16]WASH COAL RECEIPT &amp; GCV DATA'!$B$3:$B$176)</f>
        <v>#VALUE!</v>
      </c>
      <c r="C131" s="13" t="e">
        <f>SUMIF('[16]WASH COAL RECEIPT &amp; GCV DATA'!$A$3:$A$191,A131,'[16]WASH COAL RECEIPT &amp; GCV DATA'!$C$3:$C$191)</f>
        <v>#VALUE!</v>
      </c>
      <c r="D131" s="13">
        <f>IFERROR(VLOOKUP(A131,'[16]WASH COAL RECEIPT &amp; GCV DATA'!A119:V319,4,0),0)</f>
        <v>0</v>
      </c>
      <c r="E131" s="14">
        <f>IFERROR(VLOOKUP(A131,'[16]WASH COAL RECEIPT &amp; GCV DATA'!$A$2:$V$191,5,0),0)</f>
        <v>0</v>
      </c>
      <c r="F131" s="13" t="e">
        <f>SUMIF('[16]WASH COAL RECEIPT &amp; GCV DATA'!$A$3:$A$191,'MASTER DATA FILE WASH COAL  (2)'!A131,'[16]WASH COAL RECEIPT &amp; GCV DATA'!$F$3:$F$191)</f>
        <v>#VALUE!</v>
      </c>
      <c r="G131" s="13">
        <f>IFERROR(VLOOKUP(A131,'[16]WASH COAL RECEIPT &amp; GCV DATA'!$A$2:$V$191,7,0),0)</f>
        <v>0</v>
      </c>
      <c r="H131" s="13">
        <f>IFERROR(VLOOKUP(A131,'[16]WASH COAL RECEIPT &amp; GCV DATA'!$A$2:$V$191,8,0),0)</f>
        <v>0</v>
      </c>
      <c r="I131" s="13">
        <f>IFERROR(VLOOKUP(A131,'[16]WASH COAL RECEIPT &amp; GCV DATA'!$A$2:$V$191,9,0),0)</f>
        <v>0</v>
      </c>
      <c r="J131" s="13">
        <f>IFERROR(VLOOKUP(A131,'[16]WASH COAL RECEIPT &amp; GCV DATA'!$A$2:$V$191,10,0),0)</f>
        <v>0</v>
      </c>
      <c r="K131" s="15" t="e">
        <f>SUMIF('[16]WASH COAL RECEIPT &amp; GCV DATA'!$A$3:$A$191,'MASTER DATA FILE WASH COAL  (2)'!A131,'[16]WASH COAL RECEIPT &amp; GCV DATA'!$K$3:$K$191)</f>
        <v>#VALUE!</v>
      </c>
      <c r="L131" s="15" t="e">
        <f>SUMIF('[16]WASH COAL RECEIPT &amp; GCV DATA'!$A$3:$A$191,'MASTER DATA FILE WASH COAL  (2)'!A131,'[16]WASH COAL RECEIPT &amp; GCV DATA'!$L$3:$L$191)</f>
        <v>#VALUE!</v>
      </c>
      <c r="M131" s="15" t="e">
        <f t="shared" si="8"/>
        <v>#VALUE!</v>
      </c>
      <c r="N131" s="15">
        <f t="shared" si="9"/>
        <v>0</v>
      </c>
      <c r="O131" s="15" t="e">
        <f>SUMIF('[16]WASH COAL RECEIPT &amp; GCV DATA'!$A$3:$A$191,'MASTER DATA FILE WASH COAL  (2)'!A131,'[16]WASH COAL RECEIPT &amp; GCV DATA'!$O$3:$O$191)</f>
        <v>#VALUE!</v>
      </c>
      <c r="P131" s="15" t="e">
        <f t="shared" si="10"/>
        <v>#VALUE!</v>
      </c>
      <c r="Q131" s="15" t="e">
        <f>SUMIF('[16]WASH COAL RECEIPT &amp; GCV DATA'!$A$3:$A$191,'MASTER DATA FILE WASH COAL  (2)'!A131,'[16]WASH COAL RECEIPT &amp; GCV DATA'!$Q$3:$Q$191)</f>
        <v>#VALUE!</v>
      </c>
      <c r="R131" s="16" t="e">
        <f>SUMIF('[16]WASH COAL RECEIPT &amp; GCV DATA'!$A$3:$A$191,'MASTER DATA FILE WASH COAL  (2)'!A131,'[16]WASH COAL RECEIPT &amp; GCV DATA'!$R$3:$R$191)+IF(H131=$J$234,($K$234*K131),0)+IF(H131=$J$235,($K$235*K131),0)</f>
        <v>#VALUE!</v>
      </c>
      <c r="S131" s="15" t="e">
        <f t="shared" si="11"/>
        <v>#VALUE!</v>
      </c>
      <c r="T131" s="15" t="e">
        <f>SUMIF('[16]WASH COAL RECEIPT &amp; GCV DATA'!$A$3:$A$191,'MASTER DATA FILE WASH COAL  (2)'!A131,'[16]WASH COAL RECEIPT &amp; GCV DATA'!$T$3:$T$191)</f>
        <v>#VALUE!</v>
      </c>
      <c r="U131" s="15" t="e">
        <f t="shared" si="12"/>
        <v>#VALUE!</v>
      </c>
      <c r="V131" s="15" t="e">
        <f>SUMIF('[16]WASH COAL RECEIPT &amp; GCV DATA'!$A$3:$A$191,'MASTER DATA FILE WASH COAL  (2)'!A131,'[16]WASH COAL RECEIPT &amp; GCV DATA'!$V$3:$V$191)</f>
        <v>#VALUE!</v>
      </c>
      <c r="W131" s="15" t="e">
        <f t="shared" si="13"/>
        <v>#VALUE!</v>
      </c>
      <c r="X131" t="e">
        <f t="shared" si="7"/>
        <v>#VALUE!</v>
      </c>
    </row>
    <row r="132" spans="1:24" customFormat="1" x14ac:dyDescent="0.3">
      <c r="A132" s="12"/>
      <c r="B132" s="12" t="e">
        <f>SUMIF('[16]WASH COAL RECEIPT &amp; GCV DATA'!$A$3:$A$176,A132,'[16]WASH COAL RECEIPT &amp; GCV DATA'!$B$3:$B$176)</f>
        <v>#VALUE!</v>
      </c>
      <c r="C132" s="13" t="e">
        <f>SUMIF('[16]WASH COAL RECEIPT &amp; GCV DATA'!$A$3:$A$191,A132,'[16]WASH COAL RECEIPT &amp; GCV DATA'!$C$3:$C$191)</f>
        <v>#VALUE!</v>
      </c>
      <c r="D132" s="13">
        <f>IFERROR(VLOOKUP(A132,'[16]WASH COAL RECEIPT &amp; GCV DATA'!A120:V320,4,0),0)</f>
        <v>0</v>
      </c>
      <c r="E132" s="14">
        <f>IFERROR(VLOOKUP(A132,'[16]WASH COAL RECEIPT &amp; GCV DATA'!$A$2:$V$191,5,0),0)</f>
        <v>0</v>
      </c>
      <c r="F132" s="13" t="e">
        <f>SUMIF('[16]WASH COAL RECEIPT &amp; GCV DATA'!$A$3:$A$191,'MASTER DATA FILE WASH COAL  (2)'!A132,'[16]WASH COAL RECEIPT &amp; GCV DATA'!$F$3:$F$191)</f>
        <v>#VALUE!</v>
      </c>
      <c r="G132" s="13">
        <f>IFERROR(VLOOKUP(A132,'[16]WASH COAL RECEIPT &amp; GCV DATA'!$A$2:$V$191,7,0),0)</f>
        <v>0</v>
      </c>
      <c r="H132" s="13">
        <f>IFERROR(VLOOKUP(A132,'[16]WASH COAL RECEIPT &amp; GCV DATA'!$A$2:$V$191,8,0),0)</f>
        <v>0</v>
      </c>
      <c r="I132" s="13">
        <f>IFERROR(VLOOKUP(A132,'[16]WASH COAL RECEIPT &amp; GCV DATA'!$A$2:$V$191,9,0),0)</f>
        <v>0</v>
      </c>
      <c r="J132" s="13">
        <f>IFERROR(VLOOKUP(A132,'[16]WASH COAL RECEIPT &amp; GCV DATA'!$A$2:$V$191,10,0),0)</f>
        <v>0</v>
      </c>
      <c r="K132" s="15" t="e">
        <f>SUMIF('[16]WASH COAL RECEIPT &amp; GCV DATA'!$A$3:$A$191,'MASTER DATA FILE WASH COAL  (2)'!A132,'[16]WASH COAL RECEIPT &amp; GCV DATA'!$K$3:$K$191)</f>
        <v>#VALUE!</v>
      </c>
      <c r="L132" s="15" t="e">
        <f>SUMIF('[16]WASH COAL RECEIPT &amp; GCV DATA'!$A$3:$A$191,'MASTER DATA FILE WASH COAL  (2)'!A132,'[16]WASH COAL RECEIPT &amp; GCV DATA'!$L$3:$L$191)</f>
        <v>#VALUE!</v>
      </c>
      <c r="M132" s="15" t="e">
        <f t="shared" si="8"/>
        <v>#VALUE!</v>
      </c>
      <c r="N132" s="15">
        <f t="shared" si="9"/>
        <v>0</v>
      </c>
      <c r="O132" s="15" t="e">
        <f>SUMIF('[16]WASH COAL RECEIPT &amp; GCV DATA'!$A$3:$A$191,'MASTER DATA FILE WASH COAL  (2)'!A132,'[16]WASH COAL RECEIPT &amp; GCV DATA'!$O$3:$O$191)</f>
        <v>#VALUE!</v>
      </c>
      <c r="P132" s="15" t="e">
        <f t="shared" si="10"/>
        <v>#VALUE!</v>
      </c>
      <c r="Q132" s="15" t="e">
        <f>SUMIF('[16]WASH COAL RECEIPT &amp; GCV DATA'!$A$3:$A$191,'MASTER DATA FILE WASH COAL  (2)'!A132,'[16]WASH COAL RECEIPT &amp; GCV DATA'!$Q$3:$Q$191)</f>
        <v>#VALUE!</v>
      </c>
      <c r="R132" s="16" t="e">
        <f>SUMIF('[16]WASH COAL RECEIPT &amp; GCV DATA'!$A$3:$A$191,'MASTER DATA FILE WASH COAL  (2)'!A132,'[16]WASH COAL RECEIPT &amp; GCV DATA'!$R$3:$R$191)+IF(H132=$J$234,($K$234*K132),0)+IF(H132=$J$235,($K$235*K132),0)</f>
        <v>#VALUE!</v>
      </c>
      <c r="S132" s="15" t="e">
        <f t="shared" si="11"/>
        <v>#VALUE!</v>
      </c>
      <c r="T132" s="15" t="e">
        <f>SUMIF('[16]WASH COAL RECEIPT &amp; GCV DATA'!$A$3:$A$191,'MASTER DATA FILE WASH COAL  (2)'!A132,'[16]WASH COAL RECEIPT &amp; GCV DATA'!$T$3:$T$191)</f>
        <v>#VALUE!</v>
      </c>
      <c r="U132" s="15" t="e">
        <f t="shared" si="12"/>
        <v>#VALUE!</v>
      </c>
      <c r="V132" s="15" t="e">
        <f>SUMIF('[16]WASH COAL RECEIPT &amp; GCV DATA'!$A$3:$A$191,'MASTER DATA FILE WASH COAL  (2)'!A132,'[16]WASH COAL RECEIPT &amp; GCV DATA'!$V$3:$V$191)</f>
        <v>#VALUE!</v>
      </c>
      <c r="W132" s="15" t="e">
        <f t="shared" si="13"/>
        <v>#VALUE!</v>
      </c>
      <c r="X132" t="e">
        <f t="shared" ref="X132:X195" si="14">S132*L132</f>
        <v>#VALUE!</v>
      </c>
    </row>
    <row r="133" spans="1:24" customFormat="1" x14ac:dyDescent="0.3">
      <c r="A133" s="12"/>
      <c r="B133" s="12" t="e">
        <f>SUMIF('[16]WASH COAL RECEIPT &amp; GCV DATA'!$A$3:$A$176,A133,'[16]WASH COAL RECEIPT &amp; GCV DATA'!$B$3:$B$176)</f>
        <v>#VALUE!</v>
      </c>
      <c r="C133" s="13" t="e">
        <f>SUMIF('[16]WASH COAL RECEIPT &amp; GCV DATA'!$A$3:$A$191,A133,'[16]WASH COAL RECEIPT &amp; GCV DATA'!$C$3:$C$191)</f>
        <v>#VALUE!</v>
      </c>
      <c r="D133" s="13">
        <f>IFERROR(VLOOKUP(A133,'[16]WASH COAL RECEIPT &amp; GCV DATA'!A121:V321,4,0),0)</f>
        <v>0</v>
      </c>
      <c r="E133" s="14">
        <f>IFERROR(VLOOKUP(A133,'[16]WASH COAL RECEIPT &amp; GCV DATA'!$A$2:$V$191,5,0),0)</f>
        <v>0</v>
      </c>
      <c r="F133" s="13" t="e">
        <f>SUMIF('[16]WASH COAL RECEIPT &amp; GCV DATA'!$A$3:$A$191,'MASTER DATA FILE WASH COAL  (2)'!A133,'[16]WASH COAL RECEIPT &amp; GCV DATA'!$F$3:$F$191)</f>
        <v>#VALUE!</v>
      </c>
      <c r="G133" s="13">
        <f>IFERROR(VLOOKUP(A133,'[16]WASH COAL RECEIPT &amp; GCV DATA'!$A$2:$V$191,7,0),0)</f>
        <v>0</v>
      </c>
      <c r="H133" s="13">
        <f>IFERROR(VLOOKUP(A133,'[16]WASH COAL RECEIPT &amp; GCV DATA'!$A$2:$V$191,8,0),0)</f>
        <v>0</v>
      </c>
      <c r="I133" s="13">
        <f>IFERROR(VLOOKUP(A133,'[16]WASH COAL RECEIPT &amp; GCV DATA'!$A$2:$V$191,9,0),0)</f>
        <v>0</v>
      </c>
      <c r="J133" s="13">
        <f>IFERROR(VLOOKUP(A133,'[16]WASH COAL RECEIPT &amp; GCV DATA'!$A$2:$V$191,10,0),0)</f>
        <v>0</v>
      </c>
      <c r="K133" s="15" t="e">
        <f>SUMIF('[16]WASH COAL RECEIPT &amp; GCV DATA'!$A$3:$A$191,'MASTER DATA FILE WASH COAL  (2)'!A133,'[16]WASH COAL RECEIPT &amp; GCV DATA'!$K$3:$K$191)</f>
        <v>#VALUE!</v>
      </c>
      <c r="L133" s="15" t="e">
        <f>SUMIF('[16]WASH COAL RECEIPT &amp; GCV DATA'!$A$3:$A$191,'MASTER DATA FILE WASH COAL  (2)'!A133,'[16]WASH COAL RECEIPT &amp; GCV DATA'!$L$3:$L$191)</f>
        <v>#VALUE!</v>
      </c>
      <c r="M133" s="15" t="e">
        <f t="shared" si="8"/>
        <v>#VALUE!</v>
      </c>
      <c r="N133" s="15">
        <f t="shared" si="9"/>
        <v>0</v>
      </c>
      <c r="O133" s="15" t="e">
        <f>SUMIF('[16]WASH COAL RECEIPT &amp; GCV DATA'!$A$3:$A$191,'MASTER DATA FILE WASH COAL  (2)'!A133,'[16]WASH COAL RECEIPT &amp; GCV DATA'!$O$3:$O$191)</f>
        <v>#VALUE!</v>
      </c>
      <c r="P133" s="15" t="e">
        <f t="shared" si="10"/>
        <v>#VALUE!</v>
      </c>
      <c r="Q133" s="15" t="e">
        <f>SUMIF('[16]WASH COAL RECEIPT &amp; GCV DATA'!$A$3:$A$191,'MASTER DATA FILE WASH COAL  (2)'!A133,'[16]WASH COAL RECEIPT &amp; GCV DATA'!$Q$3:$Q$191)</f>
        <v>#VALUE!</v>
      </c>
      <c r="R133" s="16" t="e">
        <f>SUMIF('[16]WASH COAL RECEIPT &amp; GCV DATA'!$A$3:$A$191,'MASTER DATA FILE WASH COAL  (2)'!A133,'[16]WASH COAL RECEIPT &amp; GCV DATA'!$R$3:$R$191)+IF(H133=$J$234,($K$234*K133),0)+IF(H133=$J$235,($K$235*K133),0)</f>
        <v>#VALUE!</v>
      </c>
      <c r="S133" s="15" t="e">
        <f t="shared" si="11"/>
        <v>#VALUE!</v>
      </c>
      <c r="T133" s="15" t="e">
        <f>SUMIF('[16]WASH COAL RECEIPT &amp; GCV DATA'!$A$3:$A$191,'MASTER DATA FILE WASH COAL  (2)'!A133,'[16]WASH COAL RECEIPT &amp; GCV DATA'!$T$3:$T$191)</f>
        <v>#VALUE!</v>
      </c>
      <c r="U133" s="15" t="e">
        <f t="shared" si="12"/>
        <v>#VALUE!</v>
      </c>
      <c r="V133" s="15" t="e">
        <f>SUMIF('[16]WASH COAL RECEIPT &amp; GCV DATA'!$A$3:$A$191,'MASTER DATA FILE WASH COAL  (2)'!A133,'[16]WASH COAL RECEIPT &amp; GCV DATA'!$V$3:$V$191)</f>
        <v>#VALUE!</v>
      </c>
      <c r="W133" s="15" t="e">
        <f t="shared" si="13"/>
        <v>#VALUE!</v>
      </c>
      <c r="X133" t="e">
        <f t="shared" si="14"/>
        <v>#VALUE!</v>
      </c>
    </row>
    <row r="134" spans="1:24" customFormat="1" x14ac:dyDescent="0.3">
      <c r="A134" s="12"/>
      <c r="B134" s="12" t="e">
        <f>SUMIF('[16]WASH COAL RECEIPT &amp; GCV DATA'!$A$3:$A$176,A134,'[16]WASH COAL RECEIPT &amp; GCV DATA'!$B$3:$B$176)</f>
        <v>#VALUE!</v>
      </c>
      <c r="C134" s="13" t="e">
        <f>SUMIF('[16]WASH COAL RECEIPT &amp; GCV DATA'!$A$3:$A$191,A134,'[16]WASH COAL RECEIPT &amp; GCV DATA'!$C$3:$C$191)</f>
        <v>#VALUE!</v>
      </c>
      <c r="D134" s="13">
        <f>IFERROR(VLOOKUP(A134,'[16]WASH COAL RECEIPT &amp; GCV DATA'!A122:V322,4,0),0)</f>
        <v>0</v>
      </c>
      <c r="E134" s="14">
        <f>IFERROR(VLOOKUP(A134,'[16]WASH COAL RECEIPT &amp; GCV DATA'!$A$2:$V$191,5,0),0)</f>
        <v>0</v>
      </c>
      <c r="F134" s="13" t="e">
        <f>SUMIF('[16]WASH COAL RECEIPT &amp; GCV DATA'!$A$3:$A$191,'MASTER DATA FILE WASH COAL  (2)'!A134,'[16]WASH COAL RECEIPT &amp; GCV DATA'!$F$3:$F$191)</f>
        <v>#VALUE!</v>
      </c>
      <c r="G134" s="13">
        <f>IFERROR(VLOOKUP(A134,'[16]WASH COAL RECEIPT &amp; GCV DATA'!$A$2:$V$191,7,0),0)</f>
        <v>0</v>
      </c>
      <c r="H134" s="13">
        <f>IFERROR(VLOOKUP(A134,'[16]WASH COAL RECEIPT &amp; GCV DATA'!$A$2:$V$191,8,0),0)</f>
        <v>0</v>
      </c>
      <c r="I134" s="13">
        <f>IFERROR(VLOOKUP(A134,'[16]WASH COAL RECEIPT &amp; GCV DATA'!$A$2:$V$191,9,0),0)</f>
        <v>0</v>
      </c>
      <c r="J134" s="13">
        <f>IFERROR(VLOOKUP(A134,'[16]WASH COAL RECEIPT &amp; GCV DATA'!$A$2:$V$191,10,0),0)</f>
        <v>0</v>
      </c>
      <c r="K134" s="15" t="e">
        <f>SUMIF('[16]WASH COAL RECEIPT &amp; GCV DATA'!$A$3:$A$191,'MASTER DATA FILE WASH COAL  (2)'!A134,'[16]WASH COAL RECEIPT &amp; GCV DATA'!$K$3:$K$191)</f>
        <v>#VALUE!</v>
      </c>
      <c r="L134" s="15" t="e">
        <f>SUMIF('[16]WASH COAL RECEIPT &amp; GCV DATA'!$A$3:$A$191,'MASTER DATA FILE WASH COAL  (2)'!A134,'[16]WASH COAL RECEIPT &amp; GCV DATA'!$L$3:$L$191)</f>
        <v>#VALUE!</v>
      </c>
      <c r="M134" s="15" t="e">
        <f t="shared" si="8"/>
        <v>#VALUE!</v>
      </c>
      <c r="N134" s="15">
        <f t="shared" si="9"/>
        <v>0</v>
      </c>
      <c r="O134" s="15" t="e">
        <f>SUMIF('[16]WASH COAL RECEIPT &amp; GCV DATA'!$A$3:$A$191,'MASTER DATA FILE WASH COAL  (2)'!A134,'[16]WASH COAL RECEIPT &amp; GCV DATA'!$O$3:$O$191)</f>
        <v>#VALUE!</v>
      </c>
      <c r="P134" s="15" t="e">
        <f t="shared" si="10"/>
        <v>#VALUE!</v>
      </c>
      <c r="Q134" s="15" t="e">
        <f>SUMIF('[16]WASH COAL RECEIPT &amp; GCV DATA'!$A$3:$A$191,'MASTER DATA FILE WASH COAL  (2)'!A134,'[16]WASH COAL RECEIPT &amp; GCV DATA'!$Q$3:$Q$191)</f>
        <v>#VALUE!</v>
      </c>
      <c r="R134" s="16" t="e">
        <f>SUMIF('[16]WASH COAL RECEIPT &amp; GCV DATA'!$A$3:$A$191,'MASTER DATA FILE WASH COAL  (2)'!A134,'[16]WASH COAL RECEIPT &amp; GCV DATA'!$R$3:$R$191)+IF(H134=$J$234,($K$234*K134),0)+IF(H134=$J$235,($K$235*K134),0)</f>
        <v>#VALUE!</v>
      </c>
      <c r="S134" s="15" t="e">
        <f t="shared" si="11"/>
        <v>#VALUE!</v>
      </c>
      <c r="T134" s="15" t="e">
        <f>SUMIF('[16]WASH COAL RECEIPT &amp; GCV DATA'!$A$3:$A$191,'MASTER DATA FILE WASH COAL  (2)'!A134,'[16]WASH COAL RECEIPT &amp; GCV DATA'!$T$3:$T$191)</f>
        <v>#VALUE!</v>
      </c>
      <c r="U134" s="15" t="e">
        <f t="shared" si="12"/>
        <v>#VALUE!</v>
      </c>
      <c r="V134" s="15" t="e">
        <f>SUMIF('[16]WASH COAL RECEIPT &amp; GCV DATA'!$A$3:$A$191,'MASTER DATA FILE WASH COAL  (2)'!A134,'[16]WASH COAL RECEIPT &amp; GCV DATA'!$V$3:$V$191)</f>
        <v>#VALUE!</v>
      </c>
      <c r="W134" s="15" t="e">
        <f t="shared" si="13"/>
        <v>#VALUE!</v>
      </c>
      <c r="X134" t="e">
        <f t="shared" si="14"/>
        <v>#VALUE!</v>
      </c>
    </row>
    <row r="135" spans="1:24" customFormat="1" x14ac:dyDescent="0.3">
      <c r="A135" s="12"/>
      <c r="B135" s="12" t="e">
        <f>SUMIF('[16]WASH COAL RECEIPT &amp; GCV DATA'!$A$3:$A$176,A135,'[16]WASH COAL RECEIPT &amp; GCV DATA'!$B$3:$B$176)</f>
        <v>#VALUE!</v>
      </c>
      <c r="C135" s="13" t="e">
        <f>SUMIF('[16]WASH COAL RECEIPT &amp; GCV DATA'!$A$3:$A$191,A135,'[16]WASH COAL RECEIPT &amp; GCV DATA'!$C$3:$C$191)</f>
        <v>#VALUE!</v>
      </c>
      <c r="D135" s="13">
        <f>IFERROR(VLOOKUP(A135,'[16]WASH COAL RECEIPT &amp; GCV DATA'!A124:V323,4,0),0)</f>
        <v>0</v>
      </c>
      <c r="E135" s="14">
        <f>IFERROR(VLOOKUP(A135,'[16]WASH COAL RECEIPT &amp; GCV DATA'!$A$2:$V$191,5,0),0)</f>
        <v>0</v>
      </c>
      <c r="F135" s="13" t="e">
        <f>SUMIF('[16]WASH COAL RECEIPT &amp; GCV DATA'!$A$3:$A$191,'MASTER DATA FILE WASH COAL  (2)'!A135,'[16]WASH COAL RECEIPT &amp; GCV DATA'!$F$3:$F$191)</f>
        <v>#VALUE!</v>
      </c>
      <c r="G135" s="13">
        <f>IFERROR(VLOOKUP(A135,'[16]WASH COAL RECEIPT &amp; GCV DATA'!$A$2:$V$191,7,0),0)</f>
        <v>0</v>
      </c>
      <c r="H135" s="13">
        <f>IFERROR(VLOOKUP(A135,'[16]WASH COAL RECEIPT &amp; GCV DATA'!$A$2:$V$191,8,0),0)</f>
        <v>0</v>
      </c>
      <c r="I135" s="13">
        <f>IFERROR(VLOOKUP(A135,'[16]WASH COAL RECEIPT &amp; GCV DATA'!$A$2:$V$191,9,0),0)</f>
        <v>0</v>
      </c>
      <c r="J135" s="13">
        <f>IFERROR(VLOOKUP(A135,'[16]WASH COAL RECEIPT &amp; GCV DATA'!$A$2:$V$191,10,0),0)</f>
        <v>0</v>
      </c>
      <c r="K135" s="15" t="e">
        <f>SUMIF('[16]WASH COAL RECEIPT &amp; GCV DATA'!$A$3:$A$191,'MASTER DATA FILE WASH COAL  (2)'!A135,'[16]WASH COAL RECEIPT &amp; GCV DATA'!$K$3:$K$191)</f>
        <v>#VALUE!</v>
      </c>
      <c r="L135" s="15" t="e">
        <f>SUMIF('[16]WASH COAL RECEIPT &amp; GCV DATA'!$A$3:$A$191,'MASTER DATA FILE WASH COAL  (2)'!A135,'[16]WASH COAL RECEIPT &amp; GCV DATA'!$L$3:$L$191)</f>
        <v>#VALUE!</v>
      </c>
      <c r="M135" s="15" t="e">
        <f t="shared" ref="M135:M198" si="15">+K135-L135</f>
        <v>#VALUE!</v>
      </c>
      <c r="N135" s="15">
        <f t="shared" ref="N135:N198" si="16">IFERROR(+M135*S135,0)</f>
        <v>0</v>
      </c>
      <c r="O135" s="15" t="e">
        <f>SUMIF('[16]WASH COAL RECEIPT &amp; GCV DATA'!$A$3:$A$191,'MASTER DATA FILE WASH COAL  (2)'!A135,'[16]WASH COAL RECEIPT &amp; GCV DATA'!$O$3:$O$191)</f>
        <v>#VALUE!</v>
      </c>
      <c r="P135" s="15" t="e">
        <f t="shared" ref="P135:P198" si="17">+O135*K135</f>
        <v>#VALUE!</v>
      </c>
      <c r="Q135" s="15" t="e">
        <f>SUMIF('[16]WASH COAL RECEIPT &amp; GCV DATA'!$A$3:$A$191,'MASTER DATA FILE WASH COAL  (2)'!A135,'[16]WASH COAL RECEIPT &amp; GCV DATA'!$Q$3:$Q$191)</f>
        <v>#VALUE!</v>
      </c>
      <c r="R135" s="16" t="e">
        <f>SUMIF('[16]WASH COAL RECEIPT &amp; GCV DATA'!$A$3:$A$191,'MASTER DATA FILE WASH COAL  (2)'!A135,'[16]WASH COAL RECEIPT &amp; GCV DATA'!$R$3:$R$191)+IF(H135=$J$234,($K$234*K135),0)+IF(H135=$J$235,($K$235*K135),0)</f>
        <v>#VALUE!</v>
      </c>
      <c r="S135" s="15" t="e">
        <f t="shared" ref="S135:S198" si="18">+R135/K135</f>
        <v>#VALUE!</v>
      </c>
      <c r="T135" s="15" t="e">
        <f>SUMIF('[16]WASH COAL RECEIPT &amp; GCV DATA'!$A$3:$A$191,'MASTER DATA FILE WASH COAL  (2)'!A135,'[16]WASH COAL RECEIPT &amp; GCV DATA'!$T$3:$T$191)</f>
        <v>#VALUE!</v>
      </c>
      <c r="U135" s="15" t="e">
        <f t="shared" ref="U135:U198" si="19">+T135*L135</f>
        <v>#VALUE!</v>
      </c>
      <c r="V135" s="15" t="e">
        <f>SUMIF('[16]WASH COAL RECEIPT &amp; GCV DATA'!$A$3:$A$191,'MASTER DATA FILE WASH COAL  (2)'!A135,'[16]WASH COAL RECEIPT &amp; GCV DATA'!$V$3:$V$191)</f>
        <v>#VALUE!</v>
      </c>
      <c r="W135" s="15" t="e">
        <f t="shared" ref="W135:W198" si="20">+V135*L135</f>
        <v>#VALUE!</v>
      </c>
      <c r="X135" t="e">
        <f t="shared" si="14"/>
        <v>#VALUE!</v>
      </c>
    </row>
    <row r="136" spans="1:24" customFormat="1" x14ac:dyDescent="0.3">
      <c r="A136" s="12"/>
      <c r="B136" s="12" t="e">
        <f>SUMIF('[16]WASH COAL RECEIPT &amp; GCV DATA'!$A$3:$A$176,A136,'[16]WASH COAL RECEIPT &amp; GCV DATA'!$B$3:$B$176)</f>
        <v>#VALUE!</v>
      </c>
      <c r="C136" s="13" t="e">
        <f>SUMIF('[16]WASH COAL RECEIPT &amp; GCV DATA'!$A$3:$A$191,A136,'[16]WASH COAL RECEIPT &amp; GCV DATA'!$C$3:$C$191)</f>
        <v>#VALUE!</v>
      </c>
      <c r="D136" s="13">
        <f>IFERROR(VLOOKUP(A136,'[16]WASH COAL RECEIPT &amp; GCV DATA'!A125:V324,4,0),0)</f>
        <v>0</v>
      </c>
      <c r="E136" s="14">
        <f>IFERROR(VLOOKUP(A136,'[16]WASH COAL RECEIPT &amp; GCV DATA'!$A$2:$V$191,5,0),0)</f>
        <v>0</v>
      </c>
      <c r="F136" s="13" t="e">
        <f>SUMIF('[16]WASH COAL RECEIPT &amp; GCV DATA'!$A$3:$A$191,'MASTER DATA FILE WASH COAL  (2)'!A136,'[16]WASH COAL RECEIPT &amp; GCV DATA'!$F$3:$F$191)</f>
        <v>#VALUE!</v>
      </c>
      <c r="G136" s="13">
        <f>IFERROR(VLOOKUP(A136,'[16]WASH COAL RECEIPT &amp; GCV DATA'!$A$2:$V$191,7,0),0)</f>
        <v>0</v>
      </c>
      <c r="H136" s="13">
        <f>IFERROR(VLOOKUP(A136,'[16]WASH COAL RECEIPT &amp; GCV DATA'!$A$2:$V$191,8,0),0)</f>
        <v>0</v>
      </c>
      <c r="I136" s="13">
        <f>IFERROR(VLOOKUP(A136,'[16]WASH COAL RECEIPT &amp; GCV DATA'!$A$2:$V$191,9,0),0)</f>
        <v>0</v>
      </c>
      <c r="J136" s="13">
        <f>IFERROR(VLOOKUP(A136,'[16]WASH COAL RECEIPT &amp; GCV DATA'!$A$2:$V$191,10,0),0)</f>
        <v>0</v>
      </c>
      <c r="K136" s="15" t="e">
        <f>SUMIF('[16]WASH COAL RECEIPT &amp; GCV DATA'!$A$3:$A$191,'MASTER DATA FILE WASH COAL  (2)'!A136,'[16]WASH COAL RECEIPT &amp; GCV DATA'!$K$3:$K$191)</f>
        <v>#VALUE!</v>
      </c>
      <c r="L136" s="15" t="e">
        <f>SUMIF('[16]WASH COAL RECEIPT &amp; GCV DATA'!$A$3:$A$191,'MASTER DATA FILE WASH COAL  (2)'!A136,'[16]WASH COAL RECEIPT &amp; GCV DATA'!$L$3:$L$191)</f>
        <v>#VALUE!</v>
      </c>
      <c r="M136" s="15" t="e">
        <f t="shared" si="15"/>
        <v>#VALUE!</v>
      </c>
      <c r="N136" s="15">
        <f t="shared" si="16"/>
        <v>0</v>
      </c>
      <c r="O136" s="15" t="e">
        <f>SUMIF('[16]WASH COAL RECEIPT &amp; GCV DATA'!$A$3:$A$191,'MASTER DATA FILE WASH COAL  (2)'!A136,'[16]WASH COAL RECEIPT &amp; GCV DATA'!$O$3:$O$191)</f>
        <v>#VALUE!</v>
      </c>
      <c r="P136" s="15" t="e">
        <f t="shared" si="17"/>
        <v>#VALUE!</v>
      </c>
      <c r="Q136" s="15" t="e">
        <f>SUMIF('[16]WASH COAL RECEIPT &amp; GCV DATA'!$A$3:$A$191,'MASTER DATA FILE WASH COAL  (2)'!A136,'[16]WASH COAL RECEIPT &amp; GCV DATA'!$Q$3:$Q$191)</f>
        <v>#VALUE!</v>
      </c>
      <c r="R136" s="16" t="e">
        <f>SUMIF('[16]WASH COAL RECEIPT &amp; GCV DATA'!$A$3:$A$191,'MASTER DATA FILE WASH COAL  (2)'!A136,'[16]WASH COAL RECEIPT &amp; GCV DATA'!$R$3:$R$191)+IF(H136=$J$234,($K$234*K136),0)+IF(H136=$J$235,($K$235*K136),0)</f>
        <v>#VALUE!</v>
      </c>
      <c r="S136" s="15" t="e">
        <f t="shared" si="18"/>
        <v>#VALUE!</v>
      </c>
      <c r="T136" s="15" t="e">
        <f>SUMIF('[16]WASH COAL RECEIPT &amp; GCV DATA'!$A$3:$A$191,'MASTER DATA FILE WASH COAL  (2)'!A136,'[16]WASH COAL RECEIPT &amp; GCV DATA'!$T$3:$T$191)</f>
        <v>#VALUE!</v>
      </c>
      <c r="U136" s="15" t="e">
        <f t="shared" si="19"/>
        <v>#VALUE!</v>
      </c>
      <c r="V136" s="15" t="e">
        <f>SUMIF('[16]WASH COAL RECEIPT &amp; GCV DATA'!$A$3:$A$191,'MASTER DATA FILE WASH COAL  (2)'!A136,'[16]WASH COAL RECEIPT &amp; GCV DATA'!$V$3:$V$191)</f>
        <v>#VALUE!</v>
      </c>
      <c r="W136" s="15" t="e">
        <f t="shared" si="20"/>
        <v>#VALUE!</v>
      </c>
      <c r="X136" t="e">
        <f t="shared" si="14"/>
        <v>#VALUE!</v>
      </c>
    </row>
    <row r="137" spans="1:24" customFormat="1" x14ac:dyDescent="0.3">
      <c r="A137" s="12"/>
      <c r="B137" s="12" t="e">
        <f>SUMIF('[16]WASH COAL RECEIPT &amp; GCV DATA'!$A$3:$A$176,A137,'[16]WASH COAL RECEIPT &amp; GCV DATA'!$B$3:$B$176)</f>
        <v>#VALUE!</v>
      </c>
      <c r="C137" s="13" t="e">
        <f>SUMIF('[16]WASH COAL RECEIPT &amp; GCV DATA'!$A$3:$A$191,A137,'[16]WASH COAL RECEIPT &amp; GCV DATA'!$C$3:$C$191)</f>
        <v>#VALUE!</v>
      </c>
      <c r="D137" s="13">
        <f>IFERROR(VLOOKUP(A137,'[16]WASH COAL RECEIPT &amp; GCV DATA'!A126:V325,4,0),0)</f>
        <v>0</v>
      </c>
      <c r="E137" s="14">
        <f>IFERROR(VLOOKUP(A137,'[16]WASH COAL RECEIPT &amp; GCV DATA'!$A$2:$V$191,5,0),0)</f>
        <v>0</v>
      </c>
      <c r="F137" s="13" t="e">
        <f>SUMIF('[16]WASH COAL RECEIPT &amp; GCV DATA'!$A$3:$A$191,'MASTER DATA FILE WASH COAL  (2)'!A137,'[16]WASH COAL RECEIPT &amp; GCV DATA'!$F$3:$F$191)</f>
        <v>#VALUE!</v>
      </c>
      <c r="G137" s="13">
        <f>IFERROR(VLOOKUP(A137,'[16]WASH COAL RECEIPT &amp; GCV DATA'!$A$2:$V$191,7,0),0)</f>
        <v>0</v>
      </c>
      <c r="H137" s="13">
        <f>IFERROR(VLOOKUP(A137,'[16]WASH COAL RECEIPT &amp; GCV DATA'!$A$2:$V$191,8,0),0)</f>
        <v>0</v>
      </c>
      <c r="I137" s="13">
        <f>IFERROR(VLOOKUP(A137,'[16]WASH COAL RECEIPT &amp; GCV DATA'!$A$2:$V$191,9,0),0)</f>
        <v>0</v>
      </c>
      <c r="J137" s="13">
        <f>IFERROR(VLOOKUP(A137,'[16]WASH COAL RECEIPT &amp; GCV DATA'!$A$2:$V$191,10,0),0)</f>
        <v>0</v>
      </c>
      <c r="K137" s="15" t="e">
        <f>SUMIF('[16]WASH COAL RECEIPT &amp; GCV DATA'!$A$3:$A$191,'MASTER DATA FILE WASH COAL  (2)'!A137,'[16]WASH COAL RECEIPT &amp; GCV DATA'!$K$3:$K$191)</f>
        <v>#VALUE!</v>
      </c>
      <c r="L137" s="15" t="e">
        <f>SUMIF('[16]WASH COAL RECEIPT &amp; GCV DATA'!$A$3:$A$191,'MASTER DATA FILE WASH COAL  (2)'!A137,'[16]WASH COAL RECEIPT &amp; GCV DATA'!$L$3:$L$191)</f>
        <v>#VALUE!</v>
      </c>
      <c r="M137" s="15" t="e">
        <f t="shared" si="15"/>
        <v>#VALUE!</v>
      </c>
      <c r="N137" s="15">
        <f t="shared" si="16"/>
        <v>0</v>
      </c>
      <c r="O137" s="15" t="e">
        <f>SUMIF('[16]WASH COAL RECEIPT &amp; GCV DATA'!$A$3:$A$191,'MASTER DATA FILE WASH COAL  (2)'!A137,'[16]WASH COAL RECEIPT &amp; GCV DATA'!$O$3:$O$191)</f>
        <v>#VALUE!</v>
      </c>
      <c r="P137" s="15" t="e">
        <f t="shared" si="17"/>
        <v>#VALUE!</v>
      </c>
      <c r="Q137" s="15" t="e">
        <f>SUMIF('[16]WASH COAL RECEIPT &amp; GCV DATA'!$A$3:$A$191,'MASTER DATA FILE WASH COAL  (2)'!A137,'[16]WASH COAL RECEIPT &amp; GCV DATA'!$Q$3:$Q$191)</f>
        <v>#VALUE!</v>
      </c>
      <c r="R137" s="16" t="e">
        <f>SUMIF('[16]WASH COAL RECEIPT &amp; GCV DATA'!$A$3:$A$191,'MASTER DATA FILE WASH COAL  (2)'!A137,'[16]WASH COAL RECEIPT &amp; GCV DATA'!$R$3:$R$191)+IF(H137=$J$234,($K$234*K137),0)+IF(H137=$J$235,($K$235*K137),0)</f>
        <v>#VALUE!</v>
      </c>
      <c r="S137" s="15" t="e">
        <f t="shared" si="18"/>
        <v>#VALUE!</v>
      </c>
      <c r="T137" s="15" t="e">
        <f>SUMIF('[16]WASH COAL RECEIPT &amp; GCV DATA'!$A$3:$A$191,'MASTER DATA FILE WASH COAL  (2)'!A137,'[16]WASH COAL RECEIPT &amp; GCV DATA'!$T$3:$T$191)</f>
        <v>#VALUE!</v>
      </c>
      <c r="U137" s="15" t="e">
        <f t="shared" si="19"/>
        <v>#VALUE!</v>
      </c>
      <c r="V137" s="15" t="e">
        <f>SUMIF('[16]WASH COAL RECEIPT &amp; GCV DATA'!$A$3:$A$191,'MASTER DATA FILE WASH COAL  (2)'!A137,'[16]WASH COAL RECEIPT &amp; GCV DATA'!$V$3:$V$191)</f>
        <v>#VALUE!</v>
      </c>
      <c r="W137" s="15" t="e">
        <f t="shared" si="20"/>
        <v>#VALUE!</v>
      </c>
      <c r="X137" t="e">
        <f t="shared" si="14"/>
        <v>#VALUE!</v>
      </c>
    </row>
    <row r="138" spans="1:24" customFormat="1" x14ac:dyDescent="0.3">
      <c r="A138" s="12"/>
      <c r="B138" s="12" t="e">
        <f>SUMIF('[16]WASH COAL RECEIPT &amp; GCV DATA'!$A$3:$A$176,A138,'[16]WASH COAL RECEIPT &amp; GCV DATA'!$B$3:$B$176)</f>
        <v>#VALUE!</v>
      </c>
      <c r="C138" s="13" t="e">
        <f>SUMIF('[16]WASH COAL RECEIPT &amp; GCV DATA'!$A$3:$A$191,A138,'[16]WASH COAL RECEIPT &amp; GCV DATA'!$C$3:$C$191)</f>
        <v>#VALUE!</v>
      </c>
      <c r="D138" s="13">
        <f>IFERROR(VLOOKUP(A138,'[16]WASH COAL RECEIPT &amp; GCV DATA'!A127:V326,4,0),0)</f>
        <v>0</v>
      </c>
      <c r="E138" s="14">
        <f>IFERROR(VLOOKUP(A138,'[16]WASH COAL RECEIPT &amp; GCV DATA'!$A$2:$V$191,5,0),0)</f>
        <v>0</v>
      </c>
      <c r="F138" s="13" t="e">
        <f>SUMIF('[16]WASH COAL RECEIPT &amp; GCV DATA'!$A$3:$A$191,'MASTER DATA FILE WASH COAL  (2)'!A138,'[16]WASH COAL RECEIPT &amp; GCV DATA'!$F$3:$F$191)</f>
        <v>#VALUE!</v>
      </c>
      <c r="G138" s="13">
        <f>IFERROR(VLOOKUP(A138,'[16]WASH COAL RECEIPT &amp; GCV DATA'!$A$2:$V$191,7,0),0)</f>
        <v>0</v>
      </c>
      <c r="H138" s="13">
        <f>IFERROR(VLOOKUP(A138,'[16]WASH COAL RECEIPT &amp; GCV DATA'!$A$2:$V$191,8,0),0)</f>
        <v>0</v>
      </c>
      <c r="I138" s="13">
        <f>IFERROR(VLOOKUP(A138,'[16]WASH COAL RECEIPT &amp; GCV DATA'!$A$2:$V$191,9,0),0)</f>
        <v>0</v>
      </c>
      <c r="J138" s="13">
        <f>IFERROR(VLOOKUP(A138,'[16]WASH COAL RECEIPT &amp; GCV DATA'!$A$2:$V$191,10,0),0)</f>
        <v>0</v>
      </c>
      <c r="K138" s="15" t="e">
        <f>SUMIF('[16]WASH COAL RECEIPT &amp; GCV DATA'!$A$3:$A$191,'MASTER DATA FILE WASH COAL  (2)'!A138,'[16]WASH COAL RECEIPT &amp; GCV DATA'!$K$3:$K$191)</f>
        <v>#VALUE!</v>
      </c>
      <c r="L138" s="15" t="e">
        <f>SUMIF('[16]WASH COAL RECEIPT &amp; GCV DATA'!$A$3:$A$191,'MASTER DATA FILE WASH COAL  (2)'!A138,'[16]WASH COAL RECEIPT &amp; GCV DATA'!$L$3:$L$191)</f>
        <v>#VALUE!</v>
      </c>
      <c r="M138" s="15" t="e">
        <f t="shared" si="15"/>
        <v>#VALUE!</v>
      </c>
      <c r="N138" s="15">
        <f t="shared" si="16"/>
        <v>0</v>
      </c>
      <c r="O138" s="15" t="e">
        <f>SUMIF('[16]WASH COAL RECEIPT &amp; GCV DATA'!$A$3:$A$191,'MASTER DATA FILE WASH COAL  (2)'!A138,'[16]WASH COAL RECEIPT &amp; GCV DATA'!$O$3:$O$191)</f>
        <v>#VALUE!</v>
      </c>
      <c r="P138" s="15" t="e">
        <f t="shared" si="17"/>
        <v>#VALUE!</v>
      </c>
      <c r="Q138" s="15" t="e">
        <f>SUMIF('[16]WASH COAL RECEIPT &amp; GCV DATA'!$A$3:$A$191,'MASTER DATA FILE WASH COAL  (2)'!A138,'[16]WASH COAL RECEIPT &amp; GCV DATA'!$Q$3:$Q$191)</f>
        <v>#VALUE!</v>
      </c>
      <c r="R138" s="16" t="e">
        <f>SUMIF('[16]WASH COAL RECEIPT &amp; GCV DATA'!$A$3:$A$191,'MASTER DATA FILE WASH COAL  (2)'!A138,'[16]WASH COAL RECEIPT &amp; GCV DATA'!$R$3:$R$191)+IF(H138=$J$234,($K$234*K138),0)+IF(H138=$J$235,($K$235*K138),0)</f>
        <v>#VALUE!</v>
      </c>
      <c r="S138" s="15" t="e">
        <f t="shared" si="18"/>
        <v>#VALUE!</v>
      </c>
      <c r="T138" s="15" t="e">
        <f>SUMIF('[16]WASH COAL RECEIPT &amp; GCV DATA'!$A$3:$A$191,'MASTER DATA FILE WASH COAL  (2)'!A138,'[16]WASH COAL RECEIPT &amp; GCV DATA'!$T$3:$T$191)</f>
        <v>#VALUE!</v>
      </c>
      <c r="U138" s="15" t="e">
        <f t="shared" si="19"/>
        <v>#VALUE!</v>
      </c>
      <c r="V138" s="15" t="e">
        <f>SUMIF('[16]WASH COAL RECEIPT &amp; GCV DATA'!$A$3:$A$191,'MASTER DATA FILE WASH COAL  (2)'!A138,'[16]WASH COAL RECEIPT &amp; GCV DATA'!$V$3:$V$191)</f>
        <v>#VALUE!</v>
      </c>
      <c r="W138" s="15" t="e">
        <f t="shared" si="20"/>
        <v>#VALUE!</v>
      </c>
      <c r="X138" t="e">
        <f t="shared" si="14"/>
        <v>#VALUE!</v>
      </c>
    </row>
    <row r="139" spans="1:24" customFormat="1" x14ac:dyDescent="0.3">
      <c r="A139" s="12"/>
      <c r="B139" s="12" t="e">
        <f>SUMIF('[16]WASH COAL RECEIPT &amp; GCV DATA'!$A$3:$A$176,A139,'[16]WASH COAL RECEIPT &amp; GCV DATA'!$B$3:$B$176)</f>
        <v>#VALUE!</v>
      </c>
      <c r="C139" s="13" t="e">
        <f>SUMIF('[16]WASH COAL RECEIPT &amp; GCV DATA'!$A$3:$A$191,A139,'[16]WASH COAL RECEIPT &amp; GCV DATA'!$C$3:$C$191)</f>
        <v>#VALUE!</v>
      </c>
      <c r="D139" s="13">
        <f>IFERROR(VLOOKUP(A139,'[16]WASH COAL RECEIPT &amp; GCV DATA'!A128:V327,4,0),0)</f>
        <v>0</v>
      </c>
      <c r="E139" s="14">
        <f>IFERROR(VLOOKUP(A139,'[16]WASH COAL RECEIPT &amp; GCV DATA'!$A$2:$V$191,5,0),0)</f>
        <v>0</v>
      </c>
      <c r="F139" s="13" t="e">
        <f>SUMIF('[16]WASH COAL RECEIPT &amp; GCV DATA'!$A$3:$A$191,'MASTER DATA FILE WASH COAL  (2)'!A139,'[16]WASH COAL RECEIPT &amp; GCV DATA'!$F$3:$F$191)</f>
        <v>#VALUE!</v>
      </c>
      <c r="G139" s="13">
        <f>IFERROR(VLOOKUP(A139,'[16]WASH COAL RECEIPT &amp; GCV DATA'!$A$2:$V$191,7,0),0)</f>
        <v>0</v>
      </c>
      <c r="H139" s="13">
        <f>IFERROR(VLOOKUP(A139,'[16]WASH COAL RECEIPT &amp; GCV DATA'!$A$2:$V$191,8,0),0)</f>
        <v>0</v>
      </c>
      <c r="I139" s="13">
        <f>IFERROR(VLOOKUP(A139,'[16]WASH COAL RECEIPT &amp; GCV DATA'!$A$2:$V$191,9,0),0)</f>
        <v>0</v>
      </c>
      <c r="J139" s="13">
        <f>IFERROR(VLOOKUP(A139,'[16]WASH COAL RECEIPT &amp; GCV DATA'!$A$2:$V$191,10,0),0)</f>
        <v>0</v>
      </c>
      <c r="K139" s="15" t="e">
        <f>SUMIF('[16]WASH COAL RECEIPT &amp; GCV DATA'!$A$3:$A$191,'MASTER DATA FILE WASH COAL  (2)'!A139,'[16]WASH COAL RECEIPT &amp; GCV DATA'!$K$3:$K$191)</f>
        <v>#VALUE!</v>
      </c>
      <c r="L139" s="15" t="e">
        <f>SUMIF('[16]WASH COAL RECEIPT &amp; GCV DATA'!$A$3:$A$191,'MASTER DATA FILE WASH COAL  (2)'!A139,'[16]WASH COAL RECEIPT &amp; GCV DATA'!$L$3:$L$191)</f>
        <v>#VALUE!</v>
      </c>
      <c r="M139" s="15" t="e">
        <f t="shared" si="15"/>
        <v>#VALUE!</v>
      </c>
      <c r="N139" s="15">
        <f t="shared" si="16"/>
        <v>0</v>
      </c>
      <c r="O139" s="15" t="e">
        <f>SUMIF('[16]WASH COAL RECEIPT &amp; GCV DATA'!$A$3:$A$191,'MASTER DATA FILE WASH COAL  (2)'!A139,'[16]WASH COAL RECEIPT &amp; GCV DATA'!$O$3:$O$191)</f>
        <v>#VALUE!</v>
      </c>
      <c r="P139" s="15" t="e">
        <f t="shared" si="17"/>
        <v>#VALUE!</v>
      </c>
      <c r="Q139" s="15" t="e">
        <f>SUMIF('[16]WASH COAL RECEIPT &amp; GCV DATA'!$A$3:$A$191,'MASTER DATA FILE WASH COAL  (2)'!A139,'[16]WASH COAL RECEIPT &amp; GCV DATA'!$Q$3:$Q$191)</f>
        <v>#VALUE!</v>
      </c>
      <c r="R139" s="16" t="e">
        <f>SUMIF('[16]WASH COAL RECEIPT &amp; GCV DATA'!$A$3:$A$191,'MASTER DATA FILE WASH COAL  (2)'!A139,'[16]WASH COAL RECEIPT &amp; GCV DATA'!$R$3:$R$191)+IF(H139=$J$234,($K$234*K139),0)+IF(H139=$J$235,($K$235*K139),0)</f>
        <v>#VALUE!</v>
      </c>
      <c r="S139" s="15" t="e">
        <f t="shared" si="18"/>
        <v>#VALUE!</v>
      </c>
      <c r="T139" s="15" t="e">
        <f>SUMIF('[16]WASH COAL RECEIPT &amp; GCV DATA'!$A$3:$A$191,'MASTER DATA FILE WASH COAL  (2)'!A139,'[16]WASH COAL RECEIPT &amp; GCV DATA'!$T$3:$T$191)</f>
        <v>#VALUE!</v>
      </c>
      <c r="U139" s="15" t="e">
        <f t="shared" si="19"/>
        <v>#VALUE!</v>
      </c>
      <c r="V139" s="15" t="e">
        <f>SUMIF('[16]WASH COAL RECEIPT &amp; GCV DATA'!$A$3:$A$191,'MASTER DATA FILE WASH COAL  (2)'!A139,'[16]WASH COAL RECEIPT &amp; GCV DATA'!$V$3:$V$191)</f>
        <v>#VALUE!</v>
      </c>
      <c r="W139" s="15" t="e">
        <f t="shared" si="20"/>
        <v>#VALUE!</v>
      </c>
      <c r="X139" t="e">
        <f t="shared" si="14"/>
        <v>#VALUE!</v>
      </c>
    </row>
    <row r="140" spans="1:24" customFormat="1" x14ac:dyDescent="0.3">
      <c r="A140" s="12"/>
      <c r="B140" s="12" t="e">
        <f>SUMIF('[16]WASH COAL RECEIPT &amp; GCV DATA'!$A$3:$A$176,A140,'[16]WASH COAL RECEIPT &amp; GCV DATA'!$B$3:$B$176)</f>
        <v>#VALUE!</v>
      </c>
      <c r="C140" s="13" t="e">
        <f>SUMIF('[16]WASH COAL RECEIPT &amp; GCV DATA'!$A$3:$A$191,A140,'[16]WASH COAL RECEIPT &amp; GCV DATA'!$C$3:$C$191)</f>
        <v>#VALUE!</v>
      </c>
      <c r="D140" s="13">
        <f>IFERROR(VLOOKUP(A140,'[16]WASH COAL RECEIPT &amp; GCV DATA'!A129:V328,4,0),0)</f>
        <v>0</v>
      </c>
      <c r="E140" s="14">
        <f>IFERROR(VLOOKUP(A140,'[16]WASH COAL RECEIPT &amp; GCV DATA'!$A$2:$V$191,5,0),0)</f>
        <v>0</v>
      </c>
      <c r="F140" s="13" t="e">
        <f>SUMIF('[16]WASH COAL RECEIPT &amp; GCV DATA'!$A$3:$A$191,'MASTER DATA FILE WASH COAL  (2)'!A140,'[16]WASH COAL RECEIPT &amp; GCV DATA'!$F$3:$F$191)</f>
        <v>#VALUE!</v>
      </c>
      <c r="G140" s="13">
        <f>IFERROR(VLOOKUP(A140,'[16]WASH COAL RECEIPT &amp; GCV DATA'!$A$2:$V$191,7,0),0)</f>
        <v>0</v>
      </c>
      <c r="H140" s="13">
        <f>IFERROR(VLOOKUP(A140,'[16]WASH COAL RECEIPT &amp; GCV DATA'!$A$2:$V$191,8,0),0)</f>
        <v>0</v>
      </c>
      <c r="I140" s="13">
        <f>IFERROR(VLOOKUP(A140,'[16]WASH COAL RECEIPT &amp; GCV DATA'!$A$2:$V$191,9,0),0)</f>
        <v>0</v>
      </c>
      <c r="J140" s="13">
        <f>IFERROR(VLOOKUP(A140,'[16]WASH COAL RECEIPT &amp; GCV DATA'!$A$2:$V$191,10,0),0)</f>
        <v>0</v>
      </c>
      <c r="K140" s="15" t="e">
        <f>SUMIF('[16]WASH COAL RECEIPT &amp; GCV DATA'!$A$3:$A$191,'MASTER DATA FILE WASH COAL  (2)'!A140,'[16]WASH COAL RECEIPT &amp; GCV DATA'!$K$3:$K$191)</f>
        <v>#VALUE!</v>
      </c>
      <c r="L140" s="15" t="e">
        <f>SUMIF('[16]WASH COAL RECEIPT &amp; GCV DATA'!$A$3:$A$191,'MASTER DATA FILE WASH COAL  (2)'!A140,'[16]WASH COAL RECEIPT &amp; GCV DATA'!$L$3:$L$191)</f>
        <v>#VALUE!</v>
      </c>
      <c r="M140" s="15" t="e">
        <f t="shared" si="15"/>
        <v>#VALUE!</v>
      </c>
      <c r="N140" s="15">
        <f t="shared" si="16"/>
        <v>0</v>
      </c>
      <c r="O140" s="15" t="e">
        <f>SUMIF('[16]WASH COAL RECEIPT &amp; GCV DATA'!$A$3:$A$191,'MASTER DATA FILE WASH COAL  (2)'!A140,'[16]WASH COAL RECEIPT &amp; GCV DATA'!$O$3:$O$191)</f>
        <v>#VALUE!</v>
      </c>
      <c r="P140" s="15" t="e">
        <f t="shared" si="17"/>
        <v>#VALUE!</v>
      </c>
      <c r="Q140" s="15" t="e">
        <f>SUMIF('[16]WASH COAL RECEIPT &amp; GCV DATA'!$A$3:$A$191,'MASTER DATA FILE WASH COAL  (2)'!A140,'[16]WASH COAL RECEIPT &amp; GCV DATA'!$Q$3:$Q$191)</f>
        <v>#VALUE!</v>
      </c>
      <c r="R140" s="16" t="e">
        <f>SUMIF('[16]WASH COAL RECEIPT &amp; GCV DATA'!$A$3:$A$191,'MASTER DATA FILE WASH COAL  (2)'!A140,'[16]WASH COAL RECEIPT &amp; GCV DATA'!$R$3:$R$191)+IF(H140=$J$234,($K$234*K140),0)+IF(H140=$J$235,($K$235*K140),0)</f>
        <v>#VALUE!</v>
      </c>
      <c r="S140" s="15" t="e">
        <f t="shared" si="18"/>
        <v>#VALUE!</v>
      </c>
      <c r="T140" s="15" t="e">
        <f>SUMIF('[16]WASH COAL RECEIPT &amp; GCV DATA'!$A$3:$A$191,'MASTER DATA FILE WASH COAL  (2)'!A140,'[16]WASH COAL RECEIPT &amp; GCV DATA'!$T$3:$T$191)</f>
        <v>#VALUE!</v>
      </c>
      <c r="U140" s="15" t="e">
        <f t="shared" si="19"/>
        <v>#VALUE!</v>
      </c>
      <c r="V140" s="15" t="e">
        <f>SUMIF('[16]WASH COAL RECEIPT &amp; GCV DATA'!$A$3:$A$191,'MASTER DATA FILE WASH COAL  (2)'!A140,'[16]WASH COAL RECEIPT &amp; GCV DATA'!$V$3:$V$191)</f>
        <v>#VALUE!</v>
      </c>
      <c r="W140" s="15" t="e">
        <f t="shared" si="20"/>
        <v>#VALUE!</v>
      </c>
      <c r="X140" t="e">
        <f t="shared" si="14"/>
        <v>#VALUE!</v>
      </c>
    </row>
    <row r="141" spans="1:24" customFormat="1" x14ac:dyDescent="0.3">
      <c r="A141" s="12"/>
      <c r="B141" s="12" t="e">
        <f>SUMIF('[16]WASH COAL RECEIPT &amp; GCV DATA'!$A$3:$A$176,A141,'[16]WASH COAL RECEIPT &amp; GCV DATA'!$B$3:$B$176)</f>
        <v>#VALUE!</v>
      </c>
      <c r="C141" s="13" t="e">
        <f>SUMIF('[16]WASH COAL RECEIPT &amp; GCV DATA'!$A$3:$A$191,A141,'[16]WASH COAL RECEIPT &amp; GCV DATA'!$C$3:$C$191)</f>
        <v>#VALUE!</v>
      </c>
      <c r="D141" s="13">
        <f>IFERROR(VLOOKUP(A141,'[16]WASH COAL RECEIPT &amp; GCV DATA'!A130:V329,4,0),0)</f>
        <v>0</v>
      </c>
      <c r="E141" s="14">
        <f>IFERROR(VLOOKUP(A141,'[16]WASH COAL RECEIPT &amp; GCV DATA'!$A$2:$V$191,5,0),0)</f>
        <v>0</v>
      </c>
      <c r="F141" s="13" t="e">
        <f>SUMIF('[16]WASH COAL RECEIPT &amp; GCV DATA'!$A$3:$A$191,'MASTER DATA FILE WASH COAL  (2)'!A141,'[16]WASH COAL RECEIPT &amp; GCV DATA'!$F$3:$F$191)</f>
        <v>#VALUE!</v>
      </c>
      <c r="G141" s="13">
        <f>IFERROR(VLOOKUP(A141,'[16]WASH COAL RECEIPT &amp; GCV DATA'!$A$2:$V$191,7,0),0)</f>
        <v>0</v>
      </c>
      <c r="H141" s="13">
        <f>IFERROR(VLOOKUP(A141,'[16]WASH COAL RECEIPT &amp; GCV DATA'!$A$2:$V$191,8,0),0)</f>
        <v>0</v>
      </c>
      <c r="I141" s="13">
        <f>IFERROR(VLOOKUP(A141,'[16]WASH COAL RECEIPT &amp; GCV DATA'!$A$2:$V$191,9,0),0)</f>
        <v>0</v>
      </c>
      <c r="J141" s="13">
        <f>IFERROR(VLOOKUP(A141,'[16]WASH COAL RECEIPT &amp; GCV DATA'!$A$2:$V$191,10,0),0)</f>
        <v>0</v>
      </c>
      <c r="K141" s="15" t="e">
        <f>SUMIF('[16]WASH COAL RECEIPT &amp; GCV DATA'!$A$3:$A$191,'MASTER DATA FILE WASH COAL  (2)'!A141,'[16]WASH COAL RECEIPT &amp; GCV DATA'!$K$3:$K$191)</f>
        <v>#VALUE!</v>
      </c>
      <c r="L141" s="15" t="e">
        <f>SUMIF('[16]WASH COAL RECEIPT &amp; GCV DATA'!$A$3:$A$191,'MASTER DATA FILE WASH COAL  (2)'!A141,'[16]WASH COAL RECEIPT &amp; GCV DATA'!$L$3:$L$191)</f>
        <v>#VALUE!</v>
      </c>
      <c r="M141" s="15" t="e">
        <f t="shared" si="15"/>
        <v>#VALUE!</v>
      </c>
      <c r="N141" s="15">
        <f t="shared" si="16"/>
        <v>0</v>
      </c>
      <c r="O141" s="15" t="e">
        <f>SUMIF('[16]WASH COAL RECEIPT &amp; GCV DATA'!$A$3:$A$191,'MASTER DATA FILE WASH COAL  (2)'!A141,'[16]WASH COAL RECEIPT &amp; GCV DATA'!$O$3:$O$191)</f>
        <v>#VALUE!</v>
      </c>
      <c r="P141" s="15" t="e">
        <f t="shared" si="17"/>
        <v>#VALUE!</v>
      </c>
      <c r="Q141" s="15" t="e">
        <f>SUMIF('[16]WASH COAL RECEIPT &amp; GCV DATA'!$A$3:$A$191,'MASTER DATA FILE WASH COAL  (2)'!A141,'[16]WASH COAL RECEIPT &amp; GCV DATA'!$Q$3:$Q$191)</f>
        <v>#VALUE!</v>
      </c>
      <c r="R141" s="16" t="e">
        <f>SUMIF('[16]WASH COAL RECEIPT &amp; GCV DATA'!$A$3:$A$191,'MASTER DATA FILE WASH COAL  (2)'!A141,'[16]WASH COAL RECEIPT &amp; GCV DATA'!$R$3:$R$191)+IF(H141=$J$234,($K$234*K141),0)+IF(H141=$J$235,($K$235*K141),0)</f>
        <v>#VALUE!</v>
      </c>
      <c r="S141" s="15" t="e">
        <f t="shared" si="18"/>
        <v>#VALUE!</v>
      </c>
      <c r="T141" s="15" t="e">
        <f>SUMIF('[16]WASH COAL RECEIPT &amp; GCV DATA'!$A$3:$A$191,'MASTER DATA FILE WASH COAL  (2)'!A141,'[16]WASH COAL RECEIPT &amp; GCV DATA'!$T$3:$T$191)</f>
        <v>#VALUE!</v>
      </c>
      <c r="U141" s="15" t="e">
        <f t="shared" si="19"/>
        <v>#VALUE!</v>
      </c>
      <c r="V141" s="15" t="e">
        <f>SUMIF('[16]WASH COAL RECEIPT &amp; GCV DATA'!$A$3:$A$191,'MASTER DATA FILE WASH COAL  (2)'!A141,'[16]WASH COAL RECEIPT &amp; GCV DATA'!$V$3:$V$191)</f>
        <v>#VALUE!</v>
      </c>
      <c r="W141" s="15" t="e">
        <f t="shared" si="20"/>
        <v>#VALUE!</v>
      </c>
      <c r="X141" t="e">
        <f t="shared" si="14"/>
        <v>#VALUE!</v>
      </c>
    </row>
    <row r="142" spans="1:24" customFormat="1" x14ac:dyDescent="0.3">
      <c r="A142" s="12"/>
      <c r="B142" s="12" t="e">
        <f>SUMIF('[16]WASH COAL RECEIPT &amp; GCV DATA'!$A$3:$A$176,A142,'[16]WASH COAL RECEIPT &amp; GCV DATA'!$B$3:$B$176)</f>
        <v>#VALUE!</v>
      </c>
      <c r="C142" s="13" t="e">
        <f>SUMIF('[16]WASH COAL RECEIPT &amp; GCV DATA'!$A$3:$A$191,A142,'[16]WASH COAL RECEIPT &amp; GCV DATA'!$C$3:$C$191)</f>
        <v>#VALUE!</v>
      </c>
      <c r="D142" s="13">
        <f>IFERROR(VLOOKUP(A142,'[16]WASH COAL RECEIPT &amp; GCV DATA'!A131:V330,4,0),0)</f>
        <v>0</v>
      </c>
      <c r="E142" s="14">
        <f>IFERROR(VLOOKUP(A142,'[16]WASH COAL RECEIPT &amp; GCV DATA'!$A$2:$V$191,5,0),0)</f>
        <v>0</v>
      </c>
      <c r="F142" s="13" t="e">
        <f>SUMIF('[16]WASH COAL RECEIPT &amp; GCV DATA'!$A$3:$A$191,'MASTER DATA FILE WASH COAL  (2)'!A142,'[16]WASH COAL RECEIPT &amp; GCV DATA'!$F$3:$F$191)</f>
        <v>#VALUE!</v>
      </c>
      <c r="G142" s="13">
        <f>IFERROR(VLOOKUP(A142,'[16]WASH COAL RECEIPT &amp; GCV DATA'!$A$2:$V$191,7,0),0)</f>
        <v>0</v>
      </c>
      <c r="H142" s="13">
        <f>IFERROR(VLOOKUP(A142,'[16]WASH COAL RECEIPT &amp; GCV DATA'!$A$2:$V$191,8,0),0)</f>
        <v>0</v>
      </c>
      <c r="I142" s="13">
        <f>IFERROR(VLOOKUP(A142,'[16]WASH COAL RECEIPT &amp; GCV DATA'!$A$2:$V$191,9,0),0)</f>
        <v>0</v>
      </c>
      <c r="J142" s="13">
        <f>IFERROR(VLOOKUP(A142,'[16]WASH COAL RECEIPT &amp; GCV DATA'!$A$2:$V$191,10,0),0)</f>
        <v>0</v>
      </c>
      <c r="K142" s="15" t="e">
        <f>SUMIF('[16]WASH COAL RECEIPT &amp; GCV DATA'!$A$3:$A$191,'MASTER DATA FILE WASH COAL  (2)'!A142,'[16]WASH COAL RECEIPT &amp; GCV DATA'!$K$3:$K$191)</f>
        <v>#VALUE!</v>
      </c>
      <c r="L142" s="15" t="e">
        <f>SUMIF('[16]WASH COAL RECEIPT &amp; GCV DATA'!$A$3:$A$191,'MASTER DATA FILE WASH COAL  (2)'!A142,'[16]WASH COAL RECEIPT &amp; GCV DATA'!$L$3:$L$191)</f>
        <v>#VALUE!</v>
      </c>
      <c r="M142" s="15" t="e">
        <f t="shared" si="15"/>
        <v>#VALUE!</v>
      </c>
      <c r="N142" s="15">
        <f t="shared" si="16"/>
        <v>0</v>
      </c>
      <c r="O142" s="15" t="e">
        <f>SUMIF('[16]WASH COAL RECEIPT &amp; GCV DATA'!$A$3:$A$191,'MASTER DATA FILE WASH COAL  (2)'!A142,'[16]WASH COAL RECEIPT &amp; GCV DATA'!$O$3:$O$191)</f>
        <v>#VALUE!</v>
      </c>
      <c r="P142" s="15" t="e">
        <f t="shared" si="17"/>
        <v>#VALUE!</v>
      </c>
      <c r="Q142" s="15" t="e">
        <f>SUMIF('[16]WASH COAL RECEIPT &amp; GCV DATA'!$A$3:$A$191,'MASTER DATA FILE WASH COAL  (2)'!A142,'[16]WASH COAL RECEIPT &amp; GCV DATA'!$Q$3:$Q$191)</f>
        <v>#VALUE!</v>
      </c>
      <c r="R142" s="16" t="e">
        <f>SUMIF('[16]WASH COAL RECEIPT &amp; GCV DATA'!$A$3:$A$191,'MASTER DATA FILE WASH COAL  (2)'!A142,'[16]WASH COAL RECEIPT &amp; GCV DATA'!$R$3:$R$191)+IF(H142=$J$234,($K$234*K142),0)+IF(H142=$J$235,($K$235*K142),0)</f>
        <v>#VALUE!</v>
      </c>
      <c r="S142" s="15" t="e">
        <f t="shared" si="18"/>
        <v>#VALUE!</v>
      </c>
      <c r="T142" s="15" t="e">
        <f>SUMIF('[16]WASH COAL RECEIPT &amp; GCV DATA'!$A$3:$A$191,'MASTER DATA FILE WASH COAL  (2)'!A142,'[16]WASH COAL RECEIPT &amp; GCV DATA'!$T$3:$T$191)</f>
        <v>#VALUE!</v>
      </c>
      <c r="U142" s="15" t="e">
        <f t="shared" si="19"/>
        <v>#VALUE!</v>
      </c>
      <c r="V142" s="15" t="e">
        <f>SUMIF('[16]WASH COAL RECEIPT &amp; GCV DATA'!$A$3:$A$191,'MASTER DATA FILE WASH COAL  (2)'!A142,'[16]WASH COAL RECEIPT &amp; GCV DATA'!$V$3:$V$191)</f>
        <v>#VALUE!</v>
      </c>
      <c r="W142" s="15" t="e">
        <f t="shared" si="20"/>
        <v>#VALUE!</v>
      </c>
      <c r="X142" t="e">
        <f t="shared" si="14"/>
        <v>#VALUE!</v>
      </c>
    </row>
    <row r="143" spans="1:24" customFormat="1" x14ac:dyDescent="0.3">
      <c r="A143" s="12"/>
      <c r="B143" s="12" t="e">
        <f>SUMIF('[16]WASH COAL RECEIPT &amp; GCV DATA'!$A$3:$A$176,A143,'[16]WASH COAL RECEIPT &amp; GCV DATA'!$B$3:$B$176)</f>
        <v>#VALUE!</v>
      </c>
      <c r="C143" s="13" t="e">
        <f>SUMIF('[16]WASH COAL RECEIPT &amp; GCV DATA'!$A$3:$A$191,A143,'[16]WASH COAL RECEIPT &amp; GCV DATA'!$C$3:$C$191)</f>
        <v>#VALUE!</v>
      </c>
      <c r="D143" s="13">
        <f>IFERROR(VLOOKUP(A143,'[16]WASH COAL RECEIPT &amp; GCV DATA'!A132:V331,4,0),0)</f>
        <v>0</v>
      </c>
      <c r="E143" s="14">
        <f>IFERROR(VLOOKUP(A143,'[16]WASH COAL RECEIPT &amp; GCV DATA'!$A$2:$V$191,5,0),0)</f>
        <v>0</v>
      </c>
      <c r="F143" s="13" t="e">
        <f>SUMIF('[16]WASH COAL RECEIPT &amp; GCV DATA'!$A$3:$A$191,'MASTER DATA FILE WASH COAL  (2)'!A143,'[16]WASH COAL RECEIPT &amp; GCV DATA'!$F$3:$F$191)</f>
        <v>#VALUE!</v>
      </c>
      <c r="G143" s="13">
        <f>IFERROR(VLOOKUP(A143,'[16]WASH COAL RECEIPT &amp; GCV DATA'!$A$2:$V$191,7,0),0)</f>
        <v>0</v>
      </c>
      <c r="H143" s="13">
        <f>IFERROR(VLOOKUP(A143,'[16]WASH COAL RECEIPT &amp; GCV DATA'!$A$2:$V$191,8,0),0)</f>
        <v>0</v>
      </c>
      <c r="I143" s="13">
        <f>IFERROR(VLOOKUP(A143,'[16]WASH COAL RECEIPT &amp; GCV DATA'!$A$2:$V$191,9,0),0)</f>
        <v>0</v>
      </c>
      <c r="J143" s="13">
        <f>IFERROR(VLOOKUP(A143,'[16]WASH COAL RECEIPT &amp; GCV DATA'!$A$2:$V$191,10,0),0)</f>
        <v>0</v>
      </c>
      <c r="K143" s="15" t="e">
        <f>SUMIF('[16]WASH COAL RECEIPT &amp; GCV DATA'!$A$3:$A$191,'MASTER DATA FILE WASH COAL  (2)'!A143,'[16]WASH COAL RECEIPT &amp; GCV DATA'!$K$3:$K$191)</f>
        <v>#VALUE!</v>
      </c>
      <c r="L143" s="15" t="e">
        <f>SUMIF('[16]WASH COAL RECEIPT &amp; GCV DATA'!$A$3:$A$191,'MASTER DATA FILE WASH COAL  (2)'!A143,'[16]WASH COAL RECEIPT &amp; GCV DATA'!$L$3:$L$191)</f>
        <v>#VALUE!</v>
      </c>
      <c r="M143" s="15" t="e">
        <f t="shared" si="15"/>
        <v>#VALUE!</v>
      </c>
      <c r="N143" s="15">
        <f t="shared" si="16"/>
        <v>0</v>
      </c>
      <c r="O143" s="15" t="e">
        <f>SUMIF('[16]WASH COAL RECEIPT &amp; GCV DATA'!$A$3:$A$191,'MASTER DATA FILE WASH COAL  (2)'!A143,'[16]WASH COAL RECEIPT &amp; GCV DATA'!$O$3:$O$191)</f>
        <v>#VALUE!</v>
      </c>
      <c r="P143" s="15" t="e">
        <f t="shared" si="17"/>
        <v>#VALUE!</v>
      </c>
      <c r="Q143" s="15" t="e">
        <f>SUMIF('[16]WASH COAL RECEIPT &amp; GCV DATA'!$A$3:$A$191,'MASTER DATA FILE WASH COAL  (2)'!A143,'[16]WASH COAL RECEIPT &amp; GCV DATA'!$Q$3:$Q$191)</f>
        <v>#VALUE!</v>
      </c>
      <c r="R143" s="16" t="e">
        <f>SUMIF('[16]WASH COAL RECEIPT &amp; GCV DATA'!$A$3:$A$191,'MASTER DATA FILE WASH COAL  (2)'!A143,'[16]WASH COAL RECEIPT &amp; GCV DATA'!$R$3:$R$191)+IF(H143=$J$234,($K$234*K143),0)+IF(H143=$J$235,($K$235*K143),0)</f>
        <v>#VALUE!</v>
      </c>
      <c r="S143" s="15" t="e">
        <f t="shared" si="18"/>
        <v>#VALUE!</v>
      </c>
      <c r="T143" s="15" t="e">
        <f>SUMIF('[16]WASH COAL RECEIPT &amp; GCV DATA'!$A$3:$A$191,'MASTER DATA FILE WASH COAL  (2)'!A143,'[16]WASH COAL RECEIPT &amp; GCV DATA'!$T$3:$T$191)</f>
        <v>#VALUE!</v>
      </c>
      <c r="U143" s="15" t="e">
        <f t="shared" si="19"/>
        <v>#VALUE!</v>
      </c>
      <c r="V143" s="15" t="e">
        <f>SUMIF('[16]WASH COAL RECEIPT &amp; GCV DATA'!$A$3:$A$191,'MASTER DATA FILE WASH COAL  (2)'!A143,'[16]WASH COAL RECEIPT &amp; GCV DATA'!$V$3:$V$191)</f>
        <v>#VALUE!</v>
      </c>
      <c r="W143" s="15" t="e">
        <f t="shared" si="20"/>
        <v>#VALUE!</v>
      </c>
      <c r="X143" t="e">
        <f t="shared" si="14"/>
        <v>#VALUE!</v>
      </c>
    </row>
    <row r="144" spans="1:24" customFormat="1" x14ac:dyDescent="0.3">
      <c r="A144" s="12"/>
      <c r="B144" s="12" t="e">
        <f>SUMIF('[16]WASH COAL RECEIPT &amp; GCV DATA'!$A$3:$A$176,A144,'[16]WASH COAL RECEIPT &amp; GCV DATA'!$B$3:$B$176)</f>
        <v>#VALUE!</v>
      </c>
      <c r="C144" s="13" t="e">
        <f>SUMIF('[16]WASH COAL RECEIPT &amp; GCV DATA'!$A$3:$A$191,A144,'[16]WASH COAL RECEIPT &amp; GCV DATA'!$C$3:$C$191)</f>
        <v>#VALUE!</v>
      </c>
      <c r="D144" s="13">
        <f>IFERROR(VLOOKUP(A144,'[16]WASH COAL RECEIPT &amp; GCV DATA'!A133:V332,4,0),0)</f>
        <v>0</v>
      </c>
      <c r="E144" s="14">
        <f>IFERROR(VLOOKUP(A144,'[16]WASH COAL RECEIPT &amp; GCV DATA'!$A$2:$V$191,5,0),0)</f>
        <v>0</v>
      </c>
      <c r="F144" s="13" t="e">
        <f>SUMIF('[16]WASH COAL RECEIPT &amp; GCV DATA'!$A$3:$A$191,'MASTER DATA FILE WASH COAL  (2)'!A144,'[16]WASH COAL RECEIPT &amp; GCV DATA'!$F$3:$F$191)</f>
        <v>#VALUE!</v>
      </c>
      <c r="G144" s="13">
        <f>IFERROR(VLOOKUP(A144,'[16]WASH COAL RECEIPT &amp; GCV DATA'!$A$2:$V$191,7,0),0)</f>
        <v>0</v>
      </c>
      <c r="H144" s="13">
        <f>IFERROR(VLOOKUP(A144,'[16]WASH COAL RECEIPT &amp; GCV DATA'!$A$2:$V$191,8,0),0)</f>
        <v>0</v>
      </c>
      <c r="I144" s="13">
        <f>IFERROR(VLOOKUP(A144,'[16]WASH COAL RECEIPT &amp; GCV DATA'!$A$2:$V$191,9,0),0)</f>
        <v>0</v>
      </c>
      <c r="J144" s="13">
        <f>IFERROR(VLOOKUP(A144,'[16]WASH COAL RECEIPT &amp; GCV DATA'!$A$2:$V$191,10,0),0)</f>
        <v>0</v>
      </c>
      <c r="K144" s="15" t="e">
        <f>SUMIF('[16]WASH COAL RECEIPT &amp; GCV DATA'!$A$3:$A$191,'MASTER DATA FILE WASH COAL  (2)'!A144,'[16]WASH COAL RECEIPT &amp; GCV DATA'!$K$3:$K$191)</f>
        <v>#VALUE!</v>
      </c>
      <c r="L144" s="15" t="e">
        <f>SUMIF('[16]WASH COAL RECEIPT &amp; GCV DATA'!$A$3:$A$191,'MASTER DATA FILE WASH COAL  (2)'!A144,'[16]WASH COAL RECEIPT &amp; GCV DATA'!$L$3:$L$191)</f>
        <v>#VALUE!</v>
      </c>
      <c r="M144" s="15" t="e">
        <f t="shared" si="15"/>
        <v>#VALUE!</v>
      </c>
      <c r="N144" s="15">
        <f t="shared" si="16"/>
        <v>0</v>
      </c>
      <c r="O144" s="15" t="e">
        <f>SUMIF('[16]WASH COAL RECEIPT &amp; GCV DATA'!$A$3:$A$191,'MASTER DATA FILE WASH COAL  (2)'!A144,'[16]WASH COAL RECEIPT &amp; GCV DATA'!$O$3:$O$191)</f>
        <v>#VALUE!</v>
      </c>
      <c r="P144" s="15" t="e">
        <f t="shared" si="17"/>
        <v>#VALUE!</v>
      </c>
      <c r="Q144" s="15" t="e">
        <f>SUMIF('[16]WASH COAL RECEIPT &amp; GCV DATA'!$A$3:$A$191,'MASTER DATA FILE WASH COAL  (2)'!A144,'[16]WASH COAL RECEIPT &amp; GCV DATA'!$Q$3:$Q$191)</f>
        <v>#VALUE!</v>
      </c>
      <c r="R144" s="16" t="e">
        <f>SUMIF('[16]WASH COAL RECEIPT &amp; GCV DATA'!$A$3:$A$191,'MASTER DATA FILE WASH COAL  (2)'!A144,'[16]WASH COAL RECEIPT &amp; GCV DATA'!$R$3:$R$191)+IF(H144=$J$234,($K$234*K144),0)+IF(H144=$J$235,($K$235*K144),0)</f>
        <v>#VALUE!</v>
      </c>
      <c r="S144" s="15" t="e">
        <f t="shared" si="18"/>
        <v>#VALUE!</v>
      </c>
      <c r="T144" s="15" t="e">
        <f>SUMIF('[16]WASH COAL RECEIPT &amp; GCV DATA'!$A$3:$A$191,'MASTER DATA FILE WASH COAL  (2)'!A144,'[16]WASH COAL RECEIPT &amp; GCV DATA'!$T$3:$T$191)</f>
        <v>#VALUE!</v>
      </c>
      <c r="U144" s="15" t="e">
        <f t="shared" si="19"/>
        <v>#VALUE!</v>
      </c>
      <c r="V144" s="15" t="e">
        <f>SUMIF('[16]WASH COAL RECEIPT &amp; GCV DATA'!$A$3:$A$191,'MASTER DATA FILE WASH COAL  (2)'!A144,'[16]WASH COAL RECEIPT &amp; GCV DATA'!$V$3:$V$191)</f>
        <v>#VALUE!</v>
      </c>
      <c r="W144" s="15" t="e">
        <f t="shared" si="20"/>
        <v>#VALUE!</v>
      </c>
      <c r="X144" t="e">
        <f t="shared" si="14"/>
        <v>#VALUE!</v>
      </c>
    </row>
    <row r="145" spans="1:24" customFormat="1" x14ac:dyDescent="0.3">
      <c r="A145" s="12"/>
      <c r="B145" s="12" t="e">
        <f>SUMIF('[16]WASH COAL RECEIPT &amp; GCV DATA'!$A$3:$A$176,A145,'[16]WASH COAL RECEIPT &amp; GCV DATA'!$B$3:$B$176)</f>
        <v>#VALUE!</v>
      </c>
      <c r="C145" s="13" t="e">
        <f>SUMIF('[16]WASH COAL RECEIPT &amp; GCV DATA'!$A$3:$A$191,A145,'[16]WASH COAL RECEIPT &amp; GCV DATA'!$C$3:$C$191)</f>
        <v>#VALUE!</v>
      </c>
      <c r="D145" s="13">
        <f>IFERROR(VLOOKUP(A145,'[16]WASH COAL RECEIPT &amp; GCV DATA'!A134:V333,4,0),0)</f>
        <v>0</v>
      </c>
      <c r="E145" s="14">
        <f>IFERROR(VLOOKUP(A145,'[16]WASH COAL RECEIPT &amp; GCV DATA'!$A$2:$V$191,5,0),0)</f>
        <v>0</v>
      </c>
      <c r="F145" s="13" t="e">
        <f>SUMIF('[16]WASH COAL RECEIPT &amp; GCV DATA'!$A$3:$A$191,'MASTER DATA FILE WASH COAL  (2)'!A145,'[16]WASH COAL RECEIPT &amp; GCV DATA'!$F$3:$F$191)</f>
        <v>#VALUE!</v>
      </c>
      <c r="G145" s="13">
        <f>IFERROR(VLOOKUP(A145,'[16]WASH COAL RECEIPT &amp; GCV DATA'!$A$2:$V$191,7,0),0)</f>
        <v>0</v>
      </c>
      <c r="H145" s="13">
        <f>IFERROR(VLOOKUP(A145,'[16]WASH COAL RECEIPT &amp; GCV DATA'!$A$2:$V$191,8,0),0)</f>
        <v>0</v>
      </c>
      <c r="I145" s="13">
        <f>IFERROR(VLOOKUP(A145,'[16]WASH COAL RECEIPT &amp; GCV DATA'!$A$2:$V$191,9,0),0)</f>
        <v>0</v>
      </c>
      <c r="J145" s="13">
        <f>IFERROR(VLOOKUP(A145,'[16]WASH COAL RECEIPT &amp; GCV DATA'!$A$2:$V$191,10,0),0)</f>
        <v>0</v>
      </c>
      <c r="K145" s="15" t="e">
        <f>SUMIF('[16]WASH COAL RECEIPT &amp; GCV DATA'!$A$3:$A$191,'MASTER DATA FILE WASH COAL  (2)'!A145,'[16]WASH COAL RECEIPT &amp; GCV DATA'!$K$3:$K$191)</f>
        <v>#VALUE!</v>
      </c>
      <c r="L145" s="15" t="e">
        <f>SUMIF('[16]WASH COAL RECEIPT &amp; GCV DATA'!$A$3:$A$191,'MASTER DATA FILE WASH COAL  (2)'!A145,'[16]WASH COAL RECEIPT &amp; GCV DATA'!$L$3:$L$191)</f>
        <v>#VALUE!</v>
      </c>
      <c r="M145" s="15" t="e">
        <f t="shared" si="15"/>
        <v>#VALUE!</v>
      </c>
      <c r="N145" s="15">
        <f t="shared" si="16"/>
        <v>0</v>
      </c>
      <c r="O145" s="15" t="e">
        <f>SUMIF('[16]WASH COAL RECEIPT &amp; GCV DATA'!$A$3:$A$191,'MASTER DATA FILE WASH COAL  (2)'!A145,'[16]WASH COAL RECEIPT &amp; GCV DATA'!$O$3:$O$191)</f>
        <v>#VALUE!</v>
      </c>
      <c r="P145" s="15" t="e">
        <f t="shared" si="17"/>
        <v>#VALUE!</v>
      </c>
      <c r="Q145" s="15" t="e">
        <f>SUMIF('[16]WASH COAL RECEIPT &amp; GCV DATA'!$A$3:$A$191,'MASTER DATA FILE WASH COAL  (2)'!A145,'[16]WASH COAL RECEIPT &amp; GCV DATA'!$Q$3:$Q$191)</f>
        <v>#VALUE!</v>
      </c>
      <c r="R145" s="16" t="e">
        <f>SUMIF('[16]WASH COAL RECEIPT &amp; GCV DATA'!$A$3:$A$191,'MASTER DATA FILE WASH COAL  (2)'!A145,'[16]WASH COAL RECEIPT &amp; GCV DATA'!$R$3:$R$191)+IF(H145=$J$234,($K$234*K145),0)+IF(H145=$J$235,($K$235*K145),0)</f>
        <v>#VALUE!</v>
      </c>
      <c r="S145" s="15" t="e">
        <f t="shared" si="18"/>
        <v>#VALUE!</v>
      </c>
      <c r="T145" s="15" t="e">
        <f>SUMIF('[16]WASH COAL RECEIPT &amp; GCV DATA'!$A$3:$A$191,'MASTER DATA FILE WASH COAL  (2)'!A145,'[16]WASH COAL RECEIPT &amp; GCV DATA'!$T$3:$T$191)</f>
        <v>#VALUE!</v>
      </c>
      <c r="U145" s="15" t="e">
        <f t="shared" si="19"/>
        <v>#VALUE!</v>
      </c>
      <c r="V145" s="15" t="e">
        <f>SUMIF('[16]WASH COAL RECEIPT &amp; GCV DATA'!$A$3:$A$191,'MASTER DATA FILE WASH COAL  (2)'!A145,'[16]WASH COAL RECEIPT &amp; GCV DATA'!$V$3:$V$191)</f>
        <v>#VALUE!</v>
      </c>
      <c r="W145" s="15" t="e">
        <f t="shared" si="20"/>
        <v>#VALUE!</v>
      </c>
      <c r="X145" t="e">
        <f t="shared" si="14"/>
        <v>#VALUE!</v>
      </c>
    </row>
    <row r="146" spans="1:24" customFormat="1" x14ac:dyDescent="0.3">
      <c r="A146" s="12"/>
      <c r="B146" s="12" t="e">
        <f>SUMIF('[16]WASH COAL RECEIPT &amp; GCV DATA'!$A$3:$A$176,A146,'[16]WASH COAL RECEIPT &amp; GCV DATA'!$B$3:$B$176)</f>
        <v>#VALUE!</v>
      </c>
      <c r="C146" s="13" t="e">
        <f>SUMIF('[16]WASH COAL RECEIPT &amp; GCV DATA'!$A$3:$A$191,A146,'[16]WASH COAL RECEIPT &amp; GCV DATA'!$C$3:$C$191)</f>
        <v>#VALUE!</v>
      </c>
      <c r="D146" s="13">
        <f>IFERROR(VLOOKUP(A146,'[16]WASH COAL RECEIPT &amp; GCV DATA'!A135:V334,4,0),0)</f>
        <v>0</v>
      </c>
      <c r="E146" s="14">
        <f>IFERROR(VLOOKUP(A146,'[16]WASH COAL RECEIPT &amp; GCV DATA'!$A$2:$V$191,5,0),0)</f>
        <v>0</v>
      </c>
      <c r="F146" s="13" t="e">
        <f>SUMIF('[16]WASH COAL RECEIPT &amp; GCV DATA'!$A$3:$A$191,'MASTER DATA FILE WASH COAL  (2)'!A146,'[16]WASH COAL RECEIPT &amp; GCV DATA'!$F$3:$F$191)</f>
        <v>#VALUE!</v>
      </c>
      <c r="G146" s="13">
        <f>IFERROR(VLOOKUP(A146,'[16]WASH COAL RECEIPT &amp; GCV DATA'!$A$2:$V$191,7,0),0)</f>
        <v>0</v>
      </c>
      <c r="H146" s="13">
        <f>IFERROR(VLOOKUP(A146,'[16]WASH COAL RECEIPT &amp; GCV DATA'!$A$2:$V$191,8,0),0)</f>
        <v>0</v>
      </c>
      <c r="I146" s="13">
        <f>IFERROR(VLOOKUP(A146,'[16]WASH COAL RECEIPT &amp; GCV DATA'!$A$2:$V$191,9,0),0)</f>
        <v>0</v>
      </c>
      <c r="J146" s="13">
        <f>IFERROR(VLOOKUP(A146,'[16]WASH COAL RECEIPT &amp; GCV DATA'!$A$2:$V$191,10,0),0)</f>
        <v>0</v>
      </c>
      <c r="K146" s="15" t="e">
        <f>SUMIF('[16]WASH COAL RECEIPT &amp; GCV DATA'!$A$3:$A$191,'MASTER DATA FILE WASH COAL  (2)'!A146,'[16]WASH COAL RECEIPT &amp; GCV DATA'!$K$3:$K$191)</f>
        <v>#VALUE!</v>
      </c>
      <c r="L146" s="15" t="e">
        <f>SUMIF('[16]WASH COAL RECEIPT &amp; GCV DATA'!$A$3:$A$191,'MASTER DATA FILE WASH COAL  (2)'!A146,'[16]WASH COAL RECEIPT &amp; GCV DATA'!$L$3:$L$191)</f>
        <v>#VALUE!</v>
      </c>
      <c r="M146" s="15" t="e">
        <f t="shared" si="15"/>
        <v>#VALUE!</v>
      </c>
      <c r="N146" s="15">
        <f t="shared" si="16"/>
        <v>0</v>
      </c>
      <c r="O146" s="15" t="e">
        <f>SUMIF('[16]WASH COAL RECEIPT &amp; GCV DATA'!$A$3:$A$191,'MASTER DATA FILE WASH COAL  (2)'!A146,'[16]WASH COAL RECEIPT &amp; GCV DATA'!$O$3:$O$191)</f>
        <v>#VALUE!</v>
      </c>
      <c r="P146" s="15" t="e">
        <f t="shared" si="17"/>
        <v>#VALUE!</v>
      </c>
      <c r="Q146" s="15" t="e">
        <f>SUMIF('[16]WASH COAL RECEIPT &amp; GCV DATA'!$A$3:$A$191,'MASTER DATA FILE WASH COAL  (2)'!A146,'[16]WASH COAL RECEIPT &amp; GCV DATA'!$Q$3:$Q$191)</f>
        <v>#VALUE!</v>
      </c>
      <c r="R146" s="16" t="e">
        <f>SUMIF('[16]WASH COAL RECEIPT &amp; GCV DATA'!$A$3:$A$191,'MASTER DATA FILE WASH COAL  (2)'!A146,'[16]WASH COAL RECEIPT &amp; GCV DATA'!$R$3:$R$191)+IF(H146=$J$234,($K$234*K146),0)+IF(H146=$J$235,($K$235*K146),0)</f>
        <v>#VALUE!</v>
      </c>
      <c r="S146" s="15" t="e">
        <f t="shared" si="18"/>
        <v>#VALUE!</v>
      </c>
      <c r="T146" s="15" t="e">
        <f>SUMIF('[16]WASH COAL RECEIPT &amp; GCV DATA'!$A$3:$A$191,'MASTER DATA FILE WASH COAL  (2)'!A146,'[16]WASH COAL RECEIPT &amp; GCV DATA'!$T$3:$T$191)</f>
        <v>#VALUE!</v>
      </c>
      <c r="U146" s="15" t="e">
        <f t="shared" si="19"/>
        <v>#VALUE!</v>
      </c>
      <c r="V146" s="15" t="e">
        <f>SUMIF('[16]WASH COAL RECEIPT &amp; GCV DATA'!$A$3:$A$191,'MASTER DATA FILE WASH COAL  (2)'!A146,'[16]WASH COAL RECEIPT &amp; GCV DATA'!$V$3:$V$191)</f>
        <v>#VALUE!</v>
      </c>
      <c r="W146" s="15" t="e">
        <f t="shared" si="20"/>
        <v>#VALUE!</v>
      </c>
      <c r="X146" t="e">
        <f t="shared" si="14"/>
        <v>#VALUE!</v>
      </c>
    </row>
    <row r="147" spans="1:24" customFormat="1" x14ac:dyDescent="0.3">
      <c r="A147" s="12"/>
      <c r="B147" s="12" t="e">
        <f>SUMIF('[16]WASH COAL RECEIPT &amp; GCV DATA'!$A$3:$A$176,A147,'[16]WASH COAL RECEIPT &amp; GCV DATA'!$B$3:$B$176)</f>
        <v>#VALUE!</v>
      </c>
      <c r="C147" s="13" t="e">
        <f>SUMIF('[16]WASH COAL RECEIPT &amp; GCV DATA'!$A$3:$A$191,A147,'[16]WASH COAL RECEIPT &amp; GCV DATA'!$C$3:$C$191)</f>
        <v>#VALUE!</v>
      </c>
      <c r="D147" s="13">
        <f>IFERROR(VLOOKUP(A147,'[16]WASH COAL RECEIPT &amp; GCV DATA'!A136:V335,4,0),0)</f>
        <v>0</v>
      </c>
      <c r="E147" s="14">
        <f>IFERROR(VLOOKUP(A147,'[16]WASH COAL RECEIPT &amp; GCV DATA'!$A$2:$V$191,5,0),0)</f>
        <v>0</v>
      </c>
      <c r="F147" s="13" t="e">
        <f>SUMIF('[16]WASH COAL RECEIPT &amp; GCV DATA'!$A$3:$A$191,'MASTER DATA FILE WASH COAL  (2)'!A147,'[16]WASH COAL RECEIPT &amp; GCV DATA'!$F$3:$F$191)</f>
        <v>#VALUE!</v>
      </c>
      <c r="G147" s="13">
        <f>IFERROR(VLOOKUP(A147,'[16]WASH COAL RECEIPT &amp; GCV DATA'!$A$2:$V$191,7,0),0)</f>
        <v>0</v>
      </c>
      <c r="H147" s="13">
        <f>IFERROR(VLOOKUP(A147,'[16]WASH COAL RECEIPT &amp; GCV DATA'!$A$2:$V$191,8,0),0)</f>
        <v>0</v>
      </c>
      <c r="I147" s="13">
        <f>IFERROR(VLOOKUP(A147,'[16]WASH COAL RECEIPT &amp; GCV DATA'!$A$2:$V$191,9,0),0)</f>
        <v>0</v>
      </c>
      <c r="J147" s="13">
        <f>IFERROR(VLOOKUP(A147,'[16]WASH COAL RECEIPT &amp; GCV DATA'!$A$2:$V$191,10,0),0)</f>
        <v>0</v>
      </c>
      <c r="K147" s="15" t="e">
        <f>SUMIF('[16]WASH COAL RECEIPT &amp; GCV DATA'!$A$3:$A$191,'MASTER DATA FILE WASH COAL  (2)'!A147,'[16]WASH COAL RECEIPT &amp; GCV DATA'!$K$3:$K$191)</f>
        <v>#VALUE!</v>
      </c>
      <c r="L147" s="15" t="e">
        <f>SUMIF('[16]WASH COAL RECEIPT &amp; GCV DATA'!$A$3:$A$191,'MASTER DATA FILE WASH COAL  (2)'!A147,'[16]WASH COAL RECEIPT &amp; GCV DATA'!$L$3:$L$191)</f>
        <v>#VALUE!</v>
      </c>
      <c r="M147" s="15" t="e">
        <f t="shared" si="15"/>
        <v>#VALUE!</v>
      </c>
      <c r="N147" s="15">
        <f t="shared" si="16"/>
        <v>0</v>
      </c>
      <c r="O147" s="15" t="e">
        <f>SUMIF('[16]WASH COAL RECEIPT &amp; GCV DATA'!$A$3:$A$191,'MASTER DATA FILE WASH COAL  (2)'!A147,'[16]WASH COAL RECEIPT &amp; GCV DATA'!$O$3:$O$191)</f>
        <v>#VALUE!</v>
      </c>
      <c r="P147" s="15" t="e">
        <f t="shared" si="17"/>
        <v>#VALUE!</v>
      </c>
      <c r="Q147" s="15" t="e">
        <f>SUMIF('[16]WASH COAL RECEIPT &amp; GCV DATA'!$A$3:$A$191,'MASTER DATA FILE WASH COAL  (2)'!A147,'[16]WASH COAL RECEIPT &amp; GCV DATA'!$Q$3:$Q$191)</f>
        <v>#VALUE!</v>
      </c>
      <c r="R147" s="16" t="e">
        <f>SUMIF('[16]WASH COAL RECEIPT &amp; GCV DATA'!$A$3:$A$191,'MASTER DATA FILE WASH COAL  (2)'!A147,'[16]WASH COAL RECEIPT &amp; GCV DATA'!$R$3:$R$191)+IF(H147=$J$234,($K$234*K147),0)+IF(H147=$J$235,($K$235*K147),0)</f>
        <v>#VALUE!</v>
      </c>
      <c r="S147" s="15" t="e">
        <f t="shared" si="18"/>
        <v>#VALUE!</v>
      </c>
      <c r="T147" s="15" t="e">
        <f>SUMIF('[16]WASH COAL RECEIPT &amp; GCV DATA'!$A$3:$A$191,'MASTER DATA FILE WASH COAL  (2)'!A147,'[16]WASH COAL RECEIPT &amp; GCV DATA'!$T$3:$T$191)</f>
        <v>#VALUE!</v>
      </c>
      <c r="U147" s="15" t="e">
        <f t="shared" si="19"/>
        <v>#VALUE!</v>
      </c>
      <c r="V147" s="15" t="e">
        <f>SUMIF('[16]WASH COAL RECEIPT &amp; GCV DATA'!$A$3:$A$191,'MASTER DATA FILE WASH COAL  (2)'!A147,'[16]WASH COAL RECEIPT &amp; GCV DATA'!$V$3:$V$191)</f>
        <v>#VALUE!</v>
      </c>
      <c r="W147" s="15" t="e">
        <f t="shared" si="20"/>
        <v>#VALUE!</v>
      </c>
      <c r="X147" t="e">
        <f t="shared" si="14"/>
        <v>#VALUE!</v>
      </c>
    </row>
    <row r="148" spans="1:24" customFormat="1" x14ac:dyDescent="0.3">
      <c r="A148" s="12"/>
      <c r="B148" s="12" t="e">
        <f>SUMIF('[16]WASH COAL RECEIPT &amp; GCV DATA'!$A$3:$A$176,A148,'[16]WASH COAL RECEIPT &amp; GCV DATA'!$B$3:$B$176)</f>
        <v>#VALUE!</v>
      </c>
      <c r="C148" s="13" t="e">
        <f>SUMIF('[16]WASH COAL RECEIPT &amp; GCV DATA'!$A$3:$A$191,A148,'[16]WASH COAL RECEIPT &amp; GCV DATA'!$C$3:$C$191)</f>
        <v>#VALUE!</v>
      </c>
      <c r="D148" s="13">
        <f>IFERROR(VLOOKUP(A148,'[16]WASH COAL RECEIPT &amp; GCV DATA'!A137:V336,4,0),0)</f>
        <v>0</v>
      </c>
      <c r="E148" s="14">
        <f>IFERROR(VLOOKUP(A148,'[16]WASH COAL RECEIPT &amp; GCV DATA'!$A$2:$V$191,5,0),0)</f>
        <v>0</v>
      </c>
      <c r="F148" s="13" t="e">
        <f>SUMIF('[16]WASH COAL RECEIPT &amp; GCV DATA'!$A$3:$A$191,'MASTER DATA FILE WASH COAL  (2)'!A148,'[16]WASH COAL RECEIPT &amp; GCV DATA'!$F$3:$F$191)</f>
        <v>#VALUE!</v>
      </c>
      <c r="G148" s="13">
        <f>IFERROR(VLOOKUP(A148,'[16]WASH COAL RECEIPT &amp; GCV DATA'!$A$2:$V$191,7,0),0)</f>
        <v>0</v>
      </c>
      <c r="H148" s="13">
        <f>IFERROR(VLOOKUP(A148,'[16]WASH COAL RECEIPT &amp; GCV DATA'!$A$2:$V$191,8,0),0)</f>
        <v>0</v>
      </c>
      <c r="I148" s="13">
        <f>IFERROR(VLOOKUP(A148,'[16]WASH COAL RECEIPT &amp; GCV DATA'!$A$2:$V$191,9,0),0)</f>
        <v>0</v>
      </c>
      <c r="J148" s="13">
        <f>IFERROR(VLOOKUP(A148,'[16]WASH COAL RECEIPT &amp; GCV DATA'!$A$2:$V$191,10,0),0)</f>
        <v>0</v>
      </c>
      <c r="K148" s="15" t="e">
        <f>SUMIF('[16]WASH COAL RECEIPT &amp; GCV DATA'!$A$3:$A$191,'MASTER DATA FILE WASH COAL  (2)'!A148,'[16]WASH COAL RECEIPT &amp; GCV DATA'!$K$3:$K$191)</f>
        <v>#VALUE!</v>
      </c>
      <c r="L148" s="15" t="e">
        <f>SUMIF('[16]WASH COAL RECEIPT &amp; GCV DATA'!$A$3:$A$191,'MASTER DATA FILE WASH COAL  (2)'!A148,'[16]WASH COAL RECEIPT &amp; GCV DATA'!$L$3:$L$191)</f>
        <v>#VALUE!</v>
      </c>
      <c r="M148" s="15" t="e">
        <f t="shared" si="15"/>
        <v>#VALUE!</v>
      </c>
      <c r="N148" s="15">
        <f t="shared" si="16"/>
        <v>0</v>
      </c>
      <c r="O148" s="15" t="e">
        <f>SUMIF('[16]WASH COAL RECEIPT &amp; GCV DATA'!$A$3:$A$191,'MASTER DATA FILE WASH COAL  (2)'!A148,'[16]WASH COAL RECEIPT &amp; GCV DATA'!$O$3:$O$191)</f>
        <v>#VALUE!</v>
      </c>
      <c r="P148" s="15" t="e">
        <f t="shared" si="17"/>
        <v>#VALUE!</v>
      </c>
      <c r="Q148" s="15" t="e">
        <f>SUMIF('[16]WASH COAL RECEIPT &amp; GCV DATA'!$A$3:$A$191,'MASTER DATA FILE WASH COAL  (2)'!A148,'[16]WASH COAL RECEIPT &amp; GCV DATA'!$Q$3:$Q$191)</f>
        <v>#VALUE!</v>
      </c>
      <c r="R148" s="16" t="e">
        <f>SUMIF('[16]WASH COAL RECEIPT &amp; GCV DATA'!$A$3:$A$191,'MASTER DATA FILE WASH COAL  (2)'!A148,'[16]WASH COAL RECEIPT &amp; GCV DATA'!$R$3:$R$191)+IF(H148=$J$234,($K$234*K148),0)+IF(H148=$J$235,($K$235*K148),0)</f>
        <v>#VALUE!</v>
      </c>
      <c r="S148" s="15" t="e">
        <f t="shared" si="18"/>
        <v>#VALUE!</v>
      </c>
      <c r="T148" s="15" t="e">
        <f>SUMIF('[16]WASH COAL RECEIPT &amp; GCV DATA'!$A$3:$A$191,'MASTER DATA FILE WASH COAL  (2)'!A148,'[16]WASH COAL RECEIPT &amp; GCV DATA'!$T$3:$T$191)</f>
        <v>#VALUE!</v>
      </c>
      <c r="U148" s="15" t="e">
        <f t="shared" si="19"/>
        <v>#VALUE!</v>
      </c>
      <c r="V148" s="15" t="e">
        <f>SUMIF('[16]WASH COAL RECEIPT &amp; GCV DATA'!$A$3:$A$191,'MASTER DATA FILE WASH COAL  (2)'!A148,'[16]WASH COAL RECEIPT &amp; GCV DATA'!$V$3:$V$191)</f>
        <v>#VALUE!</v>
      </c>
      <c r="W148" s="15" t="e">
        <f t="shared" si="20"/>
        <v>#VALUE!</v>
      </c>
      <c r="X148" t="e">
        <f t="shared" si="14"/>
        <v>#VALUE!</v>
      </c>
    </row>
    <row r="149" spans="1:24" customFormat="1" x14ac:dyDescent="0.3">
      <c r="A149" s="12"/>
      <c r="B149" s="12" t="e">
        <f>SUMIF('[16]WASH COAL RECEIPT &amp; GCV DATA'!$A$3:$A$176,A149,'[16]WASH COAL RECEIPT &amp; GCV DATA'!$B$3:$B$176)</f>
        <v>#VALUE!</v>
      </c>
      <c r="C149" s="13" t="e">
        <f>SUMIF('[16]WASH COAL RECEIPT &amp; GCV DATA'!$A$3:$A$191,A149,'[16]WASH COAL RECEIPT &amp; GCV DATA'!$C$3:$C$191)</f>
        <v>#VALUE!</v>
      </c>
      <c r="D149" s="13">
        <f>IFERROR(VLOOKUP(A149,'[16]WASH COAL RECEIPT &amp; GCV DATA'!A138:V337,4,0),0)</f>
        <v>0</v>
      </c>
      <c r="E149" s="14">
        <f>IFERROR(VLOOKUP(A149,'[16]WASH COAL RECEIPT &amp; GCV DATA'!$A$2:$V$191,5,0),0)</f>
        <v>0</v>
      </c>
      <c r="F149" s="13" t="e">
        <f>SUMIF('[16]WASH COAL RECEIPT &amp; GCV DATA'!$A$3:$A$191,'MASTER DATA FILE WASH COAL  (2)'!A149,'[16]WASH COAL RECEIPT &amp; GCV DATA'!$F$3:$F$191)</f>
        <v>#VALUE!</v>
      </c>
      <c r="G149" s="13">
        <f>IFERROR(VLOOKUP(A149,'[16]WASH COAL RECEIPT &amp; GCV DATA'!$A$2:$V$191,7,0),0)</f>
        <v>0</v>
      </c>
      <c r="H149" s="13">
        <f>IFERROR(VLOOKUP(A149,'[16]WASH COAL RECEIPT &amp; GCV DATA'!$A$2:$V$191,8,0),0)</f>
        <v>0</v>
      </c>
      <c r="I149" s="13">
        <f>IFERROR(VLOOKUP(A149,'[16]WASH COAL RECEIPT &amp; GCV DATA'!$A$2:$V$191,9,0),0)</f>
        <v>0</v>
      </c>
      <c r="J149" s="13">
        <f>IFERROR(VLOOKUP(A149,'[16]WASH COAL RECEIPT &amp; GCV DATA'!$A$2:$V$191,10,0),0)</f>
        <v>0</v>
      </c>
      <c r="K149" s="15" t="e">
        <f>SUMIF('[16]WASH COAL RECEIPT &amp; GCV DATA'!$A$3:$A$191,'MASTER DATA FILE WASH COAL  (2)'!A149,'[16]WASH COAL RECEIPT &amp; GCV DATA'!$K$3:$K$191)</f>
        <v>#VALUE!</v>
      </c>
      <c r="L149" s="15" t="e">
        <f>SUMIF('[16]WASH COAL RECEIPT &amp; GCV DATA'!$A$3:$A$191,'MASTER DATA FILE WASH COAL  (2)'!A149,'[16]WASH COAL RECEIPT &amp; GCV DATA'!$L$3:$L$191)</f>
        <v>#VALUE!</v>
      </c>
      <c r="M149" s="15" t="e">
        <f t="shared" si="15"/>
        <v>#VALUE!</v>
      </c>
      <c r="N149" s="15">
        <f t="shared" si="16"/>
        <v>0</v>
      </c>
      <c r="O149" s="15" t="e">
        <f>SUMIF('[16]WASH COAL RECEIPT &amp; GCV DATA'!$A$3:$A$191,'MASTER DATA FILE WASH COAL  (2)'!A149,'[16]WASH COAL RECEIPT &amp; GCV DATA'!$O$3:$O$191)</f>
        <v>#VALUE!</v>
      </c>
      <c r="P149" s="15" t="e">
        <f t="shared" si="17"/>
        <v>#VALUE!</v>
      </c>
      <c r="Q149" s="15" t="e">
        <f>SUMIF('[16]WASH COAL RECEIPT &amp; GCV DATA'!$A$3:$A$191,'MASTER DATA FILE WASH COAL  (2)'!A149,'[16]WASH COAL RECEIPT &amp; GCV DATA'!$Q$3:$Q$191)</f>
        <v>#VALUE!</v>
      </c>
      <c r="R149" s="16" t="e">
        <f>SUMIF('[16]WASH COAL RECEIPT &amp; GCV DATA'!$A$3:$A$191,'MASTER DATA FILE WASH COAL  (2)'!A149,'[16]WASH COAL RECEIPT &amp; GCV DATA'!$R$3:$R$191)+IF(H149=$J$234,($K$234*K149),0)+IF(H149=$J$235,($K$235*K149),0)</f>
        <v>#VALUE!</v>
      </c>
      <c r="S149" s="15" t="e">
        <f t="shared" si="18"/>
        <v>#VALUE!</v>
      </c>
      <c r="T149" s="15" t="e">
        <f>SUMIF('[16]WASH COAL RECEIPT &amp; GCV DATA'!$A$3:$A$191,'MASTER DATA FILE WASH COAL  (2)'!A149,'[16]WASH COAL RECEIPT &amp; GCV DATA'!$T$3:$T$191)</f>
        <v>#VALUE!</v>
      </c>
      <c r="U149" s="15" t="e">
        <f t="shared" si="19"/>
        <v>#VALUE!</v>
      </c>
      <c r="V149" s="15" t="e">
        <f>SUMIF('[16]WASH COAL RECEIPT &amp; GCV DATA'!$A$3:$A$191,'MASTER DATA FILE WASH COAL  (2)'!A149,'[16]WASH COAL RECEIPT &amp; GCV DATA'!$V$3:$V$191)</f>
        <v>#VALUE!</v>
      </c>
      <c r="W149" s="15" t="e">
        <f t="shared" si="20"/>
        <v>#VALUE!</v>
      </c>
      <c r="X149" t="e">
        <f t="shared" si="14"/>
        <v>#VALUE!</v>
      </c>
    </row>
    <row r="150" spans="1:24" customFormat="1" x14ac:dyDescent="0.3">
      <c r="A150" s="12"/>
      <c r="B150" s="12" t="e">
        <f>SUMIF('[16]WASH COAL RECEIPT &amp; GCV DATA'!$A$3:$A$176,A150,'[16]WASH COAL RECEIPT &amp; GCV DATA'!$B$3:$B$176)</f>
        <v>#VALUE!</v>
      </c>
      <c r="C150" s="13" t="e">
        <f>SUMIF('[16]WASH COAL RECEIPT &amp; GCV DATA'!$A$3:$A$191,A150,'[16]WASH COAL RECEIPT &amp; GCV DATA'!$C$3:$C$191)</f>
        <v>#VALUE!</v>
      </c>
      <c r="D150" s="13">
        <f>IFERROR(VLOOKUP(A150,'[16]WASH COAL RECEIPT &amp; GCV DATA'!A139:V338,4,0),0)</f>
        <v>0</v>
      </c>
      <c r="E150" s="14">
        <f>IFERROR(VLOOKUP(A150,'[16]WASH COAL RECEIPT &amp; GCV DATA'!$A$2:$V$191,5,0),0)</f>
        <v>0</v>
      </c>
      <c r="F150" s="13" t="e">
        <f>SUMIF('[16]WASH COAL RECEIPT &amp; GCV DATA'!$A$3:$A$191,'MASTER DATA FILE WASH COAL  (2)'!A150,'[16]WASH COAL RECEIPT &amp; GCV DATA'!$F$3:$F$191)</f>
        <v>#VALUE!</v>
      </c>
      <c r="G150" s="13">
        <f>IFERROR(VLOOKUP(A150,'[16]WASH COAL RECEIPT &amp; GCV DATA'!$A$2:$V$191,7,0),0)</f>
        <v>0</v>
      </c>
      <c r="H150" s="13">
        <f>IFERROR(VLOOKUP(A150,'[16]WASH COAL RECEIPT &amp; GCV DATA'!$A$2:$V$191,8,0),0)</f>
        <v>0</v>
      </c>
      <c r="I150" s="13">
        <f>IFERROR(VLOOKUP(A150,'[16]WASH COAL RECEIPT &amp; GCV DATA'!$A$2:$V$191,9,0),0)</f>
        <v>0</v>
      </c>
      <c r="J150" s="13">
        <f>IFERROR(VLOOKUP(A150,'[16]WASH COAL RECEIPT &amp; GCV DATA'!$A$2:$V$191,10,0),0)</f>
        <v>0</v>
      </c>
      <c r="K150" s="15" t="e">
        <f>SUMIF('[16]WASH COAL RECEIPT &amp; GCV DATA'!$A$3:$A$191,'MASTER DATA FILE WASH COAL  (2)'!A150,'[16]WASH COAL RECEIPT &amp; GCV DATA'!$K$3:$K$191)</f>
        <v>#VALUE!</v>
      </c>
      <c r="L150" s="15" t="e">
        <f>SUMIF('[16]WASH COAL RECEIPT &amp; GCV DATA'!$A$3:$A$191,'MASTER DATA FILE WASH COAL  (2)'!A150,'[16]WASH COAL RECEIPT &amp; GCV DATA'!$L$3:$L$191)</f>
        <v>#VALUE!</v>
      </c>
      <c r="M150" s="15" t="e">
        <f t="shared" si="15"/>
        <v>#VALUE!</v>
      </c>
      <c r="N150" s="15">
        <f t="shared" si="16"/>
        <v>0</v>
      </c>
      <c r="O150" s="15" t="e">
        <f>SUMIF('[16]WASH COAL RECEIPT &amp; GCV DATA'!$A$3:$A$191,'MASTER DATA FILE WASH COAL  (2)'!A150,'[16]WASH COAL RECEIPT &amp; GCV DATA'!$O$3:$O$191)</f>
        <v>#VALUE!</v>
      </c>
      <c r="P150" s="15" t="e">
        <f t="shared" si="17"/>
        <v>#VALUE!</v>
      </c>
      <c r="Q150" s="15" t="e">
        <f>SUMIF('[16]WASH COAL RECEIPT &amp; GCV DATA'!$A$3:$A$191,'MASTER DATA FILE WASH COAL  (2)'!A150,'[16]WASH COAL RECEIPT &amp; GCV DATA'!$Q$3:$Q$191)</f>
        <v>#VALUE!</v>
      </c>
      <c r="R150" s="16" t="e">
        <f>SUMIF('[16]WASH COAL RECEIPT &amp; GCV DATA'!$A$3:$A$191,'MASTER DATA FILE WASH COAL  (2)'!A150,'[16]WASH COAL RECEIPT &amp; GCV DATA'!$R$3:$R$191)+IF(H150=$J$234,($K$234*K150),0)+IF(H150=$J$235,($K$235*K150),0)</f>
        <v>#VALUE!</v>
      </c>
      <c r="S150" s="15" t="e">
        <f t="shared" si="18"/>
        <v>#VALUE!</v>
      </c>
      <c r="T150" s="15" t="e">
        <f>SUMIF('[16]WASH COAL RECEIPT &amp; GCV DATA'!$A$3:$A$191,'MASTER DATA FILE WASH COAL  (2)'!A150,'[16]WASH COAL RECEIPT &amp; GCV DATA'!$T$3:$T$191)</f>
        <v>#VALUE!</v>
      </c>
      <c r="U150" s="15" t="e">
        <f t="shared" si="19"/>
        <v>#VALUE!</v>
      </c>
      <c r="V150" s="15" t="e">
        <f>SUMIF('[16]WASH COAL RECEIPT &amp; GCV DATA'!$A$3:$A$191,'MASTER DATA FILE WASH COAL  (2)'!A150,'[16]WASH COAL RECEIPT &amp; GCV DATA'!$V$3:$V$191)</f>
        <v>#VALUE!</v>
      </c>
      <c r="W150" s="15" t="e">
        <f t="shared" si="20"/>
        <v>#VALUE!</v>
      </c>
      <c r="X150" t="e">
        <f t="shared" si="14"/>
        <v>#VALUE!</v>
      </c>
    </row>
    <row r="151" spans="1:24" customFormat="1" x14ac:dyDescent="0.3">
      <c r="A151" s="12"/>
      <c r="B151" s="12" t="e">
        <f>SUMIF('[16]WASH COAL RECEIPT &amp; GCV DATA'!$A$3:$A$176,A151,'[16]WASH COAL RECEIPT &amp; GCV DATA'!$B$3:$B$176)</f>
        <v>#VALUE!</v>
      </c>
      <c r="C151" s="13" t="e">
        <f>SUMIF('[16]WASH COAL RECEIPT &amp; GCV DATA'!$A$3:$A$191,A151,'[16]WASH COAL RECEIPT &amp; GCV DATA'!$C$3:$C$191)</f>
        <v>#VALUE!</v>
      </c>
      <c r="D151" s="13">
        <f>IFERROR(VLOOKUP(A151,'[16]WASH COAL RECEIPT &amp; GCV DATA'!A140:V339,4,0),0)</f>
        <v>0</v>
      </c>
      <c r="E151" s="14">
        <f>IFERROR(VLOOKUP(A151,'[16]WASH COAL RECEIPT &amp; GCV DATA'!$A$2:$V$191,5,0),0)</f>
        <v>0</v>
      </c>
      <c r="F151" s="13" t="e">
        <f>SUMIF('[16]WASH COAL RECEIPT &amp; GCV DATA'!$A$3:$A$191,'MASTER DATA FILE WASH COAL  (2)'!A151,'[16]WASH COAL RECEIPT &amp; GCV DATA'!$F$3:$F$191)</f>
        <v>#VALUE!</v>
      </c>
      <c r="G151" s="13">
        <f>IFERROR(VLOOKUP(A151,'[16]WASH COAL RECEIPT &amp; GCV DATA'!$A$2:$V$191,7,0),0)</f>
        <v>0</v>
      </c>
      <c r="H151" s="13">
        <f>IFERROR(VLOOKUP(A151,'[16]WASH COAL RECEIPT &amp; GCV DATA'!$A$2:$V$191,8,0),0)</f>
        <v>0</v>
      </c>
      <c r="I151" s="13">
        <f>IFERROR(VLOOKUP(A151,'[16]WASH COAL RECEIPT &amp; GCV DATA'!$A$2:$V$191,9,0),0)</f>
        <v>0</v>
      </c>
      <c r="J151" s="13">
        <f>IFERROR(VLOOKUP(A151,'[16]WASH COAL RECEIPT &amp; GCV DATA'!$A$2:$V$191,10,0),0)</f>
        <v>0</v>
      </c>
      <c r="K151" s="15" t="e">
        <f>SUMIF('[16]WASH COAL RECEIPT &amp; GCV DATA'!$A$3:$A$191,'MASTER DATA FILE WASH COAL  (2)'!A151,'[16]WASH COAL RECEIPT &amp; GCV DATA'!$K$3:$K$191)</f>
        <v>#VALUE!</v>
      </c>
      <c r="L151" s="15" t="e">
        <f>SUMIF('[16]WASH COAL RECEIPT &amp; GCV DATA'!$A$3:$A$191,'MASTER DATA FILE WASH COAL  (2)'!A151,'[16]WASH COAL RECEIPT &amp; GCV DATA'!$L$3:$L$191)</f>
        <v>#VALUE!</v>
      </c>
      <c r="M151" s="15" t="e">
        <f t="shared" si="15"/>
        <v>#VALUE!</v>
      </c>
      <c r="N151" s="15">
        <f t="shared" si="16"/>
        <v>0</v>
      </c>
      <c r="O151" s="15" t="e">
        <f>SUMIF('[16]WASH COAL RECEIPT &amp; GCV DATA'!$A$3:$A$191,'MASTER DATA FILE WASH COAL  (2)'!A151,'[16]WASH COAL RECEIPT &amp; GCV DATA'!$O$3:$O$191)</f>
        <v>#VALUE!</v>
      </c>
      <c r="P151" s="15" t="e">
        <f t="shared" si="17"/>
        <v>#VALUE!</v>
      </c>
      <c r="Q151" s="15" t="e">
        <f>SUMIF('[16]WASH COAL RECEIPT &amp; GCV DATA'!$A$3:$A$191,'MASTER DATA FILE WASH COAL  (2)'!A151,'[16]WASH COAL RECEIPT &amp; GCV DATA'!$Q$3:$Q$191)</f>
        <v>#VALUE!</v>
      </c>
      <c r="R151" s="16" t="e">
        <f>SUMIF('[16]WASH COAL RECEIPT &amp; GCV DATA'!$A$3:$A$191,'MASTER DATA FILE WASH COAL  (2)'!A151,'[16]WASH COAL RECEIPT &amp; GCV DATA'!$R$3:$R$191)+IF(H151=$J$234,($K$234*K151),0)+IF(H151=$J$235,($K$235*K151),0)</f>
        <v>#VALUE!</v>
      </c>
      <c r="S151" s="15" t="e">
        <f t="shared" si="18"/>
        <v>#VALUE!</v>
      </c>
      <c r="T151" s="15" t="e">
        <f>SUMIF('[16]WASH COAL RECEIPT &amp; GCV DATA'!$A$3:$A$191,'MASTER DATA FILE WASH COAL  (2)'!A151,'[16]WASH COAL RECEIPT &amp; GCV DATA'!$T$3:$T$191)</f>
        <v>#VALUE!</v>
      </c>
      <c r="U151" s="15" t="e">
        <f t="shared" si="19"/>
        <v>#VALUE!</v>
      </c>
      <c r="V151" s="15" t="e">
        <f>SUMIF('[16]WASH COAL RECEIPT &amp; GCV DATA'!$A$3:$A$191,'MASTER DATA FILE WASH COAL  (2)'!A151,'[16]WASH COAL RECEIPT &amp; GCV DATA'!$V$3:$V$191)</f>
        <v>#VALUE!</v>
      </c>
      <c r="W151" s="15" t="e">
        <f t="shared" si="20"/>
        <v>#VALUE!</v>
      </c>
      <c r="X151" t="e">
        <f t="shared" si="14"/>
        <v>#VALUE!</v>
      </c>
    </row>
    <row r="152" spans="1:24" customFormat="1" x14ac:dyDescent="0.3">
      <c r="A152" s="12"/>
      <c r="B152" s="12" t="e">
        <f>SUMIF('[16]WASH COAL RECEIPT &amp; GCV DATA'!$A$3:$A$176,A152,'[16]WASH COAL RECEIPT &amp; GCV DATA'!$B$3:$B$176)</f>
        <v>#VALUE!</v>
      </c>
      <c r="C152" s="13" t="e">
        <f>SUMIF('[16]WASH COAL RECEIPT &amp; GCV DATA'!$A$3:$A$191,A152,'[16]WASH COAL RECEIPT &amp; GCV DATA'!$C$3:$C$191)</f>
        <v>#VALUE!</v>
      </c>
      <c r="D152" s="13">
        <f>IFERROR(VLOOKUP(A152,'[16]WASH COAL RECEIPT &amp; GCV DATA'!A141:V340,4,0),0)</f>
        <v>0</v>
      </c>
      <c r="E152" s="14">
        <f>IFERROR(VLOOKUP(A152,'[16]WASH COAL RECEIPT &amp; GCV DATA'!$A$2:$V$191,5,0),0)</f>
        <v>0</v>
      </c>
      <c r="F152" s="13" t="e">
        <f>SUMIF('[16]WASH COAL RECEIPT &amp; GCV DATA'!$A$3:$A$191,'MASTER DATA FILE WASH COAL  (2)'!A152,'[16]WASH COAL RECEIPT &amp; GCV DATA'!$F$3:$F$191)</f>
        <v>#VALUE!</v>
      </c>
      <c r="G152" s="13">
        <f>IFERROR(VLOOKUP(A152,'[16]WASH COAL RECEIPT &amp; GCV DATA'!$A$2:$V$191,7,0),0)</f>
        <v>0</v>
      </c>
      <c r="H152" s="13">
        <f>IFERROR(VLOOKUP(A152,'[16]WASH COAL RECEIPT &amp; GCV DATA'!$A$2:$V$191,8,0),0)</f>
        <v>0</v>
      </c>
      <c r="I152" s="13">
        <f>IFERROR(VLOOKUP(A152,'[16]WASH COAL RECEIPT &amp; GCV DATA'!$A$2:$V$191,9,0),0)</f>
        <v>0</v>
      </c>
      <c r="J152" s="13">
        <f>IFERROR(VLOOKUP(A152,'[16]WASH COAL RECEIPT &amp; GCV DATA'!$A$2:$V$191,10,0),0)</f>
        <v>0</v>
      </c>
      <c r="K152" s="15" t="e">
        <f>SUMIF('[16]WASH COAL RECEIPT &amp; GCV DATA'!$A$3:$A$191,'MASTER DATA FILE WASH COAL  (2)'!A152,'[16]WASH COAL RECEIPT &amp; GCV DATA'!$K$3:$K$191)</f>
        <v>#VALUE!</v>
      </c>
      <c r="L152" s="15" t="e">
        <f>SUMIF('[16]WASH COAL RECEIPT &amp; GCV DATA'!$A$3:$A$191,'MASTER DATA FILE WASH COAL  (2)'!A152,'[16]WASH COAL RECEIPT &amp; GCV DATA'!$L$3:$L$191)</f>
        <v>#VALUE!</v>
      </c>
      <c r="M152" s="15" t="e">
        <f t="shared" si="15"/>
        <v>#VALUE!</v>
      </c>
      <c r="N152" s="15">
        <f t="shared" si="16"/>
        <v>0</v>
      </c>
      <c r="O152" s="15" t="e">
        <f>SUMIF('[16]WASH COAL RECEIPT &amp; GCV DATA'!$A$3:$A$191,'MASTER DATA FILE WASH COAL  (2)'!A152,'[16]WASH COAL RECEIPT &amp; GCV DATA'!$O$3:$O$191)</f>
        <v>#VALUE!</v>
      </c>
      <c r="P152" s="15" t="e">
        <f t="shared" si="17"/>
        <v>#VALUE!</v>
      </c>
      <c r="Q152" s="15" t="e">
        <f>SUMIF('[16]WASH COAL RECEIPT &amp; GCV DATA'!$A$3:$A$191,'MASTER DATA FILE WASH COAL  (2)'!A152,'[16]WASH COAL RECEIPT &amp; GCV DATA'!$Q$3:$Q$191)</f>
        <v>#VALUE!</v>
      </c>
      <c r="R152" s="16" t="e">
        <f>SUMIF('[16]WASH COAL RECEIPT &amp; GCV DATA'!$A$3:$A$191,'MASTER DATA FILE WASH COAL  (2)'!A152,'[16]WASH COAL RECEIPT &amp; GCV DATA'!$R$3:$R$191)+IF(H152=$J$234,($K$234*K152),0)+IF(H152=$J$235,($K$235*K152),0)</f>
        <v>#VALUE!</v>
      </c>
      <c r="S152" s="15" t="e">
        <f t="shared" si="18"/>
        <v>#VALUE!</v>
      </c>
      <c r="T152" s="15" t="e">
        <f>SUMIF('[16]WASH COAL RECEIPT &amp; GCV DATA'!$A$3:$A$191,'MASTER DATA FILE WASH COAL  (2)'!A152,'[16]WASH COAL RECEIPT &amp; GCV DATA'!$T$3:$T$191)</f>
        <v>#VALUE!</v>
      </c>
      <c r="U152" s="15" t="e">
        <f t="shared" si="19"/>
        <v>#VALUE!</v>
      </c>
      <c r="V152" s="15" t="e">
        <f>SUMIF('[16]WASH COAL RECEIPT &amp; GCV DATA'!$A$3:$A$191,'MASTER DATA FILE WASH COAL  (2)'!A152,'[16]WASH COAL RECEIPT &amp; GCV DATA'!$V$3:$V$191)</f>
        <v>#VALUE!</v>
      </c>
      <c r="W152" s="15" t="e">
        <f t="shared" si="20"/>
        <v>#VALUE!</v>
      </c>
      <c r="X152" t="e">
        <f t="shared" si="14"/>
        <v>#VALUE!</v>
      </c>
    </row>
    <row r="153" spans="1:24" customFormat="1" x14ac:dyDescent="0.3">
      <c r="A153" s="12"/>
      <c r="B153" s="12" t="e">
        <f>SUMIF('[16]WASH COAL RECEIPT &amp; GCV DATA'!$A$3:$A$176,A153,'[16]WASH COAL RECEIPT &amp; GCV DATA'!$B$3:$B$176)</f>
        <v>#VALUE!</v>
      </c>
      <c r="C153" s="13" t="e">
        <f>SUMIF('[16]WASH COAL RECEIPT &amp; GCV DATA'!$A$3:$A$191,A153,'[16]WASH COAL RECEIPT &amp; GCV DATA'!$C$3:$C$191)</f>
        <v>#VALUE!</v>
      </c>
      <c r="D153" s="13">
        <f>IFERROR(VLOOKUP(A153,'[16]WASH COAL RECEIPT &amp; GCV DATA'!A142:V341,4,0),0)</f>
        <v>0</v>
      </c>
      <c r="E153" s="14">
        <f>IFERROR(VLOOKUP(A153,'[16]WASH COAL RECEIPT &amp; GCV DATA'!$A$2:$V$191,5,0),0)</f>
        <v>0</v>
      </c>
      <c r="F153" s="13" t="e">
        <f>SUMIF('[16]WASH COAL RECEIPT &amp; GCV DATA'!$A$3:$A$191,'MASTER DATA FILE WASH COAL  (2)'!A153,'[16]WASH COAL RECEIPT &amp; GCV DATA'!$F$3:$F$191)</f>
        <v>#VALUE!</v>
      </c>
      <c r="G153" s="13">
        <f>IFERROR(VLOOKUP(A153,'[16]WASH COAL RECEIPT &amp; GCV DATA'!$A$2:$V$191,7,0),0)</f>
        <v>0</v>
      </c>
      <c r="H153" s="13">
        <f>IFERROR(VLOOKUP(A153,'[16]WASH COAL RECEIPT &amp; GCV DATA'!$A$2:$V$191,8,0),0)</f>
        <v>0</v>
      </c>
      <c r="I153" s="13">
        <f>IFERROR(VLOOKUP(A153,'[16]WASH COAL RECEIPT &amp; GCV DATA'!$A$2:$V$191,9,0),0)</f>
        <v>0</v>
      </c>
      <c r="J153" s="13">
        <f>IFERROR(VLOOKUP(A153,'[16]WASH COAL RECEIPT &amp; GCV DATA'!$A$2:$V$191,10,0),0)</f>
        <v>0</v>
      </c>
      <c r="K153" s="15" t="e">
        <f>SUMIF('[16]WASH COAL RECEIPT &amp; GCV DATA'!$A$3:$A$191,'MASTER DATA FILE WASH COAL  (2)'!A153,'[16]WASH COAL RECEIPT &amp; GCV DATA'!$K$3:$K$191)</f>
        <v>#VALUE!</v>
      </c>
      <c r="L153" s="15" t="e">
        <f>SUMIF('[16]WASH COAL RECEIPT &amp; GCV DATA'!$A$3:$A$191,'MASTER DATA FILE WASH COAL  (2)'!A153,'[16]WASH COAL RECEIPT &amp; GCV DATA'!$L$3:$L$191)</f>
        <v>#VALUE!</v>
      </c>
      <c r="M153" s="15" t="e">
        <f t="shared" si="15"/>
        <v>#VALUE!</v>
      </c>
      <c r="N153" s="15">
        <f t="shared" si="16"/>
        <v>0</v>
      </c>
      <c r="O153" s="15" t="e">
        <f>SUMIF('[16]WASH COAL RECEIPT &amp; GCV DATA'!$A$3:$A$191,'MASTER DATA FILE WASH COAL  (2)'!A153,'[16]WASH COAL RECEIPT &amp; GCV DATA'!$O$3:$O$191)</f>
        <v>#VALUE!</v>
      </c>
      <c r="P153" s="15" t="e">
        <f t="shared" si="17"/>
        <v>#VALUE!</v>
      </c>
      <c r="Q153" s="15" t="e">
        <f>SUMIF('[16]WASH COAL RECEIPT &amp; GCV DATA'!$A$3:$A$191,'MASTER DATA FILE WASH COAL  (2)'!A153,'[16]WASH COAL RECEIPT &amp; GCV DATA'!$Q$3:$Q$191)</f>
        <v>#VALUE!</v>
      </c>
      <c r="R153" s="16" t="e">
        <f>SUMIF('[16]WASH COAL RECEIPT &amp; GCV DATA'!$A$3:$A$191,'MASTER DATA FILE WASH COAL  (2)'!A153,'[16]WASH COAL RECEIPT &amp; GCV DATA'!$R$3:$R$191)+IF(H153=$J$234,($K$234*K153),0)+IF(H153=$J$235,($K$235*K153),0)</f>
        <v>#VALUE!</v>
      </c>
      <c r="S153" s="15" t="e">
        <f t="shared" si="18"/>
        <v>#VALUE!</v>
      </c>
      <c r="T153" s="15" t="e">
        <f>SUMIF('[16]WASH COAL RECEIPT &amp; GCV DATA'!$A$3:$A$191,'MASTER DATA FILE WASH COAL  (2)'!A153,'[16]WASH COAL RECEIPT &amp; GCV DATA'!$T$3:$T$191)</f>
        <v>#VALUE!</v>
      </c>
      <c r="U153" s="15" t="e">
        <f t="shared" si="19"/>
        <v>#VALUE!</v>
      </c>
      <c r="V153" s="15" t="e">
        <f>SUMIF('[16]WASH COAL RECEIPT &amp; GCV DATA'!$A$3:$A$191,'MASTER DATA FILE WASH COAL  (2)'!A153,'[16]WASH COAL RECEIPT &amp; GCV DATA'!$V$3:$V$191)</f>
        <v>#VALUE!</v>
      </c>
      <c r="W153" s="15" t="e">
        <f t="shared" si="20"/>
        <v>#VALUE!</v>
      </c>
      <c r="X153" t="e">
        <f t="shared" si="14"/>
        <v>#VALUE!</v>
      </c>
    </row>
    <row r="154" spans="1:24" customFormat="1" x14ac:dyDescent="0.3">
      <c r="A154" s="12"/>
      <c r="B154" s="12" t="e">
        <f>SUMIF('[16]WASH COAL RECEIPT &amp; GCV DATA'!$A$3:$A$176,A154,'[16]WASH COAL RECEIPT &amp; GCV DATA'!$B$3:$B$176)</f>
        <v>#VALUE!</v>
      </c>
      <c r="C154" s="13" t="e">
        <f>SUMIF('[16]WASH COAL RECEIPT &amp; GCV DATA'!$A$3:$A$191,A154,'[16]WASH COAL RECEIPT &amp; GCV DATA'!$C$3:$C$191)</f>
        <v>#VALUE!</v>
      </c>
      <c r="D154" s="13">
        <f>IFERROR(VLOOKUP(A154,'[16]WASH COAL RECEIPT &amp; GCV DATA'!A143:V342,4,0),0)</f>
        <v>0</v>
      </c>
      <c r="E154" s="14">
        <f>IFERROR(VLOOKUP(A154,'[16]WASH COAL RECEIPT &amp; GCV DATA'!$A$2:$V$191,5,0),0)</f>
        <v>0</v>
      </c>
      <c r="F154" s="13" t="e">
        <f>SUMIF('[16]WASH COAL RECEIPT &amp; GCV DATA'!$A$3:$A$191,'MASTER DATA FILE WASH COAL  (2)'!A154,'[16]WASH COAL RECEIPT &amp; GCV DATA'!$F$3:$F$191)</f>
        <v>#VALUE!</v>
      </c>
      <c r="G154" s="13">
        <f>IFERROR(VLOOKUP(A154,'[16]WASH COAL RECEIPT &amp; GCV DATA'!$A$2:$V$191,7,0),0)</f>
        <v>0</v>
      </c>
      <c r="H154" s="13">
        <f>IFERROR(VLOOKUP(A154,'[16]WASH COAL RECEIPT &amp; GCV DATA'!$A$2:$V$191,8,0),0)</f>
        <v>0</v>
      </c>
      <c r="I154" s="13">
        <f>IFERROR(VLOOKUP(A154,'[16]WASH COAL RECEIPT &amp; GCV DATA'!$A$2:$V$191,9,0),0)</f>
        <v>0</v>
      </c>
      <c r="J154" s="13">
        <f>IFERROR(VLOOKUP(A154,'[16]WASH COAL RECEIPT &amp; GCV DATA'!$A$2:$V$191,10,0),0)</f>
        <v>0</v>
      </c>
      <c r="K154" s="15" t="e">
        <f>SUMIF('[16]WASH COAL RECEIPT &amp; GCV DATA'!$A$3:$A$191,'MASTER DATA FILE WASH COAL  (2)'!A154,'[16]WASH COAL RECEIPT &amp; GCV DATA'!$K$3:$K$191)</f>
        <v>#VALUE!</v>
      </c>
      <c r="L154" s="15" t="e">
        <f>SUMIF('[16]WASH COAL RECEIPT &amp; GCV DATA'!$A$3:$A$191,'MASTER DATA FILE WASH COAL  (2)'!A154,'[16]WASH COAL RECEIPT &amp; GCV DATA'!$L$3:$L$191)</f>
        <v>#VALUE!</v>
      </c>
      <c r="M154" s="15" t="e">
        <f t="shared" si="15"/>
        <v>#VALUE!</v>
      </c>
      <c r="N154" s="15">
        <f t="shared" si="16"/>
        <v>0</v>
      </c>
      <c r="O154" s="15" t="e">
        <f>SUMIF('[16]WASH COAL RECEIPT &amp; GCV DATA'!$A$3:$A$191,'MASTER DATA FILE WASH COAL  (2)'!A154,'[16]WASH COAL RECEIPT &amp; GCV DATA'!$O$3:$O$191)</f>
        <v>#VALUE!</v>
      </c>
      <c r="P154" s="15" t="e">
        <f t="shared" si="17"/>
        <v>#VALUE!</v>
      </c>
      <c r="Q154" s="15" t="e">
        <f>SUMIF('[16]WASH COAL RECEIPT &amp; GCV DATA'!$A$3:$A$191,'MASTER DATA FILE WASH COAL  (2)'!A154,'[16]WASH COAL RECEIPT &amp; GCV DATA'!$Q$3:$Q$191)</f>
        <v>#VALUE!</v>
      </c>
      <c r="R154" s="16" t="e">
        <f>SUMIF('[16]WASH COAL RECEIPT &amp; GCV DATA'!$A$3:$A$191,'MASTER DATA FILE WASH COAL  (2)'!A154,'[16]WASH COAL RECEIPT &amp; GCV DATA'!$R$3:$R$191)+IF(H154=$J$234,($K$234*K154),0)+IF(H154=$J$235,($K$235*K154),0)</f>
        <v>#VALUE!</v>
      </c>
      <c r="S154" s="15" t="e">
        <f t="shared" si="18"/>
        <v>#VALUE!</v>
      </c>
      <c r="T154" s="15" t="e">
        <f>SUMIF('[16]WASH COAL RECEIPT &amp; GCV DATA'!$A$3:$A$191,'MASTER DATA FILE WASH COAL  (2)'!A154,'[16]WASH COAL RECEIPT &amp; GCV DATA'!$T$3:$T$191)</f>
        <v>#VALUE!</v>
      </c>
      <c r="U154" s="15" t="e">
        <f t="shared" si="19"/>
        <v>#VALUE!</v>
      </c>
      <c r="V154" s="15" t="e">
        <f>SUMIF('[16]WASH COAL RECEIPT &amp; GCV DATA'!$A$3:$A$191,'MASTER DATA FILE WASH COAL  (2)'!A154,'[16]WASH COAL RECEIPT &amp; GCV DATA'!$V$3:$V$191)</f>
        <v>#VALUE!</v>
      </c>
      <c r="W154" s="15" t="e">
        <f t="shared" si="20"/>
        <v>#VALUE!</v>
      </c>
      <c r="X154" t="e">
        <f t="shared" si="14"/>
        <v>#VALUE!</v>
      </c>
    </row>
    <row r="155" spans="1:24" customFormat="1" x14ac:dyDescent="0.3">
      <c r="A155" s="12"/>
      <c r="B155" s="12" t="e">
        <f>SUMIF('[16]WASH COAL RECEIPT &amp; GCV DATA'!$A$3:$A$176,A155,'[16]WASH COAL RECEIPT &amp; GCV DATA'!$B$3:$B$176)</f>
        <v>#VALUE!</v>
      </c>
      <c r="C155" s="13" t="e">
        <f>SUMIF('[16]WASH COAL RECEIPT &amp; GCV DATA'!$A$3:$A$191,A155,'[16]WASH COAL RECEIPT &amp; GCV DATA'!$C$3:$C$191)</f>
        <v>#VALUE!</v>
      </c>
      <c r="D155" s="13">
        <f>IFERROR(VLOOKUP(A155,'[16]WASH COAL RECEIPT &amp; GCV DATA'!A144:V343,4,0),0)</f>
        <v>0</v>
      </c>
      <c r="E155" s="14">
        <f>IFERROR(VLOOKUP(A155,'[16]WASH COAL RECEIPT &amp; GCV DATA'!$A$2:$V$191,5,0),0)</f>
        <v>0</v>
      </c>
      <c r="F155" s="13" t="e">
        <f>SUMIF('[16]WASH COAL RECEIPT &amp; GCV DATA'!$A$3:$A$191,'MASTER DATA FILE WASH COAL  (2)'!A155,'[16]WASH COAL RECEIPT &amp; GCV DATA'!$F$3:$F$191)</f>
        <v>#VALUE!</v>
      </c>
      <c r="G155" s="13">
        <f>IFERROR(VLOOKUP(A155,'[16]WASH COAL RECEIPT &amp; GCV DATA'!$A$2:$V$191,7,0),0)</f>
        <v>0</v>
      </c>
      <c r="H155" s="13">
        <f>IFERROR(VLOOKUP(A155,'[16]WASH COAL RECEIPT &amp; GCV DATA'!$A$2:$V$191,8,0),0)</f>
        <v>0</v>
      </c>
      <c r="I155" s="13">
        <f>IFERROR(VLOOKUP(A155,'[16]WASH COAL RECEIPT &amp; GCV DATA'!$A$2:$V$191,9,0),0)</f>
        <v>0</v>
      </c>
      <c r="J155" s="13">
        <f>IFERROR(VLOOKUP(A155,'[16]WASH COAL RECEIPT &amp; GCV DATA'!$A$2:$V$191,10,0),0)</f>
        <v>0</v>
      </c>
      <c r="K155" s="15" t="e">
        <f>SUMIF('[16]WASH COAL RECEIPT &amp; GCV DATA'!$A$3:$A$191,'MASTER DATA FILE WASH COAL  (2)'!A155,'[16]WASH COAL RECEIPT &amp; GCV DATA'!$K$3:$K$191)</f>
        <v>#VALUE!</v>
      </c>
      <c r="L155" s="15" t="e">
        <f>SUMIF('[16]WASH COAL RECEIPT &amp; GCV DATA'!$A$3:$A$191,'MASTER DATA FILE WASH COAL  (2)'!A155,'[16]WASH COAL RECEIPT &amp; GCV DATA'!$L$3:$L$191)</f>
        <v>#VALUE!</v>
      </c>
      <c r="M155" s="15" t="e">
        <f t="shared" si="15"/>
        <v>#VALUE!</v>
      </c>
      <c r="N155" s="15">
        <f t="shared" si="16"/>
        <v>0</v>
      </c>
      <c r="O155" s="15" t="e">
        <f>SUMIF('[16]WASH COAL RECEIPT &amp; GCV DATA'!$A$3:$A$191,'MASTER DATA FILE WASH COAL  (2)'!A155,'[16]WASH COAL RECEIPT &amp; GCV DATA'!$O$3:$O$191)</f>
        <v>#VALUE!</v>
      </c>
      <c r="P155" s="15" t="e">
        <f t="shared" si="17"/>
        <v>#VALUE!</v>
      </c>
      <c r="Q155" s="15" t="e">
        <f>SUMIF('[16]WASH COAL RECEIPT &amp; GCV DATA'!$A$3:$A$191,'MASTER DATA FILE WASH COAL  (2)'!A155,'[16]WASH COAL RECEIPT &amp; GCV DATA'!$Q$3:$Q$191)</f>
        <v>#VALUE!</v>
      </c>
      <c r="R155" s="16" t="e">
        <f>SUMIF('[16]WASH COAL RECEIPT &amp; GCV DATA'!$A$3:$A$191,'MASTER DATA FILE WASH COAL  (2)'!A155,'[16]WASH COAL RECEIPT &amp; GCV DATA'!$R$3:$R$191)+IF(H155=$J$234,($K$234*K155),0)+IF(H155=$J$235,($K$235*K155),0)</f>
        <v>#VALUE!</v>
      </c>
      <c r="S155" s="15" t="e">
        <f t="shared" si="18"/>
        <v>#VALUE!</v>
      </c>
      <c r="T155" s="15" t="e">
        <f>SUMIF('[16]WASH COAL RECEIPT &amp; GCV DATA'!$A$3:$A$191,'MASTER DATA FILE WASH COAL  (2)'!A155,'[16]WASH COAL RECEIPT &amp; GCV DATA'!$T$3:$T$191)</f>
        <v>#VALUE!</v>
      </c>
      <c r="U155" s="15" t="e">
        <f t="shared" si="19"/>
        <v>#VALUE!</v>
      </c>
      <c r="V155" s="15" t="e">
        <f>SUMIF('[16]WASH COAL RECEIPT &amp; GCV DATA'!$A$3:$A$191,'MASTER DATA FILE WASH COAL  (2)'!A155,'[16]WASH COAL RECEIPT &amp; GCV DATA'!$V$3:$V$191)</f>
        <v>#VALUE!</v>
      </c>
      <c r="W155" s="15" t="e">
        <f t="shared" si="20"/>
        <v>#VALUE!</v>
      </c>
      <c r="X155" t="e">
        <f t="shared" si="14"/>
        <v>#VALUE!</v>
      </c>
    </row>
    <row r="156" spans="1:24" customFormat="1" x14ac:dyDescent="0.3">
      <c r="A156" s="12"/>
      <c r="B156" s="12" t="e">
        <f>SUMIF('[16]WASH COAL RECEIPT &amp; GCV DATA'!$A$3:$A$176,A156,'[16]WASH COAL RECEIPT &amp; GCV DATA'!$B$3:$B$176)</f>
        <v>#VALUE!</v>
      </c>
      <c r="C156" s="13" t="e">
        <f>SUMIF('[16]WASH COAL RECEIPT &amp; GCV DATA'!$A$3:$A$191,A156,'[16]WASH COAL RECEIPT &amp; GCV DATA'!$C$3:$C$191)</f>
        <v>#VALUE!</v>
      </c>
      <c r="D156" s="13">
        <f>IFERROR(VLOOKUP(A156,'[16]WASH COAL RECEIPT &amp; GCV DATA'!A145:V344,4,0),0)</f>
        <v>0</v>
      </c>
      <c r="E156" s="14">
        <f>IFERROR(VLOOKUP(A156,'[16]WASH COAL RECEIPT &amp; GCV DATA'!$A$2:$V$191,5,0),0)</f>
        <v>0</v>
      </c>
      <c r="F156" s="13" t="e">
        <f>SUMIF('[16]WASH COAL RECEIPT &amp; GCV DATA'!$A$3:$A$191,'MASTER DATA FILE WASH COAL  (2)'!A156,'[16]WASH COAL RECEIPT &amp; GCV DATA'!$F$3:$F$191)</f>
        <v>#VALUE!</v>
      </c>
      <c r="G156" s="13">
        <f>IFERROR(VLOOKUP(A156,'[16]WASH COAL RECEIPT &amp; GCV DATA'!$A$2:$V$191,7,0),0)</f>
        <v>0</v>
      </c>
      <c r="H156" s="13">
        <f>IFERROR(VLOOKUP(A156,'[16]WASH COAL RECEIPT &amp; GCV DATA'!$A$2:$V$191,8,0),0)</f>
        <v>0</v>
      </c>
      <c r="I156" s="13">
        <f>IFERROR(VLOOKUP(A156,'[16]WASH COAL RECEIPT &amp; GCV DATA'!$A$2:$V$191,9,0),0)</f>
        <v>0</v>
      </c>
      <c r="J156" s="13">
        <f>IFERROR(VLOOKUP(A156,'[16]WASH COAL RECEIPT &amp; GCV DATA'!$A$2:$V$191,10,0),0)</f>
        <v>0</v>
      </c>
      <c r="K156" s="15" t="e">
        <f>SUMIF('[16]WASH COAL RECEIPT &amp; GCV DATA'!$A$3:$A$191,'MASTER DATA FILE WASH COAL  (2)'!A156,'[16]WASH COAL RECEIPT &amp; GCV DATA'!$K$3:$K$191)</f>
        <v>#VALUE!</v>
      </c>
      <c r="L156" s="15" t="e">
        <f>SUMIF('[16]WASH COAL RECEIPT &amp; GCV DATA'!$A$3:$A$191,'MASTER DATA FILE WASH COAL  (2)'!A156,'[16]WASH COAL RECEIPT &amp; GCV DATA'!$L$3:$L$191)</f>
        <v>#VALUE!</v>
      </c>
      <c r="M156" s="15" t="e">
        <f t="shared" si="15"/>
        <v>#VALUE!</v>
      </c>
      <c r="N156" s="15">
        <f t="shared" si="16"/>
        <v>0</v>
      </c>
      <c r="O156" s="15" t="e">
        <f>SUMIF('[16]WASH COAL RECEIPT &amp; GCV DATA'!$A$3:$A$191,'MASTER DATA FILE WASH COAL  (2)'!A156,'[16]WASH COAL RECEIPT &amp; GCV DATA'!$O$3:$O$191)</f>
        <v>#VALUE!</v>
      </c>
      <c r="P156" s="15" t="e">
        <f t="shared" si="17"/>
        <v>#VALUE!</v>
      </c>
      <c r="Q156" s="15" t="e">
        <f>SUMIF('[16]WASH COAL RECEIPT &amp; GCV DATA'!$A$3:$A$191,'MASTER DATA FILE WASH COAL  (2)'!A156,'[16]WASH COAL RECEIPT &amp; GCV DATA'!$Q$3:$Q$191)</f>
        <v>#VALUE!</v>
      </c>
      <c r="R156" s="16" t="e">
        <f>SUMIF('[16]WASH COAL RECEIPT &amp; GCV DATA'!$A$3:$A$191,'MASTER DATA FILE WASH COAL  (2)'!A156,'[16]WASH COAL RECEIPT &amp; GCV DATA'!$R$3:$R$191)+IF(H156=$J$234,($K$234*K156),0)+IF(H156=$J$235,($K$235*K156),0)</f>
        <v>#VALUE!</v>
      </c>
      <c r="S156" s="15" t="e">
        <f t="shared" si="18"/>
        <v>#VALUE!</v>
      </c>
      <c r="T156" s="15" t="e">
        <f>SUMIF('[16]WASH COAL RECEIPT &amp; GCV DATA'!$A$3:$A$191,'MASTER DATA FILE WASH COAL  (2)'!A156,'[16]WASH COAL RECEIPT &amp; GCV DATA'!$T$3:$T$191)</f>
        <v>#VALUE!</v>
      </c>
      <c r="U156" s="15" t="e">
        <f t="shared" si="19"/>
        <v>#VALUE!</v>
      </c>
      <c r="V156" s="15" t="e">
        <f>SUMIF('[16]WASH COAL RECEIPT &amp; GCV DATA'!$A$3:$A$191,'MASTER DATA FILE WASH COAL  (2)'!A156,'[16]WASH COAL RECEIPT &amp; GCV DATA'!$V$3:$V$191)</f>
        <v>#VALUE!</v>
      </c>
      <c r="W156" s="15" t="e">
        <f t="shared" si="20"/>
        <v>#VALUE!</v>
      </c>
      <c r="X156" t="e">
        <f t="shared" si="14"/>
        <v>#VALUE!</v>
      </c>
    </row>
    <row r="157" spans="1:24" customFormat="1" x14ac:dyDescent="0.3">
      <c r="A157" s="12"/>
      <c r="B157" s="12" t="e">
        <f>SUMIF('[16]WASH COAL RECEIPT &amp; GCV DATA'!$A$3:$A$176,A157,'[16]WASH COAL RECEIPT &amp; GCV DATA'!$B$3:$B$176)</f>
        <v>#VALUE!</v>
      </c>
      <c r="C157" s="13" t="e">
        <f>SUMIF('[16]WASH COAL RECEIPT &amp; GCV DATA'!$A$3:$A$191,A157,'[16]WASH COAL RECEIPT &amp; GCV DATA'!$C$3:$C$191)</f>
        <v>#VALUE!</v>
      </c>
      <c r="D157" s="13">
        <f>IFERROR(VLOOKUP(A157,'[16]WASH COAL RECEIPT &amp; GCV DATA'!A146:V345,4,0),0)</f>
        <v>0</v>
      </c>
      <c r="E157" s="14">
        <f>IFERROR(VLOOKUP(A157,'[16]WASH COAL RECEIPT &amp; GCV DATA'!$A$2:$V$191,5,0),0)</f>
        <v>0</v>
      </c>
      <c r="F157" s="13" t="e">
        <f>SUMIF('[16]WASH COAL RECEIPT &amp; GCV DATA'!$A$3:$A$191,'MASTER DATA FILE WASH COAL  (2)'!A157,'[16]WASH COAL RECEIPT &amp; GCV DATA'!$F$3:$F$191)</f>
        <v>#VALUE!</v>
      </c>
      <c r="G157" s="13">
        <f>IFERROR(VLOOKUP(A157,'[16]WASH COAL RECEIPT &amp; GCV DATA'!$A$2:$V$191,7,0),0)</f>
        <v>0</v>
      </c>
      <c r="H157" s="13">
        <f>IFERROR(VLOOKUP(A157,'[16]WASH COAL RECEIPT &amp; GCV DATA'!$A$2:$V$191,8,0),0)</f>
        <v>0</v>
      </c>
      <c r="I157" s="13">
        <f>IFERROR(VLOOKUP(A157,'[16]WASH COAL RECEIPT &amp; GCV DATA'!$A$2:$V$191,9,0),0)</f>
        <v>0</v>
      </c>
      <c r="J157" s="13">
        <f>IFERROR(VLOOKUP(A157,'[16]WASH COAL RECEIPT &amp; GCV DATA'!$A$2:$V$191,10,0),0)</f>
        <v>0</v>
      </c>
      <c r="K157" s="15" t="e">
        <f>SUMIF('[16]WASH COAL RECEIPT &amp; GCV DATA'!$A$3:$A$191,'MASTER DATA FILE WASH COAL  (2)'!A157,'[16]WASH COAL RECEIPT &amp; GCV DATA'!$K$3:$K$191)</f>
        <v>#VALUE!</v>
      </c>
      <c r="L157" s="15" t="e">
        <f>SUMIF('[16]WASH COAL RECEIPT &amp; GCV DATA'!$A$3:$A$191,'MASTER DATA FILE WASH COAL  (2)'!A157,'[16]WASH COAL RECEIPT &amp; GCV DATA'!$L$3:$L$191)</f>
        <v>#VALUE!</v>
      </c>
      <c r="M157" s="15" t="e">
        <f t="shared" si="15"/>
        <v>#VALUE!</v>
      </c>
      <c r="N157" s="15">
        <f t="shared" si="16"/>
        <v>0</v>
      </c>
      <c r="O157" s="15" t="e">
        <f>SUMIF('[16]WASH COAL RECEIPT &amp; GCV DATA'!$A$3:$A$191,'MASTER DATA FILE WASH COAL  (2)'!A157,'[16]WASH COAL RECEIPT &amp; GCV DATA'!$O$3:$O$191)</f>
        <v>#VALUE!</v>
      </c>
      <c r="P157" s="15" t="e">
        <f t="shared" si="17"/>
        <v>#VALUE!</v>
      </c>
      <c r="Q157" s="15" t="e">
        <f>SUMIF('[16]WASH COAL RECEIPT &amp; GCV DATA'!$A$3:$A$191,'MASTER DATA FILE WASH COAL  (2)'!A157,'[16]WASH COAL RECEIPT &amp; GCV DATA'!$Q$3:$Q$191)</f>
        <v>#VALUE!</v>
      </c>
      <c r="R157" s="16" t="e">
        <f>SUMIF('[16]WASH COAL RECEIPT &amp; GCV DATA'!$A$3:$A$191,'MASTER DATA FILE WASH COAL  (2)'!A157,'[16]WASH COAL RECEIPT &amp; GCV DATA'!$R$3:$R$191)+IF(H157=$J$234,($K$234*K157),0)+IF(H157=$J$235,($K$235*K157),0)</f>
        <v>#VALUE!</v>
      </c>
      <c r="S157" s="15" t="e">
        <f t="shared" si="18"/>
        <v>#VALUE!</v>
      </c>
      <c r="T157" s="15" t="e">
        <f>SUMIF('[16]WASH COAL RECEIPT &amp; GCV DATA'!$A$3:$A$191,'MASTER DATA FILE WASH COAL  (2)'!A157,'[16]WASH COAL RECEIPT &amp; GCV DATA'!$T$3:$T$191)</f>
        <v>#VALUE!</v>
      </c>
      <c r="U157" s="15" t="e">
        <f t="shared" si="19"/>
        <v>#VALUE!</v>
      </c>
      <c r="V157" s="15" t="e">
        <f>SUMIF('[16]WASH COAL RECEIPT &amp; GCV DATA'!$A$3:$A$191,'MASTER DATA FILE WASH COAL  (2)'!A157,'[16]WASH COAL RECEIPT &amp; GCV DATA'!$V$3:$V$191)</f>
        <v>#VALUE!</v>
      </c>
      <c r="W157" s="15" t="e">
        <f t="shared" si="20"/>
        <v>#VALUE!</v>
      </c>
      <c r="X157" t="e">
        <f t="shared" si="14"/>
        <v>#VALUE!</v>
      </c>
    </row>
    <row r="158" spans="1:24" customFormat="1" x14ac:dyDescent="0.3">
      <c r="A158" s="12"/>
      <c r="B158" s="12" t="e">
        <f>SUMIF('[16]WASH COAL RECEIPT &amp; GCV DATA'!$A$3:$A$176,A158,'[16]WASH COAL RECEIPT &amp; GCV DATA'!$B$3:$B$176)</f>
        <v>#VALUE!</v>
      </c>
      <c r="C158" s="13" t="e">
        <f>SUMIF('[16]WASH COAL RECEIPT &amp; GCV DATA'!$A$3:$A$191,A158,'[16]WASH COAL RECEIPT &amp; GCV DATA'!$C$3:$C$191)</f>
        <v>#VALUE!</v>
      </c>
      <c r="D158" s="13">
        <f>IFERROR(VLOOKUP(A158,'[16]WASH COAL RECEIPT &amp; GCV DATA'!A147:V346,4,0),0)</f>
        <v>0</v>
      </c>
      <c r="E158" s="14">
        <f>IFERROR(VLOOKUP(A158,'[16]WASH COAL RECEIPT &amp; GCV DATA'!$A$2:$V$191,5,0),0)</f>
        <v>0</v>
      </c>
      <c r="F158" s="13" t="e">
        <f>SUMIF('[16]WASH COAL RECEIPT &amp; GCV DATA'!$A$3:$A$191,'MASTER DATA FILE WASH COAL  (2)'!A158,'[16]WASH COAL RECEIPT &amp; GCV DATA'!$F$3:$F$191)</f>
        <v>#VALUE!</v>
      </c>
      <c r="G158" s="13">
        <f>IFERROR(VLOOKUP(A158,'[16]WASH COAL RECEIPT &amp; GCV DATA'!$A$2:$V$191,7,0),0)</f>
        <v>0</v>
      </c>
      <c r="H158" s="13">
        <f>IFERROR(VLOOKUP(A158,'[16]WASH COAL RECEIPT &amp; GCV DATA'!$A$2:$V$191,8,0),0)</f>
        <v>0</v>
      </c>
      <c r="I158" s="13">
        <f>IFERROR(VLOOKUP(A158,'[16]WASH COAL RECEIPT &amp; GCV DATA'!$A$2:$V$191,9,0),0)</f>
        <v>0</v>
      </c>
      <c r="J158" s="13">
        <f>IFERROR(VLOOKUP(A158,'[16]WASH COAL RECEIPT &amp; GCV DATA'!$A$2:$V$191,10,0),0)</f>
        <v>0</v>
      </c>
      <c r="K158" s="15" t="e">
        <f>SUMIF('[16]WASH COAL RECEIPT &amp; GCV DATA'!$A$3:$A$191,'MASTER DATA FILE WASH COAL  (2)'!A158,'[16]WASH COAL RECEIPT &amp; GCV DATA'!$K$3:$K$191)</f>
        <v>#VALUE!</v>
      </c>
      <c r="L158" s="15" t="e">
        <f>SUMIF('[16]WASH COAL RECEIPT &amp; GCV DATA'!$A$3:$A$191,'MASTER DATA FILE WASH COAL  (2)'!A158,'[16]WASH COAL RECEIPT &amp; GCV DATA'!$L$3:$L$191)</f>
        <v>#VALUE!</v>
      </c>
      <c r="M158" s="15" t="e">
        <f t="shared" si="15"/>
        <v>#VALUE!</v>
      </c>
      <c r="N158" s="15">
        <f t="shared" si="16"/>
        <v>0</v>
      </c>
      <c r="O158" s="15" t="e">
        <f>SUMIF('[16]WASH COAL RECEIPT &amp; GCV DATA'!$A$3:$A$191,'MASTER DATA FILE WASH COAL  (2)'!A158,'[16]WASH COAL RECEIPT &amp; GCV DATA'!$O$3:$O$191)</f>
        <v>#VALUE!</v>
      </c>
      <c r="P158" s="15" t="e">
        <f t="shared" si="17"/>
        <v>#VALUE!</v>
      </c>
      <c r="Q158" s="15" t="e">
        <f>SUMIF('[16]WASH COAL RECEIPT &amp; GCV DATA'!$A$3:$A$191,'MASTER DATA FILE WASH COAL  (2)'!A158,'[16]WASH COAL RECEIPT &amp; GCV DATA'!$Q$3:$Q$191)</f>
        <v>#VALUE!</v>
      </c>
      <c r="R158" s="16" t="e">
        <f>SUMIF('[16]WASH COAL RECEIPT &amp; GCV DATA'!$A$3:$A$191,'MASTER DATA FILE WASH COAL  (2)'!A158,'[16]WASH COAL RECEIPT &amp; GCV DATA'!$R$3:$R$191)+IF(H158=$J$234,($K$234*K158),0)+IF(H158=$J$235,($K$235*K158),0)</f>
        <v>#VALUE!</v>
      </c>
      <c r="S158" s="15" t="e">
        <f t="shared" si="18"/>
        <v>#VALUE!</v>
      </c>
      <c r="T158" s="15" t="e">
        <f>SUMIF('[16]WASH COAL RECEIPT &amp; GCV DATA'!$A$3:$A$191,'MASTER DATA FILE WASH COAL  (2)'!A158,'[16]WASH COAL RECEIPT &amp; GCV DATA'!$T$3:$T$191)</f>
        <v>#VALUE!</v>
      </c>
      <c r="U158" s="15" t="e">
        <f t="shared" si="19"/>
        <v>#VALUE!</v>
      </c>
      <c r="V158" s="15" t="e">
        <f>SUMIF('[16]WASH COAL RECEIPT &amp; GCV DATA'!$A$3:$A$191,'MASTER DATA FILE WASH COAL  (2)'!A158,'[16]WASH COAL RECEIPT &amp; GCV DATA'!$V$3:$V$191)</f>
        <v>#VALUE!</v>
      </c>
      <c r="W158" s="15" t="e">
        <f t="shared" si="20"/>
        <v>#VALUE!</v>
      </c>
      <c r="X158" t="e">
        <f t="shared" si="14"/>
        <v>#VALUE!</v>
      </c>
    </row>
    <row r="159" spans="1:24" customFormat="1" x14ac:dyDescent="0.3">
      <c r="A159" s="12"/>
      <c r="B159" s="12" t="e">
        <f>SUMIF('[16]WASH COAL RECEIPT &amp; GCV DATA'!$A$3:$A$176,A159,'[16]WASH COAL RECEIPT &amp; GCV DATA'!$B$3:$B$176)</f>
        <v>#VALUE!</v>
      </c>
      <c r="C159" s="13" t="e">
        <f>SUMIF('[16]WASH COAL RECEIPT &amp; GCV DATA'!$A$3:$A$191,A159,'[16]WASH COAL RECEIPT &amp; GCV DATA'!$C$3:$C$191)</f>
        <v>#VALUE!</v>
      </c>
      <c r="D159" s="13">
        <f>IFERROR(VLOOKUP(A159,'[16]WASH COAL RECEIPT &amp; GCV DATA'!A148:V347,4,0),0)</f>
        <v>0</v>
      </c>
      <c r="E159" s="14">
        <f>IFERROR(VLOOKUP(A159,'[16]WASH COAL RECEIPT &amp; GCV DATA'!$A$2:$V$191,5,0),0)</f>
        <v>0</v>
      </c>
      <c r="F159" s="13" t="e">
        <f>SUMIF('[16]WASH COAL RECEIPT &amp; GCV DATA'!$A$3:$A$191,'MASTER DATA FILE WASH COAL  (2)'!A159,'[16]WASH COAL RECEIPT &amp; GCV DATA'!$F$3:$F$191)</f>
        <v>#VALUE!</v>
      </c>
      <c r="G159" s="13">
        <f>IFERROR(VLOOKUP(A159,'[16]WASH COAL RECEIPT &amp; GCV DATA'!$A$2:$V$191,7,0),0)</f>
        <v>0</v>
      </c>
      <c r="H159" s="13">
        <f>IFERROR(VLOOKUP(A159,'[16]WASH COAL RECEIPT &amp; GCV DATA'!$A$2:$V$191,8,0),0)</f>
        <v>0</v>
      </c>
      <c r="I159" s="13">
        <f>IFERROR(VLOOKUP(A159,'[16]WASH COAL RECEIPT &amp; GCV DATA'!$A$2:$V$191,9,0),0)</f>
        <v>0</v>
      </c>
      <c r="J159" s="13">
        <f>IFERROR(VLOOKUP(A159,'[16]WASH COAL RECEIPT &amp; GCV DATA'!$A$2:$V$191,10,0),0)</f>
        <v>0</v>
      </c>
      <c r="K159" s="15" t="e">
        <f>SUMIF('[16]WASH COAL RECEIPT &amp; GCV DATA'!$A$3:$A$191,'MASTER DATA FILE WASH COAL  (2)'!A159,'[16]WASH COAL RECEIPT &amp; GCV DATA'!$K$3:$K$191)</f>
        <v>#VALUE!</v>
      </c>
      <c r="L159" s="15" t="e">
        <f>SUMIF('[16]WASH COAL RECEIPT &amp; GCV DATA'!$A$3:$A$191,'MASTER DATA FILE WASH COAL  (2)'!A159,'[16]WASH COAL RECEIPT &amp; GCV DATA'!$L$3:$L$191)</f>
        <v>#VALUE!</v>
      </c>
      <c r="M159" s="15" t="e">
        <f t="shared" si="15"/>
        <v>#VALUE!</v>
      </c>
      <c r="N159" s="15">
        <f t="shared" si="16"/>
        <v>0</v>
      </c>
      <c r="O159" s="15" t="e">
        <f>SUMIF('[16]WASH COAL RECEIPT &amp; GCV DATA'!$A$3:$A$191,'MASTER DATA FILE WASH COAL  (2)'!A159,'[16]WASH COAL RECEIPT &amp; GCV DATA'!$O$3:$O$191)</f>
        <v>#VALUE!</v>
      </c>
      <c r="P159" s="15" t="e">
        <f t="shared" si="17"/>
        <v>#VALUE!</v>
      </c>
      <c r="Q159" s="15" t="e">
        <f>SUMIF('[16]WASH COAL RECEIPT &amp; GCV DATA'!$A$3:$A$191,'MASTER DATA FILE WASH COAL  (2)'!A159,'[16]WASH COAL RECEIPT &amp; GCV DATA'!$Q$3:$Q$191)</f>
        <v>#VALUE!</v>
      </c>
      <c r="R159" s="16" t="e">
        <f>SUMIF('[16]WASH COAL RECEIPT &amp; GCV DATA'!$A$3:$A$191,'MASTER DATA FILE WASH COAL  (2)'!A159,'[16]WASH COAL RECEIPT &amp; GCV DATA'!$R$3:$R$191)+IF(H159=$J$234,($K$234*K159),0)+IF(H159=$J$235,($K$235*K159),0)</f>
        <v>#VALUE!</v>
      </c>
      <c r="S159" s="15" t="e">
        <f t="shared" si="18"/>
        <v>#VALUE!</v>
      </c>
      <c r="T159" s="15" t="e">
        <f>SUMIF('[16]WASH COAL RECEIPT &amp; GCV DATA'!$A$3:$A$191,'MASTER DATA FILE WASH COAL  (2)'!A159,'[16]WASH COAL RECEIPT &amp; GCV DATA'!$T$3:$T$191)</f>
        <v>#VALUE!</v>
      </c>
      <c r="U159" s="15" t="e">
        <f t="shared" si="19"/>
        <v>#VALUE!</v>
      </c>
      <c r="V159" s="15" t="e">
        <f>SUMIF('[16]WASH COAL RECEIPT &amp; GCV DATA'!$A$3:$A$191,'MASTER DATA FILE WASH COAL  (2)'!A159,'[16]WASH COAL RECEIPT &amp; GCV DATA'!$V$3:$V$191)</f>
        <v>#VALUE!</v>
      </c>
      <c r="W159" s="15" t="e">
        <f t="shared" si="20"/>
        <v>#VALUE!</v>
      </c>
      <c r="X159" t="e">
        <f t="shared" si="14"/>
        <v>#VALUE!</v>
      </c>
    </row>
    <row r="160" spans="1:24" customFormat="1" x14ac:dyDescent="0.3">
      <c r="A160" s="12"/>
      <c r="B160" s="12" t="e">
        <f>SUMIF('[16]WASH COAL RECEIPT &amp; GCV DATA'!$A$3:$A$176,A160,'[16]WASH COAL RECEIPT &amp; GCV DATA'!$B$3:$B$176)</f>
        <v>#VALUE!</v>
      </c>
      <c r="C160" s="13" t="e">
        <f>SUMIF('[16]WASH COAL RECEIPT &amp; GCV DATA'!$A$3:$A$191,A160,'[16]WASH COAL RECEIPT &amp; GCV DATA'!$C$3:$C$191)</f>
        <v>#VALUE!</v>
      </c>
      <c r="D160" s="13">
        <f>IFERROR(VLOOKUP(A160,'[16]WASH COAL RECEIPT &amp; GCV DATA'!A149:V348,4,0),0)</f>
        <v>0</v>
      </c>
      <c r="E160" s="14">
        <f>IFERROR(VLOOKUP(A160,'[16]WASH COAL RECEIPT &amp; GCV DATA'!$A$2:$V$191,5,0),0)</f>
        <v>0</v>
      </c>
      <c r="F160" s="13" t="e">
        <f>SUMIF('[16]WASH COAL RECEIPT &amp; GCV DATA'!$A$3:$A$191,'MASTER DATA FILE WASH COAL  (2)'!A160,'[16]WASH COAL RECEIPT &amp; GCV DATA'!$F$3:$F$191)</f>
        <v>#VALUE!</v>
      </c>
      <c r="G160" s="13">
        <f>IFERROR(VLOOKUP(A160,'[16]WASH COAL RECEIPT &amp; GCV DATA'!$A$2:$V$191,7,0),0)</f>
        <v>0</v>
      </c>
      <c r="H160" s="13">
        <f>IFERROR(VLOOKUP(A160,'[16]WASH COAL RECEIPT &amp; GCV DATA'!$A$2:$V$191,8,0),0)</f>
        <v>0</v>
      </c>
      <c r="I160" s="13">
        <f>IFERROR(VLOOKUP(A160,'[16]WASH COAL RECEIPT &amp; GCV DATA'!$A$2:$V$191,9,0),0)</f>
        <v>0</v>
      </c>
      <c r="J160" s="13">
        <f>IFERROR(VLOOKUP(A160,'[16]WASH COAL RECEIPT &amp; GCV DATA'!$A$2:$V$191,10,0),0)</f>
        <v>0</v>
      </c>
      <c r="K160" s="15" t="e">
        <f>SUMIF('[16]WASH COAL RECEIPT &amp; GCV DATA'!$A$3:$A$191,'MASTER DATA FILE WASH COAL  (2)'!A160,'[16]WASH COAL RECEIPT &amp; GCV DATA'!$K$3:$K$191)</f>
        <v>#VALUE!</v>
      </c>
      <c r="L160" s="15" t="e">
        <f>SUMIF('[16]WASH COAL RECEIPT &amp; GCV DATA'!$A$3:$A$191,'MASTER DATA FILE WASH COAL  (2)'!A160,'[16]WASH COAL RECEIPT &amp; GCV DATA'!$L$3:$L$191)</f>
        <v>#VALUE!</v>
      </c>
      <c r="M160" s="15" t="e">
        <f t="shared" si="15"/>
        <v>#VALUE!</v>
      </c>
      <c r="N160" s="15">
        <f t="shared" si="16"/>
        <v>0</v>
      </c>
      <c r="O160" s="15" t="e">
        <f>SUMIF('[16]WASH COAL RECEIPT &amp; GCV DATA'!$A$3:$A$191,'MASTER DATA FILE WASH COAL  (2)'!A160,'[16]WASH COAL RECEIPT &amp; GCV DATA'!$O$3:$O$191)</f>
        <v>#VALUE!</v>
      </c>
      <c r="P160" s="15" t="e">
        <f t="shared" si="17"/>
        <v>#VALUE!</v>
      </c>
      <c r="Q160" s="15" t="e">
        <f>SUMIF('[16]WASH COAL RECEIPT &amp; GCV DATA'!$A$3:$A$191,'MASTER DATA FILE WASH COAL  (2)'!A160,'[16]WASH COAL RECEIPT &amp; GCV DATA'!$Q$3:$Q$191)</f>
        <v>#VALUE!</v>
      </c>
      <c r="R160" s="16" t="e">
        <f>SUMIF('[16]WASH COAL RECEIPT &amp; GCV DATA'!$A$3:$A$191,'MASTER DATA FILE WASH COAL  (2)'!A160,'[16]WASH COAL RECEIPT &amp; GCV DATA'!$R$3:$R$191)+IF(H160=$J$234,($K$234*K160),0)+IF(H160=$J$235,($K$235*K160),0)</f>
        <v>#VALUE!</v>
      </c>
      <c r="S160" s="15" t="e">
        <f t="shared" si="18"/>
        <v>#VALUE!</v>
      </c>
      <c r="T160" s="15" t="e">
        <f>SUMIF('[16]WASH COAL RECEIPT &amp; GCV DATA'!$A$3:$A$191,'MASTER DATA FILE WASH COAL  (2)'!A160,'[16]WASH COAL RECEIPT &amp; GCV DATA'!$T$3:$T$191)</f>
        <v>#VALUE!</v>
      </c>
      <c r="U160" s="15" t="e">
        <f t="shared" si="19"/>
        <v>#VALUE!</v>
      </c>
      <c r="V160" s="15" t="e">
        <f>SUMIF('[16]WASH COAL RECEIPT &amp; GCV DATA'!$A$3:$A$191,'MASTER DATA FILE WASH COAL  (2)'!A160,'[16]WASH COAL RECEIPT &amp; GCV DATA'!$V$3:$V$191)</f>
        <v>#VALUE!</v>
      </c>
      <c r="W160" s="15" t="e">
        <f t="shared" si="20"/>
        <v>#VALUE!</v>
      </c>
      <c r="X160" t="e">
        <f t="shared" si="14"/>
        <v>#VALUE!</v>
      </c>
    </row>
    <row r="161" spans="1:24" customFormat="1" x14ac:dyDescent="0.3">
      <c r="A161" s="12"/>
      <c r="B161" s="12" t="e">
        <f>SUMIF('[16]WASH COAL RECEIPT &amp; GCV DATA'!$A$3:$A$176,A161,'[16]WASH COAL RECEIPT &amp; GCV DATA'!$B$3:$B$176)</f>
        <v>#VALUE!</v>
      </c>
      <c r="C161" s="13" t="e">
        <f>SUMIF('[16]WASH COAL RECEIPT &amp; GCV DATA'!$A$3:$A$191,A161,'[16]WASH COAL RECEIPT &amp; GCV DATA'!$C$3:$C$191)</f>
        <v>#VALUE!</v>
      </c>
      <c r="D161" s="13">
        <f>IFERROR(VLOOKUP(A161,'[16]WASH COAL RECEIPT &amp; GCV DATA'!A150:V349,4,0),0)</f>
        <v>0</v>
      </c>
      <c r="E161" s="14">
        <f>IFERROR(VLOOKUP(A161,'[16]WASH COAL RECEIPT &amp; GCV DATA'!$A$2:$V$191,5,0),0)</f>
        <v>0</v>
      </c>
      <c r="F161" s="13" t="e">
        <f>SUMIF('[16]WASH COAL RECEIPT &amp; GCV DATA'!$A$3:$A$191,'MASTER DATA FILE WASH COAL  (2)'!A161,'[16]WASH COAL RECEIPT &amp; GCV DATA'!$F$3:$F$191)</f>
        <v>#VALUE!</v>
      </c>
      <c r="G161" s="13">
        <f>IFERROR(VLOOKUP(A161,'[16]WASH COAL RECEIPT &amp; GCV DATA'!$A$2:$V$191,7,0),0)</f>
        <v>0</v>
      </c>
      <c r="H161" s="13">
        <f>IFERROR(VLOOKUP(A161,'[16]WASH COAL RECEIPT &amp; GCV DATA'!$A$2:$V$191,8,0),0)</f>
        <v>0</v>
      </c>
      <c r="I161" s="13">
        <f>IFERROR(VLOOKUP(A161,'[16]WASH COAL RECEIPT &amp; GCV DATA'!$A$2:$V$191,9,0),0)</f>
        <v>0</v>
      </c>
      <c r="J161" s="13">
        <f>IFERROR(VLOOKUP(A161,'[16]WASH COAL RECEIPT &amp; GCV DATA'!$A$2:$V$191,10,0),0)</f>
        <v>0</v>
      </c>
      <c r="K161" s="15" t="e">
        <f>SUMIF('[16]WASH COAL RECEIPT &amp; GCV DATA'!$A$3:$A$191,'MASTER DATA FILE WASH COAL  (2)'!A161,'[16]WASH COAL RECEIPT &amp; GCV DATA'!$K$3:$K$191)</f>
        <v>#VALUE!</v>
      </c>
      <c r="L161" s="15" t="e">
        <f>SUMIF('[16]WASH COAL RECEIPT &amp; GCV DATA'!$A$3:$A$191,'MASTER DATA FILE WASH COAL  (2)'!A161,'[16]WASH COAL RECEIPT &amp; GCV DATA'!$L$3:$L$191)</f>
        <v>#VALUE!</v>
      </c>
      <c r="M161" s="15" t="e">
        <f t="shared" si="15"/>
        <v>#VALUE!</v>
      </c>
      <c r="N161" s="15">
        <f t="shared" si="16"/>
        <v>0</v>
      </c>
      <c r="O161" s="15" t="e">
        <f>SUMIF('[16]WASH COAL RECEIPT &amp; GCV DATA'!$A$3:$A$191,'MASTER DATA FILE WASH COAL  (2)'!A161,'[16]WASH COAL RECEIPT &amp; GCV DATA'!$O$3:$O$191)</f>
        <v>#VALUE!</v>
      </c>
      <c r="P161" s="15" t="e">
        <f t="shared" si="17"/>
        <v>#VALUE!</v>
      </c>
      <c r="Q161" s="15" t="e">
        <f>SUMIF('[16]WASH COAL RECEIPT &amp; GCV DATA'!$A$3:$A$191,'MASTER DATA FILE WASH COAL  (2)'!A161,'[16]WASH COAL RECEIPT &amp; GCV DATA'!$Q$3:$Q$191)</f>
        <v>#VALUE!</v>
      </c>
      <c r="R161" s="16" t="e">
        <f>SUMIF('[16]WASH COAL RECEIPT &amp; GCV DATA'!$A$3:$A$191,'MASTER DATA FILE WASH COAL  (2)'!A161,'[16]WASH COAL RECEIPT &amp; GCV DATA'!$R$3:$R$191)+IF(H161=$J$234,($K$234*K161),0)+IF(H161=$J$235,($K$235*K161),0)</f>
        <v>#VALUE!</v>
      </c>
      <c r="S161" s="15" t="e">
        <f t="shared" si="18"/>
        <v>#VALUE!</v>
      </c>
      <c r="T161" s="15" t="e">
        <f>SUMIF('[16]WASH COAL RECEIPT &amp; GCV DATA'!$A$3:$A$191,'MASTER DATA FILE WASH COAL  (2)'!A161,'[16]WASH COAL RECEIPT &amp; GCV DATA'!$T$3:$T$191)</f>
        <v>#VALUE!</v>
      </c>
      <c r="U161" s="15" t="e">
        <f t="shared" si="19"/>
        <v>#VALUE!</v>
      </c>
      <c r="V161" s="15" t="e">
        <f>SUMIF('[16]WASH COAL RECEIPT &amp; GCV DATA'!$A$3:$A$191,'MASTER DATA FILE WASH COAL  (2)'!A161,'[16]WASH COAL RECEIPT &amp; GCV DATA'!$V$3:$V$191)</f>
        <v>#VALUE!</v>
      </c>
      <c r="W161" s="15" t="e">
        <f t="shared" si="20"/>
        <v>#VALUE!</v>
      </c>
      <c r="X161" t="e">
        <f t="shared" si="14"/>
        <v>#VALUE!</v>
      </c>
    </row>
    <row r="162" spans="1:24" customFormat="1" x14ac:dyDescent="0.3">
      <c r="A162" s="12"/>
      <c r="B162" s="12" t="e">
        <f>SUMIF('[16]WASH COAL RECEIPT &amp; GCV DATA'!$A$3:$A$176,A162,'[16]WASH COAL RECEIPT &amp; GCV DATA'!$B$3:$B$176)</f>
        <v>#VALUE!</v>
      </c>
      <c r="C162" s="13" t="e">
        <f>SUMIF('[16]WASH COAL RECEIPT &amp; GCV DATA'!$A$3:$A$191,A162,'[16]WASH COAL RECEIPT &amp; GCV DATA'!$C$3:$C$191)</f>
        <v>#VALUE!</v>
      </c>
      <c r="D162" s="13">
        <f>IFERROR(VLOOKUP(A162,'[16]WASH COAL RECEIPT &amp; GCV DATA'!A151:V350,4,0),0)</f>
        <v>0</v>
      </c>
      <c r="E162" s="14">
        <f>IFERROR(VLOOKUP(A162,'[16]WASH COAL RECEIPT &amp; GCV DATA'!$A$2:$V$191,5,0),0)</f>
        <v>0</v>
      </c>
      <c r="F162" s="13" t="e">
        <f>SUMIF('[16]WASH COAL RECEIPT &amp; GCV DATA'!$A$3:$A$191,'MASTER DATA FILE WASH COAL  (2)'!A162,'[16]WASH COAL RECEIPT &amp; GCV DATA'!$F$3:$F$191)</f>
        <v>#VALUE!</v>
      </c>
      <c r="G162" s="13">
        <f>IFERROR(VLOOKUP(A162,'[16]WASH COAL RECEIPT &amp; GCV DATA'!$A$2:$V$191,7,0),0)</f>
        <v>0</v>
      </c>
      <c r="H162" s="13">
        <f>IFERROR(VLOOKUP(A162,'[16]WASH COAL RECEIPT &amp; GCV DATA'!$A$2:$V$191,8,0),0)</f>
        <v>0</v>
      </c>
      <c r="I162" s="13">
        <f>IFERROR(VLOOKUP(A162,'[16]WASH COAL RECEIPT &amp; GCV DATA'!$A$2:$V$191,9,0),0)</f>
        <v>0</v>
      </c>
      <c r="J162" s="13">
        <f>IFERROR(VLOOKUP(A162,'[16]WASH COAL RECEIPT &amp; GCV DATA'!$A$2:$V$191,10,0),0)</f>
        <v>0</v>
      </c>
      <c r="K162" s="15" t="e">
        <f>SUMIF('[16]WASH COAL RECEIPT &amp; GCV DATA'!$A$3:$A$191,'MASTER DATA FILE WASH COAL  (2)'!A162,'[16]WASH COAL RECEIPT &amp; GCV DATA'!$K$3:$K$191)</f>
        <v>#VALUE!</v>
      </c>
      <c r="L162" s="15" t="e">
        <f>SUMIF('[16]WASH COAL RECEIPT &amp; GCV DATA'!$A$3:$A$191,'MASTER DATA FILE WASH COAL  (2)'!A162,'[16]WASH COAL RECEIPT &amp; GCV DATA'!$L$3:$L$191)</f>
        <v>#VALUE!</v>
      </c>
      <c r="M162" s="15" t="e">
        <f t="shared" si="15"/>
        <v>#VALUE!</v>
      </c>
      <c r="N162" s="15">
        <f t="shared" si="16"/>
        <v>0</v>
      </c>
      <c r="O162" s="15" t="e">
        <f>SUMIF('[16]WASH COAL RECEIPT &amp; GCV DATA'!$A$3:$A$191,'MASTER DATA FILE WASH COAL  (2)'!A162,'[16]WASH COAL RECEIPT &amp; GCV DATA'!$O$3:$O$191)</f>
        <v>#VALUE!</v>
      </c>
      <c r="P162" s="15" t="e">
        <f t="shared" si="17"/>
        <v>#VALUE!</v>
      </c>
      <c r="Q162" s="15" t="e">
        <f>SUMIF('[16]WASH COAL RECEIPT &amp; GCV DATA'!$A$3:$A$191,'MASTER DATA FILE WASH COAL  (2)'!A162,'[16]WASH COAL RECEIPT &amp; GCV DATA'!$Q$3:$Q$191)</f>
        <v>#VALUE!</v>
      </c>
      <c r="R162" s="16" t="e">
        <f>SUMIF('[16]WASH COAL RECEIPT &amp; GCV DATA'!$A$3:$A$191,'MASTER DATA FILE WASH COAL  (2)'!A162,'[16]WASH COAL RECEIPT &amp; GCV DATA'!$R$3:$R$191)+IF(H162=$J$234,($K$234*K162),0)+IF(H162=$J$235,($K$235*K162),0)</f>
        <v>#VALUE!</v>
      </c>
      <c r="S162" s="15" t="e">
        <f t="shared" si="18"/>
        <v>#VALUE!</v>
      </c>
      <c r="T162" s="15" t="e">
        <f>SUMIF('[16]WASH COAL RECEIPT &amp; GCV DATA'!$A$3:$A$191,'MASTER DATA FILE WASH COAL  (2)'!A162,'[16]WASH COAL RECEIPT &amp; GCV DATA'!$T$3:$T$191)</f>
        <v>#VALUE!</v>
      </c>
      <c r="U162" s="15" t="e">
        <f t="shared" si="19"/>
        <v>#VALUE!</v>
      </c>
      <c r="V162" s="15" t="e">
        <f>SUMIF('[16]WASH COAL RECEIPT &amp; GCV DATA'!$A$3:$A$191,'MASTER DATA FILE WASH COAL  (2)'!A162,'[16]WASH COAL RECEIPT &amp; GCV DATA'!$V$3:$V$191)</f>
        <v>#VALUE!</v>
      </c>
      <c r="W162" s="15" t="e">
        <f t="shared" si="20"/>
        <v>#VALUE!</v>
      </c>
      <c r="X162" t="e">
        <f t="shared" si="14"/>
        <v>#VALUE!</v>
      </c>
    </row>
    <row r="163" spans="1:24" customFormat="1" x14ac:dyDescent="0.3">
      <c r="A163" s="12"/>
      <c r="B163" s="12" t="e">
        <f>SUMIF('[16]WASH COAL RECEIPT &amp; GCV DATA'!$A$3:$A$176,A163,'[16]WASH COAL RECEIPT &amp; GCV DATA'!$B$3:$B$176)</f>
        <v>#VALUE!</v>
      </c>
      <c r="C163" s="13" t="e">
        <f>SUMIF('[16]WASH COAL RECEIPT &amp; GCV DATA'!$A$3:$A$191,A163,'[16]WASH COAL RECEIPT &amp; GCV DATA'!$C$3:$C$191)</f>
        <v>#VALUE!</v>
      </c>
      <c r="D163" s="13">
        <f>IFERROR(VLOOKUP(A163,'[16]WASH COAL RECEIPT &amp; GCV DATA'!A152:V351,4,0),0)</f>
        <v>0</v>
      </c>
      <c r="E163" s="14">
        <f>IFERROR(VLOOKUP(A163,'[16]WASH COAL RECEIPT &amp; GCV DATA'!$A$2:$V$191,5,0),0)</f>
        <v>0</v>
      </c>
      <c r="F163" s="13" t="e">
        <f>SUMIF('[16]WASH COAL RECEIPT &amp; GCV DATA'!$A$3:$A$191,'MASTER DATA FILE WASH COAL  (2)'!A163,'[16]WASH COAL RECEIPT &amp; GCV DATA'!$F$3:$F$191)</f>
        <v>#VALUE!</v>
      </c>
      <c r="G163" s="13">
        <f>IFERROR(VLOOKUP(A163,'[16]WASH COAL RECEIPT &amp; GCV DATA'!$A$2:$V$191,7,0),0)</f>
        <v>0</v>
      </c>
      <c r="H163" s="13">
        <f>IFERROR(VLOOKUP(A163,'[16]WASH COAL RECEIPT &amp; GCV DATA'!$A$2:$V$191,8,0),0)</f>
        <v>0</v>
      </c>
      <c r="I163" s="13">
        <f>IFERROR(VLOOKUP(A163,'[16]WASH COAL RECEIPT &amp; GCV DATA'!$A$2:$V$191,9,0),0)</f>
        <v>0</v>
      </c>
      <c r="J163" s="13">
        <f>IFERROR(VLOOKUP(A163,'[16]WASH COAL RECEIPT &amp; GCV DATA'!$A$2:$V$191,10,0),0)</f>
        <v>0</v>
      </c>
      <c r="K163" s="15" t="e">
        <f>SUMIF('[16]WASH COAL RECEIPT &amp; GCV DATA'!$A$3:$A$191,'MASTER DATA FILE WASH COAL  (2)'!A163,'[16]WASH COAL RECEIPT &amp; GCV DATA'!$K$3:$K$191)</f>
        <v>#VALUE!</v>
      </c>
      <c r="L163" s="15" t="e">
        <f>SUMIF('[16]WASH COAL RECEIPT &amp; GCV DATA'!$A$3:$A$191,'MASTER DATA FILE WASH COAL  (2)'!A163,'[16]WASH COAL RECEIPT &amp; GCV DATA'!$L$3:$L$191)</f>
        <v>#VALUE!</v>
      </c>
      <c r="M163" s="15" t="e">
        <f t="shared" si="15"/>
        <v>#VALUE!</v>
      </c>
      <c r="N163" s="15">
        <f t="shared" si="16"/>
        <v>0</v>
      </c>
      <c r="O163" s="15" t="e">
        <f>SUMIF('[16]WASH COAL RECEIPT &amp; GCV DATA'!$A$3:$A$191,'MASTER DATA FILE WASH COAL  (2)'!A163,'[16]WASH COAL RECEIPT &amp; GCV DATA'!$O$3:$O$191)</f>
        <v>#VALUE!</v>
      </c>
      <c r="P163" s="15" t="e">
        <f t="shared" si="17"/>
        <v>#VALUE!</v>
      </c>
      <c r="Q163" s="15" t="e">
        <f>SUMIF('[16]WASH COAL RECEIPT &amp; GCV DATA'!$A$3:$A$191,'MASTER DATA FILE WASH COAL  (2)'!A163,'[16]WASH COAL RECEIPT &amp; GCV DATA'!$Q$3:$Q$191)</f>
        <v>#VALUE!</v>
      </c>
      <c r="R163" s="16" t="e">
        <f>SUMIF('[16]WASH COAL RECEIPT &amp; GCV DATA'!$A$3:$A$191,'MASTER DATA FILE WASH COAL  (2)'!A163,'[16]WASH COAL RECEIPT &amp; GCV DATA'!$R$3:$R$191)+IF(H163=$J$234,($K$234*K163),0)+IF(H163=$J$235,($K$235*K163),0)</f>
        <v>#VALUE!</v>
      </c>
      <c r="S163" s="15" t="e">
        <f t="shared" si="18"/>
        <v>#VALUE!</v>
      </c>
      <c r="T163" s="15" t="e">
        <f>SUMIF('[16]WASH COAL RECEIPT &amp; GCV DATA'!$A$3:$A$191,'MASTER DATA FILE WASH COAL  (2)'!A163,'[16]WASH COAL RECEIPT &amp; GCV DATA'!$T$3:$T$191)</f>
        <v>#VALUE!</v>
      </c>
      <c r="U163" s="15" t="e">
        <f t="shared" si="19"/>
        <v>#VALUE!</v>
      </c>
      <c r="V163" s="15" t="e">
        <f>SUMIF('[16]WASH COAL RECEIPT &amp; GCV DATA'!$A$3:$A$191,'MASTER DATA FILE WASH COAL  (2)'!A163,'[16]WASH COAL RECEIPT &amp; GCV DATA'!$V$3:$V$191)</f>
        <v>#VALUE!</v>
      </c>
      <c r="W163" s="15" t="e">
        <f t="shared" si="20"/>
        <v>#VALUE!</v>
      </c>
      <c r="X163" t="e">
        <f t="shared" si="14"/>
        <v>#VALUE!</v>
      </c>
    </row>
    <row r="164" spans="1:24" customFormat="1" x14ac:dyDescent="0.3">
      <c r="A164" s="12"/>
      <c r="B164" s="12" t="e">
        <f>SUMIF('[16]WASH COAL RECEIPT &amp; GCV DATA'!$A$3:$A$176,A164,'[16]WASH COAL RECEIPT &amp; GCV DATA'!$B$3:$B$176)</f>
        <v>#VALUE!</v>
      </c>
      <c r="C164" s="13" t="e">
        <f>SUMIF('[16]WASH COAL RECEIPT &amp; GCV DATA'!$A$3:$A$191,A164,'[16]WASH COAL RECEIPT &amp; GCV DATA'!$C$3:$C$191)</f>
        <v>#VALUE!</v>
      </c>
      <c r="D164" s="13">
        <f>IFERROR(VLOOKUP(A164,'[16]WASH COAL RECEIPT &amp; GCV DATA'!A153:V352,4,0),0)</f>
        <v>0</v>
      </c>
      <c r="E164" s="14">
        <f>IFERROR(VLOOKUP(A164,'[16]WASH COAL RECEIPT &amp; GCV DATA'!$A$2:$V$191,5,0),0)</f>
        <v>0</v>
      </c>
      <c r="F164" s="13" t="e">
        <f>SUMIF('[16]WASH COAL RECEIPT &amp; GCV DATA'!$A$3:$A$191,'MASTER DATA FILE WASH COAL  (2)'!A164,'[16]WASH COAL RECEIPT &amp; GCV DATA'!$F$3:$F$191)</f>
        <v>#VALUE!</v>
      </c>
      <c r="G164" s="13">
        <f>IFERROR(VLOOKUP(A164,'[16]WASH COAL RECEIPT &amp; GCV DATA'!$A$2:$V$191,7,0),0)</f>
        <v>0</v>
      </c>
      <c r="H164" s="13">
        <f>IFERROR(VLOOKUP(A164,'[16]WASH COAL RECEIPT &amp; GCV DATA'!$A$2:$V$191,8,0),0)</f>
        <v>0</v>
      </c>
      <c r="I164" s="13">
        <f>IFERROR(VLOOKUP(A164,'[16]WASH COAL RECEIPT &amp; GCV DATA'!$A$2:$V$191,9,0),0)</f>
        <v>0</v>
      </c>
      <c r="J164" s="13">
        <f>IFERROR(VLOOKUP(A164,'[16]WASH COAL RECEIPT &amp; GCV DATA'!$A$2:$V$191,10,0),0)</f>
        <v>0</v>
      </c>
      <c r="K164" s="15" t="e">
        <f>SUMIF('[16]WASH COAL RECEIPT &amp; GCV DATA'!$A$3:$A$191,'MASTER DATA FILE WASH COAL  (2)'!A164,'[16]WASH COAL RECEIPT &amp; GCV DATA'!$K$3:$K$191)</f>
        <v>#VALUE!</v>
      </c>
      <c r="L164" s="15" t="e">
        <f>SUMIF('[16]WASH COAL RECEIPT &amp; GCV DATA'!$A$3:$A$191,'MASTER DATA FILE WASH COAL  (2)'!A164,'[16]WASH COAL RECEIPT &amp; GCV DATA'!$L$3:$L$191)</f>
        <v>#VALUE!</v>
      </c>
      <c r="M164" s="15" t="e">
        <f t="shared" si="15"/>
        <v>#VALUE!</v>
      </c>
      <c r="N164" s="15">
        <f t="shared" si="16"/>
        <v>0</v>
      </c>
      <c r="O164" s="15" t="e">
        <f>SUMIF('[16]WASH COAL RECEIPT &amp; GCV DATA'!$A$3:$A$191,'MASTER DATA FILE WASH COAL  (2)'!A164,'[16]WASH COAL RECEIPT &amp; GCV DATA'!$O$3:$O$191)</f>
        <v>#VALUE!</v>
      </c>
      <c r="P164" s="15" t="e">
        <f t="shared" si="17"/>
        <v>#VALUE!</v>
      </c>
      <c r="Q164" s="15" t="e">
        <f>SUMIF('[16]WASH COAL RECEIPT &amp; GCV DATA'!$A$3:$A$191,'MASTER DATA FILE WASH COAL  (2)'!A164,'[16]WASH COAL RECEIPT &amp; GCV DATA'!$Q$3:$Q$191)</f>
        <v>#VALUE!</v>
      </c>
      <c r="R164" s="16" t="e">
        <f>SUMIF('[16]WASH COAL RECEIPT &amp; GCV DATA'!$A$3:$A$191,'MASTER DATA FILE WASH COAL  (2)'!A164,'[16]WASH COAL RECEIPT &amp; GCV DATA'!$R$3:$R$191)+IF(H164=$J$234,($K$234*K164),0)+IF(H164=$J$235,($K$235*K164),0)</f>
        <v>#VALUE!</v>
      </c>
      <c r="S164" s="15" t="e">
        <f t="shared" si="18"/>
        <v>#VALUE!</v>
      </c>
      <c r="T164" s="15" t="e">
        <f>SUMIF('[16]WASH COAL RECEIPT &amp; GCV DATA'!$A$3:$A$191,'MASTER DATA FILE WASH COAL  (2)'!A164,'[16]WASH COAL RECEIPT &amp; GCV DATA'!$T$3:$T$191)</f>
        <v>#VALUE!</v>
      </c>
      <c r="U164" s="15" t="e">
        <f t="shared" si="19"/>
        <v>#VALUE!</v>
      </c>
      <c r="V164" s="15" t="e">
        <f>SUMIF('[16]WASH COAL RECEIPT &amp; GCV DATA'!$A$3:$A$191,'MASTER DATA FILE WASH COAL  (2)'!A164,'[16]WASH COAL RECEIPT &amp; GCV DATA'!$V$3:$V$191)</f>
        <v>#VALUE!</v>
      </c>
      <c r="W164" s="15" t="e">
        <f t="shared" si="20"/>
        <v>#VALUE!</v>
      </c>
      <c r="X164" t="e">
        <f t="shared" si="14"/>
        <v>#VALUE!</v>
      </c>
    </row>
    <row r="165" spans="1:24" customFormat="1" x14ac:dyDescent="0.3">
      <c r="A165" s="12"/>
      <c r="B165" s="12" t="e">
        <f>SUMIF('[16]WASH COAL RECEIPT &amp; GCV DATA'!$A$3:$A$176,A165,'[16]WASH COAL RECEIPT &amp; GCV DATA'!$B$3:$B$176)</f>
        <v>#VALUE!</v>
      </c>
      <c r="C165" s="13" t="e">
        <f>SUMIF('[16]WASH COAL RECEIPT &amp; GCV DATA'!$A$3:$A$191,A165,'[16]WASH COAL RECEIPT &amp; GCV DATA'!$C$3:$C$191)</f>
        <v>#VALUE!</v>
      </c>
      <c r="D165" s="13">
        <f>IFERROR(VLOOKUP(A165,'[16]WASH COAL RECEIPT &amp; GCV DATA'!A154:V353,4,0),0)</f>
        <v>0</v>
      </c>
      <c r="E165" s="14">
        <f>IFERROR(VLOOKUP(A165,'[16]WASH COAL RECEIPT &amp; GCV DATA'!$A$2:$V$191,5,0),0)</f>
        <v>0</v>
      </c>
      <c r="F165" s="13" t="e">
        <f>SUMIF('[16]WASH COAL RECEIPT &amp; GCV DATA'!$A$3:$A$191,'MASTER DATA FILE WASH COAL  (2)'!A165,'[16]WASH COAL RECEIPT &amp; GCV DATA'!$F$3:$F$191)</f>
        <v>#VALUE!</v>
      </c>
      <c r="G165" s="13">
        <f>IFERROR(VLOOKUP(A165,'[16]WASH COAL RECEIPT &amp; GCV DATA'!$A$2:$V$191,7,0),0)</f>
        <v>0</v>
      </c>
      <c r="H165" s="13">
        <f>IFERROR(VLOOKUP(A165,'[16]WASH COAL RECEIPT &amp; GCV DATA'!$A$2:$V$191,8,0),0)</f>
        <v>0</v>
      </c>
      <c r="I165" s="13">
        <f>IFERROR(VLOOKUP(A165,'[16]WASH COAL RECEIPT &amp; GCV DATA'!$A$2:$V$191,9,0),0)</f>
        <v>0</v>
      </c>
      <c r="J165" s="13">
        <f>IFERROR(VLOOKUP(A165,'[16]WASH COAL RECEIPT &amp; GCV DATA'!$A$2:$V$191,10,0),0)</f>
        <v>0</v>
      </c>
      <c r="K165" s="15" t="e">
        <f>SUMIF('[16]WASH COAL RECEIPT &amp; GCV DATA'!$A$3:$A$191,'MASTER DATA FILE WASH COAL  (2)'!A165,'[16]WASH COAL RECEIPT &amp; GCV DATA'!$K$3:$K$191)</f>
        <v>#VALUE!</v>
      </c>
      <c r="L165" s="15" t="e">
        <f>SUMIF('[16]WASH COAL RECEIPT &amp; GCV DATA'!$A$3:$A$191,'MASTER DATA FILE WASH COAL  (2)'!A165,'[16]WASH COAL RECEIPT &amp; GCV DATA'!$L$3:$L$191)</f>
        <v>#VALUE!</v>
      </c>
      <c r="M165" s="15" t="e">
        <f t="shared" si="15"/>
        <v>#VALUE!</v>
      </c>
      <c r="N165" s="15">
        <f t="shared" si="16"/>
        <v>0</v>
      </c>
      <c r="O165" s="15" t="e">
        <f>SUMIF('[16]WASH COAL RECEIPT &amp; GCV DATA'!$A$3:$A$191,'MASTER DATA FILE WASH COAL  (2)'!A165,'[16]WASH COAL RECEIPT &amp; GCV DATA'!$O$3:$O$191)</f>
        <v>#VALUE!</v>
      </c>
      <c r="P165" s="15" t="e">
        <f t="shared" si="17"/>
        <v>#VALUE!</v>
      </c>
      <c r="Q165" s="15" t="e">
        <f>SUMIF('[16]WASH COAL RECEIPT &amp; GCV DATA'!$A$3:$A$191,'MASTER DATA FILE WASH COAL  (2)'!A165,'[16]WASH COAL RECEIPT &amp; GCV DATA'!$Q$3:$Q$191)</f>
        <v>#VALUE!</v>
      </c>
      <c r="R165" s="16" t="e">
        <f>SUMIF('[16]WASH COAL RECEIPT &amp; GCV DATA'!$A$3:$A$191,'MASTER DATA FILE WASH COAL  (2)'!A165,'[16]WASH COAL RECEIPT &amp; GCV DATA'!$R$3:$R$191)+IF(H165=$J$234,($K$234*K165),0)+IF(H165=$J$235,($K$235*K165),0)</f>
        <v>#VALUE!</v>
      </c>
      <c r="S165" s="15" t="e">
        <f t="shared" si="18"/>
        <v>#VALUE!</v>
      </c>
      <c r="T165" s="15" t="e">
        <f>SUMIF('[16]WASH COAL RECEIPT &amp; GCV DATA'!$A$3:$A$191,'MASTER DATA FILE WASH COAL  (2)'!A165,'[16]WASH COAL RECEIPT &amp; GCV DATA'!$T$3:$T$191)</f>
        <v>#VALUE!</v>
      </c>
      <c r="U165" s="15" t="e">
        <f t="shared" si="19"/>
        <v>#VALUE!</v>
      </c>
      <c r="V165" s="15" t="e">
        <f>SUMIF('[16]WASH COAL RECEIPT &amp; GCV DATA'!$A$3:$A$191,'MASTER DATA FILE WASH COAL  (2)'!A165,'[16]WASH COAL RECEIPT &amp; GCV DATA'!$V$3:$V$191)</f>
        <v>#VALUE!</v>
      </c>
      <c r="W165" s="15" t="e">
        <f t="shared" si="20"/>
        <v>#VALUE!</v>
      </c>
      <c r="X165" t="e">
        <f t="shared" si="14"/>
        <v>#VALUE!</v>
      </c>
    </row>
    <row r="166" spans="1:24" customFormat="1" x14ac:dyDescent="0.3">
      <c r="A166" s="12"/>
      <c r="B166" s="12" t="e">
        <f>SUMIF('[16]WASH COAL RECEIPT &amp; GCV DATA'!$A$3:$A$176,A166,'[16]WASH COAL RECEIPT &amp; GCV DATA'!$B$3:$B$176)</f>
        <v>#VALUE!</v>
      </c>
      <c r="C166" s="13" t="e">
        <f>SUMIF('[16]WASH COAL RECEIPT &amp; GCV DATA'!$A$3:$A$191,A166,'[16]WASH COAL RECEIPT &amp; GCV DATA'!$C$3:$C$191)</f>
        <v>#VALUE!</v>
      </c>
      <c r="D166" s="13">
        <f>IFERROR(VLOOKUP(A166,'[16]WASH COAL RECEIPT &amp; GCV DATA'!A154:V354,4,0),0)</f>
        <v>0</v>
      </c>
      <c r="E166" s="14">
        <f>IFERROR(VLOOKUP(A166,'[16]WASH COAL RECEIPT &amp; GCV DATA'!$A$2:$V$191,5,0),0)</f>
        <v>0</v>
      </c>
      <c r="F166" s="13" t="e">
        <f>SUMIF('[16]WASH COAL RECEIPT &amp; GCV DATA'!$A$3:$A$191,'MASTER DATA FILE WASH COAL  (2)'!A166,'[16]WASH COAL RECEIPT &amp; GCV DATA'!$F$3:$F$191)</f>
        <v>#VALUE!</v>
      </c>
      <c r="G166" s="13">
        <f>IFERROR(VLOOKUP(A166,'[16]WASH COAL RECEIPT &amp; GCV DATA'!$A$2:$V$191,7,0),0)</f>
        <v>0</v>
      </c>
      <c r="H166" s="13">
        <f>IFERROR(VLOOKUP(A166,'[16]WASH COAL RECEIPT &amp; GCV DATA'!$A$2:$V$191,8,0),0)</f>
        <v>0</v>
      </c>
      <c r="I166" s="13">
        <f>IFERROR(VLOOKUP(A166,'[16]WASH COAL RECEIPT &amp; GCV DATA'!$A$2:$V$191,9,0),0)</f>
        <v>0</v>
      </c>
      <c r="J166" s="13">
        <f>IFERROR(VLOOKUP(A166,'[16]WASH COAL RECEIPT &amp; GCV DATA'!$A$2:$V$191,10,0),0)</f>
        <v>0</v>
      </c>
      <c r="K166" s="15" t="e">
        <f>SUMIF('[16]WASH COAL RECEIPT &amp; GCV DATA'!$A$3:$A$191,'MASTER DATA FILE WASH COAL  (2)'!A166,'[16]WASH COAL RECEIPT &amp; GCV DATA'!$K$3:$K$191)</f>
        <v>#VALUE!</v>
      </c>
      <c r="L166" s="15" t="e">
        <f>SUMIF('[16]WASH COAL RECEIPT &amp; GCV DATA'!$A$3:$A$191,'MASTER DATA FILE WASH COAL  (2)'!A166,'[16]WASH COAL RECEIPT &amp; GCV DATA'!$L$3:$L$191)</f>
        <v>#VALUE!</v>
      </c>
      <c r="M166" s="15" t="e">
        <f t="shared" si="15"/>
        <v>#VALUE!</v>
      </c>
      <c r="N166" s="15">
        <f t="shared" si="16"/>
        <v>0</v>
      </c>
      <c r="O166" s="15" t="e">
        <f>SUMIF('[16]WASH COAL RECEIPT &amp; GCV DATA'!$A$3:$A$191,'MASTER DATA FILE WASH COAL  (2)'!A166,'[16]WASH COAL RECEIPT &amp; GCV DATA'!$O$3:$O$191)</f>
        <v>#VALUE!</v>
      </c>
      <c r="P166" s="15" t="e">
        <f t="shared" si="17"/>
        <v>#VALUE!</v>
      </c>
      <c r="Q166" s="15" t="e">
        <f>SUMIF('[16]WASH COAL RECEIPT &amp; GCV DATA'!$A$3:$A$191,'MASTER DATA FILE WASH COAL  (2)'!A166,'[16]WASH COAL RECEIPT &amp; GCV DATA'!$Q$3:$Q$191)</f>
        <v>#VALUE!</v>
      </c>
      <c r="R166" s="16" t="e">
        <f>SUMIF('[16]WASH COAL RECEIPT &amp; GCV DATA'!$A$3:$A$191,'MASTER DATA FILE WASH COAL  (2)'!A166,'[16]WASH COAL RECEIPT &amp; GCV DATA'!$R$3:$R$191)+IF(H166=$J$234,($K$234*K166),0)+IF(H166=$J$235,($K$235*K166),0)</f>
        <v>#VALUE!</v>
      </c>
      <c r="S166" s="15" t="e">
        <f t="shared" si="18"/>
        <v>#VALUE!</v>
      </c>
      <c r="T166" s="15" t="e">
        <f>SUMIF('[16]WASH COAL RECEIPT &amp; GCV DATA'!$A$3:$A$191,'MASTER DATA FILE WASH COAL  (2)'!A166,'[16]WASH COAL RECEIPT &amp; GCV DATA'!$T$3:$T$191)</f>
        <v>#VALUE!</v>
      </c>
      <c r="U166" s="15" t="e">
        <f t="shared" si="19"/>
        <v>#VALUE!</v>
      </c>
      <c r="V166" s="15" t="e">
        <f>SUMIF('[16]WASH COAL RECEIPT &amp; GCV DATA'!$A$3:$A$191,'MASTER DATA FILE WASH COAL  (2)'!A166,'[16]WASH COAL RECEIPT &amp; GCV DATA'!$V$3:$V$191)</f>
        <v>#VALUE!</v>
      </c>
      <c r="W166" s="15" t="e">
        <f t="shared" si="20"/>
        <v>#VALUE!</v>
      </c>
      <c r="X166" t="e">
        <f t="shared" si="14"/>
        <v>#VALUE!</v>
      </c>
    </row>
    <row r="167" spans="1:24" customFormat="1" x14ac:dyDescent="0.3">
      <c r="A167" s="12"/>
      <c r="B167" s="12" t="e">
        <f>SUMIF('[16]WASH COAL RECEIPT &amp; GCV DATA'!$A$3:$A$176,A167,'[16]WASH COAL RECEIPT &amp; GCV DATA'!$B$3:$B$176)</f>
        <v>#VALUE!</v>
      </c>
      <c r="C167" s="13" t="e">
        <f>SUMIF('[16]WASH COAL RECEIPT &amp; GCV DATA'!$A$3:$A$191,A167,'[16]WASH COAL RECEIPT &amp; GCV DATA'!$C$3:$C$191)</f>
        <v>#VALUE!</v>
      </c>
      <c r="D167" s="13">
        <f>IFERROR(VLOOKUP(A167,'[16]WASH COAL RECEIPT &amp; GCV DATA'!A155:V355,4,0),0)</f>
        <v>0</v>
      </c>
      <c r="E167" s="14">
        <f>IFERROR(VLOOKUP(A167,'[16]WASH COAL RECEIPT &amp; GCV DATA'!$A$2:$V$191,5,0),0)</f>
        <v>0</v>
      </c>
      <c r="F167" s="13" t="e">
        <f>SUMIF('[16]WASH COAL RECEIPT &amp; GCV DATA'!$A$3:$A$191,'MASTER DATA FILE WASH COAL  (2)'!A167,'[16]WASH COAL RECEIPT &amp; GCV DATA'!$F$3:$F$191)</f>
        <v>#VALUE!</v>
      </c>
      <c r="G167" s="13">
        <f>IFERROR(VLOOKUP(A167,'[16]WASH COAL RECEIPT &amp; GCV DATA'!$A$2:$V$191,7,0),0)</f>
        <v>0</v>
      </c>
      <c r="H167" s="13">
        <f>IFERROR(VLOOKUP(A167,'[16]WASH COAL RECEIPT &amp; GCV DATA'!$A$2:$V$191,8,0),0)</f>
        <v>0</v>
      </c>
      <c r="I167" s="13">
        <f>IFERROR(VLOOKUP(A167,'[16]WASH COAL RECEIPT &amp; GCV DATA'!$A$2:$V$191,9,0),0)</f>
        <v>0</v>
      </c>
      <c r="J167" s="13">
        <f>IFERROR(VLOOKUP(A167,'[16]WASH COAL RECEIPT &amp; GCV DATA'!$A$2:$V$191,10,0),0)</f>
        <v>0</v>
      </c>
      <c r="K167" s="15" t="e">
        <f>SUMIF('[16]WASH COAL RECEIPT &amp; GCV DATA'!$A$3:$A$191,'MASTER DATA FILE WASH COAL  (2)'!A167,'[16]WASH COAL RECEIPT &amp; GCV DATA'!$K$3:$K$191)</f>
        <v>#VALUE!</v>
      </c>
      <c r="L167" s="15" t="e">
        <f>SUMIF('[16]WASH COAL RECEIPT &amp; GCV DATA'!$A$3:$A$191,'MASTER DATA FILE WASH COAL  (2)'!A167,'[16]WASH COAL RECEIPT &amp; GCV DATA'!$L$3:$L$191)</f>
        <v>#VALUE!</v>
      </c>
      <c r="M167" s="15" t="e">
        <f t="shared" si="15"/>
        <v>#VALUE!</v>
      </c>
      <c r="N167" s="15">
        <f t="shared" si="16"/>
        <v>0</v>
      </c>
      <c r="O167" s="15" t="e">
        <f>SUMIF('[16]WASH COAL RECEIPT &amp; GCV DATA'!$A$3:$A$191,'MASTER DATA FILE WASH COAL  (2)'!A167,'[16]WASH COAL RECEIPT &amp; GCV DATA'!$O$3:$O$191)</f>
        <v>#VALUE!</v>
      </c>
      <c r="P167" s="15" t="e">
        <f t="shared" si="17"/>
        <v>#VALUE!</v>
      </c>
      <c r="Q167" s="15" t="e">
        <f>SUMIF('[16]WASH COAL RECEIPT &amp; GCV DATA'!$A$3:$A$191,'MASTER DATA FILE WASH COAL  (2)'!A167,'[16]WASH COAL RECEIPT &amp; GCV DATA'!$Q$3:$Q$191)</f>
        <v>#VALUE!</v>
      </c>
      <c r="R167" s="16" t="e">
        <f>SUMIF('[16]WASH COAL RECEIPT &amp; GCV DATA'!$A$3:$A$191,'MASTER DATA FILE WASH COAL  (2)'!A167,'[16]WASH COAL RECEIPT &amp; GCV DATA'!$R$3:$R$191)+IF(H167=$J$234,($K$234*K167),0)+IF(H167=$J$235,($K$235*K167),0)</f>
        <v>#VALUE!</v>
      </c>
      <c r="S167" s="15" t="e">
        <f t="shared" si="18"/>
        <v>#VALUE!</v>
      </c>
      <c r="T167" s="15" t="e">
        <f>SUMIF('[16]WASH COAL RECEIPT &amp; GCV DATA'!$A$3:$A$191,'MASTER DATA FILE WASH COAL  (2)'!A167,'[16]WASH COAL RECEIPT &amp; GCV DATA'!$T$3:$T$191)</f>
        <v>#VALUE!</v>
      </c>
      <c r="U167" s="15" t="e">
        <f t="shared" si="19"/>
        <v>#VALUE!</v>
      </c>
      <c r="V167" s="15" t="e">
        <f>SUMIF('[16]WASH COAL RECEIPT &amp; GCV DATA'!$A$3:$A$191,'MASTER DATA FILE WASH COAL  (2)'!A167,'[16]WASH COAL RECEIPT &amp; GCV DATA'!$V$3:$V$191)</f>
        <v>#VALUE!</v>
      </c>
      <c r="W167" s="15" t="e">
        <f t="shared" si="20"/>
        <v>#VALUE!</v>
      </c>
      <c r="X167" t="e">
        <f t="shared" si="14"/>
        <v>#VALUE!</v>
      </c>
    </row>
    <row r="168" spans="1:24" customFormat="1" x14ac:dyDescent="0.3">
      <c r="A168" s="12"/>
      <c r="B168" s="12" t="e">
        <f>SUMIF('[16]WASH COAL RECEIPT &amp; GCV DATA'!$A$3:$A$176,A168,'[16]WASH COAL RECEIPT &amp; GCV DATA'!$B$3:$B$176)</f>
        <v>#VALUE!</v>
      </c>
      <c r="C168" s="13" t="e">
        <f>SUMIF('[16]WASH COAL RECEIPT &amp; GCV DATA'!$A$3:$A$191,A168,'[16]WASH COAL RECEIPT &amp; GCV DATA'!$C$3:$C$191)</f>
        <v>#VALUE!</v>
      </c>
      <c r="D168" s="13">
        <f>IFERROR(VLOOKUP(A168,'[16]WASH COAL RECEIPT &amp; GCV DATA'!A156:V356,4,0),0)</f>
        <v>0</v>
      </c>
      <c r="E168" s="14">
        <f>IFERROR(VLOOKUP(A168,'[16]WASH COAL RECEIPT &amp; GCV DATA'!$A$2:$V$191,5,0),0)</f>
        <v>0</v>
      </c>
      <c r="F168" s="13" t="e">
        <f>SUMIF('[16]WASH COAL RECEIPT &amp; GCV DATA'!$A$3:$A$191,'MASTER DATA FILE WASH COAL  (2)'!A168,'[16]WASH COAL RECEIPT &amp; GCV DATA'!$F$3:$F$191)</f>
        <v>#VALUE!</v>
      </c>
      <c r="G168" s="13">
        <f>IFERROR(VLOOKUP(A168,'[16]WASH COAL RECEIPT &amp; GCV DATA'!$A$2:$V$191,7,0),0)</f>
        <v>0</v>
      </c>
      <c r="H168" s="13">
        <f>IFERROR(VLOOKUP(A168,'[16]WASH COAL RECEIPT &amp; GCV DATA'!$A$2:$V$191,8,0),0)</f>
        <v>0</v>
      </c>
      <c r="I168" s="13">
        <f>IFERROR(VLOOKUP(A168,'[16]WASH COAL RECEIPT &amp; GCV DATA'!$A$2:$V$191,9,0),0)</f>
        <v>0</v>
      </c>
      <c r="J168" s="13">
        <f>IFERROR(VLOOKUP(A168,'[16]WASH COAL RECEIPT &amp; GCV DATA'!$A$2:$V$191,10,0),0)</f>
        <v>0</v>
      </c>
      <c r="K168" s="15" t="e">
        <f>SUMIF('[16]WASH COAL RECEIPT &amp; GCV DATA'!$A$3:$A$191,'MASTER DATA FILE WASH COAL  (2)'!A168,'[16]WASH COAL RECEIPT &amp; GCV DATA'!$K$3:$K$191)</f>
        <v>#VALUE!</v>
      </c>
      <c r="L168" s="15" t="e">
        <f>SUMIF('[16]WASH COAL RECEIPT &amp; GCV DATA'!$A$3:$A$191,'MASTER DATA FILE WASH COAL  (2)'!A168,'[16]WASH COAL RECEIPT &amp; GCV DATA'!$L$3:$L$191)</f>
        <v>#VALUE!</v>
      </c>
      <c r="M168" s="15" t="e">
        <f t="shared" si="15"/>
        <v>#VALUE!</v>
      </c>
      <c r="N168" s="15">
        <f t="shared" si="16"/>
        <v>0</v>
      </c>
      <c r="O168" s="15" t="e">
        <f>SUMIF('[16]WASH COAL RECEIPT &amp; GCV DATA'!$A$3:$A$191,'MASTER DATA FILE WASH COAL  (2)'!A168,'[16]WASH COAL RECEIPT &amp; GCV DATA'!$O$3:$O$191)</f>
        <v>#VALUE!</v>
      </c>
      <c r="P168" s="15" t="e">
        <f t="shared" si="17"/>
        <v>#VALUE!</v>
      </c>
      <c r="Q168" s="15" t="e">
        <f>SUMIF('[16]WASH COAL RECEIPT &amp; GCV DATA'!$A$3:$A$191,'MASTER DATA FILE WASH COAL  (2)'!A168,'[16]WASH COAL RECEIPT &amp; GCV DATA'!$Q$3:$Q$191)</f>
        <v>#VALUE!</v>
      </c>
      <c r="R168" s="16" t="e">
        <f>SUMIF('[16]WASH COAL RECEIPT &amp; GCV DATA'!$A$3:$A$191,'MASTER DATA FILE WASH COAL  (2)'!A168,'[16]WASH COAL RECEIPT &amp; GCV DATA'!$R$3:$R$191)+IF(H168=$J$234,($K$234*K168),0)+IF(H168=$J$235,($K$235*K168),0)</f>
        <v>#VALUE!</v>
      </c>
      <c r="S168" s="15" t="e">
        <f t="shared" si="18"/>
        <v>#VALUE!</v>
      </c>
      <c r="T168" s="15" t="e">
        <f>SUMIF('[16]WASH COAL RECEIPT &amp; GCV DATA'!$A$3:$A$191,'MASTER DATA FILE WASH COAL  (2)'!A168,'[16]WASH COAL RECEIPT &amp; GCV DATA'!$T$3:$T$191)</f>
        <v>#VALUE!</v>
      </c>
      <c r="U168" s="15" t="e">
        <f t="shared" si="19"/>
        <v>#VALUE!</v>
      </c>
      <c r="V168" s="15" t="e">
        <f>SUMIF('[16]WASH COAL RECEIPT &amp; GCV DATA'!$A$3:$A$191,'MASTER DATA FILE WASH COAL  (2)'!A168,'[16]WASH COAL RECEIPT &amp; GCV DATA'!$V$3:$V$191)</f>
        <v>#VALUE!</v>
      </c>
      <c r="W168" s="15" t="e">
        <f t="shared" si="20"/>
        <v>#VALUE!</v>
      </c>
      <c r="X168" t="e">
        <f t="shared" si="14"/>
        <v>#VALUE!</v>
      </c>
    </row>
    <row r="169" spans="1:24" customFormat="1" x14ac:dyDescent="0.3">
      <c r="A169" s="12"/>
      <c r="B169" s="12" t="e">
        <f>SUMIF('[16]WASH COAL RECEIPT &amp; GCV DATA'!$A$3:$A$176,A169,'[16]WASH COAL RECEIPT &amp; GCV DATA'!$B$3:$B$176)</f>
        <v>#VALUE!</v>
      </c>
      <c r="C169" s="13" t="e">
        <f>SUMIF('[16]WASH COAL RECEIPT &amp; GCV DATA'!$A$3:$A$191,A169,'[16]WASH COAL RECEIPT &amp; GCV DATA'!$C$3:$C$191)</f>
        <v>#VALUE!</v>
      </c>
      <c r="D169" s="13">
        <f>IFERROR(VLOOKUP(A169,'[16]WASH COAL RECEIPT &amp; GCV DATA'!A157:V357,4,0),0)</f>
        <v>0</v>
      </c>
      <c r="E169" s="14">
        <f>IFERROR(VLOOKUP(A169,'[16]WASH COAL RECEIPT &amp; GCV DATA'!$A$2:$V$191,5,0),0)</f>
        <v>0</v>
      </c>
      <c r="F169" s="13" t="e">
        <f>SUMIF('[16]WASH COAL RECEIPT &amp; GCV DATA'!$A$3:$A$191,'MASTER DATA FILE WASH COAL  (2)'!A169,'[16]WASH COAL RECEIPT &amp; GCV DATA'!$F$3:$F$191)</f>
        <v>#VALUE!</v>
      </c>
      <c r="G169" s="13">
        <f>IFERROR(VLOOKUP(A169,'[16]WASH COAL RECEIPT &amp; GCV DATA'!$A$2:$V$191,7,0),0)</f>
        <v>0</v>
      </c>
      <c r="H169" s="13">
        <f>IFERROR(VLOOKUP(A169,'[16]WASH COAL RECEIPT &amp; GCV DATA'!$A$2:$V$191,8,0),0)</f>
        <v>0</v>
      </c>
      <c r="I169" s="13">
        <f>IFERROR(VLOOKUP(A169,'[16]WASH COAL RECEIPT &amp; GCV DATA'!$A$2:$V$191,9,0),0)</f>
        <v>0</v>
      </c>
      <c r="J169" s="13">
        <f>IFERROR(VLOOKUP(A169,'[16]WASH COAL RECEIPT &amp; GCV DATA'!$A$2:$V$191,10,0),0)</f>
        <v>0</v>
      </c>
      <c r="K169" s="15" t="e">
        <f>SUMIF('[16]WASH COAL RECEIPT &amp; GCV DATA'!$A$3:$A$191,'MASTER DATA FILE WASH COAL  (2)'!A169,'[16]WASH COAL RECEIPT &amp; GCV DATA'!$K$3:$K$191)</f>
        <v>#VALUE!</v>
      </c>
      <c r="L169" s="15" t="e">
        <f>SUMIF('[16]WASH COAL RECEIPT &amp; GCV DATA'!$A$3:$A$191,'MASTER DATA FILE WASH COAL  (2)'!A169,'[16]WASH COAL RECEIPT &amp; GCV DATA'!$L$3:$L$191)</f>
        <v>#VALUE!</v>
      </c>
      <c r="M169" s="15" t="e">
        <f t="shared" si="15"/>
        <v>#VALUE!</v>
      </c>
      <c r="N169" s="15">
        <f t="shared" si="16"/>
        <v>0</v>
      </c>
      <c r="O169" s="15" t="e">
        <f>SUMIF('[16]WASH COAL RECEIPT &amp; GCV DATA'!$A$3:$A$191,'MASTER DATA FILE WASH COAL  (2)'!A169,'[16]WASH COAL RECEIPT &amp; GCV DATA'!$O$3:$O$191)</f>
        <v>#VALUE!</v>
      </c>
      <c r="P169" s="15" t="e">
        <f t="shared" si="17"/>
        <v>#VALUE!</v>
      </c>
      <c r="Q169" s="15" t="e">
        <f>SUMIF('[16]WASH COAL RECEIPT &amp; GCV DATA'!$A$3:$A$191,'MASTER DATA FILE WASH COAL  (2)'!A169,'[16]WASH COAL RECEIPT &amp; GCV DATA'!$Q$3:$Q$191)</f>
        <v>#VALUE!</v>
      </c>
      <c r="R169" s="16" t="e">
        <f>SUMIF('[16]WASH COAL RECEIPT &amp; GCV DATA'!$A$3:$A$191,'MASTER DATA FILE WASH COAL  (2)'!A169,'[16]WASH COAL RECEIPT &amp; GCV DATA'!$R$3:$R$191)+IF(H169=$J$234,($K$234*K169),0)+IF(H169=$J$235,($K$235*K169),0)</f>
        <v>#VALUE!</v>
      </c>
      <c r="S169" s="15" t="e">
        <f t="shared" si="18"/>
        <v>#VALUE!</v>
      </c>
      <c r="T169" s="15" t="e">
        <f>SUMIF('[16]WASH COAL RECEIPT &amp; GCV DATA'!$A$3:$A$191,'MASTER DATA FILE WASH COAL  (2)'!A169,'[16]WASH COAL RECEIPT &amp; GCV DATA'!$T$3:$T$191)</f>
        <v>#VALUE!</v>
      </c>
      <c r="U169" s="15" t="e">
        <f t="shared" si="19"/>
        <v>#VALUE!</v>
      </c>
      <c r="V169" s="15" t="e">
        <f>SUMIF('[16]WASH COAL RECEIPT &amp; GCV DATA'!$A$3:$A$191,'MASTER DATA FILE WASH COAL  (2)'!A169,'[16]WASH COAL RECEIPT &amp; GCV DATA'!$V$3:$V$191)</f>
        <v>#VALUE!</v>
      </c>
      <c r="W169" s="15" t="e">
        <f t="shared" si="20"/>
        <v>#VALUE!</v>
      </c>
      <c r="X169" t="e">
        <f t="shared" si="14"/>
        <v>#VALUE!</v>
      </c>
    </row>
    <row r="170" spans="1:24" customFormat="1" x14ac:dyDescent="0.3">
      <c r="A170" s="12"/>
      <c r="B170" s="12" t="e">
        <f>SUMIF('[16]WASH COAL RECEIPT &amp; GCV DATA'!$A$3:$A$176,A170,'[16]WASH COAL RECEIPT &amp; GCV DATA'!$B$3:$B$176)</f>
        <v>#VALUE!</v>
      </c>
      <c r="C170" s="13" t="e">
        <f>SUMIF('[16]WASH COAL RECEIPT &amp; GCV DATA'!$A$3:$A$191,A170,'[16]WASH COAL RECEIPT &amp; GCV DATA'!$C$3:$C$191)</f>
        <v>#VALUE!</v>
      </c>
      <c r="D170" s="13">
        <f>IFERROR(VLOOKUP(A170,'[16]WASH COAL RECEIPT &amp; GCV DATA'!A158:V358,4,0),0)</f>
        <v>0</v>
      </c>
      <c r="E170" s="14">
        <f>IFERROR(VLOOKUP(A170,'[16]WASH COAL RECEIPT &amp; GCV DATA'!$A$2:$V$191,5,0),0)</f>
        <v>0</v>
      </c>
      <c r="F170" s="13" t="e">
        <f>SUMIF('[16]WASH COAL RECEIPT &amp; GCV DATA'!$A$3:$A$191,'MASTER DATA FILE WASH COAL  (2)'!A170,'[16]WASH COAL RECEIPT &amp; GCV DATA'!$F$3:$F$191)</f>
        <v>#VALUE!</v>
      </c>
      <c r="G170" s="13">
        <f>IFERROR(VLOOKUP(A170,'[16]WASH COAL RECEIPT &amp; GCV DATA'!$A$2:$V$191,7,0),0)</f>
        <v>0</v>
      </c>
      <c r="H170" s="13">
        <f>IFERROR(VLOOKUP(A170,'[16]WASH COAL RECEIPT &amp; GCV DATA'!$A$2:$V$191,8,0),0)</f>
        <v>0</v>
      </c>
      <c r="I170" s="13">
        <f>IFERROR(VLOOKUP(A170,'[16]WASH COAL RECEIPT &amp; GCV DATA'!$A$2:$V$191,9,0),0)</f>
        <v>0</v>
      </c>
      <c r="J170" s="13">
        <f>IFERROR(VLOOKUP(A170,'[16]WASH COAL RECEIPT &amp; GCV DATA'!$A$2:$V$191,10,0),0)</f>
        <v>0</v>
      </c>
      <c r="K170" s="15" t="e">
        <f>SUMIF('[16]WASH COAL RECEIPT &amp; GCV DATA'!$A$3:$A$191,'MASTER DATA FILE WASH COAL  (2)'!A170,'[16]WASH COAL RECEIPT &amp; GCV DATA'!$K$3:$K$191)</f>
        <v>#VALUE!</v>
      </c>
      <c r="L170" s="15" t="e">
        <f>SUMIF('[16]WASH COAL RECEIPT &amp; GCV DATA'!$A$3:$A$191,'MASTER DATA FILE WASH COAL  (2)'!A170,'[16]WASH COAL RECEIPT &amp; GCV DATA'!$L$3:$L$191)</f>
        <v>#VALUE!</v>
      </c>
      <c r="M170" s="15" t="e">
        <f t="shared" si="15"/>
        <v>#VALUE!</v>
      </c>
      <c r="N170" s="15">
        <f t="shared" si="16"/>
        <v>0</v>
      </c>
      <c r="O170" s="15" t="e">
        <f>SUMIF('[16]WASH COAL RECEIPT &amp; GCV DATA'!$A$3:$A$191,'MASTER DATA FILE WASH COAL  (2)'!A170,'[16]WASH COAL RECEIPT &amp; GCV DATA'!$O$3:$O$191)</f>
        <v>#VALUE!</v>
      </c>
      <c r="P170" s="15" t="e">
        <f t="shared" si="17"/>
        <v>#VALUE!</v>
      </c>
      <c r="Q170" s="15" t="e">
        <f>SUMIF('[16]WASH COAL RECEIPT &amp; GCV DATA'!$A$3:$A$191,'MASTER DATA FILE WASH COAL  (2)'!A170,'[16]WASH COAL RECEIPT &amp; GCV DATA'!$Q$3:$Q$191)</f>
        <v>#VALUE!</v>
      </c>
      <c r="R170" s="16" t="e">
        <f>SUMIF('[16]WASH COAL RECEIPT &amp; GCV DATA'!$A$3:$A$191,'MASTER DATA FILE WASH COAL  (2)'!A170,'[16]WASH COAL RECEIPT &amp; GCV DATA'!$R$3:$R$191)+IF(H170=$J$234,($K$234*K170),0)+IF(H170=$J$235,($K$235*K170),0)</f>
        <v>#VALUE!</v>
      </c>
      <c r="S170" s="15" t="e">
        <f t="shared" si="18"/>
        <v>#VALUE!</v>
      </c>
      <c r="T170" s="15" t="e">
        <f>SUMIF('[16]WASH COAL RECEIPT &amp; GCV DATA'!$A$3:$A$191,'MASTER DATA FILE WASH COAL  (2)'!A170,'[16]WASH COAL RECEIPT &amp; GCV DATA'!$T$3:$T$191)</f>
        <v>#VALUE!</v>
      </c>
      <c r="U170" s="15" t="e">
        <f t="shared" si="19"/>
        <v>#VALUE!</v>
      </c>
      <c r="V170" s="15" t="e">
        <f>SUMIF('[16]WASH COAL RECEIPT &amp; GCV DATA'!$A$3:$A$191,'MASTER DATA FILE WASH COAL  (2)'!A170,'[16]WASH COAL RECEIPT &amp; GCV DATA'!$V$3:$V$191)</f>
        <v>#VALUE!</v>
      </c>
      <c r="W170" s="15" t="e">
        <f t="shared" si="20"/>
        <v>#VALUE!</v>
      </c>
      <c r="X170" t="e">
        <f t="shared" si="14"/>
        <v>#VALUE!</v>
      </c>
    </row>
    <row r="171" spans="1:24" customFormat="1" x14ac:dyDescent="0.3">
      <c r="A171" s="12"/>
      <c r="B171" s="12" t="e">
        <f>SUMIF('[16]WASH COAL RECEIPT &amp; GCV DATA'!$A$3:$A$176,A171,'[16]WASH COAL RECEIPT &amp; GCV DATA'!$B$3:$B$176)</f>
        <v>#VALUE!</v>
      </c>
      <c r="C171" s="13" t="e">
        <f>SUMIF('[16]WASH COAL RECEIPT &amp; GCV DATA'!$A$3:$A$191,A171,'[16]WASH COAL RECEIPT &amp; GCV DATA'!$C$3:$C$191)</f>
        <v>#VALUE!</v>
      </c>
      <c r="D171" s="13">
        <f>IFERROR(VLOOKUP(A171,'[16]WASH COAL RECEIPT &amp; GCV DATA'!A159:V359,4,0),0)</f>
        <v>0</v>
      </c>
      <c r="E171" s="14">
        <f>IFERROR(VLOOKUP(A171,'[16]WASH COAL RECEIPT &amp; GCV DATA'!$A$2:$V$191,5,0),0)</f>
        <v>0</v>
      </c>
      <c r="F171" s="13" t="e">
        <f>SUMIF('[16]WASH COAL RECEIPT &amp; GCV DATA'!$A$3:$A$191,'MASTER DATA FILE WASH COAL  (2)'!A171,'[16]WASH COAL RECEIPT &amp; GCV DATA'!$F$3:$F$191)</f>
        <v>#VALUE!</v>
      </c>
      <c r="G171" s="13">
        <f>IFERROR(VLOOKUP(A171,'[16]WASH COAL RECEIPT &amp; GCV DATA'!$A$2:$V$191,7,0),0)</f>
        <v>0</v>
      </c>
      <c r="H171" s="13">
        <f>IFERROR(VLOOKUP(A171,'[16]WASH COAL RECEIPT &amp; GCV DATA'!$A$2:$V$191,8,0),0)</f>
        <v>0</v>
      </c>
      <c r="I171" s="13">
        <f>IFERROR(VLOOKUP(A171,'[16]WASH COAL RECEIPT &amp; GCV DATA'!$A$2:$V$191,9,0),0)</f>
        <v>0</v>
      </c>
      <c r="J171" s="13">
        <f>IFERROR(VLOOKUP(A171,'[16]WASH COAL RECEIPT &amp; GCV DATA'!$A$2:$V$191,10,0),0)</f>
        <v>0</v>
      </c>
      <c r="K171" s="15" t="e">
        <f>SUMIF('[16]WASH COAL RECEIPT &amp; GCV DATA'!$A$3:$A$191,'MASTER DATA FILE WASH COAL  (2)'!A171,'[16]WASH COAL RECEIPT &amp; GCV DATA'!$K$3:$K$191)</f>
        <v>#VALUE!</v>
      </c>
      <c r="L171" s="15" t="e">
        <f>SUMIF('[16]WASH COAL RECEIPT &amp; GCV DATA'!$A$3:$A$191,'MASTER DATA FILE WASH COAL  (2)'!A171,'[16]WASH COAL RECEIPT &amp; GCV DATA'!$L$3:$L$191)</f>
        <v>#VALUE!</v>
      </c>
      <c r="M171" s="15" t="e">
        <f t="shared" si="15"/>
        <v>#VALUE!</v>
      </c>
      <c r="N171" s="15">
        <f t="shared" si="16"/>
        <v>0</v>
      </c>
      <c r="O171" s="15" t="e">
        <f>SUMIF('[16]WASH COAL RECEIPT &amp; GCV DATA'!$A$3:$A$191,'MASTER DATA FILE WASH COAL  (2)'!A171,'[16]WASH COAL RECEIPT &amp; GCV DATA'!$O$3:$O$191)</f>
        <v>#VALUE!</v>
      </c>
      <c r="P171" s="15" t="e">
        <f t="shared" si="17"/>
        <v>#VALUE!</v>
      </c>
      <c r="Q171" s="15" t="e">
        <f>SUMIF('[16]WASH COAL RECEIPT &amp; GCV DATA'!$A$3:$A$191,'MASTER DATA FILE WASH COAL  (2)'!A171,'[16]WASH COAL RECEIPT &amp; GCV DATA'!$Q$3:$Q$191)</f>
        <v>#VALUE!</v>
      </c>
      <c r="R171" s="16" t="e">
        <f>SUMIF('[16]WASH COAL RECEIPT &amp; GCV DATA'!$A$3:$A$191,'MASTER DATA FILE WASH COAL  (2)'!A171,'[16]WASH COAL RECEIPT &amp; GCV DATA'!$R$3:$R$191)+IF(H171=$J$234,($K$234*K171),0)+IF(H171=$J$235,($K$235*K171),0)</f>
        <v>#VALUE!</v>
      </c>
      <c r="S171" s="15" t="e">
        <f t="shared" si="18"/>
        <v>#VALUE!</v>
      </c>
      <c r="T171" s="15" t="e">
        <f>SUMIF('[16]WASH COAL RECEIPT &amp; GCV DATA'!$A$3:$A$191,'MASTER DATA FILE WASH COAL  (2)'!A171,'[16]WASH COAL RECEIPT &amp; GCV DATA'!$T$3:$T$191)</f>
        <v>#VALUE!</v>
      </c>
      <c r="U171" s="15" t="e">
        <f t="shared" si="19"/>
        <v>#VALUE!</v>
      </c>
      <c r="V171" s="15" t="e">
        <f>SUMIF('[16]WASH COAL RECEIPT &amp; GCV DATA'!$A$3:$A$191,'MASTER DATA FILE WASH COAL  (2)'!A171,'[16]WASH COAL RECEIPT &amp; GCV DATA'!$V$3:$V$191)</f>
        <v>#VALUE!</v>
      </c>
      <c r="W171" s="15" t="e">
        <f t="shared" si="20"/>
        <v>#VALUE!</v>
      </c>
      <c r="X171" t="e">
        <f t="shared" si="14"/>
        <v>#VALUE!</v>
      </c>
    </row>
    <row r="172" spans="1:24" customFormat="1" x14ac:dyDescent="0.3">
      <c r="A172" s="12"/>
      <c r="B172" s="12" t="e">
        <f>SUMIF('[16]WASH COAL RECEIPT &amp; GCV DATA'!$A$3:$A$176,A172,'[16]WASH COAL RECEIPT &amp; GCV DATA'!$B$3:$B$176)</f>
        <v>#VALUE!</v>
      </c>
      <c r="C172" s="13" t="e">
        <f>SUMIF('[16]WASH COAL RECEIPT &amp; GCV DATA'!$A$3:$A$191,A172,'[16]WASH COAL RECEIPT &amp; GCV DATA'!$C$3:$C$191)</f>
        <v>#VALUE!</v>
      </c>
      <c r="D172" s="13">
        <f>IFERROR(VLOOKUP(A172,'[16]WASH COAL RECEIPT &amp; GCV DATA'!A162:V360,4,0),0)</f>
        <v>0</v>
      </c>
      <c r="E172" s="14">
        <f>IFERROR(VLOOKUP(A172,'[16]WASH COAL RECEIPT &amp; GCV DATA'!$A$2:$V$191,5,0),0)</f>
        <v>0</v>
      </c>
      <c r="F172" s="13" t="e">
        <f>SUMIF('[16]WASH COAL RECEIPT &amp; GCV DATA'!$A$3:$A$191,'MASTER DATA FILE WASH COAL  (2)'!A172,'[16]WASH COAL RECEIPT &amp; GCV DATA'!$F$3:$F$191)</f>
        <v>#VALUE!</v>
      </c>
      <c r="G172" s="13">
        <f>IFERROR(VLOOKUP(A172,'[16]WASH COAL RECEIPT &amp; GCV DATA'!$A$2:$V$191,7,0),0)</f>
        <v>0</v>
      </c>
      <c r="H172" s="13">
        <f>IFERROR(VLOOKUP(A172,'[16]WASH COAL RECEIPT &amp; GCV DATA'!$A$2:$V$191,8,0),0)</f>
        <v>0</v>
      </c>
      <c r="I172" s="13">
        <f>IFERROR(VLOOKUP(A172,'[16]WASH COAL RECEIPT &amp; GCV DATA'!$A$2:$V$191,9,0),0)</f>
        <v>0</v>
      </c>
      <c r="J172" s="13">
        <f>IFERROR(VLOOKUP(A172,'[16]WASH COAL RECEIPT &amp; GCV DATA'!$A$2:$V$191,10,0),0)</f>
        <v>0</v>
      </c>
      <c r="K172" s="15" t="e">
        <f>SUMIF('[16]WASH COAL RECEIPT &amp; GCV DATA'!$A$3:$A$191,'MASTER DATA FILE WASH COAL  (2)'!A172,'[16]WASH COAL RECEIPT &amp; GCV DATA'!$K$3:$K$191)</f>
        <v>#VALUE!</v>
      </c>
      <c r="L172" s="15" t="e">
        <f>SUMIF('[16]WASH COAL RECEIPT &amp; GCV DATA'!$A$3:$A$191,'MASTER DATA FILE WASH COAL  (2)'!A172,'[16]WASH COAL RECEIPT &amp; GCV DATA'!$L$3:$L$191)</f>
        <v>#VALUE!</v>
      </c>
      <c r="M172" s="15" t="e">
        <f t="shared" si="15"/>
        <v>#VALUE!</v>
      </c>
      <c r="N172" s="15">
        <f t="shared" si="16"/>
        <v>0</v>
      </c>
      <c r="O172" s="15" t="e">
        <f>SUMIF('[16]WASH COAL RECEIPT &amp; GCV DATA'!$A$3:$A$191,'MASTER DATA FILE WASH COAL  (2)'!A172,'[16]WASH COAL RECEIPT &amp; GCV DATA'!$O$3:$O$191)</f>
        <v>#VALUE!</v>
      </c>
      <c r="P172" s="15" t="e">
        <f t="shared" si="17"/>
        <v>#VALUE!</v>
      </c>
      <c r="Q172" s="15" t="e">
        <f>SUMIF('[16]WASH COAL RECEIPT &amp; GCV DATA'!$A$3:$A$191,'MASTER DATA FILE WASH COAL  (2)'!A172,'[16]WASH COAL RECEIPT &amp; GCV DATA'!$Q$3:$Q$191)</f>
        <v>#VALUE!</v>
      </c>
      <c r="R172" s="16" t="e">
        <f>SUMIF('[16]WASH COAL RECEIPT &amp; GCV DATA'!$A$3:$A$191,'MASTER DATA FILE WASH COAL  (2)'!A172,'[16]WASH COAL RECEIPT &amp; GCV DATA'!$R$3:$R$191)+IF(H172=$J$234,($K$234*K172),0)+IF(H172=$J$235,($K$235*K172),0)</f>
        <v>#VALUE!</v>
      </c>
      <c r="S172" s="15" t="e">
        <f t="shared" si="18"/>
        <v>#VALUE!</v>
      </c>
      <c r="T172" s="15" t="e">
        <f>SUMIF('[16]WASH COAL RECEIPT &amp; GCV DATA'!$A$3:$A$191,'MASTER DATA FILE WASH COAL  (2)'!A172,'[16]WASH COAL RECEIPT &amp; GCV DATA'!$T$3:$T$191)</f>
        <v>#VALUE!</v>
      </c>
      <c r="U172" s="15" t="e">
        <f t="shared" si="19"/>
        <v>#VALUE!</v>
      </c>
      <c r="V172" s="15" t="e">
        <f>SUMIF('[16]WASH COAL RECEIPT &amp; GCV DATA'!$A$3:$A$191,'MASTER DATA FILE WASH COAL  (2)'!A172,'[16]WASH COAL RECEIPT &amp; GCV DATA'!$V$3:$V$191)</f>
        <v>#VALUE!</v>
      </c>
      <c r="W172" s="15" t="e">
        <f t="shared" si="20"/>
        <v>#VALUE!</v>
      </c>
      <c r="X172" t="e">
        <f t="shared" si="14"/>
        <v>#VALUE!</v>
      </c>
    </row>
    <row r="173" spans="1:24" customFormat="1" x14ac:dyDescent="0.3">
      <c r="A173" s="12"/>
      <c r="B173" s="12" t="e">
        <f>SUMIF('[16]WASH COAL RECEIPT &amp; GCV DATA'!$A$3:$A$176,A173,'[16]WASH COAL RECEIPT &amp; GCV DATA'!$B$3:$B$176)</f>
        <v>#VALUE!</v>
      </c>
      <c r="C173" s="13" t="e">
        <f>SUMIF('[16]WASH COAL RECEIPT &amp; GCV DATA'!$A$3:$A$191,A173,'[16]WASH COAL RECEIPT &amp; GCV DATA'!$C$3:$C$191)</f>
        <v>#VALUE!</v>
      </c>
      <c r="D173" s="13">
        <f>IFERROR(VLOOKUP(A173,'[16]WASH COAL RECEIPT &amp; GCV DATA'!A163:V361,4,0),0)</f>
        <v>0</v>
      </c>
      <c r="E173" s="14">
        <f>IFERROR(VLOOKUP(A173,'[16]WASH COAL RECEIPT &amp; GCV DATA'!$A$2:$V$191,5,0),0)</f>
        <v>0</v>
      </c>
      <c r="F173" s="13" t="e">
        <f>SUMIF('[16]WASH COAL RECEIPT &amp; GCV DATA'!$A$3:$A$191,'MASTER DATA FILE WASH COAL  (2)'!A173,'[16]WASH COAL RECEIPT &amp; GCV DATA'!$F$3:$F$191)</f>
        <v>#VALUE!</v>
      </c>
      <c r="G173" s="13">
        <f>IFERROR(VLOOKUP(A173,'[16]WASH COAL RECEIPT &amp; GCV DATA'!$A$2:$V$191,7,0),0)</f>
        <v>0</v>
      </c>
      <c r="H173" s="13">
        <f>IFERROR(VLOOKUP(A173,'[16]WASH COAL RECEIPT &amp; GCV DATA'!$A$2:$V$191,8,0),0)</f>
        <v>0</v>
      </c>
      <c r="I173" s="13">
        <f>IFERROR(VLOOKUP(A173,'[16]WASH COAL RECEIPT &amp; GCV DATA'!$A$2:$V$191,9,0),0)</f>
        <v>0</v>
      </c>
      <c r="J173" s="13">
        <f>IFERROR(VLOOKUP(A173,'[16]WASH COAL RECEIPT &amp; GCV DATA'!$A$2:$V$191,10,0),0)</f>
        <v>0</v>
      </c>
      <c r="K173" s="15" t="e">
        <f>SUMIF('[16]WASH COAL RECEIPT &amp; GCV DATA'!$A$3:$A$191,'MASTER DATA FILE WASH COAL  (2)'!A173,'[16]WASH COAL RECEIPT &amp; GCV DATA'!$K$3:$K$191)</f>
        <v>#VALUE!</v>
      </c>
      <c r="L173" s="15" t="e">
        <f>SUMIF('[16]WASH COAL RECEIPT &amp; GCV DATA'!$A$3:$A$191,'MASTER DATA FILE WASH COAL  (2)'!A173,'[16]WASH COAL RECEIPT &amp; GCV DATA'!$L$3:$L$191)</f>
        <v>#VALUE!</v>
      </c>
      <c r="M173" s="15" t="e">
        <f t="shared" si="15"/>
        <v>#VALUE!</v>
      </c>
      <c r="N173" s="15">
        <f t="shared" si="16"/>
        <v>0</v>
      </c>
      <c r="O173" s="15" t="e">
        <f>SUMIF('[16]WASH COAL RECEIPT &amp; GCV DATA'!$A$3:$A$191,'MASTER DATA FILE WASH COAL  (2)'!A173,'[16]WASH COAL RECEIPT &amp; GCV DATA'!$O$3:$O$191)</f>
        <v>#VALUE!</v>
      </c>
      <c r="P173" s="15" t="e">
        <f t="shared" si="17"/>
        <v>#VALUE!</v>
      </c>
      <c r="Q173" s="15" t="e">
        <f>SUMIF('[16]WASH COAL RECEIPT &amp; GCV DATA'!$A$3:$A$191,'MASTER DATA FILE WASH COAL  (2)'!A173,'[16]WASH COAL RECEIPT &amp; GCV DATA'!$Q$3:$Q$191)</f>
        <v>#VALUE!</v>
      </c>
      <c r="R173" s="16" t="e">
        <f>SUMIF('[16]WASH COAL RECEIPT &amp; GCV DATA'!$A$3:$A$191,'MASTER DATA FILE WASH COAL  (2)'!A173,'[16]WASH COAL RECEIPT &amp; GCV DATA'!$R$3:$R$191)+IF(H173=$J$234,($K$234*K173),0)+IF(H173=$J$235,($K$235*K173),0)</f>
        <v>#VALUE!</v>
      </c>
      <c r="S173" s="15" t="e">
        <f t="shared" si="18"/>
        <v>#VALUE!</v>
      </c>
      <c r="T173" s="15" t="e">
        <f>SUMIF('[16]WASH COAL RECEIPT &amp; GCV DATA'!$A$3:$A$191,'MASTER DATA FILE WASH COAL  (2)'!A173,'[16]WASH COAL RECEIPT &amp; GCV DATA'!$T$3:$T$191)</f>
        <v>#VALUE!</v>
      </c>
      <c r="U173" s="15" t="e">
        <f t="shared" si="19"/>
        <v>#VALUE!</v>
      </c>
      <c r="V173" s="15" t="e">
        <f>SUMIF('[16]WASH COAL RECEIPT &amp; GCV DATA'!$A$3:$A$191,'MASTER DATA FILE WASH COAL  (2)'!A173,'[16]WASH COAL RECEIPT &amp; GCV DATA'!$V$3:$V$191)</f>
        <v>#VALUE!</v>
      </c>
      <c r="W173" s="15" t="e">
        <f t="shared" si="20"/>
        <v>#VALUE!</v>
      </c>
      <c r="X173" t="e">
        <f t="shared" si="14"/>
        <v>#VALUE!</v>
      </c>
    </row>
    <row r="174" spans="1:24" customFormat="1" x14ac:dyDescent="0.3">
      <c r="A174" s="12"/>
      <c r="B174" s="12" t="e">
        <f>SUMIF('[16]WASH COAL RECEIPT &amp; GCV DATA'!$A$3:$A$176,A174,'[16]WASH COAL RECEIPT &amp; GCV DATA'!$B$3:$B$176)</f>
        <v>#VALUE!</v>
      </c>
      <c r="C174" s="13" t="e">
        <f>SUMIF('[16]WASH COAL RECEIPT &amp; GCV DATA'!$A$3:$A$191,A174,'[16]WASH COAL RECEIPT &amp; GCV DATA'!$C$3:$C$191)</f>
        <v>#VALUE!</v>
      </c>
      <c r="D174" s="13">
        <f>IFERROR(VLOOKUP(A174,'[16]WASH COAL RECEIPT &amp; GCV DATA'!A164:V362,4,0),0)</f>
        <v>0</v>
      </c>
      <c r="E174" s="14">
        <f>IFERROR(VLOOKUP(A174,'[16]WASH COAL RECEIPT &amp; GCV DATA'!$A$2:$V$191,5,0),0)</f>
        <v>0</v>
      </c>
      <c r="F174" s="13" t="e">
        <f>SUMIF('[16]WASH COAL RECEIPT &amp; GCV DATA'!$A$3:$A$191,'MASTER DATA FILE WASH COAL  (2)'!A174,'[16]WASH COAL RECEIPT &amp; GCV DATA'!$F$3:$F$191)</f>
        <v>#VALUE!</v>
      </c>
      <c r="G174" s="13">
        <f>IFERROR(VLOOKUP(A174,'[16]WASH COAL RECEIPT &amp; GCV DATA'!$A$2:$V$191,7,0),0)</f>
        <v>0</v>
      </c>
      <c r="H174" s="13">
        <f>IFERROR(VLOOKUP(A174,'[16]WASH COAL RECEIPT &amp; GCV DATA'!$A$2:$V$191,8,0),0)</f>
        <v>0</v>
      </c>
      <c r="I174" s="13">
        <f>IFERROR(VLOOKUP(A174,'[16]WASH COAL RECEIPT &amp; GCV DATA'!$A$2:$V$191,9,0),0)</f>
        <v>0</v>
      </c>
      <c r="J174" s="13">
        <f>IFERROR(VLOOKUP(A174,'[16]WASH COAL RECEIPT &amp; GCV DATA'!$A$2:$V$191,10,0),0)</f>
        <v>0</v>
      </c>
      <c r="K174" s="15" t="e">
        <f>SUMIF('[16]WASH COAL RECEIPT &amp; GCV DATA'!$A$3:$A$191,'MASTER DATA FILE WASH COAL  (2)'!A174,'[16]WASH COAL RECEIPT &amp; GCV DATA'!$K$3:$K$191)</f>
        <v>#VALUE!</v>
      </c>
      <c r="L174" s="15" t="e">
        <f>SUMIF('[16]WASH COAL RECEIPT &amp; GCV DATA'!$A$3:$A$191,'MASTER DATA FILE WASH COAL  (2)'!A174,'[16]WASH COAL RECEIPT &amp; GCV DATA'!$L$3:$L$191)</f>
        <v>#VALUE!</v>
      </c>
      <c r="M174" s="15" t="e">
        <f t="shared" si="15"/>
        <v>#VALUE!</v>
      </c>
      <c r="N174" s="15">
        <f t="shared" si="16"/>
        <v>0</v>
      </c>
      <c r="O174" s="15" t="e">
        <f>SUMIF('[16]WASH COAL RECEIPT &amp; GCV DATA'!$A$3:$A$191,'MASTER DATA FILE WASH COAL  (2)'!A174,'[16]WASH COAL RECEIPT &amp; GCV DATA'!$O$3:$O$191)</f>
        <v>#VALUE!</v>
      </c>
      <c r="P174" s="15" t="e">
        <f t="shared" si="17"/>
        <v>#VALUE!</v>
      </c>
      <c r="Q174" s="15" t="e">
        <f>SUMIF('[16]WASH COAL RECEIPT &amp; GCV DATA'!$A$3:$A$191,'MASTER DATA FILE WASH COAL  (2)'!A174,'[16]WASH COAL RECEIPT &amp; GCV DATA'!$Q$3:$Q$191)</f>
        <v>#VALUE!</v>
      </c>
      <c r="R174" s="16" t="e">
        <f>SUMIF('[16]WASH COAL RECEIPT &amp; GCV DATA'!$A$3:$A$191,'MASTER DATA FILE WASH COAL  (2)'!A174,'[16]WASH COAL RECEIPT &amp; GCV DATA'!$R$3:$R$191)+IF(H174=$J$234,($K$234*K174),0)+IF(H174=$J$235,($K$235*K174),0)</f>
        <v>#VALUE!</v>
      </c>
      <c r="S174" s="15" t="e">
        <f t="shared" si="18"/>
        <v>#VALUE!</v>
      </c>
      <c r="T174" s="15" t="e">
        <f>SUMIF('[16]WASH COAL RECEIPT &amp; GCV DATA'!$A$3:$A$191,'MASTER DATA FILE WASH COAL  (2)'!A174,'[16]WASH COAL RECEIPT &amp; GCV DATA'!$T$3:$T$191)</f>
        <v>#VALUE!</v>
      </c>
      <c r="U174" s="15" t="e">
        <f t="shared" si="19"/>
        <v>#VALUE!</v>
      </c>
      <c r="V174" s="15" t="e">
        <f>SUMIF('[16]WASH COAL RECEIPT &amp; GCV DATA'!$A$3:$A$191,'MASTER DATA FILE WASH COAL  (2)'!A174,'[16]WASH COAL RECEIPT &amp; GCV DATA'!$V$3:$V$191)</f>
        <v>#VALUE!</v>
      </c>
      <c r="W174" s="15" t="e">
        <f t="shared" si="20"/>
        <v>#VALUE!</v>
      </c>
      <c r="X174" t="e">
        <f t="shared" si="14"/>
        <v>#VALUE!</v>
      </c>
    </row>
    <row r="175" spans="1:24" customFormat="1" x14ac:dyDescent="0.3">
      <c r="A175" s="12"/>
      <c r="B175" s="12" t="e">
        <f>SUMIF('[16]WASH COAL RECEIPT &amp; GCV DATA'!$A$3:$A$176,A175,'[16]WASH COAL RECEIPT &amp; GCV DATA'!$B$3:$B$176)</f>
        <v>#VALUE!</v>
      </c>
      <c r="C175" s="13" t="e">
        <f>SUMIF('[16]WASH COAL RECEIPT &amp; GCV DATA'!$A$3:$A$191,A175,'[16]WASH COAL RECEIPT &amp; GCV DATA'!$C$3:$C$191)</f>
        <v>#VALUE!</v>
      </c>
      <c r="D175" s="13">
        <f>IFERROR(VLOOKUP(A175,'[16]WASH COAL RECEIPT &amp; GCV DATA'!A165:V363,4,0),0)</f>
        <v>0</v>
      </c>
      <c r="E175" s="14">
        <f>IFERROR(VLOOKUP(A175,'[16]WASH COAL RECEIPT &amp; GCV DATA'!$A$2:$V$191,5,0),0)</f>
        <v>0</v>
      </c>
      <c r="F175" s="13" t="e">
        <f>SUMIF('[16]WASH COAL RECEIPT &amp; GCV DATA'!$A$3:$A$191,'MASTER DATA FILE WASH COAL  (2)'!A175,'[16]WASH COAL RECEIPT &amp; GCV DATA'!$F$3:$F$191)</f>
        <v>#VALUE!</v>
      </c>
      <c r="G175" s="13">
        <f>IFERROR(VLOOKUP(A175,'[16]WASH COAL RECEIPT &amp; GCV DATA'!$A$2:$V$191,7,0),0)</f>
        <v>0</v>
      </c>
      <c r="H175" s="13">
        <f>IFERROR(VLOOKUP(A175,'[16]WASH COAL RECEIPT &amp; GCV DATA'!$A$2:$V$191,8,0),0)</f>
        <v>0</v>
      </c>
      <c r="I175" s="13">
        <f>IFERROR(VLOOKUP(A175,'[16]WASH COAL RECEIPT &amp; GCV DATA'!$A$2:$V$191,9,0),0)</f>
        <v>0</v>
      </c>
      <c r="J175" s="13">
        <f>IFERROR(VLOOKUP(A175,'[16]WASH COAL RECEIPT &amp; GCV DATA'!$A$2:$V$191,10,0),0)</f>
        <v>0</v>
      </c>
      <c r="K175" s="15" t="e">
        <f>SUMIF('[16]WASH COAL RECEIPT &amp; GCV DATA'!$A$3:$A$191,'MASTER DATA FILE WASH COAL  (2)'!A175,'[16]WASH COAL RECEIPT &amp; GCV DATA'!$K$3:$K$191)</f>
        <v>#VALUE!</v>
      </c>
      <c r="L175" s="15" t="e">
        <f>SUMIF('[16]WASH COAL RECEIPT &amp; GCV DATA'!$A$3:$A$191,'MASTER DATA FILE WASH COAL  (2)'!A175,'[16]WASH COAL RECEIPT &amp; GCV DATA'!$L$3:$L$191)</f>
        <v>#VALUE!</v>
      </c>
      <c r="M175" s="15" t="e">
        <f t="shared" si="15"/>
        <v>#VALUE!</v>
      </c>
      <c r="N175" s="15">
        <f t="shared" si="16"/>
        <v>0</v>
      </c>
      <c r="O175" s="15" t="e">
        <f>SUMIF('[16]WASH COAL RECEIPT &amp; GCV DATA'!$A$3:$A$191,'MASTER DATA FILE WASH COAL  (2)'!A175,'[16]WASH COAL RECEIPT &amp; GCV DATA'!$O$3:$O$191)</f>
        <v>#VALUE!</v>
      </c>
      <c r="P175" s="15" t="e">
        <f t="shared" si="17"/>
        <v>#VALUE!</v>
      </c>
      <c r="Q175" s="15" t="e">
        <f>SUMIF('[16]WASH COAL RECEIPT &amp; GCV DATA'!$A$3:$A$191,'MASTER DATA FILE WASH COAL  (2)'!A175,'[16]WASH COAL RECEIPT &amp; GCV DATA'!$Q$3:$Q$191)</f>
        <v>#VALUE!</v>
      </c>
      <c r="R175" s="16" t="e">
        <f>SUMIF('[16]WASH COAL RECEIPT &amp; GCV DATA'!$A$3:$A$191,'MASTER DATA FILE WASH COAL  (2)'!A175,'[16]WASH COAL RECEIPT &amp; GCV DATA'!$R$3:$R$191)+IF(H175=$J$234,($K$234*K175),0)+IF(H175=$J$235,($K$235*K175),0)</f>
        <v>#VALUE!</v>
      </c>
      <c r="S175" s="15" t="e">
        <f t="shared" si="18"/>
        <v>#VALUE!</v>
      </c>
      <c r="T175" s="15" t="e">
        <f>SUMIF('[16]WASH COAL RECEIPT &amp; GCV DATA'!$A$3:$A$191,'MASTER DATA FILE WASH COAL  (2)'!A175,'[16]WASH COAL RECEIPT &amp; GCV DATA'!$T$3:$T$191)</f>
        <v>#VALUE!</v>
      </c>
      <c r="U175" s="15" t="e">
        <f t="shared" si="19"/>
        <v>#VALUE!</v>
      </c>
      <c r="V175" s="15" t="e">
        <f>SUMIF('[16]WASH COAL RECEIPT &amp; GCV DATA'!$A$3:$A$191,'MASTER DATA FILE WASH COAL  (2)'!A175,'[16]WASH COAL RECEIPT &amp; GCV DATA'!$V$3:$V$191)</f>
        <v>#VALUE!</v>
      </c>
      <c r="W175" s="15" t="e">
        <f t="shared" si="20"/>
        <v>#VALUE!</v>
      </c>
      <c r="X175" t="e">
        <f t="shared" si="14"/>
        <v>#VALUE!</v>
      </c>
    </row>
    <row r="176" spans="1:24" customFormat="1" x14ac:dyDescent="0.3">
      <c r="A176" s="12"/>
      <c r="B176" s="12" t="e">
        <f>SUMIF('[16]WASH COAL RECEIPT &amp; GCV DATA'!$A$3:$A$176,A176,'[16]WASH COAL RECEIPT &amp; GCV DATA'!$B$3:$B$176)</f>
        <v>#VALUE!</v>
      </c>
      <c r="C176" s="13" t="e">
        <f>SUMIF('[16]WASH COAL RECEIPT &amp; GCV DATA'!$A$3:$A$191,A176,'[16]WASH COAL RECEIPT &amp; GCV DATA'!$C$3:$C$191)</f>
        <v>#VALUE!</v>
      </c>
      <c r="D176" s="13">
        <f>IFERROR(VLOOKUP(A176,'[16]WASH COAL RECEIPT &amp; GCV DATA'!A166:V364,4,0),0)</f>
        <v>0</v>
      </c>
      <c r="E176" s="14">
        <f>IFERROR(VLOOKUP(A176,'[16]WASH COAL RECEIPT &amp; GCV DATA'!$A$2:$V$191,5,0),0)</f>
        <v>0</v>
      </c>
      <c r="F176" s="13" t="e">
        <f>SUMIF('[16]WASH COAL RECEIPT &amp; GCV DATA'!$A$3:$A$191,'MASTER DATA FILE WASH COAL  (2)'!A176,'[16]WASH COAL RECEIPT &amp; GCV DATA'!$F$3:$F$191)</f>
        <v>#VALUE!</v>
      </c>
      <c r="G176" s="13">
        <f>IFERROR(VLOOKUP(A176,'[16]WASH COAL RECEIPT &amp; GCV DATA'!$A$2:$V$191,7,0),0)</f>
        <v>0</v>
      </c>
      <c r="H176" s="13">
        <f>IFERROR(VLOOKUP(A176,'[16]WASH COAL RECEIPT &amp; GCV DATA'!$A$2:$V$191,8,0),0)</f>
        <v>0</v>
      </c>
      <c r="I176" s="13">
        <f>IFERROR(VLOOKUP(A176,'[16]WASH COAL RECEIPT &amp; GCV DATA'!$A$2:$V$191,9,0),0)</f>
        <v>0</v>
      </c>
      <c r="J176" s="13">
        <f>IFERROR(VLOOKUP(A176,'[16]WASH COAL RECEIPT &amp; GCV DATA'!$A$2:$V$191,10,0),0)</f>
        <v>0</v>
      </c>
      <c r="K176" s="15" t="e">
        <f>SUMIF('[16]WASH COAL RECEIPT &amp; GCV DATA'!$A$3:$A$191,'MASTER DATA FILE WASH COAL  (2)'!A176,'[16]WASH COAL RECEIPT &amp; GCV DATA'!$K$3:$K$191)</f>
        <v>#VALUE!</v>
      </c>
      <c r="L176" s="15" t="e">
        <f>SUMIF('[16]WASH COAL RECEIPT &amp; GCV DATA'!$A$3:$A$191,'MASTER DATA FILE WASH COAL  (2)'!A176,'[16]WASH COAL RECEIPT &amp; GCV DATA'!$L$3:$L$191)</f>
        <v>#VALUE!</v>
      </c>
      <c r="M176" s="15" t="e">
        <f t="shared" si="15"/>
        <v>#VALUE!</v>
      </c>
      <c r="N176" s="15">
        <f t="shared" si="16"/>
        <v>0</v>
      </c>
      <c r="O176" s="15" t="e">
        <f>SUMIF('[16]WASH COAL RECEIPT &amp; GCV DATA'!$A$3:$A$191,'MASTER DATA FILE WASH COAL  (2)'!A176,'[16]WASH COAL RECEIPT &amp; GCV DATA'!$O$3:$O$191)</f>
        <v>#VALUE!</v>
      </c>
      <c r="P176" s="15" t="e">
        <f t="shared" si="17"/>
        <v>#VALUE!</v>
      </c>
      <c r="Q176" s="15" t="e">
        <f>SUMIF('[16]WASH COAL RECEIPT &amp; GCV DATA'!$A$3:$A$191,'MASTER DATA FILE WASH COAL  (2)'!A176,'[16]WASH COAL RECEIPT &amp; GCV DATA'!$Q$3:$Q$191)</f>
        <v>#VALUE!</v>
      </c>
      <c r="R176" s="16" t="e">
        <f>SUMIF('[16]WASH COAL RECEIPT &amp; GCV DATA'!$A$3:$A$191,'MASTER DATA FILE WASH COAL  (2)'!A176,'[16]WASH COAL RECEIPT &amp; GCV DATA'!$R$3:$R$191)+IF(H176=$J$234,($K$234*K176),0)+IF(H176=$J$235,($K$235*K176),0)</f>
        <v>#VALUE!</v>
      </c>
      <c r="S176" s="15" t="e">
        <f t="shared" si="18"/>
        <v>#VALUE!</v>
      </c>
      <c r="T176" s="15" t="e">
        <f>SUMIF('[16]WASH COAL RECEIPT &amp; GCV DATA'!$A$3:$A$191,'MASTER DATA FILE WASH COAL  (2)'!A176,'[16]WASH COAL RECEIPT &amp; GCV DATA'!$T$3:$T$191)</f>
        <v>#VALUE!</v>
      </c>
      <c r="U176" s="15" t="e">
        <f t="shared" si="19"/>
        <v>#VALUE!</v>
      </c>
      <c r="V176" s="15" t="e">
        <f>SUMIF('[16]WASH COAL RECEIPT &amp; GCV DATA'!$A$3:$A$191,'MASTER DATA FILE WASH COAL  (2)'!A176,'[16]WASH COAL RECEIPT &amp; GCV DATA'!$V$3:$V$191)</f>
        <v>#VALUE!</v>
      </c>
      <c r="W176" s="15" t="e">
        <f t="shared" si="20"/>
        <v>#VALUE!</v>
      </c>
      <c r="X176" t="e">
        <f t="shared" si="14"/>
        <v>#VALUE!</v>
      </c>
    </row>
    <row r="177" spans="1:24" customFormat="1" x14ac:dyDescent="0.3">
      <c r="A177" s="12"/>
      <c r="B177" s="12" t="e">
        <f>SUMIF('[16]WASH COAL RECEIPT &amp; GCV DATA'!$A$3:$A$176,A177,'[16]WASH COAL RECEIPT &amp; GCV DATA'!$B$3:$B$176)</f>
        <v>#VALUE!</v>
      </c>
      <c r="C177" s="13" t="e">
        <f>SUMIF('[16]WASH COAL RECEIPT &amp; GCV DATA'!$A$3:$A$191,A177,'[16]WASH COAL RECEIPT &amp; GCV DATA'!$C$3:$C$191)</f>
        <v>#VALUE!</v>
      </c>
      <c r="D177" s="13">
        <f>IFERROR(VLOOKUP(A177,'[16]WASH COAL RECEIPT &amp; GCV DATA'!A167:V365,4,0),0)</f>
        <v>0</v>
      </c>
      <c r="E177" s="14">
        <f>IFERROR(VLOOKUP(A177,'[16]WASH COAL RECEIPT &amp; GCV DATA'!$A$2:$V$191,5,0),0)</f>
        <v>0</v>
      </c>
      <c r="F177" s="13" t="e">
        <f>SUMIF('[16]WASH COAL RECEIPT &amp; GCV DATA'!$A$3:$A$191,'MASTER DATA FILE WASH COAL  (2)'!A177,'[16]WASH COAL RECEIPT &amp; GCV DATA'!$F$3:$F$191)</f>
        <v>#VALUE!</v>
      </c>
      <c r="G177" s="13">
        <f>IFERROR(VLOOKUP(A177,'[16]WASH COAL RECEIPT &amp; GCV DATA'!$A$2:$V$191,7,0),0)</f>
        <v>0</v>
      </c>
      <c r="H177" s="13">
        <f>IFERROR(VLOOKUP(A177,'[16]WASH COAL RECEIPT &amp; GCV DATA'!$A$2:$V$191,8,0),0)</f>
        <v>0</v>
      </c>
      <c r="I177" s="13">
        <f>IFERROR(VLOOKUP(A177,'[16]WASH COAL RECEIPT &amp; GCV DATA'!$A$2:$V$191,9,0),0)</f>
        <v>0</v>
      </c>
      <c r="J177" s="13">
        <f>IFERROR(VLOOKUP(A177,'[16]WASH COAL RECEIPT &amp; GCV DATA'!$A$2:$V$191,10,0),0)</f>
        <v>0</v>
      </c>
      <c r="K177" s="15" t="e">
        <f>SUMIF('[16]WASH COAL RECEIPT &amp; GCV DATA'!$A$3:$A$191,'MASTER DATA FILE WASH COAL  (2)'!A177,'[16]WASH COAL RECEIPT &amp; GCV DATA'!$K$3:$K$191)</f>
        <v>#VALUE!</v>
      </c>
      <c r="L177" s="15" t="e">
        <f>SUMIF('[16]WASH COAL RECEIPT &amp; GCV DATA'!$A$3:$A$191,'MASTER DATA FILE WASH COAL  (2)'!A177,'[16]WASH COAL RECEIPT &amp; GCV DATA'!$L$3:$L$191)</f>
        <v>#VALUE!</v>
      </c>
      <c r="M177" s="15" t="e">
        <f t="shared" si="15"/>
        <v>#VALUE!</v>
      </c>
      <c r="N177" s="15">
        <f t="shared" si="16"/>
        <v>0</v>
      </c>
      <c r="O177" s="15" t="e">
        <f>SUMIF('[16]WASH COAL RECEIPT &amp; GCV DATA'!$A$3:$A$191,'MASTER DATA FILE WASH COAL  (2)'!A177,'[16]WASH COAL RECEIPT &amp; GCV DATA'!$O$3:$O$191)</f>
        <v>#VALUE!</v>
      </c>
      <c r="P177" s="15" t="e">
        <f t="shared" si="17"/>
        <v>#VALUE!</v>
      </c>
      <c r="Q177" s="15" t="e">
        <f>SUMIF('[16]WASH COAL RECEIPT &amp; GCV DATA'!$A$3:$A$191,'MASTER DATA FILE WASH COAL  (2)'!A177,'[16]WASH COAL RECEIPT &amp; GCV DATA'!$Q$3:$Q$191)</f>
        <v>#VALUE!</v>
      </c>
      <c r="R177" s="16" t="e">
        <f>SUMIF('[16]WASH COAL RECEIPT &amp; GCV DATA'!$A$3:$A$191,'MASTER DATA FILE WASH COAL  (2)'!A177,'[16]WASH COAL RECEIPT &amp; GCV DATA'!$R$3:$R$191)+IF(H177=$J$234,($K$234*K177),0)+IF(H177=$J$235,($K$235*K177),0)</f>
        <v>#VALUE!</v>
      </c>
      <c r="S177" s="15" t="e">
        <f t="shared" si="18"/>
        <v>#VALUE!</v>
      </c>
      <c r="T177" s="15" t="e">
        <f>SUMIF('[16]WASH COAL RECEIPT &amp; GCV DATA'!$A$3:$A$191,'MASTER DATA FILE WASH COAL  (2)'!A177,'[16]WASH COAL RECEIPT &amp; GCV DATA'!$T$3:$T$191)</f>
        <v>#VALUE!</v>
      </c>
      <c r="U177" s="15" t="e">
        <f t="shared" si="19"/>
        <v>#VALUE!</v>
      </c>
      <c r="V177" s="15" t="e">
        <f>SUMIF('[16]WASH COAL RECEIPT &amp; GCV DATA'!$A$3:$A$191,'MASTER DATA FILE WASH COAL  (2)'!A177,'[16]WASH COAL RECEIPT &amp; GCV DATA'!$V$3:$V$191)</f>
        <v>#VALUE!</v>
      </c>
      <c r="W177" s="15" t="e">
        <f t="shared" si="20"/>
        <v>#VALUE!</v>
      </c>
      <c r="X177" t="e">
        <f t="shared" si="14"/>
        <v>#VALUE!</v>
      </c>
    </row>
    <row r="178" spans="1:24" customFormat="1" x14ac:dyDescent="0.3">
      <c r="A178" s="12"/>
      <c r="B178" s="12" t="e">
        <f>SUMIF('[16]WASH COAL RECEIPT &amp; GCV DATA'!$A$3:$A$176,A178,'[16]WASH COAL RECEIPT &amp; GCV DATA'!$B$3:$B$176)</f>
        <v>#VALUE!</v>
      </c>
      <c r="C178" s="13" t="e">
        <f>SUMIF('[16]WASH COAL RECEIPT &amp; GCV DATA'!$A$3:$A$191,A178,'[16]WASH COAL RECEIPT &amp; GCV DATA'!$C$3:$C$191)</f>
        <v>#VALUE!</v>
      </c>
      <c r="D178" s="13">
        <f>IFERROR(VLOOKUP(A178,'[16]WASH COAL RECEIPT &amp; GCV DATA'!A168:V366,4,0),0)</f>
        <v>0</v>
      </c>
      <c r="E178" s="14">
        <f>IFERROR(VLOOKUP(A178,'[16]WASH COAL RECEIPT &amp; GCV DATA'!$A$2:$V$191,5,0),0)</f>
        <v>0</v>
      </c>
      <c r="F178" s="13" t="e">
        <f>SUMIF('[16]WASH COAL RECEIPT &amp; GCV DATA'!$A$3:$A$191,'MASTER DATA FILE WASH COAL  (2)'!A178,'[16]WASH COAL RECEIPT &amp; GCV DATA'!$F$3:$F$191)</f>
        <v>#VALUE!</v>
      </c>
      <c r="G178" s="13">
        <f>IFERROR(VLOOKUP(A178,'[16]WASH COAL RECEIPT &amp; GCV DATA'!$A$2:$V$191,7,0),0)</f>
        <v>0</v>
      </c>
      <c r="H178" s="13">
        <f>IFERROR(VLOOKUP(A178,'[16]WASH COAL RECEIPT &amp; GCV DATA'!$A$2:$V$191,8,0),0)</f>
        <v>0</v>
      </c>
      <c r="I178" s="13">
        <f>IFERROR(VLOOKUP(A178,'[16]WASH COAL RECEIPT &amp; GCV DATA'!$A$2:$V$191,9,0),0)</f>
        <v>0</v>
      </c>
      <c r="J178" s="13">
        <f>IFERROR(VLOOKUP(A178,'[16]WASH COAL RECEIPT &amp; GCV DATA'!$A$2:$V$191,10,0),0)</f>
        <v>0</v>
      </c>
      <c r="K178" s="15" t="e">
        <f>SUMIF('[16]WASH COAL RECEIPT &amp; GCV DATA'!$A$3:$A$191,'MASTER DATA FILE WASH COAL  (2)'!A178,'[16]WASH COAL RECEIPT &amp; GCV DATA'!$K$3:$K$191)</f>
        <v>#VALUE!</v>
      </c>
      <c r="L178" s="15" t="e">
        <f>SUMIF('[16]WASH COAL RECEIPT &amp; GCV DATA'!$A$3:$A$191,'MASTER DATA FILE WASH COAL  (2)'!A178,'[16]WASH COAL RECEIPT &amp; GCV DATA'!$L$3:$L$191)</f>
        <v>#VALUE!</v>
      </c>
      <c r="M178" s="15" t="e">
        <f t="shared" si="15"/>
        <v>#VALUE!</v>
      </c>
      <c r="N178" s="15">
        <f t="shared" si="16"/>
        <v>0</v>
      </c>
      <c r="O178" s="15" t="e">
        <f>SUMIF('[16]WASH COAL RECEIPT &amp; GCV DATA'!$A$3:$A$191,'MASTER DATA FILE WASH COAL  (2)'!A178,'[16]WASH COAL RECEIPT &amp; GCV DATA'!$O$3:$O$191)</f>
        <v>#VALUE!</v>
      </c>
      <c r="P178" s="15" t="e">
        <f t="shared" si="17"/>
        <v>#VALUE!</v>
      </c>
      <c r="Q178" s="15" t="e">
        <f>SUMIF('[16]WASH COAL RECEIPT &amp; GCV DATA'!$A$3:$A$191,'MASTER DATA FILE WASH COAL  (2)'!A178,'[16]WASH COAL RECEIPT &amp; GCV DATA'!$Q$3:$Q$191)</f>
        <v>#VALUE!</v>
      </c>
      <c r="R178" s="16" t="e">
        <f>SUMIF('[16]WASH COAL RECEIPT &amp; GCV DATA'!$A$3:$A$191,'MASTER DATA FILE WASH COAL  (2)'!A178,'[16]WASH COAL RECEIPT &amp; GCV DATA'!$R$3:$R$191)+IF(H178=$J$234,($K$234*K178),0)+IF(H178=$J$235,($K$235*K178),0)</f>
        <v>#VALUE!</v>
      </c>
      <c r="S178" s="15" t="e">
        <f t="shared" si="18"/>
        <v>#VALUE!</v>
      </c>
      <c r="T178" s="15" t="e">
        <f>SUMIF('[16]WASH COAL RECEIPT &amp; GCV DATA'!$A$3:$A$191,'MASTER DATA FILE WASH COAL  (2)'!A178,'[16]WASH COAL RECEIPT &amp; GCV DATA'!$T$3:$T$191)</f>
        <v>#VALUE!</v>
      </c>
      <c r="U178" s="15" t="e">
        <f t="shared" si="19"/>
        <v>#VALUE!</v>
      </c>
      <c r="V178" s="15" t="e">
        <f>SUMIF('[16]WASH COAL RECEIPT &amp; GCV DATA'!$A$3:$A$191,'MASTER DATA FILE WASH COAL  (2)'!A178,'[16]WASH COAL RECEIPT &amp; GCV DATA'!$V$3:$V$191)</f>
        <v>#VALUE!</v>
      </c>
      <c r="W178" s="15" t="e">
        <f t="shared" si="20"/>
        <v>#VALUE!</v>
      </c>
      <c r="X178" t="e">
        <f t="shared" si="14"/>
        <v>#VALUE!</v>
      </c>
    </row>
    <row r="179" spans="1:24" customFormat="1" x14ac:dyDescent="0.3">
      <c r="A179" s="12"/>
      <c r="B179" s="12" t="e">
        <f>SUMIF('[16]WASH COAL RECEIPT &amp; GCV DATA'!$A$3:$A$176,A179,'[16]WASH COAL RECEIPT &amp; GCV DATA'!$B$3:$B$176)</f>
        <v>#VALUE!</v>
      </c>
      <c r="C179" s="13" t="e">
        <f>SUMIF('[16]WASH COAL RECEIPT &amp; GCV DATA'!$A$3:$A$191,A179,'[16]WASH COAL RECEIPT &amp; GCV DATA'!$C$3:$C$191)</f>
        <v>#VALUE!</v>
      </c>
      <c r="D179" s="13">
        <f>IFERROR(VLOOKUP(A179,'[16]WASH COAL RECEIPT &amp; GCV DATA'!A169:V367,4,0),0)</f>
        <v>0</v>
      </c>
      <c r="E179" s="14">
        <f>IFERROR(VLOOKUP(A179,'[16]WASH COAL RECEIPT &amp; GCV DATA'!$A$2:$V$191,5,0),0)</f>
        <v>0</v>
      </c>
      <c r="F179" s="13" t="e">
        <f>SUMIF('[16]WASH COAL RECEIPT &amp; GCV DATA'!$A$3:$A$191,'MASTER DATA FILE WASH COAL  (2)'!A179,'[16]WASH COAL RECEIPT &amp; GCV DATA'!$F$3:$F$191)</f>
        <v>#VALUE!</v>
      </c>
      <c r="G179" s="13">
        <f>IFERROR(VLOOKUP(A179,'[16]WASH COAL RECEIPT &amp; GCV DATA'!$A$2:$V$191,7,0),0)</f>
        <v>0</v>
      </c>
      <c r="H179" s="13">
        <f>IFERROR(VLOOKUP(A179,'[16]WASH COAL RECEIPT &amp; GCV DATA'!$A$2:$V$191,8,0),0)</f>
        <v>0</v>
      </c>
      <c r="I179" s="13">
        <f>IFERROR(VLOOKUP(A179,'[16]WASH COAL RECEIPT &amp; GCV DATA'!$A$2:$V$191,9,0),0)</f>
        <v>0</v>
      </c>
      <c r="J179" s="13">
        <f>IFERROR(VLOOKUP(A179,'[16]WASH COAL RECEIPT &amp; GCV DATA'!$A$2:$V$191,10,0),0)</f>
        <v>0</v>
      </c>
      <c r="K179" s="15" t="e">
        <f>SUMIF('[16]WASH COAL RECEIPT &amp; GCV DATA'!$A$3:$A$191,'MASTER DATA FILE WASH COAL  (2)'!A179,'[16]WASH COAL RECEIPT &amp; GCV DATA'!$K$3:$K$191)</f>
        <v>#VALUE!</v>
      </c>
      <c r="L179" s="15" t="e">
        <f>SUMIF('[16]WASH COAL RECEIPT &amp; GCV DATA'!$A$3:$A$191,'MASTER DATA FILE WASH COAL  (2)'!A179,'[16]WASH COAL RECEIPT &amp; GCV DATA'!$L$3:$L$191)</f>
        <v>#VALUE!</v>
      </c>
      <c r="M179" s="15" t="e">
        <f t="shared" si="15"/>
        <v>#VALUE!</v>
      </c>
      <c r="N179" s="15">
        <f t="shared" si="16"/>
        <v>0</v>
      </c>
      <c r="O179" s="15" t="e">
        <f>SUMIF('[16]WASH COAL RECEIPT &amp; GCV DATA'!$A$3:$A$191,'MASTER DATA FILE WASH COAL  (2)'!A179,'[16]WASH COAL RECEIPT &amp; GCV DATA'!$O$3:$O$191)</f>
        <v>#VALUE!</v>
      </c>
      <c r="P179" s="15" t="e">
        <f t="shared" si="17"/>
        <v>#VALUE!</v>
      </c>
      <c r="Q179" s="15" t="e">
        <f>SUMIF('[16]WASH COAL RECEIPT &amp; GCV DATA'!$A$3:$A$191,'MASTER DATA FILE WASH COAL  (2)'!A179,'[16]WASH COAL RECEIPT &amp; GCV DATA'!$Q$3:$Q$191)</f>
        <v>#VALUE!</v>
      </c>
      <c r="R179" s="16" t="e">
        <f>SUMIF('[16]WASH COAL RECEIPT &amp; GCV DATA'!$A$3:$A$191,'MASTER DATA FILE WASH COAL  (2)'!A179,'[16]WASH COAL RECEIPT &amp; GCV DATA'!$R$3:$R$191)+IF(H179=$J$234,($K$234*K179),0)+IF(H179=$J$235,($K$235*K179),0)</f>
        <v>#VALUE!</v>
      </c>
      <c r="S179" s="15" t="e">
        <f t="shared" si="18"/>
        <v>#VALUE!</v>
      </c>
      <c r="T179" s="15" t="e">
        <f>SUMIF('[16]WASH COAL RECEIPT &amp; GCV DATA'!$A$3:$A$191,'MASTER DATA FILE WASH COAL  (2)'!A179,'[16]WASH COAL RECEIPT &amp; GCV DATA'!$T$3:$T$191)</f>
        <v>#VALUE!</v>
      </c>
      <c r="U179" s="15" t="e">
        <f t="shared" si="19"/>
        <v>#VALUE!</v>
      </c>
      <c r="V179" s="15" t="e">
        <f>SUMIF('[16]WASH COAL RECEIPT &amp; GCV DATA'!$A$3:$A$191,'MASTER DATA FILE WASH COAL  (2)'!A179,'[16]WASH COAL RECEIPT &amp; GCV DATA'!$V$3:$V$191)</f>
        <v>#VALUE!</v>
      </c>
      <c r="W179" s="15" t="e">
        <f t="shared" si="20"/>
        <v>#VALUE!</v>
      </c>
      <c r="X179" t="e">
        <f t="shared" si="14"/>
        <v>#VALUE!</v>
      </c>
    </row>
    <row r="180" spans="1:24" customFormat="1" x14ac:dyDescent="0.3">
      <c r="A180" s="12"/>
      <c r="B180" s="12" t="e">
        <f>SUMIF('[16]WASH COAL RECEIPT &amp; GCV DATA'!$A$3:$A$176,A180,'[16]WASH COAL RECEIPT &amp; GCV DATA'!$B$3:$B$176)</f>
        <v>#VALUE!</v>
      </c>
      <c r="C180" s="13" t="e">
        <f>SUMIF('[16]WASH COAL RECEIPT &amp; GCV DATA'!$A$3:$A$191,A180,'[16]WASH COAL RECEIPT &amp; GCV DATA'!$C$3:$C$191)</f>
        <v>#VALUE!</v>
      </c>
      <c r="D180" s="13">
        <f>IFERROR(VLOOKUP(A180,'[16]WASH COAL RECEIPT &amp; GCV DATA'!A170:V368,4,0),0)</f>
        <v>0</v>
      </c>
      <c r="E180" s="14">
        <f>IFERROR(VLOOKUP(A180,'[16]WASH COAL RECEIPT &amp; GCV DATA'!$A$2:$V$191,5,0),0)</f>
        <v>0</v>
      </c>
      <c r="F180" s="13" t="e">
        <f>SUMIF('[16]WASH COAL RECEIPT &amp; GCV DATA'!$A$3:$A$191,'MASTER DATA FILE WASH COAL  (2)'!A180,'[16]WASH COAL RECEIPT &amp; GCV DATA'!$F$3:$F$191)</f>
        <v>#VALUE!</v>
      </c>
      <c r="G180" s="13">
        <f>IFERROR(VLOOKUP(A180,'[16]WASH COAL RECEIPT &amp; GCV DATA'!$A$2:$V$191,7,0),0)</f>
        <v>0</v>
      </c>
      <c r="H180" s="13">
        <f>IFERROR(VLOOKUP(A180,'[16]WASH COAL RECEIPT &amp; GCV DATA'!$A$2:$V$191,8,0),0)</f>
        <v>0</v>
      </c>
      <c r="I180" s="13">
        <f>IFERROR(VLOOKUP(A180,'[16]WASH COAL RECEIPT &amp; GCV DATA'!$A$2:$V$191,9,0),0)</f>
        <v>0</v>
      </c>
      <c r="J180" s="13">
        <f>IFERROR(VLOOKUP(A180,'[16]WASH COAL RECEIPT &amp; GCV DATA'!$A$2:$V$191,10,0),0)</f>
        <v>0</v>
      </c>
      <c r="K180" s="15" t="e">
        <f>SUMIF('[16]WASH COAL RECEIPT &amp; GCV DATA'!$A$3:$A$191,'MASTER DATA FILE WASH COAL  (2)'!A180,'[16]WASH COAL RECEIPT &amp; GCV DATA'!$K$3:$K$191)</f>
        <v>#VALUE!</v>
      </c>
      <c r="L180" s="15" t="e">
        <f>SUMIF('[16]WASH COAL RECEIPT &amp; GCV DATA'!$A$3:$A$191,'MASTER DATA FILE WASH COAL  (2)'!A180,'[16]WASH COAL RECEIPT &amp; GCV DATA'!$L$3:$L$191)</f>
        <v>#VALUE!</v>
      </c>
      <c r="M180" s="15" t="e">
        <f t="shared" si="15"/>
        <v>#VALUE!</v>
      </c>
      <c r="N180" s="15">
        <f t="shared" si="16"/>
        <v>0</v>
      </c>
      <c r="O180" s="15" t="e">
        <f>SUMIF('[16]WASH COAL RECEIPT &amp; GCV DATA'!$A$3:$A$191,'MASTER DATA FILE WASH COAL  (2)'!A180,'[16]WASH COAL RECEIPT &amp; GCV DATA'!$O$3:$O$191)</f>
        <v>#VALUE!</v>
      </c>
      <c r="P180" s="15" t="e">
        <f t="shared" si="17"/>
        <v>#VALUE!</v>
      </c>
      <c r="Q180" s="15" t="e">
        <f>SUMIF('[16]WASH COAL RECEIPT &amp; GCV DATA'!$A$3:$A$191,'MASTER DATA FILE WASH COAL  (2)'!A180,'[16]WASH COAL RECEIPT &amp; GCV DATA'!$Q$3:$Q$191)</f>
        <v>#VALUE!</v>
      </c>
      <c r="R180" s="16" t="e">
        <f>SUMIF('[16]WASH COAL RECEIPT &amp; GCV DATA'!$A$3:$A$191,'MASTER DATA FILE WASH COAL  (2)'!A180,'[16]WASH COAL RECEIPT &amp; GCV DATA'!$R$3:$R$191)+IF(H180=$J$234,($K$234*K180),0)+IF(H180=$J$235,($K$235*K180),0)</f>
        <v>#VALUE!</v>
      </c>
      <c r="S180" s="15" t="e">
        <f t="shared" si="18"/>
        <v>#VALUE!</v>
      </c>
      <c r="T180" s="15" t="e">
        <f>SUMIF('[16]WASH COAL RECEIPT &amp; GCV DATA'!$A$3:$A$191,'MASTER DATA FILE WASH COAL  (2)'!A180,'[16]WASH COAL RECEIPT &amp; GCV DATA'!$T$3:$T$191)</f>
        <v>#VALUE!</v>
      </c>
      <c r="U180" s="15" t="e">
        <f t="shared" si="19"/>
        <v>#VALUE!</v>
      </c>
      <c r="V180" s="15" t="e">
        <f>SUMIF('[16]WASH COAL RECEIPT &amp; GCV DATA'!$A$3:$A$191,'MASTER DATA FILE WASH COAL  (2)'!A180,'[16]WASH COAL RECEIPT &amp; GCV DATA'!$V$3:$V$191)</f>
        <v>#VALUE!</v>
      </c>
      <c r="W180" s="15" t="e">
        <f t="shared" si="20"/>
        <v>#VALUE!</v>
      </c>
      <c r="X180" t="e">
        <f t="shared" si="14"/>
        <v>#VALUE!</v>
      </c>
    </row>
    <row r="181" spans="1:24" customFormat="1" x14ac:dyDescent="0.3">
      <c r="A181" s="12"/>
      <c r="B181" s="12" t="e">
        <f>SUMIF('[16]WASH COAL RECEIPT &amp; GCV DATA'!$A$3:$A$176,A181,'[16]WASH COAL RECEIPT &amp; GCV DATA'!$B$3:$B$176)</f>
        <v>#VALUE!</v>
      </c>
      <c r="C181" s="13" t="e">
        <f>SUMIF('[16]WASH COAL RECEIPT &amp; GCV DATA'!$A$3:$A$191,A181,'[16]WASH COAL RECEIPT &amp; GCV DATA'!$C$3:$C$191)</f>
        <v>#VALUE!</v>
      </c>
      <c r="D181" s="13">
        <f>IFERROR(VLOOKUP(A181,'[16]WASH COAL RECEIPT &amp; GCV DATA'!A171:V369,4,0),0)</f>
        <v>0</v>
      </c>
      <c r="E181" s="14">
        <f>IFERROR(VLOOKUP(A181,'[16]WASH COAL RECEIPT &amp; GCV DATA'!$A$2:$V$191,5,0),0)</f>
        <v>0</v>
      </c>
      <c r="F181" s="13" t="e">
        <f>SUMIF('[16]WASH COAL RECEIPT &amp; GCV DATA'!$A$3:$A$191,'MASTER DATA FILE WASH COAL  (2)'!A181,'[16]WASH COAL RECEIPT &amp; GCV DATA'!$F$3:$F$191)</f>
        <v>#VALUE!</v>
      </c>
      <c r="G181" s="13">
        <f>IFERROR(VLOOKUP(A181,'[16]WASH COAL RECEIPT &amp; GCV DATA'!$A$2:$V$191,7,0),0)</f>
        <v>0</v>
      </c>
      <c r="H181" s="13">
        <f>IFERROR(VLOOKUP(A181,'[16]WASH COAL RECEIPT &amp; GCV DATA'!$A$2:$V$191,8,0),0)</f>
        <v>0</v>
      </c>
      <c r="I181" s="13">
        <f>IFERROR(VLOOKUP(A181,'[16]WASH COAL RECEIPT &amp; GCV DATA'!$A$2:$V$191,9,0),0)</f>
        <v>0</v>
      </c>
      <c r="J181" s="13">
        <f>IFERROR(VLOOKUP(A181,'[16]WASH COAL RECEIPT &amp; GCV DATA'!$A$2:$V$191,10,0),0)</f>
        <v>0</v>
      </c>
      <c r="K181" s="15" t="e">
        <f>SUMIF('[16]WASH COAL RECEIPT &amp; GCV DATA'!$A$3:$A$191,'MASTER DATA FILE WASH COAL  (2)'!A181,'[16]WASH COAL RECEIPT &amp; GCV DATA'!$K$3:$K$191)</f>
        <v>#VALUE!</v>
      </c>
      <c r="L181" s="15" t="e">
        <f>SUMIF('[16]WASH COAL RECEIPT &amp; GCV DATA'!$A$3:$A$191,'MASTER DATA FILE WASH COAL  (2)'!A181,'[16]WASH COAL RECEIPT &amp; GCV DATA'!$L$3:$L$191)</f>
        <v>#VALUE!</v>
      </c>
      <c r="M181" s="15" t="e">
        <f t="shared" si="15"/>
        <v>#VALUE!</v>
      </c>
      <c r="N181" s="15">
        <f t="shared" si="16"/>
        <v>0</v>
      </c>
      <c r="O181" s="15" t="e">
        <f>SUMIF('[16]WASH COAL RECEIPT &amp; GCV DATA'!$A$3:$A$191,'MASTER DATA FILE WASH COAL  (2)'!A181,'[16]WASH COAL RECEIPT &amp; GCV DATA'!$O$3:$O$191)</f>
        <v>#VALUE!</v>
      </c>
      <c r="P181" s="15" t="e">
        <f t="shared" si="17"/>
        <v>#VALUE!</v>
      </c>
      <c r="Q181" s="15" t="e">
        <f>SUMIF('[16]WASH COAL RECEIPT &amp; GCV DATA'!$A$3:$A$191,'MASTER DATA FILE WASH COAL  (2)'!A181,'[16]WASH COAL RECEIPT &amp; GCV DATA'!$Q$3:$Q$191)</f>
        <v>#VALUE!</v>
      </c>
      <c r="R181" s="16" t="e">
        <f>SUMIF('[16]WASH COAL RECEIPT &amp; GCV DATA'!$A$3:$A$191,'MASTER DATA FILE WASH COAL  (2)'!A181,'[16]WASH COAL RECEIPT &amp; GCV DATA'!$R$3:$R$191)+IF(H181=$J$234,($K$234*K181),0)+IF(H181=$J$235,($K$235*K181),0)</f>
        <v>#VALUE!</v>
      </c>
      <c r="S181" s="15" t="e">
        <f t="shared" si="18"/>
        <v>#VALUE!</v>
      </c>
      <c r="T181" s="15" t="e">
        <f>SUMIF('[16]WASH COAL RECEIPT &amp; GCV DATA'!$A$3:$A$191,'MASTER DATA FILE WASH COAL  (2)'!A181,'[16]WASH COAL RECEIPT &amp; GCV DATA'!$T$3:$T$191)</f>
        <v>#VALUE!</v>
      </c>
      <c r="U181" s="15" t="e">
        <f t="shared" si="19"/>
        <v>#VALUE!</v>
      </c>
      <c r="V181" s="15" t="e">
        <f>SUMIF('[16]WASH COAL RECEIPT &amp; GCV DATA'!$A$3:$A$191,'MASTER DATA FILE WASH COAL  (2)'!A181,'[16]WASH COAL RECEIPT &amp; GCV DATA'!$V$3:$V$191)</f>
        <v>#VALUE!</v>
      </c>
      <c r="W181" s="15" t="e">
        <f t="shared" si="20"/>
        <v>#VALUE!</v>
      </c>
      <c r="X181" t="e">
        <f t="shared" si="14"/>
        <v>#VALUE!</v>
      </c>
    </row>
    <row r="182" spans="1:24" customFormat="1" x14ac:dyDescent="0.3">
      <c r="A182" s="12"/>
      <c r="B182" s="12" t="e">
        <f>SUMIF('[16]WASH COAL RECEIPT &amp; GCV DATA'!$A$3:$A$176,A182,'[16]WASH COAL RECEIPT &amp; GCV DATA'!$B$3:$B$176)</f>
        <v>#VALUE!</v>
      </c>
      <c r="C182" s="13" t="e">
        <f>SUMIF('[16]WASH COAL RECEIPT &amp; GCV DATA'!$A$3:$A$191,A182,'[16]WASH COAL RECEIPT &amp; GCV DATA'!$C$3:$C$191)</f>
        <v>#VALUE!</v>
      </c>
      <c r="D182" s="13">
        <f>IFERROR(VLOOKUP(A182,'[16]WASH COAL RECEIPT &amp; GCV DATA'!A172:V370,4,0),0)</f>
        <v>0</v>
      </c>
      <c r="E182" s="14">
        <f>IFERROR(VLOOKUP(A182,'[16]WASH COAL RECEIPT &amp; GCV DATA'!$A$2:$V$191,5,0),0)</f>
        <v>0</v>
      </c>
      <c r="F182" s="13" t="e">
        <f>SUMIF('[16]WASH COAL RECEIPT &amp; GCV DATA'!$A$3:$A$191,'MASTER DATA FILE WASH COAL  (2)'!A182,'[16]WASH COAL RECEIPT &amp; GCV DATA'!$F$3:$F$191)</f>
        <v>#VALUE!</v>
      </c>
      <c r="G182" s="13">
        <f>IFERROR(VLOOKUP(A182,'[16]WASH COAL RECEIPT &amp; GCV DATA'!$A$2:$V$191,7,0),0)</f>
        <v>0</v>
      </c>
      <c r="H182" s="13">
        <f>IFERROR(VLOOKUP(A182,'[16]WASH COAL RECEIPT &amp; GCV DATA'!$A$2:$V$191,8,0),0)</f>
        <v>0</v>
      </c>
      <c r="I182" s="13">
        <f>IFERROR(VLOOKUP(A182,'[16]WASH COAL RECEIPT &amp; GCV DATA'!$A$2:$V$191,9,0),0)</f>
        <v>0</v>
      </c>
      <c r="J182" s="13">
        <f>IFERROR(VLOOKUP(A182,'[16]WASH COAL RECEIPT &amp; GCV DATA'!$A$2:$V$191,10,0),0)</f>
        <v>0</v>
      </c>
      <c r="K182" s="15" t="e">
        <f>SUMIF('[16]WASH COAL RECEIPT &amp; GCV DATA'!$A$3:$A$191,'MASTER DATA FILE WASH COAL  (2)'!A182,'[16]WASH COAL RECEIPT &amp; GCV DATA'!$K$3:$K$191)</f>
        <v>#VALUE!</v>
      </c>
      <c r="L182" s="15" t="e">
        <f>SUMIF('[16]WASH COAL RECEIPT &amp; GCV DATA'!$A$3:$A$191,'MASTER DATA FILE WASH COAL  (2)'!A182,'[16]WASH COAL RECEIPT &amp; GCV DATA'!$L$3:$L$191)</f>
        <v>#VALUE!</v>
      </c>
      <c r="M182" s="15" t="e">
        <f t="shared" si="15"/>
        <v>#VALUE!</v>
      </c>
      <c r="N182" s="15">
        <f t="shared" si="16"/>
        <v>0</v>
      </c>
      <c r="O182" s="15" t="e">
        <f>SUMIF('[16]WASH COAL RECEIPT &amp; GCV DATA'!$A$3:$A$191,'MASTER DATA FILE WASH COAL  (2)'!A182,'[16]WASH COAL RECEIPT &amp; GCV DATA'!$O$3:$O$191)</f>
        <v>#VALUE!</v>
      </c>
      <c r="P182" s="15" t="e">
        <f t="shared" si="17"/>
        <v>#VALUE!</v>
      </c>
      <c r="Q182" s="15" t="e">
        <f>SUMIF('[16]WASH COAL RECEIPT &amp; GCV DATA'!$A$3:$A$191,'MASTER DATA FILE WASH COAL  (2)'!A182,'[16]WASH COAL RECEIPT &amp; GCV DATA'!$Q$3:$Q$191)</f>
        <v>#VALUE!</v>
      </c>
      <c r="R182" s="16" t="e">
        <f>SUMIF('[16]WASH COAL RECEIPT &amp; GCV DATA'!$A$3:$A$191,'MASTER DATA FILE WASH COAL  (2)'!A182,'[16]WASH COAL RECEIPT &amp; GCV DATA'!$R$3:$R$191)+IF(H182=$J$234,($K$234*K182),0)+IF(H182=$J$235,($K$235*K182),0)</f>
        <v>#VALUE!</v>
      </c>
      <c r="S182" s="15" t="e">
        <f t="shared" si="18"/>
        <v>#VALUE!</v>
      </c>
      <c r="T182" s="15" t="e">
        <f>SUMIF('[16]WASH COAL RECEIPT &amp; GCV DATA'!$A$3:$A$191,'MASTER DATA FILE WASH COAL  (2)'!A182,'[16]WASH COAL RECEIPT &amp; GCV DATA'!$T$3:$T$191)</f>
        <v>#VALUE!</v>
      </c>
      <c r="U182" s="15" t="e">
        <f t="shared" si="19"/>
        <v>#VALUE!</v>
      </c>
      <c r="V182" s="15" t="e">
        <f>SUMIF('[16]WASH COAL RECEIPT &amp; GCV DATA'!$A$3:$A$191,'MASTER DATA FILE WASH COAL  (2)'!A182,'[16]WASH COAL RECEIPT &amp; GCV DATA'!$V$3:$V$191)</f>
        <v>#VALUE!</v>
      </c>
      <c r="W182" s="15" t="e">
        <f t="shared" si="20"/>
        <v>#VALUE!</v>
      </c>
      <c r="X182" t="e">
        <f t="shared" si="14"/>
        <v>#VALUE!</v>
      </c>
    </row>
    <row r="183" spans="1:24" customFormat="1" x14ac:dyDescent="0.3">
      <c r="A183" s="12"/>
      <c r="B183" s="12" t="e">
        <f>SUMIF('[16]WASH COAL RECEIPT &amp; GCV DATA'!$A$3:$A$176,A183,'[16]WASH COAL RECEIPT &amp; GCV DATA'!$B$3:$B$176)</f>
        <v>#VALUE!</v>
      </c>
      <c r="C183" s="13" t="e">
        <f>SUMIF('[16]WASH COAL RECEIPT &amp; GCV DATA'!$A$3:$A$191,A183,'[16]WASH COAL RECEIPT &amp; GCV DATA'!$C$3:$C$191)</f>
        <v>#VALUE!</v>
      </c>
      <c r="D183" s="13">
        <f>IFERROR(VLOOKUP(A183,'[16]WASH COAL RECEIPT &amp; GCV DATA'!A173:V371,4,0),0)</f>
        <v>0</v>
      </c>
      <c r="E183" s="14">
        <f>IFERROR(VLOOKUP(A183,'[16]WASH COAL RECEIPT &amp; GCV DATA'!$A$2:$V$191,5,0),0)</f>
        <v>0</v>
      </c>
      <c r="F183" s="13" t="e">
        <f>SUMIF('[16]WASH COAL RECEIPT &amp; GCV DATA'!$A$3:$A$191,'MASTER DATA FILE WASH COAL  (2)'!A183,'[16]WASH COAL RECEIPT &amp; GCV DATA'!$F$3:$F$191)</f>
        <v>#VALUE!</v>
      </c>
      <c r="G183" s="13">
        <f>IFERROR(VLOOKUP(A183,'[16]WASH COAL RECEIPT &amp; GCV DATA'!$A$2:$V$191,7,0),0)</f>
        <v>0</v>
      </c>
      <c r="H183" s="13">
        <f>IFERROR(VLOOKUP(A183,'[16]WASH COAL RECEIPT &amp; GCV DATA'!$A$2:$V$191,8,0),0)</f>
        <v>0</v>
      </c>
      <c r="I183" s="13">
        <f>IFERROR(VLOOKUP(A183,'[16]WASH COAL RECEIPT &amp; GCV DATA'!$A$2:$V$191,9,0),0)</f>
        <v>0</v>
      </c>
      <c r="J183" s="13">
        <f>IFERROR(VLOOKUP(A183,'[16]WASH COAL RECEIPT &amp; GCV DATA'!$A$2:$V$191,10,0),0)</f>
        <v>0</v>
      </c>
      <c r="K183" s="15" t="e">
        <f>SUMIF('[16]WASH COAL RECEIPT &amp; GCV DATA'!$A$3:$A$191,'MASTER DATA FILE WASH COAL  (2)'!A183,'[16]WASH COAL RECEIPT &amp; GCV DATA'!$K$3:$K$191)</f>
        <v>#VALUE!</v>
      </c>
      <c r="L183" s="15" t="e">
        <f>SUMIF('[16]WASH COAL RECEIPT &amp; GCV DATA'!$A$3:$A$191,'MASTER DATA FILE WASH COAL  (2)'!A183,'[16]WASH COAL RECEIPT &amp; GCV DATA'!$L$3:$L$191)</f>
        <v>#VALUE!</v>
      </c>
      <c r="M183" s="15" t="e">
        <f t="shared" si="15"/>
        <v>#VALUE!</v>
      </c>
      <c r="N183" s="15">
        <f t="shared" si="16"/>
        <v>0</v>
      </c>
      <c r="O183" s="15" t="e">
        <f>SUMIF('[16]WASH COAL RECEIPT &amp; GCV DATA'!$A$3:$A$191,'MASTER DATA FILE WASH COAL  (2)'!A183,'[16]WASH COAL RECEIPT &amp; GCV DATA'!$O$3:$O$191)</f>
        <v>#VALUE!</v>
      </c>
      <c r="P183" s="15" t="e">
        <f t="shared" si="17"/>
        <v>#VALUE!</v>
      </c>
      <c r="Q183" s="15" t="e">
        <f>SUMIF('[16]WASH COAL RECEIPT &amp; GCV DATA'!$A$3:$A$191,'MASTER DATA FILE WASH COAL  (2)'!A183,'[16]WASH COAL RECEIPT &amp; GCV DATA'!$Q$3:$Q$191)</f>
        <v>#VALUE!</v>
      </c>
      <c r="R183" s="16" t="e">
        <f>SUMIF('[16]WASH COAL RECEIPT &amp; GCV DATA'!$A$3:$A$191,'MASTER DATA FILE WASH COAL  (2)'!A183,'[16]WASH COAL RECEIPT &amp; GCV DATA'!$R$3:$R$191)+IF(H183=$J$234,($K$234*K183),0)+IF(H183=$J$235,($K$235*K183),0)</f>
        <v>#VALUE!</v>
      </c>
      <c r="S183" s="15" t="e">
        <f t="shared" si="18"/>
        <v>#VALUE!</v>
      </c>
      <c r="T183" s="15" t="e">
        <f>SUMIF('[16]WASH COAL RECEIPT &amp; GCV DATA'!$A$3:$A$191,'MASTER DATA FILE WASH COAL  (2)'!A183,'[16]WASH COAL RECEIPT &amp; GCV DATA'!$T$3:$T$191)</f>
        <v>#VALUE!</v>
      </c>
      <c r="U183" s="15" t="e">
        <f t="shared" si="19"/>
        <v>#VALUE!</v>
      </c>
      <c r="V183" s="15" t="e">
        <f>SUMIF('[16]WASH COAL RECEIPT &amp; GCV DATA'!$A$3:$A$191,'MASTER DATA FILE WASH COAL  (2)'!A183,'[16]WASH COAL RECEIPT &amp; GCV DATA'!$V$3:$V$191)</f>
        <v>#VALUE!</v>
      </c>
      <c r="W183" s="15" t="e">
        <f t="shared" si="20"/>
        <v>#VALUE!</v>
      </c>
      <c r="X183" t="e">
        <f t="shared" si="14"/>
        <v>#VALUE!</v>
      </c>
    </row>
    <row r="184" spans="1:24" customFormat="1" x14ac:dyDescent="0.3">
      <c r="A184" s="12"/>
      <c r="B184" s="12" t="e">
        <f>SUMIF('[16]WASH COAL RECEIPT &amp; GCV DATA'!$A$3:$A$176,A184,'[16]WASH COAL RECEIPT &amp; GCV DATA'!$B$3:$B$176)</f>
        <v>#VALUE!</v>
      </c>
      <c r="C184" s="13" t="e">
        <f>SUMIF('[16]WASH COAL RECEIPT &amp; GCV DATA'!$A$3:$A$191,A184,'[16]WASH COAL RECEIPT &amp; GCV DATA'!$C$3:$C$191)</f>
        <v>#VALUE!</v>
      </c>
      <c r="D184" s="13">
        <f>IFERROR(VLOOKUP(A184,'[16]WASH COAL RECEIPT &amp; GCV DATA'!A174:V372,4,0),0)</f>
        <v>0</v>
      </c>
      <c r="E184" s="14">
        <f>IFERROR(VLOOKUP(A184,'[16]WASH COAL RECEIPT &amp; GCV DATA'!$A$2:$V$191,5,0),0)</f>
        <v>0</v>
      </c>
      <c r="F184" s="13" t="e">
        <f>SUMIF('[16]WASH COAL RECEIPT &amp; GCV DATA'!$A$3:$A$191,'MASTER DATA FILE WASH COAL  (2)'!A184,'[16]WASH COAL RECEIPT &amp; GCV DATA'!$F$3:$F$191)</f>
        <v>#VALUE!</v>
      </c>
      <c r="G184" s="13">
        <f>IFERROR(VLOOKUP(A184,'[16]WASH COAL RECEIPT &amp; GCV DATA'!$A$2:$V$191,7,0),0)</f>
        <v>0</v>
      </c>
      <c r="H184" s="13">
        <f>IFERROR(VLOOKUP(A184,'[16]WASH COAL RECEIPT &amp; GCV DATA'!$A$2:$V$191,8,0),0)</f>
        <v>0</v>
      </c>
      <c r="I184" s="13">
        <f>IFERROR(VLOOKUP(A184,'[16]WASH COAL RECEIPT &amp; GCV DATA'!$A$2:$V$191,9,0),0)</f>
        <v>0</v>
      </c>
      <c r="J184" s="13">
        <f>IFERROR(VLOOKUP(A184,'[16]WASH COAL RECEIPT &amp; GCV DATA'!$A$2:$V$191,10,0),0)</f>
        <v>0</v>
      </c>
      <c r="K184" s="15" t="e">
        <f>SUMIF('[16]WASH COAL RECEIPT &amp; GCV DATA'!$A$3:$A$191,'MASTER DATA FILE WASH COAL  (2)'!A184,'[16]WASH COAL RECEIPT &amp; GCV DATA'!$K$3:$K$191)</f>
        <v>#VALUE!</v>
      </c>
      <c r="L184" s="15" t="e">
        <f>SUMIF('[16]WASH COAL RECEIPT &amp; GCV DATA'!$A$3:$A$191,'MASTER DATA FILE WASH COAL  (2)'!A184,'[16]WASH COAL RECEIPT &amp; GCV DATA'!$L$3:$L$191)</f>
        <v>#VALUE!</v>
      </c>
      <c r="M184" s="15" t="e">
        <f t="shared" si="15"/>
        <v>#VALUE!</v>
      </c>
      <c r="N184" s="15">
        <f t="shared" si="16"/>
        <v>0</v>
      </c>
      <c r="O184" s="15" t="e">
        <f>SUMIF('[16]WASH COAL RECEIPT &amp; GCV DATA'!$A$3:$A$191,'MASTER DATA FILE WASH COAL  (2)'!A184,'[16]WASH COAL RECEIPT &amp; GCV DATA'!$O$3:$O$191)</f>
        <v>#VALUE!</v>
      </c>
      <c r="P184" s="15" t="e">
        <f t="shared" si="17"/>
        <v>#VALUE!</v>
      </c>
      <c r="Q184" s="15" t="e">
        <f>SUMIF('[16]WASH COAL RECEIPT &amp; GCV DATA'!$A$3:$A$191,'MASTER DATA FILE WASH COAL  (2)'!A184,'[16]WASH COAL RECEIPT &amp; GCV DATA'!$Q$3:$Q$191)</f>
        <v>#VALUE!</v>
      </c>
      <c r="R184" s="16" t="e">
        <f>SUMIF('[16]WASH COAL RECEIPT &amp; GCV DATA'!$A$3:$A$191,'MASTER DATA FILE WASH COAL  (2)'!A184,'[16]WASH COAL RECEIPT &amp; GCV DATA'!$R$3:$R$191)+IF(H184=$J$234,($K$234*K184),0)+IF(H184=$J$235,($K$235*K184),0)</f>
        <v>#VALUE!</v>
      </c>
      <c r="S184" s="15" t="e">
        <f t="shared" si="18"/>
        <v>#VALUE!</v>
      </c>
      <c r="T184" s="15" t="e">
        <f>SUMIF('[16]WASH COAL RECEIPT &amp; GCV DATA'!$A$3:$A$191,'MASTER DATA FILE WASH COAL  (2)'!A184,'[16]WASH COAL RECEIPT &amp; GCV DATA'!$T$3:$T$191)</f>
        <v>#VALUE!</v>
      </c>
      <c r="U184" s="15" t="e">
        <f t="shared" si="19"/>
        <v>#VALUE!</v>
      </c>
      <c r="V184" s="15" t="e">
        <f>SUMIF('[16]WASH COAL RECEIPT &amp; GCV DATA'!$A$3:$A$191,'MASTER DATA FILE WASH COAL  (2)'!A184,'[16]WASH COAL RECEIPT &amp; GCV DATA'!$V$3:$V$191)</f>
        <v>#VALUE!</v>
      </c>
      <c r="W184" s="15" t="e">
        <f t="shared" si="20"/>
        <v>#VALUE!</v>
      </c>
      <c r="X184" t="e">
        <f t="shared" si="14"/>
        <v>#VALUE!</v>
      </c>
    </row>
    <row r="185" spans="1:24" customFormat="1" x14ac:dyDescent="0.3">
      <c r="A185" s="12"/>
      <c r="B185" s="12" t="e">
        <f>SUMIF('[16]WASH COAL RECEIPT &amp; GCV DATA'!$A$3:$A$176,A185,'[16]WASH COAL RECEIPT &amp; GCV DATA'!$B$3:$B$176)</f>
        <v>#VALUE!</v>
      </c>
      <c r="C185" s="13" t="e">
        <f>SUMIF('[16]WASH COAL RECEIPT &amp; GCV DATA'!$A$3:$A$191,A185,'[16]WASH COAL RECEIPT &amp; GCV DATA'!$C$3:$C$191)</f>
        <v>#VALUE!</v>
      </c>
      <c r="D185" s="13">
        <f>IFERROR(VLOOKUP(A185,'[16]WASH COAL RECEIPT &amp; GCV DATA'!A175:V373,4,0),0)</f>
        <v>0</v>
      </c>
      <c r="E185" s="14">
        <f>IFERROR(VLOOKUP(A185,'[16]WASH COAL RECEIPT &amp; GCV DATA'!$A$2:$V$191,5,0),0)</f>
        <v>0</v>
      </c>
      <c r="F185" s="13" t="e">
        <f>SUMIF('[16]WASH COAL RECEIPT &amp; GCV DATA'!$A$3:$A$191,'MASTER DATA FILE WASH COAL  (2)'!A185,'[16]WASH COAL RECEIPT &amp; GCV DATA'!$F$3:$F$191)</f>
        <v>#VALUE!</v>
      </c>
      <c r="G185" s="13">
        <f>IFERROR(VLOOKUP(A185,'[16]WASH COAL RECEIPT &amp; GCV DATA'!$A$2:$V$191,7,0),0)</f>
        <v>0</v>
      </c>
      <c r="H185" s="13">
        <f>IFERROR(VLOOKUP(A185,'[16]WASH COAL RECEIPT &amp; GCV DATA'!$A$2:$V$191,8,0),0)</f>
        <v>0</v>
      </c>
      <c r="I185" s="13">
        <f>IFERROR(VLOOKUP(A185,'[16]WASH COAL RECEIPT &amp; GCV DATA'!$A$2:$V$191,9,0),0)</f>
        <v>0</v>
      </c>
      <c r="J185" s="13">
        <f>IFERROR(VLOOKUP(A185,'[16]WASH COAL RECEIPT &amp; GCV DATA'!$A$2:$V$191,10,0),0)</f>
        <v>0</v>
      </c>
      <c r="K185" s="15" t="e">
        <f>SUMIF('[16]WASH COAL RECEIPT &amp; GCV DATA'!$A$3:$A$191,'MASTER DATA FILE WASH COAL  (2)'!A185,'[16]WASH COAL RECEIPT &amp; GCV DATA'!$K$3:$K$191)</f>
        <v>#VALUE!</v>
      </c>
      <c r="L185" s="15" t="e">
        <f>SUMIF('[16]WASH COAL RECEIPT &amp; GCV DATA'!$A$3:$A$191,'MASTER DATA FILE WASH COAL  (2)'!A185,'[16]WASH COAL RECEIPT &amp; GCV DATA'!$L$3:$L$191)</f>
        <v>#VALUE!</v>
      </c>
      <c r="M185" s="15" t="e">
        <f t="shared" si="15"/>
        <v>#VALUE!</v>
      </c>
      <c r="N185" s="15">
        <f t="shared" si="16"/>
        <v>0</v>
      </c>
      <c r="O185" s="15" t="e">
        <f>SUMIF('[16]WASH COAL RECEIPT &amp; GCV DATA'!$A$3:$A$191,'MASTER DATA FILE WASH COAL  (2)'!A185,'[16]WASH COAL RECEIPT &amp; GCV DATA'!$O$3:$O$191)</f>
        <v>#VALUE!</v>
      </c>
      <c r="P185" s="15" t="e">
        <f t="shared" si="17"/>
        <v>#VALUE!</v>
      </c>
      <c r="Q185" s="15" t="e">
        <f>SUMIF('[16]WASH COAL RECEIPT &amp; GCV DATA'!$A$3:$A$191,'MASTER DATA FILE WASH COAL  (2)'!A185,'[16]WASH COAL RECEIPT &amp; GCV DATA'!$Q$3:$Q$191)</f>
        <v>#VALUE!</v>
      </c>
      <c r="R185" s="16" t="e">
        <f>SUMIF('[16]WASH COAL RECEIPT &amp; GCV DATA'!$A$3:$A$191,'MASTER DATA FILE WASH COAL  (2)'!A185,'[16]WASH COAL RECEIPT &amp; GCV DATA'!$R$3:$R$191)+IF(H185=$J$234,($K$234*K185),0)+IF(H185=$J$235,($K$235*K185),0)</f>
        <v>#VALUE!</v>
      </c>
      <c r="S185" s="15" t="e">
        <f t="shared" si="18"/>
        <v>#VALUE!</v>
      </c>
      <c r="T185" s="15" t="e">
        <f>SUMIF('[16]WASH COAL RECEIPT &amp; GCV DATA'!$A$3:$A$191,'MASTER DATA FILE WASH COAL  (2)'!A185,'[16]WASH COAL RECEIPT &amp; GCV DATA'!$T$3:$T$191)</f>
        <v>#VALUE!</v>
      </c>
      <c r="U185" s="15" t="e">
        <f t="shared" si="19"/>
        <v>#VALUE!</v>
      </c>
      <c r="V185" s="15" t="e">
        <f>SUMIF('[16]WASH COAL RECEIPT &amp; GCV DATA'!$A$3:$A$191,'MASTER DATA FILE WASH COAL  (2)'!A185,'[16]WASH COAL RECEIPT &amp; GCV DATA'!$V$3:$V$191)</f>
        <v>#VALUE!</v>
      </c>
      <c r="W185" s="15" t="e">
        <f t="shared" si="20"/>
        <v>#VALUE!</v>
      </c>
      <c r="X185" t="e">
        <f t="shared" si="14"/>
        <v>#VALUE!</v>
      </c>
    </row>
    <row r="186" spans="1:24" customFormat="1" x14ac:dyDescent="0.3">
      <c r="A186" s="12"/>
      <c r="B186" s="12" t="e">
        <f>SUMIF('[16]WASH COAL RECEIPT &amp; GCV DATA'!$A$3:$A$176,A186,'[16]WASH COAL RECEIPT &amp; GCV DATA'!$B$3:$B$176)</f>
        <v>#VALUE!</v>
      </c>
      <c r="C186" s="13" t="e">
        <f>SUMIF('[16]WASH COAL RECEIPT &amp; GCV DATA'!$A$3:$A$191,A186,'[16]WASH COAL RECEIPT &amp; GCV DATA'!$C$3:$C$191)</f>
        <v>#VALUE!</v>
      </c>
      <c r="D186" s="13">
        <f>IFERROR(VLOOKUP(A186,'[16]WASH COAL RECEIPT &amp; GCV DATA'!A176:V374,4,0),0)</f>
        <v>0</v>
      </c>
      <c r="E186" s="14">
        <f>IFERROR(VLOOKUP(A186,'[16]WASH COAL RECEIPT &amp; GCV DATA'!$A$2:$V$191,5,0),0)</f>
        <v>0</v>
      </c>
      <c r="F186" s="13" t="e">
        <f>SUMIF('[16]WASH COAL RECEIPT &amp; GCV DATA'!$A$3:$A$191,'MASTER DATA FILE WASH COAL  (2)'!A186,'[16]WASH COAL RECEIPT &amp; GCV DATA'!$F$3:$F$191)</f>
        <v>#VALUE!</v>
      </c>
      <c r="G186" s="13">
        <f>IFERROR(VLOOKUP(A186,'[16]WASH COAL RECEIPT &amp; GCV DATA'!$A$2:$V$191,7,0),0)</f>
        <v>0</v>
      </c>
      <c r="H186" s="13">
        <f>IFERROR(VLOOKUP(A186,'[16]WASH COAL RECEIPT &amp; GCV DATA'!$A$2:$V$191,8,0),0)</f>
        <v>0</v>
      </c>
      <c r="I186" s="13">
        <f>IFERROR(VLOOKUP(A186,'[16]WASH COAL RECEIPT &amp; GCV DATA'!$A$2:$V$191,9,0),0)</f>
        <v>0</v>
      </c>
      <c r="J186" s="13">
        <f>IFERROR(VLOOKUP(A186,'[16]WASH COAL RECEIPT &amp; GCV DATA'!$A$2:$V$191,10,0),0)</f>
        <v>0</v>
      </c>
      <c r="K186" s="15" t="e">
        <f>SUMIF('[16]WASH COAL RECEIPT &amp; GCV DATA'!$A$3:$A$191,'MASTER DATA FILE WASH COAL  (2)'!A186,'[16]WASH COAL RECEIPT &amp; GCV DATA'!$K$3:$K$191)</f>
        <v>#VALUE!</v>
      </c>
      <c r="L186" s="15" t="e">
        <f>SUMIF('[16]WASH COAL RECEIPT &amp; GCV DATA'!$A$3:$A$191,'MASTER DATA FILE WASH COAL  (2)'!A186,'[16]WASH COAL RECEIPT &amp; GCV DATA'!$L$3:$L$191)</f>
        <v>#VALUE!</v>
      </c>
      <c r="M186" s="15" t="e">
        <f t="shared" si="15"/>
        <v>#VALUE!</v>
      </c>
      <c r="N186" s="15">
        <f t="shared" si="16"/>
        <v>0</v>
      </c>
      <c r="O186" s="15" t="e">
        <f>SUMIF('[16]WASH COAL RECEIPT &amp; GCV DATA'!$A$3:$A$191,'MASTER DATA FILE WASH COAL  (2)'!A186,'[16]WASH COAL RECEIPT &amp; GCV DATA'!$O$3:$O$191)</f>
        <v>#VALUE!</v>
      </c>
      <c r="P186" s="15" t="e">
        <f t="shared" si="17"/>
        <v>#VALUE!</v>
      </c>
      <c r="Q186" s="15" t="e">
        <f>SUMIF('[16]WASH COAL RECEIPT &amp; GCV DATA'!$A$3:$A$191,'MASTER DATA FILE WASH COAL  (2)'!A186,'[16]WASH COAL RECEIPT &amp; GCV DATA'!$Q$3:$Q$191)</f>
        <v>#VALUE!</v>
      </c>
      <c r="R186" s="16" t="e">
        <f>SUMIF('[16]WASH COAL RECEIPT &amp; GCV DATA'!$A$3:$A$191,'MASTER DATA FILE WASH COAL  (2)'!A186,'[16]WASH COAL RECEIPT &amp; GCV DATA'!$R$3:$R$191)+IF(H186=$J$234,($K$234*K186),0)+IF(H186=$J$235,($K$235*K186),0)</f>
        <v>#VALUE!</v>
      </c>
      <c r="S186" s="15" t="e">
        <f t="shared" si="18"/>
        <v>#VALUE!</v>
      </c>
      <c r="T186" s="15" t="e">
        <f>SUMIF('[16]WASH COAL RECEIPT &amp; GCV DATA'!$A$3:$A$191,'MASTER DATA FILE WASH COAL  (2)'!A186,'[16]WASH COAL RECEIPT &amp; GCV DATA'!$T$3:$T$191)</f>
        <v>#VALUE!</v>
      </c>
      <c r="U186" s="15" t="e">
        <f t="shared" si="19"/>
        <v>#VALUE!</v>
      </c>
      <c r="V186" s="15" t="e">
        <f>SUMIF('[16]WASH COAL RECEIPT &amp; GCV DATA'!$A$3:$A$191,'MASTER DATA FILE WASH COAL  (2)'!A186,'[16]WASH COAL RECEIPT &amp; GCV DATA'!$V$3:$V$191)</f>
        <v>#VALUE!</v>
      </c>
      <c r="W186" s="15" t="e">
        <f t="shared" si="20"/>
        <v>#VALUE!</v>
      </c>
      <c r="X186" t="e">
        <f t="shared" si="14"/>
        <v>#VALUE!</v>
      </c>
    </row>
    <row r="187" spans="1:24" customFormat="1" x14ac:dyDescent="0.3">
      <c r="A187" s="12"/>
      <c r="B187" s="12" t="e">
        <f>SUMIF('[16]WASH COAL RECEIPT &amp; GCV DATA'!$A$3:$A$176,A187,'[16]WASH COAL RECEIPT &amp; GCV DATA'!$B$3:$B$176)</f>
        <v>#VALUE!</v>
      </c>
      <c r="C187" s="13" t="e">
        <f>SUMIF('[16]WASH COAL RECEIPT &amp; GCV DATA'!$A$3:$A$191,A187,'[16]WASH COAL RECEIPT &amp; GCV DATA'!$C$3:$C$191)</f>
        <v>#VALUE!</v>
      </c>
      <c r="D187" s="13">
        <f>IFERROR(VLOOKUP(A187,'[16]WASH COAL RECEIPT &amp; GCV DATA'!A177:V375,4,0),0)</f>
        <v>0</v>
      </c>
      <c r="E187" s="14">
        <f>IFERROR(VLOOKUP(A187,'[16]WASH COAL RECEIPT &amp; GCV DATA'!$A$2:$V$191,5,0),0)</f>
        <v>0</v>
      </c>
      <c r="F187" s="13" t="e">
        <f>SUMIF('[16]WASH COAL RECEIPT &amp; GCV DATA'!$A$3:$A$191,'MASTER DATA FILE WASH COAL  (2)'!A187,'[16]WASH COAL RECEIPT &amp; GCV DATA'!$F$3:$F$191)</f>
        <v>#VALUE!</v>
      </c>
      <c r="G187" s="13">
        <f>IFERROR(VLOOKUP(A187,'[16]WASH COAL RECEIPT &amp; GCV DATA'!$A$2:$V$191,7,0),0)</f>
        <v>0</v>
      </c>
      <c r="H187" s="13">
        <f>IFERROR(VLOOKUP(A187,'[16]WASH COAL RECEIPT &amp; GCV DATA'!$A$2:$V$191,8,0),0)</f>
        <v>0</v>
      </c>
      <c r="I187" s="13">
        <f>IFERROR(VLOOKUP(A187,'[16]WASH COAL RECEIPT &amp; GCV DATA'!$A$2:$V$191,9,0),0)</f>
        <v>0</v>
      </c>
      <c r="J187" s="13">
        <f>IFERROR(VLOOKUP(A187,'[16]WASH COAL RECEIPT &amp; GCV DATA'!$A$2:$V$191,10,0),0)</f>
        <v>0</v>
      </c>
      <c r="K187" s="15" t="e">
        <f>SUMIF('[16]WASH COAL RECEIPT &amp; GCV DATA'!$A$3:$A$191,'MASTER DATA FILE WASH COAL  (2)'!A187,'[16]WASH COAL RECEIPT &amp; GCV DATA'!$K$3:$K$191)</f>
        <v>#VALUE!</v>
      </c>
      <c r="L187" s="15" t="e">
        <f>SUMIF('[16]WASH COAL RECEIPT &amp; GCV DATA'!$A$3:$A$191,'MASTER DATA FILE WASH COAL  (2)'!A187,'[16]WASH COAL RECEIPT &amp; GCV DATA'!$L$3:$L$191)</f>
        <v>#VALUE!</v>
      </c>
      <c r="M187" s="15" t="e">
        <f t="shared" si="15"/>
        <v>#VALUE!</v>
      </c>
      <c r="N187" s="15">
        <f t="shared" si="16"/>
        <v>0</v>
      </c>
      <c r="O187" s="15" t="e">
        <f>SUMIF('[16]WASH COAL RECEIPT &amp; GCV DATA'!$A$3:$A$191,'MASTER DATA FILE WASH COAL  (2)'!A187,'[16]WASH COAL RECEIPT &amp; GCV DATA'!$O$3:$O$191)</f>
        <v>#VALUE!</v>
      </c>
      <c r="P187" s="15" t="e">
        <f t="shared" si="17"/>
        <v>#VALUE!</v>
      </c>
      <c r="Q187" s="15" t="e">
        <f>SUMIF('[16]WASH COAL RECEIPT &amp; GCV DATA'!$A$3:$A$191,'MASTER DATA FILE WASH COAL  (2)'!A187,'[16]WASH COAL RECEIPT &amp; GCV DATA'!$Q$3:$Q$191)</f>
        <v>#VALUE!</v>
      </c>
      <c r="R187" s="16" t="e">
        <f>SUMIF('[16]WASH COAL RECEIPT &amp; GCV DATA'!$A$3:$A$191,'MASTER DATA FILE WASH COAL  (2)'!A187,'[16]WASH COAL RECEIPT &amp; GCV DATA'!$R$3:$R$191)+IF(H187=$J$234,($K$234*K187),0)+IF(H187=$J$235,($K$235*K187),0)</f>
        <v>#VALUE!</v>
      </c>
      <c r="S187" s="15" t="e">
        <f t="shared" si="18"/>
        <v>#VALUE!</v>
      </c>
      <c r="T187" s="15" t="e">
        <f>SUMIF('[16]WASH COAL RECEIPT &amp; GCV DATA'!$A$3:$A$191,'MASTER DATA FILE WASH COAL  (2)'!A187,'[16]WASH COAL RECEIPT &amp; GCV DATA'!$T$3:$T$191)</f>
        <v>#VALUE!</v>
      </c>
      <c r="U187" s="15" t="e">
        <f t="shared" si="19"/>
        <v>#VALUE!</v>
      </c>
      <c r="V187" s="15" t="e">
        <f>SUMIF('[16]WASH COAL RECEIPT &amp; GCV DATA'!$A$3:$A$191,'MASTER DATA FILE WASH COAL  (2)'!A187,'[16]WASH COAL RECEIPT &amp; GCV DATA'!$V$3:$V$191)</f>
        <v>#VALUE!</v>
      </c>
      <c r="W187" s="15" t="e">
        <f t="shared" si="20"/>
        <v>#VALUE!</v>
      </c>
      <c r="X187" t="e">
        <f t="shared" si="14"/>
        <v>#VALUE!</v>
      </c>
    </row>
    <row r="188" spans="1:24" customFormat="1" x14ac:dyDescent="0.3">
      <c r="A188" s="12"/>
      <c r="B188" s="12" t="e">
        <f>SUMIF('[16]WASH COAL RECEIPT &amp; GCV DATA'!$A$3:$A$176,A188,'[16]WASH COAL RECEIPT &amp; GCV DATA'!$B$3:$B$176)</f>
        <v>#VALUE!</v>
      </c>
      <c r="C188" s="13" t="e">
        <f>SUMIF('[16]WASH COAL RECEIPT &amp; GCV DATA'!$A$3:$A$191,A188,'[16]WASH COAL RECEIPT &amp; GCV DATA'!$C$3:$C$191)</f>
        <v>#VALUE!</v>
      </c>
      <c r="D188" s="13">
        <f>IFERROR(VLOOKUP(A188,'[16]WASH COAL RECEIPT &amp; GCV DATA'!A178:V376,4,0),0)</f>
        <v>0</v>
      </c>
      <c r="E188" s="14">
        <f>IFERROR(VLOOKUP(A188,'[16]WASH COAL RECEIPT &amp; GCV DATA'!$A$2:$V$191,5,0),0)</f>
        <v>0</v>
      </c>
      <c r="F188" s="13" t="e">
        <f>SUMIF('[16]WASH COAL RECEIPT &amp; GCV DATA'!$A$3:$A$191,'MASTER DATA FILE WASH COAL  (2)'!A188,'[16]WASH COAL RECEIPT &amp; GCV DATA'!$F$3:$F$191)</f>
        <v>#VALUE!</v>
      </c>
      <c r="G188" s="13">
        <f>IFERROR(VLOOKUP(A188,'[16]WASH COAL RECEIPT &amp; GCV DATA'!$A$2:$V$191,7,0),0)</f>
        <v>0</v>
      </c>
      <c r="H188" s="13">
        <f>IFERROR(VLOOKUP(A188,'[16]WASH COAL RECEIPT &amp; GCV DATA'!$A$2:$V$191,8,0),0)</f>
        <v>0</v>
      </c>
      <c r="I188" s="13">
        <f>IFERROR(VLOOKUP(A188,'[16]WASH COAL RECEIPT &amp; GCV DATA'!$A$2:$V$191,9,0),0)</f>
        <v>0</v>
      </c>
      <c r="J188" s="13">
        <f>IFERROR(VLOOKUP(A188,'[16]WASH COAL RECEIPT &amp; GCV DATA'!$A$2:$V$191,10,0),0)</f>
        <v>0</v>
      </c>
      <c r="K188" s="15" t="e">
        <f>SUMIF('[16]WASH COAL RECEIPT &amp; GCV DATA'!$A$3:$A$191,'MASTER DATA FILE WASH COAL  (2)'!A188,'[16]WASH COAL RECEIPT &amp; GCV DATA'!$K$3:$K$191)</f>
        <v>#VALUE!</v>
      </c>
      <c r="L188" s="15" t="e">
        <f>SUMIF('[16]WASH COAL RECEIPT &amp; GCV DATA'!$A$3:$A$191,'MASTER DATA FILE WASH COAL  (2)'!A188,'[16]WASH COAL RECEIPT &amp; GCV DATA'!$L$3:$L$191)</f>
        <v>#VALUE!</v>
      </c>
      <c r="M188" s="15" t="e">
        <f t="shared" si="15"/>
        <v>#VALUE!</v>
      </c>
      <c r="N188" s="15">
        <f t="shared" si="16"/>
        <v>0</v>
      </c>
      <c r="O188" s="15" t="e">
        <f>SUMIF('[16]WASH COAL RECEIPT &amp; GCV DATA'!$A$3:$A$191,'MASTER DATA FILE WASH COAL  (2)'!A188,'[16]WASH COAL RECEIPT &amp; GCV DATA'!$O$3:$O$191)</f>
        <v>#VALUE!</v>
      </c>
      <c r="P188" s="15" t="e">
        <f t="shared" si="17"/>
        <v>#VALUE!</v>
      </c>
      <c r="Q188" s="15" t="e">
        <f>SUMIF('[16]WASH COAL RECEIPT &amp; GCV DATA'!$A$3:$A$191,'MASTER DATA FILE WASH COAL  (2)'!A188,'[16]WASH COAL RECEIPT &amp; GCV DATA'!$Q$3:$Q$191)</f>
        <v>#VALUE!</v>
      </c>
      <c r="R188" s="16" t="e">
        <f>SUMIF('[16]WASH COAL RECEIPT &amp; GCV DATA'!$A$3:$A$191,'MASTER DATA FILE WASH COAL  (2)'!A188,'[16]WASH COAL RECEIPT &amp; GCV DATA'!$R$3:$R$191)+IF(H188=$J$234,($K$234*K188),0)+IF(H188=$J$235,($K$235*K188),0)</f>
        <v>#VALUE!</v>
      </c>
      <c r="S188" s="15" t="e">
        <f t="shared" si="18"/>
        <v>#VALUE!</v>
      </c>
      <c r="T188" s="15" t="e">
        <f>SUMIF('[16]WASH COAL RECEIPT &amp; GCV DATA'!$A$3:$A$191,'MASTER DATA FILE WASH COAL  (2)'!A188,'[16]WASH COAL RECEIPT &amp; GCV DATA'!$T$3:$T$191)</f>
        <v>#VALUE!</v>
      </c>
      <c r="U188" s="15" t="e">
        <f t="shared" si="19"/>
        <v>#VALUE!</v>
      </c>
      <c r="V188" s="15" t="e">
        <f>SUMIF('[16]WASH COAL RECEIPT &amp; GCV DATA'!$A$3:$A$191,'MASTER DATA FILE WASH COAL  (2)'!A188,'[16]WASH COAL RECEIPT &amp; GCV DATA'!$V$3:$V$191)</f>
        <v>#VALUE!</v>
      </c>
      <c r="W188" s="15" t="e">
        <f t="shared" si="20"/>
        <v>#VALUE!</v>
      </c>
      <c r="X188" t="e">
        <f t="shared" si="14"/>
        <v>#VALUE!</v>
      </c>
    </row>
    <row r="189" spans="1:24" customFormat="1" x14ac:dyDescent="0.3">
      <c r="A189" s="12"/>
      <c r="B189" s="12" t="e">
        <f>SUMIF('[16]WASH COAL RECEIPT &amp; GCV DATA'!$A$3:$A$176,A189,'[16]WASH COAL RECEIPT &amp; GCV DATA'!$B$3:$B$176)</f>
        <v>#VALUE!</v>
      </c>
      <c r="C189" s="13" t="e">
        <f>SUMIF('[16]WASH COAL RECEIPT &amp; GCV DATA'!$A$3:$A$191,A189,'[16]WASH COAL RECEIPT &amp; GCV DATA'!$C$3:$C$191)</f>
        <v>#VALUE!</v>
      </c>
      <c r="D189" s="13">
        <f>IFERROR(VLOOKUP(A189,'[16]WASH COAL RECEIPT &amp; GCV DATA'!A179:V377,4,0),0)</f>
        <v>0</v>
      </c>
      <c r="E189" s="14">
        <f>IFERROR(VLOOKUP(A189,'[16]WASH COAL RECEIPT &amp; GCV DATA'!$A$2:$V$191,5,0),0)</f>
        <v>0</v>
      </c>
      <c r="F189" s="13" t="e">
        <f>SUMIF('[16]WASH COAL RECEIPT &amp; GCV DATA'!$A$3:$A$191,'MASTER DATA FILE WASH COAL  (2)'!A189,'[16]WASH COAL RECEIPT &amp; GCV DATA'!$F$3:$F$191)</f>
        <v>#VALUE!</v>
      </c>
      <c r="G189" s="13">
        <f>IFERROR(VLOOKUP(A189,'[16]WASH COAL RECEIPT &amp; GCV DATA'!$A$2:$V$191,7,0),0)</f>
        <v>0</v>
      </c>
      <c r="H189" s="13">
        <f>IFERROR(VLOOKUP(A189,'[16]WASH COAL RECEIPT &amp; GCV DATA'!$A$2:$V$191,8,0),0)</f>
        <v>0</v>
      </c>
      <c r="I189" s="13">
        <f>IFERROR(VLOOKUP(A189,'[16]WASH COAL RECEIPT &amp; GCV DATA'!$A$2:$V$191,9,0),0)</f>
        <v>0</v>
      </c>
      <c r="J189" s="13">
        <f>IFERROR(VLOOKUP(A189,'[16]WASH COAL RECEIPT &amp; GCV DATA'!$A$2:$V$191,10,0),0)</f>
        <v>0</v>
      </c>
      <c r="K189" s="15" t="e">
        <f>SUMIF('[16]WASH COAL RECEIPT &amp; GCV DATA'!$A$3:$A$191,'MASTER DATA FILE WASH COAL  (2)'!A189,'[16]WASH COAL RECEIPT &amp; GCV DATA'!$K$3:$K$191)</f>
        <v>#VALUE!</v>
      </c>
      <c r="L189" s="15" t="e">
        <f>SUMIF('[16]WASH COAL RECEIPT &amp; GCV DATA'!$A$3:$A$191,'MASTER DATA FILE WASH COAL  (2)'!A189,'[16]WASH COAL RECEIPT &amp; GCV DATA'!$L$3:$L$191)</f>
        <v>#VALUE!</v>
      </c>
      <c r="M189" s="15" t="e">
        <f t="shared" si="15"/>
        <v>#VALUE!</v>
      </c>
      <c r="N189" s="15">
        <f t="shared" si="16"/>
        <v>0</v>
      </c>
      <c r="O189" s="15" t="e">
        <f>SUMIF('[16]WASH COAL RECEIPT &amp; GCV DATA'!$A$3:$A$191,'MASTER DATA FILE WASH COAL  (2)'!A189,'[16]WASH COAL RECEIPT &amp; GCV DATA'!$O$3:$O$191)</f>
        <v>#VALUE!</v>
      </c>
      <c r="P189" s="15" t="e">
        <f t="shared" si="17"/>
        <v>#VALUE!</v>
      </c>
      <c r="Q189" s="15" t="e">
        <f>SUMIF('[16]WASH COAL RECEIPT &amp; GCV DATA'!$A$3:$A$191,'MASTER DATA FILE WASH COAL  (2)'!A189,'[16]WASH COAL RECEIPT &amp; GCV DATA'!$Q$3:$Q$191)</f>
        <v>#VALUE!</v>
      </c>
      <c r="R189" s="16" t="e">
        <f>SUMIF('[16]WASH COAL RECEIPT &amp; GCV DATA'!$A$3:$A$191,'MASTER DATA FILE WASH COAL  (2)'!A189,'[16]WASH COAL RECEIPT &amp; GCV DATA'!$R$3:$R$191)+IF(H189=$J$234,($K$234*K189),0)+IF(H189=$J$235,($K$235*K189),0)</f>
        <v>#VALUE!</v>
      </c>
      <c r="S189" s="15" t="e">
        <f t="shared" si="18"/>
        <v>#VALUE!</v>
      </c>
      <c r="T189" s="15" t="e">
        <f>SUMIF('[16]WASH COAL RECEIPT &amp; GCV DATA'!$A$3:$A$191,'MASTER DATA FILE WASH COAL  (2)'!A189,'[16]WASH COAL RECEIPT &amp; GCV DATA'!$T$3:$T$191)</f>
        <v>#VALUE!</v>
      </c>
      <c r="U189" s="15" t="e">
        <f t="shared" si="19"/>
        <v>#VALUE!</v>
      </c>
      <c r="V189" s="15" t="e">
        <f>SUMIF('[16]WASH COAL RECEIPT &amp; GCV DATA'!$A$3:$A$191,'MASTER DATA FILE WASH COAL  (2)'!A189,'[16]WASH COAL RECEIPT &amp; GCV DATA'!$V$3:$V$191)</f>
        <v>#VALUE!</v>
      </c>
      <c r="W189" s="15" t="e">
        <f t="shared" si="20"/>
        <v>#VALUE!</v>
      </c>
      <c r="X189" t="e">
        <f t="shared" si="14"/>
        <v>#VALUE!</v>
      </c>
    </row>
    <row r="190" spans="1:24" customFormat="1" x14ac:dyDescent="0.3">
      <c r="A190" s="12"/>
      <c r="B190" s="12" t="e">
        <f>SUMIF('[16]WASH COAL RECEIPT &amp; GCV DATA'!$A$3:$A$176,A190,'[16]WASH COAL RECEIPT &amp; GCV DATA'!$B$3:$B$176)</f>
        <v>#VALUE!</v>
      </c>
      <c r="C190" s="13" t="e">
        <f>SUMIF('[16]WASH COAL RECEIPT &amp; GCV DATA'!$A$3:$A$191,A190,'[16]WASH COAL RECEIPT &amp; GCV DATA'!$C$3:$C$191)</f>
        <v>#VALUE!</v>
      </c>
      <c r="D190" s="13">
        <f>IFERROR(VLOOKUP(A190,'[16]WASH COAL RECEIPT &amp; GCV DATA'!A180:V378,4,0),0)</f>
        <v>0</v>
      </c>
      <c r="E190" s="14">
        <f>IFERROR(VLOOKUP(A190,'[16]WASH COAL RECEIPT &amp; GCV DATA'!$A$2:$V$191,5,0),0)</f>
        <v>0</v>
      </c>
      <c r="F190" s="13" t="e">
        <f>SUMIF('[16]WASH COAL RECEIPT &amp; GCV DATA'!$A$3:$A$191,'MASTER DATA FILE WASH COAL  (2)'!A190,'[16]WASH COAL RECEIPT &amp; GCV DATA'!$F$3:$F$191)</f>
        <v>#VALUE!</v>
      </c>
      <c r="G190" s="13">
        <f>IFERROR(VLOOKUP(A190,'[16]WASH COAL RECEIPT &amp; GCV DATA'!$A$2:$V$191,7,0),0)</f>
        <v>0</v>
      </c>
      <c r="H190" s="13">
        <f>IFERROR(VLOOKUP(A190,'[16]WASH COAL RECEIPT &amp; GCV DATA'!$A$2:$V$191,8,0),0)</f>
        <v>0</v>
      </c>
      <c r="I190" s="13">
        <f>IFERROR(VLOOKUP(A190,'[16]WASH COAL RECEIPT &amp; GCV DATA'!$A$2:$V$191,9,0),0)</f>
        <v>0</v>
      </c>
      <c r="J190" s="13">
        <f>IFERROR(VLOOKUP(A190,'[16]WASH COAL RECEIPT &amp; GCV DATA'!$A$2:$V$191,10,0),0)</f>
        <v>0</v>
      </c>
      <c r="K190" s="15" t="e">
        <f>SUMIF('[16]WASH COAL RECEIPT &amp; GCV DATA'!$A$3:$A$191,'MASTER DATA FILE WASH COAL  (2)'!A190,'[16]WASH COAL RECEIPT &amp; GCV DATA'!$K$3:$K$191)</f>
        <v>#VALUE!</v>
      </c>
      <c r="L190" s="15" t="e">
        <f>SUMIF('[16]WASH COAL RECEIPT &amp; GCV DATA'!$A$3:$A$191,'MASTER DATA FILE WASH COAL  (2)'!A190,'[16]WASH COAL RECEIPT &amp; GCV DATA'!$L$3:$L$191)</f>
        <v>#VALUE!</v>
      </c>
      <c r="M190" s="15" t="e">
        <f t="shared" si="15"/>
        <v>#VALUE!</v>
      </c>
      <c r="N190" s="15">
        <f t="shared" si="16"/>
        <v>0</v>
      </c>
      <c r="O190" s="15" t="e">
        <f>SUMIF('[16]WASH COAL RECEIPT &amp; GCV DATA'!$A$3:$A$191,'MASTER DATA FILE WASH COAL  (2)'!A190,'[16]WASH COAL RECEIPT &amp; GCV DATA'!$O$3:$O$191)</f>
        <v>#VALUE!</v>
      </c>
      <c r="P190" s="15" t="e">
        <f t="shared" si="17"/>
        <v>#VALUE!</v>
      </c>
      <c r="Q190" s="15" t="e">
        <f>SUMIF('[16]WASH COAL RECEIPT &amp; GCV DATA'!$A$3:$A$191,'MASTER DATA FILE WASH COAL  (2)'!A190,'[16]WASH COAL RECEIPT &amp; GCV DATA'!$Q$3:$Q$191)</f>
        <v>#VALUE!</v>
      </c>
      <c r="R190" s="16" t="e">
        <f>SUMIF('[16]WASH COAL RECEIPT &amp; GCV DATA'!$A$3:$A$191,'MASTER DATA FILE WASH COAL  (2)'!A190,'[16]WASH COAL RECEIPT &amp; GCV DATA'!$R$3:$R$191)+IF(H190=$J$234,($K$234*K190),0)+IF(H190=$J$235,($K$235*K190),0)</f>
        <v>#VALUE!</v>
      </c>
      <c r="S190" s="15" t="e">
        <f t="shared" si="18"/>
        <v>#VALUE!</v>
      </c>
      <c r="T190" s="15" t="e">
        <f>SUMIF('[16]WASH COAL RECEIPT &amp; GCV DATA'!$A$3:$A$191,'MASTER DATA FILE WASH COAL  (2)'!A190,'[16]WASH COAL RECEIPT &amp; GCV DATA'!$T$3:$T$191)</f>
        <v>#VALUE!</v>
      </c>
      <c r="U190" s="15" t="e">
        <f t="shared" si="19"/>
        <v>#VALUE!</v>
      </c>
      <c r="V190" s="15" t="e">
        <f>SUMIF('[16]WASH COAL RECEIPT &amp; GCV DATA'!$A$3:$A$191,'MASTER DATA FILE WASH COAL  (2)'!A190,'[16]WASH COAL RECEIPT &amp; GCV DATA'!$V$3:$V$191)</f>
        <v>#VALUE!</v>
      </c>
      <c r="W190" s="15" t="e">
        <f t="shared" si="20"/>
        <v>#VALUE!</v>
      </c>
      <c r="X190" t="e">
        <f t="shared" si="14"/>
        <v>#VALUE!</v>
      </c>
    </row>
    <row r="191" spans="1:24" customFormat="1" x14ac:dyDescent="0.3">
      <c r="A191" s="12"/>
      <c r="B191" s="12" t="e">
        <f>SUMIF('[16]WASH COAL RECEIPT &amp; GCV DATA'!$A$3:$A$176,A191,'[16]WASH COAL RECEIPT &amp; GCV DATA'!$B$3:$B$176)</f>
        <v>#VALUE!</v>
      </c>
      <c r="C191" s="13" t="e">
        <f>SUMIF('[16]WASH COAL RECEIPT &amp; GCV DATA'!$A$3:$A$191,A191,'[16]WASH COAL RECEIPT &amp; GCV DATA'!$C$3:$C$191)</f>
        <v>#VALUE!</v>
      </c>
      <c r="D191" s="13">
        <f>IFERROR(VLOOKUP(A191,'[16]WASH COAL RECEIPT &amp; GCV DATA'!A181:V379,4,0),0)</f>
        <v>0</v>
      </c>
      <c r="E191" s="14">
        <f>IFERROR(VLOOKUP(A191,'[16]WASH COAL RECEIPT &amp; GCV DATA'!$A$2:$V$191,5,0),0)</f>
        <v>0</v>
      </c>
      <c r="F191" s="13" t="e">
        <f>SUMIF('[16]WASH COAL RECEIPT &amp; GCV DATA'!$A$3:$A$191,'MASTER DATA FILE WASH COAL  (2)'!A191,'[16]WASH COAL RECEIPT &amp; GCV DATA'!$F$3:$F$191)</f>
        <v>#VALUE!</v>
      </c>
      <c r="G191" s="13">
        <f>IFERROR(VLOOKUP(A191,'[16]WASH COAL RECEIPT &amp; GCV DATA'!$A$2:$V$191,7,0),0)</f>
        <v>0</v>
      </c>
      <c r="H191" s="13">
        <f>IFERROR(VLOOKUP(A191,'[16]WASH COAL RECEIPT &amp; GCV DATA'!$A$2:$V$191,8,0),0)</f>
        <v>0</v>
      </c>
      <c r="I191" s="13">
        <f>IFERROR(VLOOKUP(A191,'[16]WASH COAL RECEIPT &amp; GCV DATA'!$A$2:$V$191,9,0),0)</f>
        <v>0</v>
      </c>
      <c r="J191" s="13">
        <f>IFERROR(VLOOKUP(A191,'[16]WASH COAL RECEIPT &amp; GCV DATA'!$A$2:$V$191,10,0),0)</f>
        <v>0</v>
      </c>
      <c r="K191" s="15" t="e">
        <f>SUMIF('[16]WASH COAL RECEIPT &amp; GCV DATA'!$A$3:$A$191,'MASTER DATA FILE WASH COAL  (2)'!A191,'[16]WASH COAL RECEIPT &amp; GCV DATA'!$K$3:$K$191)</f>
        <v>#VALUE!</v>
      </c>
      <c r="L191" s="15" t="e">
        <f>SUMIF('[16]WASH COAL RECEIPT &amp; GCV DATA'!$A$3:$A$191,'MASTER DATA FILE WASH COAL  (2)'!A191,'[16]WASH COAL RECEIPT &amp; GCV DATA'!$L$3:$L$191)</f>
        <v>#VALUE!</v>
      </c>
      <c r="M191" s="15" t="e">
        <f t="shared" si="15"/>
        <v>#VALUE!</v>
      </c>
      <c r="N191" s="15">
        <f t="shared" si="16"/>
        <v>0</v>
      </c>
      <c r="O191" s="15" t="e">
        <f>SUMIF('[16]WASH COAL RECEIPT &amp; GCV DATA'!$A$3:$A$191,'MASTER DATA FILE WASH COAL  (2)'!A191,'[16]WASH COAL RECEIPT &amp; GCV DATA'!$O$3:$O$191)</f>
        <v>#VALUE!</v>
      </c>
      <c r="P191" s="15" t="e">
        <f t="shared" si="17"/>
        <v>#VALUE!</v>
      </c>
      <c r="Q191" s="15" t="e">
        <f>SUMIF('[16]WASH COAL RECEIPT &amp; GCV DATA'!$A$3:$A$191,'MASTER DATA FILE WASH COAL  (2)'!A191,'[16]WASH COAL RECEIPT &amp; GCV DATA'!$Q$3:$Q$191)</f>
        <v>#VALUE!</v>
      </c>
      <c r="R191" s="16" t="e">
        <f>SUMIF('[16]WASH COAL RECEIPT &amp; GCV DATA'!$A$3:$A$191,'MASTER DATA FILE WASH COAL  (2)'!A191,'[16]WASH COAL RECEIPT &amp; GCV DATA'!$R$3:$R$191)+IF(H191=$J$234,($K$234*K191),0)+IF(H191=$J$235,($K$235*K191),0)</f>
        <v>#VALUE!</v>
      </c>
      <c r="S191" s="15" t="e">
        <f t="shared" si="18"/>
        <v>#VALUE!</v>
      </c>
      <c r="T191" s="15" t="e">
        <f>SUMIF('[16]WASH COAL RECEIPT &amp; GCV DATA'!$A$3:$A$191,'MASTER DATA FILE WASH COAL  (2)'!A191,'[16]WASH COAL RECEIPT &amp; GCV DATA'!$T$3:$T$191)</f>
        <v>#VALUE!</v>
      </c>
      <c r="U191" s="15" t="e">
        <f t="shared" si="19"/>
        <v>#VALUE!</v>
      </c>
      <c r="V191" s="15" t="e">
        <f>SUMIF('[16]WASH COAL RECEIPT &amp; GCV DATA'!$A$3:$A$191,'MASTER DATA FILE WASH COAL  (2)'!A191,'[16]WASH COAL RECEIPT &amp; GCV DATA'!$V$3:$V$191)</f>
        <v>#VALUE!</v>
      </c>
      <c r="W191" s="15" t="e">
        <f t="shared" si="20"/>
        <v>#VALUE!</v>
      </c>
      <c r="X191" t="e">
        <f t="shared" si="14"/>
        <v>#VALUE!</v>
      </c>
    </row>
    <row r="192" spans="1:24" customFormat="1" x14ac:dyDescent="0.3">
      <c r="A192" s="12"/>
      <c r="B192" s="12" t="e">
        <f>SUMIF('[16]WASH COAL RECEIPT &amp; GCV DATA'!$A$3:$A$176,A192,'[16]WASH COAL RECEIPT &amp; GCV DATA'!$B$3:$B$176)</f>
        <v>#VALUE!</v>
      </c>
      <c r="C192" s="13" t="e">
        <f>SUMIF('[16]WASH COAL RECEIPT &amp; GCV DATA'!$A$3:$A$191,A192,'[16]WASH COAL RECEIPT &amp; GCV DATA'!$C$3:$C$191)</f>
        <v>#VALUE!</v>
      </c>
      <c r="D192" s="13">
        <f>IFERROR(VLOOKUP(A192,'[16]WASH COAL RECEIPT &amp; GCV DATA'!A182:V380,4,0),0)</f>
        <v>0</v>
      </c>
      <c r="E192" s="14">
        <f>IFERROR(VLOOKUP(A192,'[16]WASH COAL RECEIPT &amp; GCV DATA'!$A$2:$V$191,5,0),0)</f>
        <v>0</v>
      </c>
      <c r="F192" s="13" t="e">
        <f>SUMIF('[16]WASH COAL RECEIPT &amp; GCV DATA'!$A$3:$A$191,'MASTER DATA FILE WASH COAL  (2)'!A192,'[16]WASH COAL RECEIPT &amp; GCV DATA'!$F$3:$F$191)</f>
        <v>#VALUE!</v>
      </c>
      <c r="G192" s="13">
        <f>IFERROR(VLOOKUP(A192,'[16]WASH COAL RECEIPT &amp; GCV DATA'!$A$2:$V$191,7,0),0)</f>
        <v>0</v>
      </c>
      <c r="H192" s="13">
        <f>IFERROR(VLOOKUP(A192,'[16]WASH COAL RECEIPT &amp; GCV DATA'!$A$2:$V$191,8,0),0)</f>
        <v>0</v>
      </c>
      <c r="I192" s="13">
        <f>IFERROR(VLOOKUP(A192,'[16]WASH COAL RECEIPT &amp; GCV DATA'!$A$2:$V$191,9,0),0)</f>
        <v>0</v>
      </c>
      <c r="J192" s="13">
        <f>IFERROR(VLOOKUP(A192,'[16]WASH COAL RECEIPT &amp; GCV DATA'!$A$2:$V$191,10,0),0)</f>
        <v>0</v>
      </c>
      <c r="K192" s="15" t="e">
        <f>SUMIF('[16]WASH COAL RECEIPT &amp; GCV DATA'!$A$3:$A$191,'MASTER DATA FILE WASH COAL  (2)'!A192,'[16]WASH COAL RECEIPT &amp; GCV DATA'!$K$3:$K$191)</f>
        <v>#VALUE!</v>
      </c>
      <c r="L192" s="15" t="e">
        <f>SUMIF('[16]WASH COAL RECEIPT &amp; GCV DATA'!$A$3:$A$191,'MASTER DATA FILE WASH COAL  (2)'!A192,'[16]WASH COAL RECEIPT &amp; GCV DATA'!$L$3:$L$191)</f>
        <v>#VALUE!</v>
      </c>
      <c r="M192" s="15" t="e">
        <f t="shared" si="15"/>
        <v>#VALUE!</v>
      </c>
      <c r="N192" s="15">
        <f t="shared" si="16"/>
        <v>0</v>
      </c>
      <c r="O192" s="15" t="e">
        <f>SUMIF('[16]WASH COAL RECEIPT &amp; GCV DATA'!$A$3:$A$191,'MASTER DATA FILE WASH COAL  (2)'!A192,'[16]WASH COAL RECEIPT &amp; GCV DATA'!$O$3:$O$191)</f>
        <v>#VALUE!</v>
      </c>
      <c r="P192" s="15" t="e">
        <f t="shared" si="17"/>
        <v>#VALUE!</v>
      </c>
      <c r="Q192" s="15" t="e">
        <f>SUMIF('[16]WASH COAL RECEIPT &amp; GCV DATA'!$A$3:$A$191,'MASTER DATA FILE WASH COAL  (2)'!A192,'[16]WASH COAL RECEIPT &amp; GCV DATA'!$Q$3:$Q$191)</f>
        <v>#VALUE!</v>
      </c>
      <c r="R192" s="16" t="e">
        <f>SUMIF('[16]WASH COAL RECEIPT &amp; GCV DATA'!$A$3:$A$191,'MASTER DATA FILE WASH COAL  (2)'!A192,'[16]WASH COAL RECEIPT &amp; GCV DATA'!$R$3:$R$191)+IF(H192=$J$234,($K$234*K192),0)+IF(H192=$J$235,($K$235*K192),0)</f>
        <v>#VALUE!</v>
      </c>
      <c r="S192" s="15" t="e">
        <f t="shared" si="18"/>
        <v>#VALUE!</v>
      </c>
      <c r="T192" s="15" t="e">
        <f>SUMIF('[16]WASH COAL RECEIPT &amp; GCV DATA'!$A$3:$A$191,'MASTER DATA FILE WASH COAL  (2)'!A192,'[16]WASH COAL RECEIPT &amp; GCV DATA'!$T$3:$T$191)</f>
        <v>#VALUE!</v>
      </c>
      <c r="U192" s="15" t="e">
        <f t="shared" si="19"/>
        <v>#VALUE!</v>
      </c>
      <c r="V192" s="15" t="e">
        <f>SUMIF('[16]WASH COAL RECEIPT &amp; GCV DATA'!$A$3:$A$191,'MASTER DATA FILE WASH COAL  (2)'!A192,'[16]WASH COAL RECEIPT &amp; GCV DATA'!$V$3:$V$191)</f>
        <v>#VALUE!</v>
      </c>
      <c r="W192" s="15" t="e">
        <f t="shared" si="20"/>
        <v>#VALUE!</v>
      </c>
      <c r="X192" t="e">
        <f t="shared" si="14"/>
        <v>#VALUE!</v>
      </c>
    </row>
    <row r="193" spans="1:24" customFormat="1" x14ac:dyDescent="0.3">
      <c r="A193" s="12"/>
      <c r="B193" s="12" t="e">
        <f>SUMIF('[16]WASH COAL RECEIPT &amp; GCV DATA'!$A$3:$A$176,A193,'[16]WASH COAL RECEIPT &amp; GCV DATA'!$B$3:$B$176)</f>
        <v>#VALUE!</v>
      </c>
      <c r="C193" s="13" t="e">
        <f>SUMIF('[16]WASH COAL RECEIPT &amp; GCV DATA'!$A$3:$A$191,A193,'[16]WASH COAL RECEIPT &amp; GCV DATA'!$C$3:$C$191)</f>
        <v>#VALUE!</v>
      </c>
      <c r="D193" s="13">
        <f>IFERROR(VLOOKUP(A193,'[16]WASH COAL RECEIPT &amp; GCV DATA'!A183:V381,4,0),0)</f>
        <v>0</v>
      </c>
      <c r="E193" s="14">
        <f>IFERROR(VLOOKUP(A193,'[16]WASH COAL RECEIPT &amp; GCV DATA'!$A$2:$V$191,5,0),0)</f>
        <v>0</v>
      </c>
      <c r="F193" s="13" t="e">
        <f>SUMIF('[16]WASH COAL RECEIPT &amp; GCV DATA'!$A$3:$A$191,'MASTER DATA FILE WASH COAL  (2)'!A193,'[16]WASH COAL RECEIPT &amp; GCV DATA'!$F$3:$F$191)</f>
        <v>#VALUE!</v>
      </c>
      <c r="G193" s="13">
        <f>IFERROR(VLOOKUP(A193,'[16]WASH COAL RECEIPT &amp; GCV DATA'!$A$2:$V$191,7,0),0)</f>
        <v>0</v>
      </c>
      <c r="H193" s="13">
        <f>IFERROR(VLOOKUP(A193,'[16]WASH COAL RECEIPT &amp; GCV DATA'!$A$2:$V$191,8,0),0)</f>
        <v>0</v>
      </c>
      <c r="I193" s="13">
        <f>IFERROR(VLOOKUP(A193,'[16]WASH COAL RECEIPT &amp; GCV DATA'!$A$2:$V$191,9,0),0)</f>
        <v>0</v>
      </c>
      <c r="J193" s="13">
        <f>IFERROR(VLOOKUP(A193,'[16]WASH COAL RECEIPT &amp; GCV DATA'!$A$2:$V$191,10,0),0)</f>
        <v>0</v>
      </c>
      <c r="K193" s="15" t="e">
        <f>SUMIF('[16]WASH COAL RECEIPT &amp; GCV DATA'!$A$3:$A$191,'MASTER DATA FILE WASH COAL  (2)'!A193,'[16]WASH COAL RECEIPT &amp; GCV DATA'!$K$3:$K$191)</f>
        <v>#VALUE!</v>
      </c>
      <c r="L193" s="15" t="e">
        <f>SUMIF('[16]WASH COAL RECEIPT &amp; GCV DATA'!$A$3:$A$191,'MASTER DATA FILE WASH COAL  (2)'!A193,'[16]WASH COAL RECEIPT &amp; GCV DATA'!$L$3:$L$191)</f>
        <v>#VALUE!</v>
      </c>
      <c r="M193" s="15" t="e">
        <f t="shared" si="15"/>
        <v>#VALUE!</v>
      </c>
      <c r="N193" s="15">
        <f t="shared" si="16"/>
        <v>0</v>
      </c>
      <c r="O193" s="15" t="e">
        <f>SUMIF('[16]WASH COAL RECEIPT &amp; GCV DATA'!$A$3:$A$191,'MASTER DATA FILE WASH COAL  (2)'!A193,'[16]WASH COAL RECEIPT &amp; GCV DATA'!$O$3:$O$191)</f>
        <v>#VALUE!</v>
      </c>
      <c r="P193" s="15" t="e">
        <f t="shared" si="17"/>
        <v>#VALUE!</v>
      </c>
      <c r="Q193" s="15" t="e">
        <f>SUMIF('[16]WASH COAL RECEIPT &amp; GCV DATA'!$A$3:$A$191,'MASTER DATA FILE WASH COAL  (2)'!A193,'[16]WASH COAL RECEIPT &amp; GCV DATA'!$Q$3:$Q$191)</f>
        <v>#VALUE!</v>
      </c>
      <c r="R193" s="16" t="e">
        <f>SUMIF('[16]WASH COAL RECEIPT &amp; GCV DATA'!$A$3:$A$191,'MASTER DATA FILE WASH COAL  (2)'!A193,'[16]WASH COAL RECEIPT &amp; GCV DATA'!$R$3:$R$191)+IF(H193=$J$234,($K$234*K193),0)+IF(H193=$J$235,($K$235*K193),0)</f>
        <v>#VALUE!</v>
      </c>
      <c r="S193" s="15" t="e">
        <f t="shared" si="18"/>
        <v>#VALUE!</v>
      </c>
      <c r="T193" s="15" t="e">
        <f>SUMIF('[16]WASH COAL RECEIPT &amp; GCV DATA'!$A$3:$A$191,'MASTER DATA FILE WASH COAL  (2)'!A193,'[16]WASH COAL RECEIPT &amp; GCV DATA'!$T$3:$T$191)</f>
        <v>#VALUE!</v>
      </c>
      <c r="U193" s="15" t="e">
        <f t="shared" si="19"/>
        <v>#VALUE!</v>
      </c>
      <c r="V193" s="15" t="e">
        <f>SUMIF('[16]WASH COAL RECEIPT &amp; GCV DATA'!$A$3:$A$191,'MASTER DATA FILE WASH COAL  (2)'!A193,'[16]WASH COAL RECEIPT &amp; GCV DATA'!$V$3:$V$191)</f>
        <v>#VALUE!</v>
      </c>
      <c r="W193" s="15" t="e">
        <f t="shared" si="20"/>
        <v>#VALUE!</v>
      </c>
      <c r="X193" t="e">
        <f t="shared" si="14"/>
        <v>#VALUE!</v>
      </c>
    </row>
    <row r="194" spans="1:24" customFormat="1" x14ac:dyDescent="0.3">
      <c r="A194" s="12"/>
      <c r="B194" s="12" t="e">
        <f>SUMIF('[16]WASH COAL RECEIPT &amp; GCV DATA'!$A$3:$A$176,A194,'[16]WASH COAL RECEIPT &amp; GCV DATA'!$B$3:$B$176)</f>
        <v>#VALUE!</v>
      </c>
      <c r="C194" s="13" t="e">
        <f>SUMIF('[16]WASH COAL RECEIPT &amp; GCV DATA'!$A$3:$A$191,A194,'[16]WASH COAL RECEIPT &amp; GCV DATA'!$C$3:$C$191)</f>
        <v>#VALUE!</v>
      </c>
      <c r="D194" s="13">
        <f>IFERROR(VLOOKUP(A194,'[16]WASH COAL RECEIPT &amp; GCV DATA'!A184:V382,4,0),0)</f>
        <v>0</v>
      </c>
      <c r="E194" s="14">
        <f>IFERROR(VLOOKUP(A194,'[16]WASH COAL RECEIPT &amp; GCV DATA'!$A$2:$V$191,5,0),0)</f>
        <v>0</v>
      </c>
      <c r="F194" s="13" t="e">
        <f>SUMIF('[16]WASH COAL RECEIPT &amp; GCV DATA'!$A$3:$A$191,'MASTER DATA FILE WASH COAL  (2)'!A194,'[16]WASH COAL RECEIPT &amp; GCV DATA'!$F$3:$F$191)</f>
        <v>#VALUE!</v>
      </c>
      <c r="G194" s="13">
        <f>IFERROR(VLOOKUP(A194,'[16]WASH COAL RECEIPT &amp; GCV DATA'!$A$2:$V$191,7,0),0)</f>
        <v>0</v>
      </c>
      <c r="H194" s="13">
        <f>IFERROR(VLOOKUP(A194,'[16]WASH COAL RECEIPT &amp; GCV DATA'!$A$2:$V$191,8,0),0)</f>
        <v>0</v>
      </c>
      <c r="I194" s="13">
        <f>IFERROR(VLOOKUP(A194,'[16]WASH COAL RECEIPT &amp; GCV DATA'!$A$2:$V$191,9,0),0)</f>
        <v>0</v>
      </c>
      <c r="J194" s="13">
        <f>IFERROR(VLOOKUP(A194,'[16]WASH COAL RECEIPT &amp; GCV DATA'!$A$2:$V$191,10,0),0)</f>
        <v>0</v>
      </c>
      <c r="K194" s="15" t="e">
        <f>SUMIF('[16]WASH COAL RECEIPT &amp; GCV DATA'!$A$3:$A$191,'MASTER DATA FILE WASH COAL  (2)'!A194,'[16]WASH COAL RECEIPT &amp; GCV DATA'!$K$3:$K$191)</f>
        <v>#VALUE!</v>
      </c>
      <c r="L194" s="15" t="e">
        <f>SUMIF('[16]WASH COAL RECEIPT &amp; GCV DATA'!$A$3:$A$191,'MASTER DATA FILE WASH COAL  (2)'!A194,'[16]WASH COAL RECEIPT &amp; GCV DATA'!$L$3:$L$191)</f>
        <v>#VALUE!</v>
      </c>
      <c r="M194" s="15" t="e">
        <f t="shared" si="15"/>
        <v>#VALUE!</v>
      </c>
      <c r="N194" s="15">
        <f t="shared" si="16"/>
        <v>0</v>
      </c>
      <c r="O194" s="15" t="e">
        <f>SUMIF('[16]WASH COAL RECEIPT &amp; GCV DATA'!$A$3:$A$191,'MASTER DATA FILE WASH COAL  (2)'!A194,'[16]WASH COAL RECEIPT &amp; GCV DATA'!$O$3:$O$191)</f>
        <v>#VALUE!</v>
      </c>
      <c r="P194" s="15" t="e">
        <f t="shared" si="17"/>
        <v>#VALUE!</v>
      </c>
      <c r="Q194" s="15" t="e">
        <f>SUMIF('[16]WASH COAL RECEIPT &amp; GCV DATA'!$A$3:$A$191,'MASTER DATA FILE WASH COAL  (2)'!A194,'[16]WASH COAL RECEIPT &amp; GCV DATA'!$Q$3:$Q$191)</f>
        <v>#VALUE!</v>
      </c>
      <c r="R194" s="16" t="e">
        <f>SUMIF('[16]WASH COAL RECEIPT &amp; GCV DATA'!$A$3:$A$191,'MASTER DATA FILE WASH COAL  (2)'!A194,'[16]WASH COAL RECEIPT &amp; GCV DATA'!$R$3:$R$191)+IF(H194=$J$234,($K$234*K194),0)+IF(H194=$J$235,($K$235*K194),0)</f>
        <v>#VALUE!</v>
      </c>
      <c r="S194" s="15" t="e">
        <f t="shared" si="18"/>
        <v>#VALUE!</v>
      </c>
      <c r="T194" s="15" t="e">
        <f>SUMIF('[16]WASH COAL RECEIPT &amp; GCV DATA'!$A$3:$A$191,'MASTER DATA FILE WASH COAL  (2)'!A194,'[16]WASH COAL RECEIPT &amp; GCV DATA'!$T$3:$T$191)</f>
        <v>#VALUE!</v>
      </c>
      <c r="U194" s="15" t="e">
        <f t="shared" si="19"/>
        <v>#VALUE!</v>
      </c>
      <c r="V194" s="15" t="e">
        <f>SUMIF('[16]WASH COAL RECEIPT &amp; GCV DATA'!$A$3:$A$191,'MASTER DATA FILE WASH COAL  (2)'!A194,'[16]WASH COAL RECEIPT &amp; GCV DATA'!$V$3:$V$191)</f>
        <v>#VALUE!</v>
      </c>
      <c r="W194" s="15" t="e">
        <f t="shared" si="20"/>
        <v>#VALUE!</v>
      </c>
      <c r="X194" t="e">
        <f t="shared" si="14"/>
        <v>#VALUE!</v>
      </c>
    </row>
    <row r="195" spans="1:24" customFormat="1" x14ac:dyDescent="0.3">
      <c r="A195" s="12"/>
      <c r="B195" s="12" t="e">
        <f>SUMIF('[16]WASH COAL RECEIPT &amp; GCV DATA'!$A$3:$A$176,A195,'[16]WASH COAL RECEIPT &amp; GCV DATA'!$B$3:$B$176)</f>
        <v>#VALUE!</v>
      </c>
      <c r="C195" s="13" t="e">
        <f>SUMIF('[16]WASH COAL RECEIPT &amp; GCV DATA'!$A$3:$A$191,A195,'[16]WASH COAL RECEIPT &amp; GCV DATA'!$C$3:$C$191)</f>
        <v>#VALUE!</v>
      </c>
      <c r="D195" s="13">
        <f>IFERROR(VLOOKUP(A195,'[16]WASH COAL RECEIPT &amp; GCV DATA'!A185:V383,4,0),0)</f>
        <v>0</v>
      </c>
      <c r="E195" s="14">
        <f>IFERROR(VLOOKUP(A195,'[16]WASH COAL RECEIPT &amp; GCV DATA'!$A$2:$V$191,5,0),0)</f>
        <v>0</v>
      </c>
      <c r="F195" s="13" t="e">
        <f>SUMIF('[16]WASH COAL RECEIPT &amp; GCV DATA'!$A$3:$A$191,'MASTER DATA FILE WASH COAL  (2)'!A195,'[16]WASH COAL RECEIPT &amp; GCV DATA'!$F$3:$F$191)</f>
        <v>#VALUE!</v>
      </c>
      <c r="G195" s="13">
        <f>IFERROR(VLOOKUP(A195,'[16]WASH COAL RECEIPT &amp; GCV DATA'!$A$2:$V$191,7,0),0)</f>
        <v>0</v>
      </c>
      <c r="H195" s="13">
        <f>IFERROR(VLOOKUP(A195,'[16]WASH COAL RECEIPT &amp; GCV DATA'!$A$2:$V$191,8,0),0)</f>
        <v>0</v>
      </c>
      <c r="I195" s="13">
        <f>IFERROR(VLOOKUP(A195,'[16]WASH COAL RECEIPT &amp; GCV DATA'!$A$2:$V$191,9,0),0)</f>
        <v>0</v>
      </c>
      <c r="J195" s="13">
        <f>IFERROR(VLOOKUP(A195,'[16]WASH COAL RECEIPT &amp; GCV DATA'!$A$2:$V$191,10,0),0)</f>
        <v>0</v>
      </c>
      <c r="K195" s="15" t="e">
        <f>SUMIF('[16]WASH COAL RECEIPT &amp; GCV DATA'!$A$3:$A$191,'MASTER DATA FILE WASH COAL  (2)'!A195,'[16]WASH COAL RECEIPT &amp; GCV DATA'!$K$3:$K$191)</f>
        <v>#VALUE!</v>
      </c>
      <c r="L195" s="15" t="e">
        <f>SUMIF('[16]WASH COAL RECEIPT &amp; GCV DATA'!$A$3:$A$191,'MASTER DATA FILE WASH COAL  (2)'!A195,'[16]WASH COAL RECEIPT &amp; GCV DATA'!$L$3:$L$191)</f>
        <v>#VALUE!</v>
      </c>
      <c r="M195" s="15" t="e">
        <f t="shared" si="15"/>
        <v>#VALUE!</v>
      </c>
      <c r="N195" s="15">
        <f t="shared" si="16"/>
        <v>0</v>
      </c>
      <c r="O195" s="15" t="e">
        <f>SUMIF('[16]WASH COAL RECEIPT &amp; GCV DATA'!$A$3:$A$191,'MASTER DATA FILE WASH COAL  (2)'!A195,'[16]WASH COAL RECEIPT &amp; GCV DATA'!$O$3:$O$191)</f>
        <v>#VALUE!</v>
      </c>
      <c r="P195" s="15" t="e">
        <f t="shared" si="17"/>
        <v>#VALUE!</v>
      </c>
      <c r="Q195" s="15" t="e">
        <f>SUMIF('[16]WASH COAL RECEIPT &amp; GCV DATA'!$A$3:$A$191,'MASTER DATA FILE WASH COAL  (2)'!A195,'[16]WASH COAL RECEIPT &amp; GCV DATA'!$Q$3:$Q$191)</f>
        <v>#VALUE!</v>
      </c>
      <c r="R195" s="16" t="e">
        <f>SUMIF('[16]WASH COAL RECEIPT &amp; GCV DATA'!$A$3:$A$191,'MASTER DATA FILE WASH COAL  (2)'!A195,'[16]WASH COAL RECEIPT &amp; GCV DATA'!$R$3:$R$191)+IF(H195=$J$234,($K$234*K195),0)+IF(H195=$J$235,($K$235*K195),0)</f>
        <v>#VALUE!</v>
      </c>
      <c r="S195" s="15" t="e">
        <f t="shared" si="18"/>
        <v>#VALUE!</v>
      </c>
      <c r="T195" s="15" t="e">
        <f>SUMIF('[16]WASH COAL RECEIPT &amp; GCV DATA'!$A$3:$A$191,'MASTER DATA FILE WASH COAL  (2)'!A195,'[16]WASH COAL RECEIPT &amp; GCV DATA'!$T$3:$T$191)</f>
        <v>#VALUE!</v>
      </c>
      <c r="U195" s="15" t="e">
        <f t="shared" si="19"/>
        <v>#VALUE!</v>
      </c>
      <c r="V195" s="15" t="e">
        <f>SUMIF('[16]WASH COAL RECEIPT &amp; GCV DATA'!$A$3:$A$191,'MASTER DATA FILE WASH COAL  (2)'!A195,'[16]WASH COAL RECEIPT &amp; GCV DATA'!$V$3:$V$191)</f>
        <v>#VALUE!</v>
      </c>
      <c r="W195" s="15" t="e">
        <f t="shared" si="20"/>
        <v>#VALUE!</v>
      </c>
      <c r="X195" t="e">
        <f t="shared" si="14"/>
        <v>#VALUE!</v>
      </c>
    </row>
    <row r="196" spans="1:24" customFormat="1" x14ac:dyDescent="0.3">
      <c r="A196" s="12"/>
      <c r="B196" s="12" t="e">
        <f>SUMIF('[16]WASH COAL RECEIPT &amp; GCV DATA'!$A$3:$A$176,A196,'[16]WASH COAL RECEIPT &amp; GCV DATA'!$B$3:$B$176)</f>
        <v>#VALUE!</v>
      </c>
      <c r="C196" s="13" t="e">
        <f>SUMIF('[16]WASH COAL RECEIPT &amp; GCV DATA'!$A$3:$A$191,A196,'[16]WASH COAL RECEIPT &amp; GCV DATA'!$C$3:$C$191)</f>
        <v>#VALUE!</v>
      </c>
      <c r="D196" s="13">
        <f>IFERROR(VLOOKUP(A196,'[16]WASH COAL RECEIPT &amp; GCV DATA'!A186:V384,4,0),0)</f>
        <v>0</v>
      </c>
      <c r="E196" s="14">
        <f>IFERROR(VLOOKUP(A196,'[16]WASH COAL RECEIPT &amp; GCV DATA'!$A$2:$V$191,5,0),0)</f>
        <v>0</v>
      </c>
      <c r="F196" s="13" t="e">
        <f>SUMIF('[16]WASH COAL RECEIPT &amp; GCV DATA'!$A$3:$A$191,'MASTER DATA FILE WASH COAL  (2)'!A196,'[16]WASH COAL RECEIPT &amp; GCV DATA'!$F$3:$F$191)</f>
        <v>#VALUE!</v>
      </c>
      <c r="G196" s="13">
        <f>IFERROR(VLOOKUP(A196,'[16]WASH COAL RECEIPT &amp; GCV DATA'!$A$2:$V$191,7,0),0)</f>
        <v>0</v>
      </c>
      <c r="H196" s="13">
        <f>IFERROR(VLOOKUP(A196,'[16]WASH COAL RECEIPT &amp; GCV DATA'!$A$2:$V$191,8,0),0)</f>
        <v>0</v>
      </c>
      <c r="I196" s="13">
        <f>IFERROR(VLOOKUP(A196,'[16]WASH COAL RECEIPT &amp; GCV DATA'!$A$2:$V$191,9,0),0)</f>
        <v>0</v>
      </c>
      <c r="J196" s="13">
        <f>IFERROR(VLOOKUP(A196,'[16]WASH COAL RECEIPT &amp; GCV DATA'!$A$2:$V$191,10,0),0)</f>
        <v>0</v>
      </c>
      <c r="K196" s="15" t="e">
        <f>SUMIF('[16]WASH COAL RECEIPT &amp; GCV DATA'!$A$3:$A$191,'MASTER DATA FILE WASH COAL  (2)'!A196,'[16]WASH COAL RECEIPT &amp; GCV DATA'!$K$3:$K$191)</f>
        <v>#VALUE!</v>
      </c>
      <c r="L196" s="15" t="e">
        <f>SUMIF('[16]WASH COAL RECEIPT &amp; GCV DATA'!$A$3:$A$191,'MASTER DATA FILE WASH COAL  (2)'!A196,'[16]WASH COAL RECEIPT &amp; GCV DATA'!$L$3:$L$191)</f>
        <v>#VALUE!</v>
      </c>
      <c r="M196" s="15" t="e">
        <f t="shared" si="15"/>
        <v>#VALUE!</v>
      </c>
      <c r="N196" s="15">
        <f t="shared" si="16"/>
        <v>0</v>
      </c>
      <c r="O196" s="15" t="e">
        <f>SUMIF('[16]WASH COAL RECEIPT &amp; GCV DATA'!$A$3:$A$191,'MASTER DATA FILE WASH COAL  (2)'!A196,'[16]WASH COAL RECEIPT &amp; GCV DATA'!$O$3:$O$191)</f>
        <v>#VALUE!</v>
      </c>
      <c r="P196" s="15" t="e">
        <f t="shared" si="17"/>
        <v>#VALUE!</v>
      </c>
      <c r="Q196" s="15" t="e">
        <f>SUMIF('[16]WASH COAL RECEIPT &amp; GCV DATA'!$A$3:$A$191,'MASTER DATA FILE WASH COAL  (2)'!A196,'[16]WASH COAL RECEIPT &amp; GCV DATA'!$Q$3:$Q$191)</f>
        <v>#VALUE!</v>
      </c>
      <c r="R196" s="16" t="e">
        <f>SUMIF('[16]WASH COAL RECEIPT &amp; GCV DATA'!$A$3:$A$191,'MASTER DATA FILE WASH COAL  (2)'!A196,'[16]WASH COAL RECEIPT &amp; GCV DATA'!$R$3:$R$191)+IF(H196=$J$234,($K$234*K196),0)+IF(H196=$J$235,($K$235*K196),0)</f>
        <v>#VALUE!</v>
      </c>
      <c r="S196" s="15" t="e">
        <f t="shared" si="18"/>
        <v>#VALUE!</v>
      </c>
      <c r="T196" s="15" t="e">
        <f>SUMIF('[16]WASH COAL RECEIPT &amp; GCV DATA'!$A$3:$A$191,'MASTER DATA FILE WASH COAL  (2)'!A196,'[16]WASH COAL RECEIPT &amp; GCV DATA'!$T$3:$T$191)</f>
        <v>#VALUE!</v>
      </c>
      <c r="U196" s="15" t="e">
        <f t="shared" si="19"/>
        <v>#VALUE!</v>
      </c>
      <c r="V196" s="15" t="e">
        <f>SUMIF('[16]WASH COAL RECEIPT &amp; GCV DATA'!$A$3:$A$191,'MASTER DATA FILE WASH COAL  (2)'!A196,'[16]WASH COAL RECEIPT &amp; GCV DATA'!$V$3:$V$191)</f>
        <v>#VALUE!</v>
      </c>
      <c r="W196" s="15" t="e">
        <f t="shared" si="20"/>
        <v>#VALUE!</v>
      </c>
      <c r="X196" t="e">
        <f t="shared" ref="X196:X213" si="21">S196*L196</f>
        <v>#VALUE!</v>
      </c>
    </row>
    <row r="197" spans="1:24" customFormat="1" x14ac:dyDescent="0.3">
      <c r="A197" s="12"/>
      <c r="B197" s="12" t="e">
        <f>SUMIF('[16]WASH COAL RECEIPT &amp; GCV DATA'!$A$3:$A$176,A197,'[16]WASH COAL RECEIPT &amp; GCV DATA'!$B$3:$B$176)</f>
        <v>#VALUE!</v>
      </c>
      <c r="C197" s="13" t="e">
        <f>SUMIF('[16]WASH COAL RECEIPT &amp; GCV DATA'!$A$3:$A$191,A197,'[16]WASH COAL RECEIPT &amp; GCV DATA'!$C$3:$C$191)</f>
        <v>#VALUE!</v>
      </c>
      <c r="D197" s="13">
        <f>IFERROR(VLOOKUP(A197,'[16]WASH COAL RECEIPT &amp; GCV DATA'!A187:V385,4,0),0)</f>
        <v>0</v>
      </c>
      <c r="E197" s="14">
        <f>IFERROR(VLOOKUP(A197,'[16]WASH COAL RECEIPT &amp; GCV DATA'!$A$2:$V$191,5,0),0)</f>
        <v>0</v>
      </c>
      <c r="F197" s="13" t="e">
        <f>SUMIF('[16]WASH COAL RECEIPT &amp; GCV DATA'!$A$3:$A$191,'MASTER DATA FILE WASH COAL  (2)'!A197,'[16]WASH COAL RECEIPT &amp; GCV DATA'!$F$3:$F$191)</f>
        <v>#VALUE!</v>
      </c>
      <c r="G197" s="13">
        <f>IFERROR(VLOOKUP(A197,'[16]WASH COAL RECEIPT &amp; GCV DATA'!$A$2:$V$191,7,0),0)</f>
        <v>0</v>
      </c>
      <c r="H197" s="13">
        <f>IFERROR(VLOOKUP(A197,'[16]WASH COAL RECEIPT &amp; GCV DATA'!$A$2:$V$191,8,0),0)</f>
        <v>0</v>
      </c>
      <c r="I197" s="13">
        <f>IFERROR(VLOOKUP(A197,'[16]WASH COAL RECEIPT &amp; GCV DATA'!$A$2:$V$191,9,0),0)</f>
        <v>0</v>
      </c>
      <c r="J197" s="13">
        <f>IFERROR(VLOOKUP(A197,'[16]WASH COAL RECEIPT &amp; GCV DATA'!$A$2:$V$191,10,0),0)</f>
        <v>0</v>
      </c>
      <c r="K197" s="15" t="e">
        <f>SUMIF('[16]WASH COAL RECEIPT &amp; GCV DATA'!$A$3:$A$191,'MASTER DATA FILE WASH COAL  (2)'!A197,'[16]WASH COAL RECEIPT &amp; GCV DATA'!$K$3:$K$191)</f>
        <v>#VALUE!</v>
      </c>
      <c r="L197" s="15" t="e">
        <f>SUMIF('[16]WASH COAL RECEIPT &amp; GCV DATA'!$A$3:$A$191,'MASTER DATA FILE WASH COAL  (2)'!A197,'[16]WASH COAL RECEIPT &amp; GCV DATA'!$L$3:$L$191)</f>
        <v>#VALUE!</v>
      </c>
      <c r="M197" s="15" t="e">
        <f t="shared" si="15"/>
        <v>#VALUE!</v>
      </c>
      <c r="N197" s="15">
        <f t="shared" si="16"/>
        <v>0</v>
      </c>
      <c r="O197" s="15" t="e">
        <f>SUMIF('[16]WASH COAL RECEIPT &amp; GCV DATA'!$A$3:$A$191,'MASTER DATA FILE WASH COAL  (2)'!A197,'[16]WASH COAL RECEIPT &amp; GCV DATA'!$O$3:$O$191)</f>
        <v>#VALUE!</v>
      </c>
      <c r="P197" s="15" t="e">
        <f t="shared" si="17"/>
        <v>#VALUE!</v>
      </c>
      <c r="Q197" s="15" t="e">
        <f>SUMIF('[16]WASH COAL RECEIPT &amp; GCV DATA'!$A$3:$A$191,'MASTER DATA FILE WASH COAL  (2)'!A197,'[16]WASH COAL RECEIPT &amp; GCV DATA'!$Q$3:$Q$191)</f>
        <v>#VALUE!</v>
      </c>
      <c r="R197" s="16" t="e">
        <f>SUMIF('[16]WASH COAL RECEIPT &amp; GCV DATA'!$A$3:$A$191,'MASTER DATA FILE WASH COAL  (2)'!A197,'[16]WASH COAL RECEIPT &amp; GCV DATA'!$R$3:$R$191)+IF(H197=$J$234,($K$234*K197),0)+IF(H197=$J$235,($K$235*K197),0)</f>
        <v>#VALUE!</v>
      </c>
      <c r="S197" s="15" t="e">
        <f t="shared" si="18"/>
        <v>#VALUE!</v>
      </c>
      <c r="T197" s="15" t="e">
        <f>SUMIF('[16]WASH COAL RECEIPT &amp; GCV DATA'!$A$3:$A$191,'MASTER DATA FILE WASH COAL  (2)'!A197,'[16]WASH COAL RECEIPT &amp; GCV DATA'!$T$3:$T$191)</f>
        <v>#VALUE!</v>
      </c>
      <c r="U197" s="15" t="e">
        <f t="shared" si="19"/>
        <v>#VALUE!</v>
      </c>
      <c r="V197" s="15" t="e">
        <f>SUMIF('[16]WASH COAL RECEIPT &amp; GCV DATA'!$A$3:$A$191,'MASTER DATA FILE WASH COAL  (2)'!A197,'[16]WASH COAL RECEIPT &amp; GCV DATA'!$V$3:$V$191)</f>
        <v>#VALUE!</v>
      </c>
      <c r="W197" s="15" t="e">
        <f t="shared" si="20"/>
        <v>#VALUE!</v>
      </c>
      <c r="X197" t="e">
        <f t="shared" si="21"/>
        <v>#VALUE!</v>
      </c>
    </row>
    <row r="198" spans="1:24" customFormat="1" x14ac:dyDescent="0.3">
      <c r="A198" s="12"/>
      <c r="B198" s="12" t="e">
        <f>SUMIF('[16]WASH COAL RECEIPT &amp; GCV DATA'!$A$3:$A$176,A198,'[16]WASH COAL RECEIPT &amp; GCV DATA'!$B$3:$B$176)</f>
        <v>#VALUE!</v>
      </c>
      <c r="C198" s="13" t="e">
        <f>SUMIF('[16]WASH COAL RECEIPT &amp; GCV DATA'!$A$3:$A$191,A198,'[16]WASH COAL RECEIPT &amp; GCV DATA'!$C$3:$C$191)</f>
        <v>#VALUE!</v>
      </c>
      <c r="D198" s="13">
        <f>IFERROR(VLOOKUP(A198,'[16]WASH COAL RECEIPT &amp; GCV DATA'!A188:V386,4,0),0)</f>
        <v>0</v>
      </c>
      <c r="E198" s="14">
        <f>IFERROR(VLOOKUP(A198,'[16]WASH COAL RECEIPT &amp; GCV DATA'!$A$2:$V$191,5,0),0)</f>
        <v>0</v>
      </c>
      <c r="F198" s="13" t="e">
        <f>SUMIF('[16]WASH COAL RECEIPT &amp; GCV DATA'!$A$3:$A$191,'MASTER DATA FILE WASH COAL  (2)'!A198,'[16]WASH COAL RECEIPT &amp; GCV DATA'!$F$3:$F$191)</f>
        <v>#VALUE!</v>
      </c>
      <c r="G198" s="13">
        <f>IFERROR(VLOOKUP(A198,'[16]WASH COAL RECEIPT &amp; GCV DATA'!$A$2:$V$191,7,0),0)</f>
        <v>0</v>
      </c>
      <c r="H198" s="13">
        <f>IFERROR(VLOOKUP(A198,'[16]WASH COAL RECEIPT &amp; GCV DATA'!$A$2:$V$191,8,0),0)</f>
        <v>0</v>
      </c>
      <c r="I198" s="13">
        <f>IFERROR(VLOOKUP(A198,'[16]WASH COAL RECEIPT &amp; GCV DATA'!$A$2:$V$191,9,0),0)</f>
        <v>0</v>
      </c>
      <c r="J198" s="13">
        <f>IFERROR(VLOOKUP(A198,'[16]WASH COAL RECEIPT &amp; GCV DATA'!$A$2:$V$191,10,0),0)</f>
        <v>0</v>
      </c>
      <c r="K198" s="15" t="e">
        <f>SUMIF('[16]WASH COAL RECEIPT &amp; GCV DATA'!$A$3:$A$191,'MASTER DATA FILE WASH COAL  (2)'!A198,'[16]WASH COAL RECEIPT &amp; GCV DATA'!$K$3:$K$191)</f>
        <v>#VALUE!</v>
      </c>
      <c r="L198" s="15" t="e">
        <f>SUMIF('[16]WASH COAL RECEIPT &amp; GCV DATA'!$A$3:$A$191,'MASTER DATA FILE WASH COAL  (2)'!A198,'[16]WASH COAL RECEIPT &amp; GCV DATA'!$L$3:$L$191)</f>
        <v>#VALUE!</v>
      </c>
      <c r="M198" s="15" t="e">
        <f t="shared" si="15"/>
        <v>#VALUE!</v>
      </c>
      <c r="N198" s="15">
        <f t="shared" si="16"/>
        <v>0</v>
      </c>
      <c r="O198" s="15" t="e">
        <f>SUMIF('[16]WASH COAL RECEIPT &amp; GCV DATA'!$A$3:$A$191,'MASTER DATA FILE WASH COAL  (2)'!A198,'[16]WASH COAL RECEIPT &amp; GCV DATA'!$O$3:$O$191)</f>
        <v>#VALUE!</v>
      </c>
      <c r="P198" s="15" t="e">
        <f t="shared" si="17"/>
        <v>#VALUE!</v>
      </c>
      <c r="Q198" s="15" t="e">
        <f>SUMIF('[16]WASH COAL RECEIPT &amp; GCV DATA'!$A$3:$A$191,'MASTER DATA FILE WASH COAL  (2)'!A198,'[16]WASH COAL RECEIPT &amp; GCV DATA'!$Q$3:$Q$191)</f>
        <v>#VALUE!</v>
      </c>
      <c r="R198" s="16" t="e">
        <f>SUMIF('[16]WASH COAL RECEIPT &amp; GCV DATA'!$A$3:$A$191,'MASTER DATA FILE WASH COAL  (2)'!A198,'[16]WASH COAL RECEIPT &amp; GCV DATA'!$R$3:$R$191)+IF(H198=$J$234,($K$234*K198),0)+IF(H198=$J$235,($K$235*K198),0)</f>
        <v>#VALUE!</v>
      </c>
      <c r="S198" s="15" t="e">
        <f t="shared" si="18"/>
        <v>#VALUE!</v>
      </c>
      <c r="T198" s="15" t="e">
        <f>SUMIF('[16]WASH COAL RECEIPT &amp; GCV DATA'!$A$3:$A$191,'MASTER DATA FILE WASH COAL  (2)'!A198,'[16]WASH COAL RECEIPT &amp; GCV DATA'!$T$3:$T$191)</f>
        <v>#VALUE!</v>
      </c>
      <c r="U198" s="15" t="e">
        <f t="shared" si="19"/>
        <v>#VALUE!</v>
      </c>
      <c r="V198" s="15" t="e">
        <f>SUMIF('[16]WASH COAL RECEIPT &amp; GCV DATA'!$A$3:$A$191,'MASTER DATA FILE WASH COAL  (2)'!A198,'[16]WASH COAL RECEIPT &amp; GCV DATA'!$V$3:$V$191)</f>
        <v>#VALUE!</v>
      </c>
      <c r="W198" s="15" t="e">
        <f t="shared" si="20"/>
        <v>#VALUE!</v>
      </c>
      <c r="X198" t="e">
        <f t="shared" si="21"/>
        <v>#VALUE!</v>
      </c>
    </row>
    <row r="199" spans="1:24" customFormat="1" x14ac:dyDescent="0.3">
      <c r="A199" s="12"/>
      <c r="B199" s="12" t="e">
        <f>SUMIF('[16]WASH COAL RECEIPT &amp; GCV DATA'!$A$3:$A$176,A199,'[16]WASH COAL RECEIPT &amp; GCV DATA'!$B$3:$B$176)</f>
        <v>#VALUE!</v>
      </c>
      <c r="C199" s="13" t="e">
        <f>SUMIF('[16]WASH COAL RECEIPT &amp; GCV DATA'!$A$3:$A$191,A199,'[16]WASH COAL RECEIPT &amp; GCV DATA'!$C$3:$C$191)</f>
        <v>#VALUE!</v>
      </c>
      <c r="D199" s="13">
        <f>IFERROR(VLOOKUP(A199,'[16]WASH COAL RECEIPT &amp; GCV DATA'!A189:V387,4,0),0)</f>
        <v>0</v>
      </c>
      <c r="E199" s="14">
        <f>IFERROR(VLOOKUP(A199,'[16]WASH COAL RECEIPT &amp; GCV DATA'!$A$2:$V$191,5,0),0)</f>
        <v>0</v>
      </c>
      <c r="F199" s="13" t="e">
        <f>SUMIF('[16]WASH COAL RECEIPT &amp; GCV DATA'!$A$3:$A$191,'MASTER DATA FILE WASH COAL  (2)'!A199,'[16]WASH COAL RECEIPT &amp; GCV DATA'!$F$3:$F$191)</f>
        <v>#VALUE!</v>
      </c>
      <c r="G199" s="13">
        <f>IFERROR(VLOOKUP(A199,'[16]WASH COAL RECEIPT &amp; GCV DATA'!$A$2:$V$191,7,0),0)</f>
        <v>0</v>
      </c>
      <c r="H199" s="13">
        <f>IFERROR(VLOOKUP(A199,'[16]WASH COAL RECEIPT &amp; GCV DATA'!$A$2:$V$191,8,0),0)</f>
        <v>0</v>
      </c>
      <c r="I199" s="13">
        <f>IFERROR(VLOOKUP(A199,'[16]WASH COAL RECEIPT &amp; GCV DATA'!$A$2:$V$191,9,0),0)</f>
        <v>0</v>
      </c>
      <c r="J199" s="13">
        <f>IFERROR(VLOOKUP(A199,'[16]WASH COAL RECEIPT &amp; GCV DATA'!$A$2:$V$191,10,0),0)</f>
        <v>0</v>
      </c>
      <c r="K199" s="15" t="e">
        <f>SUMIF('[16]WASH COAL RECEIPT &amp; GCV DATA'!$A$3:$A$191,'MASTER DATA FILE WASH COAL  (2)'!A199,'[16]WASH COAL RECEIPT &amp; GCV DATA'!$K$3:$K$191)</f>
        <v>#VALUE!</v>
      </c>
      <c r="L199" s="15" t="e">
        <f>SUMIF('[16]WASH COAL RECEIPT &amp; GCV DATA'!$A$3:$A$191,'MASTER DATA FILE WASH COAL  (2)'!A199,'[16]WASH COAL RECEIPT &amp; GCV DATA'!$L$3:$L$191)</f>
        <v>#VALUE!</v>
      </c>
      <c r="M199" s="15" t="e">
        <f t="shared" ref="M199:M213" si="22">+K199-L199</f>
        <v>#VALUE!</v>
      </c>
      <c r="N199" s="15">
        <f t="shared" ref="N199:N213" si="23">IFERROR(+M199*S199,0)</f>
        <v>0</v>
      </c>
      <c r="O199" s="15" t="e">
        <f>SUMIF('[16]WASH COAL RECEIPT &amp; GCV DATA'!$A$3:$A$191,'MASTER DATA FILE WASH COAL  (2)'!A199,'[16]WASH COAL RECEIPT &amp; GCV DATA'!$O$3:$O$191)</f>
        <v>#VALUE!</v>
      </c>
      <c r="P199" s="15" t="e">
        <f t="shared" ref="P199:P213" si="24">+O199*K199</f>
        <v>#VALUE!</v>
      </c>
      <c r="Q199" s="15" t="e">
        <f>SUMIF('[16]WASH COAL RECEIPT &amp; GCV DATA'!$A$3:$A$191,'MASTER DATA FILE WASH COAL  (2)'!A199,'[16]WASH COAL RECEIPT &amp; GCV DATA'!$Q$3:$Q$191)</f>
        <v>#VALUE!</v>
      </c>
      <c r="R199" s="16" t="e">
        <f>SUMIF('[16]WASH COAL RECEIPT &amp; GCV DATA'!$A$3:$A$191,'MASTER DATA FILE WASH COAL  (2)'!A199,'[16]WASH COAL RECEIPT &amp; GCV DATA'!$R$3:$R$191)+IF(H199=$J$234,($K$234*K199),0)+IF(H199=$J$235,($K$235*K199),0)</f>
        <v>#VALUE!</v>
      </c>
      <c r="S199" s="15" t="e">
        <f t="shared" ref="S199:S213" si="25">+R199/K199</f>
        <v>#VALUE!</v>
      </c>
      <c r="T199" s="15" t="e">
        <f>SUMIF('[16]WASH COAL RECEIPT &amp; GCV DATA'!$A$3:$A$191,'MASTER DATA FILE WASH COAL  (2)'!A199,'[16]WASH COAL RECEIPT &amp; GCV DATA'!$T$3:$T$191)</f>
        <v>#VALUE!</v>
      </c>
      <c r="U199" s="15" t="e">
        <f t="shared" ref="U199:U213" si="26">+T199*L199</f>
        <v>#VALUE!</v>
      </c>
      <c r="V199" s="15" t="e">
        <f>SUMIF('[16]WASH COAL RECEIPT &amp; GCV DATA'!$A$3:$A$191,'MASTER DATA FILE WASH COAL  (2)'!A199,'[16]WASH COAL RECEIPT &amp; GCV DATA'!$V$3:$V$191)</f>
        <v>#VALUE!</v>
      </c>
      <c r="W199" s="15" t="e">
        <f t="shared" ref="W199:W213" si="27">+V199*L199</f>
        <v>#VALUE!</v>
      </c>
      <c r="X199" t="e">
        <f t="shared" si="21"/>
        <v>#VALUE!</v>
      </c>
    </row>
    <row r="200" spans="1:24" customFormat="1" x14ac:dyDescent="0.3">
      <c r="A200" s="12"/>
      <c r="B200" s="12" t="e">
        <f>SUMIF('[16]WASH COAL RECEIPT &amp; GCV DATA'!$A$3:$A$176,A200,'[16]WASH COAL RECEIPT &amp; GCV DATA'!$B$3:$B$176)</f>
        <v>#VALUE!</v>
      </c>
      <c r="C200" s="13" t="e">
        <f>SUMIF('[16]WASH COAL RECEIPT &amp; GCV DATA'!$A$3:$A$191,A200,'[16]WASH COAL RECEIPT &amp; GCV DATA'!$C$3:$C$191)</f>
        <v>#VALUE!</v>
      </c>
      <c r="D200" s="13">
        <f>IFERROR(VLOOKUP(A200,'[16]WASH COAL RECEIPT &amp; GCV DATA'!A190:V388,4,0),0)</f>
        <v>0</v>
      </c>
      <c r="E200" s="14">
        <f>IFERROR(VLOOKUP(A200,'[16]WASH COAL RECEIPT &amp; GCV DATA'!$A$2:$V$191,5,0),0)</f>
        <v>0</v>
      </c>
      <c r="F200" s="13" t="e">
        <f>SUMIF('[16]WASH COAL RECEIPT &amp; GCV DATA'!$A$3:$A$191,'MASTER DATA FILE WASH COAL  (2)'!A200,'[16]WASH COAL RECEIPT &amp; GCV DATA'!$F$3:$F$191)</f>
        <v>#VALUE!</v>
      </c>
      <c r="G200" s="13">
        <f>IFERROR(VLOOKUP(A200,'[16]WASH COAL RECEIPT &amp; GCV DATA'!$A$2:$V$191,7,0),0)</f>
        <v>0</v>
      </c>
      <c r="H200" s="13">
        <f>IFERROR(VLOOKUP(A200,'[16]WASH COAL RECEIPT &amp; GCV DATA'!$A$2:$V$191,8,0),0)</f>
        <v>0</v>
      </c>
      <c r="I200" s="13">
        <f>IFERROR(VLOOKUP(A200,'[16]WASH COAL RECEIPT &amp; GCV DATA'!$A$2:$V$191,9,0),0)</f>
        <v>0</v>
      </c>
      <c r="J200" s="13">
        <f>IFERROR(VLOOKUP(A200,'[16]WASH COAL RECEIPT &amp; GCV DATA'!$A$2:$V$191,10,0),0)</f>
        <v>0</v>
      </c>
      <c r="K200" s="15" t="e">
        <f>SUMIF('[16]WASH COAL RECEIPT &amp; GCV DATA'!$A$3:$A$191,'MASTER DATA FILE WASH COAL  (2)'!A200,'[16]WASH COAL RECEIPT &amp; GCV DATA'!$K$3:$K$191)</f>
        <v>#VALUE!</v>
      </c>
      <c r="L200" s="15" t="e">
        <f>SUMIF('[16]WASH COAL RECEIPT &amp; GCV DATA'!$A$3:$A$191,'MASTER DATA FILE WASH COAL  (2)'!A200,'[16]WASH COAL RECEIPT &amp; GCV DATA'!$L$3:$L$191)</f>
        <v>#VALUE!</v>
      </c>
      <c r="M200" s="15" t="e">
        <f t="shared" si="22"/>
        <v>#VALUE!</v>
      </c>
      <c r="N200" s="15">
        <f t="shared" si="23"/>
        <v>0</v>
      </c>
      <c r="O200" s="15" t="e">
        <f>SUMIF('[16]WASH COAL RECEIPT &amp; GCV DATA'!$A$3:$A$191,'MASTER DATA FILE WASH COAL  (2)'!A200,'[16]WASH COAL RECEIPT &amp; GCV DATA'!$O$3:$O$191)</f>
        <v>#VALUE!</v>
      </c>
      <c r="P200" s="15" t="e">
        <f t="shared" si="24"/>
        <v>#VALUE!</v>
      </c>
      <c r="Q200" s="15" t="e">
        <f>SUMIF('[16]WASH COAL RECEIPT &amp; GCV DATA'!$A$3:$A$191,'MASTER DATA FILE WASH COAL  (2)'!A200,'[16]WASH COAL RECEIPT &amp; GCV DATA'!$Q$3:$Q$191)</f>
        <v>#VALUE!</v>
      </c>
      <c r="R200" s="16" t="e">
        <f>SUMIF('[16]WASH COAL RECEIPT &amp; GCV DATA'!$A$3:$A$191,'MASTER DATA FILE WASH COAL  (2)'!A200,'[16]WASH COAL RECEIPT &amp; GCV DATA'!$R$3:$R$191)+IF(H200=$J$234,($K$234*K200),0)+IF(H200=$J$235,($K$235*K200),0)</f>
        <v>#VALUE!</v>
      </c>
      <c r="S200" s="15" t="e">
        <f t="shared" si="25"/>
        <v>#VALUE!</v>
      </c>
      <c r="T200" s="15" t="e">
        <f>SUMIF('[16]WASH COAL RECEIPT &amp; GCV DATA'!$A$3:$A$191,'MASTER DATA FILE WASH COAL  (2)'!A200,'[16]WASH COAL RECEIPT &amp; GCV DATA'!$T$3:$T$191)</f>
        <v>#VALUE!</v>
      </c>
      <c r="U200" s="15" t="e">
        <f t="shared" si="26"/>
        <v>#VALUE!</v>
      </c>
      <c r="V200" s="15" t="e">
        <f>SUMIF('[16]WASH COAL RECEIPT &amp; GCV DATA'!$A$3:$A$191,'MASTER DATA FILE WASH COAL  (2)'!A200,'[16]WASH COAL RECEIPT &amp; GCV DATA'!$V$3:$V$191)</f>
        <v>#VALUE!</v>
      </c>
      <c r="W200" s="15" t="e">
        <f t="shared" si="27"/>
        <v>#VALUE!</v>
      </c>
      <c r="X200" t="e">
        <f t="shared" si="21"/>
        <v>#VALUE!</v>
      </c>
    </row>
    <row r="201" spans="1:24" customFormat="1" x14ac:dyDescent="0.3">
      <c r="A201" s="12"/>
      <c r="B201" s="12" t="e">
        <f>SUMIF('[16]WASH COAL RECEIPT &amp; GCV DATA'!$A$3:$A$176,A201,'[16]WASH COAL RECEIPT &amp; GCV DATA'!$B$3:$B$176)</f>
        <v>#VALUE!</v>
      </c>
      <c r="C201" s="13" t="e">
        <f>SUMIF('[16]WASH COAL RECEIPT &amp; GCV DATA'!$A$3:$A$191,A201,'[16]WASH COAL RECEIPT &amp; GCV DATA'!$C$3:$C$191)</f>
        <v>#VALUE!</v>
      </c>
      <c r="D201" s="13">
        <f>IFERROR(VLOOKUP(A201,'[16]WASH COAL RECEIPT &amp; GCV DATA'!A191:V389,4,0),0)</f>
        <v>0</v>
      </c>
      <c r="E201" s="14">
        <f>IFERROR(VLOOKUP(A201,'[16]WASH COAL RECEIPT &amp; GCV DATA'!$A$2:$V$191,5,0),0)</f>
        <v>0</v>
      </c>
      <c r="F201" s="13" t="e">
        <f>SUMIF('[16]WASH COAL RECEIPT &amp; GCV DATA'!$A$3:$A$191,'MASTER DATA FILE WASH COAL  (2)'!A201,'[16]WASH COAL RECEIPT &amp; GCV DATA'!$F$3:$F$191)</f>
        <v>#VALUE!</v>
      </c>
      <c r="G201" s="13">
        <f>IFERROR(VLOOKUP(A201,'[16]WASH COAL RECEIPT &amp; GCV DATA'!$A$2:$V$191,7,0),0)</f>
        <v>0</v>
      </c>
      <c r="H201" s="13">
        <f>IFERROR(VLOOKUP(A201,'[16]WASH COAL RECEIPT &amp; GCV DATA'!$A$2:$V$191,8,0),0)</f>
        <v>0</v>
      </c>
      <c r="I201" s="13">
        <f>IFERROR(VLOOKUP(A201,'[16]WASH COAL RECEIPT &amp; GCV DATA'!$A$2:$V$191,9,0),0)</f>
        <v>0</v>
      </c>
      <c r="J201" s="13">
        <f>IFERROR(VLOOKUP(A201,'[16]WASH COAL RECEIPT &amp; GCV DATA'!$A$2:$V$191,10,0),0)</f>
        <v>0</v>
      </c>
      <c r="K201" s="15" t="e">
        <f>SUMIF('[16]WASH COAL RECEIPT &amp; GCV DATA'!$A$3:$A$191,'MASTER DATA FILE WASH COAL  (2)'!A201,'[16]WASH COAL RECEIPT &amp; GCV DATA'!$K$3:$K$191)</f>
        <v>#VALUE!</v>
      </c>
      <c r="L201" s="15" t="e">
        <f>SUMIF('[16]WASH COAL RECEIPT &amp; GCV DATA'!$A$3:$A$191,'MASTER DATA FILE WASH COAL  (2)'!A201,'[16]WASH COAL RECEIPT &amp; GCV DATA'!$L$3:$L$191)</f>
        <v>#VALUE!</v>
      </c>
      <c r="M201" s="15" t="e">
        <f t="shared" si="22"/>
        <v>#VALUE!</v>
      </c>
      <c r="N201" s="15">
        <f t="shared" si="23"/>
        <v>0</v>
      </c>
      <c r="O201" s="15" t="e">
        <f>SUMIF('[16]WASH COAL RECEIPT &amp; GCV DATA'!$A$3:$A$191,'MASTER DATA FILE WASH COAL  (2)'!A201,'[16]WASH COAL RECEIPT &amp; GCV DATA'!$O$3:$O$191)</f>
        <v>#VALUE!</v>
      </c>
      <c r="P201" s="15" t="e">
        <f t="shared" si="24"/>
        <v>#VALUE!</v>
      </c>
      <c r="Q201" s="15" t="e">
        <f>SUMIF('[16]WASH COAL RECEIPT &amp; GCV DATA'!$A$3:$A$191,'MASTER DATA FILE WASH COAL  (2)'!A201,'[16]WASH COAL RECEIPT &amp; GCV DATA'!$Q$3:$Q$191)</f>
        <v>#VALUE!</v>
      </c>
      <c r="R201" s="16" t="e">
        <f>SUMIF('[16]WASH COAL RECEIPT &amp; GCV DATA'!$A$3:$A$191,'MASTER DATA FILE WASH COAL  (2)'!A201,'[16]WASH COAL RECEIPT &amp; GCV DATA'!$R$3:$R$191)+IF(H201=$J$234,($K$234*K201),0)+IF(H201=$J$235,($K$235*K201),0)</f>
        <v>#VALUE!</v>
      </c>
      <c r="S201" s="15" t="e">
        <f t="shared" si="25"/>
        <v>#VALUE!</v>
      </c>
      <c r="T201" s="15" t="e">
        <f>SUMIF('[16]WASH COAL RECEIPT &amp; GCV DATA'!$A$3:$A$191,'MASTER DATA FILE WASH COAL  (2)'!A201,'[16]WASH COAL RECEIPT &amp; GCV DATA'!$T$3:$T$191)</f>
        <v>#VALUE!</v>
      </c>
      <c r="U201" s="15" t="e">
        <f t="shared" si="26"/>
        <v>#VALUE!</v>
      </c>
      <c r="V201" s="15" t="e">
        <f>SUMIF('[16]WASH COAL RECEIPT &amp; GCV DATA'!$A$3:$A$191,'MASTER DATA FILE WASH COAL  (2)'!A201,'[16]WASH COAL RECEIPT &amp; GCV DATA'!$V$3:$V$191)</f>
        <v>#VALUE!</v>
      </c>
      <c r="W201" s="15" t="e">
        <f t="shared" si="27"/>
        <v>#VALUE!</v>
      </c>
      <c r="X201" t="e">
        <f t="shared" si="21"/>
        <v>#VALUE!</v>
      </c>
    </row>
    <row r="202" spans="1:24" customFormat="1" x14ac:dyDescent="0.3">
      <c r="A202" s="12"/>
      <c r="B202" s="12" t="e">
        <f>SUMIF('[16]WASH COAL RECEIPT &amp; GCV DATA'!$A$3:$A$176,A202,'[16]WASH COAL RECEIPT &amp; GCV DATA'!$B$3:$B$176)</f>
        <v>#VALUE!</v>
      </c>
      <c r="C202" s="13" t="e">
        <f>SUMIF('[16]WASH COAL RECEIPT &amp; GCV DATA'!$A$3:$A$191,A202,'[16]WASH COAL RECEIPT &amp; GCV DATA'!$C$3:$C$191)</f>
        <v>#VALUE!</v>
      </c>
      <c r="D202" s="13">
        <f>IFERROR(VLOOKUP(A202,'[16]WASH COAL RECEIPT &amp; GCV DATA'!A192:V390,4,0),0)</f>
        <v>0</v>
      </c>
      <c r="E202" s="14">
        <f>IFERROR(VLOOKUP(A202,'[16]WASH COAL RECEIPT &amp; GCV DATA'!$A$2:$V$191,5,0),0)</f>
        <v>0</v>
      </c>
      <c r="F202" s="13" t="e">
        <f>SUMIF('[16]WASH COAL RECEIPT &amp; GCV DATA'!$A$3:$A$191,'MASTER DATA FILE WASH COAL  (2)'!A202,'[16]WASH COAL RECEIPT &amp; GCV DATA'!$F$3:$F$191)</f>
        <v>#VALUE!</v>
      </c>
      <c r="G202" s="13">
        <f>IFERROR(VLOOKUP(A202,'[16]WASH COAL RECEIPT &amp; GCV DATA'!$A$2:$V$191,7,0),0)</f>
        <v>0</v>
      </c>
      <c r="H202" s="13">
        <f>IFERROR(VLOOKUP(A202,'[16]WASH COAL RECEIPT &amp; GCV DATA'!$A$2:$V$191,8,0),0)</f>
        <v>0</v>
      </c>
      <c r="I202" s="13">
        <f>IFERROR(VLOOKUP(A202,'[16]WASH COAL RECEIPT &amp; GCV DATA'!$A$2:$V$191,9,0),0)</f>
        <v>0</v>
      </c>
      <c r="J202" s="13">
        <f>IFERROR(VLOOKUP(A202,'[16]WASH COAL RECEIPT &amp; GCV DATA'!$A$2:$V$191,10,0),0)</f>
        <v>0</v>
      </c>
      <c r="K202" s="15" t="e">
        <f>SUMIF('[16]WASH COAL RECEIPT &amp; GCV DATA'!$A$3:$A$191,'MASTER DATA FILE WASH COAL  (2)'!A202,'[16]WASH COAL RECEIPT &amp; GCV DATA'!$K$3:$K$191)</f>
        <v>#VALUE!</v>
      </c>
      <c r="L202" s="15" t="e">
        <f>SUMIF('[16]WASH COAL RECEIPT &amp; GCV DATA'!$A$3:$A$191,'MASTER DATA FILE WASH COAL  (2)'!A202,'[16]WASH COAL RECEIPT &amp; GCV DATA'!$L$3:$L$191)</f>
        <v>#VALUE!</v>
      </c>
      <c r="M202" s="15" t="e">
        <f t="shared" si="22"/>
        <v>#VALUE!</v>
      </c>
      <c r="N202" s="15">
        <f t="shared" si="23"/>
        <v>0</v>
      </c>
      <c r="O202" s="15" t="e">
        <f>SUMIF('[16]WASH COAL RECEIPT &amp; GCV DATA'!$A$3:$A$191,'MASTER DATA FILE WASH COAL  (2)'!A202,'[16]WASH COAL RECEIPT &amp; GCV DATA'!$O$3:$O$191)</f>
        <v>#VALUE!</v>
      </c>
      <c r="P202" s="15" t="e">
        <f t="shared" si="24"/>
        <v>#VALUE!</v>
      </c>
      <c r="Q202" s="15" t="e">
        <f>SUMIF('[16]WASH COAL RECEIPT &amp; GCV DATA'!$A$3:$A$191,'MASTER DATA FILE WASH COAL  (2)'!A202,'[16]WASH COAL RECEIPT &amp; GCV DATA'!$Q$3:$Q$191)</f>
        <v>#VALUE!</v>
      </c>
      <c r="R202" s="16" t="e">
        <f>SUMIF('[16]WASH COAL RECEIPT &amp; GCV DATA'!$A$3:$A$191,'MASTER DATA FILE WASH COAL  (2)'!A202,'[16]WASH COAL RECEIPT &amp; GCV DATA'!$R$3:$R$191)+IF(H202=$J$234,($K$234*K202),0)+IF(H202=$J$235,($K$235*K202),0)</f>
        <v>#VALUE!</v>
      </c>
      <c r="S202" s="15" t="e">
        <f t="shared" si="25"/>
        <v>#VALUE!</v>
      </c>
      <c r="T202" s="15" t="e">
        <f>SUMIF('[16]WASH COAL RECEIPT &amp; GCV DATA'!$A$3:$A$191,'MASTER DATA FILE WASH COAL  (2)'!A202,'[16]WASH COAL RECEIPT &amp; GCV DATA'!$T$3:$T$191)</f>
        <v>#VALUE!</v>
      </c>
      <c r="U202" s="15" t="e">
        <f t="shared" si="26"/>
        <v>#VALUE!</v>
      </c>
      <c r="V202" s="15" t="e">
        <f>SUMIF('[16]WASH COAL RECEIPT &amp; GCV DATA'!$A$3:$A$191,'MASTER DATA FILE WASH COAL  (2)'!A202,'[16]WASH COAL RECEIPT &amp; GCV DATA'!$V$3:$V$191)</f>
        <v>#VALUE!</v>
      </c>
      <c r="W202" s="15" t="e">
        <f t="shared" si="27"/>
        <v>#VALUE!</v>
      </c>
      <c r="X202" t="e">
        <f t="shared" si="21"/>
        <v>#VALUE!</v>
      </c>
    </row>
    <row r="203" spans="1:24" customFormat="1" x14ac:dyDescent="0.3">
      <c r="A203" s="12"/>
      <c r="B203" s="12" t="e">
        <f>SUMIF('[16]WASH COAL RECEIPT &amp; GCV DATA'!$A$3:$A$176,A203,'[16]WASH COAL RECEIPT &amp; GCV DATA'!$B$3:$B$176)</f>
        <v>#VALUE!</v>
      </c>
      <c r="C203" s="13" t="e">
        <f>SUMIF('[16]WASH COAL RECEIPT &amp; GCV DATA'!$A$3:$A$191,A203,'[16]WASH COAL RECEIPT &amp; GCV DATA'!$C$3:$C$191)</f>
        <v>#VALUE!</v>
      </c>
      <c r="D203" s="13">
        <f>IFERROR(VLOOKUP(A203,'[16]WASH COAL RECEIPT &amp; GCV DATA'!A193:V391,4,0),0)</f>
        <v>0</v>
      </c>
      <c r="E203" s="14">
        <f>IFERROR(VLOOKUP(A203,'[16]WASH COAL RECEIPT &amp; GCV DATA'!$A$2:$V$191,5,0),0)</f>
        <v>0</v>
      </c>
      <c r="F203" s="13" t="e">
        <f>SUMIF('[16]WASH COAL RECEIPT &amp; GCV DATA'!$A$3:$A$191,'MASTER DATA FILE WASH COAL  (2)'!A203,'[16]WASH COAL RECEIPT &amp; GCV DATA'!$F$3:$F$191)</f>
        <v>#VALUE!</v>
      </c>
      <c r="G203" s="13">
        <f>IFERROR(VLOOKUP(A203,'[16]WASH COAL RECEIPT &amp; GCV DATA'!$A$2:$V$191,7,0),0)</f>
        <v>0</v>
      </c>
      <c r="H203" s="13">
        <f>IFERROR(VLOOKUP(A203,'[16]WASH COAL RECEIPT &amp; GCV DATA'!$A$2:$V$191,8,0),0)</f>
        <v>0</v>
      </c>
      <c r="I203" s="13">
        <f>IFERROR(VLOOKUP(A203,'[16]WASH COAL RECEIPT &amp; GCV DATA'!$A$2:$V$191,9,0),0)</f>
        <v>0</v>
      </c>
      <c r="J203" s="13">
        <f>IFERROR(VLOOKUP(A203,'[16]WASH COAL RECEIPT &amp; GCV DATA'!$A$2:$V$191,10,0),0)</f>
        <v>0</v>
      </c>
      <c r="K203" s="15" t="e">
        <f>SUMIF('[16]WASH COAL RECEIPT &amp; GCV DATA'!$A$3:$A$191,'MASTER DATA FILE WASH COAL  (2)'!A203,'[16]WASH COAL RECEIPT &amp; GCV DATA'!$K$3:$K$191)</f>
        <v>#VALUE!</v>
      </c>
      <c r="L203" s="15" t="e">
        <f>SUMIF('[16]WASH COAL RECEIPT &amp; GCV DATA'!$A$3:$A$191,'MASTER DATA FILE WASH COAL  (2)'!A203,'[16]WASH COAL RECEIPT &amp; GCV DATA'!$L$3:$L$191)</f>
        <v>#VALUE!</v>
      </c>
      <c r="M203" s="15" t="e">
        <f t="shared" si="22"/>
        <v>#VALUE!</v>
      </c>
      <c r="N203" s="15">
        <f t="shared" si="23"/>
        <v>0</v>
      </c>
      <c r="O203" s="15" t="e">
        <f>SUMIF('[16]WASH COAL RECEIPT &amp; GCV DATA'!$A$3:$A$191,'MASTER DATA FILE WASH COAL  (2)'!A203,'[16]WASH COAL RECEIPT &amp; GCV DATA'!$O$3:$O$191)</f>
        <v>#VALUE!</v>
      </c>
      <c r="P203" s="15" t="e">
        <f t="shared" si="24"/>
        <v>#VALUE!</v>
      </c>
      <c r="Q203" s="15" t="e">
        <f>SUMIF('[16]WASH COAL RECEIPT &amp; GCV DATA'!$A$3:$A$191,'MASTER DATA FILE WASH COAL  (2)'!A203,'[16]WASH COAL RECEIPT &amp; GCV DATA'!$Q$3:$Q$191)</f>
        <v>#VALUE!</v>
      </c>
      <c r="R203" s="16" t="e">
        <f>SUMIF('[16]WASH COAL RECEIPT &amp; GCV DATA'!$A$3:$A$191,'MASTER DATA FILE WASH COAL  (2)'!A203,'[16]WASH COAL RECEIPT &amp; GCV DATA'!$R$3:$R$191)+IF(H203=$J$234,($K$234*K203),0)+IF(H203=$J$235,($K$235*K203),0)</f>
        <v>#VALUE!</v>
      </c>
      <c r="S203" s="15" t="e">
        <f t="shared" si="25"/>
        <v>#VALUE!</v>
      </c>
      <c r="T203" s="15" t="e">
        <f>SUMIF('[16]WASH COAL RECEIPT &amp; GCV DATA'!$A$3:$A$191,'MASTER DATA FILE WASH COAL  (2)'!A203,'[16]WASH COAL RECEIPT &amp; GCV DATA'!$T$3:$T$191)</f>
        <v>#VALUE!</v>
      </c>
      <c r="U203" s="15" t="e">
        <f t="shared" si="26"/>
        <v>#VALUE!</v>
      </c>
      <c r="V203" s="15" t="e">
        <f>SUMIF('[16]WASH COAL RECEIPT &amp; GCV DATA'!$A$3:$A$191,'MASTER DATA FILE WASH COAL  (2)'!A203,'[16]WASH COAL RECEIPT &amp; GCV DATA'!$V$3:$V$191)</f>
        <v>#VALUE!</v>
      </c>
      <c r="W203" s="15" t="e">
        <f t="shared" si="27"/>
        <v>#VALUE!</v>
      </c>
      <c r="X203" t="e">
        <f t="shared" si="21"/>
        <v>#VALUE!</v>
      </c>
    </row>
    <row r="204" spans="1:24" customFormat="1" x14ac:dyDescent="0.3">
      <c r="A204" s="12"/>
      <c r="B204" s="12" t="e">
        <f>SUMIF('[16]WASH COAL RECEIPT &amp; GCV DATA'!$A$3:$A$176,A204,'[16]WASH COAL RECEIPT &amp; GCV DATA'!$B$3:$B$176)</f>
        <v>#VALUE!</v>
      </c>
      <c r="C204" s="13" t="e">
        <f>SUMIF('[16]WASH COAL RECEIPT &amp; GCV DATA'!$A$3:$A$191,A204,'[16]WASH COAL RECEIPT &amp; GCV DATA'!$C$3:$C$191)</f>
        <v>#VALUE!</v>
      </c>
      <c r="D204" s="13">
        <f>IFERROR(VLOOKUP(A204,'[16]WASH COAL RECEIPT &amp; GCV DATA'!A194:V392,4,0),0)</f>
        <v>0</v>
      </c>
      <c r="E204" s="14">
        <f>IFERROR(VLOOKUP(A204,'[16]WASH COAL RECEIPT &amp; GCV DATA'!$A$2:$V$191,5,0),0)</f>
        <v>0</v>
      </c>
      <c r="F204" s="13" t="e">
        <f>SUMIF('[16]WASH COAL RECEIPT &amp; GCV DATA'!$A$3:$A$191,'MASTER DATA FILE WASH COAL  (2)'!A204,'[16]WASH COAL RECEIPT &amp; GCV DATA'!$F$3:$F$191)</f>
        <v>#VALUE!</v>
      </c>
      <c r="G204" s="13">
        <f>IFERROR(VLOOKUP(A204,'[16]WASH COAL RECEIPT &amp; GCV DATA'!$A$2:$V$191,7,0),0)</f>
        <v>0</v>
      </c>
      <c r="H204" s="13">
        <f>IFERROR(VLOOKUP(A204,'[16]WASH COAL RECEIPT &amp; GCV DATA'!$A$2:$V$191,8,0),0)</f>
        <v>0</v>
      </c>
      <c r="I204" s="13">
        <f>IFERROR(VLOOKUP(A204,'[16]WASH COAL RECEIPT &amp; GCV DATA'!$A$2:$V$191,9,0),0)</f>
        <v>0</v>
      </c>
      <c r="J204" s="13">
        <f>IFERROR(VLOOKUP(A204,'[16]WASH COAL RECEIPT &amp; GCV DATA'!$A$2:$V$191,10,0),0)</f>
        <v>0</v>
      </c>
      <c r="K204" s="15" t="e">
        <f>SUMIF('[16]WASH COAL RECEIPT &amp; GCV DATA'!$A$3:$A$191,'MASTER DATA FILE WASH COAL  (2)'!A204,'[16]WASH COAL RECEIPT &amp; GCV DATA'!$K$3:$K$191)</f>
        <v>#VALUE!</v>
      </c>
      <c r="L204" s="15" t="e">
        <f>SUMIF('[16]WASH COAL RECEIPT &amp; GCV DATA'!$A$3:$A$191,'MASTER DATA FILE WASH COAL  (2)'!A204,'[16]WASH COAL RECEIPT &amp; GCV DATA'!$L$3:$L$191)</f>
        <v>#VALUE!</v>
      </c>
      <c r="M204" s="15" t="e">
        <f t="shared" si="22"/>
        <v>#VALUE!</v>
      </c>
      <c r="N204" s="15">
        <f t="shared" si="23"/>
        <v>0</v>
      </c>
      <c r="O204" s="15" t="e">
        <f>SUMIF('[16]WASH COAL RECEIPT &amp; GCV DATA'!$A$3:$A$191,'MASTER DATA FILE WASH COAL  (2)'!A204,'[16]WASH COAL RECEIPT &amp; GCV DATA'!$O$3:$O$191)</f>
        <v>#VALUE!</v>
      </c>
      <c r="P204" s="15" t="e">
        <f t="shared" si="24"/>
        <v>#VALUE!</v>
      </c>
      <c r="Q204" s="15" t="e">
        <f>SUMIF('[16]WASH COAL RECEIPT &amp; GCV DATA'!$A$3:$A$191,'MASTER DATA FILE WASH COAL  (2)'!A204,'[16]WASH COAL RECEIPT &amp; GCV DATA'!$Q$3:$Q$191)</f>
        <v>#VALUE!</v>
      </c>
      <c r="R204" s="16" t="e">
        <f>SUMIF('[16]WASH COAL RECEIPT &amp; GCV DATA'!$A$3:$A$191,'MASTER DATA FILE WASH COAL  (2)'!A204,'[16]WASH COAL RECEIPT &amp; GCV DATA'!$R$3:$R$191)+IF(H204=$J$234,($K$234*K204),0)+IF(H204=$J$235,($K$235*K204),0)</f>
        <v>#VALUE!</v>
      </c>
      <c r="S204" s="15" t="e">
        <f t="shared" si="25"/>
        <v>#VALUE!</v>
      </c>
      <c r="T204" s="15" t="e">
        <f>SUMIF('[16]WASH COAL RECEIPT &amp; GCV DATA'!$A$3:$A$191,'MASTER DATA FILE WASH COAL  (2)'!A204,'[16]WASH COAL RECEIPT &amp; GCV DATA'!$T$3:$T$191)</f>
        <v>#VALUE!</v>
      </c>
      <c r="U204" s="15" t="e">
        <f t="shared" si="26"/>
        <v>#VALUE!</v>
      </c>
      <c r="V204" s="15" t="e">
        <f>SUMIF('[16]WASH COAL RECEIPT &amp; GCV DATA'!$A$3:$A$191,'MASTER DATA FILE WASH COAL  (2)'!A204,'[16]WASH COAL RECEIPT &amp; GCV DATA'!$V$3:$V$191)</f>
        <v>#VALUE!</v>
      </c>
      <c r="W204" s="15" t="e">
        <f t="shared" si="27"/>
        <v>#VALUE!</v>
      </c>
      <c r="X204" t="e">
        <f t="shared" si="21"/>
        <v>#VALUE!</v>
      </c>
    </row>
    <row r="205" spans="1:24" customFormat="1" x14ac:dyDescent="0.3">
      <c r="A205" s="12"/>
      <c r="B205" s="12" t="e">
        <f>SUMIF('[16]WASH COAL RECEIPT &amp; GCV DATA'!$A$3:$A$176,A205,'[16]WASH COAL RECEIPT &amp; GCV DATA'!$B$3:$B$176)</f>
        <v>#VALUE!</v>
      </c>
      <c r="C205" s="13" t="e">
        <f>SUMIF('[16]WASH COAL RECEIPT &amp; GCV DATA'!$A$3:$A$191,A205,'[16]WASH COAL RECEIPT &amp; GCV DATA'!$C$3:$C$191)</f>
        <v>#VALUE!</v>
      </c>
      <c r="D205" s="13">
        <f>IFERROR(VLOOKUP(A205,'[16]WASH COAL RECEIPT &amp; GCV DATA'!A195:V393,4,0),0)</f>
        <v>0</v>
      </c>
      <c r="E205" s="14">
        <f>IFERROR(VLOOKUP(A205,'[16]WASH COAL RECEIPT &amp; GCV DATA'!$A$2:$V$191,5,0),0)</f>
        <v>0</v>
      </c>
      <c r="F205" s="13" t="e">
        <f>SUMIF('[16]WASH COAL RECEIPT &amp; GCV DATA'!$A$3:$A$191,'MASTER DATA FILE WASH COAL  (2)'!A205,'[16]WASH COAL RECEIPT &amp; GCV DATA'!$F$3:$F$191)</f>
        <v>#VALUE!</v>
      </c>
      <c r="G205" s="13">
        <f>IFERROR(VLOOKUP(A205,'[16]WASH COAL RECEIPT &amp; GCV DATA'!$A$2:$V$191,7,0),0)</f>
        <v>0</v>
      </c>
      <c r="H205" s="13">
        <f>IFERROR(VLOOKUP(A205,'[16]WASH COAL RECEIPT &amp; GCV DATA'!$A$2:$V$191,8,0),0)</f>
        <v>0</v>
      </c>
      <c r="I205" s="13">
        <f>IFERROR(VLOOKUP(A205,'[16]WASH COAL RECEIPT &amp; GCV DATA'!$A$2:$V$191,9,0),0)</f>
        <v>0</v>
      </c>
      <c r="J205" s="13">
        <f>IFERROR(VLOOKUP(A205,'[16]WASH COAL RECEIPT &amp; GCV DATA'!$A$2:$V$191,10,0),0)</f>
        <v>0</v>
      </c>
      <c r="K205" s="15" t="e">
        <f>SUMIF('[16]WASH COAL RECEIPT &amp; GCV DATA'!$A$3:$A$191,'MASTER DATA FILE WASH COAL  (2)'!A205,'[16]WASH COAL RECEIPT &amp; GCV DATA'!$K$3:$K$191)</f>
        <v>#VALUE!</v>
      </c>
      <c r="L205" s="15" t="e">
        <f>SUMIF('[16]WASH COAL RECEIPT &amp; GCV DATA'!$A$3:$A$191,'MASTER DATA FILE WASH COAL  (2)'!A205,'[16]WASH COAL RECEIPT &amp; GCV DATA'!$L$3:$L$191)</f>
        <v>#VALUE!</v>
      </c>
      <c r="M205" s="15" t="e">
        <f t="shared" si="22"/>
        <v>#VALUE!</v>
      </c>
      <c r="N205" s="15">
        <f t="shared" si="23"/>
        <v>0</v>
      </c>
      <c r="O205" s="15" t="e">
        <f>SUMIF('[16]WASH COAL RECEIPT &amp; GCV DATA'!$A$3:$A$191,'MASTER DATA FILE WASH COAL  (2)'!A205,'[16]WASH COAL RECEIPT &amp; GCV DATA'!$O$3:$O$191)</f>
        <v>#VALUE!</v>
      </c>
      <c r="P205" s="15" t="e">
        <f t="shared" si="24"/>
        <v>#VALUE!</v>
      </c>
      <c r="Q205" s="15" t="e">
        <f>SUMIF('[16]WASH COAL RECEIPT &amp; GCV DATA'!$A$3:$A$191,'MASTER DATA FILE WASH COAL  (2)'!A205,'[16]WASH COAL RECEIPT &amp; GCV DATA'!$Q$3:$Q$191)</f>
        <v>#VALUE!</v>
      </c>
      <c r="R205" s="16" t="e">
        <f>SUMIF('[16]WASH COAL RECEIPT &amp; GCV DATA'!$A$3:$A$191,'MASTER DATA FILE WASH COAL  (2)'!A205,'[16]WASH COAL RECEIPT &amp; GCV DATA'!$R$3:$R$191)+IF(H205=$J$234,($K$234*K205),0)+IF(H205=$J$235,($K$235*K205),0)</f>
        <v>#VALUE!</v>
      </c>
      <c r="S205" s="15" t="e">
        <f t="shared" si="25"/>
        <v>#VALUE!</v>
      </c>
      <c r="T205" s="15" t="e">
        <f>SUMIF('[16]WASH COAL RECEIPT &amp; GCV DATA'!$A$3:$A$191,'MASTER DATA FILE WASH COAL  (2)'!A205,'[16]WASH COAL RECEIPT &amp; GCV DATA'!$T$3:$T$191)</f>
        <v>#VALUE!</v>
      </c>
      <c r="U205" s="15" t="e">
        <f t="shared" si="26"/>
        <v>#VALUE!</v>
      </c>
      <c r="V205" s="15" t="e">
        <f>SUMIF('[16]WASH COAL RECEIPT &amp; GCV DATA'!$A$3:$A$191,'MASTER DATA FILE WASH COAL  (2)'!A205,'[16]WASH COAL RECEIPT &amp; GCV DATA'!$V$3:$V$191)</f>
        <v>#VALUE!</v>
      </c>
      <c r="W205" s="15" t="e">
        <f t="shared" si="27"/>
        <v>#VALUE!</v>
      </c>
      <c r="X205" t="e">
        <f t="shared" si="21"/>
        <v>#VALUE!</v>
      </c>
    </row>
    <row r="206" spans="1:24" customFormat="1" x14ac:dyDescent="0.3">
      <c r="A206" s="12"/>
      <c r="B206" s="12" t="e">
        <f>SUMIF('[16]WASH COAL RECEIPT &amp; GCV DATA'!$A$3:$A$176,A206,'[16]WASH COAL RECEIPT &amp; GCV DATA'!$B$3:$B$176)</f>
        <v>#VALUE!</v>
      </c>
      <c r="C206" s="13" t="e">
        <f>SUMIF('[16]WASH COAL RECEIPT &amp; GCV DATA'!$A$3:$A$191,A206,'[16]WASH COAL RECEIPT &amp; GCV DATA'!$C$3:$C$191)</f>
        <v>#VALUE!</v>
      </c>
      <c r="D206" s="13">
        <f>IFERROR(VLOOKUP(A206,'[16]WASH COAL RECEIPT &amp; GCV DATA'!A196:V394,4,0),0)</f>
        <v>0</v>
      </c>
      <c r="E206" s="14">
        <f>IFERROR(VLOOKUP(A206,'[16]WASH COAL RECEIPT &amp; GCV DATA'!$A$2:$V$191,5,0),0)</f>
        <v>0</v>
      </c>
      <c r="F206" s="13" t="e">
        <f>SUMIF('[16]WASH COAL RECEIPT &amp; GCV DATA'!$A$3:$A$191,'MASTER DATA FILE WASH COAL  (2)'!A206,'[16]WASH COAL RECEIPT &amp; GCV DATA'!$F$3:$F$191)</f>
        <v>#VALUE!</v>
      </c>
      <c r="G206" s="13">
        <f>IFERROR(VLOOKUP(A206,'[16]WASH COAL RECEIPT &amp; GCV DATA'!$A$2:$V$191,7,0),0)</f>
        <v>0</v>
      </c>
      <c r="H206" s="13">
        <f>IFERROR(VLOOKUP(A206,'[16]WASH COAL RECEIPT &amp; GCV DATA'!$A$2:$V$191,8,0),0)</f>
        <v>0</v>
      </c>
      <c r="I206" s="13">
        <f>IFERROR(VLOOKUP(A206,'[16]WASH COAL RECEIPT &amp; GCV DATA'!$A$2:$V$191,9,0),0)</f>
        <v>0</v>
      </c>
      <c r="J206" s="13">
        <f>IFERROR(VLOOKUP(A206,'[16]WASH COAL RECEIPT &amp; GCV DATA'!$A$2:$V$191,10,0),0)</f>
        <v>0</v>
      </c>
      <c r="K206" s="15" t="e">
        <f>SUMIF('[16]WASH COAL RECEIPT &amp; GCV DATA'!$A$3:$A$191,'MASTER DATA FILE WASH COAL  (2)'!A206,'[16]WASH COAL RECEIPT &amp; GCV DATA'!$K$3:$K$191)</f>
        <v>#VALUE!</v>
      </c>
      <c r="L206" s="15" t="e">
        <f>SUMIF('[16]WASH COAL RECEIPT &amp; GCV DATA'!$A$3:$A$191,'MASTER DATA FILE WASH COAL  (2)'!A206,'[16]WASH COAL RECEIPT &amp; GCV DATA'!$L$3:$L$191)</f>
        <v>#VALUE!</v>
      </c>
      <c r="M206" s="15" t="e">
        <f t="shared" si="22"/>
        <v>#VALUE!</v>
      </c>
      <c r="N206" s="15">
        <f t="shared" si="23"/>
        <v>0</v>
      </c>
      <c r="O206" s="15" t="e">
        <f>SUMIF('[16]WASH COAL RECEIPT &amp; GCV DATA'!$A$3:$A$191,'MASTER DATA FILE WASH COAL  (2)'!A206,'[16]WASH COAL RECEIPT &amp; GCV DATA'!$O$3:$O$191)</f>
        <v>#VALUE!</v>
      </c>
      <c r="P206" s="15" t="e">
        <f t="shared" si="24"/>
        <v>#VALUE!</v>
      </c>
      <c r="Q206" s="15" t="e">
        <f>SUMIF('[16]WASH COAL RECEIPT &amp; GCV DATA'!$A$3:$A$191,'MASTER DATA FILE WASH COAL  (2)'!A206,'[16]WASH COAL RECEIPT &amp; GCV DATA'!$Q$3:$Q$191)</f>
        <v>#VALUE!</v>
      </c>
      <c r="R206" s="16" t="e">
        <f>SUMIF('[16]WASH COAL RECEIPT &amp; GCV DATA'!$A$3:$A$191,'MASTER DATA FILE WASH COAL  (2)'!A206,'[16]WASH COAL RECEIPT &amp; GCV DATA'!$R$3:$R$191)+IF(H206=$J$234,($K$234*K206),0)+IF(H206=$J$235,($K$235*K206),0)</f>
        <v>#VALUE!</v>
      </c>
      <c r="S206" s="15" t="e">
        <f t="shared" si="25"/>
        <v>#VALUE!</v>
      </c>
      <c r="T206" s="15" t="e">
        <f>SUMIF('[16]WASH COAL RECEIPT &amp; GCV DATA'!$A$3:$A$191,'MASTER DATA FILE WASH COAL  (2)'!A206,'[16]WASH COAL RECEIPT &amp; GCV DATA'!$T$3:$T$191)</f>
        <v>#VALUE!</v>
      </c>
      <c r="U206" s="15" t="e">
        <f t="shared" si="26"/>
        <v>#VALUE!</v>
      </c>
      <c r="V206" s="15" t="e">
        <f>SUMIF('[16]WASH COAL RECEIPT &amp; GCV DATA'!$A$3:$A$191,'MASTER DATA FILE WASH COAL  (2)'!A206,'[16]WASH COAL RECEIPT &amp; GCV DATA'!$V$3:$V$191)</f>
        <v>#VALUE!</v>
      </c>
      <c r="W206" s="15" t="e">
        <f t="shared" si="27"/>
        <v>#VALUE!</v>
      </c>
      <c r="X206" t="e">
        <f t="shared" si="21"/>
        <v>#VALUE!</v>
      </c>
    </row>
    <row r="207" spans="1:24" customFormat="1" x14ac:dyDescent="0.3">
      <c r="A207" s="12"/>
      <c r="B207" s="12" t="e">
        <f>SUMIF('[16]WASH COAL RECEIPT &amp; GCV DATA'!$A$3:$A$176,A207,'[16]WASH COAL RECEIPT &amp; GCV DATA'!$B$3:$B$176)</f>
        <v>#VALUE!</v>
      </c>
      <c r="C207" s="13" t="e">
        <f>SUMIF('[16]WASH COAL RECEIPT &amp; GCV DATA'!$A$3:$A$191,A207,'[16]WASH COAL RECEIPT &amp; GCV DATA'!$C$3:$C$191)</f>
        <v>#VALUE!</v>
      </c>
      <c r="D207" s="13">
        <f>IFERROR(VLOOKUP(A207,'[16]WASH COAL RECEIPT &amp; GCV DATA'!A197:V395,4,0),0)</f>
        <v>0</v>
      </c>
      <c r="E207" s="14">
        <f>IFERROR(VLOOKUP(A207,'[16]WASH COAL RECEIPT &amp; GCV DATA'!$A$2:$V$191,5,0),0)</f>
        <v>0</v>
      </c>
      <c r="F207" s="13" t="e">
        <f>SUMIF('[16]WASH COAL RECEIPT &amp; GCV DATA'!$A$3:$A$191,'MASTER DATA FILE WASH COAL  (2)'!A207,'[16]WASH COAL RECEIPT &amp; GCV DATA'!$F$3:$F$191)</f>
        <v>#VALUE!</v>
      </c>
      <c r="G207" s="13">
        <f>IFERROR(VLOOKUP(A207,'[16]WASH COAL RECEIPT &amp; GCV DATA'!$A$2:$V$191,7,0),0)</f>
        <v>0</v>
      </c>
      <c r="H207" s="13">
        <f>IFERROR(VLOOKUP(A207,'[16]WASH COAL RECEIPT &amp; GCV DATA'!$A$2:$V$191,8,0),0)</f>
        <v>0</v>
      </c>
      <c r="I207" s="13">
        <f>IFERROR(VLOOKUP(A207,'[16]WASH COAL RECEIPT &amp; GCV DATA'!$A$2:$V$191,9,0),0)</f>
        <v>0</v>
      </c>
      <c r="J207" s="13">
        <f>IFERROR(VLOOKUP(A207,'[16]WASH COAL RECEIPT &amp; GCV DATA'!$A$2:$V$191,10,0),0)</f>
        <v>0</v>
      </c>
      <c r="K207" s="15" t="e">
        <f>SUMIF('[16]WASH COAL RECEIPT &amp; GCV DATA'!$A$3:$A$191,'MASTER DATA FILE WASH COAL  (2)'!A207,'[16]WASH COAL RECEIPT &amp; GCV DATA'!$K$3:$K$191)</f>
        <v>#VALUE!</v>
      </c>
      <c r="L207" s="15" t="e">
        <f>SUMIF('[16]WASH COAL RECEIPT &amp; GCV DATA'!$A$3:$A$191,'MASTER DATA FILE WASH COAL  (2)'!A207,'[16]WASH COAL RECEIPT &amp; GCV DATA'!$L$3:$L$191)</f>
        <v>#VALUE!</v>
      </c>
      <c r="M207" s="15" t="e">
        <f t="shared" si="22"/>
        <v>#VALUE!</v>
      </c>
      <c r="N207" s="15">
        <f t="shared" si="23"/>
        <v>0</v>
      </c>
      <c r="O207" s="15" t="e">
        <f>SUMIF('[16]WASH COAL RECEIPT &amp; GCV DATA'!$A$3:$A$191,'MASTER DATA FILE WASH COAL  (2)'!A207,'[16]WASH COAL RECEIPT &amp; GCV DATA'!$O$3:$O$191)</f>
        <v>#VALUE!</v>
      </c>
      <c r="P207" s="15" t="e">
        <f t="shared" si="24"/>
        <v>#VALUE!</v>
      </c>
      <c r="Q207" s="15" t="e">
        <f>SUMIF('[16]WASH COAL RECEIPT &amp; GCV DATA'!$A$3:$A$191,'MASTER DATA FILE WASH COAL  (2)'!A207,'[16]WASH COAL RECEIPT &amp; GCV DATA'!$Q$3:$Q$191)</f>
        <v>#VALUE!</v>
      </c>
      <c r="R207" s="16" t="e">
        <f>SUMIF('[16]WASH COAL RECEIPT &amp; GCV DATA'!$A$3:$A$191,'MASTER DATA FILE WASH COAL  (2)'!A207,'[16]WASH COAL RECEIPT &amp; GCV DATA'!$R$3:$R$191)+IF(H207=$J$234,($K$234*K207),0)+IF(H207=$J$235,($K$235*K207),0)</f>
        <v>#VALUE!</v>
      </c>
      <c r="S207" s="15" t="e">
        <f t="shared" si="25"/>
        <v>#VALUE!</v>
      </c>
      <c r="T207" s="15" t="e">
        <f>SUMIF('[16]WASH COAL RECEIPT &amp; GCV DATA'!$A$3:$A$191,'MASTER DATA FILE WASH COAL  (2)'!A207,'[16]WASH COAL RECEIPT &amp; GCV DATA'!$T$3:$T$191)</f>
        <v>#VALUE!</v>
      </c>
      <c r="U207" s="15" t="e">
        <f t="shared" si="26"/>
        <v>#VALUE!</v>
      </c>
      <c r="V207" s="15" t="e">
        <f>SUMIF('[16]WASH COAL RECEIPT &amp; GCV DATA'!$A$3:$A$191,'MASTER DATA FILE WASH COAL  (2)'!A207,'[16]WASH COAL RECEIPT &amp; GCV DATA'!$V$3:$V$191)</f>
        <v>#VALUE!</v>
      </c>
      <c r="W207" s="15" t="e">
        <f t="shared" si="27"/>
        <v>#VALUE!</v>
      </c>
      <c r="X207" t="e">
        <f t="shared" si="21"/>
        <v>#VALUE!</v>
      </c>
    </row>
    <row r="208" spans="1:24" customFormat="1" x14ac:dyDescent="0.3">
      <c r="A208" s="12"/>
      <c r="B208" s="12" t="e">
        <f>SUMIF('[16]WASH COAL RECEIPT &amp; GCV DATA'!$A$3:$A$176,A208,'[16]WASH COAL RECEIPT &amp; GCV DATA'!$B$3:$B$176)</f>
        <v>#VALUE!</v>
      </c>
      <c r="C208" s="13" t="e">
        <f>SUMIF('[16]WASH COAL RECEIPT &amp; GCV DATA'!$A$3:$A$191,A208,'[16]WASH COAL RECEIPT &amp; GCV DATA'!$C$3:$C$191)</f>
        <v>#VALUE!</v>
      </c>
      <c r="D208" s="13">
        <f>IFERROR(VLOOKUP(A208,'[16]WASH COAL RECEIPT &amp; GCV DATA'!A198:V396,4,0),0)</f>
        <v>0</v>
      </c>
      <c r="E208" s="14">
        <f>IFERROR(VLOOKUP(A208,'[16]WASH COAL RECEIPT &amp; GCV DATA'!$A$2:$V$191,5,0),0)</f>
        <v>0</v>
      </c>
      <c r="F208" s="13" t="e">
        <f>SUMIF('[16]WASH COAL RECEIPT &amp; GCV DATA'!$A$3:$A$191,'MASTER DATA FILE WASH COAL  (2)'!A208,'[16]WASH COAL RECEIPT &amp; GCV DATA'!$F$3:$F$191)</f>
        <v>#VALUE!</v>
      </c>
      <c r="G208" s="13">
        <f>IFERROR(VLOOKUP(A208,'[16]WASH COAL RECEIPT &amp; GCV DATA'!$A$2:$V$191,7,0),0)</f>
        <v>0</v>
      </c>
      <c r="H208" s="13">
        <f>IFERROR(VLOOKUP(A208,'[16]WASH COAL RECEIPT &amp; GCV DATA'!$A$2:$V$191,8,0),0)</f>
        <v>0</v>
      </c>
      <c r="I208" s="13">
        <f>IFERROR(VLOOKUP(A208,'[16]WASH COAL RECEIPT &amp; GCV DATA'!$A$2:$V$191,9,0),0)</f>
        <v>0</v>
      </c>
      <c r="J208" s="13">
        <f>IFERROR(VLOOKUP(A208,'[16]WASH COAL RECEIPT &amp; GCV DATA'!$A$2:$V$191,10,0),0)</f>
        <v>0</v>
      </c>
      <c r="K208" s="15" t="e">
        <f>SUMIF('[16]WASH COAL RECEIPT &amp; GCV DATA'!$A$3:$A$191,'MASTER DATA FILE WASH COAL  (2)'!A208,'[16]WASH COAL RECEIPT &amp; GCV DATA'!$K$3:$K$191)</f>
        <v>#VALUE!</v>
      </c>
      <c r="L208" s="15" t="e">
        <f>SUMIF('[16]WASH COAL RECEIPT &amp; GCV DATA'!$A$3:$A$191,'MASTER DATA FILE WASH COAL  (2)'!A208,'[16]WASH COAL RECEIPT &amp; GCV DATA'!$L$3:$L$191)</f>
        <v>#VALUE!</v>
      </c>
      <c r="M208" s="15" t="e">
        <f t="shared" si="22"/>
        <v>#VALUE!</v>
      </c>
      <c r="N208" s="15">
        <f t="shared" si="23"/>
        <v>0</v>
      </c>
      <c r="O208" s="15" t="e">
        <f>SUMIF('[16]WASH COAL RECEIPT &amp; GCV DATA'!$A$3:$A$191,'MASTER DATA FILE WASH COAL  (2)'!A208,'[16]WASH COAL RECEIPT &amp; GCV DATA'!$O$3:$O$191)</f>
        <v>#VALUE!</v>
      </c>
      <c r="P208" s="15" t="e">
        <f t="shared" si="24"/>
        <v>#VALUE!</v>
      </c>
      <c r="Q208" s="15" t="e">
        <f>SUMIF('[16]WASH COAL RECEIPT &amp; GCV DATA'!$A$3:$A$191,'MASTER DATA FILE WASH COAL  (2)'!A208,'[16]WASH COAL RECEIPT &amp; GCV DATA'!$Q$3:$Q$191)</f>
        <v>#VALUE!</v>
      </c>
      <c r="R208" s="16" t="e">
        <f>SUMIF('[16]WASH COAL RECEIPT &amp; GCV DATA'!$A$3:$A$191,'MASTER DATA FILE WASH COAL  (2)'!A208,'[16]WASH COAL RECEIPT &amp; GCV DATA'!$R$3:$R$191)+IF(H208=$J$234,($K$234*K208),0)+IF(H208=$J$235,($K$235*K208),0)</f>
        <v>#VALUE!</v>
      </c>
      <c r="S208" s="15" t="e">
        <f t="shared" si="25"/>
        <v>#VALUE!</v>
      </c>
      <c r="T208" s="15" t="e">
        <f>SUMIF('[16]WASH COAL RECEIPT &amp; GCV DATA'!$A$3:$A$191,'MASTER DATA FILE WASH COAL  (2)'!A208,'[16]WASH COAL RECEIPT &amp; GCV DATA'!$T$3:$T$191)</f>
        <v>#VALUE!</v>
      </c>
      <c r="U208" s="15" t="e">
        <f t="shared" si="26"/>
        <v>#VALUE!</v>
      </c>
      <c r="V208" s="15" t="e">
        <f>SUMIF('[16]WASH COAL RECEIPT &amp; GCV DATA'!$A$3:$A$191,'MASTER DATA FILE WASH COAL  (2)'!A208,'[16]WASH COAL RECEIPT &amp; GCV DATA'!$V$3:$V$191)</f>
        <v>#VALUE!</v>
      </c>
      <c r="W208" s="15" t="e">
        <f t="shared" si="27"/>
        <v>#VALUE!</v>
      </c>
      <c r="X208" t="e">
        <f t="shared" si="21"/>
        <v>#VALUE!</v>
      </c>
    </row>
    <row r="209" spans="1:24" customFormat="1" x14ac:dyDescent="0.3">
      <c r="A209" s="12"/>
      <c r="B209" s="12" t="e">
        <f>SUMIF('[16]WASH COAL RECEIPT &amp; GCV DATA'!$A$3:$A$176,A209,'[16]WASH COAL RECEIPT &amp; GCV DATA'!$B$3:$B$176)</f>
        <v>#VALUE!</v>
      </c>
      <c r="C209" s="13" t="e">
        <f>SUMIF('[16]WASH COAL RECEIPT &amp; GCV DATA'!$A$3:$A$191,A209,'[16]WASH COAL RECEIPT &amp; GCV DATA'!$C$3:$C$191)</f>
        <v>#VALUE!</v>
      </c>
      <c r="D209" s="13">
        <f>IFERROR(VLOOKUP(A209,'[16]WASH COAL RECEIPT &amp; GCV DATA'!A199:V397,4,0),0)</f>
        <v>0</v>
      </c>
      <c r="E209" s="14">
        <f>IFERROR(VLOOKUP(A209,'[16]WASH COAL RECEIPT &amp; GCV DATA'!$A$2:$V$191,5,0),0)</f>
        <v>0</v>
      </c>
      <c r="F209" s="13" t="e">
        <f>SUMIF('[16]WASH COAL RECEIPT &amp; GCV DATA'!$A$3:$A$191,'MASTER DATA FILE WASH COAL  (2)'!A209,'[16]WASH COAL RECEIPT &amp; GCV DATA'!$F$3:$F$191)</f>
        <v>#VALUE!</v>
      </c>
      <c r="G209" s="13">
        <f>IFERROR(VLOOKUP(A209,'[16]WASH COAL RECEIPT &amp; GCV DATA'!$A$2:$V$191,7,0),0)</f>
        <v>0</v>
      </c>
      <c r="H209" s="13">
        <f>IFERROR(VLOOKUP(A209,'[16]WASH COAL RECEIPT &amp; GCV DATA'!$A$2:$V$191,8,0),0)</f>
        <v>0</v>
      </c>
      <c r="I209" s="13">
        <f>IFERROR(VLOOKUP(A209,'[16]WASH COAL RECEIPT &amp; GCV DATA'!$A$2:$V$191,9,0),0)</f>
        <v>0</v>
      </c>
      <c r="J209" s="13">
        <f>IFERROR(VLOOKUP(A209,'[16]WASH COAL RECEIPT &amp; GCV DATA'!$A$2:$V$191,10,0),0)</f>
        <v>0</v>
      </c>
      <c r="K209" s="15" t="e">
        <f>SUMIF('[16]WASH COAL RECEIPT &amp; GCV DATA'!$A$3:$A$191,'MASTER DATA FILE WASH COAL  (2)'!A209,'[16]WASH COAL RECEIPT &amp; GCV DATA'!$K$3:$K$191)</f>
        <v>#VALUE!</v>
      </c>
      <c r="L209" s="15" t="e">
        <f>SUMIF('[16]WASH COAL RECEIPT &amp; GCV DATA'!$A$3:$A$191,'MASTER DATA FILE WASH COAL  (2)'!A209,'[16]WASH COAL RECEIPT &amp; GCV DATA'!$L$3:$L$191)</f>
        <v>#VALUE!</v>
      </c>
      <c r="M209" s="15" t="e">
        <f t="shared" si="22"/>
        <v>#VALUE!</v>
      </c>
      <c r="N209" s="15">
        <f t="shared" si="23"/>
        <v>0</v>
      </c>
      <c r="O209" s="15" t="e">
        <f>SUMIF('[16]WASH COAL RECEIPT &amp; GCV DATA'!$A$3:$A$191,'MASTER DATA FILE WASH COAL  (2)'!A209,'[16]WASH COAL RECEIPT &amp; GCV DATA'!$O$3:$O$191)</f>
        <v>#VALUE!</v>
      </c>
      <c r="P209" s="15" t="e">
        <f t="shared" si="24"/>
        <v>#VALUE!</v>
      </c>
      <c r="Q209" s="15" t="e">
        <f>SUMIF('[16]WASH COAL RECEIPT &amp; GCV DATA'!$A$3:$A$191,'MASTER DATA FILE WASH COAL  (2)'!A209,'[16]WASH COAL RECEIPT &amp; GCV DATA'!$Q$3:$Q$191)</f>
        <v>#VALUE!</v>
      </c>
      <c r="R209" s="16" t="e">
        <f>SUMIF('[16]WASH COAL RECEIPT &amp; GCV DATA'!$A$3:$A$191,'MASTER DATA FILE WASH COAL  (2)'!A209,'[16]WASH COAL RECEIPT &amp; GCV DATA'!$R$3:$R$191)+IF(H209=$J$234,($K$234*K209),0)+IF(H209=$J$235,($K$235*K209),0)</f>
        <v>#VALUE!</v>
      </c>
      <c r="S209" s="15" t="e">
        <f t="shared" si="25"/>
        <v>#VALUE!</v>
      </c>
      <c r="T209" s="15" t="e">
        <f>SUMIF('[16]WASH COAL RECEIPT &amp; GCV DATA'!$A$3:$A$191,'MASTER DATA FILE WASH COAL  (2)'!A209,'[16]WASH COAL RECEIPT &amp; GCV DATA'!$T$3:$T$191)</f>
        <v>#VALUE!</v>
      </c>
      <c r="U209" s="15" t="e">
        <f t="shared" si="26"/>
        <v>#VALUE!</v>
      </c>
      <c r="V209" s="15" t="e">
        <f>SUMIF('[16]WASH COAL RECEIPT &amp; GCV DATA'!$A$3:$A$191,'MASTER DATA FILE WASH COAL  (2)'!A209,'[16]WASH COAL RECEIPT &amp; GCV DATA'!$V$3:$V$191)</f>
        <v>#VALUE!</v>
      </c>
      <c r="W209" s="15" t="e">
        <f t="shared" si="27"/>
        <v>#VALUE!</v>
      </c>
      <c r="X209" t="e">
        <f t="shared" si="21"/>
        <v>#VALUE!</v>
      </c>
    </row>
    <row r="210" spans="1:24" customFormat="1" x14ac:dyDescent="0.3">
      <c r="A210" s="12"/>
      <c r="B210" s="12" t="e">
        <f>SUMIF('[16]WASH COAL RECEIPT &amp; GCV DATA'!$A$3:$A$176,A210,'[16]WASH COAL RECEIPT &amp; GCV DATA'!$B$3:$B$176)</f>
        <v>#VALUE!</v>
      </c>
      <c r="C210" s="13" t="e">
        <f>SUMIF('[16]WASH COAL RECEIPT &amp; GCV DATA'!$A$3:$A$191,A210,'[16]WASH COAL RECEIPT &amp; GCV DATA'!$C$3:$C$191)</f>
        <v>#VALUE!</v>
      </c>
      <c r="D210" s="13">
        <f>IFERROR(VLOOKUP(A210,'[16]WASH COAL RECEIPT &amp; GCV DATA'!A200:V398,4,0),0)</f>
        <v>0</v>
      </c>
      <c r="E210" s="14">
        <f>IFERROR(VLOOKUP(A210,'[16]WASH COAL RECEIPT &amp; GCV DATA'!$A$2:$V$191,5,0),0)</f>
        <v>0</v>
      </c>
      <c r="F210" s="13" t="e">
        <f>SUMIF('[16]WASH COAL RECEIPT &amp; GCV DATA'!$A$3:$A$191,'MASTER DATA FILE WASH COAL  (2)'!A210,'[16]WASH COAL RECEIPT &amp; GCV DATA'!$F$3:$F$191)</f>
        <v>#VALUE!</v>
      </c>
      <c r="G210" s="13">
        <f>IFERROR(VLOOKUP(A210,'[16]WASH COAL RECEIPT &amp; GCV DATA'!$A$2:$V$191,7,0),0)</f>
        <v>0</v>
      </c>
      <c r="H210" s="13">
        <f>IFERROR(VLOOKUP(A210,'[16]WASH COAL RECEIPT &amp; GCV DATA'!$A$2:$V$191,8,0),0)</f>
        <v>0</v>
      </c>
      <c r="I210" s="13">
        <f>IFERROR(VLOOKUP(A210,'[16]WASH COAL RECEIPT &amp; GCV DATA'!$A$2:$V$191,9,0),0)</f>
        <v>0</v>
      </c>
      <c r="J210" s="13">
        <f>IFERROR(VLOOKUP(A210,'[16]WASH COAL RECEIPT &amp; GCV DATA'!$A$2:$V$191,10,0),0)</f>
        <v>0</v>
      </c>
      <c r="K210" s="15" t="e">
        <f>SUMIF('[16]WASH COAL RECEIPT &amp; GCV DATA'!$A$3:$A$191,'MASTER DATA FILE WASH COAL  (2)'!A210,'[16]WASH COAL RECEIPT &amp; GCV DATA'!$K$3:$K$191)</f>
        <v>#VALUE!</v>
      </c>
      <c r="L210" s="15" t="e">
        <f>SUMIF('[16]WASH COAL RECEIPT &amp; GCV DATA'!$A$3:$A$191,'MASTER DATA FILE WASH COAL  (2)'!A210,'[16]WASH COAL RECEIPT &amp; GCV DATA'!$L$3:$L$191)</f>
        <v>#VALUE!</v>
      </c>
      <c r="M210" s="15" t="e">
        <f t="shared" si="22"/>
        <v>#VALUE!</v>
      </c>
      <c r="N210" s="15">
        <f t="shared" si="23"/>
        <v>0</v>
      </c>
      <c r="O210" s="15" t="e">
        <f>SUMIF('[16]WASH COAL RECEIPT &amp; GCV DATA'!$A$3:$A$191,'MASTER DATA FILE WASH COAL  (2)'!A210,'[16]WASH COAL RECEIPT &amp; GCV DATA'!$O$3:$O$191)</f>
        <v>#VALUE!</v>
      </c>
      <c r="P210" s="15" t="e">
        <f t="shared" si="24"/>
        <v>#VALUE!</v>
      </c>
      <c r="Q210" s="15" t="e">
        <f>SUMIF('[16]WASH COAL RECEIPT &amp; GCV DATA'!$A$3:$A$191,'MASTER DATA FILE WASH COAL  (2)'!A210,'[16]WASH COAL RECEIPT &amp; GCV DATA'!$Q$3:$Q$191)</f>
        <v>#VALUE!</v>
      </c>
      <c r="R210" s="16" t="e">
        <f>SUMIF('[16]WASH COAL RECEIPT &amp; GCV DATA'!$A$3:$A$191,'MASTER DATA FILE WASH COAL  (2)'!A210,'[16]WASH COAL RECEIPT &amp; GCV DATA'!$R$3:$R$191)+IF(H210=$J$234,($K$234*K210),0)+IF(H210=$J$235,($K$235*K210),0)</f>
        <v>#VALUE!</v>
      </c>
      <c r="S210" s="15" t="e">
        <f t="shared" si="25"/>
        <v>#VALUE!</v>
      </c>
      <c r="T210" s="15" t="e">
        <f>SUMIF('[16]WASH COAL RECEIPT &amp; GCV DATA'!$A$3:$A$191,'MASTER DATA FILE WASH COAL  (2)'!A210,'[16]WASH COAL RECEIPT &amp; GCV DATA'!$T$3:$T$191)</f>
        <v>#VALUE!</v>
      </c>
      <c r="U210" s="15" t="e">
        <f t="shared" si="26"/>
        <v>#VALUE!</v>
      </c>
      <c r="V210" s="15" t="e">
        <f>SUMIF('[16]WASH COAL RECEIPT &amp; GCV DATA'!$A$3:$A$191,'MASTER DATA FILE WASH COAL  (2)'!A210,'[16]WASH COAL RECEIPT &amp; GCV DATA'!$V$3:$V$191)</f>
        <v>#VALUE!</v>
      </c>
      <c r="W210" s="15" t="e">
        <f t="shared" si="27"/>
        <v>#VALUE!</v>
      </c>
      <c r="X210" t="e">
        <f t="shared" si="21"/>
        <v>#VALUE!</v>
      </c>
    </row>
    <row r="211" spans="1:24" customFormat="1" x14ac:dyDescent="0.3">
      <c r="A211" s="12"/>
      <c r="B211" s="12" t="e">
        <f>SUMIF('[16]WASH COAL RECEIPT &amp; GCV DATA'!$A$3:$A$176,A211,'[16]WASH COAL RECEIPT &amp; GCV DATA'!$B$3:$B$176)</f>
        <v>#VALUE!</v>
      </c>
      <c r="C211" s="13" t="e">
        <f>SUMIF('[16]WASH COAL RECEIPT &amp; GCV DATA'!$A$3:$A$191,A211,'[16]WASH COAL RECEIPT &amp; GCV DATA'!$C$3:$C$191)</f>
        <v>#VALUE!</v>
      </c>
      <c r="D211" s="13">
        <f>IFERROR(VLOOKUP(A211,'[16]WASH COAL RECEIPT &amp; GCV DATA'!A201:V399,4,0),0)</f>
        <v>0</v>
      </c>
      <c r="E211" s="14">
        <f>IFERROR(VLOOKUP(A211,'[16]WASH COAL RECEIPT &amp; GCV DATA'!$A$2:$V$191,5,0),0)</f>
        <v>0</v>
      </c>
      <c r="F211" s="13" t="e">
        <f>SUMIF('[16]WASH COAL RECEIPT &amp; GCV DATA'!$A$3:$A$191,'MASTER DATA FILE WASH COAL  (2)'!A211,'[16]WASH COAL RECEIPT &amp; GCV DATA'!$F$3:$F$191)</f>
        <v>#VALUE!</v>
      </c>
      <c r="G211" s="13">
        <f>IFERROR(VLOOKUP(A211,'[16]WASH COAL RECEIPT &amp; GCV DATA'!$A$2:$V$191,7,0),0)</f>
        <v>0</v>
      </c>
      <c r="H211" s="13">
        <f>IFERROR(VLOOKUP(A211,'[16]WASH COAL RECEIPT &amp; GCV DATA'!$A$2:$V$191,8,0),0)</f>
        <v>0</v>
      </c>
      <c r="I211" s="13">
        <f>IFERROR(VLOOKUP(A211,'[16]WASH COAL RECEIPT &amp; GCV DATA'!$A$2:$V$191,9,0),0)</f>
        <v>0</v>
      </c>
      <c r="J211" s="13">
        <f>IFERROR(VLOOKUP(A211,'[16]WASH COAL RECEIPT &amp; GCV DATA'!$A$2:$V$191,10,0),0)</f>
        <v>0</v>
      </c>
      <c r="K211" s="15" t="e">
        <f>SUMIF('[16]WASH COAL RECEIPT &amp; GCV DATA'!$A$3:$A$191,'MASTER DATA FILE WASH COAL  (2)'!A211,'[16]WASH COAL RECEIPT &amp; GCV DATA'!$K$3:$K$191)</f>
        <v>#VALUE!</v>
      </c>
      <c r="L211" s="15" t="e">
        <f>SUMIF('[16]WASH COAL RECEIPT &amp; GCV DATA'!$A$3:$A$191,'MASTER DATA FILE WASH COAL  (2)'!A211,'[16]WASH COAL RECEIPT &amp; GCV DATA'!$L$3:$L$191)</f>
        <v>#VALUE!</v>
      </c>
      <c r="M211" s="15" t="e">
        <f t="shared" si="22"/>
        <v>#VALUE!</v>
      </c>
      <c r="N211" s="15">
        <f t="shared" si="23"/>
        <v>0</v>
      </c>
      <c r="O211" s="15" t="e">
        <f>SUMIF('[16]WASH COAL RECEIPT &amp; GCV DATA'!$A$3:$A$191,'MASTER DATA FILE WASH COAL  (2)'!A211,'[16]WASH COAL RECEIPT &amp; GCV DATA'!$O$3:$O$191)</f>
        <v>#VALUE!</v>
      </c>
      <c r="P211" s="15" t="e">
        <f t="shared" si="24"/>
        <v>#VALUE!</v>
      </c>
      <c r="Q211" s="15" t="e">
        <f>SUMIF('[16]WASH COAL RECEIPT &amp; GCV DATA'!$A$3:$A$191,'MASTER DATA FILE WASH COAL  (2)'!A211,'[16]WASH COAL RECEIPT &amp; GCV DATA'!$Q$3:$Q$191)</f>
        <v>#VALUE!</v>
      </c>
      <c r="R211" s="16" t="e">
        <f>SUMIF('[16]WASH COAL RECEIPT &amp; GCV DATA'!$A$3:$A$191,'MASTER DATA FILE WASH COAL  (2)'!A211,'[16]WASH COAL RECEIPT &amp; GCV DATA'!$R$3:$R$191)+IF(H211=$J$234,($K$234*K211),0)+IF(H211=$J$235,($K$235*K211),0)</f>
        <v>#VALUE!</v>
      </c>
      <c r="S211" s="15" t="e">
        <f t="shared" si="25"/>
        <v>#VALUE!</v>
      </c>
      <c r="T211" s="15" t="e">
        <f>SUMIF('[16]WASH COAL RECEIPT &amp; GCV DATA'!$A$3:$A$191,'MASTER DATA FILE WASH COAL  (2)'!A211,'[16]WASH COAL RECEIPT &amp; GCV DATA'!$T$3:$T$191)</f>
        <v>#VALUE!</v>
      </c>
      <c r="U211" s="15" t="e">
        <f t="shared" si="26"/>
        <v>#VALUE!</v>
      </c>
      <c r="V211" s="15" t="e">
        <f>SUMIF('[16]WASH COAL RECEIPT &amp; GCV DATA'!$A$3:$A$191,'MASTER DATA FILE WASH COAL  (2)'!A211,'[16]WASH COAL RECEIPT &amp; GCV DATA'!$V$3:$V$191)</f>
        <v>#VALUE!</v>
      </c>
      <c r="W211" s="15" t="e">
        <f t="shared" si="27"/>
        <v>#VALUE!</v>
      </c>
      <c r="X211" t="e">
        <f t="shared" si="21"/>
        <v>#VALUE!</v>
      </c>
    </row>
    <row r="212" spans="1:24" customFormat="1" x14ac:dyDescent="0.3">
      <c r="A212" s="12"/>
      <c r="B212" s="12" t="e">
        <f>SUMIF('[16]WASH COAL RECEIPT &amp; GCV DATA'!$A$3:$A$176,A212,'[16]WASH COAL RECEIPT &amp; GCV DATA'!$B$3:$B$176)</f>
        <v>#VALUE!</v>
      </c>
      <c r="C212" s="13" t="e">
        <f>SUMIF('[16]WASH COAL RECEIPT &amp; GCV DATA'!$A$3:$A$191,A212,'[16]WASH COAL RECEIPT &amp; GCV DATA'!$C$3:$C$191)</f>
        <v>#VALUE!</v>
      </c>
      <c r="D212" s="13">
        <f>IFERROR(VLOOKUP(A212,'[16]WASH COAL RECEIPT &amp; GCV DATA'!A202:V400,4,0),0)</f>
        <v>0</v>
      </c>
      <c r="E212" s="14">
        <f>IFERROR(VLOOKUP(A212,'[16]WASH COAL RECEIPT &amp; GCV DATA'!$A$2:$V$191,5,0),0)</f>
        <v>0</v>
      </c>
      <c r="F212" s="13" t="e">
        <f>SUMIF('[16]WASH COAL RECEIPT &amp; GCV DATA'!$A$3:$A$191,'MASTER DATA FILE WASH COAL  (2)'!A212,'[16]WASH COAL RECEIPT &amp; GCV DATA'!$F$3:$F$191)</f>
        <v>#VALUE!</v>
      </c>
      <c r="G212" s="13">
        <f>IFERROR(VLOOKUP(A212,'[16]WASH COAL RECEIPT &amp; GCV DATA'!$A$2:$V$191,7,0),0)</f>
        <v>0</v>
      </c>
      <c r="H212" s="13">
        <f>IFERROR(VLOOKUP(A212,'[16]WASH COAL RECEIPT &amp; GCV DATA'!$A$2:$V$191,8,0),0)</f>
        <v>0</v>
      </c>
      <c r="I212" s="13">
        <f>IFERROR(VLOOKUP(A212,'[16]WASH COAL RECEIPT &amp; GCV DATA'!$A$2:$V$191,9,0),0)</f>
        <v>0</v>
      </c>
      <c r="J212" s="13">
        <f>IFERROR(VLOOKUP(A212,'[16]WASH COAL RECEIPT &amp; GCV DATA'!$A$2:$V$191,10,0),0)</f>
        <v>0</v>
      </c>
      <c r="K212" s="15" t="e">
        <f>SUMIF('[16]WASH COAL RECEIPT &amp; GCV DATA'!$A$3:$A$191,'MASTER DATA FILE WASH COAL  (2)'!A212,'[16]WASH COAL RECEIPT &amp; GCV DATA'!$K$3:$K$191)</f>
        <v>#VALUE!</v>
      </c>
      <c r="L212" s="15" t="e">
        <f>SUMIF('[16]WASH COAL RECEIPT &amp; GCV DATA'!$A$3:$A$191,'MASTER DATA FILE WASH COAL  (2)'!A212,'[16]WASH COAL RECEIPT &amp; GCV DATA'!$L$3:$L$191)</f>
        <v>#VALUE!</v>
      </c>
      <c r="M212" s="15" t="e">
        <f t="shared" si="22"/>
        <v>#VALUE!</v>
      </c>
      <c r="N212" s="15">
        <f t="shared" si="23"/>
        <v>0</v>
      </c>
      <c r="O212" s="15" t="e">
        <f>SUMIF('[16]WASH COAL RECEIPT &amp; GCV DATA'!$A$3:$A$191,'MASTER DATA FILE WASH COAL  (2)'!A212,'[16]WASH COAL RECEIPT &amp; GCV DATA'!$O$3:$O$191)</f>
        <v>#VALUE!</v>
      </c>
      <c r="P212" s="15" t="e">
        <f t="shared" si="24"/>
        <v>#VALUE!</v>
      </c>
      <c r="Q212" s="15" t="e">
        <f>SUMIF('[16]WASH COAL RECEIPT &amp; GCV DATA'!$A$3:$A$191,'MASTER DATA FILE WASH COAL  (2)'!A212,'[16]WASH COAL RECEIPT &amp; GCV DATA'!$Q$3:$Q$191)</f>
        <v>#VALUE!</v>
      </c>
      <c r="R212" s="16" t="e">
        <f>SUMIF('[16]WASH COAL RECEIPT &amp; GCV DATA'!$A$3:$A$191,'MASTER DATA FILE WASH COAL  (2)'!A212,'[16]WASH COAL RECEIPT &amp; GCV DATA'!$R$3:$R$191)+IF(H212=$J$234,($K$234*K212),0)+IF(H212=$J$235,($K$235*K212),0)</f>
        <v>#VALUE!</v>
      </c>
      <c r="S212" s="15" t="e">
        <f t="shared" si="25"/>
        <v>#VALUE!</v>
      </c>
      <c r="T212" s="15" t="e">
        <f>SUMIF('[16]WASH COAL RECEIPT &amp; GCV DATA'!$A$3:$A$191,'MASTER DATA FILE WASH COAL  (2)'!A212,'[16]WASH COAL RECEIPT &amp; GCV DATA'!$T$3:$T$191)</f>
        <v>#VALUE!</v>
      </c>
      <c r="U212" s="15" t="e">
        <f t="shared" si="26"/>
        <v>#VALUE!</v>
      </c>
      <c r="V212" s="15" t="e">
        <f>SUMIF('[16]WASH COAL RECEIPT &amp; GCV DATA'!$A$3:$A$191,'MASTER DATA FILE WASH COAL  (2)'!A212,'[16]WASH COAL RECEIPT &amp; GCV DATA'!$V$3:$V$191)</f>
        <v>#VALUE!</v>
      </c>
      <c r="W212" s="15" t="e">
        <f t="shared" si="27"/>
        <v>#VALUE!</v>
      </c>
      <c r="X212" t="e">
        <f t="shared" si="21"/>
        <v>#VALUE!</v>
      </c>
    </row>
    <row r="213" spans="1:24" customFormat="1" x14ac:dyDescent="0.3">
      <c r="A213" s="12"/>
      <c r="B213" s="12" t="e">
        <f>SUMIF('[16]WASH COAL RECEIPT &amp; GCV DATA'!$A$3:$A$176,A213,'[16]WASH COAL RECEIPT &amp; GCV DATA'!$B$3:$B$176)</f>
        <v>#VALUE!</v>
      </c>
      <c r="C213" s="13" t="e">
        <f>SUMIF('[16]WASH COAL RECEIPT &amp; GCV DATA'!$A$3:$A$191,A213,'[16]WASH COAL RECEIPT &amp; GCV DATA'!$C$3:$C$191)</f>
        <v>#VALUE!</v>
      </c>
      <c r="D213" s="13">
        <f>IFERROR(VLOOKUP(A213,'[16]WASH COAL RECEIPT &amp; GCV DATA'!A203:V401,4,0),0)</f>
        <v>0</v>
      </c>
      <c r="E213" s="14">
        <f>IFERROR(VLOOKUP(A213,'[16]WASH COAL RECEIPT &amp; GCV DATA'!$A$2:$V$191,5,0),0)</f>
        <v>0</v>
      </c>
      <c r="F213" s="13" t="e">
        <f>SUMIF('[16]WASH COAL RECEIPT &amp; GCV DATA'!$A$3:$A$191,'MASTER DATA FILE WASH COAL  (2)'!A213,'[16]WASH COAL RECEIPT &amp; GCV DATA'!$F$3:$F$191)</f>
        <v>#VALUE!</v>
      </c>
      <c r="G213" s="13">
        <f>IFERROR(VLOOKUP(A213,'[16]WASH COAL RECEIPT &amp; GCV DATA'!$A$2:$V$191,7,0),0)</f>
        <v>0</v>
      </c>
      <c r="H213" s="13">
        <f>IFERROR(VLOOKUP(A213,'[16]WASH COAL RECEIPT &amp; GCV DATA'!$A$2:$V$191,8,0),0)</f>
        <v>0</v>
      </c>
      <c r="I213" s="13">
        <f>IFERROR(VLOOKUP(A213,'[16]WASH COAL RECEIPT &amp; GCV DATA'!$A$2:$V$191,9,0),0)</f>
        <v>0</v>
      </c>
      <c r="J213" s="13">
        <f>IFERROR(VLOOKUP(A213,'[16]WASH COAL RECEIPT &amp; GCV DATA'!$A$2:$V$191,10,0),0)</f>
        <v>0</v>
      </c>
      <c r="K213" s="15" t="e">
        <f>SUMIF('[16]WASH COAL RECEIPT &amp; GCV DATA'!$A$3:$A$191,'MASTER DATA FILE WASH COAL  (2)'!A213,'[16]WASH COAL RECEIPT &amp; GCV DATA'!$K$3:$K$191)</f>
        <v>#VALUE!</v>
      </c>
      <c r="L213" s="15" t="e">
        <f>SUMIF('[16]WASH COAL RECEIPT &amp; GCV DATA'!$A$3:$A$191,'MASTER DATA FILE WASH COAL  (2)'!A213,'[16]WASH COAL RECEIPT &amp; GCV DATA'!$L$3:$L$191)</f>
        <v>#VALUE!</v>
      </c>
      <c r="M213" s="15" t="e">
        <f t="shared" si="22"/>
        <v>#VALUE!</v>
      </c>
      <c r="N213" s="15">
        <f t="shared" si="23"/>
        <v>0</v>
      </c>
      <c r="O213" s="15" t="e">
        <f>SUMIF('[16]WASH COAL RECEIPT &amp; GCV DATA'!$A$3:$A$191,'MASTER DATA FILE WASH COAL  (2)'!A213,'[16]WASH COAL RECEIPT &amp; GCV DATA'!$O$3:$O$191)</f>
        <v>#VALUE!</v>
      </c>
      <c r="P213" s="15" t="e">
        <f t="shared" si="24"/>
        <v>#VALUE!</v>
      </c>
      <c r="Q213" s="15" t="e">
        <f>SUMIF('[16]WASH COAL RECEIPT &amp; GCV DATA'!$A$3:$A$191,'MASTER DATA FILE WASH COAL  (2)'!A213,'[16]WASH COAL RECEIPT &amp; GCV DATA'!$Q$3:$Q$191)</f>
        <v>#VALUE!</v>
      </c>
      <c r="R213" s="16" t="e">
        <f>SUMIF('[16]WASH COAL RECEIPT &amp; GCV DATA'!$A$3:$A$191,'MASTER DATA FILE WASH COAL  (2)'!A213,'[16]WASH COAL RECEIPT &amp; GCV DATA'!$R$3:$R$191)+IF(H213=$J$234,($K$234*K213),0)+IF(H213=$J$235,($K$235*K213),0)</f>
        <v>#VALUE!</v>
      </c>
      <c r="S213" s="15" t="e">
        <f t="shared" si="25"/>
        <v>#VALUE!</v>
      </c>
      <c r="T213" s="15" t="e">
        <f>SUMIF('[16]WASH COAL RECEIPT &amp; GCV DATA'!$A$3:$A$191,'MASTER DATA FILE WASH COAL  (2)'!A213,'[16]WASH COAL RECEIPT &amp; GCV DATA'!$T$3:$T$191)</f>
        <v>#VALUE!</v>
      </c>
      <c r="U213" s="15" t="e">
        <f t="shared" si="26"/>
        <v>#VALUE!</v>
      </c>
      <c r="V213" s="15" t="e">
        <f>SUMIF('[16]WASH COAL RECEIPT &amp; GCV DATA'!$A$3:$A$191,'MASTER DATA FILE WASH COAL  (2)'!A213,'[16]WASH COAL RECEIPT &amp; GCV DATA'!$V$3:$V$191)</f>
        <v>#VALUE!</v>
      </c>
      <c r="W213" s="15" t="e">
        <f t="shared" si="27"/>
        <v>#VALUE!</v>
      </c>
      <c r="X213" t="e">
        <f t="shared" si="21"/>
        <v>#VALUE!</v>
      </c>
    </row>
    <row r="214" spans="1:24" s="28" customFormat="1" x14ac:dyDescent="0.3">
      <c r="A214" s="22"/>
      <c r="B214" s="22"/>
      <c r="C214" s="23"/>
      <c r="D214" s="24"/>
      <c r="E214" s="24"/>
      <c r="F214" s="24"/>
      <c r="G214" s="24"/>
      <c r="H214" s="24"/>
      <c r="I214" s="24"/>
      <c r="J214" s="24"/>
      <c r="K214" s="25" t="e">
        <f>+SUM(K3:K213)</f>
        <v>#VALUE!</v>
      </c>
      <c r="L214" s="25" t="e">
        <f>+SUM(L3:L213)</f>
        <v>#VALUE!</v>
      </c>
      <c r="M214" s="25" t="e">
        <f>+SUM(M3:M213)</f>
        <v>#VALUE!</v>
      </c>
      <c r="N214" s="25">
        <f>+SUM(N3:N213)</f>
        <v>0</v>
      </c>
      <c r="O214" s="26"/>
      <c r="P214" s="25" t="e">
        <f>+SUM(P3:P213)</f>
        <v>#VALUE!</v>
      </c>
      <c r="Q214" s="25" t="e">
        <f>+SUM(Q3:Q213)</f>
        <v>#VALUE!</v>
      </c>
      <c r="R214" s="25" t="e">
        <f>+SUM(R3:R213)</f>
        <v>#VALUE!</v>
      </c>
      <c r="S214" s="25">
        <f>+IFERROR(R214/K214,0)</f>
        <v>0</v>
      </c>
      <c r="T214" s="27">
        <f>IFERROR(+U214/L214,0)</f>
        <v>0</v>
      </c>
      <c r="U214" s="25" t="e">
        <f>SUM(U3:U213)</f>
        <v>#VALUE!</v>
      </c>
      <c r="V214" s="27">
        <f>IFERROR(+W214/L214,0)</f>
        <v>0</v>
      </c>
      <c r="W214" s="25" t="e">
        <f>SUM(W3:W213)</f>
        <v>#VALUE!</v>
      </c>
    </row>
    <row r="215" spans="1:24" s="34" customFormat="1" x14ac:dyDescent="0.3">
      <c r="A215" s="29"/>
      <c r="B215" s="30"/>
      <c r="C215" s="31"/>
      <c r="D215" s="29"/>
      <c r="E215" s="29"/>
      <c r="F215" s="29"/>
      <c r="G215" s="29"/>
      <c r="H215" s="32"/>
      <c r="I215" s="29"/>
      <c r="J215" s="29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</row>
    <row r="216" spans="1:24" s="34" customFormat="1" x14ac:dyDescent="0.3">
      <c r="A216" s="29"/>
      <c r="B216" s="30"/>
      <c r="C216" s="31"/>
      <c r="D216" s="29"/>
      <c r="E216" s="29"/>
      <c r="F216" s="29"/>
      <c r="G216" s="29"/>
      <c r="H216" s="29"/>
      <c r="I216" s="29"/>
      <c r="J216" s="29"/>
      <c r="K216" s="33"/>
      <c r="L216" s="33"/>
      <c r="M216" s="33"/>
      <c r="N216" s="33"/>
      <c r="O216" s="33"/>
      <c r="P216" s="33"/>
      <c r="Q216" s="33"/>
      <c r="R216" s="35" t="e">
        <f>R214/L214</f>
        <v>#VALUE!</v>
      </c>
      <c r="S216" s="33"/>
    </row>
    <row r="217" spans="1:24" s="34" customFormat="1" x14ac:dyDescent="0.3">
      <c r="A217" s="36"/>
      <c r="B217" s="37"/>
      <c r="C217" s="38"/>
      <c r="D217" s="36"/>
      <c r="E217" s="36"/>
      <c r="F217" s="36"/>
      <c r="G217" s="36"/>
      <c r="H217" s="36"/>
      <c r="I217" s="36"/>
      <c r="J217" s="36"/>
      <c r="K217" s="39" t="e">
        <f>SUBTOTAL(9,K3:K66)</f>
        <v>#VALUE!</v>
      </c>
      <c r="L217" s="39" t="e">
        <f>SUBTOTAL(9,L3:L66)</f>
        <v>#VALUE!</v>
      </c>
      <c r="M217" s="39"/>
      <c r="N217" s="39"/>
      <c r="O217" s="39"/>
      <c r="P217" s="39"/>
      <c r="Q217" s="39"/>
      <c r="R217" s="39" t="e">
        <f>SUBTOTAL(9,R3:R66)</f>
        <v>#VALUE!</v>
      </c>
      <c r="S217" s="15">
        <f>+IFERROR(R217/K217,0)</f>
        <v>0</v>
      </c>
      <c r="T217" s="39" t="e">
        <f>U217/L217</f>
        <v>#VALUE!</v>
      </c>
      <c r="U217" s="39" t="e">
        <f>SUBTOTAL(9,U3:U66)</f>
        <v>#VALUE!</v>
      </c>
      <c r="V217" s="39" t="e">
        <f>W217/L217</f>
        <v>#VALUE!</v>
      </c>
      <c r="W217" s="39" t="e">
        <f>SUBTOTAL(9,W3:W66)</f>
        <v>#VALUE!</v>
      </c>
    </row>
    <row r="218" spans="1:24" s="34" customFormat="1" x14ac:dyDescent="0.3">
      <c r="A218" s="36"/>
      <c r="B218" s="37"/>
      <c r="C218" s="38"/>
      <c r="D218" s="36"/>
      <c r="E218" s="36"/>
      <c r="F218" s="36"/>
      <c r="G218" s="36"/>
      <c r="H218" s="40"/>
      <c r="I218" s="36"/>
      <c r="J218" s="36"/>
      <c r="K218" s="39">
        <v>23.48</v>
      </c>
      <c r="L218" s="39">
        <v>23.48</v>
      </c>
      <c r="M218" s="39"/>
      <c r="N218" s="39"/>
      <c r="O218" s="39"/>
      <c r="P218" s="39"/>
      <c r="Q218" s="39"/>
      <c r="R218" s="39">
        <f>S218*L218</f>
        <v>80669.279901515139</v>
      </c>
      <c r="S218" s="15">
        <v>3435.6592803030298</v>
      </c>
      <c r="T218" s="34">
        <v>3672</v>
      </c>
      <c r="U218" s="39">
        <f>T218*L218</f>
        <v>86218.559999999998</v>
      </c>
      <c r="V218" s="34">
        <v>3866</v>
      </c>
      <c r="W218" s="39">
        <f>V218*L218</f>
        <v>90773.680000000008</v>
      </c>
    </row>
    <row r="219" spans="1:24" s="34" customFormat="1" ht="16.5" customHeight="1" x14ac:dyDescent="0.3">
      <c r="B219" s="41"/>
      <c r="C219" s="42"/>
      <c r="K219" s="35" t="e">
        <f>K218+K217</f>
        <v>#VALUE!</v>
      </c>
      <c r="L219" s="35" t="e">
        <f>L218+L217</f>
        <v>#VALUE!</v>
      </c>
      <c r="M219" s="35"/>
      <c r="N219" s="35">
        <f>SUBTOTAL(9,N3:N43)</f>
        <v>0</v>
      </c>
      <c r="O219" s="35"/>
      <c r="P219" s="35"/>
      <c r="Q219" s="35" t="e">
        <f>R219/K219</f>
        <v>#VALUE!</v>
      </c>
      <c r="R219" s="35" t="e">
        <f>R218+R217</f>
        <v>#VALUE!</v>
      </c>
      <c r="S219" s="35" t="e">
        <f>R219/L219</f>
        <v>#VALUE!</v>
      </c>
      <c r="T219" s="39" t="e">
        <f>U219/L219</f>
        <v>#VALUE!</v>
      </c>
      <c r="U219" s="39" t="e">
        <f>U218+U217</f>
        <v>#VALUE!</v>
      </c>
      <c r="V219" s="39" t="e">
        <f>W219/L219</f>
        <v>#VALUE!</v>
      </c>
      <c r="W219" s="39" t="e">
        <f>W218+W217</f>
        <v>#VALUE!</v>
      </c>
    </row>
    <row r="220" spans="1:24" s="34" customFormat="1" x14ac:dyDescent="0.3">
      <c r="B220" s="41"/>
      <c r="C220" s="42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4" s="43" customFormat="1" ht="43.2" x14ac:dyDescent="0.3">
      <c r="C221" s="44"/>
      <c r="I221" s="45"/>
      <c r="J221" s="45" t="s">
        <v>26</v>
      </c>
      <c r="K221" s="46" t="s">
        <v>18</v>
      </c>
      <c r="L221" s="46" t="s">
        <v>27</v>
      </c>
      <c r="M221" s="47" t="s">
        <v>28</v>
      </c>
      <c r="N221" s="47" t="s">
        <v>29</v>
      </c>
      <c r="O221" s="47" t="s">
        <v>12</v>
      </c>
      <c r="P221" s="47" t="s">
        <v>13</v>
      </c>
      <c r="Q221" s="47" t="s">
        <v>30</v>
      </c>
      <c r="R221" s="47" t="s">
        <v>31</v>
      </c>
      <c r="S221" s="47" t="s">
        <v>15</v>
      </c>
      <c r="T221" s="48"/>
      <c r="U221" s="48"/>
      <c r="V221" s="48"/>
      <c r="W221" s="48"/>
    </row>
    <row r="222" spans="1:24" s="34" customFormat="1" x14ac:dyDescent="0.3">
      <c r="B222" s="41"/>
      <c r="C222" s="42"/>
      <c r="I222" s="49" t="s">
        <v>32</v>
      </c>
      <c r="J222" s="50">
        <f>IFERROR(SUMIF($G$3:$G$213,I222,$P$3:$P$213)/SUMIF($G$3:$G$213,I222,$K$3:$K$213),0)</f>
        <v>0</v>
      </c>
      <c r="K222" s="50" t="e">
        <f>+SUMIF($G$3:$G$213,I222,$Q$3:$Q$213)/SUMIF($G$3:$G$213,I222,$K$3:$K$213)</f>
        <v>#VALUE!</v>
      </c>
      <c r="L222" s="50" t="e">
        <f>(SUMIF($G$3:$G$213,I222,$R$3:$R$213)-SUMIF($G$3:$G$213,I222,$Q$3:$Q$213)-SUMIF($G$3:$G$213,I222,$P$3:$P$213))/SUMIF($G$3:$G$213,I222,$K$3:$K$213)</f>
        <v>#VALUE!</v>
      </c>
      <c r="M222" s="50" t="e">
        <f>SUMIF($G$3:$G$213,I222,$R$3:$R$213)/SUMIF($G$3:$G$213,I222,$K$3:$K$213)</f>
        <v>#VALUE!</v>
      </c>
      <c r="N222" s="50" t="e">
        <f>(SUMIF($G$3:$G$213,I222,$R$3:$R$213)-SUMIF($G$3:$G$213,I222,$N$3:$N$213))/SUMIF($G$3:$G$213,I222,$K$3:$K$213)</f>
        <v>#VALUE!</v>
      </c>
      <c r="O222" s="50" t="e">
        <f>SUMIF($G$3:$G$213,I222,$K$3:$K$213)</f>
        <v>#VALUE!</v>
      </c>
      <c r="P222" s="50" t="e">
        <f>SUMIF($G$3:$G$213,I222,$L$3:$L$213)</f>
        <v>#VALUE!</v>
      </c>
      <c r="Q222" s="50" t="e">
        <f>SUMIF($G$3:$G$213,I222,$R$3:$R$213)</f>
        <v>#VALUE!</v>
      </c>
      <c r="R222" s="50" t="e">
        <f>SUMIF($G$3:$G$213,I222,$M$3:$M$213)</f>
        <v>#VALUE!</v>
      </c>
      <c r="S222" s="50">
        <f>SUMIF($G$3:$G$213,I222,$N$3:$N$213)</f>
        <v>0</v>
      </c>
      <c r="T222" s="35"/>
      <c r="U222" s="35"/>
      <c r="V222" s="35"/>
      <c r="W222" s="35"/>
    </row>
    <row r="223" spans="1:24" s="34" customFormat="1" x14ac:dyDescent="0.3">
      <c r="B223" s="41"/>
      <c r="C223" s="42"/>
      <c r="I223" s="49" t="s">
        <v>33</v>
      </c>
      <c r="J223" s="50" t="e">
        <f>SUMIF($G$3:$G$213,I223,$P$3:$P$213)/SUMIF($G$3:$G$213,I223,$K$3:$K$213)</f>
        <v>#DIV/0!</v>
      </c>
      <c r="K223" s="50" t="e">
        <f>+SUMIF($G$3:$G$213,I223,$Q$3:$Q$213)/SUMIF($G$3:$G$213,I223,$K$3:$K$213)</f>
        <v>#DIV/0!</v>
      </c>
      <c r="L223" s="50" t="e">
        <f>(SUMIF($G$3:$G$213,I223,$R$3:$R$213)-SUMIF($G$3:$G$213,I223,$Q$3:$Q$213)-SUMIF($G$3:$G$213,I223,$P$3:$P$213))/SUMIF($G$3:$G$213,I223,$K$3:$K$213)</f>
        <v>#DIV/0!</v>
      </c>
      <c r="M223" s="50" t="e">
        <f>SUMIF($G$3:$G$213,I223,$R$3:$R$213)/SUMIF($G$3:$G$213,I223,$K$3:$K$213)</f>
        <v>#DIV/0!</v>
      </c>
      <c r="N223" s="50" t="e">
        <f>(SUMIF($G$3:$G$213,I223,$R$3:$R$213)-SUMIF($G$3:$G$213,I223,$N$3:$N$213))/SUMIF($G$3:$G$213,I223,$K$3:$K$213)</f>
        <v>#DIV/0!</v>
      </c>
      <c r="O223" s="50">
        <f>SUMIF($G$3:$G$213,I223,$K$3:$K$213)</f>
        <v>0</v>
      </c>
      <c r="P223" s="50">
        <f>SUMIF($G$3:$G$213,I223,$L$3:$L$213)</f>
        <v>0</v>
      </c>
      <c r="Q223" s="50">
        <f>SUMIF($G$3:$G$213,I223,$R$3:$R$213)</f>
        <v>0</v>
      </c>
      <c r="R223" s="50">
        <f>SUMIF($G$3:$G$213,I223,$M$3:$M$213)</f>
        <v>0</v>
      </c>
      <c r="S223" s="50">
        <f>SUMIF($G$3:$G$213,I223,$N$3:$N$213)</f>
        <v>0</v>
      </c>
      <c r="T223" s="35"/>
      <c r="U223" s="35"/>
      <c r="V223" s="35"/>
      <c r="W223" s="35"/>
    </row>
    <row r="224" spans="1:24" s="34" customFormat="1" x14ac:dyDescent="0.3">
      <c r="B224" s="41"/>
      <c r="C224" s="42"/>
      <c r="I224" s="49" t="s">
        <v>34</v>
      </c>
      <c r="J224" s="50">
        <f>IFERROR(SUMIF($G$3:$G$213,I224,$P$3:$P$213)/SUMIF($G$3:$G$213,I224,$K$3:$K$213),0)</f>
        <v>0</v>
      </c>
      <c r="K224" s="50">
        <f>+IFERROR(SUMIF($G$3:$G$213,I224,$Q$3:$Q$213)/SUMIF($G$3:$G$213,I224,$K$3:$K$213),0)</f>
        <v>0</v>
      </c>
      <c r="L224" s="50">
        <f>IFERROR((SUMIF($G$3:$G$213,I224,$R$3:$R$213)-SUMIF($G$3:$G$213,I224,$Q$3:$Q$213)-SUMIF($G$3:$G$213,I224,$P$3:$P$213))/SUMIF($G$3:$G$213,I224,$K$3:$K$213),0)</f>
        <v>0</v>
      </c>
      <c r="M224" s="50">
        <f>IFERROR(SUMIF($G$3:$G$213,I224,$R$3:$R$213)/SUMIF($G$3:$G$213,I224,$K$3:$K$213),0)</f>
        <v>0</v>
      </c>
      <c r="N224" s="50">
        <f>IFERROR((SUMIF($G$3:$G$213,I224,$R$3:$R$213)-SUMIF($G$3:$G$213,I224,$N$3:$N$213))/SUMIF($G$3:$G$213,I224,$K$3:$K$213),0)</f>
        <v>0</v>
      </c>
      <c r="O224" s="50">
        <f>SUMIF($G$3:$G$213,I224,$K$3:$K$213)</f>
        <v>0</v>
      </c>
      <c r="P224" s="50">
        <f>SUMIF($G$3:$G$213,I224,$L$3:$L$213)</f>
        <v>0</v>
      </c>
      <c r="Q224" s="50">
        <f>SUMIF($G$3:$G$213,I224,$R$3:$R$213)</f>
        <v>0</v>
      </c>
      <c r="R224" s="50">
        <f>SUMIF($G$3:$G$213,I224,$M$3:$M$213)</f>
        <v>0</v>
      </c>
      <c r="S224" s="50">
        <f>SUMIF($G$3:$G$213,I224,$N$3:$N$213)</f>
        <v>0</v>
      </c>
      <c r="T224" s="35"/>
      <c r="U224" s="35"/>
      <c r="V224" s="35"/>
      <c r="W224" s="35"/>
    </row>
    <row r="225" spans="9:19" x14ac:dyDescent="0.3">
      <c r="I225" s="49" t="s">
        <v>35</v>
      </c>
      <c r="J225" s="50" t="e">
        <f>SUMIF($G$3:$G$213,I225,$P$3:$P$213)/SUMIF($G$3:$G$213,I225,$K$3:$K$213)</f>
        <v>#VALUE!</v>
      </c>
      <c r="K225" s="50" t="e">
        <f>+SUMIF($G$3:$G$213,I225,$Q$3:$Q$213)/SUMIF($G$3:$G$213,I225,$K$3:$K$213)</f>
        <v>#VALUE!</v>
      </c>
      <c r="L225" s="50" t="e">
        <f>(SUMIF($G$3:$G$213,I225,$R$3:$R$213)-SUMIF($G$3:$G$213,I225,$Q$3:$Q$213)-SUMIF($G$3:$G$213,I225,$P$3:$P$213))/SUMIF($G$3:$G$213,I225,$K$3:$K$213)</f>
        <v>#VALUE!</v>
      </c>
      <c r="M225" s="50" t="e">
        <f>SUMIF($G$3:$G$213,I225,$R$3:$R$213)/SUMIF($G$3:$G$213,I225,$K$3:$K$213)</f>
        <v>#VALUE!</v>
      </c>
      <c r="N225" s="50" t="e">
        <f>(SUMIF($G$3:$G$213,I225,$R$3:$R$213)-SUMIF($G$3:$G$213,I225,$N$3:$N$213))/SUMIF($G$3:$G$213,I225,$K$3:$K$213)</f>
        <v>#VALUE!</v>
      </c>
      <c r="O225" s="50" t="e">
        <f>SUMIF($G$3:$G$213,I225,$K$3:$K$213)</f>
        <v>#VALUE!</v>
      </c>
      <c r="P225" s="50" t="e">
        <f>SUMIF($G$3:$G$213,I225,$L$3:$L$213)</f>
        <v>#VALUE!</v>
      </c>
      <c r="Q225" s="50" t="e">
        <f>SUMIF($G$3:$G$213,I225,$R$3:$R$213)</f>
        <v>#VALUE!</v>
      </c>
      <c r="R225" s="50" t="e">
        <f>SUMIF($G$3:$G$213,I225,$M$3:$M$213)</f>
        <v>#VALUE!</v>
      </c>
      <c r="S225" s="50">
        <f>SUMIF($G$3:$G$213,I225,$N$3:$N$213)</f>
        <v>0</v>
      </c>
    </row>
    <row r="226" spans="9:19" x14ac:dyDescent="0.3">
      <c r="I226" s="49" t="s">
        <v>36</v>
      </c>
      <c r="J226" s="50">
        <f>IFERROR(SUMIF($G$3:$G$213,I226,$P$3:$P$213)/SUMIF($G$3:$G$213,I226,$K$3:$K$213),0)</f>
        <v>0</v>
      </c>
      <c r="K226" s="50">
        <f>+IFERROR(SUMIF($G$3:$G$213,I226,$Q$3:$Q$213)/SUMIF($G$3:$G$213,I226,$K$3:$K$213),0)</f>
        <v>0</v>
      </c>
      <c r="L226" s="50">
        <f>IFERROR((SUMIF($G$3:$G$213,I226,$R$3:$R$213)-SUMIF($G$3:$G$213,I226,$Q$3:$Q$213)-SUMIF($G$3:$G$213,I226,$P$3:$P$213))/SUMIF($G$3:$G$213,I226,$K$3:$K$213),0)</f>
        <v>0</v>
      </c>
      <c r="M226" s="50">
        <f>IFERROR(SUMIF($G$3:$G$213,I226,$R$3:$R$213)/SUMIF($G$3:$G$213,I226,$K$3:$K$213),0)</f>
        <v>0</v>
      </c>
      <c r="N226" s="50">
        <f>IFERROR((SUMIF($G$3:$G$213,I226,$R$3:$R$213)-SUMIF($G$3:$G$213,I226,$N$3:$N$213))/SUMIF($G$3:$G$213,I226,$K$3:$K$213),0)</f>
        <v>0</v>
      </c>
      <c r="O226" s="50">
        <f>SUMIF($G$3:$G$213,I226,$K$3:$K$213)</f>
        <v>0</v>
      </c>
      <c r="P226" s="50">
        <f>SUMIF($G$3:$G$213,I226,$L$3:$L$213)</f>
        <v>0</v>
      </c>
      <c r="Q226" s="50">
        <f>SUMIF($G$3:$G$213,I226,$R$3:$R$213)</f>
        <v>0</v>
      </c>
      <c r="R226" s="50">
        <f>SUMIF($G$3:$G$213,I226,$M$3:$M$213)</f>
        <v>0</v>
      </c>
      <c r="S226" s="50">
        <f>SUMIF($G$3:$G$213,I226,$N$3:$N$213)</f>
        <v>0</v>
      </c>
    </row>
    <row r="227" spans="9:19" x14ac:dyDescent="0.3">
      <c r="I227" s="49" t="s">
        <v>37</v>
      </c>
      <c r="J227" s="50">
        <f>+'[16]ROAD CALCULATION'!M10</f>
        <v>0</v>
      </c>
      <c r="K227" s="50"/>
      <c r="L227" s="50"/>
      <c r="M227" s="50">
        <f>+J227</f>
        <v>0</v>
      </c>
      <c r="N227" s="50">
        <f>+J227</f>
        <v>0</v>
      </c>
      <c r="O227" s="50"/>
      <c r="P227" s="50"/>
      <c r="Q227" s="50"/>
      <c r="R227" s="50"/>
      <c r="S227" s="50"/>
    </row>
    <row r="233" spans="9:19" x14ac:dyDescent="0.3">
      <c r="I233" s="19" t="s">
        <v>38</v>
      </c>
      <c r="J233" s="19" t="s">
        <v>39</v>
      </c>
      <c r="K233" s="19" t="s">
        <v>40</v>
      </c>
    </row>
    <row r="234" spans="9:19" x14ac:dyDescent="0.3">
      <c r="I234" s="51" t="s">
        <v>32</v>
      </c>
      <c r="J234" s="51" t="s">
        <v>47</v>
      </c>
      <c r="K234" s="51">
        <v>841.98</v>
      </c>
    </row>
    <row r="235" spans="9:19" x14ac:dyDescent="0.3">
      <c r="I235" s="51" t="s">
        <v>32</v>
      </c>
      <c r="J235" s="51" t="s">
        <v>48</v>
      </c>
      <c r="K235" s="51">
        <v>778.53</v>
      </c>
    </row>
  </sheetData>
  <sheetProtection selectLockedCells="1" selectUnlockedCells="1"/>
  <autoFilter ref="A2:X214" xr:uid="{00000000-0009-0000-0000-000011000000}"/>
  <mergeCells count="1">
    <mergeCell ref="A1:B1"/>
  </mergeCells>
  <conditionalFormatting sqref="A17:A19">
    <cfRule type="duplicateValues" dxfId="1416" priority="1" stopIfTrue="1"/>
    <cfRule type="duplicateValues" dxfId="1415" priority="2"/>
    <cfRule type="duplicateValues" dxfId="1414" priority="3"/>
    <cfRule type="duplicateValues" dxfId="1413" priority="4"/>
    <cfRule type="duplicateValues" dxfId="1412" priority="5"/>
    <cfRule type="duplicateValues" dxfId="1411" priority="6"/>
    <cfRule type="duplicateValues" dxfId="1410" priority="7" stopIfTrue="1"/>
    <cfRule type="duplicateValues" dxfId="1409" priority="8" stopIfTrue="1"/>
  </conditionalFormatting>
  <conditionalFormatting sqref="A17:A41">
    <cfRule type="duplicateValues" dxfId="1408" priority="13"/>
    <cfRule type="duplicateValues" dxfId="1407" priority="14"/>
    <cfRule type="duplicateValues" dxfId="1406" priority="19"/>
    <cfRule type="duplicateValues" dxfId="1405" priority="20"/>
  </conditionalFormatting>
  <conditionalFormatting sqref="A42">
    <cfRule type="duplicateValues" dxfId="1404" priority="15"/>
    <cfRule type="duplicateValues" dxfId="1403" priority="16"/>
    <cfRule type="duplicateValues" dxfId="1402" priority="17"/>
    <cfRule type="duplicateValues" dxfId="1401" priority="18"/>
  </conditionalFormatting>
  <conditionalFormatting sqref="A43">
    <cfRule type="duplicateValues" dxfId="1400" priority="9"/>
    <cfRule type="duplicateValues" dxfId="1399" priority="10"/>
    <cfRule type="duplicateValues" dxfId="1398" priority="11"/>
    <cfRule type="duplicateValues" dxfId="1397" priority="12"/>
  </conditionalFormatting>
  <conditionalFormatting sqref="A44:A61 A63">
    <cfRule type="duplicateValues" dxfId="1396" priority="21"/>
    <cfRule type="duplicateValues" dxfId="1395" priority="22"/>
  </conditionalFormatting>
  <conditionalFormatting sqref="A62">
    <cfRule type="duplicateValues" dxfId="1394" priority="23"/>
    <cfRule type="duplicateValues" dxfId="1393" priority="24"/>
  </conditionalFormatting>
  <pageMargins left="0.75" right="0.75" top="1" bottom="1" header="0.5" footer="0.5"/>
  <pageSetup paperSize="9" scale="2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5113-86F4-4B62-B632-2CD966500569}">
  <dimension ref="A1:AK300"/>
  <sheetViews>
    <sheetView topLeftCell="A96" workbookViewId="0">
      <selection activeCell="B18" sqref="B18"/>
    </sheetView>
  </sheetViews>
  <sheetFormatPr defaultRowHeight="14.4" x14ac:dyDescent="0.3"/>
  <cols>
    <col min="1" max="1" width="4.6640625" style="81" customWidth="1"/>
    <col min="2" max="2" width="21.33203125" style="88" customWidth="1"/>
    <col min="3" max="3" width="17.33203125" style="89" customWidth="1"/>
    <col min="4" max="4" width="11.88671875" style="81" bestFit="1" customWidth="1"/>
    <col min="5" max="5" width="10.109375" style="81" bestFit="1" customWidth="1"/>
    <col min="6" max="6" width="9.6640625" style="81" bestFit="1" customWidth="1"/>
    <col min="7" max="7" width="8.109375" style="81" customWidth="1"/>
    <col min="8" max="8" width="11.33203125" style="81" customWidth="1"/>
    <col min="9" max="9" width="15.6640625" style="81" bestFit="1" customWidth="1"/>
    <col min="10" max="10" width="10.6640625" style="81" bestFit="1" customWidth="1"/>
    <col min="11" max="11" width="10.88671875" style="90" bestFit="1" customWidth="1"/>
    <col min="12" max="12" width="11.44140625" style="90" bestFit="1" customWidth="1"/>
    <col min="13" max="13" width="13.6640625" style="90" bestFit="1" customWidth="1"/>
    <col min="14" max="14" width="14.33203125" style="90" bestFit="1" customWidth="1"/>
    <col min="15" max="15" width="13.88671875" style="90" bestFit="1" customWidth="1"/>
    <col min="16" max="16" width="13.6640625" style="90" bestFit="1" customWidth="1"/>
    <col min="17" max="17" width="18" style="90" customWidth="1"/>
    <col min="18" max="18" width="12.33203125" style="90" bestFit="1" customWidth="1"/>
    <col min="19" max="19" width="16.88671875" style="90" customWidth="1"/>
    <col min="20" max="20" width="9" style="90" customWidth="1"/>
    <col min="21" max="21" width="13.88671875" style="90" customWidth="1"/>
    <col min="22" max="22" width="9" style="90" customWidth="1"/>
    <col min="23" max="23" width="15.33203125" style="90" customWidth="1"/>
    <col min="24" max="24" width="15.109375" style="52" customWidth="1"/>
    <col min="25" max="25" width="12.109375" style="82" customWidth="1"/>
    <col min="26" max="26" width="20.88671875" style="82" bestFit="1" customWidth="1"/>
    <col min="27" max="28" width="8.88671875" style="52"/>
    <col min="29" max="29" width="11.5546875" style="52" bestFit="1" customWidth="1"/>
    <col min="30" max="30" width="8.88671875" style="52"/>
    <col min="31" max="31" width="17.5546875" style="52" customWidth="1"/>
    <col min="32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37" s="61" customFormat="1" ht="12" x14ac:dyDescent="0.25">
      <c r="A1" s="58" t="s">
        <v>0</v>
      </c>
      <c r="B1" s="58"/>
      <c r="C1" s="2" t="e">
        <f>+#REF!</f>
        <v>#REF!</v>
      </c>
      <c r="D1" s="59" t="s">
        <v>1</v>
      </c>
      <c r="E1" s="59"/>
      <c r="F1" s="59"/>
      <c r="G1" s="59"/>
      <c r="H1" s="59"/>
      <c r="I1" s="59"/>
      <c r="J1" s="59"/>
      <c r="K1" s="60"/>
      <c r="L1" s="60"/>
      <c r="M1" s="60"/>
      <c r="N1" s="60"/>
      <c r="O1" s="59"/>
      <c r="P1" s="60"/>
      <c r="Q1" s="60"/>
      <c r="R1" s="60"/>
      <c r="S1" s="60"/>
      <c r="T1" s="60"/>
      <c r="U1" s="60"/>
      <c r="V1" s="60"/>
      <c r="W1" s="60"/>
      <c r="Y1" s="62"/>
      <c r="Z1" s="62"/>
    </row>
    <row r="2" spans="1:37" s="10" customFormat="1" ht="24" x14ac:dyDescent="0.3">
      <c r="A2" s="63" t="s">
        <v>2</v>
      </c>
      <c r="B2" s="64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8"/>
      <c r="Y2" s="8"/>
      <c r="Z2" s="8"/>
    </row>
    <row r="3" spans="1:37" customFormat="1" ht="15.6" x14ac:dyDescent="0.3">
      <c r="A3" s="65">
        <v>3</v>
      </c>
      <c r="B3" s="57" t="e">
        <f>SUMIF('[16]WASH COAL RECEIPT &amp; GCV DATA'!$A$3:$A$112,A3,'[16]WASH COAL RECEIPT &amp; GCV DATA'!$B$3:$B$112)</f>
        <v>#VALUE!</v>
      </c>
      <c r="C3" s="13" t="e">
        <f>SUMIF('[16]WASH COAL RECEIPT &amp; GCV DATA'!$A$3:$A$112,A3,'[16]WASH COAL RECEIPT &amp; GCV DATA'!$C$3:$C$112)</f>
        <v>#VALUE!</v>
      </c>
      <c r="D3" s="66" t="str">
        <f>IFERROR(VLOOKUP(A3,'[16]WASH COAL RECEIPT &amp; GCV DATA'!A2:V112,4,0),0)</f>
        <v>28.09.2022</v>
      </c>
      <c r="E3" s="14">
        <f>IFERROR(VLOOKUP(A3,'[16]WASH COAL RECEIPT &amp; GCV DATA'!$A$2:$V$184,5,0),0)</f>
        <v>0</v>
      </c>
      <c r="F3" s="13" t="e">
        <f>SUMIF('[16]WASH COAL RECEIPT &amp; GCV DATA'!$A$3:$A$184,'MASTER DATA FILE WASH COAL (2)'!A3,'[16]WASH COAL RECEIPT &amp; GCV DATA'!$F$3:$F$184)</f>
        <v>#VALUE!</v>
      </c>
      <c r="G3" s="13" t="str">
        <f>IFERROR(VLOOKUP(A3,'[16]WASH COAL RECEIPT &amp; GCV DATA'!$A$2:$V$184,7,0),0)</f>
        <v>WCL</v>
      </c>
      <c r="H3" s="13" t="str">
        <f>IFERROR(VLOOKUP(A3,'[16]WASH COAL RECEIPT &amp; GCV DATA'!$A$2:$V$184,8,0),0)</f>
        <v>TAE</v>
      </c>
      <c r="I3" s="13">
        <f>IFERROR(VLOOKUP(A3,'[16]WASH COAL RECEIPT &amp; GCV DATA'!$A$2:$V$184,9,0),0)</f>
        <v>0</v>
      </c>
      <c r="J3" s="13" t="str">
        <f>IFERROR(VLOOKUP(A3,'[16]WASH COAL RECEIPT &amp; GCV DATA'!$A$2:$V$184,10,0),0)</f>
        <v>G12</v>
      </c>
      <c r="K3" s="15" t="e">
        <f>SUMIF('[16]WASH COAL RECEIPT &amp; GCV DATA'!$A$3:$A$184,'MASTER DATA FILE WASH COAL (2)'!A3,'[16]WASH COAL RECEIPT &amp; GCV DATA'!$K$3:$K$184)</f>
        <v>#VALUE!</v>
      </c>
      <c r="L3" s="15" t="e">
        <f>SUMIF('[16]WASH COAL RECEIPT &amp; GCV DATA'!$A$3:$A$184,'MASTER DATA FILE WASH COAL (2)'!A3,'[16]WASH COAL RECEIPT &amp; GCV DATA'!$L$3:$L$184)</f>
        <v>#VALUE!</v>
      </c>
      <c r="M3" s="15" t="e">
        <f>+K3-L3</f>
        <v>#VALUE!</v>
      </c>
      <c r="N3" s="67" t="e">
        <f>+M3*S3</f>
        <v>#VALUE!</v>
      </c>
      <c r="O3" s="15" t="e">
        <f>SUMIF('[16]WASH COAL RECEIPT &amp; GCV DATA'!$A$3:$A$184,'MASTER DATA FILE WASH COAL (2)'!A3,'[16]WASH COAL RECEIPT &amp; GCV DATA'!$O$3:$O$184)</f>
        <v>#VALUE!</v>
      </c>
      <c r="P3" s="15" t="e">
        <f>+O3*K3</f>
        <v>#VALUE!</v>
      </c>
      <c r="Q3" s="15" t="e">
        <f>SUMIF('[16]WASH COAL RECEIPT &amp; GCV DATA'!$A$3:$A$184,'MASTER DATA FILE WASH COAL (2)'!A3,'[16]WASH COAL RECEIPT &amp; GCV DATA'!$Q$3:$Q$184)</f>
        <v>#VALUE!</v>
      </c>
      <c r="R3" s="16" t="e">
        <f>SUMIF('[16]WASH COAL RECEIPT &amp; GCV DATA'!$A$3:$A$244,'MASTER DATA FILE WASH COAL (2)'!A3,'[16]WASH COAL RECEIPT &amp; GCV DATA'!$R$3:$R$244)+IF(H3=$J$234,($K$234*K3),0)+IF(H3=$J$235,($K$235*K3),0)</f>
        <v>#VALUE!</v>
      </c>
      <c r="S3" s="15" t="e">
        <f>+R3/K3</f>
        <v>#VALUE!</v>
      </c>
      <c r="T3" s="15" t="e">
        <f>SUMIF('[16]WASH COAL RECEIPT &amp; GCV DATA'!$A$3:$A$184,'MASTER DATA FILE WASH COAL (2)'!A3,'[16]WASH COAL RECEIPT &amp; GCV DATA'!$T$3:$T$184)</f>
        <v>#VALUE!</v>
      </c>
      <c r="U3" s="15" t="e">
        <f>+T3*L3</f>
        <v>#VALUE!</v>
      </c>
      <c r="V3" s="15" t="e">
        <f>SUMIF('[16]WASH COAL RECEIPT &amp; GCV DATA'!$A$3:$A$184,'MASTER DATA FILE WASH COAL (2)'!A3,'[16]WASH COAL RECEIPT &amp; GCV DATA'!$V$3:$V$184)</f>
        <v>#VALUE!</v>
      </c>
      <c r="W3" s="15" t="e">
        <f>+V3*L3</f>
        <v>#VALUE!</v>
      </c>
      <c r="X3" s="13" t="e">
        <f>S3*L3</f>
        <v>#VALUE!</v>
      </c>
      <c r="Y3" s="13"/>
      <c r="Z3" s="13"/>
      <c r="AB3">
        <v>4080.9198113207549</v>
      </c>
      <c r="AC3" s="53" t="e">
        <f>V3-AB3</f>
        <v>#VALUE!</v>
      </c>
      <c r="AE3" s="53" t="e">
        <f t="shared" ref="AE3:AE66" si="0">AC3-AD3</f>
        <v>#VALUE!</v>
      </c>
      <c r="AF3">
        <v>1</v>
      </c>
      <c r="AJ3">
        <v>4085.1</v>
      </c>
      <c r="AK3" s="53" t="e">
        <f>L3-AJ3</f>
        <v>#VALUE!</v>
      </c>
    </row>
    <row r="4" spans="1:37" customFormat="1" ht="15.6" x14ac:dyDescent="0.3">
      <c r="A4" s="65">
        <v>4</v>
      </c>
      <c r="B4" s="57" t="e">
        <f>SUMIF('[16]WASH COAL RECEIPT &amp; GCV DATA'!$A$3:$A$112,A4,'[16]WASH COAL RECEIPT &amp; GCV DATA'!$B$3:$B$112)</f>
        <v>#VALUE!</v>
      </c>
      <c r="C4" s="13" t="e">
        <f>SUMIF('[16]WASH COAL RECEIPT &amp; GCV DATA'!$A$3:$A$112,A4,'[16]WASH COAL RECEIPT &amp; GCV DATA'!$C$3:$C$112)</f>
        <v>#VALUE!</v>
      </c>
      <c r="D4" s="66" t="str">
        <f>IFERROR(VLOOKUP(A4,'[16]WASH COAL RECEIPT &amp; GCV DATA'!A3:V112,4,0),0)</f>
        <v>30.09.2022</v>
      </c>
      <c r="E4" s="14">
        <f>IFERROR(VLOOKUP(A4,'[16]WASH COAL RECEIPT &amp; GCV DATA'!$A$2:$V$184,5,0),0)</f>
        <v>0</v>
      </c>
      <c r="F4" s="13" t="e">
        <f>SUMIF('[16]WASH COAL RECEIPT &amp; GCV DATA'!$A$3:$A$184,'MASTER DATA FILE WASH COAL (2)'!A4,'[16]WASH COAL RECEIPT &amp; GCV DATA'!$F$3:$F$184)</f>
        <v>#VALUE!</v>
      </c>
      <c r="G4" s="13" t="str">
        <f>IFERROR(VLOOKUP(A4,'[16]WASH COAL RECEIPT &amp; GCV DATA'!$A$2:$V$184,7,0),0)</f>
        <v>SECL</v>
      </c>
      <c r="H4" s="13" t="str">
        <f>IFERROR(VLOOKUP(A4,'[16]WASH COAL RECEIPT &amp; GCV DATA'!$A$2:$V$184,8,0),0)</f>
        <v>PMCJ</v>
      </c>
      <c r="I4" s="13">
        <f>IFERROR(VLOOKUP(A4,'[16]WASH COAL RECEIPT &amp; GCV DATA'!$A$2:$V$184,9,0),0)</f>
        <v>0</v>
      </c>
      <c r="J4" s="13" t="str">
        <f>IFERROR(VLOOKUP(A4,'[16]WASH COAL RECEIPT &amp; GCV DATA'!$A$2:$V$184,10,0),0)</f>
        <v>G11</v>
      </c>
      <c r="K4" s="15" t="e">
        <f>SUMIF('[16]WASH COAL RECEIPT &amp; GCV DATA'!$A$3:$A$184,'MASTER DATA FILE WASH COAL (2)'!A4,'[16]WASH COAL RECEIPT &amp; GCV DATA'!$K$3:$K$184)</f>
        <v>#VALUE!</v>
      </c>
      <c r="L4" s="15" t="e">
        <f>SUMIF('[16]WASH COAL RECEIPT &amp; GCV DATA'!$A$3:$A$184,'MASTER DATA FILE WASH COAL (2)'!A4,'[16]WASH COAL RECEIPT &amp; GCV DATA'!$L$3:$L$184)</f>
        <v>#VALUE!</v>
      </c>
      <c r="M4" s="15" t="e">
        <f t="shared" ref="M4:M67" si="1">+K4-L4</f>
        <v>#VALUE!</v>
      </c>
      <c r="N4" s="67" t="e">
        <f t="shared" ref="N4:N67" si="2">+M4*S4</f>
        <v>#VALUE!</v>
      </c>
      <c r="O4" s="15" t="e">
        <f>SUMIF('[16]WASH COAL RECEIPT &amp; GCV DATA'!$A$3:$A$184,'MASTER DATA FILE WASH COAL (2)'!A4,'[16]WASH COAL RECEIPT &amp; GCV DATA'!$O$3:$O$184)</f>
        <v>#VALUE!</v>
      </c>
      <c r="P4" s="15" t="e">
        <f t="shared" ref="P4:P67" si="3">+O4*K4</f>
        <v>#VALUE!</v>
      </c>
      <c r="Q4" s="15" t="e">
        <f>SUMIF('[16]WASH COAL RECEIPT &amp; GCV DATA'!$A$3:$A$184,'MASTER DATA FILE WASH COAL (2)'!A4,'[16]WASH COAL RECEIPT &amp; GCV DATA'!$Q$3:$Q$184)</f>
        <v>#VALUE!</v>
      </c>
      <c r="R4" s="16" t="e">
        <f>SUMIF('[16]WASH COAL RECEIPT &amp; GCV DATA'!$A$3:$A$244,'MASTER DATA FILE WASH COAL (2)'!A4,'[16]WASH COAL RECEIPT &amp; GCV DATA'!$R$3:$R$244)+IF(H4=$J$234,($K$234*K4),0)+IF(H4=$J$235,($K$235*K4),0)</f>
        <v>#VALUE!</v>
      </c>
      <c r="S4" s="15" t="e">
        <f t="shared" ref="S4:S67" si="4">+R4/K4</f>
        <v>#VALUE!</v>
      </c>
      <c r="T4" s="15" t="e">
        <f>SUMIF('[16]WASH COAL RECEIPT &amp; GCV DATA'!$A$3:$A$184,'MASTER DATA FILE WASH COAL (2)'!A4,'[16]WASH COAL RECEIPT &amp; GCV DATA'!$T$3:$T$184)</f>
        <v>#VALUE!</v>
      </c>
      <c r="U4" s="15" t="e">
        <f t="shared" ref="U4:U67" si="5">+T4*L4</f>
        <v>#VALUE!</v>
      </c>
      <c r="V4" s="15" t="e">
        <f>SUMIF('[16]WASH COAL RECEIPT &amp; GCV DATA'!$A$3:$A$184,'MASTER DATA FILE WASH COAL (2)'!A4,'[16]WASH COAL RECEIPT &amp; GCV DATA'!$V$3:$V$184)</f>
        <v>#VALUE!</v>
      </c>
      <c r="W4" s="15" t="e">
        <f t="shared" ref="W4:W67" si="6">+V4*L4</f>
        <v>#VALUE!</v>
      </c>
      <c r="X4" s="13" t="e">
        <f t="shared" ref="X4:X67" si="7">S4*L4</f>
        <v>#VALUE!</v>
      </c>
      <c r="Y4" s="13"/>
      <c r="Z4" s="13"/>
      <c r="AB4">
        <v>3591.3753922735632</v>
      </c>
      <c r="AC4" s="53" t="e">
        <f t="shared" ref="AC4:AC67" si="8">V4-AB4</f>
        <v>#VALUE!</v>
      </c>
      <c r="AE4" s="53" t="e">
        <f t="shared" si="0"/>
        <v>#VALUE!</v>
      </c>
      <c r="AF4">
        <v>2</v>
      </c>
      <c r="AJ4">
        <v>3788.65</v>
      </c>
      <c r="AK4" s="53" t="e">
        <f t="shared" ref="AK4:AK67" si="9">L4-AJ4</f>
        <v>#VALUE!</v>
      </c>
    </row>
    <row r="5" spans="1:37" customFormat="1" ht="15.6" x14ac:dyDescent="0.3">
      <c r="A5" s="65">
        <v>5</v>
      </c>
      <c r="B5" s="57" t="e">
        <f>SUMIF('[16]WASH COAL RECEIPT &amp; GCV DATA'!$A$3:$A$112,A5,'[16]WASH COAL RECEIPT &amp; GCV DATA'!$B$3:$B$112)</f>
        <v>#VALUE!</v>
      </c>
      <c r="C5" s="13" t="e">
        <f>SUMIF('[16]WASH COAL RECEIPT &amp; GCV DATA'!$A$3:$A$112,A5,'[16]WASH COAL RECEIPT &amp; GCV DATA'!$C$3:$C$112)</f>
        <v>#VALUE!</v>
      </c>
      <c r="D5" s="66" t="str">
        <f>IFERROR(VLOOKUP(A5,'[16]WASH COAL RECEIPT &amp; GCV DATA'!A4:V112,4,0),0)</f>
        <v>30.09.2022</v>
      </c>
      <c r="E5" s="14">
        <f>IFERROR(VLOOKUP(A5,'[16]WASH COAL RECEIPT &amp; GCV DATA'!$A$2:$V$184,5,0),0)</f>
        <v>0</v>
      </c>
      <c r="F5" s="13" t="e">
        <f>SUMIF('[16]WASH COAL RECEIPT &amp; GCV DATA'!$A$3:$A$184,'MASTER DATA FILE WASH COAL (2)'!A5,'[16]WASH COAL RECEIPT &amp; GCV DATA'!$F$3:$F$184)</f>
        <v>#VALUE!</v>
      </c>
      <c r="G5" s="13" t="str">
        <f>IFERROR(VLOOKUP(A5,'[16]WASH COAL RECEIPT &amp; GCV DATA'!$A$2:$V$184,7,0),0)</f>
        <v>WCL</v>
      </c>
      <c r="H5" s="13" t="str">
        <f>IFERROR(VLOOKUP(A5,'[16]WASH COAL RECEIPT &amp; GCV DATA'!$A$2:$V$184,8,0),0)</f>
        <v>TAE</v>
      </c>
      <c r="I5" s="13">
        <f>IFERROR(VLOOKUP(A5,'[16]WASH COAL RECEIPT &amp; GCV DATA'!$A$2:$V$184,9,0),0)</f>
        <v>0</v>
      </c>
      <c r="J5" s="13" t="str">
        <f>IFERROR(VLOOKUP(A5,'[16]WASH COAL RECEIPT &amp; GCV DATA'!$A$2:$V$184,10,0),0)</f>
        <v>G12</v>
      </c>
      <c r="K5" s="15" t="e">
        <f>SUMIF('[16]WASH COAL RECEIPT &amp; GCV DATA'!$A$3:$A$184,'MASTER DATA FILE WASH COAL (2)'!A5,'[16]WASH COAL RECEIPT &amp; GCV DATA'!$K$3:$K$184)</f>
        <v>#VALUE!</v>
      </c>
      <c r="L5" s="15" t="e">
        <f>SUMIF('[16]WASH COAL RECEIPT &amp; GCV DATA'!$A$3:$A$184,'MASTER DATA FILE WASH COAL (2)'!A5,'[16]WASH COAL RECEIPT &amp; GCV DATA'!$L$3:$L$184)</f>
        <v>#VALUE!</v>
      </c>
      <c r="M5" s="15" t="e">
        <f t="shared" si="1"/>
        <v>#VALUE!</v>
      </c>
      <c r="N5" s="67" t="e">
        <f t="shared" si="2"/>
        <v>#VALUE!</v>
      </c>
      <c r="O5" s="15" t="e">
        <f>SUMIF('[16]WASH COAL RECEIPT &amp; GCV DATA'!$A$3:$A$184,'MASTER DATA FILE WASH COAL (2)'!A5,'[16]WASH COAL RECEIPT &amp; GCV DATA'!$O$3:$O$184)</f>
        <v>#VALUE!</v>
      </c>
      <c r="P5" s="15" t="e">
        <f t="shared" si="3"/>
        <v>#VALUE!</v>
      </c>
      <c r="Q5" s="15" t="e">
        <f>SUMIF('[16]WASH COAL RECEIPT &amp; GCV DATA'!$A$3:$A$184,'MASTER DATA FILE WASH COAL (2)'!A5,'[16]WASH COAL RECEIPT &amp; GCV DATA'!$Q$3:$Q$184)</f>
        <v>#VALUE!</v>
      </c>
      <c r="R5" s="16" t="e">
        <f>SUMIF('[16]WASH COAL RECEIPT &amp; GCV DATA'!$A$3:$A$244,'MASTER DATA FILE WASH COAL (2)'!A5,'[16]WASH COAL RECEIPT &amp; GCV DATA'!$R$3:$R$244)+IF(H5=$J$234,($K$234*K5),0)+IF(H5=$J$235,($K$235*K5),0)</f>
        <v>#VALUE!</v>
      </c>
      <c r="S5" s="15" t="e">
        <f t="shared" si="4"/>
        <v>#VALUE!</v>
      </c>
      <c r="T5" s="15" t="e">
        <f>SUMIF('[16]WASH COAL RECEIPT &amp; GCV DATA'!$A$3:$A$184,'MASTER DATA FILE WASH COAL (2)'!A5,'[16]WASH COAL RECEIPT &amp; GCV DATA'!$T$3:$T$184)</f>
        <v>#VALUE!</v>
      </c>
      <c r="U5" s="15" t="e">
        <f t="shared" si="5"/>
        <v>#VALUE!</v>
      </c>
      <c r="V5" s="15" t="e">
        <f>SUMIF('[16]WASH COAL RECEIPT &amp; GCV DATA'!$A$3:$A$184,'MASTER DATA FILE WASH COAL (2)'!A5,'[16]WASH COAL RECEIPT &amp; GCV DATA'!$V$3:$V$184)</f>
        <v>#VALUE!</v>
      </c>
      <c r="W5" s="15" t="e">
        <f t="shared" si="6"/>
        <v>#VALUE!</v>
      </c>
      <c r="X5" s="13" t="e">
        <f t="shared" si="7"/>
        <v>#VALUE!</v>
      </c>
      <c r="Y5" s="13"/>
      <c r="Z5" s="13"/>
      <c r="AB5">
        <v>3120.0389863547757</v>
      </c>
      <c r="AC5" s="53" t="e">
        <f t="shared" si="8"/>
        <v>#VALUE!</v>
      </c>
      <c r="AE5" s="53" t="e">
        <f t="shared" si="0"/>
        <v>#VALUE!</v>
      </c>
      <c r="AF5">
        <v>3</v>
      </c>
      <c r="AJ5">
        <v>4125.3599999999997</v>
      </c>
      <c r="AK5" s="53" t="e">
        <f t="shared" si="9"/>
        <v>#VALUE!</v>
      </c>
    </row>
    <row r="6" spans="1:37" customFormat="1" ht="15.6" x14ac:dyDescent="0.3">
      <c r="A6" s="65">
        <v>7</v>
      </c>
      <c r="B6" s="57" t="e">
        <f>SUMIF('[16]WASH COAL RECEIPT &amp; GCV DATA'!$A$3:$A$112,A6,'[16]WASH COAL RECEIPT &amp; GCV DATA'!$B$3:$B$112)</f>
        <v>#VALUE!</v>
      </c>
      <c r="C6" s="13" t="e">
        <f>SUMIF('[16]WASH COAL RECEIPT &amp; GCV DATA'!$A$3:$A$112,A6,'[16]WASH COAL RECEIPT &amp; GCV DATA'!$C$3:$C$112)</f>
        <v>#VALUE!</v>
      </c>
      <c r="D6" s="66" t="str">
        <f>IFERROR(VLOOKUP(A6,'[16]WASH COAL RECEIPT &amp; GCV DATA'!A5:V114,4,0),0)</f>
        <v>30.09.2022</v>
      </c>
      <c r="E6" s="14">
        <f>IFERROR(VLOOKUP(A6,'[16]WASH COAL RECEIPT &amp; GCV DATA'!$A$2:$V$184,5,0),0)</f>
        <v>0</v>
      </c>
      <c r="F6" s="13" t="e">
        <f>SUMIF('[16]WASH COAL RECEIPT &amp; GCV DATA'!$A$3:$A$184,'MASTER DATA FILE WASH COAL (2)'!A6,'[16]WASH COAL RECEIPT &amp; GCV DATA'!$F$3:$F$184)</f>
        <v>#VALUE!</v>
      </c>
      <c r="G6" s="13" t="str">
        <f>IFERROR(VLOOKUP(A6,'[16]WASH COAL RECEIPT &amp; GCV DATA'!$A$2:$V$184,7,0),0)</f>
        <v>SECL</v>
      </c>
      <c r="H6" s="13" t="str">
        <f>IFERROR(VLOOKUP(A6,'[16]WASH COAL RECEIPT &amp; GCV DATA'!$A$2:$V$184,8,0),0)</f>
        <v>PHEC</v>
      </c>
      <c r="I6" s="13">
        <f>IFERROR(VLOOKUP(A6,'[16]WASH COAL RECEIPT &amp; GCV DATA'!$A$2:$V$184,9,0),0)</f>
        <v>0</v>
      </c>
      <c r="J6" s="13" t="str">
        <f>IFERROR(VLOOKUP(A6,'[16]WASH COAL RECEIPT &amp; GCV DATA'!$A$2:$V$184,10,0),0)</f>
        <v>G11</v>
      </c>
      <c r="K6" s="15" t="e">
        <f>SUMIF('[16]WASH COAL RECEIPT &amp; GCV DATA'!$A$3:$A$184,'MASTER DATA FILE WASH COAL (2)'!A6,'[16]WASH COAL RECEIPT &amp; GCV DATA'!$K$3:$K$184)</f>
        <v>#VALUE!</v>
      </c>
      <c r="L6" s="15" t="e">
        <f>SUMIF('[16]WASH COAL RECEIPT &amp; GCV DATA'!$A$3:$A$184,'MASTER DATA FILE WASH COAL (2)'!A6,'[16]WASH COAL RECEIPT &amp; GCV DATA'!$L$3:$L$184)</f>
        <v>#VALUE!</v>
      </c>
      <c r="M6" s="15" t="e">
        <f t="shared" si="1"/>
        <v>#VALUE!</v>
      </c>
      <c r="N6" s="67" t="e">
        <f t="shared" si="2"/>
        <v>#VALUE!</v>
      </c>
      <c r="O6" s="15" t="e">
        <f>SUMIF('[16]WASH COAL RECEIPT &amp; GCV DATA'!$A$3:$A$184,'MASTER DATA FILE WASH COAL (2)'!A6,'[16]WASH COAL RECEIPT &amp; GCV DATA'!$O$3:$O$184)</f>
        <v>#VALUE!</v>
      </c>
      <c r="P6" s="15" t="e">
        <f t="shared" si="3"/>
        <v>#VALUE!</v>
      </c>
      <c r="Q6" s="15" t="e">
        <f>SUMIF('[16]WASH COAL RECEIPT &amp; GCV DATA'!$A$3:$A$184,'MASTER DATA FILE WASH COAL (2)'!A6,'[16]WASH COAL RECEIPT &amp; GCV DATA'!$Q$3:$Q$184)</f>
        <v>#VALUE!</v>
      </c>
      <c r="R6" s="16" t="e">
        <f>SUMIF('[16]WASH COAL RECEIPT &amp; GCV DATA'!$A$3:$A$244,'MASTER DATA FILE WASH COAL (2)'!A6,'[16]WASH COAL RECEIPT &amp; GCV DATA'!$R$3:$R$244)+IF(H6=$J$234,($K$234*K6),0)+IF(H6=$J$235,($K$235*K6),0)</f>
        <v>#VALUE!</v>
      </c>
      <c r="S6" s="15" t="e">
        <f t="shared" si="4"/>
        <v>#VALUE!</v>
      </c>
      <c r="T6" s="15" t="e">
        <f>SUMIF('[16]WASH COAL RECEIPT &amp; GCV DATA'!$A$3:$A$184,'MASTER DATA FILE WASH COAL (2)'!A6,'[16]WASH COAL RECEIPT &amp; GCV DATA'!$T$3:$T$184)</f>
        <v>#VALUE!</v>
      </c>
      <c r="U6" s="15" t="e">
        <f t="shared" si="5"/>
        <v>#VALUE!</v>
      </c>
      <c r="V6" s="15" t="e">
        <f>SUMIF('[16]WASH COAL RECEIPT &amp; GCV DATA'!$A$3:$A$184,'MASTER DATA FILE WASH COAL (2)'!A6,'[16]WASH COAL RECEIPT &amp; GCV DATA'!$V$3:$V$184)</f>
        <v>#VALUE!</v>
      </c>
      <c r="W6" s="15" t="e">
        <f t="shared" si="6"/>
        <v>#VALUE!</v>
      </c>
      <c r="X6" s="13" t="e">
        <f t="shared" si="7"/>
        <v>#VALUE!</v>
      </c>
      <c r="Y6" s="13"/>
      <c r="Z6" s="13"/>
      <c r="AB6">
        <v>4073.3333333333335</v>
      </c>
      <c r="AC6" s="53" t="e">
        <f t="shared" si="8"/>
        <v>#VALUE!</v>
      </c>
      <c r="AE6" s="53" t="e">
        <f t="shared" si="0"/>
        <v>#VALUE!</v>
      </c>
      <c r="AF6">
        <v>4</v>
      </c>
      <c r="AJ6">
        <v>3903</v>
      </c>
      <c r="AK6" s="53" t="e">
        <f t="shared" si="9"/>
        <v>#VALUE!</v>
      </c>
    </row>
    <row r="7" spans="1:37" customFormat="1" ht="15.6" x14ac:dyDescent="0.3">
      <c r="A7" s="65">
        <v>8</v>
      </c>
      <c r="B7" s="57" t="e">
        <f>SUMIF('[16]WASH COAL RECEIPT &amp; GCV DATA'!$A$3:$A$112,A7,'[16]WASH COAL RECEIPT &amp; GCV DATA'!$B$3:$B$112)</f>
        <v>#VALUE!</v>
      </c>
      <c r="C7" s="13" t="e">
        <f>SUMIF('[16]WASH COAL RECEIPT &amp; GCV DATA'!$A$3:$A$112,A7,'[16]WASH COAL RECEIPT &amp; GCV DATA'!$C$3:$C$112)</f>
        <v>#VALUE!</v>
      </c>
      <c r="D7" s="66" t="str">
        <f>IFERROR(VLOOKUP(A7,'[16]WASH COAL RECEIPT &amp; GCV DATA'!A6:V115,4,0),0)</f>
        <v>30.09.2022</v>
      </c>
      <c r="E7" s="14">
        <f>IFERROR(VLOOKUP(A7,'[16]WASH COAL RECEIPT &amp; GCV DATA'!$A$2:$V$184,5,0),0)</f>
        <v>0</v>
      </c>
      <c r="F7" s="13" t="e">
        <f>SUMIF('[16]WASH COAL RECEIPT &amp; GCV DATA'!$A$3:$A$184,'MASTER DATA FILE WASH COAL (2)'!A7,'[16]WASH COAL RECEIPT &amp; GCV DATA'!$F$3:$F$184)</f>
        <v>#VALUE!</v>
      </c>
      <c r="G7" s="13" t="str">
        <f>IFERROR(VLOOKUP(A7,'[16]WASH COAL RECEIPT &amp; GCV DATA'!$A$2:$V$184,7,0),0)</f>
        <v>WCL</v>
      </c>
      <c r="H7" s="13" t="str">
        <f>IFERROR(VLOOKUP(A7,'[16]WASH COAL RECEIPT &amp; GCV DATA'!$A$2:$V$184,8,0),0)</f>
        <v>PRPI</v>
      </c>
      <c r="I7" s="13">
        <f>IFERROR(VLOOKUP(A7,'[16]WASH COAL RECEIPT &amp; GCV DATA'!$A$2:$V$184,9,0),0)</f>
        <v>0</v>
      </c>
      <c r="J7" s="13" t="str">
        <f>IFERROR(VLOOKUP(A7,'[16]WASH COAL RECEIPT &amp; GCV DATA'!$A$2:$V$184,10,0),0)</f>
        <v>G11</v>
      </c>
      <c r="K7" s="15" t="e">
        <f>SUMIF('[16]WASH COAL RECEIPT &amp; GCV DATA'!$A$3:$A$184,'MASTER DATA FILE WASH COAL (2)'!A7,'[16]WASH COAL RECEIPT &amp; GCV DATA'!$K$3:$K$184)</f>
        <v>#VALUE!</v>
      </c>
      <c r="L7" s="15" t="e">
        <f>SUMIF('[16]WASH COAL RECEIPT &amp; GCV DATA'!$A$3:$A$184,'MASTER DATA FILE WASH COAL (2)'!A7,'[16]WASH COAL RECEIPT &amp; GCV DATA'!$L$3:$L$184)</f>
        <v>#VALUE!</v>
      </c>
      <c r="M7" s="15" t="e">
        <f t="shared" si="1"/>
        <v>#VALUE!</v>
      </c>
      <c r="N7" s="67" t="e">
        <f t="shared" si="2"/>
        <v>#VALUE!</v>
      </c>
      <c r="O7" s="15" t="e">
        <f>SUMIF('[16]WASH COAL RECEIPT &amp; GCV DATA'!$A$3:$A$184,'MASTER DATA FILE WASH COAL (2)'!A7,'[16]WASH COAL RECEIPT &amp; GCV DATA'!$O$3:$O$184)</f>
        <v>#VALUE!</v>
      </c>
      <c r="P7" s="15" t="e">
        <f t="shared" si="3"/>
        <v>#VALUE!</v>
      </c>
      <c r="Q7" s="15" t="e">
        <f>SUMIF('[16]WASH COAL RECEIPT &amp; GCV DATA'!$A$3:$A$184,'MASTER DATA FILE WASH COAL (2)'!A7,'[16]WASH COAL RECEIPT &amp; GCV DATA'!$Q$3:$Q$184)</f>
        <v>#VALUE!</v>
      </c>
      <c r="R7" s="16" t="e">
        <f>SUMIF('[16]WASH COAL RECEIPT &amp; GCV DATA'!$A$3:$A$244,'MASTER DATA FILE WASH COAL (2)'!A7,'[16]WASH COAL RECEIPT &amp; GCV DATA'!$R$3:$R$244)+IF(H7=$J$234,($K$234*K7),0)+IF(H7=$J$235,($K$235*K7),0)</f>
        <v>#VALUE!</v>
      </c>
      <c r="S7" s="15" t="e">
        <f t="shared" si="4"/>
        <v>#VALUE!</v>
      </c>
      <c r="T7" s="15" t="e">
        <f>SUMIF('[16]WASH COAL RECEIPT &amp; GCV DATA'!$A$3:$A$184,'MASTER DATA FILE WASH COAL (2)'!A7,'[16]WASH COAL RECEIPT &amp; GCV DATA'!$T$3:$T$184)</f>
        <v>#VALUE!</v>
      </c>
      <c r="U7" s="15" t="e">
        <f t="shared" si="5"/>
        <v>#VALUE!</v>
      </c>
      <c r="V7" s="15" t="e">
        <f>SUMIF('[16]WASH COAL RECEIPT &amp; GCV DATA'!$A$3:$A$184,'MASTER DATA FILE WASH COAL (2)'!A7,'[16]WASH COAL RECEIPT &amp; GCV DATA'!$V$3:$V$184)</f>
        <v>#VALUE!</v>
      </c>
      <c r="W7" s="15" t="e">
        <f t="shared" si="6"/>
        <v>#VALUE!</v>
      </c>
      <c r="X7" s="13" t="e">
        <f t="shared" si="7"/>
        <v>#VALUE!</v>
      </c>
      <c r="Y7" s="13"/>
      <c r="Z7" s="13"/>
      <c r="AB7">
        <v>4028.6442307692309</v>
      </c>
      <c r="AC7" s="53" t="e">
        <f t="shared" si="8"/>
        <v>#VALUE!</v>
      </c>
      <c r="AE7" s="53" t="e">
        <f t="shared" si="0"/>
        <v>#VALUE!</v>
      </c>
      <c r="AF7">
        <v>5</v>
      </c>
      <c r="AJ7">
        <v>4000.6</v>
      </c>
      <c r="AK7" s="53" t="e">
        <f t="shared" si="9"/>
        <v>#VALUE!</v>
      </c>
    </row>
    <row r="8" spans="1:37" customFormat="1" ht="15.6" x14ac:dyDescent="0.3">
      <c r="A8" s="65">
        <v>9</v>
      </c>
      <c r="B8" s="57" t="e">
        <f>SUMIF('[16]WASH COAL RECEIPT &amp; GCV DATA'!$A$3:$A$112,A8,'[16]WASH COAL RECEIPT &amp; GCV DATA'!$B$3:$B$112)</f>
        <v>#VALUE!</v>
      </c>
      <c r="C8" s="13" t="e">
        <f>SUMIF('[16]WASH COAL RECEIPT &amp; GCV DATA'!$A$3:$A$112,A8,'[16]WASH COAL RECEIPT &amp; GCV DATA'!$C$3:$C$112)</f>
        <v>#VALUE!</v>
      </c>
      <c r="D8" s="66" t="str">
        <f>IFERROR(VLOOKUP(A8,'[16]WASH COAL RECEIPT &amp; GCV DATA'!A7:V116,4,0),0)</f>
        <v>01.10.2022</v>
      </c>
      <c r="E8" s="14">
        <f>IFERROR(VLOOKUP(A8,'[16]WASH COAL RECEIPT &amp; GCV DATA'!$A$2:$V$184,5,0),0)</f>
        <v>0</v>
      </c>
      <c r="F8" s="13" t="e">
        <f>SUMIF('[16]WASH COAL RECEIPT &amp; GCV DATA'!$A$3:$A$184,'MASTER DATA FILE WASH COAL (2)'!A8,'[16]WASH COAL RECEIPT &amp; GCV DATA'!$F$3:$F$184)</f>
        <v>#VALUE!</v>
      </c>
      <c r="G8" s="13" t="str">
        <f>IFERROR(VLOOKUP(A8,'[16]WASH COAL RECEIPT &amp; GCV DATA'!$A$2:$V$184,7,0),0)</f>
        <v>WCL</v>
      </c>
      <c r="H8" s="13" t="str">
        <f>IFERROR(VLOOKUP(A8,'[16]WASH COAL RECEIPT &amp; GCV DATA'!$A$2:$V$184,8,0),0)</f>
        <v>TAE</v>
      </c>
      <c r="I8" s="13">
        <f>IFERROR(VLOOKUP(A8,'[16]WASH COAL RECEIPT &amp; GCV DATA'!$A$2:$V$184,9,0),0)</f>
        <v>0</v>
      </c>
      <c r="J8" s="13" t="str">
        <f>IFERROR(VLOOKUP(A8,'[16]WASH COAL RECEIPT &amp; GCV DATA'!$A$2:$V$184,10,0),0)</f>
        <v>G12</v>
      </c>
      <c r="K8" s="15" t="e">
        <f>SUMIF('[16]WASH COAL RECEIPT &amp; GCV DATA'!$A$3:$A$184,'MASTER DATA FILE WASH COAL (2)'!A8,'[16]WASH COAL RECEIPT &amp; GCV DATA'!$K$3:$K$184)</f>
        <v>#VALUE!</v>
      </c>
      <c r="L8" s="15" t="e">
        <f>SUMIF('[16]WASH COAL RECEIPT &amp; GCV DATA'!$A$3:$A$184,'MASTER DATA FILE WASH COAL (2)'!A8,'[16]WASH COAL RECEIPT &amp; GCV DATA'!$L$3:$L$184)</f>
        <v>#VALUE!</v>
      </c>
      <c r="M8" s="15" t="e">
        <f t="shared" si="1"/>
        <v>#VALUE!</v>
      </c>
      <c r="N8" s="67" t="e">
        <f t="shared" si="2"/>
        <v>#VALUE!</v>
      </c>
      <c r="O8" s="15" t="e">
        <f>SUMIF('[16]WASH COAL RECEIPT &amp; GCV DATA'!$A$3:$A$184,'MASTER DATA FILE WASH COAL (2)'!A8,'[16]WASH COAL RECEIPT &amp; GCV DATA'!$O$3:$O$184)</f>
        <v>#VALUE!</v>
      </c>
      <c r="P8" s="15" t="e">
        <f t="shared" si="3"/>
        <v>#VALUE!</v>
      </c>
      <c r="Q8" s="15" t="e">
        <f>SUMIF('[16]WASH COAL RECEIPT &amp; GCV DATA'!$A$3:$A$184,'MASTER DATA FILE WASH COAL (2)'!A8,'[16]WASH COAL RECEIPT &amp; GCV DATA'!$Q$3:$Q$184)</f>
        <v>#VALUE!</v>
      </c>
      <c r="R8" s="16" t="e">
        <f>SUMIF('[16]WASH COAL RECEIPT &amp; GCV DATA'!$A$3:$A$244,'MASTER DATA FILE WASH COAL (2)'!A8,'[16]WASH COAL RECEIPT &amp; GCV DATA'!$R$3:$R$244)+IF(H8=$J$234,($K$234*K8),0)+IF(H8=$J$235,($K$235*K8),0)</f>
        <v>#VALUE!</v>
      </c>
      <c r="S8" s="15" t="e">
        <f t="shared" si="4"/>
        <v>#VALUE!</v>
      </c>
      <c r="T8" s="15" t="e">
        <f>SUMIF('[16]WASH COAL RECEIPT &amp; GCV DATA'!$A$3:$A$184,'MASTER DATA FILE WASH COAL (2)'!A8,'[16]WASH COAL RECEIPT &amp; GCV DATA'!$T$3:$T$184)</f>
        <v>#VALUE!</v>
      </c>
      <c r="U8" s="15" t="e">
        <f t="shared" si="5"/>
        <v>#VALUE!</v>
      </c>
      <c r="V8" s="15" t="e">
        <f>SUMIF('[16]WASH COAL RECEIPT &amp; GCV DATA'!$A$3:$A$184,'MASTER DATA FILE WASH COAL (2)'!A8,'[16]WASH COAL RECEIPT &amp; GCV DATA'!$V$3:$V$184)</f>
        <v>#VALUE!</v>
      </c>
      <c r="W8" s="15" t="e">
        <f t="shared" si="6"/>
        <v>#VALUE!</v>
      </c>
      <c r="X8" s="13" t="e">
        <f t="shared" si="7"/>
        <v>#VALUE!</v>
      </c>
      <c r="Y8" s="13"/>
      <c r="Z8" s="13"/>
      <c r="AB8">
        <v>3565.742424242424</v>
      </c>
      <c r="AC8" s="53" t="e">
        <f t="shared" si="8"/>
        <v>#VALUE!</v>
      </c>
      <c r="AE8" s="53" t="e">
        <f t="shared" si="0"/>
        <v>#VALUE!</v>
      </c>
      <c r="AF8">
        <v>6</v>
      </c>
      <c r="AJ8">
        <v>4109.05</v>
      </c>
      <c r="AK8" s="53" t="e">
        <f t="shared" si="9"/>
        <v>#VALUE!</v>
      </c>
    </row>
    <row r="9" spans="1:37" customFormat="1" ht="15.6" x14ac:dyDescent="0.3">
      <c r="A9" s="65">
        <v>11</v>
      </c>
      <c r="B9" s="57" t="e">
        <f>SUMIF('[16]WASH COAL RECEIPT &amp; GCV DATA'!$A$3:$A$112,A9,'[16]WASH COAL RECEIPT &amp; GCV DATA'!$B$3:$B$112)</f>
        <v>#VALUE!</v>
      </c>
      <c r="C9" s="13" t="e">
        <f>SUMIF('[16]WASH COAL RECEIPT &amp; GCV DATA'!$A$3:$A$112,A9,'[16]WASH COAL RECEIPT &amp; GCV DATA'!$C$3:$C$112)</f>
        <v>#VALUE!</v>
      </c>
      <c r="D9" s="66" t="str">
        <f>IFERROR(VLOOKUP(A9,'[16]WASH COAL RECEIPT &amp; GCV DATA'!A8:V117,4,0),0)</f>
        <v>30.09.2022</v>
      </c>
      <c r="E9" s="14">
        <f>IFERROR(VLOOKUP(A9,'[16]WASH COAL RECEIPT &amp; GCV DATA'!$A$2:$V$184,5,0),0)</f>
        <v>0</v>
      </c>
      <c r="F9" s="13" t="e">
        <f>SUMIF('[16]WASH COAL RECEIPT &amp; GCV DATA'!$A$3:$A$184,'MASTER DATA FILE WASH COAL (2)'!A9,'[16]WASH COAL RECEIPT &amp; GCV DATA'!$F$3:$F$184)</f>
        <v>#VALUE!</v>
      </c>
      <c r="G9" s="13" t="str">
        <f>IFERROR(VLOOKUP(A9,'[16]WASH COAL RECEIPT &amp; GCV DATA'!$A$2:$V$184,7,0),0)</f>
        <v>MCL</v>
      </c>
      <c r="H9" s="13" t="str">
        <f>IFERROR(VLOOKUP(A9,'[16]WASH COAL RECEIPT &amp; GCV DATA'!$A$2:$V$184,8,0),0)</f>
        <v>PGBB</v>
      </c>
      <c r="I9" s="13">
        <f>IFERROR(VLOOKUP(A9,'[16]WASH COAL RECEIPT &amp; GCV DATA'!$A$2:$V$184,9,0),0)</f>
        <v>0</v>
      </c>
      <c r="J9" s="13" t="str">
        <f>IFERROR(VLOOKUP(A9,'[16]WASH COAL RECEIPT &amp; GCV DATA'!$A$2:$V$184,10,0),0)</f>
        <v>G14</v>
      </c>
      <c r="K9" s="15" t="e">
        <f>SUMIF('[16]WASH COAL RECEIPT &amp; GCV DATA'!$A$3:$A$184,'MASTER DATA FILE WASH COAL (2)'!A9,'[16]WASH COAL RECEIPT &amp; GCV DATA'!$K$3:$K$184)</f>
        <v>#VALUE!</v>
      </c>
      <c r="L9" s="15" t="e">
        <f>SUMIF('[16]WASH COAL RECEIPT &amp; GCV DATA'!$A$3:$A$184,'MASTER DATA FILE WASH COAL (2)'!A9,'[16]WASH COAL RECEIPT &amp; GCV DATA'!$L$3:$L$184)</f>
        <v>#VALUE!</v>
      </c>
      <c r="M9" s="15" t="e">
        <f t="shared" si="1"/>
        <v>#VALUE!</v>
      </c>
      <c r="N9" s="67" t="e">
        <f t="shared" si="2"/>
        <v>#VALUE!</v>
      </c>
      <c r="O9" s="15" t="e">
        <f>SUMIF('[16]WASH COAL RECEIPT &amp; GCV DATA'!$A$3:$A$184,'MASTER DATA FILE WASH COAL (2)'!A9,'[16]WASH COAL RECEIPT &amp; GCV DATA'!$O$3:$O$184)</f>
        <v>#VALUE!</v>
      </c>
      <c r="P9" s="15" t="e">
        <f t="shared" si="3"/>
        <v>#VALUE!</v>
      </c>
      <c r="Q9" s="15" t="e">
        <f>SUMIF('[16]WASH COAL RECEIPT &amp; GCV DATA'!$A$3:$A$184,'MASTER DATA FILE WASH COAL (2)'!A9,'[16]WASH COAL RECEIPT &amp; GCV DATA'!$Q$3:$Q$184)</f>
        <v>#VALUE!</v>
      </c>
      <c r="R9" s="16" t="e">
        <f>SUMIF('[16]WASH COAL RECEIPT &amp; GCV DATA'!$A$3:$A$244,'MASTER DATA FILE WASH COAL (2)'!A9,'[16]WASH COAL RECEIPT &amp; GCV DATA'!$R$3:$R$244)+IF(H9=$J$234,($K$234*K9),0)+IF(H9=$J$235,($K$235*K9),0)</f>
        <v>#VALUE!</v>
      </c>
      <c r="S9" s="15" t="e">
        <f t="shared" si="4"/>
        <v>#VALUE!</v>
      </c>
      <c r="T9" s="15" t="e">
        <f>SUMIF('[16]WASH COAL RECEIPT &amp; GCV DATA'!$A$3:$A$184,'MASTER DATA FILE WASH COAL (2)'!A9,'[16]WASH COAL RECEIPT &amp; GCV DATA'!$T$3:$T$184)</f>
        <v>#VALUE!</v>
      </c>
      <c r="U9" s="15" t="e">
        <f t="shared" si="5"/>
        <v>#VALUE!</v>
      </c>
      <c r="V9" s="15" t="e">
        <f>SUMIF('[16]WASH COAL RECEIPT &amp; GCV DATA'!$A$3:$A$184,'MASTER DATA FILE WASH COAL (2)'!A9,'[16]WASH COAL RECEIPT &amp; GCV DATA'!$V$3:$V$184)</f>
        <v>#VALUE!</v>
      </c>
      <c r="W9" s="15" t="e">
        <f t="shared" si="6"/>
        <v>#VALUE!</v>
      </c>
      <c r="X9" s="13" t="e">
        <f t="shared" si="7"/>
        <v>#VALUE!</v>
      </c>
      <c r="Y9" s="13"/>
      <c r="Z9" s="13"/>
      <c r="AB9">
        <v>3878.4274759693267</v>
      </c>
      <c r="AC9" s="53" t="e">
        <f t="shared" si="8"/>
        <v>#VALUE!</v>
      </c>
      <c r="AE9" s="53" t="e">
        <f t="shared" si="0"/>
        <v>#VALUE!</v>
      </c>
      <c r="AF9">
        <v>7</v>
      </c>
      <c r="AJ9">
        <v>3542.61</v>
      </c>
      <c r="AK9" s="53" t="e">
        <f t="shared" si="9"/>
        <v>#VALUE!</v>
      </c>
    </row>
    <row r="10" spans="1:37" customFormat="1" ht="15.6" x14ac:dyDescent="0.3">
      <c r="A10" s="65">
        <v>12</v>
      </c>
      <c r="B10" s="57" t="e">
        <f>SUMIF('[16]WASH COAL RECEIPT &amp; GCV DATA'!$A$3:$A$112,A10,'[16]WASH COAL RECEIPT &amp; GCV DATA'!$B$3:$B$112)</f>
        <v>#VALUE!</v>
      </c>
      <c r="C10" s="13" t="e">
        <f>SUMIF('[16]WASH COAL RECEIPT &amp; GCV DATA'!$A$3:$A$112,A10,'[16]WASH COAL RECEIPT &amp; GCV DATA'!$C$3:$C$112)</f>
        <v>#VALUE!</v>
      </c>
      <c r="D10" s="66" t="str">
        <f>IFERROR(VLOOKUP(A10,'[16]WASH COAL RECEIPT &amp; GCV DATA'!A9:V118,4,0),0)</f>
        <v>02.10.2022</v>
      </c>
      <c r="E10" s="14">
        <f>IFERROR(VLOOKUP(A10,'[16]WASH COAL RECEIPT &amp; GCV DATA'!$A$2:$V$184,5,0),0)</f>
        <v>0</v>
      </c>
      <c r="F10" s="13" t="e">
        <f>SUMIF('[16]WASH COAL RECEIPT &amp; GCV DATA'!$A$3:$A$184,'MASTER DATA FILE WASH COAL (2)'!A10,'[16]WASH COAL RECEIPT &amp; GCV DATA'!$F$3:$F$184)</f>
        <v>#VALUE!</v>
      </c>
      <c r="G10" s="13" t="str">
        <f>IFERROR(VLOOKUP(A10,'[16]WASH COAL RECEIPT &amp; GCV DATA'!$A$2:$V$184,7,0),0)</f>
        <v>WCL</v>
      </c>
      <c r="H10" s="13" t="str">
        <f>IFERROR(VLOOKUP(A10,'[16]WASH COAL RECEIPT &amp; GCV DATA'!$A$2:$V$184,8,0),0)</f>
        <v>TAE</v>
      </c>
      <c r="I10" s="13">
        <f>IFERROR(VLOOKUP(A10,'[16]WASH COAL RECEIPT &amp; GCV DATA'!$A$2:$V$184,9,0),0)</f>
        <v>0</v>
      </c>
      <c r="J10" s="13" t="str">
        <f>IFERROR(VLOOKUP(A10,'[16]WASH COAL RECEIPT &amp; GCV DATA'!$A$2:$V$184,10,0),0)</f>
        <v>G12</v>
      </c>
      <c r="K10" s="15" t="e">
        <f>SUMIF('[16]WASH COAL RECEIPT &amp; GCV DATA'!$A$3:$A$184,'MASTER DATA FILE WASH COAL (2)'!A10,'[16]WASH COAL RECEIPT &amp; GCV DATA'!$K$3:$K$184)</f>
        <v>#VALUE!</v>
      </c>
      <c r="L10" s="15" t="e">
        <f>SUMIF('[16]WASH COAL RECEIPT &amp; GCV DATA'!$A$3:$A$184,'MASTER DATA FILE WASH COAL (2)'!A10,'[16]WASH COAL RECEIPT &amp; GCV DATA'!$L$3:$L$184)</f>
        <v>#VALUE!</v>
      </c>
      <c r="M10" s="15" t="e">
        <f t="shared" si="1"/>
        <v>#VALUE!</v>
      </c>
      <c r="N10" s="67" t="e">
        <f t="shared" si="2"/>
        <v>#VALUE!</v>
      </c>
      <c r="O10" s="15" t="e">
        <f>SUMIF('[16]WASH COAL RECEIPT &amp; GCV DATA'!$A$3:$A$184,'MASTER DATA FILE WASH COAL (2)'!A10,'[16]WASH COAL RECEIPT &amp; GCV DATA'!$O$3:$O$184)</f>
        <v>#VALUE!</v>
      </c>
      <c r="P10" s="15" t="e">
        <f t="shared" si="3"/>
        <v>#VALUE!</v>
      </c>
      <c r="Q10" s="15" t="e">
        <f>SUMIF('[16]WASH COAL RECEIPT &amp; GCV DATA'!$A$3:$A$184,'MASTER DATA FILE WASH COAL (2)'!A10,'[16]WASH COAL RECEIPT &amp; GCV DATA'!$Q$3:$Q$184)</f>
        <v>#VALUE!</v>
      </c>
      <c r="R10" s="16" t="e">
        <f>SUMIF('[16]WASH COAL RECEIPT &amp; GCV DATA'!$A$3:$A$244,'MASTER DATA FILE WASH COAL (2)'!A10,'[16]WASH COAL RECEIPT &amp; GCV DATA'!$R$3:$R$244)+IF(H10=$J$234,($K$234*K10),0)+IF(H10=$J$235,($K$235*K10),0)</f>
        <v>#VALUE!</v>
      </c>
      <c r="S10" s="15" t="e">
        <f t="shared" si="4"/>
        <v>#VALUE!</v>
      </c>
      <c r="T10" s="15" t="e">
        <f>SUMIF('[16]WASH COAL RECEIPT &amp; GCV DATA'!$A$3:$A$184,'MASTER DATA FILE WASH COAL (2)'!A10,'[16]WASH COAL RECEIPT &amp; GCV DATA'!$T$3:$T$184)</f>
        <v>#VALUE!</v>
      </c>
      <c r="U10" s="15" t="e">
        <f t="shared" si="5"/>
        <v>#VALUE!</v>
      </c>
      <c r="V10" s="15" t="e">
        <f>SUMIF('[16]WASH COAL RECEIPT &amp; GCV DATA'!$A$3:$A$184,'MASTER DATA FILE WASH COAL (2)'!A10,'[16]WASH COAL RECEIPT &amp; GCV DATA'!$V$3:$V$184)</f>
        <v>#VALUE!</v>
      </c>
      <c r="W10" s="15" t="e">
        <f t="shared" si="6"/>
        <v>#VALUE!</v>
      </c>
      <c r="X10" s="13" t="e">
        <f t="shared" si="7"/>
        <v>#VALUE!</v>
      </c>
      <c r="Y10" s="13"/>
      <c r="Z10" s="13"/>
      <c r="AB10">
        <v>3210.150042808219</v>
      </c>
      <c r="AC10" s="53" t="e">
        <f t="shared" si="8"/>
        <v>#VALUE!</v>
      </c>
      <c r="AE10" s="53" t="e">
        <f t="shared" si="0"/>
        <v>#VALUE!</v>
      </c>
      <c r="AF10">
        <v>8</v>
      </c>
      <c r="AJ10">
        <v>4099.22</v>
      </c>
      <c r="AK10" s="53" t="e">
        <f t="shared" si="9"/>
        <v>#VALUE!</v>
      </c>
    </row>
    <row r="11" spans="1:37" customFormat="1" ht="15.6" x14ac:dyDescent="0.3">
      <c r="A11" s="65">
        <v>14</v>
      </c>
      <c r="B11" s="57" t="e">
        <f>SUMIF('[16]WASH COAL RECEIPT &amp; GCV DATA'!$A$3:$A$112,A11,'[16]WASH COAL RECEIPT &amp; GCV DATA'!$B$3:$B$112)</f>
        <v>#VALUE!</v>
      </c>
      <c r="C11" s="13" t="e">
        <f>SUMIF('[16]WASH COAL RECEIPT &amp; GCV DATA'!$A$3:$A$112,A11,'[16]WASH COAL RECEIPT &amp; GCV DATA'!$C$3:$C$112)</f>
        <v>#VALUE!</v>
      </c>
      <c r="D11" s="66" t="str">
        <f>IFERROR(VLOOKUP(A11,'[16]WASH COAL RECEIPT &amp; GCV DATA'!A10:V119,4,0),0)</f>
        <v>01.10.2022</v>
      </c>
      <c r="E11" s="14">
        <f>IFERROR(VLOOKUP(A11,'[16]WASH COAL RECEIPT &amp; GCV DATA'!$A$2:$V$184,5,0),0)</f>
        <v>0</v>
      </c>
      <c r="F11" s="13" t="e">
        <f>SUMIF('[16]WASH COAL RECEIPT &amp; GCV DATA'!$A$3:$A$184,'MASTER DATA FILE WASH COAL (2)'!A11,'[16]WASH COAL RECEIPT &amp; GCV DATA'!$F$3:$F$184)</f>
        <v>#VALUE!</v>
      </c>
      <c r="G11" s="13" t="str">
        <f>IFERROR(VLOOKUP(A11,'[16]WASH COAL RECEIPT &amp; GCV DATA'!$A$2:$V$184,7,0),0)</f>
        <v>MCL</v>
      </c>
      <c r="H11" s="13" t="str">
        <f>IFERROR(VLOOKUP(A11,'[16]WASH COAL RECEIPT &amp; GCV DATA'!$A$2:$V$184,8,0),0)</f>
        <v>PGBB</v>
      </c>
      <c r="I11" s="13">
        <f>IFERROR(VLOOKUP(A11,'[16]WASH COAL RECEIPT &amp; GCV DATA'!$A$2:$V$184,9,0),0)</f>
        <v>0</v>
      </c>
      <c r="J11" s="13" t="str">
        <f>IFERROR(VLOOKUP(A11,'[16]WASH COAL RECEIPT &amp; GCV DATA'!$A$2:$V$184,10,0),0)</f>
        <v>G14</v>
      </c>
      <c r="K11" s="15" t="e">
        <f>SUMIF('[16]WASH COAL RECEIPT &amp; GCV DATA'!$A$3:$A$184,'MASTER DATA FILE WASH COAL (2)'!A11,'[16]WASH COAL RECEIPT &amp; GCV DATA'!$K$3:$K$184)</f>
        <v>#VALUE!</v>
      </c>
      <c r="L11" s="15" t="e">
        <f>SUMIF('[16]WASH COAL RECEIPT &amp; GCV DATA'!$A$3:$A$184,'MASTER DATA FILE WASH COAL (2)'!A11,'[16]WASH COAL RECEIPT &amp; GCV DATA'!$L$3:$L$184)</f>
        <v>#VALUE!</v>
      </c>
      <c r="M11" s="15" t="e">
        <f t="shared" si="1"/>
        <v>#VALUE!</v>
      </c>
      <c r="N11" s="67" t="e">
        <f t="shared" si="2"/>
        <v>#VALUE!</v>
      </c>
      <c r="O11" s="15" t="e">
        <f>SUMIF('[16]WASH COAL RECEIPT &amp; GCV DATA'!$A$3:$A$184,'MASTER DATA FILE WASH COAL (2)'!A11,'[16]WASH COAL RECEIPT &amp; GCV DATA'!$O$3:$O$184)</f>
        <v>#VALUE!</v>
      </c>
      <c r="P11" s="15" t="e">
        <f t="shared" si="3"/>
        <v>#VALUE!</v>
      </c>
      <c r="Q11" s="15" t="e">
        <f>SUMIF('[16]WASH COAL RECEIPT &amp; GCV DATA'!$A$3:$A$184,'MASTER DATA FILE WASH COAL (2)'!A11,'[16]WASH COAL RECEIPT &amp; GCV DATA'!$Q$3:$Q$184)</f>
        <v>#VALUE!</v>
      </c>
      <c r="R11" s="16" t="e">
        <f>SUMIF('[16]WASH COAL RECEIPT &amp; GCV DATA'!$A$3:$A$244,'MASTER DATA FILE WASH COAL (2)'!A11,'[16]WASH COAL RECEIPT &amp; GCV DATA'!$R$3:$R$244)+IF(H11=$J$234,($K$234*K11),0)+IF(H11=$J$235,($K$235*K11),0)</f>
        <v>#VALUE!</v>
      </c>
      <c r="S11" s="15" t="e">
        <f t="shared" si="4"/>
        <v>#VALUE!</v>
      </c>
      <c r="T11" s="15" t="e">
        <f>SUMIF('[16]WASH COAL RECEIPT &amp; GCV DATA'!$A$3:$A$184,'MASTER DATA FILE WASH COAL (2)'!A11,'[16]WASH COAL RECEIPT &amp; GCV DATA'!$T$3:$T$184)</f>
        <v>#VALUE!</v>
      </c>
      <c r="U11" s="15" t="e">
        <f t="shared" si="5"/>
        <v>#VALUE!</v>
      </c>
      <c r="V11" s="15" t="e">
        <f>SUMIF('[16]WASH COAL RECEIPT &amp; GCV DATA'!$A$3:$A$184,'MASTER DATA FILE WASH COAL (2)'!A11,'[16]WASH COAL RECEIPT &amp; GCV DATA'!$V$3:$V$184)</f>
        <v>#VALUE!</v>
      </c>
      <c r="W11" s="15" t="e">
        <f t="shared" si="6"/>
        <v>#VALUE!</v>
      </c>
      <c r="X11" s="13" t="e">
        <f t="shared" si="7"/>
        <v>#VALUE!</v>
      </c>
      <c r="Y11" s="13"/>
      <c r="Z11" s="13"/>
      <c r="AB11">
        <v>4058.8201499630372</v>
      </c>
      <c r="AC11" s="53" t="e">
        <f t="shared" si="8"/>
        <v>#VALUE!</v>
      </c>
      <c r="AE11" s="53" t="e">
        <f t="shared" si="0"/>
        <v>#VALUE!</v>
      </c>
      <c r="AF11">
        <v>9</v>
      </c>
      <c r="AJ11">
        <v>3784.09</v>
      </c>
      <c r="AK11" s="53" t="e">
        <f t="shared" si="9"/>
        <v>#VALUE!</v>
      </c>
    </row>
    <row r="12" spans="1:37" customFormat="1" ht="15.6" x14ac:dyDescent="0.3">
      <c r="A12" s="65">
        <v>15</v>
      </c>
      <c r="B12" s="57" t="e">
        <f>SUMIF('[16]WASH COAL RECEIPT &amp; GCV DATA'!$A$3:$A$112,A12,'[16]WASH COAL RECEIPT &amp; GCV DATA'!$B$3:$B$112)</f>
        <v>#VALUE!</v>
      </c>
      <c r="C12" s="13" t="e">
        <f>SUMIF('[16]WASH COAL RECEIPT &amp; GCV DATA'!$A$3:$A$112,A12,'[16]WASH COAL RECEIPT &amp; GCV DATA'!$C$3:$C$112)</f>
        <v>#VALUE!</v>
      </c>
      <c r="D12" s="66" t="str">
        <f>IFERROR(VLOOKUP(A12,'[16]WASH COAL RECEIPT &amp; GCV DATA'!A11:V120,4,0),0)</f>
        <v>02.10.2022</v>
      </c>
      <c r="E12" s="14">
        <f>IFERROR(VLOOKUP(A12,'[16]WASH COAL RECEIPT &amp; GCV DATA'!$A$2:$V$184,5,0),0)</f>
        <v>0</v>
      </c>
      <c r="F12" s="13" t="e">
        <f>SUMIF('[16]WASH COAL RECEIPT &amp; GCV DATA'!$A$3:$A$184,'MASTER DATA FILE WASH COAL (2)'!A12,'[16]WASH COAL RECEIPT &amp; GCV DATA'!$F$3:$F$184)</f>
        <v>#VALUE!</v>
      </c>
      <c r="G12" s="13" t="str">
        <f>IFERROR(VLOOKUP(A12,'[16]WASH COAL RECEIPT &amp; GCV DATA'!$A$2:$V$184,7,0),0)</f>
        <v>SECL</v>
      </c>
      <c r="H12" s="13" t="str">
        <f>IFERROR(VLOOKUP(A12,'[16]WASH COAL RECEIPT &amp; GCV DATA'!$A$2:$V$184,8,0),0)</f>
        <v>PHEC</v>
      </c>
      <c r="I12" s="13">
        <f>IFERROR(VLOOKUP(A12,'[16]WASH COAL RECEIPT &amp; GCV DATA'!$A$2:$V$184,9,0),0)</f>
        <v>0</v>
      </c>
      <c r="J12" s="13" t="str">
        <f>IFERROR(VLOOKUP(A12,'[16]WASH COAL RECEIPT &amp; GCV DATA'!$A$2:$V$184,10,0),0)</f>
        <v>G11</v>
      </c>
      <c r="K12" s="15" t="e">
        <f>SUMIF('[16]WASH COAL RECEIPT &amp; GCV DATA'!$A$3:$A$184,'MASTER DATA FILE WASH COAL (2)'!A12,'[16]WASH COAL RECEIPT &amp; GCV DATA'!$K$3:$K$184)</f>
        <v>#VALUE!</v>
      </c>
      <c r="L12" s="15" t="e">
        <f>SUMIF('[16]WASH COAL RECEIPT &amp; GCV DATA'!$A$3:$A$184,'MASTER DATA FILE WASH COAL (2)'!A12,'[16]WASH COAL RECEIPT &amp; GCV DATA'!$L$3:$L$184)</f>
        <v>#VALUE!</v>
      </c>
      <c r="M12" s="15" t="e">
        <f t="shared" si="1"/>
        <v>#VALUE!</v>
      </c>
      <c r="N12" s="67" t="e">
        <f t="shared" si="2"/>
        <v>#VALUE!</v>
      </c>
      <c r="O12" s="15" t="e">
        <f>SUMIF('[16]WASH COAL RECEIPT &amp; GCV DATA'!$A$3:$A$184,'MASTER DATA FILE WASH COAL (2)'!A12,'[16]WASH COAL RECEIPT &amp; GCV DATA'!$O$3:$O$184)</f>
        <v>#VALUE!</v>
      </c>
      <c r="P12" s="15" t="e">
        <f t="shared" si="3"/>
        <v>#VALUE!</v>
      </c>
      <c r="Q12" s="15" t="e">
        <f>SUMIF('[16]WASH COAL RECEIPT &amp; GCV DATA'!$A$3:$A$184,'MASTER DATA FILE WASH COAL (2)'!A12,'[16]WASH COAL RECEIPT &amp; GCV DATA'!$Q$3:$Q$184)</f>
        <v>#VALUE!</v>
      </c>
      <c r="R12" s="16" t="e">
        <f>SUMIF('[16]WASH COAL RECEIPT &amp; GCV DATA'!$A$3:$A$244,'MASTER DATA FILE WASH COAL (2)'!A12,'[16]WASH COAL RECEIPT &amp; GCV DATA'!$R$3:$R$244)+IF(H12=$J$234,($K$234*K12),0)+IF(H12=$J$235,($K$235*K12),0)</f>
        <v>#VALUE!</v>
      </c>
      <c r="S12" s="15" t="e">
        <f t="shared" si="4"/>
        <v>#VALUE!</v>
      </c>
      <c r="T12" s="15" t="e">
        <f>SUMIF('[16]WASH COAL RECEIPT &amp; GCV DATA'!$A$3:$A$184,'MASTER DATA FILE WASH COAL (2)'!A12,'[16]WASH COAL RECEIPT &amp; GCV DATA'!$T$3:$T$184)</f>
        <v>#VALUE!</v>
      </c>
      <c r="U12" s="15" t="e">
        <f t="shared" si="5"/>
        <v>#VALUE!</v>
      </c>
      <c r="V12" s="15" t="e">
        <f>SUMIF('[16]WASH COAL RECEIPT &amp; GCV DATA'!$A$3:$A$184,'MASTER DATA FILE WASH COAL (2)'!A12,'[16]WASH COAL RECEIPT &amp; GCV DATA'!$V$3:$V$184)</f>
        <v>#VALUE!</v>
      </c>
      <c r="W12" s="15" t="e">
        <f t="shared" si="6"/>
        <v>#VALUE!</v>
      </c>
      <c r="X12" s="13" t="e">
        <f t="shared" si="7"/>
        <v>#VALUE!</v>
      </c>
      <c r="Y12" s="13"/>
      <c r="Z12" s="13"/>
      <c r="AB12">
        <v>3484.6653734238598</v>
      </c>
      <c r="AC12" s="53" t="e">
        <f t="shared" si="8"/>
        <v>#VALUE!</v>
      </c>
      <c r="AE12" s="53" t="e">
        <f t="shared" si="0"/>
        <v>#VALUE!</v>
      </c>
      <c r="AF12">
        <v>10</v>
      </c>
      <c r="AJ12">
        <v>3597.94</v>
      </c>
      <c r="AK12" s="53" t="e">
        <f t="shared" si="9"/>
        <v>#VALUE!</v>
      </c>
    </row>
    <row r="13" spans="1:37" customFormat="1" ht="15.6" x14ac:dyDescent="0.3">
      <c r="A13" s="65">
        <v>16</v>
      </c>
      <c r="B13" s="57" t="e">
        <f>SUMIF('[16]WASH COAL RECEIPT &amp; GCV DATA'!$A$3:$A$112,A13,'[16]WASH COAL RECEIPT &amp; GCV DATA'!$B$3:$B$112)</f>
        <v>#VALUE!</v>
      </c>
      <c r="C13" s="13" t="e">
        <f>SUMIF('[16]WASH COAL RECEIPT &amp; GCV DATA'!$A$3:$A$112,A13,'[16]WASH COAL RECEIPT &amp; GCV DATA'!$C$3:$C$112)</f>
        <v>#VALUE!</v>
      </c>
      <c r="D13" s="66" t="str">
        <f>IFERROR(VLOOKUP(A13,'[16]WASH COAL RECEIPT &amp; GCV DATA'!A12:V121,4,0),0)</f>
        <v>03.10.2022</v>
      </c>
      <c r="E13" s="14">
        <f>IFERROR(VLOOKUP(A13,'[16]WASH COAL RECEIPT &amp; GCV DATA'!$A$2:$V$184,5,0),0)</f>
        <v>0</v>
      </c>
      <c r="F13" s="13" t="e">
        <f>SUMIF('[16]WASH COAL RECEIPT &amp; GCV DATA'!$A$3:$A$184,'MASTER DATA FILE WASH COAL (2)'!A13,'[16]WASH COAL RECEIPT &amp; GCV DATA'!$F$3:$F$184)</f>
        <v>#VALUE!</v>
      </c>
      <c r="G13" s="13" t="str">
        <f>IFERROR(VLOOKUP(A13,'[16]WASH COAL RECEIPT &amp; GCV DATA'!$A$2:$V$184,7,0),0)</f>
        <v>WCL</v>
      </c>
      <c r="H13" s="13" t="str">
        <f>IFERROR(VLOOKUP(A13,'[16]WASH COAL RECEIPT &amp; GCV DATA'!$A$2:$V$184,8,0),0)</f>
        <v>WANI</v>
      </c>
      <c r="I13" s="13">
        <f>IFERROR(VLOOKUP(A13,'[16]WASH COAL RECEIPT &amp; GCV DATA'!$A$2:$V$184,9,0),0)</f>
        <v>0</v>
      </c>
      <c r="J13" s="13" t="str">
        <f>IFERROR(VLOOKUP(A13,'[16]WASH COAL RECEIPT &amp; GCV DATA'!$A$2:$V$184,10,0),0)</f>
        <v>G10</v>
      </c>
      <c r="K13" s="15" t="e">
        <f>SUMIF('[16]WASH COAL RECEIPT &amp; GCV DATA'!$A$3:$A$184,'MASTER DATA FILE WASH COAL (2)'!A13,'[16]WASH COAL RECEIPT &amp; GCV DATA'!$K$3:$K$184)</f>
        <v>#VALUE!</v>
      </c>
      <c r="L13" s="15" t="e">
        <f>SUMIF('[16]WASH COAL RECEIPT &amp; GCV DATA'!$A$3:$A$184,'MASTER DATA FILE WASH COAL (2)'!A13,'[16]WASH COAL RECEIPT &amp; GCV DATA'!$L$3:$L$184)</f>
        <v>#VALUE!</v>
      </c>
      <c r="M13" s="15" t="e">
        <f t="shared" si="1"/>
        <v>#VALUE!</v>
      </c>
      <c r="N13" s="67" t="e">
        <f t="shared" si="2"/>
        <v>#VALUE!</v>
      </c>
      <c r="O13" s="15" t="e">
        <f>SUMIF('[16]WASH COAL RECEIPT &amp; GCV DATA'!$A$3:$A$184,'MASTER DATA FILE WASH COAL (2)'!A13,'[16]WASH COAL RECEIPT &amp; GCV DATA'!$O$3:$O$184)</f>
        <v>#VALUE!</v>
      </c>
      <c r="P13" s="15" t="e">
        <f t="shared" si="3"/>
        <v>#VALUE!</v>
      </c>
      <c r="Q13" s="15" t="e">
        <f>SUMIF('[16]WASH COAL RECEIPT &amp; GCV DATA'!$A$3:$A$184,'MASTER DATA FILE WASH COAL (2)'!A13,'[16]WASH COAL RECEIPT &amp; GCV DATA'!$Q$3:$Q$184)</f>
        <v>#VALUE!</v>
      </c>
      <c r="R13" s="16" t="e">
        <f>SUMIF('[16]WASH COAL RECEIPT &amp; GCV DATA'!$A$3:$A$244,'MASTER DATA FILE WASH COAL (2)'!A13,'[16]WASH COAL RECEIPT &amp; GCV DATA'!$R$3:$R$244)+IF(H13=$J$234,($K$234*K13),0)+IF(H13=$J$235,($K$235*K13),0)</f>
        <v>#VALUE!</v>
      </c>
      <c r="S13" s="15" t="e">
        <f t="shared" si="4"/>
        <v>#VALUE!</v>
      </c>
      <c r="T13" s="15" t="e">
        <f>SUMIF('[16]WASH COAL RECEIPT &amp; GCV DATA'!$A$3:$A$184,'MASTER DATA FILE WASH COAL (2)'!A13,'[16]WASH COAL RECEIPT &amp; GCV DATA'!$T$3:$T$184)</f>
        <v>#VALUE!</v>
      </c>
      <c r="U13" s="15" t="e">
        <f t="shared" si="5"/>
        <v>#VALUE!</v>
      </c>
      <c r="V13" s="15" t="e">
        <f>SUMIF('[16]WASH COAL RECEIPT &amp; GCV DATA'!$A$3:$A$184,'MASTER DATA FILE WASH COAL (2)'!A13,'[16]WASH COAL RECEIPT &amp; GCV DATA'!$V$3:$V$184)</f>
        <v>#VALUE!</v>
      </c>
      <c r="W13" s="15" t="e">
        <f t="shared" si="6"/>
        <v>#VALUE!</v>
      </c>
      <c r="X13" s="13" t="e">
        <f t="shared" si="7"/>
        <v>#VALUE!</v>
      </c>
      <c r="Y13" s="13"/>
      <c r="Z13" s="13"/>
      <c r="AB13">
        <v>4032.4174024039994</v>
      </c>
      <c r="AC13" s="53" t="e">
        <f t="shared" si="8"/>
        <v>#VALUE!</v>
      </c>
      <c r="AE13" s="53" t="e">
        <f t="shared" si="0"/>
        <v>#VALUE!</v>
      </c>
      <c r="AF13">
        <v>12</v>
      </c>
      <c r="AH13">
        <v>15716781.317749999</v>
      </c>
      <c r="AJ13">
        <v>3997.36</v>
      </c>
      <c r="AK13" s="53" t="e">
        <f t="shared" si="9"/>
        <v>#VALUE!</v>
      </c>
    </row>
    <row r="14" spans="1:37" customFormat="1" ht="15.6" x14ac:dyDescent="0.3">
      <c r="A14" s="65">
        <v>17</v>
      </c>
      <c r="B14" s="57" t="e">
        <f>SUMIF('[16]WASH COAL RECEIPT &amp; GCV DATA'!$A$3:$A$112,A14,'[16]WASH COAL RECEIPT &amp; GCV DATA'!$B$3:$B$112)</f>
        <v>#VALUE!</v>
      </c>
      <c r="C14" s="13" t="e">
        <f>SUMIF('[16]WASH COAL RECEIPT &amp; GCV DATA'!$A$3:$A$112,A14,'[16]WASH COAL RECEIPT &amp; GCV DATA'!$C$3:$C$112)</f>
        <v>#VALUE!</v>
      </c>
      <c r="D14" s="66" t="str">
        <f>IFERROR(VLOOKUP(A14,'[16]WASH COAL RECEIPT &amp; GCV DATA'!A13:V122,4,0),0)</f>
        <v>03.10.2022</v>
      </c>
      <c r="E14" s="14">
        <f>IFERROR(VLOOKUP(A14,'[16]WASH COAL RECEIPT &amp; GCV DATA'!$A$2:$V$184,5,0),0)</f>
        <v>0</v>
      </c>
      <c r="F14" s="13" t="e">
        <f>SUMIF('[16]WASH COAL RECEIPT &amp; GCV DATA'!$A$3:$A$184,'MASTER DATA FILE WASH COAL (2)'!A14,'[16]WASH COAL RECEIPT &amp; GCV DATA'!$F$3:$F$184)</f>
        <v>#VALUE!</v>
      </c>
      <c r="G14" s="13" t="str">
        <f>IFERROR(VLOOKUP(A14,'[16]WASH COAL RECEIPT &amp; GCV DATA'!$A$2:$V$184,7,0),0)</f>
        <v>SECL</v>
      </c>
      <c r="H14" s="13" t="str">
        <f>IFERROR(VLOOKUP(A14,'[16]WASH COAL RECEIPT &amp; GCV DATA'!$A$2:$V$184,8,0),0)</f>
        <v>HSLH</v>
      </c>
      <c r="I14" s="13">
        <f>IFERROR(VLOOKUP(A14,'[16]WASH COAL RECEIPT &amp; GCV DATA'!$A$2:$V$184,9,0),0)</f>
        <v>0</v>
      </c>
      <c r="J14" s="13" t="str">
        <f>IFERROR(VLOOKUP(A14,'[16]WASH COAL RECEIPT &amp; GCV DATA'!$A$2:$V$184,10,0),0)</f>
        <v>G11</v>
      </c>
      <c r="K14" s="15" t="e">
        <f>SUMIF('[16]WASH COAL RECEIPT &amp; GCV DATA'!$A$3:$A$184,'MASTER DATA FILE WASH COAL (2)'!A14,'[16]WASH COAL RECEIPT &amp; GCV DATA'!$K$3:$K$184)</f>
        <v>#VALUE!</v>
      </c>
      <c r="L14" s="15" t="e">
        <f>SUMIF('[16]WASH COAL RECEIPT &amp; GCV DATA'!$A$3:$A$184,'MASTER DATA FILE WASH COAL (2)'!A14,'[16]WASH COAL RECEIPT &amp; GCV DATA'!$L$3:$L$184)</f>
        <v>#VALUE!</v>
      </c>
      <c r="M14" s="15" t="e">
        <f t="shared" si="1"/>
        <v>#VALUE!</v>
      </c>
      <c r="N14" s="67" t="e">
        <f t="shared" si="2"/>
        <v>#VALUE!</v>
      </c>
      <c r="O14" s="15" t="e">
        <f>SUMIF('[16]WASH COAL RECEIPT &amp; GCV DATA'!$A$3:$A$184,'MASTER DATA FILE WASH COAL (2)'!A14,'[16]WASH COAL RECEIPT &amp; GCV DATA'!$O$3:$O$184)</f>
        <v>#VALUE!</v>
      </c>
      <c r="P14" s="15" t="e">
        <f t="shared" si="3"/>
        <v>#VALUE!</v>
      </c>
      <c r="Q14" s="15" t="e">
        <f>SUMIF('[16]WASH COAL RECEIPT &amp; GCV DATA'!$A$3:$A$184,'MASTER DATA FILE WASH COAL (2)'!A14,'[16]WASH COAL RECEIPT &amp; GCV DATA'!$Q$3:$Q$184)</f>
        <v>#VALUE!</v>
      </c>
      <c r="R14" s="16" t="e">
        <f>SUMIF('[16]WASH COAL RECEIPT &amp; GCV DATA'!$A$3:$A$244,'MASTER DATA FILE WASH COAL (2)'!A14,'[16]WASH COAL RECEIPT &amp; GCV DATA'!$R$3:$R$244)+IF(H14=$J$234,($K$234*K14),0)+IF(H14=$J$235,($K$235*K14),0)</f>
        <v>#VALUE!</v>
      </c>
      <c r="S14" s="15" t="e">
        <f t="shared" si="4"/>
        <v>#VALUE!</v>
      </c>
      <c r="T14" s="15" t="e">
        <f>SUMIF('[16]WASH COAL RECEIPT &amp; GCV DATA'!$A$3:$A$184,'MASTER DATA FILE WASH COAL (2)'!A14,'[16]WASH COAL RECEIPT &amp; GCV DATA'!$T$3:$T$184)</f>
        <v>#VALUE!</v>
      </c>
      <c r="U14" s="15" t="e">
        <f t="shared" si="5"/>
        <v>#VALUE!</v>
      </c>
      <c r="V14" s="15" t="e">
        <f>SUMIF('[16]WASH COAL RECEIPT &amp; GCV DATA'!$A$3:$A$184,'MASTER DATA FILE WASH COAL (2)'!A14,'[16]WASH COAL RECEIPT &amp; GCV DATA'!$V$3:$V$184)</f>
        <v>#VALUE!</v>
      </c>
      <c r="W14" s="15" t="e">
        <f t="shared" si="6"/>
        <v>#VALUE!</v>
      </c>
      <c r="X14" s="13" t="e">
        <f t="shared" si="7"/>
        <v>#VALUE!</v>
      </c>
      <c r="Y14" s="13"/>
      <c r="Z14" s="13"/>
      <c r="AB14">
        <v>3327.1008719991387</v>
      </c>
      <c r="AC14" s="53" t="e">
        <f t="shared" si="8"/>
        <v>#VALUE!</v>
      </c>
      <c r="AE14" s="53" t="e">
        <f t="shared" si="0"/>
        <v>#VALUE!</v>
      </c>
      <c r="AF14">
        <v>13</v>
      </c>
      <c r="AH14">
        <v>15926282.792750001</v>
      </c>
      <c r="AJ14">
        <v>3896.15</v>
      </c>
      <c r="AK14" s="53" t="e">
        <f t="shared" si="9"/>
        <v>#VALUE!</v>
      </c>
    </row>
    <row r="15" spans="1:37" customFormat="1" ht="15.6" x14ac:dyDescent="0.3">
      <c r="A15" s="65">
        <v>18</v>
      </c>
      <c r="B15" s="57" t="e">
        <f>SUMIF('[16]WASH COAL RECEIPT &amp; GCV DATA'!$A$3:$A$112,A15,'[16]WASH COAL RECEIPT &amp; GCV DATA'!$B$3:$B$112)</f>
        <v>#VALUE!</v>
      </c>
      <c r="C15" s="13" t="e">
        <f>SUMIF('[16]WASH COAL RECEIPT &amp; GCV DATA'!$A$3:$A$112,A15,'[16]WASH COAL RECEIPT &amp; GCV DATA'!$C$3:$C$112)</f>
        <v>#VALUE!</v>
      </c>
      <c r="D15" s="66" t="str">
        <f>IFERROR(VLOOKUP(A15,'[16]WASH COAL RECEIPT &amp; GCV DATA'!A14:V124,4,0),0)</f>
        <v>01.10.2022</v>
      </c>
      <c r="E15" s="14">
        <f>IFERROR(VLOOKUP(A15,'[16]WASH COAL RECEIPT &amp; GCV DATA'!$A$2:$V$184,5,0),0)</f>
        <v>0</v>
      </c>
      <c r="F15" s="13" t="e">
        <f>SUMIF('[16]WASH COAL RECEIPT &amp; GCV DATA'!$A$3:$A$184,'MASTER DATA FILE WASH COAL (2)'!A15,'[16]WASH COAL RECEIPT &amp; GCV DATA'!$F$3:$F$184)</f>
        <v>#VALUE!</v>
      </c>
      <c r="G15" s="13" t="str">
        <f>IFERROR(VLOOKUP(A15,'[16]WASH COAL RECEIPT &amp; GCV DATA'!$A$2:$V$184,7,0),0)</f>
        <v>MCL</v>
      </c>
      <c r="H15" s="13" t="str">
        <f>IFERROR(VLOOKUP(A15,'[16]WASH COAL RECEIPT &amp; GCV DATA'!$A$2:$V$184,8,0),0)</f>
        <v>PAHD</v>
      </c>
      <c r="I15" s="13">
        <f>IFERROR(VLOOKUP(A15,'[16]WASH COAL RECEIPT &amp; GCV DATA'!$A$2:$V$184,9,0),0)</f>
        <v>0</v>
      </c>
      <c r="J15" s="13" t="str">
        <f>IFERROR(VLOOKUP(A15,'[16]WASH COAL RECEIPT &amp; GCV DATA'!$A$2:$V$184,10,0),0)</f>
        <v>G14</v>
      </c>
      <c r="K15" s="15" t="e">
        <f>SUMIF('[16]WASH COAL RECEIPT &amp; GCV DATA'!$A$3:$A$184,'MASTER DATA FILE WASH COAL (2)'!A15,'[16]WASH COAL RECEIPT &amp; GCV DATA'!$K$3:$K$184)</f>
        <v>#VALUE!</v>
      </c>
      <c r="L15" s="15" t="e">
        <f>SUMIF('[16]WASH COAL RECEIPT &amp; GCV DATA'!$A$3:$A$184,'MASTER DATA FILE WASH COAL (2)'!A15,'[16]WASH COAL RECEIPT &amp; GCV DATA'!$L$3:$L$184)</f>
        <v>#VALUE!</v>
      </c>
      <c r="M15" s="15" t="e">
        <f t="shared" si="1"/>
        <v>#VALUE!</v>
      </c>
      <c r="N15" s="67" t="e">
        <f t="shared" si="2"/>
        <v>#VALUE!</v>
      </c>
      <c r="O15" s="15" t="e">
        <f>SUMIF('[16]WASH COAL RECEIPT &amp; GCV DATA'!$A$3:$A$184,'MASTER DATA FILE WASH COAL (2)'!A15,'[16]WASH COAL RECEIPT &amp; GCV DATA'!$O$3:$O$184)</f>
        <v>#VALUE!</v>
      </c>
      <c r="P15" s="15" t="e">
        <f t="shared" si="3"/>
        <v>#VALUE!</v>
      </c>
      <c r="Q15" s="15" t="e">
        <f>SUMIF('[16]WASH COAL RECEIPT &amp; GCV DATA'!$A$3:$A$184,'MASTER DATA FILE WASH COAL (2)'!A15,'[16]WASH COAL RECEIPT &amp; GCV DATA'!$Q$3:$Q$184)</f>
        <v>#VALUE!</v>
      </c>
      <c r="R15" s="16" t="e">
        <f>SUMIF('[16]WASH COAL RECEIPT &amp; GCV DATA'!$A$3:$A$244,'MASTER DATA FILE WASH COAL (2)'!A15,'[16]WASH COAL RECEIPT &amp; GCV DATA'!$R$3:$R$244)+IF(H15=$J$234,($K$234*K15),0)+IF(H15=$J$235,($K$235*K15),0)</f>
        <v>#VALUE!</v>
      </c>
      <c r="S15" s="15" t="e">
        <f t="shared" si="4"/>
        <v>#VALUE!</v>
      </c>
      <c r="T15" s="15" t="e">
        <f>SUMIF('[16]WASH COAL RECEIPT &amp; GCV DATA'!$A$3:$A$184,'MASTER DATA FILE WASH COAL (2)'!A15,'[16]WASH COAL RECEIPT &amp; GCV DATA'!$T$3:$T$184)</f>
        <v>#VALUE!</v>
      </c>
      <c r="U15" s="15" t="e">
        <f t="shared" si="5"/>
        <v>#VALUE!</v>
      </c>
      <c r="V15" s="15" t="e">
        <f>SUMIF('[16]WASH COAL RECEIPT &amp; GCV DATA'!$A$3:$A$184,'MASTER DATA FILE WASH COAL (2)'!A15,'[16]WASH COAL RECEIPT &amp; GCV DATA'!$V$3:$V$184)</f>
        <v>#VALUE!</v>
      </c>
      <c r="W15" s="15" t="e">
        <f t="shared" si="6"/>
        <v>#VALUE!</v>
      </c>
      <c r="X15" s="13" t="e">
        <f t="shared" si="7"/>
        <v>#VALUE!</v>
      </c>
      <c r="Y15" s="13"/>
      <c r="Z15" s="13"/>
      <c r="AB15">
        <v>4191.4607977991736</v>
      </c>
      <c r="AC15" s="53" t="e">
        <f t="shared" si="8"/>
        <v>#VALUE!</v>
      </c>
      <c r="AE15" s="53" t="e">
        <f t="shared" si="0"/>
        <v>#VALUE!</v>
      </c>
      <c r="AF15">
        <v>14</v>
      </c>
      <c r="AH15">
        <v>15953043.637499999</v>
      </c>
      <c r="AJ15">
        <v>4193.1000000000004</v>
      </c>
      <c r="AK15" s="53" t="e">
        <f t="shared" si="9"/>
        <v>#VALUE!</v>
      </c>
    </row>
    <row r="16" spans="1:37" customFormat="1" ht="15.6" x14ac:dyDescent="0.3">
      <c r="A16" s="65">
        <v>20</v>
      </c>
      <c r="B16" s="57" t="e">
        <f>SUMIF('[16]WASH COAL RECEIPT &amp; GCV DATA'!$A$3:$A$112,A16,'[16]WASH COAL RECEIPT &amp; GCV DATA'!$B$3:$B$112)</f>
        <v>#VALUE!</v>
      </c>
      <c r="C16" s="13" t="e">
        <f>SUMIF('[16]WASH COAL RECEIPT &amp; GCV DATA'!$A$3:$A$112,A16,'[16]WASH COAL RECEIPT &amp; GCV DATA'!$C$3:$C$112)</f>
        <v>#VALUE!</v>
      </c>
      <c r="D16" s="66" t="str">
        <f>IFERROR(VLOOKUP(A16,'[16]WASH COAL RECEIPT &amp; GCV DATA'!A15:V125,4,0),0)</f>
        <v>03.10.2022</v>
      </c>
      <c r="E16" s="14">
        <f>IFERROR(VLOOKUP(A16,'[16]WASH COAL RECEIPT &amp; GCV DATA'!$A$2:$V$184,5,0),0)</f>
        <v>0</v>
      </c>
      <c r="F16" s="13" t="e">
        <f>SUMIF('[16]WASH COAL RECEIPT &amp; GCV DATA'!$A$3:$A$184,'MASTER DATA FILE WASH COAL (2)'!A16,'[16]WASH COAL RECEIPT &amp; GCV DATA'!$F$3:$F$184)</f>
        <v>#VALUE!</v>
      </c>
      <c r="G16" s="13" t="str">
        <f>IFERROR(VLOOKUP(A16,'[16]WASH COAL RECEIPT &amp; GCV DATA'!$A$2:$V$184,7,0),0)</f>
        <v>SECL</v>
      </c>
      <c r="H16" s="13" t="str">
        <f>IFERROR(VLOOKUP(A16,'[16]WASH COAL RECEIPT &amp; GCV DATA'!$A$2:$V$184,8,0),0)</f>
        <v>PHEC</v>
      </c>
      <c r="I16" s="13">
        <f>IFERROR(VLOOKUP(A16,'[16]WASH COAL RECEIPT &amp; GCV DATA'!$A$2:$V$184,9,0),0)</f>
        <v>0</v>
      </c>
      <c r="J16" s="13" t="str">
        <f>IFERROR(VLOOKUP(A16,'[16]WASH COAL RECEIPT &amp; GCV DATA'!$A$2:$V$184,10,0),0)</f>
        <v>G11</v>
      </c>
      <c r="K16" s="15" t="e">
        <f>SUMIF('[16]WASH COAL RECEIPT &amp; GCV DATA'!$A$3:$A$184,'MASTER DATA FILE WASH COAL (2)'!A16,'[16]WASH COAL RECEIPT &amp; GCV DATA'!$K$3:$K$184)</f>
        <v>#VALUE!</v>
      </c>
      <c r="L16" s="15" t="e">
        <f>SUMIF('[16]WASH COAL RECEIPT &amp; GCV DATA'!$A$3:$A$184,'MASTER DATA FILE WASH COAL (2)'!A16,'[16]WASH COAL RECEIPT &amp; GCV DATA'!$L$3:$L$184)</f>
        <v>#VALUE!</v>
      </c>
      <c r="M16" s="15" t="e">
        <f t="shared" si="1"/>
        <v>#VALUE!</v>
      </c>
      <c r="N16" s="67" t="e">
        <f t="shared" si="2"/>
        <v>#VALUE!</v>
      </c>
      <c r="O16" s="15" t="e">
        <f>SUMIF('[16]WASH COAL RECEIPT &amp; GCV DATA'!$A$3:$A$184,'MASTER DATA FILE WASH COAL (2)'!A16,'[16]WASH COAL RECEIPT &amp; GCV DATA'!$O$3:$O$184)</f>
        <v>#VALUE!</v>
      </c>
      <c r="P16" s="15" t="e">
        <f t="shared" si="3"/>
        <v>#VALUE!</v>
      </c>
      <c r="Q16" s="15" t="e">
        <f>SUMIF('[16]WASH COAL RECEIPT &amp; GCV DATA'!$A$3:$A$184,'MASTER DATA FILE WASH COAL (2)'!A16,'[16]WASH COAL RECEIPT &amp; GCV DATA'!$Q$3:$Q$184)</f>
        <v>#VALUE!</v>
      </c>
      <c r="R16" s="16" t="e">
        <f>SUMIF('[16]WASH COAL RECEIPT &amp; GCV DATA'!$A$3:$A$244,'MASTER DATA FILE WASH COAL (2)'!A16,'[16]WASH COAL RECEIPT &amp; GCV DATA'!$R$3:$R$244)+IF(H16=$J$234,($K$234*K16),0)+IF(H16=$J$235,($K$235*K16),0)</f>
        <v>#VALUE!</v>
      </c>
      <c r="S16" s="15" t="e">
        <f t="shared" si="4"/>
        <v>#VALUE!</v>
      </c>
      <c r="T16" s="15" t="e">
        <f>SUMIF('[16]WASH COAL RECEIPT &amp; GCV DATA'!$A$3:$A$184,'MASTER DATA FILE WASH COAL (2)'!A16,'[16]WASH COAL RECEIPT &amp; GCV DATA'!$T$3:$T$184)</f>
        <v>#VALUE!</v>
      </c>
      <c r="U16" s="15" t="e">
        <f t="shared" si="5"/>
        <v>#VALUE!</v>
      </c>
      <c r="V16" s="15" t="e">
        <f>SUMIF('[16]WASH COAL RECEIPT &amp; GCV DATA'!$A$3:$A$184,'MASTER DATA FILE WASH COAL (2)'!A16,'[16]WASH COAL RECEIPT &amp; GCV DATA'!$V$3:$V$184)</f>
        <v>#VALUE!</v>
      </c>
      <c r="W16" s="15" t="e">
        <f t="shared" si="6"/>
        <v>#VALUE!</v>
      </c>
      <c r="X16" s="13" t="e">
        <f t="shared" si="7"/>
        <v>#VALUE!</v>
      </c>
      <c r="Y16" s="13"/>
      <c r="Z16" s="13"/>
      <c r="AB16">
        <v>3479.2408066429416</v>
      </c>
      <c r="AC16" s="53" t="e">
        <f t="shared" si="8"/>
        <v>#VALUE!</v>
      </c>
      <c r="AE16" s="53" t="e">
        <f t="shared" si="0"/>
        <v>#VALUE!</v>
      </c>
      <c r="AF16">
        <v>15</v>
      </c>
      <c r="AH16">
        <v>15888704.767750001</v>
      </c>
      <c r="AJ16">
        <v>3953.91</v>
      </c>
      <c r="AK16" s="53" t="e">
        <f t="shared" si="9"/>
        <v>#VALUE!</v>
      </c>
    </row>
    <row r="17" spans="1:37" customFormat="1" ht="15.6" x14ac:dyDescent="0.3">
      <c r="A17" s="65">
        <v>21</v>
      </c>
      <c r="B17" s="57" t="e">
        <f>SUMIF('[16]WASH COAL RECEIPT &amp; GCV DATA'!$A$3:$A$112,A17,'[16]WASH COAL RECEIPT &amp; GCV DATA'!$B$3:$B$112)</f>
        <v>#VALUE!</v>
      </c>
      <c r="C17" s="13" t="e">
        <f>SUMIF('[16]WASH COAL RECEIPT &amp; GCV DATA'!$A$3:$A$112,A17,'[16]WASH COAL RECEIPT &amp; GCV DATA'!$C$3:$C$112)</f>
        <v>#VALUE!</v>
      </c>
      <c r="D17" s="66" t="str">
        <f>IFERROR(VLOOKUP(A17,'[16]WASH COAL RECEIPT &amp; GCV DATA'!A16:V126,4,0),0)</f>
        <v>03.10.2022</v>
      </c>
      <c r="E17" s="14">
        <f>IFERROR(VLOOKUP(A17,'[16]WASH COAL RECEIPT &amp; GCV DATA'!$A$2:$V$184,5,0),0)</f>
        <v>0</v>
      </c>
      <c r="F17" s="13" t="e">
        <f>SUMIF('[16]WASH COAL RECEIPT &amp; GCV DATA'!$A$3:$A$184,'MASTER DATA FILE WASH COAL (2)'!A17,'[16]WASH COAL RECEIPT &amp; GCV DATA'!$F$3:$F$184)</f>
        <v>#VALUE!</v>
      </c>
      <c r="G17" s="13" t="str">
        <f>IFERROR(VLOOKUP(A17,'[16]WASH COAL RECEIPT &amp; GCV DATA'!$A$2:$V$184,7,0),0)</f>
        <v>MCL</v>
      </c>
      <c r="H17" s="13" t="str">
        <f>IFERROR(VLOOKUP(A17,'[16]WASH COAL RECEIPT &amp; GCV DATA'!$A$2:$V$184,8,0),0)</f>
        <v>PAHD</v>
      </c>
      <c r="I17" s="13">
        <f>IFERROR(VLOOKUP(A17,'[16]WASH COAL RECEIPT &amp; GCV DATA'!$A$2:$V$184,9,0),0)</f>
        <v>0</v>
      </c>
      <c r="J17" s="13" t="str">
        <f>IFERROR(VLOOKUP(A17,'[16]WASH COAL RECEIPT &amp; GCV DATA'!$A$2:$V$184,10,0),0)</f>
        <v>G14</v>
      </c>
      <c r="K17" s="15" t="e">
        <f>SUMIF('[16]WASH COAL RECEIPT &amp; GCV DATA'!$A$3:$A$184,'MASTER DATA FILE WASH COAL (2)'!A17,'[16]WASH COAL RECEIPT &amp; GCV DATA'!$K$3:$K$184)</f>
        <v>#VALUE!</v>
      </c>
      <c r="L17" s="15" t="e">
        <f>SUMIF('[16]WASH COAL RECEIPT &amp; GCV DATA'!$A$3:$A$184,'MASTER DATA FILE WASH COAL (2)'!A17,'[16]WASH COAL RECEIPT &amp; GCV DATA'!$L$3:$L$184)</f>
        <v>#VALUE!</v>
      </c>
      <c r="M17" s="15" t="e">
        <f t="shared" si="1"/>
        <v>#VALUE!</v>
      </c>
      <c r="N17" s="67" t="e">
        <f t="shared" si="2"/>
        <v>#VALUE!</v>
      </c>
      <c r="O17" s="15" t="e">
        <f>SUMIF('[16]WASH COAL RECEIPT &amp; GCV DATA'!$A$3:$A$184,'MASTER DATA FILE WASH COAL (2)'!A17,'[16]WASH COAL RECEIPT &amp; GCV DATA'!$O$3:$O$184)</f>
        <v>#VALUE!</v>
      </c>
      <c r="P17" s="15" t="e">
        <f t="shared" si="3"/>
        <v>#VALUE!</v>
      </c>
      <c r="Q17" s="15" t="e">
        <f>SUMIF('[16]WASH COAL RECEIPT &amp; GCV DATA'!$A$3:$A$184,'MASTER DATA FILE WASH COAL (2)'!A17,'[16]WASH COAL RECEIPT &amp; GCV DATA'!$Q$3:$Q$184)</f>
        <v>#VALUE!</v>
      </c>
      <c r="R17" s="16" t="e">
        <f>SUMIF('[16]WASH COAL RECEIPT &amp; GCV DATA'!$A$3:$A$244,'MASTER DATA FILE WASH COAL (2)'!A17,'[16]WASH COAL RECEIPT &amp; GCV DATA'!$R$3:$R$244)+IF(H17=$J$234,($K$234*K17),0)+IF(H17=$J$235,($K$235*K17),0)</f>
        <v>#VALUE!</v>
      </c>
      <c r="S17" s="15" t="e">
        <f t="shared" si="4"/>
        <v>#VALUE!</v>
      </c>
      <c r="T17" s="15" t="e">
        <f>SUMIF('[16]WASH COAL RECEIPT &amp; GCV DATA'!$A$3:$A$184,'MASTER DATA FILE WASH COAL (2)'!A17,'[16]WASH COAL RECEIPT &amp; GCV DATA'!$T$3:$T$184)</f>
        <v>#VALUE!</v>
      </c>
      <c r="U17" s="15" t="e">
        <f t="shared" si="5"/>
        <v>#VALUE!</v>
      </c>
      <c r="V17" s="15" t="e">
        <f>SUMIF('[16]WASH COAL RECEIPT &amp; GCV DATA'!$A$3:$A$184,'MASTER DATA FILE WASH COAL (2)'!A17,'[16]WASH COAL RECEIPT &amp; GCV DATA'!$V$3:$V$184)</f>
        <v>#VALUE!</v>
      </c>
      <c r="W17" s="15" t="e">
        <f t="shared" si="6"/>
        <v>#VALUE!</v>
      </c>
      <c r="X17" s="13" t="e">
        <f t="shared" si="7"/>
        <v>#VALUE!</v>
      </c>
      <c r="Y17" s="13"/>
      <c r="Z17" s="13"/>
      <c r="AB17">
        <v>4096.83178261789</v>
      </c>
      <c r="AC17" s="53" t="e">
        <f t="shared" si="8"/>
        <v>#VALUE!</v>
      </c>
      <c r="AE17" s="53" t="e">
        <f t="shared" si="0"/>
        <v>#VALUE!</v>
      </c>
      <c r="AF17">
        <v>16</v>
      </c>
      <c r="AJ17">
        <v>4266.97</v>
      </c>
      <c r="AK17" s="53" t="e">
        <f t="shared" si="9"/>
        <v>#VALUE!</v>
      </c>
    </row>
    <row r="18" spans="1:37" customFormat="1" ht="15.6" x14ac:dyDescent="0.3">
      <c r="A18" s="65">
        <v>22</v>
      </c>
      <c r="B18" s="57" t="e">
        <f>SUMIF('[16]WASH COAL RECEIPT &amp; GCV DATA'!$A$3:$A$112,A18,'[16]WASH COAL RECEIPT &amp; GCV DATA'!$B$3:$B$112)</f>
        <v>#VALUE!</v>
      </c>
      <c r="C18" s="13" t="e">
        <f>SUMIF('[16]WASH COAL RECEIPT &amp; GCV DATA'!$A$3:$A$112,A18,'[16]WASH COAL RECEIPT &amp; GCV DATA'!$C$3:$C$112)</f>
        <v>#VALUE!</v>
      </c>
      <c r="D18" s="66" t="str">
        <f>IFERROR(VLOOKUP(A18,'[16]WASH COAL RECEIPT &amp; GCV DATA'!A17:V127,4,0),0)</f>
        <v>04.10.2022</v>
      </c>
      <c r="E18" s="14">
        <f>IFERROR(VLOOKUP(A18,'[16]WASH COAL RECEIPT &amp; GCV DATA'!$A$2:$V$184,5,0),0)</f>
        <v>0</v>
      </c>
      <c r="F18" s="13" t="e">
        <f>SUMIF('[16]WASH COAL RECEIPT &amp; GCV DATA'!$A$3:$A$184,'MASTER DATA FILE WASH COAL (2)'!A18,'[16]WASH COAL RECEIPT &amp; GCV DATA'!$F$3:$F$184)</f>
        <v>#VALUE!</v>
      </c>
      <c r="G18" s="13" t="str">
        <f>IFERROR(VLOOKUP(A18,'[16]WASH COAL RECEIPT &amp; GCV DATA'!$A$2:$V$184,7,0),0)</f>
        <v>WCL</v>
      </c>
      <c r="H18" s="13" t="str">
        <f>IFERROR(VLOOKUP(A18,'[16]WASH COAL RECEIPT &amp; GCV DATA'!$A$2:$V$184,8,0),0)</f>
        <v>PRPI</v>
      </c>
      <c r="I18" s="13">
        <f>IFERROR(VLOOKUP(A18,'[16]WASH COAL RECEIPT &amp; GCV DATA'!$A$2:$V$184,9,0),0)</f>
        <v>0</v>
      </c>
      <c r="J18" s="13" t="str">
        <f>IFERROR(VLOOKUP(A18,'[16]WASH COAL RECEIPT &amp; GCV DATA'!$A$2:$V$184,10,0),0)</f>
        <v>G11</v>
      </c>
      <c r="K18" s="15" t="e">
        <f>SUMIF('[16]WASH COAL RECEIPT &amp; GCV DATA'!$A$3:$A$184,'MASTER DATA FILE WASH COAL (2)'!A18,'[16]WASH COAL RECEIPT &amp; GCV DATA'!$K$3:$K$184)</f>
        <v>#VALUE!</v>
      </c>
      <c r="L18" s="15" t="e">
        <f>SUMIF('[16]WASH COAL RECEIPT &amp; GCV DATA'!$A$3:$A$184,'MASTER DATA FILE WASH COAL (2)'!A18,'[16]WASH COAL RECEIPT &amp; GCV DATA'!$L$3:$L$184)</f>
        <v>#VALUE!</v>
      </c>
      <c r="M18" s="15" t="e">
        <f t="shared" si="1"/>
        <v>#VALUE!</v>
      </c>
      <c r="N18" s="67" t="e">
        <f t="shared" si="2"/>
        <v>#VALUE!</v>
      </c>
      <c r="O18" s="15" t="e">
        <f>SUMIF('[16]WASH COAL RECEIPT &amp; GCV DATA'!$A$3:$A$184,'MASTER DATA FILE WASH COAL (2)'!A18,'[16]WASH COAL RECEIPT &amp; GCV DATA'!$O$3:$O$184)</f>
        <v>#VALUE!</v>
      </c>
      <c r="P18" s="15" t="e">
        <f t="shared" si="3"/>
        <v>#VALUE!</v>
      </c>
      <c r="Q18" s="15" t="e">
        <f>SUMIF('[16]WASH COAL RECEIPT &amp; GCV DATA'!$A$3:$A$184,'MASTER DATA FILE WASH COAL (2)'!A18,'[16]WASH COAL RECEIPT &amp; GCV DATA'!$Q$3:$Q$184)</f>
        <v>#VALUE!</v>
      </c>
      <c r="R18" s="16" t="e">
        <f>SUMIF('[16]WASH COAL RECEIPT &amp; GCV DATA'!$A$3:$A$244,'MASTER DATA FILE WASH COAL (2)'!A18,'[16]WASH COAL RECEIPT &amp; GCV DATA'!$R$3:$R$244)+IF(H18=$J$234,($K$234*K18),0)+IF(H18=$J$235,($K$235*K18),0)</f>
        <v>#VALUE!</v>
      </c>
      <c r="S18" s="15" t="e">
        <f t="shared" si="4"/>
        <v>#VALUE!</v>
      </c>
      <c r="T18" s="15" t="e">
        <f>SUMIF('[16]WASH COAL RECEIPT &amp; GCV DATA'!$A$3:$A$184,'MASTER DATA FILE WASH COAL (2)'!A18,'[16]WASH COAL RECEIPT &amp; GCV DATA'!$T$3:$T$184)</f>
        <v>#VALUE!</v>
      </c>
      <c r="U18" s="15" t="e">
        <f t="shared" si="5"/>
        <v>#VALUE!</v>
      </c>
      <c r="V18" s="15" t="e">
        <f>SUMIF('[16]WASH COAL RECEIPT &amp; GCV DATA'!$A$3:$A$184,'MASTER DATA FILE WASH COAL (2)'!A18,'[16]WASH COAL RECEIPT &amp; GCV DATA'!$V$3:$V$184)</f>
        <v>#VALUE!</v>
      </c>
      <c r="W18" s="15" t="e">
        <f t="shared" si="6"/>
        <v>#VALUE!</v>
      </c>
      <c r="X18" s="13" t="e">
        <f t="shared" si="7"/>
        <v>#VALUE!</v>
      </c>
      <c r="Y18" s="13"/>
      <c r="Z18" s="13"/>
      <c r="AB18">
        <v>3494.8373590982283</v>
      </c>
      <c r="AC18" s="53" t="e">
        <f t="shared" si="8"/>
        <v>#VALUE!</v>
      </c>
      <c r="AE18" s="53" t="e">
        <f t="shared" si="0"/>
        <v>#VALUE!</v>
      </c>
      <c r="AF18">
        <v>17</v>
      </c>
      <c r="AJ18">
        <v>3999.68</v>
      </c>
      <c r="AK18" s="53" t="e">
        <f t="shared" si="9"/>
        <v>#VALUE!</v>
      </c>
    </row>
    <row r="19" spans="1:37" customFormat="1" ht="15.6" x14ac:dyDescent="0.3">
      <c r="A19" s="65">
        <v>23</v>
      </c>
      <c r="B19" s="57" t="e">
        <f>SUMIF('[16]WASH COAL RECEIPT &amp; GCV DATA'!$A$3:$A$112,A19,'[16]WASH COAL RECEIPT &amp; GCV DATA'!$B$3:$B$112)</f>
        <v>#VALUE!</v>
      </c>
      <c r="C19" s="13" t="e">
        <f>SUMIF('[16]WASH COAL RECEIPT &amp; GCV DATA'!$A$3:$A$112,A19,'[16]WASH COAL RECEIPT &amp; GCV DATA'!$C$3:$C$112)</f>
        <v>#VALUE!</v>
      </c>
      <c r="D19" s="66" t="str">
        <f>IFERROR(VLOOKUP(A19,'[16]WASH COAL RECEIPT &amp; GCV DATA'!A18:V128,4,0),0)</f>
        <v>04.10.2022</v>
      </c>
      <c r="E19" s="14">
        <f>IFERROR(VLOOKUP(A19,'[16]WASH COAL RECEIPT &amp; GCV DATA'!$A$2:$V$184,5,0),0)</f>
        <v>0</v>
      </c>
      <c r="F19" s="13" t="e">
        <f>SUMIF('[16]WASH COAL RECEIPT &amp; GCV DATA'!$A$3:$A$184,'MASTER DATA FILE WASH COAL (2)'!A19,'[16]WASH COAL RECEIPT &amp; GCV DATA'!$F$3:$F$184)</f>
        <v>#VALUE!</v>
      </c>
      <c r="G19" s="13" t="str">
        <f>IFERROR(VLOOKUP(A19,'[16]WASH COAL RECEIPT &amp; GCV DATA'!$A$2:$V$184,7,0),0)</f>
        <v>WCL</v>
      </c>
      <c r="H19" s="13" t="str">
        <f>IFERROR(VLOOKUP(A19,'[16]WASH COAL RECEIPT &amp; GCV DATA'!$A$2:$V$184,8,0),0)</f>
        <v>TAE</v>
      </c>
      <c r="I19" s="13">
        <f>IFERROR(VLOOKUP(A19,'[16]WASH COAL RECEIPT &amp; GCV DATA'!$A$2:$V$184,9,0),0)</f>
        <v>0</v>
      </c>
      <c r="J19" s="13" t="str">
        <f>IFERROR(VLOOKUP(A19,'[16]WASH COAL RECEIPT &amp; GCV DATA'!$A$2:$V$184,10,0),0)</f>
        <v>G12</v>
      </c>
      <c r="K19" s="15" t="e">
        <f>SUMIF('[16]WASH COAL RECEIPT &amp; GCV DATA'!$A$3:$A$184,'MASTER DATA FILE WASH COAL (2)'!A19,'[16]WASH COAL RECEIPT &amp; GCV DATA'!$K$3:$K$184)</f>
        <v>#VALUE!</v>
      </c>
      <c r="L19" s="15" t="e">
        <f>SUMIF('[16]WASH COAL RECEIPT &amp; GCV DATA'!$A$3:$A$184,'MASTER DATA FILE WASH COAL (2)'!A19,'[16]WASH COAL RECEIPT &amp; GCV DATA'!$L$3:$L$184)</f>
        <v>#VALUE!</v>
      </c>
      <c r="M19" s="15" t="e">
        <f t="shared" si="1"/>
        <v>#VALUE!</v>
      </c>
      <c r="N19" s="67" t="e">
        <f t="shared" si="2"/>
        <v>#VALUE!</v>
      </c>
      <c r="O19" s="15" t="e">
        <f>SUMIF('[16]WASH COAL RECEIPT &amp; GCV DATA'!$A$3:$A$184,'MASTER DATA FILE WASH COAL (2)'!A19,'[16]WASH COAL RECEIPT &amp; GCV DATA'!$O$3:$O$184)</f>
        <v>#VALUE!</v>
      </c>
      <c r="P19" s="15" t="e">
        <f t="shared" si="3"/>
        <v>#VALUE!</v>
      </c>
      <c r="Q19" s="15" t="e">
        <f>SUMIF('[16]WASH COAL RECEIPT &amp; GCV DATA'!$A$3:$A$184,'MASTER DATA FILE WASH COAL (2)'!A19,'[16]WASH COAL RECEIPT &amp; GCV DATA'!$Q$3:$Q$184)</f>
        <v>#VALUE!</v>
      </c>
      <c r="R19" s="16" t="e">
        <f>SUMIF('[16]WASH COAL RECEIPT &amp; GCV DATA'!$A$3:$A$244,'MASTER DATA FILE WASH COAL (2)'!A19,'[16]WASH COAL RECEIPT &amp; GCV DATA'!$R$3:$R$244)+IF(H19=$J$234,($K$234*K19),0)+IF(H19=$J$235,($K$235*K19),0)</f>
        <v>#VALUE!</v>
      </c>
      <c r="S19" s="15" t="e">
        <f t="shared" si="4"/>
        <v>#VALUE!</v>
      </c>
      <c r="T19" s="15" t="e">
        <f>SUMIF('[16]WASH COAL RECEIPT &amp; GCV DATA'!$A$3:$A$184,'MASTER DATA FILE WASH COAL (2)'!A19,'[16]WASH COAL RECEIPT &amp; GCV DATA'!$T$3:$T$184)</f>
        <v>#VALUE!</v>
      </c>
      <c r="U19" s="15" t="e">
        <f t="shared" si="5"/>
        <v>#VALUE!</v>
      </c>
      <c r="V19" s="15" t="e">
        <f>SUMIF('[16]WASH COAL RECEIPT &amp; GCV DATA'!$A$3:$A$184,'MASTER DATA FILE WASH COAL (2)'!A19,'[16]WASH COAL RECEIPT &amp; GCV DATA'!$V$3:$V$184)</f>
        <v>#VALUE!</v>
      </c>
      <c r="W19" s="15" t="e">
        <f t="shared" si="6"/>
        <v>#VALUE!</v>
      </c>
      <c r="X19" s="13" t="e">
        <f t="shared" si="7"/>
        <v>#VALUE!</v>
      </c>
      <c r="Y19" s="13"/>
      <c r="Z19" s="13"/>
      <c r="AB19">
        <v>4013.0364978902953</v>
      </c>
      <c r="AC19" s="53" t="e">
        <f t="shared" si="8"/>
        <v>#VALUE!</v>
      </c>
      <c r="AE19" s="53" t="e">
        <f t="shared" si="0"/>
        <v>#VALUE!</v>
      </c>
      <c r="AF19">
        <v>18</v>
      </c>
      <c r="AJ19">
        <v>4353.5200000000004</v>
      </c>
      <c r="AK19" s="53" t="e">
        <f t="shared" si="9"/>
        <v>#VALUE!</v>
      </c>
    </row>
    <row r="20" spans="1:37" customFormat="1" ht="15.6" x14ac:dyDescent="0.3">
      <c r="A20" s="65">
        <v>24</v>
      </c>
      <c r="B20" s="57" t="e">
        <f>SUMIF('[16]WASH COAL RECEIPT &amp; GCV DATA'!$A$3:$A$112,A20,'[16]WASH COAL RECEIPT &amp; GCV DATA'!$B$3:$B$112)</f>
        <v>#VALUE!</v>
      </c>
      <c r="C20" s="13" t="e">
        <f>SUMIF('[16]WASH COAL RECEIPT &amp; GCV DATA'!$A$3:$A$112,A20,'[16]WASH COAL RECEIPT &amp; GCV DATA'!$C$3:$C$112)</f>
        <v>#VALUE!</v>
      </c>
      <c r="D20" s="66" t="str">
        <f>IFERROR(VLOOKUP(A20,'[16]WASH COAL RECEIPT &amp; GCV DATA'!A19:V129,4,0),0)</f>
        <v>04.10.2022</v>
      </c>
      <c r="E20" s="14">
        <f>IFERROR(VLOOKUP(A20,'[16]WASH COAL RECEIPT &amp; GCV DATA'!$A$2:$V$184,5,0),0)</f>
        <v>0</v>
      </c>
      <c r="F20" s="13" t="e">
        <f>SUMIF('[16]WASH COAL RECEIPT &amp; GCV DATA'!$A$3:$A$184,'MASTER DATA FILE WASH COAL (2)'!A20,'[16]WASH COAL RECEIPT &amp; GCV DATA'!$F$3:$F$184)</f>
        <v>#VALUE!</v>
      </c>
      <c r="G20" s="13" t="str">
        <f>IFERROR(VLOOKUP(A20,'[16]WASH COAL RECEIPT &amp; GCV DATA'!$A$2:$V$184,7,0),0)</f>
        <v>WCL</v>
      </c>
      <c r="H20" s="13" t="str">
        <f>IFERROR(VLOOKUP(A20,'[16]WASH COAL RECEIPT &amp; GCV DATA'!$A$2:$V$184,8,0),0)</f>
        <v>WANI</v>
      </c>
      <c r="I20" s="13">
        <f>IFERROR(VLOOKUP(A20,'[16]WASH COAL RECEIPT &amp; GCV DATA'!$A$2:$V$184,9,0),0)</f>
        <v>0</v>
      </c>
      <c r="J20" s="13" t="str">
        <f>IFERROR(VLOOKUP(A20,'[16]WASH COAL RECEIPT &amp; GCV DATA'!$A$2:$V$184,10,0),0)</f>
        <v>G10</v>
      </c>
      <c r="K20" s="15" t="e">
        <f>SUMIF('[16]WASH COAL RECEIPT &amp; GCV DATA'!$A$3:$A$184,'MASTER DATA FILE WASH COAL (2)'!A20,'[16]WASH COAL RECEIPT &amp; GCV DATA'!$K$3:$K$184)</f>
        <v>#VALUE!</v>
      </c>
      <c r="L20" s="15" t="e">
        <f>SUMIF('[16]WASH COAL RECEIPT &amp; GCV DATA'!$A$3:$A$184,'MASTER DATA FILE WASH COAL (2)'!A20,'[16]WASH COAL RECEIPT &amp; GCV DATA'!$L$3:$L$184)</f>
        <v>#VALUE!</v>
      </c>
      <c r="M20" s="15" t="e">
        <f t="shared" si="1"/>
        <v>#VALUE!</v>
      </c>
      <c r="N20" s="67" t="e">
        <f t="shared" si="2"/>
        <v>#VALUE!</v>
      </c>
      <c r="O20" s="15" t="e">
        <f>SUMIF('[16]WASH COAL RECEIPT &amp; GCV DATA'!$A$3:$A$184,'MASTER DATA FILE WASH COAL (2)'!A20,'[16]WASH COAL RECEIPT &amp; GCV DATA'!$O$3:$O$184)</f>
        <v>#VALUE!</v>
      </c>
      <c r="P20" s="15" t="e">
        <f t="shared" si="3"/>
        <v>#VALUE!</v>
      </c>
      <c r="Q20" s="15" t="e">
        <f>SUMIF('[16]WASH COAL RECEIPT &amp; GCV DATA'!$A$3:$A$184,'MASTER DATA FILE WASH COAL (2)'!A20,'[16]WASH COAL RECEIPT &amp; GCV DATA'!$Q$3:$Q$184)</f>
        <v>#VALUE!</v>
      </c>
      <c r="R20" s="16" t="e">
        <f>SUMIF('[16]WASH COAL RECEIPT &amp; GCV DATA'!$A$3:$A$244,'MASTER DATA FILE WASH COAL (2)'!A20,'[16]WASH COAL RECEIPT &amp; GCV DATA'!$R$3:$R$244)+IF(H20=$J$234,($K$234*K20),0)+IF(H20=$J$235,($K$235*K20),0)</f>
        <v>#VALUE!</v>
      </c>
      <c r="S20" s="15" t="e">
        <f t="shared" si="4"/>
        <v>#VALUE!</v>
      </c>
      <c r="T20" s="15" t="e">
        <f>SUMIF('[16]WASH COAL RECEIPT &amp; GCV DATA'!$A$3:$A$184,'MASTER DATA FILE WASH COAL (2)'!A20,'[16]WASH COAL RECEIPT &amp; GCV DATA'!$T$3:$T$184)</f>
        <v>#VALUE!</v>
      </c>
      <c r="U20" s="15" t="e">
        <f t="shared" si="5"/>
        <v>#VALUE!</v>
      </c>
      <c r="V20" s="15" t="e">
        <f>SUMIF('[16]WASH COAL RECEIPT &amp; GCV DATA'!$A$3:$A$184,'MASTER DATA FILE WASH COAL (2)'!A20,'[16]WASH COAL RECEIPT &amp; GCV DATA'!$V$3:$V$184)</f>
        <v>#VALUE!</v>
      </c>
      <c r="W20" s="15" t="e">
        <f t="shared" si="6"/>
        <v>#VALUE!</v>
      </c>
      <c r="X20" s="13" t="e">
        <f t="shared" si="7"/>
        <v>#VALUE!</v>
      </c>
      <c r="Y20" s="13"/>
      <c r="Z20" s="13"/>
      <c r="AB20">
        <v>3865.485167669819</v>
      </c>
      <c r="AC20" s="53" t="e">
        <f t="shared" si="8"/>
        <v>#VALUE!</v>
      </c>
      <c r="AE20" s="53" t="e">
        <f t="shared" si="0"/>
        <v>#VALUE!</v>
      </c>
      <c r="AF20">
        <v>19</v>
      </c>
      <c r="AJ20">
        <v>3994.27</v>
      </c>
      <c r="AK20" s="53" t="e">
        <f t="shared" si="9"/>
        <v>#VALUE!</v>
      </c>
    </row>
    <row r="21" spans="1:37" customFormat="1" ht="15.6" x14ac:dyDescent="0.3">
      <c r="A21" s="65">
        <v>26</v>
      </c>
      <c r="B21" s="57" t="e">
        <f>SUMIF('[16]WASH COAL RECEIPT &amp; GCV DATA'!$A$3:$A$112,A21,'[16]WASH COAL RECEIPT &amp; GCV DATA'!$B$3:$B$112)</f>
        <v>#VALUE!</v>
      </c>
      <c r="C21" s="13" t="e">
        <f>SUMIF('[16]WASH COAL RECEIPT &amp; GCV DATA'!$A$3:$A$112,A21,'[16]WASH COAL RECEIPT &amp; GCV DATA'!$C$3:$C$112)</f>
        <v>#VALUE!</v>
      </c>
      <c r="D21" s="66" t="str">
        <f>IFERROR(VLOOKUP(A21,'[16]WASH COAL RECEIPT &amp; GCV DATA'!A20:V130,4,0),0)</f>
        <v>04.10.2022</v>
      </c>
      <c r="E21" s="14">
        <f>IFERROR(VLOOKUP(A21,'[16]WASH COAL RECEIPT &amp; GCV DATA'!$A$2:$V$184,5,0),0)</f>
        <v>0</v>
      </c>
      <c r="F21" s="13" t="e">
        <f>SUMIF('[16]WASH COAL RECEIPT &amp; GCV DATA'!$A$3:$A$184,'MASTER DATA FILE WASH COAL (2)'!A21,'[16]WASH COAL RECEIPT &amp; GCV DATA'!$F$3:$F$184)</f>
        <v>#VALUE!</v>
      </c>
      <c r="G21" s="13" t="str">
        <f>IFERROR(VLOOKUP(A21,'[16]WASH COAL RECEIPT &amp; GCV DATA'!$A$2:$V$184,7,0),0)</f>
        <v>SECL</v>
      </c>
      <c r="H21" s="13" t="str">
        <f>IFERROR(VLOOKUP(A21,'[16]WASH COAL RECEIPT &amp; GCV DATA'!$A$2:$V$184,8,0),0)</f>
        <v>PMCJ</v>
      </c>
      <c r="I21" s="13">
        <f>IFERROR(VLOOKUP(A21,'[16]WASH COAL RECEIPT &amp; GCV DATA'!$A$2:$V$184,9,0),0)</f>
        <v>0</v>
      </c>
      <c r="J21" s="13" t="str">
        <f>IFERROR(VLOOKUP(A21,'[16]WASH COAL RECEIPT &amp; GCV DATA'!$A$2:$V$184,10,0),0)</f>
        <v>G11</v>
      </c>
      <c r="K21" s="15" t="e">
        <f>SUMIF('[16]WASH COAL RECEIPT &amp; GCV DATA'!$A$3:$A$184,'MASTER DATA FILE WASH COAL (2)'!A21,'[16]WASH COAL RECEIPT &amp; GCV DATA'!$K$3:$K$184)</f>
        <v>#VALUE!</v>
      </c>
      <c r="L21" s="15" t="e">
        <f>SUMIF('[16]WASH COAL RECEIPT &amp; GCV DATA'!$A$3:$A$184,'MASTER DATA FILE WASH COAL (2)'!A21,'[16]WASH COAL RECEIPT &amp; GCV DATA'!$L$3:$L$184)</f>
        <v>#VALUE!</v>
      </c>
      <c r="M21" s="15" t="e">
        <f t="shared" si="1"/>
        <v>#VALUE!</v>
      </c>
      <c r="N21" s="67" t="e">
        <f t="shared" si="2"/>
        <v>#VALUE!</v>
      </c>
      <c r="O21" s="15" t="e">
        <f>SUMIF('[16]WASH COAL RECEIPT &amp; GCV DATA'!$A$3:$A$184,'MASTER DATA FILE WASH COAL (2)'!A21,'[16]WASH COAL RECEIPT &amp; GCV DATA'!$O$3:$O$184)</f>
        <v>#VALUE!</v>
      </c>
      <c r="P21" s="15" t="e">
        <f t="shared" si="3"/>
        <v>#VALUE!</v>
      </c>
      <c r="Q21" s="15" t="e">
        <f>SUMIF('[16]WASH COAL RECEIPT &amp; GCV DATA'!$A$3:$A$184,'MASTER DATA FILE WASH COAL (2)'!A21,'[16]WASH COAL RECEIPT &amp; GCV DATA'!$Q$3:$Q$184)</f>
        <v>#VALUE!</v>
      </c>
      <c r="R21" s="16" t="e">
        <f>SUMIF('[16]WASH COAL RECEIPT &amp; GCV DATA'!$A$3:$A$244,'MASTER DATA FILE WASH COAL (2)'!A21,'[16]WASH COAL RECEIPT &amp; GCV DATA'!$R$3:$R$244)+IF(H21=$J$234,($K$234*K21),0)+IF(H21=$J$235,($K$235*K21),0)</f>
        <v>#VALUE!</v>
      </c>
      <c r="S21" s="15" t="e">
        <f t="shared" si="4"/>
        <v>#VALUE!</v>
      </c>
      <c r="T21" s="15" t="e">
        <f>SUMIF('[16]WASH COAL RECEIPT &amp; GCV DATA'!$A$3:$A$184,'MASTER DATA FILE WASH COAL (2)'!A21,'[16]WASH COAL RECEIPT &amp; GCV DATA'!$T$3:$T$184)</f>
        <v>#VALUE!</v>
      </c>
      <c r="U21" s="15" t="e">
        <f t="shared" si="5"/>
        <v>#VALUE!</v>
      </c>
      <c r="V21" s="15" t="e">
        <f>SUMIF('[16]WASH COAL RECEIPT &amp; GCV DATA'!$A$3:$A$184,'MASTER DATA FILE WASH COAL (2)'!A21,'[16]WASH COAL RECEIPT &amp; GCV DATA'!$V$3:$V$184)</f>
        <v>#VALUE!</v>
      </c>
      <c r="W21" s="15" t="e">
        <f t="shared" si="6"/>
        <v>#VALUE!</v>
      </c>
      <c r="X21" s="13" t="e">
        <f t="shared" si="7"/>
        <v>#VALUE!</v>
      </c>
      <c r="Y21" s="13"/>
      <c r="Z21" s="13"/>
      <c r="AB21">
        <v>4191.118057022175</v>
      </c>
      <c r="AC21" s="53" t="e">
        <f t="shared" si="8"/>
        <v>#VALUE!</v>
      </c>
      <c r="AE21" s="53" t="e">
        <f t="shared" si="0"/>
        <v>#VALUE!</v>
      </c>
      <c r="AF21">
        <v>20</v>
      </c>
      <c r="AJ21">
        <v>4061</v>
      </c>
      <c r="AK21" s="53" t="e">
        <f t="shared" si="9"/>
        <v>#VALUE!</v>
      </c>
    </row>
    <row r="22" spans="1:37" customFormat="1" ht="15.6" x14ac:dyDescent="0.3">
      <c r="A22" s="65">
        <v>27</v>
      </c>
      <c r="B22" s="57" t="e">
        <f>SUMIF('[16]WASH COAL RECEIPT &amp; GCV DATA'!$A$3:$A$112,A22,'[16]WASH COAL RECEIPT &amp; GCV DATA'!$B$3:$B$112)</f>
        <v>#VALUE!</v>
      </c>
      <c r="C22" s="13" t="e">
        <f>SUMIF('[16]WASH COAL RECEIPT &amp; GCV DATA'!$A$3:$A$112,A22,'[16]WASH COAL RECEIPT &amp; GCV DATA'!$C$3:$C$112)</f>
        <v>#VALUE!</v>
      </c>
      <c r="D22" s="66" t="str">
        <f>IFERROR(VLOOKUP(A22,'[16]WASH COAL RECEIPT &amp; GCV DATA'!A21:V131,4,0),0)</f>
        <v>04.10.2022</v>
      </c>
      <c r="E22" s="14">
        <f>IFERROR(VLOOKUP(A22,'[16]WASH COAL RECEIPT &amp; GCV DATA'!$A$2:$V$184,5,0),0)</f>
        <v>0</v>
      </c>
      <c r="F22" s="13" t="e">
        <f>SUMIF('[16]WASH COAL RECEIPT &amp; GCV DATA'!$A$3:$A$184,'MASTER DATA FILE WASH COAL (2)'!A22,'[16]WASH COAL RECEIPT &amp; GCV DATA'!$F$3:$F$184)</f>
        <v>#VALUE!</v>
      </c>
      <c r="G22" s="13" t="str">
        <f>IFERROR(VLOOKUP(A22,'[16]WASH COAL RECEIPT &amp; GCV DATA'!$A$2:$V$184,7,0),0)</f>
        <v>MCL</v>
      </c>
      <c r="H22" s="13" t="str">
        <f>IFERROR(VLOOKUP(A22,'[16]WASH COAL RECEIPT &amp; GCV DATA'!$A$2:$V$184,8,0),0)</f>
        <v>PAHD</v>
      </c>
      <c r="I22" s="13">
        <f>IFERROR(VLOOKUP(A22,'[16]WASH COAL RECEIPT &amp; GCV DATA'!$A$2:$V$184,9,0),0)</f>
        <v>0</v>
      </c>
      <c r="J22" s="13" t="str">
        <f>IFERROR(VLOOKUP(A22,'[16]WASH COAL RECEIPT &amp; GCV DATA'!$A$2:$V$184,10,0),0)</f>
        <v>G14</v>
      </c>
      <c r="K22" s="15" t="e">
        <f>SUMIF('[16]WASH COAL RECEIPT &amp; GCV DATA'!$A$3:$A$184,'MASTER DATA FILE WASH COAL (2)'!A22,'[16]WASH COAL RECEIPT &amp; GCV DATA'!$K$3:$K$184)</f>
        <v>#VALUE!</v>
      </c>
      <c r="L22" s="15" t="e">
        <f>SUMIF('[16]WASH COAL RECEIPT &amp; GCV DATA'!$A$3:$A$184,'MASTER DATA FILE WASH COAL (2)'!A22,'[16]WASH COAL RECEIPT &amp; GCV DATA'!$L$3:$L$184)</f>
        <v>#VALUE!</v>
      </c>
      <c r="M22" s="15" t="e">
        <f t="shared" si="1"/>
        <v>#VALUE!</v>
      </c>
      <c r="N22" s="67" t="e">
        <f t="shared" si="2"/>
        <v>#VALUE!</v>
      </c>
      <c r="O22" s="15" t="e">
        <f>SUMIF('[16]WASH COAL RECEIPT &amp; GCV DATA'!$A$3:$A$184,'MASTER DATA FILE WASH COAL (2)'!A22,'[16]WASH COAL RECEIPT &amp; GCV DATA'!$O$3:$O$184)</f>
        <v>#VALUE!</v>
      </c>
      <c r="P22" s="15" t="e">
        <f t="shared" si="3"/>
        <v>#VALUE!</v>
      </c>
      <c r="Q22" s="15" t="e">
        <f>SUMIF('[16]WASH COAL RECEIPT &amp; GCV DATA'!$A$3:$A$184,'MASTER DATA FILE WASH COAL (2)'!A22,'[16]WASH COAL RECEIPT &amp; GCV DATA'!$Q$3:$Q$184)</f>
        <v>#VALUE!</v>
      </c>
      <c r="R22" s="16" t="e">
        <f>SUMIF('[16]WASH COAL RECEIPT &amp; GCV DATA'!$A$3:$A$244,'MASTER DATA FILE WASH COAL (2)'!A22,'[16]WASH COAL RECEIPT &amp; GCV DATA'!$R$3:$R$244)+IF(H22=$J$234,($K$234*K22),0)+IF(H22=$J$235,($K$235*K22),0)</f>
        <v>#VALUE!</v>
      </c>
      <c r="S22" s="15" t="e">
        <f t="shared" si="4"/>
        <v>#VALUE!</v>
      </c>
      <c r="T22" s="15" t="e">
        <f>SUMIF('[16]WASH COAL RECEIPT &amp; GCV DATA'!$A$3:$A$184,'MASTER DATA FILE WASH COAL (2)'!A22,'[16]WASH COAL RECEIPT &amp; GCV DATA'!$T$3:$T$184)</f>
        <v>#VALUE!</v>
      </c>
      <c r="U22" s="15" t="e">
        <f t="shared" si="5"/>
        <v>#VALUE!</v>
      </c>
      <c r="V22" s="15" t="e">
        <f>SUMIF('[16]WASH COAL RECEIPT &amp; GCV DATA'!$A$3:$A$184,'MASTER DATA FILE WASH COAL (2)'!A22,'[16]WASH COAL RECEIPT &amp; GCV DATA'!$V$3:$V$184)</f>
        <v>#VALUE!</v>
      </c>
      <c r="W22" s="15" t="e">
        <f t="shared" si="6"/>
        <v>#VALUE!</v>
      </c>
      <c r="X22" s="13" t="e">
        <f t="shared" si="7"/>
        <v>#VALUE!</v>
      </c>
      <c r="Y22" s="13"/>
      <c r="Z22" s="13"/>
      <c r="AB22">
        <v>3544.217395967396</v>
      </c>
      <c r="AC22" s="53" t="e">
        <f t="shared" si="8"/>
        <v>#VALUE!</v>
      </c>
      <c r="AE22" s="53" t="e">
        <f t="shared" si="0"/>
        <v>#VALUE!</v>
      </c>
      <c r="AF22" s="68">
        <v>21</v>
      </c>
      <c r="AJ22">
        <v>3986.54</v>
      </c>
      <c r="AK22" s="53" t="e">
        <f t="shared" si="9"/>
        <v>#VALUE!</v>
      </c>
    </row>
    <row r="23" spans="1:37" customFormat="1" ht="15.6" x14ac:dyDescent="0.3">
      <c r="A23" s="65">
        <v>28</v>
      </c>
      <c r="B23" s="57" t="e">
        <f>SUMIF('[16]WASH COAL RECEIPT &amp; GCV DATA'!$A$3:$A$112,A23,'[16]WASH COAL RECEIPT &amp; GCV DATA'!$B$3:$B$112)</f>
        <v>#VALUE!</v>
      </c>
      <c r="C23" s="13" t="e">
        <f>SUMIF('[16]WASH COAL RECEIPT &amp; GCV DATA'!$A$3:$A$112,A23,'[16]WASH COAL RECEIPT &amp; GCV DATA'!$C$3:$C$112)</f>
        <v>#VALUE!</v>
      </c>
      <c r="D23" s="66" t="str">
        <f>IFERROR(VLOOKUP(A23,'[16]WASH COAL RECEIPT &amp; GCV DATA'!A22:V132,4,0),0)</f>
        <v>05.10.2022</v>
      </c>
      <c r="E23" s="14">
        <f>IFERROR(VLOOKUP(A23,'[16]WASH COAL RECEIPT &amp; GCV DATA'!$A$2:$V$184,5,0),0)</f>
        <v>0</v>
      </c>
      <c r="F23" s="13" t="e">
        <f>SUMIF('[16]WASH COAL RECEIPT &amp; GCV DATA'!$A$3:$A$184,'MASTER DATA FILE WASH COAL (2)'!A23,'[16]WASH COAL RECEIPT &amp; GCV DATA'!$F$3:$F$184)</f>
        <v>#VALUE!</v>
      </c>
      <c r="G23" s="13" t="str">
        <f>IFERROR(VLOOKUP(A23,'[16]WASH COAL RECEIPT &amp; GCV DATA'!$A$2:$V$184,7,0),0)</f>
        <v>WCL</v>
      </c>
      <c r="H23" s="13" t="str">
        <f>IFERROR(VLOOKUP(A23,'[16]WASH COAL RECEIPT &amp; GCV DATA'!$A$2:$V$184,8,0),0)</f>
        <v>TAE</v>
      </c>
      <c r="I23" s="13">
        <f>IFERROR(VLOOKUP(A23,'[16]WASH COAL RECEIPT &amp; GCV DATA'!$A$2:$V$184,9,0),0)</f>
        <v>0</v>
      </c>
      <c r="J23" s="13" t="str">
        <f>IFERROR(VLOOKUP(A23,'[16]WASH COAL RECEIPT &amp; GCV DATA'!$A$2:$V$184,10,0),0)</f>
        <v>G12</v>
      </c>
      <c r="K23" s="15" t="e">
        <f>SUMIF('[16]WASH COAL RECEIPT &amp; GCV DATA'!$A$3:$A$184,'MASTER DATA FILE WASH COAL (2)'!A23,'[16]WASH COAL RECEIPT &amp; GCV DATA'!$K$3:$K$184)</f>
        <v>#VALUE!</v>
      </c>
      <c r="L23" s="15" t="e">
        <f>SUMIF('[16]WASH COAL RECEIPT &amp; GCV DATA'!$A$3:$A$184,'MASTER DATA FILE WASH COAL (2)'!A23,'[16]WASH COAL RECEIPT &amp; GCV DATA'!$L$3:$L$184)</f>
        <v>#VALUE!</v>
      </c>
      <c r="M23" s="15" t="e">
        <f t="shared" si="1"/>
        <v>#VALUE!</v>
      </c>
      <c r="N23" s="67" t="e">
        <f t="shared" si="2"/>
        <v>#VALUE!</v>
      </c>
      <c r="O23" s="15" t="e">
        <f>SUMIF('[16]WASH COAL RECEIPT &amp; GCV DATA'!$A$3:$A$184,'MASTER DATA FILE WASH COAL (2)'!A23,'[16]WASH COAL RECEIPT &amp; GCV DATA'!$O$3:$O$184)</f>
        <v>#VALUE!</v>
      </c>
      <c r="P23" s="15" t="e">
        <f t="shared" si="3"/>
        <v>#VALUE!</v>
      </c>
      <c r="Q23" s="15" t="e">
        <f>SUMIF('[16]WASH COAL RECEIPT &amp; GCV DATA'!$A$3:$A$184,'MASTER DATA FILE WASH COAL (2)'!A23,'[16]WASH COAL RECEIPT &amp; GCV DATA'!$Q$3:$Q$184)</f>
        <v>#VALUE!</v>
      </c>
      <c r="R23" s="16" t="e">
        <f>SUMIF('[16]WASH COAL RECEIPT &amp; GCV DATA'!$A$3:$A$244,'MASTER DATA FILE WASH COAL (2)'!A23,'[16]WASH COAL RECEIPT &amp; GCV DATA'!$R$3:$R$244)+IF(H23=$J$234,($K$234*K23),0)+IF(H23=$J$235,($K$235*K23),0)</f>
        <v>#VALUE!</v>
      </c>
      <c r="S23" s="15" t="e">
        <f t="shared" si="4"/>
        <v>#VALUE!</v>
      </c>
      <c r="T23" s="15" t="e">
        <f>SUMIF('[16]WASH COAL RECEIPT &amp; GCV DATA'!$A$3:$A$184,'MASTER DATA FILE WASH COAL (2)'!A23,'[16]WASH COAL RECEIPT &amp; GCV DATA'!$T$3:$T$184)</f>
        <v>#VALUE!</v>
      </c>
      <c r="U23" s="15" t="e">
        <f t="shared" si="5"/>
        <v>#VALUE!</v>
      </c>
      <c r="V23" s="15" t="e">
        <f>SUMIF('[16]WASH COAL RECEIPT &amp; GCV DATA'!$A$3:$A$184,'MASTER DATA FILE WASH COAL (2)'!A23,'[16]WASH COAL RECEIPT &amp; GCV DATA'!$V$3:$V$184)</f>
        <v>#VALUE!</v>
      </c>
      <c r="W23" s="15" t="e">
        <f t="shared" si="6"/>
        <v>#VALUE!</v>
      </c>
      <c r="X23" s="13" t="e">
        <f t="shared" si="7"/>
        <v>#VALUE!</v>
      </c>
      <c r="Y23" s="13"/>
      <c r="Z23" s="13"/>
      <c r="AB23">
        <v>4008.4757291559313</v>
      </c>
      <c r="AC23" s="53" t="e">
        <f t="shared" si="8"/>
        <v>#VALUE!</v>
      </c>
      <c r="AE23" s="53" t="e">
        <f t="shared" si="0"/>
        <v>#VALUE!</v>
      </c>
      <c r="AF23">
        <v>22</v>
      </c>
      <c r="AJ23">
        <v>3841.58</v>
      </c>
      <c r="AK23" s="53" t="e">
        <f t="shared" si="9"/>
        <v>#VALUE!</v>
      </c>
    </row>
    <row r="24" spans="1:37" customFormat="1" ht="15.6" x14ac:dyDescent="0.3">
      <c r="A24" s="65">
        <v>29</v>
      </c>
      <c r="B24" s="57" t="e">
        <f>SUMIF('[16]WASH COAL RECEIPT &amp; GCV DATA'!$A$3:$A$112,A24,'[16]WASH COAL RECEIPT &amp; GCV DATA'!$B$3:$B$112)</f>
        <v>#VALUE!</v>
      </c>
      <c r="C24" s="13" t="e">
        <f>SUMIF('[16]WASH COAL RECEIPT &amp; GCV DATA'!$A$3:$A$112,A24,'[16]WASH COAL RECEIPT &amp; GCV DATA'!$C$3:$C$112)</f>
        <v>#VALUE!</v>
      </c>
      <c r="D24" s="66" t="str">
        <f>IFERROR(VLOOKUP(A24,'[16]WASH COAL RECEIPT &amp; GCV DATA'!A23:V133,4,0),0)</f>
        <v>06.10.2022</v>
      </c>
      <c r="E24" s="14">
        <f>IFERROR(VLOOKUP(A24,'[16]WASH COAL RECEIPT &amp; GCV DATA'!$A$2:$V$184,5,0),0)</f>
        <v>0</v>
      </c>
      <c r="F24" s="13" t="e">
        <f>SUMIF('[16]WASH COAL RECEIPT &amp; GCV DATA'!$A$3:$A$184,'MASTER DATA FILE WASH COAL (2)'!A24,'[16]WASH COAL RECEIPT &amp; GCV DATA'!$F$3:$F$184)</f>
        <v>#VALUE!</v>
      </c>
      <c r="G24" s="13" t="str">
        <f>IFERROR(VLOOKUP(A24,'[16]WASH COAL RECEIPT &amp; GCV DATA'!$A$2:$V$184,7,0),0)</f>
        <v>WCL</v>
      </c>
      <c r="H24" s="13" t="str">
        <f>IFERROR(VLOOKUP(A24,'[16]WASH COAL RECEIPT &amp; GCV DATA'!$A$2:$V$184,8,0),0)</f>
        <v>WANI</v>
      </c>
      <c r="I24" s="13">
        <f>IFERROR(VLOOKUP(A24,'[16]WASH COAL RECEIPT &amp; GCV DATA'!$A$2:$V$184,9,0),0)</f>
        <v>0</v>
      </c>
      <c r="J24" s="13" t="str">
        <f>IFERROR(VLOOKUP(A24,'[16]WASH COAL RECEIPT &amp; GCV DATA'!$A$2:$V$184,10,0),0)</f>
        <v>G10</v>
      </c>
      <c r="K24" s="15" t="e">
        <f>SUMIF('[16]WASH COAL RECEIPT &amp; GCV DATA'!$A$3:$A$184,'MASTER DATA FILE WASH COAL (2)'!A24,'[16]WASH COAL RECEIPT &amp; GCV DATA'!$K$3:$K$184)</f>
        <v>#VALUE!</v>
      </c>
      <c r="L24" s="15" t="e">
        <f>SUMIF('[16]WASH COAL RECEIPT &amp; GCV DATA'!$A$3:$A$184,'MASTER DATA FILE WASH COAL (2)'!A24,'[16]WASH COAL RECEIPT &amp; GCV DATA'!$L$3:$L$184)</f>
        <v>#VALUE!</v>
      </c>
      <c r="M24" s="15" t="e">
        <f t="shared" si="1"/>
        <v>#VALUE!</v>
      </c>
      <c r="N24" s="67" t="e">
        <f t="shared" si="2"/>
        <v>#VALUE!</v>
      </c>
      <c r="O24" s="15" t="e">
        <f>SUMIF('[16]WASH COAL RECEIPT &amp; GCV DATA'!$A$3:$A$184,'MASTER DATA FILE WASH COAL (2)'!A24,'[16]WASH COAL RECEIPT &amp; GCV DATA'!$O$3:$O$184)</f>
        <v>#VALUE!</v>
      </c>
      <c r="P24" s="15" t="e">
        <f t="shared" si="3"/>
        <v>#VALUE!</v>
      </c>
      <c r="Q24" s="15" t="e">
        <f>SUMIF('[16]WASH COAL RECEIPT &amp; GCV DATA'!$A$3:$A$184,'MASTER DATA FILE WASH COAL (2)'!A24,'[16]WASH COAL RECEIPT &amp; GCV DATA'!$Q$3:$Q$184)</f>
        <v>#VALUE!</v>
      </c>
      <c r="R24" s="16" t="e">
        <f>SUMIF('[16]WASH COAL RECEIPT &amp; GCV DATA'!$A$3:$A$244,'MASTER DATA FILE WASH COAL (2)'!A24,'[16]WASH COAL RECEIPT &amp; GCV DATA'!$R$3:$R$244)+IF(H24=$J$234,($K$234*K24),0)+IF(H24=$J$235,($K$235*K24),0)</f>
        <v>#VALUE!</v>
      </c>
      <c r="S24" s="15" t="e">
        <f t="shared" si="4"/>
        <v>#VALUE!</v>
      </c>
      <c r="T24" s="15" t="e">
        <f>SUMIF('[16]WASH COAL RECEIPT &amp; GCV DATA'!$A$3:$A$184,'MASTER DATA FILE WASH COAL (2)'!A24,'[16]WASH COAL RECEIPT &amp; GCV DATA'!$T$3:$T$184)</f>
        <v>#VALUE!</v>
      </c>
      <c r="U24" s="15" t="e">
        <f t="shared" si="5"/>
        <v>#VALUE!</v>
      </c>
      <c r="V24" s="15" t="e">
        <f>SUMIF('[16]WASH COAL RECEIPT &amp; GCV DATA'!$A$3:$A$184,'MASTER DATA FILE WASH COAL (2)'!A24,'[16]WASH COAL RECEIPT &amp; GCV DATA'!$V$3:$V$184)</f>
        <v>#VALUE!</v>
      </c>
      <c r="W24" s="15" t="e">
        <f t="shared" si="6"/>
        <v>#VALUE!</v>
      </c>
      <c r="X24" s="13" t="e">
        <f t="shared" si="7"/>
        <v>#VALUE!</v>
      </c>
      <c r="Y24" s="13"/>
      <c r="Z24" s="13"/>
      <c r="AB24">
        <v>3885.3653373249226</v>
      </c>
      <c r="AC24" s="53" t="e">
        <f t="shared" si="8"/>
        <v>#VALUE!</v>
      </c>
      <c r="AE24" s="53" t="e">
        <f t="shared" si="0"/>
        <v>#VALUE!</v>
      </c>
      <c r="AF24">
        <v>23</v>
      </c>
      <c r="AJ24">
        <v>3911.74</v>
      </c>
      <c r="AK24" s="53" t="e">
        <f t="shared" si="9"/>
        <v>#VALUE!</v>
      </c>
    </row>
    <row r="25" spans="1:37" customFormat="1" ht="15.6" x14ac:dyDescent="0.3">
      <c r="A25" s="65">
        <v>30</v>
      </c>
      <c r="B25" s="57" t="e">
        <f>SUMIF('[16]WASH COAL RECEIPT &amp; GCV DATA'!$A$3:$A$112,A25,'[16]WASH COAL RECEIPT &amp; GCV DATA'!$B$3:$B$112)</f>
        <v>#VALUE!</v>
      </c>
      <c r="C25" s="13" t="e">
        <f>SUMIF('[16]WASH COAL RECEIPT &amp; GCV DATA'!$A$3:$A$112,A25,'[16]WASH COAL RECEIPT &amp; GCV DATA'!$C$3:$C$112)</f>
        <v>#VALUE!</v>
      </c>
      <c r="D25" s="66" t="str">
        <f>IFERROR(VLOOKUP(A25,'[16]WASH COAL RECEIPT &amp; GCV DATA'!A24:V134,4,0),0)</f>
        <v>05.10.2022</v>
      </c>
      <c r="E25" s="14">
        <f>IFERROR(VLOOKUP(A25,'[16]WASH COAL RECEIPT &amp; GCV DATA'!$A$2:$V$184,5,0),0)</f>
        <v>0</v>
      </c>
      <c r="F25" s="13" t="e">
        <f>SUMIF('[16]WASH COAL RECEIPT &amp; GCV DATA'!$A$3:$A$184,'MASTER DATA FILE WASH COAL (2)'!A25,'[16]WASH COAL RECEIPT &amp; GCV DATA'!$F$3:$F$184)</f>
        <v>#VALUE!</v>
      </c>
      <c r="G25" s="13" t="str">
        <f>IFERROR(VLOOKUP(A25,'[16]WASH COAL RECEIPT &amp; GCV DATA'!$A$2:$V$184,7,0),0)</f>
        <v>SECL</v>
      </c>
      <c r="H25" s="13" t="str">
        <f>IFERROR(VLOOKUP(A25,'[16]WASH COAL RECEIPT &amp; GCV DATA'!$A$2:$V$184,8,0),0)</f>
        <v>PHEC</v>
      </c>
      <c r="I25" s="13">
        <f>IFERROR(VLOOKUP(A25,'[16]WASH COAL RECEIPT &amp; GCV DATA'!$A$2:$V$184,9,0),0)</f>
        <v>0</v>
      </c>
      <c r="J25" s="13" t="str">
        <f>IFERROR(VLOOKUP(A25,'[16]WASH COAL RECEIPT &amp; GCV DATA'!$A$2:$V$184,10,0),0)</f>
        <v>G11</v>
      </c>
      <c r="K25" s="15" t="e">
        <f>SUMIF('[16]WASH COAL RECEIPT &amp; GCV DATA'!$A$3:$A$184,'MASTER DATA FILE WASH COAL (2)'!A25,'[16]WASH COAL RECEIPT &amp; GCV DATA'!$K$3:$K$184)</f>
        <v>#VALUE!</v>
      </c>
      <c r="L25" s="15" t="e">
        <f>SUMIF('[16]WASH COAL RECEIPT &amp; GCV DATA'!$A$3:$A$184,'MASTER DATA FILE WASH COAL (2)'!A25,'[16]WASH COAL RECEIPT &amp; GCV DATA'!$L$3:$L$184)</f>
        <v>#VALUE!</v>
      </c>
      <c r="M25" s="15" t="e">
        <f t="shared" si="1"/>
        <v>#VALUE!</v>
      </c>
      <c r="N25" s="67" t="e">
        <f t="shared" si="2"/>
        <v>#VALUE!</v>
      </c>
      <c r="O25" s="15" t="e">
        <f>SUMIF('[16]WASH COAL RECEIPT &amp; GCV DATA'!$A$3:$A$184,'MASTER DATA FILE WASH COAL (2)'!A25,'[16]WASH COAL RECEIPT &amp; GCV DATA'!$O$3:$O$184)</f>
        <v>#VALUE!</v>
      </c>
      <c r="P25" s="15" t="e">
        <f t="shared" si="3"/>
        <v>#VALUE!</v>
      </c>
      <c r="Q25" s="15" t="e">
        <f>SUMIF('[16]WASH COAL RECEIPT &amp; GCV DATA'!$A$3:$A$184,'MASTER DATA FILE WASH COAL (2)'!A25,'[16]WASH COAL RECEIPT &amp; GCV DATA'!$Q$3:$Q$184)</f>
        <v>#VALUE!</v>
      </c>
      <c r="R25" s="16" t="e">
        <f>SUMIF('[16]WASH COAL RECEIPT &amp; GCV DATA'!$A$3:$A$244,'MASTER DATA FILE WASH COAL (2)'!A25,'[16]WASH COAL RECEIPT &amp; GCV DATA'!$R$3:$R$244)+IF(H25=$J$234,($K$234*K25),0)+IF(H25=$J$235,($K$235*K25),0)</f>
        <v>#VALUE!</v>
      </c>
      <c r="S25" s="15" t="e">
        <f t="shared" si="4"/>
        <v>#VALUE!</v>
      </c>
      <c r="T25" s="15" t="e">
        <f>SUMIF('[16]WASH COAL RECEIPT &amp; GCV DATA'!$A$3:$A$184,'MASTER DATA FILE WASH COAL (2)'!A25,'[16]WASH COAL RECEIPT &amp; GCV DATA'!$T$3:$T$184)</f>
        <v>#VALUE!</v>
      </c>
      <c r="U25" s="15" t="e">
        <f t="shared" si="5"/>
        <v>#VALUE!</v>
      </c>
      <c r="V25" s="15" t="e">
        <f>SUMIF('[16]WASH COAL RECEIPT &amp; GCV DATA'!$A$3:$A$184,'MASTER DATA FILE WASH COAL (2)'!A25,'[16]WASH COAL RECEIPT &amp; GCV DATA'!$V$3:$V$184)</f>
        <v>#VALUE!</v>
      </c>
      <c r="W25" s="15" t="e">
        <f t="shared" si="6"/>
        <v>#VALUE!</v>
      </c>
      <c r="X25" s="13" t="e">
        <f t="shared" si="7"/>
        <v>#VALUE!</v>
      </c>
      <c r="Y25" s="13"/>
      <c r="Z25" s="13"/>
      <c r="AB25">
        <v>3718.509290086994</v>
      </c>
      <c r="AC25" s="53" t="e">
        <f t="shared" si="8"/>
        <v>#VALUE!</v>
      </c>
      <c r="AE25" s="53" t="e">
        <f t="shared" si="0"/>
        <v>#VALUE!</v>
      </c>
      <c r="AF25">
        <v>24</v>
      </c>
      <c r="AJ25">
        <v>4061.1</v>
      </c>
      <c r="AK25" s="53" t="e">
        <f t="shared" si="9"/>
        <v>#VALUE!</v>
      </c>
    </row>
    <row r="26" spans="1:37" customFormat="1" ht="15.6" x14ac:dyDescent="0.3">
      <c r="A26" s="65">
        <v>31</v>
      </c>
      <c r="B26" s="57" t="e">
        <f>SUMIF('[16]WASH COAL RECEIPT &amp; GCV DATA'!$A$3:$A$112,A26,'[16]WASH COAL RECEIPT &amp; GCV DATA'!$B$3:$B$112)</f>
        <v>#VALUE!</v>
      </c>
      <c r="C26" s="13" t="e">
        <f>SUMIF('[16]WASH COAL RECEIPT &amp; GCV DATA'!$A$3:$A$112,A26,'[16]WASH COAL RECEIPT &amp; GCV DATA'!$C$3:$C$112)</f>
        <v>#VALUE!</v>
      </c>
      <c r="D26" s="66" t="str">
        <f>IFERROR(VLOOKUP(A26,'[16]WASH COAL RECEIPT &amp; GCV DATA'!A25:V135,4,0),0)</f>
        <v>05.10.2022</v>
      </c>
      <c r="E26" s="14">
        <f>IFERROR(VLOOKUP(A26,'[16]WASH COAL RECEIPT &amp; GCV DATA'!$A$2:$V$184,5,0),0)</f>
        <v>0</v>
      </c>
      <c r="F26" s="13" t="e">
        <f>SUMIF('[16]WASH COAL RECEIPT &amp; GCV DATA'!$A$3:$A$184,'MASTER DATA FILE WASH COAL (2)'!A26,'[16]WASH COAL RECEIPT &amp; GCV DATA'!$F$3:$F$184)</f>
        <v>#VALUE!</v>
      </c>
      <c r="G26" s="13" t="str">
        <f>IFERROR(VLOOKUP(A26,'[16]WASH COAL RECEIPT &amp; GCV DATA'!$A$2:$V$184,7,0),0)</f>
        <v>MCL</v>
      </c>
      <c r="H26" s="13" t="str">
        <f>IFERROR(VLOOKUP(A26,'[16]WASH COAL RECEIPT &amp; GCV DATA'!$A$2:$V$184,8,0),0)</f>
        <v>PAHD</v>
      </c>
      <c r="I26" s="13">
        <f>IFERROR(VLOOKUP(A26,'[16]WASH COAL RECEIPT &amp; GCV DATA'!$A$2:$V$184,9,0),0)</f>
        <v>0</v>
      </c>
      <c r="J26" s="13" t="str">
        <f>IFERROR(VLOOKUP(A26,'[16]WASH COAL RECEIPT &amp; GCV DATA'!$A$2:$V$184,10,0),0)</f>
        <v>G14</v>
      </c>
      <c r="K26" s="15" t="e">
        <f>SUMIF('[16]WASH COAL RECEIPT &amp; GCV DATA'!$A$3:$A$184,'MASTER DATA FILE WASH COAL (2)'!A26,'[16]WASH COAL RECEIPT &amp; GCV DATA'!$K$3:$K$184)</f>
        <v>#VALUE!</v>
      </c>
      <c r="L26" s="15" t="e">
        <f>SUMIF('[16]WASH COAL RECEIPT &amp; GCV DATA'!$A$3:$A$184,'MASTER DATA FILE WASH COAL (2)'!A26,'[16]WASH COAL RECEIPT &amp; GCV DATA'!$L$3:$L$184)</f>
        <v>#VALUE!</v>
      </c>
      <c r="M26" s="15" t="e">
        <f t="shared" si="1"/>
        <v>#VALUE!</v>
      </c>
      <c r="N26" s="67" t="e">
        <f t="shared" si="2"/>
        <v>#VALUE!</v>
      </c>
      <c r="O26" s="15" t="e">
        <f>SUMIF('[16]WASH COAL RECEIPT &amp; GCV DATA'!$A$3:$A$184,'MASTER DATA FILE WASH COAL (2)'!A26,'[16]WASH COAL RECEIPT &amp; GCV DATA'!$O$3:$O$184)</f>
        <v>#VALUE!</v>
      </c>
      <c r="P26" s="15" t="e">
        <f t="shared" si="3"/>
        <v>#VALUE!</v>
      </c>
      <c r="Q26" s="15" t="e">
        <f>SUMIF('[16]WASH COAL RECEIPT &amp; GCV DATA'!$A$3:$A$184,'MASTER DATA FILE WASH COAL (2)'!A26,'[16]WASH COAL RECEIPT &amp; GCV DATA'!$Q$3:$Q$184)</f>
        <v>#VALUE!</v>
      </c>
      <c r="R26" s="16" t="e">
        <f>SUMIF('[16]WASH COAL RECEIPT &amp; GCV DATA'!$A$3:$A$244,'MASTER DATA FILE WASH COAL (2)'!A26,'[16]WASH COAL RECEIPT &amp; GCV DATA'!$R$3:$R$244)+IF(H26=$J$234,($K$234*K26),0)+IF(H26=$J$235,($K$235*K26),0)</f>
        <v>#VALUE!</v>
      </c>
      <c r="S26" s="15" t="e">
        <f t="shared" si="4"/>
        <v>#VALUE!</v>
      </c>
      <c r="T26" s="15" t="e">
        <f>SUMIF('[16]WASH COAL RECEIPT &amp; GCV DATA'!$A$3:$A$184,'MASTER DATA FILE WASH COAL (2)'!A26,'[16]WASH COAL RECEIPT &amp; GCV DATA'!$T$3:$T$184)</f>
        <v>#VALUE!</v>
      </c>
      <c r="U26" s="15" t="e">
        <f t="shared" si="5"/>
        <v>#VALUE!</v>
      </c>
      <c r="V26" s="15" t="e">
        <f>SUMIF('[16]WASH COAL RECEIPT &amp; GCV DATA'!$A$3:$A$184,'MASTER DATA FILE WASH COAL (2)'!A26,'[16]WASH COAL RECEIPT &amp; GCV DATA'!$V$3:$V$184)</f>
        <v>#VALUE!</v>
      </c>
      <c r="W26" s="15" t="e">
        <f t="shared" si="6"/>
        <v>#VALUE!</v>
      </c>
      <c r="X26" s="13" t="e">
        <f t="shared" si="7"/>
        <v>#VALUE!</v>
      </c>
      <c r="Y26" s="13"/>
      <c r="Z26" s="13"/>
      <c r="AB26">
        <v>4038.536871270247</v>
      </c>
      <c r="AC26" s="53" t="e">
        <f t="shared" si="8"/>
        <v>#VALUE!</v>
      </c>
      <c r="AE26" s="53" t="e">
        <f t="shared" si="0"/>
        <v>#VALUE!</v>
      </c>
      <c r="AF26">
        <v>25</v>
      </c>
      <c r="AJ26">
        <v>4041.02</v>
      </c>
      <c r="AK26" s="53" t="e">
        <f t="shared" si="9"/>
        <v>#VALUE!</v>
      </c>
    </row>
    <row r="27" spans="1:37" customFormat="1" ht="15.6" x14ac:dyDescent="0.3">
      <c r="A27" s="65">
        <v>33</v>
      </c>
      <c r="B27" s="57" t="e">
        <f>SUMIF('[16]WASH COAL RECEIPT &amp; GCV DATA'!$A$3:$A$112,A27,'[16]WASH COAL RECEIPT &amp; GCV DATA'!$B$3:$B$112)</f>
        <v>#VALUE!</v>
      </c>
      <c r="C27" s="13" t="e">
        <f>SUMIF('[16]WASH COAL RECEIPT &amp; GCV DATA'!$A$3:$A$112,A27,'[16]WASH COAL RECEIPT &amp; GCV DATA'!$C$3:$C$112)</f>
        <v>#VALUE!</v>
      </c>
      <c r="D27" s="66" t="str">
        <f>IFERROR(VLOOKUP(A27,'[16]WASH COAL RECEIPT &amp; GCV DATA'!A26:V136,4,0),0)</f>
        <v>06.10.2022</v>
      </c>
      <c r="E27" s="14">
        <f>IFERROR(VLOOKUP(A27,'[16]WASH COAL RECEIPT &amp; GCV DATA'!$A$2:$V$184,5,0),0)</f>
        <v>0</v>
      </c>
      <c r="F27" s="13" t="e">
        <f>SUMIF('[16]WASH COAL RECEIPT &amp; GCV DATA'!$A$3:$A$184,'MASTER DATA FILE WASH COAL (2)'!A27,'[16]WASH COAL RECEIPT &amp; GCV DATA'!$F$3:$F$184)</f>
        <v>#VALUE!</v>
      </c>
      <c r="G27" s="13" t="str">
        <f>IFERROR(VLOOKUP(A27,'[16]WASH COAL RECEIPT &amp; GCV DATA'!$A$2:$V$184,7,0),0)</f>
        <v>WCL</v>
      </c>
      <c r="H27" s="13" t="str">
        <f>IFERROR(VLOOKUP(A27,'[16]WASH COAL RECEIPT &amp; GCV DATA'!$A$2:$V$184,8,0),0)</f>
        <v>TAE</v>
      </c>
      <c r="I27" s="13">
        <f>IFERROR(VLOOKUP(A27,'[16]WASH COAL RECEIPT &amp; GCV DATA'!$A$2:$V$184,9,0),0)</f>
        <v>0</v>
      </c>
      <c r="J27" s="13" t="str">
        <f>IFERROR(VLOOKUP(A27,'[16]WASH COAL RECEIPT &amp; GCV DATA'!$A$2:$V$184,10,0),0)</f>
        <v>G12</v>
      </c>
      <c r="K27" s="15" t="e">
        <f>SUMIF('[16]WASH COAL RECEIPT &amp; GCV DATA'!$A$3:$A$184,'MASTER DATA FILE WASH COAL (2)'!A27,'[16]WASH COAL RECEIPT &amp; GCV DATA'!$K$3:$K$184)</f>
        <v>#VALUE!</v>
      </c>
      <c r="L27" s="15" t="e">
        <f>SUMIF('[16]WASH COAL RECEIPT &amp; GCV DATA'!$A$3:$A$184,'MASTER DATA FILE WASH COAL (2)'!A27,'[16]WASH COAL RECEIPT &amp; GCV DATA'!$L$3:$L$184)</f>
        <v>#VALUE!</v>
      </c>
      <c r="M27" s="15" t="e">
        <f t="shared" si="1"/>
        <v>#VALUE!</v>
      </c>
      <c r="N27" s="67" t="e">
        <f t="shared" si="2"/>
        <v>#VALUE!</v>
      </c>
      <c r="O27" s="15" t="e">
        <f>SUMIF('[16]WASH COAL RECEIPT &amp; GCV DATA'!$A$3:$A$184,'MASTER DATA FILE WASH COAL (2)'!A27,'[16]WASH COAL RECEIPT &amp; GCV DATA'!$O$3:$O$184)</f>
        <v>#VALUE!</v>
      </c>
      <c r="P27" s="15" t="e">
        <f t="shared" si="3"/>
        <v>#VALUE!</v>
      </c>
      <c r="Q27" s="15" t="e">
        <f>SUMIF('[16]WASH COAL RECEIPT &amp; GCV DATA'!$A$3:$A$184,'MASTER DATA FILE WASH COAL (2)'!A27,'[16]WASH COAL RECEIPT &amp; GCV DATA'!$Q$3:$Q$184)</f>
        <v>#VALUE!</v>
      </c>
      <c r="R27" s="16" t="e">
        <f>SUMIF('[16]WASH COAL RECEIPT &amp; GCV DATA'!$A$3:$A$244,'MASTER DATA FILE WASH COAL (2)'!A27,'[16]WASH COAL RECEIPT &amp; GCV DATA'!$R$3:$R$244)+IF(H27=$J$234,($K$234*K27),0)+IF(H27=$J$235,($K$235*K27),0)</f>
        <v>#VALUE!</v>
      </c>
      <c r="S27" s="15" t="e">
        <f t="shared" si="4"/>
        <v>#VALUE!</v>
      </c>
      <c r="T27" s="15" t="e">
        <f>SUMIF('[16]WASH COAL RECEIPT &amp; GCV DATA'!$A$3:$A$184,'MASTER DATA FILE WASH COAL (2)'!A27,'[16]WASH COAL RECEIPT &amp; GCV DATA'!$T$3:$T$184)</f>
        <v>#VALUE!</v>
      </c>
      <c r="U27" s="15" t="e">
        <f t="shared" si="5"/>
        <v>#VALUE!</v>
      </c>
      <c r="V27" s="15" t="e">
        <f>SUMIF('[16]WASH COAL RECEIPT &amp; GCV DATA'!$A$3:$A$184,'MASTER DATA FILE WASH COAL (2)'!A27,'[16]WASH COAL RECEIPT &amp; GCV DATA'!$V$3:$V$184)</f>
        <v>#VALUE!</v>
      </c>
      <c r="W27" s="15" t="e">
        <f t="shared" si="6"/>
        <v>#VALUE!</v>
      </c>
      <c r="X27" s="13" t="e">
        <f t="shared" si="7"/>
        <v>#VALUE!</v>
      </c>
      <c r="Y27" s="13"/>
      <c r="Z27" s="13"/>
      <c r="AB27">
        <v>4159.4126984126988</v>
      </c>
      <c r="AC27" s="53" t="e">
        <f t="shared" si="8"/>
        <v>#VALUE!</v>
      </c>
      <c r="AE27" s="53" t="e">
        <f t="shared" si="0"/>
        <v>#VALUE!</v>
      </c>
      <c r="AF27">
        <v>26</v>
      </c>
      <c r="AJ27">
        <v>3592.05</v>
      </c>
      <c r="AK27" s="53" t="e">
        <f t="shared" si="9"/>
        <v>#VALUE!</v>
      </c>
    </row>
    <row r="28" spans="1:37" customFormat="1" ht="15.6" x14ac:dyDescent="0.3">
      <c r="A28" s="65">
        <v>34</v>
      </c>
      <c r="B28" s="57" t="e">
        <f>SUMIF('[16]WASH COAL RECEIPT &amp; GCV DATA'!$A$3:$A$112,A28,'[16]WASH COAL RECEIPT &amp; GCV DATA'!$B$3:$B$112)</f>
        <v>#VALUE!</v>
      </c>
      <c r="C28" s="13" t="e">
        <f>SUMIF('[16]WASH COAL RECEIPT &amp; GCV DATA'!$A$3:$A$112,A28,'[16]WASH COAL RECEIPT &amp; GCV DATA'!$C$3:$C$112)</f>
        <v>#VALUE!</v>
      </c>
      <c r="D28" s="66" t="str">
        <f>IFERROR(VLOOKUP(A28,'[16]WASH COAL RECEIPT &amp; GCV DATA'!A27:V137,4,0),0)</f>
        <v>07.10.2022</v>
      </c>
      <c r="E28" s="14">
        <f>IFERROR(VLOOKUP(A28,'[16]WASH COAL RECEIPT &amp; GCV DATA'!$A$2:$V$184,5,0),0)</f>
        <v>0</v>
      </c>
      <c r="F28" s="13" t="e">
        <f>SUMIF('[16]WASH COAL RECEIPT &amp; GCV DATA'!$A$3:$A$184,'MASTER DATA FILE WASH COAL (2)'!A28,'[16]WASH COAL RECEIPT &amp; GCV DATA'!$F$3:$F$184)</f>
        <v>#VALUE!</v>
      </c>
      <c r="G28" s="13" t="str">
        <f>IFERROR(VLOOKUP(A28,'[16]WASH COAL RECEIPT &amp; GCV DATA'!$A$2:$V$184,7,0),0)</f>
        <v>WCL</v>
      </c>
      <c r="H28" s="13" t="str">
        <f>IFERROR(VLOOKUP(A28,'[16]WASH COAL RECEIPT &amp; GCV DATA'!$A$2:$V$184,8,0),0)</f>
        <v>PRPI</v>
      </c>
      <c r="I28" s="13">
        <f>IFERROR(VLOOKUP(A28,'[16]WASH COAL RECEIPT &amp; GCV DATA'!$A$2:$V$184,9,0),0)</f>
        <v>0</v>
      </c>
      <c r="J28" s="13" t="str">
        <f>IFERROR(VLOOKUP(A28,'[16]WASH COAL RECEIPT &amp; GCV DATA'!$A$2:$V$184,10,0),0)</f>
        <v>G11</v>
      </c>
      <c r="K28" s="15" t="e">
        <f>SUMIF('[16]WASH COAL RECEIPT &amp; GCV DATA'!$A$3:$A$184,'MASTER DATA FILE WASH COAL (2)'!A28,'[16]WASH COAL RECEIPT &amp; GCV DATA'!$K$3:$K$184)</f>
        <v>#VALUE!</v>
      </c>
      <c r="L28" s="15" t="e">
        <f>SUMIF('[16]WASH COAL RECEIPT &amp; GCV DATA'!$A$3:$A$184,'MASTER DATA FILE WASH COAL (2)'!A28,'[16]WASH COAL RECEIPT &amp; GCV DATA'!$L$3:$L$184)</f>
        <v>#VALUE!</v>
      </c>
      <c r="M28" s="15" t="e">
        <f t="shared" si="1"/>
        <v>#VALUE!</v>
      </c>
      <c r="N28" s="67" t="e">
        <f t="shared" si="2"/>
        <v>#VALUE!</v>
      </c>
      <c r="O28" s="15" t="e">
        <f>SUMIF('[16]WASH COAL RECEIPT &amp; GCV DATA'!$A$3:$A$184,'MASTER DATA FILE WASH COAL (2)'!A28,'[16]WASH COAL RECEIPT &amp; GCV DATA'!$O$3:$O$184)</f>
        <v>#VALUE!</v>
      </c>
      <c r="P28" s="15" t="e">
        <f t="shared" si="3"/>
        <v>#VALUE!</v>
      </c>
      <c r="Q28" s="15" t="e">
        <f>SUMIF('[16]WASH COAL RECEIPT &amp; GCV DATA'!$A$3:$A$184,'MASTER DATA FILE WASH COAL (2)'!A28,'[16]WASH COAL RECEIPT &amp; GCV DATA'!$Q$3:$Q$184)</f>
        <v>#VALUE!</v>
      </c>
      <c r="R28" s="16" t="e">
        <f>SUMIF('[16]WASH COAL RECEIPT &amp; GCV DATA'!$A$3:$A$244,'MASTER DATA FILE WASH COAL (2)'!A28,'[16]WASH COAL RECEIPT &amp; GCV DATA'!$R$3:$R$244)+IF(H28=$J$234,($K$234*K28),0)+IF(H28=$J$235,($K$235*K28),0)</f>
        <v>#VALUE!</v>
      </c>
      <c r="S28" s="15" t="e">
        <f t="shared" si="4"/>
        <v>#VALUE!</v>
      </c>
      <c r="T28" s="15" t="e">
        <f>SUMIF('[16]WASH COAL RECEIPT &amp; GCV DATA'!$A$3:$A$184,'MASTER DATA FILE WASH COAL (2)'!A28,'[16]WASH COAL RECEIPT &amp; GCV DATA'!$T$3:$T$184)</f>
        <v>#VALUE!</v>
      </c>
      <c r="U28" s="15" t="e">
        <f t="shared" si="5"/>
        <v>#VALUE!</v>
      </c>
      <c r="V28" s="15" t="e">
        <f>SUMIF('[16]WASH COAL RECEIPT &amp; GCV DATA'!$A$3:$A$184,'MASTER DATA FILE WASH COAL (2)'!A28,'[16]WASH COAL RECEIPT &amp; GCV DATA'!$V$3:$V$184)</f>
        <v>#VALUE!</v>
      </c>
      <c r="W28" s="15" t="e">
        <f t="shared" si="6"/>
        <v>#VALUE!</v>
      </c>
      <c r="X28" s="13" t="e">
        <f t="shared" si="7"/>
        <v>#VALUE!</v>
      </c>
      <c r="Y28" s="13"/>
      <c r="Z28" s="13"/>
      <c r="AB28">
        <v>4177.0637842465758</v>
      </c>
      <c r="AC28" s="53" t="e">
        <f t="shared" si="8"/>
        <v>#VALUE!</v>
      </c>
      <c r="AE28" s="53" t="e">
        <f t="shared" si="0"/>
        <v>#VALUE!</v>
      </c>
      <c r="AF28">
        <v>27</v>
      </c>
      <c r="AJ28">
        <v>4019.12</v>
      </c>
      <c r="AK28" s="53" t="e">
        <f t="shared" si="9"/>
        <v>#VALUE!</v>
      </c>
    </row>
    <row r="29" spans="1:37" customFormat="1" ht="15.6" x14ac:dyDescent="0.3">
      <c r="A29" s="65">
        <v>35</v>
      </c>
      <c r="B29" s="57" t="e">
        <f>SUMIF('[16]WASH COAL RECEIPT &amp; GCV DATA'!$A$3:$A$112,A29,'[16]WASH COAL RECEIPT &amp; GCV DATA'!$B$3:$B$112)</f>
        <v>#VALUE!</v>
      </c>
      <c r="C29" s="13" t="e">
        <f>SUMIF('[16]WASH COAL RECEIPT &amp; GCV DATA'!$A$3:$A$112,A29,'[16]WASH COAL RECEIPT &amp; GCV DATA'!$C$3:$C$112)</f>
        <v>#VALUE!</v>
      </c>
      <c r="D29" s="66" t="str">
        <f>IFERROR(VLOOKUP(A29,'[16]WASH COAL RECEIPT &amp; GCV DATA'!A28:V138,4,0),0)</f>
        <v>06.10.2022</v>
      </c>
      <c r="E29" s="14">
        <f>IFERROR(VLOOKUP(A29,'[16]WASH COAL RECEIPT &amp; GCV DATA'!$A$2:$V$184,5,0),0)</f>
        <v>0</v>
      </c>
      <c r="F29" s="13" t="e">
        <f>SUMIF('[16]WASH COAL RECEIPT &amp; GCV DATA'!$A$3:$A$184,'MASTER DATA FILE WASH COAL (2)'!A29,'[16]WASH COAL RECEIPT &amp; GCV DATA'!$F$3:$F$184)</f>
        <v>#VALUE!</v>
      </c>
      <c r="G29" s="13" t="str">
        <f>IFERROR(VLOOKUP(A29,'[16]WASH COAL RECEIPT &amp; GCV DATA'!$A$2:$V$184,7,0),0)</f>
        <v>SECL</v>
      </c>
      <c r="H29" s="13" t="str">
        <f>IFERROR(VLOOKUP(A29,'[16]WASH COAL RECEIPT &amp; GCV DATA'!$A$2:$V$184,8,0),0)</f>
        <v>PHEC</v>
      </c>
      <c r="I29" s="13">
        <f>IFERROR(VLOOKUP(A29,'[16]WASH COAL RECEIPT &amp; GCV DATA'!$A$2:$V$184,9,0),0)</f>
        <v>0</v>
      </c>
      <c r="J29" s="13" t="str">
        <f>IFERROR(VLOOKUP(A29,'[16]WASH COAL RECEIPT &amp; GCV DATA'!$A$2:$V$184,10,0),0)</f>
        <v>G11</v>
      </c>
      <c r="K29" s="15" t="e">
        <f>SUMIF('[16]WASH COAL RECEIPT &amp; GCV DATA'!$A$3:$A$184,'MASTER DATA FILE WASH COAL (2)'!A29,'[16]WASH COAL RECEIPT &amp; GCV DATA'!$K$3:$K$184)</f>
        <v>#VALUE!</v>
      </c>
      <c r="L29" s="15" t="e">
        <f>SUMIF('[16]WASH COAL RECEIPT &amp; GCV DATA'!$A$3:$A$184,'MASTER DATA FILE WASH COAL (2)'!A29,'[16]WASH COAL RECEIPT &amp; GCV DATA'!$L$3:$L$184)</f>
        <v>#VALUE!</v>
      </c>
      <c r="M29" s="15" t="e">
        <f t="shared" si="1"/>
        <v>#VALUE!</v>
      </c>
      <c r="N29" s="67" t="e">
        <f t="shared" si="2"/>
        <v>#VALUE!</v>
      </c>
      <c r="O29" s="15" t="e">
        <f>SUMIF('[16]WASH COAL RECEIPT &amp; GCV DATA'!$A$3:$A$184,'MASTER DATA FILE WASH COAL (2)'!A29,'[16]WASH COAL RECEIPT &amp; GCV DATA'!$O$3:$O$184)</f>
        <v>#VALUE!</v>
      </c>
      <c r="P29" s="15" t="e">
        <f t="shared" si="3"/>
        <v>#VALUE!</v>
      </c>
      <c r="Q29" s="15" t="e">
        <f>SUMIF('[16]WASH COAL RECEIPT &amp; GCV DATA'!$A$3:$A$184,'MASTER DATA FILE WASH COAL (2)'!A29,'[16]WASH COAL RECEIPT &amp; GCV DATA'!$Q$3:$Q$184)</f>
        <v>#VALUE!</v>
      </c>
      <c r="R29" s="16" t="e">
        <f>SUMIF('[16]WASH COAL RECEIPT &amp; GCV DATA'!$A$3:$A$244,'MASTER DATA FILE WASH COAL (2)'!A29,'[16]WASH COAL RECEIPT &amp; GCV DATA'!$R$3:$R$244)+IF(H29=$J$234,($K$234*K29),0)+IF(H29=$J$235,($K$235*K29),0)</f>
        <v>#VALUE!</v>
      </c>
      <c r="S29" s="15" t="e">
        <f t="shared" si="4"/>
        <v>#VALUE!</v>
      </c>
      <c r="T29" s="15" t="e">
        <f>SUMIF('[16]WASH COAL RECEIPT &amp; GCV DATA'!$A$3:$A$184,'MASTER DATA FILE WASH COAL (2)'!A29,'[16]WASH COAL RECEIPT &amp; GCV DATA'!$T$3:$T$184)</f>
        <v>#VALUE!</v>
      </c>
      <c r="U29" s="15" t="e">
        <f t="shared" si="5"/>
        <v>#VALUE!</v>
      </c>
      <c r="V29" s="15" t="e">
        <f>SUMIF('[16]WASH COAL RECEIPT &amp; GCV DATA'!$A$3:$A$184,'MASTER DATA FILE WASH COAL (2)'!A29,'[16]WASH COAL RECEIPT &amp; GCV DATA'!$V$3:$V$184)</f>
        <v>#VALUE!</v>
      </c>
      <c r="W29" s="15" t="e">
        <f t="shared" si="6"/>
        <v>#VALUE!</v>
      </c>
      <c r="X29" s="13" t="e">
        <f t="shared" si="7"/>
        <v>#VALUE!</v>
      </c>
      <c r="Y29" s="13"/>
      <c r="Z29" s="13"/>
      <c r="AB29">
        <v>3815.1143531431026</v>
      </c>
      <c r="AC29" s="53" t="e">
        <f t="shared" si="8"/>
        <v>#VALUE!</v>
      </c>
      <c r="AE29" s="53" t="e">
        <f t="shared" si="0"/>
        <v>#VALUE!</v>
      </c>
      <c r="AF29">
        <v>28</v>
      </c>
      <c r="AJ29">
        <v>3985.18</v>
      </c>
      <c r="AK29" s="53" t="e">
        <f t="shared" si="9"/>
        <v>#VALUE!</v>
      </c>
    </row>
    <row r="30" spans="1:37" customFormat="1" ht="15.6" x14ac:dyDescent="0.3">
      <c r="A30" s="65">
        <v>37</v>
      </c>
      <c r="B30" s="57" t="e">
        <f>SUMIF('[16]WASH COAL RECEIPT &amp; GCV DATA'!$A$3:$A$112,A30,'[16]WASH COAL RECEIPT &amp; GCV DATA'!$B$3:$B$112)</f>
        <v>#VALUE!</v>
      </c>
      <c r="C30" s="13" t="e">
        <f>SUMIF('[16]WASH COAL RECEIPT &amp; GCV DATA'!$A$3:$A$112,A30,'[16]WASH COAL RECEIPT &amp; GCV DATA'!$C$3:$C$112)</f>
        <v>#VALUE!</v>
      </c>
      <c r="D30" s="66" t="str">
        <f>IFERROR(VLOOKUP(A30,'[16]WASH COAL RECEIPT &amp; GCV DATA'!A29:V139,4,0),0)</f>
        <v>07.10.2022</v>
      </c>
      <c r="E30" s="14">
        <f>IFERROR(VLOOKUP(A30,'[16]WASH COAL RECEIPT &amp; GCV DATA'!$A$2:$V$184,5,0),0)</f>
        <v>0</v>
      </c>
      <c r="F30" s="13" t="e">
        <f>SUMIF('[16]WASH COAL RECEIPT &amp; GCV DATA'!$A$3:$A$184,'MASTER DATA FILE WASH COAL (2)'!A30,'[16]WASH COAL RECEIPT &amp; GCV DATA'!$F$3:$F$184)</f>
        <v>#VALUE!</v>
      </c>
      <c r="G30" s="13" t="str">
        <f>IFERROR(VLOOKUP(A30,'[16]WASH COAL RECEIPT &amp; GCV DATA'!$A$2:$V$184,7,0),0)</f>
        <v>SECL</v>
      </c>
      <c r="H30" s="13" t="str">
        <f>IFERROR(VLOOKUP(A30,'[16]WASH COAL RECEIPT &amp; GCV DATA'!$A$2:$V$184,8,0),0)</f>
        <v>PHEC</v>
      </c>
      <c r="I30" s="13">
        <f>IFERROR(VLOOKUP(A30,'[16]WASH COAL RECEIPT &amp; GCV DATA'!$A$2:$V$184,9,0),0)</f>
        <v>0</v>
      </c>
      <c r="J30" s="13" t="str">
        <f>IFERROR(VLOOKUP(A30,'[16]WASH COAL RECEIPT &amp; GCV DATA'!$A$2:$V$184,10,0),0)</f>
        <v>G11</v>
      </c>
      <c r="K30" s="15" t="e">
        <f>SUMIF('[16]WASH COAL RECEIPT &amp; GCV DATA'!$A$3:$A$184,'MASTER DATA FILE WASH COAL (2)'!A30,'[16]WASH COAL RECEIPT &amp; GCV DATA'!$K$3:$K$184)</f>
        <v>#VALUE!</v>
      </c>
      <c r="L30" s="15" t="e">
        <f>SUMIF('[16]WASH COAL RECEIPT &amp; GCV DATA'!$A$3:$A$184,'MASTER DATA FILE WASH COAL (2)'!A30,'[16]WASH COAL RECEIPT &amp; GCV DATA'!$L$3:$L$184)</f>
        <v>#VALUE!</v>
      </c>
      <c r="M30" s="15" t="e">
        <f t="shared" si="1"/>
        <v>#VALUE!</v>
      </c>
      <c r="N30" s="67" t="e">
        <f t="shared" si="2"/>
        <v>#VALUE!</v>
      </c>
      <c r="O30" s="15" t="e">
        <f>SUMIF('[16]WASH COAL RECEIPT &amp; GCV DATA'!$A$3:$A$184,'MASTER DATA FILE WASH COAL (2)'!A30,'[16]WASH COAL RECEIPT &amp; GCV DATA'!$O$3:$O$184)</f>
        <v>#VALUE!</v>
      </c>
      <c r="P30" s="15" t="e">
        <f t="shared" si="3"/>
        <v>#VALUE!</v>
      </c>
      <c r="Q30" s="15" t="e">
        <f>SUMIF('[16]WASH COAL RECEIPT &amp; GCV DATA'!$A$3:$A$184,'MASTER DATA FILE WASH COAL (2)'!A30,'[16]WASH COAL RECEIPT &amp; GCV DATA'!$Q$3:$Q$184)</f>
        <v>#VALUE!</v>
      </c>
      <c r="R30" s="16" t="e">
        <f>SUMIF('[16]WASH COAL RECEIPT &amp; GCV DATA'!$A$3:$A$244,'MASTER DATA FILE WASH COAL (2)'!A30,'[16]WASH COAL RECEIPT &amp; GCV DATA'!$R$3:$R$244)+IF(H30=$J$234,($K$234*K30),0)+IF(H30=$J$235,($K$235*K30),0)</f>
        <v>#VALUE!</v>
      </c>
      <c r="S30" s="15" t="e">
        <f t="shared" si="4"/>
        <v>#VALUE!</v>
      </c>
      <c r="T30" s="15" t="e">
        <f>SUMIF('[16]WASH COAL RECEIPT &amp; GCV DATA'!$A$3:$A$184,'MASTER DATA FILE WASH COAL (2)'!A30,'[16]WASH COAL RECEIPT &amp; GCV DATA'!$T$3:$T$184)</f>
        <v>#VALUE!</v>
      </c>
      <c r="U30" s="15" t="e">
        <f t="shared" si="5"/>
        <v>#VALUE!</v>
      </c>
      <c r="V30" s="15" t="e">
        <f>SUMIF('[16]WASH COAL RECEIPT &amp; GCV DATA'!$A$3:$A$184,'MASTER DATA FILE WASH COAL (2)'!A30,'[16]WASH COAL RECEIPT &amp; GCV DATA'!$V$3:$V$184)</f>
        <v>#VALUE!</v>
      </c>
      <c r="W30" s="15" t="e">
        <f t="shared" si="6"/>
        <v>#VALUE!</v>
      </c>
      <c r="X30" s="13" t="e">
        <f t="shared" si="7"/>
        <v>#VALUE!</v>
      </c>
      <c r="Y30" s="13"/>
      <c r="Z30" s="13"/>
      <c r="AB30">
        <v>3895.5320893107546</v>
      </c>
      <c r="AC30" s="53" t="e">
        <f t="shared" si="8"/>
        <v>#VALUE!</v>
      </c>
      <c r="AE30" s="53" t="e">
        <f t="shared" si="0"/>
        <v>#VALUE!</v>
      </c>
      <c r="AF30">
        <v>29</v>
      </c>
      <c r="AJ30">
        <v>3882.05</v>
      </c>
      <c r="AK30" s="53" t="e">
        <f t="shared" si="9"/>
        <v>#VALUE!</v>
      </c>
    </row>
    <row r="31" spans="1:37" customFormat="1" ht="15.6" x14ac:dyDescent="0.3">
      <c r="A31" s="65">
        <v>38</v>
      </c>
      <c r="B31" s="57" t="e">
        <f>SUMIF('[16]WASH COAL RECEIPT &amp; GCV DATA'!$A$3:$A$112,A31,'[16]WASH COAL RECEIPT &amp; GCV DATA'!$B$3:$B$112)</f>
        <v>#VALUE!</v>
      </c>
      <c r="C31" s="13" t="e">
        <f>SUMIF('[16]WASH COAL RECEIPT &amp; GCV DATA'!$A$3:$A$112,A31,'[16]WASH COAL RECEIPT &amp; GCV DATA'!$C$3:$C$112)</f>
        <v>#VALUE!</v>
      </c>
      <c r="D31" s="66" t="str">
        <f>IFERROR(VLOOKUP(A31,'[16]WASH COAL RECEIPT &amp; GCV DATA'!A30:V140,4,0),0)</f>
        <v>07.10.2022</v>
      </c>
      <c r="E31" s="14">
        <f>IFERROR(VLOOKUP(A31,'[16]WASH COAL RECEIPT &amp; GCV DATA'!$A$2:$V$184,5,0),0)</f>
        <v>0</v>
      </c>
      <c r="F31" s="13" t="e">
        <f>SUMIF('[16]WASH COAL RECEIPT &amp; GCV DATA'!$A$3:$A$184,'MASTER DATA FILE WASH COAL (2)'!A31,'[16]WASH COAL RECEIPT &amp; GCV DATA'!$F$3:$F$184)</f>
        <v>#VALUE!</v>
      </c>
      <c r="G31" s="13" t="str">
        <f>IFERROR(VLOOKUP(A31,'[16]WASH COAL RECEIPT &amp; GCV DATA'!$A$2:$V$184,7,0),0)</f>
        <v>WCL</v>
      </c>
      <c r="H31" s="13" t="str">
        <f>IFERROR(VLOOKUP(A31,'[16]WASH COAL RECEIPT &amp; GCV DATA'!$A$2:$V$184,8,0),0)</f>
        <v>TAE</v>
      </c>
      <c r="I31" s="13">
        <f>IFERROR(VLOOKUP(A31,'[16]WASH COAL RECEIPT &amp; GCV DATA'!$A$2:$V$184,9,0),0)</f>
        <v>0</v>
      </c>
      <c r="J31" s="13" t="str">
        <f>IFERROR(VLOOKUP(A31,'[16]WASH COAL RECEIPT &amp; GCV DATA'!$A$2:$V$184,10,0),0)</f>
        <v>G12</v>
      </c>
      <c r="K31" s="15" t="e">
        <f>SUMIF('[16]WASH COAL RECEIPT &amp; GCV DATA'!$A$3:$A$184,'MASTER DATA FILE WASH COAL (2)'!A31,'[16]WASH COAL RECEIPT &amp; GCV DATA'!$K$3:$K$184)</f>
        <v>#VALUE!</v>
      </c>
      <c r="L31" s="15" t="e">
        <f>SUMIF('[16]WASH COAL RECEIPT &amp; GCV DATA'!$A$3:$A$184,'MASTER DATA FILE WASH COAL (2)'!A31,'[16]WASH COAL RECEIPT &amp; GCV DATA'!$L$3:$L$184)</f>
        <v>#VALUE!</v>
      </c>
      <c r="M31" s="15" t="e">
        <f t="shared" si="1"/>
        <v>#VALUE!</v>
      </c>
      <c r="N31" s="67" t="e">
        <f t="shared" si="2"/>
        <v>#VALUE!</v>
      </c>
      <c r="O31" s="15" t="e">
        <f>SUMIF('[16]WASH COAL RECEIPT &amp; GCV DATA'!$A$3:$A$184,'MASTER DATA FILE WASH COAL (2)'!A31,'[16]WASH COAL RECEIPT &amp; GCV DATA'!$O$3:$O$184)</f>
        <v>#VALUE!</v>
      </c>
      <c r="P31" s="15" t="e">
        <f t="shared" si="3"/>
        <v>#VALUE!</v>
      </c>
      <c r="Q31" s="15" t="e">
        <f>SUMIF('[16]WASH COAL RECEIPT &amp; GCV DATA'!$A$3:$A$184,'MASTER DATA FILE WASH COAL (2)'!A31,'[16]WASH COAL RECEIPT &amp; GCV DATA'!$Q$3:$Q$184)</f>
        <v>#VALUE!</v>
      </c>
      <c r="R31" s="16" t="e">
        <f>SUMIF('[16]WASH COAL RECEIPT &amp; GCV DATA'!$A$3:$A$244,'MASTER DATA FILE WASH COAL (2)'!A31,'[16]WASH COAL RECEIPT &amp; GCV DATA'!$R$3:$R$244)+IF(H31=$J$234,($K$234*K31),0)+IF(H31=$J$235,($K$235*K31),0)</f>
        <v>#VALUE!</v>
      </c>
      <c r="S31" s="15" t="e">
        <f t="shared" si="4"/>
        <v>#VALUE!</v>
      </c>
      <c r="T31" s="15" t="e">
        <f>SUMIF('[16]WASH COAL RECEIPT &amp; GCV DATA'!$A$3:$A$184,'MASTER DATA FILE WASH COAL (2)'!A31,'[16]WASH COAL RECEIPT &amp; GCV DATA'!$T$3:$T$184)</f>
        <v>#VALUE!</v>
      </c>
      <c r="U31" s="15" t="e">
        <f t="shared" si="5"/>
        <v>#VALUE!</v>
      </c>
      <c r="V31" s="15" t="e">
        <f>SUMIF('[16]WASH COAL RECEIPT &amp; GCV DATA'!$A$3:$A$184,'MASTER DATA FILE WASH COAL (2)'!A31,'[16]WASH COAL RECEIPT &amp; GCV DATA'!$V$3:$V$184)</f>
        <v>#VALUE!</v>
      </c>
      <c r="W31" s="15" t="e">
        <f t="shared" si="6"/>
        <v>#VALUE!</v>
      </c>
      <c r="X31" s="13" t="e">
        <f t="shared" si="7"/>
        <v>#VALUE!</v>
      </c>
      <c r="Y31" s="13"/>
      <c r="Z31" s="13"/>
      <c r="AB31">
        <v>4037.8386257157731</v>
      </c>
      <c r="AC31" s="53" t="e">
        <f t="shared" si="8"/>
        <v>#VALUE!</v>
      </c>
      <c r="AE31" s="53" t="e">
        <f t="shared" si="0"/>
        <v>#VALUE!</v>
      </c>
      <c r="AF31">
        <v>30</v>
      </c>
      <c r="AJ31">
        <v>4184.75</v>
      </c>
      <c r="AK31" s="53" t="e">
        <f t="shared" si="9"/>
        <v>#VALUE!</v>
      </c>
    </row>
    <row r="32" spans="1:37" customFormat="1" ht="15.6" x14ac:dyDescent="0.3">
      <c r="A32" s="65">
        <v>39</v>
      </c>
      <c r="B32" s="57" t="e">
        <f>SUMIF('[16]WASH COAL RECEIPT &amp; GCV DATA'!$A$3:$A$112,A32,'[16]WASH COAL RECEIPT &amp; GCV DATA'!$B$3:$B$112)</f>
        <v>#VALUE!</v>
      </c>
      <c r="C32" s="13" t="e">
        <f>SUMIF('[16]WASH COAL RECEIPT &amp; GCV DATA'!$A$3:$A$112,A32,'[16]WASH COAL RECEIPT &amp; GCV DATA'!$C$3:$C$112)</f>
        <v>#VALUE!</v>
      </c>
      <c r="D32" s="66" t="str">
        <f>IFERROR(VLOOKUP(A32,'[16]WASH COAL RECEIPT &amp; GCV DATA'!A31:V141,4,0),0)</f>
        <v>08.10.2022</v>
      </c>
      <c r="E32" s="14">
        <f>IFERROR(VLOOKUP(A32,'[16]WASH COAL RECEIPT &amp; GCV DATA'!$A$2:$V$184,5,0),0)</f>
        <v>0</v>
      </c>
      <c r="F32" s="13" t="e">
        <f>SUMIF('[16]WASH COAL RECEIPT &amp; GCV DATA'!$A$3:$A$184,'MASTER DATA FILE WASH COAL (2)'!A32,'[16]WASH COAL RECEIPT &amp; GCV DATA'!$F$3:$F$184)</f>
        <v>#VALUE!</v>
      </c>
      <c r="G32" s="13" t="str">
        <f>IFERROR(VLOOKUP(A32,'[16]WASH COAL RECEIPT &amp; GCV DATA'!$A$2:$V$184,7,0),0)</f>
        <v>WCL</v>
      </c>
      <c r="H32" s="13" t="str">
        <f>IFERROR(VLOOKUP(A32,'[16]WASH COAL RECEIPT &amp; GCV DATA'!$A$2:$V$184,8,0),0)</f>
        <v>WANI</v>
      </c>
      <c r="I32" s="13">
        <f>IFERROR(VLOOKUP(A32,'[16]WASH COAL RECEIPT &amp; GCV DATA'!$A$2:$V$184,9,0),0)</f>
        <v>0</v>
      </c>
      <c r="J32" s="13" t="str">
        <f>IFERROR(VLOOKUP(A32,'[16]WASH COAL RECEIPT &amp; GCV DATA'!$A$2:$V$184,10,0),0)</f>
        <v>G10</v>
      </c>
      <c r="K32" s="15" t="e">
        <f>SUMIF('[16]WASH COAL RECEIPT &amp; GCV DATA'!$A$3:$A$184,'MASTER DATA FILE WASH COAL (2)'!A32,'[16]WASH COAL RECEIPT &amp; GCV DATA'!$K$3:$K$184)</f>
        <v>#VALUE!</v>
      </c>
      <c r="L32" s="15" t="e">
        <f>SUMIF('[16]WASH COAL RECEIPT &amp; GCV DATA'!$A$3:$A$184,'MASTER DATA FILE WASH COAL (2)'!A32,'[16]WASH COAL RECEIPT &amp; GCV DATA'!$L$3:$L$184)</f>
        <v>#VALUE!</v>
      </c>
      <c r="M32" s="15" t="e">
        <f t="shared" si="1"/>
        <v>#VALUE!</v>
      </c>
      <c r="N32" s="67" t="e">
        <f t="shared" si="2"/>
        <v>#VALUE!</v>
      </c>
      <c r="O32" s="15" t="e">
        <f>SUMIF('[16]WASH COAL RECEIPT &amp; GCV DATA'!$A$3:$A$184,'MASTER DATA FILE WASH COAL (2)'!A32,'[16]WASH COAL RECEIPT &amp; GCV DATA'!$O$3:$O$184)</f>
        <v>#VALUE!</v>
      </c>
      <c r="P32" s="15" t="e">
        <f t="shared" si="3"/>
        <v>#VALUE!</v>
      </c>
      <c r="Q32" s="15" t="e">
        <f>SUMIF('[16]WASH COAL RECEIPT &amp; GCV DATA'!$A$3:$A$184,'MASTER DATA FILE WASH COAL (2)'!A32,'[16]WASH COAL RECEIPT &amp; GCV DATA'!$Q$3:$Q$184)</f>
        <v>#VALUE!</v>
      </c>
      <c r="R32" s="16" t="e">
        <f>SUMIF('[16]WASH COAL RECEIPT &amp; GCV DATA'!$A$3:$A$244,'MASTER DATA FILE WASH COAL (2)'!A32,'[16]WASH COAL RECEIPT &amp; GCV DATA'!$R$3:$R$244)+IF(H32=$J$234,($K$234*K32),0)+IF(H32=$J$235,($K$235*K32),0)</f>
        <v>#VALUE!</v>
      </c>
      <c r="S32" s="15" t="e">
        <f t="shared" si="4"/>
        <v>#VALUE!</v>
      </c>
      <c r="T32" s="15" t="e">
        <f>SUMIF('[16]WASH COAL RECEIPT &amp; GCV DATA'!$A$3:$A$184,'MASTER DATA FILE WASH COAL (2)'!A32,'[16]WASH COAL RECEIPT &amp; GCV DATA'!$T$3:$T$184)</f>
        <v>#VALUE!</v>
      </c>
      <c r="U32" s="15" t="e">
        <f t="shared" si="5"/>
        <v>#VALUE!</v>
      </c>
      <c r="V32" s="15" t="e">
        <f>SUMIF('[16]WASH COAL RECEIPT &amp; GCV DATA'!$A$3:$A$184,'MASTER DATA FILE WASH COAL (2)'!A32,'[16]WASH COAL RECEIPT &amp; GCV DATA'!$V$3:$V$184)</f>
        <v>#VALUE!</v>
      </c>
      <c r="W32" s="15" t="e">
        <f t="shared" si="6"/>
        <v>#VALUE!</v>
      </c>
      <c r="X32" s="13" t="e">
        <f t="shared" si="7"/>
        <v>#VALUE!</v>
      </c>
      <c r="Y32" s="13"/>
      <c r="Z32" s="13"/>
      <c r="AB32">
        <v>4005.7080428675472</v>
      </c>
      <c r="AC32" s="53" t="e">
        <f t="shared" si="8"/>
        <v>#VALUE!</v>
      </c>
      <c r="AE32" s="53" t="e">
        <f t="shared" si="0"/>
        <v>#VALUE!</v>
      </c>
      <c r="AF32">
        <v>31</v>
      </c>
      <c r="AJ32">
        <v>3881.15</v>
      </c>
      <c r="AK32" s="53" t="e">
        <f t="shared" si="9"/>
        <v>#VALUE!</v>
      </c>
    </row>
    <row r="33" spans="1:37" customFormat="1" ht="15.6" x14ac:dyDescent="0.3">
      <c r="A33" s="65">
        <v>40</v>
      </c>
      <c r="B33" s="57" t="e">
        <f>SUMIF('[16]WASH COAL RECEIPT &amp; GCV DATA'!$A$3:$A$112,A33,'[16]WASH COAL RECEIPT &amp; GCV DATA'!$B$3:$B$112)</f>
        <v>#VALUE!</v>
      </c>
      <c r="C33" s="13" t="e">
        <f>SUMIF('[16]WASH COAL RECEIPT &amp; GCV DATA'!$A$3:$A$112,A33,'[16]WASH COAL RECEIPT &amp; GCV DATA'!$C$3:$C$112)</f>
        <v>#VALUE!</v>
      </c>
      <c r="D33" s="66" t="str">
        <f>IFERROR(VLOOKUP(A33,'[16]WASH COAL RECEIPT &amp; GCV DATA'!A32:V142,4,0),0)</f>
        <v>08.10.2022</v>
      </c>
      <c r="E33" s="14">
        <f>IFERROR(VLOOKUP(A33,'[16]WASH COAL RECEIPT &amp; GCV DATA'!$A$2:$V$184,5,0),0)</f>
        <v>0</v>
      </c>
      <c r="F33" s="13" t="e">
        <f>SUMIF('[16]WASH COAL RECEIPT &amp; GCV DATA'!$A$3:$A$184,'MASTER DATA FILE WASH COAL (2)'!A33,'[16]WASH COAL RECEIPT &amp; GCV DATA'!$F$3:$F$184)</f>
        <v>#VALUE!</v>
      </c>
      <c r="G33" s="13" t="str">
        <f>IFERROR(VLOOKUP(A33,'[16]WASH COAL RECEIPT &amp; GCV DATA'!$A$2:$V$184,7,0),0)</f>
        <v>SECL</v>
      </c>
      <c r="H33" s="13" t="str">
        <f>IFERROR(VLOOKUP(A33,'[16]WASH COAL RECEIPT &amp; GCV DATA'!$A$2:$V$184,8,0),0)</f>
        <v>PHEC</v>
      </c>
      <c r="I33" s="13">
        <f>IFERROR(VLOOKUP(A33,'[16]WASH COAL RECEIPT &amp; GCV DATA'!$A$2:$V$184,9,0),0)</f>
        <v>0</v>
      </c>
      <c r="J33" s="13" t="str">
        <f>IFERROR(VLOOKUP(A33,'[16]WASH COAL RECEIPT &amp; GCV DATA'!$A$2:$V$184,10,0),0)</f>
        <v>G11</v>
      </c>
      <c r="K33" s="15" t="e">
        <f>SUMIF('[16]WASH COAL RECEIPT &amp; GCV DATA'!$A$3:$A$184,'MASTER DATA FILE WASH COAL (2)'!A33,'[16]WASH COAL RECEIPT &amp; GCV DATA'!$K$3:$K$184)</f>
        <v>#VALUE!</v>
      </c>
      <c r="L33" s="15" t="e">
        <f>SUMIF('[16]WASH COAL RECEIPT &amp; GCV DATA'!$A$3:$A$184,'MASTER DATA FILE WASH COAL (2)'!A33,'[16]WASH COAL RECEIPT &amp; GCV DATA'!$L$3:$L$184)</f>
        <v>#VALUE!</v>
      </c>
      <c r="M33" s="15" t="e">
        <f t="shared" si="1"/>
        <v>#VALUE!</v>
      </c>
      <c r="N33" s="67" t="e">
        <f t="shared" si="2"/>
        <v>#VALUE!</v>
      </c>
      <c r="O33" s="15" t="e">
        <f>SUMIF('[16]WASH COAL RECEIPT &amp; GCV DATA'!$A$3:$A$184,'MASTER DATA FILE WASH COAL (2)'!A33,'[16]WASH COAL RECEIPT &amp; GCV DATA'!$O$3:$O$184)</f>
        <v>#VALUE!</v>
      </c>
      <c r="P33" s="15" t="e">
        <f t="shared" si="3"/>
        <v>#VALUE!</v>
      </c>
      <c r="Q33" s="15" t="e">
        <f>SUMIF('[16]WASH COAL RECEIPT &amp; GCV DATA'!$A$3:$A$184,'MASTER DATA FILE WASH COAL (2)'!A33,'[16]WASH COAL RECEIPT &amp; GCV DATA'!$Q$3:$Q$184)</f>
        <v>#VALUE!</v>
      </c>
      <c r="R33" s="16" t="e">
        <f>SUMIF('[16]WASH COAL RECEIPT &amp; GCV DATA'!$A$3:$A$244,'MASTER DATA FILE WASH COAL (2)'!A33,'[16]WASH COAL RECEIPT &amp; GCV DATA'!$R$3:$R$244)+IF(H33=$J$234,($K$234*K33),0)+IF(H33=$J$235,($K$235*K33),0)</f>
        <v>#VALUE!</v>
      </c>
      <c r="S33" s="15" t="e">
        <f t="shared" si="4"/>
        <v>#VALUE!</v>
      </c>
      <c r="T33" s="15" t="e">
        <f>SUMIF('[16]WASH COAL RECEIPT &amp; GCV DATA'!$A$3:$A$184,'MASTER DATA FILE WASH COAL (2)'!A33,'[16]WASH COAL RECEIPT &amp; GCV DATA'!$T$3:$T$184)</f>
        <v>#VALUE!</v>
      </c>
      <c r="U33" s="15" t="e">
        <f t="shared" si="5"/>
        <v>#VALUE!</v>
      </c>
      <c r="V33" s="15" t="e">
        <f>SUMIF('[16]WASH COAL RECEIPT &amp; GCV DATA'!$A$3:$A$184,'MASTER DATA FILE WASH COAL (2)'!A33,'[16]WASH COAL RECEIPT &amp; GCV DATA'!$V$3:$V$184)</f>
        <v>#VALUE!</v>
      </c>
      <c r="W33" s="15" t="e">
        <f t="shared" si="6"/>
        <v>#VALUE!</v>
      </c>
      <c r="X33" s="13" t="e">
        <f t="shared" si="7"/>
        <v>#VALUE!</v>
      </c>
      <c r="Y33" s="13"/>
      <c r="Z33" s="13"/>
      <c r="AB33">
        <v>3836.2491957966972</v>
      </c>
      <c r="AC33" s="53" t="e">
        <f t="shared" si="8"/>
        <v>#VALUE!</v>
      </c>
      <c r="AE33" s="53" t="e">
        <f t="shared" si="0"/>
        <v>#VALUE!</v>
      </c>
      <c r="AF33">
        <v>32</v>
      </c>
      <c r="AJ33">
        <v>4157.7</v>
      </c>
      <c r="AK33" s="53" t="e">
        <f t="shared" si="9"/>
        <v>#VALUE!</v>
      </c>
    </row>
    <row r="34" spans="1:37" customFormat="1" ht="15.6" x14ac:dyDescent="0.3">
      <c r="A34" s="65">
        <v>41</v>
      </c>
      <c r="B34" s="57" t="e">
        <f>SUMIF('[16]WASH COAL RECEIPT &amp; GCV DATA'!$A$3:$A$112,A34,'[16]WASH COAL RECEIPT &amp; GCV DATA'!$B$3:$B$112)</f>
        <v>#VALUE!</v>
      </c>
      <c r="C34" s="13" t="e">
        <f>SUMIF('[16]WASH COAL RECEIPT &amp; GCV DATA'!$A$3:$A$112,A34,'[16]WASH COAL RECEIPT &amp; GCV DATA'!$C$3:$C$112)</f>
        <v>#VALUE!</v>
      </c>
      <c r="D34" s="66" t="str">
        <f>IFERROR(VLOOKUP(A34,'[16]WASH COAL RECEIPT &amp; GCV DATA'!A33:V143,4,0),0)</f>
        <v>08.10.2022</v>
      </c>
      <c r="E34" s="14">
        <f>IFERROR(VLOOKUP(A34,'[16]WASH COAL RECEIPT &amp; GCV DATA'!$A$2:$V$184,5,0),0)</f>
        <v>0</v>
      </c>
      <c r="F34" s="13" t="e">
        <f>SUMIF('[16]WASH COAL RECEIPT &amp; GCV DATA'!$A$3:$A$184,'MASTER DATA FILE WASH COAL (2)'!A34,'[16]WASH COAL RECEIPT &amp; GCV DATA'!$F$3:$F$184)</f>
        <v>#VALUE!</v>
      </c>
      <c r="G34" s="13" t="str">
        <f>IFERROR(VLOOKUP(A34,'[16]WASH COAL RECEIPT &amp; GCV DATA'!$A$2:$V$184,7,0),0)</f>
        <v>SECL</v>
      </c>
      <c r="H34" s="13" t="str">
        <f>IFERROR(VLOOKUP(A34,'[16]WASH COAL RECEIPT &amp; GCV DATA'!$A$2:$V$184,8,0),0)</f>
        <v>PHEC</v>
      </c>
      <c r="I34" s="13">
        <f>IFERROR(VLOOKUP(A34,'[16]WASH COAL RECEIPT &amp; GCV DATA'!$A$2:$V$184,9,0),0)</f>
        <v>0</v>
      </c>
      <c r="J34" s="13" t="str">
        <f>IFERROR(VLOOKUP(A34,'[16]WASH COAL RECEIPT &amp; GCV DATA'!$A$2:$V$184,10,0),0)</f>
        <v>G11</v>
      </c>
      <c r="K34" s="15" t="e">
        <f>SUMIF('[16]WASH COAL RECEIPT &amp; GCV DATA'!$A$3:$A$184,'MASTER DATA FILE WASH COAL (2)'!A34,'[16]WASH COAL RECEIPT &amp; GCV DATA'!$K$3:$K$184)</f>
        <v>#VALUE!</v>
      </c>
      <c r="L34" s="15" t="e">
        <f>SUMIF('[16]WASH COAL RECEIPT &amp; GCV DATA'!$A$3:$A$184,'MASTER DATA FILE WASH COAL (2)'!A34,'[16]WASH COAL RECEIPT &amp; GCV DATA'!$L$3:$L$184)</f>
        <v>#VALUE!</v>
      </c>
      <c r="M34" s="15" t="e">
        <f t="shared" si="1"/>
        <v>#VALUE!</v>
      </c>
      <c r="N34" s="67" t="e">
        <f t="shared" si="2"/>
        <v>#VALUE!</v>
      </c>
      <c r="O34" s="15" t="e">
        <f>SUMIF('[16]WASH COAL RECEIPT &amp; GCV DATA'!$A$3:$A$184,'MASTER DATA FILE WASH COAL (2)'!A34,'[16]WASH COAL RECEIPT &amp; GCV DATA'!$O$3:$O$184)</f>
        <v>#VALUE!</v>
      </c>
      <c r="P34" s="15" t="e">
        <f t="shared" si="3"/>
        <v>#VALUE!</v>
      </c>
      <c r="Q34" s="15" t="e">
        <f>SUMIF('[16]WASH COAL RECEIPT &amp; GCV DATA'!$A$3:$A$184,'MASTER DATA FILE WASH COAL (2)'!A34,'[16]WASH COAL RECEIPT &amp; GCV DATA'!$Q$3:$Q$184)</f>
        <v>#VALUE!</v>
      </c>
      <c r="R34" s="16" t="e">
        <f>SUMIF('[16]WASH COAL RECEIPT &amp; GCV DATA'!$A$3:$A$244,'MASTER DATA FILE WASH COAL (2)'!A34,'[16]WASH COAL RECEIPT &amp; GCV DATA'!$R$3:$R$244)+IF(H34=$J$234,($K$234*K34),0)+IF(H34=$J$235,($K$235*K34),0)</f>
        <v>#VALUE!</v>
      </c>
      <c r="S34" s="15" t="e">
        <f t="shared" si="4"/>
        <v>#VALUE!</v>
      </c>
      <c r="T34" s="15" t="e">
        <f>SUMIF('[16]WASH COAL RECEIPT &amp; GCV DATA'!$A$3:$A$184,'MASTER DATA FILE WASH COAL (2)'!A34,'[16]WASH COAL RECEIPT &amp; GCV DATA'!$T$3:$T$184)</f>
        <v>#VALUE!</v>
      </c>
      <c r="U34" s="15" t="e">
        <f t="shared" si="5"/>
        <v>#VALUE!</v>
      </c>
      <c r="V34" s="15" t="e">
        <f>SUMIF('[16]WASH COAL RECEIPT &amp; GCV DATA'!$A$3:$A$184,'MASTER DATA FILE WASH COAL (2)'!A34,'[16]WASH COAL RECEIPT &amp; GCV DATA'!$V$3:$V$184)</f>
        <v>#VALUE!</v>
      </c>
      <c r="W34" s="15" t="e">
        <f t="shared" si="6"/>
        <v>#VALUE!</v>
      </c>
      <c r="X34" s="13" t="e">
        <f t="shared" si="7"/>
        <v>#VALUE!</v>
      </c>
      <c r="Y34" s="13"/>
      <c r="Z34" s="13"/>
      <c r="AB34">
        <v>3982.447189097104</v>
      </c>
      <c r="AC34" s="53" t="e">
        <f t="shared" si="8"/>
        <v>#VALUE!</v>
      </c>
      <c r="AE34" s="53" t="e">
        <f t="shared" si="0"/>
        <v>#VALUE!</v>
      </c>
      <c r="AF34">
        <v>33</v>
      </c>
      <c r="AJ34">
        <v>4008.05</v>
      </c>
      <c r="AK34" s="53" t="e">
        <f t="shared" si="9"/>
        <v>#VALUE!</v>
      </c>
    </row>
    <row r="35" spans="1:37" customFormat="1" ht="15.6" x14ac:dyDescent="0.3">
      <c r="A35" s="65">
        <v>42</v>
      </c>
      <c r="B35" s="57" t="e">
        <f>SUMIF('[16]WASH COAL RECEIPT &amp; GCV DATA'!$A$3:$A$112,A35,'[16]WASH COAL RECEIPT &amp; GCV DATA'!$B$3:$B$112)</f>
        <v>#VALUE!</v>
      </c>
      <c r="C35" s="13" t="e">
        <f>SUMIF('[16]WASH COAL RECEIPT &amp; GCV DATA'!$A$3:$A$112,A35,'[16]WASH COAL RECEIPT &amp; GCV DATA'!$C$3:$C$112)</f>
        <v>#VALUE!</v>
      </c>
      <c r="D35" s="66" t="str">
        <f>IFERROR(VLOOKUP(A35,'[16]WASH COAL RECEIPT &amp; GCV DATA'!A34:V144,4,0),0)</f>
        <v>08.10.2022</v>
      </c>
      <c r="E35" s="14">
        <f>IFERROR(VLOOKUP(A35,'[16]WASH COAL RECEIPT &amp; GCV DATA'!$A$2:$V$184,5,0),0)</f>
        <v>0</v>
      </c>
      <c r="F35" s="13" t="e">
        <f>SUMIF('[16]WASH COAL RECEIPT &amp; GCV DATA'!$A$3:$A$184,'MASTER DATA FILE WASH COAL (2)'!A35,'[16]WASH COAL RECEIPT &amp; GCV DATA'!$F$3:$F$184)</f>
        <v>#VALUE!</v>
      </c>
      <c r="G35" s="13" t="str">
        <f>IFERROR(VLOOKUP(A35,'[16]WASH COAL RECEIPT &amp; GCV DATA'!$A$2:$V$184,7,0),0)</f>
        <v>WCL</v>
      </c>
      <c r="H35" s="13" t="str">
        <f>IFERROR(VLOOKUP(A35,'[16]WASH COAL RECEIPT &amp; GCV DATA'!$A$2:$V$184,8,0),0)</f>
        <v>TAE</v>
      </c>
      <c r="I35" s="13">
        <f>IFERROR(VLOOKUP(A35,'[16]WASH COAL RECEIPT &amp; GCV DATA'!$A$2:$V$184,9,0),0)</f>
        <v>0</v>
      </c>
      <c r="J35" s="13" t="str">
        <f>IFERROR(VLOOKUP(A35,'[16]WASH COAL RECEIPT &amp; GCV DATA'!$A$2:$V$184,10,0),0)</f>
        <v>G12</v>
      </c>
      <c r="K35" s="15" t="e">
        <f>SUMIF('[16]WASH COAL RECEIPT &amp; GCV DATA'!$A$3:$A$184,'MASTER DATA FILE WASH COAL (2)'!A35,'[16]WASH COAL RECEIPT &amp; GCV DATA'!$K$3:$K$184)</f>
        <v>#VALUE!</v>
      </c>
      <c r="L35" s="15" t="e">
        <f>SUMIF('[16]WASH COAL RECEIPT &amp; GCV DATA'!$A$3:$A$184,'MASTER DATA FILE WASH COAL (2)'!A35,'[16]WASH COAL RECEIPT &amp; GCV DATA'!$L$3:$L$184)</f>
        <v>#VALUE!</v>
      </c>
      <c r="M35" s="15" t="e">
        <f t="shared" si="1"/>
        <v>#VALUE!</v>
      </c>
      <c r="N35" s="67" t="e">
        <f t="shared" si="2"/>
        <v>#VALUE!</v>
      </c>
      <c r="O35" s="15" t="e">
        <f>SUMIF('[16]WASH COAL RECEIPT &amp; GCV DATA'!$A$3:$A$184,'MASTER DATA FILE WASH COAL (2)'!A35,'[16]WASH COAL RECEIPT &amp; GCV DATA'!$O$3:$O$184)</f>
        <v>#VALUE!</v>
      </c>
      <c r="P35" s="15" t="e">
        <f t="shared" si="3"/>
        <v>#VALUE!</v>
      </c>
      <c r="Q35" s="15" t="e">
        <f>SUMIF('[16]WASH COAL RECEIPT &amp; GCV DATA'!$A$3:$A$184,'MASTER DATA FILE WASH COAL (2)'!A35,'[16]WASH COAL RECEIPT &amp; GCV DATA'!$Q$3:$Q$184)</f>
        <v>#VALUE!</v>
      </c>
      <c r="R35" s="16" t="e">
        <f>SUMIF('[16]WASH COAL RECEIPT &amp; GCV DATA'!$A$3:$A$244,'MASTER DATA FILE WASH COAL (2)'!A35,'[16]WASH COAL RECEIPT &amp; GCV DATA'!$R$3:$R$244)+IF(H35=$J$234,($K$234*K35),0)+IF(H35=$J$235,($K$235*K35),0)</f>
        <v>#VALUE!</v>
      </c>
      <c r="S35" s="15" t="e">
        <f t="shared" si="4"/>
        <v>#VALUE!</v>
      </c>
      <c r="T35" s="15" t="e">
        <f>SUMIF('[16]WASH COAL RECEIPT &amp; GCV DATA'!$A$3:$A$184,'MASTER DATA FILE WASH COAL (2)'!A35,'[16]WASH COAL RECEIPT &amp; GCV DATA'!$T$3:$T$184)</f>
        <v>#VALUE!</v>
      </c>
      <c r="U35" s="15" t="e">
        <f t="shared" si="5"/>
        <v>#VALUE!</v>
      </c>
      <c r="V35" s="15" t="e">
        <f>SUMIF('[16]WASH COAL RECEIPT &amp; GCV DATA'!$A$3:$A$184,'MASTER DATA FILE WASH COAL (2)'!A35,'[16]WASH COAL RECEIPT &amp; GCV DATA'!$V$3:$V$184)</f>
        <v>#VALUE!</v>
      </c>
      <c r="W35" s="15" t="e">
        <f t="shared" si="6"/>
        <v>#VALUE!</v>
      </c>
      <c r="X35" s="13" t="e">
        <f t="shared" si="7"/>
        <v>#VALUE!</v>
      </c>
      <c r="Y35" s="13"/>
      <c r="Z35" s="13"/>
      <c r="AB35">
        <v>3899.8755641521598</v>
      </c>
      <c r="AC35" s="53" t="e">
        <f t="shared" si="8"/>
        <v>#VALUE!</v>
      </c>
      <c r="AE35" s="53" t="e">
        <f t="shared" si="0"/>
        <v>#VALUE!</v>
      </c>
      <c r="AF35">
        <v>34</v>
      </c>
      <c r="AJ35">
        <v>3506.92</v>
      </c>
      <c r="AK35" s="53" t="e">
        <f t="shared" si="9"/>
        <v>#VALUE!</v>
      </c>
    </row>
    <row r="36" spans="1:37" customFormat="1" ht="15.6" x14ac:dyDescent="0.3">
      <c r="A36" s="65">
        <v>43</v>
      </c>
      <c r="B36" s="57" t="e">
        <f>SUMIF('[16]WASH COAL RECEIPT &amp; GCV DATA'!$A$3:$A$112,A36,'[16]WASH COAL RECEIPT &amp; GCV DATA'!$B$3:$B$112)</f>
        <v>#VALUE!</v>
      </c>
      <c r="C36" s="13" t="e">
        <f>SUMIF('[16]WASH COAL RECEIPT &amp; GCV DATA'!$A$3:$A$112,A36,'[16]WASH COAL RECEIPT &amp; GCV DATA'!$C$3:$C$112)</f>
        <v>#VALUE!</v>
      </c>
      <c r="D36" s="66" t="str">
        <f>IFERROR(VLOOKUP(A36,'[16]WASH COAL RECEIPT &amp; GCV DATA'!A35:V145,4,0),0)</f>
        <v>08.10.2022</v>
      </c>
      <c r="E36" s="14">
        <f>IFERROR(VLOOKUP(A36,'[16]WASH COAL RECEIPT &amp; GCV DATA'!$A$2:$V$184,5,0),0)</f>
        <v>0</v>
      </c>
      <c r="F36" s="13" t="e">
        <f>SUMIF('[16]WASH COAL RECEIPT &amp; GCV DATA'!$A$3:$A$184,'MASTER DATA FILE WASH COAL (2)'!A36,'[16]WASH COAL RECEIPT &amp; GCV DATA'!$F$3:$F$184)</f>
        <v>#VALUE!</v>
      </c>
      <c r="G36" s="13" t="str">
        <f>IFERROR(VLOOKUP(A36,'[16]WASH COAL RECEIPT &amp; GCV DATA'!$A$2:$V$184,7,0),0)</f>
        <v>WCL</v>
      </c>
      <c r="H36" s="13" t="str">
        <f>IFERROR(VLOOKUP(A36,'[16]WASH COAL RECEIPT &amp; GCV DATA'!$A$2:$V$184,8,0),0)</f>
        <v>PRPI</v>
      </c>
      <c r="I36" s="13">
        <f>IFERROR(VLOOKUP(A36,'[16]WASH COAL RECEIPT &amp; GCV DATA'!$A$2:$V$184,9,0),0)</f>
        <v>0</v>
      </c>
      <c r="J36" s="13" t="str">
        <f>IFERROR(VLOOKUP(A36,'[16]WASH COAL RECEIPT &amp; GCV DATA'!$A$2:$V$184,10,0),0)</f>
        <v>G11</v>
      </c>
      <c r="K36" s="15" t="e">
        <f>SUMIF('[16]WASH COAL RECEIPT &amp; GCV DATA'!$A$3:$A$184,'MASTER DATA FILE WASH COAL (2)'!A36,'[16]WASH COAL RECEIPT &amp; GCV DATA'!$K$3:$K$184)</f>
        <v>#VALUE!</v>
      </c>
      <c r="L36" s="15" t="e">
        <f>SUMIF('[16]WASH COAL RECEIPT &amp; GCV DATA'!$A$3:$A$184,'MASTER DATA FILE WASH COAL (2)'!A36,'[16]WASH COAL RECEIPT &amp; GCV DATA'!$L$3:$L$184)</f>
        <v>#VALUE!</v>
      </c>
      <c r="M36" s="15" t="e">
        <f t="shared" si="1"/>
        <v>#VALUE!</v>
      </c>
      <c r="N36" s="67" t="e">
        <f t="shared" si="2"/>
        <v>#VALUE!</v>
      </c>
      <c r="O36" s="15" t="e">
        <f>SUMIF('[16]WASH COAL RECEIPT &amp; GCV DATA'!$A$3:$A$184,'MASTER DATA FILE WASH COAL (2)'!A36,'[16]WASH COAL RECEIPT &amp; GCV DATA'!$O$3:$O$184)</f>
        <v>#VALUE!</v>
      </c>
      <c r="P36" s="15" t="e">
        <f t="shared" si="3"/>
        <v>#VALUE!</v>
      </c>
      <c r="Q36" s="15" t="e">
        <f>SUMIF('[16]WASH COAL RECEIPT &amp; GCV DATA'!$A$3:$A$184,'MASTER DATA FILE WASH COAL (2)'!A36,'[16]WASH COAL RECEIPT &amp; GCV DATA'!$Q$3:$Q$184)</f>
        <v>#VALUE!</v>
      </c>
      <c r="R36" s="16" t="e">
        <f>SUMIF('[16]WASH COAL RECEIPT &amp; GCV DATA'!$A$3:$A$244,'MASTER DATA FILE WASH COAL (2)'!A36,'[16]WASH COAL RECEIPT &amp; GCV DATA'!$R$3:$R$244)+IF(H36=$J$234,($K$234*K36),0)+IF(H36=$J$235,($K$235*K36),0)</f>
        <v>#VALUE!</v>
      </c>
      <c r="S36" s="15" t="e">
        <f t="shared" si="4"/>
        <v>#VALUE!</v>
      </c>
      <c r="T36" s="15" t="e">
        <f>SUMIF('[16]WASH COAL RECEIPT &amp; GCV DATA'!$A$3:$A$184,'MASTER DATA FILE WASH COAL (2)'!A36,'[16]WASH COAL RECEIPT &amp; GCV DATA'!$T$3:$T$184)</f>
        <v>#VALUE!</v>
      </c>
      <c r="U36" s="15" t="e">
        <f t="shared" si="5"/>
        <v>#VALUE!</v>
      </c>
      <c r="V36" s="15" t="e">
        <f>SUMIF('[16]WASH COAL RECEIPT &amp; GCV DATA'!$A$3:$A$184,'MASTER DATA FILE WASH COAL (2)'!A36,'[16]WASH COAL RECEIPT &amp; GCV DATA'!$V$3:$V$184)</f>
        <v>#VALUE!</v>
      </c>
      <c r="W36" s="15" t="e">
        <f t="shared" si="6"/>
        <v>#VALUE!</v>
      </c>
      <c r="X36" s="13" t="e">
        <f t="shared" si="7"/>
        <v>#VALUE!</v>
      </c>
      <c r="Y36" s="13"/>
      <c r="Z36" s="13"/>
      <c r="AB36">
        <v>4048.3096278920993</v>
      </c>
      <c r="AC36" s="53" t="e">
        <f t="shared" si="8"/>
        <v>#VALUE!</v>
      </c>
      <c r="AE36" s="53" t="e">
        <f t="shared" si="0"/>
        <v>#VALUE!</v>
      </c>
      <c r="AF36">
        <v>35</v>
      </c>
      <c r="AJ36">
        <v>4331.6499999999996</v>
      </c>
      <c r="AK36" s="53" t="e">
        <f t="shared" si="9"/>
        <v>#VALUE!</v>
      </c>
    </row>
    <row r="37" spans="1:37" customFormat="1" ht="15.6" x14ac:dyDescent="0.3">
      <c r="A37" s="65">
        <v>44</v>
      </c>
      <c r="B37" s="57" t="e">
        <f>SUMIF('[16]WASH COAL RECEIPT &amp; GCV DATA'!$A$3:$A$112,A37,'[16]WASH COAL RECEIPT &amp; GCV DATA'!$B$3:$B$112)</f>
        <v>#VALUE!</v>
      </c>
      <c r="C37" s="13" t="e">
        <f>SUMIF('[16]WASH COAL RECEIPT &amp; GCV DATA'!$A$3:$A$112,A37,'[16]WASH COAL RECEIPT &amp; GCV DATA'!$C$3:$C$112)</f>
        <v>#VALUE!</v>
      </c>
      <c r="D37" s="66" t="str">
        <f>IFERROR(VLOOKUP(A37,'[16]WASH COAL RECEIPT &amp; GCV DATA'!A36:V146,4,0),0)</f>
        <v>08.10.2022</v>
      </c>
      <c r="E37" s="14">
        <f>IFERROR(VLOOKUP(A37,'[16]WASH COAL RECEIPT &amp; GCV DATA'!$A$2:$V$184,5,0),0)</f>
        <v>0</v>
      </c>
      <c r="F37" s="13" t="e">
        <f>SUMIF('[16]WASH COAL RECEIPT &amp; GCV DATA'!$A$3:$A$184,'MASTER DATA FILE WASH COAL (2)'!A37,'[16]WASH COAL RECEIPT &amp; GCV DATA'!$F$3:$F$184)</f>
        <v>#VALUE!</v>
      </c>
      <c r="G37" s="13" t="str">
        <f>IFERROR(VLOOKUP(A37,'[16]WASH COAL RECEIPT &amp; GCV DATA'!$A$2:$V$184,7,0),0)</f>
        <v>SECL</v>
      </c>
      <c r="H37" s="13" t="str">
        <f>IFERROR(VLOOKUP(A37,'[16]WASH COAL RECEIPT &amp; GCV DATA'!$A$2:$V$184,8,0),0)</f>
        <v>PMCJ</v>
      </c>
      <c r="I37" s="13">
        <f>IFERROR(VLOOKUP(A37,'[16]WASH COAL RECEIPT &amp; GCV DATA'!$A$2:$V$184,9,0),0)</f>
        <v>0</v>
      </c>
      <c r="J37" s="13" t="str">
        <f>IFERROR(VLOOKUP(A37,'[16]WASH COAL RECEIPT &amp; GCV DATA'!$A$2:$V$184,10,0),0)</f>
        <v>G11</v>
      </c>
      <c r="K37" s="15" t="e">
        <f>SUMIF('[16]WASH COAL RECEIPT &amp; GCV DATA'!$A$3:$A$184,'MASTER DATA FILE WASH COAL (2)'!A37,'[16]WASH COAL RECEIPT &amp; GCV DATA'!$K$3:$K$184)</f>
        <v>#VALUE!</v>
      </c>
      <c r="L37" s="15" t="e">
        <f>SUMIF('[16]WASH COAL RECEIPT &amp; GCV DATA'!$A$3:$A$184,'MASTER DATA FILE WASH COAL (2)'!A37,'[16]WASH COAL RECEIPT &amp; GCV DATA'!$L$3:$L$184)</f>
        <v>#VALUE!</v>
      </c>
      <c r="M37" s="15" t="e">
        <f t="shared" si="1"/>
        <v>#VALUE!</v>
      </c>
      <c r="N37" s="67" t="e">
        <f t="shared" si="2"/>
        <v>#VALUE!</v>
      </c>
      <c r="O37" s="15" t="e">
        <f>SUMIF('[16]WASH COAL RECEIPT &amp; GCV DATA'!$A$3:$A$184,'MASTER DATA FILE WASH COAL (2)'!A37,'[16]WASH COAL RECEIPT &amp; GCV DATA'!$O$3:$O$184)</f>
        <v>#VALUE!</v>
      </c>
      <c r="P37" s="15" t="e">
        <f t="shared" si="3"/>
        <v>#VALUE!</v>
      </c>
      <c r="Q37" s="15" t="e">
        <f>SUMIF('[16]WASH COAL RECEIPT &amp; GCV DATA'!$A$3:$A$184,'MASTER DATA FILE WASH COAL (2)'!A37,'[16]WASH COAL RECEIPT &amp; GCV DATA'!$Q$3:$Q$184)</f>
        <v>#VALUE!</v>
      </c>
      <c r="R37" s="16" t="e">
        <f>SUMIF('[16]WASH COAL RECEIPT &amp; GCV DATA'!$A$3:$A$244,'MASTER DATA FILE WASH COAL (2)'!A37,'[16]WASH COAL RECEIPT &amp; GCV DATA'!$R$3:$R$244)+IF(H37=$J$234,($K$234*K37),0)+IF(H37=$J$235,($K$235*K37),0)</f>
        <v>#VALUE!</v>
      </c>
      <c r="S37" s="15" t="e">
        <f t="shared" si="4"/>
        <v>#VALUE!</v>
      </c>
      <c r="T37" s="15" t="e">
        <f>SUMIF('[16]WASH COAL RECEIPT &amp; GCV DATA'!$A$3:$A$184,'MASTER DATA FILE WASH COAL (2)'!A37,'[16]WASH COAL RECEIPT &amp; GCV DATA'!$T$3:$T$184)</f>
        <v>#VALUE!</v>
      </c>
      <c r="U37" s="15" t="e">
        <f t="shared" si="5"/>
        <v>#VALUE!</v>
      </c>
      <c r="V37" s="15" t="e">
        <f>SUMIF('[16]WASH COAL RECEIPT &amp; GCV DATA'!$A$3:$A$184,'MASTER DATA FILE WASH COAL (2)'!A37,'[16]WASH COAL RECEIPT &amp; GCV DATA'!$V$3:$V$184)</f>
        <v>#VALUE!</v>
      </c>
      <c r="W37" s="15" t="e">
        <f t="shared" si="6"/>
        <v>#VALUE!</v>
      </c>
      <c r="X37" s="13" t="e">
        <f t="shared" si="7"/>
        <v>#VALUE!</v>
      </c>
      <c r="Y37" s="13"/>
      <c r="Z37" s="13"/>
      <c r="AB37">
        <v>4138.0551944592435</v>
      </c>
      <c r="AC37" s="53" t="e">
        <f t="shared" si="8"/>
        <v>#VALUE!</v>
      </c>
      <c r="AE37" s="53" t="e">
        <f t="shared" si="0"/>
        <v>#VALUE!</v>
      </c>
      <c r="AF37">
        <v>36</v>
      </c>
      <c r="AJ37">
        <v>3931.17</v>
      </c>
      <c r="AK37" s="53" t="e">
        <f t="shared" si="9"/>
        <v>#VALUE!</v>
      </c>
    </row>
    <row r="38" spans="1:37" customFormat="1" ht="15.6" x14ac:dyDescent="0.3">
      <c r="A38" s="65">
        <v>45</v>
      </c>
      <c r="B38" s="57" t="e">
        <f>SUMIF('[16]WASH COAL RECEIPT &amp; GCV DATA'!$A$3:$A$112,A38,'[16]WASH COAL RECEIPT &amp; GCV DATA'!$B$3:$B$112)</f>
        <v>#VALUE!</v>
      </c>
      <c r="C38" s="13" t="e">
        <f>SUMIF('[16]WASH COAL RECEIPT &amp; GCV DATA'!$A$3:$A$112,A38,'[16]WASH COAL RECEIPT &amp; GCV DATA'!$C$3:$C$112)</f>
        <v>#VALUE!</v>
      </c>
      <c r="D38" s="66" t="str">
        <f>IFERROR(VLOOKUP(A38,'[16]WASH COAL RECEIPT &amp; GCV DATA'!A37:V147,4,0),0)</f>
        <v>09.10.2022</v>
      </c>
      <c r="E38" s="14">
        <f>IFERROR(VLOOKUP(A38,'[16]WASH COAL RECEIPT &amp; GCV DATA'!$A$2:$V$184,5,0),0)</f>
        <v>0</v>
      </c>
      <c r="F38" s="13" t="e">
        <f>SUMIF('[16]WASH COAL RECEIPT &amp; GCV DATA'!$A$3:$A$184,'MASTER DATA FILE WASH COAL (2)'!A38,'[16]WASH COAL RECEIPT &amp; GCV DATA'!$F$3:$F$184)</f>
        <v>#VALUE!</v>
      </c>
      <c r="G38" s="13" t="str">
        <f>IFERROR(VLOOKUP(A38,'[16]WASH COAL RECEIPT &amp; GCV DATA'!$A$2:$V$184,7,0),0)</f>
        <v>WCL</v>
      </c>
      <c r="H38" s="13" t="str">
        <f>IFERROR(VLOOKUP(A38,'[16]WASH COAL RECEIPT &amp; GCV DATA'!$A$2:$V$184,8,0),0)</f>
        <v>WANI</v>
      </c>
      <c r="I38" s="13">
        <f>IFERROR(VLOOKUP(A38,'[16]WASH COAL RECEIPT &amp; GCV DATA'!$A$2:$V$184,9,0),0)</f>
        <v>0</v>
      </c>
      <c r="J38" s="13" t="str">
        <f>IFERROR(VLOOKUP(A38,'[16]WASH COAL RECEIPT &amp; GCV DATA'!$A$2:$V$184,10,0),0)</f>
        <v>G10</v>
      </c>
      <c r="K38" s="15" t="e">
        <f>SUMIF('[16]WASH COAL RECEIPT &amp; GCV DATA'!$A$3:$A$184,'MASTER DATA FILE WASH COAL (2)'!A38,'[16]WASH COAL RECEIPT &amp; GCV DATA'!$K$3:$K$184)</f>
        <v>#VALUE!</v>
      </c>
      <c r="L38" s="15" t="e">
        <f>SUMIF('[16]WASH COAL RECEIPT &amp; GCV DATA'!$A$3:$A$184,'MASTER DATA FILE WASH COAL (2)'!A38,'[16]WASH COAL RECEIPT &amp; GCV DATA'!$L$3:$L$184)</f>
        <v>#VALUE!</v>
      </c>
      <c r="M38" s="15" t="e">
        <f t="shared" si="1"/>
        <v>#VALUE!</v>
      </c>
      <c r="N38" s="67" t="e">
        <f t="shared" si="2"/>
        <v>#VALUE!</v>
      </c>
      <c r="O38" s="15" t="e">
        <f>SUMIF('[16]WASH COAL RECEIPT &amp; GCV DATA'!$A$3:$A$184,'MASTER DATA FILE WASH COAL (2)'!A38,'[16]WASH COAL RECEIPT &amp; GCV DATA'!$O$3:$O$184)</f>
        <v>#VALUE!</v>
      </c>
      <c r="P38" s="15" t="e">
        <f t="shared" si="3"/>
        <v>#VALUE!</v>
      </c>
      <c r="Q38" s="15" t="e">
        <f>SUMIF('[16]WASH COAL RECEIPT &amp; GCV DATA'!$A$3:$A$184,'MASTER DATA FILE WASH COAL (2)'!A38,'[16]WASH COAL RECEIPT &amp; GCV DATA'!$Q$3:$Q$184)</f>
        <v>#VALUE!</v>
      </c>
      <c r="R38" s="16" t="e">
        <f>SUMIF('[16]WASH COAL RECEIPT &amp; GCV DATA'!$A$3:$A$244,'MASTER DATA FILE WASH COAL (2)'!A38,'[16]WASH COAL RECEIPT &amp; GCV DATA'!$R$3:$R$244)+IF(H38=$J$234,($K$234*K38),0)+IF(H38=$J$235,($K$235*K38),0)</f>
        <v>#VALUE!</v>
      </c>
      <c r="S38" s="15" t="e">
        <f t="shared" si="4"/>
        <v>#VALUE!</v>
      </c>
      <c r="T38" s="15" t="e">
        <f>SUMIF('[16]WASH COAL RECEIPT &amp; GCV DATA'!$A$3:$A$184,'MASTER DATA FILE WASH COAL (2)'!A38,'[16]WASH COAL RECEIPT &amp; GCV DATA'!$T$3:$T$184)</f>
        <v>#VALUE!</v>
      </c>
      <c r="U38" s="15" t="e">
        <f t="shared" si="5"/>
        <v>#VALUE!</v>
      </c>
      <c r="V38" s="15" t="e">
        <f>SUMIF('[16]WASH COAL RECEIPT &amp; GCV DATA'!$A$3:$A$184,'MASTER DATA FILE WASH COAL (2)'!A38,'[16]WASH COAL RECEIPT &amp; GCV DATA'!$V$3:$V$184)</f>
        <v>#VALUE!</v>
      </c>
      <c r="W38" s="15" t="e">
        <f t="shared" si="6"/>
        <v>#VALUE!</v>
      </c>
      <c r="X38" s="13" t="e">
        <f t="shared" si="7"/>
        <v>#VALUE!</v>
      </c>
      <c r="Y38" s="13"/>
      <c r="Z38" s="13"/>
      <c r="AB38">
        <v>3864.6682418644609</v>
      </c>
      <c r="AC38" s="53" t="e">
        <f t="shared" si="8"/>
        <v>#VALUE!</v>
      </c>
      <c r="AE38" s="53" t="e">
        <f t="shared" si="0"/>
        <v>#VALUE!</v>
      </c>
      <c r="AF38">
        <v>37</v>
      </c>
      <c r="AJ38">
        <v>3504.72</v>
      </c>
      <c r="AK38" s="53" t="e">
        <f t="shared" si="9"/>
        <v>#VALUE!</v>
      </c>
    </row>
    <row r="39" spans="1:37" customFormat="1" ht="15.6" x14ac:dyDescent="0.3">
      <c r="A39" s="65">
        <v>47</v>
      </c>
      <c r="B39" s="57" t="e">
        <f>SUMIF('[16]WASH COAL RECEIPT &amp; GCV DATA'!$A$3:$A$112,A39,'[16]WASH COAL RECEIPT &amp; GCV DATA'!$B$3:$B$112)</f>
        <v>#VALUE!</v>
      </c>
      <c r="C39" s="13" t="e">
        <f>SUMIF('[16]WASH COAL RECEIPT &amp; GCV DATA'!$A$3:$A$112,A39,'[16]WASH COAL RECEIPT &amp; GCV DATA'!$C$3:$C$112)</f>
        <v>#VALUE!</v>
      </c>
      <c r="D39" s="66" t="str">
        <f>IFERROR(VLOOKUP(A39,'[16]WASH COAL RECEIPT &amp; GCV DATA'!A38:V148,4,0),0)</f>
        <v>08.10.2022</v>
      </c>
      <c r="E39" s="14">
        <f>IFERROR(VLOOKUP(A39,'[16]WASH COAL RECEIPT &amp; GCV DATA'!$A$2:$V$184,5,0),0)</f>
        <v>0</v>
      </c>
      <c r="F39" s="13" t="e">
        <f>SUMIF('[16]WASH COAL RECEIPT &amp; GCV DATA'!$A$3:$A$184,'MASTER DATA FILE WASH COAL (2)'!A39,'[16]WASH COAL RECEIPT &amp; GCV DATA'!$F$3:$F$184)</f>
        <v>#VALUE!</v>
      </c>
      <c r="G39" s="13" t="str">
        <f>IFERROR(VLOOKUP(A39,'[16]WASH COAL RECEIPT &amp; GCV DATA'!$A$2:$V$184,7,0),0)</f>
        <v>SECL</v>
      </c>
      <c r="H39" s="13" t="str">
        <f>IFERROR(VLOOKUP(A39,'[16]WASH COAL RECEIPT &amp; GCV DATA'!$A$2:$V$184,8,0),0)</f>
        <v>PHEC</v>
      </c>
      <c r="I39" s="13">
        <f>IFERROR(VLOOKUP(A39,'[16]WASH COAL RECEIPT &amp; GCV DATA'!$A$2:$V$184,9,0),0)</f>
        <v>0</v>
      </c>
      <c r="J39" s="13" t="str">
        <f>IFERROR(VLOOKUP(A39,'[16]WASH COAL RECEIPT &amp; GCV DATA'!$A$2:$V$184,10,0),0)</f>
        <v>G11</v>
      </c>
      <c r="K39" s="15" t="e">
        <f>SUMIF('[16]WASH COAL RECEIPT &amp; GCV DATA'!$A$3:$A$184,'MASTER DATA FILE WASH COAL (2)'!A39,'[16]WASH COAL RECEIPT &amp; GCV DATA'!$K$3:$K$184)</f>
        <v>#VALUE!</v>
      </c>
      <c r="L39" s="15" t="e">
        <f>SUMIF('[16]WASH COAL RECEIPT &amp; GCV DATA'!$A$3:$A$184,'MASTER DATA FILE WASH COAL (2)'!A39,'[16]WASH COAL RECEIPT &amp; GCV DATA'!$L$3:$L$184)</f>
        <v>#VALUE!</v>
      </c>
      <c r="M39" s="15" t="e">
        <f t="shared" si="1"/>
        <v>#VALUE!</v>
      </c>
      <c r="N39" s="67" t="e">
        <f t="shared" si="2"/>
        <v>#VALUE!</v>
      </c>
      <c r="O39" s="15" t="e">
        <f>SUMIF('[16]WASH COAL RECEIPT &amp; GCV DATA'!$A$3:$A$184,'MASTER DATA FILE WASH COAL (2)'!A39,'[16]WASH COAL RECEIPT &amp; GCV DATA'!$O$3:$O$184)</f>
        <v>#VALUE!</v>
      </c>
      <c r="P39" s="15" t="e">
        <f t="shared" si="3"/>
        <v>#VALUE!</v>
      </c>
      <c r="Q39" s="15" t="e">
        <f>SUMIF('[16]WASH COAL RECEIPT &amp; GCV DATA'!$A$3:$A$184,'MASTER DATA FILE WASH COAL (2)'!A39,'[16]WASH COAL RECEIPT &amp; GCV DATA'!$Q$3:$Q$184)</f>
        <v>#VALUE!</v>
      </c>
      <c r="R39" s="16" t="e">
        <f>SUMIF('[16]WASH COAL RECEIPT &amp; GCV DATA'!$A$3:$A$244,'MASTER DATA FILE WASH COAL (2)'!A39,'[16]WASH COAL RECEIPT &amp; GCV DATA'!$R$3:$R$244)+IF(H39=$J$234,($K$234*K39),0)+IF(H39=$J$235,($K$235*K39),0)</f>
        <v>#VALUE!</v>
      </c>
      <c r="S39" s="15" t="e">
        <f t="shared" si="4"/>
        <v>#VALUE!</v>
      </c>
      <c r="T39" s="15" t="e">
        <f>SUMIF('[16]WASH COAL RECEIPT &amp; GCV DATA'!$A$3:$A$184,'MASTER DATA FILE WASH COAL (2)'!A39,'[16]WASH COAL RECEIPT &amp; GCV DATA'!$T$3:$T$184)</f>
        <v>#VALUE!</v>
      </c>
      <c r="U39" s="15" t="e">
        <f t="shared" si="5"/>
        <v>#VALUE!</v>
      </c>
      <c r="V39" s="15" t="e">
        <f>SUMIF('[16]WASH COAL RECEIPT &amp; GCV DATA'!$A$3:$A$184,'MASTER DATA FILE WASH COAL (2)'!A39,'[16]WASH COAL RECEIPT &amp; GCV DATA'!$V$3:$V$184)</f>
        <v>#VALUE!</v>
      </c>
      <c r="W39" s="15" t="e">
        <f t="shared" si="6"/>
        <v>#VALUE!</v>
      </c>
      <c r="X39" s="13" t="e">
        <f t="shared" si="7"/>
        <v>#VALUE!</v>
      </c>
      <c r="Y39" s="13"/>
      <c r="Z39" s="13"/>
      <c r="AB39">
        <v>4090.7436637792748</v>
      </c>
      <c r="AC39" s="53" t="e">
        <f t="shared" si="8"/>
        <v>#VALUE!</v>
      </c>
      <c r="AE39" s="53" t="e">
        <f t="shared" si="0"/>
        <v>#VALUE!</v>
      </c>
      <c r="AF39">
        <v>38</v>
      </c>
      <c r="AJ39">
        <v>4120.5</v>
      </c>
      <c r="AK39" s="53" t="e">
        <f t="shared" si="9"/>
        <v>#VALUE!</v>
      </c>
    </row>
    <row r="40" spans="1:37" customFormat="1" ht="15.6" x14ac:dyDescent="0.3">
      <c r="A40" s="65">
        <v>48</v>
      </c>
      <c r="B40" s="57" t="e">
        <f>SUMIF('[16]WASH COAL RECEIPT &amp; GCV DATA'!$A$3:$A$112,A40,'[16]WASH COAL RECEIPT &amp; GCV DATA'!$B$3:$B$112)</f>
        <v>#VALUE!</v>
      </c>
      <c r="C40" s="13" t="e">
        <f>SUMIF('[16]WASH COAL RECEIPT &amp; GCV DATA'!$A$3:$A$112,A40,'[16]WASH COAL RECEIPT &amp; GCV DATA'!$C$3:$C$112)</f>
        <v>#VALUE!</v>
      </c>
      <c r="D40" s="66" t="str">
        <f>IFERROR(VLOOKUP(A40,'[16]WASH COAL RECEIPT &amp; GCV DATA'!A39:V149,4,0),0)</f>
        <v>09.10.2022</v>
      </c>
      <c r="E40" s="14">
        <f>IFERROR(VLOOKUP(A40,'[16]WASH COAL RECEIPT &amp; GCV DATA'!$A$2:$V$184,5,0),0)</f>
        <v>0</v>
      </c>
      <c r="F40" s="13" t="e">
        <f>SUMIF('[16]WASH COAL RECEIPT &amp; GCV DATA'!$A$3:$A$184,'MASTER DATA FILE WASH COAL (2)'!A40,'[16]WASH COAL RECEIPT &amp; GCV DATA'!$F$3:$F$184)</f>
        <v>#VALUE!</v>
      </c>
      <c r="G40" s="13" t="str">
        <f>IFERROR(VLOOKUP(A40,'[16]WASH COAL RECEIPT &amp; GCV DATA'!$A$2:$V$184,7,0),0)</f>
        <v>SECL</v>
      </c>
      <c r="H40" s="13" t="str">
        <f>IFERROR(VLOOKUP(A40,'[16]WASH COAL RECEIPT &amp; GCV DATA'!$A$2:$V$184,8,0),0)</f>
        <v>PMCJ</v>
      </c>
      <c r="I40" s="13">
        <f>IFERROR(VLOOKUP(A40,'[16]WASH COAL RECEIPT &amp; GCV DATA'!$A$2:$V$184,9,0),0)</f>
        <v>0</v>
      </c>
      <c r="J40" s="13" t="str">
        <f>IFERROR(VLOOKUP(A40,'[16]WASH COAL RECEIPT &amp; GCV DATA'!$A$2:$V$184,10,0),0)</f>
        <v>G11</v>
      </c>
      <c r="K40" s="15" t="e">
        <f>SUMIF('[16]WASH COAL RECEIPT &amp; GCV DATA'!$A$3:$A$184,'MASTER DATA FILE WASH COAL (2)'!A40,'[16]WASH COAL RECEIPT &amp; GCV DATA'!$K$3:$K$184)</f>
        <v>#VALUE!</v>
      </c>
      <c r="L40" s="15" t="e">
        <f>SUMIF('[16]WASH COAL RECEIPT &amp; GCV DATA'!$A$3:$A$184,'MASTER DATA FILE WASH COAL (2)'!A40,'[16]WASH COAL RECEIPT &amp; GCV DATA'!$L$3:$L$184)</f>
        <v>#VALUE!</v>
      </c>
      <c r="M40" s="15" t="e">
        <f t="shared" si="1"/>
        <v>#VALUE!</v>
      </c>
      <c r="N40" s="67" t="e">
        <f t="shared" si="2"/>
        <v>#VALUE!</v>
      </c>
      <c r="O40" s="15" t="e">
        <f>SUMIF('[16]WASH COAL RECEIPT &amp; GCV DATA'!$A$3:$A$184,'MASTER DATA FILE WASH COAL (2)'!A40,'[16]WASH COAL RECEIPT &amp; GCV DATA'!$O$3:$O$184)</f>
        <v>#VALUE!</v>
      </c>
      <c r="P40" s="15" t="e">
        <f t="shared" si="3"/>
        <v>#VALUE!</v>
      </c>
      <c r="Q40" s="15" t="e">
        <f>SUMIF('[16]WASH COAL RECEIPT &amp; GCV DATA'!$A$3:$A$184,'MASTER DATA FILE WASH COAL (2)'!A40,'[16]WASH COAL RECEIPT &amp; GCV DATA'!$Q$3:$Q$184)</f>
        <v>#VALUE!</v>
      </c>
      <c r="R40" s="16" t="e">
        <f>SUMIF('[16]WASH COAL RECEIPT &amp; GCV DATA'!$A$3:$A$244,'MASTER DATA FILE WASH COAL (2)'!A40,'[16]WASH COAL RECEIPT &amp; GCV DATA'!$R$3:$R$244)+IF(H40=$J$234,($K$234*K40),0)+IF(H40=$J$235,($K$235*K40),0)</f>
        <v>#VALUE!</v>
      </c>
      <c r="S40" s="15" t="e">
        <f t="shared" si="4"/>
        <v>#VALUE!</v>
      </c>
      <c r="T40" s="15" t="e">
        <f>SUMIF('[16]WASH COAL RECEIPT &amp; GCV DATA'!$A$3:$A$184,'MASTER DATA FILE WASH COAL (2)'!A40,'[16]WASH COAL RECEIPT &amp; GCV DATA'!$T$3:$T$184)</f>
        <v>#VALUE!</v>
      </c>
      <c r="U40" s="15" t="e">
        <f t="shared" si="5"/>
        <v>#VALUE!</v>
      </c>
      <c r="V40" s="15" t="e">
        <f>SUMIF('[16]WASH COAL RECEIPT &amp; GCV DATA'!$A$3:$A$184,'MASTER DATA FILE WASH COAL (2)'!A40,'[16]WASH COAL RECEIPT &amp; GCV DATA'!$V$3:$V$184)</f>
        <v>#VALUE!</v>
      </c>
      <c r="W40" s="15" t="e">
        <f t="shared" si="6"/>
        <v>#VALUE!</v>
      </c>
      <c r="X40" s="13" t="e">
        <f t="shared" si="7"/>
        <v>#VALUE!</v>
      </c>
      <c r="Y40" s="13"/>
      <c r="Z40" s="13"/>
      <c r="AB40">
        <v>3824.2780519201888</v>
      </c>
      <c r="AC40" s="53" t="e">
        <f t="shared" si="8"/>
        <v>#VALUE!</v>
      </c>
      <c r="AE40" s="53" t="e">
        <f t="shared" si="0"/>
        <v>#VALUE!</v>
      </c>
      <c r="AF40">
        <v>39</v>
      </c>
      <c r="AJ40">
        <v>3686.99</v>
      </c>
      <c r="AK40" s="53" t="e">
        <f t="shared" si="9"/>
        <v>#VALUE!</v>
      </c>
    </row>
    <row r="41" spans="1:37" customFormat="1" ht="15.6" x14ac:dyDescent="0.3">
      <c r="A41" s="65">
        <v>49</v>
      </c>
      <c r="B41" s="57" t="e">
        <f>SUMIF('[16]WASH COAL RECEIPT &amp; GCV DATA'!$A$3:$A$112,A41,'[16]WASH COAL RECEIPT &amp; GCV DATA'!$B$3:$B$112)</f>
        <v>#VALUE!</v>
      </c>
      <c r="C41" s="13" t="e">
        <f>SUMIF('[16]WASH COAL RECEIPT &amp; GCV DATA'!$A$3:$A$112,A41,'[16]WASH COAL RECEIPT &amp; GCV DATA'!$C$3:$C$112)</f>
        <v>#VALUE!</v>
      </c>
      <c r="D41" s="66" t="str">
        <f>IFERROR(VLOOKUP(A41,'[16]WASH COAL RECEIPT &amp; GCV DATA'!A40:V150,4,0),0)</f>
        <v>10.10.2022</v>
      </c>
      <c r="E41" s="14">
        <f>IFERROR(VLOOKUP(A41,'[16]WASH COAL RECEIPT &amp; GCV DATA'!$A$2:$V$184,5,0),0)</f>
        <v>0</v>
      </c>
      <c r="F41" s="13" t="e">
        <f>SUMIF('[16]WASH COAL RECEIPT &amp; GCV DATA'!$A$3:$A$184,'MASTER DATA FILE WASH COAL (2)'!A41,'[16]WASH COAL RECEIPT &amp; GCV DATA'!$F$3:$F$184)</f>
        <v>#VALUE!</v>
      </c>
      <c r="G41" s="13" t="str">
        <f>IFERROR(VLOOKUP(A41,'[16]WASH COAL RECEIPT &amp; GCV DATA'!$A$2:$V$184,7,0),0)</f>
        <v>WCL</v>
      </c>
      <c r="H41" s="13" t="str">
        <f>IFERROR(VLOOKUP(A41,'[16]WASH COAL RECEIPT &amp; GCV DATA'!$A$2:$V$184,8,0),0)</f>
        <v>TAE</v>
      </c>
      <c r="I41" s="13">
        <f>IFERROR(VLOOKUP(A41,'[16]WASH COAL RECEIPT &amp; GCV DATA'!$A$2:$V$184,9,0),0)</f>
        <v>0</v>
      </c>
      <c r="J41" s="13" t="str">
        <f>IFERROR(VLOOKUP(A41,'[16]WASH COAL RECEIPT &amp; GCV DATA'!$A$2:$V$184,10,0),0)</f>
        <v>G12</v>
      </c>
      <c r="K41" s="15" t="e">
        <f>SUMIF('[16]WASH COAL RECEIPT &amp; GCV DATA'!$A$3:$A$184,'MASTER DATA FILE WASH COAL (2)'!A41,'[16]WASH COAL RECEIPT &amp; GCV DATA'!$K$3:$K$184)</f>
        <v>#VALUE!</v>
      </c>
      <c r="L41" s="15" t="e">
        <f>SUMIF('[16]WASH COAL RECEIPT &amp; GCV DATA'!$A$3:$A$184,'MASTER DATA FILE WASH COAL (2)'!A41,'[16]WASH COAL RECEIPT &amp; GCV DATA'!$L$3:$L$184)</f>
        <v>#VALUE!</v>
      </c>
      <c r="M41" s="15" t="e">
        <f t="shared" si="1"/>
        <v>#VALUE!</v>
      </c>
      <c r="N41" s="67" t="e">
        <f t="shared" si="2"/>
        <v>#VALUE!</v>
      </c>
      <c r="O41" s="15" t="e">
        <f>SUMIF('[16]WASH COAL RECEIPT &amp; GCV DATA'!$A$3:$A$184,'MASTER DATA FILE WASH COAL (2)'!A41,'[16]WASH COAL RECEIPT &amp; GCV DATA'!$O$3:$O$184)</f>
        <v>#VALUE!</v>
      </c>
      <c r="P41" s="15" t="e">
        <f t="shared" si="3"/>
        <v>#VALUE!</v>
      </c>
      <c r="Q41" s="15" t="e">
        <f>SUMIF('[16]WASH COAL RECEIPT &amp; GCV DATA'!$A$3:$A$184,'MASTER DATA FILE WASH COAL (2)'!A41,'[16]WASH COAL RECEIPT &amp; GCV DATA'!$Q$3:$Q$184)</f>
        <v>#VALUE!</v>
      </c>
      <c r="R41" s="16" t="e">
        <f>SUMIF('[16]WASH COAL RECEIPT &amp; GCV DATA'!$A$3:$A$244,'MASTER DATA FILE WASH COAL (2)'!A41,'[16]WASH COAL RECEIPT &amp; GCV DATA'!$R$3:$R$244)+IF(H41=$J$234,($K$234*K41),0)+IF(H41=$J$235,($K$235*K41),0)</f>
        <v>#VALUE!</v>
      </c>
      <c r="S41" s="15" t="e">
        <f t="shared" si="4"/>
        <v>#VALUE!</v>
      </c>
      <c r="T41" s="15" t="e">
        <f>SUMIF('[16]WASH COAL RECEIPT &amp; GCV DATA'!$A$3:$A$184,'MASTER DATA FILE WASH COAL (2)'!A41,'[16]WASH COAL RECEIPT &amp; GCV DATA'!$T$3:$T$184)</f>
        <v>#VALUE!</v>
      </c>
      <c r="U41" s="15" t="e">
        <f t="shared" si="5"/>
        <v>#VALUE!</v>
      </c>
      <c r="V41" s="15" t="e">
        <f>SUMIF('[16]WASH COAL RECEIPT &amp; GCV DATA'!$A$3:$A$184,'MASTER DATA FILE WASH COAL (2)'!A41,'[16]WASH COAL RECEIPT &amp; GCV DATA'!$V$3:$V$184)</f>
        <v>#VALUE!</v>
      </c>
      <c r="W41" s="15" t="e">
        <f t="shared" si="6"/>
        <v>#VALUE!</v>
      </c>
      <c r="X41" s="13" t="e">
        <f t="shared" si="7"/>
        <v>#VALUE!</v>
      </c>
      <c r="Y41" s="13"/>
      <c r="Z41" s="13"/>
      <c r="AB41">
        <v>3767.9370314842581</v>
      </c>
      <c r="AC41" s="53" t="e">
        <f t="shared" si="8"/>
        <v>#VALUE!</v>
      </c>
      <c r="AE41" s="53" t="e">
        <f t="shared" si="0"/>
        <v>#VALUE!</v>
      </c>
      <c r="AF41">
        <v>40</v>
      </c>
      <c r="AJ41">
        <v>3280.5</v>
      </c>
      <c r="AK41" s="53" t="e">
        <f t="shared" si="9"/>
        <v>#VALUE!</v>
      </c>
    </row>
    <row r="42" spans="1:37" customFormat="1" ht="15.6" x14ac:dyDescent="0.3">
      <c r="A42" s="65">
        <v>50</v>
      </c>
      <c r="B42" s="57" t="e">
        <f>SUMIF('[16]WASH COAL RECEIPT &amp; GCV DATA'!$A$3:$A$112,A42,'[16]WASH COAL RECEIPT &amp; GCV DATA'!$B$3:$B$112)</f>
        <v>#VALUE!</v>
      </c>
      <c r="C42" s="13" t="e">
        <f>SUMIF('[16]WASH COAL RECEIPT &amp; GCV DATA'!$A$3:$A$112,A42,'[16]WASH COAL RECEIPT &amp; GCV DATA'!$C$3:$C$112)</f>
        <v>#VALUE!</v>
      </c>
      <c r="D42" s="66" t="str">
        <f>IFERROR(VLOOKUP(A42,'[16]WASH COAL RECEIPT &amp; GCV DATA'!A41:V151,4,0),0)</f>
        <v>09.10.2022</v>
      </c>
      <c r="E42" s="14">
        <f>IFERROR(VLOOKUP(A42,'[16]WASH COAL RECEIPT &amp; GCV DATA'!$A$2:$V$184,5,0),0)</f>
        <v>0</v>
      </c>
      <c r="F42" s="13" t="e">
        <f>SUMIF('[16]WASH COAL RECEIPT &amp; GCV DATA'!$A$3:$A$184,'MASTER DATA FILE WASH COAL (2)'!A42,'[16]WASH COAL RECEIPT &amp; GCV DATA'!$F$3:$F$184)</f>
        <v>#VALUE!</v>
      </c>
      <c r="G42" s="13" t="str">
        <f>IFERROR(VLOOKUP(A42,'[16]WASH COAL RECEIPT &amp; GCV DATA'!$A$2:$V$184,7,0),0)</f>
        <v>SECL</v>
      </c>
      <c r="H42" s="13" t="str">
        <f>IFERROR(VLOOKUP(A42,'[16]WASH COAL RECEIPT &amp; GCV DATA'!$A$2:$V$184,8,0),0)</f>
        <v>PHEC</v>
      </c>
      <c r="I42" s="13">
        <f>IFERROR(VLOOKUP(A42,'[16]WASH COAL RECEIPT &amp; GCV DATA'!$A$2:$V$184,9,0),0)</f>
        <v>0</v>
      </c>
      <c r="J42" s="13" t="str">
        <f>IFERROR(VLOOKUP(A42,'[16]WASH COAL RECEIPT &amp; GCV DATA'!$A$2:$V$184,10,0),0)</f>
        <v>G11</v>
      </c>
      <c r="K42" s="15" t="e">
        <f>SUMIF('[16]WASH COAL RECEIPT &amp; GCV DATA'!$A$3:$A$184,'MASTER DATA FILE WASH COAL (2)'!A42,'[16]WASH COAL RECEIPT &amp; GCV DATA'!$K$3:$K$184)</f>
        <v>#VALUE!</v>
      </c>
      <c r="L42" s="15" t="e">
        <f>SUMIF('[16]WASH COAL RECEIPT &amp; GCV DATA'!$A$3:$A$184,'MASTER DATA FILE WASH COAL (2)'!A42,'[16]WASH COAL RECEIPT &amp; GCV DATA'!$L$3:$L$184)</f>
        <v>#VALUE!</v>
      </c>
      <c r="M42" s="15" t="e">
        <f t="shared" si="1"/>
        <v>#VALUE!</v>
      </c>
      <c r="N42" s="67" t="e">
        <f t="shared" si="2"/>
        <v>#VALUE!</v>
      </c>
      <c r="O42" s="15" t="e">
        <f>SUMIF('[16]WASH COAL RECEIPT &amp; GCV DATA'!$A$3:$A$184,'MASTER DATA FILE WASH COAL (2)'!A42,'[16]WASH COAL RECEIPT &amp; GCV DATA'!$O$3:$O$184)</f>
        <v>#VALUE!</v>
      </c>
      <c r="P42" s="15" t="e">
        <f t="shared" si="3"/>
        <v>#VALUE!</v>
      </c>
      <c r="Q42" s="15" t="e">
        <f>SUMIF('[16]WASH COAL RECEIPT &amp; GCV DATA'!$A$3:$A$184,'MASTER DATA FILE WASH COAL (2)'!A42,'[16]WASH COAL RECEIPT &amp; GCV DATA'!$Q$3:$Q$184)</f>
        <v>#VALUE!</v>
      </c>
      <c r="R42" s="16" t="e">
        <f>SUMIF('[16]WASH COAL RECEIPT &amp; GCV DATA'!$A$3:$A$244,'MASTER DATA FILE WASH COAL (2)'!A42,'[16]WASH COAL RECEIPT &amp; GCV DATA'!$R$3:$R$244)+IF(H42=$J$234,($K$234*K42),0)+IF(H42=$J$235,($K$235*K42),0)</f>
        <v>#VALUE!</v>
      </c>
      <c r="S42" s="15" t="e">
        <f t="shared" si="4"/>
        <v>#VALUE!</v>
      </c>
      <c r="T42" s="15" t="e">
        <f>SUMIF('[16]WASH COAL RECEIPT &amp; GCV DATA'!$A$3:$A$184,'MASTER DATA FILE WASH COAL (2)'!A42,'[16]WASH COAL RECEIPT &amp; GCV DATA'!$T$3:$T$184)</f>
        <v>#VALUE!</v>
      </c>
      <c r="U42" s="15" t="e">
        <f t="shared" si="5"/>
        <v>#VALUE!</v>
      </c>
      <c r="V42" s="15" t="e">
        <f>SUMIF('[16]WASH COAL RECEIPT &amp; GCV DATA'!$A$3:$A$184,'MASTER DATA FILE WASH COAL (2)'!A42,'[16]WASH COAL RECEIPT &amp; GCV DATA'!$V$3:$V$184)</f>
        <v>#VALUE!</v>
      </c>
      <c r="W42" s="15" t="e">
        <f t="shared" si="6"/>
        <v>#VALUE!</v>
      </c>
      <c r="X42" s="13" t="e">
        <f t="shared" si="7"/>
        <v>#VALUE!</v>
      </c>
      <c r="Y42" s="13"/>
      <c r="Z42" s="13"/>
      <c r="AB42">
        <v>4270.1640312038799</v>
      </c>
      <c r="AC42" s="53" t="e">
        <f t="shared" si="8"/>
        <v>#VALUE!</v>
      </c>
      <c r="AE42" s="53" t="e">
        <f t="shared" si="0"/>
        <v>#VALUE!</v>
      </c>
      <c r="AF42">
        <v>41</v>
      </c>
      <c r="AJ42">
        <v>3727.89</v>
      </c>
      <c r="AK42" s="53" t="e">
        <f t="shared" si="9"/>
        <v>#VALUE!</v>
      </c>
    </row>
    <row r="43" spans="1:37" customFormat="1" ht="15.6" x14ac:dyDescent="0.3">
      <c r="A43" s="65">
        <v>51</v>
      </c>
      <c r="B43" s="57" t="e">
        <f>SUMIF('[16]WASH COAL RECEIPT &amp; GCV DATA'!$A$3:$A$112,A43,'[16]WASH COAL RECEIPT &amp; GCV DATA'!$B$3:$B$112)</f>
        <v>#VALUE!</v>
      </c>
      <c r="C43" s="13" t="e">
        <f>SUMIF('[16]WASH COAL RECEIPT &amp; GCV DATA'!$A$3:$A$112,A43,'[16]WASH COAL RECEIPT &amp; GCV DATA'!$C$3:$C$112)</f>
        <v>#VALUE!</v>
      </c>
      <c r="D43" s="66" t="str">
        <f>IFERROR(VLOOKUP(A43,'[16]WASH COAL RECEIPT &amp; GCV DATA'!A42:V152,4,0),0)</f>
        <v>10.10.2022</v>
      </c>
      <c r="E43" s="14">
        <f>IFERROR(VLOOKUP(A43,'[16]WASH COAL RECEIPT &amp; GCV DATA'!$A$2:$V$184,5,0),0)</f>
        <v>0</v>
      </c>
      <c r="F43" s="13" t="e">
        <f>SUMIF('[16]WASH COAL RECEIPT &amp; GCV DATA'!$A$3:$A$184,'MASTER DATA FILE WASH COAL (2)'!A43,'[16]WASH COAL RECEIPT &amp; GCV DATA'!$F$3:$F$184)</f>
        <v>#VALUE!</v>
      </c>
      <c r="G43" s="13" t="str">
        <f>IFERROR(VLOOKUP(A43,'[16]WASH COAL RECEIPT &amp; GCV DATA'!$A$2:$V$184,7,0),0)</f>
        <v>WCL</v>
      </c>
      <c r="H43" s="13" t="str">
        <f>IFERROR(VLOOKUP(A43,'[16]WASH COAL RECEIPT &amp; GCV DATA'!$A$2:$V$184,8,0),0)</f>
        <v>PRPI</v>
      </c>
      <c r="I43" s="13">
        <f>IFERROR(VLOOKUP(A43,'[16]WASH COAL RECEIPT &amp; GCV DATA'!$A$2:$V$184,9,0),0)</f>
        <v>0</v>
      </c>
      <c r="J43" s="13" t="str">
        <f>IFERROR(VLOOKUP(A43,'[16]WASH COAL RECEIPT &amp; GCV DATA'!$A$2:$V$184,10,0),0)</f>
        <v>G11</v>
      </c>
      <c r="K43" s="15" t="e">
        <f>SUMIF('[16]WASH COAL RECEIPT &amp; GCV DATA'!$A$3:$A$184,'MASTER DATA FILE WASH COAL (2)'!A43,'[16]WASH COAL RECEIPT &amp; GCV DATA'!$K$3:$K$184)</f>
        <v>#VALUE!</v>
      </c>
      <c r="L43" s="15" t="e">
        <f>SUMIF('[16]WASH COAL RECEIPT &amp; GCV DATA'!$A$3:$A$184,'MASTER DATA FILE WASH COAL (2)'!A43,'[16]WASH COAL RECEIPT &amp; GCV DATA'!$L$3:$L$184)</f>
        <v>#VALUE!</v>
      </c>
      <c r="M43" s="15" t="e">
        <f t="shared" si="1"/>
        <v>#VALUE!</v>
      </c>
      <c r="N43" s="67" t="e">
        <f t="shared" si="2"/>
        <v>#VALUE!</v>
      </c>
      <c r="O43" s="15" t="e">
        <f>SUMIF('[16]WASH COAL RECEIPT &amp; GCV DATA'!$A$3:$A$184,'MASTER DATA FILE WASH COAL (2)'!A43,'[16]WASH COAL RECEIPT &amp; GCV DATA'!$O$3:$O$184)</f>
        <v>#VALUE!</v>
      </c>
      <c r="P43" s="15" t="e">
        <f t="shared" si="3"/>
        <v>#VALUE!</v>
      </c>
      <c r="Q43" s="15" t="e">
        <f>SUMIF('[16]WASH COAL RECEIPT &amp; GCV DATA'!$A$3:$A$184,'MASTER DATA FILE WASH COAL (2)'!A43,'[16]WASH COAL RECEIPT &amp; GCV DATA'!$Q$3:$Q$184)</f>
        <v>#VALUE!</v>
      </c>
      <c r="R43" s="16" t="e">
        <f>SUMIF('[16]WASH COAL RECEIPT &amp; GCV DATA'!$A$3:$A$244,'MASTER DATA FILE WASH COAL (2)'!A43,'[16]WASH COAL RECEIPT &amp; GCV DATA'!$R$3:$R$244)+IF(H43=$J$234,($K$234*K43),0)+IF(H43=$J$235,($K$235*K43),0)</f>
        <v>#VALUE!</v>
      </c>
      <c r="S43" s="15" t="e">
        <f t="shared" si="4"/>
        <v>#VALUE!</v>
      </c>
      <c r="T43" s="15" t="e">
        <f>SUMIF('[16]WASH COAL RECEIPT &amp; GCV DATA'!$A$3:$A$184,'MASTER DATA FILE WASH COAL (2)'!A43,'[16]WASH COAL RECEIPT &amp; GCV DATA'!$T$3:$T$184)</f>
        <v>#VALUE!</v>
      </c>
      <c r="U43" s="15" t="e">
        <f t="shared" si="5"/>
        <v>#VALUE!</v>
      </c>
      <c r="V43" s="15" t="e">
        <f>SUMIF('[16]WASH COAL RECEIPT &amp; GCV DATA'!$A$3:$A$184,'MASTER DATA FILE WASH COAL (2)'!A43,'[16]WASH COAL RECEIPT &amp; GCV DATA'!$V$3:$V$184)</f>
        <v>#VALUE!</v>
      </c>
      <c r="W43" s="15" t="e">
        <f t="shared" si="6"/>
        <v>#VALUE!</v>
      </c>
      <c r="X43" s="13" t="e">
        <f t="shared" si="7"/>
        <v>#VALUE!</v>
      </c>
      <c r="Y43" s="13"/>
      <c r="Z43" s="13"/>
      <c r="AB43">
        <v>3883.9369098712446</v>
      </c>
      <c r="AC43" s="53" t="e">
        <f t="shared" si="8"/>
        <v>#VALUE!</v>
      </c>
      <c r="AE43" s="53" t="e">
        <f t="shared" si="0"/>
        <v>#VALUE!</v>
      </c>
      <c r="AF43">
        <v>42</v>
      </c>
      <c r="AJ43">
        <v>3975.32</v>
      </c>
      <c r="AK43" s="53" t="e">
        <f t="shared" si="9"/>
        <v>#VALUE!</v>
      </c>
    </row>
    <row r="44" spans="1:37" customFormat="1" ht="15.6" x14ac:dyDescent="0.3">
      <c r="A44" s="65">
        <v>52</v>
      </c>
      <c r="B44" s="57" t="e">
        <f>SUMIF('[16]WASH COAL RECEIPT &amp; GCV DATA'!$A$3:$A$112,A44,'[16]WASH COAL RECEIPT &amp; GCV DATA'!$B$3:$B$112)</f>
        <v>#VALUE!</v>
      </c>
      <c r="C44" s="13" t="e">
        <f>SUMIF('[16]WASH COAL RECEIPT &amp; GCV DATA'!$A$3:$A$112,A44,'[16]WASH COAL RECEIPT &amp; GCV DATA'!$C$3:$C$112)</f>
        <v>#VALUE!</v>
      </c>
      <c r="D44" s="66" t="str">
        <f>IFERROR(VLOOKUP(A44,'[16]WASH COAL RECEIPT &amp; GCV DATA'!A43:V153,4,0),0)</f>
        <v>08.10.2022</v>
      </c>
      <c r="E44" s="14">
        <f>IFERROR(VLOOKUP(A44,'[16]WASH COAL RECEIPT &amp; GCV DATA'!$A$2:$V$184,5,0),0)</f>
        <v>0</v>
      </c>
      <c r="F44" s="13" t="e">
        <f>SUMIF('[16]WASH COAL RECEIPT &amp; GCV DATA'!$A$3:$A$184,'MASTER DATA FILE WASH COAL (2)'!A44,'[16]WASH COAL RECEIPT &amp; GCV DATA'!$F$3:$F$184)</f>
        <v>#VALUE!</v>
      </c>
      <c r="G44" s="13" t="str">
        <f>IFERROR(VLOOKUP(A44,'[16]WASH COAL RECEIPT &amp; GCV DATA'!$A$2:$V$184,7,0),0)</f>
        <v>SECL</v>
      </c>
      <c r="H44" s="13" t="str">
        <f>IFERROR(VLOOKUP(A44,'[16]WASH COAL RECEIPT &amp; GCV DATA'!$A$2:$V$184,8,0),0)</f>
        <v>HSLH</v>
      </c>
      <c r="I44" s="13">
        <f>IFERROR(VLOOKUP(A44,'[16]WASH COAL RECEIPT &amp; GCV DATA'!$A$2:$V$184,9,0),0)</f>
        <v>0</v>
      </c>
      <c r="J44" s="13" t="str">
        <f>IFERROR(VLOOKUP(A44,'[16]WASH COAL RECEIPT &amp; GCV DATA'!$A$2:$V$184,10,0),0)</f>
        <v>G11</v>
      </c>
      <c r="K44" s="15" t="e">
        <f>SUMIF('[16]WASH COAL RECEIPT &amp; GCV DATA'!$A$3:$A$184,'MASTER DATA FILE WASH COAL (2)'!A44,'[16]WASH COAL RECEIPT &amp; GCV DATA'!$K$3:$K$184)</f>
        <v>#VALUE!</v>
      </c>
      <c r="L44" s="15" t="e">
        <f>SUMIF('[16]WASH COAL RECEIPT &amp; GCV DATA'!$A$3:$A$184,'MASTER DATA FILE WASH COAL (2)'!A44,'[16]WASH COAL RECEIPT &amp; GCV DATA'!$L$3:$L$184)</f>
        <v>#VALUE!</v>
      </c>
      <c r="M44" s="15" t="e">
        <f t="shared" si="1"/>
        <v>#VALUE!</v>
      </c>
      <c r="N44" s="67" t="e">
        <f t="shared" si="2"/>
        <v>#VALUE!</v>
      </c>
      <c r="O44" s="15" t="e">
        <f>SUMIF('[16]WASH COAL RECEIPT &amp; GCV DATA'!$A$3:$A$184,'MASTER DATA FILE WASH COAL (2)'!A44,'[16]WASH COAL RECEIPT &amp; GCV DATA'!$O$3:$O$184)</f>
        <v>#VALUE!</v>
      </c>
      <c r="P44" s="15" t="e">
        <f t="shared" si="3"/>
        <v>#VALUE!</v>
      </c>
      <c r="Q44" s="15" t="e">
        <f>SUMIF('[16]WASH COAL RECEIPT &amp; GCV DATA'!$A$3:$A$184,'MASTER DATA FILE WASH COAL (2)'!A44,'[16]WASH COAL RECEIPT &amp; GCV DATA'!$Q$3:$Q$184)</f>
        <v>#VALUE!</v>
      </c>
      <c r="R44" s="16" t="e">
        <f>SUMIF('[16]WASH COAL RECEIPT &amp; GCV DATA'!$A$3:$A$244,'MASTER DATA FILE WASH COAL (2)'!A44,'[16]WASH COAL RECEIPT &amp; GCV DATA'!$R$3:$R$244)+IF(H44=$J$234,($K$234*K44),0)+IF(H44=$J$235,($K$235*K44),0)</f>
        <v>#VALUE!</v>
      </c>
      <c r="S44" s="15" t="e">
        <f t="shared" si="4"/>
        <v>#VALUE!</v>
      </c>
      <c r="T44" s="15" t="e">
        <f>SUMIF('[16]WASH COAL RECEIPT &amp; GCV DATA'!$A$3:$A$184,'MASTER DATA FILE WASH COAL (2)'!A44,'[16]WASH COAL RECEIPT &amp; GCV DATA'!$T$3:$T$184)</f>
        <v>#VALUE!</v>
      </c>
      <c r="U44" s="15" t="e">
        <f t="shared" si="5"/>
        <v>#VALUE!</v>
      </c>
      <c r="V44" s="15" t="e">
        <f>SUMIF('[16]WASH COAL RECEIPT &amp; GCV DATA'!$A$3:$A$184,'MASTER DATA FILE WASH COAL (2)'!A44,'[16]WASH COAL RECEIPT &amp; GCV DATA'!$V$3:$V$184)</f>
        <v>#VALUE!</v>
      </c>
      <c r="W44" s="15" t="e">
        <f t="shared" si="6"/>
        <v>#VALUE!</v>
      </c>
      <c r="X44" s="13" t="e">
        <f t="shared" si="7"/>
        <v>#VALUE!</v>
      </c>
      <c r="Y44" s="13"/>
      <c r="Z44" s="13"/>
      <c r="AB44">
        <v>3899.300826978842</v>
      </c>
      <c r="AC44" s="53" t="e">
        <f t="shared" si="8"/>
        <v>#VALUE!</v>
      </c>
      <c r="AE44" s="53" t="e">
        <f t="shared" si="0"/>
        <v>#VALUE!</v>
      </c>
      <c r="AF44">
        <v>43</v>
      </c>
      <c r="AJ44">
        <v>3975.32</v>
      </c>
      <c r="AK44" s="53" t="e">
        <f t="shared" si="9"/>
        <v>#VALUE!</v>
      </c>
    </row>
    <row r="45" spans="1:37" customFormat="1" ht="15.6" x14ac:dyDescent="0.3">
      <c r="A45" s="65">
        <v>53</v>
      </c>
      <c r="B45" s="57" t="e">
        <f>SUMIF('[16]WASH COAL RECEIPT &amp; GCV DATA'!$A$3:$A$112,A45,'[16]WASH COAL RECEIPT &amp; GCV DATA'!$B$3:$B$112)</f>
        <v>#VALUE!</v>
      </c>
      <c r="C45" s="13" t="e">
        <f>SUMIF('[16]WASH COAL RECEIPT &amp; GCV DATA'!$A$3:$A$112,A45,'[16]WASH COAL RECEIPT &amp; GCV DATA'!$C$3:$C$112)</f>
        <v>#VALUE!</v>
      </c>
      <c r="D45" s="66" t="str">
        <f>IFERROR(VLOOKUP(A45,'[16]WASH COAL RECEIPT &amp; GCV DATA'!A44:V153,4,0),0)</f>
        <v>11.10.2022</v>
      </c>
      <c r="E45" s="14">
        <f>IFERROR(VLOOKUP(A45,'[16]WASH COAL RECEIPT &amp; GCV DATA'!$A$2:$V$184,5,0),0)</f>
        <v>0</v>
      </c>
      <c r="F45" s="13" t="e">
        <f>SUMIF('[16]WASH COAL RECEIPT &amp; GCV DATA'!$A$3:$A$184,'MASTER DATA FILE WASH COAL (2)'!A45,'[16]WASH COAL RECEIPT &amp; GCV DATA'!$F$3:$F$184)</f>
        <v>#VALUE!</v>
      </c>
      <c r="G45" s="13" t="str">
        <f>IFERROR(VLOOKUP(A45,'[16]WASH COAL RECEIPT &amp; GCV DATA'!$A$2:$V$184,7,0),0)</f>
        <v>WCL</v>
      </c>
      <c r="H45" s="13" t="str">
        <f>IFERROR(VLOOKUP(A45,'[16]WASH COAL RECEIPT &amp; GCV DATA'!$A$2:$V$184,8,0),0)</f>
        <v>WANI</v>
      </c>
      <c r="I45" s="13">
        <f>IFERROR(VLOOKUP(A45,'[16]WASH COAL RECEIPT &amp; GCV DATA'!$A$2:$V$184,9,0),0)</f>
        <v>0</v>
      </c>
      <c r="J45" s="13" t="str">
        <f>IFERROR(VLOOKUP(A45,'[16]WASH COAL RECEIPT &amp; GCV DATA'!$A$2:$V$184,10,0),0)</f>
        <v>G10</v>
      </c>
      <c r="K45" s="15" t="e">
        <f>SUMIF('[16]WASH COAL RECEIPT &amp; GCV DATA'!$A$3:$A$184,'MASTER DATA FILE WASH COAL (2)'!A45,'[16]WASH COAL RECEIPT &amp; GCV DATA'!$K$3:$K$184)</f>
        <v>#VALUE!</v>
      </c>
      <c r="L45" s="15" t="e">
        <f>SUMIF('[16]WASH COAL RECEIPT &amp; GCV DATA'!$A$3:$A$184,'MASTER DATA FILE WASH COAL (2)'!A45,'[16]WASH COAL RECEIPT &amp; GCV DATA'!$L$3:$L$184)</f>
        <v>#VALUE!</v>
      </c>
      <c r="M45" s="15" t="e">
        <f t="shared" si="1"/>
        <v>#VALUE!</v>
      </c>
      <c r="N45" s="67" t="e">
        <f t="shared" si="2"/>
        <v>#VALUE!</v>
      </c>
      <c r="O45" s="15" t="e">
        <f>SUMIF('[16]WASH COAL RECEIPT &amp; GCV DATA'!$A$3:$A$184,'MASTER DATA FILE WASH COAL (2)'!A45,'[16]WASH COAL RECEIPT &amp; GCV DATA'!$O$3:$O$184)</f>
        <v>#VALUE!</v>
      </c>
      <c r="P45" s="15" t="e">
        <f t="shared" si="3"/>
        <v>#VALUE!</v>
      </c>
      <c r="Q45" s="15" t="e">
        <f>SUMIF('[16]WASH COAL RECEIPT &amp; GCV DATA'!$A$3:$A$184,'MASTER DATA FILE WASH COAL (2)'!A45,'[16]WASH COAL RECEIPT &amp; GCV DATA'!$Q$3:$Q$184)</f>
        <v>#VALUE!</v>
      </c>
      <c r="R45" s="16" t="e">
        <f>SUMIF('[16]WASH COAL RECEIPT &amp; GCV DATA'!$A$3:$A$244,'MASTER DATA FILE WASH COAL (2)'!A45,'[16]WASH COAL RECEIPT &amp; GCV DATA'!$R$3:$R$244)+IF(H45=$J$234,($K$234*K45),0)+IF(H45=$J$235,($K$235*K45),0)</f>
        <v>#VALUE!</v>
      </c>
      <c r="S45" s="15" t="e">
        <f t="shared" si="4"/>
        <v>#VALUE!</v>
      </c>
      <c r="T45" s="15" t="e">
        <f>SUMIF('[16]WASH COAL RECEIPT &amp; GCV DATA'!$A$3:$A$184,'MASTER DATA FILE WASH COAL (2)'!A45,'[16]WASH COAL RECEIPT &amp; GCV DATA'!$T$3:$T$184)</f>
        <v>#VALUE!</v>
      </c>
      <c r="U45" s="15" t="e">
        <f t="shared" si="5"/>
        <v>#VALUE!</v>
      </c>
      <c r="V45" s="15" t="e">
        <f>SUMIF('[16]WASH COAL RECEIPT &amp; GCV DATA'!$A$3:$A$184,'MASTER DATA FILE WASH COAL (2)'!A45,'[16]WASH COAL RECEIPT &amp; GCV DATA'!$V$3:$V$184)</f>
        <v>#VALUE!</v>
      </c>
      <c r="W45" s="15" t="e">
        <f t="shared" si="6"/>
        <v>#VALUE!</v>
      </c>
      <c r="X45" s="13" t="e">
        <f t="shared" si="7"/>
        <v>#VALUE!</v>
      </c>
      <c r="Y45" s="13"/>
      <c r="Z45" s="13"/>
      <c r="AB45">
        <v>4103.5782788186734</v>
      </c>
      <c r="AC45" s="53" t="e">
        <f t="shared" si="8"/>
        <v>#VALUE!</v>
      </c>
      <c r="AE45" s="53" t="e">
        <f t="shared" si="0"/>
        <v>#VALUE!</v>
      </c>
      <c r="AF45">
        <v>44</v>
      </c>
      <c r="AJ45">
        <v>3967.2</v>
      </c>
      <c r="AK45" s="53" t="e">
        <f t="shared" si="9"/>
        <v>#VALUE!</v>
      </c>
    </row>
    <row r="46" spans="1:37" customFormat="1" ht="15.6" x14ac:dyDescent="0.3">
      <c r="A46" s="65">
        <v>54</v>
      </c>
      <c r="B46" s="57" t="e">
        <f>SUMIF('[16]WASH COAL RECEIPT &amp; GCV DATA'!$A$3:$A$112,A46,'[16]WASH COAL RECEIPT &amp; GCV DATA'!$B$3:$B$112)</f>
        <v>#VALUE!</v>
      </c>
      <c r="C46" s="13" t="e">
        <f>SUMIF('[16]WASH COAL RECEIPT &amp; GCV DATA'!$A$3:$A$112,A46,'[16]WASH COAL RECEIPT &amp; GCV DATA'!$C$3:$C$112)</f>
        <v>#VALUE!</v>
      </c>
      <c r="D46" s="66" t="str">
        <f>IFERROR(VLOOKUP(A46,'[16]WASH COAL RECEIPT &amp; GCV DATA'!A45:V154,4,0),0)</f>
        <v>11.10.2022</v>
      </c>
      <c r="E46" s="14">
        <f>IFERROR(VLOOKUP(A46,'[16]WASH COAL RECEIPT &amp; GCV DATA'!$A$2:$V$184,5,0),0)</f>
        <v>0</v>
      </c>
      <c r="F46" s="13" t="e">
        <f>SUMIF('[16]WASH COAL RECEIPT &amp; GCV DATA'!$A$3:$A$184,'MASTER DATA FILE WASH COAL (2)'!A46,'[16]WASH COAL RECEIPT &amp; GCV DATA'!$F$3:$F$184)</f>
        <v>#VALUE!</v>
      </c>
      <c r="G46" s="13" t="str">
        <f>IFERROR(VLOOKUP(A46,'[16]WASH COAL RECEIPT &amp; GCV DATA'!$A$2:$V$184,7,0),0)</f>
        <v>WCL</v>
      </c>
      <c r="H46" s="13" t="str">
        <f>IFERROR(VLOOKUP(A46,'[16]WASH COAL RECEIPT &amp; GCV DATA'!$A$2:$V$184,8,0),0)</f>
        <v>TAE</v>
      </c>
      <c r="I46" s="13">
        <f>IFERROR(VLOOKUP(A46,'[16]WASH COAL RECEIPT &amp; GCV DATA'!$A$2:$V$184,9,0),0)</f>
        <v>0</v>
      </c>
      <c r="J46" s="13" t="str">
        <f>IFERROR(VLOOKUP(A46,'[16]WASH COAL RECEIPT &amp; GCV DATA'!$A$2:$V$184,10,0),0)</f>
        <v>G12</v>
      </c>
      <c r="K46" s="15" t="e">
        <f>SUMIF('[16]WASH COAL RECEIPT &amp; GCV DATA'!$A$3:$A$184,'MASTER DATA FILE WASH COAL (2)'!A46,'[16]WASH COAL RECEIPT &amp; GCV DATA'!$K$3:$K$184)</f>
        <v>#VALUE!</v>
      </c>
      <c r="L46" s="15" t="e">
        <f>SUMIF('[16]WASH COAL RECEIPT &amp; GCV DATA'!$A$3:$A$184,'MASTER DATA FILE WASH COAL (2)'!A46,'[16]WASH COAL RECEIPT &amp; GCV DATA'!$L$3:$L$184)</f>
        <v>#VALUE!</v>
      </c>
      <c r="M46" s="15" t="e">
        <f t="shared" si="1"/>
        <v>#VALUE!</v>
      </c>
      <c r="N46" s="67" t="e">
        <f t="shared" si="2"/>
        <v>#VALUE!</v>
      </c>
      <c r="O46" s="15" t="e">
        <f>SUMIF('[16]WASH COAL RECEIPT &amp; GCV DATA'!$A$3:$A$184,'MASTER DATA FILE WASH COAL (2)'!A46,'[16]WASH COAL RECEIPT &amp; GCV DATA'!$O$3:$O$184)</f>
        <v>#VALUE!</v>
      </c>
      <c r="P46" s="15" t="e">
        <f t="shared" si="3"/>
        <v>#VALUE!</v>
      </c>
      <c r="Q46" s="15" t="e">
        <f>SUMIF('[16]WASH COAL RECEIPT &amp; GCV DATA'!$A$3:$A$184,'MASTER DATA FILE WASH COAL (2)'!A46,'[16]WASH COAL RECEIPT &amp; GCV DATA'!$Q$3:$Q$184)</f>
        <v>#VALUE!</v>
      </c>
      <c r="R46" s="16" t="e">
        <f>SUMIF('[16]WASH COAL RECEIPT &amp; GCV DATA'!$A$3:$A$244,'MASTER DATA FILE WASH COAL (2)'!A46,'[16]WASH COAL RECEIPT &amp; GCV DATA'!$R$3:$R$244)+IF(H46=$J$234,($K$234*K46),0)+IF(H46=$J$235,($K$235*K46),0)</f>
        <v>#VALUE!</v>
      </c>
      <c r="S46" s="15" t="e">
        <f t="shared" si="4"/>
        <v>#VALUE!</v>
      </c>
      <c r="T46" s="15" t="e">
        <f>SUMIF('[16]WASH COAL RECEIPT &amp; GCV DATA'!$A$3:$A$184,'MASTER DATA FILE WASH COAL (2)'!A46,'[16]WASH COAL RECEIPT &amp; GCV DATA'!$T$3:$T$184)</f>
        <v>#VALUE!</v>
      </c>
      <c r="U46" s="15" t="e">
        <f t="shared" si="5"/>
        <v>#VALUE!</v>
      </c>
      <c r="V46" s="15" t="e">
        <f>SUMIF('[16]WASH COAL RECEIPT &amp; GCV DATA'!$A$3:$A$184,'MASTER DATA FILE WASH COAL (2)'!A46,'[16]WASH COAL RECEIPT &amp; GCV DATA'!$V$3:$V$184)</f>
        <v>#VALUE!</v>
      </c>
      <c r="W46" s="15" t="e">
        <f t="shared" si="6"/>
        <v>#VALUE!</v>
      </c>
      <c r="X46" s="13" t="e">
        <f t="shared" si="7"/>
        <v>#VALUE!</v>
      </c>
      <c r="Y46" s="13"/>
      <c r="Z46" s="13"/>
      <c r="AB46">
        <v>3963.5992694456381</v>
      </c>
      <c r="AC46" s="53" t="e">
        <f t="shared" si="8"/>
        <v>#VALUE!</v>
      </c>
      <c r="AE46" s="53" t="e">
        <f t="shared" si="0"/>
        <v>#VALUE!</v>
      </c>
      <c r="AF46" s="68">
        <v>45</v>
      </c>
      <c r="AJ46">
        <v>3553.25</v>
      </c>
      <c r="AK46" s="53" t="e">
        <f t="shared" si="9"/>
        <v>#VALUE!</v>
      </c>
    </row>
    <row r="47" spans="1:37" customFormat="1" ht="15.6" x14ac:dyDescent="0.3">
      <c r="A47" s="65">
        <v>55</v>
      </c>
      <c r="B47" s="57" t="e">
        <f>SUMIF('[16]WASH COAL RECEIPT &amp; GCV DATA'!$A$3:$A$112,A47,'[16]WASH COAL RECEIPT &amp; GCV DATA'!$B$3:$B$112)</f>
        <v>#VALUE!</v>
      </c>
      <c r="C47" s="13" t="e">
        <f>SUMIF('[16]WASH COAL RECEIPT &amp; GCV DATA'!$A$3:$A$112,A47,'[16]WASH COAL RECEIPT &amp; GCV DATA'!$C$3:$C$112)</f>
        <v>#VALUE!</v>
      </c>
      <c r="D47" s="66" t="str">
        <f>IFERROR(VLOOKUP(A47,'[16]WASH COAL RECEIPT &amp; GCV DATA'!A46:V155,4,0),0)</f>
        <v>10.10.2022</v>
      </c>
      <c r="E47" s="14">
        <f>IFERROR(VLOOKUP(A47,'[16]WASH COAL RECEIPT &amp; GCV DATA'!$A$2:$V$184,5,0),0)</f>
        <v>0</v>
      </c>
      <c r="F47" s="13" t="e">
        <f>SUMIF('[16]WASH COAL RECEIPT &amp; GCV DATA'!$A$3:$A$184,'MASTER DATA FILE WASH COAL (2)'!A47,'[16]WASH COAL RECEIPT &amp; GCV DATA'!$F$3:$F$184)</f>
        <v>#VALUE!</v>
      </c>
      <c r="G47" s="13" t="str">
        <f>IFERROR(VLOOKUP(A47,'[16]WASH COAL RECEIPT &amp; GCV DATA'!$A$2:$V$184,7,0),0)</f>
        <v>SECL</v>
      </c>
      <c r="H47" s="13" t="str">
        <f>IFERROR(VLOOKUP(A47,'[16]WASH COAL RECEIPT &amp; GCV DATA'!$A$2:$V$184,8,0),0)</f>
        <v>PHEC</v>
      </c>
      <c r="I47" s="13">
        <f>IFERROR(VLOOKUP(A47,'[16]WASH COAL RECEIPT &amp; GCV DATA'!$A$2:$V$184,9,0),0)</f>
        <v>0</v>
      </c>
      <c r="J47" s="13" t="str">
        <f>IFERROR(VLOOKUP(A47,'[16]WASH COAL RECEIPT &amp; GCV DATA'!$A$2:$V$184,10,0),0)</f>
        <v>G11</v>
      </c>
      <c r="K47" s="15" t="e">
        <f>SUMIF('[16]WASH COAL RECEIPT &amp; GCV DATA'!$A$3:$A$184,'MASTER DATA FILE WASH COAL (2)'!A47,'[16]WASH COAL RECEIPT &amp; GCV DATA'!$K$3:$K$184)</f>
        <v>#VALUE!</v>
      </c>
      <c r="L47" s="15" t="e">
        <f>SUMIF('[16]WASH COAL RECEIPT &amp; GCV DATA'!$A$3:$A$184,'MASTER DATA FILE WASH COAL (2)'!A47,'[16]WASH COAL RECEIPT &amp; GCV DATA'!$L$3:$L$184)</f>
        <v>#VALUE!</v>
      </c>
      <c r="M47" s="15" t="e">
        <f t="shared" si="1"/>
        <v>#VALUE!</v>
      </c>
      <c r="N47" s="67" t="e">
        <f t="shared" si="2"/>
        <v>#VALUE!</v>
      </c>
      <c r="O47" s="15" t="e">
        <f>SUMIF('[16]WASH COAL RECEIPT &amp; GCV DATA'!$A$3:$A$184,'MASTER DATA FILE WASH COAL (2)'!A47,'[16]WASH COAL RECEIPT &amp; GCV DATA'!$O$3:$O$184)</f>
        <v>#VALUE!</v>
      </c>
      <c r="P47" s="15" t="e">
        <f t="shared" si="3"/>
        <v>#VALUE!</v>
      </c>
      <c r="Q47" s="15" t="e">
        <f>SUMIF('[16]WASH COAL RECEIPT &amp; GCV DATA'!$A$3:$A$184,'MASTER DATA FILE WASH COAL (2)'!A47,'[16]WASH COAL RECEIPT &amp; GCV DATA'!$Q$3:$Q$184)</f>
        <v>#VALUE!</v>
      </c>
      <c r="R47" s="16" t="e">
        <f>SUMIF('[16]WASH COAL RECEIPT &amp; GCV DATA'!$A$3:$A$244,'MASTER DATA FILE WASH COAL (2)'!A47,'[16]WASH COAL RECEIPT &amp; GCV DATA'!$R$3:$R$244)+IF(H47=$J$234,($K$234*K47),0)+IF(H47=$J$235,($K$235*K47),0)</f>
        <v>#VALUE!</v>
      </c>
      <c r="S47" s="15" t="e">
        <f t="shared" si="4"/>
        <v>#VALUE!</v>
      </c>
      <c r="T47" s="15" t="e">
        <f>SUMIF('[16]WASH COAL RECEIPT &amp; GCV DATA'!$A$3:$A$184,'MASTER DATA FILE WASH COAL (2)'!A47,'[16]WASH COAL RECEIPT &amp; GCV DATA'!$T$3:$T$184)</f>
        <v>#VALUE!</v>
      </c>
      <c r="U47" s="15" t="e">
        <f t="shared" si="5"/>
        <v>#VALUE!</v>
      </c>
      <c r="V47" s="15" t="e">
        <f>SUMIF('[16]WASH COAL RECEIPT &amp; GCV DATA'!$A$3:$A$184,'MASTER DATA FILE WASH COAL (2)'!A47,'[16]WASH COAL RECEIPT &amp; GCV DATA'!$V$3:$V$184)</f>
        <v>#VALUE!</v>
      </c>
      <c r="W47" s="15" t="e">
        <f t="shared" si="6"/>
        <v>#VALUE!</v>
      </c>
      <c r="X47" s="13" t="e">
        <f t="shared" si="7"/>
        <v>#VALUE!</v>
      </c>
      <c r="Y47" s="13"/>
      <c r="Z47" s="13"/>
      <c r="AB47">
        <v>4079.6052828574484</v>
      </c>
      <c r="AC47" s="53" t="e">
        <f t="shared" si="8"/>
        <v>#VALUE!</v>
      </c>
      <c r="AE47" s="53" t="e">
        <f t="shared" si="0"/>
        <v>#VALUE!</v>
      </c>
      <c r="AF47">
        <v>46</v>
      </c>
      <c r="AJ47">
        <v>4330.1899999999996</v>
      </c>
      <c r="AK47" s="53" t="e">
        <f t="shared" si="9"/>
        <v>#VALUE!</v>
      </c>
    </row>
    <row r="48" spans="1:37" customFormat="1" ht="15.6" x14ac:dyDescent="0.3">
      <c r="A48" s="65">
        <v>56</v>
      </c>
      <c r="B48" s="57" t="e">
        <f>SUMIF('[16]WASH COAL RECEIPT &amp; GCV DATA'!$A$3:$A$112,A48,'[16]WASH COAL RECEIPT &amp; GCV DATA'!$B$3:$B$112)</f>
        <v>#VALUE!</v>
      </c>
      <c r="C48" s="13" t="e">
        <f>SUMIF('[16]WASH COAL RECEIPT &amp; GCV DATA'!$A$3:$A$112,A48,'[16]WASH COAL RECEIPT &amp; GCV DATA'!$C$3:$C$112)</f>
        <v>#VALUE!</v>
      </c>
      <c r="D48" s="66" t="str">
        <f>IFERROR(VLOOKUP(A48,'[16]WASH COAL RECEIPT &amp; GCV DATA'!A47:V156,4,0),0)</f>
        <v>10.10.2022</v>
      </c>
      <c r="E48" s="14">
        <f>IFERROR(VLOOKUP(A48,'[16]WASH COAL RECEIPT &amp; GCV DATA'!$A$2:$V$184,5,0),0)</f>
        <v>0</v>
      </c>
      <c r="F48" s="13" t="e">
        <f>SUMIF('[16]WASH COAL RECEIPT &amp; GCV DATA'!$A$3:$A$184,'MASTER DATA FILE WASH COAL (2)'!A48,'[16]WASH COAL RECEIPT &amp; GCV DATA'!$F$3:$F$184)</f>
        <v>#VALUE!</v>
      </c>
      <c r="G48" s="13" t="str">
        <f>IFERROR(VLOOKUP(A48,'[16]WASH COAL RECEIPT &amp; GCV DATA'!$A$2:$V$184,7,0),0)</f>
        <v>SECL</v>
      </c>
      <c r="H48" s="13" t="str">
        <f>IFERROR(VLOOKUP(A48,'[16]WASH COAL RECEIPT &amp; GCV DATA'!$A$2:$V$184,8,0),0)</f>
        <v>PHEC</v>
      </c>
      <c r="I48" s="13">
        <f>IFERROR(VLOOKUP(A48,'[16]WASH COAL RECEIPT &amp; GCV DATA'!$A$2:$V$184,9,0),0)</f>
        <v>0</v>
      </c>
      <c r="J48" s="13" t="str">
        <f>IFERROR(VLOOKUP(A48,'[16]WASH COAL RECEIPT &amp; GCV DATA'!$A$2:$V$184,10,0),0)</f>
        <v>G11</v>
      </c>
      <c r="K48" s="15" t="e">
        <f>SUMIF('[16]WASH COAL RECEIPT &amp; GCV DATA'!$A$3:$A$184,'MASTER DATA FILE WASH COAL (2)'!A48,'[16]WASH COAL RECEIPT &amp; GCV DATA'!$K$3:$K$184)</f>
        <v>#VALUE!</v>
      </c>
      <c r="L48" s="15" t="e">
        <f>SUMIF('[16]WASH COAL RECEIPT &amp; GCV DATA'!$A$3:$A$184,'MASTER DATA FILE WASH COAL (2)'!A48,'[16]WASH COAL RECEIPT &amp; GCV DATA'!$L$3:$L$184)</f>
        <v>#VALUE!</v>
      </c>
      <c r="M48" s="15" t="e">
        <f t="shared" si="1"/>
        <v>#VALUE!</v>
      </c>
      <c r="N48" s="67" t="e">
        <f t="shared" si="2"/>
        <v>#VALUE!</v>
      </c>
      <c r="O48" s="15" t="e">
        <f>SUMIF('[16]WASH COAL RECEIPT &amp; GCV DATA'!$A$3:$A$184,'MASTER DATA FILE WASH COAL (2)'!A48,'[16]WASH COAL RECEIPT &amp; GCV DATA'!$O$3:$O$184)</f>
        <v>#VALUE!</v>
      </c>
      <c r="P48" s="15" t="e">
        <f t="shared" si="3"/>
        <v>#VALUE!</v>
      </c>
      <c r="Q48" s="15" t="e">
        <f>SUMIF('[16]WASH COAL RECEIPT &amp; GCV DATA'!$A$3:$A$184,'MASTER DATA FILE WASH COAL (2)'!A48,'[16]WASH COAL RECEIPT &amp; GCV DATA'!$Q$3:$Q$184)</f>
        <v>#VALUE!</v>
      </c>
      <c r="R48" s="16" t="e">
        <f>SUMIF('[16]WASH COAL RECEIPT &amp; GCV DATA'!$A$3:$A$244,'MASTER DATA FILE WASH COAL (2)'!A48,'[16]WASH COAL RECEIPT &amp; GCV DATA'!$R$3:$R$244)+IF(H48=$J$234,($K$234*K48),0)+IF(H48=$J$235,($K$235*K48),0)</f>
        <v>#VALUE!</v>
      </c>
      <c r="S48" s="15" t="e">
        <f t="shared" si="4"/>
        <v>#VALUE!</v>
      </c>
      <c r="T48" s="15" t="e">
        <f>SUMIF('[16]WASH COAL RECEIPT &amp; GCV DATA'!$A$3:$A$184,'MASTER DATA FILE WASH COAL (2)'!A48,'[16]WASH COAL RECEIPT &amp; GCV DATA'!$T$3:$T$184)</f>
        <v>#VALUE!</v>
      </c>
      <c r="U48" s="15" t="e">
        <f t="shared" si="5"/>
        <v>#VALUE!</v>
      </c>
      <c r="V48" s="15" t="e">
        <f>SUMIF('[16]WASH COAL RECEIPT &amp; GCV DATA'!$A$3:$A$184,'MASTER DATA FILE WASH COAL (2)'!A48,'[16]WASH COAL RECEIPT &amp; GCV DATA'!$V$3:$V$184)</f>
        <v>#VALUE!</v>
      </c>
      <c r="W48" s="15" t="e">
        <f t="shared" si="6"/>
        <v>#VALUE!</v>
      </c>
      <c r="X48" s="13" t="e">
        <f t="shared" si="7"/>
        <v>#VALUE!</v>
      </c>
      <c r="Y48" s="13"/>
      <c r="Z48" s="13"/>
      <c r="AB48">
        <v>4176.7560588422057</v>
      </c>
      <c r="AC48" s="53" t="e">
        <f t="shared" si="8"/>
        <v>#VALUE!</v>
      </c>
      <c r="AE48" s="53" t="e">
        <f t="shared" si="0"/>
        <v>#VALUE!</v>
      </c>
      <c r="AF48">
        <v>47</v>
      </c>
      <c r="AJ48">
        <v>3772.25</v>
      </c>
      <c r="AK48" s="53" t="e">
        <f t="shared" si="9"/>
        <v>#VALUE!</v>
      </c>
    </row>
    <row r="49" spans="1:37" customFormat="1" ht="15.6" x14ac:dyDescent="0.3">
      <c r="A49" s="65">
        <v>58</v>
      </c>
      <c r="B49" s="57" t="e">
        <f>SUMIF('[16]WASH COAL RECEIPT &amp; GCV DATA'!$A$3:$A$112,A49,'[16]WASH COAL RECEIPT &amp; GCV DATA'!$B$3:$B$112)</f>
        <v>#VALUE!</v>
      </c>
      <c r="C49" s="13" t="e">
        <f>SUMIF('[16]WASH COAL RECEIPT &amp; GCV DATA'!$A$3:$A$112,A49,'[16]WASH COAL RECEIPT &amp; GCV DATA'!$C$3:$C$112)</f>
        <v>#VALUE!</v>
      </c>
      <c r="D49" s="66" t="str">
        <f>IFERROR(VLOOKUP(A49,'[16]WASH COAL RECEIPT &amp; GCV DATA'!A48:V157,4,0),0)</f>
        <v>10.10.2022</v>
      </c>
      <c r="E49" s="14">
        <f>IFERROR(VLOOKUP(A49,'[16]WASH COAL RECEIPT &amp; GCV DATA'!$A$2:$V$184,5,0),0)</f>
        <v>0</v>
      </c>
      <c r="F49" s="13" t="e">
        <f>SUMIF('[16]WASH COAL RECEIPT &amp; GCV DATA'!$A$3:$A$184,'MASTER DATA FILE WASH COAL (2)'!A49,'[16]WASH COAL RECEIPT &amp; GCV DATA'!$F$3:$F$184)</f>
        <v>#VALUE!</v>
      </c>
      <c r="G49" s="13" t="str">
        <f>IFERROR(VLOOKUP(A49,'[16]WASH COAL RECEIPT &amp; GCV DATA'!$A$2:$V$184,7,0),0)</f>
        <v>SECL</v>
      </c>
      <c r="H49" s="13" t="str">
        <f>IFERROR(VLOOKUP(A49,'[16]WASH COAL RECEIPT &amp; GCV DATA'!$A$2:$V$184,8,0),0)</f>
        <v>PHEC</v>
      </c>
      <c r="I49" s="13">
        <f>IFERROR(VLOOKUP(A49,'[16]WASH COAL RECEIPT &amp; GCV DATA'!$A$2:$V$184,9,0),0)</f>
        <v>0</v>
      </c>
      <c r="J49" s="13" t="str">
        <f>IFERROR(VLOOKUP(A49,'[16]WASH COAL RECEIPT &amp; GCV DATA'!$A$2:$V$184,10,0),0)</f>
        <v>G11</v>
      </c>
      <c r="K49" s="15" t="e">
        <f>SUMIF('[16]WASH COAL RECEIPT &amp; GCV DATA'!$A$3:$A$184,'MASTER DATA FILE WASH COAL (2)'!A49,'[16]WASH COAL RECEIPT &amp; GCV DATA'!$K$3:$K$184)</f>
        <v>#VALUE!</v>
      </c>
      <c r="L49" s="15" t="e">
        <f>SUMIF('[16]WASH COAL RECEIPT &amp; GCV DATA'!$A$3:$A$184,'MASTER DATA FILE WASH COAL (2)'!A49,'[16]WASH COAL RECEIPT &amp; GCV DATA'!$L$3:$L$184)</f>
        <v>#VALUE!</v>
      </c>
      <c r="M49" s="15" t="e">
        <f t="shared" si="1"/>
        <v>#VALUE!</v>
      </c>
      <c r="N49" s="67" t="e">
        <f t="shared" si="2"/>
        <v>#VALUE!</v>
      </c>
      <c r="O49" s="15" t="e">
        <f>SUMIF('[16]WASH COAL RECEIPT &amp; GCV DATA'!$A$3:$A$184,'MASTER DATA FILE WASH COAL (2)'!A49,'[16]WASH COAL RECEIPT &amp; GCV DATA'!$O$3:$O$184)</f>
        <v>#VALUE!</v>
      </c>
      <c r="P49" s="15" t="e">
        <f t="shared" si="3"/>
        <v>#VALUE!</v>
      </c>
      <c r="Q49" s="15" t="e">
        <f>SUMIF('[16]WASH COAL RECEIPT &amp; GCV DATA'!$A$3:$A$184,'MASTER DATA FILE WASH COAL (2)'!A49,'[16]WASH COAL RECEIPT &amp; GCV DATA'!$Q$3:$Q$184)</f>
        <v>#VALUE!</v>
      </c>
      <c r="R49" s="16" t="e">
        <f>SUMIF('[16]WASH COAL RECEIPT &amp; GCV DATA'!$A$3:$A$244,'MASTER DATA FILE WASH COAL (2)'!A49,'[16]WASH COAL RECEIPT &amp; GCV DATA'!$R$3:$R$244)+IF(H49=$J$234,($K$234*K49),0)+IF(H49=$J$235,($K$235*K49),0)</f>
        <v>#VALUE!</v>
      </c>
      <c r="S49" s="15" t="e">
        <f t="shared" si="4"/>
        <v>#VALUE!</v>
      </c>
      <c r="T49" s="15" t="e">
        <f>SUMIF('[16]WASH COAL RECEIPT &amp; GCV DATA'!$A$3:$A$184,'MASTER DATA FILE WASH COAL (2)'!A49,'[16]WASH COAL RECEIPT &amp; GCV DATA'!$T$3:$T$184)</f>
        <v>#VALUE!</v>
      </c>
      <c r="U49" s="15" t="e">
        <f t="shared" si="5"/>
        <v>#VALUE!</v>
      </c>
      <c r="V49" s="15" t="e">
        <f>SUMIF('[16]WASH COAL RECEIPT &amp; GCV DATA'!$A$3:$A$184,'MASTER DATA FILE WASH COAL (2)'!A49,'[16]WASH COAL RECEIPT &amp; GCV DATA'!$V$3:$V$184)</f>
        <v>#VALUE!</v>
      </c>
      <c r="W49" s="15" t="e">
        <f t="shared" si="6"/>
        <v>#VALUE!</v>
      </c>
      <c r="X49" s="13" t="e">
        <f t="shared" si="7"/>
        <v>#VALUE!</v>
      </c>
      <c r="Y49" s="13"/>
      <c r="Z49" s="13"/>
      <c r="AB49">
        <v>4083.8077167691322</v>
      </c>
      <c r="AC49" s="53" t="e">
        <f t="shared" si="8"/>
        <v>#VALUE!</v>
      </c>
      <c r="AE49" s="53" t="e">
        <f t="shared" si="0"/>
        <v>#VALUE!</v>
      </c>
      <c r="AF49">
        <v>48</v>
      </c>
      <c r="AJ49">
        <v>3872.87</v>
      </c>
      <c r="AK49" s="53" t="e">
        <f t="shared" si="9"/>
        <v>#VALUE!</v>
      </c>
    </row>
    <row r="50" spans="1:37" customFormat="1" ht="15.6" x14ac:dyDescent="0.3">
      <c r="A50" s="65">
        <v>59</v>
      </c>
      <c r="B50" s="57" t="e">
        <f>SUMIF('[16]WASH COAL RECEIPT &amp; GCV DATA'!$A$3:$A$112,A50,'[16]WASH COAL RECEIPT &amp; GCV DATA'!$B$3:$B$112)</f>
        <v>#VALUE!</v>
      </c>
      <c r="C50" s="13" t="e">
        <f>SUMIF('[16]WASH COAL RECEIPT &amp; GCV DATA'!$A$3:$A$112,A50,'[16]WASH COAL RECEIPT &amp; GCV DATA'!$C$3:$C$112)</f>
        <v>#VALUE!</v>
      </c>
      <c r="D50" s="66" t="str">
        <f>IFERROR(VLOOKUP(A50,'[16]WASH COAL RECEIPT &amp; GCV DATA'!A49:V158,4,0),0)</f>
        <v>11.10.2022</v>
      </c>
      <c r="E50" s="14">
        <f>IFERROR(VLOOKUP(A50,'[16]WASH COAL RECEIPT &amp; GCV DATA'!$A$2:$V$184,5,0),0)</f>
        <v>0</v>
      </c>
      <c r="F50" s="13" t="e">
        <f>SUMIF('[16]WASH COAL RECEIPT &amp; GCV DATA'!$A$3:$A$184,'MASTER DATA FILE WASH COAL (2)'!A50,'[16]WASH COAL RECEIPT &amp; GCV DATA'!$F$3:$F$184)</f>
        <v>#VALUE!</v>
      </c>
      <c r="G50" s="13" t="str">
        <f>IFERROR(VLOOKUP(A50,'[16]WASH COAL RECEIPT &amp; GCV DATA'!$A$2:$V$184,7,0),0)</f>
        <v>WCL</v>
      </c>
      <c r="H50" s="13" t="str">
        <f>IFERROR(VLOOKUP(A50,'[16]WASH COAL RECEIPT &amp; GCV DATA'!$A$2:$V$184,8,0),0)</f>
        <v>TAE</v>
      </c>
      <c r="I50" s="13">
        <f>IFERROR(VLOOKUP(A50,'[16]WASH COAL RECEIPT &amp; GCV DATA'!$A$2:$V$184,9,0),0)</f>
        <v>0</v>
      </c>
      <c r="J50" s="13" t="str">
        <f>IFERROR(VLOOKUP(A50,'[16]WASH COAL RECEIPT &amp; GCV DATA'!$A$2:$V$184,10,0),0)</f>
        <v>G12</v>
      </c>
      <c r="K50" s="15" t="e">
        <f>SUMIF('[16]WASH COAL RECEIPT &amp; GCV DATA'!$A$3:$A$184,'MASTER DATA FILE WASH COAL (2)'!A50,'[16]WASH COAL RECEIPT &amp; GCV DATA'!$K$3:$K$184)</f>
        <v>#VALUE!</v>
      </c>
      <c r="L50" s="15" t="e">
        <f>SUMIF('[16]WASH COAL RECEIPT &amp; GCV DATA'!$A$3:$A$184,'MASTER DATA FILE WASH COAL (2)'!A50,'[16]WASH COAL RECEIPT &amp; GCV DATA'!$L$3:$L$184)</f>
        <v>#VALUE!</v>
      </c>
      <c r="M50" s="15" t="e">
        <f t="shared" si="1"/>
        <v>#VALUE!</v>
      </c>
      <c r="N50" s="67" t="e">
        <f t="shared" si="2"/>
        <v>#VALUE!</v>
      </c>
      <c r="O50" s="15" t="e">
        <f>SUMIF('[16]WASH COAL RECEIPT &amp; GCV DATA'!$A$3:$A$184,'MASTER DATA FILE WASH COAL (2)'!A50,'[16]WASH COAL RECEIPT &amp; GCV DATA'!$O$3:$O$184)</f>
        <v>#VALUE!</v>
      </c>
      <c r="P50" s="15" t="e">
        <f t="shared" si="3"/>
        <v>#VALUE!</v>
      </c>
      <c r="Q50" s="15" t="e">
        <f>SUMIF('[16]WASH COAL RECEIPT &amp; GCV DATA'!$A$3:$A$184,'MASTER DATA FILE WASH COAL (2)'!A50,'[16]WASH COAL RECEIPT &amp; GCV DATA'!$Q$3:$Q$184)</f>
        <v>#VALUE!</v>
      </c>
      <c r="R50" s="16" t="e">
        <f>SUMIF('[16]WASH COAL RECEIPT &amp; GCV DATA'!$A$3:$A$244,'MASTER DATA FILE WASH COAL (2)'!A50,'[16]WASH COAL RECEIPT &amp; GCV DATA'!$R$3:$R$244)+IF(H50=$J$234,($K$234*K50),0)+IF(H50=$J$235,($K$235*K50),0)</f>
        <v>#VALUE!</v>
      </c>
      <c r="S50" s="15" t="e">
        <f t="shared" si="4"/>
        <v>#VALUE!</v>
      </c>
      <c r="T50" s="15" t="e">
        <f>SUMIF('[16]WASH COAL RECEIPT &amp; GCV DATA'!$A$3:$A$184,'MASTER DATA FILE WASH COAL (2)'!A50,'[16]WASH COAL RECEIPT &amp; GCV DATA'!$T$3:$T$184)</f>
        <v>#VALUE!</v>
      </c>
      <c r="U50" s="15" t="e">
        <f t="shared" si="5"/>
        <v>#VALUE!</v>
      </c>
      <c r="V50" s="15" t="e">
        <f>SUMIF('[16]WASH COAL RECEIPT &amp; GCV DATA'!$A$3:$A$184,'MASTER DATA FILE WASH COAL (2)'!A50,'[16]WASH COAL RECEIPT &amp; GCV DATA'!$V$3:$V$184)</f>
        <v>#VALUE!</v>
      </c>
      <c r="W50" s="15" t="e">
        <f t="shared" si="6"/>
        <v>#VALUE!</v>
      </c>
      <c r="X50" s="13" t="e">
        <f t="shared" si="7"/>
        <v>#VALUE!</v>
      </c>
      <c r="Y50" s="13"/>
      <c r="Z50" s="13"/>
      <c r="AB50">
        <v>4289.2340063761958</v>
      </c>
      <c r="AC50" s="53" t="e">
        <f t="shared" si="8"/>
        <v>#VALUE!</v>
      </c>
      <c r="AE50" s="53" t="e">
        <f t="shared" si="0"/>
        <v>#VALUE!</v>
      </c>
      <c r="AF50">
        <v>49</v>
      </c>
      <c r="AJ50">
        <v>3710.59</v>
      </c>
      <c r="AK50" s="53" t="e">
        <f t="shared" si="9"/>
        <v>#VALUE!</v>
      </c>
    </row>
    <row r="51" spans="1:37" customFormat="1" ht="15.6" x14ac:dyDescent="0.3">
      <c r="A51" s="65">
        <v>60</v>
      </c>
      <c r="B51" s="57" t="e">
        <f>SUMIF('[16]WASH COAL RECEIPT &amp; GCV DATA'!$A$3:$A$112,A51,'[16]WASH COAL RECEIPT &amp; GCV DATA'!$B$3:$B$112)</f>
        <v>#VALUE!</v>
      </c>
      <c r="C51" s="13" t="e">
        <f>SUMIF('[16]WASH COAL RECEIPT &amp; GCV DATA'!$A$3:$A$112,A51,'[16]WASH COAL RECEIPT &amp; GCV DATA'!$C$3:$C$112)</f>
        <v>#VALUE!</v>
      </c>
      <c r="D51" s="66" t="str">
        <f>IFERROR(VLOOKUP(A51,'[16]WASH COAL RECEIPT &amp; GCV DATA'!A50:V159,4,0),0)</f>
        <v>11.10.2022</v>
      </c>
      <c r="E51" s="14">
        <f>IFERROR(VLOOKUP(A51,'[16]WASH COAL RECEIPT &amp; GCV DATA'!$A$2:$V$184,5,0),0)</f>
        <v>0</v>
      </c>
      <c r="F51" s="13" t="e">
        <f>SUMIF('[16]WASH COAL RECEIPT &amp; GCV DATA'!$A$3:$A$184,'MASTER DATA FILE WASH COAL (2)'!A51,'[16]WASH COAL RECEIPT &amp; GCV DATA'!$F$3:$F$184)</f>
        <v>#VALUE!</v>
      </c>
      <c r="G51" s="13" t="str">
        <f>IFERROR(VLOOKUP(A51,'[16]WASH COAL RECEIPT &amp; GCV DATA'!$A$2:$V$184,7,0),0)</f>
        <v>SECL</v>
      </c>
      <c r="H51" s="13" t="str">
        <f>IFERROR(VLOOKUP(A51,'[16]WASH COAL RECEIPT &amp; GCV DATA'!$A$2:$V$184,8,0),0)</f>
        <v>PHEC</v>
      </c>
      <c r="I51" s="13">
        <f>IFERROR(VLOOKUP(A51,'[16]WASH COAL RECEIPT &amp; GCV DATA'!$A$2:$V$184,9,0),0)</f>
        <v>0</v>
      </c>
      <c r="J51" s="13" t="str">
        <f>IFERROR(VLOOKUP(A51,'[16]WASH COAL RECEIPT &amp; GCV DATA'!$A$2:$V$184,10,0),0)</f>
        <v>G11</v>
      </c>
      <c r="K51" s="15" t="e">
        <f>SUMIF('[16]WASH COAL RECEIPT &amp; GCV DATA'!$A$3:$A$184,'MASTER DATA FILE WASH COAL (2)'!A51,'[16]WASH COAL RECEIPT &amp; GCV DATA'!$K$3:$K$184)</f>
        <v>#VALUE!</v>
      </c>
      <c r="L51" s="15" t="e">
        <f>SUMIF('[16]WASH COAL RECEIPT &amp; GCV DATA'!$A$3:$A$184,'MASTER DATA FILE WASH COAL (2)'!A51,'[16]WASH COAL RECEIPT &amp; GCV DATA'!$L$3:$L$184)</f>
        <v>#VALUE!</v>
      </c>
      <c r="M51" s="15" t="e">
        <f t="shared" si="1"/>
        <v>#VALUE!</v>
      </c>
      <c r="N51" s="67" t="e">
        <f t="shared" si="2"/>
        <v>#VALUE!</v>
      </c>
      <c r="O51" s="15" t="e">
        <f>SUMIF('[16]WASH COAL RECEIPT &amp; GCV DATA'!$A$3:$A$184,'MASTER DATA FILE WASH COAL (2)'!A51,'[16]WASH COAL RECEIPT &amp; GCV DATA'!$O$3:$O$184)</f>
        <v>#VALUE!</v>
      </c>
      <c r="P51" s="15" t="e">
        <f t="shared" si="3"/>
        <v>#VALUE!</v>
      </c>
      <c r="Q51" s="15" t="e">
        <f>SUMIF('[16]WASH COAL RECEIPT &amp; GCV DATA'!$A$3:$A$184,'MASTER DATA FILE WASH COAL (2)'!A51,'[16]WASH COAL RECEIPT &amp; GCV DATA'!$Q$3:$Q$184)</f>
        <v>#VALUE!</v>
      </c>
      <c r="R51" s="16" t="e">
        <f>SUMIF('[16]WASH COAL RECEIPT &amp; GCV DATA'!$A$3:$A$244,'MASTER DATA FILE WASH COAL (2)'!A51,'[16]WASH COAL RECEIPT &amp; GCV DATA'!$R$3:$R$244)+IF(H51=$J$234,($K$234*K51),0)+IF(H51=$J$235,($K$235*K51),0)</f>
        <v>#VALUE!</v>
      </c>
      <c r="S51" s="15" t="e">
        <f t="shared" si="4"/>
        <v>#VALUE!</v>
      </c>
      <c r="T51" s="15" t="e">
        <f>SUMIF('[16]WASH COAL RECEIPT &amp; GCV DATA'!$A$3:$A$184,'MASTER DATA FILE WASH COAL (2)'!A51,'[16]WASH COAL RECEIPT &amp; GCV DATA'!$T$3:$T$184)</f>
        <v>#VALUE!</v>
      </c>
      <c r="U51" s="15" t="e">
        <f t="shared" si="5"/>
        <v>#VALUE!</v>
      </c>
      <c r="V51" s="15" t="e">
        <f>SUMIF('[16]WASH COAL RECEIPT &amp; GCV DATA'!$A$3:$A$184,'MASTER DATA FILE WASH COAL (2)'!A51,'[16]WASH COAL RECEIPT &amp; GCV DATA'!$V$3:$V$184)</f>
        <v>#VALUE!</v>
      </c>
      <c r="W51" s="15" t="e">
        <f t="shared" si="6"/>
        <v>#VALUE!</v>
      </c>
      <c r="X51" s="13" t="e">
        <f t="shared" si="7"/>
        <v>#VALUE!</v>
      </c>
      <c r="Y51" s="13"/>
      <c r="Z51" s="13"/>
      <c r="AB51">
        <v>4065.7881115202526</v>
      </c>
      <c r="AC51" s="53" t="e">
        <f t="shared" si="8"/>
        <v>#VALUE!</v>
      </c>
      <c r="AE51" s="53" t="e">
        <f t="shared" si="0"/>
        <v>#VALUE!</v>
      </c>
      <c r="AF51">
        <v>50</v>
      </c>
      <c r="AJ51">
        <v>3882.61</v>
      </c>
      <c r="AK51" s="53" t="e">
        <f t="shared" si="9"/>
        <v>#VALUE!</v>
      </c>
    </row>
    <row r="52" spans="1:37" customFormat="1" ht="15.6" x14ac:dyDescent="0.3">
      <c r="A52" s="65">
        <v>61</v>
      </c>
      <c r="B52" s="57" t="e">
        <f>SUMIF('[16]WASH COAL RECEIPT &amp; GCV DATA'!$A$3:$A$112,A52,'[16]WASH COAL RECEIPT &amp; GCV DATA'!$B$3:$B$112)</f>
        <v>#VALUE!</v>
      </c>
      <c r="C52" s="13" t="e">
        <f>SUMIF('[16]WASH COAL RECEIPT &amp; GCV DATA'!$A$3:$A$112,A52,'[16]WASH COAL RECEIPT &amp; GCV DATA'!$C$3:$C$112)</f>
        <v>#VALUE!</v>
      </c>
      <c r="D52" s="66" t="str">
        <f>IFERROR(VLOOKUP(A52,'[16]WASH COAL RECEIPT &amp; GCV DATA'!A51:V162,4,0),0)</f>
        <v>12.10.2022</v>
      </c>
      <c r="E52" s="14">
        <f>IFERROR(VLOOKUP(A52,'[16]WASH COAL RECEIPT &amp; GCV DATA'!$A$2:$V$184,5,0),0)</f>
        <v>0</v>
      </c>
      <c r="F52" s="13" t="e">
        <f>SUMIF('[16]WASH COAL RECEIPT &amp; GCV DATA'!$A$3:$A$184,'MASTER DATA FILE WASH COAL (2)'!A52,'[16]WASH COAL RECEIPT &amp; GCV DATA'!$F$3:$F$184)</f>
        <v>#VALUE!</v>
      </c>
      <c r="G52" s="13" t="str">
        <f>IFERROR(VLOOKUP(A52,'[16]WASH COAL RECEIPT &amp; GCV DATA'!$A$2:$V$184,7,0),0)</f>
        <v>WCL</v>
      </c>
      <c r="H52" s="13" t="str">
        <f>IFERROR(VLOOKUP(A52,'[16]WASH COAL RECEIPT &amp; GCV DATA'!$A$2:$V$184,8,0),0)</f>
        <v>WANI</v>
      </c>
      <c r="I52" s="13">
        <f>IFERROR(VLOOKUP(A52,'[16]WASH COAL RECEIPT &amp; GCV DATA'!$A$2:$V$184,9,0),0)</f>
        <v>0</v>
      </c>
      <c r="J52" s="13" t="str">
        <f>IFERROR(VLOOKUP(A52,'[16]WASH COAL RECEIPT &amp; GCV DATA'!$A$2:$V$184,10,0),0)</f>
        <v>G10</v>
      </c>
      <c r="K52" s="15" t="e">
        <f>SUMIF('[16]WASH COAL RECEIPT &amp; GCV DATA'!$A$3:$A$184,'MASTER DATA FILE WASH COAL (2)'!A52,'[16]WASH COAL RECEIPT &amp; GCV DATA'!$K$3:$K$184)</f>
        <v>#VALUE!</v>
      </c>
      <c r="L52" s="15" t="e">
        <f>SUMIF('[16]WASH COAL RECEIPT &amp; GCV DATA'!$A$3:$A$184,'MASTER DATA FILE WASH COAL (2)'!A52,'[16]WASH COAL RECEIPT &amp; GCV DATA'!$L$3:$L$184)</f>
        <v>#VALUE!</v>
      </c>
      <c r="M52" s="15" t="e">
        <f t="shared" si="1"/>
        <v>#VALUE!</v>
      </c>
      <c r="N52" s="67" t="e">
        <f t="shared" si="2"/>
        <v>#VALUE!</v>
      </c>
      <c r="O52" s="15" t="e">
        <f>SUMIF('[16]WASH COAL RECEIPT &amp; GCV DATA'!$A$3:$A$184,'MASTER DATA FILE WASH COAL (2)'!A52,'[16]WASH COAL RECEIPT &amp; GCV DATA'!$O$3:$O$184)</f>
        <v>#VALUE!</v>
      </c>
      <c r="P52" s="15" t="e">
        <f t="shared" si="3"/>
        <v>#VALUE!</v>
      </c>
      <c r="Q52" s="15" t="e">
        <f>SUMIF('[16]WASH COAL RECEIPT &amp; GCV DATA'!$A$3:$A$184,'MASTER DATA FILE WASH COAL (2)'!A52,'[16]WASH COAL RECEIPT &amp; GCV DATA'!$Q$3:$Q$184)</f>
        <v>#VALUE!</v>
      </c>
      <c r="R52" s="16" t="e">
        <f>SUMIF('[16]WASH COAL RECEIPT &amp; GCV DATA'!$A$3:$A$244,'MASTER DATA FILE WASH COAL (2)'!A52,'[16]WASH COAL RECEIPT &amp; GCV DATA'!$R$3:$R$244)+IF(H52=$J$234,($K$234*K52),0)+IF(H52=$J$235,($K$235*K52),0)</f>
        <v>#VALUE!</v>
      </c>
      <c r="S52" s="15" t="e">
        <f t="shared" si="4"/>
        <v>#VALUE!</v>
      </c>
      <c r="T52" s="15" t="e">
        <f>SUMIF('[16]WASH COAL RECEIPT &amp; GCV DATA'!$A$3:$A$184,'MASTER DATA FILE WASH COAL (2)'!A52,'[16]WASH COAL RECEIPT &amp; GCV DATA'!$T$3:$T$184)</f>
        <v>#VALUE!</v>
      </c>
      <c r="U52" s="15" t="e">
        <f t="shared" si="5"/>
        <v>#VALUE!</v>
      </c>
      <c r="V52" s="15" t="e">
        <f>SUMIF('[16]WASH COAL RECEIPT &amp; GCV DATA'!$A$3:$A$184,'MASTER DATA FILE WASH COAL (2)'!A52,'[16]WASH COAL RECEIPT &amp; GCV DATA'!$V$3:$V$184)</f>
        <v>#VALUE!</v>
      </c>
      <c r="W52" s="15" t="e">
        <f t="shared" si="6"/>
        <v>#VALUE!</v>
      </c>
      <c r="X52" s="13" t="e">
        <f t="shared" si="7"/>
        <v>#VALUE!</v>
      </c>
      <c r="Y52" s="13"/>
      <c r="Z52" s="13"/>
      <c r="AB52">
        <v>4053.8086734693875</v>
      </c>
      <c r="AC52" s="53" t="e">
        <f t="shared" si="8"/>
        <v>#VALUE!</v>
      </c>
      <c r="AE52" s="53" t="e">
        <f t="shared" si="0"/>
        <v>#VALUE!</v>
      </c>
      <c r="AF52">
        <v>51</v>
      </c>
      <c r="AJ52">
        <v>3929.15</v>
      </c>
      <c r="AK52" s="53" t="e">
        <f t="shared" si="9"/>
        <v>#VALUE!</v>
      </c>
    </row>
    <row r="53" spans="1:37" customFormat="1" ht="15.6" x14ac:dyDescent="0.3">
      <c r="A53" s="65">
        <v>62</v>
      </c>
      <c r="B53" s="57" t="e">
        <f>SUMIF('[16]WASH COAL RECEIPT &amp; GCV DATA'!$A$3:$A$112,A53,'[16]WASH COAL RECEIPT &amp; GCV DATA'!$B$3:$B$112)</f>
        <v>#VALUE!</v>
      </c>
      <c r="C53" s="13" t="e">
        <f>SUMIF('[16]WASH COAL RECEIPT &amp; GCV DATA'!$A$3:$A$112,A53,'[16]WASH COAL RECEIPT &amp; GCV DATA'!$C$3:$C$112)</f>
        <v>#VALUE!</v>
      </c>
      <c r="D53" s="66" t="str">
        <f>IFERROR(VLOOKUP(A53,'[16]WASH COAL RECEIPT &amp; GCV DATA'!A52:V163,4,0),0)</f>
        <v>11.10.2022</v>
      </c>
      <c r="E53" s="14">
        <f>IFERROR(VLOOKUP(A53,'[16]WASH COAL RECEIPT &amp; GCV DATA'!$A$2:$V$184,5,0),0)</f>
        <v>0</v>
      </c>
      <c r="F53" s="13" t="e">
        <f>SUMIF('[16]WASH COAL RECEIPT &amp; GCV DATA'!$A$3:$A$184,'MASTER DATA FILE WASH COAL (2)'!A53,'[16]WASH COAL RECEIPT &amp; GCV DATA'!$F$3:$F$184)</f>
        <v>#VALUE!</v>
      </c>
      <c r="G53" s="13" t="str">
        <f>IFERROR(VLOOKUP(A53,'[16]WASH COAL RECEIPT &amp; GCV DATA'!$A$2:$V$184,7,0),0)</f>
        <v>SECL</v>
      </c>
      <c r="H53" s="13" t="str">
        <f>IFERROR(VLOOKUP(A53,'[16]WASH COAL RECEIPT &amp; GCV DATA'!$A$2:$V$184,8,0),0)</f>
        <v>PMCJ</v>
      </c>
      <c r="I53" s="13">
        <f>IFERROR(VLOOKUP(A53,'[16]WASH COAL RECEIPT &amp; GCV DATA'!$A$2:$V$184,9,0),0)</f>
        <v>0</v>
      </c>
      <c r="J53" s="13" t="str">
        <f>IFERROR(VLOOKUP(A53,'[16]WASH COAL RECEIPT &amp; GCV DATA'!$A$2:$V$184,10,0),0)</f>
        <v>G11</v>
      </c>
      <c r="K53" s="15" t="e">
        <f>SUMIF('[16]WASH COAL RECEIPT &amp; GCV DATA'!$A$3:$A$184,'MASTER DATA FILE WASH COAL (2)'!A53,'[16]WASH COAL RECEIPT &amp; GCV DATA'!$K$3:$K$184)</f>
        <v>#VALUE!</v>
      </c>
      <c r="L53" s="15" t="e">
        <f>SUMIF('[16]WASH COAL RECEIPT &amp; GCV DATA'!$A$3:$A$184,'MASTER DATA FILE WASH COAL (2)'!A53,'[16]WASH COAL RECEIPT &amp; GCV DATA'!$L$3:$L$184)</f>
        <v>#VALUE!</v>
      </c>
      <c r="M53" s="15" t="e">
        <f t="shared" si="1"/>
        <v>#VALUE!</v>
      </c>
      <c r="N53" s="67" t="e">
        <f t="shared" si="2"/>
        <v>#VALUE!</v>
      </c>
      <c r="O53" s="15" t="e">
        <f>SUMIF('[16]WASH COAL RECEIPT &amp; GCV DATA'!$A$3:$A$184,'MASTER DATA FILE WASH COAL (2)'!A53,'[16]WASH COAL RECEIPT &amp; GCV DATA'!$O$3:$O$184)</f>
        <v>#VALUE!</v>
      </c>
      <c r="P53" s="15" t="e">
        <f t="shared" si="3"/>
        <v>#VALUE!</v>
      </c>
      <c r="Q53" s="15" t="e">
        <f>SUMIF('[16]WASH COAL RECEIPT &amp; GCV DATA'!$A$3:$A$184,'MASTER DATA FILE WASH COAL (2)'!A53,'[16]WASH COAL RECEIPT &amp; GCV DATA'!$Q$3:$Q$184)</f>
        <v>#VALUE!</v>
      </c>
      <c r="R53" s="16" t="e">
        <f>SUMIF('[16]WASH COAL RECEIPT &amp; GCV DATA'!$A$3:$A$244,'MASTER DATA FILE WASH COAL (2)'!A53,'[16]WASH COAL RECEIPT &amp; GCV DATA'!$R$3:$R$244)+IF(H53=$J$234,($K$234*K53),0)+IF(H53=$J$235,($K$235*K53),0)</f>
        <v>#VALUE!</v>
      </c>
      <c r="S53" s="15" t="e">
        <f t="shared" si="4"/>
        <v>#VALUE!</v>
      </c>
      <c r="T53" s="15" t="e">
        <f>SUMIF('[16]WASH COAL RECEIPT &amp; GCV DATA'!$A$3:$A$184,'MASTER DATA FILE WASH COAL (2)'!A53,'[16]WASH COAL RECEIPT &amp; GCV DATA'!$T$3:$T$184)</f>
        <v>#VALUE!</v>
      </c>
      <c r="U53" s="15" t="e">
        <f t="shared" si="5"/>
        <v>#VALUE!</v>
      </c>
      <c r="V53" s="15" t="e">
        <f>SUMIF('[16]WASH COAL RECEIPT &amp; GCV DATA'!$A$3:$A$184,'MASTER DATA FILE WASH COAL (2)'!A53,'[16]WASH COAL RECEIPT &amp; GCV DATA'!$V$3:$V$184)</f>
        <v>#VALUE!</v>
      </c>
      <c r="W53" s="15" t="e">
        <f t="shared" si="6"/>
        <v>#VALUE!</v>
      </c>
      <c r="X53" s="13" t="e">
        <f t="shared" si="7"/>
        <v>#VALUE!</v>
      </c>
      <c r="Y53" s="13"/>
      <c r="Z53" s="13"/>
      <c r="AB53">
        <v>4171.7737318459276</v>
      </c>
      <c r="AC53" s="53" t="e">
        <f t="shared" si="8"/>
        <v>#VALUE!</v>
      </c>
      <c r="AE53" s="53" t="e">
        <f t="shared" si="0"/>
        <v>#VALUE!</v>
      </c>
      <c r="AF53">
        <v>52</v>
      </c>
      <c r="AJ53">
        <v>3430.46</v>
      </c>
      <c r="AK53" s="53" t="e">
        <f t="shared" si="9"/>
        <v>#VALUE!</v>
      </c>
    </row>
    <row r="54" spans="1:37" customFormat="1" ht="15.6" x14ac:dyDescent="0.3">
      <c r="A54" s="65">
        <v>64</v>
      </c>
      <c r="B54" s="57" t="e">
        <f>SUMIF('[16]WASH COAL RECEIPT &amp; GCV DATA'!$A$3:$A$112,A54,'[16]WASH COAL RECEIPT &amp; GCV DATA'!$B$3:$B$112)</f>
        <v>#VALUE!</v>
      </c>
      <c r="C54" s="13" t="e">
        <f>SUMIF('[16]WASH COAL RECEIPT &amp; GCV DATA'!$A$3:$A$112,A54,'[16]WASH COAL RECEIPT &amp; GCV DATA'!$C$3:$C$112)</f>
        <v>#VALUE!</v>
      </c>
      <c r="D54" s="66" t="str">
        <f>IFERROR(VLOOKUP(A54,'[16]WASH COAL RECEIPT &amp; GCV DATA'!A53:V164,4,0),0)</f>
        <v>13.10.2022</v>
      </c>
      <c r="E54" s="14">
        <f>IFERROR(VLOOKUP(A54,'[16]WASH COAL RECEIPT &amp; GCV DATA'!$A$2:$V$184,5,0),0)</f>
        <v>0</v>
      </c>
      <c r="F54" s="13" t="e">
        <f>SUMIF('[16]WASH COAL RECEIPT &amp; GCV DATA'!$A$3:$A$184,'MASTER DATA FILE WASH COAL (2)'!A54,'[16]WASH COAL RECEIPT &amp; GCV DATA'!$F$3:$F$184)</f>
        <v>#VALUE!</v>
      </c>
      <c r="G54" s="13" t="str">
        <f>IFERROR(VLOOKUP(A54,'[16]WASH COAL RECEIPT &amp; GCV DATA'!$A$2:$V$184,7,0),0)</f>
        <v>WCL</v>
      </c>
      <c r="H54" s="13" t="str">
        <f>IFERROR(VLOOKUP(A54,'[16]WASH COAL RECEIPT &amp; GCV DATA'!$A$2:$V$184,8,0),0)</f>
        <v>TAE</v>
      </c>
      <c r="I54" s="13">
        <f>IFERROR(VLOOKUP(A54,'[16]WASH COAL RECEIPT &amp; GCV DATA'!$A$2:$V$184,9,0),0)</f>
        <v>0</v>
      </c>
      <c r="J54" s="13" t="str">
        <f>IFERROR(VLOOKUP(A54,'[16]WASH COAL RECEIPT &amp; GCV DATA'!$A$2:$V$184,10,0),0)</f>
        <v>G12</v>
      </c>
      <c r="K54" s="15" t="e">
        <f>SUMIF('[16]WASH COAL RECEIPT &amp; GCV DATA'!$A$3:$A$184,'MASTER DATA FILE WASH COAL (2)'!A54,'[16]WASH COAL RECEIPT &amp; GCV DATA'!$K$3:$K$184)</f>
        <v>#VALUE!</v>
      </c>
      <c r="L54" s="15" t="e">
        <f>SUMIF('[16]WASH COAL RECEIPT &amp; GCV DATA'!$A$3:$A$184,'MASTER DATA FILE WASH COAL (2)'!A54,'[16]WASH COAL RECEIPT &amp; GCV DATA'!$L$3:$L$184)</f>
        <v>#VALUE!</v>
      </c>
      <c r="M54" s="15" t="e">
        <f t="shared" si="1"/>
        <v>#VALUE!</v>
      </c>
      <c r="N54" s="67" t="e">
        <f t="shared" si="2"/>
        <v>#VALUE!</v>
      </c>
      <c r="O54" s="15" t="e">
        <f>SUMIF('[16]WASH COAL RECEIPT &amp; GCV DATA'!$A$3:$A$184,'MASTER DATA FILE WASH COAL (2)'!A54,'[16]WASH COAL RECEIPT &amp; GCV DATA'!$O$3:$O$184)</f>
        <v>#VALUE!</v>
      </c>
      <c r="P54" s="15" t="e">
        <f t="shared" si="3"/>
        <v>#VALUE!</v>
      </c>
      <c r="Q54" s="15" t="e">
        <f>SUMIF('[16]WASH COAL RECEIPT &amp; GCV DATA'!$A$3:$A$184,'MASTER DATA FILE WASH COAL (2)'!A54,'[16]WASH COAL RECEIPT &amp; GCV DATA'!$Q$3:$Q$184)</f>
        <v>#VALUE!</v>
      </c>
      <c r="R54" s="16" t="e">
        <f>SUMIF('[16]WASH COAL RECEIPT &amp; GCV DATA'!$A$3:$A$244,'MASTER DATA FILE WASH COAL (2)'!A54,'[16]WASH COAL RECEIPT &amp; GCV DATA'!$R$3:$R$244)+IF(H54=$J$234,($K$234*K54),0)+IF(H54=$J$235,($K$235*K54),0)</f>
        <v>#VALUE!</v>
      </c>
      <c r="S54" s="15" t="e">
        <f t="shared" si="4"/>
        <v>#VALUE!</v>
      </c>
      <c r="T54" s="15" t="e">
        <f>SUMIF('[16]WASH COAL RECEIPT &amp; GCV DATA'!$A$3:$A$184,'MASTER DATA FILE WASH COAL (2)'!A54,'[16]WASH COAL RECEIPT &amp; GCV DATA'!$T$3:$T$184)</f>
        <v>#VALUE!</v>
      </c>
      <c r="U54" s="15" t="e">
        <f t="shared" si="5"/>
        <v>#VALUE!</v>
      </c>
      <c r="V54" s="15" t="e">
        <f>SUMIF('[16]WASH COAL RECEIPT &amp; GCV DATA'!$A$3:$A$184,'MASTER DATA FILE WASH COAL (2)'!A54,'[16]WASH COAL RECEIPT &amp; GCV DATA'!$V$3:$V$184)</f>
        <v>#VALUE!</v>
      </c>
      <c r="W54" s="15" t="e">
        <f t="shared" si="6"/>
        <v>#VALUE!</v>
      </c>
      <c r="X54" s="13" t="e">
        <f t="shared" si="7"/>
        <v>#VALUE!</v>
      </c>
      <c r="Y54" s="13"/>
      <c r="Z54" s="13"/>
      <c r="AB54">
        <v>3976.3382935445889</v>
      </c>
      <c r="AC54" s="53" t="e">
        <f t="shared" si="8"/>
        <v>#VALUE!</v>
      </c>
      <c r="AE54" s="53" t="e">
        <f t="shared" si="0"/>
        <v>#VALUE!</v>
      </c>
      <c r="AF54">
        <v>53</v>
      </c>
      <c r="AJ54">
        <v>4415.49</v>
      </c>
      <c r="AK54" s="53" t="e">
        <f t="shared" si="9"/>
        <v>#VALUE!</v>
      </c>
    </row>
    <row r="55" spans="1:37" customFormat="1" ht="15.6" x14ac:dyDescent="0.3">
      <c r="A55" s="65">
        <v>66</v>
      </c>
      <c r="B55" s="57" t="e">
        <f>SUMIF('[16]WASH COAL RECEIPT &amp; GCV DATA'!$A$3:$A$112,A55,'[16]WASH COAL RECEIPT &amp; GCV DATA'!$B$3:$B$112)</f>
        <v>#VALUE!</v>
      </c>
      <c r="C55" s="13" t="e">
        <f>SUMIF('[16]WASH COAL RECEIPT &amp; GCV DATA'!$A$3:$A$112,A55,'[16]WASH COAL RECEIPT &amp; GCV DATA'!$C$3:$C$112)</f>
        <v>#VALUE!</v>
      </c>
      <c r="D55" s="66" t="str">
        <f>IFERROR(VLOOKUP(A55,'[16]WASH COAL RECEIPT &amp; GCV DATA'!A54:V165,4,0),0)</f>
        <v>13.10.2022</v>
      </c>
      <c r="E55" s="14">
        <f>IFERROR(VLOOKUP(A55,'[16]WASH COAL RECEIPT &amp; GCV DATA'!$A$2:$V$184,5,0),0)</f>
        <v>0</v>
      </c>
      <c r="F55" s="13" t="e">
        <f>SUMIF('[16]WASH COAL RECEIPT &amp; GCV DATA'!$A$3:$A$184,'MASTER DATA FILE WASH COAL (2)'!A55,'[16]WASH COAL RECEIPT &amp; GCV DATA'!$F$3:$F$184)</f>
        <v>#VALUE!</v>
      </c>
      <c r="G55" s="13" t="str">
        <f>IFERROR(VLOOKUP(A55,'[16]WASH COAL RECEIPT &amp; GCV DATA'!$A$2:$V$184,7,0),0)</f>
        <v>WCL</v>
      </c>
      <c r="H55" s="13" t="str">
        <f>IFERROR(VLOOKUP(A55,'[16]WASH COAL RECEIPT &amp; GCV DATA'!$A$2:$V$184,8,0),0)</f>
        <v>WANI</v>
      </c>
      <c r="I55" s="13">
        <f>IFERROR(VLOOKUP(A55,'[16]WASH COAL RECEIPT &amp; GCV DATA'!$A$2:$V$184,9,0),0)</f>
        <v>0</v>
      </c>
      <c r="J55" s="13" t="str">
        <f>IFERROR(VLOOKUP(A55,'[16]WASH COAL RECEIPT &amp; GCV DATA'!$A$2:$V$184,10,0),0)</f>
        <v>G10</v>
      </c>
      <c r="K55" s="15" t="e">
        <f>SUMIF('[16]WASH COAL RECEIPT &amp; GCV DATA'!$A$3:$A$184,'MASTER DATA FILE WASH COAL (2)'!A55,'[16]WASH COAL RECEIPT &amp; GCV DATA'!$K$3:$K$184)</f>
        <v>#VALUE!</v>
      </c>
      <c r="L55" s="15" t="e">
        <f>SUMIF('[16]WASH COAL RECEIPT &amp; GCV DATA'!$A$3:$A$184,'MASTER DATA FILE WASH COAL (2)'!A55,'[16]WASH COAL RECEIPT &amp; GCV DATA'!$L$3:$L$184)</f>
        <v>#VALUE!</v>
      </c>
      <c r="M55" s="15" t="e">
        <f t="shared" si="1"/>
        <v>#VALUE!</v>
      </c>
      <c r="N55" s="67" t="e">
        <f t="shared" si="2"/>
        <v>#VALUE!</v>
      </c>
      <c r="O55" s="15" t="e">
        <f>SUMIF('[16]WASH COAL RECEIPT &amp; GCV DATA'!$A$3:$A$184,'MASTER DATA FILE WASH COAL (2)'!A55,'[16]WASH COAL RECEIPT &amp; GCV DATA'!$O$3:$O$184)</f>
        <v>#VALUE!</v>
      </c>
      <c r="P55" s="15" t="e">
        <f t="shared" si="3"/>
        <v>#VALUE!</v>
      </c>
      <c r="Q55" s="15" t="e">
        <f>SUMIF('[16]WASH COAL RECEIPT &amp; GCV DATA'!$A$3:$A$184,'MASTER DATA FILE WASH COAL (2)'!A55,'[16]WASH COAL RECEIPT &amp; GCV DATA'!$Q$3:$Q$184)</f>
        <v>#VALUE!</v>
      </c>
      <c r="R55" s="16" t="e">
        <f>SUMIF('[16]WASH COAL RECEIPT &amp; GCV DATA'!$A$3:$A$244,'MASTER DATA FILE WASH COAL (2)'!A55,'[16]WASH COAL RECEIPT &amp; GCV DATA'!$R$3:$R$244)+IF(H55=$J$234,($K$234*K55),0)+IF(H55=$J$235,($K$235*K55),0)</f>
        <v>#VALUE!</v>
      </c>
      <c r="S55" s="15" t="e">
        <f t="shared" si="4"/>
        <v>#VALUE!</v>
      </c>
      <c r="T55" s="15" t="e">
        <f>SUMIF('[16]WASH COAL RECEIPT &amp; GCV DATA'!$A$3:$A$184,'MASTER DATA FILE WASH COAL (2)'!A55,'[16]WASH COAL RECEIPT &amp; GCV DATA'!$T$3:$T$184)</f>
        <v>#VALUE!</v>
      </c>
      <c r="U55" s="15" t="e">
        <f t="shared" si="5"/>
        <v>#VALUE!</v>
      </c>
      <c r="V55" s="15" t="e">
        <f>SUMIF('[16]WASH COAL RECEIPT &amp; GCV DATA'!$A$3:$A$184,'MASTER DATA FILE WASH COAL (2)'!A55,'[16]WASH COAL RECEIPT &amp; GCV DATA'!$V$3:$V$184)</f>
        <v>#VALUE!</v>
      </c>
      <c r="W55" s="15" t="e">
        <f t="shared" si="6"/>
        <v>#VALUE!</v>
      </c>
      <c r="X55" s="13" t="e">
        <f t="shared" si="7"/>
        <v>#VALUE!</v>
      </c>
      <c r="Y55" s="13"/>
      <c r="Z55" s="13"/>
      <c r="AB55">
        <v>4028.7589711019373</v>
      </c>
      <c r="AC55" s="53" t="e">
        <f t="shared" si="8"/>
        <v>#VALUE!</v>
      </c>
      <c r="AE55" s="53" t="e">
        <f t="shared" si="0"/>
        <v>#VALUE!</v>
      </c>
      <c r="AF55">
        <v>54</v>
      </c>
      <c r="AJ55">
        <v>3805.3</v>
      </c>
      <c r="AK55" s="53" t="e">
        <f t="shared" si="9"/>
        <v>#VALUE!</v>
      </c>
    </row>
    <row r="56" spans="1:37" customFormat="1" ht="15.6" x14ac:dyDescent="0.3">
      <c r="A56" s="65">
        <v>67</v>
      </c>
      <c r="B56" s="57" t="e">
        <f>SUMIF('[16]WASH COAL RECEIPT &amp; GCV DATA'!$A$3:$A$112,A56,'[16]WASH COAL RECEIPT &amp; GCV DATA'!$B$3:$B$112)</f>
        <v>#VALUE!</v>
      </c>
      <c r="C56" s="13" t="e">
        <f>SUMIF('[16]WASH COAL RECEIPT &amp; GCV DATA'!$A$3:$A$112,A56,'[16]WASH COAL RECEIPT &amp; GCV DATA'!$C$3:$C$112)</f>
        <v>#VALUE!</v>
      </c>
      <c r="D56" s="66" t="str">
        <f>IFERROR(VLOOKUP(A56,'[16]WASH COAL RECEIPT &amp; GCV DATA'!A55:V166,4,0),0)</f>
        <v>13.10.2022</v>
      </c>
      <c r="E56" s="14">
        <f>IFERROR(VLOOKUP(A56,'[16]WASH COAL RECEIPT &amp; GCV DATA'!$A$2:$V$184,5,0),0)</f>
        <v>0</v>
      </c>
      <c r="F56" s="13" t="e">
        <f>SUMIF('[16]WASH COAL RECEIPT &amp; GCV DATA'!$A$3:$A$184,'MASTER DATA FILE WASH COAL (2)'!A56,'[16]WASH COAL RECEIPT &amp; GCV DATA'!$F$3:$F$184)</f>
        <v>#VALUE!</v>
      </c>
      <c r="G56" s="13" t="str">
        <f>IFERROR(VLOOKUP(A56,'[16]WASH COAL RECEIPT &amp; GCV DATA'!$A$2:$V$184,7,0),0)</f>
        <v>SECL</v>
      </c>
      <c r="H56" s="13" t="str">
        <f>IFERROR(VLOOKUP(A56,'[16]WASH COAL RECEIPT &amp; GCV DATA'!$A$2:$V$184,8,0),0)</f>
        <v>PHEC</v>
      </c>
      <c r="I56" s="13">
        <f>IFERROR(VLOOKUP(A56,'[16]WASH COAL RECEIPT &amp; GCV DATA'!$A$2:$V$184,9,0),0)</f>
        <v>0</v>
      </c>
      <c r="J56" s="13" t="str">
        <f>IFERROR(VLOOKUP(A56,'[16]WASH COAL RECEIPT &amp; GCV DATA'!$A$2:$V$184,10,0),0)</f>
        <v>G11</v>
      </c>
      <c r="K56" s="15" t="e">
        <f>SUMIF('[16]WASH COAL RECEIPT &amp; GCV DATA'!$A$3:$A$184,'MASTER DATA FILE WASH COAL (2)'!A56,'[16]WASH COAL RECEIPT &amp; GCV DATA'!$K$3:$K$184)</f>
        <v>#VALUE!</v>
      </c>
      <c r="L56" s="15" t="e">
        <f>SUMIF('[16]WASH COAL RECEIPT &amp; GCV DATA'!$A$3:$A$184,'MASTER DATA FILE WASH COAL (2)'!A56,'[16]WASH COAL RECEIPT &amp; GCV DATA'!$L$3:$L$184)</f>
        <v>#VALUE!</v>
      </c>
      <c r="M56" s="15" t="e">
        <f t="shared" si="1"/>
        <v>#VALUE!</v>
      </c>
      <c r="N56" s="67" t="e">
        <f t="shared" si="2"/>
        <v>#VALUE!</v>
      </c>
      <c r="O56" s="15" t="e">
        <f>SUMIF('[16]WASH COAL RECEIPT &amp; GCV DATA'!$A$3:$A$184,'MASTER DATA FILE WASH COAL (2)'!A56,'[16]WASH COAL RECEIPT &amp; GCV DATA'!$O$3:$O$184)</f>
        <v>#VALUE!</v>
      </c>
      <c r="P56" s="15" t="e">
        <f t="shared" si="3"/>
        <v>#VALUE!</v>
      </c>
      <c r="Q56" s="15" t="e">
        <f>SUMIF('[16]WASH COAL RECEIPT &amp; GCV DATA'!$A$3:$A$184,'MASTER DATA FILE WASH COAL (2)'!A56,'[16]WASH COAL RECEIPT &amp; GCV DATA'!$Q$3:$Q$184)</f>
        <v>#VALUE!</v>
      </c>
      <c r="R56" s="16" t="e">
        <f>SUMIF('[16]WASH COAL RECEIPT &amp; GCV DATA'!$A$3:$A$244,'MASTER DATA FILE WASH COAL (2)'!A56,'[16]WASH COAL RECEIPT &amp; GCV DATA'!$R$3:$R$244)+IF(H56=$J$234,($K$234*K56),0)+IF(H56=$J$235,($K$235*K56),0)</f>
        <v>#VALUE!</v>
      </c>
      <c r="S56" s="15" t="e">
        <f t="shared" si="4"/>
        <v>#VALUE!</v>
      </c>
      <c r="T56" s="15" t="e">
        <f>SUMIF('[16]WASH COAL RECEIPT &amp; GCV DATA'!$A$3:$A$184,'MASTER DATA FILE WASH COAL (2)'!A56,'[16]WASH COAL RECEIPT &amp; GCV DATA'!$T$3:$T$184)</f>
        <v>#VALUE!</v>
      </c>
      <c r="U56" s="15" t="e">
        <f t="shared" si="5"/>
        <v>#VALUE!</v>
      </c>
      <c r="V56" s="15" t="e">
        <f>SUMIF('[16]WASH COAL RECEIPT &amp; GCV DATA'!$A$3:$A$184,'MASTER DATA FILE WASH COAL (2)'!A56,'[16]WASH COAL RECEIPT &amp; GCV DATA'!$V$3:$V$184)</f>
        <v>#VALUE!</v>
      </c>
      <c r="W56" s="15" t="e">
        <f t="shared" si="6"/>
        <v>#VALUE!</v>
      </c>
      <c r="X56" s="13" t="e">
        <f t="shared" si="7"/>
        <v>#VALUE!</v>
      </c>
      <c r="Y56" s="13"/>
      <c r="Z56" s="13"/>
      <c r="AB56">
        <v>4162.9731393990878</v>
      </c>
      <c r="AC56" s="53" t="e">
        <f t="shared" si="8"/>
        <v>#VALUE!</v>
      </c>
      <c r="AE56" s="53" t="e">
        <f t="shared" si="0"/>
        <v>#VALUE!</v>
      </c>
      <c r="AF56">
        <v>55</v>
      </c>
      <c r="AJ56">
        <v>3703.91</v>
      </c>
      <c r="AK56" s="53" t="e">
        <f t="shared" si="9"/>
        <v>#VALUE!</v>
      </c>
    </row>
    <row r="57" spans="1:37" customFormat="1" ht="15.6" x14ac:dyDescent="0.3">
      <c r="A57" s="65">
        <v>68</v>
      </c>
      <c r="B57" s="57" t="e">
        <f>SUMIF('[16]WASH COAL RECEIPT &amp; GCV DATA'!$A$3:$A$112,A57,'[16]WASH COAL RECEIPT &amp; GCV DATA'!$B$3:$B$112)</f>
        <v>#VALUE!</v>
      </c>
      <c r="C57" s="13" t="e">
        <f>SUMIF('[16]WASH COAL RECEIPT &amp; GCV DATA'!$A$3:$A$112,A57,'[16]WASH COAL RECEIPT &amp; GCV DATA'!$C$3:$C$112)</f>
        <v>#VALUE!</v>
      </c>
      <c r="D57" s="66" t="str">
        <f>IFERROR(VLOOKUP(A57,'[16]WASH COAL RECEIPT &amp; GCV DATA'!A56:V167,4,0),0)</f>
        <v>12.10.2022</v>
      </c>
      <c r="E57" s="14">
        <f>IFERROR(VLOOKUP(A57,'[16]WASH COAL RECEIPT &amp; GCV DATA'!$A$2:$V$184,5,0),0)</f>
        <v>0</v>
      </c>
      <c r="F57" s="13" t="e">
        <f>SUMIF('[16]WASH COAL RECEIPT &amp; GCV DATA'!$A$3:$A$184,'MASTER DATA FILE WASH COAL (2)'!A57,'[16]WASH COAL RECEIPT &amp; GCV DATA'!$F$3:$F$184)</f>
        <v>#VALUE!</v>
      </c>
      <c r="G57" s="13" t="str">
        <f>IFERROR(VLOOKUP(A57,'[16]WASH COAL RECEIPT &amp; GCV DATA'!$A$2:$V$184,7,0),0)</f>
        <v>SECL</v>
      </c>
      <c r="H57" s="13" t="str">
        <f>IFERROR(VLOOKUP(A57,'[16]WASH COAL RECEIPT &amp; GCV DATA'!$A$2:$V$184,8,0),0)</f>
        <v>PHEC</v>
      </c>
      <c r="I57" s="13">
        <f>IFERROR(VLOOKUP(A57,'[16]WASH COAL RECEIPT &amp; GCV DATA'!$A$2:$V$184,9,0),0)</f>
        <v>0</v>
      </c>
      <c r="J57" s="13" t="str">
        <f>IFERROR(VLOOKUP(A57,'[16]WASH COAL RECEIPT &amp; GCV DATA'!$A$2:$V$184,10,0),0)</f>
        <v>G11</v>
      </c>
      <c r="K57" s="15" t="e">
        <f>SUMIF('[16]WASH COAL RECEIPT &amp; GCV DATA'!$A$3:$A$184,'MASTER DATA FILE WASH COAL (2)'!A57,'[16]WASH COAL RECEIPT &amp; GCV DATA'!$K$3:$K$184)</f>
        <v>#VALUE!</v>
      </c>
      <c r="L57" s="15" t="e">
        <f>SUMIF('[16]WASH COAL RECEIPT &amp; GCV DATA'!$A$3:$A$184,'MASTER DATA FILE WASH COAL (2)'!A57,'[16]WASH COAL RECEIPT &amp; GCV DATA'!$L$3:$L$184)</f>
        <v>#VALUE!</v>
      </c>
      <c r="M57" s="15" t="e">
        <f t="shared" si="1"/>
        <v>#VALUE!</v>
      </c>
      <c r="N57" s="67" t="e">
        <f t="shared" si="2"/>
        <v>#VALUE!</v>
      </c>
      <c r="O57" s="15" t="e">
        <f>SUMIF('[16]WASH COAL RECEIPT &amp; GCV DATA'!$A$3:$A$184,'MASTER DATA FILE WASH COAL (2)'!A57,'[16]WASH COAL RECEIPT &amp; GCV DATA'!$O$3:$O$184)</f>
        <v>#VALUE!</v>
      </c>
      <c r="P57" s="15" t="e">
        <f t="shared" si="3"/>
        <v>#VALUE!</v>
      </c>
      <c r="Q57" s="15" t="e">
        <f>SUMIF('[16]WASH COAL RECEIPT &amp; GCV DATA'!$A$3:$A$184,'MASTER DATA FILE WASH COAL (2)'!A57,'[16]WASH COAL RECEIPT &amp; GCV DATA'!$Q$3:$Q$184)</f>
        <v>#VALUE!</v>
      </c>
      <c r="R57" s="16" t="e">
        <f>SUMIF('[16]WASH COAL RECEIPT &amp; GCV DATA'!$A$3:$A$244,'MASTER DATA FILE WASH COAL (2)'!A57,'[16]WASH COAL RECEIPT &amp; GCV DATA'!$R$3:$R$244)+IF(H57=$J$234,($K$234*K57),0)+IF(H57=$J$235,($K$235*K57),0)</f>
        <v>#VALUE!</v>
      </c>
      <c r="S57" s="15" t="e">
        <f t="shared" si="4"/>
        <v>#VALUE!</v>
      </c>
      <c r="T57" s="15" t="e">
        <f>SUMIF('[16]WASH COAL RECEIPT &amp; GCV DATA'!$A$3:$A$184,'MASTER DATA FILE WASH COAL (2)'!A57,'[16]WASH COAL RECEIPT &amp; GCV DATA'!$T$3:$T$184)</f>
        <v>#VALUE!</v>
      </c>
      <c r="U57" s="15" t="e">
        <f t="shared" si="5"/>
        <v>#VALUE!</v>
      </c>
      <c r="V57" s="15" t="e">
        <f>SUMIF('[16]WASH COAL RECEIPT &amp; GCV DATA'!$A$3:$A$184,'MASTER DATA FILE WASH COAL (2)'!A57,'[16]WASH COAL RECEIPT &amp; GCV DATA'!$V$3:$V$184)</f>
        <v>#VALUE!</v>
      </c>
      <c r="W57" s="15" t="e">
        <f t="shared" si="6"/>
        <v>#VALUE!</v>
      </c>
      <c r="X57" s="13" t="e">
        <f t="shared" si="7"/>
        <v>#VALUE!</v>
      </c>
      <c r="Y57" s="13"/>
      <c r="Z57" s="13"/>
      <c r="AB57">
        <v>4121.4548247007733</v>
      </c>
      <c r="AC57" s="53" t="e">
        <f t="shared" si="8"/>
        <v>#VALUE!</v>
      </c>
      <c r="AE57" s="53" t="e">
        <f t="shared" si="0"/>
        <v>#VALUE!</v>
      </c>
      <c r="AF57">
        <v>56</v>
      </c>
      <c r="AJ57">
        <v>3700.02</v>
      </c>
      <c r="AK57" s="53" t="e">
        <f t="shared" si="9"/>
        <v>#VALUE!</v>
      </c>
    </row>
    <row r="58" spans="1:37" customFormat="1" ht="15.6" x14ac:dyDescent="0.3">
      <c r="A58" s="65">
        <v>69</v>
      </c>
      <c r="B58" s="57" t="e">
        <f>SUMIF('[16]WASH COAL RECEIPT &amp; GCV DATA'!$A$3:$A$112,A58,'[16]WASH COAL RECEIPT &amp; GCV DATA'!$B$3:$B$112)</f>
        <v>#VALUE!</v>
      </c>
      <c r="C58" s="13" t="e">
        <f>SUMIF('[16]WASH COAL RECEIPT &amp; GCV DATA'!$A$3:$A$112,A58,'[16]WASH COAL RECEIPT &amp; GCV DATA'!$C$3:$C$112)</f>
        <v>#VALUE!</v>
      </c>
      <c r="D58" s="66" t="str">
        <f>IFERROR(VLOOKUP(A58,'[16]WASH COAL RECEIPT &amp; GCV DATA'!A57:V168,4,0),0)</f>
        <v>13.10.2022</v>
      </c>
      <c r="E58" s="14">
        <f>IFERROR(VLOOKUP(A58,'[16]WASH COAL RECEIPT &amp; GCV DATA'!$A$2:$V$184,5,0),0)</f>
        <v>0</v>
      </c>
      <c r="F58" s="13" t="e">
        <f>SUMIF('[16]WASH COAL RECEIPT &amp; GCV DATA'!$A$3:$A$184,'MASTER DATA FILE WASH COAL (2)'!A58,'[16]WASH COAL RECEIPT &amp; GCV DATA'!$F$3:$F$184)</f>
        <v>#VALUE!</v>
      </c>
      <c r="G58" s="13" t="str">
        <f>IFERROR(VLOOKUP(A58,'[16]WASH COAL RECEIPT &amp; GCV DATA'!$A$2:$V$184,7,0),0)</f>
        <v>SECL</v>
      </c>
      <c r="H58" s="13" t="str">
        <f>IFERROR(VLOOKUP(A58,'[16]WASH COAL RECEIPT &amp; GCV DATA'!$A$2:$V$184,8,0),0)</f>
        <v>GPCK</v>
      </c>
      <c r="I58" s="13">
        <f>IFERROR(VLOOKUP(A58,'[16]WASH COAL RECEIPT &amp; GCV DATA'!$A$2:$V$184,9,0),0)</f>
        <v>0</v>
      </c>
      <c r="J58" s="13" t="str">
        <f>IFERROR(VLOOKUP(A58,'[16]WASH COAL RECEIPT &amp; GCV DATA'!$A$2:$V$184,10,0),0)</f>
        <v>G11</v>
      </c>
      <c r="K58" s="15" t="e">
        <f>SUMIF('[16]WASH COAL RECEIPT &amp; GCV DATA'!$A$3:$A$184,'MASTER DATA FILE WASH COAL (2)'!A58,'[16]WASH COAL RECEIPT &amp; GCV DATA'!$K$3:$K$184)</f>
        <v>#VALUE!</v>
      </c>
      <c r="L58" s="15" t="e">
        <f>SUMIF('[16]WASH COAL RECEIPT &amp; GCV DATA'!$A$3:$A$184,'MASTER DATA FILE WASH COAL (2)'!A58,'[16]WASH COAL RECEIPT &amp; GCV DATA'!$L$3:$L$184)</f>
        <v>#VALUE!</v>
      </c>
      <c r="M58" s="15" t="e">
        <f t="shared" si="1"/>
        <v>#VALUE!</v>
      </c>
      <c r="N58" s="67" t="e">
        <f t="shared" si="2"/>
        <v>#VALUE!</v>
      </c>
      <c r="O58" s="15" t="e">
        <f>SUMIF('[16]WASH COAL RECEIPT &amp; GCV DATA'!$A$3:$A$184,'MASTER DATA FILE WASH COAL (2)'!A58,'[16]WASH COAL RECEIPT &amp; GCV DATA'!$O$3:$O$184)</f>
        <v>#VALUE!</v>
      </c>
      <c r="P58" s="15" t="e">
        <f t="shared" si="3"/>
        <v>#VALUE!</v>
      </c>
      <c r="Q58" s="15" t="e">
        <f>SUMIF('[16]WASH COAL RECEIPT &amp; GCV DATA'!$A$3:$A$184,'MASTER DATA FILE WASH COAL (2)'!A58,'[16]WASH COAL RECEIPT &amp; GCV DATA'!$Q$3:$Q$184)</f>
        <v>#VALUE!</v>
      </c>
      <c r="R58" s="16" t="e">
        <f>SUMIF('[16]WASH COAL RECEIPT &amp; GCV DATA'!$A$3:$A$244,'MASTER DATA FILE WASH COAL (2)'!A58,'[16]WASH COAL RECEIPT &amp; GCV DATA'!$R$3:$R$244)+IF(H58=$J$234,($K$234*K58),0)+IF(H58=$J$235,($K$235*K58),0)</f>
        <v>#VALUE!</v>
      </c>
      <c r="S58" s="15" t="e">
        <f t="shared" si="4"/>
        <v>#VALUE!</v>
      </c>
      <c r="T58" s="15" t="e">
        <f>SUMIF('[16]WASH COAL RECEIPT &amp; GCV DATA'!$A$3:$A$184,'MASTER DATA FILE WASH COAL (2)'!A58,'[16]WASH COAL RECEIPT &amp; GCV DATA'!$T$3:$T$184)</f>
        <v>#VALUE!</v>
      </c>
      <c r="U58" s="15" t="e">
        <f t="shared" si="5"/>
        <v>#VALUE!</v>
      </c>
      <c r="V58" s="15" t="e">
        <f>SUMIF('[16]WASH COAL RECEIPT &amp; GCV DATA'!$A$3:$A$184,'MASTER DATA FILE WASH COAL (2)'!A58,'[16]WASH COAL RECEIPT &amp; GCV DATA'!$V$3:$V$184)</f>
        <v>#VALUE!</v>
      </c>
      <c r="W58" s="15" t="e">
        <f t="shared" si="6"/>
        <v>#VALUE!</v>
      </c>
      <c r="X58" s="13" t="e">
        <f t="shared" si="7"/>
        <v>#VALUE!</v>
      </c>
      <c r="Y58" s="13"/>
      <c r="Z58" s="13"/>
      <c r="AB58">
        <v>4284.0524129114729</v>
      </c>
      <c r="AC58" s="53" t="e">
        <f t="shared" si="8"/>
        <v>#VALUE!</v>
      </c>
      <c r="AE58" s="53" t="e">
        <f t="shared" si="0"/>
        <v>#VALUE!</v>
      </c>
      <c r="AF58">
        <v>57</v>
      </c>
      <c r="AJ58">
        <v>4004.33</v>
      </c>
      <c r="AK58" s="53" t="e">
        <f t="shared" si="9"/>
        <v>#VALUE!</v>
      </c>
    </row>
    <row r="59" spans="1:37" customFormat="1" ht="15.6" x14ac:dyDescent="0.3">
      <c r="A59" s="65">
        <v>70</v>
      </c>
      <c r="B59" s="57" t="e">
        <f>SUMIF('[16]WASH COAL RECEIPT &amp; GCV DATA'!$A$3:$A$112,A59,'[16]WASH COAL RECEIPT &amp; GCV DATA'!$B$3:$B$112)</f>
        <v>#VALUE!</v>
      </c>
      <c r="C59" s="13" t="e">
        <f>SUMIF('[16]WASH COAL RECEIPT &amp; GCV DATA'!$A$3:$A$112,A59,'[16]WASH COAL RECEIPT &amp; GCV DATA'!$C$3:$C$112)</f>
        <v>#VALUE!</v>
      </c>
      <c r="D59" s="66" t="str">
        <f>IFERROR(VLOOKUP(A59,'[16]WASH COAL RECEIPT &amp; GCV DATA'!A58:V169,4,0),0)</f>
        <v>13.10.2022</v>
      </c>
      <c r="E59" s="14">
        <f>IFERROR(VLOOKUP(A59,'[16]WASH COAL RECEIPT &amp; GCV DATA'!$A$2:$V$184,5,0),0)</f>
        <v>0</v>
      </c>
      <c r="F59" s="13" t="e">
        <f>SUMIF('[16]WASH COAL RECEIPT &amp; GCV DATA'!$A$3:$A$184,'MASTER DATA FILE WASH COAL (2)'!A59,'[16]WASH COAL RECEIPT &amp; GCV DATA'!$F$3:$F$184)</f>
        <v>#VALUE!</v>
      </c>
      <c r="G59" s="13" t="str">
        <f>IFERROR(VLOOKUP(A59,'[16]WASH COAL RECEIPT &amp; GCV DATA'!$A$2:$V$184,7,0),0)</f>
        <v>SECL</v>
      </c>
      <c r="H59" s="13" t="str">
        <f>IFERROR(VLOOKUP(A59,'[16]WASH COAL RECEIPT &amp; GCV DATA'!$A$2:$V$184,8,0),0)</f>
        <v>PMCJ</v>
      </c>
      <c r="I59" s="13">
        <f>IFERROR(VLOOKUP(A59,'[16]WASH COAL RECEIPT &amp; GCV DATA'!$A$2:$V$184,9,0),0)</f>
        <v>0</v>
      </c>
      <c r="J59" s="13" t="str">
        <f>IFERROR(VLOOKUP(A59,'[16]WASH COAL RECEIPT &amp; GCV DATA'!$A$2:$V$184,10,0),0)</f>
        <v>G11</v>
      </c>
      <c r="K59" s="15" t="e">
        <f>SUMIF('[16]WASH COAL RECEIPT &amp; GCV DATA'!$A$3:$A$184,'MASTER DATA FILE WASH COAL (2)'!A59,'[16]WASH COAL RECEIPT &amp; GCV DATA'!$K$3:$K$184)</f>
        <v>#VALUE!</v>
      </c>
      <c r="L59" s="15" t="e">
        <f>SUMIF('[16]WASH COAL RECEIPT &amp; GCV DATA'!$A$3:$A$184,'MASTER DATA FILE WASH COAL (2)'!A59,'[16]WASH COAL RECEIPT &amp; GCV DATA'!$L$3:$L$184)</f>
        <v>#VALUE!</v>
      </c>
      <c r="M59" s="15" t="e">
        <f t="shared" si="1"/>
        <v>#VALUE!</v>
      </c>
      <c r="N59" s="67" t="e">
        <f t="shared" si="2"/>
        <v>#VALUE!</v>
      </c>
      <c r="O59" s="15" t="e">
        <f>SUMIF('[16]WASH COAL RECEIPT &amp; GCV DATA'!$A$3:$A$184,'MASTER DATA FILE WASH COAL (2)'!A59,'[16]WASH COAL RECEIPT &amp; GCV DATA'!$O$3:$O$184)</f>
        <v>#VALUE!</v>
      </c>
      <c r="P59" s="15" t="e">
        <f t="shared" si="3"/>
        <v>#VALUE!</v>
      </c>
      <c r="Q59" s="15" t="e">
        <f>SUMIF('[16]WASH COAL RECEIPT &amp; GCV DATA'!$A$3:$A$184,'MASTER DATA FILE WASH COAL (2)'!A59,'[16]WASH COAL RECEIPT &amp; GCV DATA'!$Q$3:$Q$184)</f>
        <v>#VALUE!</v>
      </c>
      <c r="R59" s="16" t="e">
        <f>SUMIF('[16]WASH COAL RECEIPT &amp; GCV DATA'!$A$3:$A$244,'MASTER DATA FILE WASH COAL (2)'!A59,'[16]WASH COAL RECEIPT &amp; GCV DATA'!$R$3:$R$244)+IF(H59=$J$234,($K$234*K59),0)+IF(H59=$J$235,($K$235*K59),0)</f>
        <v>#VALUE!</v>
      </c>
      <c r="S59" s="15" t="e">
        <f t="shared" si="4"/>
        <v>#VALUE!</v>
      </c>
      <c r="T59" s="15" t="e">
        <f>SUMIF('[16]WASH COAL RECEIPT &amp; GCV DATA'!$A$3:$A$184,'MASTER DATA FILE WASH COAL (2)'!A59,'[16]WASH COAL RECEIPT &amp; GCV DATA'!$T$3:$T$184)</f>
        <v>#VALUE!</v>
      </c>
      <c r="U59" s="15" t="e">
        <f t="shared" si="5"/>
        <v>#VALUE!</v>
      </c>
      <c r="V59" s="15" t="e">
        <f>SUMIF('[16]WASH COAL RECEIPT &amp; GCV DATA'!$A$3:$A$184,'MASTER DATA FILE WASH COAL (2)'!A59,'[16]WASH COAL RECEIPT &amp; GCV DATA'!$V$3:$V$184)</f>
        <v>#VALUE!</v>
      </c>
      <c r="W59" s="15" t="e">
        <f t="shared" si="6"/>
        <v>#VALUE!</v>
      </c>
      <c r="X59" s="13" t="e">
        <f t="shared" si="7"/>
        <v>#VALUE!</v>
      </c>
      <c r="Y59" s="13"/>
      <c r="Z59" s="13"/>
      <c r="AB59">
        <v>3960.2738846688781</v>
      </c>
      <c r="AC59" s="53" t="e">
        <f t="shared" si="8"/>
        <v>#VALUE!</v>
      </c>
      <c r="AE59" s="53" t="e">
        <f t="shared" si="0"/>
        <v>#VALUE!</v>
      </c>
      <c r="AF59">
        <v>58</v>
      </c>
      <c r="AJ59">
        <v>3367.23</v>
      </c>
      <c r="AK59" s="53" t="e">
        <f t="shared" si="9"/>
        <v>#VALUE!</v>
      </c>
    </row>
    <row r="60" spans="1:37" customFormat="1" ht="15.6" x14ac:dyDescent="0.3">
      <c r="A60" s="65">
        <v>71</v>
      </c>
      <c r="B60" s="57" t="e">
        <f>SUMIF('[16]WASH COAL RECEIPT &amp; GCV DATA'!$A$3:$A$112,A60,'[16]WASH COAL RECEIPT &amp; GCV DATA'!$B$3:$B$112)</f>
        <v>#VALUE!</v>
      </c>
      <c r="C60" s="13" t="e">
        <f>SUMIF('[16]WASH COAL RECEIPT &amp; GCV DATA'!$A$3:$A$112,A60,'[16]WASH COAL RECEIPT &amp; GCV DATA'!$C$3:$C$112)</f>
        <v>#VALUE!</v>
      </c>
      <c r="D60" s="66" t="str">
        <f>IFERROR(VLOOKUP(A60,'[16]WASH COAL RECEIPT &amp; GCV DATA'!A59:V170,4,0),0)</f>
        <v>14.10.2022</v>
      </c>
      <c r="E60" s="14">
        <f>IFERROR(VLOOKUP(A60,'[16]WASH COAL RECEIPT &amp; GCV DATA'!$A$2:$V$184,5,0),0)</f>
        <v>0</v>
      </c>
      <c r="F60" s="13" t="e">
        <f>SUMIF('[16]WASH COAL RECEIPT &amp; GCV DATA'!$A$3:$A$184,'MASTER DATA FILE WASH COAL (2)'!A60,'[16]WASH COAL RECEIPT &amp; GCV DATA'!$F$3:$F$184)</f>
        <v>#VALUE!</v>
      </c>
      <c r="G60" s="13" t="str">
        <f>IFERROR(VLOOKUP(A60,'[16]WASH COAL RECEIPT &amp; GCV DATA'!$A$2:$V$184,7,0),0)</f>
        <v>WCL</v>
      </c>
      <c r="H60" s="13" t="str">
        <f>IFERROR(VLOOKUP(A60,'[16]WASH COAL RECEIPT &amp; GCV DATA'!$A$2:$V$184,8,0),0)</f>
        <v>WANI</v>
      </c>
      <c r="I60" s="13">
        <f>IFERROR(VLOOKUP(A60,'[16]WASH COAL RECEIPT &amp; GCV DATA'!$A$2:$V$184,9,0),0)</f>
        <v>0</v>
      </c>
      <c r="J60" s="13" t="str">
        <f>IFERROR(VLOOKUP(A60,'[16]WASH COAL RECEIPT &amp; GCV DATA'!$A$2:$V$184,10,0),0)</f>
        <v>G10</v>
      </c>
      <c r="K60" s="15" t="e">
        <f>SUMIF('[16]WASH COAL RECEIPT &amp; GCV DATA'!$A$3:$A$184,'MASTER DATA FILE WASH COAL (2)'!A60,'[16]WASH COAL RECEIPT &amp; GCV DATA'!$K$3:$K$184)</f>
        <v>#VALUE!</v>
      </c>
      <c r="L60" s="15" t="e">
        <f>SUMIF('[16]WASH COAL RECEIPT &amp; GCV DATA'!$A$3:$A$184,'MASTER DATA FILE WASH COAL (2)'!A60,'[16]WASH COAL RECEIPT &amp; GCV DATA'!$L$3:$L$184)</f>
        <v>#VALUE!</v>
      </c>
      <c r="M60" s="15" t="e">
        <f t="shared" si="1"/>
        <v>#VALUE!</v>
      </c>
      <c r="N60" s="67" t="e">
        <f t="shared" si="2"/>
        <v>#VALUE!</v>
      </c>
      <c r="O60" s="15" t="e">
        <f>SUMIF('[16]WASH COAL RECEIPT &amp; GCV DATA'!$A$3:$A$184,'MASTER DATA FILE WASH COAL (2)'!A60,'[16]WASH COAL RECEIPT &amp; GCV DATA'!$O$3:$O$184)</f>
        <v>#VALUE!</v>
      </c>
      <c r="P60" s="15" t="e">
        <f t="shared" si="3"/>
        <v>#VALUE!</v>
      </c>
      <c r="Q60" s="15" t="e">
        <f>SUMIF('[16]WASH COAL RECEIPT &amp; GCV DATA'!$A$3:$A$184,'MASTER DATA FILE WASH COAL (2)'!A60,'[16]WASH COAL RECEIPT &amp; GCV DATA'!$Q$3:$Q$184)</f>
        <v>#VALUE!</v>
      </c>
      <c r="R60" s="16" t="e">
        <f>SUMIF('[16]WASH COAL RECEIPT &amp; GCV DATA'!$A$3:$A$244,'MASTER DATA FILE WASH COAL (2)'!A60,'[16]WASH COAL RECEIPT &amp; GCV DATA'!$R$3:$R$244)+IF(H60=$J$234,($K$234*K60),0)+IF(H60=$J$235,($K$235*K60),0)</f>
        <v>#VALUE!</v>
      </c>
      <c r="S60" s="15" t="e">
        <f t="shared" si="4"/>
        <v>#VALUE!</v>
      </c>
      <c r="T60" s="15" t="e">
        <f>SUMIF('[16]WASH COAL RECEIPT &amp; GCV DATA'!$A$3:$A$184,'MASTER DATA FILE WASH COAL (2)'!A60,'[16]WASH COAL RECEIPT &amp; GCV DATA'!$T$3:$T$184)</f>
        <v>#VALUE!</v>
      </c>
      <c r="U60" s="15" t="e">
        <f t="shared" si="5"/>
        <v>#VALUE!</v>
      </c>
      <c r="V60" s="15" t="e">
        <f>SUMIF('[16]WASH COAL RECEIPT &amp; GCV DATA'!$A$3:$A$184,'MASTER DATA FILE WASH COAL (2)'!A60,'[16]WASH COAL RECEIPT &amp; GCV DATA'!$V$3:$V$184)</f>
        <v>#VALUE!</v>
      </c>
      <c r="W60" s="15" t="e">
        <f t="shared" si="6"/>
        <v>#VALUE!</v>
      </c>
      <c r="X60" s="13" t="e">
        <f t="shared" si="7"/>
        <v>#VALUE!</v>
      </c>
      <c r="Y60" s="13"/>
      <c r="Z60" s="13"/>
      <c r="AB60">
        <v>4071.7795510160659</v>
      </c>
      <c r="AC60" s="53" t="e">
        <f t="shared" si="8"/>
        <v>#VALUE!</v>
      </c>
      <c r="AE60" s="53" t="e">
        <f t="shared" si="0"/>
        <v>#VALUE!</v>
      </c>
      <c r="AF60">
        <v>59</v>
      </c>
      <c r="AJ60">
        <v>4093.51</v>
      </c>
      <c r="AK60" s="53" t="e">
        <f t="shared" si="9"/>
        <v>#VALUE!</v>
      </c>
    </row>
    <row r="61" spans="1:37" customFormat="1" ht="15.6" x14ac:dyDescent="0.3">
      <c r="A61" s="65">
        <v>73</v>
      </c>
      <c r="B61" s="57" t="e">
        <f>SUMIF('[16]WASH COAL RECEIPT &amp; GCV DATA'!$A$3:$A$112,A61,'[16]WASH COAL RECEIPT &amp; GCV DATA'!$B$3:$B$112)</f>
        <v>#VALUE!</v>
      </c>
      <c r="C61" s="13" t="e">
        <f>SUMIF('[16]WASH COAL RECEIPT &amp; GCV DATA'!$A$3:$A$112,A61,'[16]WASH COAL RECEIPT &amp; GCV DATA'!$C$3:$C$112)</f>
        <v>#VALUE!</v>
      </c>
      <c r="D61" s="66" t="str">
        <f>IFERROR(VLOOKUP(A61,'[16]WASH COAL RECEIPT &amp; GCV DATA'!A60:V171,4,0),0)</f>
        <v>14.10.2022</v>
      </c>
      <c r="E61" s="14">
        <f>IFERROR(VLOOKUP(A61,'[16]WASH COAL RECEIPT &amp; GCV DATA'!$A$2:$V$184,5,0),0)</f>
        <v>0</v>
      </c>
      <c r="F61" s="13" t="e">
        <f>SUMIF('[16]WASH COAL RECEIPT &amp; GCV DATA'!$A$3:$A$184,'MASTER DATA FILE WASH COAL (2)'!A61,'[16]WASH COAL RECEIPT &amp; GCV DATA'!$F$3:$F$184)</f>
        <v>#VALUE!</v>
      </c>
      <c r="G61" s="13" t="str">
        <f>IFERROR(VLOOKUP(A61,'[16]WASH COAL RECEIPT &amp; GCV DATA'!$A$2:$V$184,7,0),0)</f>
        <v>WCL</v>
      </c>
      <c r="H61" s="13" t="str">
        <f>IFERROR(VLOOKUP(A61,'[16]WASH COAL RECEIPT &amp; GCV DATA'!$A$2:$V$184,8,0),0)</f>
        <v>TAE</v>
      </c>
      <c r="I61" s="13">
        <f>IFERROR(VLOOKUP(A61,'[16]WASH COAL RECEIPT &amp; GCV DATA'!$A$2:$V$184,9,0),0)</f>
        <v>0</v>
      </c>
      <c r="J61" s="13" t="str">
        <f>IFERROR(VLOOKUP(A61,'[16]WASH COAL RECEIPT &amp; GCV DATA'!$A$2:$V$184,10,0),0)</f>
        <v>G12</v>
      </c>
      <c r="K61" s="15" t="e">
        <f>SUMIF('[16]WASH COAL RECEIPT &amp; GCV DATA'!$A$3:$A$184,'MASTER DATA FILE WASH COAL (2)'!A61,'[16]WASH COAL RECEIPT &amp; GCV DATA'!$K$3:$K$184)</f>
        <v>#VALUE!</v>
      </c>
      <c r="L61" s="15" t="e">
        <f>SUMIF('[16]WASH COAL RECEIPT &amp; GCV DATA'!$A$3:$A$184,'MASTER DATA FILE WASH COAL (2)'!A61,'[16]WASH COAL RECEIPT &amp; GCV DATA'!$L$3:$L$184)</f>
        <v>#VALUE!</v>
      </c>
      <c r="M61" s="15" t="e">
        <f t="shared" si="1"/>
        <v>#VALUE!</v>
      </c>
      <c r="N61" s="67" t="e">
        <f t="shared" si="2"/>
        <v>#VALUE!</v>
      </c>
      <c r="O61" s="15" t="e">
        <f>SUMIF('[16]WASH COAL RECEIPT &amp; GCV DATA'!$A$3:$A$184,'MASTER DATA FILE WASH COAL (2)'!A61,'[16]WASH COAL RECEIPT &amp; GCV DATA'!$O$3:$O$184)</f>
        <v>#VALUE!</v>
      </c>
      <c r="P61" s="15" t="e">
        <f t="shared" si="3"/>
        <v>#VALUE!</v>
      </c>
      <c r="Q61" s="15" t="e">
        <f>SUMIF('[16]WASH COAL RECEIPT &amp; GCV DATA'!$A$3:$A$184,'MASTER DATA FILE WASH COAL (2)'!A61,'[16]WASH COAL RECEIPT &amp; GCV DATA'!$Q$3:$Q$184)</f>
        <v>#VALUE!</v>
      </c>
      <c r="R61" s="16" t="e">
        <f>SUMIF('[16]WASH COAL RECEIPT &amp; GCV DATA'!$A$3:$A$244,'MASTER DATA FILE WASH COAL (2)'!A61,'[16]WASH COAL RECEIPT &amp; GCV DATA'!$R$3:$R$244)+IF(H61=$J$234,($K$234*K61),0)+IF(H61=$J$235,($K$235*K61),0)</f>
        <v>#VALUE!</v>
      </c>
      <c r="S61" s="15" t="e">
        <f t="shared" si="4"/>
        <v>#VALUE!</v>
      </c>
      <c r="T61" s="15" t="e">
        <f>SUMIF('[16]WASH COAL RECEIPT &amp; GCV DATA'!$A$3:$A$184,'MASTER DATA FILE WASH COAL (2)'!A61,'[16]WASH COAL RECEIPT &amp; GCV DATA'!$T$3:$T$184)</f>
        <v>#VALUE!</v>
      </c>
      <c r="U61" s="15" t="e">
        <f t="shared" si="5"/>
        <v>#VALUE!</v>
      </c>
      <c r="V61" s="15" t="e">
        <f>SUMIF('[16]WASH COAL RECEIPT &amp; GCV DATA'!$A$3:$A$184,'MASTER DATA FILE WASH COAL (2)'!A61,'[16]WASH COAL RECEIPT &amp; GCV DATA'!$V$3:$V$184)</f>
        <v>#VALUE!</v>
      </c>
      <c r="W61" s="15" t="e">
        <f t="shared" si="6"/>
        <v>#VALUE!</v>
      </c>
      <c r="X61" s="13" t="e">
        <f t="shared" si="7"/>
        <v>#VALUE!</v>
      </c>
      <c r="Y61" s="13"/>
      <c r="Z61" s="13"/>
      <c r="AB61">
        <v>4210.8623460096414</v>
      </c>
      <c r="AC61" s="53" t="e">
        <f t="shared" si="8"/>
        <v>#VALUE!</v>
      </c>
      <c r="AE61" s="53" t="e">
        <f t="shared" si="0"/>
        <v>#VALUE!</v>
      </c>
      <c r="AF61">
        <v>60</v>
      </c>
      <c r="AJ61">
        <v>3222.49</v>
      </c>
      <c r="AK61" s="53" t="e">
        <f t="shared" si="9"/>
        <v>#VALUE!</v>
      </c>
    </row>
    <row r="62" spans="1:37" customFormat="1" ht="15.6" x14ac:dyDescent="0.3">
      <c r="A62" s="65">
        <v>75</v>
      </c>
      <c r="B62" s="57" t="e">
        <f>SUMIF('[16]WASH COAL RECEIPT &amp; GCV DATA'!$A$3:$A$112,A62,'[16]WASH COAL RECEIPT &amp; GCV DATA'!$B$3:$B$112)</f>
        <v>#VALUE!</v>
      </c>
      <c r="C62" s="13" t="e">
        <f>SUMIF('[16]WASH COAL RECEIPT &amp; GCV DATA'!$A$3:$A$112,A62,'[16]WASH COAL RECEIPT &amp; GCV DATA'!$C$3:$C$112)</f>
        <v>#VALUE!</v>
      </c>
      <c r="D62" s="66" t="str">
        <f>IFERROR(VLOOKUP(A62,'[16]WASH COAL RECEIPT &amp; GCV DATA'!A61:V172,4,0),0)</f>
        <v>15.10.2022</v>
      </c>
      <c r="E62" s="14">
        <f>IFERROR(VLOOKUP(A62,'[16]WASH COAL RECEIPT &amp; GCV DATA'!$A$2:$V$184,5,0),0)</f>
        <v>0</v>
      </c>
      <c r="F62" s="13" t="e">
        <f>SUMIF('[16]WASH COAL RECEIPT &amp; GCV DATA'!$A$3:$A$184,'MASTER DATA FILE WASH COAL (2)'!A62,'[16]WASH COAL RECEIPT &amp; GCV DATA'!$F$3:$F$184)</f>
        <v>#VALUE!</v>
      </c>
      <c r="G62" s="13" t="str">
        <f>IFERROR(VLOOKUP(A62,'[16]WASH COAL RECEIPT &amp; GCV DATA'!$A$2:$V$184,7,0),0)</f>
        <v>WCL</v>
      </c>
      <c r="H62" s="13" t="str">
        <f>IFERROR(VLOOKUP(A62,'[16]WASH COAL RECEIPT &amp; GCV DATA'!$A$2:$V$184,8,0),0)</f>
        <v>TAE</v>
      </c>
      <c r="I62" s="13">
        <f>IFERROR(VLOOKUP(A62,'[16]WASH COAL RECEIPT &amp; GCV DATA'!$A$2:$V$184,9,0),0)</f>
        <v>0</v>
      </c>
      <c r="J62" s="13" t="str">
        <f>IFERROR(VLOOKUP(A62,'[16]WASH COAL RECEIPT &amp; GCV DATA'!$A$2:$V$184,10,0),0)</f>
        <v>G12</v>
      </c>
      <c r="K62" s="15" t="e">
        <f>SUMIF('[16]WASH COAL RECEIPT &amp; GCV DATA'!$A$3:$A$184,'MASTER DATA FILE WASH COAL (2)'!A62,'[16]WASH COAL RECEIPT &amp; GCV DATA'!$K$3:$K$184)</f>
        <v>#VALUE!</v>
      </c>
      <c r="L62" s="15" t="e">
        <f>SUMIF('[16]WASH COAL RECEIPT &amp; GCV DATA'!$A$3:$A$184,'MASTER DATA FILE WASH COAL (2)'!A62,'[16]WASH COAL RECEIPT &amp; GCV DATA'!$L$3:$L$184)</f>
        <v>#VALUE!</v>
      </c>
      <c r="M62" s="15" t="e">
        <f t="shared" si="1"/>
        <v>#VALUE!</v>
      </c>
      <c r="N62" s="67" t="e">
        <f t="shared" si="2"/>
        <v>#VALUE!</v>
      </c>
      <c r="O62" s="15" t="e">
        <f>SUMIF('[16]WASH COAL RECEIPT &amp; GCV DATA'!$A$3:$A$184,'MASTER DATA FILE WASH COAL (2)'!A62,'[16]WASH COAL RECEIPT &amp; GCV DATA'!$O$3:$O$184)</f>
        <v>#VALUE!</v>
      </c>
      <c r="P62" s="15" t="e">
        <f t="shared" si="3"/>
        <v>#VALUE!</v>
      </c>
      <c r="Q62" s="15" t="e">
        <f>SUMIF('[16]WASH COAL RECEIPT &amp; GCV DATA'!$A$3:$A$184,'MASTER DATA FILE WASH COAL (2)'!A62,'[16]WASH COAL RECEIPT &amp; GCV DATA'!$Q$3:$Q$184)</f>
        <v>#VALUE!</v>
      </c>
      <c r="R62" s="16" t="e">
        <f>SUMIF('[16]WASH COAL RECEIPT &amp; GCV DATA'!$A$3:$A$244,'MASTER DATA FILE WASH COAL (2)'!A62,'[16]WASH COAL RECEIPT &amp; GCV DATA'!$R$3:$R$244)+IF(H62=$J$234,($K$234*K62),0)+IF(H62=$J$235,($K$235*K62),0)</f>
        <v>#VALUE!</v>
      </c>
      <c r="S62" s="15" t="e">
        <f t="shared" si="4"/>
        <v>#VALUE!</v>
      </c>
      <c r="T62" s="15" t="e">
        <f>SUMIF('[16]WASH COAL RECEIPT &amp; GCV DATA'!$A$3:$A$184,'MASTER DATA FILE WASH COAL (2)'!A62,'[16]WASH COAL RECEIPT &amp; GCV DATA'!$T$3:$T$184)</f>
        <v>#VALUE!</v>
      </c>
      <c r="U62" s="15" t="e">
        <f t="shared" si="5"/>
        <v>#VALUE!</v>
      </c>
      <c r="V62" s="15" t="e">
        <f>SUMIF('[16]WASH COAL RECEIPT &amp; GCV DATA'!$A$3:$A$184,'MASTER DATA FILE WASH COAL (2)'!A62,'[16]WASH COAL RECEIPT &amp; GCV DATA'!$V$3:$V$184)</f>
        <v>#VALUE!</v>
      </c>
      <c r="W62" s="15" t="e">
        <f t="shared" si="6"/>
        <v>#VALUE!</v>
      </c>
      <c r="X62" s="13" t="e">
        <f t="shared" si="7"/>
        <v>#VALUE!</v>
      </c>
      <c r="Y62" s="13"/>
      <c r="Z62" s="13"/>
      <c r="AB62">
        <v>4284.157928525573</v>
      </c>
      <c r="AC62" s="53" t="e">
        <f t="shared" si="8"/>
        <v>#VALUE!</v>
      </c>
      <c r="AE62" s="53" t="e">
        <f t="shared" si="0"/>
        <v>#VALUE!</v>
      </c>
      <c r="AF62">
        <v>61</v>
      </c>
      <c r="AJ62">
        <v>4084.67</v>
      </c>
      <c r="AK62" s="53" t="e">
        <f t="shared" si="9"/>
        <v>#VALUE!</v>
      </c>
    </row>
    <row r="63" spans="1:37" customFormat="1" ht="15.6" x14ac:dyDescent="0.3">
      <c r="A63" s="65">
        <v>76</v>
      </c>
      <c r="B63" s="57" t="e">
        <f>SUMIF('[16]WASH COAL RECEIPT &amp; GCV DATA'!$A$3:$A$112,A63,'[16]WASH COAL RECEIPT &amp; GCV DATA'!$B$3:$B$112)</f>
        <v>#VALUE!</v>
      </c>
      <c r="C63" s="13" t="e">
        <f>SUMIF('[16]WASH COAL RECEIPT &amp; GCV DATA'!$A$3:$A$112,A63,'[16]WASH COAL RECEIPT &amp; GCV DATA'!$C$3:$C$112)</f>
        <v>#VALUE!</v>
      </c>
      <c r="D63" s="66" t="str">
        <f>IFERROR(VLOOKUP(A63,'[16]WASH COAL RECEIPT &amp; GCV DATA'!A62:V173,4,0),0)</f>
        <v>14.10.2022</v>
      </c>
      <c r="E63" s="14">
        <f>IFERROR(VLOOKUP(A63,'[16]WASH COAL RECEIPT &amp; GCV DATA'!$A$2:$V$184,5,0),0)</f>
        <v>0</v>
      </c>
      <c r="F63" s="13" t="e">
        <f>SUMIF('[16]WASH COAL RECEIPT &amp; GCV DATA'!$A$3:$A$184,'MASTER DATA FILE WASH COAL (2)'!A63,'[16]WASH COAL RECEIPT &amp; GCV DATA'!$F$3:$F$184)</f>
        <v>#VALUE!</v>
      </c>
      <c r="G63" s="13" t="str">
        <f>IFERROR(VLOOKUP(A63,'[16]WASH COAL RECEIPT &amp; GCV DATA'!$A$2:$V$184,7,0),0)</f>
        <v>SECL</v>
      </c>
      <c r="H63" s="13" t="str">
        <f>IFERROR(VLOOKUP(A63,'[16]WASH COAL RECEIPT &amp; GCV DATA'!$A$2:$V$184,8,0),0)</f>
        <v>PHEC</v>
      </c>
      <c r="I63" s="13">
        <f>IFERROR(VLOOKUP(A63,'[16]WASH COAL RECEIPT &amp; GCV DATA'!$A$2:$V$184,9,0),0)</f>
        <v>0</v>
      </c>
      <c r="J63" s="13" t="str">
        <f>IFERROR(VLOOKUP(A63,'[16]WASH COAL RECEIPT &amp; GCV DATA'!$A$2:$V$184,10,0),0)</f>
        <v>G11</v>
      </c>
      <c r="K63" s="15" t="e">
        <f>SUMIF('[16]WASH COAL RECEIPT &amp; GCV DATA'!$A$3:$A$184,'MASTER DATA FILE WASH COAL (2)'!A63,'[16]WASH COAL RECEIPT &amp; GCV DATA'!$K$3:$K$184)</f>
        <v>#VALUE!</v>
      </c>
      <c r="L63" s="15" t="e">
        <f>SUMIF('[16]WASH COAL RECEIPT &amp; GCV DATA'!$A$3:$A$184,'MASTER DATA FILE WASH COAL (2)'!A63,'[16]WASH COAL RECEIPT &amp; GCV DATA'!$L$3:$L$184)</f>
        <v>#VALUE!</v>
      </c>
      <c r="M63" s="15" t="e">
        <f t="shared" si="1"/>
        <v>#VALUE!</v>
      </c>
      <c r="N63" s="67" t="e">
        <f t="shared" si="2"/>
        <v>#VALUE!</v>
      </c>
      <c r="O63" s="15" t="e">
        <f>SUMIF('[16]WASH COAL RECEIPT &amp; GCV DATA'!$A$3:$A$184,'MASTER DATA FILE WASH COAL (2)'!A63,'[16]WASH COAL RECEIPT &amp; GCV DATA'!$O$3:$O$184)</f>
        <v>#VALUE!</v>
      </c>
      <c r="P63" s="15" t="e">
        <f t="shared" si="3"/>
        <v>#VALUE!</v>
      </c>
      <c r="Q63" s="15" t="e">
        <f>SUMIF('[16]WASH COAL RECEIPT &amp; GCV DATA'!$A$3:$A$184,'MASTER DATA FILE WASH COAL (2)'!A63,'[16]WASH COAL RECEIPT &amp; GCV DATA'!$Q$3:$Q$184)</f>
        <v>#VALUE!</v>
      </c>
      <c r="R63" s="16" t="e">
        <f>SUMIF('[16]WASH COAL RECEIPT &amp; GCV DATA'!$A$3:$A$244,'MASTER DATA FILE WASH COAL (2)'!A63,'[16]WASH COAL RECEIPT &amp; GCV DATA'!$R$3:$R$244)+IF(H63=$J$234,($K$234*K63),0)+IF(H63=$J$235,($K$235*K63),0)</f>
        <v>#VALUE!</v>
      </c>
      <c r="S63" s="15" t="e">
        <f t="shared" si="4"/>
        <v>#VALUE!</v>
      </c>
      <c r="T63" s="15" t="e">
        <f>SUMIF('[16]WASH COAL RECEIPT &amp; GCV DATA'!$A$3:$A$184,'MASTER DATA FILE WASH COAL (2)'!A63,'[16]WASH COAL RECEIPT &amp; GCV DATA'!$T$3:$T$184)</f>
        <v>#VALUE!</v>
      </c>
      <c r="U63" s="15" t="e">
        <f t="shared" si="5"/>
        <v>#VALUE!</v>
      </c>
      <c r="V63" s="15" t="e">
        <f>SUMIF('[16]WASH COAL RECEIPT &amp; GCV DATA'!$A$3:$A$184,'MASTER DATA FILE WASH COAL (2)'!A63,'[16]WASH COAL RECEIPT &amp; GCV DATA'!$V$3:$V$184)</f>
        <v>#VALUE!</v>
      </c>
      <c r="W63" s="15" t="e">
        <f t="shared" si="6"/>
        <v>#VALUE!</v>
      </c>
      <c r="X63" s="13" t="e">
        <f t="shared" si="7"/>
        <v>#VALUE!</v>
      </c>
      <c r="Y63" s="13"/>
      <c r="Z63" s="13"/>
      <c r="AB63">
        <v>4347.7154523963036</v>
      </c>
      <c r="AC63" s="53" t="e">
        <f t="shared" si="8"/>
        <v>#VALUE!</v>
      </c>
      <c r="AE63" s="53" t="e">
        <f t="shared" si="0"/>
        <v>#VALUE!</v>
      </c>
      <c r="AF63">
        <v>62</v>
      </c>
      <c r="AJ63">
        <v>3887.9</v>
      </c>
      <c r="AK63" s="53" t="e">
        <f t="shared" si="9"/>
        <v>#VALUE!</v>
      </c>
    </row>
    <row r="64" spans="1:37" customFormat="1" ht="15.6" x14ac:dyDescent="0.3">
      <c r="A64" s="65">
        <v>77</v>
      </c>
      <c r="B64" s="57" t="e">
        <f>SUMIF('[16]WASH COAL RECEIPT &amp; GCV DATA'!$A$3:$A$112,A64,'[16]WASH COAL RECEIPT &amp; GCV DATA'!$B$3:$B$112)</f>
        <v>#VALUE!</v>
      </c>
      <c r="C64" s="13" t="e">
        <f>SUMIF('[16]WASH COAL RECEIPT &amp; GCV DATA'!$A$3:$A$112,A64,'[16]WASH COAL RECEIPT &amp; GCV DATA'!$C$3:$C$112)</f>
        <v>#VALUE!</v>
      </c>
      <c r="D64" s="66" t="str">
        <f>IFERROR(VLOOKUP(A64,'[16]WASH COAL RECEIPT &amp; GCV DATA'!A63:V174,4,0),0)</f>
        <v>14.10.2022</v>
      </c>
      <c r="E64" s="14">
        <f>IFERROR(VLOOKUP(A64,'[16]WASH COAL RECEIPT &amp; GCV DATA'!$A$2:$V$184,5,0),0)</f>
        <v>0</v>
      </c>
      <c r="F64" s="13" t="e">
        <f>SUMIF('[16]WASH COAL RECEIPT &amp; GCV DATA'!$A$3:$A$184,'MASTER DATA FILE WASH COAL (2)'!A64,'[16]WASH COAL RECEIPT &amp; GCV DATA'!$F$3:$F$184)</f>
        <v>#VALUE!</v>
      </c>
      <c r="G64" s="13" t="str">
        <f>IFERROR(VLOOKUP(A64,'[16]WASH COAL RECEIPT &amp; GCV DATA'!$A$2:$V$184,7,0),0)</f>
        <v>SECL</v>
      </c>
      <c r="H64" s="13" t="str">
        <f>IFERROR(VLOOKUP(A64,'[16]WASH COAL RECEIPT &amp; GCV DATA'!$A$2:$V$184,8,0),0)</f>
        <v>PHEC</v>
      </c>
      <c r="I64" s="13">
        <f>IFERROR(VLOOKUP(A64,'[16]WASH COAL RECEIPT &amp; GCV DATA'!$A$2:$V$184,9,0),0)</f>
        <v>0</v>
      </c>
      <c r="J64" s="13" t="str">
        <f>IFERROR(VLOOKUP(A64,'[16]WASH COAL RECEIPT &amp; GCV DATA'!$A$2:$V$184,10,0),0)</f>
        <v>G11</v>
      </c>
      <c r="K64" s="15" t="e">
        <f>SUMIF('[16]WASH COAL RECEIPT &amp; GCV DATA'!$A$3:$A$184,'MASTER DATA FILE WASH COAL (2)'!A64,'[16]WASH COAL RECEIPT &amp; GCV DATA'!$K$3:$K$184)</f>
        <v>#VALUE!</v>
      </c>
      <c r="L64" s="15" t="e">
        <f>SUMIF('[16]WASH COAL RECEIPT &amp; GCV DATA'!$A$3:$A$184,'MASTER DATA FILE WASH COAL (2)'!A64,'[16]WASH COAL RECEIPT &amp; GCV DATA'!$L$3:$L$184)</f>
        <v>#VALUE!</v>
      </c>
      <c r="M64" s="15" t="e">
        <f t="shared" si="1"/>
        <v>#VALUE!</v>
      </c>
      <c r="N64" s="67" t="e">
        <f t="shared" si="2"/>
        <v>#VALUE!</v>
      </c>
      <c r="O64" s="15" t="e">
        <f>SUMIF('[16]WASH COAL RECEIPT &amp; GCV DATA'!$A$3:$A$184,'MASTER DATA FILE WASH COAL (2)'!A64,'[16]WASH COAL RECEIPT &amp; GCV DATA'!$O$3:$O$184)</f>
        <v>#VALUE!</v>
      </c>
      <c r="P64" s="15" t="e">
        <f t="shared" si="3"/>
        <v>#VALUE!</v>
      </c>
      <c r="Q64" s="15" t="e">
        <f>SUMIF('[16]WASH COAL RECEIPT &amp; GCV DATA'!$A$3:$A$184,'MASTER DATA FILE WASH COAL (2)'!A64,'[16]WASH COAL RECEIPT &amp; GCV DATA'!$Q$3:$Q$184)</f>
        <v>#VALUE!</v>
      </c>
      <c r="R64" s="16" t="e">
        <f>SUMIF('[16]WASH COAL RECEIPT &amp; GCV DATA'!$A$3:$A$244,'MASTER DATA FILE WASH COAL (2)'!A64,'[16]WASH COAL RECEIPT &amp; GCV DATA'!$R$3:$R$244)+IF(H64=$J$234,($K$234*K64),0)+IF(H64=$J$235,($K$235*K64),0)</f>
        <v>#VALUE!</v>
      </c>
      <c r="S64" s="15" t="e">
        <f t="shared" si="4"/>
        <v>#VALUE!</v>
      </c>
      <c r="T64" s="15" t="e">
        <f>SUMIF('[16]WASH COAL RECEIPT &amp; GCV DATA'!$A$3:$A$184,'MASTER DATA FILE WASH COAL (2)'!A64,'[16]WASH COAL RECEIPT &amp; GCV DATA'!$T$3:$T$184)</f>
        <v>#VALUE!</v>
      </c>
      <c r="U64" s="15" t="e">
        <f t="shared" si="5"/>
        <v>#VALUE!</v>
      </c>
      <c r="V64" s="15" t="e">
        <f>SUMIF('[16]WASH COAL RECEIPT &amp; GCV DATA'!$A$3:$A$184,'MASTER DATA FILE WASH COAL (2)'!A64,'[16]WASH COAL RECEIPT &amp; GCV DATA'!$V$3:$V$184)</f>
        <v>#VALUE!</v>
      </c>
      <c r="W64" s="15" t="e">
        <f t="shared" si="6"/>
        <v>#VALUE!</v>
      </c>
      <c r="X64" s="13" t="e">
        <f t="shared" si="7"/>
        <v>#VALUE!</v>
      </c>
      <c r="Y64" s="13"/>
      <c r="Z64" s="13"/>
      <c r="AB64">
        <v>4375.4706955775009</v>
      </c>
      <c r="AC64" s="53" t="e">
        <f t="shared" si="8"/>
        <v>#VALUE!</v>
      </c>
      <c r="AE64" s="53" t="e">
        <f t="shared" si="0"/>
        <v>#VALUE!</v>
      </c>
      <c r="AF64">
        <v>63</v>
      </c>
      <c r="AJ64">
        <v>3536.29</v>
      </c>
      <c r="AK64" s="53" t="e">
        <f t="shared" si="9"/>
        <v>#VALUE!</v>
      </c>
    </row>
    <row r="65" spans="1:37" customFormat="1" ht="15.6" x14ac:dyDescent="0.3">
      <c r="A65" s="65">
        <v>78</v>
      </c>
      <c r="B65" s="57" t="e">
        <f>SUMIF('[16]WASH COAL RECEIPT &amp; GCV DATA'!$A$3:$A$112,A65,'[16]WASH COAL RECEIPT &amp; GCV DATA'!$B$3:$B$112)</f>
        <v>#VALUE!</v>
      </c>
      <c r="C65" s="13" t="e">
        <f>SUMIF('[16]WASH COAL RECEIPT &amp; GCV DATA'!$A$3:$A$112,A65,'[16]WASH COAL RECEIPT &amp; GCV DATA'!$C$3:$C$112)</f>
        <v>#VALUE!</v>
      </c>
      <c r="D65" s="66" t="str">
        <f>IFERROR(VLOOKUP(A65,'[16]WASH COAL RECEIPT &amp; GCV DATA'!A64:V175,4,0),0)</f>
        <v>15.10.2022</v>
      </c>
      <c r="E65" s="14">
        <f>IFERROR(VLOOKUP(A65,'[16]WASH COAL RECEIPT &amp; GCV DATA'!$A$2:$V$184,5,0),0)</f>
        <v>0</v>
      </c>
      <c r="F65" s="13" t="e">
        <f>SUMIF('[16]WASH COAL RECEIPT &amp; GCV DATA'!$A$3:$A$184,'MASTER DATA FILE WASH COAL (2)'!A65,'[16]WASH COAL RECEIPT &amp; GCV DATA'!$F$3:$F$184)</f>
        <v>#VALUE!</v>
      </c>
      <c r="G65" s="13" t="str">
        <f>IFERROR(VLOOKUP(A65,'[16]WASH COAL RECEIPT &amp; GCV DATA'!$A$2:$V$184,7,0),0)</f>
        <v>WCL</v>
      </c>
      <c r="H65" s="13" t="str">
        <f>IFERROR(VLOOKUP(A65,'[16]WASH COAL RECEIPT &amp; GCV DATA'!$A$2:$V$184,8,0),0)</f>
        <v>WANI</v>
      </c>
      <c r="I65" s="13">
        <f>IFERROR(VLOOKUP(A65,'[16]WASH COAL RECEIPT &amp; GCV DATA'!$A$2:$V$184,9,0),0)</f>
        <v>0</v>
      </c>
      <c r="J65" s="13" t="str">
        <f>IFERROR(VLOOKUP(A65,'[16]WASH COAL RECEIPT &amp; GCV DATA'!$A$2:$V$184,10,0),0)</f>
        <v>G10</v>
      </c>
      <c r="K65" s="15" t="e">
        <f>SUMIF('[16]WASH COAL RECEIPT &amp; GCV DATA'!$A$3:$A$184,'MASTER DATA FILE WASH COAL (2)'!A65,'[16]WASH COAL RECEIPT &amp; GCV DATA'!$K$3:$K$184)</f>
        <v>#VALUE!</v>
      </c>
      <c r="L65" s="15" t="e">
        <f>SUMIF('[16]WASH COAL RECEIPT &amp; GCV DATA'!$A$3:$A$184,'MASTER DATA FILE WASH COAL (2)'!A65,'[16]WASH COAL RECEIPT &amp; GCV DATA'!$L$3:$L$184)</f>
        <v>#VALUE!</v>
      </c>
      <c r="M65" s="15" t="e">
        <f t="shared" si="1"/>
        <v>#VALUE!</v>
      </c>
      <c r="N65" s="67" t="e">
        <f t="shared" si="2"/>
        <v>#VALUE!</v>
      </c>
      <c r="O65" s="15" t="e">
        <f>SUMIF('[16]WASH COAL RECEIPT &amp; GCV DATA'!$A$3:$A$184,'MASTER DATA FILE WASH COAL (2)'!A65,'[16]WASH COAL RECEIPT &amp; GCV DATA'!$O$3:$O$184)</f>
        <v>#VALUE!</v>
      </c>
      <c r="P65" s="15" t="e">
        <f t="shared" si="3"/>
        <v>#VALUE!</v>
      </c>
      <c r="Q65" s="15" t="e">
        <f>SUMIF('[16]WASH COAL RECEIPT &amp; GCV DATA'!$A$3:$A$184,'MASTER DATA FILE WASH COAL (2)'!A65,'[16]WASH COAL RECEIPT &amp; GCV DATA'!$Q$3:$Q$184)</f>
        <v>#VALUE!</v>
      </c>
      <c r="R65" s="16" t="e">
        <f>SUMIF('[16]WASH COAL RECEIPT &amp; GCV DATA'!$A$3:$A$244,'MASTER DATA FILE WASH COAL (2)'!A65,'[16]WASH COAL RECEIPT &amp; GCV DATA'!$R$3:$R$244)+IF(H65=$J$234,($K$234*K65),0)+IF(H65=$J$235,($K$235*K65),0)</f>
        <v>#VALUE!</v>
      </c>
      <c r="S65" s="15" t="e">
        <f t="shared" si="4"/>
        <v>#VALUE!</v>
      </c>
      <c r="T65" s="15" t="e">
        <f>SUMIF('[16]WASH COAL RECEIPT &amp; GCV DATA'!$A$3:$A$184,'MASTER DATA FILE WASH COAL (2)'!A65,'[16]WASH COAL RECEIPT &amp; GCV DATA'!$T$3:$T$184)</f>
        <v>#VALUE!</v>
      </c>
      <c r="U65" s="15" t="e">
        <f t="shared" si="5"/>
        <v>#VALUE!</v>
      </c>
      <c r="V65" s="15" t="e">
        <f>SUMIF('[16]WASH COAL RECEIPT &amp; GCV DATA'!$A$3:$A$184,'MASTER DATA FILE WASH COAL (2)'!A65,'[16]WASH COAL RECEIPT &amp; GCV DATA'!$V$3:$V$184)</f>
        <v>#VALUE!</v>
      </c>
      <c r="W65" s="15" t="e">
        <f t="shared" si="6"/>
        <v>#VALUE!</v>
      </c>
      <c r="X65" s="13" t="e">
        <f t="shared" si="7"/>
        <v>#VALUE!</v>
      </c>
      <c r="Y65" s="13"/>
      <c r="Z65" s="13"/>
      <c r="AB65">
        <v>4367.9439252336442</v>
      </c>
      <c r="AC65" s="53" t="e">
        <f t="shared" si="8"/>
        <v>#VALUE!</v>
      </c>
      <c r="AE65" s="53" t="e">
        <f t="shared" si="0"/>
        <v>#VALUE!</v>
      </c>
      <c r="AF65">
        <v>64</v>
      </c>
      <c r="AJ65">
        <v>3784.91</v>
      </c>
      <c r="AK65" s="53" t="e">
        <f t="shared" si="9"/>
        <v>#VALUE!</v>
      </c>
    </row>
    <row r="66" spans="1:37" customFormat="1" ht="15.6" x14ac:dyDescent="0.3">
      <c r="A66" s="65">
        <v>79</v>
      </c>
      <c r="B66" s="57" t="e">
        <f>SUMIF('[16]WASH COAL RECEIPT &amp; GCV DATA'!$A$3:$A$112,A66,'[16]WASH COAL RECEIPT &amp; GCV DATA'!$B$3:$B$112)</f>
        <v>#VALUE!</v>
      </c>
      <c r="C66" s="13" t="e">
        <f>SUMIF('[16]WASH COAL RECEIPT &amp; GCV DATA'!$A$3:$A$112,A66,'[16]WASH COAL RECEIPT &amp; GCV DATA'!$C$3:$C$112)</f>
        <v>#VALUE!</v>
      </c>
      <c r="D66" s="66" t="str">
        <f>IFERROR(VLOOKUP(A66,'[16]WASH COAL RECEIPT &amp; GCV DATA'!A65:V176,4,0),0)</f>
        <v>16.10.2022</v>
      </c>
      <c r="E66" s="14">
        <f>IFERROR(VLOOKUP(A66,'[16]WASH COAL RECEIPT &amp; GCV DATA'!$A$2:$V$184,5,0),0)</f>
        <v>0</v>
      </c>
      <c r="F66" s="13" t="e">
        <f>SUMIF('[16]WASH COAL RECEIPT &amp; GCV DATA'!$A$3:$A$184,'MASTER DATA FILE WASH COAL (2)'!A66,'[16]WASH COAL RECEIPT &amp; GCV DATA'!$F$3:$F$184)</f>
        <v>#VALUE!</v>
      </c>
      <c r="G66" s="13" t="str">
        <f>IFERROR(VLOOKUP(A66,'[16]WASH COAL RECEIPT &amp; GCV DATA'!$A$2:$V$184,7,0),0)</f>
        <v>WCL</v>
      </c>
      <c r="H66" s="13" t="str">
        <f>IFERROR(VLOOKUP(A66,'[16]WASH COAL RECEIPT &amp; GCV DATA'!$A$2:$V$184,8,0),0)</f>
        <v>TAE</v>
      </c>
      <c r="I66" s="13">
        <f>IFERROR(VLOOKUP(A66,'[16]WASH COAL RECEIPT &amp; GCV DATA'!$A$2:$V$184,9,0),0)</f>
        <v>0</v>
      </c>
      <c r="J66" s="13" t="str">
        <f>IFERROR(VLOOKUP(A66,'[16]WASH COAL RECEIPT &amp; GCV DATA'!$A$2:$V$184,10,0),0)</f>
        <v>G12</v>
      </c>
      <c r="K66" s="15" t="e">
        <f>SUMIF('[16]WASH COAL RECEIPT &amp; GCV DATA'!$A$3:$A$184,'MASTER DATA FILE WASH COAL (2)'!A66,'[16]WASH COAL RECEIPT &amp; GCV DATA'!$K$3:$K$184)</f>
        <v>#VALUE!</v>
      </c>
      <c r="L66" s="15" t="e">
        <f>SUMIF('[16]WASH COAL RECEIPT &amp; GCV DATA'!$A$3:$A$184,'MASTER DATA FILE WASH COAL (2)'!A66,'[16]WASH COAL RECEIPT &amp; GCV DATA'!$L$3:$L$184)</f>
        <v>#VALUE!</v>
      </c>
      <c r="M66" s="15" t="e">
        <f t="shared" si="1"/>
        <v>#VALUE!</v>
      </c>
      <c r="N66" s="67" t="e">
        <f t="shared" si="2"/>
        <v>#VALUE!</v>
      </c>
      <c r="O66" s="15" t="e">
        <f>SUMIF('[16]WASH COAL RECEIPT &amp; GCV DATA'!$A$3:$A$184,'MASTER DATA FILE WASH COAL (2)'!A66,'[16]WASH COAL RECEIPT &amp; GCV DATA'!$O$3:$O$184)</f>
        <v>#VALUE!</v>
      </c>
      <c r="P66" s="15" t="e">
        <f t="shared" si="3"/>
        <v>#VALUE!</v>
      </c>
      <c r="Q66" s="15" t="e">
        <f>SUMIF('[16]WASH COAL RECEIPT &amp; GCV DATA'!$A$3:$A$184,'MASTER DATA FILE WASH COAL (2)'!A66,'[16]WASH COAL RECEIPT &amp; GCV DATA'!$Q$3:$Q$184)</f>
        <v>#VALUE!</v>
      </c>
      <c r="R66" s="16" t="e">
        <f>SUMIF('[16]WASH COAL RECEIPT &amp; GCV DATA'!$A$3:$A$244,'MASTER DATA FILE WASH COAL (2)'!A66,'[16]WASH COAL RECEIPT &amp; GCV DATA'!$R$3:$R$244)+IF(H66=$J$234,($K$234*K66),0)+IF(H66=$J$235,($K$235*K66),0)</f>
        <v>#VALUE!</v>
      </c>
      <c r="S66" s="15" t="e">
        <f t="shared" si="4"/>
        <v>#VALUE!</v>
      </c>
      <c r="T66" s="15" t="e">
        <f>SUMIF('[16]WASH COAL RECEIPT &amp; GCV DATA'!$A$3:$A$184,'MASTER DATA FILE WASH COAL (2)'!A66,'[16]WASH COAL RECEIPT &amp; GCV DATA'!$T$3:$T$184)</f>
        <v>#VALUE!</v>
      </c>
      <c r="U66" s="15" t="e">
        <f t="shared" si="5"/>
        <v>#VALUE!</v>
      </c>
      <c r="V66" s="15" t="e">
        <f>SUMIF('[16]WASH COAL RECEIPT &amp; GCV DATA'!$A$3:$A$184,'MASTER DATA FILE WASH COAL (2)'!A66,'[16]WASH COAL RECEIPT &amp; GCV DATA'!$V$3:$V$184)</f>
        <v>#VALUE!</v>
      </c>
      <c r="W66" s="15" t="e">
        <f t="shared" si="6"/>
        <v>#VALUE!</v>
      </c>
      <c r="X66" s="13" t="e">
        <f t="shared" si="7"/>
        <v>#VALUE!</v>
      </c>
      <c r="Y66" s="13"/>
      <c r="Z66" s="13"/>
      <c r="AB66">
        <v>4284.0812117305832</v>
      </c>
      <c r="AC66" s="53" t="e">
        <f t="shared" si="8"/>
        <v>#VALUE!</v>
      </c>
      <c r="AE66" s="53" t="e">
        <f t="shared" si="0"/>
        <v>#VALUE!</v>
      </c>
      <c r="AF66">
        <v>65</v>
      </c>
      <c r="AJ66">
        <v>3689.94</v>
      </c>
      <c r="AK66" s="53" t="e">
        <f t="shared" si="9"/>
        <v>#VALUE!</v>
      </c>
    </row>
    <row r="67" spans="1:37" customFormat="1" ht="15.6" x14ac:dyDescent="0.3">
      <c r="A67" s="65">
        <v>81</v>
      </c>
      <c r="B67" s="57" t="e">
        <f>SUMIF('[16]WASH COAL RECEIPT &amp; GCV DATA'!$A$3:$A$112,A67,'[16]WASH COAL RECEIPT &amp; GCV DATA'!$B$3:$B$112)</f>
        <v>#VALUE!</v>
      </c>
      <c r="C67" s="13" t="e">
        <f>SUMIF('[16]WASH COAL RECEIPT &amp; GCV DATA'!$A$3:$A$112,A67,'[16]WASH COAL RECEIPT &amp; GCV DATA'!$C$3:$C$112)</f>
        <v>#VALUE!</v>
      </c>
      <c r="D67" s="66" t="str">
        <f>IFERROR(VLOOKUP(A67,'[16]WASH COAL RECEIPT &amp; GCV DATA'!A66:V177,4,0),0)</f>
        <v>17.10.2022</v>
      </c>
      <c r="E67" s="14">
        <f>IFERROR(VLOOKUP(A67,'[16]WASH COAL RECEIPT &amp; GCV DATA'!$A$2:$V$184,5,0),0)</f>
        <v>0</v>
      </c>
      <c r="F67" s="13" t="e">
        <f>SUMIF('[16]WASH COAL RECEIPT &amp; GCV DATA'!$A$3:$A$184,'MASTER DATA FILE WASH COAL (2)'!A67,'[16]WASH COAL RECEIPT &amp; GCV DATA'!$F$3:$F$184)</f>
        <v>#VALUE!</v>
      </c>
      <c r="G67" s="13" t="str">
        <f>IFERROR(VLOOKUP(A67,'[16]WASH COAL RECEIPT &amp; GCV DATA'!$A$2:$V$184,7,0),0)</f>
        <v>WCL</v>
      </c>
      <c r="H67" s="13" t="str">
        <f>IFERROR(VLOOKUP(A67,'[16]WASH COAL RECEIPT &amp; GCV DATA'!$A$2:$V$184,8,0),0)</f>
        <v>TAE</v>
      </c>
      <c r="I67" s="13">
        <f>IFERROR(VLOOKUP(A67,'[16]WASH COAL RECEIPT &amp; GCV DATA'!$A$2:$V$184,9,0),0)</f>
        <v>0</v>
      </c>
      <c r="J67" s="13" t="str">
        <f>IFERROR(VLOOKUP(A67,'[16]WASH COAL RECEIPT &amp; GCV DATA'!$A$2:$V$184,10,0),0)</f>
        <v>G12</v>
      </c>
      <c r="K67" s="15" t="e">
        <f>SUMIF('[16]WASH COAL RECEIPT &amp; GCV DATA'!$A$3:$A$184,'MASTER DATA FILE WASH COAL (2)'!A67,'[16]WASH COAL RECEIPT &amp; GCV DATA'!$K$3:$K$184)</f>
        <v>#VALUE!</v>
      </c>
      <c r="L67" s="15" t="e">
        <f>SUMIF('[16]WASH COAL RECEIPT &amp; GCV DATA'!$A$3:$A$184,'MASTER DATA FILE WASH COAL (2)'!A67,'[16]WASH COAL RECEIPT &amp; GCV DATA'!$L$3:$L$184)</f>
        <v>#VALUE!</v>
      </c>
      <c r="M67" s="15" t="e">
        <f t="shared" si="1"/>
        <v>#VALUE!</v>
      </c>
      <c r="N67" s="67" t="e">
        <f t="shared" si="2"/>
        <v>#VALUE!</v>
      </c>
      <c r="O67" s="15" t="e">
        <f>SUMIF('[16]WASH COAL RECEIPT &amp; GCV DATA'!$A$3:$A$184,'MASTER DATA FILE WASH COAL (2)'!A67,'[16]WASH COAL RECEIPT &amp; GCV DATA'!$O$3:$O$184)</f>
        <v>#VALUE!</v>
      </c>
      <c r="P67" s="15" t="e">
        <f t="shared" si="3"/>
        <v>#VALUE!</v>
      </c>
      <c r="Q67" s="15" t="e">
        <f>SUMIF('[16]WASH COAL RECEIPT &amp; GCV DATA'!$A$3:$A$184,'MASTER DATA FILE WASH COAL (2)'!A67,'[16]WASH COAL RECEIPT &amp; GCV DATA'!$Q$3:$Q$184)</f>
        <v>#VALUE!</v>
      </c>
      <c r="R67" s="16" t="e">
        <f>SUMIF('[16]WASH COAL RECEIPT &amp; GCV DATA'!$A$3:$A$244,'MASTER DATA FILE WASH COAL (2)'!A67,'[16]WASH COAL RECEIPT &amp; GCV DATA'!$R$3:$R$244)+IF(H67=$J$234,($K$234*K67),0)+IF(H67=$J$235,($K$235*K67),0)</f>
        <v>#VALUE!</v>
      </c>
      <c r="S67" s="15" t="e">
        <f t="shared" si="4"/>
        <v>#VALUE!</v>
      </c>
      <c r="T67" s="15" t="e">
        <f>SUMIF('[16]WASH COAL RECEIPT &amp; GCV DATA'!$A$3:$A$184,'MASTER DATA FILE WASH COAL (2)'!A67,'[16]WASH COAL RECEIPT &amp; GCV DATA'!$T$3:$T$184)</f>
        <v>#VALUE!</v>
      </c>
      <c r="U67" s="15" t="e">
        <f t="shared" si="5"/>
        <v>#VALUE!</v>
      </c>
      <c r="V67" s="15" t="e">
        <f>SUMIF('[16]WASH COAL RECEIPT &amp; GCV DATA'!$A$3:$A$184,'MASTER DATA FILE WASH COAL (2)'!A67,'[16]WASH COAL RECEIPT &amp; GCV DATA'!$V$3:$V$184)</f>
        <v>#VALUE!</v>
      </c>
      <c r="W67" s="15" t="e">
        <f t="shared" si="6"/>
        <v>#VALUE!</v>
      </c>
      <c r="X67" s="13" t="e">
        <f t="shared" si="7"/>
        <v>#VALUE!</v>
      </c>
      <c r="Y67" s="13"/>
      <c r="Z67" s="13"/>
      <c r="AB67">
        <v>4077.2704189589504</v>
      </c>
      <c r="AC67" s="53" t="e">
        <f t="shared" si="8"/>
        <v>#VALUE!</v>
      </c>
      <c r="AE67" s="53" t="e">
        <f t="shared" ref="AE67:AE130" si="10">AC67-AD67</f>
        <v>#VALUE!</v>
      </c>
      <c r="AF67">
        <v>66</v>
      </c>
      <c r="AJ67">
        <v>4066.23</v>
      </c>
      <c r="AK67" s="53" t="e">
        <f t="shared" si="9"/>
        <v>#VALUE!</v>
      </c>
    </row>
    <row r="68" spans="1:37" customFormat="1" ht="15.6" x14ac:dyDescent="0.3">
      <c r="A68" s="65">
        <v>82</v>
      </c>
      <c r="B68" s="57" t="e">
        <f>SUMIF('[16]WASH COAL RECEIPT &amp; GCV DATA'!$A$3:$A$112,A68,'[16]WASH COAL RECEIPT &amp; GCV DATA'!$B$3:$B$112)</f>
        <v>#VALUE!</v>
      </c>
      <c r="C68" s="13" t="e">
        <f>SUMIF('[16]WASH COAL RECEIPT &amp; GCV DATA'!$A$3:$A$112,A68,'[16]WASH COAL RECEIPT &amp; GCV DATA'!$C$3:$C$112)</f>
        <v>#VALUE!</v>
      </c>
      <c r="D68" s="66" t="str">
        <f>IFERROR(VLOOKUP(A68,'[16]WASH COAL RECEIPT &amp; GCV DATA'!A67:V178,4,0),0)</f>
        <v>17.10.2022</v>
      </c>
      <c r="E68" s="14">
        <f>IFERROR(VLOOKUP(A68,'[16]WASH COAL RECEIPT &amp; GCV DATA'!$A$2:$V$184,5,0),0)</f>
        <v>0</v>
      </c>
      <c r="F68" s="13" t="e">
        <f>SUMIF('[16]WASH COAL RECEIPT &amp; GCV DATA'!$A$3:$A$184,'MASTER DATA FILE WASH COAL (2)'!A68,'[16]WASH COAL RECEIPT &amp; GCV DATA'!$F$3:$F$184)</f>
        <v>#VALUE!</v>
      </c>
      <c r="G68" s="13" t="str">
        <f>IFERROR(VLOOKUP(A68,'[16]WASH COAL RECEIPT &amp; GCV DATA'!$A$2:$V$184,7,0),0)</f>
        <v>WCL</v>
      </c>
      <c r="H68" s="13" t="str">
        <f>IFERROR(VLOOKUP(A68,'[16]WASH COAL RECEIPT &amp; GCV DATA'!$A$2:$V$184,8,0),0)</f>
        <v>WANI</v>
      </c>
      <c r="I68" s="13">
        <f>IFERROR(VLOOKUP(A68,'[16]WASH COAL RECEIPT &amp; GCV DATA'!$A$2:$V$184,9,0),0)</f>
        <v>0</v>
      </c>
      <c r="J68" s="13" t="str">
        <f>IFERROR(VLOOKUP(A68,'[16]WASH COAL RECEIPT &amp; GCV DATA'!$A$2:$V$184,10,0),0)</f>
        <v>G10</v>
      </c>
      <c r="K68" s="15" t="e">
        <f>SUMIF('[16]WASH COAL RECEIPT &amp; GCV DATA'!$A$3:$A$184,'MASTER DATA FILE WASH COAL (2)'!A68,'[16]WASH COAL RECEIPT &amp; GCV DATA'!$K$3:$K$184)</f>
        <v>#VALUE!</v>
      </c>
      <c r="L68" s="15" t="e">
        <f>SUMIF('[16]WASH COAL RECEIPT &amp; GCV DATA'!$A$3:$A$184,'MASTER DATA FILE WASH COAL (2)'!A68,'[16]WASH COAL RECEIPT &amp; GCV DATA'!$L$3:$L$184)</f>
        <v>#VALUE!</v>
      </c>
      <c r="M68" s="15" t="e">
        <f t="shared" ref="M68:M131" si="11">+K68-L68</f>
        <v>#VALUE!</v>
      </c>
      <c r="N68" s="67" t="e">
        <f t="shared" ref="N68:N131" si="12">+M68*S68</f>
        <v>#VALUE!</v>
      </c>
      <c r="O68" s="15" t="e">
        <f>SUMIF('[16]WASH COAL RECEIPT &amp; GCV DATA'!$A$3:$A$184,'MASTER DATA FILE WASH COAL (2)'!A68,'[16]WASH COAL RECEIPT &amp; GCV DATA'!$O$3:$O$184)</f>
        <v>#VALUE!</v>
      </c>
      <c r="P68" s="15" t="e">
        <f t="shared" ref="P68:P131" si="13">+O68*K68</f>
        <v>#VALUE!</v>
      </c>
      <c r="Q68" s="15" t="e">
        <f>SUMIF('[16]WASH COAL RECEIPT &amp; GCV DATA'!$A$3:$A$184,'MASTER DATA FILE WASH COAL (2)'!A68,'[16]WASH COAL RECEIPT &amp; GCV DATA'!$Q$3:$Q$184)</f>
        <v>#VALUE!</v>
      </c>
      <c r="R68" s="16" t="e">
        <f>SUMIF('[16]WASH COAL RECEIPT &amp; GCV DATA'!$A$3:$A$244,'MASTER DATA FILE WASH COAL (2)'!A68,'[16]WASH COAL RECEIPT &amp; GCV DATA'!$R$3:$R$244)+IF(H68=$J$234,($K$234*K68),0)+IF(H68=$J$235,($K$235*K68),0)</f>
        <v>#VALUE!</v>
      </c>
      <c r="S68" s="15" t="e">
        <f t="shared" ref="S68:S131" si="14">+R68/K68</f>
        <v>#VALUE!</v>
      </c>
      <c r="T68" s="15" t="e">
        <f>SUMIF('[16]WASH COAL RECEIPT &amp; GCV DATA'!$A$3:$A$184,'MASTER DATA FILE WASH COAL (2)'!A68,'[16]WASH COAL RECEIPT &amp; GCV DATA'!$T$3:$T$184)</f>
        <v>#VALUE!</v>
      </c>
      <c r="U68" s="15" t="e">
        <f t="shared" ref="U68:U131" si="15">+T68*L68</f>
        <v>#VALUE!</v>
      </c>
      <c r="V68" s="15" t="e">
        <f>SUMIF('[16]WASH COAL RECEIPT &amp; GCV DATA'!$A$3:$A$184,'MASTER DATA FILE WASH COAL (2)'!A68,'[16]WASH COAL RECEIPT &amp; GCV DATA'!$V$3:$V$184)</f>
        <v>#VALUE!</v>
      </c>
      <c r="W68" s="15" t="e">
        <f t="shared" ref="W68:W131" si="16">+V68*L68</f>
        <v>#VALUE!</v>
      </c>
      <c r="X68" s="13" t="e">
        <f t="shared" ref="X68:X131" si="17">S68*L68</f>
        <v>#VALUE!</v>
      </c>
      <c r="Y68" s="13"/>
      <c r="Z68" s="13"/>
      <c r="AB68">
        <v>4000.5020920502093</v>
      </c>
      <c r="AC68" s="53" t="e">
        <f t="shared" ref="AC68:AC131" si="18">V68-AB68</f>
        <v>#VALUE!</v>
      </c>
      <c r="AE68" s="53" t="e">
        <f t="shared" si="10"/>
        <v>#VALUE!</v>
      </c>
      <c r="AF68">
        <v>67</v>
      </c>
      <c r="AJ68">
        <v>3818.5</v>
      </c>
      <c r="AK68" s="53" t="e">
        <f t="shared" ref="AK68:AK100" si="19">L68-AJ68</f>
        <v>#VALUE!</v>
      </c>
    </row>
    <row r="69" spans="1:37" customFormat="1" ht="15.6" x14ac:dyDescent="0.3">
      <c r="A69" s="65">
        <v>83</v>
      </c>
      <c r="B69" s="57" t="e">
        <f>SUMIF('[16]WASH COAL RECEIPT &amp; GCV DATA'!$A$3:$A$112,A69,'[16]WASH COAL RECEIPT &amp; GCV DATA'!$B$3:$B$112)</f>
        <v>#VALUE!</v>
      </c>
      <c r="C69" s="13" t="e">
        <f>SUMIF('[16]WASH COAL RECEIPT &amp; GCV DATA'!$A$3:$A$112,A69,'[16]WASH COAL RECEIPT &amp; GCV DATA'!$C$3:$C$112)</f>
        <v>#VALUE!</v>
      </c>
      <c r="D69" s="66" t="str">
        <f>IFERROR(VLOOKUP(A69,'[16]WASH COAL RECEIPT &amp; GCV DATA'!A68:V179,4,0),0)</f>
        <v>15.10.2022</v>
      </c>
      <c r="E69" s="14">
        <f>IFERROR(VLOOKUP(A69,'[16]WASH COAL RECEIPT &amp; GCV DATA'!$A$2:$V$184,5,0),0)</f>
        <v>0</v>
      </c>
      <c r="F69" s="13" t="e">
        <f>SUMIF('[16]WASH COAL RECEIPT &amp; GCV DATA'!$A$3:$A$184,'MASTER DATA FILE WASH COAL (2)'!A69,'[16]WASH COAL RECEIPT &amp; GCV DATA'!$F$3:$F$184)</f>
        <v>#VALUE!</v>
      </c>
      <c r="G69" s="13" t="str">
        <f>IFERROR(VLOOKUP(A69,'[16]WASH COAL RECEIPT &amp; GCV DATA'!$A$2:$V$184,7,0),0)</f>
        <v>MCL</v>
      </c>
      <c r="H69" s="13" t="str">
        <f>IFERROR(VLOOKUP(A69,'[16]WASH COAL RECEIPT &amp; GCV DATA'!$A$2:$V$184,8,0),0)</f>
        <v>PAHD</v>
      </c>
      <c r="I69" s="13">
        <f>IFERROR(VLOOKUP(A69,'[16]WASH COAL RECEIPT &amp; GCV DATA'!$A$2:$V$184,9,0),0)</f>
        <v>0</v>
      </c>
      <c r="J69" s="13" t="str">
        <f>IFERROR(VLOOKUP(A69,'[16]WASH COAL RECEIPT &amp; GCV DATA'!$A$2:$V$184,10,0),0)</f>
        <v>G14</v>
      </c>
      <c r="K69" s="15" t="e">
        <f>SUMIF('[16]WASH COAL RECEIPT &amp; GCV DATA'!$A$3:$A$184,'MASTER DATA FILE WASH COAL (2)'!A69,'[16]WASH COAL RECEIPT &amp; GCV DATA'!$K$3:$K$184)</f>
        <v>#VALUE!</v>
      </c>
      <c r="L69" s="15" t="e">
        <f>SUMIF('[16]WASH COAL RECEIPT &amp; GCV DATA'!$A$3:$A$184,'MASTER DATA FILE WASH COAL (2)'!A69,'[16]WASH COAL RECEIPT &amp; GCV DATA'!$L$3:$L$184)</f>
        <v>#VALUE!</v>
      </c>
      <c r="M69" s="15" t="e">
        <f t="shared" si="11"/>
        <v>#VALUE!</v>
      </c>
      <c r="N69" s="67" t="e">
        <f t="shared" si="12"/>
        <v>#VALUE!</v>
      </c>
      <c r="O69" s="15" t="e">
        <f>SUMIF('[16]WASH COAL RECEIPT &amp; GCV DATA'!$A$3:$A$184,'MASTER DATA FILE WASH COAL (2)'!A69,'[16]WASH COAL RECEIPT &amp; GCV DATA'!$O$3:$O$184)</f>
        <v>#VALUE!</v>
      </c>
      <c r="P69" s="15" t="e">
        <f t="shared" si="13"/>
        <v>#VALUE!</v>
      </c>
      <c r="Q69" s="15" t="e">
        <f>SUMIF('[16]WASH COAL RECEIPT &amp; GCV DATA'!$A$3:$A$184,'MASTER DATA FILE WASH COAL (2)'!A69,'[16]WASH COAL RECEIPT &amp; GCV DATA'!$Q$3:$Q$184)</f>
        <v>#VALUE!</v>
      </c>
      <c r="R69" s="16" t="e">
        <f>SUMIF('[16]WASH COAL RECEIPT &amp; GCV DATA'!$A$3:$A$244,'MASTER DATA FILE WASH COAL (2)'!A69,'[16]WASH COAL RECEIPT &amp; GCV DATA'!$R$3:$R$244)+IF(H69=$J$234,($K$234*K69),0)+IF(H69=$J$235,($K$235*K69),0)</f>
        <v>#VALUE!</v>
      </c>
      <c r="S69" s="15" t="e">
        <f t="shared" si="14"/>
        <v>#VALUE!</v>
      </c>
      <c r="T69" s="15" t="e">
        <f>SUMIF('[16]WASH COAL RECEIPT &amp; GCV DATA'!$A$3:$A$184,'MASTER DATA FILE WASH COAL (2)'!A69,'[16]WASH COAL RECEIPT &amp; GCV DATA'!$T$3:$T$184)</f>
        <v>#VALUE!</v>
      </c>
      <c r="U69" s="15" t="e">
        <f t="shared" si="15"/>
        <v>#VALUE!</v>
      </c>
      <c r="V69" s="15" t="e">
        <f>SUMIF('[16]WASH COAL RECEIPT &amp; GCV DATA'!$A$3:$A$184,'MASTER DATA FILE WASH COAL (2)'!A69,'[16]WASH COAL RECEIPT &amp; GCV DATA'!$V$3:$V$184)</f>
        <v>#VALUE!</v>
      </c>
      <c r="W69" s="15" t="e">
        <f t="shared" si="16"/>
        <v>#VALUE!</v>
      </c>
      <c r="X69" s="13" t="e">
        <f t="shared" si="17"/>
        <v>#VALUE!</v>
      </c>
      <c r="Y69" s="13"/>
      <c r="Z69" s="13"/>
      <c r="AB69">
        <v>3724.6480231436835</v>
      </c>
      <c r="AC69" s="53" t="e">
        <f t="shared" si="18"/>
        <v>#VALUE!</v>
      </c>
      <c r="AE69" s="53" t="e">
        <f t="shared" si="10"/>
        <v>#VALUE!</v>
      </c>
      <c r="AF69">
        <v>68</v>
      </c>
      <c r="AJ69">
        <v>3497.45</v>
      </c>
      <c r="AK69" s="53" t="e">
        <f t="shared" si="19"/>
        <v>#VALUE!</v>
      </c>
    </row>
    <row r="70" spans="1:37" customFormat="1" ht="15.6" x14ac:dyDescent="0.3">
      <c r="A70" s="65">
        <v>85</v>
      </c>
      <c r="B70" s="57" t="e">
        <f>SUMIF('[16]WASH COAL RECEIPT &amp; GCV DATA'!$A$3:$A$112,A70,'[16]WASH COAL RECEIPT &amp; GCV DATA'!$B$3:$B$112)</f>
        <v>#VALUE!</v>
      </c>
      <c r="C70" s="13" t="e">
        <f>SUMIF('[16]WASH COAL RECEIPT &amp; GCV DATA'!$A$3:$A$112,A70,'[16]WASH COAL RECEIPT &amp; GCV DATA'!$C$3:$C$112)</f>
        <v>#VALUE!</v>
      </c>
      <c r="D70" s="66" t="str">
        <f>IFERROR(VLOOKUP(A70,'[16]WASH COAL RECEIPT &amp; GCV DATA'!A69:V180,4,0),0)</f>
        <v>18.10.2022</v>
      </c>
      <c r="E70" s="14">
        <f>IFERROR(VLOOKUP(A70,'[16]WASH COAL RECEIPT &amp; GCV DATA'!$A$2:$V$184,5,0),0)</f>
        <v>0</v>
      </c>
      <c r="F70" s="13" t="e">
        <f>SUMIF('[16]WASH COAL RECEIPT &amp; GCV DATA'!$A$3:$A$184,'MASTER DATA FILE WASH COAL (2)'!A70,'[16]WASH COAL RECEIPT &amp; GCV DATA'!$F$3:$F$184)</f>
        <v>#VALUE!</v>
      </c>
      <c r="G70" s="13" t="str">
        <f>IFERROR(VLOOKUP(A70,'[16]WASH COAL RECEIPT &amp; GCV DATA'!$A$2:$V$184,7,0),0)</f>
        <v>WCL</v>
      </c>
      <c r="H70" s="13" t="str">
        <f>IFERROR(VLOOKUP(A70,'[16]WASH COAL RECEIPT &amp; GCV DATA'!$A$2:$V$184,8,0),0)</f>
        <v>WANI</v>
      </c>
      <c r="I70" s="13">
        <f>IFERROR(VLOOKUP(A70,'[16]WASH COAL RECEIPT &amp; GCV DATA'!$A$2:$V$184,9,0),0)</f>
        <v>0</v>
      </c>
      <c r="J70" s="13" t="str">
        <f>IFERROR(VLOOKUP(A70,'[16]WASH COAL RECEIPT &amp; GCV DATA'!$A$2:$V$184,10,0),0)</f>
        <v>G10</v>
      </c>
      <c r="K70" s="15" t="e">
        <f>SUMIF('[16]WASH COAL RECEIPT &amp; GCV DATA'!$A$3:$A$184,'MASTER DATA FILE WASH COAL (2)'!A70,'[16]WASH COAL RECEIPT &amp; GCV DATA'!$K$3:$K$184)</f>
        <v>#VALUE!</v>
      </c>
      <c r="L70" s="15" t="e">
        <f>SUMIF('[16]WASH COAL RECEIPT &amp; GCV DATA'!$A$3:$A$184,'MASTER DATA FILE WASH COAL (2)'!A70,'[16]WASH COAL RECEIPT &amp; GCV DATA'!$L$3:$L$184)</f>
        <v>#VALUE!</v>
      </c>
      <c r="M70" s="15" t="e">
        <f t="shared" si="11"/>
        <v>#VALUE!</v>
      </c>
      <c r="N70" s="67" t="e">
        <f t="shared" si="12"/>
        <v>#VALUE!</v>
      </c>
      <c r="O70" s="15" t="e">
        <f>SUMIF('[16]WASH COAL RECEIPT &amp; GCV DATA'!$A$3:$A$184,'MASTER DATA FILE WASH COAL (2)'!A70,'[16]WASH COAL RECEIPT &amp; GCV DATA'!$O$3:$O$184)</f>
        <v>#VALUE!</v>
      </c>
      <c r="P70" s="15" t="e">
        <f t="shared" si="13"/>
        <v>#VALUE!</v>
      </c>
      <c r="Q70" s="15" t="e">
        <f>SUMIF('[16]WASH COAL RECEIPT &amp; GCV DATA'!$A$3:$A$184,'MASTER DATA FILE WASH COAL (2)'!A70,'[16]WASH COAL RECEIPT &amp; GCV DATA'!$Q$3:$Q$184)</f>
        <v>#VALUE!</v>
      </c>
      <c r="R70" s="16" t="e">
        <f>SUMIF('[16]WASH COAL RECEIPT &amp; GCV DATA'!$A$3:$A$244,'MASTER DATA FILE WASH COAL (2)'!A70,'[16]WASH COAL RECEIPT &amp; GCV DATA'!$R$3:$R$244)+IF(H70=$J$234,($K$234*K70),0)+IF(H70=$J$235,($K$235*K70),0)</f>
        <v>#VALUE!</v>
      </c>
      <c r="S70" s="15" t="e">
        <f t="shared" si="14"/>
        <v>#VALUE!</v>
      </c>
      <c r="T70" s="15" t="e">
        <f>SUMIF('[16]WASH COAL RECEIPT &amp; GCV DATA'!$A$3:$A$184,'MASTER DATA FILE WASH COAL (2)'!A70,'[16]WASH COAL RECEIPT &amp; GCV DATA'!$T$3:$T$184)</f>
        <v>#VALUE!</v>
      </c>
      <c r="U70" s="15" t="e">
        <f t="shared" si="15"/>
        <v>#VALUE!</v>
      </c>
      <c r="V70" s="15" t="e">
        <f>SUMIF('[16]WASH COAL RECEIPT &amp; GCV DATA'!$A$3:$A$184,'MASTER DATA FILE WASH COAL (2)'!A70,'[16]WASH COAL RECEIPT &amp; GCV DATA'!$V$3:$V$184)</f>
        <v>#VALUE!</v>
      </c>
      <c r="W70" s="15" t="e">
        <f t="shared" si="16"/>
        <v>#VALUE!</v>
      </c>
      <c r="X70" s="13" t="e">
        <f t="shared" si="17"/>
        <v>#VALUE!</v>
      </c>
      <c r="Y70" s="13"/>
      <c r="Z70" s="13"/>
      <c r="AB70">
        <v>3869.1981800867634</v>
      </c>
      <c r="AC70" s="53" t="e">
        <f t="shared" si="18"/>
        <v>#VALUE!</v>
      </c>
      <c r="AE70" s="53" t="e">
        <f t="shared" si="10"/>
        <v>#VALUE!</v>
      </c>
      <c r="AF70">
        <v>69</v>
      </c>
      <c r="AJ70">
        <v>4036.65</v>
      </c>
      <c r="AK70" s="53" t="e">
        <f t="shared" si="19"/>
        <v>#VALUE!</v>
      </c>
    </row>
    <row r="71" spans="1:37" customFormat="1" ht="15.6" x14ac:dyDescent="0.3">
      <c r="A71" s="65">
        <v>86</v>
      </c>
      <c r="B71" s="57" t="e">
        <f>SUMIF('[16]WASH COAL RECEIPT &amp; GCV DATA'!$A$3:$A$112,A71,'[16]WASH COAL RECEIPT &amp; GCV DATA'!$B$3:$B$112)</f>
        <v>#VALUE!</v>
      </c>
      <c r="C71" s="13" t="e">
        <f>SUMIF('[16]WASH COAL RECEIPT &amp; GCV DATA'!$A$3:$A$112,A71,'[16]WASH COAL RECEIPT &amp; GCV DATA'!$C$3:$C$112)</f>
        <v>#VALUE!</v>
      </c>
      <c r="D71" s="66" t="str">
        <f>IFERROR(VLOOKUP(A71,'[16]WASH COAL RECEIPT &amp; GCV DATA'!A70:V181,4,0),0)</f>
        <v>17.10.2022</v>
      </c>
      <c r="E71" s="14">
        <f>IFERROR(VLOOKUP(A71,'[16]WASH COAL RECEIPT &amp; GCV DATA'!$A$2:$V$184,5,0),0)</f>
        <v>0</v>
      </c>
      <c r="F71" s="13" t="e">
        <f>SUMIF('[16]WASH COAL RECEIPT &amp; GCV DATA'!$A$3:$A$184,'MASTER DATA FILE WASH COAL (2)'!A71,'[16]WASH COAL RECEIPT &amp; GCV DATA'!$F$3:$F$184)</f>
        <v>#VALUE!</v>
      </c>
      <c r="G71" s="13" t="str">
        <f>IFERROR(VLOOKUP(A71,'[16]WASH COAL RECEIPT &amp; GCV DATA'!$A$2:$V$184,7,0),0)</f>
        <v>SECL</v>
      </c>
      <c r="H71" s="13" t="str">
        <f>IFERROR(VLOOKUP(A71,'[16]WASH COAL RECEIPT &amp; GCV DATA'!$A$2:$V$184,8,0),0)</f>
        <v>PHEC</v>
      </c>
      <c r="I71" s="13">
        <f>IFERROR(VLOOKUP(A71,'[16]WASH COAL RECEIPT &amp; GCV DATA'!$A$2:$V$184,9,0),0)</f>
        <v>0</v>
      </c>
      <c r="J71" s="13" t="str">
        <f>IFERROR(VLOOKUP(A71,'[16]WASH COAL RECEIPT &amp; GCV DATA'!$A$2:$V$184,10,0),0)</f>
        <v>G11</v>
      </c>
      <c r="K71" s="15" t="e">
        <f>SUMIF('[16]WASH COAL RECEIPT &amp; GCV DATA'!$A$3:$A$184,'MASTER DATA FILE WASH COAL (2)'!A71,'[16]WASH COAL RECEIPT &amp; GCV DATA'!$K$3:$K$184)</f>
        <v>#VALUE!</v>
      </c>
      <c r="L71" s="15" t="e">
        <f>SUMIF('[16]WASH COAL RECEIPT &amp; GCV DATA'!$A$3:$A$184,'MASTER DATA FILE WASH COAL (2)'!A71,'[16]WASH COAL RECEIPT &amp; GCV DATA'!$L$3:$L$184)</f>
        <v>#VALUE!</v>
      </c>
      <c r="M71" s="15" t="e">
        <f t="shared" si="11"/>
        <v>#VALUE!</v>
      </c>
      <c r="N71" s="67" t="e">
        <f t="shared" si="12"/>
        <v>#VALUE!</v>
      </c>
      <c r="O71" s="15" t="e">
        <f>SUMIF('[16]WASH COAL RECEIPT &amp; GCV DATA'!$A$3:$A$184,'MASTER DATA FILE WASH COAL (2)'!A71,'[16]WASH COAL RECEIPT &amp; GCV DATA'!$O$3:$O$184)</f>
        <v>#VALUE!</v>
      </c>
      <c r="P71" s="15" t="e">
        <f t="shared" si="13"/>
        <v>#VALUE!</v>
      </c>
      <c r="Q71" s="15" t="e">
        <f>SUMIF('[16]WASH COAL RECEIPT &amp; GCV DATA'!$A$3:$A$184,'MASTER DATA FILE WASH COAL (2)'!A71,'[16]WASH COAL RECEIPT &amp; GCV DATA'!$Q$3:$Q$184)</f>
        <v>#VALUE!</v>
      </c>
      <c r="R71" s="16" t="e">
        <f>SUMIF('[16]WASH COAL RECEIPT &amp; GCV DATA'!$A$3:$A$244,'MASTER DATA FILE WASH COAL (2)'!A71,'[16]WASH COAL RECEIPT &amp; GCV DATA'!$R$3:$R$244)+IF(H71=$J$234,($K$234*K71),0)+IF(H71=$J$235,($K$235*K71),0)</f>
        <v>#VALUE!</v>
      </c>
      <c r="S71" s="15" t="e">
        <f t="shared" si="14"/>
        <v>#VALUE!</v>
      </c>
      <c r="T71" s="15" t="e">
        <f>SUMIF('[16]WASH COAL RECEIPT &amp; GCV DATA'!$A$3:$A$184,'MASTER DATA FILE WASH COAL (2)'!A71,'[16]WASH COAL RECEIPT &amp; GCV DATA'!$T$3:$T$184)</f>
        <v>#VALUE!</v>
      </c>
      <c r="U71" s="15" t="e">
        <f t="shared" si="15"/>
        <v>#VALUE!</v>
      </c>
      <c r="V71" s="15" t="e">
        <f>SUMIF('[16]WASH COAL RECEIPT &amp; GCV DATA'!$A$3:$A$184,'MASTER DATA FILE WASH COAL (2)'!A71,'[16]WASH COAL RECEIPT &amp; GCV DATA'!$V$3:$V$184)</f>
        <v>#VALUE!</v>
      </c>
      <c r="W71" s="15" t="e">
        <f t="shared" si="16"/>
        <v>#VALUE!</v>
      </c>
      <c r="X71" s="13" t="e">
        <f t="shared" si="17"/>
        <v>#VALUE!</v>
      </c>
      <c r="Y71" s="13"/>
      <c r="Z71" s="13"/>
      <c r="AB71">
        <v>3944.5950745164359</v>
      </c>
      <c r="AC71" s="53" t="e">
        <f t="shared" si="18"/>
        <v>#VALUE!</v>
      </c>
      <c r="AE71" s="53" t="e">
        <f t="shared" si="10"/>
        <v>#VALUE!</v>
      </c>
      <c r="AF71">
        <v>70</v>
      </c>
      <c r="AJ71">
        <v>3746.22</v>
      </c>
      <c r="AK71" s="53" t="e">
        <f t="shared" si="19"/>
        <v>#VALUE!</v>
      </c>
    </row>
    <row r="72" spans="1:37" customFormat="1" ht="15.6" x14ac:dyDescent="0.3">
      <c r="A72" s="65">
        <v>87</v>
      </c>
      <c r="B72" s="57" t="e">
        <f>SUMIF('[16]WASH COAL RECEIPT &amp; GCV DATA'!$A$3:$A$112,A72,'[16]WASH COAL RECEIPT &amp; GCV DATA'!$B$3:$B$112)</f>
        <v>#VALUE!</v>
      </c>
      <c r="C72" s="13" t="e">
        <f>SUMIF('[16]WASH COAL RECEIPT &amp; GCV DATA'!$A$3:$A$112,A72,'[16]WASH COAL RECEIPT &amp; GCV DATA'!$C$3:$C$112)</f>
        <v>#VALUE!</v>
      </c>
      <c r="D72" s="66" t="str">
        <f>IFERROR(VLOOKUP(A72,'[16]WASH COAL RECEIPT &amp; GCV DATA'!A71:V182,4,0),0)</f>
        <v>18.10.2022</v>
      </c>
      <c r="E72" s="14">
        <f>IFERROR(VLOOKUP(A72,'[16]WASH COAL RECEIPT &amp; GCV DATA'!$A$2:$V$184,5,0),0)</f>
        <v>0</v>
      </c>
      <c r="F72" s="13" t="e">
        <f>SUMIF('[16]WASH COAL RECEIPT &amp; GCV DATA'!$A$3:$A$184,'MASTER DATA FILE WASH COAL (2)'!A72,'[16]WASH COAL RECEIPT &amp; GCV DATA'!$F$3:$F$184)</f>
        <v>#VALUE!</v>
      </c>
      <c r="G72" s="13" t="str">
        <f>IFERROR(VLOOKUP(A72,'[16]WASH COAL RECEIPT &amp; GCV DATA'!$A$2:$V$184,7,0),0)</f>
        <v>WCL</v>
      </c>
      <c r="H72" s="13" t="str">
        <f>IFERROR(VLOOKUP(A72,'[16]WASH COAL RECEIPT &amp; GCV DATA'!$A$2:$V$184,8,0),0)</f>
        <v>TAE</v>
      </c>
      <c r="I72" s="13">
        <f>IFERROR(VLOOKUP(A72,'[16]WASH COAL RECEIPT &amp; GCV DATA'!$A$2:$V$184,9,0),0)</f>
        <v>0</v>
      </c>
      <c r="J72" s="13" t="str">
        <f>IFERROR(VLOOKUP(A72,'[16]WASH COAL RECEIPT &amp; GCV DATA'!$A$2:$V$184,10,0),0)</f>
        <v>G12</v>
      </c>
      <c r="K72" s="15" t="e">
        <f>SUMIF('[16]WASH COAL RECEIPT &amp; GCV DATA'!$A$3:$A$184,'MASTER DATA FILE WASH COAL (2)'!A72,'[16]WASH COAL RECEIPT &amp; GCV DATA'!$K$3:$K$184)</f>
        <v>#VALUE!</v>
      </c>
      <c r="L72" s="15" t="e">
        <f>SUMIF('[16]WASH COAL RECEIPT &amp; GCV DATA'!$A$3:$A$184,'MASTER DATA FILE WASH COAL (2)'!A72,'[16]WASH COAL RECEIPT &amp; GCV DATA'!$L$3:$L$184)</f>
        <v>#VALUE!</v>
      </c>
      <c r="M72" s="15" t="e">
        <f t="shared" si="11"/>
        <v>#VALUE!</v>
      </c>
      <c r="N72" s="67" t="e">
        <f t="shared" si="12"/>
        <v>#VALUE!</v>
      </c>
      <c r="O72" s="15" t="e">
        <f>SUMIF('[16]WASH COAL RECEIPT &amp; GCV DATA'!$A$3:$A$184,'MASTER DATA FILE WASH COAL (2)'!A72,'[16]WASH COAL RECEIPT &amp; GCV DATA'!$O$3:$O$184)</f>
        <v>#VALUE!</v>
      </c>
      <c r="P72" s="15" t="e">
        <f t="shared" si="13"/>
        <v>#VALUE!</v>
      </c>
      <c r="Q72" s="15" t="e">
        <f>SUMIF('[16]WASH COAL RECEIPT &amp; GCV DATA'!$A$3:$A$184,'MASTER DATA FILE WASH COAL (2)'!A72,'[16]WASH COAL RECEIPT &amp; GCV DATA'!$Q$3:$Q$184)</f>
        <v>#VALUE!</v>
      </c>
      <c r="R72" s="16" t="e">
        <f>SUMIF('[16]WASH COAL RECEIPT &amp; GCV DATA'!$A$3:$A$244,'MASTER DATA FILE WASH COAL (2)'!A72,'[16]WASH COAL RECEIPT &amp; GCV DATA'!$R$3:$R$244)+IF(H72=$J$234,($K$234*K72),0)+IF(H72=$J$235,($K$235*K72),0)</f>
        <v>#VALUE!</v>
      </c>
      <c r="S72" s="15" t="e">
        <f t="shared" si="14"/>
        <v>#VALUE!</v>
      </c>
      <c r="T72" s="15" t="e">
        <f>SUMIF('[16]WASH COAL RECEIPT &amp; GCV DATA'!$A$3:$A$184,'MASTER DATA FILE WASH COAL (2)'!A72,'[16]WASH COAL RECEIPT &amp; GCV DATA'!$T$3:$T$184)</f>
        <v>#VALUE!</v>
      </c>
      <c r="U72" s="15" t="e">
        <f t="shared" si="15"/>
        <v>#VALUE!</v>
      </c>
      <c r="V72" s="15" t="e">
        <f>SUMIF('[16]WASH COAL RECEIPT &amp; GCV DATA'!$A$3:$A$184,'MASTER DATA FILE WASH COAL (2)'!A72,'[16]WASH COAL RECEIPT &amp; GCV DATA'!$V$3:$V$184)</f>
        <v>#VALUE!</v>
      </c>
      <c r="W72" s="15" t="e">
        <f t="shared" si="16"/>
        <v>#VALUE!</v>
      </c>
      <c r="X72" s="13" t="e">
        <f t="shared" si="17"/>
        <v>#VALUE!</v>
      </c>
      <c r="Y72" s="13"/>
      <c r="Z72" s="13"/>
      <c r="AB72">
        <v>4074.1898895497025</v>
      </c>
      <c r="AC72" s="53" t="e">
        <f t="shared" si="18"/>
        <v>#VALUE!</v>
      </c>
      <c r="AD72" s="68"/>
      <c r="AE72" s="53" t="e">
        <f t="shared" si="10"/>
        <v>#VALUE!</v>
      </c>
      <c r="AF72">
        <v>71</v>
      </c>
      <c r="AJ72">
        <v>4090.7</v>
      </c>
      <c r="AK72" s="53" t="e">
        <f t="shared" si="19"/>
        <v>#VALUE!</v>
      </c>
    </row>
    <row r="73" spans="1:37" customFormat="1" ht="15.6" x14ac:dyDescent="0.3">
      <c r="A73" s="65">
        <v>88</v>
      </c>
      <c r="B73" s="57" t="e">
        <f>SUMIF('[16]WASH COAL RECEIPT &amp; GCV DATA'!$A$3:$A$112,A73,'[16]WASH COAL RECEIPT &amp; GCV DATA'!$B$3:$B$112)</f>
        <v>#VALUE!</v>
      </c>
      <c r="C73" s="13" t="e">
        <f>SUMIF('[16]WASH COAL RECEIPT &amp; GCV DATA'!$A$3:$A$112,A73,'[16]WASH COAL RECEIPT &amp; GCV DATA'!$C$3:$C$112)</f>
        <v>#VALUE!</v>
      </c>
      <c r="D73" s="66" t="str">
        <f>IFERROR(VLOOKUP(A73,'[16]WASH COAL RECEIPT &amp; GCV DATA'!A72:V183,4,0),0)</f>
        <v>17.10.2022</v>
      </c>
      <c r="E73" s="14">
        <f>IFERROR(VLOOKUP(A73,'[16]WASH COAL RECEIPT &amp; GCV DATA'!$A$2:$V$184,5,0),0)</f>
        <v>0</v>
      </c>
      <c r="F73" s="13" t="e">
        <f>SUMIF('[16]WASH COAL RECEIPT &amp; GCV DATA'!$A$3:$A$184,'MASTER DATA FILE WASH COAL (2)'!A73,'[16]WASH COAL RECEIPT &amp; GCV DATA'!$F$3:$F$184)</f>
        <v>#VALUE!</v>
      </c>
      <c r="G73" s="13" t="str">
        <f>IFERROR(VLOOKUP(A73,'[16]WASH COAL RECEIPT &amp; GCV DATA'!$A$2:$V$184,7,0),0)</f>
        <v>SECL</v>
      </c>
      <c r="H73" s="13" t="str">
        <f>IFERROR(VLOOKUP(A73,'[16]WASH COAL RECEIPT &amp; GCV DATA'!$A$2:$V$184,8,0),0)</f>
        <v>PHEC</v>
      </c>
      <c r="I73" s="13">
        <f>IFERROR(VLOOKUP(A73,'[16]WASH COAL RECEIPT &amp; GCV DATA'!$A$2:$V$184,9,0),0)</f>
        <v>0</v>
      </c>
      <c r="J73" s="13" t="str">
        <f>IFERROR(VLOOKUP(A73,'[16]WASH COAL RECEIPT &amp; GCV DATA'!$A$2:$V$184,10,0),0)</f>
        <v>G11</v>
      </c>
      <c r="K73" s="15" t="e">
        <f>SUMIF('[16]WASH COAL RECEIPT &amp; GCV DATA'!$A$3:$A$184,'MASTER DATA FILE WASH COAL (2)'!A73,'[16]WASH COAL RECEIPT &amp; GCV DATA'!$K$3:$K$184)</f>
        <v>#VALUE!</v>
      </c>
      <c r="L73" s="15" t="e">
        <f>SUMIF('[16]WASH COAL RECEIPT &amp; GCV DATA'!$A$3:$A$184,'MASTER DATA FILE WASH COAL (2)'!A73,'[16]WASH COAL RECEIPT &amp; GCV DATA'!$L$3:$L$184)</f>
        <v>#VALUE!</v>
      </c>
      <c r="M73" s="15" t="e">
        <f t="shared" si="11"/>
        <v>#VALUE!</v>
      </c>
      <c r="N73" s="67" t="e">
        <f t="shared" si="12"/>
        <v>#VALUE!</v>
      </c>
      <c r="O73" s="15" t="e">
        <f>SUMIF('[16]WASH COAL RECEIPT &amp; GCV DATA'!$A$3:$A$184,'MASTER DATA FILE WASH COAL (2)'!A73,'[16]WASH COAL RECEIPT &amp; GCV DATA'!$O$3:$O$184)</f>
        <v>#VALUE!</v>
      </c>
      <c r="P73" s="15" t="e">
        <f t="shared" si="13"/>
        <v>#VALUE!</v>
      </c>
      <c r="Q73" s="15" t="e">
        <f>SUMIF('[16]WASH COAL RECEIPT &amp; GCV DATA'!$A$3:$A$184,'MASTER DATA FILE WASH COAL (2)'!A73,'[16]WASH COAL RECEIPT &amp; GCV DATA'!$Q$3:$Q$184)</f>
        <v>#VALUE!</v>
      </c>
      <c r="R73" s="16" t="e">
        <f>SUMIF('[16]WASH COAL RECEIPT &amp; GCV DATA'!$A$3:$A$244,'MASTER DATA FILE WASH COAL (2)'!A73,'[16]WASH COAL RECEIPT &amp; GCV DATA'!$R$3:$R$244)+IF(H73=$J$234,($K$234*K73),0)+IF(H73=$J$235,($K$235*K73),0)</f>
        <v>#VALUE!</v>
      </c>
      <c r="S73" s="15" t="e">
        <f t="shared" si="14"/>
        <v>#VALUE!</v>
      </c>
      <c r="T73" s="15" t="e">
        <f>SUMIF('[16]WASH COAL RECEIPT &amp; GCV DATA'!$A$3:$A$184,'MASTER DATA FILE WASH COAL (2)'!A73,'[16]WASH COAL RECEIPT &amp; GCV DATA'!$T$3:$T$184)</f>
        <v>#VALUE!</v>
      </c>
      <c r="U73" s="15" t="e">
        <f t="shared" si="15"/>
        <v>#VALUE!</v>
      </c>
      <c r="V73" s="15" t="e">
        <f>SUMIF('[16]WASH COAL RECEIPT &amp; GCV DATA'!$A$3:$A$184,'MASTER DATA FILE WASH COAL (2)'!A73,'[16]WASH COAL RECEIPT &amp; GCV DATA'!$V$3:$V$184)</f>
        <v>#VALUE!</v>
      </c>
      <c r="W73" s="15" t="e">
        <f t="shared" si="16"/>
        <v>#VALUE!</v>
      </c>
      <c r="X73" s="13" t="e">
        <f t="shared" si="17"/>
        <v>#VALUE!</v>
      </c>
      <c r="Y73" s="13"/>
      <c r="Z73" s="13"/>
      <c r="AB73">
        <v>4079.7314893617017</v>
      </c>
      <c r="AC73" s="53" t="e">
        <f t="shared" si="18"/>
        <v>#VALUE!</v>
      </c>
      <c r="AE73" s="53" t="e">
        <f t="shared" si="10"/>
        <v>#VALUE!</v>
      </c>
      <c r="AF73">
        <v>72</v>
      </c>
      <c r="AJ73">
        <v>4327.2</v>
      </c>
      <c r="AK73" s="53" t="e">
        <f t="shared" si="19"/>
        <v>#VALUE!</v>
      </c>
    </row>
    <row r="74" spans="1:37" customFormat="1" ht="15.6" x14ac:dyDescent="0.3">
      <c r="A74" s="65">
        <v>89</v>
      </c>
      <c r="B74" s="57" t="e">
        <f>SUMIF('[16]WASH COAL RECEIPT &amp; GCV DATA'!$A$3:$A$112,A74,'[16]WASH COAL RECEIPT &amp; GCV DATA'!$B$3:$B$112)</f>
        <v>#VALUE!</v>
      </c>
      <c r="C74" s="13" t="e">
        <f>SUMIF('[16]WASH COAL RECEIPT &amp; GCV DATA'!$A$3:$A$112,A74,'[16]WASH COAL RECEIPT &amp; GCV DATA'!$C$3:$C$112)</f>
        <v>#VALUE!</v>
      </c>
      <c r="D74" s="66" t="str">
        <f>IFERROR(VLOOKUP(A74,'[16]WASH COAL RECEIPT &amp; GCV DATA'!A73:V184,4,0),0)</f>
        <v>18.10.2022</v>
      </c>
      <c r="E74" s="14">
        <f>IFERROR(VLOOKUP(A74,'[16]WASH COAL RECEIPT &amp; GCV DATA'!$A$2:$V$184,5,0),0)</f>
        <v>0</v>
      </c>
      <c r="F74" s="13" t="e">
        <f>SUMIF('[16]WASH COAL RECEIPT &amp; GCV DATA'!$A$3:$A$184,'MASTER DATA FILE WASH COAL (2)'!A74,'[16]WASH COAL RECEIPT &amp; GCV DATA'!$F$3:$F$184)</f>
        <v>#VALUE!</v>
      </c>
      <c r="G74" s="13" t="str">
        <f>IFERROR(VLOOKUP(A74,'[16]WASH COAL RECEIPT &amp; GCV DATA'!$A$2:$V$184,7,0),0)</f>
        <v>SECL</v>
      </c>
      <c r="H74" s="13" t="str">
        <f>IFERROR(VLOOKUP(A74,'[16]WASH COAL RECEIPT &amp; GCV DATA'!$A$2:$V$184,8,0),0)</f>
        <v>GPCK</v>
      </c>
      <c r="I74" s="13">
        <f>IFERROR(VLOOKUP(A74,'[16]WASH COAL RECEIPT &amp; GCV DATA'!$A$2:$V$184,9,0),0)</f>
        <v>0</v>
      </c>
      <c r="J74" s="13" t="str">
        <f>IFERROR(VLOOKUP(A74,'[16]WASH COAL RECEIPT &amp; GCV DATA'!$A$2:$V$184,10,0),0)</f>
        <v>G11</v>
      </c>
      <c r="K74" s="15" t="e">
        <f>SUMIF('[16]WASH COAL RECEIPT &amp; GCV DATA'!$A$3:$A$184,'MASTER DATA FILE WASH COAL (2)'!A74,'[16]WASH COAL RECEIPT &amp; GCV DATA'!$K$3:$K$184)</f>
        <v>#VALUE!</v>
      </c>
      <c r="L74" s="15" t="e">
        <f>SUMIF('[16]WASH COAL RECEIPT &amp; GCV DATA'!$A$3:$A$184,'MASTER DATA FILE WASH COAL (2)'!A74,'[16]WASH COAL RECEIPT &amp; GCV DATA'!$L$3:$L$184)</f>
        <v>#VALUE!</v>
      </c>
      <c r="M74" s="15" t="e">
        <f t="shared" si="11"/>
        <v>#VALUE!</v>
      </c>
      <c r="N74" s="67" t="e">
        <f t="shared" si="12"/>
        <v>#VALUE!</v>
      </c>
      <c r="O74" s="15" t="e">
        <f>SUMIF('[16]WASH COAL RECEIPT &amp; GCV DATA'!$A$3:$A$184,'MASTER DATA FILE WASH COAL (2)'!A74,'[16]WASH COAL RECEIPT &amp; GCV DATA'!$O$3:$O$184)</f>
        <v>#VALUE!</v>
      </c>
      <c r="P74" s="15" t="e">
        <f t="shared" si="13"/>
        <v>#VALUE!</v>
      </c>
      <c r="Q74" s="15" t="e">
        <f>SUMIF('[16]WASH COAL RECEIPT &amp; GCV DATA'!$A$3:$A$184,'MASTER DATA FILE WASH COAL (2)'!A74,'[16]WASH COAL RECEIPT &amp; GCV DATA'!$Q$3:$Q$184)</f>
        <v>#VALUE!</v>
      </c>
      <c r="R74" s="16" t="e">
        <f>SUMIF('[16]WASH COAL RECEIPT &amp; GCV DATA'!$A$3:$A$244,'MASTER DATA FILE WASH COAL (2)'!A74,'[16]WASH COAL RECEIPT &amp; GCV DATA'!$R$3:$R$244)+IF(H74=$J$234,($K$234*K74),0)+IF(H74=$J$235,($K$235*K74),0)</f>
        <v>#VALUE!</v>
      </c>
      <c r="S74" s="15" t="e">
        <f t="shared" si="14"/>
        <v>#VALUE!</v>
      </c>
      <c r="T74" s="15" t="e">
        <f>SUMIF('[16]WASH COAL RECEIPT &amp; GCV DATA'!$A$3:$A$184,'MASTER DATA FILE WASH COAL (2)'!A74,'[16]WASH COAL RECEIPT &amp; GCV DATA'!$T$3:$T$184)</f>
        <v>#VALUE!</v>
      </c>
      <c r="U74" s="15" t="e">
        <f t="shared" si="15"/>
        <v>#VALUE!</v>
      </c>
      <c r="V74" s="15" t="e">
        <f>SUMIF('[16]WASH COAL RECEIPT &amp; GCV DATA'!$A$3:$A$184,'MASTER DATA FILE WASH COAL (2)'!A74,'[16]WASH COAL RECEIPT &amp; GCV DATA'!$V$3:$V$184)</f>
        <v>#VALUE!</v>
      </c>
      <c r="W74" s="15" t="e">
        <f t="shared" si="16"/>
        <v>#VALUE!</v>
      </c>
      <c r="X74" s="13" t="e">
        <f t="shared" si="17"/>
        <v>#VALUE!</v>
      </c>
      <c r="Y74" s="13"/>
      <c r="Z74" s="13"/>
      <c r="AB74">
        <v>4064.5789361247594</v>
      </c>
      <c r="AC74" s="53" t="e">
        <f t="shared" si="18"/>
        <v>#VALUE!</v>
      </c>
      <c r="AE74" s="53" t="e">
        <f t="shared" si="10"/>
        <v>#VALUE!</v>
      </c>
      <c r="AF74">
        <v>73</v>
      </c>
      <c r="AJ74">
        <v>3993.62</v>
      </c>
      <c r="AK74" s="53" t="e">
        <f t="shared" si="19"/>
        <v>#VALUE!</v>
      </c>
    </row>
    <row r="75" spans="1:37" s="68" customFormat="1" ht="15.6" x14ac:dyDescent="0.3">
      <c r="A75" s="65">
        <v>90</v>
      </c>
      <c r="B75" s="57" t="e">
        <f>SUMIF('[16]WASH COAL RECEIPT &amp; GCV DATA'!$A$3:$A$112,A75,'[16]WASH COAL RECEIPT &amp; GCV DATA'!$B$3:$B$112)</f>
        <v>#VALUE!</v>
      </c>
      <c r="C75" s="13" t="e">
        <f>SUMIF('[16]WASH COAL RECEIPT &amp; GCV DATA'!$A$3:$A$112,A75,'[16]WASH COAL RECEIPT &amp; GCV DATA'!$C$3:$C$112)</f>
        <v>#VALUE!</v>
      </c>
      <c r="D75" s="66" t="str">
        <f>IFERROR(VLOOKUP(A75,'[16]WASH COAL RECEIPT &amp; GCV DATA'!A74:V185,4,0),0)</f>
        <v>18.10.2022</v>
      </c>
      <c r="E75" s="14">
        <f>IFERROR(VLOOKUP(A75,'[16]WASH COAL RECEIPT &amp; GCV DATA'!$A$2:$V$184,5,0),0)</f>
        <v>0</v>
      </c>
      <c r="F75" s="13" t="e">
        <f>SUMIF('[16]WASH COAL RECEIPT &amp; GCV DATA'!$A$3:$A$184,'MASTER DATA FILE WASH COAL (2)'!A75,'[16]WASH COAL RECEIPT &amp; GCV DATA'!$F$3:$F$184)</f>
        <v>#VALUE!</v>
      </c>
      <c r="G75" s="13" t="str">
        <f>IFERROR(VLOOKUP(A75,'[16]WASH COAL RECEIPT &amp; GCV DATA'!$A$2:$V$184,7,0),0)</f>
        <v>WCL</v>
      </c>
      <c r="H75" s="13" t="str">
        <f>IFERROR(VLOOKUP(A75,'[16]WASH COAL RECEIPT &amp; GCV DATA'!$A$2:$V$184,8,0),0)</f>
        <v>TAE</v>
      </c>
      <c r="I75" s="13">
        <f>IFERROR(VLOOKUP(A75,'[16]WASH COAL RECEIPT &amp; GCV DATA'!$A$2:$V$184,9,0),0)</f>
        <v>0</v>
      </c>
      <c r="J75" s="13" t="str">
        <f>IFERROR(VLOOKUP(A75,'[16]WASH COAL RECEIPT &amp; GCV DATA'!$A$2:$V$184,10,0),0)</f>
        <v>G12</v>
      </c>
      <c r="K75" s="15" t="e">
        <f>SUMIF('[16]WASH COAL RECEIPT &amp; GCV DATA'!$A$3:$A$184,'MASTER DATA FILE WASH COAL (2)'!A75,'[16]WASH COAL RECEIPT &amp; GCV DATA'!$K$3:$K$184)</f>
        <v>#VALUE!</v>
      </c>
      <c r="L75" s="15" t="e">
        <f>SUMIF('[16]WASH COAL RECEIPT &amp; GCV DATA'!$A$3:$A$184,'MASTER DATA FILE WASH COAL (2)'!A75,'[16]WASH COAL RECEIPT &amp; GCV DATA'!$L$3:$L$184)</f>
        <v>#VALUE!</v>
      </c>
      <c r="M75" s="15" t="e">
        <f t="shared" si="11"/>
        <v>#VALUE!</v>
      </c>
      <c r="N75" s="67" t="e">
        <f t="shared" si="12"/>
        <v>#VALUE!</v>
      </c>
      <c r="O75" s="15" t="e">
        <f>SUMIF('[16]WASH COAL RECEIPT &amp; GCV DATA'!$A$3:$A$184,'MASTER DATA FILE WASH COAL (2)'!A75,'[16]WASH COAL RECEIPT &amp; GCV DATA'!$O$3:$O$184)</f>
        <v>#VALUE!</v>
      </c>
      <c r="P75" s="15" t="e">
        <f t="shared" si="13"/>
        <v>#VALUE!</v>
      </c>
      <c r="Q75" s="15" t="e">
        <f>SUMIF('[16]WASH COAL RECEIPT &amp; GCV DATA'!$A$3:$A$184,'MASTER DATA FILE WASH COAL (2)'!A75,'[16]WASH COAL RECEIPT &amp; GCV DATA'!$Q$3:$Q$184)</f>
        <v>#VALUE!</v>
      </c>
      <c r="R75" s="16" t="e">
        <f>SUMIF('[16]WASH COAL RECEIPT &amp; GCV DATA'!$A$3:$A$244,'MASTER DATA FILE WASH COAL (2)'!A75,'[16]WASH COAL RECEIPT &amp; GCV DATA'!$R$3:$R$244)+IF(H75=$J$234,($K$234*K75),0)+IF(H75=$J$235,($K$235*K75),0)</f>
        <v>#VALUE!</v>
      </c>
      <c r="S75" s="15" t="e">
        <f t="shared" si="14"/>
        <v>#VALUE!</v>
      </c>
      <c r="T75" s="15" t="e">
        <f>SUMIF('[16]WASH COAL RECEIPT &amp; GCV DATA'!$A$3:$A$184,'MASTER DATA FILE WASH COAL (2)'!A75,'[16]WASH COAL RECEIPT &amp; GCV DATA'!$T$3:$T$184)</f>
        <v>#VALUE!</v>
      </c>
      <c r="U75" s="15" t="e">
        <f t="shared" si="15"/>
        <v>#VALUE!</v>
      </c>
      <c r="V75" s="15" t="e">
        <f>SUMIF('[16]WASH COAL RECEIPT &amp; GCV DATA'!$A$3:$A$184,'MASTER DATA FILE WASH COAL (2)'!A75,'[16]WASH COAL RECEIPT &amp; GCV DATA'!$V$3:$V$184)</f>
        <v>#VALUE!</v>
      </c>
      <c r="W75" s="15" t="e">
        <f t="shared" si="16"/>
        <v>#VALUE!</v>
      </c>
      <c r="X75" s="13" t="e">
        <f t="shared" si="17"/>
        <v>#VALUE!</v>
      </c>
      <c r="Y75" s="69"/>
      <c r="Z75" s="69"/>
      <c r="AB75" s="68">
        <v>4174.6207701283547</v>
      </c>
      <c r="AC75" s="53" t="e">
        <f t="shared" si="18"/>
        <v>#VALUE!</v>
      </c>
      <c r="AD75"/>
      <c r="AE75" s="53" t="e">
        <f t="shared" si="10"/>
        <v>#VALUE!</v>
      </c>
      <c r="AF75" s="68">
        <v>74</v>
      </c>
      <c r="AJ75" s="68">
        <v>3711.2</v>
      </c>
      <c r="AK75" s="53" t="e">
        <f t="shared" si="19"/>
        <v>#VALUE!</v>
      </c>
    </row>
    <row r="76" spans="1:37" customFormat="1" ht="15.6" x14ac:dyDescent="0.3">
      <c r="A76" s="65">
        <v>91</v>
      </c>
      <c r="B76" s="57" t="e">
        <f>SUMIF('[16]WASH COAL RECEIPT &amp; GCV DATA'!$A$3:$A$112,A76,'[16]WASH COAL RECEIPT &amp; GCV DATA'!$B$3:$B$112)</f>
        <v>#VALUE!</v>
      </c>
      <c r="C76" s="13" t="e">
        <f>SUMIF('[16]WASH COAL RECEIPT &amp; GCV DATA'!$A$3:$A$112,A76,'[16]WASH COAL RECEIPT &amp; GCV DATA'!$C$3:$C$112)</f>
        <v>#VALUE!</v>
      </c>
      <c r="D76" s="66" t="str">
        <f>IFERROR(VLOOKUP(A76,'[16]WASH COAL RECEIPT &amp; GCV DATA'!A75:V186,4,0),0)</f>
        <v>18.10.2022</v>
      </c>
      <c r="E76" s="14">
        <f>IFERROR(VLOOKUP(A76,'[16]WASH COAL RECEIPT &amp; GCV DATA'!$A$2:$V$184,5,0),0)</f>
        <v>0</v>
      </c>
      <c r="F76" s="13" t="e">
        <f>SUMIF('[16]WASH COAL RECEIPT &amp; GCV DATA'!$A$3:$A$184,'MASTER DATA FILE WASH COAL (2)'!A76,'[16]WASH COAL RECEIPT &amp; GCV DATA'!$F$3:$F$184)</f>
        <v>#VALUE!</v>
      </c>
      <c r="G76" s="13" t="str">
        <f>IFERROR(VLOOKUP(A76,'[16]WASH COAL RECEIPT &amp; GCV DATA'!$A$2:$V$184,7,0),0)</f>
        <v>SECL</v>
      </c>
      <c r="H76" s="13" t="str">
        <f>IFERROR(VLOOKUP(A76,'[16]WASH COAL RECEIPT &amp; GCV DATA'!$A$2:$V$184,8,0),0)</f>
        <v>HSLH</v>
      </c>
      <c r="I76" s="13">
        <f>IFERROR(VLOOKUP(A76,'[16]WASH COAL RECEIPT &amp; GCV DATA'!$A$2:$V$184,9,0),0)</f>
        <v>0</v>
      </c>
      <c r="J76" s="13" t="str">
        <f>IFERROR(VLOOKUP(A76,'[16]WASH COAL RECEIPT &amp; GCV DATA'!$A$2:$V$184,10,0),0)</f>
        <v>G11</v>
      </c>
      <c r="K76" s="15" t="e">
        <f>SUMIF('[16]WASH COAL RECEIPT &amp; GCV DATA'!$A$3:$A$184,'MASTER DATA FILE WASH COAL (2)'!A76,'[16]WASH COAL RECEIPT &amp; GCV DATA'!$K$3:$K$184)</f>
        <v>#VALUE!</v>
      </c>
      <c r="L76" s="15" t="e">
        <f>SUMIF('[16]WASH COAL RECEIPT &amp; GCV DATA'!$A$3:$A$184,'MASTER DATA FILE WASH COAL (2)'!A76,'[16]WASH COAL RECEIPT &amp; GCV DATA'!$L$3:$L$184)</f>
        <v>#VALUE!</v>
      </c>
      <c r="M76" s="15" t="e">
        <f t="shared" si="11"/>
        <v>#VALUE!</v>
      </c>
      <c r="N76" s="67" t="e">
        <f t="shared" si="12"/>
        <v>#VALUE!</v>
      </c>
      <c r="O76" s="15" t="e">
        <f>SUMIF('[16]WASH COAL RECEIPT &amp; GCV DATA'!$A$3:$A$184,'MASTER DATA FILE WASH COAL (2)'!A76,'[16]WASH COAL RECEIPT &amp; GCV DATA'!$O$3:$O$184)</f>
        <v>#VALUE!</v>
      </c>
      <c r="P76" s="15" t="e">
        <f t="shared" si="13"/>
        <v>#VALUE!</v>
      </c>
      <c r="Q76" s="15" t="e">
        <f>SUMIF('[16]WASH COAL RECEIPT &amp; GCV DATA'!$A$3:$A$184,'MASTER DATA FILE WASH COAL (2)'!A76,'[16]WASH COAL RECEIPT &amp; GCV DATA'!$Q$3:$Q$184)</f>
        <v>#VALUE!</v>
      </c>
      <c r="R76" s="16" t="e">
        <f>SUMIF('[16]WASH COAL RECEIPT &amp; GCV DATA'!$A$3:$A$244,'MASTER DATA FILE WASH COAL (2)'!A76,'[16]WASH COAL RECEIPT &amp; GCV DATA'!$R$3:$R$244)+IF(H76=$J$234,($K$234*K76),0)+IF(H76=$J$235,($K$235*K76),0)</f>
        <v>#VALUE!</v>
      </c>
      <c r="S76" s="15" t="e">
        <f t="shared" si="14"/>
        <v>#VALUE!</v>
      </c>
      <c r="T76" s="15" t="e">
        <f>SUMIF('[16]WASH COAL RECEIPT &amp; GCV DATA'!$A$3:$A$184,'MASTER DATA FILE WASH COAL (2)'!A76,'[16]WASH COAL RECEIPT &amp; GCV DATA'!$T$3:$T$184)</f>
        <v>#VALUE!</v>
      </c>
      <c r="U76" s="15" t="e">
        <f t="shared" si="15"/>
        <v>#VALUE!</v>
      </c>
      <c r="V76" s="15" t="e">
        <f>SUMIF('[16]WASH COAL RECEIPT &amp; GCV DATA'!$A$3:$A$184,'MASTER DATA FILE WASH COAL (2)'!A76,'[16]WASH COAL RECEIPT &amp; GCV DATA'!$V$3:$V$184)</f>
        <v>#VALUE!</v>
      </c>
      <c r="W76" s="15" t="e">
        <f t="shared" si="16"/>
        <v>#VALUE!</v>
      </c>
      <c r="X76" s="13" t="e">
        <f t="shared" si="17"/>
        <v>#VALUE!</v>
      </c>
      <c r="Y76" s="13"/>
      <c r="Z76" s="13"/>
      <c r="AB76">
        <v>3760.0382856535148</v>
      </c>
      <c r="AC76" s="53" t="e">
        <f t="shared" si="18"/>
        <v>#VALUE!</v>
      </c>
      <c r="AE76" s="53" t="e">
        <f t="shared" si="10"/>
        <v>#VALUE!</v>
      </c>
      <c r="AF76">
        <v>75</v>
      </c>
      <c r="AJ76">
        <v>3999.28</v>
      </c>
      <c r="AK76" s="53" t="e">
        <f t="shared" si="19"/>
        <v>#VALUE!</v>
      </c>
    </row>
    <row r="77" spans="1:37" customFormat="1" ht="15.6" x14ac:dyDescent="0.3">
      <c r="A77" s="65">
        <v>92</v>
      </c>
      <c r="B77" s="57" t="e">
        <f>SUMIF('[16]WASH COAL RECEIPT &amp; GCV DATA'!$A$3:$A$112,A77,'[16]WASH COAL RECEIPT &amp; GCV DATA'!$B$3:$B$112)</f>
        <v>#VALUE!</v>
      </c>
      <c r="C77" s="13" t="e">
        <f>SUMIF('[16]WASH COAL RECEIPT &amp; GCV DATA'!$A$3:$A$112,A77,'[16]WASH COAL RECEIPT &amp; GCV DATA'!$C$3:$C$112)</f>
        <v>#VALUE!</v>
      </c>
      <c r="D77" s="66" t="str">
        <f>IFERROR(VLOOKUP(A77,'[16]WASH COAL RECEIPT &amp; GCV DATA'!A76:V187,4,0),0)</f>
        <v>19.10.2022</v>
      </c>
      <c r="E77" s="14">
        <f>IFERROR(VLOOKUP(A77,'[16]WASH COAL RECEIPT &amp; GCV DATA'!$A$2:$V$184,5,0),0)</f>
        <v>0</v>
      </c>
      <c r="F77" s="13" t="e">
        <f>SUMIF('[16]WASH COAL RECEIPT &amp; GCV DATA'!$A$3:$A$184,'MASTER DATA FILE WASH COAL (2)'!A77,'[16]WASH COAL RECEIPT &amp; GCV DATA'!$F$3:$F$184)</f>
        <v>#VALUE!</v>
      </c>
      <c r="G77" s="13" t="str">
        <f>IFERROR(VLOOKUP(A77,'[16]WASH COAL RECEIPT &amp; GCV DATA'!$A$2:$V$184,7,0),0)</f>
        <v>SECL</v>
      </c>
      <c r="H77" s="13" t="str">
        <f>IFERROR(VLOOKUP(A77,'[16]WASH COAL RECEIPT &amp; GCV DATA'!$A$2:$V$184,8,0),0)</f>
        <v>PMCJ</v>
      </c>
      <c r="I77" s="13">
        <f>IFERROR(VLOOKUP(A77,'[16]WASH COAL RECEIPT &amp; GCV DATA'!$A$2:$V$184,9,0),0)</f>
        <v>0</v>
      </c>
      <c r="J77" s="13" t="str">
        <f>IFERROR(VLOOKUP(A77,'[16]WASH COAL RECEIPT &amp; GCV DATA'!$A$2:$V$184,10,0),0)</f>
        <v>G11</v>
      </c>
      <c r="K77" s="15" t="e">
        <f>SUMIF('[16]WASH COAL RECEIPT &amp; GCV DATA'!$A$3:$A$184,'MASTER DATA FILE WASH COAL (2)'!A77,'[16]WASH COAL RECEIPT &amp; GCV DATA'!$K$3:$K$184)</f>
        <v>#VALUE!</v>
      </c>
      <c r="L77" s="15" t="e">
        <f>SUMIF('[16]WASH COAL RECEIPT &amp; GCV DATA'!$A$3:$A$184,'MASTER DATA FILE WASH COAL (2)'!A77,'[16]WASH COAL RECEIPT &amp; GCV DATA'!$L$3:$L$184)</f>
        <v>#VALUE!</v>
      </c>
      <c r="M77" s="15" t="e">
        <f t="shared" si="11"/>
        <v>#VALUE!</v>
      </c>
      <c r="N77" s="67" t="e">
        <f t="shared" si="12"/>
        <v>#VALUE!</v>
      </c>
      <c r="O77" s="15" t="e">
        <f>SUMIF('[16]WASH COAL RECEIPT &amp; GCV DATA'!$A$3:$A$184,'MASTER DATA FILE WASH COAL (2)'!A77,'[16]WASH COAL RECEIPT &amp; GCV DATA'!$O$3:$O$184)</f>
        <v>#VALUE!</v>
      </c>
      <c r="P77" s="15" t="e">
        <f t="shared" si="13"/>
        <v>#VALUE!</v>
      </c>
      <c r="Q77" s="15" t="e">
        <f>SUMIF('[16]WASH COAL RECEIPT &amp; GCV DATA'!$A$3:$A$184,'MASTER DATA FILE WASH COAL (2)'!A77,'[16]WASH COAL RECEIPT &amp; GCV DATA'!$Q$3:$Q$184)</f>
        <v>#VALUE!</v>
      </c>
      <c r="R77" s="16" t="e">
        <f>SUMIF('[16]WASH COAL RECEIPT &amp; GCV DATA'!$A$3:$A$244,'MASTER DATA FILE WASH COAL (2)'!A77,'[16]WASH COAL RECEIPT &amp; GCV DATA'!$R$3:$R$244)+IF(H77=$J$234,($K$234*K77),0)+IF(H77=$J$235,($K$235*K77),0)</f>
        <v>#VALUE!</v>
      </c>
      <c r="S77" s="15" t="e">
        <f t="shared" si="14"/>
        <v>#VALUE!</v>
      </c>
      <c r="T77" s="15" t="e">
        <f>SUMIF('[16]WASH COAL RECEIPT &amp; GCV DATA'!$A$3:$A$184,'MASTER DATA FILE WASH COAL (2)'!A77,'[16]WASH COAL RECEIPT &amp; GCV DATA'!$T$3:$T$184)</f>
        <v>#VALUE!</v>
      </c>
      <c r="U77" s="15" t="e">
        <f t="shared" si="15"/>
        <v>#VALUE!</v>
      </c>
      <c r="V77" s="15" t="e">
        <f>SUMIF('[16]WASH COAL RECEIPT &amp; GCV DATA'!$A$3:$A$184,'MASTER DATA FILE WASH COAL (2)'!A77,'[16]WASH COAL RECEIPT &amp; GCV DATA'!$V$3:$V$184)</f>
        <v>#VALUE!</v>
      </c>
      <c r="W77" s="15" t="e">
        <f t="shared" si="16"/>
        <v>#VALUE!</v>
      </c>
      <c r="X77" s="13" t="e">
        <f t="shared" si="17"/>
        <v>#VALUE!</v>
      </c>
      <c r="Y77" s="13"/>
      <c r="Z77" s="13"/>
      <c r="AB77">
        <v>3738.2756348953353</v>
      </c>
      <c r="AC77" s="53" t="e">
        <f t="shared" si="18"/>
        <v>#VALUE!</v>
      </c>
      <c r="AE77" s="53" t="e">
        <f t="shared" si="10"/>
        <v>#VALUE!</v>
      </c>
      <c r="AF77">
        <v>76</v>
      </c>
      <c r="AJ77">
        <v>3517.9</v>
      </c>
      <c r="AK77" s="53" t="e">
        <f t="shared" si="19"/>
        <v>#VALUE!</v>
      </c>
    </row>
    <row r="78" spans="1:37" customFormat="1" ht="15.6" x14ac:dyDescent="0.3">
      <c r="A78" s="65">
        <v>93</v>
      </c>
      <c r="B78" s="57" t="e">
        <f>SUMIF('[16]WASH COAL RECEIPT &amp; GCV DATA'!$A$3:$A$112,A78,'[16]WASH COAL RECEIPT &amp; GCV DATA'!$B$3:$B$112)</f>
        <v>#VALUE!</v>
      </c>
      <c r="C78" s="13" t="e">
        <f>SUMIF('[16]WASH COAL RECEIPT &amp; GCV DATA'!$A$3:$A$112,A78,'[16]WASH COAL RECEIPT &amp; GCV DATA'!$C$3:$C$112)</f>
        <v>#VALUE!</v>
      </c>
      <c r="D78" s="66" t="str">
        <f>IFERROR(VLOOKUP(A78,'[16]WASH COAL RECEIPT &amp; GCV DATA'!A77:V188,4,0),0)</f>
        <v>19.10.2022</v>
      </c>
      <c r="E78" s="14">
        <f>IFERROR(VLOOKUP(A78,'[16]WASH COAL RECEIPT &amp; GCV DATA'!$A$2:$V$184,5,0),0)</f>
        <v>0</v>
      </c>
      <c r="F78" s="13" t="e">
        <f>SUMIF('[16]WASH COAL RECEIPT &amp; GCV DATA'!$A$3:$A$184,'MASTER DATA FILE WASH COAL (2)'!A78,'[16]WASH COAL RECEIPT &amp; GCV DATA'!$F$3:$F$184)</f>
        <v>#VALUE!</v>
      </c>
      <c r="G78" s="13" t="str">
        <f>IFERROR(VLOOKUP(A78,'[16]WASH COAL RECEIPT &amp; GCV DATA'!$A$2:$V$184,7,0),0)</f>
        <v>SECL</v>
      </c>
      <c r="H78" s="13" t="str">
        <f>IFERROR(VLOOKUP(A78,'[16]WASH COAL RECEIPT &amp; GCV DATA'!$A$2:$V$184,8,0),0)</f>
        <v>GPCK</v>
      </c>
      <c r="I78" s="13">
        <f>IFERROR(VLOOKUP(A78,'[16]WASH COAL RECEIPT &amp; GCV DATA'!$A$2:$V$184,9,0),0)</f>
        <v>0</v>
      </c>
      <c r="J78" s="13" t="str">
        <f>IFERROR(VLOOKUP(A78,'[16]WASH COAL RECEIPT &amp; GCV DATA'!$A$2:$V$184,10,0),0)</f>
        <v>G11</v>
      </c>
      <c r="K78" s="15" t="e">
        <f>SUMIF('[16]WASH COAL RECEIPT &amp; GCV DATA'!$A$3:$A$184,'MASTER DATA FILE WASH COAL (2)'!A78,'[16]WASH COAL RECEIPT &amp; GCV DATA'!$K$3:$K$184)</f>
        <v>#VALUE!</v>
      </c>
      <c r="L78" s="15" t="e">
        <f>SUMIF('[16]WASH COAL RECEIPT &amp; GCV DATA'!$A$3:$A$184,'MASTER DATA FILE WASH COAL (2)'!A78,'[16]WASH COAL RECEIPT &amp; GCV DATA'!$L$3:$L$184)</f>
        <v>#VALUE!</v>
      </c>
      <c r="M78" s="15" t="e">
        <f t="shared" si="11"/>
        <v>#VALUE!</v>
      </c>
      <c r="N78" s="67" t="e">
        <f t="shared" si="12"/>
        <v>#VALUE!</v>
      </c>
      <c r="O78" s="15" t="e">
        <f>SUMIF('[16]WASH COAL RECEIPT &amp; GCV DATA'!$A$3:$A$184,'MASTER DATA FILE WASH COAL (2)'!A78,'[16]WASH COAL RECEIPT &amp; GCV DATA'!$O$3:$O$184)</f>
        <v>#VALUE!</v>
      </c>
      <c r="P78" s="15" t="e">
        <f t="shared" si="13"/>
        <v>#VALUE!</v>
      </c>
      <c r="Q78" s="15" t="e">
        <f>SUMIF('[16]WASH COAL RECEIPT &amp; GCV DATA'!$A$3:$A$184,'MASTER DATA FILE WASH COAL (2)'!A78,'[16]WASH COAL RECEIPT &amp; GCV DATA'!$Q$3:$Q$184)</f>
        <v>#VALUE!</v>
      </c>
      <c r="R78" s="16" t="e">
        <f>SUMIF('[16]WASH COAL RECEIPT &amp; GCV DATA'!$A$3:$A$244,'MASTER DATA FILE WASH COAL (2)'!A78,'[16]WASH COAL RECEIPT &amp; GCV DATA'!$R$3:$R$244)+IF(H78=$J$234,($K$234*K78),0)+IF(H78=$J$235,($K$235*K78),0)</f>
        <v>#VALUE!</v>
      </c>
      <c r="S78" s="15" t="e">
        <f t="shared" si="14"/>
        <v>#VALUE!</v>
      </c>
      <c r="T78" s="15" t="e">
        <f>SUMIF('[16]WASH COAL RECEIPT &amp; GCV DATA'!$A$3:$A$184,'MASTER DATA FILE WASH COAL (2)'!A78,'[16]WASH COAL RECEIPT &amp; GCV DATA'!$T$3:$T$184)</f>
        <v>#VALUE!</v>
      </c>
      <c r="U78" s="15" t="e">
        <f t="shared" si="15"/>
        <v>#VALUE!</v>
      </c>
      <c r="V78" s="15" t="e">
        <f>SUMIF('[16]WASH COAL RECEIPT &amp; GCV DATA'!$A$3:$A$184,'MASTER DATA FILE WASH COAL (2)'!A78,'[16]WASH COAL RECEIPT &amp; GCV DATA'!$V$3:$V$184)</f>
        <v>#VALUE!</v>
      </c>
      <c r="W78" s="15" t="e">
        <f t="shared" si="16"/>
        <v>#VALUE!</v>
      </c>
      <c r="X78" s="13" t="e">
        <f t="shared" si="17"/>
        <v>#VALUE!</v>
      </c>
      <c r="Y78" s="13"/>
      <c r="Z78" s="13"/>
      <c r="AB78">
        <v>4122.4516603614966</v>
      </c>
      <c r="AC78" s="53" t="e">
        <f t="shared" si="18"/>
        <v>#VALUE!</v>
      </c>
      <c r="AE78" s="53" t="e">
        <f t="shared" si="10"/>
        <v>#VALUE!</v>
      </c>
      <c r="AF78">
        <v>77</v>
      </c>
      <c r="AJ78">
        <v>3585.25</v>
      </c>
      <c r="AK78" s="53" t="e">
        <f t="shared" si="19"/>
        <v>#VALUE!</v>
      </c>
    </row>
    <row r="79" spans="1:37" customFormat="1" ht="15.6" x14ac:dyDescent="0.3">
      <c r="A79" s="65">
        <v>95</v>
      </c>
      <c r="B79" s="57" t="e">
        <f>SUMIF('[16]WASH COAL RECEIPT &amp; GCV DATA'!$A$3:$A$112,A79,'[16]WASH COAL RECEIPT &amp; GCV DATA'!$B$3:$B$112)</f>
        <v>#VALUE!</v>
      </c>
      <c r="C79" s="13" t="e">
        <f>SUMIF('[16]WASH COAL RECEIPT &amp; GCV DATA'!$A$3:$A$112,A79,'[16]WASH COAL RECEIPT &amp; GCV DATA'!$C$3:$C$112)</f>
        <v>#VALUE!</v>
      </c>
      <c r="D79" s="66" t="str">
        <f>IFERROR(VLOOKUP(A79,'[16]WASH COAL RECEIPT &amp; GCV DATA'!A78:V189,4,0),0)</f>
        <v>19.10.2022</v>
      </c>
      <c r="E79" s="14">
        <f>IFERROR(VLOOKUP(A79,'[16]WASH COAL RECEIPT &amp; GCV DATA'!$A$2:$V$184,5,0),0)</f>
        <v>0</v>
      </c>
      <c r="F79" s="13" t="e">
        <f>SUMIF('[16]WASH COAL RECEIPT &amp; GCV DATA'!$A$3:$A$184,'MASTER DATA FILE WASH COAL (2)'!A79,'[16]WASH COAL RECEIPT &amp; GCV DATA'!$F$3:$F$184)</f>
        <v>#VALUE!</v>
      </c>
      <c r="G79" s="13" t="str">
        <f>IFERROR(VLOOKUP(A79,'[16]WASH COAL RECEIPT &amp; GCV DATA'!$A$2:$V$184,7,0),0)</f>
        <v>WCL</v>
      </c>
      <c r="H79" s="13" t="str">
        <f>IFERROR(VLOOKUP(A79,'[16]WASH COAL RECEIPT &amp; GCV DATA'!$A$2:$V$184,8,0),0)</f>
        <v>TAE</v>
      </c>
      <c r="I79" s="13">
        <f>IFERROR(VLOOKUP(A79,'[16]WASH COAL RECEIPT &amp; GCV DATA'!$A$2:$V$184,9,0),0)</f>
        <v>0</v>
      </c>
      <c r="J79" s="13" t="str">
        <f>IFERROR(VLOOKUP(A79,'[16]WASH COAL RECEIPT &amp; GCV DATA'!$A$2:$V$184,10,0),0)</f>
        <v>G12</v>
      </c>
      <c r="K79" s="15" t="e">
        <f>SUMIF('[16]WASH COAL RECEIPT &amp; GCV DATA'!$A$3:$A$184,'MASTER DATA FILE WASH COAL (2)'!A79,'[16]WASH COAL RECEIPT &amp; GCV DATA'!$K$3:$K$184)</f>
        <v>#VALUE!</v>
      </c>
      <c r="L79" s="15" t="e">
        <f>SUMIF('[16]WASH COAL RECEIPT &amp; GCV DATA'!$A$3:$A$184,'MASTER DATA FILE WASH COAL (2)'!A79,'[16]WASH COAL RECEIPT &amp; GCV DATA'!$L$3:$L$184)</f>
        <v>#VALUE!</v>
      </c>
      <c r="M79" s="15" t="e">
        <f t="shared" si="11"/>
        <v>#VALUE!</v>
      </c>
      <c r="N79" s="67" t="e">
        <f t="shared" si="12"/>
        <v>#VALUE!</v>
      </c>
      <c r="O79" s="15" t="e">
        <f>SUMIF('[16]WASH COAL RECEIPT &amp; GCV DATA'!$A$3:$A$184,'MASTER DATA FILE WASH COAL (2)'!A79,'[16]WASH COAL RECEIPT &amp; GCV DATA'!$O$3:$O$184)</f>
        <v>#VALUE!</v>
      </c>
      <c r="P79" s="15" t="e">
        <f t="shared" si="13"/>
        <v>#VALUE!</v>
      </c>
      <c r="Q79" s="15" t="e">
        <f>SUMIF('[16]WASH COAL RECEIPT &amp; GCV DATA'!$A$3:$A$184,'MASTER DATA FILE WASH COAL (2)'!A79,'[16]WASH COAL RECEIPT &amp; GCV DATA'!$Q$3:$Q$184)</f>
        <v>#VALUE!</v>
      </c>
      <c r="R79" s="16" t="e">
        <f>SUMIF('[16]WASH COAL RECEIPT &amp; GCV DATA'!$A$3:$A$244,'MASTER DATA FILE WASH COAL (2)'!A79,'[16]WASH COAL RECEIPT &amp; GCV DATA'!$R$3:$R$244)+IF(H79=$J$234,($K$234*K79),0)+IF(H79=$J$235,($K$235*K79),0)</f>
        <v>#VALUE!</v>
      </c>
      <c r="S79" s="15" t="e">
        <f t="shared" si="14"/>
        <v>#VALUE!</v>
      </c>
      <c r="T79" s="15" t="e">
        <f>SUMIF('[16]WASH COAL RECEIPT &amp; GCV DATA'!$A$3:$A$184,'MASTER DATA FILE WASH COAL (2)'!A79,'[16]WASH COAL RECEIPT &amp; GCV DATA'!$T$3:$T$184)</f>
        <v>#VALUE!</v>
      </c>
      <c r="U79" s="15" t="e">
        <f t="shared" si="15"/>
        <v>#VALUE!</v>
      </c>
      <c r="V79" s="15" t="e">
        <f>SUMIF('[16]WASH COAL RECEIPT &amp; GCV DATA'!$A$3:$A$184,'MASTER DATA FILE WASH COAL (2)'!A79,'[16]WASH COAL RECEIPT &amp; GCV DATA'!$V$3:$V$184)</f>
        <v>#VALUE!</v>
      </c>
      <c r="W79" s="15" t="e">
        <f t="shared" si="16"/>
        <v>#VALUE!</v>
      </c>
      <c r="X79" s="13" t="e">
        <f t="shared" si="17"/>
        <v>#VALUE!</v>
      </c>
      <c r="Y79" s="13"/>
      <c r="Z79" s="13"/>
      <c r="AB79">
        <v>4167.7293651643295</v>
      </c>
      <c r="AC79" s="53" t="e">
        <f t="shared" si="18"/>
        <v>#VALUE!</v>
      </c>
      <c r="AE79" s="53" t="e">
        <f t="shared" si="10"/>
        <v>#VALUE!</v>
      </c>
      <c r="AF79">
        <v>78</v>
      </c>
      <c r="AJ79">
        <v>3641</v>
      </c>
      <c r="AK79" s="53" t="e">
        <f t="shared" si="19"/>
        <v>#VALUE!</v>
      </c>
    </row>
    <row r="80" spans="1:37" customFormat="1" ht="15.6" x14ac:dyDescent="0.3">
      <c r="A80" s="65">
        <v>96</v>
      </c>
      <c r="B80" s="57" t="e">
        <f>SUMIF('[16]WASH COAL RECEIPT &amp; GCV DATA'!$A$3:$A$112,A80,'[16]WASH COAL RECEIPT &amp; GCV DATA'!$B$3:$B$112)</f>
        <v>#VALUE!</v>
      </c>
      <c r="C80" s="13" t="e">
        <f>SUMIF('[16]WASH COAL RECEIPT &amp; GCV DATA'!$A$3:$A$112,A80,'[16]WASH COAL RECEIPT &amp; GCV DATA'!$C$3:$C$112)</f>
        <v>#VALUE!</v>
      </c>
      <c r="D80" s="66" t="str">
        <f>IFERROR(VLOOKUP(A80,'[16]WASH COAL RECEIPT &amp; GCV DATA'!A79:V190,4,0),0)</f>
        <v>19.10.2022</v>
      </c>
      <c r="E80" s="14">
        <f>IFERROR(VLOOKUP(A80,'[16]WASH COAL RECEIPT &amp; GCV DATA'!$A$2:$V$184,5,0),0)</f>
        <v>0</v>
      </c>
      <c r="F80" s="13" t="e">
        <f>SUMIF('[16]WASH COAL RECEIPT &amp; GCV DATA'!$A$3:$A$184,'MASTER DATA FILE WASH COAL (2)'!A80,'[16]WASH COAL RECEIPT &amp; GCV DATA'!$F$3:$F$184)</f>
        <v>#VALUE!</v>
      </c>
      <c r="G80" s="13" t="str">
        <f>IFERROR(VLOOKUP(A80,'[16]WASH COAL RECEIPT &amp; GCV DATA'!$A$2:$V$184,7,0),0)</f>
        <v>SECL</v>
      </c>
      <c r="H80" s="13" t="str">
        <f>IFERROR(VLOOKUP(A80,'[16]WASH COAL RECEIPT &amp; GCV DATA'!$A$2:$V$184,8,0),0)</f>
        <v>PHEC</v>
      </c>
      <c r="I80" s="13">
        <f>IFERROR(VLOOKUP(A80,'[16]WASH COAL RECEIPT &amp; GCV DATA'!$A$2:$V$184,9,0),0)</f>
        <v>0</v>
      </c>
      <c r="J80" s="13" t="str">
        <f>IFERROR(VLOOKUP(A80,'[16]WASH COAL RECEIPT &amp; GCV DATA'!$A$2:$V$184,10,0),0)</f>
        <v>G11</v>
      </c>
      <c r="K80" s="15" t="e">
        <f>SUMIF('[16]WASH COAL RECEIPT &amp; GCV DATA'!$A$3:$A$184,'MASTER DATA FILE WASH COAL (2)'!A80,'[16]WASH COAL RECEIPT &amp; GCV DATA'!$K$3:$K$184)</f>
        <v>#VALUE!</v>
      </c>
      <c r="L80" s="15" t="e">
        <f>SUMIF('[16]WASH COAL RECEIPT &amp; GCV DATA'!$A$3:$A$184,'MASTER DATA FILE WASH COAL (2)'!A80,'[16]WASH COAL RECEIPT &amp; GCV DATA'!$L$3:$L$184)</f>
        <v>#VALUE!</v>
      </c>
      <c r="M80" s="15" t="e">
        <f t="shared" si="11"/>
        <v>#VALUE!</v>
      </c>
      <c r="N80" s="67" t="e">
        <f t="shared" si="12"/>
        <v>#VALUE!</v>
      </c>
      <c r="O80" s="15" t="e">
        <f>SUMIF('[16]WASH COAL RECEIPT &amp; GCV DATA'!$A$3:$A$184,'MASTER DATA FILE WASH COAL (2)'!A80,'[16]WASH COAL RECEIPT &amp; GCV DATA'!$O$3:$O$184)</f>
        <v>#VALUE!</v>
      </c>
      <c r="P80" s="15" t="e">
        <f t="shared" si="13"/>
        <v>#VALUE!</v>
      </c>
      <c r="Q80" s="15" t="e">
        <f>SUMIF('[16]WASH COAL RECEIPT &amp; GCV DATA'!$A$3:$A$184,'MASTER DATA FILE WASH COAL (2)'!A80,'[16]WASH COAL RECEIPT &amp; GCV DATA'!$Q$3:$Q$184)</f>
        <v>#VALUE!</v>
      </c>
      <c r="R80" s="16" t="e">
        <f>SUMIF('[16]WASH COAL RECEIPT &amp; GCV DATA'!$A$3:$A$244,'MASTER DATA FILE WASH COAL (2)'!A80,'[16]WASH COAL RECEIPT &amp; GCV DATA'!$R$3:$R$244)+IF(H80=$J$234,($K$234*K80),0)+IF(H80=$J$235,($K$235*K80),0)</f>
        <v>#VALUE!</v>
      </c>
      <c r="S80" s="15" t="e">
        <f t="shared" si="14"/>
        <v>#VALUE!</v>
      </c>
      <c r="T80" s="15" t="e">
        <f>SUMIF('[16]WASH COAL RECEIPT &amp; GCV DATA'!$A$3:$A$184,'MASTER DATA FILE WASH COAL (2)'!A80,'[16]WASH COAL RECEIPT &amp; GCV DATA'!$T$3:$T$184)</f>
        <v>#VALUE!</v>
      </c>
      <c r="U80" s="15" t="e">
        <f t="shared" si="15"/>
        <v>#VALUE!</v>
      </c>
      <c r="V80" s="15" t="e">
        <f>SUMIF('[16]WASH COAL RECEIPT &amp; GCV DATA'!$A$3:$A$184,'MASTER DATA FILE WASH COAL (2)'!A80,'[16]WASH COAL RECEIPT &amp; GCV DATA'!$V$3:$V$184)</f>
        <v>#VALUE!</v>
      </c>
      <c r="W80" s="15" t="e">
        <f t="shared" si="16"/>
        <v>#VALUE!</v>
      </c>
      <c r="X80" s="13" t="e">
        <f t="shared" si="17"/>
        <v>#VALUE!</v>
      </c>
      <c r="Y80" s="13"/>
      <c r="Z80" s="13"/>
      <c r="AB80">
        <v>4187.267774505679</v>
      </c>
      <c r="AC80" s="53" t="e">
        <f t="shared" si="18"/>
        <v>#VALUE!</v>
      </c>
      <c r="AE80" s="53" t="e">
        <f t="shared" si="10"/>
        <v>#VALUE!</v>
      </c>
      <c r="AF80">
        <v>79</v>
      </c>
      <c r="AJ80">
        <v>3494.01</v>
      </c>
      <c r="AK80" s="53" t="e">
        <f t="shared" si="19"/>
        <v>#VALUE!</v>
      </c>
    </row>
    <row r="81" spans="1:37" customFormat="1" ht="15.6" x14ac:dyDescent="0.3">
      <c r="A81" s="65">
        <v>97</v>
      </c>
      <c r="B81" s="57" t="e">
        <f>SUMIF('[16]WASH COAL RECEIPT &amp; GCV DATA'!$A$3:$A$112,A81,'[16]WASH COAL RECEIPT &amp; GCV DATA'!$B$3:$B$112)</f>
        <v>#VALUE!</v>
      </c>
      <c r="C81" s="13" t="e">
        <f>SUMIF('[16]WASH COAL RECEIPT &amp; GCV DATA'!$A$3:$A$112,A81,'[16]WASH COAL RECEIPT &amp; GCV DATA'!$C$3:$C$112)</f>
        <v>#VALUE!</v>
      </c>
      <c r="D81" s="66" t="str">
        <f>IFERROR(VLOOKUP(A81,'[16]WASH COAL RECEIPT &amp; GCV DATA'!A80:V191,4,0),0)</f>
        <v>20.10.2022</v>
      </c>
      <c r="E81" s="14">
        <f>IFERROR(VLOOKUP(A81,'[16]WASH COAL RECEIPT &amp; GCV DATA'!$A$2:$V$184,5,0),0)</f>
        <v>0</v>
      </c>
      <c r="F81" s="13" t="e">
        <f>SUMIF('[16]WASH COAL RECEIPT &amp; GCV DATA'!$A$3:$A$184,'MASTER DATA FILE WASH COAL (2)'!A81,'[16]WASH COAL RECEIPT &amp; GCV DATA'!$F$3:$F$184)</f>
        <v>#VALUE!</v>
      </c>
      <c r="G81" s="13" t="str">
        <f>IFERROR(VLOOKUP(A81,'[16]WASH COAL RECEIPT &amp; GCV DATA'!$A$2:$V$184,7,0),0)</f>
        <v>WCL</v>
      </c>
      <c r="H81" s="13" t="str">
        <f>IFERROR(VLOOKUP(A81,'[16]WASH COAL RECEIPT &amp; GCV DATA'!$A$2:$V$184,8,0),0)</f>
        <v>WANI</v>
      </c>
      <c r="I81" s="13">
        <f>IFERROR(VLOOKUP(A81,'[16]WASH COAL RECEIPT &amp; GCV DATA'!$A$2:$V$184,9,0),0)</f>
        <v>0</v>
      </c>
      <c r="J81" s="13" t="str">
        <f>IFERROR(VLOOKUP(A81,'[16]WASH COAL RECEIPT &amp; GCV DATA'!$A$2:$V$184,10,0),0)</f>
        <v>G10</v>
      </c>
      <c r="K81" s="15" t="e">
        <f>SUMIF('[16]WASH COAL RECEIPT &amp; GCV DATA'!$A$3:$A$184,'MASTER DATA FILE WASH COAL (2)'!A81,'[16]WASH COAL RECEIPT &amp; GCV DATA'!$K$3:$K$184)</f>
        <v>#VALUE!</v>
      </c>
      <c r="L81" s="15" t="e">
        <f>SUMIF('[16]WASH COAL RECEIPT &amp; GCV DATA'!$A$3:$A$184,'MASTER DATA FILE WASH COAL (2)'!A81,'[16]WASH COAL RECEIPT &amp; GCV DATA'!$L$3:$L$184)</f>
        <v>#VALUE!</v>
      </c>
      <c r="M81" s="15" t="e">
        <f t="shared" si="11"/>
        <v>#VALUE!</v>
      </c>
      <c r="N81" s="67" t="e">
        <f t="shared" si="12"/>
        <v>#VALUE!</v>
      </c>
      <c r="O81" s="15" t="e">
        <f>SUMIF('[16]WASH COAL RECEIPT &amp; GCV DATA'!$A$3:$A$184,'MASTER DATA FILE WASH COAL (2)'!A81,'[16]WASH COAL RECEIPT &amp; GCV DATA'!$O$3:$O$184)</f>
        <v>#VALUE!</v>
      </c>
      <c r="P81" s="15" t="e">
        <f t="shared" si="13"/>
        <v>#VALUE!</v>
      </c>
      <c r="Q81" s="15" t="e">
        <f>SUMIF('[16]WASH COAL RECEIPT &amp; GCV DATA'!$A$3:$A$184,'MASTER DATA FILE WASH COAL (2)'!A81,'[16]WASH COAL RECEIPT &amp; GCV DATA'!$Q$3:$Q$184)</f>
        <v>#VALUE!</v>
      </c>
      <c r="R81" s="16" t="e">
        <f>SUMIF('[16]WASH COAL RECEIPT &amp; GCV DATA'!$A$3:$A$244,'MASTER DATA FILE WASH COAL (2)'!A81,'[16]WASH COAL RECEIPT &amp; GCV DATA'!$R$3:$R$244)+IF(H81=$J$234,($K$234*K81),0)+IF(H81=$J$235,($K$235*K81),0)</f>
        <v>#VALUE!</v>
      </c>
      <c r="S81" s="15" t="e">
        <f t="shared" si="14"/>
        <v>#VALUE!</v>
      </c>
      <c r="T81" s="15" t="e">
        <f>SUMIF('[16]WASH COAL RECEIPT &amp; GCV DATA'!$A$3:$A$184,'MASTER DATA FILE WASH COAL (2)'!A81,'[16]WASH COAL RECEIPT &amp; GCV DATA'!$T$3:$T$184)</f>
        <v>#VALUE!</v>
      </c>
      <c r="U81" s="15" t="e">
        <f t="shared" si="15"/>
        <v>#VALUE!</v>
      </c>
      <c r="V81" s="15" t="e">
        <f>SUMIF('[16]WASH COAL RECEIPT &amp; GCV DATA'!$A$3:$A$184,'MASTER DATA FILE WASH COAL (2)'!A81,'[16]WASH COAL RECEIPT &amp; GCV DATA'!$V$3:$V$184)</f>
        <v>#VALUE!</v>
      </c>
      <c r="W81" s="15" t="e">
        <f t="shared" si="16"/>
        <v>#VALUE!</v>
      </c>
      <c r="X81" s="13" t="e">
        <f t="shared" si="17"/>
        <v>#VALUE!</v>
      </c>
      <c r="Y81" s="13"/>
      <c r="Z81" s="13"/>
      <c r="AB81">
        <v>4054.8108903605589</v>
      </c>
      <c r="AC81" s="53" t="e">
        <f t="shared" si="18"/>
        <v>#VALUE!</v>
      </c>
      <c r="AE81" s="53" t="e">
        <f t="shared" si="10"/>
        <v>#VALUE!</v>
      </c>
      <c r="AF81">
        <v>80</v>
      </c>
      <c r="AJ81">
        <v>3780.47</v>
      </c>
      <c r="AK81" s="53" t="e">
        <f t="shared" si="19"/>
        <v>#VALUE!</v>
      </c>
    </row>
    <row r="82" spans="1:37" customFormat="1" ht="15.6" x14ac:dyDescent="0.3">
      <c r="A82" s="65">
        <v>98</v>
      </c>
      <c r="B82" s="57" t="e">
        <f>SUMIF('[16]WASH COAL RECEIPT &amp; GCV DATA'!$A$3:$A$112,A82,'[16]WASH COAL RECEIPT &amp; GCV DATA'!$B$3:$B$112)</f>
        <v>#VALUE!</v>
      </c>
      <c r="C82" s="13" t="e">
        <f>SUMIF('[16]WASH COAL RECEIPT &amp; GCV DATA'!$A$3:$A$112,A82,'[16]WASH COAL RECEIPT &amp; GCV DATA'!$C$3:$C$112)</f>
        <v>#VALUE!</v>
      </c>
      <c r="D82" s="66" t="str">
        <f>IFERROR(VLOOKUP(A82,'[16]WASH COAL RECEIPT &amp; GCV DATA'!A81:V192,4,0),0)</f>
        <v>19.10.2022</v>
      </c>
      <c r="E82" s="14">
        <f>IFERROR(VLOOKUP(A82,'[16]WASH COAL RECEIPT &amp; GCV DATA'!$A$2:$V$184,5,0),0)</f>
        <v>0</v>
      </c>
      <c r="F82" s="13" t="e">
        <f>SUMIF('[16]WASH COAL RECEIPT &amp; GCV DATA'!$A$3:$A$184,'MASTER DATA FILE WASH COAL (2)'!A82,'[16]WASH COAL RECEIPT &amp; GCV DATA'!$F$3:$F$184)</f>
        <v>#VALUE!</v>
      </c>
      <c r="G82" s="13" t="str">
        <f>IFERROR(VLOOKUP(A82,'[16]WASH COAL RECEIPT &amp; GCV DATA'!$A$2:$V$184,7,0),0)</f>
        <v>SECL</v>
      </c>
      <c r="H82" s="13" t="str">
        <f>IFERROR(VLOOKUP(A82,'[16]WASH COAL RECEIPT &amp; GCV DATA'!$A$2:$V$184,8,0),0)</f>
        <v>PMCJ</v>
      </c>
      <c r="I82" s="13">
        <f>IFERROR(VLOOKUP(A82,'[16]WASH COAL RECEIPT &amp; GCV DATA'!$A$2:$V$184,9,0),0)</f>
        <v>0</v>
      </c>
      <c r="J82" s="13" t="str">
        <f>IFERROR(VLOOKUP(A82,'[16]WASH COAL RECEIPT &amp; GCV DATA'!$A$2:$V$184,10,0),0)</f>
        <v>G11</v>
      </c>
      <c r="K82" s="15" t="e">
        <f>SUMIF('[16]WASH COAL RECEIPT &amp; GCV DATA'!$A$3:$A$184,'MASTER DATA FILE WASH COAL (2)'!A82,'[16]WASH COAL RECEIPT &amp; GCV DATA'!$K$3:$K$184)</f>
        <v>#VALUE!</v>
      </c>
      <c r="L82" s="15" t="e">
        <f>SUMIF('[16]WASH COAL RECEIPT &amp; GCV DATA'!$A$3:$A$184,'MASTER DATA FILE WASH COAL (2)'!A82,'[16]WASH COAL RECEIPT &amp; GCV DATA'!$L$3:$L$184)</f>
        <v>#VALUE!</v>
      </c>
      <c r="M82" s="15" t="e">
        <f t="shared" si="11"/>
        <v>#VALUE!</v>
      </c>
      <c r="N82" s="67" t="e">
        <f t="shared" si="12"/>
        <v>#VALUE!</v>
      </c>
      <c r="O82" s="15" t="e">
        <f>SUMIF('[16]WASH COAL RECEIPT &amp; GCV DATA'!$A$3:$A$184,'MASTER DATA FILE WASH COAL (2)'!A82,'[16]WASH COAL RECEIPT &amp; GCV DATA'!$O$3:$O$184)</f>
        <v>#VALUE!</v>
      </c>
      <c r="P82" s="15" t="e">
        <f t="shared" si="13"/>
        <v>#VALUE!</v>
      </c>
      <c r="Q82" s="15" t="e">
        <f>SUMIF('[16]WASH COAL RECEIPT &amp; GCV DATA'!$A$3:$A$184,'MASTER DATA FILE WASH COAL (2)'!A82,'[16]WASH COAL RECEIPT &amp; GCV DATA'!$Q$3:$Q$184)</f>
        <v>#VALUE!</v>
      </c>
      <c r="R82" s="16" t="e">
        <f>SUMIF('[16]WASH COAL RECEIPT &amp; GCV DATA'!$A$3:$A$244,'MASTER DATA FILE WASH COAL (2)'!A82,'[16]WASH COAL RECEIPT &amp; GCV DATA'!$R$3:$R$244)+IF(H82=$J$234,($K$234*K82),0)+IF(H82=$J$235,($K$235*K82),0)</f>
        <v>#VALUE!</v>
      </c>
      <c r="S82" s="15" t="e">
        <f t="shared" si="14"/>
        <v>#VALUE!</v>
      </c>
      <c r="T82" s="15" t="e">
        <f>SUMIF('[16]WASH COAL RECEIPT &amp; GCV DATA'!$A$3:$A$184,'MASTER DATA FILE WASH COAL (2)'!A82,'[16]WASH COAL RECEIPT &amp; GCV DATA'!$T$3:$T$184)</f>
        <v>#VALUE!</v>
      </c>
      <c r="U82" s="15" t="e">
        <f t="shared" si="15"/>
        <v>#VALUE!</v>
      </c>
      <c r="V82" s="15" t="e">
        <f>SUMIF('[16]WASH COAL RECEIPT &amp; GCV DATA'!$A$3:$A$184,'MASTER DATA FILE WASH COAL (2)'!A82,'[16]WASH COAL RECEIPT &amp; GCV DATA'!$V$3:$V$184)</f>
        <v>#VALUE!</v>
      </c>
      <c r="W82" s="15" t="e">
        <f t="shared" si="16"/>
        <v>#VALUE!</v>
      </c>
      <c r="X82" s="13" t="e">
        <f t="shared" si="17"/>
        <v>#VALUE!</v>
      </c>
      <c r="Y82" s="13"/>
      <c r="Z82" s="13"/>
      <c r="AB82">
        <v>4214.5591329966328</v>
      </c>
      <c r="AC82" s="53" t="e">
        <f t="shared" si="18"/>
        <v>#VALUE!</v>
      </c>
      <c r="AD82" s="68"/>
      <c r="AE82" s="53" t="e">
        <f t="shared" si="10"/>
        <v>#VALUE!</v>
      </c>
      <c r="AF82">
        <v>81</v>
      </c>
      <c r="AJ82">
        <v>3574.89</v>
      </c>
      <c r="AK82" s="53" t="e">
        <f t="shared" si="19"/>
        <v>#VALUE!</v>
      </c>
    </row>
    <row r="83" spans="1:37" customFormat="1" ht="15.6" x14ac:dyDescent="0.3">
      <c r="A83" s="65">
        <v>101</v>
      </c>
      <c r="B83" s="57" t="e">
        <f>SUMIF('[16]WASH COAL RECEIPT &amp; GCV DATA'!$A$3:$A$112,A83,'[16]WASH COAL RECEIPT &amp; GCV DATA'!$B$3:$B$112)</f>
        <v>#VALUE!</v>
      </c>
      <c r="C83" s="13" t="e">
        <f>SUMIF('[16]WASH COAL RECEIPT &amp; GCV DATA'!$A$3:$A$112,A83,'[16]WASH COAL RECEIPT &amp; GCV DATA'!$C$3:$C$112)</f>
        <v>#VALUE!</v>
      </c>
      <c r="D83" s="66" t="str">
        <f>IFERROR(VLOOKUP(A83,'[16]WASH COAL RECEIPT &amp; GCV DATA'!A82:V193,4,0),0)</f>
        <v>20.10.2022</v>
      </c>
      <c r="E83" s="14">
        <f>IFERROR(VLOOKUP(A83,'[16]WASH COAL RECEIPT &amp; GCV DATA'!$A$2:$V$184,5,0),0)</f>
        <v>0</v>
      </c>
      <c r="F83" s="13" t="e">
        <f>SUMIF('[16]WASH COAL RECEIPT &amp; GCV DATA'!$A$3:$A$184,'MASTER DATA FILE WASH COAL (2)'!A83,'[16]WASH COAL RECEIPT &amp; GCV DATA'!$F$3:$F$184)</f>
        <v>#VALUE!</v>
      </c>
      <c r="G83" s="13" t="str">
        <f>IFERROR(VLOOKUP(A83,'[16]WASH COAL RECEIPT &amp; GCV DATA'!$A$2:$V$184,7,0),0)</f>
        <v>WCL</v>
      </c>
      <c r="H83" s="13" t="str">
        <f>IFERROR(VLOOKUP(A83,'[16]WASH COAL RECEIPT &amp; GCV DATA'!$A$2:$V$184,8,0),0)</f>
        <v>TAE</v>
      </c>
      <c r="I83" s="13">
        <f>IFERROR(VLOOKUP(A83,'[16]WASH COAL RECEIPT &amp; GCV DATA'!$A$2:$V$184,9,0),0)</f>
        <v>0</v>
      </c>
      <c r="J83" s="13" t="str">
        <f>IFERROR(VLOOKUP(A83,'[16]WASH COAL RECEIPT &amp; GCV DATA'!$A$2:$V$184,10,0),0)</f>
        <v>G12</v>
      </c>
      <c r="K83" s="15" t="e">
        <f>SUMIF('[16]WASH COAL RECEIPT &amp; GCV DATA'!$A$3:$A$184,'MASTER DATA FILE WASH COAL (2)'!A83,'[16]WASH COAL RECEIPT &amp; GCV DATA'!$K$3:$K$184)</f>
        <v>#VALUE!</v>
      </c>
      <c r="L83" s="15" t="e">
        <f>SUMIF('[16]WASH COAL RECEIPT &amp; GCV DATA'!$A$3:$A$184,'MASTER DATA FILE WASH COAL (2)'!A83,'[16]WASH COAL RECEIPT &amp; GCV DATA'!$L$3:$L$184)</f>
        <v>#VALUE!</v>
      </c>
      <c r="M83" s="15" t="e">
        <f t="shared" si="11"/>
        <v>#VALUE!</v>
      </c>
      <c r="N83" s="67" t="e">
        <f t="shared" si="12"/>
        <v>#VALUE!</v>
      </c>
      <c r="O83" s="15" t="e">
        <f>SUMIF('[16]WASH COAL RECEIPT &amp; GCV DATA'!$A$3:$A$184,'MASTER DATA FILE WASH COAL (2)'!A83,'[16]WASH COAL RECEIPT &amp; GCV DATA'!$O$3:$O$184)</f>
        <v>#VALUE!</v>
      </c>
      <c r="P83" s="15" t="e">
        <f t="shared" si="13"/>
        <v>#VALUE!</v>
      </c>
      <c r="Q83" s="15" t="e">
        <f>SUMIF('[16]WASH COAL RECEIPT &amp; GCV DATA'!$A$3:$A$184,'MASTER DATA FILE WASH COAL (2)'!A83,'[16]WASH COAL RECEIPT &amp; GCV DATA'!$Q$3:$Q$184)</f>
        <v>#VALUE!</v>
      </c>
      <c r="R83" s="16" t="e">
        <f>SUMIF('[16]WASH COAL RECEIPT &amp; GCV DATA'!$A$3:$A$244,'MASTER DATA FILE WASH COAL (2)'!A83,'[16]WASH COAL RECEIPT &amp; GCV DATA'!$R$3:$R$244)+IF(H83=$J$234,($K$234*K83),0)+IF(H83=$J$235,($K$235*K83),0)</f>
        <v>#VALUE!</v>
      </c>
      <c r="S83" s="15" t="e">
        <f t="shared" si="14"/>
        <v>#VALUE!</v>
      </c>
      <c r="T83" s="15" t="e">
        <f>SUMIF('[16]WASH COAL RECEIPT &amp; GCV DATA'!$A$3:$A$184,'MASTER DATA FILE WASH COAL (2)'!A83,'[16]WASH COAL RECEIPT &amp; GCV DATA'!$T$3:$T$184)</f>
        <v>#VALUE!</v>
      </c>
      <c r="U83" s="15" t="e">
        <f t="shared" si="15"/>
        <v>#VALUE!</v>
      </c>
      <c r="V83" s="15" t="e">
        <f>SUMIF('[16]WASH COAL RECEIPT &amp; GCV DATA'!$A$3:$A$184,'MASTER DATA FILE WASH COAL (2)'!A83,'[16]WASH COAL RECEIPT &amp; GCV DATA'!$V$3:$V$184)</f>
        <v>#VALUE!</v>
      </c>
      <c r="W83" s="15" t="e">
        <f t="shared" si="16"/>
        <v>#VALUE!</v>
      </c>
      <c r="X83" s="13" t="e">
        <f t="shared" si="17"/>
        <v>#VALUE!</v>
      </c>
      <c r="Y83" s="13"/>
      <c r="Z83" s="13"/>
      <c r="AB83">
        <v>4099.4990540256467</v>
      </c>
      <c r="AC83" s="53" t="e">
        <f t="shared" si="18"/>
        <v>#VALUE!</v>
      </c>
      <c r="AE83" s="53" t="e">
        <f t="shared" si="10"/>
        <v>#VALUE!</v>
      </c>
      <c r="AF83">
        <v>82</v>
      </c>
      <c r="AJ83">
        <v>4077.18</v>
      </c>
      <c r="AK83" s="53" t="e">
        <f t="shared" si="19"/>
        <v>#VALUE!</v>
      </c>
    </row>
    <row r="84" spans="1:37" customFormat="1" ht="15.6" x14ac:dyDescent="0.3">
      <c r="A84" s="65">
        <v>102</v>
      </c>
      <c r="B84" s="57" t="e">
        <f>SUMIF('[16]WASH COAL RECEIPT &amp; GCV DATA'!$A$3:$A$112,A84,'[16]WASH COAL RECEIPT &amp; GCV DATA'!$B$3:$B$112)</f>
        <v>#VALUE!</v>
      </c>
      <c r="C84" s="13" t="e">
        <f>SUMIF('[16]WASH COAL RECEIPT &amp; GCV DATA'!$A$3:$A$112,A84,'[16]WASH COAL RECEIPT &amp; GCV DATA'!$C$3:$C$112)</f>
        <v>#VALUE!</v>
      </c>
      <c r="D84" s="66" t="str">
        <f>IFERROR(VLOOKUP(A84,'[16]WASH COAL RECEIPT &amp; GCV DATA'!A83:V194,4,0),0)</f>
        <v>21.10.2022</v>
      </c>
      <c r="E84" s="14">
        <f>IFERROR(VLOOKUP(A84,'[16]WASH COAL RECEIPT &amp; GCV DATA'!$A$2:$V$184,5,0),0)</f>
        <v>0</v>
      </c>
      <c r="F84" s="13" t="e">
        <f>SUMIF('[16]WASH COAL RECEIPT &amp; GCV DATA'!$A$3:$A$184,'MASTER DATA FILE WASH COAL (2)'!A84,'[16]WASH COAL RECEIPT &amp; GCV DATA'!$F$3:$F$184)</f>
        <v>#VALUE!</v>
      </c>
      <c r="G84" s="13" t="str">
        <f>IFERROR(VLOOKUP(A84,'[16]WASH COAL RECEIPT &amp; GCV DATA'!$A$2:$V$184,7,0),0)</f>
        <v>WCL</v>
      </c>
      <c r="H84" s="13" t="str">
        <f>IFERROR(VLOOKUP(A84,'[16]WASH COAL RECEIPT &amp; GCV DATA'!$A$2:$V$184,8,0),0)</f>
        <v>WANI</v>
      </c>
      <c r="I84" s="13">
        <f>IFERROR(VLOOKUP(A84,'[16]WASH COAL RECEIPT &amp; GCV DATA'!$A$2:$V$184,9,0),0)</f>
        <v>0</v>
      </c>
      <c r="J84" s="13" t="str">
        <f>IFERROR(VLOOKUP(A84,'[16]WASH COAL RECEIPT &amp; GCV DATA'!$A$2:$V$184,10,0),0)</f>
        <v>G10</v>
      </c>
      <c r="K84" s="15" t="e">
        <f>SUMIF('[16]WASH COAL RECEIPT &amp; GCV DATA'!$A$3:$A$184,'MASTER DATA FILE WASH COAL (2)'!A84,'[16]WASH COAL RECEIPT &amp; GCV DATA'!$K$3:$K$184)</f>
        <v>#VALUE!</v>
      </c>
      <c r="L84" s="15" t="e">
        <f>SUMIF('[16]WASH COAL RECEIPT &amp; GCV DATA'!$A$3:$A$184,'MASTER DATA FILE WASH COAL (2)'!A84,'[16]WASH COAL RECEIPT &amp; GCV DATA'!$L$3:$L$184)</f>
        <v>#VALUE!</v>
      </c>
      <c r="M84" s="15" t="e">
        <f t="shared" si="11"/>
        <v>#VALUE!</v>
      </c>
      <c r="N84" s="67" t="e">
        <f t="shared" si="12"/>
        <v>#VALUE!</v>
      </c>
      <c r="O84" s="15" t="e">
        <f>SUMIF('[16]WASH COAL RECEIPT &amp; GCV DATA'!$A$3:$A$184,'MASTER DATA FILE WASH COAL (2)'!A84,'[16]WASH COAL RECEIPT &amp; GCV DATA'!$O$3:$O$184)</f>
        <v>#VALUE!</v>
      </c>
      <c r="P84" s="15" t="e">
        <f t="shared" si="13"/>
        <v>#VALUE!</v>
      </c>
      <c r="Q84" s="15" t="e">
        <f>SUMIF('[16]WASH COAL RECEIPT &amp; GCV DATA'!$A$3:$A$184,'MASTER DATA FILE WASH COAL (2)'!A84,'[16]WASH COAL RECEIPT &amp; GCV DATA'!$Q$3:$Q$184)</f>
        <v>#VALUE!</v>
      </c>
      <c r="R84" s="16" t="e">
        <f>SUMIF('[16]WASH COAL RECEIPT &amp; GCV DATA'!$A$3:$A$244,'MASTER DATA FILE WASH COAL (2)'!A84,'[16]WASH COAL RECEIPT &amp; GCV DATA'!$R$3:$R$244)+IF(H84=$J$234,($K$234*K84),0)+IF(H84=$J$235,($K$235*K84),0)</f>
        <v>#VALUE!</v>
      </c>
      <c r="S84" s="15" t="e">
        <f t="shared" si="14"/>
        <v>#VALUE!</v>
      </c>
      <c r="T84" s="15" t="e">
        <f>SUMIF('[16]WASH COAL RECEIPT &amp; GCV DATA'!$A$3:$A$184,'MASTER DATA FILE WASH COAL (2)'!A84,'[16]WASH COAL RECEIPT &amp; GCV DATA'!$T$3:$T$184)</f>
        <v>#VALUE!</v>
      </c>
      <c r="U84" s="15" t="e">
        <f t="shared" si="15"/>
        <v>#VALUE!</v>
      </c>
      <c r="V84" s="15" t="e">
        <f>SUMIF('[16]WASH COAL RECEIPT &amp; GCV DATA'!$A$3:$A$184,'MASTER DATA FILE WASH COAL (2)'!A84,'[16]WASH COAL RECEIPT &amp; GCV DATA'!$V$3:$V$184)</f>
        <v>#VALUE!</v>
      </c>
      <c r="W84" s="15" t="e">
        <f t="shared" si="16"/>
        <v>#VALUE!</v>
      </c>
      <c r="X84" s="13" t="e">
        <f t="shared" si="17"/>
        <v>#VALUE!</v>
      </c>
      <c r="Y84" s="13"/>
      <c r="Z84" s="13"/>
      <c r="AB84">
        <v>3961.3653683319217</v>
      </c>
      <c r="AC84" s="53" t="e">
        <f t="shared" si="18"/>
        <v>#VALUE!</v>
      </c>
      <c r="AE84" s="53" t="e">
        <f t="shared" si="10"/>
        <v>#VALUE!</v>
      </c>
      <c r="AF84">
        <v>83</v>
      </c>
      <c r="AJ84">
        <v>4173.95</v>
      </c>
      <c r="AK84" s="53" t="e">
        <f t="shared" si="19"/>
        <v>#VALUE!</v>
      </c>
    </row>
    <row r="85" spans="1:37" s="68" customFormat="1" ht="15.6" x14ac:dyDescent="0.3">
      <c r="A85" s="65">
        <v>103</v>
      </c>
      <c r="B85" s="57" t="e">
        <f>SUMIF('[16]WASH COAL RECEIPT &amp; GCV DATA'!$A$3:$A$112,A85,'[16]WASH COAL RECEIPT &amp; GCV DATA'!$B$3:$B$112)</f>
        <v>#VALUE!</v>
      </c>
      <c r="C85" s="13" t="e">
        <f>SUMIF('[16]WASH COAL RECEIPT &amp; GCV DATA'!$A$3:$A$112,A85,'[16]WASH COAL RECEIPT &amp; GCV DATA'!$C$3:$C$112)</f>
        <v>#VALUE!</v>
      </c>
      <c r="D85" s="66" t="str">
        <f>IFERROR(VLOOKUP(A85,'[16]WASH COAL RECEIPT &amp; GCV DATA'!A84:V195,4,0),0)</f>
        <v>20.10.2022</v>
      </c>
      <c r="E85" s="14">
        <f>IFERROR(VLOOKUP(A85,'[16]WASH COAL RECEIPT &amp; GCV DATA'!$A$2:$V$184,5,0),0)</f>
        <v>0</v>
      </c>
      <c r="F85" s="13" t="e">
        <f>SUMIF('[16]WASH COAL RECEIPT &amp; GCV DATA'!$A$3:$A$184,'MASTER DATA FILE WASH COAL (2)'!A85,'[16]WASH COAL RECEIPT &amp; GCV DATA'!$F$3:$F$184)</f>
        <v>#VALUE!</v>
      </c>
      <c r="G85" s="13" t="str">
        <f>IFERROR(VLOOKUP(A85,'[16]WASH COAL RECEIPT &amp; GCV DATA'!$A$2:$V$184,7,0),0)</f>
        <v>SECL</v>
      </c>
      <c r="H85" s="13" t="str">
        <f>IFERROR(VLOOKUP(A85,'[16]WASH COAL RECEIPT &amp; GCV DATA'!$A$2:$V$184,8,0),0)</f>
        <v>PMCJ</v>
      </c>
      <c r="I85" s="13">
        <f>IFERROR(VLOOKUP(A85,'[16]WASH COAL RECEIPT &amp; GCV DATA'!$A$2:$V$184,9,0),0)</f>
        <v>0</v>
      </c>
      <c r="J85" s="13" t="str">
        <f>IFERROR(VLOOKUP(A85,'[16]WASH COAL RECEIPT &amp; GCV DATA'!$A$2:$V$184,10,0),0)</f>
        <v>G11</v>
      </c>
      <c r="K85" s="15" t="e">
        <f>SUMIF('[16]WASH COAL RECEIPT &amp; GCV DATA'!$A$3:$A$184,'MASTER DATA FILE WASH COAL (2)'!A85,'[16]WASH COAL RECEIPT &amp; GCV DATA'!$K$3:$K$184)</f>
        <v>#VALUE!</v>
      </c>
      <c r="L85" s="15" t="e">
        <f>SUMIF('[16]WASH COAL RECEIPT &amp; GCV DATA'!$A$3:$A$184,'MASTER DATA FILE WASH COAL (2)'!A85,'[16]WASH COAL RECEIPT &amp; GCV DATA'!$L$3:$L$184)</f>
        <v>#VALUE!</v>
      </c>
      <c r="M85" s="15" t="e">
        <f t="shared" si="11"/>
        <v>#VALUE!</v>
      </c>
      <c r="N85" s="67" t="e">
        <f t="shared" si="12"/>
        <v>#VALUE!</v>
      </c>
      <c r="O85" s="15" t="e">
        <f>SUMIF('[16]WASH COAL RECEIPT &amp; GCV DATA'!$A$3:$A$184,'MASTER DATA FILE WASH COAL (2)'!A85,'[16]WASH COAL RECEIPT &amp; GCV DATA'!$O$3:$O$184)</f>
        <v>#VALUE!</v>
      </c>
      <c r="P85" s="15" t="e">
        <f t="shared" si="13"/>
        <v>#VALUE!</v>
      </c>
      <c r="Q85" s="15" t="e">
        <f>SUMIF('[16]WASH COAL RECEIPT &amp; GCV DATA'!$A$3:$A$184,'MASTER DATA FILE WASH COAL (2)'!A85,'[16]WASH COAL RECEIPT &amp; GCV DATA'!$Q$3:$Q$184)</f>
        <v>#VALUE!</v>
      </c>
      <c r="R85" s="16" t="e">
        <f>SUMIF('[16]WASH COAL RECEIPT &amp; GCV DATA'!$A$3:$A$244,'MASTER DATA FILE WASH COAL (2)'!A85,'[16]WASH COAL RECEIPT &amp; GCV DATA'!$R$3:$R$244)+IF(H85=$J$234,($K$234*K85),0)+IF(H85=$J$235,($K$235*K85),0)</f>
        <v>#VALUE!</v>
      </c>
      <c r="S85" s="15" t="e">
        <f t="shared" si="14"/>
        <v>#VALUE!</v>
      </c>
      <c r="T85" s="15" t="e">
        <f>SUMIF('[16]WASH COAL RECEIPT &amp; GCV DATA'!$A$3:$A$184,'MASTER DATA FILE WASH COAL (2)'!A85,'[16]WASH COAL RECEIPT &amp; GCV DATA'!$T$3:$T$184)</f>
        <v>#VALUE!</v>
      </c>
      <c r="U85" s="15" t="e">
        <f t="shared" si="15"/>
        <v>#VALUE!</v>
      </c>
      <c r="V85" s="15" t="e">
        <f>SUMIF('[16]WASH COAL RECEIPT &amp; GCV DATA'!$A$3:$A$184,'MASTER DATA FILE WASH COAL (2)'!A85,'[16]WASH COAL RECEIPT &amp; GCV DATA'!$V$3:$V$184)</f>
        <v>#VALUE!</v>
      </c>
      <c r="W85" s="15" t="e">
        <f t="shared" si="16"/>
        <v>#VALUE!</v>
      </c>
      <c r="X85" s="13" t="e">
        <f t="shared" si="17"/>
        <v>#VALUE!</v>
      </c>
      <c r="Y85" s="69"/>
      <c r="Z85" s="69"/>
      <c r="AB85" s="68">
        <v>4038.913250714967</v>
      </c>
      <c r="AC85" s="53" t="e">
        <f t="shared" si="18"/>
        <v>#VALUE!</v>
      </c>
      <c r="AD85"/>
      <c r="AE85" s="53" t="e">
        <f t="shared" si="10"/>
        <v>#VALUE!</v>
      </c>
      <c r="AF85" s="68">
        <v>84</v>
      </c>
      <c r="AJ85" s="68">
        <v>3628.45</v>
      </c>
      <c r="AK85" s="53" t="e">
        <f t="shared" si="19"/>
        <v>#VALUE!</v>
      </c>
    </row>
    <row r="86" spans="1:37" customFormat="1" ht="15.6" x14ac:dyDescent="0.3">
      <c r="A86" s="65">
        <v>104</v>
      </c>
      <c r="B86" s="57" t="e">
        <f>SUMIF('[16]WASH COAL RECEIPT &amp; GCV DATA'!$A$3:$A$112,A86,'[16]WASH COAL RECEIPT &amp; GCV DATA'!$B$3:$B$112)</f>
        <v>#VALUE!</v>
      </c>
      <c r="C86" s="13" t="e">
        <f>SUMIF('[16]WASH COAL RECEIPT &amp; GCV DATA'!$A$3:$A$112,A86,'[16]WASH COAL RECEIPT &amp; GCV DATA'!$C$3:$C$112)</f>
        <v>#VALUE!</v>
      </c>
      <c r="D86" s="66" t="str">
        <f>IFERROR(VLOOKUP(A86,'[16]WASH COAL RECEIPT &amp; GCV DATA'!A85:V196,4,0),0)</f>
        <v>21.10.2022</v>
      </c>
      <c r="E86" s="14">
        <f>IFERROR(VLOOKUP(A86,'[16]WASH COAL RECEIPT &amp; GCV DATA'!$A$2:$V$184,5,0),0)</f>
        <v>0</v>
      </c>
      <c r="F86" s="13" t="e">
        <f>SUMIF('[16]WASH COAL RECEIPT &amp; GCV DATA'!$A$3:$A$184,'MASTER DATA FILE WASH COAL (2)'!A86,'[16]WASH COAL RECEIPT &amp; GCV DATA'!$F$3:$F$184)</f>
        <v>#VALUE!</v>
      </c>
      <c r="G86" s="13" t="str">
        <f>IFERROR(VLOOKUP(A86,'[16]WASH COAL RECEIPT &amp; GCV DATA'!$A$2:$V$184,7,0),0)</f>
        <v>WCL</v>
      </c>
      <c r="H86" s="13" t="str">
        <f>IFERROR(VLOOKUP(A86,'[16]WASH COAL RECEIPT &amp; GCV DATA'!$A$2:$V$184,8,0),0)</f>
        <v>TAE</v>
      </c>
      <c r="I86" s="13">
        <f>IFERROR(VLOOKUP(A86,'[16]WASH COAL RECEIPT &amp; GCV DATA'!$A$2:$V$184,9,0),0)</f>
        <v>0</v>
      </c>
      <c r="J86" s="13" t="str">
        <f>IFERROR(VLOOKUP(A86,'[16]WASH COAL RECEIPT &amp; GCV DATA'!$A$2:$V$184,10,0),0)</f>
        <v>G12</v>
      </c>
      <c r="K86" s="15" t="e">
        <f>SUMIF('[16]WASH COAL RECEIPT &amp; GCV DATA'!$A$3:$A$184,'MASTER DATA FILE WASH COAL (2)'!A86,'[16]WASH COAL RECEIPT &amp; GCV DATA'!$K$3:$K$184)</f>
        <v>#VALUE!</v>
      </c>
      <c r="L86" s="15" t="e">
        <f>SUMIF('[16]WASH COAL RECEIPT &amp; GCV DATA'!$A$3:$A$184,'MASTER DATA FILE WASH COAL (2)'!A86,'[16]WASH COAL RECEIPT &amp; GCV DATA'!$L$3:$L$184)</f>
        <v>#VALUE!</v>
      </c>
      <c r="M86" s="15" t="e">
        <f t="shared" si="11"/>
        <v>#VALUE!</v>
      </c>
      <c r="N86" s="67" t="e">
        <f t="shared" si="12"/>
        <v>#VALUE!</v>
      </c>
      <c r="O86" s="15" t="e">
        <f>SUMIF('[16]WASH COAL RECEIPT &amp; GCV DATA'!$A$3:$A$184,'MASTER DATA FILE WASH COAL (2)'!A86,'[16]WASH COAL RECEIPT &amp; GCV DATA'!$O$3:$O$184)</f>
        <v>#VALUE!</v>
      </c>
      <c r="P86" s="15" t="e">
        <f t="shared" si="13"/>
        <v>#VALUE!</v>
      </c>
      <c r="Q86" s="15" t="e">
        <f>SUMIF('[16]WASH COAL RECEIPT &amp; GCV DATA'!$A$3:$A$184,'MASTER DATA FILE WASH COAL (2)'!A86,'[16]WASH COAL RECEIPT &amp; GCV DATA'!$Q$3:$Q$184)</f>
        <v>#VALUE!</v>
      </c>
      <c r="R86" s="16" t="e">
        <f>SUMIF('[16]WASH COAL RECEIPT &amp; GCV DATA'!$A$3:$A$244,'MASTER DATA FILE WASH COAL (2)'!A86,'[16]WASH COAL RECEIPT &amp; GCV DATA'!$R$3:$R$244)+IF(H86=$J$234,($K$234*K86),0)+IF(H86=$J$235,($K$235*K86),0)</f>
        <v>#VALUE!</v>
      </c>
      <c r="S86" s="15" t="e">
        <f t="shared" si="14"/>
        <v>#VALUE!</v>
      </c>
      <c r="T86" s="15" t="e">
        <f>SUMIF('[16]WASH COAL RECEIPT &amp; GCV DATA'!$A$3:$A$184,'MASTER DATA FILE WASH COAL (2)'!A86,'[16]WASH COAL RECEIPT &amp; GCV DATA'!$T$3:$T$184)</f>
        <v>#VALUE!</v>
      </c>
      <c r="U86" s="15" t="e">
        <f t="shared" si="15"/>
        <v>#VALUE!</v>
      </c>
      <c r="V86" s="15" t="e">
        <f>SUMIF('[16]WASH COAL RECEIPT &amp; GCV DATA'!$A$3:$A$184,'MASTER DATA FILE WASH COAL (2)'!A86,'[16]WASH COAL RECEIPT &amp; GCV DATA'!$V$3:$V$184)</f>
        <v>#VALUE!</v>
      </c>
      <c r="W86" s="15" t="e">
        <f t="shared" si="16"/>
        <v>#VALUE!</v>
      </c>
      <c r="X86" s="13" t="e">
        <f t="shared" si="17"/>
        <v>#VALUE!</v>
      </c>
      <c r="Y86" s="13"/>
      <c r="Z86" s="13"/>
      <c r="AB86">
        <v>3996.3285229202043</v>
      </c>
      <c r="AC86" s="53" t="e">
        <f t="shared" si="18"/>
        <v>#VALUE!</v>
      </c>
      <c r="AE86" s="53" t="e">
        <f t="shared" si="10"/>
        <v>#VALUE!</v>
      </c>
      <c r="AF86">
        <v>85</v>
      </c>
      <c r="AJ86">
        <v>3273.62</v>
      </c>
      <c r="AK86" s="53" t="e">
        <f t="shared" si="19"/>
        <v>#VALUE!</v>
      </c>
    </row>
    <row r="87" spans="1:37" customFormat="1" ht="15.6" x14ac:dyDescent="0.3">
      <c r="A87" s="65">
        <v>105</v>
      </c>
      <c r="B87" s="57" t="e">
        <f>SUMIF('[16]WASH COAL RECEIPT &amp; GCV DATA'!$A$3:$A$112,A87,'[16]WASH COAL RECEIPT &amp; GCV DATA'!$B$3:$B$112)</f>
        <v>#VALUE!</v>
      </c>
      <c r="C87" s="13" t="e">
        <f>SUMIF('[16]WASH COAL RECEIPT &amp; GCV DATA'!$A$3:$A$112,A87,'[16]WASH COAL RECEIPT &amp; GCV DATA'!$C$3:$C$112)</f>
        <v>#VALUE!</v>
      </c>
      <c r="D87" s="66" t="str">
        <f>IFERROR(VLOOKUP(A87,'[16]WASH COAL RECEIPT &amp; GCV DATA'!A86:V197,4,0),0)</f>
        <v>19.10.2022</v>
      </c>
      <c r="E87" s="14">
        <f>IFERROR(VLOOKUP(A87,'[16]WASH COAL RECEIPT &amp; GCV DATA'!$A$2:$V$184,5,0),0)</f>
        <v>0</v>
      </c>
      <c r="F87" s="13" t="e">
        <f>SUMIF('[16]WASH COAL RECEIPT &amp; GCV DATA'!$A$3:$A$184,'MASTER DATA FILE WASH COAL (2)'!A87,'[16]WASH COAL RECEIPT &amp; GCV DATA'!$F$3:$F$184)</f>
        <v>#VALUE!</v>
      </c>
      <c r="G87" s="13" t="str">
        <f>IFERROR(VLOOKUP(A87,'[16]WASH COAL RECEIPT &amp; GCV DATA'!$A$2:$V$184,7,0),0)</f>
        <v>SECL</v>
      </c>
      <c r="H87" s="13" t="str">
        <f>IFERROR(VLOOKUP(A87,'[16]WASH COAL RECEIPT &amp; GCV DATA'!$A$2:$V$184,8,0),0)</f>
        <v>PHEC</v>
      </c>
      <c r="I87" s="13">
        <f>IFERROR(VLOOKUP(A87,'[16]WASH COAL RECEIPT &amp; GCV DATA'!$A$2:$V$184,9,0),0)</f>
        <v>0</v>
      </c>
      <c r="J87" s="13" t="str">
        <f>IFERROR(VLOOKUP(A87,'[16]WASH COAL RECEIPT &amp; GCV DATA'!$A$2:$V$184,10,0),0)</f>
        <v>G11</v>
      </c>
      <c r="K87" s="15" t="e">
        <f>SUMIF('[16]WASH COAL RECEIPT &amp; GCV DATA'!$A$3:$A$184,'MASTER DATA FILE WASH COAL (2)'!A87,'[16]WASH COAL RECEIPT &amp; GCV DATA'!$K$3:$K$184)</f>
        <v>#VALUE!</v>
      </c>
      <c r="L87" s="15" t="e">
        <f>SUMIF('[16]WASH COAL RECEIPT &amp; GCV DATA'!$A$3:$A$184,'MASTER DATA FILE WASH COAL (2)'!A87,'[16]WASH COAL RECEIPT &amp; GCV DATA'!$L$3:$L$184)</f>
        <v>#VALUE!</v>
      </c>
      <c r="M87" s="15" t="e">
        <f t="shared" si="11"/>
        <v>#VALUE!</v>
      </c>
      <c r="N87" s="67" t="e">
        <f t="shared" si="12"/>
        <v>#VALUE!</v>
      </c>
      <c r="O87" s="15" t="e">
        <f>SUMIF('[16]WASH COAL RECEIPT &amp; GCV DATA'!$A$3:$A$184,'MASTER DATA FILE WASH COAL (2)'!A87,'[16]WASH COAL RECEIPT &amp; GCV DATA'!$O$3:$O$184)</f>
        <v>#VALUE!</v>
      </c>
      <c r="P87" s="15" t="e">
        <f t="shared" si="13"/>
        <v>#VALUE!</v>
      </c>
      <c r="Q87" s="15" t="e">
        <f>SUMIF('[16]WASH COAL RECEIPT &amp; GCV DATA'!$A$3:$A$184,'MASTER DATA FILE WASH COAL (2)'!A87,'[16]WASH COAL RECEIPT &amp; GCV DATA'!$Q$3:$Q$184)</f>
        <v>#VALUE!</v>
      </c>
      <c r="R87" s="16" t="e">
        <f>SUMIF('[16]WASH COAL RECEIPT &amp; GCV DATA'!$A$3:$A$244,'MASTER DATA FILE WASH COAL (2)'!A87,'[16]WASH COAL RECEIPT &amp; GCV DATA'!$R$3:$R$244)+IF(H87=$J$234,($K$234*K87),0)+IF(H87=$J$235,($K$235*K87),0)</f>
        <v>#VALUE!</v>
      </c>
      <c r="S87" s="15" t="e">
        <f t="shared" si="14"/>
        <v>#VALUE!</v>
      </c>
      <c r="T87" s="15" t="e">
        <f>SUMIF('[16]WASH COAL RECEIPT &amp; GCV DATA'!$A$3:$A$184,'MASTER DATA FILE WASH COAL (2)'!A87,'[16]WASH COAL RECEIPT &amp; GCV DATA'!$T$3:$T$184)</f>
        <v>#VALUE!</v>
      </c>
      <c r="U87" s="15" t="e">
        <f t="shared" si="15"/>
        <v>#VALUE!</v>
      </c>
      <c r="V87" s="15" t="e">
        <f>SUMIF('[16]WASH COAL RECEIPT &amp; GCV DATA'!$A$3:$A$184,'MASTER DATA FILE WASH COAL (2)'!A87,'[16]WASH COAL RECEIPT &amp; GCV DATA'!$V$3:$V$184)</f>
        <v>#VALUE!</v>
      </c>
      <c r="W87" s="15" t="e">
        <f t="shared" si="16"/>
        <v>#VALUE!</v>
      </c>
      <c r="X87" s="13" t="e">
        <f t="shared" si="17"/>
        <v>#VALUE!</v>
      </c>
      <c r="Y87" s="13"/>
      <c r="Z87" s="13"/>
      <c r="AB87">
        <v>3971.0296610169494</v>
      </c>
      <c r="AC87" s="53" t="e">
        <f t="shared" si="18"/>
        <v>#VALUE!</v>
      </c>
      <c r="AE87" s="53" t="e">
        <f t="shared" si="10"/>
        <v>#VALUE!</v>
      </c>
      <c r="AF87">
        <v>86</v>
      </c>
      <c r="AJ87">
        <v>3869.2</v>
      </c>
      <c r="AK87" s="53" t="e">
        <f t="shared" si="19"/>
        <v>#VALUE!</v>
      </c>
    </row>
    <row r="88" spans="1:37" customFormat="1" ht="15.6" x14ac:dyDescent="0.3">
      <c r="A88" s="65">
        <v>106</v>
      </c>
      <c r="B88" s="57" t="e">
        <f>SUMIF('[16]WASH COAL RECEIPT &amp; GCV DATA'!$A$3:$A$112,A88,'[16]WASH COAL RECEIPT &amp; GCV DATA'!$B$3:$B$112)</f>
        <v>#VALUE!</v>
      </c>
      <c r="C88" s="13" t="e">
        <f>SUMIF('[16]WASH COAL RECEIPT &amp; GCV DATA'!$A$3:$A$112,A88,'[16]WASH COAL RECEIPT &amp; GCV DATA'!$C$3:$C$112)</f>
        <v>#VALUE!</v>
      </c>
      <c r="D88" s="66" t="str">
        <f>IFERROR(VLOOKUP(A88,'[16]WASH COAL RECEIPT &amp; GCV DATA'!A87:V198,4,0),0)</f>
        <v>21.10.2022</v>
      </c>
      <c r="E88" s="14">
        <f>IFERROR(VLOOKUP(A88,'[16]WASH COAL RECEIPT &amp; GCV DATA'!$A$2:$V$184,5,0),0)</f>
        <v>0</v>
      </c>
      <c r="F88" s="13" t="e">
        <f>SUMIF('[16]WASH COAL RECEIPT &amp; GCV DATA'!$A$3:$A$184,'MASTER DATA FILE WASH COAL (2)'!A88,'[16]WASH COAL RECEIPT &amp; GCV DATA'!$F$3:$F$184)</f>
        <v>#VALUE!</v>
      </c>
      <c r="G88" s="13" t="str">
        <f>IFERROR(VLOOKUP(A88,'[16]WASH COAL RECEIPT &amp; GCV DATA'!$A$2:$V$184,7,0),0)</f>
        <v>SECL</v>
      </c>
      <c r="H88" s="13" t="str">
        <f>IFERROR(VLOOKUP(A88,'[16]WASH COAL RECEIPT &amp; GCV DATA'!$A$2:$V$184,8,0),0)</f>
        <v>HSLH</v>
      </c>
      <c r="I88" s="13">
        <f>IFERROR(VLOOKUP(A88,'[16]WASH COAL RECEIPT &amp; GCV DATA'!$A$2:$V$184,9,0),0)</f>
        <v>0</v>
      </c>
      <c r="J88" s="13" t="str">
        <f>IFERROR(VLOOKUP(A88,'[16]WASH COAL RECEIPT &amp; GCV DATA'!$A$2:$V$184,10,0),0)</f>
        <v>G11</v>
      </c>
      <c r="K88" s="15" t="e">
        <f>SUMIF('[16]WASH COAL RECEIPT &amp; GCV DATA'!$A$3:$A$184,'MASTER DATA FILE WASH COAL (2)'!A88,'[16]WASH COAL RECEIPT &amp; GCV DATA'!$K$3:$K$184)</f>
        <v>#VALUE!</v>
      </c>
      <c r="L88" s="15" t="e">
        <f>SUMIF('[16]WASH COAL RECEIPT &amp; GCV DATA'!$A$3:$A$184,'MASTER DATA FILE WASH COAL (2)'!A88,'[16]WASH COAL RECEIPT &amp; GCV DATA'!$L$3:$L$184)</f>
        <v>#VALUE!</v>
      </c>
      <c r="M88" s="15" t="e">
        <f t="shared" si="11"/>
        <v>#VALUE!</v>
      </c>
      <c r="N88" s="67" t="e">
        <f t="shared" si="12"/>
        <v>#VALUE!</v>
      </c>
      <c r="O88" s="15" t="e">
        <f>SUMIF('[16]WASH COAL RECEIPT &amp; GCV DATA'!$A$3:$A$184,'MASTER DATA FILE WASH COAL (2)'!A88,'[16]WASH COAL RECEIPT &amp; GCV DATA'!$O$3:$O$184)</f>
        <v>#VALUE!</v>
      </c>
      <c r="P88" s="15" t="e">
        <f t="shared" si="13"/>
        <v>#VALUE!</v>
      </c>
      <c r="Q88" s="15" t="e">
        <f>SUMIF('[16]WASH COAL RECEIPT &amp; GCV DATA'!$A$3:$A$184,'MASTER DATA FILE WASH COAL (2)'!A88,'[16]WASH COAL RECEIPT &amp; GCV DATA'!$Q$3:$Q$184)</f>
        <v>#VALUE!</v>
      </c>
      <c r="R88" s="16" t="e">
        <f>SUMIF('[16]WASH COAL RECEIPT &amp; GCV DATA'!$A$3:$A$244,'MASTER DATA FILE WASH COAL (2)'!A88,'[16]WASH COAL RECEIPT &amp; GCV DATA'!$R$3:$R$244)+IF(H88=$J$234,($K$234*K88),0)+IF(H88=$J$235,($K$235*K88),0)</f>
        <v>#VALUE!</v>
      </c>
      <c r="S88" s="15" t="e">
        <f t="shared" si="14"/>
        <v>#VALUE!</v>
      </c>
      <c r="T88" s="15" t="e">
        <f>SUMIF('[16]WASH COAL RECEIPT &amp; GCV DATA'!$A$3:$A$184,'MASTER DATA FILE WASH COAL (2)'!A88,'[16]WASH COAL RECEIPT &amp; GCV DATA'!$T$3:$T$184)</f>
        <v>#VALUE!</v>
      </c>
      <c r="U88" s="15" t="e">
        <f t="shared" si="15"/>
        <v>#VALUE!</v>
      </c>
      <c r="V88" s="15" t="e">
        <f>SUMIF('[16]WASH COAL RECEIPT &amp; GCV DATA'!$A$3:$A$184,'MASTER DATA FILE WASH COAL (2)'!A88,'[16]WASH COAL RECEIPT &amp; GCV DATA'!$V$3:$V$184)</f>
        <v>#VALUE!</v>
      </c>
      <c r="W88" s="15" t="e">
        <f t="shared" si="16"/>
        <v>#VALUE!</v>
      </c>
      <c r="X88" s="13" t="e">
        <f t="shared" si="17"/>
        <v>#VALUE!</v>
      </c>
      <c r="Y88" s="13"/>
      <c r="Z88" s="13"/>
      <c r="AB88">
        <v>3843.6184615384618</v>
      </c>
      <c r="AC88" s="53" t="e">
        <f t="shared" si="18"/>
        <v>#VALUE!</v>
      </c>
      <c r="AE88" s="53" t="e">
        <f t="shared" si="10"/>
        <v>#VALUE!</v>
      </c>
      <c r="AF88">
        <v>87</v>
      </c>
      <c r="AJ88">
        <v>3712.3</v>
      </c>
      <c r="AK88" s="53" t="e">
        <f t="shared" si="19"/>
        <v>#VALUE!</v>
      </c>
    </row>
    <row r="89" spans="1:37" customFormat="1" ht="15.6" x14ac:dyDescent="0.3">
      <c r="A89" s="65">
        <v>107</v>
      </c>
      <c r="B89" s="57" t="e">
        <f>SUMIF('[16]WASH COAL RECEIPT &amp; GCV DATA'!$A$3:$A$112,A89,'[16]WASH COAL RECEIPT &amp; GCV DATA'!$B$3:$B$112)</f>
        <v>#VALUE!</v>
      </c>
      <c r="C89" s="13" t="e">
        <f>SUMIF('[16]WASH COAL RECEIPT &amp; GCV DATA'!$A$3:$A$112,A89,'[16]WASH COAL RECEIPT &amp; GCV DATA'!$C$3:$C$112)</f>
        <v>#VALUE!</v>
      </c>
      <c r="D89" s="66">
        <f>IFERROR(VLOOKUP(A89,'[16]WASH COAL RECEIPT &amp; GCV DATA'!A95:V199,4,0),0)</f>
        <v>0</v>
      </c>
      <c r="E89" s="14">
        <f>IFERROR(VLOOKUP(A89,'[16]WASH COAL RECEIPT &amp; GCV DATA'!$A$2:$V$184,5,0),0)</f>
        <v>0</v>
      </c>
      <c r="F89" s="13" t="e">
        <f>SUMIF('[16]WASH COAL RECEIPT &amp; GCV DATA'!$A$3:$A$184,'MASTER DATA FILE WASH COAL (2)'!A89,'[16]WASH COAL RECEIPT &amp; GCV DATA'!$F$3:$F$184)</f>
        <v>#VALUE!</v>
      </c>
      <c r="G89" s="13" t="str">
        <f>IFERROR(VLOOKUP(A89,'[16]WASH COAL RECEIPT &amp; GCV DATA'!$A$2:$V$184,7,0),0)</f>
        <v>SECL</v>
      </c>
      <c r="H89" s="13" t="str">
        <f>IFERROR(VLOOKUP(A89,'[16]WASH COAL RECEIPT &amp; GCV DATA'!$A$2:$V$184,8,0),0)</f>
        <v>PHEC</v>
      </c>
      <c r="I89" s="13">
        <f>IFERROR(VLOOKUP(A89,'[16]WASH COAL RECEIPT &amp; GCV DATA'!$A$2:$V$184,9,0),0)</f>
        <v>0</v>
      </c>
      <c r="J89" s="13" t="str">
        <f>IFERROR(VLOOKUP(A89,'[16]WASH COAL RECEIPT &amp; GCV DATA'!$A$2:$V$184,10,0),0)</f>
        <v>G11</v>
      </c>
      <c r="K89" s="15" t="e">
        <f>SUMIF('[16]WASH COAL RECEIPT &amp; GCV DATA'!$A$3:$A$184,'MASTER DATA FILE WASH COAL (2)'!A89,'[16]WASH COAL RECEIPT &amp; GCV DATA'!$K$3:$K$184)</f>
        <v>#VALUE!</v>
      </c>
      <c r="L89" s="15" t="e">
        <f>SUMIF('[16]WASH COAL RECEIPT &amp; GCV DATA'!$A$3:$A$184,'MASTER DATA FILE WASH COAL (2)'!A89,'[16]WASH COAL RECEIPT &amp; GCV DATA'!$L$3:$L$184)</f>
        <v>#VALUE!</v>
      </c>
      <c r="M89" s="15" t="e">
        <f t="shared" si="11"/>
        <v>#VALUE!</v>
      </c>
      <c r="N89" s="67" t="e">
        <f t="shared" si="12"/>
        <v>#VALUE!</v>
      </c>
      <c r="O89" s="15" t="e">
        <f>SUMIF('[16]WASH COAL RECEIPT &amp; GCV DATA'!$A$3:$A$184,'MASTER DATA FILE WASH COAL (2)'!A89,'[16]WASH COAL RECEIPT &amp; GCV DATA'!$O$3:$O$184)</f>
        <v>#VALUE!</v>
      </c>
      <c r="P89" s="15" t="e">
        <f t="shared" si="13"/>
        <v>#VALUE!</v>
      </c>
      <c r="Q89" s="15" t="e">
        <f>SUMIF('[16]WASH COAL RECEIPT &amp; GCV DATA'!$A$3:$A$184,'MASTER DATA FILE WASH COAL (2)'!A89,'[16]WASH COAL RECEIPT &amp; GCV DATA'!$Q$3:$Q$184)</f>
        <v>#VALUE!</v>
      </c>
      <c r="R89" s="16" t="e">
        <f>SUMIF('[16]WASH COAL RECEIPT &amp; GCV DATA'!$A$3:$A$244,'MASTER DATA FILE WASH COAL (2)'!A89,'[16]WASH COAL RECEIPT &amp; GCV DATA'!$R$3:$R$244)+IF(H89=$J$234,($K$234*K89),0)+IF(H89=$J$235,($K$235*K89),0)</f>
        <v>#VALUE!</v>
      </c>
      <c r="S89" s="15" t="e">
        <f t="shared" si="14"/>
        <v>#VALUE!</v>
      </c>
      <c r="T89" s="15" t="e">
        <f>SUMIF('[16]WASH COAL RECEIPT &amp; GCV DATA'!$A$3:$A$184,'MASTER DATA FILE WASH COAL (2)'!A89,'[16]WASH COAL RECEIPT &amp; GCV DATA'!$T$3:$T$184)</f>
        <v>#VALUE!</v>
      </c>
      <c r="U89" s="15" t="e">
        <f t="shared" si="15"/>
        <v>#VALUE!</v>
      </c>
      <c r="V89" s="15" t="e">
        <f>SUMIF('[16]WASH COAL RECEIPT &amp; GCV DATA'!$A$3:$A$184,'MASTER DATA FILE WASH COAL (2)'!A89,'[16]WASH COAL RECEIPT &amp; GCV DATA'!$V$3:$V$184)</f>
        <v>#VALUE!</v>
      </c>
      <c r="W89" s="15" t="e">
        <f t="shared" si="16"/>
        <v>#VALUE!</v>
      </c>
      <c r="X89" s="13" t="e">
        <f t="shared" si="17"/>
        <v>#VALUE!</v>
      </c>
      <c r="Y89" s="13"/>
      <c r="Z89" s="13"/>
      <c r="AB89">
        <v>4129.3721299333401</v>
      </c>
      <c r="AC89" s="53" t="e">
        <f t="shared" si="18"/>
        <v>#VALUE!</v>
      </c>
      <c r="AE89" s="53" t="e">
        <f t="shared" si="10"/>
        <v>#VALUE!</v>
      </c>
      <c r="AF89">
        <v>88</v>
      </c>
      <c r="AJ89">
        <v>3779.92</v>
      </c>
      <c r="AK89" s="53" t="e">
        <f t="shared" si="19"/>
        <v>#VALUE!</v>
      </c>
    </row>
    <row r="90" spans="1:37" customFormat="1" ht="15.6" x14ac:dyDescent="0.3">
      <c r="A90" s="65">
        <v>108</v>
      </c>
      <c r="B90" s="57" t="e">
        <f>SUMIF('[16]WASH COAL RECEIPT &amp; GCV DATA'!$A$3:$A$112,A90,'[16]WASH COAL RECEIPT &amp; GCV DATA'!$B$3:$B$112)</f>
        <v>#VALUE!</v>
      </c>
      <c r="C90" s="13" t="e">
        <f>SUMIF('[16]WASH COAL RECEIPT &amp; GCV DATA'!$A$3:$A$112,A90,'[16]WASH COAL RECEIPT &amp; GCV DATA'!$C$3:$C$112)</f>
        <v>#VALUE!</v>
      </c>
      <c r="D90" s="66">
        <f>IFERROR(VLOOKUP(A90,'[16]WASH COAL RECEIPT &amp; GCV DATA'!A96:V200,4,0),0)</f>
        <v>0</v>
      </c>
      <c r="E90" s="14">
        <f>IFERROR(VLOOKUP(A90,'[16]WASH COAL RECEIPT &amp; GCV DATA'!$A$2:$V$184,5,0),0)</f>
        <v>0</v>
      </c>
      <c r="F90" s="13" t="e">
        <f>SUMIF('[16]WASH COAL RECEIPT &amp; GCV DATA'!$A$3:$A$184,'MASTER DATA FILE WASH COAL (2)'!A90,'[16]WASH COAL RECEIPT &amp; GCV DATA'!$F$3:$F$184)</f>
        <v>#VALUE!</v>
      </c>
      <c r="G90" s="13" t="str">
        <f>IFERROR(VLOOKUP(A90,'[16]WASH COAL RECEIPT &amp; GCV DATA'!$A$2:$V$184,7,0),0)</f>
        <v>WCL</v>
      </c>
      <c r="H90" s="13" t="str">
        <f>IFERROR(VLOOKUP(A90,'[16]WASH COAL RECEIPT &amp; GCV DATA'!$A$2:$V$184,8,0),0)</f>
        <v>MKCW</v>
      </c>
      <c r="I90" s="13">
        <f>IFERROR(VLOOKUP(A90,'[16]WASH COAL RECEIPT &amp; GCV DATA'!$A$2:$V$184,9,0),0)</f>
        <v>0</v>
      </c>
      <c r="J90" s="13" t="str">
        <f>IFERROR(VLOOKUP(A90,'[16]WASH COAL RECEIPT &amp; GCV DATA'!$A$2:$V$184,10,0),0)</f>
        <v>G10</v>
      </c>
      <c r="K90" s="15" t="e">
        <f>SUMIF('[16]WASH COAL RECEIPT &amp; GCV DATA'!$A$3:$A$184,'MASTER DATA FILE WASH COAL (2)'!A90,'[16]WASH COAL RECEIPT &amp; GCV DATA'!$K$3:$K$184)</f>
        <v>#VALUE!</v>
      </c>
      <c r="L90" s="15" t="e">
        <f>SUMIF('[16]WASH COAL RECEIPT &amp; GCV DATA'!$A$3:$A$184,'MASTER DATA FILE WASH COAL (2)'!A90,'[16]WASH COAL RECEIPT &amp; GCV DATA'!$L$3:$L$184)</f>
        <v>#VALUE!</v>
      </c>
      <c r="M90" s="15" t="e">
        <f t="shared" si="11"/>
        <v>#VALUE!</v>
      </c>
      <c r="N90" s="67" t="e">
        <f t="shared" si="12"/>
        <v>#VALUE!</v>
      </c>
      <c r="O90" s="15" t="e">
        <f>SUMIF('[16]WASH COAL RECEIPT &amp; GCV DATA'!$A$3:$A$184,'MASTER DATA FILE WASH COAL (2)'!A90,'[16]WASH COAL RECEIPT &amp; GCV DATA'!$O$3:$O$184)</f>
        <v>#VALUE!</v>
      </c>
      <c r="P90" s="15" t="e">
        <f t="shared" si="13"/>
        <v>#VALUE!</v>
      </c>
      <c r="Q90" s="15" t="e">
        <f>SUMIF('[16]WASH COAL RECEIPT &amp; GCV DATA'!$A$3:$A$184,'MASTER DATA FILE WASH COAL (2)'!A90,'[16]WASH COAL RECEIPT &amp; GCV DATA'!$Q$3:$Q$184)</f>
        <v>#VALUE!</v>
      </c>
      <c r="R90" s="16" t="e">
        <f>SUMIF('[16]WASH COAL RECEIPT &amp; GCV DATA'!$A$3:$A$244,'MASTER DATA FILE WASH COAL (2)'!A90,'[16]WASH COAL RECEIPT &amp; GCV DATA'!$R$3:$R$244)+IF(H90=$J$234,($K$234*K90),0)+IF(H90=$J$235,($K$235*K90),0)</f>
        <v>#VALUE!</v>
      </c>
      <c r="S90" s="15" t="e">
        <f t="shared" si="14"/>
        <v>#VALUE!</v>
      </c>
      <c r="T90" s="15" t="e">
        <f>SUMIF('[16]WASH COAL RECEIPT &amp; GCV DATA'!$A$3:$A$184,'MASTER DATA FILE WASH COAL (2)'!A90,'[16]WASH COAL RECEIPT &amp; GCV DATA'!$T$3:$T$184)</f>
        <v>#VALUE!</v>
      </c>
      <c r="U90" s="15" t="e">
        <f t="shared" si="15"/>
        <v>#VALUE!</v>
      </c>
      <c r="V90" s="15" t="e">
        <f>SUMIF('[16]WASH COAL RECEIPT &amp; GCV DATA'!$A$3:$A$184,'MASTER DATA FILE WASH COAL (2)'!A90,'[16]WASH COAL RECEIPT &amp; GCV DATA'!$V$3:$V$184)</f>
        <v>#VALUE!</v>
      </c>
      <c r="W90" s="15" t="e">
        <f t="shared" si="16"/>
        <v>#VALUE!</v>
      </c>
      <c r="X90" s="13" t="e">
        <f t="shared" si="17"/>
        <v>#VALUE!</v>
      </c>
      <c r="Y90" s="13"/>
      <c r="Z90" s="13"/>
      <c r="AB90">
        <v>4179.7151771549452</v>
      </c>
      <c r="AC90" s="53" t="e">
        <f t="shared" si="18"/>
        <v>#VALUE!</v>
      </c>
      <c r="AE90" s="53" t="e">
        <f t="shared" si="10"/>
        <v>#VALUE!</v>
      </c>
      <c r="AF90">
        <v>89</v>
      </c>
      <c r="AJ90">
        <v>4075.41</v>
      </c>
      <c r="AK90" s="53" t="e">
        <f t="shared" si="19"/>
        <v>#VALUE!</v>
      </c>
    </row>
    <row r="91" spans="1:37" customFormat="1" ht="15.6" x14ac:dyDescent="0.3">
      <c r="A91" s="65">
        <v>109</v>
      </c>
      <c r="B91" s="57" t="e">
        <f>SUMIF('[16]WASH COAL RECEIPT &amp; GCV DATA'!$A$3:$A$112,A91,'[16]WASH COAL RECEIPT &amp; GCV DATA'!$B$3:$B$112)</f>
        <v>#VALUE!</v>
      </c>
      <c r="C91" s="13" t="e">
        <f>SUMIF('[16]WASH COAL RECEIPT &amp; GCV DATA'!$A$3:$A$112,A91,'[16]WASH COAL RECEIPT &amp; GCV DATA'!$C$3:$C$112)</f>
        <v>#VALUE!</v>
      </c>
      <c r="D91" s="66">
        <f>IFERROR(VLOOKUP(A91,'[16]WASH COAL RECEIPT &amp; GCV DATA'!A97:V201,4,0),0)</f>
        <v>0</v>
      </c>
      <c r="E91" s="14">
        <f>IFERROR(VLOOKUP(A91,'[16]WASH COAL RECEIPT &amp; GCV DATA'!$A$2:$V$184,5,0),0)</f>
        <v>0</v>
      </c>
      <c r="F91" s="13" t="e">
        <f>SUMIF('[16]WASH COAL RECEIPT &amp; GCV DATA'!$A$3:$A$184,'MASTER DATA FILE WASH COAL (2)'!A91,'[16]WASH COAL RECEIPT &amp; GCV DATA'!$F$3:$F$184)</f>
        <v>#VALUE!</v>
      </c>
      <c r="G91" s="13" t="str">
        <f>IFERROR(VLOOKUP(A91,'[16]WASH COAL RECEIPT &amp; GCV DATA'!$A$2:$V$184,7,0),0)</f>
        <v>SECL</v>
      </c>
      <c r="H91" s="13" t="str">
        <f>IFERROR(VLOOKUP(A91,'[16]WASH COAL RECEIPT &amp; GCV DATA'!$A$2:$V$184,8,0),0)</f>
        <v>PMCJ</v>
      </c>
      <c r="I91" s="13">
        <f>IFERROR(VLOOKUP(A91,'[16]WASH COAL RECEIPT &amp; GCV DATA'!$A$2:$V$184,9,0),0)</f>
        <v>0</v>
      </c>
      <c r="J91" s="13" t="str">
        <f>IFERROR(VLOOKUP(A91,'[16]WASH COAL RECEIPT &amp; GCV DATA'!$A$2:$V$184,10,0),0)</f>
        <v>G11</v>
      </c>
      <c r="K91" s="15" t="e">
        <f>SUMIF('[16]WASH COAL RECEIPT &amp; GCV DATA'!$A$3:$A$184,'MASTER DATA FILE WASH COAL (2)'!A91,'[16]WASH COAL RECEIPT &amp; GCV DATA'!$K$3:$K$184)</f>
        <v>#VALUE!</v>
      </c>
      <c r="L91" s="15" t="e">
        <f>SUMIF('[16]WASH COAL RECEIPT &amp; GCV DATA'!$A$3:$A$184,'MASTER DATA FILE WASH COAL (2)'!A91,'[16]WASH COAL RECEIPT &amp; GCV DATA'!$L$3:$L$184)</f>
        <v>#VALUE!</v>
      </c>
      <c r="M91" s="15" t="e">
        <f t="shared" si="11"/>
        <v>#VALUE!</v>
      </c>
      <c r="N91" s="67" t="e">
        <f t="shared" si="12"/>
        <v>#VALUE!</v>
      </c>
      <c r="O91" s="15" t="e">
        <f>SUMIF('[16]WASH COAL RECEIPT &amp; GCV DATA'!$A$3:$A$184,'MASTER DATA FILE WASH COAL (2)'!A91,'[16]WASH COAL RECEIPT &amp; GCV DATA'!$O$3:$O$184)</f>
        <v>#VALUE!</v>
      </c>
      <c r="P91" s="15" t="e">
        <f t="shared" si="13"/>
        <v>#VALUE!</v>
      </c>
      <c r="Q91" s="15" t="e">
        <f>SUMIF('[16]WASH COAL RECEIPT &amp; GCV DATA'!$A$3:$A$184,'MASTER DATA FILE WASH COAL (2)'!A91,'[16]WASH COAL RECEIPT &amp; GCV DATA'!$Q$3:$Q$184)</f>
        <v>#VALUE!</v>
      </c>
      <c r="R91" s="16" t="e">
        <f>SUMIF('[16]WASH COAL RECEIPT &amp; GCV DATA'!$A$3:$A$244,'MASTER DATA FILE WASH COAL (2)'!A91,'[16]WASH COAL RECEIPT &amp; GCV DATA'!$R$3:$R$244)+IF(H91=$J$234,($K$234*K91),0)+IF(H91=$J$235,($K$235*K91),0)</f>
        <v>#VALUE!</v>
      </c>
      <c r="S91" s="15" t="e">
        <f t="shared" si="14"/>
        <v>#VALUE!</v>
      </c>
      <c r="T91" s="15" t="e">
        <f>SUMIF('[16]WASH COAL RECEIPT &amp; GCV DATA'!$A$3:$A$184,'MASTER DATA FILE WASH COAL (2)'!A91,'[16]WASH COAL RECEIPT &amp; GCV DATA'!$T$3:$T$184)</f>
        <v>#VALUE!</v>
      </c>
      <c r="U91" s="15" t="e">
        <f t="shared" si="15"/>
        <v>#VALUE!</v>
      </c>
      <c r="V91" s="15" t="e">
        <f>SUMIF('[16]WASH COAL RECEIPT &amp; GCV DATA'!$A$3:$A$184,'MASTER DATA FILE WASH COAL (2)'!A91,'[16]WASH COAL RECEIPT &amp; GCV DATA'!$V$3:$V$184)</f>
        <v>#VALUE!</v>
      </c>
      <c r="W91" s="15" t="e">
        <f t="shared" si="16"/>
        <v>#VALUE!</v>
      </c>
      <c r="X91" s="13" t="e">
        <f t="shared" si="17"/>
        <v>#VALUE!</v>
      </c>
      <c r="Y91" s="13"/>
      <c r="Z91" s="13"/>
      <c r="AB91">
        <v>3954.1469621461138</v>
      </c>
      <c r="AC91" s="53" t="e">
        <f t="shared" si="18"/>
        <v>#VALUE!</v>
      </c>
      <c r="AE91" s="53" t="e">
        <f t="shared" si="10"/>
        <v>#VALUE!</v>
      </c>
      <c r="AF91">
        <v>90</v>
      </c>
      <c r="AJ91">
        <v>4052.51</v>
      </c>
      <c r="AK91" s="53" t="e">
        <f t="shared" si="19"/>
        <v>#VALUE!</v>
      </c>
    </row>
    <row r="92" spans="1:37" customFormat="1" ht="15.6" x14ac:dyDescent="0.3">
      <c r="A92" s="65">
        <v>110</v>
      </c>
      <c r="B92" s="57" t="e">
        <f>SUMIF('[16]WASH COAL RECEIPT &amp; GCV DATA'!$A$3:$A$112,A92,'[16]WASH COAL RECEIPT &amp; GCV DATA'!$B$3:$B$112)</f>
        <v>#VALUE!</v>
      </c>
      <c r="C92" s="13" t="e">
        <f>SUMIF('[16]WASH COAL RECEIPT &amp; GCV DATA'!$A$3:$A$112,A92,'[16]WASH COAL RECEIPT &amp; GCV DATA'!$C$3:$C$112)</f>
        <v>#VALUE!</v>
      </c>
      <c r="D92" s="66">
        <f>IFERROR(VLOOKUP(A92,'[16]WASH COAL RECEIPT &amp; GCV DATA'!A98:V202,4,0),0)</f>
        <v>0</v>
      </c>
      <c r="E92" s="14">
        <f>IFERROR(VLOOKUP(A92,'[16]WASH COAL RECEIPT &amp; GCV DATA'!$A$2:$V$184,5,0),0)</f>
        <v>0</v>
      </c>
      <c r="F92" s="13" t="e">
        <f>SUMIF('[16]WASH COAL RECEIPT &amp; GCV DATA'!$A$3:$A$184,'MASTER DATA FILE WASH COAL (2)'!A92,'[16]WASH COAL RECEIPT &amp; GCV DATA'!$F$3:$F$184)</f>
        <v>#VALUE!</v>
      </c>
      <c r="G92" s="13" t="str">
        <f>IFERROR(VLOOKUP(A92,'[16]WASH COAL RECEIPT &amp; GCV DATA'!$A$2:$V$184,7,0),0)</f>
        <v>WCL</v>
      </c>
      <c r="H92" s="13" t="str">
        <f>IFERROR(VLOOKUP(A92,'[16]WASH COAL RECEIPT &amp; GCV DATA'!$A$2:$V$184,8,0),0)</f>
        <v>TAE</v>
      </c>
      <c r="I92" s="13">
        <f>IFERROR(VLOOKUP(A92,'[16]WASH COAL RECEIPT &amp; GCV DATA'!$A$2:$V$184,9,0),0)</f>
        <v>0</v>
      </c>
      <c r="J92" s="13" t="str">
        <f>IFERROR(VLOOKUP(A92,'[16]WASH COAL RECEIPT &amp; GCV DATA'!$A$2:$V$184,10,0),0)</f>
        <v>G12</v>
      </c>
      <c r="K92" s="15" t="e">
        <f>SUMIF('[16]WASH COAL RECEIPT &amp; GCV DATA'!$A$3:$A$184,'MASTER DATA FILE WASH COAL (2)'!A92,'[16]WASH COAL RECEIPT &amp; GCV DATA'!$K$3:$K$184)</f>
        <v>#VALUE!</v>
      </c>
      <c r="L92" s="15" t="e">
        <f>SUMIF('[16]WASH COAL RECEIPT &amp; GCV DATA'!$A$3:$A$184,'MASTER DATA FILE WASH COAL (2)'!A92,'[16]WASH COAL RECEIPT &amp; GCV DATA'!$L$3:$L$184)</f>
        <v>#VALUE!</v>
      </c>
      <c r="M92" s="15" t="e">
        <f t="shared" si="11"/>
        <v>#VALUE!</v>
      </c>
      <c r="N92" s="67" t="e">
        <f t="shared" si="12"/>
        <v>#VALUE!</v>
      </c>
      <c r="O92" s="15" t="e">
        <f>SUMIF('[16]WASH COAL RECEIPT &amp; GCV DATA'!$A$3:$A$184,'MASTER DATA FILE WASH COAL (2)'!A92,'[16]WASH COAL RECEIPT &amp; GCV DATA'!$O$3:$O$184)</f>
        <v>#VALUE!</v>
      </c>
      <c r="P92" s="15" t="e">
        <f t="shared" si="13"/>
        <v>#VALUE!</v>
      </c>
      <c r="Q92" s="15" t="e">
        <f>SUMIF('[16]WASH COAL RECEIPT &amp; GCV DATA'!$A$3:$A$184,'MASTER DATA FILE WASH COAL (2)'!A92,'[16]WASH COAL RECEIPT &amp; GCV DATA'!$Q$3:$Q$184)</f>
        <v>#VALUE!</v>
      </c>
      <c r="R92" s="16" t="e">
        <f>SUMIF('[16]WASH COAL RECEIPT &amp; GCV DATA'!$A$3:$A$244,'MASTER DATA FILE WASH COAL (2)'!A92,'[16]WASH COAL RECEIPT &amp; GCV DATA'!$R$3:$R$244)+IF(H92=$J$234,($K$234*K92),0)+IF(H92=$J$235,($K$235*K92),0)</f>
        <v>#VALUE!</v>
      </c>
      <c r="S92" s="15" t="e">
        <f t="shared" si="14"/>
        <v>#VALUE!</v>
      </c>
      <c r="T92" s="15" t="e">
        <f>SUMIF('[16]WASH COAL RECEIPT &amp; GCV DATA'!$A$3:$A$184,'MASTER DATA FILE WASH COAL (2)'!A92,'[16]WASH COAL RECEIPT &amp; GCV DATA'!$T$3:$T$184)</f>
        <v>#VALUE!</v>
      </c>
      <c r="U92" s="15" t="e">
        <f t="shared" si="15"/>
        <v>#VALUE!</v>
      </c>
      <c r="V92" s="15" t="e">
        <f>SUMIF('[16]WASH COAL RECEIPT &amp; GCV DATA'!$A$3:$A$184,'MASTER DATA FILE WASH COAL (2)'!A92,'[16]WASH COAL RECEIPT &amp; GCV DATA'!$V$3:$V$184)</f>
        <v>#VALUE!</v>
      </c>
      <c r="W92" s="15" t="e">
        <f t="shared" si="16"/>
        <v>#VALUE!</v>
      </c>
      <c r="X92" s="13" t="e">
        <f t="shared" si="17"/>
        <v>#VALUE!</v>
      </c>
      <c r="Y92" s="13"/>
      <c r="Z92" s="13"/>
      <c r="AB92">
        <v>3926.4942285290695</v>
      </c>
      <c r="AC92" s="53" t="e">
        <f t="shared" si="18"/>
        <v>#VALUE!</v>
      </c>
      <c r="AE92" s="53" t="e">
        <f t="shared" si="10"/>
        <v>#VALUE!</v>
      </c>
      <c r="AF92">
        <v>91</v>
      </c>
      <c r="AJ92">
        <v>3841.2</v>
      </c>
      <c r="AK92" s="53" t="e">
        <f t="shared" si="19"/>
        <v>#VALUE!</v>
      </c>
    </row>
    <row r="93" spans="1:37" customFormat="1" ht="15.6" x14ac:dyDescent="0.3">
      <c r="A93" s="65">
        <v>111</v>
      </c>
      <c r="B93" s="57" t="e">
        <f>SUMIF('[16]WASH COAL RECEIPT &amp; GCV DATA'!$A$3:$A$112,A93,'[16]WASH COAL RECEIPT &amp; GCV DATA'!$B$3:$B$112)</f>
        <v>#VALUE!</v>
      </c>
      <c r="C93" s="13" t="e">
        <f>SUMIF('[16]WASH COAL RECEIPT &amp; GCV DATA'!$A$3:$A$112,A93,'[16]WASH COAL RECEIPT &amp; GCV DATA'!$C$3:$C$112)</f>
        <v>#VALUE!</v>
      </c>
      <c r="D93" s="66">
        <f>IFERROR(VLOOKUP(A93,'[16]WASH COAL RECEIPT &amp; GCV DATA'!A98:V203,4,0),0)</f>
        <v>0</v>
      </c>
      <c r="E93" s="14">
        <f>IFERROR(VLOOKUP(A93,'[16]WASH COAL RECEIPT &amp; GCV DATA'!$A$2:$V$184,5,0),0)</f>
        <v>0</v>
      </c>
      <c r="F93" s="13" t="e">
        <f>SUMIF('[16]WASH COAL RECEIPT &amp; GCV DATA'!$A$3:$A$184,'MASTER DATA FILE WASH COAL (2)'!A93,'[16]WASH COAL RECEIPT &amp; GCV DATA'!$F$3:$F$184)</f>
        <v>#VALUE!</v>
      </c>
      <c r="G93" s="13" t="str">
        <f>IFERROR(VLOOKUP(A93,'[16]WASH COAL RECEIPT &amp; GCV DATA'!$A$2:$V$184,7,0),0)</f>
        <v>SECL</v>
      </c>
      <c r="H93" s="13" t="str">
        <f>IFERROR(VLOOKUP(A93,'[16]WASH COAL RECEIPT &amp; GCV DATA'!$A$2:$V$184,8,0),0)</f>
        <v>PHEC</v>
      </c>
      <c r="I93" s="13">
        <f>IFERROR(VLOOKUP(A93,'[16]WASH COAL RECEIPT &amp; GCV DATA'!$A$2:$V$184,9,0),0)</f>
        <v>0</v>
      </c>
      <c r="J93" s="13" t="str">
        <f>IFERROR(VLOOKUP(A93,'[16]WASH COAL RECEIPT &amp; GCV DATA'!$A$2:$V$184,10,0),0)</f>
        <v>G11</v>
      </c>
      <c r="K93" s="15" t="e">
        <f>SUMIF('[16]WASH COAL RECEIPT &amp; GCV DATA'!$A$3:$A$184,'MASTER DATA FILE WASH COAL (2)'!A93,'[16]WASH COAL RECEIPT &amp; GCV DATA'!$K$3:$K$184)</f>
        <v>#VALUE!</v>
      </c>
      <c r="L93" s="15" t="e">
        <f>SUMIF('[16]WASH COAL RECEIPT &amp; GCV DATA'!$A$3:$A$184,'MASTER DATA FILE WASH COAL (2)'!A93,'[16]WASH COAL RECEIPT &amp; GCV DATA'!$L$3:$L$184)</f>
        <v>#VALUE!</v>
      </c>
      <c r="M93" s="15" t="e">
        <f t="shared" si="11"/>
        <v>#VALUE!</v>
      </c>
      <c r="N93" s="67" t="e">
        <f t="shared" si="12"/>
        <v>#VALUE!</v>
      </c>
      <c r="O93" s="15" t="e">
        <f>SUMIF('[16]WASH COAL RECEIPT &amp; GCV DATA'!$A$3:$A$184,'MASTER DATA FILE WASH COAL (2)'!A93,'[16]WASH COAL RECEIPT &amp; GCV DATA'!$O$3:$O$184)</f>
        <v>#VALUE!</v>
      </c>
      <c r="P93" s="15" t="e">
        <f t="shared" si="13"/>
        <v>#VALUE!</v>
      </c>
      <c r="Q93" s="15" t="e">
        <f>SUMIF('[16]WASH COAL RECEIPT &amp; GCV DATA'!$A$3:$A$184,'MASTER DATA FILE WASH COAL (2)'!A93,'[16]WASH COAL RECEIPT &amp; GCV DATA'!$Q$3:$Q$184)</f>
        <v>#VALUE!</v>
      </c>
      <c r="R93" s="16" t="e">
        <f>SUMIF('[16]WASH COAL RECEIPT &amp; GCV DATA'!$A$3:$A$244,'MASTER DATA FILE WASH COAL (2)'!A93,'[16]WASH COAL RECEIPT &amp; GCV DATA'!$R$3:$R$244)+IF(H93=$J$234,($K$234*K93),0)+IF(H93=$J$235,($K$235*K93),0)</f>
        <v>#VALUE!</v>
      </c>
      <c r="S93" s="15" t="e">
        <f t="shared" si="14"/>
        <v>#VALUE!</v>
      </c>
      <c r="T93" s="15" t="e">
        <f>SUMIF('[16]WASH COAL RECEIPT &amp; GCV DATA'!$A$3:$A$184,'MASTER DATA FILE WASH COAL (2)'!A93,'[16]WASH COAL RECEIPT &amp; GCV DATA'!$T$3:$T$184)</f>
        <v>#VALUE!</v>
      </c>
      <c r="U93" s="15" t="e">
        <f t="shared" si="15"/>
        <v>#VALUE!</v>
      </c>
      <c r="V93" s="15" t="e">
        <f>SUMIF('[16]WASH COAL RECEIPT &amp; GCV DATA'!$A$3:$A$184,'MASTER DATA FILE WASH COAL (2)'!A93,'[16]WASH COAL RECEIPT &amp; GCV DATA'!$V$3:$V$184)</f>
        <v>#VALUE!</v>
      </c>
      <c r="W93" s="15" t="e">
        <f t="shared" si="16"/>
        <v>#VALUE!</v>
      </c>
      <c r="X93" s="13" t="e">
        <f t="shared" si="17"/>
        <v>#VALUE!</v>
      </c>
      <c r="Y93" s="13"/>
      <c r="Z93" s="13"/>
      <c r="AB93">
        <v>4211.3526232114473</v>
      </c>
      <c r="AC93" s="53" t="e">
        <f t="shared" si="18"/>
        <v>#VALUE!</v>
      </c>
      <c r="AE93" s="53" t="e">
        <f t="shared" si="10"/>
        <v>#VALUE!</v>
      </c>
      <c r="AF93">
        <v>92</v>
      </c>
      <c r="AJ93">
        <v>3986.31</v>
      </c>
      <c r="AK93" s="53" t="e">
        <f t="shared" si="19"/>
        <v>#VALUE!</v>
      </c>
    </row>
    <row r="94" spans="1:37" customFormat="1" ht="15.6" x14ac:dyDescent="0.3">
      <c r="A94" s="65">
        <v>113</v>
      </c>
      <c r="B94" s="57" t="e">
        <f>SUMIF('[16]WASH COAL RECEIPT &amp; GCV DATA'!$A$3:$A$112,A94,'[16]WASH COAL RECEIPT &amp; GCV DATA'!$B$3:$B$112)</f>
        <v>#VALUE!</v>
      </c>
      <c r="C94" s="13" t="e">
        <f>SUMIF('[16]WASH COAL RECEIPT &amp; GCV DATA'!$A$3:$A$112,A94,'[16]WASH COAL RECEIPT &amp; GCV DATA'!$C$3:$C$112)</f>
        <v>#VALUE!</v>
      </c>
      <c r="D94" s="66">
        <f>IFERROR(VLOOKUP(A94,'[16]WASH COAL RECEIPT &amp; GCV DATA'!A98:V204,4,0),0)</f>
        <v>0</v>
      </c>
      <c r="E94" s="14">
        <f>IFERROR(VLOOKUP(A94,'[16]WASH COAL RECEIPT &amp; GCV DATA'!$A$2:$V$184,5,0),0)</f>
        <v>0</v>
      </c>
      <c r="F94" s="13" t="e">
        <f>SUMIF('[16]WASH COAL RECEIPT &amp; GCV DATA'!$A$3:$A$184,'MASTER DATA FILE WASH COAL (2)'!A94,'[16]WASH COAL RECEIPT &amp; GCV DATA'!$F$3:$F$184)</f>
        <v>#VALUE!</v>
      </c>
      <c r="G94" s="13" t="str">
        <f>IFERROR(VLOOKUP(A94,'[16]WASH COAL RECEIPT &amp; GCV DATA'!$A$2:$V$184,7,0),0)</f>
        <v>WCL</v>
      </c>
      <c r="H94" s="13" t="str">
        <f>IFERROR(VLOOKUP(A94,'[16]WASH COAL RECEIPT &amp; GCV DATA'!$A$2:$V$184,8,0),0)</f>
        <v>TAE</v>
      </c>
      <c r="I94" s="13">
        <f>IFERROR(VLOOKUP(A94,'[16]WASH COAL RECEIPT &amp; GCV DATA'!$A$2:$V$184,9,0),0)</f>
        <v>0</v>
      </c>
      <c r="J94" s="13" t="str">
        <f>IFERROR(VLOOKUP(A94,'[16]WASH COAL RECEIPT &amp; GCV DATA'!$A$2:$V$184,10,0),0)</f>
        <v>G12</v>
      </c>
      <c r="K94" s="15" t="e">
        <f>SUMIF('[16]WASH COAL RECEIPT &amp; GCV DATA'!$A$3:$A$184,'MASTER DATA FILE WASH COAL (2)'!A94,'[16]WASH COAL RECEIPT &amp; GCV DATA'!$K$3:$K$184)</f>
        <v>#VALUE!</v>
      </c>
      <c r="L94" s="15" t="e">
        <f>SUMIF('[16]WASH COAL RECEIPT &amp; GCV DATA'!$A$3:$A$184,'MASTER DATA FILE WASH COAL (2)'!A94,'[16]WASH COAL RECEIPT &amp; GCV DATA'!$L$3:$L$184)</f>
        <v>#VALUE!</v>
      </c>
      <c r="M94" s="15" t="e">
        <f t="shared" si="11"/>
        <v>#VALUE!</v>
      </c>
      <c r="N94" s="67" t="e">
        <f t="shared" si="12"/>
        <v>#VALUE!</v>
      </c>
      <c r="O94" s="15" t="e">
        <f>SUMIF('[16]WASH COAL RECEIPT &amp; GCV DATA'!$A$3:$A$184,'MASTER DATA FILE WASH COAL (2)'!A94,'[16]WASH COAL RECEIPT &amp; GCV DATA'!$O$3:$O$184)</f>
        <v>#VALUE!</v>
      </c>
      <c r="P94" s="15" t="e">
        <f t="shared" si="13"/>
        <v>#VALUE!</v>
      </c>
      <c r="Q94" s="15" t="e">
        <f>SUMIF('[16]WASH COAL RECEIPT &amp; GCV DATA'!$A$3:$A$184,'MASTER DATA FILE WASH COAL (2)'!A94,'[16]WASH COAL RECEIPT &amp; GCV DATA'!$Q$3:$Q$184)</f>
        <v>#VALUE!</v>
      </c>
      <c r="R94" s="16" t="e">
        <f>SUMIF('[16]WASH COAL RECEIPT &amp; GCV DATA'!$A$3:$A$244,'MASTER DATA FILE WASH COAL (2)'!A94,'[16]WASH COAL RECEIPT &amp; GCV DATA'!$R$3:$R$244)+IF(H94=$J$234,($K$234*K94),0)+IF(H94=$J$235,($K$235*K94),0)</f>
        <v>#VALUE!</v>
      </c>
      <c r="S94" s="15" t="e">
        <f t="shared" si="14"/>
        <v>#VALUE!</v>
      </c>
      <c r="T94" s="15" t="e">
        <f>SUMIF('[16]WASH COAL RECEIPT &amp; GCV DATA'!$A$3:$A$184,'MASTER DATA FILE WASH COAL (2)'!A94,'[16]WASH COAL RECEIPT &amp; GCV DATA'!$T$3:$T$184)</f>
        <v>#VALUE!</v>
      </c>
      <c r="U94" s="15" t="e">
        <f t="shared" si="15"/>
        <v>#VALUE!</v>
      </c>
      <c r="V94" s="15" t="e">
        <f>SUMIF('[16]WASH COAL RECEIPT &amp; GCV DATA'!$A$3:$A$184,'MASTER DATA FILE WASH COAL (2)'!A94,'[16]WASH COAL RECEIPT &amp; GCV DATA'!$V$3:$V$184)</f>
        <v>#VALUE!</v>
      </c>
      <c r="W94" s="15" t="e">
        <f t="shared" si="16"/>
        <v>#VALUE!</v>
      </c>
      <c r="X94" s="13" t="e">
        <f t="shared" si="17"/>
        <v>#VALUE!</v>
      </c>
      <c r="Y94" s="13"/>
      <c r="Z94" s="13"/>
      <c r="AB94">
        <v>3836.0051928783382</v>
      </c>
      <c r="AC94" s="53" t="e">
        <f t="shared" si="18"/>
        <v>#VALUE!</v>
      </c>
      <c r="AE94" s="53" t="e">
        <f t="shared" si="10"/>
        <v>#VALUE!</v>
      </c>
      <c r="AF94">
        <v>93</v>
      </c>
      <c r="AJ94">
        <v>3830.67</v>
      </c>
      <c r="AK94" s="53" t="e">
        <f t="shared" si="19"/>
        <v>#VALUE!</v>
      </c>
    </row>
    <row r="95" spans="1:37" customFormat="1" ht="15.6" x14ac:dyDescent="0.3">
      <c r="A95" s="65">
        <v>116</v>
      </c>
      <c r="B95" s="57" t="e">
        <f>SUMIF('[16]WASH COAL RECEIPT &amp; GCV DATA'!$A$3:$A$112,A95,'[16]WASH COAL RECEIPT &amp; GCV DATA'!$B$3:$B$112)</f>
        <v>#VALUE!</v>
      </c>
      <c r="C95" s="13" t="e">
        <f>SUMIF('[16]WASH COAL RECEIPT &amp; GCV DATA'!$A$3:$A$112,A95,'[16]WASH COAL RECEIPT &amp; GCV DATA'!$C$3:$C$112)</f>
        <v>#VALUE!</v>
      </c>
      <c r="D95" s="66">
        <f>IFERROR(VLOOKUP(A95,'[16]WASH COAL RECEIPT &amp; GCV DATA'!A98:V205,4,0),0)</f>
        <v>0</v>
      </c>
      <c r="E95" s="14">
        <f>IFERROR(VLOOKUP(A95,'[16]WASH COAL RECEIPT &amp; GCV DATA'!$A$2:$V$184,5,0),0)</f>
        <v>0</v>
      </c>
      <c r="F95" s="13" t="e">
        <f>SUMIF('[16]WASH COAL RECEIPT &amp; GCV DATA'!$A$3:$A$184,'MASTER DATA FILE WASH COAL (2)'!A95,'[16]WASH COAL RECEIPT &amp; GCV DATA'!$F$3:$F$184)</f>
        <v>#VALUE!</v>
      </c>
      <c r="G95" s="13" t="str">
        <f>IFERROR(VLOOKUP(A95,'[16]WASH COAL RECEIPT &amp; GCV DATA'!$A$2:$V$184,7,0),0)</f>
        <v>SECL</v>
      </c>
      <c r="H95" s="13" t="str">
        <f>IFERROR(VLOOKUP(A95,'[16]WASH COAL RECEIPT &amp; GCV DATA'!$A$2:$V$184,8,0),0)</f>
        <v>PHEC</v>
      </c>
      <c r="I95" s="13">
        <f>IFERROR(VLOOKUP(A95,'[16]WASH COAL RECEIPT &amp; GCV DATA'!$A$2:$V$184,9,0),0)</f>
        <v>0</v>
      </c>
      <c r="J95" s="13" t="str">
        <f>IFERROR(VLOOKUP(A95,'[16]WASH COAL RECEIPT &amp; GCV DATA'!$A$2:$V$184,10,0),0)</f>
        <v>G11</v>
      </c>
      <c r="K95" s="15" t="e">
        <f>SUMIF('[16]WASH COAL RECEIPT &amp; GCV DATA'!$A$3:$A$184,'MASTER DATA FILE WASH COAL (2)'!A95,'[16]WASH COAL RECEIPT &amp; GCV DATA'!$K$3:$K$184)</f>
        <v>#VALUE!</v>
      </c>
      <c r="L95" s="15" t="e">
        <f>SUMIF('[16]WASH COAL RECEIPT &amp; GCV DATA'!$A$3:$A$184,'MASTER DATA FILE WASH COAL (2)'!A95,'[16]WASH COAL RECEIPT &amp; GCV DATA'!$L$3:$L$184)</f>
        <v>#VALUE!</v>
      </c>
      <c r="M95" s="15" t="e">
        <f t="shared" si="11"/>
        <v>#VALUE!</v>
      </c>
      <c r="N95" s="67" t="e">
        <f t="shared" si="12"/>
        <v>#VALUE!</v>
      </c>
      <c r="O95" s="15" t="e">
        <f>SUMIF('[16]WASH COAL RECEIPT &amp; GCV DATA'!$A$3:$A$184,'MASTER DATA FILE WASH COAL (2)'!A95,'[16]WASH COAL RECEIPT &amp; GCV DATA'!$O$3:$O$184)</f>
        <v>#VALUE!</v>
      </c>
      <c r="P95" s="15" t="e">
        <f t="shared" si="13"/>
        <v>#VALUE!</v>
      </c>
      <c r="Q95" s="15" t="e">
        <f>SUMIF('[16]WASH COAL RECEIPT &amp; GCV DATA'!$A$3:$A$184,'MASTER DATA FILE WASH COAL (2)'!A95,'[16]WASH COAL RECEIPT &amp; GCV DATA'!$Q$3:$Q$184)</f>
        <v>#VALUE!</v>
      </c>
      <c r="R95" s="16" t="e">
        <f>SUMIF('[16]WASH COAL RECEIPT &amp; GCV DATA'!$A$3:$A$244,'MASTER DATA FILE WASH COAL (2)'!A95,'[16]WASH COAL RECEIPT &amp; GCV DATA'!$R$3:$R$244)+IF(H95=$J$234,($K$234*K95),0)+IF(H95=$J$235,($K$235*K95),0)</f>
        <v>#VALUE!</v>
      </c>
      <c r="S95" s="15" t="e">
        <f t="shared" si="14"/>
        <v>#VALUE!</v>
      </c>
      <c r="T95" s="15" t="e">
        <f>SUMIF('[16]WASH COAL RECEIPT &amp; GCV DATA'!$A$3:$A$184,'MASTER DATA FILE WASH COAL (2)'!A95,'[16]WASH COAL RECEIPT &amp; GCV DATA'!$T$3:$T$184)</f>
        <v>#VALUE!</v>
      </c>
      <c r="U95" s="15" t="e">
        <f t="shared" si="15"/>
        <v>#VALUE!</v>
      </c>
      <c r="V95" s="15" t="e">
        <f>SUMIF('[16]WASH COAL RECEIPT &amp; GCV DATA'!$A$3:$A$184,'MASTER DATA FILE WASH COAL (2)'!A95,'[16]WASH COAL RECEIPT &amp; GCV DATA'!$V$3:$V$184)</f>
        <v>#VALUE!</v>
      </c>
      <c r="W95" s="15" t="e">
        <f t="shared" si="16"/>
        <v>#VALUE!</v>
      </c>
      <c r="X95" s="13" t="e">
        <f t="shared" si="17"/>
        <v>#VALUE!</v>
      </c>
      <c r="Y95" s="13"/>
      <c r="Z95" s="13"/>
      <c r="AB95">
        <v>3844.2808393387027</v>
      </c>
      <c r="AC95" s="53" t="e">
        <f t="shared" si="18"/>
        <v>#VALUE!</v>
      </c>
      <c r="AE95" s="53" t="e">
        <f t="shared" si="10"/>
        <v>#VALUE!</v>
      </c>
      <c r="AF95">
        <v>94</v>
      </c>
      <c r="AJ95">
        <v>3927.56</v>
      </c>
      <c r="AK95" s="53" t="e">
        <f t="shared" si="19"/>
        <v>#VALUE!</v>
      </c>
    </row>
    <row r="96" spans="1:37" customFormat="1" ht="15.6" x14ac:dyDescent="0.3">
      <c r="A96" s="65">
        <v>117</v>
      </c>
      <c r="B96" s="57" t="e">
        <f>SUMIF('[16]WASH COAL RECEIPT &amp; GCV DATA'!$A$3:$A$112,A96,'[16]WASH COAL RECEIPT &amp; GCV DATA'!$B$3:$B$112)</f>
        <v>#VALUE!</v>
      </c>
      <c r="C96" s="13" t="e">
        <f>SUMIF('[16]WASH COAL RECEIPT &amp; GCV DATA'!$A$3:$A$112,A96,'[16]WASH COAL RECEIPT &amp; GCV DATA'!$C$3:$C$112)</f>
        <v>#VALUE!</v>
      </c>
      <c r="D96" s="66" t="str">
        <f>IFERROR(VLOOKUP(A96,'[16]WASH COAL RECEIPT &amp; GCV DATA'!A87:V206,4,0),0)</f>
        <v>23.10.2022</v>
      </c>
      <c r="E96" s="14">
        <f>IFERROR(VLOOKUP(A96,'[16]WASH COAL RECEIPT &amp; GCV DATA'!$A$2:$V$184,5,0),0)</f>
        <v>0</v>
      </c>
      <c r="F96" s="13" t="e">
        <f>SUMIF('[16]WASH COAL RECEIPT &amp; GCV DATA'!$A$3:$A$184,'MASTER DATA FILE WASH COAL (2)'!A96,'[16]WASH COAL RECEIPT &amp; GCV DATA'!$F$3:$F$184)</f>
        <v>#VALUE!</v>
      </c>
      <c r="G96" s="13" t="str">
        <f>IFERROR(VLOOKUP(A96,'[16]WASH COAL RECEIPT &amp; GCV DATA'!$A$2:$V$184,7,0),0)</f>
        <v>SECL</v>
      </c>
      <c r="H96" s="13" t="str">
        <f>IFERROR(VLOOKUP(A96,'[16]WASH COAL RECEIPT &amp; GCV DATA'!$A$2:$V$184,8,0),0)</f>
        <v>PMCJ</v>
      </c>
      <c r="I96" s="13">
        <f>IFERROR(VLOOKUP(A96,'[16]WASH COAL RECEIPT &amp; GCV DATA'!$A$2:$V$184,9,0),0)</f>
        <v>0</v>
      </c>
      <c r="J96" s="13" t="str">
        <f>IFERROR(VLOOKUP(A96,'[16]WASH COAL RECEIPT &amp; GCV DATA'!$A$2:$V$184,10,0),0)</f>
        <v>G11</v>
      </c>
      <c r="K96" s="15" t="e">
        <f>SUMIF('[16]WASH COAL RECEIPT &amp; GCV DATA'!$A$3:$A$184,'MASTER DATA FILE WASH COAL (2)'!A96,'[16]WASH COAL RECEIPT &amp; GCV DATA'!$K$3:$K$184)</f>
        <v>#VALUE!</v>
      </c>
      <c r="L96" s="15" t="e">
        <f>SUMIF('[16]WASH COAL RECEIPT &amp; GCV DATA'!$A$3:$A$184,'MASTER DATA FILE WASH COAL (2)'!A96,'[16]WASH COAL RECEIPT &amp; GCV DATA'!$L$3:$L$184)</f>
        <v>#VALUE!</v>
      </c>
      <c r="M96" s="15" t="e">
        <f t="shared" si="11"/>
        <v>#VALUE!</v>
      </c>
      <c r="N96" s="67" t="e">
        <f t="shared" si="12"/>
        <v>#VALUE!</v>
      </c>
      <c r="O96" s="15" t="e">
        <f>SUMIF('[16]WASH COAL RECEIPT &amp; GCV DATA'!$A$3:$A$184,'MASTER DATA FILE WASH COAL (2)'!A96,'[16]WASH COAL RECEIPT &amp; GCV DATA'!$O$3:$O$184)</f>
        <v>#VALUE!</v>
      </c>
      <c r="P96" s="15" t="e">
        <f t="shared" si="13"/>
        <v>#VALUE!</v>
      </c>
      <c r="Q96" s="15" t="e">
        <f>SUMIF('[16]WASH COAL RECEIPT &amp; GCV DATA'!$A$3:$A$184,'MASTER DATA FILE WASH COAL (2)'!A96,'[16]WASH COAL RECEIPT &amp; GCV DATA'!$Q$3:$Q$184)</f>
        <v>#VALUE!</v>
      </c>
      <c r="R96" s="16" t="e">
        <f>SUMIF('[16]WASH COAL RECEIPT &amp; GCV DATA'!$A$3:$A$244,'MASTER DATA FILE WASH COAL (2)'!A96,'[16]WASH COAL RECEIPT &amp; GCV DATA'!$R$3:$R$244)+IF(H96=$J$234,($K$234*K96),0)+IF(H96=$J$235,($K$235*K96),0)</f>
        <v>#VALUE!</v>
      </c>
      <c r="S96" s="15" t="e">
        <f t="shared" si="14"/>
        <v>#VALUE!</v>
      </c>
      <c r="T96" s="15" t="e">
        <f>SUMIF('[16]WASH COAL RECEIPT &amp; GCV DATA'!$A$3:$A$184,'MASTER DATA FILE WASH COAL (2)'!A96,'[16]WASH COAL RECEIPT &amp; GCV DATA'!$T$3:$T$184)</f>
        <v>#VALUE!</v>
      </c>
      <c r="U96" s="15" t="e">
        <f t="shared" si="15"/>
        <v>#VALUE!</v>
      </c>
      <c r="V96" s="15" t="e">
        <f>SUMIF('[16]WASH COAL RECEIPT &amp; GCV DATA'!$A$3:$A$184,'MASTER DATA FILE WASH COAL (2)'!A96,'[16]WASH COAL RECEIPT &amp; GCV DATA'!$V$3:$V$184)</f>
        <v>#VALUE!</v>
      </c>
      <c r="W96" s="15" t="e">
        <f t="shared" si="16"/>
        <v>#VALUE!</v>
      </c>
      <c r="X96" s="13" t="e">
        <f t="shared" si="17"/>
        <v>#VALUE!</v>
      </c>
      <c r="Y96" s="13"/>
      <c r="Z96" s="13"/>
      <c r="AB96">
        <v>4137.5922505307853</v>
      </c>
      <c r="AC96" s="53" t="e">
        <f t="shared" si="18"/>
        <v>#VALUE!</v>
      </c>
      <c r="AE96" s="53" t="e">
        <f t="shared" si="10"/>
        <v>#VALUE!</v>
      </c>
      <c r="AF96">
        <v>95</v>
      </c>
      <c r="AJ96">
        <v>4158.25</v>
      </c>
      <c r="AK96" s="53" t="e">
        <f t="shared" si="19"/>
        <v>#VALUE!</v>
      </c>
    </row>
    <row r="97" spans="1:37" customFormat="1" ht="15.6" x14ac:dyDescent="0.3">
      <c r="A97" s="65">
        <v>118</v>
      </c>
      <c r="B97" s="57" t="e">
        <f>SUMIF('[16]WASH COAL RECEIPT &amp; GCV DATA'!$A$3:$A$112,A97,'[16]WASH COAL RECEIPT &amp; GCV DATA'!$B$3:$B$112)</f>
        <v>#VALUE!</v>
      </c>
      <c r="C97" s="13" t="e">
        <f>SUMIF('[16]WASH COAL RECEIPT &amp; GCV DATA'!$A$3:$A$112,A97,'[16]WASH COAL RECEIPT &amp; GCV DATA'!$C$3:$C$112)</f>
        <v>#VALUE!</v>
      </c>
      <c r="D97" s="66" t="str">
        <f>IFERROR(VLOOKUP(A97,'[16]WASH COAL RECEIPT &amp; GCV DATA'!A88:V207,4,0),0)</f>
        <v>24.10.2022</v>
      </c>
      <c r="E97" s="14">
        <f>IFERROR(VLOOKUP(A97,'[16]WASH COAL RECEIPT &amp; GCV DATA'!$A$2:$V$184,5,0),0)</f>
        <v>0</v>
      </c>
      <c r="F97" s="13" t="e">
        <f>SUMIF('[16]WASH COAL RECEIPT &amp; GCV DATA'!$A$3:$A$184,'MASTER DATA FILE WASH COAL (2)'!A97,'[16]WASH COAL RECEIPT &amp; GCV DATA'!$F$3:$F$184)</f>
        <v>#VALUE!</v>
      </c>
      <c r="G97" s="13" t="str">
        <f>IFERROR(VLOOKUP(A97,'[16]WASH COAL RECEIPT &amp; GCV DATA'!$A$2:$V$184,7,0),0)</f>
        <v>SECL</v>
      </c>
      <c r="H97" s="13" t="str">
        <f>IFERROR(VLOOKUP(A97,'[16]WASH COAL RECEIPT &amp; GCV DATA'!$A$2:$V$184,8,0),0)</f>
        <v>PMCJ</v>
      </c>
      <c r="I97" s="13">
        <f>IFERROR(VLOOKUP(A97,'[16]WASH COAL RECEIPT &amp; GCV DATA'!$A$2:$V$184,9,0),0)</f>
        <v>0</v>
      </c>
      <c r="J97" s="13" t="str">
        <f>IFERROR(VLOOKUP(A97,'[16]WASH COAL RECEIPT &amp; GCV DATA'!$A$2:$V$184,10,0),0)</f>
        <v>G11</v>
      </c>
      <c r="K97" s="15" t="e">
        <f>SUMIF('[16]WASH COAL RECEIPT &amp; GCV DATA'!$A$3:$A$184,'MASTER DATA FILE WASH COAL (2)'!A97,'[16]WASH COAL RECEIPT &amp; GCV DATA'!$K$3:$K$184)</f>
        <v>#VALUE!</v>
      </c>
      <c r="L97" s="15" t="e">
        <f>SUMIF('[16]WASH COAL RECEIPT &amp; GCV DATA'!$A$3:$A$184,'MASTER DATA FILE WASH COAL (2)'!A97,'[16]WASH COAL RECEIPT &amp; GCV DATA'!$L$3:$L$184)</f>
        <v>#VALUE!</v>
      </c>
      <c r="M97" s="15" t="e">
        <f t="shared" si="11"/>
        <v>#VALUE!</v>
      </c>
      <c r="N97" s="67" t="e">
        <f t="shared" si="12"/>
        <v>#VALUE!</v>
      </c>
      <c r="O97" s="15" t="e">
        <f>SUMIF('[16]WASH COAL RECEIPT &amp; GCV DATA'!$A$3:$A$184,'MASTER DATA FILE WASH COAL (2)'!A97,'[16]WASH COAL RECEIPT &amp; GCV DATA'!$O$3:$O$184)</f>
        <v>#VALUE!</v>
      </c>
      <c r="P97" s="15" t="e">
        <f t="shared" si="13"/>
        <v>#VALUE!</v>
      </c>
      <c r="Q97" s="15" t="e">
        <f>SUMIF('[16]WASH COAL RECEIPT &amp; GCV DATA'!$A$3:$A$184,'MASTER DATA FILE WASH COAL (2)'!A97,'[16]WASH COAL RECEIPT &amp; GCV DATA'!$Q$3:$Q$184)</f>
        <v>#VALUE!</v>
      </c>
      <c r="R97" s="16" t="e">
        <f>SUMIF('[16]WASH COAL RECEIPT &amp; GCV DATA'!$A$3:$A$244,'MASTER DATA FILE WASH COAL (2)'!A97,'[16]WASH COAL RECEIPT &amp; GCV DATA'!$R$3:$R$244)+IF(H97=$J$234,($K$234*K97),0)+IF(H97=$J$235,($K$235*K97),0)</f>
        <v>#VALUE!</v>
      </c>
      <c r="S97" s="15" t="e">
        <f t="shared" si="14"/>
        <v>#VALUE!</v>
      </c>
      <c r="T97" s="15" t="e">
        <f>SUMIF('[16]WASH COAL RECEIPT &amp; GCV DATA'!$A$3:$A$184,'MASTER DATA FILE WASH COAL (2)'!A97,'[16]WASH COAL RECEIPT &amp; GCV DATA'!$T$3:$T$184)</f>
        <v>#VALUE!</v>
      </c>
      <c r="U97" s="15" t="e">
        <f t="shared" si="15"/>
        <v>#VALUE!</v>
      </c>
      <c r="V97" s="15" t="e">
        <f>SUMIF('[16]WASH COAL RECEIPT &amp; GCV DATA'!$A$3:$A$184,'MASTER DATA FILE WASH COAL (2)'!A97,'[16]WASH COAL RECEIPT &amp; GCV DATA'!$V$3:$V$184)</f>
        <v>#VALUE!</v>
      </c>
      <c r="W97" s="15" t="e">
        <f t="shared" si="16"/>
        <v>#VALUE!</v>
      </c>
      <c r="X97" s="13" t="e">
        <f t="shared" si="17"/>
        <v>#VALUE!</v>
      </c>
      <c r="Y97" s="13"/>
      <c r="Z97" s="13"/>
      <c r="AB97">
        <v>3978.2735949098624</v>
      </c>
      <c r="AC97" s="53" t="e">
        <f t="shared" si="18"/>
        <v>#VALUE!</v>
      </c>
      <c r="AE97" s="53" t="e">
        <f t="shared" si="10"/>
        <v>#VALUE!</v>
      </c>
      <c r="AF97">
        <v>96</v>
      </c>
      <c r="AJ97">
        <v>3642.7</v>
      </c>
      <c r="AK97" s="53" t="e">
        <f t="shared" si="19"/>
        <v>#VALUE!</v>
      </c>
    </row>
    <row r="98" spans="1:37" customFormat="1" ht="15.6" x14ac:dyDescent="0.3">
      <c r="A98" s="65">
        <v>119</v>
      </c>
      <c r="B98" s="57" t="e">
        <f>SUMIF('[16]WASH COAL RECEIPT &amp; GCV DATA'!$A$3:$A$112,A98,'[16]WASH COAL RECEIPT &amp; GCV DATA'!$B$3:$B$112)</f>
        <v>#VALUE!</v>
      </c>
      <c r="C98" s="13" t="e">
        <f>SUMIF('[16]WASH COAL RECEIPT &amp; GCV DATA'!$A$3:$A$112,A98,'[16]WASH COAL RECEIPT &amp; GCV DATA'!$C$3:$C$112)</f>
        <v>#VALUE!</v>
      </c>
      <c r="D98" s="66" t="str">
        <f>IFERROR(VLOOKUP(A98,'[16]WASH COAL RECEIPT &amp; GCV DATA'!A89:V208,4,0),0)</f>
        <v>25.10.2022</v>
      </c>
      <c r="E98" s="14">
        <f>IFERROR(VLOOKUP(A98,'[16]WASH COAL RECEIPT &amp; GCV DATA'!$A$2:$V$184,5,0),0)</f>
        <v>0</v>
      </c>
      <c r="F98" s="13" t="e">
        <f>SUMIF('[16]WASH COAL RECEIPT &amp; GCV DATA'!$A$3:$A$184,'MASTER DATA FILE WASH COAL (2)'!A98,'[16]WASH COAL RECEIPT &amp; GCV DATA'!$F$3:$F$184)</f>
        <v>#VALUE!</v>
      </c>
      <c r="G98" s="13" t="str">
        <f>IFERROR(VLOOKUP(A98,'[16]WASH COAL RECEIPT &amp; GCV DATA'!$A$2:$V$184,7,0),0)</f>
        <v>WCL</v>
      </c>
      <c r="H98" s="13" t="str">
        <f>IFERROR(VLOOKUP(A98,'[16]WASH COAL RECEIPT &amp; GCV DATA'!$A$2:$V$184,8,0),0)</f>
        <v>TAE</v>
      </c>
      <c r="I98" s="13">
        <f>IFERROR(VLOOKUP(A98,'[16]WASH COAL RECEIPT &amp; GCV DATA'!$A$2:$V$184,9,0),0)</f>
        <v>0</v>
      </c>
      <c r="J98" s="13" t="str">
        <f>IFERROR(VLOOKUP(A98,'[16]WASH COAL RECEIPT &amp; GCV DATA'!$A$2:$V$184,10,0),0)</f>
        <v>G12</v>
      </c>
      <c r="K98" s="15" t="e">
        <f>SUMIF('[16]WASH COAL RECEIPT &amp; GCV DATA'!$A$3:$A$184,'MASTER DATA FILE WASH COAL (2)'!A98,'[16]WASH COAL RECEIPT &amp; GCV DATA'!$K$3:$K$184)</f>
        <v>#VALUE!</v>
      </c>
      <c r="L98" s="15" t="e">
        <f>SUMIF('[16]WASH COAL RECEIPT &amp; GCV DATA'!$A$3:$A$184,'MASTER DATA FILE WASH COAL (2)'!A98,'[16]WASH COAL RECEIPT &amp; GCV DATA'!$L$3:$L$184)</f>
        <v>#VALUE!</v>
      </c>
      <c r="M98" s="15" t="e">
        <f t="shared" si="11"/>
        <v>#VALUE!</v>
      </c>
      <c r="N98" s="67" t="e">
        <f t="shared" si="12"/>
        <v>#VALUE!</v>
      </c>
      <c r="O98" s="15" t="e">
        <f>SUMIF('[16]WASH COAL RECEIPT &amp; GCV DATA'!$A$3:$A$184,'MASTER DATA FILE WASH COAL (2)'!A98,'[16]WASH COAL RECEIPT &amp; GCV DATA'!$O$3:$O$184)</f>
        <v>#VALUE!</v>
      </c>
      <c r="P98" s="15" t="e">
        <f t="shared" si="13"/>
        <v>#VALUE!</v>
      </c>
      <c r="Q98" s="15" t="e">
        <f>SUMIF('[16]WASH COAL RECEIPT &amp; GCV DATA'!$A$3:$A$184,'MASTER DATA FILE WASH COAL (2)'!A98,'[16]WASH COAL RECEIPT &amp; GCV DATA'!$Q$3:$Q$184)</f>
        <v>#VALUE!</v>
      </c>
      <c r="R98" s="16" t="e">
        <f>SUMIF('[16]WASH COAL RECEIPT &amp; GCV DATA'!$A$3:$A$244,'MASTER DATA FILE WASH COAL (2)'!A98,'[16]WASH COAL RECEIPT &amp; GCV DATA'!$R$3:$R$244)+IF(H98=$J$234,($K$234*K98),0)+IF(H98=$J$235,($K$235*K98),0)</f>
        <v>#VALUE!</v>
      </c>
      <c r="S98" s="15" t="e">
        <f t="shared" si="14"/>
        <v>#VALUE!</v>
      </c>
      <c r="T98" s="15" t="e">
        <f>SUMIF('[16]WASH COAL RECEIPT &amp; GCV DATA'!$A$3:$A$184,'MASTER DATA FILE WASH COAL (2)'!A98,'[16]WASH COAL RECEIPT &amp; GCV DATA'!$T$3:$T$184)</f>
        <v>#VALUE!</v>
      </c>
      <c r="U98" s="15" t="e">
        <f t="shared" si="15"/>
        <v>#VALUE!</v>
      </c>
      <c r="V98" s="15" t="e">
        <f>SUMIF('[16]WASH COAL RECEIPT &amp; GCV DATA'!$A$3:$A$184,'MASTER DATA FILE WASH COAL (2)'!A98,'[16]WASH COAL RECEIPT &amp; GCV DATA'!$V$3:$V$184)</f>
        <v>#VALUE!</v>
      </c>
      <c r="W98" s="15" t="e">
        <f t="shared" si="16"/>
        <v>#VALUE!</v>
      </c>
      <c r="X98" s="13" t="e">
        <f t="shared" si="17"/>
        <v>#VALUE!</v>
      </c>
      <c r="Y98" s="13"/>
      <c r="Z98" s="13"/>
      <c r="AB98">
        <v>4020.943841735801</v>
      </c>
      <c r="AC98" s="53" t="e">
        <f t="shared" si="18"/>
        <v>#VALUE!</v>
      </c>
      <c r="AE98" s="53" t="e">
        <f t="shared" si="10"/>
        <v>#VALUE!</v>
      </c>
      <c r="AF98">
        <v>97</v>
      </c>
      <c r="AJ98">
        <v>3280.29</v>
      </c>
      <c r="AK98" s="53" t="e">
        <f t="shared" si="19"/>
        <v>#VALUE!</v>
      </c>
    </row>
    <row r="99" spans="1:37" customFormat="1" ht="15.6" x14ac:dyDescent="0.3">
      <c r="A99" s="65">
        <v>121</v>
      </c>
      <c r="B99" s="57" t="e">
        <f>SUMIF('[16]WASH COAL RECEIPT &amp; GCV DATA'!$A$3:$A$112,A99,'[16]WASH COAL RECEIPT &amp; GCV DATA'!$B$3:$B$112)</f>
        <v>#VALUE!</v>
      </c>
      <c r="C99" s="13" t="e">
        <f>SUMIF('[16]WASH COAL RECEIPT &amp; GCV DATA'!$A$3:$A$112,A99,'[16]WASH COAL RECEIPT &amp; GCV DATA'!$C$3:$C$112)</f>
        <v>#VALUE!</v>
      </c>
      <c r="D99" s="66" t="str">
        <f>IFERROR(VLOOKUP(A99,'[16]WASH COAL RECEIPT &amp; GCV DATA'!A90:V209,4,0),0)</f>
        <v>25.10.2022</v>
      </c>
      <c r="E99" s="14">
        <f>IFERROR(VLOOKUP(A99,'[16]WASH COAL RECEIPT &amp; GCV DATA'!$A$2:$V$184,5,0),0)</f>
        <v>0</v>
      </c>
      <c r="F99" s="13" t="e">
        <f>SUMIF('[16]WASH COAL RECEIPT &amp; GCV DATA'!$A$3:$A$184,'MASTER DATA FILE WASH COAL (2)'!A99,'[16]WASH COAL RECEIPT &amp; GCV DATA'!$F$3:$F$184)</f>
        <v>#VALUE!</v>
      </c>
      <c r="G99" s="13" t="str">
        <f>IFERROR(VLOOKUP(A99,'[16]WASH COAL RECEIPT &amp; GCV DATA'!$A$2:$V$184,7,0),0)</f>
        <v>SECL</v>
      </c>
      <c r="H99" s="13" t="str">
        <f>IFERROR(VLOOKUP(A99,'[16]WASH COAL RECEIPT &amp; GCV DATA'!$A$2:$V$184,8,0),0)</f>
        <v>PMCJ</v>
      </c>
      <c r="I99" s="13">
        <f>IFERROR(VLOOKUP(A99,'[16]WASH COAL RECEIPT &amp; GCV DATA'!$A$2:$V$184,9,0),0)</f>
        <v>0</v>
      </c>
      <c r="J99" s="13" t="str">
        <f>IFERROR(VLOOKUP(A99,'[16]WASH COAL RECEIPT &amp; GCV DATA'!$A$2:$V$184,10,0),0)</f>
        <v>G11</v>
      </c>
      <c r="K99" s="15" t="e">
        <f>SUMIF('[16]WASH COAL RECEIPT &amp; GCV DATA'!$A$3:$A$184,'MASTER DATA FILE WASH COAL (2)'!A99,'[16]WASH COAL RECEIPT &amp; GCV DATA'!$K$3:$K$184)</f>
        <v>#VALUE!</v>
      </c>
      <c r="L99" s="15" t="e">
        <f>SUMIF('[16]WASH COAL RECEIPT &amp; GCV DATA'!$A$3:$A$184,'MASTER DATA FILE WASH COAL (2)'!A99,'[16]WASH COAL RECEIPT &amp; GCV DATA'!$L$3:$L$184)</f>
        <v>#VALUE!</v>
      </c>
      <c r="M99" s="15" t="e">
        <f t="shared" si="11"/>
        <v>#VALUE!</v>
      </c>
      <c r="N99" s="67" t="e">
        <f t="shared" si="12"/>
        <v>#VALUE!</v>
      </c>
      <c r="O99" s="15" t="e">
        <f>SUMIF('[16]WASH COAL RECEIPT &amp; GCV DATA'!$A$3:$A$184,'MASTER DATA FILE WASH COAL (2)'!A99,'[16]WASH COAL RECEIPT &amp; GCV DATA'!$O$3:$O$184)</f>
        <v>#VALUE!</v>
      </c>
      <c r="P99" s="15" t="e">
        <f t="shared" si="13"/>
        <v>#VALUE!</v>
      </c>
      <c r="Q99" s="15" t="e">
        <f>SUMIF('[16]WASH COAL RECEIPT &amp; GCV DATA'!$A$3:$A$184,'MASTER DATA FILE WASH COAL (2)'!A99,'[16]WASH COAL RECEIPT &amp; GCV DATA'!$Q$3:$Q$184)</f>
        <v>#VALUE!</v>
      </c>
      <c r="R99" s="16" t="e">
        <f>SUMIF('[16]WASH COAL RECEIPT &amp; GCV DATA'!$A$3:$A$244,'MASTER DATA FILE WASH COAL (2)'!A99,'[16]WASH COAL RECEIPT &amp; GCV DATA'!$R$3:$R$244)+IF(H99=$J$234,($K$234*K99),0)+IF(H99=$J$235,($K$235*K99),0)</f>
        <v>#VALUE!</v>
      </c>
      <c r="S99" s="15" t="e">
        <f t="shared" si="14"/>
        <v>#VALUE!</v>
      </c>
      <c r="T99" s="15" t="e">
        <f>SUMIF('[16]WASH COAL RECEIPT &amp; GCV DATA'!$A$3:$A$184,'MASTER DATA FILE WASH COAL (2)'!A99,'[16]WASH COAL RECEIPT &amp; GCV DATA'!$T$3:$T$184)</f>
        <v>#VALUE!</v>
      </c>
      <c r="U99" s="15" t="e">
        <f t="shared" si="15"/>
        <v>#VALUE!</v>
      </c>
      <c r="V99" s="15" t="e">
        <f>SUMIF('[16]WASH COAL RECEIPT &amp; GCV DATA'!$A$3:$A$184,'MASTER DATA FILE WASH COAL (2)'!A99,'[16]WASH COAL RECEIPT &amp; GCV DATA'!$V$3:$V$184)</f>
        <v>#VALUE!</v>
      </c>
      <c r="W99" s="15" t="e">
        <f t="shared" si="16"/>
        <v>#VALUE!</v>
      </c>
      <c r="X99" s="13" t="e">
        <f t="shared" si="17"/>
        <v>#VALUE!</v>
      </c>
      <c r="Y99" s="13"/>
      <c r="Z99" s="13"/>
      <c r="AB99">
        <v>4199.2651957144371</v>
      </c>
      <c r="AC99" s="53" t="e">
        <f t="shared" si="18"/>
        <v>#VALUE!</v>
      </c>
      <c r="AE99" s="53" t="e">
        <f t="shared" si="10"/>
        <v>#VALUE!</v>
      </c>
      <c r="AF99">
        <v>98</v>
      </c>
      <c r="AJ99">
        <v>3546.29</v>
      </c>
      <c r="AK99" s="53" t="e">
        <f t="shared" si="19"/>
        <v>#VALUE!</v>
      </c>
    </row>
    <row r="100" spans="1:37" customFormat="1" ht="15.6" x14ac:dyDescent="0.3">
      <c r="A100" s="65">
        <v>122</v>
      </c>
      <c r="B100" s="57" t="e">
        <f>SUMIF('[16]WASH COAL RECEIPT &amp; GCV DATA'!$A$3:$A$112,A100,'[16]WASH COAL RECEIPT &amp; GCV DATA'!$B$3:$B$112)</f>
        <v>#VALUE!</v>
      </c>
      <c r="C100" s="13" t="e">
        <f>SUMIF('[16]WASH COAL RECEIPT &amp; GCV DATA'!$A$3:$A$112,A100,'[16]WASH COAL RECEIPT &amp; GCV DATA'!$C$3:$C$112)</f>
        <v>#VALUE!</v>
      </c>
      <c r="D100" s="66" t="str">
        <f>IFERROR(VLOOKUP(A100,'[16]WASH COAL RECEIPT &amp; GCV DATA'!A91:V210,4,0),0)</f>
        <v>25.10.2022</v>
      </c>
      <c r="E100" s="14">
        <f>IFERROR(VLOOKUP(A100,'[16]WASH COAL RECEIPT &amp; GCV DATA'!$A$2:$V$184,5,0),0)</f>
        <v>0</v>
      </c>
      <c r="F100" s="13" t="e">
        <f>SUMIF('[16]WASH COAL RECEIPT &amp; GCV DATA'!$A$3:$A$184,'MASTER DATA FILE WASH COAL (2)'!A100,'[16]WASH COAL RECEIPT &amp; GCV DATA'!$F$3:$F$184)</f>
        <v>#VALUE!</v>
      </c>
      <c r="G100" s="13" t="str">
        <f>IFERROR(VLOOKUP(A100,'[16]WASH COAL RECEIPT &amp; GCV DATA'!$A$2:$V$184,7,0),0)</f>
        <v>SECL</v>
      </c>
      <c r="H100" s="13" t="str">
        <f>IFERROR(VLOOKUP(A100,'[16]WASH COAL RECEIPT &amp; GCV DATA'!$A$2:$V$184,8,0),0)</f>
        <v>PHEC</v>
      </c>
      <c r="I100" s="13">
        <f>IFERROR(VLOOKUP(A100,'[16]WASH COAL RECEIPT &amp; GCV DATA'!$A$2:$V$184,9,0),0)</f>
        <v>0</v>
      </c>
      <c r="J100" s="13" t="str">
        <f>IFERROR(VLOOKUP(A100,'[16]WASH COAL RECEIPT &amp; GCV DATA'!$A$2:$V$184,10,0),0)</f>
        <v>G11</v>
      </c>
      <c r="K100" s="15" t="e">
        <f>SUMIF('[16]WASH COAL RECEIPT &amp; GCV DATA'!$A$3:$A$184,'MASTER DATA FILE WASH COAL (2)'!A100,'[16]WASH COAL RECEIPT &amp; GCV DATA'!$K$3:$K$184)</f>
        <v>#VALUE!</v>
      </c>
      <c r="L100" s="15" t="e">
        <f>SUMIF('[16]WASH COAL RECEIPT &amp; GCV DATA'!$A$3:$A$184,'MASTER DATA FILE WASH COAL (2)'!A100,'[16]WASH COAL RECEIPT &amp; GCV DATA'!$L$3:$L$184)</f>
        <v>#VALUE!</v>
      </c>
      <c r="M100" s="15" t="e">
        <f t="shared" si="11"/>
        <v>#VALUE!</v>
      </c>
      <c r="N100" s="67" t="e">
        <f t="shared" si="12"/>
        <v>#VALUE!</v>
      </c>
      <c r="O100" s="15" t="e">
        <f>SUMIF('[16]WASH COAL RECEIPT &amp; GCV DATA'!$A$3:$A$184,'MASTER DATA FILE WASH COAL (2)'!A100,'[16]WASH COAL RECEIPT &amp; GCV DATA'!$O$3:$O$184)</f>
        <v>#VALUE!</v>
      </c>
      <c r="P100" s="15" t="e">
        <f t="shared" si="13"/>
        <v>#VALUE!</v>
      </c>
      <c r="Q100" s="15" t="e">
        <f>SUMIF('[16]WASH COAL RECEIPT &amp; GCV DATA'!$A$3:$A$184,'MASTER DATA FILE WASH COAL (2)'!A100,'[16]WASH COAL RECEIPT &amp; GCV DATA'!$Q$3:$Q$184)</f>
        <v>#VALUE!</v>
      </c>
      <c r="R100" s="16" t="e">
        <f>SUMIF('[16]WASH COAL RECEIPT &amp; GCV DATA'!$A$3:$A$244,'MASTER DATA FILE WASH COAL (2)'!A100,'[16]WASH COAL RECEIPT &amp; GCV DATA'!$R$3:$R$244)+IF(H100=$J$234,($K$234*K100),0)+IF(H100=$J$235,($K$235*K100),0)</f>
        <v>#VALUE!</v>
      </c>
      <c r="S100" s="15" t="e">
        <f t="shared" si="14"/>
        <v>#VALUE!</v>
      </c>
      <c r="T100" s="15" t="e">
        <f>SUMIF('[16]WASH COAL RECEIPT &amp; GCV DATA'!$A$3:$A$184,'MASTER DATA FILE WASH COAL (2)'!A100,'[16]WASH COAL RECEIPT &amp; GCV DATA'!$T$3:$T$184)</f>
        <v>#VALUE!</v>
      </c>
      <c r="U100" s="15" t="e">
        <f t="shared" si="15"/>
        <v>#VALUE!</v>
      </c>
      <c r="V100" s="15" t="e">
        <f>SUMIF('[16]WASH COAL RECEIPT &amp; GCV DATA'!$A$3:$A$184,'MASTER DATA FILE WASH COAL (2)'!A100,'[16]WASH COAL RECEIPT &amp; GCV DATA'!$V$3:$V$184)</f>
        <v>#VALUE!</v>
      </c>
      <c r="W100" s="15" t="e">
        <f t="shared" si="16"/>
        <v>#VALUE!</v>
      </c>
      <c r="X100" s="13" t="e">
        <f t="shared" si="17"/>
        <v>#VALUE!</v>
      </c>
      <c r="Y100" s="13"/>
      <c r="Z100" s="13"/>
      <c r="AB100">
        <v>4053.7757129125284</v>
      </c>
      <c r="AC100" s="53" t="e">
        <f t="shared" si="18"/>
        <v>#VALUE!</v>
      </c>
      <c r="AE100" s="53" t="e">
        <f t="shared" si="10"/>
        <v>#VALUE!</v>
      </c>
      <c r="AF100">
        <v>99</v>
      </c>
      <c r="AJ100">
        <v>1384.93</v>
      </c>
      <c r="AK100" s="53" t="e">
        <f t="shared" si="19"/>
        <v>#VALUE!</v>
      </c>
    </row>
    <row r="101" spans="1:37" customFormat="1" ht="15.6" x14ac:dyDescent="0.3">
      <c r="A101" s="65">
        <v>123</v>
      </c>
      <c r="B101" s="57" t="e">
        <f>SUMIF('[16]WASH COAL RECEIPT &amp; GCV DATA'!$A$3:$A$112,A101,'[16]WASH COAL RECEIPT &amp; GCV DATA'!$B$3:$B$112)</f>
        <v>#VALUE!</v>
      </c>
      <c r="C101" s="13" t="e">
        <f>SUMIF('[16]WASH COAL RECEIPT &amp; GCV DATA'!$A$3:$A$112,A101,'[16]WASH COAL RECEIPT &amp; GCV DATA'!$C$3:$C$112)</f>
        <v>#VALUE!</v>
      </c>
      <c r="D101" s="66" t="str">
        <f>IFERROR(VLOOKUP(A101,'[16]WASH COAL RECEIPT &amp; GCV DATA'!A92:V211,4,0),0)</f>
        <v>25.10.2022</v>
      </c>
      <c r="E101" s="14">
        <f>IFERROR(VLOOKUP(A101,'[16]WASH COAL RECEIPT &amp; GCV DATA'!$A$2:$V$184,5,0),0)</f>
        <v>0</v>
      </c>
      <c r="F101" s="13" t="e">
        <f>SUMIF('[16]WASH COAL RECEIPT &amp; GCV DATA'!$A$3:$A$184,'MASTER DATA FILE WASH COAL (2)'!A101,'[16]WASH COAL RECEIPT &amp; GCV DATA'!$F$3:$F$184)</f>
        <v>#VALUE!</v>
      </c>
      <c r="G101" s="13" t="str">
        <f>IFERROR(VLOOKUP(A101,'[16]WASH COAL RECEIPT &amp; GCV DATA'!$A$2:$V$184,7,0),0)</f>
        <v>WCL</v>
      </c>
      <c r="H101" s="13" t="str">
        <f>IFERROR(VLOOKUP(A101,'[16]WASH COAL RECEIPT &amp; GCV DATA'!$A$2:$V$184,8,0),0)</f>
        <v>MKCW</v>
      </c>
      <c r="I101" s="13">
        <f>IFERROR(VLOOKUP(A101,'[16]WASH COAL RECEIPT &amp; GCV DATA'!$A$2:$V$184,9,0),0)</f>
        <v>0</v>
      </c>
      <c r="J101" s="13" t="str">
        <f>IFERROR(VLOOKUP(A101,'[16]WASH COAL RECEIPT &amp; GCV DATA'!$A$2:$V$184,10,0),0)</f>
        <v>G10</v>
      </c>
      <c r="K101" s="15" t="e">
        <f>SUMIF('[16]WASH COAL RECEIPT &amp; GCV DATA'!$A$3:$A$184,'MASTER DATA FILE WASH COAL (2)'!A101,'[16]WASH COAL RECEIPT &amp; GCV DATA'!$K$3:$K$184)</f>
        <v>#VALUE!</v>
      </c>
      <c r="L101" s="15" t="e">
        <f>SUMIF('[16]WASH COAL RECEIPT &amp; GCV DATA'!$A$3:$A$184,'MASTER DATA FILE WASH COAL (2)'!A101,'[16]WASH COAL RECEIPT &amp; GCV DATA'!$L$3:$L$184)</f>
        <v>#VALUE!</v>
      </c>
      <c r="M101" s="15" t="e">
        <f t="shared" si="11"/>
        <v>#VALUE!</v>
      </c>
      <c r="N101" s="67" t="e">
        <f t="shared" si="12"/>
        <v>#VALUE!</v>
      </c>
      <c r="O101" s="15" t="e">
        <f>SUMIF('[16]WASH COAL RECEIPT &amp; GCV DATA'!$A$3:$A$184,'MASTER DATA FILE WASH COAL (2)'!A101,'[16]WASH COAL RECEIPT &amp; GCV DATA'!$O$3:$O$184)</f>
        <v>#VALUE!</v>
      </c>
      <c r="P101" s="15" t="e">
        <f t="shared" si="13"/>
        <v>#VALUE!</v>
      </c>
      <c r="Q101" s="15" t="e">
        <f>SUMIF('[16]WASH COAL RECEIPT &amp; GCV DATA'!$A$3:$A$184,'MASTER DATA FILE WASH COAL (2)'!A101,'[16]WASH COAL RECEIPT &amp; GCV DATA'!$Q$3:$Q$184)</f>
        <v>#VALUE!</v>
      </c>
      <c r="R101" s="16" t="e">
        <f>SUMIF('[16]WASH COAL RECEIPT &amp; GCV DATA'!$A$3:$A$244,'MASTER DATA FILE WASH COAL (2)'!A101,'[16]WASH COAL RECEIPT &amp; GCV DATA'!$R$3:$R$244)+IF(H101=$J$234,($K$234*K101),0)+IF(H101=$J$235,($K$235*K101),0)</f>
        <v>#VALUE!</v>
      </c>
      <c r="S101" s="15" t="e">
        <f t="shared" si="14"/>
        <v>#VALUE!</v>
      </c>
      <c r="T101" s="15" t="e">
        <f>SUMIF('[16]WASH COAL RECEIPT &amp; GCV DATA'!$A$3:$A$184,'MASTER DATA FILE WASH COAL (2)'!A101,'[16]WASH COAL RECEIPT &amp; GCV DATA'!$T$3:$T$184)</f>
        <v>#VALUE!</v>
      </c>
      <c r="U101" s="15" t="e">
        <f t="shared" si="15"/>
        <v>#VALUE!</v>
      </c>
      <c r="V101" s="15" t="e">
        <f>SUMIF('[16]WASH COAL RECEIPT &amp; GCV DATA'!$A$3:$A$184,'MASTER DATA FILE WASH COAL (2)'!A101,'[16]WASH COAL RECEIPT &amp; GCV DATA'!$V$3:$V$184)</f>
        <v>#VALUE!</v>
      </c>
      <c r="W101" s="15" t="e">
        <f t="shared" si="16"/>
        <v>#VALUE!</v>
      </c>
      <c r="X101" s="13" t="e">
        <f t="shared" si="17"/>
        <v>#VALUE!</v>
      </c>
      <c r="Y101" s="13"/>
      <c r="Z101" s="13"/>
      <c r="AB101">
        <v>4151.8692167966665</v>
      </c>
      <c r="AC101" s="53" t="e">
        <f t="shared" si="18"/>
        <v>#VALUE!</v>
      </c>
      <c r="AE101" s="53" t="e">
        <f t="shared" si="10"/>
        <v>#VALUE!</v>
      </c>
      <c r="AF101">
        <v>100</v>
      </c>
    </row>
    <row r="102" spans="1:37" customFormat="1" ht="15.6" x14ac:dyDescent="0.3">
      <c r="A102" s="65">
        <v>124</v>
      </c>
      <c r="B102" s="57" t="e">
        <f>SUMIF('[16]WASH COAL RECEIPT &amp; GCV DATA'!$A$3:$A$112,A102,'[16]WASH COAL RECEIPT &amp; GCV DATA'!$B$3:$B$112)</f>
        <v>#VALUE!</v>
      </c>
      <c r="C102" s="13" t="e">
        <f>SUMIF('[16]WASH COAL RECEIPT &amp; GCV DATA'!$A$3:$A$112,A102,'[16]WASH COAL RECEIPT &amp; GCV DATA'!$C$3:$C$112)</f>
        <v>#VALUE!</v>
      </c>
      <c r="D102" s="66" t="str">
        <f>IFERROR(VLOOKUP(A102,'[16]WASH COAL RECEIPT &amp; GCV DATA'!A92:V212,4,0),0)</f>
        <v>25.10.2022</v>
      </c>
      <c r="E102" s="14">
        <f>IFERROR(VLOOKUP(A102,'[16]WASH COAL RECEIPT &amp; GCV DATA'!$A$2:$V$184,5,0),0)</f>
        <v>0</v>
      </c>
      <c r="F102" s="13" t="e">
        <f>SUMIF('[16]WASH COAL RECEIPT &amp; GCV DATA'!$A$3:$A$184,'MASTER DATA FILE WASH COAL (2)'!A102,'[16]WASH COAL RECEIPT &amp; GCV DATA'!$F$3:$F$184)</f>
        <v>#VALUE!</v>
      </c>
      <c r="G102" s="13" t="str">
        <f>IFERROR(VLOOKUP(A102,'[16]WASH COAL RECEIPT &amp; GCV DATA'!$A$2:$V$184,7,0),0)</f>
        <v>WCL</v>
      </c>
      <c r="H102" s="13" t="str">
        <f>IFERROR(VLOOKUP(A102,'[16]WASH COAL RECEIPT &amp; GCV DATA'!$A$2:$V$184,8,0),0)</f>
        <v>PRPI</v>
      </c>
      <c r="I102" s="13">
        <f>IFERROR(VLOOKUP(A102,'[16]WASH COAL RECEIPT &amp; GCV DATA'!$A$2:$V$184,9,0),0)</f>
        <v>0</v>
      </c>
      <c r="J102" s="13" t="str">
        <f>IFERROR(VLOOKUP(A102,'[16]WASH COAL RECEIPT &amp; GCV DATA'!$A$2:$V$184,10,0),0)</f>
        <v>G11</v>
      </c>
      <c r="K102" s="15" t="e">
        <f>SUMIF('[16]WASH COAL RECEIPT &amp; GCV DATA'!$A$3:$A$184,'MASTER DATA FILE WASH COAL (2)'!A102,'[16]WASH COAL RECEIPT &amp; GCV DATA'!$K$3:$K$184)</f>
        <v>#VALUE!</v>
      </c>
      <c r="L102" s="15" t="e">
        <f>SUMIF('[16]WASH COAL RECEIPT &amp; GCV DATA'!$A$3:$A$184,'MASTER DATA FILE WASH COAL (2)'!A102,'[16]WASH COAL RECEIPT &amp; GCV DATA'!$L$3:$L$184)</f>
        <v>#VALUE!</v>
      </c>
      <c r="M102" s="15" t="e">
        <f t="shared" si="11"/>
        <v>#VALUE!</v>
      </c>
      <c r="N102" s="67" t="e">
        <f t="shared" si="12"/>
        <v>#VALUE!</v>
      </c>
      <c r="O102" s="15" t="e">
        <f>SUMIF('[16]WASH COAL RECEIPT &amp; GCV DATA'!$A$3:$A$184,'MASTER DATA FILE WASH COAL (2)'!A102,'[16]WASH COAL RECEIPT &amp; GCV DATA'!$O$3:$O$184)</f>
        <v>#VALUE!</v>
      </c>
      <c r="P102" s="15" t="e">
        <f t="shared" si="13"/>
        <v>#VALUE!</v>
      </c>
      <c r="Q102" s="15" t="e">
        <f>SUMIF('[16]WASH COAL RECEIPT &amp; GCV DATA'!$A$3:$A$184,'MASTER DATA FILE WASH COAL (2)'!A102,'[16]WASH COAL RECEIPT &amp; GCV DATA'!$Q$3:$Q$184)</f>
        <v>#VALUE!</v>
      </c>
      <c r="R102" s="16" t="e">
        <f>SUMIF('[16]WASH COAL RECEIPT &amp; GCV DATA'!$A$3:$A$244,'MASTER DATA FILE WASH COAL (2)'!A102,'[16]WASH COAL RECEIPT &amp; GCV DATA'!$R$3:$R$244)+IF(H102=$J$234,($K$234*K102),0)+IF(H102=$J$235,($K$235*K102),0)</f>
        <v>#VALUE!</v>
      </c>
      <c r="S102" s="15" t="e">
        <f t="shared" si="14"/>
        <v>#VALUE!</v>
      </c>
      <c r="T102" s="15" t="e">
        <f>SUMIF('[16]WASH COAL RECEIPT &amp; GCV DATA'!$A$3:$A$184,'MASTER DATA FILE WASH COAL (2)'!A102,'[16]WASH COAL RECEIPT &amp; GCV DATA'!$T$3:$T$184)</f>
        <v>#VALUE!</v>
      </c>
      <c r="U102" s="15" t="e">
        <f t="shared" si="15"/>
        <v>#VALUE!</v>
      </c>
      <c r="V102" s="15" t="e">
        <f>SUMIF('[16]WASH COAL RECEIPT &amp; GCV DATA'!$A$3:$A$184,'MASTER DATA FILE WASH COAL (2)'!A102,'[16]WASH COAL RECEIPT &amp; GCV DATA'!$V$3:$V$184)</f>
        <v>#VALUE!</v>
      </c>
      <c r="W102" s="15" t="e">
        <f t="shared" si="16"/>
        <v>#VALUE!</v>
      </c>
      <c r="X102" s="13" t="e">
        <f t="shared" si="17"/>
        <v>#VALUE!</v>
      </c>
      <c r="Y102" s="13"/>
      <c r="Z102" s="13"/>
      <c r="AB102">
        <v>4125.3554842161584</v>
      </c>
      <c r="AC102" s="53" t="e">
        <f t="shared" si="18"/>
        <v>#VALUE!</v>
      </c>
      <c r="AE102" s="53" t="e">
        <f t="shared" si="10"/>
        <v>#VALUE!</v>
      </c>
      <c r="AF102">
        <v>101</v>
      </c>
    </row>
    <row r="103" spans="1:37" customFormat="1" ht="15.6" x14ac:dyDescent="0.3">
      <c r="A103" s="65">
        <v>125</v>
      </c>
      <c r="B103" s="57" t="e">
        <f>SUMIF('[16]WASH COAL RECEIPT &amp; GCV DATA'!$A$3:$A$112,A103,'[16]WASH COAL RECEIPT &amp; GCV DATA'!$B$3:$B$112)</f>
        <v>#VALUE!</v>
      </c>
      <c r="C103" s="13" t="e">
        <f>SUMIF('[16]WASH COAL RECEIPT &amp; GCV DATA'!$A$3:$A$112,A103,'[16]WASH COAL RECEIPT &amp; GCV DATA'!$C$3:$C$112)</f>
        <v>#VALUE!</v>
      </c>
      <c r="D103" s="66" t="str">
        <f>IFERROR(VLOOKUP(A103,'[16]WASH COAL RECEIPT &amp; GCV DATA'!A92:V213,4,0),0)</f>
        <v>26.10.2022</v>
      </c>
      <c r="E103" s="14">
        <f>IFERROR(VLOOKUP(A103,'[16]WASH COAL RECEIPT &amp; GCV DATA'!$A$2:$V$184,5,0),0)</f>
        <v>0</v>
      </c>
      <c r="F103" s="13" t="e">
        <f>SUMIF('[16]WASH COAL RECEIPT &amp; GCV DATA'!$A$3:$A$184,'MASTER DATA FILE WASH COAL (2)'!A103,'[16]WASH COAL RECEIPT &amp; GCV DATA'!$F$3:$F$184)</f>
        <v>#VALUE!</v>
      </c>
      <c r="G103" s="13" t="str">
        <f>IFERROR(VLOOKUP(A103,'[16]WASH COAL RECEIPT &amp; GCV DATA'!$A$2:$V$184,7,0),0)</f>
        <v>WCL</v>
      </c>
      <c r="H103" s="13" t="str">
        <f>IFERROR(VLOOKUP(A103,'[16]WASH COAL RECEIPT &amp; GCV DATA'!$A$2:$V$184,8,0),0)</f>
        <v>WANI</v>
      </c>
      <c r="I103" s="13">
        <f>IFERROR(VLOOKUP(A103,'[16]WASH COAL RECEIPT &amp; GCV DATA'!$A$2:$V$184,9,0),0)</f>
        <v>0</v>
      </c>
      <c r="J103" s="13" t="str">
        <f>IFERROR(VLOOKUP(A103,'[16]WASH COAL RECEIPT &amp; GCV DATA'!$A$2:$V$184,10,0),0)</f>
        <v>G10</v>
      </c>
      <c r="K103" s="15" t="e">
        <f>SUMIF('[16]WASH COAL RECEIPT &amp; GCV DATA'!$A$3:$A$184,'MASTER DATA FILE WASH COAL (2)'!A103,'[16]WASH COAL RECEIPT &amp; GCV DATA'!$K$3:$K$184)</f>
        <v>#VALUE!</v>
      </c>
      <c r="L103" s="15" t="e">
        <f>SUMIF('[16]WASH COAL RECEIPT &amp; GCV DATA'!$A$3:$A$184,'MASTER DATA FILE WASH COAL (2)'!A103,'[16]WASH COAL RECEIPT &amp; GCV DATA'!$L$3:$L$184)</f>
        <v>#VALUE!</v>
      </c>
      <c r="M103" s="15" t="e">
        <f t="shared" si="11"/>
        <v>#VALUE!</v>
      </c>
      <c r="N103" s="67" t="e">
        <f t="shared" si="12"/>
        <v>#VALUE!</v>
      </c>
      <c r="O103" s="15" t="e">
        <f>SUMIF('[16]WASH COAL RECEIPT &amp; GCV DATA'!$A$3:$A$184,'MASTER DATA FILE WASH COAL (2)'!A103,'[16]WASH COAL RECEIPT &amp; GCV DATA'!$O$3:$O$184)</f>
        <v>#VALUE!</v>
      </c>
      <c r="P103" s="15" t="e">
        <f t="shared" si="13"/>
        <v>#VALUE!</v>
      </c>
      <c r="Q103" s="15" t="e">
        <f>SUMIF('[16]WASH COAL RECEIPT &amp; GCV DATA'!$A$3:$A$184,'MASTER DATA FILE WASH COAL (2)'!A103,'[16]WASH COAL RECEIPT &amp; GCV DATA'!$Q$3:$Q$184)</f>
        <v>#VALUE!</v>
      </c>
      <c r="R103" s="16" t="e">
        <f>SUMIF('[16]WASH COAL RECEIPT &amp; GCV DATA'!$A$3:$A$244,'MASTER DATA FILE WASH COAL (2)'!A103,'[16]WASH COAL RECEIPT &amp; GCV DATA'!$R$3:$R$244)+IF(H103=$J$234,($K$234*K103),0)+IF(H103=$J$235,($K$235*K103),0)</f>
        <v>#VALUE!</v>
      </c>
      <c r="S103" s="15" t="e">
        <f t="shared" si="14"/>
        <v>#VALUE!</v>
      </c>
      <c r="T103" s="15" t="e">
        <f>SUMIF('[16]WASH COAL RECEIPT &amp; GCV DATA'!$A$3:$A$184,'MASTER DATA FILE WASH COAL (2)'!A103,'[16]WASH COAL RECEIPT &amp; GCV DATA'!$T$3:$T$184)</f>
        <v>#VALUE!</v>
      </c>
      <c r="U103" s="15" t="e">
        <f t="shared" si="15"/>
        <v>#VALUE!</v>
      </c>
      <c r="V103" s="15" t="e">
        <f>SUMIF('[16]WASH COAL RECEIPT &amp; GCV DATA'!$A$3:$A$184,'MASTER DATA FILE WASH COAL (2)'!A103,'[16]WASH COAL RECEIPT &amp; GCV DATA'!$V$3:$V$184)</f>
        <v>#VALUE!</v>
      </c>
      <c r="W103" s="15" t="e">
        <f t="shared" si="16"/>
        <v>#VALUE!</v>
      </c>
      <c r="X103" s="13" t="e">
        <f t="shared" si="17"/>
        <v>#VALUE!</v>
      </c>
      <c r="Y103" s="13"/>
      <c r="Z103" s="13"/>
      <c r="AB103">
        <v>4042.1610350727119</v>
      </c>
      <c r="AC103" s="53" t="e">
        <f t="shared" si="18"/>
        <v>#VALUE!</v>
      </c>
      <c r="AE103" s="53" t="e">
        <f t="shared" si="10"/>
        <v>#VALUE!</v>
      </c>
      <c r="AF103">
        <v>102</v>
      </c>
    </row>
    <row r="104" spans="1:37" customFormat="1" ht="15.6" x14ac:dyDescent="0.3">
      <c r="A104" s="65">
        <v>127</v>
      </c>
      <c r="B104" s="57" t="e">
        <f>SUMIF('[16]WASH COAL RECEIPT &amp; GCV DATA'!$A$3:$A$112,A104,'[16]WASH COAL RECEIPT &amp; GCV DATA'!$B$3:$B$112)</f>
        <v>#VALUE!</v>
      </c>
      <c r="C104" s="13" t="e">
        <f>SUMIF('[16]WASH COAL RECEIPT &amp; GCV DATA'!$A$3:$A$112,A104,'[16]WASH COAL RECEIPT &amp; GCV DATA'!$C$3:$C$112)</f>
        <v>#VALUE!</v>
      </c>
      <c r="D104" s="66" t="str">
        <f>IFERROR(VLOOKUP(A104,'[16]WASH COAL RECEIPT &amp; GCV DATA'!A92:V214,4,0),0)</f>
        <v>26.10.2022</v>
      </c>
      <c r="E104" s="14">
        <f>IFERROR(VLOOKUP(A104,'[16]WASH COAL RECEIPT &amp; GCV DATA'!$A$2:$V$184,5,0),0)</f>
        <v>0</v>
      </c>
      <c r="F104" s="13" t="e">
        <f>SUMIF('[16]WASH COAL RECEIPT &amp; GCV DATA'!$A$3:$A$184,'MASTER DATA FILE WASH COAL (2)'!A104,'[16]WASH COAL RECEIPT &amp; GCV DATA'!$F$3:$F$184)</f>
        <v>#VALUE!</v>
      </c>
      <c r="G104" s="13" t="str">
        <f>IFERROR(VLOOKUP(A104,'[16]WASH COAL RECEIPT &amp; GCV DATA'!$A$2:$V$184,7,0),0)</f>
        <v>WCL</v>
      </c>
      <c r="H104" s="13" t="str">
        <f>IFERROR(VLOOKUP(A104,'[16]WASH COAL RECEIPT &amp; GCV DATA'!$A$2:$V$184,8,0),0)</f>
        <v>TAE</v>
      </c>
      <c r="I104" s="13">
        <f>IFERROR(VLOOKUP(A104,'[16]WASH COAL RECEIPT &amp; GCV DATA'!$A$2:$V$184,9,0),0)</f>
        <v>0</v>
      </c>
      <c r="J104" s="13" t="str">
        <f>IFERROR(VLOOKUP(A104,'[16]WASH COAL RECEIPT &amp; GCV DATA'!$A$2:$V$184,10,0),0)</f>
        <v>G12</v>
      </c>
      <c r="K104" s="15" t="e">
        <f>SUMIF('[16]WASH COAL RECEIPT &amp; GCV DATA'!$A$3:$A$184,'MASTER DATA FILE WASH COAL (2)'!A104,'[16]WASH COAL RECEIPT &amp; GCV DATA'!$K$3:$K$184)</f>
        <v>#VALUE!</v>
      </c>
      <c r="L104" s="15" t="e">
        <f>SUMIF('[16]WASH COAL RECEIPT &amp; GCV DATA'!$A$3:$A$184,'MASTER DATA FILE WASH COAL (2)'!A104,'[16]WASH COAL RECEIPT &amp; GCV DATA'!$L$3:$L$184)</f>
        <v>#VALUE!</v>
      </c>
      <c r="M104" s="15" t="e">
        <f t="shared" si="11"/>
        <v>#VALUE!</v>
      </c>
      <c r="N104" s="67" t="e">
        <f t="shared" si="12"/>
        <v>#VALUE!</v>
      </c>
      <c r="O104" s="15" t="e">
        <f>SUMIF('[16]WASH COAL RECEIPT &amp; GCV DATA'!$A$3:$A$184,'MASTER DATA FILE WASH COAL (2)'!A104,'[16]WASH COAL RECEIPT &amp; GCV DATA'!$O$3:$O$184)</f>
        <v>#VALUE!</v>
      </c>
      <c r="P104" s="15" t="e">
        <f t="shared" si="13"/>
        <v>#VALUE!</v>
      </c>
      <c r="Q104" s="15" t="e">
        <f>SUMIF('[16]WASH COAL RECEIPT &amp; GCV DATA'!$A$3:$A$184,'MASTER DATA FILE WASH COAL (2)'!A104,'[16]WASH COAL RECEIPT &amp; GCV DATA'!$Q$3:$Q$184)</f>
        <v>#VALUE!</v>
      </c>
      <c r="R104" s="16" t="e">
        <f>SUMIF('[16]WASH COAL RECEIPT &amp; GCV DATA'!$A$3:$A$244,'MASTER DATA FILE WASH COAL (2)'!A104,'[16]WASH COAL RECEIPT &amp; GCV DATA'!$R$3:$R$244)+IF(H104=$J$234,($K$234*K104),0)+IF(H104=$J$235,($K$235*K104),0)</f>
        <v>#VALUE!</v>
      </c>
      <c r="S104" s="15" t="e">
        <f t="shared" si="14"/>
        <v>#VALUE!</v>
      </c>
      <c r="T104" s="15" t="e">
        <f>SUMIF('[16]WASH COAL RECEIPT &amp; GCV DATA'!$A$3:$A$184,'MASTER DATA FILE WASH COAL (2)'!A104,'[16]WASH COAL RECEIPT &amp; GCV DATA'!$T$3:$T$184)</f>
        <v>#VALUE!</v>
      </c>
      <c r="U104" s="15" t="e">
        <f t="shared" si="15"/>
        <v>#VALUE!</v>
      </c>
      <c r="V104" s="15" t="e">
        <f>SUMIF('[16]WASH COAL RECEIPT &amp; GCV DATA'!$A$3:$A$184,'MASTER DATA FILE WASH COAL (2)'!A104,'[16]WASH COAL RECEIPT &amp; GCV DATA'!$V$3:$V$184)</f>
        <v>#VALUE!</v>
      </c>
      <c r="W104" s="15" t="e">
        <f t="shared" si="16"/>
        <v>#VALUE!</v>
      </c>
      <c r="X104" s="13" t="e">
        <f t="shared" si="17"/>
        <v>#VALUE!</v>
      </c>
      <c r="Y104" s="13"/>
      <c r="Z104" s="13"/>
      <c r="AB104">
        <v>3918.7056813327636</v>
      </c>
      <c r="AC104" s="53" t="e">
        <f t="shared" si="18"/>
        <v>#VALUE!</v>
      </c>
      <c r="AE104" s="53" t="e">
        <f t="shared" si="10"/>
        <v>#VALUE!</v>
      </c>
      <c r="AF104">
        <v>103</v>
      </c>
    </row>
    <row r="105" spans="1:37" customFormat="1" ht="15.6" x14ac:dyDescent="0.3">
      <c r="A105" s="65">
        <v>128</v>
      </c>
      <c r="B105" s="57" t="e">
        <f>SUMIF('[16]WASH COAL RECEIPT &amp; GCV DATA'!$A$3:$A$112,A105,'[16]WASH COAL RECEIPT &amp; GCV DATA'!$B$3:$B$112)</f>
        <v>#VALUE!</v>
      </c>
      <c r="C105" s="13" t="e">
        <f>SUMIF('[16]WASH COAL RECEIPT &amp; GCV DATA'!$A$3:$A$112,A105,'[16]WASH COAL RECEIPT &amp; GCV DATA'!$C$3:$C$112)</f>
        <v>#VALUE!</v>
      </c>
      <c r="D105" s="66" t="str">
        <f>IFERROR(VLOOKUP(A105,'[16]WASH COAL RECEIPT &amp; GCV DATA'!A92:V215,4,0),0)</f>
        <v>26.10.2022</v>
      </c>
      <c r="E105" s="14">
        <f>IFERROR(VLOOKUP(A105,'[16]WASH COAL RECEIPT &amp; GCV DATA'!$A$2:$V$184,5,0),0)</f>
        <v>0</v>
      </c>
      <c r="F105" s="13" t="e">
        <f>SUMIF('[16]WASH COAL RECEIPT &amp; GCV DATA'!$A$3:$A$184,'MASTER DATA FILE WASH COAL (2)'!A105,'[16]WASH COAL RECEIPT &amp; GCV DATA'!$F$3:$F$184)</f>
        <v>#VALUE!</v>
      </c>
      <c r="G105" s="13" t="str">
        <f>IFERROR(VLOOKUP(A105,'[16]WASH COAL RECEIPT &amp; GCV DATA'!$A$2:$V$184,7,0),0)</f>
        <v>SECL</v>
      </c>
      <c r="H105" s="13" t="str">
        <f>IFERROR(VLOOKUP(A105,'[16]WASH COAL RECEIPT &amp; GCV DATA'!$A$2:$V$184,8,0),0)</f>
        <v>PHEC</v>
      </c>
      <c r="I105" s="13">
        <f>IFERROR(VLOOKUP(A105,'[16]WASH COAL RECEIPT &amp; GCV DATA'!$A$2:$V$184,9,0),0)</f>
        <v>0</v>
      </c>
      <c r="J105" s="13" t="str">
        <f>IFERROR(VLOOKUP(A105,'[16]WASH COAL RECEIPT &amp; GCV DATA'!$A$2:$V$184,10,0),0)</f>
        <v>G11</v>
      </c>
      <c r="K105" s="15" t="e">
        <f>SUMIF('[16]WASH COAL RECEIPT &amp; GCV DATA'!$A$3:$A$184,'MASTER DATA FILE WASH COAL (2)'!A105,'[16]WASH COAL RECEIPT &amp; GCV DATA'!$K$3:$K$184)</f>
        <v>#VALUE!</v>
      </c>
      <c r="L105" s="15" t="e">
        <f>SUMIF('[16]WASH COAL RECEIPT &amp; GCV DATA'!$A$3:$A$184,'MASTER DATA FILE WASH COAL (2)'!A105,'[16]WASH COAL RECEIPT &amp; GCV DATA'!$L$3:$L$184)</f>
        <v>#VALUE!</v>
      </c>
      <c r="M105" s="15" t="e">
        <f t="shared" si="11"/>
        <v>#VALUE!</v>
      </c>
      <c r="N105" s="67" t="e">
        <f t="shared" si="12"/>
        <v>#VALUE!</v>
      </c>
      <c r="O105" s="15" t="e">
        <f>SUMIF('[16]WASH COAL RECEIPT &amp; GCV DATA'!$A$3:$A$184,'MASTER DATA FILE WASH COAL (2)'!A105,'[16]WASH COAL RECEIPT &amp; GCV DATA'!$O$3:$O$184)</f>
        <v>#VALUE!</v>
      </c>
      <c r="P105" s="15" t="e">
        <f t="shared" si="13"/>
        <v>#VALUE!</v>
      </c>
      <c r="Q105" s="15" t="e">
        <f>SUMIF('[16]WASH COAL RECEIPT &amp; GCV DATA'!$A$3:$A$184,'MASTER DATA FILE WASH COAL (2)'!A105,'[16]WASH COAL RECEIPT &amp; GCV DATA'!$Q$3:$Q$184)</f>
        <v>#VALUE!</v>
      </c>
      <c r="R105" s="16" t="e">
        <f>SUMIF('[16]WASH COAL RECEIPT &amp; GCV DATA'!$A$3:$A$244,'MASTER DATA FILE WASH COAL (2)'!A105,'[16]WASH COAL RECEIPT &amp; GCV DATA'!$R$3:$R$244)+IF(H105=$J$234,($K$234*K105),0)+IF(H105=$J$235,($K$235*K105),0)</f>
        <v>#VALUE!</v>
      </c>
      <c r="S105" s="15" t="e">
        <f t="shared" si="14"/>
        <v>#VALUE!</v>
      </c>
      <c r="T105" s="15" t="e">
        <f>SUMIF('[16]WASH COAL RECEIPT &amp; GCV DATA'!$A$3:$A$184,'MASTER DATA FILE WASH COAL (2)'!A105,'[16]WASH COAL RECEIPT &amp; GCV DATA'!$T$3:$T$184)</f>
        <v>#VALUE!</v>
      </c>
      <c r="U105" s="15" t="e">
        <f t="shared" si="15"/>
        <v>#VALUE!</v>
      </c>
      <c r="V105" s="15" t="e">
        <f>SUMIF('[16]WASH COAL RECEIPT &amp; GCV DATA'!$A$3:$A$184,'MASTER DATA FILE WASH COAL (2)'!A105,'[16]WASH COAL RECEIPT &amp; GCV DATA'!$V$3:$V$184)</f>
        <v>#VALUE!</v>
      </c>
      <c r="W105" s="15" t="e">
        <f t="shared" si="16"/>
        <v>#VALUE!</v>
      </c>
      <c r="X105" s="13" t="e">
        <f t="shared" si="17"/>
        <v>#VALUE!</v>
      </c>
      <c r="Y105" s="13"/>
      <c r="Z105" s="13"/>
      <c r="AB105">
        <v>4067.2332799999999</v>
      </c>
      <c r="AC105" s="53" t="e">
        <f t="shared" si="18"/>
        <v>#VALUE!</v>
      </c>
      <c r="AE105" s="53" t="e">
        <f t="shared" si="10"/>
        <v>#VALUE!</v>
      </c>
      <c r="AF105">
        <v>104</v>
      </c>
    </row>
    <row r="106" spans="1:37" customFormat="1" ht="15.6" x14ac:dyDescent="0.3">
      <c r="A106" s="65">
        <v>129</v>
      </c>
      <c r="B106" s="57" t="e">
        <f>SUMIF('[16]WASH COAL RECEIPT &amp; GCV DATA'!$A$3:$A$112,A106,'[16]WASH COAL RECEIPT &amp; GCV DATA'!$B$3:$B$112)</f>
        <v>#VALUE!</v>
      </c>
      <c r="C106" s="13" t="e">
        <f>SUMIF('[16]WASH COAL RECEIPT &amp; GCV DATA'!$A$3:$A$112,A106,'[16]WASH COAL RECEIPT &amp; GCV DATA'!$C$3:$C$112)</f>
        <v>#VALUE!</v>
      </c>
      <c r="D106" s="66" t="str">
        <f>IFERROR(VLOOKUP(A106,'[16]WASH COAL RECEIPT &amp; GCV DATA'!A92:V216,4,0),0)</f>
        <v>27.10.2022</v>
      </c>
      <c r="E106" s="14">
        <f>IFERROR(VLOOKUP(A106,'[16]WASH COAL RECEIPT &amp; GCV DATA'!$A$2:$V$184,5,0),0)</f>
        <v>0</v>
      </c>
      <c r="F106" s="13" t="e">
        <f>SUMIF('[16]WASH COAL RECEIPT &amp; GCV DATA'!$A$3:$A$184,'MASTER DATA FILE WASH COAL (2)'!A106,'[16]WASH COAL RECEIPT &amp; GCV DATA'!$F$3:$F$184)</f>
        <v>#VALUE!</v>
      </c>
      <c r="G106" s="13" t="str">
        <f>IFERROR(VLOOKUP(A106,'[16]WASH COAL RECEIPT &amp; GCV DATA'!$A$2:$V$184,7,0),0)</f>
        <v>WCL</v>
      </c>
      <c r="H106" s="13" t="str">
        <f>IFERROR(VLOOKUP(A106,'[16]WASH COAL RECEIPT &amp; GCV DATA'!$A$2:$V$184,8,0),0)</f>
        <v>TAE</v>
      </c>
      <c r="I106" s="13">
        <f>IFERROR(VLOOKUP(A106,'[16]WASH COAL RECEIPT &amp; GCV DATA'!$A$2:$V$184,9,0),0)</f>
        <v>0</v>
      </c>
      <c r="J106" s="13" t="str">
        <f>IFERROR(VLOOKUP(A106,'[16]WASH COAL RECEIPT &amp; GCV DATA'!$A$2:$V$184,10,0),0)</f>
        <v>G12</v>
      </c>
      <c r="K106" s="15" t="e">
        <f>SUMIF('[16]WASH COAL RECEIPT &amp; GCV DATA'!$A$3:$A$184,'MASTER DATA FILE WASH COAL (2)'!A106,'[16]WASH COAL RECEIPT &amp; GCV DATA'!$K$3:$K$184)</f>
        <v>#VALUE!</v>
      </c>
      <c r="L106" s="15" t="e">
        <f>SUMIF('[16]WASH COAL RECEIPT &amp; GCV DATA'!$A$3:$A$184,'MASTER DATA FILE WASH COAL (2)'!A106,'[16]WASH COAL RECEIPT &amp; GCV DATA'!$L$3:$L$184)</f>
        <v>#VALUE!</v>
      </c>
      <c r="M106" s="15" t="e">
        <f t="shared" si="11"/>
        <v>#VALUE!</v>
      </c>
      <c r="N106" s="67" t="e">
        <f t="shared" si="12"/>
        <v>#VALUE!</v>
      </c>
      <c r="O106" s="15" t="e">
        <f>SUMIF('[16]WASH COAL RECEIPT &amp; GCV DATA'!$A$3:$A$184,'MASTER DATA FILE WASH COAL (2)'!A106,'[16]WASH COAL RECEIPT &amp; GCV DATA'!$O$3:$O$184)</f>
        <v>#VALUE!</v>
      </c>
      <c r="P106" s="15" t="e">
        <f t="shared" si="13"/>
        <v>#VALUE!</v>
      </c>
      <c r="Q106" s="15" t="e">
        <f>SUMIF('[16]WASH COAL RECEIPT &amp; GCV DATA'!$A$3:$A$184,'MASTER DATA FILE WASH COAL (2)'!A106,'[16]WASH COAL RECEIPT &amp; GCV DATA'!$Q$3:$Q$184)</f>
        <v>#VALUE!</v>
      </c>
      <c r="R106" s="16" t="e">
        <f>SUMIF('[16]WASH COAL RECEIPT &amp; GCV DATA'!$A$3:$A$244,'MASTER DATA FILE WASH COAL (2)'!A106,'[16]WASH COAL RECEIPT &amp; GCV DATA'!$R$3:$R$244)+IF(H106=$J$234,($K$234*K106),0)+IF(H106=$J$235,($K$235*K106),0)</f>
        <v>#VALUE!</v>
      </c>
      <c r="S106" s="15" t="e">
        <f t="shared" si="14"/>
        <v>#VALUE!</v>
      </c>
      <c r="T106" s="15" t="e">
        <f>SUMIF('[16]WASH COAL RECEIPT &amp; GCV DATA'!$A$3:$A$184,'MASTER DATA FILE WASH COAL (2)'!A106,'[16]WASH COAL RECEIPT &amp; GCV DATA'!$T$3:$T$184)</f>
        <v>#VALUE!</v>
      </c>
      <c r="U106" s="15" t="e">
        <f t="shared" si="15"/>
        <v>#VALUE!</v>
      </c>
      <c r="V106" s="15" t="e">
        <f>SUMIF('[16]WASH COAL RECEIPT &amp; GCV DATA'!$A$3:$A$184,'MASTER DATA FILE WASH COAL (2)'!A106,'[16]WASH COAL RECEIPT &amp; GCV DATA'!$V$3:$V$184)</f>
        <v>#VALUE!</v>
      </c>
      <c r="W106" s="15" t="e">
        <f t="shared" si="16"/>
        <v>#VALUE!</v>
      </c>
      <c r="X106" s="13" t="e">
        <f t="shared" si="17"/>
        <v>#VALUE!</v>
      </c>
      <c r="Y106" s="13"/>
      <c r="Z106" s="13"/>
      <c r="AB106">
        <v>4145.1839289535637</v>
      </c>
      <c r="AC106" s="53" t="e">
        <f t="shared" si="18"/>
        <v>#VALUE!</v>
      </c>
      <c r="AE106" s="53" t="e">
        <f t="shared" si="10"/>
        <v>#VALUE!</v>
      </c>
      <c r="AF106">
        <v>105</v>
      </c>
    </row>
    <row r="107" spans="1:37" customFormat="1" ht="15.6" x14ac:dyDescent="0.3">
      <c r="A107" s="65">
        <v>131</v>
      </c>
      <c r="B107" s="57" t="e">
        <f>SUMIF('[16]WASH COAL RECEIPT &amp; GCV DATA'!$A$3:$A$112,A107,'[16]WASH COAL RECEIPT &amp; GCV DATA'!$B$3:$B$112)</f>
        <v>#VALUE!</v>
      </c>
      <c r="C107" s="13" t="e">
        <f>SUMIF('[16]WASH COAL RECEIPT &amp; GCV DATA'!$A$3:$A$112,A107,'[16]WASH COAL RECEIPT &amp; GCV DATA'!$C$3:$C$112)</f>
        <v>#VALUE!</v>
      </c>
      <c r="D107" s="66" t="str">
        <f>IFERROR(VLOOKUP(A107,'[16]WASH COAL RECEIPT &amp; GCV DATA'!A92:V217,4,0),0)</f>
        <v>27.10.2022</v>
      </c>
      <c r="E107" s="14">
        <f>IFERROR(VLOOKUP(A107,'[16]WASH COAL RECEIPT &amp; GCV DATA'!$A$2:$V$184,5,0),0)</f>
        <v>0</v>
      </c>
      <c r="F107" s="13" t="e">
        <f>SUMIF('[16]WASH COAL RECEIPT &amp; GCV DATA'!$A$3:$A$184,'MASTER DATA FILE WASH COAL (2)'!A107,'[16]WASH COAL RECEIPT &amp; GCV DATA'!$F$3:$F$184)</f>
        <v>#VALUE!</v>
      </c>
      <c r="G107" s="13" t="str">
        <f>IFERROR(VLOOKUP(A107,'[16]WASH COAL RECEIPT &amp; GCV DATA'!$A$2:$V$184,7,0),0)</f>
        <v>WCL</v>
      </c>
      <c r="H107" s="13" t="str">
        <f>IFERROR(VLOOKUP(A107,'[16]WASH COAL RECEIPT &amp; GCV DATA'!$A$2:$V$184,8,0),0)</f>
        <v>WANI</v>
      </c>
      <c r="I107" s="13">
        <f>IFERROR(VLOOKUP(A107,'[16]WASH COAL RECEIPT &amp; GCV DATA'!$A$2:$V$184,9,0),0)</f>
        <v>0</v>
      </c>
      <c r="J107" s="13" t="str">
        <f>IFERROR(VLOOKUP(A107,'[16]WASH COAL RECEIPT &amp; GCV DATA'!$A$2:$V$184,10,0),0)</f>
        <v>G10</v>
      </c>
      <c r="K107" s="15" t="e">
        <f>SUMIF('[16]WASH COAL RECEIPT &amp; GCV DATA'!$A$3:$A$184,'MASTER DATA FILE WASH COAL (2)'!A107,'[16]WASH COAL RECEIPT &amp; GCV DATA'!$K$3:$K$184)</f>
        <v>#VALUE!</v>
      </c>
      <c r="L107" s="15" t="e">
        <f>SUMIF('[16]WASH COAL RECEIPT &amp; GCV DATA'!$A$3:$A$184,'MASTER DATA FILE WASH COAL (2)'!A107,'[16]WASH COAL RECEIPT &amp; GCV DATA'!$L$3:$L$184)</f>
        <v>#VALUE!</v>
      </c>
      <c r="M107" s="15" t="e">
        <f t="shared" si="11"/>
        <v>#VALUE!</v>
      </c>
      <c r="N107" s="67" t="e">
        <f t="shared" si="12"/>
        <v>#VALUE!</v>
      </c>
      <c r="O107" s="15" t="e">
        <f>SUMIF('[16]WASH COAL RECEIPT &amp; GCV DATA'!$A$3:$A$184,'MASTER DATA FILE WASH COAL (2)'!A107,'[16]WASH COAL RECEIPT &amp; GCV DATA'!$O$3:$O$184)</f>
        <v>#VALUE!</v>
      </c>
      <c r="P107" s="15" t="e">
        <f t="shared" si="13"/>
        <v>#VALUE!</v>
      </c>
      <c r="Q107" s="15" t="e">
        <f>SUMIF('[16]WASH COAL RECEIPT &amp; GCV DATA'!$A$3:$A$184,'MASTER DATA FILE WASH COAL (2)'!A107,'[16]WASH COAL RECEIPT &amp; GCV DATA'!$Q$3:$Q$184)</f>
        <v>#VALUE!</v>
      </c>
      <c r="R107" s="16" t="e">
        <f>SUMIF('[16]WASH COAL RECEIPT &amp; GCV DATA'!$A$3:$A$244,'MASTER DATA FILE WASH COAL (2)'!A107,'[16]WASH COAL RECEIPT &amp; GCV DATA'!$R$3:$R$244)+IF(H107=$J$234,($K$234*K107),0)+IF(H107=$J$235,($K$235*K107),0)</f>
        <v>#VALUE!</v>
      </c>
      <c r="S107" s="15" t="e">
        <f t="shared" si="14"/>
        <v>#VALUE!</v>
      </c>
      <c r="T107" s="15" t="e">
        <f>SUMIF('[16]WASH COAL RECEIPT &amp; GCV DATA'!$A$3:$A$184,'MASTER DATA FILE WASH COAL (2)'!A107,'[16]WASH COAL RECEIPT &amp; GCV DATA'!$T$3:$T$184)</f>
        <v>#VALUE!</v>
      </c>
      <c r="U107" s="15" t="e">
        <f t="shared" si="15"/>
        <v>#VALUE!</v>
      </c>
      <c r="V107" s="15" t="e">
        <f>SUMIF('[16]WASH COAL RECEIPT &amp; GCV DATA'!$A$3:$A$184,'MASTER DATA FILE WASH COAL (2)'!A107,'[16]WASH COAL RECEIPT &amp; GCV DATA'!$V$3:$V$184)</f>
        <v>#VALUE!</v>
      </c>
      <c r="W107" s="15" t="e">
        <f t="shared" si="16"/>
        <v>#VALUE!</v>
      </c>
      <c r="X107" s="13" t="e">
        <f t="shared" si="17"/>
        <v>#VALUE!</v>
      </c>
      <c r="Y107" s="13"/>
      <c r="Z107" s="13"/>
      <c r="AB107">
        <v>3986.6197032767636</v>
      </c>
      <c r="AC107" s="53" t="e">
        <f t="shared" si="18"/>
        <v>#VALUE!</v>
      </c>
      <c r="AE107" s="53" t="e">
        <f t="shared" si="10"/>
        <v>#VALUE!</v>
      </c>
      <c r="AF107">
        <v>106</v>
      </c>
    </row>
    <row r="108" spans="1:37" customFormat="1" ht="15.6" x14ac:dyDescent="0.3">
      <c r="A108" s="65">
        <v>132</v>
      </c>
      <c r="B108" s="57" t="e">
        <f>SUMIF('[16]WASH COAL RECEIPT &amp; GCV DATA'!$A$3:$A$112,A108,'[16]WASH COAL RECEIPT &amp; GCV DATA'!$B$3:$B$112)</f>
        <v>#VALUE!</v>
      </c>
      <c r="C108" s="13" t="e">
        <f>SUMIF('[16]WASH COAL RECEIPT &amp; GCV DATA'!$A$3:$A$112,A108,'[16]WASH COAL RECEIPT &amp; GCV DATA'!$C$3:$C$112)</f>
        <v>#VALUE!</v>
      </c>
      <c r="D108" s="66" t="str">
        <f>IFERROR(VLOOKUP(A108,'[16]WASH COAL RECEIPT &amp; GCV DATA'!A92:V218,4,0),0)</f>
        <v>27.10.2022</v>
      </c>
      <c r="E108" s="14">
        <f>IFERROR(VLOOKUP(A108,'[16]WASH COAL RECEIPT &amp; GCV DATA'!$A$2:$V$184,5,0),0)</f>
        <v>0</v>
      </c>
      <c r="F108" s="13" t="e">
        <f>SUMIF('[16]WASH COAL RECEIPT &amp; GCV DATA'!$A$3:$A$184,'MASTER DATA FILE WASH COAL (2)'!A108,'[16]WASH COAL RECEIPT &amp; GCV DATA'!$F$3:$F$184)</f>
        <v>#VALUE!</v>
      </c>
      <c r="G108" s="13" t="str">
        <f>IFERROR(VLOOKUP(A108,'[16]WASH COAL RECEIPT &amp; GCV DATA'!$A$2:$V$184,7,0),0)</f>
        <v>WCL</v>
      </c>
      <c r="H108" s="13" t="str">
        <f>IFERROR(VLOOKUP(A108,'[16]WASH COAL RECEIPT &amp; GCV DATA'!$A$2:$V$184,8,0),0)</f>
        <v>PRPI</v>
      </c>
      <c r="I108" s="13">
        <f>IFERROR(VLOOKUP(A108,'[16]WASH COAL RECEIPT &amp; GCV DATA'!$A$2:$V$184,9,0),0)</f>
        <v>0</v>
      </c>
      <c r="J108" s="13" t="str">
        <f>IFERROR(VLOOKUP(A108,'[16]WASH COAL RECEIPT &amp; GCV DATA'!$A$2:$V$184,10,0),0)</f>
        <v>G11</v>
      </c>
      <c r="K108" s="15" t="e">
        <f>SUMIF('[16]WASH COAL RECEIPT &amp; GCV DATA'!$A$3:$A$184,'MASTER DATA FILE WASH COAL (2)'!A108,'[16]WASH COAL RECEIPT &amp; GCV DATA'!$K$3:$K$184)</f>
        <v>#VALUE!</v>
      </c>
      <c r="L108" s="15" t="e">
        <f>SUMIF('[16]WASH COAL RECEIPT &amp; GCV DATA'!$A$3:$A$184,'MASTER DATA FILE WASH COAL (2)'!A108,'[16]WASH COAL RECEIPT &amp; GCV DATA'!$L$3:$L$184)</f>
        <v>#VALUE!</v>
      </c>
      <c r="M108" s="15" t="e">
        <f t="shared" si="11"/>
        <v>#VALUE!</v>
      </c>
      <c r="N108" s="67" t="e">
        <f t="shared" si="12"/>
        <v>#VALUE!</v>
      </c>
      <c r="O108" s="15" t="e">
        <f>SUMIF('[16]WASH COAL RECEIPT &amp; GCV DATA'!$A$3:$A$184,'MASTER DATA FILE WASH COAL (2)'!A108,'[16]WASH COAL RECEIPT &amp; GCV DATA'!$O$3:$O$184)</f>
        <v>#VALUE!</v>
      </c>
      <c r="P108" s="15" t="e">
        <f t="shared" si="13"/>
        <v>#VALUE!</v>
      </c>
      <c r="Q108" s="15" t="e">
        <f>SUMIF('[16]WASH COAL RECEIPT &amp; GCV DATA'!$A$3:$A$184,'MASTER DATA FILE WASH COAL (2)'!A108,'[16]WASH COAL RECEIPT &amp; GCV DATA'!$Q$3:$Q$184)</f>
        <v>#VALUE!</v>
      </c>
      <c r="R108" s="16" t="e">
        <f>SUMIF('[16]WASH COAL RECEIPT &amp; GCV DATA'!$A$3:$A$244,'MASTER DATA FILE WASH COAL (2)'!A108,'[16]WASH COAL RECEIPT &amp; GCV DATA'!$R$3:$R$244)+IF(H108=$J$234,($K$234*K108),0)+IF(H108=$J$235,($K$235*K108),0)</f>
        <v>#VALUE!</v>
      </c>
      <c r="S108" s="15" t="e">
        <f t="shared" si="14"/>
        <v>#VALUE!</v>
      </c>
      <c r="T108" s="15" t="e">
        <f>SUMIF('[16]WASH COAL RECEIPT &amp; GCV DATA'!$A$3:$A$184,'MASTER DATA FILE WASH COAL (2)'!A108,'[16]WASH COAL RECEIPT &amp; GCV DATA'!$T$3:$T$184)</f>
        <v>#VALUE!</v>
      </c>
      <c r="U108" s="15" t="e">
        <f t="shared" si="15"/>
        <v>#VALUE!</v>
      </c>
      <c r="V108" s="15" t="e">
        <f>SUMIF('[16]WASH COAL RECEIPT &amp; GCV DATA'!$A$3:$A$184,'MASTER DATA FILE WASH COAL (2)'!A108,'[16]WASH COAL RECEIPT &amp; GCV DATA'!$V$3:$V$184)</f>
        <v>#VALUE!</v>
      </c>
      <c r="W108" s="15" t="e">
        <f t="shared" si="16"/>
        <v>#VALUE!</v>
      </c>
      <c r="X108" s="13" t="e">
        <f t="shared" si="17"/>
        <v>#VALUE!</v>
      </c>
      <c r="Y108" s="13"/>
      <c r="Z108" s="13"/>
      <c r="AB108">
        <v>4083.8381676121153</v>
      </c>
      <c r="AC108" s="53" t="e">
        <f t="shared" si="18"/>
        <v>#VALUE!</v>
      </c>
      <c r="AE108" s="53" t="e">
        <f t="shared" si="10"/>
        <v>#VALUE!</v>
      </c>
      <c r="AF108">
        <v>107</v>
      </c>
    </row>
    <row r="109" spans="1:37" customFormat="1" ht="15.6" x14ac:dyDescent="0.3">
      <c r="A109" s="65">
        <v>133</v>
      </c>
      <c r="B109" s="57" t="e">
        <f>SUMIF('[16]WASH COAL RECEIPT &amp; GCV DATA'!$A$3:$A$112,A109,'[16]WASH COAL RECEIPT &amp; GCV DATA'!$B$3:$B$112)</f>
        <v>#VALUE!</v>
      </c>
      <c r="C109" s="13" t="e">
        <f>SUMIF('[16]WASH COAL RECEIPT &amp; GCV DATA'!$A$3:$A$112,A109,'[16]WASH COAL RECEIPT &amp; GCV DATA'!$C$3:$C$112)</f>
        <v>#VALUE!</v>
      </c>
      <c r="D109" s="66" t="str">
        <f>IFERROR(VLOOKUP(A109,'[16]WASH COAL RECEIPT &amp; GCV DATA'!A92:V219,4,0),0)</f>
        <v>28.10.2022</v>
      </c>
      <c r="E109" s="14">
        <f>IFERROR(VLOOKUP(A109,'[16]WASH COAL RECEIPT &amp; GCV DATA'!$A$2:$V$184,5,0),0)</f>
        <v>0</v>
      </c>
      <c r="F109" s="13" t="e">
        <f>SUMIF('[16]WASH COAL RECEIPT &amp; GCV DATA'!$A$3:$A$184,'MASTER DATA FILE WASH COAL (2)'!A109,'[16]WASH COAL RECEIPT &amp; GCV DATA'!$F$3:$F$184)</f>
        <v>#VALUE!</v>
      </c>
      <c r="G109" s="13" t="str">
        <f>IFERROR(VLOOKUP(A109,'[16]WASH COAL RECEIPT &amp; GCV DATA'!$A$2:$V$184,7,0),0)</f>
        <v>WCL</v>
      </c>
      <c r="H109" s="13" t="str">
        <f>IFERROR(VLOOKUP(A109,'[16]WASH COAL RECEIPT &amp; GCV DATA'!$A$2:$V$184,8,0),0)</f>
        <v>MKCW</v>
      </c>
      <c r="I109" s="13">
        <f>IFERROR(VLOOKUP(A109,'[16]WASH COAL RECEIPT &amp; GCV DATA'!$A$2:$V$184,9,0),0)</f>
        <v>0</v>
      </c>
      <c r="J109" s="13" t="str">
        <f>IFERROR(VLOOKUP(A109,'[16]WASH COAL RECEIPT &amp; GCV DATA'!$A$2:$V$184,10,0),0)</f>
        <v>G10</v>
      </c>
      <c r="K109" s="15" t="e">
        <f>SUMIF('[16]WASH COAL RECEIPT &amp; GCV DATA'!$A$3:$A$184,'MASTER DATA FILE WASH COAL (2)'!A109,'[16]WASH COAL RECEIPT &amp; GCV DATA'!$K$3:$K$184)</f>
        <v>#VALUE!</v>
      </c>
      <c r="L109" s="15" t="e">
        <f>SUMIF('[16]WASH COAL RECEIPT &amp; GCV DATA'!$A$3:$A$184,'MASTER DATA FILE WASH COAL (2)'!A109,'[16]WASH COAL RECEIPT &amp; GCV DATA'!$L$3:$L$184)</f>
        <v>#VALUE!</v>
      </c>
      <c r="M109" s="15" t="e">
        <f t="shared" si="11"/>
        <v>#VALUE!</v>
      </c>
      <c r="N109" s="67" t="e">
        <f t="shared" si="12"/>
        <v>#VALUE!</v>
      </c>
      <c r="O109" s="15" t="e">
        <f>SUMIF('[16]WASH COAL RECEIPT &amp; GCV DATA'!$A$3:$A$184,'MASTER DATA FILE WASH COAL (2)'!A109,'[16]WASH COAL RECEIPT &amp; GCV DATA'!$O$3:$O$184)</f>
        <v>#VALUE!</v>
      </c>
      <c r="P109" s="15" t="e">
        <f t="shared" si="13"/>
        <v>#VALUE!</v>
      </c>
      <c r="Q109" s="15" t="e">
        <f>SUMIF('[16]WASH COAL RECEIPT &amp; GCV DATA'!$A$3:$A$184,'MASTER DATA FILE WASH COAL (2)'!A109,'[16]WASH COAL RECEIPT &amp; GCV DATA'!$Q$3:$Q$184)</f>
        <v>#VALUE!</v>
      </c>
      <c r="R109" s="16" t="e">
        <f>SUMIF('[16]WASH COAL RECEIPT &amp; GCV DATA'!$A$3:$A$244,'MASTER DATA FILE WASH COAL (2)'!A109,'[16]WASH COAL RECEIPT &amp; GCV DATA'!$R$3:$R$244)+IF(H109=$J$234,($K$234*K109),0)+IF(H109=$J$235,($K$235*K109),0)</f>
        <v>#VALUE!</v>
      </c>
      <c r="S109" s="15" t="e">
        <f t="shared" si="14"/>
        <v>#VALUE!</v>
      </c>
      <c r="T109" s="15" t="e">
        <f>SUMIF('[16]WASH COAL RECEIPT &amp; GCV DATA'!$A$3:$A$184,'MASTER DATA FILE WASH COAL (2)'!A109,'[16]WASH COAL RECEIPT &amp; GCV DATA'!$T$3:$T$184)</f>
        <v>#VALUE!</v>
      </c>
      <c r="U109" s="15" t="e">
        <f t="shared" si="15"/>
        <v>#VALUE!</v>
      </c>
      <c r="V109" s="15" t="e">
        <f>SUMIF('[16]WASH COAL RECEIPT &amp; GCV DATA'!$A$3:$A$184,'MASTER DATA FILE WASH COAL (2)'!A109,'[16]WASH COAL RECEIPT &amp; GCV DATA'!$V$3:$V$184)</f>
        <v>#VALUE!</v>
      </c>
      <c r="W109" s="15" t="e">
        <f t="shared" si="16"/>
        <v>#VALUE!</v>
      </c>
      <c r="X109" s="13" t="e">
        <f t="shared" si="17"/>
        <v>#VALUE!</v>
      </c>
      <c r="Y109" s="13"/>
      <c r="Z109" s="13"/>
      <c r="AB109">
        <v>4140.2850128095643</v>
      </c>
      <c r="AC109" s="53" t="e">
        <f t="shared" si="18"/>
        <v>#VALUE!</v>
      </c>
      <c r="AE109" s="53" t="e">
        <f t="shared" si="10"/>
        <v>#VALUE!</v>
      </c>
      <c r="AF109">
        <v>108</v>
      </c>
    </row>
    <row r="110" spans="1:37" customFormat="1" ht="15.6" x14ac:dyDescent="0.3">
      <c r="A110" s="65">
        <v>134</v>
      </c>
      <c r="B110" s="57" t="e">
        <f>SUMIF('[16]WASH COAL RECEIPT &amp; GCV DATA'!$A$3:$A$112,A110,'[16]WASH COAL RECEIPT &amp; GCV DATA'!$B$3:$B$112)</f>
        <v>#VALUE!</v>
      </c>
      <c r="C110" s="13" t="e">
        <f>SUMIF('[16]WASH COAL RECEIPT &amp; GCV DATA'!$A$3:$A$112,A110,'[16]WASH COAL RECEIPT &amp; GCV DATA'!$C$3:$C$112)</f>
        <v>#VALUE!</v>
      </c>
      <c r="D110" s="66" t="str">
        <f>IFERROR(VLOOKUP(A110,'[16]WASH COAL RECEIPT &amp; GCV DATA'!A92:V220,4,0),0)</f>
        <v>28.10.2022</v>
      </c>
      <c r="E110" s="14">
        <f>IFERROR(VLOOKUP(A110,'[16]WASH COAL RECEIPT &amp; GCV DATA'!$A$2:$V$184,5,0),0)</f>
        <v>0</v>
      </c>
      <c r="F110" s="13" t="e">
        <f>SUMIF('[16]WASH COAL RECEIPT &amp; GCV DATA'!$A$3:$A$184,'MASTER DATA FILE WASH COAL (2)'!A110,'[16]WASH COAL RECEIPT &amp; GCV DATA'!$F$3:$F$184)</f>
        <v>#VALUE!</v>
      </c>
      <c r="G110" s="13" t="str">
        <f>IFERROR(VLOOKUP(A110,'[16]WASH COAL RECEIPT &amp; GCV DATA'!$A$2:$V$184,7,0),0)</f>
        <v>WCL</v>
      </c>
      <c r="H110" s="13" t="str">
        <f>IFERROR(VLOOKUP(A110,'[16]WASH COAL RECEIPT &amp; GCV DATA'!$A$2:$V$184,8,0),0)</f>
        <v>TAE</v>
      </c>
      <c r="I110" s="13">
        <f>IFERROR(VLOOKUP(A110,'[16]WASH COAL RECEIPT &amp; GCV DATA'!$A$2:$V$184,9,0),0)</f>
        <v>0</v>
      </c>
      <c r="J110" s="13" t="str">
        <f>IFERROR(VLOOKUP(A110,'[16]WASH COAL RECEIPT &amp; GCV DATA'!$A$2:$V$184,10,0),0)</f>
        <v>G12</v>
      </c>
      <c r="K110" s="15" t="e">
        <f>SUMIF('[16]WASH COAL RECEIPT &amp; GCV DATA'!$A$3:$A$184,'MASTER DATA FILE WASH COAL (2)'!A110,'[16]WASH COAL RECEIPT &amp; GCV DATA'!$K$3:$K$184)</f>
        <v>#VALUE!</v>
      </c>
      <c r="L110" s="15" t="e">
        <f>SUMIF('[16]WASH COAL RECEIPT &amp; GCV DATA'!$A$3:$A$184,'MASTER DATA FILE WASH COAL (2)'!A110,'[16]WASH COAL RECEIPT &amp; GCV DATA'!$L$3:$L$184)</f>
        <v>#VALUE!</v>
      </c>
      <c r="M110" s="15" t="e">
        <f t="shared" si="11"/>
        <v>#VALUE!</v>
      </c>
      <c r="N110" s="67" t="e">
        <f t="shared" si="12"/>
        <v>#VALUE!</v>
      </c>
      <c r="O110" s="15" t="e">
        <f>SUMIF('[16]WASH COAL RECEIPT &amp; GCV DATA'!$A$3:$A$184,'MASTER DATA FILE WASH COAL (2)'!A110,'[16]WASH COAL RECEIPT &amp; GCV DATA'!$O$3:$O$184)</f>
        <v>#VALUE!</v>
      </c>
      <c r="P110" s="15" t="e">
        <f t="shared" si="13"/>
        <v>#VALUE!</v>
      </c>
      <c r="Q110" s="15" t="e">
        <f>SUMIF('[16]WASH COAL RECEIPT &amp; GCV DATA'!$A$3:$A$184,'MASTER DATA FILE WASH COAL (2)'!A110,'[16]WASH COAL RECEIPT &amp; GCV DATA'!$Q$3:$Q$184)</f>
        <v>#VALUE!</v>
      </c>
      <c r="R110" s="16" t="e">
        <f>SUMIF('[16]WASH COAL RECEIPT &amp; GCV DATA'!$A$3:$A$244,'MASTER DATA FILE WASH COAL (2)'!A110,'[16]WASH COAL RECEIPT &amp; GCV DATA'!$R$3:$R$244)+IF(H110=$J$234,($K$234*K110),0)+IF(H110=$J$235,($K$235*K110),0)</f>
        <v>#VALUE!</v>
      </c>
      <c r="S110" s="15" t="e">
        <f t="shared" si="14"/>
        <v>#VALUE!</v>
      </c>
      <c r="T110" s="15" t="e">
        <f>SUMIF('[16]WASH COAL RECEIPT &amp; GCV DATA'!$A$3:$A$184,'MASTER DATA FILE WASH COAL (2)'!A110,'[16]WASH COAL RECEIPT &amp; GCV DATA'!$T$3:$T$184)</f>
        <v>#VALUE!</v>
      </c>
      <c r="U110" s="15" t="e">
        <f t="shared" si="15"/>
        <v>#VALUE!</v>
      </c>
      <c r="V110" s="15" t="e">
        <f>SUMIF('[16]WASH COAL RECEIPT &amp; GCV DATA'!$A$3:$A$184,'MASTER DATA FILE WASH COAL (2)'!A110,'[16]WASH COAL RECEIPT &amp; GCV DATA'!$V$3:$V$184)</f>
        <v>#VALUE!</v>
      </c>
      <c r="W110" s="15" t="e">
        <f t="shared" si="16"/>
        <v>#VALUE!</v>
      </c>
      <c r="X110" s="13" t="e">
        <f t="shared" si="17"/>
        <v>#VALUE!</v>
      </c>
      <c r="Y110" s="13"/>
      <c r="Z110" s="13"/>
      <c r="AB110">
        <v>4132.9164166309474</v>
      </c>
      <c r="AC110" s="53" t="e">
        <f t="shared" si="18"/>
        <v>#VALUE!</v>
      </c>
      <c r="AE110" s="53" t="e">
        <f t="shared" si="10"/>
        <v>#VALUE!</v>
      </c>
      <c r="AF110">
        <v>109</v>
      </c>
    </row>
    <row r="111" spans="1:37" customFormat="1" ht="15.6" x14ac:dyDescent="0.3">
      <c r="A111" s="65">
        <v>136</v>
      </c>
      <c r="B111" s="57" t="e">
        <f>SUMIF('[16]WASH COAL RECEIPT &amp; GCV DATA'!$A$3:$A$112,A111,'[16]WASH COAL RECEIPT &amp; GCV DATA'!$B$3:$B$112)</f>
        <v>#VALUE!</v>
      </c>
      <c r="C111" s="13" t="e">
        <f>SUMIF('[16]WASH COAL RECEIPT &amp; GCV DATA'!$A$3:$A$112,A111,'[16]WASH COAL RECEIPT &amp; GCV DATA'!$C$3:$C$112)</f>
        <v>#VALUE!</v>
      </c>
      <c r="D111" s="66" t="str">
        <f>IFERROR(VLOOKUP(A111,'[16]WASH COAL RECEIPT &amp; GCV DATA'!A92:V221,4,0),0)</f>
        <v>27.10.2022</v>
      </c>
      <c r="E111" s="14">
        <f>IFERROR(VLOOKUP(A111,'[16]WASH COAL RECEIPT &amp; GCV DATA'!$A$2:$V$184,5,0),0)</f>
        <v>0</v>
      </c>
      <c r="F111" s="13" t="e">
        <f>SUMIF('[16]WASH COAL RECEIPT &amp; GCV DATA'!$A$3:$A$184,'MASTER DATA FILE WASH COAL (2)'!A111,'[16]WASH COAL RECEIPT &amp; GCV DATA'!$F$3:$F$184)</f>
        <v>#VALUE!</v>
      </c>
      <c r="G111" s="13" t="str">
        <f>IFERROR(VLOOKUP(A111,'[16]WASH COAL RECEIPT &amp; GCV DATA'!$A$2:$V$184,7,0),0)</f>
        <v>SECL</v>
      </c>
      <c r="H111" s="13" t="str">
        <f>IFERROR(VLOOKUP(A111,'[16]WASH COAL RECEIPT &amp; GCV DATA'!$A$2:$V$184,8,0),0)</f>
        <v>PMCJ</v>
      </c>
      <c r="I111" s="13">
        <f>IFERROR(VLOOKUP(A111,'[16]WASH COAL RECEIPT &amp; GCV DATA'!$A$2:$V$184,9,0),0)</f>
        <v>0</v>
      </c>
      <c r="J111" s="13" t="str">
        <f>IFERROR(VLOOKUP(A111,'[16]WASH COAL RECEIPT &amp; GCV DATA'!$A$2:$V$184,10,0),0)</f>
        <v>G11</v>
      </c>
      <c r="K111" s="15" t="e">
        <f>SUMIF('[16]WASH COAL RECEIPT &amp; GCV DATA'!$A$3:$A$184,'MASTER DATA FILE WASH COAL (2)'!A111,'[16]WASH COAL RECEIPT &amp; GCV DATA'!$K$3:$K$184)</f>
        <v>#VALUE!</v>
      </c>
      <c r="L111" s="15" t="e">
        <f>SUMIF('[16]WASH COAL RECEIPT &amp; GCV DATA'!$A$3:$A$184,'MASTER DATA FILE WASH COAL (2)'!A111,'[16]WASH COAL RECEIPT &amp; GCV DATA'!$L$3:$L$184)</f>
        <v>#VALUE!</v>
      </c>
      <c r="M111" s="15" t="e">
        <f t="shared" si="11"/>
        <v>#VALUE!</v>
      </c>
      <c r="N111" s="67" t="e">
        <f t="shared" si="12"/>
        <v>#VALUE!</v>
      </c>
      <c r="O111" s="15" t="e">
        <f>SUMIF('[16]WASH COAL RECEIPT &amp; GCV DATA'!$A$3:$A$184,'MASTER DATA FILE WASH COAL (2)'!A111,'[16]WASH COAL RECEIPT &amp; GCV DATA'!$O$3:$O$184)</f>
        <v>#VALUE!</v>
      </c>
      <c r="P111" s="15" t="e">
        <f t="shared" si="13"/>
        <v>#VALUE!</v>
      </c>
      <c r="Q111" s="15" t="e">
        <f>SUMIF('[16]WASH COAL RECEIPT &amp; GCV DATA'!$A$3:$A$184,'MASTER DATA FILE WASH COAL (2)'!A111,'[16]WASH COAL RECEIPT &amp; GCV DATA'!$Q$3:$Q$184)</f>
        <v>#VALUE!</v>
      </c>
      <c r="R111" s="16" t="e">
        <f>SUMIF('[16]WASH COAL RECEIPT &amp; GCV DATA'!$A$3:$A$244,'MASTER DATA FILE WASH COAL (2)'!A111,'[16]WASH COAL RECEIPT &amp; GCV DATA'!$R$3:$R$244)+IF(H111=$J$234,($K$234*K111),0)+IF(H111=$J$235,($K$235*K111),0)</f>
        <v>#VALUE!</v>
      </c>
      <c r="S111" s="15" t="e">
        <f t="shared" si="14"/>
        <v>#VALUE!</v>
      </c>
      <c r="T111" s="15" t="e">
        <f>SUMIF('[16]WASH COAL RECEIPT &amp; GCV DATA'!$A$3:$A$184,'MASTER DATA FILE WASH COAL (2)'!A111,'[16]WASH COAL RECEIPT &amp; GCV DATA'!$T$3:$T$184)</f>
        <v>#VALUE!</v>
      </c>
      <c r="U111" s="15" t="e">
        <f t="shared" si="15"/>
        <v>#VALUE!</v>
      </c>
      <c r="V111" s="15" t="e">
        <f>SUMIF('[16]WASH COAL RECEIPT &amp; GCV DATA'!$A$3:$A$184,'MASTER DATA FILE WASH COAL (2)'!A111,'[16]WASH COAL RECEIPT &amp; GCV DATA'!$V$3:$V$184)</f>
        <v>#VALUE!</v>
      </c>
      <c r="W111" s="15" t="e">
        <f t="shared" si="16"/>
        <v>#VALUE!</v>
      </c>
      <c r="X111" s="13" t="e">
        <f t="shared" si="17"/>
        <v>#VALUE!</v>
      </c>
      <c r="Y111" s="13"/>
      <c r="Z111" s="13"/>
      <c r="AB111">
        <v>4111.9343245266882</v>
      </c>
      <c r="AC111" s="53" t="e">
        <f t="shared" si="18"/>
        <v>#VALUE!</v>
      </c>
      <c r="AD111" s="68"/>
      <c r="AE111" s="53" t="e">
        <f t="shared" si="10"/>
        <v>#VALUE!</v>
      </c>
      <c r="AF111">
        <v>110</v>
      </c>
    </row>
    <row r="112" spans="1:37" customFormat="1" ht="15.6" x14ac:dyDescent="0.3">
      <c r="A112" s="65">
        <v>138</v>
      </c>
      <c r="B112" s="57" t="e">
        <f>SUMIF('[16]WASH COAL RECEIPT &amp; GCV DATA'!$A$3:$A$112,A112,'[16]WASH COAL RECEIPT &amp; GCV DATA'!$B$3:$B$112)</f>
        <v>#VALUE!</v>
      </c>
      <c r="C112" s="13" t="e">
        <f>SUMIF('[16]WASH COAL RECEIPT &amp; GCV DATA'!$A$3:$A$112,A112,'[16]WASH COAL RECEIPT &amp; GCV DATA'!$C$3:$C$112)</f>
        <v>#VALUE!</v>
      </c>
      <c r="D112" s="66" t="str">
        <f>IFERROR(VLOOKUP(A112,'[16]WASH COAL RECEIPT &amp; GCV DATA'!A92:V222,4,0),0)</f>
        <v>28.10.2022</v>
      </c>
      <c r="E112" s="14">
        <f>IFERROR(VLOOKUP(A112,'[16]WASH COAL RECEIPT &amp; GCV DATA'!$A$2:$V$184,5,0),0)</f>
        <v>0</v>
      </c>
      <c r="F112" s="13" t="e">
        <f>SUMIF('[16]WASH COAL RECEIPT &amp; GCV DATA'!$A$3:$A$184,'MASTER DATA FILE WASH COAL (2)'!A112,'[16]WASH COAL RECEIPT &amp; GCV DATA'!$F$3:$F$184)</f>
        <v>#VALUE!</v>
      </c>
      <c r="G112" s="13" t="str">
        <f>IFERROR(VLOOKUP(A112,'[16]WASH COAL RECEIPT &amp; GCV DATA'!$A$2:$V$184,7,0),0)</f>
        <v>WCL</v>
      </c>
      <c r="H112" s="13" t="str">
        <f>IFERROR(VLOOKUP(A112,'[16]WASH COAL RECEIPT &amp; GCV DATA'!$A$2:$V$184,8,0),0)</f>
        <v>WANI</v>
      </c>
      <c r="I112" s="13">
        <f>IFERROR(VLOOKUP(A112,'[16]WASH COAL RECEIPT &amp; GCV DATA'!$A$2:$V$184,9,0),0)</f>
        <v>0</v>
      </c>
      <c r="J112" s="13" t="str">
        <f>IFERROR(VLOOKUP(A112,'[16]WASH COAL RECEIPT &amp; GCV DATA'!$A$2:$V$184,10,0),0)</f>
        <v>G10</v>
      </c>
      <c r="K112" s="15" t="e">
        <f>SUMIF('[16]WASH COAL RECEIPT &amp; GCV DATA'!$A$3:$A$184,'MASTER DATA FILE WASH COAL (2)'!A112,'[16]WASH COAL RECEIPT &amp; GCV DATA'!$K$3:$K$184)</f>
        <v>#VALUE!</v>
      </c>
      <c r="L112" s="15" t="e">
        <f>SUMIF('[16]WASH COAL RECEIPT &amp; GCV DATA'!$A$3:$A$184,'MASTER DATA FILE WASH COAL (2)'!A112,'[16]WASH COAL RECEIPT &amp; GCV DATA'!$L$3:$L$184)</f>
        <v>#VALUE!</v>
      </c>
      <c r="M112" s="15" t="e">
        <f t="shared" si="11"/>
        <v>#VALUE!</v>
      </c>
      <c r="N112" s="67" t="e">
        <f t="shared" si="12"/>
        <v>#VALUE!</v>
      </c>
      <c r="O112" s="15" t="e">
        <f>SUMIF('[16]WASH COAL RECEIPT &amp; GCV DATA'!$A$3:$A$184,'MASTER DATA FILE WASH COAL (2)'!A112,'[16]WASH COAL RECEIPT &amp; GCV DATA'!$O$3:$O$184)</f>
        <v>#VALUE!</v>
      </c>
      <c r="P112" s="15" t="e">
        <f t="shared" si="13"/>
        <v>#VALUE!</v>
      </c>
      <c r="Q112" s="15" t="e">
        <f>SUMIF('[16]WASH COAL RECEIPT &amp; GCV DATA'!$A$3:$A$184,'MASTER DATA FILE WASH COAL (2)'!A112,'[16]WASH COAL RECEIPT &amp; GCV DATA'!$Q$3:$Q$184)</f>
        <v>#VALUE!</v>
      </c>
      <c r="R112" s="16" t="e">
        <f>SUMIF('[16]WASH COAL RECEIPT &amp; GCV DATA'!$A$3:$A$244,'MASTER DATA FILE WASH COAL (2)'!A112,'[16]WASH COAL RECEIPT &amp; GCV DATA'!$R$3:$R$244)+IF(H112=$J$234,($K$234*K112),0)+IF(H112=$J$235,($K$235*K112),0)</f>
        <v>#VALUE!</v>
      </c>
      <c r="S112" s="15" t="e">
        <f t="shared" si="14"/>
        <v>#VALUE!</v>
      </c>
      <c r="T112" s="15" t="e">
        <f>SUMIF('[16]WASH COAL RECEIPT &amp; GCV DATA'!$A$3:$A$184,'MASTER DATA FILE WASH COAL (2)'!A112,'[16]WASH COAL RECEIPT &amp; GCV DATA'!$T$3:$T$184)</f>
        <v>#VALUE!</v>
      </c>
      <c r="U112" s="15" t="e">
        <f t="shared" si="15"/>
        <v>#VALUE!</v>
      </c>
      <c r="V112" s="15" t="e">
        <f>SUMIF('[16]WASH COAL RECEIPT &amp; GCV DATA'!$A$3:$A$184,'MASTER DATA FILE WASH COAL (2)'!A112,'[16]WASH COAL RECEIPT &amp; GCV DATA'!$V$3:$V$184)</f>
        <v>#VALUE!</v>
      </c>
      <c r="W112" s="15" t="e">
        <f t="shared" si="16"/>
        <v>#VALUE!</v>
      </c>
      <c r="X112" s="13" t="e">
        <f t="shared" si="17"/>
        <v>#VALUE!</v>
      </c>
      <c r="Y112" s="13"/>
      <c r="Z112" s="13"/>
      <c r="AB112">
        <v>4176.9380435949752</v>
      </c>
      <c r="AC112" s="53" t="e">
        <f t="shared" si="18"/>
        <v>#VALUE!</v>
      </c>
      <c r="AE112" s="53" t="e">
        <f t="shared" si="10"/>
        <v>#VALUE!</v>
      </c>
      <c r="AF112">
        <v>111</v>
      </c>
    </row>
    <row r="113" spans="1:32" customFormat="1" ht="15.6" x14ac:dyDescent="0.3">
      <c r="A113" s="65"/>
      <c r="B113" s="57" t="e">
        <f>SUMIF('[16]WASH COAL RECEIPT &amp; GCV DATA'!$A$3:$A$112,A113,'[16]WASH COAL RECEIPT &amp; GCV DATA'!$B$3:$B$112)</f>
        <v>#VALUE!</v>
      </c>
      <c r="C113" s="13" t="e">
        <f>SUMIF('[16]WASH COAL RECEIPT &amp; GCV DATA'!$A$3:$A$112,A113,'[16]WASH COAL RECEIPT &amp; GCV DATA'!$C$3:$C$112)</f>
        <v>#VALUE!</v>
      </c>
      <c r="D113" s="66">
        <f>IFERROR(VLOOKUP(A113,'[16]WASH COAL RECEIPT &amp; GCV DATA'!A98:V223,4,0),0)</f>
        <v>0</v>
      </c>
      <c r="E113" s="14">
        <f>IFERROR(VLOOKUP(A113,'[16]WASH COAL RECEIPT &amp; GCV DATA'!$A$2:$V$184,5,0),0)</f>
        <v>0</v>
      </c>
      <c r="F113" s="13" t="e">
        <f>SUMIF('[16]WASH COAL RECEIPT &amp; GCV DATA'!$A$3:$A$184,'MASTER DATA FILE WASH COAL (2)'!A113,'[16]WASH COAL RECEIPT &amp; GCV DATA'!$F$3:$F$184)</f>
        <v>#VALUE!</v>
      </c>
      <c r="G113" s="13">
        <f>IFERROR(VLOOKUP(A113,'[16]WASH COAL RECEIPT &amp; GCV DATA'!$A$2:$V$184,7,0),0)</f>
        <v>0</v>
      </c>
      <c r="H113" s="13">
        <f>IFERROR(VLOOKUP(A113,'[16]WASH COAL RECEIPT &amp; GCV DATA'!$A$2:$V$184,8,0),0)</f>
        <v>0</v>
      </c>
      <c r="I113" s="13">
        <f>IFERROR(VLOOKUP(A113,'[16]WASH COAL RECEIPT &amp; GCV DATA'!$A$2:$V$184,9,0),0)</f>
        <v>0</v>
      </c>
      <c r="J113" s="13">
        <f>IFERROR(VLOOKUP(A113,'[16]WASH COAL RECEIPT &amp; GCV DATA'!$A$2:$V$184,10,0),0)</f>
        <v>0</v>
      </c>
      <c r="K113" s="15" t="e">
        <f>SUMIF('[16]WASH COAL RECEIPT &amp; GCV DATA'!$A$3:$A$184,'MASTER DATA FILE WASH COAL (2)'!A113,'[16]WASH COAL RECEIPT &amp; GCV DATA'!$K$3:$K$184)</f>
        <v>#VALUE!</v>
      </c>
      <c r="L113" s="15" t="e">
        <f>SUMIF('[16]WASH COAL RECEIPT &amp; GCV DATA'!$A$3:$A$184,'MASTER DATA FILE WASH COAL (2)'!A113,'[16]WASH COAL RECEIPT &amp; GCV DATA'!$L$3:$L$184)</f>
        <v>#VALUE!</v>
      </c>
      <c r="M113" s="15" t="e">
        <f t="shared" si="11"/>
        <v>#VALUE!</v>
      </c>
      <c r="N113" s="67" t="e">
        <f t="shared" si="12"/>
        <v>#VALUE!</v>
      </c>
      <c r="O113" s="15" t="e">
        <f>SUMIF('[16]WASH COAL RECEIPT &amp; GCV DATA'!$A$3:$A$184,'MASTER DATA FILE WASH COAL (2)'!A113,'[16]WASH COAL RECEIPT &amp; GCV DATA'!$O$3:$O$184)</f>
        <v>#VALUE!</v>
      </c>
      <c r="P113" s="15" t="e">
        <f t="shared" si="13"/>
        <v>#VALUE!</v>
      </c>
      <c r="Q113" s="15" t="e">
        <f>SUMIF('[16]WASH COAL RECEIPT &amp; GCV DATA'!$A$3:$A$184,'MASTER DATA FILE WASH COAL (2)'!A113,'[16]WASH COAL RECEIPT &amp; GCV DATA'!$Q$3:$Q$184)</f>
        <v>#VALUE!</v>
      </c>
      <c r="R113" s="16" t="e">
        <f>SUMIF('[16]WASH COAL RECEIPT &amp; GCV DATA'!$A$3:$A$244,'MASTER DATA FILE WASH COAL (2)'!A113,'[16]WASH COAL RECEIPT &amp; GCV DATA'!$R$3:$R$244)+IF(H113=$J$234,($K$234*K113),0)+IF(H113=$J$235,($K$235*K113),0)</f>
        <v>#VALUE!</v>
      </c>
      <c r="S113" s="15" t="e">
        <f t="shared" si="14"/>
        <v>#VALUE!</v>
      </c>
      <c r="T113" s="15" t="e">
        <f>SUMIF('[16]WASH COAL RECEIPT &amp; GCV DATA'!$A$3:$A$184,'MASTER DATA FILE WASH COAL (2)'!A113,'[16]WASH COAL RECEIPT &amp; GCV DATA'!$T$3:$T$184)</f>
        <v>#VALUE!</v>
      </c>
      <c r="U113" s="15" t="e">
        <f t="shared" si="15"/>
        <v>#VALUE!</v>
      </c>
      <c r="V113" s="15" t="e">
        <f>SUMIF('[16]WASH COAL RECEIPT &amp; GCV DATA'!$A$3:$A$184,'MASTER DATA FILE WASH COAL (2)'!A113,'[16]WASH COAL RECEIPT &amp; GCV DATA'!$V$3:$V$184)</f>
        <v>#VALUE!</v>
      </c>
      <c r="W113" s="15" t="e">
        <f t="shared" si="16"/>
        <v>#VALUE!</v>
      </c>
      <c r="X113" s="13" t="e">
        <f t="shared" si="17"/>
        <v>#VALUE!</v>
      </c>
      <c r="Y113" s="13"/>
      <c r="Z113" s="13"/>
      <c r="AB113">
        <v>4094.0991471215357</v>
      </c>
      <c r="AC113" s="53" t="e">
        <f t="shared" si="18"/>
        <v>#VALUE!</v>
      </c>
      <c r="AE113" s="53" t="e">
        <f t="shared" si="10"/>
        <v>#VALUE!</v>
      </c>
      <c r="AF113">
        <v>112</v>
      </c>
    </row>
    <row r="114" spans="1:32" s="68" customFormat="1" ht="15.6" x14ac:dyDescent="0.3">
      <c r="A114" s="65"/>
      <c r="B114" s="57" t="e">
        <f>SUMIF('[16]WASH COAL RECEIPT &amp; GCV DATA'!$A$3:$A$112,A114,'[16]WASH COAL RECEIPT &amp; GCV DATA'!$B$3:$B$112)</f>
        <v>#VALUE!</v>
      </c>
      <c r="C114" s="13" t="e">
        <f>SUMIF('[16]WASH COAL RECEIPT &amp; GCV DATA'!$A$3:$A$112,A114,'[16]WASH COAL RECEIPT &amp; GCV DATA'!$C$3:$C$112)</f>
        <v>#VALUE!</v>
      </c>
      <c r="D114" s="66">
        <f>IFERROR(VLOOKUP(A114,'[16]WASH COAL RECEIPT &amp; GCV DATA'!A98:V224,4,0),0)</f>
        <v>0</v>
      </c>
      <c r="E114" s="14">
        <f>IFERROR(VLOOKUP(A114,'[16]WASH COAL RECEIPT &amp; GCV DATA'!$A$2:$V$184,5,0),0)</f>
        <v>0</v>
      </c>
      <c r="F114" s="13" t="e">
        <f>SUMIF('[16]WASH COAL RECEIPT &amp; GCV DATA'!$A$3:$A$184,'MASTER DATA FILE WASH COAL (2)'!A114,'[16]WASH COAL RECEIPT &amp; GCV DATA'!$F$3:$F$184)</f>
        <v>#VALUE!</v>
      </c>
      <c r="G114" s="13">
        <f>IFERROR(VLOOKUP(A114,'[16]WASH COAL RECEIPT &amp; GCV DATA'!$A$2:$V$184,7,0),0)</f>
        <v>0</v>
      </c>
      <c r="H114" s="13">
        <f>IFERROR(VLOOKUP(A114,'[16]WASH COAL RECEIPT &amp; GCV DATA'!$A$2:$V$184,8,0),0)</f>
        <v>0</v>
      </c>
      <c r="I114" s="13">
        <f>IFERROR(VLOOKUP(A114,'[16]WASH COAL RECEIPT &amp; GCV DATA'!$A$2:$V$184,9,0),0)</f>
        <v>0</v>
      </c>
      <c r="J114" s="13">
        <f>IFERROR(VLOOKUP(A114,'[16]WASH COAL RECEIPT &amp; GCV DATA'!$A$2:$V$184,10,0),0)</f>
        <v>0</v>
      </c>
      <c r="K114" s="15" t="e">
        <f>SUMIF('[16]WASH COAL RECEIPT &amp; GCV DATA'!$A$3:$A$184,'MASTER DATA FILE WASH COAL (2)'!A114,'[16]WASH COAL RECEIPT &amp; GCV DATA'!$K$3:$K$184)</f>
        <v>#VALUE!</v>
      </c>
      <c r="L114" s="15" t="e">
        <f>SUMIF('[16]WASH COAL RECEIPT &amp; GCV DATA'!$A$3:$A$184,'MASTER DATA FILE WASH COAL (2)'!A114,'[16]WASH COAL RECEIPT &amp; GCV DATA'!$L$3:$L$184)</f>
        <v>#VALUE!</v>
      </c>
      <c r="M114" s="15" t="e">
        <f t="shared" si="11"/>
        <v>#VALUE!</v>
      </c>
      <c r="N114" s="67" t="e">
        <f t="shared" si="12"/>
        <v>#VALUE!</v>
      </c>
      <c r="O114" s="15" t="e">
        <f>SUMIF('[16]WASH COAL RECEIPT &amp; GCV DATA'!$A$3:$A$184,'MASTER DATA FILE WASH COAL (2)'!A114,'[16]WASH COAL RECEIPT &amp; GCV DATA'!$O$3:$O$184)</f>
        <v>#VALUE!</v>
      </c>
      <c r="P114" s="15" t="e">
        <f t="shared" si="13"/>
        <v>#VALUE!</v>
      </c>
      <c r="Q114" s="15" t="e">
        <f>SUMIF('[16]WASH COAL RECEIPT &amp; GCV DATA'!$A$3:$A$184,'MASTER DATA FILE WASH COAL (2)'!A114,'[16]WASH COAL RECEIPT &amp; GCV DATA'!$Q$3:$Q$184)</f>
        <v>#VALUE!</v>
      </c>
      <c r="R114" s="16" t="e">
        <f>SUMIF('[16]WASH COAL RECEIPT &amp; GCV DATA'!$A$3:$A$244,'MASTER DATA FILE WASH COAL (2)'!A114,'[16]WASH COAL RECEIPT &amp; GCV DATA'!$R$3:$R$244)+IF(H114=$J$234,($K$234*K114),0)+IF(H114=$J$235,($K$235*K114),0)</f>
        <v>#VALUE!</v>
      </c>
      <c r="S114" s="15" t="e">
        <f t="shared" si="14"/>
        <v>#VALUE!</v>
      </c>
      <c r="T114" s="15" t="e">
        <f>SUMIF('[16]WASH COAL RECEIPT &amp; GCV DATA'!$A$3:$A$184,'MASTER DATA FILE WASH COAL (2)'!A114,'[16]WASH COAL RECEIPT &amp; GCV DATA'!$T$3:$T$184)</f>
        <v>#VALUE!</v>
      </c>
      <c r="U114" s="15" t="e">
        <f t="shared" si="15"/>
        <v>#VALUE!</v>
      </c>
      <c r="V114" s="15" t="e">
        <f>SUMIF('[16]WASH COAL RECEIPT &amp; GCV DATA'!$A$3:$A$184,'MASTER DATA FILE WASH COAL (2)'!A114,'[16]WASH COAL RECEIPT &amp; GCV DATA'!$V$3:$V$184)</f>
        <v>#VALUE!</v>
      </c>
      <c r="W114" s="15" t="e">
        <f t="shared" si="16"/>
        <v>#VALUE!</v>
      </c>
      <c r="X114" s="13" t="e">
        <f t="shared" si="17"/>
        <v>#VALUE!</v>
      </c>
      <c r="Y114" s="69"/>
      <c r="Z114" s="69"/>
      <c r="AB114" s="68">
        <v>4183.3863343360554</v>
      </c>
      <c r="AC114" s="53" t="e">
        <f t="shared" si="18"/>
        <v>#VALUE!</v>
      </c>
      <c r="AD114"/>
      <c r="AE114" s="53" t="e">
        <f t="shared" si="10"/>
        <v>#VALUE!</v>
      </c>
    </row>
    <row r="115" spans="1:32" customFormat="1" ht="15.6" x14ac:dyDescent="0.3">
      <c r="A115" s="65"/>
      <c r="B115" s="57" t="e">
        <f>SUMIF('[16]WASH COAL RECEIPT &amp; GCV DATA'!$A$3:$A$112,A115,'[16]WASH COAL RECEIPT &amp; GCV DATA'!$B$3:$B$112)</f>
        <v>#VALUE!</v>
      </c>
      <c r="C115" s="13" t="e">
        <f>SUMIF('[16]WASH COAL RECEIPT &amp; GCV DATA'!$A$3:$A$112,A115,'[16]WASH COAL RECEIPT &amp; GCV DATA'!$C$3:$C$112)</f>
        <v>#VALUE!</v>
      </c>
      <c r="D115" s="66">
        <f>IFERROR(VLOOKUP(A115,'[16]WASH COAL RECEIPT &amp; GCV DATA'!A98:V225,4,0),0)</f>
        <v>0</v>
      </c>
      <c r="E115" s="14">
        <f>IFERROR(VLOOKUP(A115,'[16]WASH COAL RECEIPT &amp; GCV DATA'!$A$2:$V$184,5,0),0)</f>
        <v>0</v>
      </c>
      <c r="F115" s="13" t="e">
        <f>SUMIF('[16]WASH COAL RECEIPT &amp; GCV DATA'!$A$3:$A$184,'MASTER DATA FILE WASH COAL (2)'!A115,'[16]WASH COAL RECEIPT &amp; GCV DATA'!$F$3:$F$184)</f>
        <v>#VALUE!</v>
      </c>
      <c r="G115" s="13">
        <f>IFERROR(VLOOKUP(A115,'[16]WASH COAL RECEIPT &amp; GCV DATA'!$A$2:$V$184,7,0),0)</f>
        <v>0</v>
      </c>
      <c r="H115" s="13">
        <f>IFERROR(VLOOKUP(A115,'[16]WASH COAL RECEIPT &amp; GCV DATA'!$A$2:$V$184,8,0),0)</f>
        <v>0</v>
      </c>
      <c r="I115" s="13">
        <f>IFERROR(VLOOKUP(A115,'[16]WASH COAL RECEIPT &amp; GCV DATA'!$A$2:$V$184,9,0),0)</f>
        <v>0</v>
      </c>
      <c r="J115" s="13">
        <f>IFERROR(VLOOKUP(A115,'[16]WASH COAL RECEIPT &amp; GCV DATA'!$A$2:$V$184,10,0),0)</f>
        <v>0</v>
      </c>
      <c r="K115" s="15" t="e">
        <f>SUMIF('[16]WASH COAL RECEIPT &amp; GCV DATA'!$A$3:$A$184,'MASTER DATA FILE WASH COAL (2)'!A115,'[16]WASH COAL RECEIPT &amp; GCV DATA'!$K$3:$K$184)</f>
        <v>#VALUE!</v>
      </c>
      <c r="L115" s="15" t="e">
        <f>SUMIF('[16]WASH COAL RECEIPT &amp; GCV DATA'!$A$3:$A$184,'MASTER DATA FILE WASH COAL (2)'!A115,'[16]WASH COAL RECEIPT &amp; GCV DATA'!$L$3:$L$184)</f>
        <v>#VALUE!</v>
      </c>
      <c r="M115" s="15" t="e">
        <f t="shared" si="11"/>
        <v>#VALUE!</v>
      </c>
      <c r="N115" s="67" t="e">
        <f t="shared" si="12"/>
        <v>#VALUE!</v>
      </c>
      <c r="O115" s="15" t="e">
        <f>SUMIF('[16]WASH COAL RECEIPT &amp; GCV DATA'!$A$3:$A$184,'MASTER DATA FILE WASH COAL (2)'!A115,'[16]WASH COAL RECEIPT &amp; GCV DATA'!$O$3:$O$184)</f>
        <v>#VALUE!</v>
      </c>
      <c r="P115" s="15" t="e">
        <f t="shared" si="13"/>
        <v>#VALUE!</v>
      </c>
      <c r="Q115" s="15" t="e">
        <f>SUMIF('[16]WASH COAL RECEIPT &amp; GCV DATA'!$A$3:$A$184,'MASTER DATA FILE WASH COAL (2)'!A115,'[16]WASH COAL RECEIPT &amp; GCV DATA'!$Q$3:$Q$184)</f>
        <v>#VALUE!</v>
      </c>
      <c r="R115" s="16" t="e">
        <f>SUMIF('[16]WASH COAL RECEIPT &amp; GCV DATA'!$A$3:$A$244,'MASTER DATA FILE WASH COAL (2)'!A115,'[16]WASH COAL RECEIPT &amp; GCV DATA'!$R$3:$R$244)+IF(H115=$J$234,($K$234*K115),0)+IF(H115=$J$235,($K$235*K115),0)</f>
        <v>#VALUE!</v>
      </c>
      <c r="S115" s="15" t="e">
        <f t="shared" si="14"/>
        <v>#VALUE!</v>
      </c>
      <c r="T115" s="15" t="e">
        <f>SUMIF('[16]WASH COAL RECEIPT &amp; GCV DATA'!$A$3:$A$184,'MASTER DATA FILE WASH COAL (2)'!A115,'[16]WASH COAL RECEIPT &amp; GCV DATA'!$T$3:$T$184)</f>
        <v>#VALUE!</v>
      </c>
      <c r="U115" s="15" t="e">
        <f t="shared" si="15"/>
        <v>#VALUE!</v>
      </c>
      <c r="V115" s="15" t="e">
        <f>SUMIF('[16]WASH COAL RECEIPT &amp; GCV DATA'!$A$3:$A$184,'MASTER DATA FILE WASH COAL (2)'!A115,'[16]WASH COAL RECEIPT &amp; GCV DATA'!$V$3:$V$184)</f>
        <v>#VALUE!</v>
      </c>
      <c r="W115" s="15" t="e">
        <f t="shared" si="16"/>
        <v>#VALUE!</v>
      </c>
      <c r="X115" s="13" t="e">
        <f t="shared" si="17"/>
        <v>#VALUE!</v>
      </c>
      <c r="Y115" s="13"/>
      <c r="Z115" s="13"/>
      <c r="AB115">
        <v>4193.053958756278</v>
      </c>
      <c r="AC115" s="53" t="e">
        <f t="shared" si="18"/>
        <v>#VALUE!</v>
      </c>
      <c r="AE115" s="53" t="e">
        <f t="shared" si="10"/>
        <v>#VALUE!</v>
      </c>
    </row>
    <row r="116" spans="1:32" customFormat="1" ht="15.6" x14ac:dyDescent="0.3">
      <c r="A116" s="65"/>
      <c r="B116" s="57" t="e">
        <f>SUMIF('[16]WASH COAL RECEIPT &amp; GCV DATA'!$A$3:$A$112,A116,'[16]WASH COAL RECEIPT &amp; GCV DATA'!$B$3:$B$112)</f>
        <v>#VALUE!</v>
      </c>
      <c r="C116" s="13" t="e">
        <f>SUMIF('[16]WASH COAL RECEIPT &amp; GCV DATA'!$A$3:$A$112,A116,'[16]WASH COAL RECEIPT &amp; GCV DATA'!$C$3:$C$112)</f>
        <v>#VALUE!</v>
      </c>
      <c r="D116" s="66">
        <f>IFERROR(VLOOKUP(A116,'[16]WASH COAL RECEIPT &amp; GCV DATA'!A98:V226,4,0),0)</f>
        <v>0</v>
      </c>
      <c r="E116" s="14">
        <f>IFERROR(VLOOKUP(A116,'[16]WASH COAL RECEIPT &amp; GCV DATA'!$A$2:$V$184,5,0),0)</f>
        <v>0</v>
      </c>
      <c r="F116" s="13" t="e">
        <f>SUMIF('[16]WASH COAL RECEIPT &amp; GCV DATA'!$A$3:$A$184,'MASTER DATA FILE WASH COAL (2)'!A116,'[16]WASH COAL RECEIPT &amp; GCV DATA'!$F$3:$F$184)</f>
        <v>#VALUE!</v>
      </c>
      <c r="G116" s="13">
        <f>IFERROR(VLOOKUP(A116,'[16]WASH COAL RECEIPT &amp; GCV DATA'!$A$2:$V$184,7,0),0)</f>
        <v>0</v>
      </c>
      <c r="H116" s="13">
        <f>IFERROR(VLOOKUP(A116,'[16]WASH COAL RECEIPT &amp; GCV DATA'!$A$2:$V$184,8,0),0)</f>
        <v>0</v>
      </c>
      <c r="I116" s="13">
        <f>IFERROR(VLOOKUP(A116,'[16]WASH COAL RECEIPT &amp; GCV DATA'!$A$2:$V$184,9,0),0)</f>
        <v>0</v>
      </c>
      <c r="J116" s="13">
        <f>IFERROR(VLOOKUP(A116,'[16]WASH COAL RECEIPT &amp; GCV DATA'!$A$2:$V$184,10,0),0)</f>
        <v>0</v>
      </c>
      <c r="K116" s="15" t="e">
        <f>SUMIF('[16]WASH COAL RECEIPT &amp; GCV DATA'!$A$3:$A$184,'MASTER DATA FILE WASH COAL (2)'!A116,'[16]WASH COAL RECEIPT &amp; GCV DATA'!$K$3:$K$184)</f>
        <v>#VALUE!</v>
      </c>
      <c r="L116" s="15" t="e">
        <f>SUMIF('[16]WASH COAL RECEIPT &amp; GCV DATA'!$A$3:$A$184,'MASTER DATA FILE WASH COAL (2)'!A116,'[16]WASH COAL RECEIPT &amp; GCV DATA'!$L$3:$L$184)</f>
        <v>#VALUE!</v>
      </c>
      <c r="M116" s="15" t="e">
        <f t="shared" si="11"/>
        <v>#VALUE!</v>
      </c>
      <c r="N116" s="67" t="e">
        <f t="shared" si="12"/>
        <v>#VALUE!</v>
      </c>
      <c r="O116" s="15" t="e">
        <f>SUMIF('[16]WASH COAL RECEIPT &amp; GCV DATA'!$A$3:$A$184,'MASTER DATA FILE WASH COAL (2)'!A116,'[16]WASH COAL RECEIPT &amp; GCV DATA'!$O$3:$O$184)</f>
        <v>#VALUE!</v>
      </c>
      <c r="P116" s="15" t="e">
        <f t="shared" si="13"/>
        <v>#VALUE!</v>
      </c>
      <c r="Q116" s="15" t="e">
        <f>SUMIF('[16]WASH COAL RECEIPT &amp; GCV DATA'!$A$3:$A$184,'MASTER DATA FILE WASH COAL (2)'!A116,'[16]WASH COAL RECEIPT &amp; GCV DATA'!$Q$3:$Q$184)</f>
        <v>#VALUE!</v>
      </c>
      <c r="R116" s="16" t="e">
        <f>SUMIF('[16]WASH COAL RECEIPT &amp; GCV DATA'!$A$3:$A$244,'MASTER DATA FILE WASH COAL (2)'!A116,'[16]WASH COAL RECEIPT &amp; GCV DATA'!$R$3:$R$244)+IF(H116=$J$234,($K$234*K116),0)+IF(H116=$J$235,($K$235*K116),0)</f>
        <v>#VALUE!</v>
      </c>
      <c r="S116" s="15" t="e">
        <f t="shared" si="14"/>
        <v>#VALUE!</v>
      </c>
      <c r="T116" s="15" t="e">
        <f>SUMIF('[16]WASH COAL RECEIPT &amp; GCV DATA'!$A$3:$A$184,'MASTER DATA FILE WASH COAL (2)'!A116,'[16]WASH COAL RECEIPT &amp; GCV DATA'!$T$3:$T$184)</f>
        <v>#VALUE!</v>
      </c>
      <c r="U116" s="15" t="e">
        <f t="shared" si="15"/>
        <v>#VALUE!</v>
      </c>
      <c r="V116" s="15" t="e">
        <f>SUMIF('[16]WASH COAL RECEIPT &amp; GCV DATA'!$A$3:$A$184,'MASTER DATA FILE WASH COAL (2)'!A116,'[16]WASH COAL RECEIPT &amp; GCV DATA'!$V$3:$V$184)</f>
        <v>#VALUE!</v>
      </c>
      <c r="W116" s="15" t="e">
        <f t="shared" si="16"/>
        <v>#VALUE!</v>
      </c>
      <c r="X116" s="13" t="e">
        <f t="shared" si="17"/>
        <v>#VALUE!</v>
      </c>
      <c r="Y116" s="13"/>
      <c r="Z116" s="13"/>
      <c r="AB116">
        <v>4188.3269848063346</v>
      </c>
      <c r="AC116" s="53" t="e">
        <f t="shared" si="18"/>
        <v>#VALUE!</v>
      </c>
      <c r="AE116" s="53" t="e">
        <f t="shared" si="10"/>
        <v>#VALUE!</v>
      </c>
      <c r="AF116">
        <v>115</v>
      </c>
    </row>
    <row r="117" spans="1:32" customFormat="1" ht="15.6" x14ac:dyDescent="0.3">
      <c r="A117" s="65"/>
      <c r="B117" s="57" t="e">
        <f>SUMIF('[16]WASH COAL RECEIPT &amp; GCV DATA'!$A$3:$A$112,A117,'[16]WASH COAL RECEIPT &amp; GCV DATA'!$B$3:$B$112)</f>
        <v>#VALUE!</v>
      </c>
      <c r="C117" s="13" t="e">
        <f>SUMIF('[16]WASH COAL RECEIPT &amp; GCV DATA'!$A$3:$A$112,A117,'[16]WASH COAL RECEIPT &amp; GCV DATA'!$C$3:$C$112)</f>
        <v>#VALUE!</v>
      </c>
      <c r="D117" s="66">
        <f>IFERROR(VLOOKUP(A117,'[16]WASH COAL RECEIPT &amp; GCV DATA'!A98:V227,4,0),0)</f>
        <v>0</v>
      </c>
      <c r="E117" s="14">
        <f>IFERROR(VLOOKUP(A117,'[16]WASH COAL RECEIPT &amp; GCV DATA'!$A$2:$V$184,5,0),0)</f>
        <v>0</v>
      </c>
      <c r="F117" s="13" t="e">
        <f>SUMIF('[16]WASH COAL RECEIPT &amp; GCV DATA'!$A$3:$A$184,'MASTER DATA FILE WASH COAL (2)'!A117,'[16]WASH COAL RECEIPT &amp; GCV DATA'!$F$3:$F$184)</f>
        <v>#VALUE!</v>
      </c>
      <c r="G117" s="13">
        <f>IFERROR(VLOOKUP(A117,'[16]WASH COAL RECEIPT &amp; GCV DATA'!$A$2:$V$184,7,0),0)</f>
        <v>0</v>
      </c>
      <c r="H117" s="13">
        <f>IFERROR(VLOOKUP(A117,'[16]WASH COAL RECEIPT &amp; GCV DATA'!$A$2:$V$184,8,0),0)</f>
        <v>0</v>
      </c>
      <c r="I117" s="13">
        <f>IFERROR(VLOOKUP(A117,'[16]WASH COAL RECEIPT &amp; GCV DATA'!$A$2:$V$184,9,0),0)</f>
        <v>0</v>
      </c>
      <c r="J117" s="13">
        <f>IFERROR(VLOOKUP(A117,'[16]WASH COAL RECEIPT &amp; GCV DATA'!$A$2:$V$184,10,0),0)</f>
        <v>0</v>
      </c>
      <c r="K117" s="15" t="e">
        <f>SUMIF('[16]WASH COAL RECEIPT &amp; GCV DATA'!$A$3:$A$184,'MASTER DATA FILE WASH COAL (2)'!A117,'[16]WASH COAL RECEIPT &amp; GCV DATA'!$K$3:$K$184)</f>
        <v>#VALUE!</v>
      </c>
      <c r="L117" s="15" t="e">
        <f>SUMIF('[16]WASH COAL RECEIPT &amp; GCV DATA'!$A$3:$A$184,'MASTER DATA FILE WASH COAL (2)'!A117,'[16]WASH COAL RECEIPT &amp; GCV DATA'!$L$3:$L$184)</f>
        <v>#VALUE!</v>
      </c>
      <c r="M117" s="15" t="e">
        <f t="shared" si="11"/>
        <v>#VALUE!</v>
      </c>
      <c r="N117" s="67" t="e">
        <f t="shared" si="12"/>
        <v>#VALUE!</v>
      </c>
      <c r="O117" s="15" t="e">
        <f>SUMIF('[16]WASH COAL RECEIPT &amp; GCV DATA'!$A$3:$A$184,'MASTER DATA FILE WASH COAL (2)'!A117,'[16]WASH COAL RECEIPT &amp; GCV DATA'!$O$3:$O$184)</f>
        <v>#VALUE!</v>
      </c>
      <c r="P117" s="15" t="e">
        <f t="shared" si="13"/>
        <v>#VALUE!</v>
      </c>
      <c r="Q117" s="15" t="e">
        <f>SUMIF('[16]WASH COAL RECEIPT &amp; GCV DATA'!$A$3:$A$184,'MASTER DATA FILE WASH COAL (2)'!A117,'[16]WASH COAL RECEIPT &amp; GCV DATA'!$Q$3:$Q$184)</f>
        <v>#VALUE!</v>
      </c>
      <c r="R117" s="16" t="e">
        <f>SUMIF('[16]WASH COAL RECEIPT &amp; GCV DATA'!$A$3:$A$244,'MASTER DATA FILE WASH COAL (2)'!A117,'[16]WASH COAL RECEIPT &amp; GCV DATA'!$R$3:$R$244)+IF(H117=$J$234,($K$234*K117),0)+IF(H117=$J$235,($K$235*K117),0)</f>
        <v>#VALUE!</v>
      </c>
      <c r="S117" s="15" t="e">
        <f t="shared" si="14"/>
        <v>#VALUE!</v>
      </c>
      <c r="T117" s="15" t="e">
        <f>SUMIF('[16]WASH COAL RECEIPT &amp; GCV DATA'!$A$3:$A$184,'MASTER DATA FILE WASH COAL (2)'!A117,'[16]WASH COAL RECEIPT &amp; GCV DATA'!$T$3:$T$184)</f>
        <v>#VALUE!</v>
      </c>
      <c r="U117" s="15" t="e">
        <f t="shared" si="15"/>
        <v>#VALUE!</v>
      </c>
      <c r="V117" s="15" t="e">
        <f>SUMIF('[16]WASH COAL RECEIPT &amp; GCV DATA'!$A$3:$A$184,'MASTER DATA FILE WASH COAL (2)'!A117,'[16]WASH COAL RECEIPT &amp; GCV DATA'!$V$3:$V$184)</f>
        <v>#VALUE!</v>
      </c>
      <c r="W117" s="15" t="e">
        <f t="shared" si="16"/>
        <v>#VALUE!</v>
      </c>
      <c r="X117" s="13" t="e">
        <f t="shared" si="17"/>
        <v>#VALUE!</v>
      </c>
      <c r="Y117" s="13"/>
      <c r="Z117" s="13"/>
      <c r="AB117">
        <v>4315.2149212134209</v>
      </c>
      <c r="AC117" s="53" t="e">
        <f t="shared" si="18"/>
        <v>#VALUE!</v>
      </c>
      <c r="AD117" s="68"/>
      <c r="AE117" s="53" t="e">
        <f t="shared" si="10"/>
        <v>#VALUE!</v>
      </c>
      <c r="AF117">
        <v>116</v>
      </c>
    </row>
    <row r="118" spans="1:32" customFormat="1" ht="15.6" x14ac:dyDescent="0.3">
      <c r="A118" s="65"/>
      <c r="B118" s="57" t="e">
        <f>SUMIF('[16]WASH COAL RECEIPT &amp; GCV DATA'!$A$3:$A$112,A118,'[16]WASH COAL RECEIPT &amp; GCV DATA'!$B$3:$B$112)</f>
        <v>#VALUE!</v>
      </c>
      <c r="C118" s="13" t="e">
        <f>SUMIF('[16]WASH COAL RECEIPT &amp; GCV DATA'!$A$3:$A$112,A118,'[16]WASH COAL RECEIPT &amp; GCV DATA'!$C$3:$C$112)</f>
        <v>#VALUE!</v>
      </c>
      <c r="D118" s="66">
        <f>IFERROR(VLOOKUP(A118,'[16]WASH COAL RECEIPT &amp; GCV DATA'!A99:V228,4,0),0)</f>
        <v>0</v>
      </c>
      <c r="E118" s="14">
        <f>IFERROR(VLOOKUP(A118,'[16]WASH COAL RECEIPT &amp; GCV DATA'!$A$2:$V$184,5,0),0)</f>
        <v>0</v>
      </c>
      <c r="F118" s="13" t="e">
        <f>SUMIF('[16]WASH COAL RECEIPT &amp; GCV DATA'!$A$3:$A$184,'MASTER DATA FILE WASH COAL (2)'!A118,'[16]WASH COAL RECEIPT &amp; GCV DATA'!$F$3:$F$184)</f>
        <v>#VALUE!</v>
      </c>
      <c r="G118" s="13">
        <f>IFERROR(VLOOKUP(A118,'[16]WASH COAL RECEIPT &amp; GCV DATA'!$A$2:$V$184,7,0),0)</f>
        <v>0</v>
      </c>
      <c r="H118" s="13">
        <f>IFERROR(VLOOKUP(A118,'[16]WASH COAL RECEIPT &amp; GCV DATA'!$A$2:$V$184,8,0),0)</f>
        <v>0</v>
      </c>
      <c r="I118" s="13">
        <f>IFERROR(VLOOKUP(A118,'[16]WASH COAL RECEIPT &amp; GCV DATA'!$A$2:$V$184,9,0),0)</f>
        <v>0</v>
      </c>
      <c r="J118" s="13">
        <f>IFERROR(VLOOKUP(A118,'[16]WASH COAL RECEIPT &amp; GCV DATA'!$A$2:$V$184,10,0),0)</f>
        <v>0</v>
      </c>
      <c r="K118" s="15" t="e">
        <f>SUMIF('[16]WASH COAL RECEIPT &amp; GCV DATA'!$A$3:$A$184,'MASTER DATA FILE WASH COAL (2)'!A118,'[16]WASH COAL RECEIPT &amp; GCV DATA'!$K$3:$K$184)</f>
        <v>#VALUE!</v>
      </c>
      <c r="L118" s="15" t="e">
        <f>SUMIF('[16]WASH COAL RECEIPT &amp; GCV DATA'!$A$3:$A$184,'MASTER DATA FILE WASH COAL (2)'!A118,'[16]WASH COAL RECEIPT &amp; GCV DATA'!$L$3:$L$184)</f>
        <v>#VALUE!</v>
      </c>
      <c r="M118" s="15" t="e">
        <f t="shared" si="11"/>
        <v>#VALUE!</v>
      </c>
      <c r="N118" s="67" t="e">
        <f t="shared" si="12"/>
        <v>#VALUE!</v>
      </c>
      <c r="O118" s="15" t="e">
        <f>SUMIF('[16]WASH COAL RECEIPT &amp; GCV DATA'!$A$3:$A$184,'MASTER DATA FILE WASH COAL (2)'!A118,'[16]WASH COAL RECEIPT &amp; GCV DATA'!$O$3:$O$184)</f>
        <v>#VALUE!</v>
      </c>
      <c r="P118" s="15" t="e">
        <f t="shared" si="13"/>
        <v>#VALUE!</v>
      </c>
      <c r="Q118" s="15" t="e">
        <f>SUMIF('[16]WASH COAL RECEIPT &amp; GCV DATA'!$A$3:$A$184,'MASTER DATA FILE WASH COAL (2)'!A118,'[16]WASH COAL RECEIPT &amp; GCV DATA'!$Q$3:$Q$184)</f>
        <v>#VALUE!</v>
      </c>
      <c r="R118" s="16" t="e">
        <f>SUMIF('[16]WASH COAL RECEIPT &amp; GCV DATA'!$A$3:$A$244,'MASTER DATA FILE WASH COAL (2)'!A118,'[16]WASH COAL RECEIPT &amp; GCV DATA'!$R$3:$R$244)+IF(H118=$J$234,($K$234*K118),0)+IF(H118=$J$235,($K$235*K118),0)</f>
        <v>#VALUE!</v>
      </c>
      <c r="S118" s="15" t="e">
        <f t="shared" si="14"/>
        <v>#VALUE!</v>
      </c>
      <c r="T118" s="15" t="e">
        <f>SUMIF('[16]WASH COAL RECEIPT &amp; GCV DATA'!$A$3:$A$184,'MASTER DATA FILE WASH COAL (2)'!A118,'[16]WASH COAL RECEIPT &amp; GCV DATA'!$T$3:$T$184)</f>
        <v>#VALUE!</v>
      </c>
      <c r="U118" s="15" t="e">
        <f t="shared" si="15"/>
        <v>#VALUE!</v>
      </c>
      <c r="V118" s="15" t="e">
        <f>SUMIF('[16]WASH COAL RECEIPT &amp; GCV DATA'!$A$3:$A$184,'MASTER DATA FILE WASH COAL (2)'!A118,'[16]WASH COAL RECEIPT &amp; GCV DATA'!$V$3:$V$184)</f>
        <v>#VALUE!</v>
      </c>
      <c r="W118" s="15" t="e">
        <f t="shared" si="16"/>
        <v>#VALUE!</v>
      </c>
      <c r="X118" s="13" t="e">
        <f t="shared" si="17"/>
        <v>#VALUE!</v>
      </c>
      <c r="Y118" s="13"/>
      <c r="Z118" s="13"/>
      <c r="AB118">
        <v>4112.9621759456013</v>
      </c>
      <c r="AC118" s="53" t="e">
        <f t="shared" si="18"/>
        <v>#VALUE!</v>
      </c>
      <c r="AE118" s="53" t="e">
        <f t="shared" si="10"/>
        <v>#VALUE!</v>
      </c>
      <c r="AF118">
        <v>117</v>
      </c>
    </row>
    <row r="119" spans="1:32" customFormat="1" ht="15.6" x14ac:dyDescent="0.3">
      <c r="A119" s="65"/>
      <c r="B119" s="57" t="e">
        <f>SUMIF('[16]WASH COAL RECEIPT &amp; GCV DATA'!$A$3:$A$112,A119,'[16]WASH COAL RECEIPT &amp; GCV DATA'!$B$3:$B$112)</f>
        <v>#VALUE!</v>
      </c>
      <c r="C119" s="13" t="e">
        <f>SUMIF('[16]WASH COAL RECEIPT &amp; GCV DATA'!$A$3:$A$112,A119,'[16]WASH COAL RECEIPT &amp; GCV DATA'!$C$3:$C$112)</f>
        <v>#VALUE!</v>
      </c>
      <c r="D119" s="66">
        <f>IFERROR(VLOOKUP(A119,'[16]WASH COAL RECEIPT &amp; GCV DATA'!A100:V229,4,0),0)</f>
        <v>0</v>
      </c>
      <c r="E119" s="14">
        <f>IFERROR(VLOOKUP(A119,'[16]WASH COAL RECEIPT &amp; GCV DATA'!$A$2:$V$184,5,0),0)</f>
        <v>0</v>
      </c>
      <c r="F119" s="13" t="e">
        <f>SUMIF('[16]WASH COAL RECEIPT &amp; GCV DATA'!$A$3:$A$184,'MASTER DATA FILE WASH COAL (2)'!A119,'[16]WASH COAL RECEIPT &amp; GCV DATA'!$F$3:$F$184)</f>
        <v>#VALUE!</v>
      </c>
      <c r="G119" s="13">
        <f>IFERROR(VLOOKUP(A119,'[16]WASH COAL RECEIPT &amp; GCV DATA'!$A$2:$V$184,7,0),0)</f>
        <v>0</v>
      </c>
      <c r="H119" s="13">
        <f>IFERROR(VLOOKUP(A119,'[16]WASH COAL RECEIPT &amp; GCV DATA'!$A$2:$V$184,8,0),0)</f>
        <v>0</v>
      </c>
      <c r="I119" s="13">
        <f>IFERROR(VLOOKUP(A119,'[16]WASH COAL RECEIPT &amp; GCV DATA'!$A$2:$V$184,9,0),0)</f>
        <v>0</v>
      </c>
      <c r="J119" s="13">
        <f>IFERROR(VLOOKUP(A119,'[16]WASH COAL RECEIPT &amp; GCV DATA'!$A$2:$V$184,10,0),0)</f>
        <v>0</v>
      </c>
      <c r="K119" s="15" t="e">
        <f>SUMIF('[16]WASH COAL RECEIPT &amp; GCV DATA'!$A$3:$A$184,'MASTER DATA FILE WASH COAL (2)'!A119,'[16]WASH COAL RECEIPT &amp; GCV DATA'!$K$3:$K$184)</f>
        <v>#VALUE!</v>
      </c>
      <c r="L119" s="15" t="e">
        <f>SUMIF('[16]WASH COAL RECEIPT &amp; GCV DATA'!$A$3:$A$184,'MASTER DATA FILE WASH COAL (2)'!A119,'[16]WASH COAL RECEIPT &amp; GCV DATA'!$L$3:$L$184)</f>
        <v>#VALUE!</v>
      </c>
      <c r="M119" s="15" t="e">
        <f t="shared" si="11"/>
        <v>#VALUE!</v>
      </c>
      <c r="N119" s="67" t="e">
        <f t="shared" si="12"/>
        <v>#VALUE!</v>
      </c>
      <c r="O119" s="15" t="e">
        <f>SUMIF('[16]WASH COAL RECEIPT &amp; GCV DATA'!$A$3:$A$184,'MASTER DATA FILE WASH COAL (2)'!A119,'[16]WASH COAL RECEIPT &amp; GCV DATA'!$O$3:$O$184)</f>
        <v>#VALUE!</v>
      </c>
      <c r="P119" s="15" t="e">
        <f t="shared" si="13"/>
        <v>#VALUE!</v>
      </c>
      <c r="Q119" s="15" t="e">
        <f>SUMIF('[16]WASH COAL RECEIPT &amp; GCV DATA'!$A$3:$A$184,'MASTER DATA FILE WASH COAL (2)'!A119,'[16]WASH COAL RECEIPT &amp; GCV DATA'!$Q$3:$Q$184)</f>
        <v>#VALUE!</v>
      </c>
      <c r="R119" s="16" t="e">
        <f>SUMIF('[16]WASH COAL RECEIPT &amp; GCV DATA'!$A$3:$A$244,'MASTER DATA FILE WASH COAL (2)'!A119,'[16]WASH COAL RECEIPT &amp; GCV DATA'!$R$3:$R$244)+IF(H119=$J$234,($K$234*K119),0)+IF(H119=$J$235,($K$235*K119),0)</f>
        <v>#VALUE!</v>
      </c>
      <c r="S119" s="15" t="e">
        <f t="shared" si="14"/>
        <v>#VALUE!</v>
      </c>
      <c r="T119" s="15" t="e">
        <f>SUMIF('[16]WASH COAL RECEIPT &amp; GCV DATA'!$A$3:$A$184,'MASTER DATA FILE WASH COAL (2)'!A119,'[16]WASH COAL RECEIPT &amp; GCV DATA'!$T$3:$T$184)</f>
        <v>#VALUE!</v>
      </c>
      <c r="U119" s="15" t="e">
        <f t="shared" si="15"/>
        <v>#VALUE!</v>
      </c>
      <c r="V119" s="15" t="e">
        <f>SUMIF('[16]WASH COAL RECEIPT &amp; GCV DATA'!$A$3:$A$184,'MASTER DATA FILE WASH COAL (2)'!A119,'[16]WASH COAL RECEIPT &amp; GCV DATA'!$V$3:$V$184)</f>
        <v>#VALUE!</v>
      </c>
      <c r="W119" s="15" t="e">
        <f t="shared" si="16"/>
        <v>#VALUE!</v>
      </c>
      <c r="X119" s="13" t="e">
        <f t="shared" si="17"/>
        <v>#VALUE!</v>
      </c>
      <c r="Y119" s="13"/>
      <c r="Z119" s="13"/>
      <c r="AB119">
        <v>4164.7273503361439</v>
      </c>
      <c r="AC119" s="53" t="e">
        <f t="shared" si="18"/>
        <v>#VALUE!</v>
      </c>
      <c r="AE119" s="53" t="e">
        <f t="shared" si="10"/>
        <v>#VALUE!</v>
      </c>
      <c r="AF119">
        <v>118</v>
      </c>
    </row>
    <row r="120" spans="1:32" customFormat="1" ht="15.6" x14ac:dyDescent="0.3">
      <c r="A120" s="65"/>
      <c r="B120" s="57" t="e">
        <f>SUMIF('[16]WASH COAL RECEIPT &amp; GCV DATA'!$A$3:$A$112,A120,'[16]WASH COAL RECEIPT &amp; GCV DATA'!$B$3:$B$112)</f>
        <v>#VALUE!</v>
      </c>
      <c r="C120" s="13" t="e">
        <f>SUMIF('[16]WASH COAL RECEIPT &amp; GCV DATA'!$A$3:$A$112,A120,'[16]WASH COAL RECEIPT &amp; GCV DATA'!$C$3:$C$112)</f>
        <v>#VALUE!</v>
      </c>
      <c r="D120" s="66">
        <f>IFERROR(VLOOKUP(A120,'[16]WASH COAL RECEIPT &amp; GCV DATA'!A101:V230,4,0),0)</f>
        <v>0</v>
      </c>
      <c r="E120" s="14">
        <f>IFERROR(VLOOKUP(A120,'[16]WASH COAL RECEIPT &amp; GCV DATA'!$A$2:$V$184,5,0),0)</f>
        <v>0</v>
      </c>
      <c r="F120" s="13" t="e">
        <f>SUMIF('[16]WASH COAL RECEIPT &amp; GCV DATA'!$A$3:$A$184,'MASTER DATA FILE WASH COAL (2)'!A120,'[16]WASH COAL RECEIPT &amp; GCV DATA'!$F$3:$F$184)</f>
        <v>#VALUE!</v>
      </c>
      <c r="G120" s="13">
        <f>IFERROR(VLOOKUP(A120,'[16]WASH COAL RECEIPT &amp; GCV DATA'!$A$2:$V$184,7,0),0)</f>
        <v>0</v>
      </c>
      <c r="H120" s="13">
        <f>IFERROR(VLOOKUP(A120,'[16]WASH COAL RECEIPT &amp; GCV DATA'!$A$2:$V$184,8,0),0)</f>
        <v>0</v>
      </c>
      <c r="I120" s="13">
        <f>IFERROR(VLOOKUP(A120,'[16]WASH COAL RECEIPT &amp; GCV DATA'!$A$2:$V$184,9,0),0)</f>
        <v>0</v>
      </c>
      <c r="J120" s="13">
        <f>IFERROR(VLOOKUP(A120,'[16]WASH COAL RECEIPT &amp; GCV DATA'!$A$2:$V$184,10,0),0)</f>
        <v>0</v>
      </c>
      <c r="K120" s="15" t="e">
        <f>SUMIF('[16]WASH COAL RECEIPT &amp; GCV DATA'!$A$3:$A$184,'MASTER DATA FILE WASH COAL (2)'!A120,'[16]WASH COAL RECEIPT &amp; GCV DATA'!$K$3:$K$184)</f>
        <v>#VALUE!</v>
      </c>
      <c r="L120" s="15" t="e">
        <f>SUMIF('[16]WASH COAL RECEIPT &amp; GCV DATA'!$A$3:$A$184,'MASTER DATA FILE WASH COAL (2)'!A120,'[16]WASH COAL RECEIPT &amp; GCV DATA'!$L$3:$L$184)</f>
        <v>#VALUE!</v>
      </c>
      <c r="M120" s="15" t="e">
        <f t="shared" si="11"/>
        <v>#VALUE!</v>
      </c>
      <c r="N120" s="67" t="e">
        <f t="shared" si="12"/>
        <v>#VALUE!</v>
      </c>
      <c r="O120" s="15" t="e">
        <f>SUMIF('[16]WASH COAL RECEIPT &amp; GCV DATA'!$A$3:$A$184,'MASTER DATA FILE WASH COAL (2)'!A120,'[16]WASH COAL RECEIPT &amp; GCV DATA'!$O$3:$O$184)</f>
        <v>#VALUE!</v>
      </c>
      <c r="P120" s="15" t="e">
        <f t="shared" si="13"/>
        <v>#VALUE!</v>
      </c>
      <c r="Q120" s="15" t="e">
        <f>SUMIF('[16]WASH COAL RECEIPT &amp; GCV DATA'!$A$3:$A$184,'MASTER DATA FILE WASH COAL (2)'!A120,'[16]WASH COAL RECEIPT &amp; GCV DATA'!$Q$3:$Q$184)</f>
        <v>#VALUE!</v>
      </c>
      <c r="R120" s="16" t="e">
        <f>SUMIF('[16]WASH COAL RECEIPT &amp; GCV DATA'!$A$3:$A$244,'MASTER DATA FILE WASH COAL (2)'!A120,'[16]WASH COAL RECEIPT &amp; GCV DATA'!$R$3:$R$244)+IF(H120=$J$234,($K$234*K120),0)+IF(H120=$J$235,($K$235*K120),0)</f>
        <v>#VALUE!</v>
      </c>
      <c r="S120" s="15" t="e">
        <f t="shared" si="14"/>
        <v>#VALUE!</v>
      </c>
      <c r="T120" s="15" t="e">
        <f>SUMIF('[16]WASH COAL RECEIPT &amp; GCV DATA'!$A$3:$A$184,'MASTER DATA FILE WASH COAL (2)'!A120,'[16]WASH COAL RECEIPT &amp; GCV DATA'!$T$3:$T$184)</f>
        <v>#VALUE!</v>
      </c>
      <c r="U120" s="15" t="e">
        <f t="shared" si="15"/>
        <v>#VALUE!</v>
      </c>
      <c r="V120" s="15" t="e">
        <f>SUMIF('[16]WASH COAL RECEIPT &amp; GCV DATA'!$A$3:$A$184,'MASTER DATA FILE WASH COAL (2)'!A120,'[16]WASH COAL RECEIPT &amp; GCV DATA'!$V$3:$V$184)</f>
        <v>#VALUE!</v>
      </c>
      <c r="W120" s="15" t="e">
        <f t="shared" si="16"/>
        <v>#VALUE!</v>
      </c>
      <c r="X120" s="13" t="e">
        <f t="shared" si="17"/>
        <v>#VALUE!</v>
      </c>
      <c r="Y120" s="13"/>
      <c r="Z120" s="13"/>
      <c r="AB120">
        <v>4071.8132975871317</v>
      </c>
      <c r="AC120" s="53" t="e">
        <f t="shared" si="18"/>
        <v>#VALUE!</v>
      </c>
      <c r="AE120" s="53" t="e">
        <f t="shared" si="10"/>
        <v>#VALUE!</v>
      </c>
      <c r="AF120">
        <v>119</v>
      </c>
    </row>
    <row r="121" spans="1:32" s="68" customFormat="1" ht="15.6" x14ac:dyDescent="0.3">
      <c r="A121" s="65"/>
      <c r="B121" s="57" t="e">
        <f>SUMIF('[16]WASH COAL RECEIPT &amp; GCV DATA'!$A$3:$A$112,A121,'[16]WASH COAL RECEIPT &amp; GCV DATA'!$B$3:$B$112)</f>
        <v>#VALUE!</v>
      </c>
      <c r="C121" s="13" t="e">
        <f>SUMIF('[16]WASH COAL RECEIPT &amp; GCV DATA'!$A$3:$A$112,A121,'[16]WASH COAL RECEIPT &amp; GCV DATA'!$C$3:$C$112)</f>
        <v>#VALUE!</v>
      </c>
      <c r="D121" s="66">
        <f>IFERROR(VLOOKUP(A121,'[16]WASH COAL RECEIPT &amp; GCV DATA'!A113:V231,4,0),0)</f>
        <v>0</v>
      </c>
      <c r="E121" s="14">
        <f>IFERROR(VLOOKUP(A121,'[16]WASH COAL RECEIPT &amp; GCV DATA'!$A$2:$V$184,5,0),0)</f>
        <v>0</v>
      </c>
      <c r="F121" s="13" t="e">
        <f>SUMIF('[16]WASH COAL RECEIPT &amp; GCV DATA'!$A$3:$A$184,'MASTER DATA FILE WASH COAL (2)'!A121,'[16]WASH COAL RECEIPT &amp; GCV DATA'!$F$3:$F$184)</f>
        <v>#VALUE!</v>
      </c>
      <c r="G121" s="13">
        <f>IFERROR(VLOOKUP(A121,'[16]WASH COAL RECEIPT &amp; GCV DATA'!$A$2:$V$184,7,0),0)</f>
        <v>0</v>
      </c>
      <c r="H121" s="13">
        <f>IFERROR(VLOOKUP(A121,'[16]WASH COAL RECEIPT &amp; GCV DATA'!$A$2:$V$184,8,0),0)</f>
        <v>0</v>
      </c>
      <c r="I121" s="13">
        <f>IFERROR(VLOOKUP(A121,'[16]WASH COAL RECEIPT &amp; GCV DATA'!$A$2:$V$184,9,0),0)</f>
        <v>0</v>
      </c>
      <c r="J121" s="13">
        <f>IFERROR(VLOOKUP(A121,'[16]WASH COAL RECEIPT &amp; GCV DATA'!$A$2:$V$184,10,0),0)</f>
        <v>0</v>
      </c>
      <c r="K121" s="15" t="e">
        <f>SUMIF('[16]WASH COAL RECEIPT &amp; GCV DATA'!$A$3:$A$184,'MASTER DATA FILE WASH COAL (2)'!A121,'[16]WASH COAL RECEIPT &amp; GCV DATA'!$K$3:$K$184)</f>
        <v>#VALUE!</v>
      </c>
      <c r="L121" s="15" t="e">
        <f>SUMIF('[16]WASH COAL RECEIPT &amp; GCV DATA'!$A$3:$A$184,'MASTER DATA FILE WASH COAL (2)'!A121,'[16]WASH COAL RECEIPT &amp; GCV DATA'!$L$3:$L$184)</f>
        <v>#VALUE!</v>
      </c>
      <c r="M121" s="15" t="e">
        <f t="shared" si="11"/>
        <v>#VALUE!</v>
      </c>
      <c r="N121" s="67" t="e">
        <f t="shared" si="12"/>
        <v>#VALUE!</v>
      </c>
      <c r="O121" s="15" t="e">
        <f>SUMIF('[16]WASH COAL RECEIPT &amp; GCV DATA'!$A$3:$A$184,'MASTER DATA FILE WASH COAL (2)'!A121,'[16]WASH COAL RECEIPT &amp; GCV DATA'!$O$3:$O$184)</f>
        <v>#VALUE!</v>
      </c>
      <c r="P121" s="15" t="e">
        <f t="shared" si="13"/>
        <v>#VALUE!</v>
      </c>
      <c r="Q121" s="15" t="e">
        <f>SUMIF('[16]WASH COAL RECEIPT &amp; GCV DATA'!$A$3:$A$184,'MASTER DATA FILE WASH COAL (2)'!A121,'[16]WASH COAL RECEIPT &amp; GCV DATA'!$Q$3:$Q$184)</f>
        <v>#VALUE!</v>
      </c>
      <c r="R121" s="16" t="e">
        <f>SUMIF('[16]WASH COAL RECEIPT &amp; GCV DATA'!$A$3:$A$244,'MASTER DATA FILE WASH COAL (2)'!A121,'[16]WASH COAL RECEIPT &amp; GCV DATA'!$R$3:$R$244)+IF(H121=$J$234,($K$234*K121),0)+IF(H121=$J$235,($K$235*K121),0)</f>
        <v>#VALUE!</v>
      </c>
      <c r="S121" s="15" t="e">
        <f t="shared" si="14"/>
        <v>#VALUE!</v>
      </c>
      <c r="T121" s="15" t="e">
        <f>SUMIF('[16]WASH COAL RECEIPT &amp; GCV DATA'!$A$3:$A$184,'MASTER DATA FILE WASH COAL (2)'!A121,'[16]WASH COAL RECEIPT &amp; GCV DATA'!$T$3:$T$184)</f>
        <v>#VALUE!</v>
      </c>
      <c r="U121" s="15" t="e">
        <f t="shared" si="15"/>
        <v>#VALUE!</v>
      </c>
      <c r="V121" s="15" t="e">
        <f>SUMIF('[16]WASH COAL RECEIPT &amp; GCV DATA'!$A$3:$A$184,'MASTER DATA FILE WASH COAL (2)'!A121,'[16]WASH COAL RECEIPT &amp; GCV DATA'!$V$3:$V$184)</f>
        <v>#VALUE!</v>
      </c>
      <c r="W121" s="15" t="e">
        <f t="shared" si="16"/>
        <v>#VALUE!</v>
      </c>
      <c r="X121" s="13" t="e">
        <f t="shared" si="17"/>
        <v>#VALUE!</v>
      </c>
      <c r="Y121" s="69"/>
      <c r="Z121" s="69"/>
      <c r="AB121" s="68">
        <v>3972.9889757037354</v>
      </c>
      <c r="AC121" s="53" t="e">
        <f t="shared" si="18"/>
        <v>#VALUE!</v>
      </c>
      <c r="AD121"/>
      <c r="AE121" s="53" t="e">
        <f t="shared" si="10"/>
        <v>#VALUE!</v>
      </c>
      <c r="AF121" s="68">
        <v>120</v>
      </c>
    </row>
    <row r="122" spans="1:32" customFormat="1" ht="15.6" x14ac:dyDescent="0.3">
      <c r="A122" s="65"/>
      <c r="B122" s="57" t="e">
        <f>SUMIF('[16]WASH COAL RECEIPT &amp; GCV DATA'!$A$3:$A$112,A122,'[16]WASH COAL RECEIPT &amp; GCV DATA'!$B$3:$B$112)</f>
        <v>#VALUE!</v>
      </c>
      <c r="C122" s="13" t="e">
        <f>SUMIF('[16]WASH COAL RECEIPT &amp; GCV DATA'!$A$3:$A$112,A122,'[16]WASH COAL RECEIPT &amp; GCV DATA'!$C$3:$C$112)</f>
        <v>#VALUE!</v>
      </c>
      <c r="D122" s="66">
        <f>IFERROR(VLOOKUP(A122,'[16]WASH COAL RECEIPT &amp; GCV DATA'!A113:V232,4,0),0)</f>
        <v>0</v>
      </c>
      <c r="E122" s="14">
        <f>IFERROR(VLOOKUP(A122,'[16]WASH COAL RECEIPT &amp; GCV DATA'!$A$2:$V$184,5,0),0)</f>
        <v>0</v>
      </c>
      <c r="F122" s="13" t="e">
        <f>SUMIF('[16]WASH COAL RECEIPT &amp; GCV DATA'!$A$3:$A$184,'MASTER DATA FILE WASH COAL (2)'!A122,'[16]WASH COAL RECEIPT &amp; GCV DATA'!$F$3:$F$184)</f>
        <v>#VALUE!</v>
      </c>
      <c r="G122" s="13">
        <f>IFERROR(VLOOKUP(A122,'[16]WASH COAL RECEIPT &amp; GCV DATA'!$A$2:$V$184,7,0),0)</f>
        <v>0</v>
      </c>
      <c r="H122" s="13">
        <f>IFERROR(VLOOKUP(A122,'[16]WASH COAL RECEIPT &amp; GCV DATA'!$A$2:$V$184,8,0),0)</f>
        <v>0</v>
      </c>
      <c r="I122" s="13">
        <f>IFERROR(VLOOKUP(A122,'[16]WASH COAL RECEIPT &amp; GCV DATA'!$A$2:$V$184,9,0),0)</f>
        <v>0</v>
      </c>
      <c r="J122" s="13">
        <f>IFERROR(VLOOKUP(A122,'[16]WASH COAL RECEIPT &amp; GCV DATA'!$A$2:$V$184,10,0),0)</f>
        <v>0</v>
      </c>
      <c r="K122" s="15" t="e">
        <f>SUMIF('[16]WASH COAL RECEIPT &amp; GCV DATA'!$A$3:$A$184,'MASTER DATA FILE WASH COAL (2)'!A122,'[16]WASH COAL RECEIPT &amp; GCV DATA'!$K$3:$K$184)</f>
        <v>#VALUE!</v>
      </c>
      <c r="L122" s="15" t="e">
        <f>SUMIF('[16]WASH COAL RECEIPT &amp; GCV DATA'!$A$3:$A$184,'MASTER DATA FILE WASH COAL (2)'!A122,'[16]WASH COAL RECEIPT &amp; GCV DATA'!$L$3:$L$184)</f>
        <v>#VALUE!</v>
      </c>
      <c r="M122" s="15" t="e">
        <f t="shared" si="11"/>
        <v>#VALUE!</v>
      </c>
      <c r="N122" s="67" t="e">
        <f t="shared" si="12"/>
        <v>#VALUE!</v>
      </c>
      <c r="O122" s="15" t="e">
        <f>SUMIF('[16]WASH COAL RECEIPT &amp; GCV DATA'!$A$3:$A$184,'MASTER DATA FILE WASH COAL (2)'!A122,'[16]WASH COAL RECEIPT &amp; GCV DATA'!$O$3:$O$184)</f>
        <v>#VALUE!</v>
      </c>
      <c r="P122" s="15" t="e">
        <f t="shared" si="13"/>
        <v>#VALUE!</v>
      </c>
      <c r="Q122" s="15" t="e">
        <f>SUMIF('[16]WASH COAL RECEIPT &amp; GCV DATA'!$A$3:$A$184,'MASTER DATA FILE WASH COAL (2)'!A122,'[16]WASH COAL RECEIPT &amp; GCV DATA'!$Q$3:$Q$184)</f>
        <v>#VALUE!</v>
      </c>
      <c r="R122" s="16" t="e">
        <f>SUMIF('[16]WASH COAL RECEIPT &amp; GCV DATA'!$A$3:$A$244,'MASTER DATA FILE WASH COAL (2)'!A122,'[16]WASH COAL RECEIPT &amp; GCV DATA'!$R$3:$R$244)+IF(H122=$J$234,($K$234*K122),0)+IF(H122=$J$235,($K$235*K122),0)</f>
        <v>#VALUE!</v>
      </c>
      <c r="S122" s="15" t="e">
        <f t="shared" si="14"/>
        <v>#VALUE!</v>
      </c>
      <c r="T122" s="15" t="e">
        <f>SUMIF('[16]WASH COAL RECEIPT &amp; GCV DATA'!$A$3:$A$184,'MASTER DATA FILE WASH COAL (2)'!A122,'[16]WASH COAL RECEIPT &amp; GCV DATA'!$T$3:$T$184)</f>
        <v>#VALUE!</v>
      </c>
      <c r="U122" s="15" t="e">
        <f t="shared" si="15"/>
        <v>#VALUE!</v>
      </c>
      <c r="V122" s="15" t="e">
        <f>SUMIF('[16]WASH COAL RECEIPT &amp; GCV DATA'!$A$3:$A$184,'MASTER DATA FILE WASH COAL (2)'!A122,'[16]WASH COAL RECEIPT &amp; GCV DATA'!$V$3:$V$184)</f>
        <v>#VALUE!</v>
      </c>
      <c r="W122" s="15" t="e">
        <f t="shared" si="16"/>
        <v>#VALUE!</v>
      </c>
      <c r="X122" s="13" t="e">
        <f t="shared" si="17"/>
        <v>#VALUE!</v>
      </c>
      <c r="Y122" s="13"/>
      <c r="Z122" s="13"/>
      <c r="AB122">
        <v>3959.4878463008176</v>
      </c>
      <c r="AC122" s="53" t="e">
        <f t="shared" si="18"/>
        <v>#VALUE!</v>
      </c>
      <c r="AE122" s="53" t="e">
        <f t="shared" si="10"/>
        <v>#VALUE!</v>
      </c>
      <c r="AF122" s="68">
        <v>121</v>
      </c>
    </row>
    <row r="123" spans="1:32" customFormat="1" ht="15.6" x14ac:dyDescent="0.3">
      <c r="A123" s="65"/>
      <c r="B123" s="57" t="e">
        <f>SUMIF('[16]WASH COAL RECEIPT &amp; GCV DATA'!$A$3:$A$112,A123,'[16]WASH COAL RECEIPT &amp; GCV DATA'!$B$3:$B$112)</f>
        <v>#VALUE!</v>
      </c>
      <c r="C123" s="13" t="e">
        <f>SUMIF('[16]WASH COAL RECEIPT &amp; GCV DATA'!$A$3:$A$112,A123,'[16]WASH COAL RECEIPT &amp; GCV DATA'!$C$3:$C$112)</f>
        <v>#VALUE!</v>
      </c>
      <c r="D123" s="13">
        <f>IFERROR(VLOOKUP(A123,'[16]WASH COAL RECEIPT &amp; GCV DATA'!A113:V233,4,0),0)</f>
        <v>0</v>
      </c>
      <c r="E123" s="14">
        <f>IFERROR(VLOOKUP(A123,'[16]WASH COAL RECEIPT &amp; GCV DATA'!$A$2:$V$184,5,0),0)</f>
        <v>0</v>
      </c>
      <c r="F123" s="13" t="e">
        <f>SUMIF('[16]WASH COAL RECEIPT &amp; GCV DATA'!$A$3:$A$184,'MASTER DATA FILE WASH COAL (2)'!A123,'[16]WASH COAL RECEIPT &amp; GCV DATA'!$F$3:$F$184)</f>
        <v>#VALUE!</v>
      </c>
      <c r="G123" s="13">
        <f>IFERROR(VLOOKUP(A123,'[16]WASH COAL RECEIPT &amp; GCV DATA'!$A$2:$V$184,7,0),0)</f>
        <v>0</v>
      </c>
      <c r="H123" s="13">
        <f>IFERROR(VLOOKUP(A123,'[16]WASH COAL RECEIPT &amp; GCV DATA'!$A$2:$V$184,8,0),0)</f>
        <v>0</v>
      </c>
      <c r="I123" s="13">
        <f>IFERROR(VLOOKUP(A123,'[16]WASH COAL RECEIPT &amp; GCV DATA'!$A$2:$V$184,9,0),0)</f>
        <v>0</v>
      </c>
      <c r="J123" s="13">
        <f>IFERROR(VLOOKUP(A123,'[16]WASH COAL RECEIPT &amp; GCV DATA'!$A$2:$V$184,10,0),0)</f>
        <v>0</v>
      </c>
      <c r="K123" s="15" t="e">
        <f>SUMIF('[16]WASH COAL RECEIPT &amp; GCV DATA'!$A$3:$A$184,'MASTER DATA FILE WASH COAL (2)'!A123,'[16]WASH COAL RECEIPT &amp; GCV DATA'!$K$3:$K$184)</f>
        <v>#VALUE!</v>
      </c>
      <c r="L123" s="15" t="e">
        <f>SUMIF('[16]WASH COAL RECEIPT &amp; GCV DATA'!$A$3:$A$184,'MASTER DATA FILE WASH COAL (2)'!A123,'[16]WASH COAL RECEIPT &amp; GCV DATA'!$L$3:$L$184)</f>
        <v>#VALUE!</v>
      </c>
      <c r="M123" s="15" t="e">
        <f t="shared" si="11"/>
        <v>#VALUE!</v>
      </c>
      <c r="N123" s="67" t="e">
        <f t="shared" si="12"/>
        <v>#VALUE!</v>
      </c>
      <c r="O123" s="15" t="e">
        <f>SUMIF('[16]WASH COAL RECEIPT &amp; GCV DATA'!$A$3:$A$184,'MASTER DATA FILE WASH COAL (2)'!A123,'[16]WASH COAL RECEIPT &amp; GCV DATA'!$O$3:$O$184)</f>
        <v>#VALUE!</v>
      </c>
      <c r="P123" s="15" t="e">
        <f t="shared" si="13"/>
        <v>#VALUE!</v>
      </c>
      <c r="Q123" s="15" t="e">
        <f>SUMIF('[16]WASH COAL RECEIPT &amp; GCV DATA'!$A$3:$A$184,'MASTER DATA FILE WASH COAL (2)'!A123,'[16]WASH COAL RECEIPT &amp; GCV DATA'!$Q$3:$Q$184)</f>
        <v>#VALUE!</v>
      </c>
      <c r="R123" s="16" t="e">
        <f>SUMIF('[16]WASH COAL RECEIPT &amp; GCV DATA'!$A$3:$A$244,'MASTER DATA FILE WASH COAL (2)'!A123,'[16]WASH COAL RECEIPT &amp; GCV DATA'!$R$3:$R$244)+IF(H123=$J$234,($K$234*K123),0)+IF(H123=$J$235,($K$235*K123),0)</f>
        <v>#VALUE!</v>
      </c>
      <c r="S123" s="15" t="e">
        <f t="shared" si="14"/>
        <v>#VALUE!</v>
      </c>
      <c r="T123" s="15" t="e">
        <f>SUMIF('[16]WASH COAL RECEIPT &amp; GCV DATA'!$A$3:$A$184,'MASTER DATA FILE WASH COAL (2)'!A123,'[16]WASH COAL RECEIPT &amp; GCV DATA'!$T$3:$T$184)</f>
        <v>#VALUE!</v>
      </c>
      <c r="U123" s="15" t="e">
        <f t="shared" si="15"/>
        <v>#VALUE!</v>
      </c>
      <c r="V123" s="15" t="e">
        <f>SUMIF('[16]WASH COAL RECEIPT &amp; GCV DATA'!$A$3:$A$184,'MASTER DATA FILE WASH COAL (2)'!A123,'[16]WASH COAL RECEIPT &amp; GCV DATA'!$V$3:$V$184)</f>
        <v>#VALUE!</v>
      </c>
      <c r="W123" s="15" t="e">
        <f t="shared" si="16"/>
        <v>#VALUE!</v>
      </c>
      <c r="X123" s="13" t="e">
        <f t="shared" si="17"/>
        <v>#VALUE!</v>
      </c>
      <c r="Y123" s="13"/>
      <c r="Z123" s="13"/>
      <c r="AB123">
        <v>4074.9736477115116</v>
      </c>
      <c r="AC123" s="53" t="e">
        <f t="shared" si="18"/>
        <v>#VALUE!</v>
      </c>
      <c r="AE123" s="53" t="e">
        <f t="shared" si="10"/>
        <v>#VALUE!</v>
      </c>
      <c r="AF123">
        <v>122</v>
      </c>
    </row>
    <row r="124" spans="1:32" customFormat="1" ht="15.6" x14ac:dyDescent="0.3">
      <c r="A124" s="65"/>
      <c r="B124" s="57" t="e">
        <f>SUMIF('[16]WASH COAL RECEIPT &amp; GCV DATA'!$A$3:$A$112,A124,'[16]WASH COAL RECEIPT &amp; GCV DATA'!$B$3:$B$112)</f>
        <v>#VALUE!</v>
      </c>
      <c r="C124" s="13" t="e">
        <f>SUMIF('[16]WASH COAL RECEIPT &amp; GCV DATA'!$A$3:$A$112,A124,'[16]WASH COAL RECEIPT &amp; GCV DATA'!$C$3:$C$112)</f>
        <v>#VALUE!</v>
      </c>
      <c r="D124" s="13">
        <f>IFERROR(VLOOKUP(A124,'[16]WASH COAL RECEIPT &amp; GCV DATA'!A113:V234,4,0),0)</f>
        <v>0</v>
      </c>
      <c r="E124" s="14">
        <f>IFERROR(VLOOKUP(A124,'[16]WASH COAL RECEIPT &amp; GCV DATA'!$A$2:$V$184,5,0),0)</f>
        <v>0</v>
      </c>
      <c r="F124" s="13" t="e">
        <f>SUMIF('[16]WASH COAL RECEIPT &amp; GCV DATA'!$A$3:$A$184,'MASTER DATA FILE WASH COAL (2)'!A124,'[16]WASH COAL RECEIPT &amp; GCV DATA'!$F$3:$F$184)</f>
        <v>#VALUE!</v>
      </c>
      <c r="G124" s="13">
        <f>IFERROR(VLOOKUP(A124,'[16]WASH COAL RECEIPT &amp; GCV DATA'!$A$2:$V$184,7,0),0)</f>
        <v>0</v>
      </c>
      <c r="H124" s="13">
        <f>IFERROR(VLOOKUP(A124,'[16]WASH COAL RECEIPT &amp; GCV DATA'!$A$2:$V$184,8,0),0)</f>
        <v>0</v>
      </c>
      <c r="I124" s="13">
        <f>IFERROR(VLOOKUP(A124,'[16]WASH COAL RECEIPT &amp; GCV DATA'!$A$2:$V$184,9,0),0)</f>
        <v>0</v>
      </c>
      <c r="J124" s="13">
        <f>IFERROR(VLOOKUP(A124,'[16]WASH COAL RECEIPT &amp; GCV DATA'!$A$2:$V$184,10,0),0)</f>
        <v>0</v>
      </c>
      <c r="K124" s="15" t="e">
        <f>SUMIF('[16]WASH COAL RECEIPT &amp; GCV DATA'!$A$3:$A$184,'MASTER DATA FILE WASH COAL (2)'!A124,'[16]WASH COAL RECEIPT &amp; GCV DATA'!$K$3:$K$184)</f>
        <v>#VALUE!</v>
      </c>
      <c r="L124" s="15" t="e">
        <f>SUMIF('[16]WASH COAL RECEIPT &amp; GCV DATA'!$A$3:$A$184,'MASTER DATA FILE WASH COAL (2)'!A124,'[16]WASH COAL RECEIPT &amp; GCV DATA'!$L$3:$L$184)</f>
        <v>#VALUE!</v>
      </c>
      <c r="M124" s="15" t="e">
        <f t="shared" si="11"/>
        <v>#VALUE!</v>
      </c>
      <c r="N124" s="67" t="e">
        <f t="shared" si="12"/>
        <v>#VALUE!</v>
      </c>
      <c r="O124" s="15" t="e">
        <f>SUMIF('[16]WASH COAL RECEIPT &amp; GCV DATA'!$A$3:$A$184,'MASTER DATA FILE WASH COAL (2)'!A124,'[16]WASH COAL RECEIPT &amp; GCV DATA'!$O$3:$O$184)</f>
        <v>#VALUE!</v>
      </c>
      <c r="P124" s="15" t="e">
        <f t="shared" si="13"/>
        <v>#VALUE!</v>
      </c>
      <c r="Q124" s="15" t="e">
        <f>SUMIF('[16]WASH COAL RECEIPT &amp; GCV DATA'!$A$3:$A$184,'MASTER DATA FILE WASH COAL (2)'!A124,'[16]WASH COAL RECEIPT &amp; GCV DATA'!$Q$3:$Q$184)</f>
        <v>#VALUE!</v>
      </c>
      <c r="R124" s="16" t="e">
        <f>SUMIF('[16]WASH COAL RECEIPT &amp; GCV DATA'!$A$3:$A$244,'MASTER DATA FILE WASH COAL (2)'!A124,'[16]WASH COAL RECEIPT &amp; GCV DATA'!$R$3:$R$244)+IF(H124=$J$234,($K$234*K124),0)+IF(H124=$J$235,($K$235*K124),0)</f>
        <v>#VALUE!</v>
      </c>
      <c r="S124" s="15" t="e">
        <f t="shared" si="14"/>
        <v>#VALUE!</v>
      </c>
      <c r="T124" s="15" t="e">
        <f>SUMIF('[16]WASH COAL RECEIPT &amp; GCV DATA'!$A$3:$A$184,'MASTER DATA FILE WASH COAL (2)'!A124,'[16]WASH COAL RECEIPT &amp; GCV DATA'!$T$3:$T$184)</f>
        <v>#VALUE!</v>
      </c>
      <c r="U124" s="15" t="e">
        <f t="shared" si="15"/>
        <v>#VALUE!</v>
      </c>
      <c r="V124" s="15" t="e">
        <f>SUMIF('[16]WASH COAL RECEIPT &amp; GCV DATA'!$A$3:$A$184,'MASTER DATA FILE WASH COAL (2)'!A124,'[16]WASH COAL RECEIPT &amp; GCV DATA'!$V$3:$V$184)</f>
        <v>#VALUE!</v>
      </c>
      <c r="W124" s="15" t="e">
        <f t="shared" si="16"/>
        <v>#VALUE!</v>
      </c>
      <c r="X124" s="13" t="e">
        <f t="shared" si="17"/>
        <v>#VALUE!</v>
      </c>
      <c r="Y124" s="13"/>
      <c r="Z124" s="13"/>
      <c r="AB124">
        <v>4049.5940646528884</v>
      </c>
      <c r="AC124" s="53" t="e">
        <f t="shared" si="18"/>
        <v>#VALUE!</v>
      </c>
      <c r="AE124" s="53" t="e">
        <f t="shared" si="10"/>
        <v>#VALUE!</v>
      </c>
      <c r="AF124">
        <v>123</v>
      </c>
    </row>
    <row r="125" spans="1:32" customFormat="1" ht="15.6" x14ac:dyDescent="0.3">
      <c r="A125" s="65"/>
      <c r="B125" s="57" t="e">
        <f>SUMIF('[16]WASH COAL RECEIPT &amp; GCV DATA'!$A$3:$A$112,A125,'[16]WASH COAL RECEIPT &amp; GCV DATA'!$B$3:$B$112)</f>
        <v>#VALUE!</v>
      </c>
      <c r="C125" s="13" t="e">
        <f>SUMIF('[16]WASH COAL RECEIPT &amp; GCV DATA'!$A$3:$A$112,A125,'[16]WASH COAL RECEIPT &amp; GCV DATA'!$C$3:$C$112)</f>
        <v>#VALUE!</v>
      </c>
      <c r="D125" s="13">
        <f>IFERROR(VLOOKUP(A125,'[16]WASH COAL RECEIPT &amp; GCV DATA'!A113:V235,4,0),0)</f>
        <v>0</v>
      </c>
      <c r="E125" s="14">
        <f>IFERROR(VLOOKUP(A125,'[16]WASH COAL RECEIPT &amp; GCV DATA'!$A$2:$V$184,5,0),0)</f>
        <v>0</v>
      </c>
      <c r="F125" s="13" t="e">
        <f>SUMIF('[16]WASH COAL RECEIPT &amp; GCV DATA'!$A$3:$A$184,'MASTER DATA FILE WASH COAL (2)'!A125,'[16]WASH COAL RECEIPT &amp; GCV DATA'!$F$3:$F$184)</f>
        <v>#VALUE!</v>
      </c>
      <c r="G125" s="13">
        <f>IFERROR(VLOOKUP(A125,'[16]WASH COAL RECEIPT &amp; GCV DATA'!$A$2:$V$184,7,0),0)</f>
        <v>0</v>
      </c>
      <c r="H125" s="13">
        <f>IFERROR(VLOOKUP(A125,'[16]WASH COAL RECEIPT &amp; GCV DATA'!$A$2:$V$184,8,0),0)</f>
        <v>0</v>
      </c>
      <c r="I125" s="13">
        <f>IFERROR(VLOOKUP(A125,'[16]WASH COAL RECEIPT &amp; GCV DATA'!$A$2:$V$184,9,0),0)</f>
        <v>0</v>
      </c>
      <c r="J125" s="13">
        <f>IFERROR(VLOOKUP(A125,'[16]WASH COAL RECEIPT &amp; GCV DATA'!$A$2:$V$184,10,0),0)</f>
        <v>0</v>
      </c>
      <c r="K125" s="15" t="e">
        <f>SUMIF('[16]WASH COAL RECEIPT &amp; GCV DATA'!$A$3:$A$184,'MASTER DATA FILE WASH COAL (2)'!A125,'[16]WASH COAL RECEIPT &amp; GCV DATA'!$K$3:$K$184)</f>
        <v>#VALUE!</v>
      </c>
      <c r="L125" s="15" t="e">
        <f>SUMIF('[16]WASH COAL RECEIPT &amp; GCV DATA'!$A$3:$A$184,'MASTER DATA FILE WASH COAL (2)'!A125,'[16]WASH COAL RECEIPT &amp; GCV DATA'!$L$3:$L$184)</f>
        <v>#VALUE!</v>
      </c>
      <c r="M125" s="15" t="e">
        <f t="shared" si="11"/>
        <v>#VALUE!</v>
      </c>
      <c r="N125" s="67" t="e">
        <f t="shared" si="12"/>
        <v>#VALUE!</v>
      </c>
      <c r="O125" s="15" t="e">
        <f>SUMIF('[16]WASH COAL RECEIPT &amp; GCV DATA'!$A$3:$A$184,'MASTER DATA FILE WASH COAL (2)'!A125,'[16]WASH COAL RECEIPT &amp; GCV DATA'!$O$3:$O$184)</f>
        <v>#VALUE!</v>
      </c>
      <c r="P125" s="15" t="e">
        <f t="shared" si="13"/>
        <v>#VALUE!</v>
      </c>
      <c r="Q125" s="15" t="e">
        <f>SUMIF('[16]WASH COAL RECEIPT &amp; GCV DATA'!$A$3:$A$184,'MASTER DATA FILE WASH COAL (2)'!A125,'[16]WASH COAL RECEIPT &amp; GCV DATA'!$Q$3:$Q$184)</f>
        <v>#VALUE!</v>
      </c>
      <c r="R125" s="16" t="e">
        <f>SUMIF('[16]WASH COAL RECEIPT &amp; GCV DATA'!$A$3:$A$244,'MASTER DATA FILE WASH COAL (2)'!A125,'[16]WASH COAL RECEIPT &amp; GCV DATA'!$R$3:$R$244)+IF(H125=$J$234,($K$234*K125),0)+IF(H125=$J$235,($K$235*K125),0)</f>
        <v>#VALUE!</v>
      </c>
      <c r="S125" s="15" t="e">
        <f t="shared" si="14"/>
        <v>#VALUE!</v>
      </c>
      <c r="T125" s="15" t="e">
        <f>SUMIF('[16]WASH COAL RECEIPT &amp; GCV DATA'!$A$3:$A$184,'MASTER DATA FILE WASH COAL (2)'!A125,'[16]WASH COAL RECEIPT &amp; GCV DATA'!$T$3:$T$184)</f>
        <v>#VALUE!</v>
      </c>
      <c r="U125" s="15" t="e">
        <f t="shared" si="15"/>
        <v>#VALUE!</v>
      </c>
      <c r="V125" s="15" t="e">
        <f>SUMIF('[16]WASH COAL RECEIPT &amp; GCV DATA'!$A$3:$A$184,'MASTER DATA FILE WASH COAL (2)'!A125,'[16]WASH COAL RECEIPT &amp; GCV DATA'!$V$3:$V$184)</f>
        <v>#VALUE!</v>
      </c>
      <c r="W125" s="15" t="e">
        <f t="shared" si="16"/>
        <v>#VALUE!</v>
      </c>
      <c r="X125" s="13" t="e">
        <f t="shared" si="17"/>
        <v>#VALUE!</v>
      </c>
      <c r="Y125" s="13"/>
      <c r="Z125" s="13"/>
      <c r="AB125">
        <v>3967.320882852292</v>
      </c>
      <c r="AC125" s="53" t="e">
        <f t="shared" si="18"/>
        <v>#VALUE!</v>
      </c>
      <c r="AE125" s="53" t="e">
        <f t="shared" si="10"/>
        <v>#VALUE!</v>
      </c>
      <c r="AF125">
        <v>124</v>
      </c>
    </row>
    <row r="126" spans="1:32" customFormat="1" ht="15.6" x14ac:dyDescent="0.3">
      <c r="A126" s="65"/>
      <c r="B126" s="57" t="e">
        <f>SUMIF('[16]WASH COAL RECEIPT &amp; GCV DATA'!$A$3:$A$112,A126,'[16]WASH COAL RECEIPT &amp; GCV DATA'!$B$3:$B$112)</f>
        <v>#VALUE!</v>
      </c>
      <c r="C126" s="13" t="e">
        <f>SUMIF('[16]WASH COAL RECEIPT &amp; GCV DATA'!$A$3:$A$112,A126,'[16]WASH COAL RECEIPT &amp; GCV DATA'!$C$3:$C$112)</f>
        <v>#VALUE!</v>
      </c>
      <c r="D126" s="13">
        <f>IFERROR(VLOOKUP(A126,'[16]WASH COAL RECEIPT &amp; GCV DATA'!A114:V236,4,0),0)</f>
        <v>0</v>
      </c>
      <c r="E126" s="14">
        <f>IFERROR(VLOOKUP(A126,'[16]WASH COAL RECEIPT &amp; GCV DATA'!$A$2:$V$184,5,0),0)</f>
        <v>0</v>
      </c>
      <c r="F126" s="13" t="e">
        <f>SUMIF('[16]WASH COAL RECEIPT &amp; GCV DATA'!$A$3:$A$184,'MASTER DATA FILE WASH COAL (2)'!A126,'[16]WASH COAL RECEIPT &amp; GCV DATA'!$F$3:$F$184)</f>
        <v>#VALUE!</v>
      </c>
      <c r="G126" s="13">
        <f>IFERROR(VLOOKUP(A126,'[16]WASH COAL RECEIPT &amp; GCV DATA'!$A$2:$V$184,7,0),0)</f>
        <v>0</v>
      </c>
      <c r="H126" s="13">
        <f>IFERROR(VLOOKUP(A126,'[16]WASH COAL RECEIPT &amp; GCV DATA'!$A$2:$V$184,8,0),0)</f>
        <v>0</v>
      </c>
      <c r="I126" s="13">
        <f>IFERROR(VLOOKUP(A126,'[16]WASH COAL RECEIPT &amp; GCV DATA'!$A$2:$V$184,9,0),0)</f>
        <v>0</v>
      </c>
      <c r="J126" s="13">
        <f>IFERROR(VLOOKUP(A126,'[16]WASH COAL RECEIPT &amp; GCV DATA'!$A$2:$V$184,10,0),0)</f>
        <v>0</v>
      </c>
      <c r="K126" s="15" t="e">
        <f>SUMIF('[16]WASH COAL RECEIPT &amp; GCV DATA'!$A$3:$A$184,'MASTER DATA FILE WASH COAL (2)'!A126,'[16]WASH COAL RECEIPT &amp; GCV DATA'!$K$3:$K$184)</f>
        <v>#VALUE!</v>
      </c>
      <c r="L126" s="15" t="e">
        <f>SUMIF('[16]WASH COAL RECEIPT &amp; GCV DATA'!$A$3:$A$184,'MASTER DATA FILE WASH COAL (2)'!A126,'[16]WASH COAL RECEIPT &amp; GCV DATA'!$L$3:$L$184)</f>
        <v>#VALUE!</v>
      </c>
      <c r="M126" s="15" t="e">
        <f t="shared" si="11"/>
        <v>#VALUE!</v>
      </c>
      <c r="N126" s="67" t="e">
        <f t="shared" si="12"/>
        <v>#VALUE!</v>
      </c>
      <c r="O126" s="15" t="e">
        <f>SUMIF('[16]WASH COAL RECEIPT &amp; GCV DATA'!$A$3:$A$184,'MASTER DATA FILE WASH COAL (2)'!A126,'[16]WASH COAL RECEIPT &amp; GCV DATA'!$O$3:$O$184)</f>
        <v>#VALUE!</v>
      </c>
      <c r="P126" s="15" t="e">
        <f t="shared" si="13"/>
        <v>#VALUE!</v>
      </c>
      <c r="Q126" s="15" t="e">
        <f>SUMIF('[16]WASH COAL RECEIPT &amp; GCV DATA'!$A$3:$A$184,'MASTER DATA FILE WASH COAL (2)'!A126,'[16]WASH COAL RECEIPT &amp; GCV DATA'!$Q$3:$Q$184)</f>
        <v>#VALUE!</v>
      </c>
      <c r="R126" s="16" t="e">
        <f>SUMIF('[16]WASH COAL RECEIPT &amp; GCV DATA'!$A$3:$A$244,'MASTER DATA FILE WASH COAL (2)'!A126,'[16]WASH COAL RECEIPT &amp; GCV DATA'!$R$3:$R$244)+IF(H126=$J$234,($K$234*K126),0)+IF(H126=$J$235,($K$235*K126),0)</f>
        <v>#VALUE!</v>
      </c>
      <c r="S126" s="15" t="e">
        <f t="shared" si="14"/>
        <v>#VALUE!</v>
      </c>
      <c r="T126" s="15" t="e">
        <f>SUMIF('[16]WASH COAL RECEIPT &amp; GCV DATA'!$A$3:$A$184,'MASTER DATA FILE WASH COAL (2)'!A126,'[16]WASH COAL RECEIPT &amp; GCV DATA'!$T$3:$T$184)</f>
        <v>#VALUE!</v>
      </c>
      <c r="U126" s="15" t="e">
        <f t="shared" si="15"/>
        <v>#VALUE!</v>
      </c>
      <c r="V126" s="15" t="e">
        <f>SUMIF('[16]WASH COAL RECEIPT &amp; GCV DATA'!$A$3:$A$184,'MASTER DATA FILE WASH COAL (2)'!A126,'[16]WASH COAL RECEIPT &amp; GCV DATA'!$V$3:$V$184)</f>
        <v>#VALUE!</v>
      </c>
      <c r="W126" s="15" t="e">
        <f t="shared" si="16"/>
        <v>#VALUE!</v>
      </c>
      <c r="X126" s="13" t="e">
        <f t="shared" si="17"/>
        <v>#VALUE!</v>
      </c>
      <c r="Y126" s="13"/>
      <c r="Z126" s="13"/>
      <c r="AB126">
        <v>4116.2571184813905</v>
      </c>
      <c r="AC126" s="53" t="e">
        <f t="shared" si="18"/>
        <v>#VALUE!</v>
      </c>
      <c r="AE126" s="53" t="e">
        <f t="shared" si="10"/>
        <v>#VALUE!</v>
      </c>
      <c r="AF126">
        <v>125</v>
      </c>
    </row>
    <row r="127" spans="1:32" customFormat="1" ht="15.6" x14ac:dyDescent="0.3">
      <c r="A127" s="65"/>
      <c r="B127" s="57" t="e">
        <f>SUMIF('[16]WASH COAL RECEIPT &amp; GCV DATA'!$A$3:$A$112,A127,'[16]WASH COAL RECEIPT &amp; GCV DATA'!$B$3:$B$112)</f>
        <v>#VALUE!</v>
      </c>
      <c r="C127" s="13" t="e">
        <f>SUMIF('[16]WASH COAL RECEIPT &amp; GCV DATA'!$A$3:$A$112,A127,'[16]WASH COAL RECEIPT &amp; GCV DATA'!$C$3:$C$112)</f>
        <v>#VALUE!</v>
      </c>
      <c r="D127" s="13">
        <f>IFERROR(VLOOKUP(A127,'[16]WASH COAL RECEIPT &amp; GCV DATA'!A115:V237,4,0),0)</f>
        <v>0</v>
      </c>
      <c r="E127" s="14">
        <f>IFERROR(VLOOKUP(A127,'[16]WASH COAL RECEIPT &amp; GCV DATA'!$A$2:$V$184,5,0),0)</f>
        <v>0</v>
      </c>
      <c r="F127" s="13" t="e">
        <f>SUMIF('[16]WASH COAL RECEIPT &amp; GCV DATA'!$A$3:$A$184,'MASTER DATA FILE WASH COAL (2)'!A127,'[16]WASH COAL RECEIPT &amp; GCV DATA'!$F$3:$F$184)</f>
        <v>#VALUE!</v>
      </c>
      <c r="G127" s="13">
        <f>IFERROR(VLOOKUP(A127,'[16]WASH COAL RECEIPT &amp; GCV DATA'!$A$2:$V$184,7,0),0)</f>
        <v>0</v>
      </c>
      <c r="H127" s="13">
        <f>IFERROR(VLOOKUP(A127,'[16]WASH COAL RECEIPT &amp; GCV DATA'!$A$2:$V$184,8,0),0)</f>
        <v>0</v>
      </c>
      <c r="I127" s="13">
        <f>IFERROR(VLOOKUP(A127,'[16]WASH COAL RECEIPT &amp; GCV DATA'!$A$2:$V$184,9,0),0)</f>
        <v>0</v>
      </c>
      <c r="J127" s="13">
        <f>IFERROR(VLOOKUP(A127,'[16]WASH COAL RECEIPT &amp; GCV DATA'!$A$2:$V$184,10,0),0)</f>
        <v>0</v>
      </c>
      <c r="K127" s="15" t="e">
        <f>SUMIF('[16]WASH COAL RECEIPT &amp; GCV DATA'!$A$3:$A$184,'MASTER DATA FILE WASH COAL (2)'!A127,'[16]WASH COAL RECEIPT &amp; GCV DATA'!$K$3:$K$184)</f>
        <v>#VALUE!</v>
      </c>
      <c r="L127" s="15" t="e">
        <f>SUMIF('[16]WASH COAL RECEIPT &amp; GCV DATA'!$A$3:$A$184,'MASTER DATA FILE WASH COAL (2)'!A127,'[16]WASH COAL RECEIPT &amp; GCV DATA'!$L$3:$L$184)</f>
        <v>#VALUE!</v>
      </c>
      <c r="M127" s="15" t="e">
        <f t="shared" si="11"/>
        <v>#VALUE!</v>
      </c>
      <c r="N127" s="67" t="e">
        <f t="shared" si="12"/>
        <v>#VALUE!</v>
      </c>
      <c r="O127" s="15" t="e">
        <f>SUMIF('[16]WASH COAL RECEIPT &amp; GCV DATA'!$A$3:$A$184,'MASTER DATA FILE WASH COAL (2)'!A127,'[16]WASH COAL RECEIPT &amp; GCV DATA'!$O$3:$O$184)</f>
        <v>#VALUE!</v>
      </c>
      <c r="P127" s="15" t="e">
        <f t="shared" si="13"/>
        <v>#VALUE!</v>
      </c>
      <c r="Q127" s="15" t="e">
        <f>SUMIF('[16]WASH COAL RECEIPT &amp; GCV DATA'!$A$3:$A$184,'MASTER DATA FILE WASH COAL (2)'!A127,'[16]WASH COAL RECEIPT &amp; GCV DATA'!$Q$3:$Q$184)</f>
        <v>#VALUE!</v>
      </c>
      <c r="R127" s="16" t="e">
        <f>SUMIF('[16]WASH COAL RECEIPT &amp; GCV DATA'!$A$3:$A$244,'MASTER DATA FILE WASH COAL (2)'!A127,'[16]WASH COAL RECEIPT &amp; GCV DATA'!$R$3:$R$244)+IF(H127=$J$234,($K$234*K127),0)+IF(H127=$J$235,($K$235*K127),0)</f>
        <v>#VALUE!</v>
      </c>
      <c r="S127" s="15" t="e">
        <f t="shared" si="14"/>
        <v>#VALUE!</v>
      </c>
      <c r="T127" s="15" t="e">
        <f>SUMIF('[16]WASH COAL RECEIPT &amp; GCV DATA'!$A$3:$A$184,'MASTER DATA FILE WASH COAL (2)'!A127,'[16]WASH COAL RECEIPT &amp; GCV DATA'!$T$3:$T$184)</f>
        <v>#VALUE!</v>
      </c>
      <c r="U127" s="15" t="e">
        <f t="shared" si="15"/>
        <v>#VALUE!</v>
      </c>
      <c r="V127" s="15" t="e">
        <f>SUMIF('[16]WASH COAL RECEIPT &amp; GCV DATA'!$A$3:$A$184,'MASTER DATA FILE WASH COAL (2)'!A127,'[16]WASH COAL RECEIPT &amp; GCV DATA'!$V$3:$V$184)</f>
        <v>#VALUE!</v>
      </c>
      <c r="W127" s="15" t="e">
        <f t="shared" si="16"/>
        <v>#VALUE!</v>
      </c>
      <c r="X127" s="13" t="e">
        <f t="shared" si="17"/>
        <v>#VALUE!</v>
      </c>
      <c r="Y127" s="13"/>
      <c r="Z127" s="13"/>
      <c r="AB127">
        <v>4027.6158588435374</v>
      </c>
      <c r="AC127" s="53" t="e">
        <f t="shared" si="18"/>
        <v>#VALUE!</v>
      </c>
      <c r="AD127" s="68"/>
      <c r="AE127" s="53" t="e">
        <f t="shared" si="10"/>
        <v>#VALUE!</v>
      </c>
      <c r="AF127">
        <v>126</v>
      </c>
    </row>
    <row r="128" spans="1:32" customFormat="1" ht="15.6" x14ac:dyDescent="0.3">
      <c r="A128" s="65"/>
      <c r="B128" s="57" t="e">
        <f>SUMIF('[16]WASH COAL RECEIPT &amp; GCV DATA'!$A$3:$A$112,A128,'[16]WASH COAL RECEIPT &amp; GCV DATA'!$B$3:$B$112)</f>
        <v>#VALUE!</v>
      </c>
      <c r="C128" s="13" t="e">
        <f>SUMIF('[16]WASH COAL RECEIPT &amp; GCV DATA'!$A$3:$A$112,A128,'[16]WASH COAL RECEIPT &amp; GCV DATA'!$C$3:$C$112)</f>
        <v>#VALUE!</v>
      </c>
      <c r="D128" s="13">
        <f>IFERROR(VLOOKUP(A128,'[16]WASH COAL RECEIPT &amp; GCV DATA'!A116:V238,4,0),0)</f>
        <v>0</v>
      </c>
      <c r="E128" s="14">
        <f>IFERROR(VLOOKUP(A128,'[16]WASH COAL RECEIPT &amp; GCV DATA'!$A$2:$V$184,5,0),0)</f>
        <v>0</v>
      </c>
      <c r="F128" s="13" t="e">
        <f>SUMIF('[16]WASH COAL RECEIPT &amp; GCV DATA'!$A$3:$A$184,'MASTER DATA FILE WASH COAL (2)'!A128,'[16]WASH COAL RECEIPT &amp; GCV DATA'!$F$3:$F$184)</f>
        <v>#VALUE!</v>
      </c>
      <c r="G128" s="13">
        <f>IFERROR(VLOOKUP(A128,'[16]WASH COAL RECEIPT &amp; GCV DATA'!$A$2:$V$184,7,0),0)</f>
        <v>0</v>
      </c>
      <c r="H128" s="13">
        <f>IFERROR(VLOOKUP(A128,'[16]WASH COAL RECEIPT &amp; GCV DATA'!$A$2:$V$184,8,0),0)</f>
        <v>0</v>
      </c>
      <c r="I128" s="13">
        <f>IFERROR(VLOOKUP(A128,'[16]WASH COAL RECEIPT &amp; GCV DATA'!$A$2:$V$184,9,0),0)</f>
        <v>0</v>
      </c>
      <c r="J128" s="13">
        <f>IFERROR(VLOOKUP(A128,'[16]WASH COAL RECEIPT &amp; GCV DATA'!$A$2:$V$184,10,0),0)</f>
        <v>0</v>
      </c>
      <c r="K128" s="15" t="e">
        <f>SUMIF('[16]WASH COAL RECEIPT &amp; GCV DATA'!$A$3:$A$184,'MASTER DATA FILE WASH COAL (2)'!A128,'[16]WASH COAL RECEIPT &amp; GCV DATA'!$K$3:$K$184)</f>
        <v>#VALUE!</v>
      </c>
      <c r="L128" s="15" t="e">
        <f>SUMIF('[16]WASH COAL RECEIPT &amp; GCV DATA'!$A$3:$A$184,'MASTER DATA FILE WASH COAL (2)'!A128,'[16]WASH COAL RECEIPT &amp; GCV DATA'!$L$3:$L$184)</f>
        <v>#VALUE!</v>
      </c>
      <c r="M128" s="15" t="e">
        <f t="shared" si="11"/>
        <v>#VALUE!</v>
      </c>
      <c r="N128" s="67" t="e">
        <f t="shared" si="12"/>
        <v>#VALUE!</v>
      </c>
      <c r="O128" s="15" t="e">
        <f>SUMIF('[16]WASH COAL RECEIPT &amp; GCV DATA'!$A$3:$A$184,'MASTER DATA FILE WASH COAL (2)'!A128,'[16]WASH COAL RECEIPT &amp; GCV DATA'!$O$3:$O$184)</f>
        <v>#VALUE!</v>
      </c>
      <c r="P128" s="15" t="e">
        <f t="shared" si="13"/>
        <v>#VALUE!</v>
      </c>
      <c r="Q128" s="15" t="e">
        <f>SUMIF('[16]WASH COAL RECEIPT &amp; GCV DATA'!$A$3:$A$184,'MASTER DATA FILE WASH COAL (2)'!A128,'[16]WASH COAL RECEIPT &amp; GCV DATA'!$Q$3:$Q$184)</f>
        <v>#VALUE!</v>
      </c>
      <c r="R128" s="16" t="e">
        <f>SUMIF('[16]WASH COAL RECEIPT &amp; GCV DATA'!$A$3:$A$244,'MASTER DATA FILE WASH COAL (2)'!A128,'[16]WASH COAL RECEIPT &amp; GCV DATA'!$R$3:$R$244)+IF(H128=$J$234,($K$234*K128),0)+IF(H128=$J$235,($K$235*K128),0)</f>
        <v>#VALUE!</v>
      </c>
      <c r="S128" s="15" t="e">
        <f t="shared" si="14"/>
        <v>#VALUE!</v>
      </c>
      <c r="T128" s="15" t="e">
        <f>SUMIF('[16]WASH COAL RECEIPT &amp; GCV DATA'!$A$3:$A$184,'MASTER DATA FILE WASH COAL (2)'!A128,'[16]WASH COAL RECEIPT &amp; GCV DATA'!$T$3:$T$184)</f>
        <v>#VALUE!</v>
      </c>
      <c r="U128" s="15" t="e">
        <f t="shared" si="15"/>
        <v>#VALUE!</v>
      </c>
      <c r="V128" s="15" t="e">
        <f>SUMIF('[16]WASH COAL RECEIPT &amp; GCV DATA'!$A$3:$A$184,'MASTER DATA FILE WASH COAL (2)'!A128,'[16]WASH COAL RECEIPT &amp; GCV DATA'!$V$3:$V$184)</f>
        <v>#VALUE!</v>
      </c>
      <c r="W128" s="15" t="e">
        <f t="shared" si="16"/>
        <v>#VALUE!</v>
      </c>
      <c r="X128" s="13" t="e">
        <f t="shared" si="17"/>
        <v>#VALUE!</v>
      </c>
      <c r="Y128" s="13"/>
      <c r="Z128" s="13"/>
      <c r="AB128">
        <v>3940.4972375690604</v>
      </c>
      <c r="AC128" s="53" t="e">
        <f t="shared" si="18"/>
        <v>#VALUE!</v>
      </c>
      <c r="AE128" s="53" t="e">
        <f t="shared" si="10"/>
        <v>#VALUE!</v>
      </c>
      <c r="AF128">
        <v>127</v>
      </c>
    </row>
    <row r="129" spans="1:32" customFormat="1" ht="15.6" x14ac:dyDescent="0.3">
      <c r="A129" s="65"/>
      <c r="B129" s="57" t="e">
        <f>SUMIF('[16]WASH COAL RECEIPT &amp; GCV DATA'!$A$3:$A$112,A129,'[16]WASH COAL RECEIPT &amp; GCV DATA'!$B$3:$B$112)</f>
        <v>#VALUE!</v>
      </c>
      <c r="C129" s="13" t="e">
        <f>SUMIF('[16]WASH COAL RECEIPT &amp; GCV DATA'!$A$3:$A$112,A129,'[16]WASH COAL RECEIPT &amp; GCV DATA'!$C$3:$C$112)</f>
        <v>#VALUE!</v>
      </c>
      <c r="D129" s="13">
        <f>IFERROR(VLOOKUP(A129,'[16]WASH COAL RECEIPT &amp; GCV DATA'!A117:V239,4,0),0)</f>
        <v>0</v>
      </c>
      <c r="E129" s="14">
        <f>IFERROR(VLOOKUP(A129,'[16]WASH COAL RECEIPT &amp; GCV DATA'!$A$2:$V$184,5,0),0)</f>
        <v>0</v>
      </c>
      <c r="F129" s="13" t="e">
        <f>SUMIF('[16]WASH COAL RECEIPT &amp; GCV DATA'!$A$3:$A$184,'MASTER DATA FILE WASH COAL (2)'!A129,'[16]WASH COAL RECEIPT &amp; GCV DATA'!$F$3:$F$184)</f>
        <v>#VALUE!</v>
      </c>
      <c r="G129" s="13">
        <f>IFERROR(VLOOKUP(A129,'[16]WASH COAL RECEIPT &amp; GCV DATA'!$A$2:$V$184,7,0),0)</f>
        <v>0</v>
      </c>
      <c r="H129" s="13">
        <f>IFERROR(VLOOKUP(A129,'[16]WASH COAL RECEIPT &amp; GCV DATA'!$A$2:$V$184,8,0),0)</f>
        <v>0</v>
      </c>
      <c r="I129" s="13">
        <f>IFERROR(VLOOKUP(A129,'[16]WASH COAL RECEIPT &amp; GCV DATA'!$A$2:$V$184,9,0),0)</f>
        <v>0</v>
      </c>
      <c r="J129" s="13">
        <f>IFERROR(VLOOKUP(A129,'[16]WASH COAL RECEIPT &amp; GCV DATA'!$A$2:$V$184,10,0),0)</f>
        <v>0</v>
      </c>
      <c r="K129" s="15" t="e">
        <f>SUMIF('[16]WASH COAL RECEIPT &amp; GCV DATA'!$A$3:$A$184,'MASTER DATA FILE WASH COAL (2)'!A129,'[16]WASH COAL RECEIPT &amp; GCV DATA'!$K$3:$K$184)</f>
        <v>#VALUE!</v>
      </c>
      <c r="L129" s="15" t="e">
        <f>SUMIF('[16]WASH COAL RECEIPT &amp; GCV DATA'!$A$3:$A$184,'MASTER DATA FILE WASH COAL (2)'!A129,'[16]WASH COAL RECEIPT &amp; GCV DATA'!$L$3:$L$184)</f>
        <v>#VALUE!</v>
      </c>
      <c r="M129" s="15" t="e">
        <f t="shared" si="11"/>
        <v>#VALUE!</v>
      </c>
      <c r="N129" s="67" t="e">
        <f t="shared" si="12"/>
        <v>#VALUE!</v>
      </c>
      <c r="O129" s="15" t="e">
        <f>SUMIF('[16]WASH COAL RECEIPT &amp; GCV DATA'!$A$3:$A$184,'MASTER DATA FILE WASH COAL (2)'!A129,'[16]WASH COAL RECEIPT &amp; GCV DATA'!$O$3:$O$184)</f>
        <v>#VALUE!</v>
      </c>
      <c r="P129" s="15" t="e">
        <f t="shared" si="13"/>
        <v>#VALUE!</v>
      </c>
      <c r="Q129" s="15" t="e">
        <f>SUMIF('[16]WASH COAL RECEIPT &amp; GCV DATA'!$A$3:$A$184,'MASTER DATA FILE WASH COAL (2)'!A129,'[16]WASH COAL RECEIPT &amp; GCV DATA'!$Q$3:$Q$184)</f>
        <v>#VALUE!</v>
      </c>
      <c r="R129" s="16" t="e">
        <f>SUMIF('[16]WASH COAL RECEIPT &amp; GCV DATA'!$A$3:$A$244,'MASTER DATA FILE WASH COAL (2)'!A129,'[16]WASH COAL RECEIPT &amp; GCV DATA'!$R$3:$R$244)+IF(H129=$J$234,($K$234*K129),0)+IF(H129=$J$235,($K$235*K129),0)</f>
        <v>#VALUE!</v>
      </c>
      <c r="S129" s="15" t="e">
        <f t="shared" si="14"/>
        <v>#VALUE!</v>
      </c>
      <c r="T129" s="15" t="e">
        <f>SUMIF('[16]WASH COAL RECEIPT &amp; GCV DATA'!$A$3:$A$184,'MASTER DATA FILE WASH COAL (2)'!A129,'[16]WASH COAL RECEIPT &amp; GCV DATA'!$T$3:$T$184)</f>
        <v>#VALUE!</v>
      </c>
      <c r="U129" s="15" t="e">
        <f t="shared" si="15"/>
        <v>#VALUE!</v>
      </c>
      <c r="V129" s="15" t="e">
        <f>SUMIF('[16]WASH COAL RECEIPT &amp; GCV DATA'!$A$3:$A$184,'MASTER DATA FILE WASH COAL (2)'!A129,'[16]WASH COAL RECEIPT &amp; GCV DATA'!$V$3:$V$184)</f>
        <v>#VALUE!</v>
      </c>
      <c r="W129" s="15" t="e">
        <f t="shared" si="16"/>
        <v>#VALUE!</v>
      </c>
      <c r="X129" s="13" t="e">
        <f t="shared" si="17"/>
        <v>#VALUE!</v>
      </c>
      <c r="Y129" s="13"/>
      <c r="Z129" s="13"/>
      <c r="AB129">
        <v>4092.2156800339485</v>
      </c>
      <c r="AC129" s="53" t="e">
        <f t="shared" si="18"/>
        <v>#VALUE!</v>
      </c>
      <c r="AE129" s="53" t="e">
        <f t="shared" si="10"/>
        <v>#VALUE!</v>
      </c>
      <c r="AF129">
        <v>128</v>
      </c>
    </row>
    <row r="130" spans="1:32" customFormat="1" ht="15.6" x14ac:dyDescent="0.3">
      <c r="A130" s="65"/>
      <c r="B130" s="57" t="e">
        <f>SUMIF('[16]WASH COAL RECEIPT &amp; GCV DATA'!$A$3:$A$112,A130,'[16]WASH COAL RECEIPT &amp; GCV DATA'!$B$3:$B$112)</f>
        <v>#VALUE!</v>
      </c>
      <c r="C130" s="13" t="e">
        <f>SUMIF('[16]WASH COAL RECEIPT &amp; GCV DATA'!$A$3:$A$112,A130,'[16]WASH COAL RECEIPT &amp; GCV DATA'!$C$3:$C$112)</f>
        <v>#VALUE!</v>
      </c>
      <c r="D130" s="13">
        <f>IFERROR(VLOOKUP(A130,'[16]WASH COAL RECEIPT &amp; GCV DATA'!A118:V240,4,0),0)</f>
        <v>0</v>
      </c>
      <c r="E130" s="14">
        <f>IFERROR(VLOOKUP(A130,'[16]WASH COAL RECEIPT &amp; GCV DATA'!$A$2:$V$184,5,0),0)</f>
        <v>0</v>
      </c>
      <c r="F130" s="13" t="e">
        <f>SUMIF('[16]WASH COAL RECEIPT &amp; GCV DATA'!$A$3:$A$184,'MASTER DATA FILE WASH COAL (2)'!A130,'[16]WASH COAL RECEIPT &amp; GCV DATA'!$F$3:$F$184)</f>
        <v>#VALUE!</v>
      </c>
      <c r="G130" s="13">
        <f>IFERROR(VLOOKUP(A130,'[16]WASH COAL RECEIPT &amp; GCV DATA'!$A$2:$V$184,7,0),0)</f>
        <v>0</v>
      </c>
      <c r="H130" s="13">
        <f>IFERROR(VLOOKUP(A130,'[16]WASH COAL RECEIPT &amp; GCV DATA'!$A$2:$V$184,8,0),0)</f>
        <v>0</v>
      </c>
      <c r="I130" s="13">
        <f>IFERROR(VLOOKUP(A130,'[16]WASH COAL RECEIPT &amp; GCV DATA'!$A$2:$V$184,9,0),0)</f>
        <v>0</v>
      </c>
      <c r="J130" s="13">
        <f>IFERROR(VLOOKUP(A130,'[16]WASH COAL RECEIPT &amp; GCV DATA'!$A$2:$V$184,10,0),0)</f>
        <v>0</v>
      </c>
      <c r="K130" s="15" t="e">
        <f>SUMIF('[16]WASH COAL RECEIPT &amp; GCV DATA'!$A$3:$A$184,'MASTER DATA FILE WASH COAL (2)'!A130,'[16]WASH COAL RECEIPT &amp; GCV DATA'!$K$3:$K$184)</f>
        <v>#VALUE!</v>
      </c>
      <c r="L130" s="15" t="e">
        <f>SUMIF('[16]WASH COAL RECEIPT &amp; GCV DATA'!$A$3:$A$184,'MASTER DATA FILE WASH COAL (2)'!A130,'[16]WASH COAL RECEIPT &amp; GCV DATA'!$L$3:$L$184)</f>
        <v>#VALUE!</v>
      </c>
      <c r="M130" s="15" t="e">
        <f t="shared" si="11"/>
        <v>#VALUE!</v>
      </c>
      <c r="N130" s="67" t="e">
        <f t="shared" si="12"/>
        <v>#VALUE!</v>
      </c>
      <c r="O130" s="15" t="e">
        <f>SUMIF('[16]WASH COAL RECEIPT &amp; GCV DATA'!$A$3:$A$184,'MASTER DATA FILE WASH COAL (2)'!A130,'[16]WASH COAL RECEIPT &amp; GCV DATA'!$O$3:$O$184)</f>
        <v>#VALUE!</v>
      </c>
      <c r="P130" s="15" t="e">
        <f t="shared" si="13"/>
        <v>#VALUE!</v>
      </c>
      <c r="Q130" s="15" t="e">
        <f>SUMIF('[16]WASH COAL RECEIPT &amp; GCV DATA'!$A$3:$A$184,'MASTER DATA FILE WASH COAL (2)'!A130,'[16]WASH COAL RECEIPT &amp; GCV DATA'!$Q$3:$Q$184)</f>
        <v>#VALUE!</v>
      </c>
      <c r="R130" s="16" t="e">
        <f>SUMIF('[16]WASH COAL RECEIPT &amp; GCV DATA'!$A$3:$A$244,'MASTER DATA FILE WASH COAL (2)'!A130,'[16]WASH COAL RECEIPT &amp; GCV DATA'!$R$3:$R$244)+IF(H130=$J$234,($K$234*K130),0)+IF(H130=$J$235,($K$235*K130),0)</f>
        <v>#VALUE!</v>
      </c>
      <c r="S130" s="15" t="e">
        <f t="shared" si="14"/>
        <v>#VALUE!</v>
      </c>
      <c r="T130" s="15" t="e">
        <f>SUMIF('[16]WASH COAL RECEIPT &amp; GCV DATA'!$A$3:$A$184,'MASTER DATA FILE WASH COAL (2)'!A130,'[16]WASH COAL RECEIPT &amp; GCV DATA'!$T$3:$T$184)</f>
        <v>#VALUE!</v>
      </c>
      <c r="U130" s="15" t="e">
        <f t="shared" si="15"/>
        <v>#VALUE!</v>
      </c>
      <c r="V130" s="15" t="e">
        <f>SUMIF('[16]WASH COAL RECEIPT &amp; GCV DATA'!$A$3:$A$184,'MASTER DATA FILE WASH COAL (2)'!A130,'[16]WASH COAL RECEIPT &amp; GCV DATA'!$V$3:$V$184)</f>
        <v>#VALUE!</v>
      </c>
      <c r="W130" s="15" t="e">
        <f t="shared" si="16"/>
        <v>#VALUE!</v>
      </c>
      <c r="X130" s="13" t="e">
        <f t="shared" si="17"/>
        <v>#VALUE!</v>
      </c>
      <c r="Y130" s="13"/>
      <c r="Z130" s="13"/>
      <c r="AB130">
        <v>4075.8436003830197</v>
      </c>
      <c r="AC130" s="53" t="e">
        <f t="shared" si="18"/>
        <v>#VALUE!</v>
      </c>
      <c r="AE130" s="53" t="e">
        <f t="shared" si="10"/>
        <v>#VALUE!</v>
      </c>
      <c r="AF130">
        <v>129</v>
      </c>
    </row>
    <row r="131" spans="1:32" s="68" customFormat="1" ht="15.6" x14ac:dyDescent="0.3">
      <c r="A131" s="65"/>
      <c r="B131" s="57" t="e">
        <f>SUMIF('[16]WASH COAL RECEIPT &amp; GCV DATA'!$A$3:$A$112,A131,'[16]WASH COAL RECEIPT &amp; GCV DATA'!$B$3:$B$112)</f>
        <v>#VALUE!</v>
      </c>
      <c r="C131" s="13" t="e">
        <f>SUMIF('[16]WASH COAL RECEIPT &amp; GCV DATA'!$A$3:$A$112,A131,'[16]WASH COAL RECEIPT &amp; GCV DATA'!$C$3:$C$112)</f>
        <v>#VALUE!</v>
      </c>
      <c r="D131" s="13">
        <f>IFERROR(VLOOKUP(A131,'[16]WASH COAL RECEIPT &amp; GCV DATA'!A119:V241,4,0),0)</f>
        <v>0</v>
      </c>
      <c r="E131" s="14">
        <f>IFERROR(VLOOKUP(A131,'[16]WASH COAL RECEIPT &amp; GCV DATA'!$A$2:$V$184,5,0),0)</f>
        <v>0</v>
      </c>
      <c r="F131" s="13" t="e">
        <f>SUMIF('[16]WASH COAL RECEIPT &amp; GCV DATA'!$A$3:$A$184,'MASTER DATA FILE WASH COAL (2)'!A131,'[16]WASH COAL RECEIPT &amp; GCV DATA'!$F$3:$F$184)</f>
        <v>#VALUE!</v>
      </c>
      <c r="G131" s="13">
        <f>IFERROR(VLOOKUP(A131,'[16]WASH COAL RECEIPT &amp; GCV DATA'!$A$2:$V$184,7,0),0)</f>
        <v>0</v>
      </c>
      <c r="H131" s="13">
        <f>IFERROR(VLOOKUP(A131,'[16]WASH COAL RECEIPT &amp; GCV DATA'!$A$2:$V$184,8,0),0)</f>
        <v>0</v>
      </c>
      <c r="I131" s="13">
        <f>IFERROR(VLOOKUP(A131,'[16]WASH COAL RECEIPT &amp; GCV DATA'!$A$2:$V$184,9,0),0)</f>
        <v>0</v>
      </c>
      <c r="J131" s="13">
        <f>IFERROR(VLOOKUP(A131,'[16]WASH COAL RECEIPT &amp; GCV DATA'!$A$2:$V$184,10,0),0)</f>
        <v>0</v>
      </c>
      <c r="K131" s="15" t="e">
        <f>SUMIF('[16]WASH COAL RECEIPT &amp; GCV DATA'!$A$3:$A$184,'MASTER DATA FILE WASH COAL (2)'!A131,'[16]WASH COAL RECEIPT &amp; GCV DATA'!$K$3:$K$184)</f>
        <v>#VALUE!</v>
      </c>
      <c r="L131" s="15" t="e">
        <f>SUMIF('[16]WASH COAL RECEIPT &amp; GCV DATA'!$A$3:$A$184,'MASTER DATA FILE WASH COAL (2)'!A131,'[16]WASH COAL RECEIPT &amp; GCV DATA'!$L$3:$L$184)</f>
        <v>#VALUE!</v>
      </c>
      <c r="M131" s="15" t="e">
        <f t="shared" si="11"/>
        <v>#VALUE!</v>
      </c>
      <c r="N131" s="67" t="e">
        <f t="shared" si="12"/>
        <v>#VALUE!</v>
      </c>
      <c r="O131" s="15" t="e">
        <f>SUMIF('[16]WASH COAL RECEIPT &amp; GCV DATA'!$A$3:$A$184,'MASTER DATA FILE WASH COAL (2)'!A131,'[16]WASH COAL RECEIPT &amp; GCV DATA'!$O$3:$O$184)</f>
        <v>#VALUE!</v>
      </c>
      <c r="P131" s="15" t="e">
        <f t="shared" si="13"/>
        <v>#VALUE!</v>
      </c>
      <c r="Q131" s="15" t="e">
        <f>SUMIF('[16]WASH COAL RECEIPT &amp; GCV DATA'!$A$3:$A$184,'MASTER DATA FILE WASH COAL (2)'!A131,'[16]WASH COAL RECEIPT &amp; GCV DATA'!$Q$3:$Q$184)</f>
        <v>#VALUE!</v>
      </c>
      <c r="R131" s="16" t="e">
        <f>SUMIF('[16]WASH COAL RECEIPT &amp; GCV DATA'!$A$3:$A$244,'MASTER DATA FILE WASH COAL (2)'!A131,'[16]WASH COAL RECEIPT &amp; GCV DATA'!$R$3:$R$244)+IF(H131=$J$234,($K$234*K131),0)+IF(H131=$J$235,($K$235*K131),0)</f>
        <v>#VALUE!</v>
      </c>
      <c r="S131" s="15" t="e">
        <f t="shared" si="14"/>
        <v>#VALUE!</v>
      </c>
      <c r="T131" s="15" t="e">
        <f>SUMIF('[16]WASH COAL RECEIPT &amp; GCV DATA'!$A$3:$A$184,'MASTER DATA FILE WASH COAL (2)'!A131,'[16]WASH COAL RECEIPT &amp; GCV DATA'!$T$3:$T$184)</f>
        <v>#VALUE!</v>
      </c>
      <c r="U131" s="15" t="e">
        <f t="shared" si="15"/>
        <v>#VALUE!</v>
      </c>
      <c r="V131" s="15" t="e">
        <f>SUMIF('[16]WASH COAL RECEIPT &amp; GCV DATA'!$A$3:$A$184,'MASTER DATA FILE WASH COAL (2)'!A131,'[16]WASH COAL RECEIPT &amp; GCV DATA'!$V$3:$V$184)</f>
        <v>#VALUE!</v>
      </c>
      <c r="W131" s="15" t="e">
        <f t="shared" si="16"/>
        <v>#VALUE!</v>
      </c>
      <c r="X131" s="13" t="e">
        <f t="shared" si="17"/>
        <v>#VALUE!</v>
      </c>
      <c r="Y131" s="69"/>
      <c r="Z131" s="69"/>
      <c r="AB131" s="68">
        <v>4078.000640341515</v>
      </c>
      <c r="AC131" s="53" t="e">
        <f t="shared" si="18"/>
        <v>#VALUE!</v>
      </c>
      <c r="AD131"/>
      <c r="AE131" s="53" t="e">
        <f t="shared" ref="AE131:AE152" si="20">AC131-AD131</f>
        <v>#VALUE!</v>
      </c>
      <c r="AF131" s="68">
        <v>130</v>
      </c>
    </row>
    <row r="132" spans="1:32" customFormat="1" ht="15.6" x14ac:dyDescent="0.3">
      <c r="A132" s="65"/>
      <c r="B132" s="57" t="e">
        <f>SUMIF('[16]WASH COAL RECEIPT &amp; GCV DATA'!$A$3:$A$112,A132,'[16]WASH COAL RECEIPT &amp; GCV DATA'!$B$3:$B$112)</f>
        <v>#VALUE!</v>
      </c>
      <c r="C132" s="13" t="e">
        <f>SUMIF('[16]WASH COAL RECEIPT &amp; GCV DATA'!$A$3:$A$112,A132,'[16]WASH COAL RECEIPT &amp; GCV DATA'!$C$3:$C$112)</f>
        <v>#VALUE!</v>
      </c>
      <c r="D132" s="13">
        <f>IFERROR(VLOOKUP(A132,'[16]WASH COAL RECEIPT &amp; GCV DATA'!A120:V242,4,0),0)</f>
        <v>0</v>
      </c>
      <c r="E132" s="14">
        <f>IFERROR(VLOOKUP(A132,'[16]WASH COAL RECEIPT &amp; GCV DATA'!$A$2:$V$184,5,0),0)</f>
        <v>0</v>
      </c>
      <c r="F132" s="13" t="e">
        <f>SUMIF('[16]WASH COAL RECEIPT &amp; GCV DATA'!$A$3:$A$184,'MASTER DATA FILE WASH COAL (2)'!A132,'[16]WASH COAL RECEIPT &amp; GCV DATA'!$F$3:$F$184)</f>
        <v>#VALUE!</v>
      </c>
      <c r="G132" s="13">
        <f>IFERROR(VLOOKUP(A132,'[16]WASH COAL RECEIPT &amp; GCV DATA'!$A$2:$V$184,7,0),0)</f>
        <v>0</v>
      </c>
      <c r="H132" s="13">
        <f>IFERROR(VLOOKUP(A132,'[16]WASH COAL RECEIPT &amp; GCV DATA'!$A$2:$V$184,8,0),0)</f>
        <v>0</v>
      </c>
      <c r="I132" s="13">
        <f>IFERROR(VLOOKUP(A132,'[16]WASH COAL RECEIPT &amp; GCV DATA'!$A$2:$V$184,9,0),0)</f>
        <v>0</v>
      </c>
      <c r="J132" s="13">
        <f>IFERROR(VLOOKUP(A132,'[16]WASH COAL RECEIPT &amp; GCV DATA'!$A$2:$V$184,10,0),0)</f>
        <v>0</v>
      </c>
      <c r="K132" s="15" t="e">
        <f>SUMIF('[16]WASH COAL RECEIPT &amp; GCV DATA'!$A$3:$A$184,'MASTER DATA FILE WASH COAL (2)'!A132,'[16]WASH COAL RECEIPT &amp; GCV DATA'!$K$3:$K$184)</f>
        <v>#VALUE!</v>
      </c>
      <c r="L132" s="15" t="e">
        <f>SUMIF('[16]WASH COAL RECEIPT &amp; GCV DATA'!$A$3:$A$184,'MASTER DATA FILE WASH COAL (2)'!A132,'[16]WASH COAL RECEIPT &amp; GCV DATA'!$L$3:$L$184)</f>
        <v>#VALUE!</v>
      </c>
      <c r="M132" s="15" t="e">
        <f t="shared" ref="M132:M195" si="21">+K132-L132</f>
        <v>#VALUE!</v>
      </c>
      <c r="N132" s="67" t="e">
        <f t="shared" ref="N132:N195" si="22">+M132*S132</f>
        <v>#VALUE!</v>
      </c>
      <c r="O132" s="15" t="e">
        <f>SUMIF('[16]WASH COAL RECEIPT &amp; GCV DATA'!$A$3:$A$184,'MASTER DATA FILE WASH COAL (2)'!A132,'[16]WASH COAL RECEIPT &amp; GCV DATA'!$O$3:$O$184)</f>
        <v>#VALUE!</v>
      </c>
      <c r="P132" s="15" t="e">
        <f t="shared" ref="P132:P195" si="23">+O132*K132</f>
        <v>#VALUE!</v>
      </c>
      <c r="Q132" s="15" t="e">
        <f>SUMIF('[16]WASH COAL RECEIPT &amp; GCV DATA'!$A$3:$A$184,'MASTER DATA FILE WASH COAL (2)'!A132,'[16]WASH COAL RECEIPT &amp; GCV DATA'!$Q$3:$Q$184)</f>
        <v>#VALUE!</v>
      </c>
      <c r="R132" s="16" t="e">
        <f>SUMIF('[16]WASH COAL RECEIPT &amp; GCV DATA'!$A$3:$A$244,'MASTER DATA FILE WASH COAL (2)'!A132,'[16]WASH COAL RECEIPT &amp; GCV DATA'!$R$3:$R$244)+IF(H132=$J$234,($K$234*K132),0)+IF(H132=$J$235,($K$235*K132),0)</f>
        <v>#VALUE!</v>
      </c>
      <c r="S132" s="15" t="e">
        <f t="shared" ref="S132:S195" si="24">+R132/K132</f>
        <v>#VALUE!</v>
      </c>
      <c r="T132" s="15" t="e">
        <f>SUMIF('[16]WASH COAL RECEIPT &amp; GCV DATA'!$A$3:$A$184,'MASTER DATA FILE WASH COAL (2)'!A132,'[16]WASH COAL RECEIPT &amp; GCV DATA'!$T$3:$T$184)</f>
        <v>#VALUE!</v>
      </c>
      <c r="U132" s="15" t="e">
        <f t="shared" ref="U132:U195" si="25">+T132*L132</f>
        <v>#VALUE!</v>
      </c>
      <c r="V132" s="15" t="e">
        <f>SUMIF('[16]WASH COAL RECEIPT &amp; GCV DATA'!$A$3:$A$184,'MASTER DATA FILE WASH COAL (2)'!A132,'[16]WASH COAL RECEIPT &amp; GCV DATA'!$V$3:$V$184)</f>
        <v>#VALUE!</v>
      </c>
      <c r="W132" s="15" t="e">
        <f t="shared" ref="W132:W195" si="26">+V132*L132</f>
        <v>#VALUE!</v>
      </c>
      <c r="X132" s="13" t="e">
        <f t="shared" ref="X132:X195" si="27">S132*L132</f>
        <v>#VALUE!</v>
      </c>
      <c r="Y132" s="13"/>
      <c r="Z132" s="13"/>
      <c r="AB132">
        <v>4047.5089180818118</v>
      </c>
      <c r="AC132" s="53" t="e">
        <f t="shared" ref="AC132:AC177" si="28">V132-AB132</f>
        <v>#VALUE!</v>
      </c>
      <c r="AE132" s="53" t="e">
        <f t="shared" si="20"/>
        <v>#VALUE!</v>
      </c>
      <c r="AF132">
        <v>131</v>
      </c>
    </row>
    <row r="133" spans="1:32" customFormat="1" ht="15.6" x14ac:dyDescent="0.3">
      <c r="A133" s="65"/>
      <c r="B133" s="57" t="e">
        <f>SUMIF('[16]WASH COAL RECEIPT &amp; GCV DATA'!$A$3:$A$112,A133,'[16]WASH COAL RECEIPT &amp; GCV DATA'!$B$3:$B$112)</f>
        <v>#VALUE!</v>
      </c>
      <c r="C133" s="13" t="e">
        <f>SUMIF('[16]WASH COAL RECEIPT &amp; GCV DATA'!$A$3:$A$112,A133,'[16]WASH COAL RECEIPT &amp; GCV DATA'!$C$3:$C$112)</f>
        <v>#VALUE!</v>
      </c>
      <c r="D133" s="13">
        <f>IFERROR(VLOOKUP(A133,'[16]WASH COAL RECEIPT &amp; GCV DATA'!A121:V243,4,0),0)</f>
        <v>0</v>
      </c>
      <c r="E133" s="14">
        <f>IFERROR(VLOOKUP(A133,'[16]WASH COAL RECEIPT &amp; GCV DATA'!$A$2:$V$184,5,0),0)</f>
        <v>0</v>
      </c>
      <c r="F133" s="13" t="e">
        <f>SUMIF('[16]WASH COAL RECEIPT &amp; GCV DATA'!$A$3:$A$184,'MASTER DATA FILE WASH COAL (2)'!A133,'[16]WASH COAL RECEIPT &amp; GCV DATA'!$F$3:$F$184)</f>
        <v>#VALUE!</v>
      </c>
      <c r="G133" s="13">
        <f>IFERROR(VLOOKUP(A133,'[16]WASH COAL RECEIPT &amp; GCV DATA'!$A$2:$V$184,7,0),0)</f>
        <v>0</v>
      </c>
      <c r="H133" s="13">
        <f>IFERROR(VLOOKUP(A133,'[16]WASH COAL RECEIPT &amp; GCV DATA'!$A$2:$V$184,8,0),0)</f>
        <v>0</v>
      </c>
      <c r="I133" s="13">
        <f>IFERROR(VLOOKUP(A133,'[16]WASH COAL RECEIPT &amp; GCV DATA'!$A$2:$V$184,9,0),0)</f>
        <v>0</v>
      </c>
      <c r="J133" s="13">
        <f>IFERROR(VLOOKUP(A133,'[16]WASH COAL RECEIPT &amp; GCV DATA'!$A$2:$V$184,10,0),0)</f>
        <v>0</v>
      </c>
      <c r="K133" s="15" t="e">
        <f>SUMIF('[16]WASH COAL RECEIPT &amp; GCV DATA'!$A$3:$A$184,'MASTER DATA FILE WASH COAL (2)'!A133,'[16]WASH COAL RECEIPT &amp; GCV DATA'!$K$3:$K$184)</f>
        <v>#VALUE!</v>
      </c>
      <c r="L133" s="15" t="e">
        <f>SUMIF('[16]WASH COAL RECEIPT &amp; GCV DATA'!$A$3:$A$184,'MASTER DATA FILE WASH COAL (2)'!A133,'[16]WASH COAL RECEIPT &amp; GCV DATA'!$L$3:$L$184)</f>
        <v>#VALUE!</v>
      </c>
      <c r="M133" s="15" t="e">
        <f t="shared" si="21"/>
        <v>#VALUE!</v>
      </c>
      <c r="N133" s="67" t="e">
        <f t="shared" si="22"/>
        <v>#VALUE!</v>
      </c>
      <c r="O133" s="15" t="e">
        <f>SUMIF('[16]WASH COAL RECEIPT &amp; GCV DATA'!$A$3:$A$184,'MASTER DATA FILE WASH COAL (2)'!A133,'[16]WASH COAL RECEIPT &amp; GCV DATA'!$O$3:$O$184)</f>
        <v>#VALUE!</v>
      </c>
      <c r="P133" s="15" t="e">
        <f t="shared" si="23"/>
        <v>#VALUE!</v>
      </c>
      <c r="Q133" s="15" t="e">
        <f>SUMIF('[16]WASH COAL RECEIPT &amp; GCV DATA'!$A$3:$A$184,'MASTER DATA FILE WASH COAL (2)'!A133,'[16]WASH COAL RECEIPT &amp; GCV DATA'!$Q$3:$Q$184)</f>
        <v>#VALUE!</v>
      </c>
      <c r="R133" s="16" t="e">
        <f>SUMIF('[16]WASH COAL RECEIPT &amp; GCV DATA'!$A$3:$A$244,'MASTER DATA FILE WASH COAL (2)'!A133,'[16]WASH COAL RECEIPT &amp; GCV DATA'!$R$3:$R$244)+IF(H133=$J$234,($K$234*K133),0)+IF(H133=$J$235,($K$235*K133),0)</f>
        <v>#VALUE!</v>
      </c>
      <c r="S133" s="15" t="e">
        <f t="shared" si="24"/>
        <v>#VALUE!</v>
      </c>
      <c r="T133" s="15" t="e">
        <f>SUMIF('[16]WASH COAL RECEIPT &amp; GCV DATA'!$A$3:$A$184,'MASTER DATA FILE WASH COAL (2)'!A133,'[16]WASH COAL RECEIPT &amp; GCV DATA'!$T$3:$T$184)</f>
        <v>#VALUE!</v>
      </c>
      <c r="U133" s="15" t="e">
        <f t="shared" si="25"/>
        <v>#VALUE!</v>
      </c>
      <c r="V133" s="15" t="e">
        <f>SUMIF('[16]WASH COAL RECEIPT &amp; GCV DATA'!$A$3:$A$184,'MASTER DATA FILE WASH COAL (2)'!A133,'[16]WASH COAL RECEIPT &amp; GCV DATA'!$V$3:$V$184)</f>
        <v>#VALUE!</v>
      </c>
      <c r="W133" s="15" t="e">
        <f t="shared" si="26"/>
        <v>#VALUE!</v>
      </c>
      <c r="X133" s="13" t="e">
        <f t="shared" si="27"/>
        <v>#VALUE!</v>
      </c>
      <c r="Y133" s="13"/>
      <c r="Z133" s="13"/>
      <c r="AB133">
        <v>4223.9332268370608</v>
      </c>
      <c r="AC133" s="53" t="e">
        <f t="shared" si="28"/>
        <v>#VALUE!</v>
      </c>
      <c r="AE133" s="53" t="e">
        <f t="shared" si="20"/>
        <v>#VALUE!</v>
      </c>
      <c r="AF133">
        <v>132</v>
      </c>
    </row>
    <row r="134" spans="1:32" customFormat="1" ht="15.6" x14ac:dyDescent="0.3">
      <c r="A134" s="65"/>
      <c r="B134" s="57" t="e">
        <f>SUMIF('[16]WASH COAL RECEIPT &amp; GCV DATA'!$A$3:$A$112,A134,'[16]WASH COAL RECEIPT &amp; GCV DATA'!$B$3:$B$112)</f>
        <v>#VALUE!</v>
      </c>
      <c r="C134" s="13" t="e">
        <f>SUMIF('[16]WASH COAL RECEIPT &amp; GCV DATA'!$A$3:$A$112,A134,'[16]WASH COAL RECEIPT &amp; GCV DATA'!$C$3:$C$112)</f>
        <v>#VALUE!</v>
      </c>
      <c r="D134" s="13">
        <f>IFERROR(VLOOKUP(A134,'[16]WASH COAL RECEIPT &amp; GCV DATA'!A122:V244,4,0),0)</f>
        <v>0</v>
      </c>
      <c r="E134" s="14">
        <f>IFERROR(VLOOKUP(A134,'[16]WASH COAL RECEIPT &amp; GCV DATA'!$A$2:$V$184,5,0),0)</f>
        <v>0</v>
      </c>
      <c r="F134" s="13" t="e">
        <f>SUMIF('[16]WASH COAL RECEIPT &amp; GCV DATA'!$A$3:$A$184,'MASTER DATA FILE WASH COAL (2)'!A134,'[16]WASH COAL RECEIPT &amp; GCV DATA'!$F$3:$F$184)</f>
        <v>#VALUE!</v>
      </c>
      <c r="G134" s="13">
        <f>IFERROR(VLOOKUP(A134,'[16]WASH COAL RECEIPT &amp; GCV DATA'!$A$2:$V$184,7,0),0)</f>
        <v>0</v>
      </c>
      <c r="H134" s="13">
        <f>IFERROR(VLOOKUP(A134,'[16]WASH COAL RECEIPT &amp; GCV DATA'!$A$2:$V$184,8,0),0)</f>
        <v>0</v>
      </c>
      <c r="I134" s="13">
        <f>IFERROR(VLOOKUP(A134,'[16]WASH COAL RECEIPT &amp; GCV DATA'!$A$2:$V$184,9,0),0)</f>
        <v>0</v>
      </c>
      <c r="J134" s="13">
        <f>IFERROR(VLOOKUP(A134,'[16]WASH COAL RECEIPT &amp; GCV DATA'!$A$2:$V$184,10,0),0)</f>
        <v>0</v>
      </c>
      <c r="K134" s="15" t="e">
        <f>SUMIF('[16]WASH COAL RECEIPT &amp; GCV DATA'!$A$3:$A$184,'MASTER DATA FILE WASH COAL (2)'!A134,'[16]WASH COAL RECEIPT &amp; GCV DATA'!$K$3:$K$184)</f>
        <v>#VALUE!</v>
      </c>
      <c r="L134" s="15" t="e">
        <f>SUMIF('[16]WASH COAL RECEIPT &amp; GCV DATA'!$A$3:$A$184,'MASTER DATA FILE WASH COAL (2)'!A134,'[16]WASH COAL RECEIPT &amp; GCV DATA'!$L$3:$L$184)</f>
        <v>#VALUE!</v>
      </c>
      <c r="M134" s="15" t="e">
        <f t="shared" si="21"/>
        <v>#VALUE!</v>
      </c>
      <c r="N134" s="67" t="e">
        <f t="shared" si="22"/>
        <v>#VALUE!</v>
      </c>
      <c r="O134" s="15" t="e">
        <f>SUMIF('[16]WASH COAL RECEIPT &amp; GCV DATA'!$A$3:$A$184,'MASTER DATA FILE WASH COAL (2)'!A134,'[16]WASH COAL RECEIPT &amp; GCV DATA'!$O$3:$O$184)</f>
        <v>#VALUE!</v>
      </c>
      <c r="P134" s="15" t="e">
        <f t="shared" si="23"/>
        <v>#VALUE!</v>
      </c>
      <c r="Q134" s="15" t="e">
        <f>SUMIF('[16]WASH COAL RECEIPT &amp; GCV DATA'!$A$3:$A$184,'MASTER DATA FILE WASH COAL (2)'!A134,'[16]WASH COAL RECEIPT &amp; GCV DATA'!$Q$3:$Q$184)</f>
        <v>#VALUE!</v>
      </c>
      <c r="R134" s="16" t="e">
        <f>SUMIF('[16]WASH COAL RECEIPT &amp; GCV DATA'!$A$3:$A$244,'MASTER DATA FILE WASH COAL (2)'!A134,'[16]WASH COAL RECEIPT &amp; GCV DATA'!$R$3:$R$244)+IF(H134=$J$234,($K$234*K134),0)+IF(H134=$J$235,($K$235*K134),0)</f>
        <v>#VALUE!</v>
      </c>
      <c r="S134" s="15" t="e">
        <f t="shared" si="24"/>
        <v>#VALUE!</v>
      </c>
      <c r="T134" s="15" t="e">
        <f>SUMIF('[16]WASH COAL RECEIPT &amp; GCV DATA'!$A$3:$A$184,'MASTER DATA FILE WASH COAL (2)'!A134,'[16]WASH COAL RECEIPT &amp; GCV DATA'!$T$3:$T$184)</f>
        <v>#VALUE!</v>
      </c>
      <c r="U134" s="15" t="e">
        <f t="shared" si="25"/>
        <v>#VALUE!</v>
      </c>
      <c r="V134" s="15" t="e">
        <f>SUMIF('[16]WASH COAL RECEIPT &amp; GCV DATA'!$A$3:$A$184,'MASTER DATA FILE WASH COAL (2)'!A134,'[16]WASH COAL RECEIPT &amp; GCV DATA'!$V$3:$V$184)</f>
        <v>#VALUE!</v>
      </c>
      <c r="W134" s="15" t="e">
        <f t="shared" si="26"/>
        <v>#VALUE!</v>
      </c>
      <c r="X134" s="13" t="e">
        <f t="shared" si="27"/>
        <v>#VALUE!</v>
      </c>
      <c r="Y134" s="13"/>
      <c r="Z134" s="13"/>
      <c r="AB134">
        <v>4024.2093541202667</v>
      </c>
      <c r="AC134" s="53" t="e">
        <f t="shared" si="28"/>
        <v>#VALUE!</v>
      </c>
      <c r="AE134" s="53" t="e">
        <f t="shared" si="20"/>
        <v>#VALUE!</v>
      </c>
      <c r="AF134">
        <v>133</v>
      </c>
    </row>
    <row r="135" spans="1:32" customFormat="1" ht="15.6" x14ac:dyDescent="0.3">
      <c r="A135" s="65"/>
      <c r="B135" s="57" t="e">
        <f>SUMIF('[16]WASH COAL RECEIPT &amp; GCV DATA'!$A$3:$A$112,A135,'[16]WASH COAL RECEIPT &amp; GCV DATA'!$B$3:$B$112)</f>
        <v>#VALUE!</v>
      </c>
      <c r="C135" s="13" t="e">
        <f>SUMIF('[16]WASH COAL RECEIPT &amp; GCV DATA'!$A$3:$A$112,A135,'[16]WASH COAL RECEIPT &amp; GCV DATA'!$C$3:$C$112)</f>
        <v>#VALUE!</v>
      </c>
      <c r="D135" s="13">
        <f>IFERROR(VLOOKUP(A135,'[16]WASH COAL RECEIPT &amp; GCV DATA'!A124:V245,4,0),0)</f>
        <v>0</v>
      </c>
      <c r="E135" s="14">
        <f>IFERROR(VLOOKUP(A135,'[16]WASH COAL RECEIPT &amp; GCV DATA'!$A$2:$V$184,5,0),0)</f>
        <v>0</v>
      </c>
      <c r="F135" s="13" t="e">
        <f>SUMIF('[16]WASH COAL RECEIPT &amp; GCV DATA'!$A$3:$A$184,'MASTER DATA FILE WASH COAL (2)'!A135,'[16]WASH COAL RECEIPT &amp; GCV DATA'!$F$3:$F$184)</f>
        <v>#VALUE!</v>
      </c>
      <c r="G135" s="13">
        <f>IFERROR(VLOOKUP(A135,'[16]WASH COAL RECEIPT &amp; GCV DATA'!$A$2:$V$184,7,0),0)</f>
        <v>0</v>
      </c>
      <c r="H135" s="13">
        <f>IFERROR(VLOOKUP(A135,'[16]WASH COAL RECEIPT &amp; GCV DATA'!$A$2:$V$184,8,0),0)</f>
        <v>0</v>
      </c>
      <c r="I135" s="13">
        <f>IFERROR(VLOOKUP(A135,'[16]WASH COAL RECEIPT &amp; GCV DATA'!$A$2:$V$184,9,0),0)</f>
        <v>0</v>
      </c>
      <c r="J135" s="13">
        <f>IFERROR(VLOOKUP(A135,'[16]WASH COAL RECEIPT &amp; GCV DATA'!$A$2:$V$184,10,0),0)</f>
        <v>0</v>
      </c>
      <c r="K135" s="15" t="e">
        <f>SUMIF('[16]WASH COAL RECEIPT &amp; GCV DATA'!$A$3:$A$184,'MASTER DATA FILE WASH COAL (2)'!A135,'[16]WASH COAL RECEIPT &amp; GCV DATA'!$K$3:$K$184)</f>
        <v>#VALUE!</v>
      </c>
      <c r="L135" s="15" t="e">
        <f>SUMIF('[16]WASH COAL RECEIPT &amp; GCV DATA'!$A$3:$A$184,'MASTER DATA FILE WASH COAL (2)'!A135,'[16]WASH COAL RECEIPT &amp; GCV DATA'!$L$3:$L$184)</f>
        <v>#VALUE!</v>
      </c>
      <c r="M135" s="15" t="e">
        <f t="shared" si="21"/>
        <v>#VALUE!</v>
      </c>
      <c r="N135" s="67" t="e">
        <f t="shared" si="22"/>
        <v>#VALUE!</v>
      </c>
      <c r="O135" s="15" t="e">
        <f>SUMIF('[16]WASH COAL RECEIPT &amp; GCV DATA'!$A$3:$A$184,'MASTER DATA FILE WASH COAL (2)'!A135,'[16]WASH COAL RECEIPT &amp; GCV DATA'!$O$3:$O$184)</f>
        <v>#VALUE!</v>
      </c>
      <c r="P135" s="15" t="e">
        <f t="shared" si="23"/>
        <v>#VALUE!</v>
      </c>
      <c r="Q135" s="15" t="e">
        <f>SUMIF('[16]WASH COAL RECEIPT &amp; GCV DATA'!$A$3:$A$184,'MASTER DATA FILE WASH COAL (2)'!A135,'[16]WASH COAL RECEIPT &amp; GCV DATA'!$Q$3:$Q$184)</f>
        <v>#VALUE!</v>
      </c>
      <c r="R135" s="16" t="e">
        <f>SUMIF('[16]WASH COAL RECEIPT &amp; GCV DATA'!$A$3:$A$244,'MASTER DATA FILE WASH COAL (2)'!A135,'[16]WASH COAL RECEIPT &amp; GCV DATA'!$R$3:$R$244)+IF(H135=$J$234,($K$234*K135),0)+IF(H135=$J$235,($K$235*K135),0)</f>
        <v>#VALUE!</v>
      </c>
      <c r="S135" s="15" t="e">
        <f t="shared" si="24"/>
        <v>#VALUE!</v>
      </c>
      <c r="T135" s="15" t="e">
        <f>SUMIF('[16]WASH COAL RECEIPT &amp; GCV DATA'!$A$3:$A$184,'MASTER DATA FILE WASH COAL (2)'!A135,'[16]WASH COAL RECEIPT &amp; GCV DATA'!$T$3:$T$184)</f>
        <v>#VALUE!</v>
      </c>
      <c r="U135" s="15" t="e">
        <f t="shared" si="25"/>
        <v>#VALUE!</v>
      </c>
      <c r="V135" s="15" t="e">
        <f>SUMIF('[16]WASH COAL RECEIPT &amp; GCV DATA'!$A$3:$A$184,'MASTER DATA FILE WASH COAL (2)'!A135,'[16]WASH COAL RECEIPT &amp; GCV DATA'!$V$3:$V$184)</f>
        <v>#VALUE!</v>
      </c>
      <c r="W135" s="15" t="e">
        <f t="shared" si="26"/>
        <v>#VALUE!</v>
      </c>
      <c r="X135" s="13" t="e">
        <f t="shared" si="27"/>
        <v>#VALUE!</v>
      </c>
      <c r="Y135" s="13"/>
      <c r="Z135" s="13"/>
      <c r="AB135">
        <v>4103.8210324232077</v>
      </c>
      <c r="AC135" s="53" t="e">
        <f t="shared" si="28"/>
        <v>#VALUE!</v>
      </c>
      <c r="AE135" s="53" t="e">
        <f t="shared" si="20"/>
        <v>#VALUE!</v>
      </c>
      <c r="AF135">
        <v>134</v>
      </c>
    </row>
    <row r="136" spans="1:32" customFormat="1" ht="15.6" x14ac:dyDescent="0.3">
      <c r="A136" s="65"/>
      <c r="B136" s="57" t="e">
        <f>SUMIF('[16]WASH COAL RECEIPT &amp; GCV DATA'!$A$3:$A$112,A136,'[16]WASH COAL RECEIPT &amp; GCV DATA'!$B$3:$B$112)</f>
        <v>#VALUE!</v>
      </c>
      <c r="C136" s="13" t="e">
        <f>SUMIF('[16]WASH COAL RECEIPT &amp; GCV DATA'!$A$3:$A$112,A136,'[16]WASH COAL RECEIPT &amp; GCV DATA'!$C$3:$C$112)</f>
        <v>#VALUE!</v>
      </c>
      <c r="D136" s="13">
        <f>IFERROR(VLOOKUP(A136,'[16]WASH COAL RECEIPT &amp; GCV DATA'!A125:V246,4,0),0)</f>
        <v>0</v>
      </c>
      <c r="E136" s="14">
        <f>IFERROR(VLOOKUP(A136,'[16]WASH COAL RECEIPT &amp; GCV DATA'!$A$2:$V$184,5,0),0)</f>
        <v>0</v>
      </c>
      <c r="F136" s="13" t="e">
        <f>SUMIF('[16]WASH COAL RECEIPT &amp; GCV DATA'!$A$3:$A$184,'MASTER DATA FILE WASH COAL (2)'!A136,'[16]WASH COAL RECEIPT &amp; GCV DATA'!$F$3:$F$184)</f>
        <v>#VALUE!</v>
      </c>
      <c r="G136" s="13">
        <f>IFERROR(VLOOKUP(A136,'[16]WASH COAL RECEIPT &amp; GCV DATA'!$A$2:$V$184,7,0),0)</f>
        <v>0</v>
      </c>
      <c r="H136" s="13">
        <f>IFERROR(VLOOKUP(A136,'[16]WASH COAL RECEIPT &amp; GCV DATA'!$A$2:$V$184,8,0),0)</f>
        <v>0</v>
      </c>
      <c r="I136" s="13">
        <f>IFERROR(VLOOKUP(A136,'[16]WASH COAL RECEIPT &amp; GCV DATA'!$A$2:$V$184,9,0),0)</f>
        <v>0</v>
      </c>
      <c r="J136" s="13">
        <f>IFERROR(VLOOKUP(A136,'[16]WASH COAL RECEIPT &amp; GCV DATA'!$A$2:$V$184,10,0),0)</f>
        <v>0</v>
      </c>
      <c r="K136" s="15" t="e">
        <f>SUMIF('[16]WASH COAL RECEIPT &amp; GCV DATA'!$A$3:$A$184,'MASTER DATA FILE WASH COAL (2)'!A136,'[16]WASH COAL RECEIPT &amp; GCV DATA'!$K$3:$K$184)</f>
        <v>#VALUE!</v>
      </c>
      <c r="L136" s="15" t="e">
        <f>SUMIF('[16]WASH COAL RECEIPT &amp; GCV DATA'!$A$3:$A$184,'MASTER DATA FILE WASH COAL (2)'!A136,'[16]WASH COAL RECEIPT &amp; GCV DATA'!$L$3:$L$184)</f>
        <v>#VALUE!</v>
      </c>
      <c r="M136" s="15" t="e">
        <f t="shared" si="21"/>
        <v>#VALUE!</v>
      </c>
      <c r="N136" s="67" t="e">
        <f t="shared" si="22"/>
        <v>#VALUE!</v>
      </c>
      <c r="O136" s="15" t="e">
        <f>SUMIF('[16]WASH COAL RECEIPT &amp; GCV DATA'!$A$3:$A$184,'MASTER DATA FILE WASH COAL (2)'!A136,'[16]WASH COAL RECEIPT &amp; GCV DATA'!$O$3:$O$184)</f>
        <v>#VALUE!</v>
      </c>
      <c r="P136" s="15" t="e">
        <f t="shared" si="23"/>
        <v>#VALUE!</v>
      </c>
      <c r="Q136" s="15" t="e">
        <f>SUMIF('[16]WASH COAL RECEIPT &amp; GCV DATA'!$A$3:$A$184,'MASTER DATA FILE WASH COAL (2)'!A136,'[16]WASH COAL RECEIPT &amp; GCV DATA'!$Q$3:$Q$184)</f>
        <v>#VALUE!</v>
      </c>
      <c r="R136" s="16" t="e">
        <f>SUMIF('[16]WASH COAL RECEIPT &amp; GCV DATA'!$A$3:$A$244,'MASTER DATA FILE WASH COAL (2)'!A136,'[16]WASH COAL RECEIPT &amp; GCV DATA'!$R$3:$R$244)+IF(H136=$J$234,($K$234*K136),0)+IF(H136=$J$235,($K$235*K136),0)</f>
        <v>#VALUE!</v>
      </c>
      <c r="S136" s="15" t="e">
        <f t="shared" si="24"/>
        <v>#VALUE!</v>
      </c>
      <c r="T136" s="15" t="e">
        <f>SUMIF('[16]WASH COAL RECEIPT &amp; GCV DATA'!$A$3:$A$184,'MASTER DATA FILE WASH COAL (2)'!A136,'[16]WASH COAL RECEIPT &amp; GCV DATA'!$T$3:$T$184)</f>
        <v>#VALUE!</v>
      </c>
      <c r="U136" s="15" t="e">
        <f t="shared" si="25"/>
        <v>#VALUE!</v>
      </c>
      <c r="V136" s="15" t="e">
        <f>SUMIF('[16]WASH COAL RECEIPT &amp; GCV DATA'!$A$3:$A$184,'MASTER DATA FILE WASH COAL (2)'!A136,'[16]WASH COAL RECEIPT &amp; GCV DATA'!$V$3:$V$184)</f>
        <v>#VALUE!</v>
      </c>
      <c r="W136" s="15" t="e">
        <f t="shared" si="26"/>
        <v>#VALUE!</v>
      </c>
      <c r="X136" s="13" t="e">
        <f t="shared" si="27"/>
        <v>#VALUE!</v>
      </c>
      <c r="Y136" s="13"/>
      <c r="Z136" s="13"/>
      <c r="AB136">
        <v>3924.5116131084951</v>
      </c>
      <c r="AC136" s="53" t="e">
        <f t="shared" si="28"/>
        <v>#VALUE!</v>
      </c>
      <c r="AE136" s="53" t="e">
        <f t="shared" si="20"/>
        <v>#VALUE!</v>
      </c>
      <c r="AF136">
        <v>135</v>
      </c>
    </row>
    <row r="137" spans="1:32" customFormat="1" ht="15.6" x14ac:dyDescent="0.3">
      <c r="A137" s="65"/>
      <c r="B137" s="57" t="e">
        <f>SUMIF('[16]WASH COAL RECEIPT &amp; GCV DATA'!$A$3:$A$112,A137,'[16]WASH COAL RECEIPT &amp; GCV DATA'!$B$3:$B$112)</f>
        <v>#VALUE!</v>
      </c>
      <c r="C137" s="13" t="e">
        <f>SUMIF('[16]WASH COAL RECEIPT &amp; GCV DATA'!$A$3:$A$112,A137,'[16]WASH COAL RECEIPT &amp; GCV DATA'!$C$3:$C$112)</f>
        <v>#VALUE!</v>
      </c>
      <c r="D137" s="13">
        <f>IFERROR(VLOOKUP(A137,'[16]WASH COAL RECEIPT &amp; GCV DATA'!A126:V247,4,0),0)</f>
        <v>0</v>
      </c>
      <c r="E137" s="14">
        <f>IFERROR(VLOOKUP(A137,'[16]WASH COAL RECEIPT &amp; GCV DATA'!$A$2:$V$184,5,0),0)</f>
        <v>0</v>
      </c>
      <c r="F137" s="13" t="e">
        <f>SUMIF('[16]WASH COAL RECEIPT &amp; GCV DATA'!$A$3:$A$184,'MASTER DATA FILE WASH COAL (2)'!A137,'[16]WASH COAL RECEIPT &amp; GCV DATA'!$F$3:$F$184)</f>
        <v>#VALUE!</v>
      </c>
      <c r="G137" s="13">
        <f>IFERROR(VLOOKUP(A137,'[16]WASH COAL RECEIPT &amp; GCV DATA'!$A$2:$V$184,7,0),0)</f>
        <v>0</v>
      </c>
      <c r="H137" s="13">
        <f>IFERROR(VLOOKUP(A137,'[16]WASH COAL RECEIPT &amp; GCV DATA'!$A$2:$V$184,8,0),0)</f>
        <v>0</v>
      </c>
      <c r="I137" s="13">
        <f>IFERROR(VLOOKUP(A137,'[16]WASH COAL RECEIPT &amp; GCV DATA'!$A$2:$V$184,9,0),0)</f>
        <v>0</v>
      </c>
      <c r="J137" s="13">
        <f>IFERROR(VLOOKUP(A137,'[16]WASH COAL RECEIPT &amp; GCV DATA'!$A$2:$V$184,10,0),0)</f>
        <v>0</v>
      </c>
      <c r="K137" s="15" t="e">
        <f>SUMIF('[16]WASH COAL RECEIPT &amp; GCV DATA'!$A$3:$A$184,'MASTER DATA FILE WASH COAL (2)'!A137,'[16]WASH COAL RECEIPT &amp; GCV DATA'!$K$3:$K$184)</f>
        <v>#VALUE!</v>
      </c>
      <c r="L137" s="15" t="e">
        <f>SUMIF('[16]WASH COAL RECEIPT &amp; GCV DATA'!$A$3:$A$184,'MASTER DATA FILE WASH COAL (2)'!A137,'[16]WASH COAL RECEIPT &amp; GCV DATA'!$L$3:$L$184)</f>
        <v>#VALUE!</v>
      </c>
      <c r="M137" s="15" t="e">
        <f t="shared" si="21"/>
        <v>#VALUE!</v>
      </c>
      <c r="N137" s="67" t="e">
        <f t="shared" si="22"/>
        <v>#VALUE!</v>
      </c>
      <c r="O137" s="15" t="e">
        <f>SUMIF('[16]WASH COAL RECEIPT &amp; GCV DATA'!$A$3:$A$184,'MASTER DATA FILE WASH COAL (2)'!A137,'[16]WASH COAL RECEIPT &amp; GCV DATA'!$O$3:$O$184)</f>
        <v>#VALUE!</v>
      </c>
      <c r="P137" s="15" t="e">
        <f t="shared" si="23"/>
        <v>#VALUE!</v>
      </c>
      <c r="Q137" s="15" t="e">
        <f>SUMIF('[16]WASH COAL RECEIPT &amp; GCV DATA'!$A$3:$A$184,'MASTER DATA FILE WASH COAL (2)'!A137,'[16]WASH COAL RECEIPT &amp; GCV DATA'!$Q$3:$Q$184)</f>
        <v>#VALUE!</v>
      </c>
      <c r="R137" s="16" t="e">
        <f>SUMIF('[16]WASH COAL RECEIPT &amp; GCV DATA'!$A$3:$A$244,'MASTER DATA FILE WASH COAL (2)'!A137,'[16]WASH COAL RECEIPT &amp; GCV DATA'!$R$3:$R$244)+IF(H137=$J$234,($K$234*K137),0)+IF(H137=$J$235,($K$235*K137),0)</f>
        <v>#VALUE!</v>
      </c>
      <c r="S137" s="15" t="e">
        <f t="shared" si="24"/>
        <v>#VALUE!</v>
      </c>
      <c r="T137" s="15" t="e">
        <f>SUMIF('[16]WASH COAL RECEIPT &amp; GCV DATA'!$A$3:$A$184,'MASTER DATA FILE WASH COAL (2)'!A137,'[16]WASH COAL RECEIPT &amp; GCV DATA'!$T$3:$T$184)</f>
        <v>#VALUE!</v>
      </c>
      <c r="U137" s="15" t="e">
        <f t="shared" si="25"/>
        <v>#VALUE!</v>
      </c>
      <c r="V137" s="15" t="e">
        <f>SUMIF('[16]WASH COAL RECEIPT &amp; GCV DATA'!$A$3:$A$184,'MASTER DATA FILE WASH COAL (2)'!A137,'[16]WASH COAL RECEIPT &amp; GCV DATA'!$V$3:$V$184)</f>
        <v>#VALUE!</v>
      </c>
      <c r="W137" s="15" t="e">
        <f t="shared" si="26"/>
        <v>#VALUE!</v>
      </c>
      <c r="X137" s="13" t="e">
        <f t="shared" si="27"/>
        <v>#VALUE!</v>
      </c>
      <c r="Y137" s="13"/>
      <c r="Z137" s="13"/>
      <c r="AB137">
        <v>3956.3396546244308</v>
      </c>
      <c r="AC137" s="53" t="e">
        <f t="shared" si="28"/>
        <v>#VALUE!</v>
      </c>
      <c r="AE137" s="53" t="e">
        <f t="shared" si="20"/>
        <v>#VALUE!</v>
      </c>
      <c r="AF137">
        <v>136</v>
      </c>
    </row>
    <row r="138" spans="1:32" customFormat="1" ht="15.6" x14ac:dyDescent="0.3">
      <c r="A138" s="65"/>
      <c r="B138" s="57" t="e">
        <f>SUMIF('[16]WASH COAL RECEIPT &amp; GCV DATA'!$A$3:$A$112,A138,'[16]WASH COAL RECEIPT &amp; GCV DATA'!$B$3:$B$112)</f>
        <v>#VALUE!</v>
      </c>
      <c r="C138" s="13" t="e">
        <f>SUMIF('[16]WASH COAL RECEIPT &amp; GCV DATA'!$A$3:$A$112,A138,'[16]WASH COAL RECEIPT &amp; GCV DATA'!$C$3:$C$112)</f>
        <v>#VALUE!</v>
      </c>
      <c r="D138" s="13">
        <f>IFERROR(VLOOKUP(A138,'[16]WASH COAL RECEIPT &amp; GCV DATA'!A127:V248,4,0),0)</f>
        <v>0</v>
      </c>
      <c r="E138" s="14">
        <f>IFERROR(VLOOKUP(A138,'[16]WASH COAL RECEIPT &amp; GCV DATA'!$A$2:$V$184,5,0),0)</f>
        <v>0</v>
      </c>
      <c r="F138" s="13" t="e">
        <f>SUMIF('[16]WASH COAL RECEIPT &amp; GCV DATA'!$A$3:$A$184,'MASTER DATA FILE WASH COAL (2)'!A138,'[16]WASH COAL RECEIPT &amp; GCV DATA'!$F$3:$F$184)</f>
        <v>#VALUE!</v>
      </c>
      <c r="G138" s="13">
        <f>IFERROR(VLOOKUP(A138,'[16]WASH COAL RECEIPT &amp; GCV DATA'!$A$2:$V$184,7,0),0)</f>
        <v>0</v>
      </c>
      <c r="H138" s="13">
        <f>IFERROR(VLOOKUP(A138,'[16]WASH COAL RECEIPT &amp; GCV DATA'!$A$2:$V$184,8,0),0)</f>
        <v>0</v>
      </c>
      <c r="I138" s="13">
        <f>IFERROR(VLOOKUP(A138,'[16]WASH COAL RECEIPT &amp; GCV DATA'!$A$2:$V$184,9,0),0)</f>
        <v>0</v>
      </c>
      <c r="J138" s="13">
        <f>IFERROR(VLOOKUP(A138,'[16]WASH COAL RECEIPT &amp; GCV DATA'!$A$2:$V$184,10,0),0)</f>
        <v>0</v>
      </c>
      <c r="K138" s="15" t="e">
        <f>SUMIF('[16]WASH COAL RECEIPT &amp; GCV DATA'!$A$3:$A$184,'MASTER DATA FILE WASH COAL (2)'!A138,'[16]WASH COAL RECEIPT &amp; GCV DATA'!$K$3:$K$184)</f>
        <v>#VALUE!</v>
      </c>
      <c r="L138" s="15" t="e">
        <f>SUMIF('[16]WASH COAL RECEIPT &amp; GCV DATA'!$A$3:$A$184,'MASTER DATA FILE WASH COAL (2)'!A138,'[16]WASH COAL RECEIPT &amp; GCV DATA'!$L$3:$L$184)</f>
        <v>#VALUE!</v>
      </c>
      <c r="M138" s="15" t="e">
        <f t="shared" si="21"/>
        <v>#VALUE!</v>
      </c>
      <c r="N138" s="67" t="e">
        <f t="shared" si="22"/>
        <v>#VALUE!</v>
      </c>
      <c r="O138" s="15" t="e">
        <f>SUMIF('[16]WASH COAL RECEIPT &amp; GCV DATA'!$A$3:$A$184,'MASTER DATA FILE WASH COAL (2)'!A138,'[16]WASH COAL RECEIPT &amp; GCV DATA'!$O$3:$O$184)</f>
        <v>#VALUE!</v>
      </c>
      <c r="P138" s="15" t="e">
        <f t="shared" si="23"/>
        <v>#VALUE!</v>
      </c>
      <c r="Q138" s="15" t="e">
        <f>SUMIF('[16]WASH COAL RECEIPT &amp; GCV DATA'!$A$3:$A$184,'MASTER DATA FILE WASH COAL (2)'!A138,'[16]WASH COAL RECEIPT &amp; GCV DATA'!$Q$3:$Q$184)</f>
        <v>#VALUE!</v>
      </c>
      <c r="R138" s="16" t="e">
        <f>SUMIF('[16]WASH COAL RECEIPT &amp; GCV DATA'!$A$3:$A$244,'MASTER DATA FILE WASH COAL (2)'!A138,'[16]WASH COAL RECEIPT &amp; GCV DATA'!$R$3:$R$244)+IF(H138=$J$234,($K$234*K138),0)+IF(H138=$J$235,($K$235*K138),0)</f>
        <v>#VALUE!</v>
      </c>
      <c r="S138" s="15" t="e">
        <f t="shared" si="24"/>
        <v>#VALUE!</v>
      </c>
      <c r="T138" s="15" t="e">
        <f>SUMIF('[16]WASH COAL RECEIPT &amp; GCV DATA'!$A$3:$A$184,'MASTER DATA FILE WASH COAL (2)'!A138,'[16]WASH COAL RECEIPT &amp; GCV DATA'!$T$3:$T$184)</f>
        <v>#VALUE!</v>
      </c>
      <c r="U138" s="15" t="e">
        <f t="shared" si="25"/>
        <v>#VALUE!</v>
      </c>
      <c r="V138" s="15" t="e">
        <f>SUMIF('[16]WASH COAL RECEIPT &amp; GCV DATA'!$A$3:$A$184,'MASTER DATA FILE WASH COAL (2)'!A138,'[16]WASH COAL RECEIPT &amp; GCV DATA'!$V$3:$V$184)</f>
        <v>#VALUE!</v>
      </c>
      <c r="W138" s="15" t="e">
        <f t="shared" si="26"/>
        <v>#VALUE!</v>
      </c>
      <c r="X138" s="13" t="e">
        <f t="shared" si="27"/>
        <v>#VALUE!</v>
      </c>
      <c r="Y138" s="13"/>
      <c r="Z138" s="13"/>
      <c r="AB138">
        <v>4084.715664439495</v>
      </c>
      <c r="AC138" s="53" t="e">
        <f t="shared" si="28"/>
        <v>#VALUE!</v>
      </c>
      <c r="AD138" s="68"/>
      <c r="AE138" s="53" t="e">
        <f t="shared" si="20"/>
        <v>#VALUE!</v>
      </c>
      <c r="AF138">
        <v>137</v>
      </c>
    </row>
    <row r="139" spans="1:32" customFormat="1" ht="15.6" x14ac:dyDescent="0.3">
      <c r="A139" s="65"/>
      <c r="B139" s="57" t="e">
        <f>SUMIF('[16]WASH COAL RECEIPT &amp; GCV DATA'!$A$3:$A$112,A139,'[16]WASH COAL RECEIPT &amp; GCV DATA'!$B$3:$B$112)</f>
        <v>#VALUE!</v>
      </c>
      <c r="C139" s="13" t="e">
        <f>SUMIF('[16]WASH COAL RECEIPT &amp; GCV DATA'!$A$3:$A$112,A139,'[16]WASH COAL RECEIPT &amp; GCV DATA'!$C$3:$C$112)</f>
        <v>#VALUE!</v>
      </c>
      <c r="D139" s="13">
        <f>IFERROR(VLOOKUP(A139,'[16]WASH COAL RECEIPT &amp; GCV DATA'!A128:V249,4,0),0)</f>
        <v>0</v>
      </c>
      <c r="E139" s="14">
        <f>IFERROR(VLOOKUP(A139,'[16]WASH COAL RECEIPT &amp; GCV DATA'!$A$2:$V$184,5,0),0)</f>
        <v>0</v>
      </c>
      <c r="F139" s="13" t="e">
        <f>SUMIF('[16]WASH COAL RECEIPT &amp; GCV DATA'!$A$3:$A$184,'MASTER DATA FILE WASH COAL (2)'!A139,'[16]WASH COAL RECEIPT &amp; GCV DATA'!$F$3:$F$184)</f>
        <v>#VALUE!</v>
      </c>
      <c r="G139" s="13">
        <f>IFERROR(VLOOKUP(A139,'[16]WASH COAL RECEIPT &amp; GCV DATA'!$A$2:$V$184,7,0),0)</f>
        <v>0</v>
      </c>
      <c r="H139" s="13">
        <f>IFERROR(VLOOKUP(A139,'[16]WASH COAL RECEIPT &amp; GCV DATA'!$A$2:$V$184,8,0),0)</f>
        <v>0</v>
      </c>
      <c r="I139" s="13">
        <f>IFERROR(VLOOKUP(A139,'[16]WASH COAL RECEIPT &amp; GCV DATA'!$A$2:$V$184,9,0),0)</f>
        <v>0</v>
      </c>
      <c r="J139" s="13">
        <f>IFERROR(VLOOKUP(A139,'[16]WASH COAL RECEIPT &amp; GCV DATA'!$A$2:$V$184,10,0),0)</f>
        <v>0</v>
      </c>
      <c r="K139" s="15" t="e">
        <f>SUMIF('[16]WASH COAL RECEIPT &amp; GCV DATA'!$A$3:$A$184,'MASTER DATA FILE WASH COAL (2)'!A139,'[16]WASH COAL RECEIPT &amp; GCV DATA'!$K$3:$K$184)</f>
        <v>#VALUE!</v>
      </c>
      <c r="L139" s="15" t="e">
        <f>SUMIF('[16]WASH COAL RECEIPT &amp; GCV DATA'!$A$3:$A$184,'MASTER DATA FILE WASH COAL (2)'!A139,'[16]WASH COAL RECEIPT &amp; GCV DATA'!$L$3:$L$184)</f>
        <v>#VALUE!</v>
      </c>
      <c r="M139" s="15" t="e">
        <f t="shared" si="21"/>
        <v>#VALUE!</v>
      </c>
      <c r="N139" s="67" t="e">
        <f t="shared" si="22"/>
        <v>#VALUE!</v>
      </c>
      <c r="O139" s="15" t="e">
        <f>SUMIF('[16]WASH COAL RECEIPT &amp; GCV DATA'!$A$3:$A$184,'MASTER DATA FILE WASH COAL (2)'!A139,'[16]WASH COAL RECEIPT &amp; GCV DATA'!$O$3:$O$184)</f>
        <v>#VALUE!</v>
      </c>
      <c r="P139" s="15" t="e">
        <f t="shared" si="23"/>
        <v>#VALUE!</v>
      </c>
      <c r="Q139" s="15" t="e">
        <f>SUMIF('[16]WASH COAL RECEIPT &amp; GCV DATA'!$A$3:$A$184,'MASTER DATA FILE WASH COAL (2)'!A139,'[16]WASH COAL RECEIPT &amp; GCV DATA'!$Q$3:$Q$184)</f>
        <v>#VALUE!</v>
      </c>
      <c r="R139" s="16" t="e">
        <f>SUMIF('[16]WASH COAL RECEIPT &amp; GCV DATA'!$A$3:$A$244,'MASTER DATA FILE WASH COAL (2)'!A139,'[16]WASH COAL RECEIPT &amp; GCV DATA'!$R$3:$R$244)+IF(H139=$J$234,($K$234*K139),0)+IF(H139=$J$235,($K$235*K139),0)</f>
        <v>#VALUE!</v>
      </c>
      <c r="S139" s="15" t="e">
        <f t="shared" si="24"/>
        <v>#VALUE!</v>
      </c>
      <c r="T139" s="15" t="e">
        <f>SUMIF('[16]WASH COAL RECEIPT &amp; GCV DATA'!$A$3:$A$184,'MASTER DATA FILE WASH COAL (2)'!A139,'[16]WASH COAL RECEIPT &amp; GCV DATA'!$T$3:$T$184)</f>
        <v>#VALUE!</v>
      </c>
      <c r="U139" s="15" t="e">
        <f t="shared" si="25"/>
        <v>#VALUE!</v>
      </c>
      <c r="V139" s="15" t="e">
        <f>SUMIF('[16]WASH COAL RECEIPT &amp; GCV DATA'!$A$3:$A$184,'MASTER DATA FILE WASH COAL (2)'!A139,'[16]WASH COAL RECEIPT &amp; GCV DATA'!$V$3:$V$184)</f>
        <v>#VALUE!</v>
      </c>
      <c r="W139" s="15" t="e">
        <f t="shared" si="26"/>
        <v>#VALUE!</v>
      </c>
      <c r="X139" s="13" t="e">
        <f t="shared" si="27"/>
        <v>#VALUE!</v>
      </c>
      <c r="Y139" s="13"/>
      <c r="Z139" s="13"/>
      <c r="AB139">
        <v>4132.7707270408164</v>
      </c>
      <c r="AC139" s="53" t="e">
        <f t="shared" si="28"/>
        <v>#VALUE!</v>
      </c>
      <c r="AE139" s="53" t="e">
        <f t="shared" si="20"/>
        <v>#VALUE!</v>
      </c>
      <c r="AF139">
        <v>138</v>
      </c>
    </row>
    <row r="140" spans="1:32" customFormat="1" ht="15.6" x14ac:dyDescent="0.3">
      <c r="A140" s="65"/>
      <c r="B140" s="57" t="e">
        <f>SUMIF('[16]WASH COAL RECEIPT &amp; GCV DATA'!$A$3:$A$112,A140,'[16]WASH COAL RECEIPT &amp; GCV DATA'!$B$3:$B$112)</f>
        <v>#VALUE!</v>
      </c>
      <c r="C140" s="13" t="e">
        <f>SUMIF('[16]WASH COAL RECEIPT &amp; GCV DATA'!$A$3:$A$112,A140,'[16]WASH COAL RECEIPT &amp; GCV DATA'!$C$3:$C$112)</f>
        <v>#VALUE!</v>
      </c>
      <c r="D140" s="13">
        <f>IFERROR(VLOOKUP(A140,'[16]WASH COAL RECEIPT &amp; GCV DATA'!A129:V250,4,0),0)</f>
        <v>0</v>
      </c>
      <c r="E140" s="14">
        <f>IFERROR(VLOOKUP(A140,'[16]WASH COAL RECEIPT &amp; GCV DATA'!$A$2:$V$184,5,0),0)</f>
        <v>0</v>
      </c>
      <c r="F140" s="13" t="e">
        <f>SUMIF('[16]WASH COAL RECEIPT &amp; GCV DATA'!$A$3:$A$184,'MASTER DATA FILE WASH COAL (2)'!A140,'[16]WASH COAL RECEIPT &amp; GCV DATA'!$F$3:$F$184)</f>
        <v>#VALUE!</v>
      </c>
      <c r="G140" s="13">
        <f>IFERROR(VLOOKUP(A140,'[16]WASH COAL RECEIPT &amp; GCV DATA'!$A$2:$V$184,7,0),0)</f>
        <v>0</v>
      </c>
      <c r="H140" s="13">
        <f>IFERROR(VLOOKUP(A140,'[16]WASH COAL RECEIPT &amp; GCV DATA'!$A$2:$V$184,8,0),0)</f>
        <v>0</v>
      </c>
      <c r="I140" s="13">
        <f>IFERROR(VLOOKUP(A140,'[16]WASH COAL RECEIPT &amp; GCV DATA'!$A$2:$V$184,9,0),0)</f>
        <v>0</v>
      </c>
      <c r="J140" s="13">
        <f>IFERROR(VLOOKUP(A140,'[16]WASH COAL RECEIPT &amp; GCV DATA'!$A$2:$V$184,10,0),0)</f>
        <v>0</v>
      </c>
      <c r="K140" s="15" t="e">
        <f>SUMIF('[16]WASH COAL RECEIPT &amp; GCV DATA'!$A$3:$A$184,'MASTER DATA FILE WASH COAL (2)'!A140,'[16]WASH COAL RECEIPT &amp; GCV DATA'!$K$3:$K$184)</f>
        <v>#VALUE!</v>
      </c>
      <c r="L140" s="15" t="e">
        <f>SUMIF('[16]WASH COAL RECEIPT &amp; GCV DATA'!$A$3:$A$184,'MASTER DATA FILE WASH COAL (2)'!A140,'[16]WASH COAL RECEIPT &amp; GCV DATA'!$L$3:$L$184)</f>
        <v>#VALUE!</v>
      </c>
      <c r="M140" s="15" t="e">
        <f t="shared" si="21"/>
        <v>#VALUE!</v>
      </c>
      <c r="N140" s="67" t="e">
        <f t="shared" si="22"/>
        <v>#VALUE!</v>
      </c>
      <c r="O140" s="15" t="e">
        <f>SUMIF('[16]WASH COAL RECEIPT &amp; GCV DATA'!$A$3:$A$184,'MASTER DATA FILE WASH COAL (2)'!A140,'[16]WASH COAL RECEIPT &amp; GCV DATA'!$O$3:$O$184)</f>
        <v>#VALUE!</v>
      </c>
      <c r="P140" s="15" t="e">
        <f t="shared" si="23"/>
        <v>#VALUE!</v>
      </c>
      <c r="Q140" s="15" t="e">
        <f>SUMIF('[16]WASH COAL RECEIPT &amp; GCV DATA'!$A$3:$A$184,'MASTER DATA FILE WASH COAL (2)'!A140,'[16]WASH COAL RECEIPT &amp; GCV DATA'!$Q$3:$Q$184)</f>
        <v>#VALUE!</v>
      </c>
      <c r="R140" s="16" t="e">
        <f>SUMIF('[16]WASH COAL RECEIPT &amp; GCV DATA'!$A$3:$A$244,'MASTER DATA FILE WASH COAL (2)'!A140,'[16]WASH COAL RECEIPT &amp; GCV DATA'!$R$3:$R$244)+IF(H140=$J$234,($K$234*K140),0)+IF(H140=$J$235,($K$235*K140),0)</f>
        <v>#VALUE!</v>
      </c>
      <c r="S140" s="15" t="e">
        <f t="shared" si="24"/>
        <v>#VALUE!</v>
      </c>
      <c r="T140" s="15" t="e">
        <f>SUMIF('[16]WASH COAL RECEIPT &amp; GCV DATA'!$A$3:$A$184,'MASTER DATA FILE WASH COAL (2)'!A140,'[16]WASH COAL RECEIPT &amp; GCV DATA'!$T$3:$T$184)</f>
        <v>#VALUE!</v>
      </c>
      <c r="U140" s="15" t="e">
        <f t="shared" si="25"/>
        <v>#VALUE!</v>
      </c>
      <c r="V140" s="15" t="e">
        <f>SUMIF('[16]WASH COAL RECEIPT &amp; GCV DATA'!$A$3:$A$184,'MASTER DATA FILE WASH COAL (2)'!A140,'[16]WASH COAL RECEIPT &amp; GCV DATA'!$V$3:$V$184)</f>
        <v>#VALUE!</v>
      </c>
      <c r="W140" s="15" t="e">
        <f t="shared" si="26"/>
        <v>#VALUE!</v>
      </c>
      <c r="X140" s="13" t="e">
        <f t="shared" si="27"/>
        <v>#VALUE!</v>
      </c>
      <c r="Y140" s="13"/>
      <c r="Z140" s="13"/>
      <c r="AB140">
        <v>3955.5408999042652</v>
      </c>
      <c r="AC140" s="53" t="e">
        <f t="shared" si="28"/>
        <v>#VALUE!</v>
      </c>
      <c r="AE140" s="53" t="e">
        <f t="shared" si="20"/>
        <v>#VALUE!</v>
      </c>
      <c r="AF140">
        <v>139</v>
      </c>
    </row>
    <row r="141" spans="1:32" customFormat="1" ht="15.6" x14ac:dyDescent="0.3">
      <c r="A141" s="65"/>
      <c r="B141" s="57" t="e">
        <f>SUMIF('[16]WASH COAL RECEIPT &amp; GCV DATA'!$A$3:$A$112,A141,'[16]WASH COAL RECEIPT &amp; GCV DATA'!$B$3:$B$112)</f>
        <v>#VALUE!</v>
      </c>
      <c r="C141" s="13" t="e">
        <f>SUMIF('[16]WASH COAL RECEIPT &amp; GCV DATA'!$A$3:$A$112,A141,'[16]WASH COAL RECEIPT &amp; GCV DATA'!$C$3:$C$112)</f>
        <v>#VALUE!</v>
      </c>
      <c r="D141" s="13">
        <f>IFERROR(VLOOKUP(A141,'[16]WASH COAL RECEIPT &amp; GCV DATA'!A130:V251,4,0),0)</f>
        <v>0</v>
      </c>
      <c r="E141" s="14">
        <f>IFERROR(VLOOKUP(A141,'[16]WASH COAL RECEIPT &amp; GCV DATA'!$A$2:$V$184,5,0),0)</f>
        <v>0</v>
      </c>
      <c r="F141" s="13" t="e">
        <f>SUMIF('[16]WASH COAL RECEIPT &amp; GCV DATA'!$A$3:$A$184,'MASTER DATA FILE WASH COAL (2)'!A141,'[16]WASH COAL RECEIPT &amp; GCV DATA'!$F$3:$F$184)</f>
        <v>#VALUE!</v>
      </c>
      <c r="G141" s="13">
        <f>IFERROR(VLOOKUP(A141,'[16]WASH COAL RECEIPT &amp; GCV DATA'!$A$2:$V$184,7,0),0)</f>
        <v>0</v>
      </c>
      <c r="H141" s="13">
        <f>IFERROR(VLOOKUP(A141,'[16]WASH COAL RECEIPT &amp; GCV DATA'!$A$2:$V$184,8,0),0)</f>
        <v>0</v>
      </c>
      <c r="I141" s="13">
        <f>IFERROR(VLOOKUP(A141,'[16]WASH COAL RECEIPT &amp; GCV DATA'!$A$2:$V$184,9,0),0)</f>
        <v>0</v>
      </c>
      <c r="J141" s="13">
        <f>IFERROR(VLOOKUP(A141,'[16]WASH COAL RECEIPT &amp; GCV DATA'!$A$2:$V$184,10,0),0)</f>
        <v>0</v>
      </c>
      <c r="K141" s="15" t="e">
        <f>SUMIF('[16]WASH COAL RECEIPT &amp; GCV DATA'!$A$3:$A$184,'MASTER DATA FILE WASH COAL (2)'!A141,'[16]WASH COAL RECEIPT &amp; GCV DATA'!$K$3:$K$184)</f>
        <v>#VALUE!</v>
      </c>
      <c r="L141" s="15" t="e">
        <f>SUMIF('[16]WASH COAL RECEIPT &amp; GCV DATA'!$A$3:$A$184,'MASTER DATA FILE WASH COAL (2)'!A141,'[16]WASH COAL RECEIPT &amp; GCV DATA'!$L$3:$L$184)</f>
        <v>#VALUE!</v>
      </c>
      <c r="M141" s="15" t="e">
        <f t="shared" si="21"/>
        <v>#VALUE!</v>
      </c>
      <c r="N141" s="67" t="e">
        <f t="shared" si="22"/>
        <v>#VALUE!</v>
      </c>
      <c r="O141" s="15" t="e">
        <f>SUMIF('[16]WASH COAL RECEIPT &amp; GCV DATA'!$A$3:$A$184,'MASTER DATA FILE WASH COAL (2)'!A141,'[16]WASH COAL RECEIPT &amp; GCV DATA'!$O$3:$O$184)</f>
        <v>#VALUE!</v>
      </c>
      <c r="P141" s="15" t="e">
        <f t="shared" si="23"/>
        <v>#VALUE!</v>
      </c>
      <c r="Q141" s="15" t="e">
        <f>SUMIF('[16]WASH COAL RECEIPT &amp; GCV DATA'!$A$3:$A$184,'MASTER DATA FILE WASH COAL (2)'!A141,'[16]WASH COAL RECEIPT &amp; GCV DATA'!$Q$3:$Q$184)</f>
        <v>#VALUE!</v>
      </c>
      <c r="R141" s="16" t="e">
        <f>SUMIF('[16]WASH COAL RECEIPT &amp; GCV DATA'!$A$3:$A$244,'MASTER DATA FILE WASH COAL (2)'!A141,'[16]WASH COAL RECEIPT &amp; GCV DATA'!$R$3:$R$244)+IF(H141=$J$234,($K$234*K141),0)+IF(H141=$J$235,($K$235*K141),0)</f>
        <v>#VALUE!</v>
      </c>
      <c r="S141" s="15" t="e">
        <f t="shared" si="24"/>
        <v>#VALUE!</v>
      </c>
      <c r="T141" s="15" t="e">
        <f>SUMIF('[16]WASH COAL RECEIPT &amp; GCV DATA'!$A$3:$A$184,'MASTER DATA FILE WASH COAL (2)'!A141,'[16]WASH COAL RECEIPT &amp; GCV DATA'!$T$3:$T$184)</f>
        <v>#VALUE!</v>
      </c>
      <c r="U141" s="15" t="e">
        <f t="shared" si="25"/>
        <v>#VALUE!</v>
      </c>
      <c r="V141" s="15" t="e">
        <f>SUMIF('[16]WASH COAL RECEIPT &amp; GCV DATA'!$A$3:$A$184,'MASTER DATA FILE WASH COAL (2)'!A141,'[16]WASH COAL RECEIPT &amp; GCV DATA'!$V$3:$V$184)</f>
        <v>#VALUE!</v>
      </c>
      <c r="W141" s="15" t="e">
        <f t="shared" si="26"/>
        <v>#VALUE!</v>
      </c>
      <c r="X141" s="13" t="e">
        <f t="shared" si="27"/>
        <v>#VALUE!</v>
      </c>
      <c r="Y141" s="13"/>
      <c r="Z141" s="13"/>
      <c r="AB141">
        <v>3688.1877264010227</v>
      </c>
      <c r="AC141" s="53" t="e">
        <f t="shared" si="28"/>
        <v>#VALUE!</v>
      </c>
      <c r="AE141" s="53" t="e">
        <f t="shared" si="20"/>
        <v>#VALUE!</v>
      </c>
      <c r="AF141">
        <v>140</v>
      </c>
    </row>
    <row r="142" spans="1:32" s="68" customFormat="1" ht="15.6" x14ac:dyDescent="0.3">
      <c r="A142" s="65"/>
      <c r="B142" s="57" t="e">
        <f>SUMIF('[16]WASH COAL RECEIPT &amp; GCV DATA'!$A$3:$A$112,A142,'[16]WASH COAL RECEIPT &amp; GCV DATA'!$B$3:$B$112)</f>
        <v>#VALUE!</v>
      </c>
      <c r="C142" s="13" t="e">
        <f>SUMIF('[16]WASH COAL RECEIPT &amp; GCV DATA'!$A$3:$A$112,A142,'[16]WASH COAL RECEIPT &amp; GCV DATA'!$C$3:$C$112)</f>
        <v>#VALUE!</v>
      </c>
      <c r="D142" s="13">
        <f>IFERROR(VLOOKUP(A142,'[16]WASH COAL RECEIPT &amp; GCV DATA'!A131:V252,4,0),0)</f>
        <v>0</v>
      </c>
      <c r="E142" s="14">
        <f>IFERROR(VLOOKUP(A142,'[16]WASH COAL RECEIPT &amp; GCV DATA'!$A$2:$V$184,5,0),0)</f>
        <v>0</v>
      </c>
      <c r="F142" s="13" t="e">
        <f>SUMIF('[16]WASH COAL RECEIPT &amp; GCV DATA'!$A$3:$A$184,'MASTER DATA FILE WASH COAL (2)'!A142,'[16]WASH COAL RECEIPT &amp; GCV DATA'!$F$3:$F$184)</f>
        <v>#VALUE!</v>
      </c>
      <c r="G142" s="13">
        <f>IFERROR(VLOOKUP(A142,'[16]WASH COAL RECEIPT &amp; GCV DATA'!$A$2:$V$184,7,0),0)</f>
        <v>0</v>
      </c>
      <c r="H142" s="13">
        <f>IFERROR(VLOOKUP(A142,'[16]WASH COAL RECEIPT &amp; GCV DATA'!$A$2:$V$184,8,0),0)</f>
        <v>0</v>
      </c>
      <c r="I142" s="13">
        <f>IFERROR(VLOOKUP(A142,'[16]WASH COAL RECEIPT &amp; GCV DATA'!$A$2:$V$184,9,0),0)</f>
        <v>0</v>
      </c>
      <c r="J142" s="13">
        <f>IFERROR(VLOOKUP(A142,'[16]WASH COAL RECEIPT &amp; GCV DATA'!$A$2:$V$184,10,0),0)</f>
        <v>0</v>
      </c>
      <c r="K142" s="15" t="e">
        <f>SUMIF('[16]WASH COAL RECEIPT &amp; GCV DATA'!$A$3:$A$184,'MASTER DATA FILE WASH COAL (2)'!A142,'[16]WASH COAL RECEIPT &amp; GCV DATA'!$K$3:$K$184)</f>
        <v>#VALUE!</v>
      </c>
      <c r="L142" s="15" t="e">
        <f>SUMIF('[16]WASH COAL RECEIPT &amp; GCV DATA'!$A$3:$A$184,'MASTER DATA FILE WASH COAL (2)'!A142,'[16]WASH COAL RECEIPT &amp; GCV DATA'!$L$3:$L$184)</f>
        <v>#VALUE!</v>
      </c>
      <c r="M142" s="15" t="e">
        <f t="shared" si="21"/>
        <v>#VALUE!</v>
      </c>
      <c r="N142" s="67" t="e">
        <f t="shared" si="22"/>
        <v>#VALUE!</v>
      </c>
      <c r="O142" s="15" t="e">
        <f>SUMIF('[16]WASH COAL RECEIPT &amp; GCV DATA'!$A$3:$A$184,'MASTER DATA FILE WASH COAL (2)'!A142,'[16]WASH COAL RECEIPT &amp; GCV DATA'!$O$3:$O$184)</f>
        <v>#VALUE!</v>
      </c>
      <c r="P142" s="15" t="e">
        <f t="shared" si="23"/>
        <v>#VALUE!</v>
      </c>
      <c r="Q142" s="15" t="e">
        <f>SUMIF('[16]WASH COAL RECEIPT &amp; GCV DATA'!$A$3:$A$184,'MASTER DATA FILE WASH COAL (2)'!A142,'[16]WASH COAL RECEIPT &amp; GCV DATA'!$Q$3:$Q$184)</f>
        <v>#VALUE!</v>
      </c>
      <c r="R142" s="16" t="e">
        <f>SUMIF('[16]WASH COAL RECEIPT &amp; GCV DATA'!$A$3:$A$244,'MASTER DATA FILE WASH COAL (2)'!A142,'[16]WASH COAL RECEIPT &amp; GCV DATA'!$R$3:$R$244)+IF(H142=$J$234,($K$234*K142),0)+IF(H142=$J$235,($K$235*K142),0)</f>
        <v>#VALUE!</v>
      </c>
      <c r="S142" s="15" t="e">
        <f t="shared" si="24"/>
        <v>#VALUE!</v>
      </c>
      <c r="T142" s="15" t="e">
        <f>SUMIF('[16]WASH COAL RECEIPT &amp; GCV DATA'!$A$3:$A$184,'MASTER DATA FILE WASH COAL (2)'!A142,'[16]WASH COAL RECEIPT &amp; GCV DATA'!$T$3:$T$184)</f>
        <v>#VALUE!</v>
      </c>
      <c r="U142" s="15" t="e">
        <f t="shared" si="25"/>
        <v>#VALUE!</v>
      </c>
      <c r="V142" s="15" t="e">
        <f>SUMIF('[16]WASH COAL RECEIPT &amp; GCV DATA'!$A$3:$A$184,'MASTER DATA FILE WASH COAL (2)'!A142,'[16]WASH COAL RECEIPT &amp; GCV DATA'!$V$3:$V$184)</f>
        <v>#VALUE!</v>
      </c>
      <c r="W142" s="15" t="e">
        <f t="shared" si="26"/>
        <v>#VALUE!</v>
      </c>
      <c r="X142" s="13" t="e">
        <f t="shared" si="27"/>
        <v>#VALUE!</v>
      </c>
      <c r="Y142" s="69"/>
      <c r="Z142" s="69"/>
      <c r="AB142" s="68">
        <v>3668.9948794538082</v>
      </c>
      <c r="AC142" s="53" t="e">
        <f t="shared" si="28"/>
        <v>#VALUE!</v>
      </c>
      <c r="AD142"/>
      <c r="AE142" s="53" t="e">
        <f t="shared" si="20"/>
        <v>#VALUE!</v>
      </c>
      <c r="AF142" s="68">
        <v>141</v>
      </c>
    </row>
    <row r="143" spans="1:32" customFormat="1" ht="15.6" x14ac:dyDescent="0.3">
      <c r="A143" s="65"/>
      <c r="B143" s="57" t="e">
        <f>SUMIF('[16]WASH COAL RECEIPT &amp; GCV DATA'!$A$3:$A$112,A143,'[16]WASH COAL RECEIPT &amp; GCV DATA'!$B$3:$B$112)</f>
        <v>#VALUE!</v>
      </c>
      <c r="C143" s="13" t="e">
        <f>SUMIF('[16]WASH COAL RECEIPT &amp; GCV DATA'!$A$3:$A$112,A143,'[16]WASH COAL RECEIPT &amp; GCV DATA'!$C$3:$C$112)</f>
        <v>#VALUE!</v>
      </c>
      <c r="D143" s="13">
        <f>IFERROR(VLOOKUP(A143,'[16]WASH COAL RECEIPT &amp; GCV DATA'!A132:V253,4,0),0)</f>
        <v>0</v>
      </c>
      <c r="E143" s="14">
        <f>IFERROR(VLOOKUP(A143,'[16]WASH COAL RECEIPT &amp; GCV DATA'!$A$2:$V$184,5,0),0)</f>
        <v>0</v>
      </c>
      <c r="F143" s="13" t="e">
        <f>SUMIF('[16]WASH COAL RECEIPT &amp; GCV DATA'!$A$3:$A$184,'MASTER DATA FILE WASH COAL (2)'!A143,'[16]WASH COAL RECEIPT &amp; GCV DATA'!$F$3:$F$184)</f>
        <v>#VALUE!</v>
      </c>
      <c r="G143" s="13">
        <f>IFERROR(VLOOKUP(A143,'[16]WASH COAL RECEIPT &amp; GCV DATA'!$A$2:$V$184,7,0),0)</f>
        <v>0</v>
      </c>
      <c r="H143" s="13">
        <f>IFERROR(VLOOKUP(A143,'[16]WASH COAL RECEIPT &amp; GCV DATA'!$A$2:$V$184,8,0),0)</f>
        <v>0</v>
      </c>
      <c r="I143" s="13">
        <f>IFERROR(VLOOKUP(A143,'[16]WASH COAL RECEIPT &amp; GCV DATA'!$A$2:$V$184,9,0),0)</f>
        <v>0</v>
      </c>
      <c r="J143" s="13">
        <f>IFERROR(VLOOKUP(A143,'[16]WASH COAL RECEIPT &amp; GCV DATA'!$A$2:$V$184,10,0),0)</f>
        <v>0</v>
      </c>
      <c r="K143" s="15" t="e">
        <f>SUMIF('[16]WASH COAL RECEIPT &amp; GCV DATA'!$A$3:$A$184,'MASTER DATA FILE WASH COAL (2)'!A143,'[16]WASH COAL RECEIPT &amp; GCV DATA'!$K$3:$K$184)</f>
        <v>#VALUE!</v>
      </c>
      <c r="L143" s="15" t="e">
        <f>SUMIF('[16]WASH COAL RECEIPT &amp; GCV DATA'!$A$3:$A$184,'MASTER DATA FILE WASH COAL (2)'!A143,'[16]WASH COAL RECEIPT &amp; GCV DATA'!$L$3:$L$184)</f>
        <v>#VALUE!</v>
      </c>
      <c r="M143" s="15" t="e">
        <f t="shared" si="21"/>
        <v>#VALUE!</v>
      </c>
      <c r="N143" s="67" t="e">
        <f t="shared" si="22"/>
        <v>#VALUE!</v>
      </c>
      <c r="O143" s="15" t="e">
        <f>SUMIF('[16]WASH COAL RECEIPT &amp; GCV DATA'!$A$3:$A$184,'MASTER DATA FILE WASH COAL (2)'!A143,'[16]WASH COAL RECEIPT &amp; GCV DATA'!$O$3:$O$184)</f>
        <v>#VALUE!</v>
      </c>
      <c r="P143" s="15" t="e">
        <f t="shared" si="23"/>
        <v>#VALUE!</v>
      </c>
      <c r="Q143" s="15" t="e">
        <f>SUMIF('[16]WASH COAL RECEIPT &amp; GCV DATA'!$A$3:$A$184,'MASTER DATA FILE WASH COAL (2)'!A143,'[16]WASH COAL RECEIPT &amp; GCV DATA'!$Q$3:$Q$184)</f>
        <v>#VALUE!</v>
      </c>
      <c r="R143" s="16" t="e">
        <f>SUMIF('[16]WASH COAL RECEIPT &amp; GCV DATA'!$A$3:$A$244,'MASTER DATA FILE WASH COAL (2)'!A143,'[16]WASH COAL RECEIPT &amp; GCV DATA'!$R$3:$R$244)+IF(H143=$J$234,($K$234*K143),0)+IF(H143=$J$235,($K$235*K143),0)</f>
        <v>#VALUE!</v>
      </c>
      <c r="S143" s="15" t="e">
        <f t="shared" si="24"/>
        <v>#VALUE!</v>
      </c>
      <c r="T143" s="15" t="e">
        <f>SUMIF('[16]WASH COAL RECEIPT &amp; GCV DATA'!$A$3:$A$184,'MASTER DATA FILE WASH COAL (2)'!A143,'[16]WASH COAL RECEIPT &amp; GCV DATA'!$T$3:$T$184)</f>
        <v>#VALUE!</v>
      </c>
      <c r="U143" s="15" t="e">
        <f t="shared" si="25"/>
        <v>#VALUE!</v>
      </c>
      <c r="V143" s="15" t="e">
        <f>SUMIF('[16]WASH COAL RECEIPT &amp; GCV DATA'!$A$3:$A$184,'MASTER DATA FILE WASH COAL (2)'!A143,'[16]WASH COAL RECEIPT &amp; GCV DATA'!$V$3:$V$184)</f>
        <v>#VALUE!</v>
      </c>
      <c r="W143" s="15" t="e">
        <f t="shared" si="26"/>
        <v>#VALUE!</v>
      </c>
      <c r="X143" s="13" t="e">
        <f t="shared" si="27"/>
        <v>#VALUE!</v>
      </c>
      <c r="Y143" s="13"/>
      <c r="Z143" s="13"/>
      <c r="AB143">
        <v>3858.5441598469547</v>
      </c>
      <c r="AC143" s="53" t="e">
        <f t="shared" si="28"/>
        <v>#VALUE!</v>
      </c>
      <c r="AE143" s="53" t="e">
        <f t="shared" si="20"/>
        <v>#VALUE!</v>
      </c>
      <c r="AF143">
        <v>142</v>
      </c>
    </row>
    <row r="144" spans="1:32" customFormat="1" ht="15.6" x14ac:dyDescent="0.3">
      <c r="A144" s="65"/>
      <c r="B144" s="57" t="e">
        <f>SUMIF('[16]WASH COAL RECEIPT &amp; GCV DATA'!$A$3:$A$112,A144,'[16]WASH COAL RECEIPT &amp; GCV DATA'!$B$3:$B$112)</f>
        <v>#VALUE!</v>
      </c>
      <c r="C144" s="13" t="e">
        <f>SUMIF('[16]WASH COAL RECEIPT &amp; GCV DATA'!$A$3:$A$112,A144,'[16]WASH COAL RECEIPT &amp; GCV DATA'!$C$3:$C$112)</f>
        <v>#VALUE!</v>
      </c>
      <c r="D144" s="13">
        <f>IFERROR(VLOOKUP(A144,'[16]WASH COAL RECEIPT &amp; GCV DATA'!A133:V254,4,0),0)</f>
        <v>0</v>
      </c>
      <c r="E144" s="14">
        <f>IFERROR(VLOOKUP(A144,'[16]WASH COAL RECEIPT &amp; GCV DATA'!$A$2:$V$184,5,0),0)</f>
        <v>0</v>
      </c>
      <c r="F144" s="13" t="e">
        <f>SUMIF('[16]WASH COAL RECEIPT &amp; GCV DATA'!$A$3:$A$184,'MASTER DATA FILE WASH COAL (2)'!A144,'[16]WASH COAL RECEIPT &amp; GCV DATA'!$F$3:$F$184)</f>
        <v>#VALUE!</v>
      </c>
      <c r="G144" s="13">
        <f>IFERROR(VLOOKUP(A144,'[16]WASH COAL RECEIPT &amp; GCV DATA'!$A$2:$V$184,7,0),0)</f>
        <v>0</v>
      </c>
      <c r="H144" s="13">
        <f>IFERROR(VLOOKUP(A144,'[16]WASH COAL RECEIPT &amp; GCV DATA'!$A$2:$V$184,8,0),0)</f>
        <v>0</v>
      </c>
      <c r="I144" s="13">
        <f>IFERROR(VLOOKUP(A144,'[16]WASH COAL RECEIPT &amp; GCV DATA'!$A$2:$V$184,9,0),0)</f>
        <v>0</v>
      </c>
      <c r="J144" s="13">
        <f>IFERROR(VLOOKUP(A144,'[16]WASH COAL RECEIPT &amp; GCV DATA'!$A$2:$V$184,10,0),0)</f>
        <v>0</v>
      </c>
      <c r="K144" s="15" t="e">
        <f>SUMIF('[16]WASH COAL RECEIPT &amp; GCV DATA'!$A$3:$A$184,'MASTER DATA FILE WASH COAL (2)'!A144,'[16]WASH COAL RECEIPT &amp; GCV DATA'!$K$3:$K$184)</f>
        <v>#VALUE!</v>
      </c>
      <c r="L144" s="15" t="e">
        <f>SUMIF('[16]WASH COAL RECEIPT &amp; GCV DATA'!$A$3:$A$184,'MASTER DATA FILE WASH COAL (2)'!A144,'[16]WASH COAL RECEIPT &amp; GCV DATA'!$L$3:$L$184)</f>
        <v>#VALUE!</v>
      </c>
      <c r="M144" s="15" t="e">
        <f t="shared" si="21"/>
        <v>#VALUE!</v>
      </c>
      <c r="N144" s="67" t="e">
        <f t="shared" si="22"/>
        <v>#VALUE!</v>
      </c>
      <c r="O144" s="15" t="e">
        <f>SUMIF('[16]WASH COAL RECEIPT &amp; GCV DATA'!$A$3:$A$184,'MASTER DATA FILE WASH COAL (2)'!A144,'[16]WASH COAL RECEIPT &amp; GCV DATA'!$O$3:$O$184)</f>
        <v>#VALUE!</v>
      </c>
      <c r="P144" s="15" t="e">
        <f t="shared" si="23"/>
        <v>#VALUE!</v>
      </c>
      <c r="Q144" s="15" t="e">
        <f>SUMIF('[16]WASH COAL RECEIPT &amp; GCV DATA'!$A$3:$A$184,'MASTER DATA FILE WASH COAL (2)'!A144,'[16]WASH COAL RECEIPT &amp; GCV DATA'!$Q$3:$Q$184)</f>
        <v>#VALUE!</v>
      </c>
      <c r="R144" s="16" t="e">
        <f>SUMIF('[16]WASH COAL RECEIPT &amp; GCV DATA'!$A$3:$A$244,'MASTER DATA FILE WASH COAL (2)'!A144,'[16]WASH COAL RECEIPT &amp; GCV DATA'!$R$3:$R$244)+IF(H144=$J$234,($K$234*K144),0)+IF(H144=$J$235,($K$235*K144),0)</f>
        <v>#VALUE!</v>
      </c>
      <c r="S144" s="15" t="e">
        <f t="shared" si="24"/>
        <v>#VALUE!</v>
      </c>
      <c r="T144" s="15" t="e">
        <f>SUMIF('[16]WASH COAL RECEIPT &amp; GCV DATA'!$A$3:$A$184,'MASTER DATA FILE WASH COAL (2)'!A144,'[16]WASH COAL RECEIPT &amp; GCV DATA'!$T$3:$T$184)</f>
        <v>#VALUE!</v>
      </c>
      <c r="U144" s="15" t="e">
        <f t="shared" si="25"/>
        <v>#VALUE!</v>
      </c>
      <c r="V144" s="15" t="e">
        <f>SUMIF('[16]WASH COAL RECEIPT &amp; GCV DATA'!$A$3:$A$184,'MASTER DATA FILE WASH COAL (2)'!A144,'[16]WASH COAL RECEIPT &amp; GCV DATA'!$V$3:$V$184)</f>
        <v>#VALUE!</v>
      </c>
      <c r="W144" s="15" t="e">
        <f t="shared" si="26"/>
        <v>#VALUE!</v>
      </c>
      <c r="X144" s="13" t="e">
        <f t="shared" si="27"/>
        <v>#VALUE!</v>
      </c>
      <c r="Y144" s="13"/>
      <c r="Z144" s="13"/>
      <c r="AB144">
        <v>4049.6335926675906</v>
      </c>
      <c r="AC144" s="53" t="e">
        <f t="shared" si="28"/>
        <v>#VALUE!</v>
      </c>
      <c r="AE144" s="53" t="e">
        <f t="shared" si="20"/>
        <v>#VALUE!</v>
      </c>
      <c r="AF144">
        <v>143</v>
      </c>
    </row>
    <row r="145" spans="1:34" customFormat="1" ht="15.6" x14ac:dyDescent="0.3">
      <c r="A145" s="65"/>
      <c r="B145" s="57" t="e">
        <f>SUMIF('[16]WASH COAL RECEIPT &amp; GCV DATA'!$A$3:$A$112,A145,'[16]WASH COAL RECEIPT &amp; GCV DATA'!$B$3:$B$112)</f>
        <v>#VALUE!</v>
      </c>
      <c r="C145" s="13" t="e">
        <f>SUMIF('[16]WASH COAL RECEIPT &amp; GCV DATA'!$A$3:$A$112,A145,'[16]WASH COAL RECEIPT &amp; GCV DATA'!$C$3:$C$112)</f>
        <v>#VALUE!</v>
      </c>
      <c r="D145" s="13">
        <f>IFERROR(VLOOKUP(A145,'[16]WASH COAL RECEIPT &amp; GCV DATA'!A134:V255,4,0),0)</f>
        <v>0</v>
      </c>
      <c r="E145" s="14">
        <f>IFERROR(VLOOKUP(A145,'[16]WASH COAL RECEIPT &amp; GCV DATA'!$A$2:$V$184,5,0),0)</f>
        <v>0</v>
      </c>
      <c r="F145" s="13" t="e">
        <f>SUMIF('[16]WASH COAL RECEIPT &amp; GCV DATA'!$A$3:$A$184,'MASTER DATA FILE WASH COAL (2)'!A145,'[16]WASH COAL RECEIPT &amp; GCV DATA'!$F$3:$F$184)</f>
        <v>#VALUE!</v>
      </c>
      <c r="G145" s="13">
        <f>IFERROR(VLOOKUP(A145,'[16]WASH COAL RECEIPT &amp; GCV DATA'!$A$2:$V$184,7,0),0)</f>
        <v>0</v>
      </c>
      <c r="H145" s="13">
        <f>IFERROR(VLOOKUP(A145,'[16]WASH COAL RECEIPT &amp; GCV DATA'!$A$2:$V$184,8,0),0)</f>
        <v>0</v>
      </c>
      <c r="I145" s="13">
        <f>IFERROR(VLOOKUP(A145,'[16]WASH COAL RECEIPT &amp; GCV DATA'!$A$2:$V$184,9,0),0)</f>
        <v>0</v>
      </c>
      <c r="J145" s="13">
        <f>IFERROR(VLOOKUP(A145,'[16]WASH COAL RECEIPT &amp; GCV DATA'!$A$2:$V$184,10,0),0)</f>
        <v>0</v>
      </c>
      <c r="K145" s="15" t="e">
        <f>SUMIF('[16]WASH COAL RECEIPT &amp; GCV DATA'!$A$3:$A$184,'MASTER DATA FILE WASH COAL (2)'!A145,'[16]WASH COAL RECEIPT &amp; GCV DATA'!$K$3:$K$184)</f>
        <v>#VALUE!</v>
      </c>
      <c r="L145" s="15" t="e">
        <f>SUMIF('[16]WASH COAL RECEIPT &amp; GCV DATA'!$A$3:$A$184,'MASTER DATA FILE WASH COAL (2)'!A145,'[16]WASH COAL RECEIPT &amp; GCV DATA'!$L$3:$L$184)</f>
        <v>#VALUE!</v>
      </c>
      <c r="M145" s="15" t="e">
        <f t="shared" si="21"/>
        <v>#VALUE!</v>
      </c>
      <c r="N145" s="67" t="e">
        <f t="shared" si="22"/>
        <v>#VALUE!</v>
      </c>
      <c r="O145" s="15" t="e">
        <f>SUMIF('[16]WASH COAL RECEIPT &amp; GCV DATA'!$A$3:$A$184,'MASTER DATA FILE WASH COAL (2)'!A145,'[16]WASH COAL RECEIPT &amp; GCV DATA'!$O$3:$O$184)</f>
        <v>#VALUE!</v>
      </c>
      <c r="P145" s="15" t="e">
        <f t="shared" si="23"/>
        <v>#VALUE!</v>
      </c>
      <c r="Q145" s="15" t="e">
        <f>SUMIF('[16]WASH COAL RECEIPT &amp; GCV DATA'!$A$3:$A$184,'MASTER DATA FILE WASH COAL (2)'!A145,'[16]WASH COAL RECEIPT &amp; GCV DATA'!$Q$3:$Q$184)</f>
        <v>#VALUE!</v>
      </c>
      <c r="R145" s="16" t="e">
        <f>SUMIF('[16]WASH COAL RECEIPT &amp; GCV DATA'!$A$3:$A$244,'MASTER DATA FILE WASH COAL (2)'!A145,'[16]WASH COAL RECEIPT &amp; GCV DATA'!$R$3:$R$244)+IF(H145=$J$234,($K$234*K145),0)+IF(H145=$J$235,($K$235*K145),0)</f>
        <v>#VALUE!</v>
      </c>
      <c r="S145" s="15" t="e">
        <f t="shared" si="24"/>
        <v>#VALUE!</v>
      </c>
      <c r="T145" s="15" t="e">
        <f>SUMIF('[16]WASH COAL RECEIPT &amp; GCV DATA'!$A$3:$A$184,'MASTER DATA FILE WASH COAL (2)'!A145,'[16]WASH COAL RECEIPT &amp; GCV DATA'!$T$3:$T$184)</f>
        <v>#VALUE!</v>
      </c>
      <c r="U145" s="15" t="e">
        <f t="shared" si="25"/>
        <v>#VALUE!</v>
      </c>
      <c r="V145" s="15" t="e">
        <f>SUMIF('[16]WASH COAL RECEIPT &amp; GCV DATA'!$A$3:$A$184,'MASTER DATA FILE WASH COAL (2)'!A145,'[16]WASH COAL RECEIPT &amp; GCV DATA'!$V$3:$V$184)</f>
        <v>#VALUE!</v>
      </c>
      <c r="W145" s="15" t="e">
        <f t="shared" si="26"/>
        <v>#VALUE!</v>
      </c>
      <c r="X145" s="13" t="e">
        <f t="shared" si="27"/>
        <v>#VALUE!</v>
      </c>
      <c r="Y145" s="13"/>
      <c r="Z145" s="13"/>
      <c r="AB145">
        <v>4270.3920357751276</v>
      </c>
      <c r="AC145" s="53" t="e">
        <f t="shared" si="28"/>
        <v>#VALUE!</v>
      </c>
      <c r="AE145" s="53" t="e">
        <f t="shared" si="20"/>
        <v>#VALUE!</v>
      </c>
      <c r="AF145">
        <v>144</v>
      </c>
    </row>
    <row r="146" spans="1:34" customFormat="1" ht="15.6" x14ac:dyDescent="0.3">
      <c r="A146" s="65"/>
      <c r="B146" s="57" t="e">
        <f>SUMIF('[16]WASH COAL RECEIPT &amp; GCV DATA'!$A$3:$A$112,A146,'[16]WASH COAL RECEIPT &amp; GCV DATA'!$B$3:$B$112)</f>
        <v>#VALUE!</v>
      </c>
      <c r="C146" s="13" t="e">
        <f>SUMIF('[16]WASH COAL RECEIPT &amp; GCV DATA'!$A$3:$A$112,A146,'[16]WASH COAL RECEIPT &amp; GCV DATA'!$C$3:$C$112)</f>
        <v>#VALUE!</v>
      </c>
      <c r="D146" s="13">
        <f>IFERROR(VLOOKUP(A146,'[16]WASH COAL RECEIPT &amp; GCV DATA'!A135:V256,4,0),0)</f>
        <v>0</v>
      </c>
      <c r="E146" s="14">
        <f>IFERROR(VLOOKUP(A146,'[16]WASH COAL RECEIPT &amp; GCV DATA'!$A$2:$V$184,5,0),0)</f>
        <v>0</v>
      </c>
      <c r="F146" s="13" t="e">
        <f>SUMIF('[16]WASH COAL RECEIPT &amp; GCV DATA'!$A$3:$A$184,'MASTER DATA FILE WASH COAL (2)'!A146,'[16]WASH COAL RECEIPT &amp; GCV DATA'!$F$3:$F$184)</f>
        <v>#VALUE!</v>
      </c>
      <c r="G146" s="13">
        <f>IFERROR(VLOOKUP(A146,'[16]WASH COAL RECEIPT &amp; GCV DATA'!$A$2:$V$184,7,0),0)</f>
        <v>0</v>
      </c>
      <c r="H146" s="13">
        <f>IFERROR(VLOOKUP(A146,'[16]WASH COAL RECEIPT &amp; GCV DATA'!$A$2:$V$184,8,0),0)</f>
        <v>0</v>
      </c>
      <c r="I146" s="13">
        <f>IFERROR(VLOOKUP(A146,'[16]WASH COAL RECEIPT &amp; GCV DATA'!$A$2:$V$184,9,0),0)</f>
        <v>0</v>
      </c>
      <c r="J146" s="13">
        <f>IFERROR(VLOOKUP(A146,'[16]WASH COAL RECEIPT &amp; GCV DATA'!$A$2:$V$184,10,0),0)</f>
        <v>0</v>
      </c>
      <c r="K146" s="15" t="e">
        <f>SUMIF('[16]WASH COAL RECEIPT &amp; GCV DATA'!$A$3:$A$184,'MASTER DATA FILE WASH COAL (2)'!A146,'[16]WASH COAL RECEIPT &amp; GCV DATA'!$K$3:$K$184)</f>
        <v>#VALUE!</v>
      </c>
      <c r="L146" s="15" t="e">
        <f>SUMIF('[16]WASH COAL RECEIPT &amp; GCV DATA'!$A$3:$A$184,'MASTER DATA FILE WASH COAL (2)'!A146,'[16]WASH COAL RECEIPT &amp; GCV DATA'!$L$3:$L$184)</f>
        <v>#VALUE!</v>
      </c>
      <c r="M146" s="15" t="e">
        <f t="shared" si="21"/>
        <v>#VALUE!</v>
      </c>
      <c r="N146" s="67" t="e">
        <f t="shared" si="22"/>
        <v>#VALUE!</v>
      </c>
      <c r="O146" s="15" t="e">
        <f>SUMIF('[16]WASH COAL RECEIPT &amp; GCV DATA'!$A$3:$A$184,'MASTER DATA FILE WASH COAL (2)'!A146,'[16]WASH COAL RECEIPT &amp; GCV DATA'!$O$3:$O$184)</f>
        <v>#VALUE!</v>
      </c>
      <c r="P146" s="15" t="e">
        <f t="shared" si="23"/>
        <v>#VALUE!</v>
      </c>
      <c r="Q146" s="15" t="e">
        <f>SUMIF('[16]WASH COAL RECEIPT &amp; GCV DATA'!$A$3:$A$184,'MASTER DATA FILE WASH COAL (2)'!A146,'[16]WASH COAL RECEIPT &amp; GCV DATA'!$Q$3:$Q$184)</f>
        <v>#VALUE!</v>
      </c>
      <c r="R146" s="16" t="e">
        <f>SUMIF('[16]WASH COAL RECEIPT &amp; GCV DATA'!$A$3:$A$244,'MASTER DATA FILE WASH COAL (2)'!A146,'[16]WASH COAL RECEIPT &amp; GCV DATA'!$R$3:$R$244)+IF(H146=$J$234,($K$234*K146),0)+IF(H146=$J$235,($K$235*K146),0)</f>
        <v>#VALUE!</v>
      </c>
      <c r="S146" s="15" t="e">
        <f t="shared" si="24"/>
        <v>#VALUE!</v>
      </c>
      <c r="T146" s="15" t="e">
        <f>SUMIF('[16]WASH COAL RECEIPT &amp; GCV DATA'!$A$3:$A$184,'MASTER DATA FILE WASH COAL (2)'!A146,'[16]WASH COAL RECEIPT &amp; GCV DATA'!$T$3:$T$184)</f>
        <v>#VALUE!</v>
      </c>
      <c r="U146" s="15" t="e">
        <f t="shared" si="25"/>
        <v>#VALUE!</v>
      </c>
      <c r="V146" s="15" t="e">
        <f>SUMIF('[16]WASH COAL RECEIPT &amp; GCV DATA'!$A$3:$A$184,'MASTER DATA FILE WASH COAL (2)'!A146,'[16]WASH COAL RECEIPT &amp; GCV DATA'!$V$3:$V$184)</f>
        <v>#VALUE!</v>
      </c>
      <c r="W146" s="15" t="e">
        <f t="shared" si="26"/>
        <v>#VALUE!</v>
      </c>
      <c r="X146" s="13" t="e">
        <f t="shared" si="27"/>
        <v>#VALUE!</v>
      </c>
      <c r="Y146" s="13"/>
      <c r="Z146" s="13"/>
      <c r="AB146">
        <v>3987.9139807671982</v>
      </c>
      <c r="AC146" s="53" t="e">
        <f t="shared" si="28"/>
        <v>#VALUE!</v>
      </c>
      <c r="AE146" s="53" t="e">
        <f t="shared" si="20"/>
        <v>#VALUE!</v>
      </c>
      <c r="AF146">
        <v>145</v>
      </c>
    </row>
    <row r="147" spans="1:34" customFormat="1" ht="15.6" x14ac:dyDescent="0.3">
      <c r="A147" s="65"/>
      <c r="B147" s="57" t="e">
        <f>SUMIF('[16]WASH COAL RECEIPT &amp; GCV DATA'!$A$3:$A$112,A147,'[16]WASH COAL RECEIPT &amp; GCV DATA'!$B$3:$B$112)</f>
        <v>#VALUE!</v>
      </c>
      <c r="C147" s="13" t="e">
        <f>SUMIF('[16]WASH COAL RECEIPT &amp; GCV DATA'!$A$3:$A$112,A147,'[16]WASH COAL RECEIPT &amp; GCV DATA'!$C$3:$C$112)</f>
        <v>#VALUE!</v>
      </c>
      <c r="D147" s="13">
        <f>IFERROR(VLOOKUP(A147,'[16]WASH COAL RECEIPT &amp; GCV DATA'!A136:V257,4,0),0)</f>
        <v>0</v>
      </c>
      <c r="E147" s="14">
        <f>IFERROR(VLOOKUP(A147,'[16]WASH COAL RECEIPT &amp; GCV DATA'!$A$2:$V$184,5,0),0)</f>
        <v>0</v>
      </c>
      <c r="F147" s="13" t="e">
        <f>SUMIF('[16]WASH COAL RECEIPT &amp; GCV DATA'!$A$3:$A$184,'MASTER DATA FILE WASH COAL (2)'!A147,'[16]WASH COAL RECEIPT &amp; GCV DATA'!$F$3:$F$184)</f>
        <v>#VALUE!</v>
      </c>
      <c r="G147" s="13">
        <f>IFERROR(VLOOKUP(A147,'[16]WASH COAL RECEIPT &amp; GCV DATA'!$A$2:$V$184,7,0),0)</f>
        <v>0</v>
      </c>
      <c r="H147" s="13">
        <f>IFERROR(VLOOKUP(A147,'[16]WASH COAL RECEIPT &amp; GCV DATA'!$A$2:$V$184,8,0),0)</f>
        <v>0</v>
      </c>
      <c r="I147" s="13">
        <f>IFERROR(VLOOKUP(A147,'[16]WASH COAL RECEIPT &amp; GCV DATA'!$A$2:$V$184,9,0),0)</f>
        <v>0</v>
      </c>
      <c r="J147" s="13">
        <f>IFERROR(VLOOKUP(A147,'[16]WASH COAL RECEIPT &amp; GCV DATA'!$A$2:$V$184,10,0),0)</f>
        <v>0</v>
      </c>
      <c r="K147" s="15" t="e">
        <f>SUMIF('[16]WASH COAL RECEIPT &amp; GCV DATA'!$A$3:$A$184,'MASTER DATA FILE WASH COAL (2)'!A147,'[16]WASH COAL RECEIPT &amp; GCV DATA'!$K$3:$K$184)</f>
        <v>#VALUE!</v>
      </c>
      <c r="L147" s="15" t="e">
        <f>SUMIF('[16]WASH COAL RECEIPT &amp; GCV DATA'!$A$3:$A$184,'MASTER DATA FILE WASH COAL (2)'!A147,'[16]WASH COAL RECEIPT &amp; GCV DATA'!$L$3:$L$184)</f>
        <v>#VALUE!</v>
      </c>
      <c r="M147" s="15" t="e">
        <f t="shared" si="21"/>
        <v>#VALUE!</v>
      </c>
      <c r="N147" s="67" t="e">
        <f t="shared" si="22"/>
        <v>#VALUE!</v>
      </c>
      <c r="O147" s="15" t="e">
        <f>SUMIF('[16]WASH COAL RECEIPT &amp; GCV DATA'!$A$3:$A$184,'MASTER DATA FILE WASH COAL (2)'!A147,'[16]WASH COAL RECEIPT &amp; GCV DATA'!$O$3:$O$184)</f>
        <v>#VALUE!</v>
      </c>
      <c r="P147" s="15" t="e">
        <f t="shared" si="23"/>
        <v>#VALUE!</v>
      </c>
      <c r="Q147" s="15" t="e">
        <f>SUMIF('[16]WASH COAL RECEIPT &amp; GCV DATA'!$A$3:$A$184,'MASTER DATA FILE WASH COAL (2)'!A147,'[16]WASH COAL RECEIPT &amp; GCV DATA'!$Q$3:$Q$184)</f>
        <v>#VALUE!</v>
      </c>
      <c r="R147" s="16" t="e">
        <f>SUMIF('[16]WASH COAL RECEIPT &amp; GCV DATA'!$A$3:$A$244,'MASTER DATA FILE WASH COAL (2)'!A147,'[16]WASH COAL RECEIPT &amp; GCV DATA'!$R$3:$R$244)+IF(H147=$J$234,($K$234*K147),0)+IF(H147=$J$235,($K$235*K147),0)</f>
        <v>#VALUE!</v>
      </c>
      <c r="S147" s="15" t="e">
        <f t="shared" si="24"/>
        <v>#VALUE!</v>
      </c>
      <c r="T147" s="15" t="e">
        <f>SUMIF('[16]WASH COAL RECEIPT &amp; GCV DATA'!$A$3:$A$184,'MASTER DATA FILE WASH COAL (2)'!A147,'[16]WASH COAL RECEIPT &amp; GCV DATA'!$T$3:$T$184)</f>
        <v>#VALUE!</v>
      </c>
      <c r="U147" s="15" t="e">
        <f t="shared" si="25"/>
        <v>#VALUE!</v>
      </c>
      <c r="V147" s="15" t="e">
        <f>SUMIF('[16]WASH COAL RECEIPT &amp; GCV DATA'!$A$3:$A$184,'MASTER DATA FILE WASH COAL (2)'!A147,'[16]WASH COAL RECEIPT &amp; GCV DATA'!$V$3:$V$184)</f>
        <v>#VALUE!</v>
      </c>
      <c r="W147" s="15" t="e">
        <f t="shared" si="26"/>
        <v>#VALUE!</v>
      </c>
      <c r="X147" s="13" t="e">
        <f t="shared" si="27"/>
        <v>#VALUE!</v>
      </c>
      <c r="Y147" s="13"/>
      <c r="Z147" s="13"/>
      <c r="AB147">
        <v>4000.3155205450289</v>
      </c>
      <c r="AC147" s="53" t="e">
        <f t="shared" si="28"/>
        <v>#VALUE!</v>
      </c>
      <c r="AE147" s="53" t="e">
        <f t="shared" si="20"/>
        <v>#VALUE!</v>
      </c>
      <c r="AF147">
        <v>146</v>
      </c>
    </row>
    <row r="148" spans="1:34" customFormat="1" ht="15.6" x14ac:dyDescent="0.3">
      <c r="A148" s="65"/>
      <c r="B148" s="57" t="e">
        <f>SUMIF('[16]WASH COAL RECEIPT &amp; GCV DATA'!$A$3:$A$112,A148,'[16]WASH COAL RECEIPT &amp; GCV DATA'!$B$3:$B$112)</f>
        <v>#VALUE!</v>
      </c>
      <c r="C148" s="13" t="e">
        <f>SUMIF('[16]WASH COAL RECEIPT &amp; GCV DATA'!$A$3:$A$112,A148,'[16]WASH COAL RECEIPT &amp; GCV DATA'!$C$3:$C$112)</f>
        <v>#VALUE!</v>
      </c>
      <c r="D148" s="13">
        <f>IFERROR(VLOOKUP(A148,'[16]WASH COAL RECEIPT &amp; GCV DATA'!A137:V258,4,0),0)</f>
        <v>0</v>
      </c>
      <c r="E148" s="14">
        <f>IFERROR(VLOOKUP(A148,'[16]WASH COAL RECEIPT &amp; GCV DATA'!$A$2:$V$184,5,0),0)</f>
        <v>0</v>
      </c>
      <c r="F148" s="13" t="e">
        <f>SUMIF('[16]WASH COAL RECEIPT &amp; GCV DATA'!$A$3:$A$184,'MASTER DATA FILE WASH COAL (2)'!A148,'[16]WASH COAL RECEIPT &amp; GCV DATA'!$F$3:$F$184)</f>
        <v>#VALUE!</v>
      </c>
      <c r="G148" s="13">
        <f>IFERROR(VLOOKUP(A148,'[16]WASH COAL RECEIPT &amp; GCV DATA'!$A$2:$V$184,7,0),0)</f>
        <v>0</v>
      </c>
      <c r="H148" s="13">
        <f>IFERROR(VLOOKUP(A148,'[16]WASH COAL RECEIPT &amp; GCV DATA'!$A$2:$V$184,8,0),0)</f>
        <v>0</v>
      </c>
      <c r="I148" s="13">
        <f>IFERROR(VLOOKUP(A148,'[16]WASH COAL RECEIPT &amp; GCV DATA'!$A$2:$V$184,9,0),0)</f>
        <v>0</v>
      </c>
      <c r="J148" s="13">
        <f>IFERROR(VLOOKUP(A148,'[16]WASH COAL RECEIPT &amp; GCV DATA'!$A$2:$V$184,10,0),0)</f>
        <v>0</v>
      </c>
      <c r="K148" s="15" t="e">
        <f>SUMIF('[16]WASH COAL RECEIPT &amp; GCV DATA'!$A$3:$A$184,'MASTER DATA FILE WASH COAL (2)'!A148,'[16]WASH COAL RECEIPT &amp; GCV DATA'!$K$3:$K$184)</f>
        <v>#VALUE!</v>
      </c>
      <c r="L148" s="15" t="e">
        <f>SUMIF('[16]WASH COAL RECEIPT &amp; GCV DATA'!$A$3:$A$184,'MASTER DATA FILE WASH COAL (2)'!A148,'[16]WASH COAL RECEIPT &amp; GCV DATA'!$L$3:$L$184)</f>
        <v>#VALUE!</v>
      </c>
      <c r="M148" s="15" t="e">
        <f t="shared" si="21"/>
        <v>#VALUE!</v>
      </c>
      <c r="N148" s="67" t="e">
        <f t="shared" si="22"/>
        <v>#VALUE!</v>
      </c>
      <c r="O148" s="15" t="e">
        <f>SUMIF('[16]WASH COAL RECEIPT &amp; GCV DATA'!$A$3:$A$184,'MASTER DATA FILE WASH COAL (2)'!A148,'[16]WASH COAL RECEIPT &amp; GCV DATA'!$O$3:$O$184)</f>
        <v>#VALUE!</v>
      </c>
      <c r="P148" s="15" t="e">
        <f t="shared" si="23"/>
        <v>#VALUE!</v>
      </c>
      <c r="Q148" s="15" t="e">
        <f>SUMIF('[16]WASH COAL RECEIPT &amp; GCV DATA'!$A$3:$A$184,'MASTER DATA FILE WASH COAL (2)'!A148,'[16]WASH COAL RECEIPT &amp; GCV DATA'!$Q$3:$Q$184)</f>
        <v>#VALUE!</v>
      </c>
      <c r="R148" s="16" t="e">
        <f>SUMIF('[16]WASH COAL RECEIPT &amp; GCV DATA'!$A$3:$A$244,'MASTER DATA FILE WASH COAL (2)'!A148,'[16]WASH COAL RECEIPT &amp; GCV DATA'!$R$3:$R$244)+IF(H148=$J$234,($K$234*K148),0)+IF(H148=$J$235,($K$235*K148),0)</f>
        <v>#VALUE!</v>
      </c>
      <c r="S148" s="15" t="e">
        <f t="shared" si="24"/>
        <v>#VALUE!</v>
      </c>
      <c r="T148" s="15" t="e">
        <f>SUMIF('[16]WASH COAL RECEIPT &amp; GCV DATA'!$A$3:$A$184,'MASTER DATA FILE WASH COAL (2)'!A148,'[16]WASH COAL RECEIPT &amp; GCV DATA'!$T$3:$T$184)</f>
        <v>#VALUE!</v>
      </c>
      <c r="U148" s="15" t="e">
        <f t="shared" si="25"/>
        <v>#VALUE!</v>
      </c>
      <c r="V148" s="15" t="e">
        <f>SUMIF('[16]WASH COAL RECEIPT &amp; GCV DATA'!$A$3:$A$184,'MASTER DATA FILE WASH COAL (2)'!A148,'[16]WASH COAL RECEIPT &amp; GCV DATA'!$V$3:$V$184)</f>
        <v>#VALUE!</v>
      </c>
      <c r="W148" s="15" t="e">
        <f t="shared" si="26"/>
        <v>#VALUE!</v>
      </c>
      <c r="X148" s="13" t="e">
        <f t="shared" si="27"/>
        <v>#VALUE!</v>
      </c>
      <c r="Y148" s="13"/>
      <c r="Z148" s="13"/>
      <c r="AB148">
        <v>3871.8990835352365</v>
      </c>
      <c r="AC148" s="53" t="e">
        <f t="shared" si="28"/>
        <v>#VALUE!</v>
      </c>
      <c r="AE148" s="53" t="e">
        <f t="shared" si="20"/>
        <v>#VALUE!</v>
      </c>
      <c r="AF148">
        <v>147</v>
      </c>
    </row>
    <row r="149" spans="1:34" customFormat="1" ht="15.6" x14ac:dyDescent="0.3">
      <c r="A149" s="65"/>
      <c r="B149" s="57" t="e">
        <f>SUMIF('[16]WASH COAL RECEIPT &amp; GCV DATA'!$A$3:$A$112,A149,'[16]WASH COAL RECEIPT &amp; GCV DATA'!$B$3:$B$112)</f>
        <v>#VALUE!</v>
      </c>
      <c r="C149" s="13" t="e">
        <f>SUMIF('[16]WASH COAL RECEIPT &amp; GCV DATA'!$A$3:$A$112,A149,'[16]WASH COAL RECEIPT &amp; GCV DATA'!$C$3:$C$112)</f>
        <v>#VALUE!</v>
      </c>
      <c r="D149" s="13">
        <f>IFERROR(VLOOKUP(A149,'[16]WASH COAL RECEIPT &amp; GCV DATA'!A138:V259,4,0),0)</f>
        <v>0</v>
      </c>
      <c r="E149" s="14">
        <f>IFERROR(VLOOKUP(A149,'[16]WASH COAL RECEIPT &amp; GCV DATA'!$A$2:$V$184,5,0),0)</f>
        <v>0</v>
      </c>
      <c r="F149" s="13" t="e">
        <f>SUMIF('[16]WASH COAL RECEIPT &amp; GCV DATA'!$A$3:$A$184,'MASTER DATA FILE WASH COAL (2)'!A149,'[16]WASH COAL RECEIPT &amp; GCV DATA'!$F$3:$F$184)</f>
        <v>#VALUE!</v>
      </c>
      <c r="G149" s="13">
        <f>IFERROR(VLOOKUP(A149,'[16]WASH COAL RECEIPT &amp; GCV DATA'!$A$2:$V$184,7,0),0)</f>
        <v>0</v>
      </c>
      <c r="H149" s="13">
        <f>IFERROR(VLOOKUP(A149,'[16]WASH COAL RECEIPT &amp; GCV DATA'!$A$2:$V$184,8,0),0)</f>
        <v>0</v>
      </c>
      <c r="I149" s="13">
        <f>IFERROR(VLOOKUP(A149,'[16]WASH COAL RECEIPT &amp; GCV DATA'!$A$2:$V$184,9,0),0)</f>
        <v>0</v>
      </c>
      <c r="J149" s="13">
        <f>IFERROR(VLOOKUP(A149,'[16]WASH COAL RECEIPT &amp; GCV DATA'!$A$2:$V$184,10,0),0)</f>
        <v>0</v>
      </c>
      <c r="K149" s="15" t="e">
        <f>SUMIF('[16]WASH COAL RECEIPT &amp; GCV DATA'!$A$3:$A$184,'MASTER DATA FILE WASH COAL (2)'!A149,'[16]WASH COAL RECEIPT &amp; GCV DATA'!$K$3:$K$184)</f>
        <v>#VALUE!</v>
      </c>
      <c r="L149" s="15" t="e">
        <f>SUMIF('[16]WASH COAL RECEIPT &amp; GCV DATA'!$A$3:$A$184,'MASTER DATA FILE WASH COAL (2)'!A149,'[16]WASH COAL RECEIPT &amp; GCV DATA'!$L$3:$L$184)</f>
        <v>#VALUE!</v>
      </c>
      <c r="M149" s="15" t="e">
        <f t="shared" si="21"/>
        <v>#VALUE!</v>
      </c>
      <c r="N149" s="67" t="e">
        <f t="shared" si="22"/>
        <v>#VALUE!</v>
      </c>
      <c r="O149" s="15" t="e">
        <f>SUMIF('[16]WASH COAL RECEIPT &amp; GCV DATA'!$A$3:$A$184,'MASTER DATA FILE WASH COAL (2)'!A149,'[16]WASH COAL RECEIPT &amp; GCV DATA'!$O$3:$O$184)</f>
        <v>#VALUE!</v>
      </c>
      <c r="P149" s="15" t="e">
        <f t="shared" si="23"/>
        <v>#VALUE!</v>
      </c>
      <c r="Q149" s="15" t="e">
        <f>SUMIF('[16]WASH COAL RECEIPT &amp; GCV DATA'!$A$3:$A$184,'MASTER DATA FILE WASH COAL (2)'!A149,'[16]WASH COAL RECEIPT &amp; GCV DATA'!$Q$3:$Q$184)</f>
        <v>#VALUE!</v>
      </c>
      <c r="R149" s="16" t="e">
        <f>SUMIF('[16]WASH COAL RECEIPT &amp; GCV DATA'!$A$3:$A$244,'MASTER DATA FILE WASH COAL (2)'!A149,'[16]WASH COAL RECEIPT &amp; GCV DATA'!$R$3:$R$244)+IF(H149=$J$234,($K$234*K149),0)+IF(H149=$J$235,($K$235*K149),0)</f>
        <v>#VALUE!</v>
      </c>
      <c r="S149" s="15" t="e">
        <f t="shared" si="24"/>
        <v>#VALUE!</v>
      </c>
      <c r="T149" s="15" t="e">
        <f>SUMIF('[16]WASH COAL RECEIPT &amp; GCV DATA'!$A$3:$A$184,'MASTER DATA FILE WASH COAL (2)'!A149,'[16]WASH COAL RECEIPT &amp; GCV DATA'!$T$3:$T$184)</f>
        <v>#VALUE!</v>
      </c>
      <c r="U149" s="15" t="e">
        <f t="shared" si="25"/>
        <v>#VALUE!</v>
      </c>
      <c r="V149" s="15" t="e">
        <f>SUMIF('[16]WASH COAL RECEIPT &amp; GCV DATA'!$A$3:$A$184,'MASTER DATA FILE WASH COAL (2)'!A149,'[16]WASH COAL RECEIPT &amp; GCV DATA'!$V$3:$V$184)</f>
        <v>#VALUE!</v>
      </c>
      <c r="W149" s="15" t="e">
        <f t="shared" si="26"/>
        <v>#VALUE!</v>
      </c>
      <c r="X149" s="13" t="e">
        <f t="shared" si="27"/>
        <v>#VALUE!</v>
      </c>
      <c r="Y149" s="13"/>
      <c r="Z149" s="13"/>
      <c r="AB149">
        <v>3893.2809699525569</v>
      </c>
      <c r="AC149" s="53" t="e">
        <f t="shared" si="28"/>
        <v>#VALUE!</v>
      </c>
      <c r="AE149" s="53" t="e">
        <f t="shared" si="20"/>
        <v>#VALUE!</v>
      </c>
    </row>
    <row r="150" spans="1:34" customFormat="1" ht="15.6" x14ac:dyDescent="0.3">
      <c r="A150" s="65"/>
      <c r="B150" s="57" t="e">
        <f>SUMIF('[16]WASH COAL RECEIPT &amp; GCV DATA'!$A$3:$A$112,A150,'[16]WASH COAL RECEIPT &amp; GCV DATA'!$B$3:$B$112)</f>
        <v>#VALUE!</v>
      </c>
      <c r="C150" s="13" t="e">
        <f>SUMIF('[16]WASH COAL RECEIPT &amp; GCV DATA'!$A$3:$A$112,A150,'[16]WASH COAL RECEIPT &amp; GCV DATA'!$C$3:$C$112)</f>
        <v>#VALUE!</v>
      </c>
      <c r="D150" s="13">
        <f>IFERROR(VLOOKUP(A150,'[16]WASH COAL RECEIPT &amp; GCV DATA'!A139:V260,4,0),0)</f>
        <v>0</v>
      </c>
      <c r="E150" s="14">
        <f>IFERROR(VLOOKUP(A150,'[16]WASH COAL RECEIPT &amp; GCV DATA'!$A$2:$V$184,5,0),0)</f>
        <v>0</v>
      </c>
      <c r="F150" s="13" t="e">
        <f>SUMIF('[16]WASH COAL RECEIPT &amp; GCV DATA'!$A$3:$A$184,'MASTER DATA FILE WASH COAL (2)'!A150,'[16]WASH COAL RECEIPT &amp; GCV DATA'!$F$3:$F$184)</f>
        <v>#VALUE!</v>
      </c>
      <c r="G150" s="13">
        <f>IFERROR(VLOOKUP(A150,'[16]WASH COAL RECEIPT &amp; GCV DATA'!$A$2:$V$184,7,0),0)</f>
        <v>0</v>
      </c>
      <c r="H150" s="13">
        <f>IFERROR(VLOOKUP(A150,'[16]WASH COAL RECEIPT &amp; GCV DATA'!$A$2:$V$184,8,0),0)</f>
        <v>0</v>
      </c>
      <c r="I150" s="13">
        <f>IFERROR(VLOOKUP(A150,'[16]WASH COAL RECEIPT &amp; GCV DATA'!$A$2:$V$184,9,0),0)</f>
        <v>0</v>
      </c>
      <c r="J150" s="13">
        <f>IFERROR(VLOOKUP(A150,'[16]WASH COAL RECEIPT &amp; GCV DATA'!$A$2:$V$184,10,0),0)</f>
        <v>0</v>
      </c>
      <c r="K150" s="15" t="e">
        <f>SUMIF('[16]WASH COAL RECEIPT &amp; GCV DATA'!$A$3:$A$184,'MASTER DATA FILE WASH COAL (2)'!A150,'[16]WASH COAL RECEIPT &amp; GCV DATA'!$K$3:$K$184)</f>
        <v>#VALUE!</v>
      </c>
      <c r="L150" s="15" t="e">
        <f>SUMIF('[16]WASH COAL RECEIPT &amp; GCV DATA'!$A$3:$A$184,'MASTER DATA FILE WASH COAL (2)'!A150,'[16]WASH COAL RECEIPT &amp; GCV DATA'!$L$3:$L$184)</f>
        <v>#VALUE!</v>
      </c>
      <c r="M150" s="15" t="e">
        <f t="shared" si="21"/>
        <v>#VALUE!</v>
      </c>
      <c r="N150" s="67" t="e">
        <f t="shared" si="22"/>
        <v>#VALUE!</v>
      </c>
      <c r="O150" s="15" t="e">
        <f>SUMIF('[16]WASH COAL RECEIPT &amp; GCV DATA'!$A$3:$A$184,'MASTER DATA FILE WASH COAL (2)'!A150,'[16]WASH COAL RECEIPT &amp; GCV DATA'!$O$3:$O$184)</f>
        <v>#VALUE!</v>
      </c>
      <c r="P150" s="15" t="e">
        <f t="shared" si="23"/>
        <v>#VALUE!</v>
      </c>
      <c r="Q150" s="15" t="e">
        <f>SUMIF('[16]WASH COAL RECEIPT &amp; GCV DATA'!$A$3:$A$184,'MASTER DATA FILE WASH COAL (2)'!A150,'[16]WASH COAL RECEIPT &amp; GCV DATA'!$Q$3:$Q$184)</f>
        <v>#VALUE!</v>
      </c>
      <c r="R150" s="16" t="e">
        <f>SUMIF('[16]WASH COAL RECEIPT &amp; GCV DATA'!$A$3:$A$244,'MASTER DATA FILE WASH COAL (2)'!A150,'[16]WASH COAL RECEIPT &amp; GCV DATA'!$R$3:$R$244)+IF(H150=$J$234,($K$234*K150),0)+IF(H150=$J$235,($K$235*K150),0)</f>
        <v>#VALUE!</v>
      </c>
      <c r="S150" s="15" t="e">
        <f t="shared" si="24"/>
        <v>#VALUE!</v>
      </c>
      <c r="T150" s="15" t="e">
        <f>SUMIF('[16]WASH COAL RECEIPT &amp; GCV DATA'!$A$3:$A$184,'MASTER DATA FILE WASH COAL (2)'!A150,'[16]WASH COAL RECEIPT &amp; GCV DATA'!$T$3:$T$184)</f>
        <v>#VALUE!</v>
      </c>
      <c r="U150" s="15" t="e">
        <f t="shared" si="25"/>
        <v>#VALUE!</v>
      </c>
      <c r="V150" s="15" t="e">
        <f>SUMIF('[16]WASH COAL RECEIPT &amp; GCV DATA'!$A$3:$A$184,'MASTER DATA FILE WASH COAL (2)'!A150,'[16]WASH COAL RECEIPT &amp; GCV DATA'!$V$3:$V$184)</f>
        <v>#VALUE!</v>
      </c>
      <c r="W150" s="15" t="e">
        <f t="shared" si="26"/>
        <v>#VALUE!</v>
      </c>
      <c r="X150" s="13" t="e">
        <f t="shared" si="27"/>
        <v>#VALUE!</v>
      </c>
      <c r="Y150" s="13"/>
      <c r="Z150" s="13"/>
      <c r="AB150">
        <v>4065.5915896782412</v>
      </c>
      <c r="AC150" s="53" t="e">
        <f t="shared" si="28"/>
        <v>#VALUE!</v>
      </c>
      <c r="AE150" s="53" t="e">
        <f t="shared" si="20"/>
        <v>#VALUE!</v>
      </c>
    </row>
    <row r="151" spans="1:34" customFormat="1" ht="15.6" x14ac:dyDescent="0.3">
      <c r="A151" s="65"/>
      <c r="B151" s="57" t="e">
        <f>SUMIF('[16]WASH COAL RECEIPT &amp; GCV DATA'!$A$3:$A$112,A151,'[16]WASH COAL RECEIPT &amp; GCV DATA'!$B$3:$B$112)</f>
        <v>#VALUE!</v>
      </c>
      <c r="C151" s="13" t="e">
        <f>SUMIF('[16]WASH COAL RECEIPT &amp; GCV DATA'!$A$3:$A$112,A151,'[16]WASH COAL RECEIPT &amp; GCV DATA'!$C$3:$C$112)</f>
        <v>#VALUE!</v>
      </c>
      <c r="D151" s="13">
        <f>IFERROR(VLOOKUP(A151,'[16]WASH COAL RECEIPT &amp; GCV DATA'!A140:V261,4,0),0)</f>
        <v>0</v>
      </c>
      <c r="E151" s="14">
        <f>IFERROR(VLOOKUP(A151,'[16]WASH COAL RECEIPT &amp; GCV DATA'!$A$2:$V$184,5,0),0)</f>
        <v>0</v>
      </c>
      <c r="F151" s="13" t="e">
        <f>SUMIF('[16]WASH COAL RECEIPT &amp; GCV DATA'!$A$3:$A$184,'MASTER DATA FILE WASH COAL (2)'!A151,'[16]WASH COAL RECEIPT &amp; GCV DATA'!$F$3:$F$184)</f>
        <v>#VALUE!</v>
      </c>
      <c r="G151" s="13">
        <f>IFERROR(VLOOKUP(A151,'[16]WASH COAL RECEIPT &amp; GCV DATA'!$A$2:$V$184,7,0),0)</f>
        <v>0</v>
      </c>
      <c r="H151" s="13">
        <f>IFERROR(VLOOKUP(A151,'[16]WASH COAL RECEIPT &amp; GCV DATA'!$A$2:$V$184,8,0),0)</f>
        <v>0</v>
      </c>
      <c r="I151" s="13">
        <f>IFERROR(VLOOKUP(A151,'[16]WASH COAL RECEIPT &amp; GCV DATA'!$A$2:$V$184,9,0),0)</f>
        <v>0</v>
      </c>
      <c r="J151" s="13">
        <f>IFERROR(VLOOKUP(A151,'[16]WASH COAL RECEIPT &amp; GCV DATA'!$A$2:$V$184,10,0),0)</f>
        <v>0</v>
      </c>
      <c r="K151" s="15" t="e">
        <f>SUMIF('[16]WASH COAL RECEIPT &amp; GCV DATA'!$A$3:$A$184,'MASTER DATA FILE WASH COAL (2)'!A151,'[16]WASH COAL RECEIPT &amp; GCV DATA'!$K$3:$K$184)</f>
        <v>#VALUE!</v>
      </c>
      <c r="L151" s="15" t="e">
        <f>SUMIF('[16]WASH COAL RECEIPT &amp; GCV DATA'!$A$3:$A$184,'MASTER DATA FILE WASH COAL (2)'!A151,'[16]WASH COAL RECEIPT &amp; GCV DATA'!$L$3:$L$184)</f>
        <v>#VALUE!</v>
      </c>
      <c r="M151" s="15" t="e">
        <f t="shared" si="21"/>
        <v>#VALUE!</v>
      </c>
      <c r="N151" s="67" t="e">
        <f t="shared" si="22"/>
        <v>#VALUE!</v>
      </c>
      <c r="O151" s="15" t="e">
        <f>SUMIF('[16]WASH COAL RECEIPT &amp; GCV DATA'!$A$3:$A$184,'MASTER DATA FILE WASH COAL (2)'!A151,'[16]WASH COAL RECEIPT &amp; GCV DATA'!$O$3:$O$184)</f>
        <v>#VALUE!</v>
      </c>
      <c r="P151" s="15" t="e">
        <f t="shared" si="23"/>
        <v>#VALUE!</v>
      </c>
      <c r="Q151" s="15" t="e">
        <f>SUMIF('[16]WASH COAL RECEIPT &amp; GCV DATA'!$A$3:$A$184,'MASTER DATA FILE WASH COAL (2)'!A151,'[16]WASH COAL RECEIPT &amp; GCV DATA'!$Q$3:$Q$184)</f>
        <v>#VALUE!</v>
      </c>
      <c r="R151" s="16" t="e">
        <f>SUMIF('[16]WASH COAL RECEIPT &amp; GCV DATA'!$A$3:$A$244,'MASTER DATA FILE WASH COAL (2)'!A151,'[16]WASH COAL RECEIPT &amp; GCV DATA'!$R$3:$R$244)+IF(H151=$J$234,($K$234*K151),0)+IF(H151=$J$235,($K$235*K151),0)</f>
        <v>#VALUE!</v>
      </c>
      <c r="S151" s="15" t="e">
        <f t="shared" si="24"/>
        <v>#VALUE!</v>
      </c>
      <c r="T151" s="15" t="e">
        <f>SUMIF('[16]WASH COAL RECEIPT &amp; GCV DATA'!$A$3:$A$184,'MASTER DATA FILE WASH COAL (2)'!A151,'[16]WASH COAL RECEIPT &amp; GCV DATA'!$T$3:$T$184)</f>
        <v>#VALUE!</v>
      </c>
      <c r="U151" s="15" t="e">
        <f t="shared" si="25"/>
        <v>#VALUE!</v>
      </c>
      <c r="V151" s="15" t="e">
        <f>SUMIF('[16]WASH COAL RECEIPT &amp; GCV DATA'!$A$3:$A$184,'MASTER DATA FILE WASH COAL (2)'!A151,'[16]WASH COAL RECEIPT &amp; GCV DATA'!$V$3:$V$184)</f>
        <v>#VALUE!</v>
      </c>
      <c r="W151" s="15" t="e">
        <f t="shared" si="26"/>
        <v>#VALUE!</v>
      </c>
      <c r="X151" s="13" t="e">
        <f t="shared" si="27"/>
        <v>#VALUE!</v>
      </c>
      <c r="Y151" s="13"/>
      <c r="Z151" s="13"/>
      <c r="AB151">
        <v>4075.28632115548</v>
      </c>
      <c r="AC151" s="53" t="e">
        <f t="shared" si="28"/>
        <v>#VALUE!</v>
      </c>
      <c r="AE151" s="53" t="e">
        <f t="shared" si="20"/>
        <v>#VALUE!</v>
      </c>
    </row>
    <row r="152" spans="1:34" customFormat="1" ht="15.6" x14ac:dyDescent="0.3">
      <c r="A152" s="65"/>
      <c r="B152" s="57" t="e">
        <f>SUMIF('[16]WASH COAL RECEIPT &amp; GCV DATA'!$A$3:$A$112,A152,'[16]WASH COAL RECEIPT &amp; GCV DATA'!$B$3:$B$112)</f>
        <v>#VALUE!</v>
      </c>
      <c r="C152" s="13" t="e">
        <f>SUMIF('[16]WASH COAL RECEIPT &amp; GCV DATA'!$A$3:$A$112,A152,'[16]WASH COAL RECEIPT &amp; GCV DATA'!$C$3:$C$112)</f>
        <v>#VALUE!</v>
      </c>
      <c r="D152" s="13">
        <f>IFERROR(VLOOKUP(A152,'[16]WASH COAL RECEIPT &amp; GCV DATA'!A141:V262,4,0),0)</f>
        <v>0</v>
      </c>
      <c r="E152" s="14">
        <f>IFERROR(VLOOKUP(A152,'[16]WASH COAL RECEIPT &amp; GCV DATA'!$A$2:$V$184,5,0),0)</f>
        <v>0</v>
      </c>
      <c r="F152" s="13" t="e">
        <f>SUMIF('[16]WASH COAL RECEIPT &amp; GCV DATA'!$A$3:$A$184,'MASTER DATA FILE WASH COAL (2)'!A152,'[16]WASH COAL RECEIPT &amp; GCV DATA'!$F$3:$F$184)</f>
        <v>#VALUE!</v>
      </c>
      <c r="G152" s="13">
        <f>IFERROR(VLOOKUP(A152,'[16]WASH COAL RECEIPT &amp; GCV DATA'!$A$2:$V$184,7,0),0)</f>
        <v>0</v>
      </c>
      <c r="H152" s="13">
        <f>IFERROR(VLOOKUP(A152,'[16]WASH COAL RECEIPT &amp; GCV DATA'!$A$2:$V$184,8,0),0)</f>
        <v>0</v>
      </c>
      <c r="I152" s="13">
        <f>IFERROR(VLOOKUP(A152,'[16]WASH COAL RECEIPT &amp; GCV DATA'!$A$2:$V$184,9,0),0)</f>
        <v>0</v>
      </c>
      <c r="J152" s="13">
        <f>IFERROR(VLOOKUP(A152,'[16]WASH COAL RECEIPT &amp; GCV DATA'!$A$2:$V$184,10,0),0)</f>
        <v>0</v>
      </c>
      <c r="K152" s="15" t="e">
        <f>SUMIF('[16]WASH COAL RECEIPT &amp; GCV DATA'!$A$3:$A$184,'MASTER DATA FILE WASH COAL (2)'!A152,'[16]WASH COAL RECEIPT &amp; GCV DATA'!$K$3:$K$184)</f>
        <v>#VALUE!</v>
      </c>
      <c r="L152" s="15" t="e">
        <f>SUMIF('[16]WASH COAL RECEIPT &amp; GCV DATA'!$A$3:$A$184,'MASTER DATA FILE WASH COAL (2)'!A152,'[16]WASH COAL RECEIPT &amp; GCV DATA'!$L$3:$L$184)</f>
        <v>#VALUE!</v>
      </c>
      <c r="M152" s="15" t="e">
        <f t="shared" si="21"/>
        <v>#VALUE!</v>
      </c>
      <c r="N152" s="67" t="e">
        <f t="shared" si="22"/>
        <v>#VALUE!</v>
      </c>
      <c r="O152" s="15" t="e">
        <f>SUMIF('[16]WASH COAL RECEIPT &amp; GCV DATA'!$A$3:$A$184,'MASTER DATA FILE WASH COAL (2)'!A152,'[16]WASH COAL RECEIPT &amp; GCV DATA'!$O$3:$O$184)</f>
        <v>#VALUE!</v>
      </c>
      <c r="P152" s="15" t="e">
        <f t="shared" si="23"/>
        <v>#VALUE!</v>
      </c>
      <c r="Q152" s="15" t="e">
        <f>SUMIF('[16]WASH COAL RECEIPT &amp; GCV DATA'!$A$3:$A$184,'MASTER DATA FILE WASH COAL (2)'!A152,'[16]WASH COAL RECEIPT &amp; GCV DATA'!$Q$3:$Q$184)</f>
        <v>#VALUE!</v>
      </c>
      <c r="R152" s="16" t="e">
        <f>SUMIF('[16]WASH COAL RECEIPT &amp; GCV DATA'!$A$3:$A$244,'MASTER DATA FILE WASH COAL (2)'!A152,'[16]WASH COAL RECEIPT &amp; GCV DATA'!$R$3:$R$244)+IF(H152=$J$234,($K$234*K152),0)+IF(H152=$J$235,($K$235*K152),0)</f>
        <v>#VALUE!</v>
      </c>
      <c r="S152" s="15" t="e">
        <f t="shared" si="24"/>
        <v>#VALUE!</v>
      </c>
      <c r="T152" s="15" t="e">
        <f>SUMIF('[16]WASH COAL RECEIPT &amp; GCV DATA'!$A$3:$A$184,'MASTER DATA FILE WASH COAL (2)'!A152,'[16]WASH COAL RECEIPT &amp; GCV DATA'!$T$3:$T$184)</f>
        <v>#VALUE!</v>
      </c>
      <c r="U152" s="15" t="e">
        <f t="shared" si="25"/>
        <v>#VALUE!</v>
      </c>
      <c r="V152" s="15" t="e">
        <f>SUMIF('[16]WASH COAL RECEIPT &amp; GCV DATA'!$A$3:$A$184,'MASTER DATA FILE WASH COAL (2)'!A152,'[16]WASH COAL RECEIPT &amp; GCV DATA'!$V$3:$V$184)</f>
        <v>#VALUE!</v>
      </c>
      <c r="W152" s="15" t="e">
        <f t="shared" si="26"/>
        <v>#VALUE!</v>
      </c>
      <c r="X152" s="13" t="e">
        <f t="shared" si="27"/>
        <v>#VALUE!</v>
      </c>
      <c r="Y152" s="13"/>
      <c r="Z152" s="13"/>
      <c r="AB152">
        <v>3992.1144198954003</v>
      </c>
      <c r="AC152" s="53" t="e">
        <f t="shared" si="28"/>
        <v>#VALUE!</v>
      </c>
      <c r="AE152" s="53" t="e">
        <f t="shared" si="20"/>
        <v>#VALUE!</v>
      </c>
    </row>
    <row r="153" spans="1:34" customFormat="1" ht="15.6" x14ac:dyDescent="0.3">
      <c r="A153" s="65"/>
      <c r="B153" s="57" t="e">
        <f>SUMIF('[16]WASH COAL RECEIPT &amp; GCV DATA'!$A$3:$A$112,A153,'[16]WASH COAL RECEIPT &amp; GCV DATA'!$B$3:$B$112)</f>
        <v>#VALUE!</v>
      </c>
      <c r="C153" s="13" t="e">
        <f>SUMIF('[16]WASH COAL RECEIPT &amp; GCV DATA'!$A$3:$A$112,A153,'[16]WASH COAL RECEIPT &amp; GCV DATA'!$C$3:$C$112)</f>
        <v>#VALUE!</v>
      </c>
      <c r="D153" s="13">
        <f>IFERROR(VLOOKUP(A153,'[16]WASH COAL RECEIPT &amp; GCV DATA'!A142:V263,4,0),0)</f>
        <v>0</v>
      </c>
      <c r="E153" s="14">
        <f>IFERROR(VLOOKUP(A153,'[16]WASH COAL RECEIPT &amp; GCV DATA'!$A$2:$V$184,5,0),0)</f>
        <v>0</v>
      </c>
      <c r="F153" s="13" t="e">
        <f>SUMIF('[16]WASH COAL RECEIPT &amp; GCV DATA'!$A$3:$A$184,'MASTER DATA FILE WASH COAL (2)'!A153,'[16]WASH COAL RECEIPT &amp; GCV DATA'!$F$3:$F$184)</f>
        <v>#VALUE!</v>
      </c>
      <c r="G153" s="13">
        <f>IFERROR(VLOOKUP(A153,'[16]WASH COAL RECEIPT &amp; GCV DATA'!$A$2:$V$184,7,0),0)</f>
        <v>0</v>
      </c>
      <c r="H153" s="13">
        <f>IFERROR(VLOOKUP(A153,'[16]WASH COAL RECEIPT &amp; GCV DATA'!$A$2:$V$184,8,0),0)</f>
        <v>0</v>
      </c>
      <c r="I153" s="13">
        <f>IFERROR(VLOOKUP(A153,'[16]WASH COAL RECEIPT &amp; GCV DATA'!$A$2:$V$184,9,0),0)</f>
        <v>0</v>
      </c>
      <c r="J153" s="13">
        <f>IFERROR(VLOOKUP(A153,'[16]WASH COAL RECEIPT &amp; GCV DATA'!$A$2:$V$184,10,0),0)</f>
        <v>0</v>
      </c>
      <c r="K153" s="15" t="e">
        <f>SUMIF('[16]WASH COAL RECEIPT &amp; GCV DATA'!$A$3:$A$184,'MASTER DATA FILE WASH COAL (2)'!A153,'[16]WASH COAL RECEIPT &amp; GCV DATA'!$K$3:$K$184)</f>
        <v>#VALUE!</v>
      </c>
      <c r="L153" s="15" t="e">
        <f>SUMIF('[16]WASH COAL RECEIPT &amp; GCV DATA'!$A$3:$A$184,'MASTER DATA FILE WASH COAL (2)'!A153,'[16]WASH COAL RECEIPT &amp; GCV DATA'!$L$3:$L$184)</f>
        <v>#VALUE!</v>
      </c>
      <c r="M153" s="15" t="e">
        <f t="shared" si="21"/>
        <v>#VALUE!</v>
      </c>
      <c r="N153" s="67" t="e">
        <f t="shared" si="22"/>
        <v>#VALUE!</v>
      </c>
      <c r="O153" s="15" t="e">
        <f>SUMIF('[16]WASH COAL RECEIPT &amp; GCV DATA'!$A$3:$A$184,'MASTER DATA FILE WASH COAL (2)'!A153,'[16]WASH COAL RECEIPT &amp; GCV DATA'!$O$3:$O$184)</f>
        <v>#VALUE!</v>
      </c>
      <c r="P153" s="15" t="e">
        <f t="shared" si="23"/>
        <v>#VALUE!</v>
      </c>
      <c r="Q153" s="15" t="e">
        <f>SUMIF('[16]WASH COAL RECEIPT &amp; GCV DATA'!$A$3:$A$184,'MASTER DATA FILE WASH COAL (2)'!A153,'[16]WASH COAL RECEIPT &amp; GCV DATA'!$Q$3:$Q$184)</f>
        <v>#VALUE!</v>
      </c>
      <c r="R153" s="16" t="e">
        <f>SUMIF('[16]WASH COAL RECEIPT &amp; GCV DATA'!$A$3:$A$244,'MASTER DATA FILE WASH COAL (2)'!A153,'[16]WASH COAL RECEIPT &amp; GCV DATA'!$R$3:$R$244)+IF(H153=$J$234,($K$234*K153),0)+IF(H153=$J$235,($K$235*K153),0)</f>
        <v>#VALUE!</v>
      </c>
      <c r="S153" s="15" t="e">
        <f t="shared" si="24"/>
        <v>#VALUE!</v>
      </c>
      <c r="T153" s="15" t="e">
        <f>SUMIF('[16]WASH COAL RECEIPT &amp; GCV DATA'!$A$3:$A$184,'MASTER DATA FILE WASH COAL (2)'!A153,'[16]WASH COAL RECEIPT &amp; GCV DATA'!$T$3:$T$184)</f>
        <v>#VALUE!</v>
      </c>
      <c r="U153" s="15" t="e">
        <f t="shared" si="25"/>
        <v>#VALUE!</v>
      </c>
      <c r="V153" s="15" t="e">
        <f>SUMIF('[16]WASH COAL RECEIPT &amp; GCV DATA'!$A$3:$A$184,'MASTER DATA FILE WASH COAL (2)'!A153,'[16]WASH COAL RECEIPT &amp; GCV DATA'!$V$3:$V$184)</f>
        <v>#VALUE!</v>
      </c>
      <c r="W153" s="15" t="e">
        <f t="shared" si="26"/>
        <v>#VALUE!</v>
      </c>
      <c r="X153" s="13" t="e">
        <f t="shared" si="27"/>
        <v>#VALUE!</v>
      </c>
      <c r="Y153" s="13"/>
      <c r="Z153" s="13"/>
      <c r="AB153">
        <v>4029.1678165799817</v>
      </c>
      <c r="AC153" s="53" t="e">
        <f t="shared" si="28"/>
        <v>#VALUE!</v>
      </c>
    </row>
    <row r="154" spans="1:34" customFormat="1" ht="15.6" x14ac:dyDescent="0.3">
      <c r="A154" s="65"/>
      <c r="B154" s="57" t="e">
        <f>SUMIF('[16]WASH COAL RECEIPT &amp; GCV DATA'!$A$3:$A$112,A154,'[16]WASH COAL RECEIPT &amp; GCV DATA'!$B$3:$B$112)</f>
        <v>#VALUE!</v>
      </c>
      <c r="C154" s="13" t="e">
        <f>SUMIF('[16]WASH COAL RECEIPT &amp; GCV DATA'!$A$3:$A$112,A154,'[16]WASH COAL RECEIPT &amp; GCV DATA'!$C$3:$C$112)</f>
        <v>#VALUE!</v>
      </c>
      <c r="D154" s="13">
        <f>IFERROR(VLOOKUP(A154,'[16]WASH COAL RECEIPT &amp; GCV DATA'!A143:V264,4,0),0)</f>
        <v>0</v>
      </c>
      <c r="E154" s="14">
        <f>IFERROR(VLOOKUP(A154,'[16]WASH COAL RECEIPT &amp; GCV DATA'!$A$2:$V$184,5,0),0)</f>
        <v>0</v>
      </c>
      <c r="F154" s="13" t="e">
        <f>SUMIF('[16]WASH COAL RECEIPT &amp; GCV DATA'!$A$3:$A$184,'MASTER DATA FILE WASH COAL (2)'!A154,'[16]WASH COAL RECEIPT &amp; GCV DATA'!$F$3:$F$184)</f>
        <v>#VALUE!</v>
      </c>
      <c r="G154" s="13">
        <f>IFERROR(VLOOKUP(A154,'[16]WASH COAL RECEIPT &amp; GCV DATA'!$A$2:$V$184,7,0),0)</f>
        <v>0</v>
      </c>
      <c r="H154" s="13">
        <f>IFERROR(VLOOKUP(A154,'[16]WASH COAL RECEIPT &amp; GCV DATA'!$A$2:$V$184,8,0),0)</f>
        <v>0</v>
      </c>
      <c r="I154" s="13">
        <f>IFERROR(VLOOKUP(A154,'[16]WASH COAL RECEIPT &amp; GCV DATA'!$A$2:$V$184,9,0),0)</f>
        <v>0</v>
      </c>
      <c r="J154" s="13">
        <f>IFERROR(VLOOKUP(A154,'[16]WASH COAL RECEIPT &amp; GCV DATA'!$A$2:$V$184,10,0),0)</f>
        <v>0</v>
      </c>
      <c r="K154" s="15" t="e">
        <f>SUMIF('[16]WASH COAL RECEIPT &amp; GCV DATA'!$A$3:$A$184,'MASTER DATA FILE WASH COAL (2)'!A154,'[16]WASH COAL RECEIPT &amp; GCV DATA'!$K$3:$K$184)</f>
        <v>#VALUE!</v>
      </c>
      <c r="L154" s="15" t="e">
        <f>SUMIF('[16]WASH COAL RECEIPT &amp; GCV DATA'!$A$3:$A$184,'MASTER DATA FILE WASH COAL (2)'!A154,'[16]WASH COAL RECEIPT &amp; GCV DATA'!$L$3:$L$184)</f>
        <v>#VALUE!</v>
      </c>
      <c r="M154" s="15" t="e">
        <f t="shared" si="21"/>
        <v>#VALUE!</v>
      </c>
      <c r="N154" s="67" t="e">
        <f t="shared" si="22"/>
        <v>#VALUE!</v>
      </c>
      <c r="O154" s="15" t="e">
        <f>SUMIF('[16]WASH COAL RECEIPT &amp; GCV DATA'!$A$3:$A$184,'MASTER DATA FILE WASH COAL (2)'!A154,'[16]WASH COAL RECEIPT &amp; GCV DATA'!$O$3:$O$184)</f>
        <v>#VALUE!</v>
      </c>
      <c r="P154" s="15" t="e">
        <f t="shared" si="23"/>
        <v>#VALUE!</v>
      </c>
      <c r="Q154" s="15" t="e">
        <f>SUMIF('[16]WASH COAL RECEIPT &amp; GCV DATA'!$A$3:$A$184,'MASTER DATA FILE WASH COAL (2)'!A154,'[16]WASH COAL RECEIPT &amp; GCV DATA'!$Q$3:$Q$184)</f>
        <v>#VALUE!</v>
      </c>
      <c r="R154" s="16" t="e">
        <f>SUMIF('[16]WASH COAL RECEIPT &amp; GCV DATA'!$A$3:$A$244,'MASTER DATA FILE WASH COAL (2)'!A154,'[16]WASH COAL RECEIPT &amp; GCV DATA'!$R$3:$R$244)+IF(H154=$J$234,($K$234*K154),0)+IF(H154=$J$235,($K$235*K154),0)</f>
        <v>#VALUE!</v>
      </c>
      <c r="S154" s="15" t="e">
        <f t="shared" si="24"/>
        <v>#VALUE!</v>
      </c>
      <c r="T154" s="15" t="e">
        <f>SUMIF('[16]WASH COAL RECEIPT &amp; GCV DATA'!$A$3:$A$184,'MASTER DATA FILE WASH COAL (2)'!A154,'[16]WASH COAL RECEIPT &amp; GCV DATA'!$T$3:$T$184)</f>
        <v>#VALUE!</v>
      </c>
      <c r="U154" s="15" t="e">
        <f t="shared" si="25"/>
        <v>#VALUE!</v>
      </c>
      <c r="V154" s="15" t="e">
        <f>SUMIF('[16]WASH COAL RECEIPT &amp; GCV DATA'!$A$3:$A$184,'MASTER DATA FILE WASH COAL (2)'!A154,'[16]WASH COAL RECEIPT &amp; GCV DATA'!$V$3:$V$184)</f>
        <v>#VALUE!</v>
      </c>
      <c r="W154" s="15" t="e">
        <f t="shared" si="26"/>
        <v>#VALUE!</v>
      </c>
      <c r="X154" s="13" t="e">
        <f t="shared" si="27"/>
        <v>#VALUE!</v>
      </c>
      <c r="Y154" s="13"/>
      <c r="Z154" s="13"/>
      <c r="AB154" s="68">
        <v>4032.9243634814097</v>
      </c>
      <c r="AC154" s="53" t="e">
        <f t="shared" si="28"/>
        <v>#VALUE!</v>
      </c>
      <c r="AD154" s="68"/>
      <c r="AE154" s="53" t="e">
        <f>R13-AD154</f>
        <v>#VALUE!</v>
      </c>
      <c r="AF154" s="68">
        <v>11</v>
      </c>
      <c r="AH154">
        <v>15453889.661250001</v>
      </c>
    </row>
    <row r="155" spans="1:34" customFormat="1" ht="15.6" x14ac:dyDescent="0.3">
      <c r="A155" s="65"/>
      <c r="B155" s="57" t="e">
        <f>SUMIF('[16]WASH COAL RECEIPT &amp; GCV DATA'!$A$3:$A$112,A155,'[16]WASH COAL RECEIPT &amp; GCV DATA'!$B$3:$B$112)</f>
        <v>#VALUE!</v>
      </c>
      <c r="C155" s="13" t="e">
        <f>SUMIF('[16]WASH COAL RECEIPT &amp; GCV DATA'!$A$3:$A$112,A155,'[16]WASH COAL RECEIPT &amp; GCV DATA'!$C$3:$C$112)</f>
        <v>#VALUE!</v>
      </c>
      <c r="D155" s="13">
        <f>IFERROR(VLOOKUP(A155,'[16]WASH COAL RECEIPT &amp; GCV DATA'!A144:V265,4,0),0)</f>
        <v>0</v>
      </c>
      <c r="E155" s="14">
        <f>IFERROR(VLOOKUP(A155,'[16]WASH COAL RECEIPT &amp; GCV DATA'!$A$2:$V$184,5,0),0)</f>
        <v>0</v>
      </c>
      <c r="F155" s="13" t="e">
        <f>SUMIF('[16]WASH COAL RECEIPT &amp; GCV DATA'!$A$3:$A$184,'MASTER DATA FILE WASH COAL (2)'!A155,'[16]WASH COAL RECEIPT &amp; GCV DATA'!$F$3:$F$184)</f>
        <v>#VALUE!</v>
      </c>
      <c r="G155" s="13">
        <f>IFERROR(VLOOKUP(A155,'[16]WASH COAL RECEIPT &amp; GCV DATA'!$A$2:$V$184,7,0),0)</f>
        <v>0</v>
      </c>
      <c r="H155" s="13">
        <f>IFERROR(VLOOKUP(A155,'[16]WASH COAL RECEIPT &amp; GCV DATA'!$A$2:$V$184,8,0),0)</f>
        <v>0</v>
      </c>
      <c r="I155" s="13">
        <f>IFERROR(VLOOKUP(A155,'[16]WASH COAL RECEIPT &amp; GCV DATA'!$A$2:$V$184,9,0),0)</f>
        <v>0</v>
      </c>
      <c r="J155" s="13">
        <f>IFERROR(VLOOKUP(A155,'[16]WASH COAL RECEIPT &amp; GCV DATA'!$A$2:$V$184,10,0),0)</f>
        <v>0</v>
      </c>
      <c r="K155" s="15" t="e">
        <f>SUMIF('[16]WASH COAL RECEIPT &amp; GCV DATA'!$A$3:$A$184,'MASTER DATA FILE WASH COAL (2)'!A155,'[16]WASH COAL RECEIPT &amp; GCV DATA'!$K$3:$K$184)</f>
        <v>#VALUE!</v>
      </c>
      <c r="L155" s="15" t="e">
        <f>SUMIF('[16]WASH COAL RECEIPT &amp; GCV DATA'!$A$3:$A$184,'MASTER DATA FILE WASH COAL (2)'!A155,'[16]WASH COAL RECEIPT &amp; GCV DATA'!$L$3:$L$184)</f>
        <v>#VALUE!</v>
      </c>
      <c r="M155" s="15" t="e">
        <f t="shared" si="21"/>
        <v>#VALUE!</v>
      </c>
      <c r="N155" s="67" t="e">
        <f t="shared" si="22"/>
        <v>#VALUE!</v>
      </c>
      <c r="O155" s="15" t="e">
        <f>SUMIF('[16]WASH COAL RECEIPT &amp; GCV DATA'!$A$3:$A$184,'MASTER DATA FILE WASH COAL (2)'!A155,'[16]WASH COAL RECEIPT &amp; GCV DATA'!$O$3:$O$184)</f>
        <v>#VALUE!</v>
      </c>
      <c r="P155" s="15" t="e">
        <f t="shared" si="23"/>
        <v>#VALUE!</v>
      </c>
      <c r="Q155" s="15" t="e">
        <f>SUMIF('[16]WASH COAL RECEIPT &amp; GCV DATA'!$A$3:$A$184,'MASTER DATA FILE WASH COAL (2)'!A155,'[16]WASH COAL RECEIPT &amp; GCV DATA'!$Q$3:$Q$184)</f>
        <v>#VALUE!</v>
      </c>
      <c r="R155" s="16" t="e">
        <f>SUMIF('[16]WASH COAL RECEIPT &amp; GCV DATA'!$A$3:$A$244,'MASTER DATA FILE WASH COAL (2)'!A155,'[16]WASH COAL RECEIPT &amp; GCV DATA'!$R$3:$R$244)+IF(H155=$J$234,($K$234*K155),0)+IF(H155=$J$235,($K$235*K155),0)</f>
        <v>#VALUE!</v>
      </c>
      <c r="S155" s="15" t="e">
        <f t="shared" si="24"/>
        <v>#VALUE!</v>
      </c>
      <c r="T155" s="15" t="e">
        <f>SUMIF('[16]WASH COAL RECEIPT &amp; GCV DATA'!$A$3:$A$184,'MASTER DATA FILE WASH COAL (2)'!A155,'[16]WASH COAL RECEIPT &amp; GCV DATA'!$T$3:$T$184)</f>
        <v>#VALUE!</v>
      </c>
      <c r="U155" s="15" t="e">
        <f t="shared" si="25"/>
        <v>#VALUE!</v>
      </c>
      <c r="V155" s="15" t="e">
        <f>SUMIF('[16]WASH COAL RECEIPT &amp; GCV DATA'!$A$3:$A$184,'MASTER DATA FILE WASH COAL (2)'!A155,'[16]WASH COAL RECEIPT &amp; GCV DATA'!$V$3:$V$184)</f>
        <v>#VALUE!</v>
      </c>
      <c r="W155" s="15" t="e">
        <f t="shared" si="26"/>
        <v>#VALUE!</v>
      </c>
      <c r="X155" s="13" t="e">
        <f t="shared" si="27"/>
        <v>#VALUE!</v>
      </c>
      <c r="Y155" s="13"/>
      <c r="Z155" s="13"/>
      <c r="AB155" s="68">
        <v>4031.7127071823197</v>
      </c>
      <c r="AC155" s="53" t="e">
        <f t="shared" si="28"/>
        <v>#VALUE!</v>
      </c>
      <c r="AD155" s="68"/>
      <c r="AE155" s="53" t="e">
        <f>R22-AD155</f>
        <v>#VALUE!</v>
      </c>
      <c r="AH155">
        <v>15746570.512000002</v>
      </c>
    </row>
    <row r="156" spans="1:34" customFormat="1" ht="15.6" x14ac:dyDescent="0.3">
      <c r="A156" s="65"/>
      <c r="B156" s="57" t="e">
        <f>SUMIF('[16]WASH COAL RECEIPT &amp; GCV DATA'!$A$3:$A$112,A156,'[16]WASH COAL RECEIPT &amp; GCV DATA'!$B$3:$B$112)</f>
        <v>#VALUE!</v>
      </c>
      <c r="C156" s="13" t="e">
        <f>SUMIF('[16]WASH COAL RECEIPT &amp; GCV DATA'!$A$3:$A$112,A156,'[16]WASH COAL RECEIPT &amp; GCV DATA'!$C$3:$C$112)</f>
        <v>#VALUE!</v>
      </c>
      <c r="D156" s="13">
        <f>IFERROR(VLOOKUP(A156,'[16]WASH COAL RECEIPT &amp; GCV DATA'!A145:V266,4,0),0)</f>
        <v>0</v>
      </c>
      <c r="E156" s="14">
        <f>IFERROR(VLOOKUP(A156,'[16]WASH COAL RECEIPT &amp; GCV DATA'!$A$2:$V$184,5,0),0)</f>
        <v>0</v>
      </c>
      <c r="F156" s="13" t="e">
        <f>SUMIF('[16]WASH COAL RECEIPT &amp; GCV DATA'!$A$3:$A$184,'MASTER DATA FILE WASH COAL (2)'!A156,'[16]WASH COAL RECEIPT &amp; GCV DATA'!$F$3:$F$184)</f>
        <v>#VALUE!</v>
      </c>
      <c r="G156" s="13">
        <f>IFERROR(VLOOKUP(A156,'[16]WASH COAL RECEIPT &amp; GCV DATA'!$A$2:$V$184,7,0),0)</f>
        <v>0</v>
      </c>
      <c r="H156" s="13">
        <f>IFERROR(VLOOKUP(A156,'[16]WASH COAL RECEIPT &amp; GCV DATA'!$A$2:$V$184,8,0),0)</f>
        <v>0</v>
      </c>
      <c r="I156" s="13">
        <f>IFERROR(VLOOKUP(A156,'[16]WASH COAL RECEIPT &amp; GCV DATA'!$A$2:$V$184,9,0),0)</f>
        <v>0</v>
      </c>
      <c r="J156" s="13">
        <f>IFERROR(VLOOKUP(A156,'[16]WASH COAL RECEIPT &amp; GCV DATA'!$A$2:$V$184,10,0),0)</f>
        <v>0</v>
      </c>
      <c r="K156" s="15" t="e">
        <f>SUMIF('[16]WASH COAL RECEIPT &amp; GCV DATA'!$A$3:$A$184,'MASTER DATA FILE WASH COAL (2)'!A156,'[16]WASH COAL RECEIPT &amp; GCV DATA'!$K$3:$K$184)</f>
        <v>#VALUE!</v>
      </c>
      <c r="L156" s="15" t="e">
        <f>SUMIF('[16]WASH COAL RECEIPT &amp; GCV DATA'!$A$3:$A$184,'MASTER DATA FILE WASH COAL (2)'!A156,'[16]WASH COAL RECEIPT &amp; GCV DATA'!$L$3:$L$184)</f>
        <v>#VALUE!</v>
      </c>
      <c r="M156" s="15" t="e">
        <f t="shared" si="21"/>
        <v>#VALUE!</v>
      </c>
      <c r="N156" s="67" t="e">
        <f t="shared" si="22"/>
        <v>#VALUE!</v>
      </c>
      <c r="O156" s="15" t="e">
        <f>SUMIF('[16]WASH COAL RECEIPT &amp; GCV DATA'!$A$3:$A$184,'MASTER DATA FILE WASH COAL (2)'!A156,'[16]WASH COAL RECEIPT &amp; GCV DATA'!$O$3:$O$184)</f>
        <v>#VALUE!</v>
      </c>
      <c r="P156" s="15" t="e">
        <f t="shared" si="23"/>
        <v>#VALUE!</v>
      </c>
      <c r="Q156" s="15" t="e">
        <f>SUMIF('[16]WASH COAL RECEIPT &amp; GCV DATA'!$A$3:$A$184,'MASTER DATA FILE WASH COAL (2)'!A156,'[16]WASH COAL RECEIPT &amp; GCV DATA'!$Q$3:$Q$184)</f>
        <v>#VALUE!</v>
      </c>
      <c r="R156" s="16" t="e">
        <f>SUMIF('[16]WASH COAL RECEIPT &amp; GCV DATA'!$A$3:$A$244,'MASTER DATA FILE WASH COAL (2)'!A156,'[16]WASH COAL RECEIPT &amp; GCV DATA'!$R$3:$R$244)+IF(H156=$J$234,($K$234*K156),0)+IF(H156=$J$235,($K$235*K156),0)</f>
        <v>#VALUE!</v>
      </c>
      <c r="S156" s="15" t="e">
        <f t="shared" si="24"/>
        <v>#VALUE!</v>
      </c>
      <c r="T156" s="15" t="e">
        <f>SUMIF('[16]WASH COAL RECEIPT &amp; GCV DATA'!$A$3:$A$184,'MASTER DATA FILE WASH COAL (2)'!A156,'[16]WASH COAL RECEIPT &amp; GCV DATA'!$T$3:$T$184)</f>
        <v>#VALUE!</v>
      </c>
      <c r="U156" s="15" t="e">
        <f t="shared" si="25"/>
        <v>#VALUE!</v>
      </c>
      <c r="V156" s="15" t="e">
        <f>SUMIF('[16]WASH COAL RECEIPT &amp; GCV DATA'!$A$3:$A$184,'MASTER DATA FILE WASH COAL (2)'!A156,'[16]WASH COAL RECEIPT &amp; GCV DATA'!$V$3:$V$184)</f>
        <v>#VALUE!</v>
      </c>
      <c r="W156" s="15" t="e">
        <f t="shared" si="26"/>
        <v>#VALUE!</v>
      </c>
      <c r="X156" s="13" t="e">
        <f t="shared" si="27"/>
        <v>#VALUE!</v>
      </c>
      <c r="Y156" s="13"/>
      <c r="Z156" s="13"/>
      <c r="AB156" s="68">
        <v>4247.3680407989796</v>
      </c>
      <c r="AC156" s="53" t="e">
        <f t="shared" si="28"/>
        <v>#VALUE!</v>
      </c>
      <c r="AD156" s="68"/>
      <c r="AE156" s="53" t="e">
        <f>R45-AD156</f>
        <v>#VALUE!</v>
      </c>
      <c r="AH156">
        <v>15475967.43375</v>
      </c>
    </row>
    <row r="157" spans="1:34" customFormat="1" ht="15.6" x14ac:dyDescent="0.3">
      <c r="A157" s="65"/>
      <c r="B157" s="57" t="e">
        <f>SUMIF('[16]WASH COAL RECEIPT &amp; GCV DATA'!$A$3:$A$112,A157,'[16]WASH COAL RECEIPT &amp; GCV DATA'!$B$3:$B$112)</f>
        <v>#VALUE!</v>
      </c>
      <c r="C157" s="13" t="e">
        <f>SUMIF('[16]WASH COAL RECEIPT &amp; GCV DATA'!$A$3:$A$112,A157,'[16]WASH COAL RECEIPT &amp; GCV DATA'!$C$3:$C$112)</f>
        <v>#VALUE!</v>
      </c>
      <c r="D157" s="13">
        <f>IFERROR(VLOOKUP(A157,'[16]WASH COAL RECEIPT &amp; GCV DATA'!A146:V267,4,0),0)</f>
        <v>0</v>
      </c>
      <c r="E157" s="14">
        <f>IFERROR(VLOOKUP(A157,'[16]WASH COAL RECEIPT &amp; GCV DATA'!$A$2:$V$184,5,0),0)</f>
        <v>0</v>
      </c>
      <c r="F157" s="13" t="e">
        <f>SUMIF('[16]WASH COAL RECEIPT &amp; GCV DATA'!$A$3:$A$184,'MASTER DATA FILE WASH COAL (2)'!A157,'[16]WASH COAL RECEIPT &amp; GCV DATA'!$F$3:$F$184)</f>
        <v>#VALUE!</v>
      </c>
      <c r="G157" s="13">
        <f>IFERROR(VLOOKUP(A157,'[16]WASH COAL RECEIPT &amp; GCV DATA'!$A$2:$V$184,7,0),0)</f>
        <v>0</v>
      </c>
      <c r="H157" s="13">
        <f>IFERROR(VLOOKUP(A157,'[16]WASH COAL RECEIPT &amp; GCV DATA'!$A$2:$V$184,8,0),0)</f>
        <v>0</v>
      </c>
      <c r="I157" s="13">
        <f>IFERROR(VLOOKUP(A157,'[16]WASH COAL RECEIPT &amp; GCV DATA'!$A$2:$V$184,9,0),0)</f>
        <v>0</v>
      </c>
      <c r="J157" s="13">
        <f>IFERROR(VLOOKUP(A157,'[16]WASH COAL RECEIPT &amp; GCV DATA'!$A$2:$V$184,10,0),0)</f>
        <v>0</v>
      </c>
      <c r="K157" s="15" t="e">
        <f>SUMIF('[16]WASH COAL RECEIPT &amp; GCV DATA'!$A$3:$A$184,'MASTER DATA FILE WASH COAL (2)'!A157,'[16]WASH COAL RECEIPT &amp; GCV DATA'!$K$3:$K$184)</f>
        <v>#VALUE!</v>
      </c>
      <c r="L157" s="15" t="e">
        <f>SUMIF('[16]WASH COAL RECEIPT &amp; GCV DATA'!$A$3:$A$184,'MASTER DATA FILE WASH COAL (2)'!A157,'[16]WASH COAL RECEIPT &amp; GCV DATA'!$L$3:$L$184)</f>
        <v>#VALUE!</v>
      </c>
      <c r="M157" s="15" t="e">
        <f t="shared" si="21"/>
        <v>#VALUE!</v>
      </c>
      <c r="N157" s="67" t="e">
        <f t="shared" si="22"/>
        <v>#VALUE!</v>
      </c>
      <c r="O157" s="15" t="e">
        <f>SUMIF('[16]WASH COAL RECEIPT &amp; GCV DATA'!$A$3:$A$184,'MASTER DATA FILE WASH COAL (2)'!A157,'[16]WASH COAL RECEIPT &amp; GCV DATA'!$O$3:$O$184)</f>
        <v>#VALUE!</v>
      </c>
      <c r="P157" s="15" t="e">
        <f t="shared" si="23"/>
        <v>#VALUE!</v>
      </c>
      <c r="Q157" s="15" t="e">
        <f>SUMIF('[16]WASH COAL RECEIPT &amp; GCV DATA'!$A$3:$A$184,'MASTER DATA FILE WASH COAL (2)'!A157,'[16]WASH COAL RECEIPT &amp; GCV DATA'!$Q$3:$Q$184)</f>
        <v>#VALUE!</v>
      </c>
      <c r="R157" s="16" t="e">
        <f>SUMIF('[16]WASH COAL RECEIPT &amp; GCV DATA'!$A$3:$A$244,'MASTER DATA FILE WASH COAL (2)'!A157,'[16]WASH COAL RECEIPT &amp; GCV DATA'!$R$3:$R$244)+IF(H157=$J$234,($K$234*K157),0)+IF(H157=$J$235,($K$235*K157),0)</f>
        <v>#VALUE!</v>
      </c>
      <c r="S157" s="15" t="e">
        <f t="shared" si="24"/>
        <v>#VALUE!</v>
      </c>
      <c r="T157" s="15" t="e">
        <f>SUMIF('[16]WASH COAL RECEIPT &amp; GCV DATA'!$A$3:$A$184,'MASTER DATA FILE WASH COAL (2)'!A157,'[16]WASH COAL RECEIPT &amp; GCV DATA'!$T$3:$T$184)</f>
        <v>#VALUE!</v>
      </c>
      <c r="U157" s="15" t="e">
        <f t="shared" si="25"/>
        <v>#VALUE!</v>
      </c>
      <c r="V157" s="15" t="e">
        <f>SUMIF('[16]WASH COAL RECEIPT &amp; GCV DATA'!$A$3:$A$184,'MASTER DATA FILE WASH COAL (2)'!A157,'[16]WASH COAL RECEIPT &amp; GCV DATA'!$V$3:$V$184)</f>
        <v>#VALUE!</v>
      </c>
      <c r="W157" s="15" t="e">
        <f t="shared" si="26"/>
        <v>#VALUE!</v>
      </c>
      <c r="X157" s="13" t="e">
        <f t="shared" si="27"/>
        <v>#VALUE!</v>
      </c>
      <c r="Y157" s="13"/>
      <c r="Z157" s="13"/>
      <c r="AB157" s="68">
        <v>3988.8921964703381</v>
      </c>
      <c r="AC157" s="53" t="e">
        <f t="shared" si="28"/>
        <v>#VALUE!</v>
      </c>
      <c r="AE157" s="53" t="e">
        <f>R75-AD157</f>
        <v>#VALUE!</v>
      </c>
      <c r="AH157">
        <v>16079303.437999997</v>
      </c>
    </row>
    <row r="158" spans="1:34" customFormat="1" ht="15.6" x14ac:dyDescent="0.3">
      <c r="A158" s="65"/>
      <c r="B158" s="57" t="e">
        <f>SUMIF('[16]WASH COAL RECEIPT &amp; GCV DATA'!$A$3:$A$112,A158,'[16]WASH COAL RECEIPT &amp; GCV DATA'!$B$3:$B$112)</f>
        <v>#VALUE!</v>
      </c>
      <c r="C158" s="13" t="e">
        <f>SUMIF('[16]WASH COAL RECEIPT &amp; GCV DATA'!$A$3:$A$112,A158,'[16]WASH COAL RECEIPT &amp; GCV DATA'!$C$3:$C$112)</f>
        <v>#VALUE!</v>
      </c>
      <c r="D158" s="13">
        <f>IFERROR(VLOOKUP(A158,'[16]WASH COAL RECEIPT &amp; GCV DATA'!A147:V268,4,0),0)</f>
        <v>0</v>
      </c>
      <c r="E158" s="14">
        <f>IFERROR(VLOOKUP(A158,'[16]WASH COAL RECEIPT &amp; GCV DATA'!$A$2:$V$184,5,0),0)</f>
        <v>0</v>
      </c>
      <c r="F158" s="13" t="e">
        <f>SUMIF('[16]WASH COAL RECEIPT &amp; GCV DATA'!$A$3:$A$184,'MASTER DATA FILE WASH COAL (2)'!A158,'[16]WASH COAL RECEIPT &amp; GCV DATA'!$F$3:$F$184)</f>
        <v>#VALUE!</v>
      </c>
      <c r="G158" s="13">
        <f>IFERROR(VLOOKUP(A158,'[16]WASH COAL RECEIPT &amp; GCV DATA'!$A$2:$V$184,7,0),0)</f>
        <v>0</v>
      </c>
      <c r="H158" s="13">
        <f>IFERROR(VLOOKUP(A158,'[16]WASH COAL RECEIPT &amp; GCV DATA'!$A$2:$V$184,8,0),0)</f>
        <v>0</v>
      </c>
      <c r="I158" s="13">
        <f>IFERROR(VLOOKUP(A158,'[16]WASH COAL RECEIPT &amp; GCV DATA'!$A$2:$V$184,9,0),0)</f>
        <v>0</v>
      </c>
      <c r="J158" s="13">
        <f>IFERROR(VLOOKUP(A158,'[16]WASH COAL RECEIPT &amp; GCV DATA'!$A$2:$V$184,10,0),0)</f>
        <v>0</v>
      </c>
      <c r="K158" s="15" t="e">
        <f>SUMIF('[16]WASH COAL RECEIPT &amp; GCV DATA'!$A$3:$A$184,'MASTER DATA FILE WASH COAL (2)'!A158,'[16]WASH COAL RECEIPT &amp; GCV DATA'!$K$3:$K$184)</f>
        <v>#VALUE!</v>
      </c>
      <c r="L158" s="15" t="e">
        <f>SUMIF('[16]WASH COAL RECEIPT &amp; GCV DATA'!$A$3:$A$184,'MASTER DATA FILE WASH COAL (2)'!A158,'[16]WASH COAL RECEIPT &amp; GCV DATA'!$L$3:$L$184)</f>
        <v>#VALUE!</v>
      </c>
      <c r="M158" s="15" t="e">
        <f t="shared" si="21"/>
        <v>#VALUE!</v>
      </c>
      <c r="N158" s="67" t="e">
        <f t="shared" si="22"/>
        <v>#VALUE!</v>
      </c>
      <c r="O158" s="15" t="e">
        <f>SUMIF('[16]WASH COAL RECEIPT &amp; GCV DATA'!$A$3:$A$184,'MASTER DATA FILE WASH COAL (2)'!A158,'[16]WASH COAL RECEIPT &amp; GCV DATA'!$O$3:$O$184)</f>
        <v>#VALUE!</v>
      </c>
      <c r="P158" s="15" t="e">
        <f t="shared" si="23"/>
        <v>#VALUE!</v>
      </c>
      <c r="Q158" s="15" t="e">
        <f>SUMIF('[16]WASH COAL RECEIPT &amp; GCV DATA'!$A$3:$A$184,'MASTER DATA FILE WASH COAL (2)'!A158,'[16]WASH COAL RECEIPT &amp; GCV DATA'!$Q$3:$Q$184)</f>
        <v>#VALUE!</v>
      </c>
      <c r="R158" s="16" t="e">
        <f>SUMIF('[16]WASH COAL RECEIPT &amp; GCV DATA'!$A$3:$A$244,'MASTER DATA FILE WASH COAL (2)'!A158,'[16]WASH COAL RECEIPT &amp; GCV DATA'!$R$3:$R$244)+IF(H158=$J$234,($K$234*K158),0)+IF(H158=$J$235,($K$235*K158),0)</f>
        <v>#VALUE!</v>
      </c>
      <c r="S158" s="15" t="e">
        <f t="shared" si="24"/>
        <v>#VALUE!</v>
      </c>
      <c r="T158" s="15" t="e">
        <f>SUMIF('[16]WASH COAL RECEIPT &amp; GCV DATA'!$A$3:$A$184,'MASTER DATA FILE WASH COAL (2)'!A158,'[16]WASH COAL RECEIPT &amp; GCV DATA'!$T$3:$T$184)</f>
        <v>#VALUE!</v>
      </c>
      <c r="U158" s="15" t="e">
        <f t="shared" si="25"/>
        <v>#VALUE!</v>
      </c>
      <c r="V158" s="15" t="e">
        <f>SUMIF('[16]WASH COAL RECEIPT &amp; GCV DATA'!$A$3:$A$184,'MASTER DATA FILE WASH COAL (2)'!A158,'[16]WASH COAL RECEIPT &amp; GCV DATA'!$V$3:$V$184)</f>
        <v>#VALUE!</v>
      </c>
      <c r="W158" s="15" t="e">
        <f t="shared" si="26"/>
        <v>#VALUE!</v>
      </c>
      <c r="X158" s="13" t="e">
        <f t="shared" si="27"/>
        <v>#VALUE!</v>
      </c>
      <c r="Y158" s="13"/>
      <c r="Z158" s="13"/>
      <c r="AB158" s="68">
        <v>4174.0348652931852</v>
      </c>
      <c r="AC158" s="53" t="e">
        <f t="shared" si="28"/>
        <v>#VALUE!</v>
      </c>
      <c r="AE158" s="53" t="e">
        <f>R85-AD158</f>
        <v>#VALUE!</v>
      </c>
      <c r="AH158">
        <v>16065533.376749998</v>
      </c>
    </row>
    <row r="159" spans="1:34" customFormat="1" ht="15.6" x14ac:dyDescent="0.3">
      <c r="A159" s="65"/>
      <c r="B159" s="57" t="e">
        <f>SUMIF('[16]WASH COAL RECEIPT &amp; GCV DATA'!$A$3:$A$112,A159,'[16]WASH COAL RECEIPT &amp; GCV DATA'!$B$3:$B$112)</f>
        <v>#VALUE!</v>
      </c>
      <c r="C159" s="13" t="e">
        <f>SUMIF('[16]WASH COAL RECEIPT &amp; GCV DATA'!$A$3:$A$112,A159,'[16]WASH COAL RECEIPT &amp; GCV DATA'!$C$3:$C$112)</f>
        <v>#VALUE!</v>
      </c>
      <c r="D159" s="13">
        <f>IFERROR(VLOOKUP(A159,'[16]WASH COAL RECEIPT &amp; GCV DATA'!A148:V269,4,0),0)</f>
        <v>0</v>
      </c>
      <c r="E159" s="14">
        <f>IFERROR(VLOOKUP(A159,'[16]WASH COAL RECEIPT &amp; GCV DATA'!$A$2:$V$184,5,0),0)</f>
        <v>0</v>
      </c>
      <c r="F159" s="13" t="e">
        <f>SUMIF('[16]WASH COAL RECEIPT &amp; GCV DATA'!$A$3:$A$184,'MASTER DATA FILE WASH COAL (2)'!A159,'[16]WASH COAL RECEIPT &amp; GCV DATA'!$F$3:$F$184)</f>
        <v>#VALUE!</v>
      </c>
      <c r="G159" s="13">
        <f>IFERROR(VLOOKUP(A159,'[16]WASH COAL RECEIPT &amp; GCV DATA'!$A$2:$V$184,7,0),0)</f>
        <v>0</v>
      </c>
      <c r="H159" s="13">
        <f>IFERROR(VLOOKUP(A159,'[16]WASH COAL RECEIPT &amp; GCV DATA'!$A$2:$V$184,8,0),0)</f>
        <v>0</v>
      </c>
      <c r="I159" s="13">
        <f>IFERROR(VLOOKUP(A159,'[16]WASH COAL RECEIPT &amp; GCV DATA'!$A$2:$V$184,9,0),0)</f>
        <v>0</v>
      </c>
      <c r="J159" s="13">
        <f>IFERROR(VLOOKUP(A159,'[16]WASH COAL RECEIPT &amp; GCV DATA'!$A$2:$V$184,10,0),0)</f>
        <v>0</v>
      </c>
      <c r="K159" s="15" t="e">
        <f>SUMIF('[16]WASH COAL RECEIPT &amp; GCV DATA'!$A$3:$A$184,'MASTER DATA FILE WASH COAL (2)'!A159,'[16]WASH COAL RECEIPT &amp; GCV DATA'!$K$3:$K$184)</f>
        <v>#VALUE!</v>
      </c>
      <c r="L159" s="15" t="e">
        <f>SUMIF('[16]WASH COAL RECEIPT &amp; GCV DATA'!$A$3:$A$184,'MASTER DATA FILE WASH COAL (2)'!A159,'[16]WASH COAL RECEIPT &amp; GCV DATA'!$L$3:$L$184)</f>
        <v>#VALUE!</v>
      </c>
      <c r="M159" s="15" t="e">
        <f t="shared" si="21"/>
        <v>#VALUE!</v>
      </c>
      <c r="N159" s="67" t="e">
        <f t="shared" si="22"/>
        <v>#VALUE!</v>
      </c>
      <c r="O159" s="15" t="e">
        <f>SUMIF('[16]WASH COAL RECEIPT &amp; GCV DATA'!$A$3:$A$184,'MASTER DATA FILE WASH COAL (2)'!A159,'[16]WASH COAL RECEIPT &amp; GCV DATA'!$O$3:$O$184)</f>
        <v>#VALUE!</v>
      </c>
      <c r="P159" s="15" t="e">
        <f t="shared" si="23"/>
        <v>#VALUE!</v>
      </c>
      <c r="Q159" s="15" t="e">
        <f>SUMIF('[16]WASH COAL RECEIPT &amp; GCV DATA'!$A$3:$A$184,'MASTER DATA FILE WASH COAL (2)'!A159,'[16]WASH COAL RECEIPT &amp; GCV DATA'!$Q$3:$Q$184)</f>
        <v>#VALUE!</v>
      </c>
      <c r="R159" s="16" t="e">
        <f>SUMIF('[16]WASH COAL RECEIPT &amp; GCV DATA'!$A$3:$A$244,'MASTER DATA FILE WASH COAL (2)'!A159,'[16]WASH COAL RECEIPT &amp; GCV DATA'!$R$3:$R$244)+IF(H159=$J$234,($K$234*K159),0)+IF(H159=$J$235,($K$235*K159),0)</f>
        <v>#VALUE!</v>
      </c>
      <c r="S159" s="15" t="e">
        <f t="shared" si="24"/>
        <v>#VALUE!</v>
      </c>
      <c r="T159" s="15" t="e">
        <f>SUMIF('[16]WASH COAL RECEIPT &amp; GCV DATA'!$A$3:$A$184,'MASTER DATA FILE WASH COAL (2)'!A159,'[16]WASH COAL RECEIPT &amp; GCV DATA'!$T$3:$T$184)</f>
        <v>#VALUE!</v>
      </c>
      <c r="U159" s="15" t="e">
        <f t="shared" si="25"/>
        <v>#VALUE!</v>
      </c>
      <c r="V159" s="15" t="e">
        <f>SUMIF('[16]WASH COAL RECEIPT &amp; GCV DATA'!$A$3:$A$184,'MASTER DATA FILE WASH COAL (2)'!A159,'[16]WASH COAL RECEIPT &amp; GCV DATA'!$V$3:$V$184)</f>
        <v>#VALUE!</v>
      </c>
      <c r="W159" s="15" t="e">
        <f t="shared" si="26"/>
        <v>#VALUE!</v>
      </c>
      <c r="X159" s="13" t="e">
        <f t="shared" si="27"/>
        <v>#VALUE!</v>
      </c>
      <c r="Y159" s="13"/>
      <c r="Z159" s="13"/>
      <c r="AB159">
        <v>4105.6138040042142</v>
      </c>
      <c r="AC159" s="53" t="e">
        <f t="shared" si="28"/>
        <v>#VALUE!</v>
      </c>
      <c r="AD159" s="68"/>
      <c r="AE159" s="53" t="e">
        <f>R114-AD159</f>
        <v>#VALUE!</v>
      </c>
      <c r="AF159">
        <v>113</v>
      </c>
      <c r="AH159">
        <v>15242796.423124999</v>
      </c>
    </row>
    <row r="160" spans="1:34" customFormat="1" ht="15.6" x14ac:dyDescent="0.3">
      <c r="A160" s="65"/>
      <c r="B160" s="57" t="e">
        <f>SUMIF('[16]WASH COAL RECEIPT &amp; GCV DATA'!$A$3:$A$112,A160,'[16]WASH COAL RECEIPT &amp; GCV DATA'!$B$3:$B$112)</f>
        <v>#VALUE!</v>
      </c>
      <c r="C160" s="13" t="e">
        <f>SUMIF('[16]WASH COAL RECEIPT &amp; GCV DATA'!$A$3:$A$112,A160,'[16]WASH COAL RECEIPT &amp; GCV DATA'!$C$3:$C$112)</f>
        <v>#VALUE!</v>
      </c>
      <c r="D160" s="13">
        <f>IFERROR(VLOOKUP(A160,'[16]WASH COAL RECEIPT &amp; GCV DATA'!A149:V270,4,0),0)</f>
        <v>0</v>
      </c>
      <c r="E160" s="14">
        <f>IFERROR(VLOOKUP(A160,'[16]WASH COAL RECEIPT &amp; GCV DATA'!$A$2:$V$184,5,0),0)</f>
        <v>0</v>
      </c>
      <c r="F160" s="13" t="e">
        <f>SUMIF('[16]WASH COAL RECEIPT &amp; GCV DATA'!$A$3:$A$184,'MASTER DATA FILE WASH COAL (2)'!A160,'[16]WASH COAL RECEIPT &amp; GCV DATA'!$F$3:$F$184)</f>
        <v>#VALUE!</v>
      </c>
      <c r="G160" s="13">
        <f>IFERROR(VLOOKUP(A160,'[16]WASH COAL RECEIPT &amp; GCV DATA'!$A$2:$V$184,7,0),0)</f>
        <v>0</v>
      </c>
      <c r="H160" s="13">
        <f>IFERROR(VLOOKUP(A160,'[16]WASH COAL RECEIPT &amp; GCV DATA'!$A$2:$V$184,8,0),0)</f>
        <v>0</v>
      </c>
      <c r="I160" s="13">
        <f>IFERROR(VLOOKUP(A160,'[16]WASH COAL RECEIPT &amp; GCV DATA'!$A$2:$V$184,9,0),0)</f>
        <v>0</v>
      </c>
      <c r="J160" s="13">
        <f>IFERROR(VLOOKUP(A160,'[16]WASH COAL RECEIPT &amp; GCV DATA'!$A$2:$V$184,10,0),0)</f>
        <v>0</v>
      </c>
      <c r="K160" s="15" t="e">
        <f>SUMIF('[16]WASH COAL RECEIPT &amp; GCV DATA'!$A$3:$A$184,'MASTER DATA FILE WASH COAL (2)'!A160,'[16]WASH COAL RECEIPT &amp; GCV DATA'!$K$3:$K$184)</f>
        <v>#VALUE!</v>
      </c>
      <c r="L160" s="15" t="e">
        <f>SUMIF('[16]WASH COAL RECEIPT &amp; GCV DATA'!$A$3:$A$184,'MASTER DATA FILE WASH COAL (2)'!A160,'[16]WASH COAL RECEIPT &amp; GCV DATA'!$L$3:$L$184)</f>
        <v>#VALUE!</v>
      </c>
      <c r="M160" s="15" t="e">
        <f t="shared" si="21"/>
        <v>#VALUE!</v>
      </c>
      <c r="N160" s="67" t="e">
        <f t="shared" si="22"/>
        <v>#VALUE!</v>
      </c>
      <c r="O160" s="15" t="e">
        <f>SUMIF('[16]WASH COAL RECEIPT &amp; GCV DATA'!$A$3:$A$184,'MASTER DATA FILE WASH COAL (2)'!A160,'[16]WASH COAL RECEIPT &amp; GCV DATA'!$O$3:$O$184)</f>
        <v>#VALUE!</v>
      </c>
      <c r="P160" s="15" t="e">
        <f t="shared" si="23"/>
        <v>#VALUE!</v>
      </c>
      <c r="Q160" s="15" t="e">
        <f>SUMIF('[16]WASH COAL RECEIPT &amp; GCV DATA'!$A$3:$A$184,'MASTER DATA FILE WASH COAL (2)'!A160,'[16]WASH COAL RECEIPT &amp; GCV DATA'!$Q$3:$Q$184)</f>
        <v>#VALUE!</v>
      </c>
      <c r="R160" s="16" t="e">
        <f>SUMIF('[16]WASH COAL RECEIPT &amp; GCV DATA'!$A$3:$A$244,'MASTER DATA FILE WASH COAL (2)'!A160,'[16]WASH COAL RECEIPT &amp; GCV DATA'!$R$3:$R$244)+IF(H160=$J$234,($K$234*K160),0)+IF(H160=$J$235,($K$235*K160),0)</f>
        <v>#VALUE!</v>
      </c>
      <c r="S160" s="15" t="e">
        <f t="shared" si="24"/>
        <v>#VALUE!</v>
      </c>
      <c r="T160" s="15" t="e">
        <f>SUMIF('[16]WASH COAL RECEIPT &amp; GCV DATA'!$A$3:$A$184,'MASTER DATA FILE WASH COAL (2)'!A160,'[16]WASH COAL RECEIPT &amp; GCV DATA'!$T$3:$T$184)</f>
        <v>#VALUE!</v>
      </c>
      <c r="U160" s="15" t="e">
        <f t="shared" si="25"/>
        <v>#VALUE!</v>
      </c>
      <c r="V160" s="15" t="e">
        <f>SUMIF('[16]WASH COAL RECEIPT &amp; GCV DATA'!$A$3:$A$184,'MASTER DATA FILE WASH COAL (2)'!A160,'[16]WASH COAL RECEIPT &amp; GCV DATA'!$V$3:$V$184)</f>
        <v>#VALUE!</v>
      </c>
      <c r="W160" s="15" t="e">
        <f t="shared" si="26"/>
        <v>#VALUE!</v>
      </c>
      <c r="X160" s="13" t="e">
        <f t="shared" si="27"/>
        <v>#VALUE!</v>
      </c>
      <c r="Y160" s="13"/>
      <c r="Z160" s="13"/>
      <c r="AB160">
        <v>4153.1583403895002</v>
      </c>
      <c r="AC160" s="53" t="e">
        <f t="shared" si="28"/>
        <v>#VALUE!</v>
      </c>
      <c r="AE160" s="53" t="e">
        <f>R115-AD160</f>
        <v>#VALUE!</v>
      </c>
      <c r="AF160">
        <v>114</v>
      </c>
      <c r="AH160">
        <v>15680050.5932</v>
      </c>
    </row>
    <row r="161" spans="1:34" customFormat="1" ht="15.6" x14ac:dyDescent="0.3">
      <c r="A161" s="65"/>
      <c r="B161" s="57" t="e">
        <f>SUMIF('[16]WASH COAL RECEIPT &amp; GCV DATA'!$A$3:$A$112,A161,'[16]WASH COAL RECEIPT &amp; GCV DATA'!$B$3:$B$112)</f>
        <v>#VALUE!</v>
      </c>
      <c r="C161" s="13" t="e">
        <f>SUMIF('[16]WASH COAL RECEIPT &amp; GCV DATA'!$A$3:$A$112,A161,'[16]WASH COAL RECEIPT &amp; GCV DATA'!$C$3:$C$112)</f>
        <v>#VALUE!</v>
      </c>
      <c r="D161" s="13">
        <f>IFERROR(VLOOKUP(A161,'[16]WASH COAL RECEIPT &amp; GCV DATA'!A150:V271,4,0),0)</f>
        <v>0</v>
      </c>
      <c r="E161" s="14">
        <f>IFERROR(VLOOKUP(A161,'[16]WASH COAL RECEIPT &amp; GCV DATA'!$A$2:$V$184,5,0),0)</f>
        <v>0</v>
      </c>
      <c r="F161" s="13" t="e">
        <f>SUMIF('[16]WASH COAL RECEIPT &amp; GCV DATA'!$A$3:$A$184,'MASTER DATA FILE WASH COAL (2)'!A161,'[16]WASH COAL RECEIPT &amp; GCV DATA'!$F$3:$F$184)</f>
        <v>#VALUE!</v>
      </c>
      <c r="G161" s="13">
        <f>IFERROR(VLOOKUP(A161,'[16]WASH COAL RECEIPT &amp; GCV DATA'!$A$2:$V$184,7,0),0)</f>
        <v>0</v>
      </c>
      <c r="H161" s="13">
        <f>IFERROR(VLOOKUP(A161,'[16]WASH COAL RECEIPT &amp; GCV DATA'!$A$2:$V$184,8,0),0)</f>
        <v>0</v>
      </c>
      <c r="I161" s="13">
        <f>IFERROR(VLOOKUP(A161,'[16]WASH COAL RECEIPT &amp; GCV DATA'!$A$2:$V$184,9,0),0)</f>
        <v>0</v>
      </c>
      <c r="J161" s="13">
        <f>IFERROR(VLOOKUP(A161,'[16]WASH COAL RECEIPT &amp; GCV DATA'!$A$2:$V$184,10,0),0)</f>
        <v>0</v>
      </c>
      <c r="K161" s="15" t="e">
        <f>SUMIF('[16]WASH COAL RECEIPT &amp; GCV DATA'!$A$3:$A$184,'MASTER DATA FILE WASH COAL (2)'!A161,'[16]WASH COAL RECEIPT &amp; GCV DATA'!$K$3:$K$184)</f>
        <v>#VALUE!</v>
      </c>
      <c r="L161" s="15" t="e">
        <f>SUMIF('[16]WASH COAL RECEIPT &amp; GCV DATA'!$A$3:$A$184,'MASTER DATA FILE WASH COAL (2)'!A161,'[16]WASH COAL RECEIPT &amp; GCV DATA'!$L$3:$L$184)</f>
        <v>#VALUE!</v>
      </c>
      <c r="M161" s="15" t="e">
        <f t="shared" si="21"/>
        <v>#VALUE!</v>
      </c>
      <c r="N161" s="67" t="e">
        <f t="shared" si="22"/>
        <v>#VALUE!</v>
      </c>
      <c r="O161" s="15" t="e">
        <f>SUMIF('[16]WASH COAL RECEIPT &amp; GCV DATA'!$A$3:$A$184,'MASTER DATA FILE WASH COAL (2)'!A161,'[16]WASH COAL RECEIPT &amp; GCV DATA'!$O$3:$O$184)</f>
        <v>#VALUE!</v>
      </c>
      <c r="P161" s="15" t="e">
        <f t="shared" si="23"/>
        <v>#VALUE!</v>
      </c>
      <c r="Q161" s="15" t="e">
        <f>SUMIF('[16]WASH COAL RECEIPT &amp; GCV DATA'!$A$3:$A$184,'MASTER DATA FILE WASH COAL (2)'!A161,'[16]WASH COAL RECEIPT &amp; GCV DATA'!$Q$3:$Q$184)</f>
        <v>#VALUE!</v>
      </c>
      <c r="R161" s="16" t="e">
        <f>SUMIF('[16]WASH COAL RECEIPT &amp; GCV DATA'!$A$3:$A$244,'MASTER DATA FILE WASH COAL (2)'!A161,'[16]WASH COAL RECEIPT &amp; GCV DATA'!$R$3:$R$244)+IF(H161=$J$234,($K$234*K161),0)+IF(H161=$J$235,($K$235*K161),0)</f>
        <v>#VALUE!</v>
      </c>
      <c r="S161" s="15" t="e">
        <f t="shared" si="24"/>
        <v>#VALUE!</v>
      </c>
      <c r="T161" s="15" t="e">
        <f>SUMIF('[16]WASH COAL RECEIPT &amp; GCV DATA'!$A$3:$A$184,'MASTER DATA FILE WASH COAL (2)'!A161,'[16]WASH COAL RECEIPT &amp; GCV DATA'!$T$3:$T$184)</f>
        <v>#VALUE!</v>
      </c>
      <c r="U161" s="15" t="e">
        <f t="shared" si="25"/>
        <v>#VALUE!</v>
      </c>
      <c r="V161" s="15" t="e">
        <f>SUMIF('[16]WASH COAL RECEIPT &amp; GCV DATA'!$A$3:$A$184,'MASTER DATA FILE WASH COAL (2)'!A161,'[16]WASH COAL RECEIPT &amp; GCV DATA'!$V$3:$V$184)</f>
        <v>#VALUE!</v>
      </c>
      <c r="W161" s="15" t="e">
        <f t="shared" si="26"/>
        <v>#VALUE!</v>
      </c>
      <c r="X161" s="13" t="e">
        <f t="shared" si="27"/>
        <v>#VALUE!</v>
      </c>
      <c r="Y161" s="13"/>
      <c r="Z161" s="13"/>
      <c r="AB161">
        <v>4086.1006155805567</v>
      </c>
      <c r="AC161" s="53" t="e">
        <f t="shared" si="28"/>
        <v>#VALUE!</v>
      </c>
      <c r="AE161" s="53" t="e">
        <f>R121-AD161</f>
        <v>#VALUE!</v>
      </c>
      <c r="AH161">
        <v>14807102.719999999</v>
      </c>
    </row>
    <row r="162" spans="1:34" customFormat="1" ht="15.6" x14ac:dyDescent="0.3">
      <c r="A162" s="65"/>
      <c r="B162" s="57" t="e">
        <f>SUMIF('[16]WASH COAL RECEIPT &amp; GCV DATA'!$A$3:$A$112,A162,'[16]WASH COAL RECEIPT &amp; GCV DATA'!$B$3:$B$112)</f>
        <v>#VALUE!</v>
      </c>
      <c r="C162" s="13" t="e">
        <f>SUMIF('[16]WASH COAL RECEIPT &amp; GCV DATA'!$A$3:$A$112,A162,'[16]WASH COAL RECEIPT &amp; GCV DATA'!$C$3:$C$112)</f>
        <v>#VALUE!</v>
      </c>
      <c r="D162" s="13">
        <f>IFERROR(VLOOKUP(A162,'[16]WASH COAL RECEIPT &amp; GCV DATA'!A151:V272,4,0),0)</f>
        <v>0</v>
      </c>
      <c r="E162" s="14">
        <f>IFERROR(VLOOKUP(A162,'[16]WASH COAL RECEIPT &amp; GCV DATA'!$A$2:$V$184,5,0),0)</f>
        <v>0</v>
      </c>
      <c r="F162" s="13" t="e">
        <f>SUMIF('[16]WASH COAL RECEIPT &amp; GCV DATA'!$A$3:$A$184,'MASTER DATA FILE WASH COAL (2)'!A162,'[16]WASH COAL RECEIPT &amp; GCV DATA'!$F$3:$F$184)</f>
        <v>#VALUE!</v>
      </c>
      <c r="G162" s="13">
        <f>IFERROR(VLOOKUP(A162,'[16]WASH COAL RECEIPT &amp; GCV DATA'!$A$2:$V$184,7,0),0)</f>
        <v>0</v>
      </c>
      <c r="H162" s="13">
        <f>IFERROR(VLOOKUP(A162,'[16]WASH COAL RECEIPT &amp; GCV DATA'!$A$2:$V$184,8,0),0)</f>
        <v>0</v>
      </c>
      <c r="I162" s="13">
        <f>IFERROR(VLOOKUP(A162,'[16]WASH COAL RECEIPT &amp; GCV DATA'!$A$2:$V$184,9,0),0)</f>
        <v>0</v>
      </c>
      <c r="J162" s="13">
        <f>IFERROR(VLOOKUP(A162,'[16]WASH COAL RECEIPT &amp; GCV DATA'!$A$2:$V$184,10,0),0)</f>
        <v>0</v>
      </c>
      <c r="K162" s="15" t="e">
        <f>SUMIF('[16]WASH COAL RECEIPT &amp; GCV DATA'!$A$3:$A$184,'MASTER DATA FILE WASH COAL (2)'!A162,'[16]WASH COAL RECEIPT &amp; GCV DATA'!$K$3:$K$184)</f>
        <v>#VALUE!</v>
      </c>
      <c r="L162" s="15" t="e">
        <f>SUMIF('[16]WASH COAL RECEIPT &amp; GCV DATA'!$A$3:$A$184,'MASTER DATA FILE WASH COAL (2)'!A162,'[16]WASH COAL RECEIPT &amp; GCV DATA'!$L$3:$L$184)</f>
        <v>#VALUE!</v>
      </c>
      <c r="M162" s="15" t="e">
        <f t="shared" si="21"/>
        <v>#VALUE!</v>
      </c>
      <c r="N162" s="67" t="e">
        <f t="shared" si="22"/>
        <v>#VALUE!</v>
      </c>
      <c r="O162" s="15" t="e">
        <f>SUMIF('[16]WASH COAL RECEIPT &amp; GCV DATA'!$A$3:$A$184,'MASTER DATA FILE WASH COAL (2)'!A162,'[16]WASH COAL RECEIPT &amp; GCV DATA'!$O$3:$O$184)</f>
        <v>#VALUE!</v>
      </c>
      <c r="P162" s="15" t="e">
        <f t="shared" si="23"/>
        <v>#VALUE!</v>
      </c>
      <c r="Q162" s="15" t="e">
        <f>SUMIF('[16]WASH COAL RECEIPT &amp; GCV DATA'!$A$3:$A$184,'MASTER DATA FILE WASH COAL (2)'!A162,'[16]WASH COAL RECEIPT &amp; GCV DATA'!$Q$3:$Q$184)</f>
        <v>#VALUE!</v>
      </c>
      <c r="R162" s="16" t="e">
        <f>SUMIF('[16]WASH COAL RECEIPT &amp; GCV DATA'!$A$3:$A$244,'MASTER DATA FILE WASH COAL (2)'!A162,'[16]WASH COAL RECEIPT &amp; GCV DATA'!$R$3:$R$244)+IF(H162=$J$234,($K$234*K162),0)+IF(H162=$J$235,($K$235*K162),0)</f>
        <v>#VALUE!</v>
      </c>
      <c r="S162" s="15" t="e">
        <f t="shared" si="24"/>
        <v>#VALUE!</v>
      </c>
      <c r="T162" s="15" t="e">
        <f>SUMIF('[16]WASH COAL RECEIPT &amp; GCV DATA'!$A$3:$A$184,'MASTER DATA FILE WASH COAL (2)'!A162,'[16]WASH COAL RECEIPT &amp; GCV DATA'!$T$3:$T$184)</f>
        <v>#VALUE!</v>
      </c>
      <c r="U162" s="15" t="e">
        <f t="shared" si="25"/>
        <v>#VALUE!</v>
      </c>
      <c r="V162" s="15" t="e">
        <f>SUMIF('[16]WASH COAL RECEIPT &amp; GCV DATA'!$A$3:$A$184,'MASTER DATA FILE WASH COAL (2)'!A162,'[16]WASH COAL RECEIPT &amp; GCV DATA'!$V$3:$V$184)</f>
        <v>#VALUE!</v>
      </c>
      <c r="W162" s="15" t="e">
        <f t="shared" si="26"/>
        <v>#VALUE!</v>
      </c>
      <c r="X162" s="13" t="e">
        <f t="shared" si="27"/>
        <v>#VALUE!</v>
      </c>
      <c r="Y162" s="13"/>
      <c r="Z162" s="13"/>
      <c r="AB162">
        <v>4116.1978967495215</v>
      </c>
      <c r="AC162" s="53" t="e">
        <f t="shared" si="28"/>
        <v>#VALUE!</v>
      </c>
      <c r="AE162" s="53" t="e">
        <f>R131-AD162</f>
        <v>#VALUE!</v>
      </c>
      <c r="AH162">
        <v>14760316.801999997</v>
      </c>
    </row>
    <row r="163" spans="1:34" customFormat="1" ht="15.6" x14ac:dyDescent="0.3">
      <c r="A163" s="65"/>
      <c r="B163" s="57" t="e">
        <f>SUMIF('[16]WASH COAL RECEIPT &amp; GCV DATA'!$A$3:$A$112,A163,'[16]WASH COAL RECEIPT &amp; GCV DATA'!$B$3:$B$112)</f>
        <v>#VALUE!</v>
      </c>
      <c r="C163" s="13" t="e">
        <f>SUMIF('[16]WASH COAL RECEIPT &amp; GCV DATA'!$A$3:$A$112,A163,'[16]WASH COAL RECEIPT &amp; GCV DATA'!$C$3:$C$112)</f>
        <v>#VALUE!</v>
      </c>
      <c r="D163" s="13">
        <f>IFERROR(VLOOKUP(A163,'[16]WASH COAL RECEIPT &amp; GCV DATA'!A152:V273,4,0),0)</f>
        <v>0</v>
      </c>
      <c r="E163" s="14">
        <f>IFERROR(VLOOKUP(A163,'[16]WASH COAL RECEIPT &amp; GCV DATA'!$A$2:$V$184,5,0),0)</f>
        <v>0</v>
      </c>
      <c r="F163" s="13" t="e">
        <f>SUMIF('[16]WASH COAL RECEIPT &amp; GCV DATA'!$A$3:$A$184,'MASTER DATA FILE WASH COAL (2)'!A163,'[16]WASH COAL RECEIPT &amp; GCV DATA'!$F$3:$F$184)</f>
        <v>#VALUE!</v>
      </c>
      <c r="G163" s="13">
        <f>IFERROR(VLOOKUP(A163,'[16]WASH COAL RECEIPT &amp; GCV DATA'!$A$2:$V$184,7,0),0)</f>
        <v>0</v>
      </c>
      <c r="H163" s="13">
        <f>IFERROR(VLOOKUP(A163,'[16]WASH COAL RECEIPT &amp; GCV DATA'!$A$2:$V$184,8,0),0)</f>
        <v>0</v>
      </c>
      <c r="I163" s="13">
        <f>IFERROR(VLOOKUP(A163,'[16]WASH COAL RECEIPT &amp; GCV DATA'!$A$2:$V$184,9,0),0)</f>
        <v>0</v>
      </c>
      <c r="J163" s="13">
        <f>IFERROR(VLOOKUP(A163,'[16]WASH COAL RECEIPT &amp; GCV DATA'!$A$2:$V$184,10,0),0)</f>
        <v>0</v>
      </c>
      <c r="K163" s="15" t="e">
        <f>SUMIF('[16]WASH COAL RECEIPT &amp; GCV DATA'!$A$3:$A$184,'MASTER DATA FILE WASH COAL (2)'!A163,'[16]WASH COAL RECEIPT &amp; GCV DATA'!$K$3:$K$184)</f>
        <v>#VALUE!</v>
      </c>
      <c r="L163" s="15" t="e">
        <f>SUMIF('[16]WASH COAL RECEIPT &amp; GCV DATA'!$A$3:$A$184,'MASTER DATA FILE WASH COAL (2)'!A163,'[16]WASH COAL RECEIPT &amp; GCV DATA'!$L$3:$L$184)</f>
        <v>#VALUE!</v>
      </c>
      <c r="M163" s="15" t="e">
        <f t="shared" si="21"/>
        <v>#VALUE!</v>
      </c>
      <c r="N163" s="67" t="e">
        <f t="shared" si="22"/>
        <v>#VALUE!</v>
      </c>
      <c r="O163" s="15" t="e">
        <f>SUMIF('[16]WASH COAL RECEIPT &amp; GCV DATA'!$A$3:$A$184,'MASTER DATA FILE WASH COAL (2)'!A163,'[16]WASH COAL RECEIPT &amp; GCV DATA'!$O$3:$O$184)</f>
        <v>#VALUE!</v>
      </c>
      <c r="P163" s="15" t="e">
        <f t="shared" si="23"/>
        <v>#VALUE!</v>
      </c>
      <c r="Q163" s="15" t="e">
        <f>SUMIF('[16]WASH COAL RECEIPT &amp; GCV DATA'!$A$3:$A$184,'MASTER DATA FILE WASH COAL (2)'!A163,'[16]WASH COAL RECEIPT &amp; GCV DATA'!$Q$3:$Q$184)</f>
        <v>#VALUE!</v>
      </c>
      <c r="R163" s="16" t="e">
        <f>SUMIF('[16]WASH COAL RECEIPT &amp; GCV DATA'!$A$3:$A$244,'MASTER DATA FILE WASH COAL (2)'!A163,'[16]WASH COAL RECEIPT &amp; GCV DATA'!$R$3:$R$244)+IF(H163=$J$234,($K$234*K163),0)+IF(H163=$J$235,($K$235*K163),0)</f>
        <v>#VALUE!</v>
      </c>
      <c r="S163" s="15" t="e">
        <f t="shared" si="24"/>
        <v>#VALUE!</v>
      </c>
      <c r="T163" s="15" t="e">
        <f>SUMIF('[16]WASH COAL RECEIPT &amp; GCV DATA'!$A$3:$A$184,'MASTER DATA FILE WASH COAL (2)'!A163,'[16]WASH COAL RECEIPT &amp; GCV DATA'!$T$3:$T$184)</f>
        <v>#VALUE!</v>
      </c>
      <c r="U163" s="15" t="e">
        <f t="shared" si="25"/>
        <v>#VALUE!</v>
      </c>
      <c r="V163" s="15" t="e">
        <f>SUMIF('[16]WASH COAL RECEIPT &amp; GCV DATA'!$A$3:$A$184,'MASTER DATA FILE WASH COAL (2)'!A163,'[16]WASH COAL RECEIPT &amp; GCV DATA'!$V$3:$V$184)</f>
        <v>#VALUE!</v>
      </c>
      <c r="W163" s="15" t="e">
        <f t="shared" si="26"/>
        <v>#VALUE!</v>
      </c>
      <c r="X163" s="13" t="e">
        <f t="shared" si="27"/>
        <v>#VALUE!</v>
      </c>
      <c r="Y163" s="13"/>
      <c r="Z163" s="13"/>
      <c r="AB163">
        <v>4202.1595699831369</v>
      </c>
      <c r="AC163" s="53" t="e">
        <f t="shared" si="28"/>
        <v>#VALUE!</v>
      </c>
      <c r="AD163" s="68"/>
      <c r="AE163" s="53" t="e">
        <f>R142-AD163</f>
        <v>#VALUE!</v>
      </c>
      <c r="AH163">
        <v>15902700.658749999</v>
      </c>
    </row>
    <row r="164" spans="1:34" customFormat="1" ht="15.6" x14ac:dyDescent="0.3">
      <c r="A164" s="65"/>
      <c r="B164" s="57" t="e">
        <f>SUMIF('[16]WASH COAL RECEIPT &amp; GCV DATA'!$A$3:$A$112,A164,'[16]WASH COAL RECEIPT &amp; GCV DATA'!$B$3:$B$112)</f>
        <v>#VALUE!</v>
      </c>
      <c r="C164" s="13" t="e">
        <f>SUMIF('[16]WASH COAL RECEIPT &amp; GCV DATA'!$A$3:$A$112,A164,'[16]WASH COAL RECEIPT &amp; GCV DATA'!$C$3:$C$112)</f>
        <v>#VALUE!</v>
      </c>
      <c r="D164" s="13">
        <f>IFERROR(VLOOKUP(A164,'[16]WASH COAL RECEIPT &amp; GCV DATA'!A153:V274,4,0),0)</f>
        <v>0</v>
      </c>
      <c r="E164" s="14">
        <f>IFERROR(VLOOKUP(A164,'[16]WASH COAL RECEIPT &amp; GCV DATA'!$A$2:$V$184,5,0),0)</f>
        <v>0</v>
      </c>
      <c r="F164" s="13" t="e">
        <f>SUMIF('[16]WASH COAL RECEIPT &amp; GCV DATA'!$A$3:$A$184,'MASTER DATA FILE WASH COAL (2)'!A164,'[16]WASH COAL RECEIPT &amp; GCV DATA'!$F$3:$F$184)</f>
        <v>#VALUE!</v>
      </c>
      <c r="G164" s="13">
        <f>IFERROR(VLOOKUP(A164,'[16]WASH COAL RECEIPT &amp; GCV DATA'!$A$2:$V$184,7,0),0)</f>
        <v>0</v>
      </c>
      <c r="H164" s="13">
        <f>IFERROR(VLOOKUP(A164,'[16]WASH COAL RECEIPT &amp; GCV DATA'!$A$2:$V$184,8,0),0)</f>
        <v>0</v>
      </c>
      <c r="I164" s="13">
        <f>IFERROR(VLOOKUP(A164,'[16]WASH COAL RECEIPT &amp; GCV DATA'!$A$2:$V$184,9,0),0)</f>
        <v>0</v>
      </c>
      <c r="J164" s="13">
        <f>IFERROR(VLOOKUP(A164,'[16]WASH COAL RECEIPT &amp; GCV DATA'!$A$2:$V$184,10,0),0)</f>
        <v>0</v>
      </c>
      <c r="K164" s="15" t="e">
        <f>SUMIF('[16]WASH COAL RECEIPT &amp; GCV DATA'!$A$3:$A$184,'MASTER DATA FILE WASH COAL (2)'!A164,'[16]WASH COAL RECEIPT &amp; GCV DATA'!$K$3:$K$184)</f>
        <v>#VALUE!</v>
      </c>
      <c r="L164" s="15" t="e">
        <f>SUMIF('[16]WASH COAL RECEIPT &amp; GCV DATA'!$A$3:$A$184,'MASTER DATA FILE WASH COAL (2)'!A164,'[16]WASH COAL RECEIPT &amp; GCV DATA'!$L$3:$L$184)</f>
        <v>#VALUE!</v>
      </c>
      <c r="M164" s="15" t="e">
        <f t="shared" si="21"/>
        <v>#VALUE!</v>
      </c>
      <c r="N164" s="67" t="e">
        <f t="shared" si="22"/>
        <v>#VALUE!</v>
      </c>
      <c r="O164" s="15" t="e">
        <f>SUMIF('[16]WASH COAL RECEIPT &amp; GCV DATA'!$A$3:$A$184,'MASTER DATA FILE WASH COAL (2)'!A164,'[16]WASH COAL RECEIPT &amp; GCV DATA'!$O$3:$O$184)</f>
        <v>#VALUE!</v>
      </c>
      <c r="P164" s="15" t="e">
        <f t="shared" si="23"/>
        <v>#VALUE!</v>
      </c>
      <c r="Q164" s="15" t="e">
        <f>SUMIF('[16]WASH COAL RECEIPT &amp; GCV DATA'!$A$3:$A$184,'MASTER DATA FILE WASH COAL (2)'!A164,'[16]WASH COAL RECEIPT &amp; GCV DATA'!$Q$3:$Q$184)</f>
        <v>#VALUE!</v>
      </c>
      <c r="R164" s="16" t="e">
        <f>SUMIF('[16]WASH COAL RECEIPT &amp; GCV DATA'!$A$3:$A$244,'MASTER DATA FILE WASH COAL (2)'!A164,'[16]WASH COAL RECEIPT &amp; GCV DATA'!$R$3:$R$244)+IF(H164=$J$234,($K$234*K164),0)+IF(H164=$J$235,($K$235*K164),0)</f>
        <v>#VALUE!</v>
      </c>
      <c r="S164" s="15" t="e">
        <f t="shared" si="24"/>
        <v>#VALUE!</v>
      </c>
      <c r="T164" s="15" t="e">
        <f>SUMIF('[16]WASH COAL RECEIPT &amp; GCV DATA'!$A$3:$A$184,'MASTER DATA FILE WASH COAL (2)'!A164,'[16]WASH COAL RECEIPT &amp; GCV DATA'!$T$3:$T$184)</f>
        <v>#VALUE!</v>
      </c>
      <c r="U164" s="15" t="e">
        <f t="shared" si="25"/>
        <v>#VALUE!</v>
      </c>
      <c r="V164" s="15" t="e">
        <f>SUMIF('[16]WASH COAL RECEIPT &amp; GCV DATA'!$A$3:$A$184,'MASTER DATA FILE WASH COAL (2)'!A164,'[16]WASH COAL RECEIPT &amp; GCV DATA'!$V$3:$V$184)</f>
        <v>#VALUE!</v>
      </c>
      <c r="W164" s="15" t="e">
        <f t="shared" si="26"/>
        <v>#VALUE!</v>
      </c>
      <c r="X164" s="13" t="e">
        <f t="shared" si="27"/>
        <v>#VALUE!</v>
      </c>
      <c r="Y164" s="13"/>
      <c r="Z164" s="13"/>
      <c r="AB164">
        <v>4314.2975039830062</v>
      </c>
      <c r="AC164" s="53" t="e">
        <f t="shared" si="28"/>
        <v>#VALUE!</v>
      </c>
      <c r="AH164">
        <v>15716781.317749999</v>
      </c>
    </row>
    <row r="165" spans="1:34" customFormat="1" ht="15.6" x14ac:dyDescent="0.3">
      <c r="A165" s="70"/>
      <c r="B165" s="57" t="e">
        <f>SUMIF('[16]WASH COAL RECEIPT &amp; GCV DATA'!$A$3:$A$112,A165,'[16]WASH COAL RECEIPT &amp; GCV DATA'!$B$3:$B$112)</f>
        <v>#VALUE!</v>
      </c>
      <c r="C165" s="13" t="e">
        <f>SUMIF('[16]WASH COAL RECEIPT &amp; GCV DATA'!$A$3:$A$112,A165,'[16]WASH COAL RECEIPT &amp; GCV DATA'!$C$3:$C$112)</f>
        <v>#VALUE!</v>
      </c>
      <c r="D165" s="13">
        <f>IFERROR(VLOOKUP(A165,'[16]WASH COAL RECEIPT &amp; GCV DATA'!A154:V275,4,0),0)</f>
        <v>0</v>
      </c>
      <c r="E165" s="14">
        <f>IFERROR(VLOOKUP(A165,'[16]WASH COAL RECEIPT &amp; GCV DATA'!$A$2:$V$184,5,0),0)</f>
        <v>0</v>
      </c>
      <c r="F165" s="13" t="e">
        <f>SUMIF('[16]WASH COAL RECEIPT &amp; GCV DATA'!$A$3:$A$184,'MASTER DATA FILE WASH COAL (2)'!A165,'[16]WASH COAL RECEIPT &amp; GCV DATA'!$F$3:$F$184)</f>
        <v>#VALUE!</v>
      </c>
      <c r="G165" s="13">
        <f>IFERROR(VLOOKUP(A165,'[16]WASH COAL RECEIPT &amp; GCV DATA'!$A$2:$V$184,7,0),0)</f>
        <v>0</v>
      </c>
      <c r="H165" s="13">
        <f>IFERROR(VLOOKUP(A165,'[16]WASH COAL RECEIPT &amp; GCV DATA'!$A$2:$V$184,8,0),0)</f>
        <v>0</v>
      </c>
      <c r="I165" s="13">
        <f>IFERROR(VLOOKUP(A165,'[16]WASH COAL RECEIPT &amp; GCV DATA'!$A$2:$V$184,9,0),0)</f>
        <v>0</v>
      </c>
      <c r="J165" s="13">
        <f>IFERROR(VLOOKUP(A165,'[16]WASH COAL RECEIPT &amp; GCV DATA'!$A$2:$V$184,10,0),0)</f>
        <v>0</v>
      </c>
      <c r="K165" s="15" t="e">
        <f>SUMIF('[16]WASH COAL RECEIPT &amp; GCV DATA'!$A$3:$A$184,'MASTER DATA FILE WASH COAL (2)'!A165,'[16]WASH COAL RECEIPT &amp; GCV DATA'!$K$3:$K$184)</f>
        <v>#VALUE!</v>
      </c>
      <c r="L165" s="15" t="e">
        <f>SUMIF('[16]WASH COAL RECEIPT &amp; GCV DATA'!$A$3:$A$184,'MASTER DATA FILE WASH COAL (2)'!A165,'[16]WASH COAL RECEIPT &amp; GCV DATA'!$L$3:$L$184)</f>
        <v>#VALUE!</v>
      </c>
      <c r="M165" s="15" t="e">
        <f t="shared" si="21"/>
        <v>#VALUE!</v>
      </c>
      <c r="N165" s="67" t="e">
        <f t="shared" si="22"/>
        <v>#VALUE!</v>
      </c>
      <c r="O165" s="15" t="e">
        <f>SUMIF('[16]WASH COAL RECEIPT &amp; GCV DATA'!$A$3:$A$184,'MASTER DATA FILE WASH COAL (2)'!A165,'[16]WASH COAL RECEIPT &amp; GCV DATA'!$O$3:$O$184)</f>
        <v>#VALUE!</v>
      </c>
      <c r="P165" s="15" t="e">
        <f t="shared" si="23"/>
        <v>#VALUE!</v>
      </c>
      <c r="Q165" s="15" t="e">
        <f>SUMIF('[16]WASH COAL RECEIPT &amp; GCV DATA'!$A$3:$A$184,'MASTER DATA FILE WASH COAL (2)'!A165,'[16]WASH COAL RECEIPT &amp; GCV DATA'!$Q$3:$Q$184)</f>
        <v>#VALUE!</v>
      </c>
      <c r="R165" s="16" t="e">
        <f>SUMIF('[16]WASH COAL RECEIPT &amp; GCV DATA'!$A$3:$A$244,'MASTER DATA FILE WASH COAL (2)'!A165,'[16]WASH COAL RECEIPT &amp; GCV DATA'!$R$3:$R$244)+IF(H165=$J$234,($K$234*K165),0)+IF(H165=$J$235,($K$235*K165),0)</f>
        <v>#VALUE!</v>
      </c>
      <c r="S165" s="15" t="e">
        <f t="shared" si="24"/>
        <v>#VALUE!</v>
      </c>
      <c r="T165" s="15" t="e">
        <f>SUMIF('[16]WASH COAL RECEIPT &amp; GCV DATA'!$A$3:$A$184,'MASTER DATA FILE WASH COAL (2)'!A165,'[16]WASH COAL RECEIPT &amp; GCV DATA'!$T$3:$T$184)</f>
        <v>#VALUE!</v>
      </c>
      <c r="U165" s="15" t="e">
        <f t="shared" si="25"/>
        <v>#VALUE!</v>
      </c>
      <c r="V165" s="15" t="e">
        <f>SUMIF('[16]WASH COAL RECEIPT &amp; GCV DATA'!$A$3:$A$184,'MASTER DATA FILE WASH COAL (2)'!A165,'[16]WASH COAL RECEIPT &amp; GCV DATA'!$V$3:$V$184)</f>
        <v>#VALUE!</v>
      </c>
      <c r="W165" s="15" t="e">
        <f t="shared" si="26"/>
        <v>#VALUE!</v>
      </c>
      <c r="X165" s="13" t="e">
        <f t="shared" si="27"/>
        <v>#VALUE!</v>
      </c>
      <c r="Y165" s="13"/>
      <c r="Z165" s="13"/>
      <c r="AB165">
        <v>4334.429796696315</v>
      </c>
      <c r="AC165" s="53" t="e">
        <f t="shared" si="28"/>
        <v>#VALUE!</v>
      </c>
      <c r="AH165">
        <v>16495055.349929409</v>
      </c>
    </row>
    <row r="166" spans="1:34" customFormat="1" ht="15.6" x14ac:dyDescent="0.3">
      <c r="A166" s="71"/>
      <c r="B166" s="57" t="e">
        <f>SUMIF('[16]WASH COAL RECEIPT &amp; GCV DATA'!$A$3:$A$112,A166,'[16]WASH COAL RECEIPT &amp; GCV DATA'!$B$3:$B$112)</f>
        <v>#VALUE!</v>
      </c>
      <c r="C166" s="13" t="e">
        <f>SUMIF('[16]WASH COAL RECEIPT &amp; GCV DATA'!$A$3:$A$112,A166,'[16]WASH COAL RECEIPT &amp; GCV DATA'!$C$3:$C$112)</f>
        <v>#VALUE!</v>
      </c>
      <c r="D166" s="13">
        <f>IFERROR(VLOOKUP(A166,'[16]WASH COAL RECEIPT &amp; GCV DATA'!A154:V276,4,0),0)</f>
        <v>0</v>
      </c>
      <c r="E166" s="14">
        <f>IFERROR(VLOOKUP(A166,'[16]WASH COAL RECEIPT &amp; GCV DATA'!$A$2:$V$184,5,0),0)</f>
        <v>0</v>
      </c>
      <c r="F166" s="13" t="e">
        <f>SUMIF('[16]WASH COAL RECEIPT &amp; GCV DATA'!$A$3:$A$184,'MASTER DATA FILE WASH COAL (2)'!A166,'[16]WASH COAL RECEIPT &amp; GCV DATA'!$F$3:$F$184)</f>
        <v>#VALUE!</v>
      </c>
      <c r="G166" s="13">
        <f>IFERROR(VLOOKUP(A166,'[16]WASH COAL RECEIPT &amp; GCV DATA'!$A$2:$V$184,7,0),0)</f>
        <v>0</v>
      </c>
      <c r="H166" s="13">
        <f>IFERROR(VLOOKUP(A166,'[16]WASH COAL RECEIPT &amp; GCV DATA'!$A$2:$V$184,8,0),0)</f>
        <v>0</v>
      </c>
      <c r="I166" s="13">
        <f>IFERROR(VLOOKUP(A166,'[16]WASH COAL RECEIPT &amp; GCV DATA'!$A$2:$V$184,9,0),0)</f>
        <v>0</v>
      </c>
      <c r="J166" s="13">
        <f>IFERROR(VLOOKUP(A166,'[16]WASH COAL RECEIPT &amp; GCV DATA'!$A$2:$V$184,10,0),0)</f>
        <v>0</v>
      </c>
      <c r="K166" s="15" t="e">
        <f>SUMIF('[16]WASH COAL RECEIPT &amp; GCV DATA'!$A$3:$A$184,'MASTER DATA FILE WASH COAL (2)'!A166,'[16]WASH COAL RECEIPT &amp; GCV DATA'!$K$3:$K$184)</f>
        <v>#VALUE!</v>
      </c>
      <c r="L166" s="15" t="e">
        <f>SUMIF('[16]WASH COAL RECEIPT &amp; GCV DATA'!$A$3:$A$184,'MASTER DATA FILE WASH COAL (2)'!A166,'[16]WASH COAL RECEIPT &amp; GCV DATA'!$L$3:$L$184)</f>
        <v>#VALUE!</v>
      </c>
      <c r="M166" s="15" t="e">
        <f t="shared" si="21"/>
        <v>#VALUE!</v>
      </c>
      <c r="N166" s="67" t="e">
        <f t="shared" si="22"/>
        <v>#VALUE!</v>
      </c>
      <c r="O166" s="15" t="e">
        <f>SUMIF('[16]WASH COAL RECEIPT &amp; GCV DATA'!$A$3:$A$184,'MASTER DATA FILE WASH COAL (2)'!A166,'[16]WASH COAL RECEIPT &amp; GCV DATA'!$O$3:$O$184)</f>
        <v>#VALUE!</v>
      </c>
      <c r="P166" s="15" t="e">
        <f t="shared" si="23"/>
        <v>#VALUE!</v>
      </c>
      <c r="Q166" s="15" t="e">
        <f>SUMIF('[16]WASH COAL RECEIPT &amp; GCV DATA'!$A$3:$A$184,'MASTER DATA FILE WASH COAL (2)'!A166,'[16]WASH COAL RECEIPT &amp; GCV DATA'!$Q$3:$Q$184)</f>
        <v>#VALUE!</v>
      </c>
      <c r="R166" s="16" t="e">
        <f>SUMIF('[16]WASH COAL RECEIPT &amp; GCV DATA'!$A$3:$A$244,'MASTER DATA FILE WASH COAL (2)'!A166,'[16]WASH COAL RECEIPT &amp; GCV DATA'!$R$3:$R$244)+IF(H166=$J$234,($K$234*K166),0)+IF(H166=$J$235,($K$235*K166),0)</f>
        <v>#VALUE!</v>
      </c>
      <c r="S166" s="15" t="e">
        <f t="shared" si="24"/>
        <v>#VALUE!</v>
      </c>
      <c r="T166" s="15" t="e">
        <f>SUMIF('[16]WASH COAL RECEIPT &amp; GCV DATA'!$A$3:$A$184,'MASTER DATA FILE WASH COAL (2)'!A166,'[16]WASH COAL RECEIPT &amp; GCV DATA'!$T$3:$T$184)</f>
        <v>#VALUE!</v>
      </c>
      <c r="U166" s="15" t="e">
        <f t="shared" si="25"/>
        <v>#VALUE!</v>
      </c>
      <c r="V166" s="15" t="e">
        <f>SUMIF('[16]WASH COAL RECEIPT &amp; GCV DATA'!$A$3:$A$184,'MASTER DATA FILE WASH COAL (2)'!A166,'[16]WASH COAL RECEIPT &amp; GCV DATA'!$V$3:$V$184)</f>
        <v>#VALUE!</v>
      </c>
      <c r="W166" s="15" t="e">
        <f t="shared" si="26"/>
        <v>#VALUE!</v>
      </c>
      <c r="X166" s="13" t="e">
        <f t="shared" si="27"/>
        <v>#VALUE!</v>
      </c>
      <c r="Y166" s="13"/>
      <c r="Z166" s="13"/>
      <c r="AB166">
        <v>4240.645144301664</v>
      </c>
      <c r="AC166" s="53" t="e">
        <f t="shared" si="28"/>
        <v>#VALUE!</v>
      </c>
      <c r="AH166">
        <v>16337683.831999999</v>
      </c>
    </row>
    <row r="167" spans="1:34" customFormat="1" ht="15.6" x14ac:dyDescent="0.3">
      <c r="A167" s="71"/>
      <c r="B167" s="57" t="e">
        <f>SUMIF('[16]WASH COAL RECEIPT &amp; GCV DATA'!$A$3:$A$112,A167,'[16]WASH COAL RECEIPT &amp; GCV DATA'!$B$3:$B$112)</f>
        <v>#VALUE!</v>
      </c>
      <c r="C167" s="13" t="e">
        <f>SUMIF('[16]WASH COAL RECEIPT &amp; GCV DATA'!$A$3:$A$112,A167,'[16]WASH COAL RECEIPT &amp; GCV DATA'!$C$3:$C$112)</f>
        <v>#VALUE!</v>
      </c>
      <c r="D167" s="13">
        <f>IFERROR(VLOOKUP(A167,'[16]WASH COAL RECEIPT &amp; GCV DATA'!A155:V277,4,0),0)</f>
        <v>0</v>
      </c>
      <c r="E167" s="14">
        <f>IFERROR(VLOOKUP(A167,'[16]WASH COAL RECEIPT &amp; GCV DATA'!$A$2:$V$184,5,0),0)</f>
        <v>0</v>
      </c>
      <c r="F167" s="13" t="e">
        <f>SUMIF('[16]WASH COAL RECEIPT &amp; GCV DATA'!$A$3:$A$184,'MASTER DATA FILE WASH COAL (2)'!A167,'[16]WASH COAL RECEIPT &amp; GCV DATA'!$F$3:$F$184)</f>
        <v>#VALUE!</v>
      </c>
      <c r="G167" s="13">
        <f>IFERROR(VLOOKUP(A167,'[16]WASH COAL RECEIPT &amp; GCV DATA'!$A$2:$V$184,7,0),0)</f>
        <v>0</v>
      </c>
      <c r="H167" s="13">
        <f>IFERROR(VLOOKUP(A167,'[16]WASH COAL RECEIPT &amp; GCV DATA'!$A$2:$V$184,8,0),0)</f>
        <v>0</v>
      </c>
      <c r="I167" s="13">
        <f>IFERROR(VLOOKUP(A167,'[16]WASH COAL RECEIPT &amp; GCV DATA'!$A$2:$V$184,9,0),0)</f>
        <v>0</v>
      </c>
      <c r="J167" s="13">
        <f>IFERROR(VLOOKUP(A167,'[16]WASH COAL RECEIPT &amp; GCV DATA'!$A$2:$V$184,10,0),0)</f>
        <v>0</v>
      </c>
      <c r="K167" s="15" t="e">
        <f>SUMIF('[16]WASH COAL RECEIPT &amp; GCV DATA'!$A$3:$A$184,'MASTER DATA FILE WASH COAL (2)'!A167,'[16]WASH COAL RECEIPT &amp; GCV DATA'!$K$3:$K$184)</f>
        <v>#VALUE!</v>
      </c>
      <c r="L167" s="15" t="e">
        <f>SUMIF('[16]WASH COAL RECEIPT &amp; GCV DATA'!$A$3:$A$184,'MASTER DATA FILE WASH COAL (2)'!A167,'[16]WASH COAL RECEIPT &amp; GCV DATA'!$L$3:$L$184)</f>
        <v>#VALUE!</v>
      </c>
      <c r="M167" s="15" t="e">
        <f t="shared" si="21"/>
        <v>#VALUE!</v>
      </c>
      <c r="N167" s="67" t="e">
        <f t="shared" si="22"/>
        <v>#VALUE!</v>
      </c>
      <c r="O167" s="15" t="e">
        <f>SUMIF('[16]WASH COAL RECEIPT &amp; GCV DATA'!$A$3:$A$184,'MASTER DATA FILE WASH COAL (2)'!A167,'[16]WASH COAL RECEIPT &amp; GCV DATA'!$O$3:$O$184)</f>
        <v>#VALUE!</v>
      </c>
      <c r="P167" s="15" t="e">
        <f t="shared" si="23"/>
        <v>#VALUE!</v>
      </c>
      <c r="Q167" s="15" t="e">
        <f>SUMIF('[16]WASH COAL RECEIPT &amp; GCV DATA'!$A$3:$A$184,'MASTER DATA FILE WASH COAL (2)'!A167,'[16]WASH COAL RECEIPT &amp; GCV DATA'!$Q$3:$Q$184)</f>
        <v>#VALUE!</v>
      </c>
      <c r="R167" s="16" t="e">
        <f>SUMIF('[16]WASH COAL RECEIPT &amp; GCV DATA'!$A$3:$A$244,'MASTER DATA FILE WASH COAL (2)'!A167,'[16]WASH COAL RECEIPT &amp; GCV DATA'!$R$3:$R$244)+IF(H167=$J$234,($K$234*K167),0)+IF(H167=$J$235,($K$235*K167),0)</f>
        <v>#VALUE!</v>
      </c>
      <c r="S167" s="15" t="e">
        <f t="shared" si="24"/>
        <v>#VALUE!</v>
      </c>
      <c r="T167" s="15" t="e">
        <f>SUMIF('[16]WASH COAL RECEIPT &amp; GCV DATA'!$A$3:$A$184,'MASTER DATA FILE WASH COAL (2)'!A167,'[16]WASH COAL RECEIPT &amp; GCV DATA'!$T$3:$T$184)</f>
        <v>#VALUE!</v>
      </c>
      <c r="U167" s="15" t="e">
        <f t="shared" si="25"/>
        <v>#VALUE!</v>
      </c>
      <c r="V167" s="15" t="e">
        <f>SUMIF('[16]WASH COAL RECEIPT &amp; GCV DATA'!$A$3:$A$184,'MASTER DATA FILE WASH COAL (2)'!A167,'[16]WASH COAL RECEIPT &amp; GCV DATA'!$V$3:$V$184)</f>
        <v>#VALUE!</v>
      </c>
      <c r="W167" s="15" t="e">
        <f t="shared" si="26"/>
        <v>#VALUE!</v>
      </c>
      <c r="X167" s="13" t="e">
        <f t="shared" si="27"/>
        <v>#VALUE!</v>
      </c>
      <c r="Y167" s="13"/>
      <c r="Z167" s="13"/>
      <c r="AB167">
        <v>4261.1481129083413</v>
      </c>
      <c r="AC167" s="53" t="e">
        <f t="shared" si="28"/>
        <v>#VALUE!</v>
      </c>
      <c r="AH167">
        <v>15036516.945625</v>
      </c>
    </row>
    <row r="168" spans="1:34" customFormat="1" ht="15.6" x14ac:dyDescent="0.3">
      <c r="A168" s="71"/>
      <c r="B168" s="57" t="e">
        <f>SUMIF('[16]WASH COAL RECEIPT &amp; GCV DATA'!$A$3:$A$112,A168,'[16]WASH COAL RECEIPT &amp; GCV DATA'!$B$3:$B$112)</f>
        <v>#VALUE!</v>
      </c>
      <c r="C168" s="13" t="e">
        <f>SUMIF('[16]WASH COAL RECEIPT &amp; GCV DATA'!$A$3:$A$112,A168,'[16]WASH COAL RECEIPT &amp; GCV DATA'!$C$3:$C$112)</f>
        <v>#VALUE!</v>
      </c>
      <c r="D168" s="13">
        <f>IFERROR(VLOOKUP(A168,'[16]WASH COAL RECEIPT &amp; GCV DATA'!A156:V278,4,0),0)</f>
        <v>0</v>
      </c>
      <c r="E168" s="14">
        <f>IFERROR(VLOOKUP(A168,'[16]WASH COAL RECEIPT &amp; GCV DATA'!$A$2:$V$184,5,0),0)</f>
        <v>0</v>
      </c>
      <c r="F168" s="13" t="e">
        <f>SUMIF('[16]WASH COAL RECEIPT &amp; GCV DATA'!$A$3:$A$184,'MASTER DATA FILE WASH COAL (2)'!A168,'[16]WASH COAL RECEIPT &amp; GCV DATA'!$F$3:$F$184)</f>
        <v>#VALUE!</v>
      </c>
      <c r="G168" s="13">
        <f>IFERROR(VLOOKUP(A168,'[16]WASH COAL RECEIPT &amp; GCV DATA'!$A$2:$V$184,7,0),0)</f>
        <v>0</v>
      </c>
      <c r="H168" s="13">
        <f>IFERROR(VLOOKUP(A168,'[16]WASH COAL RECEIPT &amp; GCV DATA'!$A$2:$V$184,8,0),0)</f>
        <v>0</v>
      </c>
      <c r="I168" s="13">
        <f>IFERROR(VLOOKUP(A168,'[16]WASH COAL RECEIPT &amp; GCV DATA'!$A$2:$V$184,9,0),0)</f>
        <v>0</v>
      </c>
      <c r="J168" s="13">
        <f>IFERROR(VLOOKUP(A168,'[16]WASH COAL RECEIPT &amp; GCV DATA'!$A$2:$V$184,10,0),0)</f>
        <v>0</v>
      </c>
      <c r="K168" s="15" t="e">
        <f>SUMIF('[16]WASH COAL RECEIPT &amp; GCV DATA'!$A$3:$A$184,'MASTER DATA FILE WASH COAL (2)'!A168,'[16]WASH COAL RECEIPT &amp; GCV DATA'!$K$3:$K$184)</f>
        <v>#VALUE!</v>
      </c>
      <c r="L168" s="15" t="e">
        <f>SUMIF('[16]WASH COAL RECEIPT &amp; GCV DATA'!$A$3:$A$184,'MASTER DATA FILE WASH COAL (2)'!A168,'[16]WASH COAL RECEIPT &amp; GCV DATA'!$L$3:$L$184)</f>
        <v>#VALUE!</v>
      </c>
      <c r="M168" s="15" t="e">
        <f t="shared" si="21"/>
        <v>#VALUE!</v>
      </c>
      <c r="N168" s="67" t="e">
        <f t="shared" si="22"/>
        <v>#VALUE!</v>
      </c>
      <c r="O168" s="15" t="e">
        <f>SUMIF('[16]WASH COAL RECEIPT &amp; GCV DATA'!$A$3:$A$184,'MASTER DATA FILE WASH COAL (2)'!A168,'[16]WASH COAL RECEIPT &amp; GCV DATA'!$O$3:$O$184)</f>
        <v>#VALUE!</v>
      </c>
      <c r="P168" s="15" t="e">
        <f t="shared" si="23"/>
        <v>#VALUE!</v>
      </c>
      <c r="Q168" s="15" t="e">
        <f>SUMIF('[16]WASH COAL RECEIPT &amp; GCV DATA'!$A$3:$A$184,'MASTER DATA FILE WASH COAL (2)'!A168,'[16]WASH COAL RECEIPT &amp; GCV DATA'!$Q$3:$Q$184)</f>
        <v>#VALUE!</v>
      </c>
      <c r="R168" s="16" t="e">
        <f>SUMIF('[16]WASH COAL RECEIPT &amp; GCV DATA'!$A$3:$A$244,'MASTER DATA FILE WASH COAL (2)'!A168,'[16]WASH COAL RECEIPT &amp; GCV DATA'!$R$3:$R$244)+IF(H168=$J$234,($K$234*K168),0)+IF(H168=$J$235,($K$235*K168),0)</f>
        <v>#VALUE!</v>
      </c>
      <c r="S168" s="15" t="e">
        <f t="shared" si="24"/>
        <v>#VALUE!</v>
      </c>
      <c r="T168" s="15" t="e">
        <f>SUMIF('[16]WASH COAL RECEIPT &amp; GCV DATA'!$A$3:$A$184,'MASTER DATA FILE WASH COAL (2)'!A168,'[16]WASH COAL RECEIPT &amp; GCV DATA'!$T$3:$T$184)</f>
        <v>#VALUE!</v>
      </c>
      <c r="U168" s="15" t="e">
        <f t="shared" si="25"/>
        <v>#VALUE!</v>
      </c>
      <c r="V168" s="15" t="e">
        <f>SUMIF('[16]WASH COAL RECEIPT &amp; GCV DATA'!$A$3:$A$184,'MASTER DATA FILE WASH COAL (2)'!A168,'[16]WASH COAL RECEIPT &amp; GCV DATA'!$V$3:$V$184)</f>
        <v>#VALUE!</v>
      </c>
      <c r="W168" s="15" t="e">
        <f t="shared" si="26"/>
        <v>#VALUE!</v>
      </c>
      <c r="X168" s="13" t="e">
        <f t="shared" si="27"/>
        <v>#VALUE!</v>
      </c>
      <c r="Y168" s="13"/>
      <c r="Z168" s="13"/>
      <c r="AB168">
        <v>4201.2619350732011</v>
      </c>
      <c r="AC168" s="53" t="e">
        <f t="shared" si="28"/>
        <v>#VALUE!</v>
      </c>
      <c r="AH168">
        <v>15233500.738500001</v>
      </c>
    </row>
    <row r="169" spans="1:34" customFormat="1" ht="15.6" x14ac:dyDescent="0.3">
      <c r="A169" s="71"/>
      <c r="B169" s="57" t="e">
        <f>SUMIF('[16]WASH COAL RECEIPT &amp; GCV DATA'!$A$3:$A$112,A169,'[16]WASH COAL RECEIPT &amp; GCV DATA'!$B$3:$B$112)</f>
        <v>#VALUE!</v>
      </c>
      <c r="C169" s="13" t="e">
        <f>SUMIF('[16]WASH COAL RECEIPT &amp; GCV DATA'!$A$3:$A$112,A169,'[16]WASH COAL RECEIPT &amp; GCV DATA'!$C$3:$C$112)</f>
        <v>#VALUE!</v>
      </c>
      <c r="D169" s="13">
        <f>IFERROR(VLOOKUP(A169,'[16]WASH COAL RECEIPT &amp; GCV DATA'!A157:V279,4,0),0)</f>
        <v>0</v>
      </c>
      <c r="E169" s="14">
        <f>IFERROR(VLOOKUP(A169,'[16]WASH COAL RECEIPT &amp; GCV DATA'!$A$2:$V$184,5,0),0)</f>
        <v>0</v>
      </c>
      <c r="F169" s="13" t="e">
        <f>SUMIF('[16]WASH COAL RECEIPT &amp; GCV DATA'!$A$3:$A$184,'MASTER DATA FILE WASH COAL (2)'!A169,'[16]WASH COAL RECEIPT &amp; GCV DATA'!$F$3:$F$184)</f>
        <v>#VALUE!</v>
      </c>
      <c r="G169" s="13">
        <f>IFERROR(VLOOKUP(A169,'[16]WASH COAL RECEIPT &amp; GCV DATA'!$A$2:$V$184,7,0),0)</f>
        <v>0</v>
      </c>
      <c r="H169" s="13">
        <f>IFERROR(VLOOKUP(A169,'[16]WASH COAL RECEIPT &amp; GCV DATA'!$A$2:$V$184,8,0),0)</f>
        <v>0</v>
      </c>
      <c r="I169" s="13">
        <f>IFERROR(VLOOKUP(A169,'[16]WASH COAL RECEIPT &amp; GCV DATA'!$A$2:$V$184,9,0),0)</f>
        <v>0</v>
      </c>
      <c r="J169" s="13">
        <f>IFERROR(VLOOKUP(A169,'[16]WASH COAL RECEIPT &amp; GCV DATA'!$A$2:$V$184,10,0),0)</f>
        <v>0</v>
      </c>
      <c r="K169" s="15" t="e">
        <f>SUMIF('[16]WASH COAL RECEIPT &amp; GCV DATA'!$A$3:$A$184,'MASTER DATA FILE WASH COAL (2)'!A169,'[16]WASH COAL RECEIPT &amp; GCV DATA'!$K$3:$K$184)</f>
        <v>#VALUE!</v>
      </c>
      <c r="L169" s="15" t="e">
        <f>SUMIF('[16]WASH COAL RECEIPT &amp; GCV DATA'!$A$3:$A$184,'MASTER DATA FILE WASH COAL (2)'!A169,'[16]WASH COAL RECEIPT &amp; GCV DATA'!$L$3:$L$184)</f>
        <v>#VALUE!</v>
      </c>
      <c r="M169" s="15" t="e">
        <f t="shared" si="21"/>
        <v>#VALUE!</v>
      </c>
      <c r="N169" s="67" t="e">
        <f t="shared" si="22"/>
        <v>#VALUE!</v>
      </c>
      <c r="O169" s="15" t="e">
        <f>SUMIF('[16]WASH COAL RECEIPT &amp; GCV DATA'!$A$3:$A$184,'MASTER DATA FILE WASH COAL (2)'!A169,'[16]WASH COAL RECEIPT &amp; GCV DATA'!$O$3:$O$184)</f>
        <v>#VALUE!</v>
      </c>
      <c r="P169" s="15" t="e">
        <f t="shared" si="23"/>
        <v>#VALUE!</v>
      </c>
      <c r="Q169" s="15" t="e">
        <f>SUMIF('[16]WASH COAL RECEIPT &amp; GCV DATA'!$A$3:$A$184,'MASTER DATA FILE WASH COAL (2)'!A169,'[16]WASH COAL RECEIPT &amp; GCV DATA'!$Q$3:$Q$184)</f>
        <v>#VALUE!</v>
      </c>
      <c r="R169" s="16" t="e">
        <f>SUMIF('[16]WASH COAL RECEIPT &amp; GCV DATA'!$A$3:$A$244,'MASTER DATA FILE WASH COAL (2)'!A169,'[16]WASH COAL RECEIPT &amp; GCV DATA'!$R$3:$R$244)+IF(H169=$J$234,($K$234*K169),0)+IF(H169=$J$235,($K$235*K169),0)</f>
        <v>#VALUE!</v>
      </c>
      <c r="S169" s="15" t="e">
        <f t="shared" si="24"/>
        <v>#VALUE!</v>
      </c>
      <c r="T169" s="15" t="e">
        <f>SUMIF('[16]WASH COAL RECEIPT &amp; GCV DATA'!$A$3:$A$184,'MASTER DATA FILE WASH COAL (2)'!A169,'[16]WASH COAL RECEIPT &amp; GCV DATA'!$T$3:$T$184)</f>
        <v>#VALUE!</v>
      </c>
      <c r="U169" s="15" t="e">
        <f t="shared" si="25"/>
        <v>#VALUE!</v>
      </c>
      <c r="V169" s="15" t="e">
        <f>SUMIF('[16]WASH COAL RECEIPT &amp; GCV DATA'!$A$3:$A$184,'MASTER DATA FILE WASH COAL (2)'!A169,'[16]WASH COAL RECEIPT &amp; GCV DATA'!$V$3:$V$184)</f>
        <v>#VALUE!</v>
      </c>
      <c r="W169" s="15" t="e">
        <f t="shared" si="26"/>
        <v>#VALUE!</v>
      </c>
      <c r="X169" s="13" t="e">
        <f t="shared" si="27"/>
        <v>#VALUE!</v>
      </c>
      <c r="Y169" s="13"/>
      <c r="Z169" s="13"/>
      <c r="AB169">
        <v>4072.1028559384549</v>
      </c>
      <c r="AC169" s="53" t="e">
        <f t="shared" si="28"/>
        <v>#VALUE!</v>
      </c>
      <c r="AH169">
        <v>15250970.352500001</v>
      </c>
    </row>
    <row r="170" spans="1:34" customFormat="1" ht="15.6" x14ac:dyDescent="0.3">
      <c r="A170" s="71"/>
      <c r="B170" s="57" t="e">
        <f>SUMIF('[16]WASH COAL RECEIPT &amp; GCV DATA'!$A$3:$A$112,A170,'[16]WASH COAL RECEIPT &amp; GCV DATA'!$B$3:$B$112)</f>
        <v>#VALUE!</v>
      </c>
      <c r="C170" s="13" t="e">
        <f>SUMIF('[16]WASH COAL RECEIPT &amp; GCV DATA'!$A$3:$A$112,A170,'[16]WASH COAL RECEIPT &amp; GCV DATA'!$C$3:$C$112)</f>
        <v>#VALUE!</v>
      </c>
      <c r="D170" s="13">
        <f>IFERROR(VLOOKUP(A170,'[16]WASH COAL RECEIPT &amp; GCV DATA'!A158:V280,4,0),0)</f>
        <v>0</v>
      </c>
      <c r="E170" s="14">
        <f>IFERROR(VLOOKUP(A170,'[16]WASH COAL RECEIPT &amp; GCV DATA'!$A$2:$V$184,5,0),0)</f>
        <v>0</v>
      </c>
      <c r="F170" s="13" t="e">
        <f>SUMIF('[16]WASH COAL RECEIPT &amp; GCV DATA'!$A$3:$A$184,'MASTER DATA FILE WASH COAL (2)'!A170,'[16]WASH COAL RECEIPT &amp; GCV DATA'!$F$3:$F$184)</f>
        <v>#VALUE!</v>
      </c>
      <c r="G170" s="13">
        <f>IFERROR(VLOOKUP(A170,'[16]WASH COAL RECEIPT &amp; GCV DATA'!$A$2:$V$184,7,0),0)</f>
        <v>0</v>
      </c>
      <c r="H170" s="13">
        <f>IFERROR(VLOOKUP(A170,'[16]WASH COAL RECEIPT &amp; GCV DATA'!$A$2:$V$184,8,0),0)</f>
        <v>0</v>
      </c>
      <c r="I170" s="13">
        <f>IFERROR(VLOOKUP(A170,'[16]WASH COAL RECEIPT &amp; GCV DATA'!$A$2:$V$184,9,0),0)</f>
        <v>0</v>
      </c>
      <c r="J170" s="13">
        <f>IFERROR(VLOOKUP(A170,'[16]WASH COAL RECEIPT &amp; GCV DATA'!$A$2:$V$184,10,0),0)</f>
        <v>0</v>
      </c>
      <c r="K170" s="15" t="e">
        <f>SUMIF('[16]WASH COAL RECEIPT &amp; GCV DATA'!$A$3:$A$184,'MASTER DATA FILE WASH COAL (2)'!A170,'[16]WASH COAL RECEIPT &amp; GCV DATA'!$K$3:$K$184)</f>
        <v>#VALUE!</v>
      </c>
      <c r="L170" s="15" t="e">
        <f>SUMIF('[16]WASH COAL RECEIPT &amp; GCV DATA'!$A$3:$A$184,'MASTER DATA FILE WASH COAL (2)'!A170,'[16]WASH COAL RECEIPT &amp; GCV DATA'!$L$3:$L$184)</f>
        <v>#VALUE!</v>
      </c>
      <c r="M170" s="15" t="e">
        <f t="shared" si="21"/>
        <v>#VALUE!</v>
      </c>
      <c r="N170" s="67" t="e">
        <f t="shared" si="22"/>
        <v>#VALUE!</v>
      </c>
      <c r="O170" s="15" t="e">
        <f>SUMIF('[16]WASH COAL RECEIPT &amp; GCV DATA'!$A$3:$A$184,'MASTER DATA FILE WASH COAL (2)'!A170,'[16]WASH COAL RECEIPT &amp; GCV DATA'!$O$3:$O$184)</f>
        <v>#VALUE!</v>
      </c>
      <c r="P170" s="15" t="e">
        <f t="shared" si="23"/>
        <v>#VALUE!</v>
      </c>
      <c r="Q170" s="15" t="e">
        <f>SUMIF('[16]WASH COAL RECEIPT &amp; GCV DATA'!$A$3:$A$184,'MASTER DATA FILE WASH COAL (2)'!A170,'[16]WASH COAL RECEIPT &amp; GCV DATA'!$Q$3:$Q$184)</f>
        <v>#VALUE!</v>
      </c>
      <c r="R170" s="16" t="e">
        <f>SUMIF('[16]WASH COAL RECEIPT &amp; GCV DATA'!$A$3:$A$244,'MASTER DATA FILE WASH COAL (2)'!A170,'[16]WASH COAL RECEIPT &amp; GCV DATA'!$R$3:$R$244)+IF(H170=$J$234,($K$234*K170),0)+IF(H170=$J$235,($K$235*K170),0)</f>
        <v>#VALUE!</v>
      </c>
      <c r="S170" s="15" t="e">
        <f t="shared" si="24"/>
        <v>#VALUE!</v>
      </c>
      <c r="T170" s="15" t="e">
        <f>SUMIF('[16]WASH COAL RECEIPT &amp; GCV DATA'!$A$3:$A$184,'MASTER DATA FILE WASH COAL (2)'!A170,'[16]WASH COAL RECEIPT &amp; GCV DATA'!$T$3:$T$184)</f>
        <v>#VALUE!</v>
      </c>
      <c r="U170" s="15" t="e">
        <f t="shared" si="25"/>
        <v>#VALUE!</v>
      </c>
      <c r="V170" s="15" t="e">
        <f>SUMIF('[16]WASH COAL RECEIPT &amp; GCV DATA'!$A$3:$A$184,'MASTER DATA FILE WASH COAL (2)'!A170,'[16]WASH COAL RECEIPT &amp; GCV DATA'!$V$3:$V$184)</f>
        <v>#VALUE!</v>
      </c>
      <c r="W170" s="15" t="e">
        <f t="shared" si="26"/>
        <v>#VALUE!</v>
      </c>
      <c r="X170" s="13" t="e">
        <f t="shared" si="27"/>
        <v>#VALUE!</v>
      </c>
      <c r="Y170" s="13"/>
      <c r="Z170" s="13"/>
      <c r="AB170">
        <v>4182.5888771186437</v>
      </c>
      <c r="AC170" s="53" t="e">
        <f t="shared" si="28"/>
        <v>#VALUE!</v>
      </c>
      <c r="AH170">
        <v>15581425.490374999</v>
      </c>
    </row>
    <row r="171" spans="1:34" customFormat="1" ht="15.6" x14ac:dyDescent="0.3">
      <c r="A171" s="71"/>
      <c r="B171" s="57" t="e">
        <f>SUMIF('[16]WASH COAL RECEIPT &amp; GCV DATA'!$A$3:$A$112,A171,'[16]WASH COAL RECEIPT &amp; GCV DATA'!$B$3:$B$112)</f>
        <v>#VALUE!</v>
      </c>
      <c r="C171" s="13" t="e">
        <f>SUMIF('[16]WASH COAL RECEIPT &amp; GCV DATA'!$A$3:$A$112,A171,'[16]WASH COAL RECEIPT &amp; GCV DATA'!$C$3:$C$112)</f>
        <v>#VALUE!</v>
      </c>
      <c r="D171" s="13">
        <f>IFERROR(VLOOKUP(A171,'[16]WASH COAL RECEIPT &amp; GCV DATA'!A159:V281,4,0),0)</f>
        <v>0</v>
      </c>
      <c r="E171" s="14">
        <f>IFERROR(VLOOKUP(A171,'[16]WASH COAL RECEIPT &amp; GCV DATA'!$A$2:$V$184,5,0),0)</f>
        <v>0</v>
      </c>
      <c r="F171" s="13" t="e">
        <f>SUMIF('[16]WASH COAL RECEIPT &amp; GCV DATA'!$A$3:$A$184,'MASTER DATA FILE WASH COAL (2)'!A171,'[16]WASH COAL RECEIPT &amp; GCV DATA'!$F$3:$F$184)</f>
        <v>#VALUE!</v>
      </c>
      <c r="G171" s="13">
        <f>IFERROR(VLOOKUP(A171,'[16]WASH COAL RECEIPT &amp; GCV DATA'!$A$2:$V$184,7,0),0)</f>
        <v>0</v>
      </c>
      <c r="H171" s="13">
        <f>IFERROR(VLOOKUP(A171,'[16]WASH COAL RECEIPT &amp; GCV DATA'!$A$2:$V$184,8,0),0)</f>
        <v>0</v>
      </c>
      <c r="I171" s="13">
        <f>IFERROR(VLOOKUP(A171,'[16]WASH COAL RECEIPT &amp; GCV DATA'!$A$2:$V$184,9,0),0)</f>
        <v>0</v>
      </c>
      <c r="J171" s="13">
        <f>IFERROR(VLOOKUP(A171,'[16]WASH COAL RECEIPT &amp; GCV DATA'!$A$2:$V$184,10,0),0)</f>
        <v>0</v>
      </c>
      <c r="K171" s="15" t="e">
        <f>SUMIF('[16]WASH COAL RECEIPT &amp; GCV DATA'!$A$3:$A$184,'MASTER DATA FILE WASH COAL (2)'!A171,'[16]WASH COAL RECEIPT &amp; GCV DATA'!$K$3:$K$184)</f>
        <v>#VALUE!</v>
      </c>
      <c r="L171" s="15" t="e">
        <f>SUMIF('[16]WASH COAL RECEIPT &amp; GCV DATA'!$A$3:$A$184,'MASTER DATA FILE WASH COAL (2)'!A171,'[16]WASH COAL RECEIPT &amp; GCV DATA'!$L$3:$L$184)</f>
        <v>#VALUE!</v>
      </c>
      <c r="M171" s="15" t="e">
        <f t="shared" si="21"/>
        <v>#VALUE!</v>
      </c>
      <c r="N171" s="67" t="e">
        <f t="shared" si="22"/>
        <v>#VALUE!</v>
      </c>
      <c r="O171" s="15" t="e">
        <f>SUMIF('[16]WASH COAL RECEIPT &amp; GCV DATA'!$A$3:$A$184,'MASTER DATA FILE WASH COAL (2)'!A171,'[16]WASH COAL RECEIPT &amp; GCV DATA'!$O$3:$O$184)</f>
        <v>#VALUE!</v>
      </c>
      <c r="P171" s="15" t="e">
        <f t="shared" si="23"/>
        <v>#VALUE!</v>
      </c>
      <c r="Q171" s="15" t="e">
        <f>SUMIF('[16]WASH COAL RECEIPT &amp; GCV DATA'!$A$3:$A$184,'MASTER DATA FILE WASH COAL (2)'!A171,'[16]WASH COAL RECEIPT &amp; GCV DATA'!$Q$3:$Q$184)</f>
        <v>#VALUE!</v>
      </c>
      <c r="R171" s="16" t="e">
        <f>SUMIF('[16]WASH COAL RECEIPT &amp; GCV DATA'!$A$3:$A$244,'MASTER DATA FILE WASH COAL (2)'!A171,'[16]WASH COAL RECEIPT &amp; GCV DATA'!$R$3:$R$244)+IF(H171=$J$234,($K$234*K171),0)+IF(H171=$J$235,($K$235*K171),0)</f>
        <v>#VALUE!</v>
      </c>
      <c r="S171" s="15" t="e">
        <f t="shared" si="24"/>
        <v>#VALUE!</v>
      </c>
      <c r="T171" s="15" t="e">
        <f>SUMIF('[16]WASH COAL RECEIPT &amp; GCV DATA'!$A$3:$A$184,'MASTER DATA FILE WASH COAL (2)'!A171,'[16]WASH COAL RECEIPT &amp; GCV DATA'!$T$3:$T$184)</f>
        <v>#VALUE!</v>
      </c>
      <c r="U171" s="15" t="e">
        <f t="shared" si="25"/>
        <v>#VALUE!</v>
      </c>
      <c r="V171" s="15" t="e">
        <f>SUMIF('[16]WASH COAL RECEIPT &amp; GCV DATA'!$A$3:$A$184,'MASTER DATA FILE WASH COAL (2)'!A171,'[16]WASH COAL RECEIPT &amp; GCV DATA'!$V$3:$V$184)</f>
        <v>#VALUE!</v>
      </c>
      <c r="W171" s="15" t="e">
        <f t="shared" si="26"/>
        <v>#VALUE!</v>
      </c>
      <c r="X171" s="13" t="e">
        <f t="shared" si="27"/>
        <v>#VALUE!</v>
      </c>
      <c r="Y171" s="13"/>
      <c r="Z171" s="13"/>
      <c r="AB171">
        <v>4350.7074456865639</v>
      </c>
      <c r="AC171" s="53" t="e">
        <f t="shared" si="28"/>
        <v>#VALUE!</v>
      </c>
      <c r="AH171">
        <v>15706888.831800001</v>
      </c>
    </row>
    <row r="172" spans="1:34" customFormat="1" ht="15.6" x14ac:dyDescent="0.3">
      <c r="A172" s="71"/>
      <c r="B172" s="57" t="e">
        <f>SUMIF('[16]WASH COAL RECEIPT &amp; GCV DATA'!$A$3:$A$112,A172,'[16]WASH COAL RECEIPT &amp; GCV DATA'!$B$3:$B$112)</f>
        <v>#VALUE!</v>
      </c>
      <c r="C172" s="13" t="e">
        <f>SUMIF('[16]WASH COAL RECEIPT &amp; GCV DATA'!$A$3:$A$112,A172,'[16]WASH COAL RECEIPT &amp; GCV DATA'!$C$3:$C$112)</f>
        <v>#VALUE!</v>
      </c>
      <c r="D172" s="13">
        <f>IFERROR(VLOOKUP(A172,'[16]WASH COAL RECEIPT &amp; GCV DATA'!A162:V282,4,0),0)</f>
        <v>0</v>
      </c>
      <c r="E172" s="14">
        <f>IFERROR(VLOOKUP(A172,'[16]WASH COAL RECEIPT &amp; GCV DATA'!$A$2:$V$184,5,0),0)</f>
        <v>0</v>
      </c>
      <c r="F172" s="13" t="e">
        <f>SUMIF('[16]WASH COAL RECEIPT &amp; GCV DATA'!$A$3:$A$184,'MASTER DATA FILE WASH COAL (2)'!A172,'[16]WASH COAL RECEIPT &amp; GCV DATA'!$F$3:$F$184)</f>
        <v>#VALUE!</v>
      </c>
      <c r="G172" s="13">
        <f>IFERROR(VLOOKUP(A172,'[16]WASH COAL RECEIPT &amp; GCV DATA'!$A$2:$V$184,7,0),0)</f>
        <v>0</v>
      </c>
      <c r="H172" s="13">
        <f>IFERROR(VLOOKUP(A172,'[16]WASH COAL RECEIPT &amp; GCV DATA'!$A$2:$V$184,8,0),0)</f>
        <v>0</v>
      </c>
      <c r="I172" s="13">
        <f>IFERROR(VLOOKUP(A172,'[16]WASH COAL RECEIPT &amp; GCV DATA'!$A$2:$V$184,9,0),0)</f>
        <v>0</v>
      </c>
      <c r="J172" s="13">
        <f>IFERROR(VLOOKUP(A172,'[16]WASH COAL RECEIPT &amp; GCV DATA'!$A$2:$V$184,10,0),0)</f>
        <v>0</v>
      </c>
      <c r="K172" s="15" t="e">
        <f>SUMIF('[16]WASH COAL RECEIPT &amp; GCV DATA'!$A$3:$A$184,'MASTER DATA FILE WASH COAL (2)'!A172,'[16]WASH COAL RECEIPT &amp; GCV DATA'!$K$3:$K$184)</f>
        <v>#VALUE!</v>
      </c>
      <c r="L172" s="15" t="e">
        <f>SUMIF('[16]WASH COAL RECEIPT &amp; GCV DATA'!$A$3:$A$184,'MASTER DATA FILE WASH COAL (2)'!A172,'[16]WASH COAL RECEIPT &amp; GCV DATA'!$L$3:$L$184)</f>
        <v>#VALUE!</v>
      </c>
      <c r="M172" s="15" t="e">
        <f t="shared" si="21"/>
        <v>#VALUE!</v>
      </c>
      <c r="N172" s="67" t="e">
        <f t="shared" si="22"/>
        <v>#VALUE!</v>
      </c>
      <c r="O172" s="15" t="e">
        <f>SUMIF('[16]WASH COAL RECEIPT &amp; GCV DATA'!$A$3:$A$184,'MASTER DATA FILE WASH COAL (2)'!A172,'[16]WASH COAL RECEIPT &amp; GCV DATA'!$O$3:$O$184)</f>
        <v>#VALUE!</v>
      </c>
      <c r="P172" s="15" t="e">
        <f t="shared" si="23"/>
        <v>#VALUE!</v>
      </c>
      <c r="Q172" s="15" t="e">
        <f>SUMIF('[16]WASH COAL RECEIPT &amp; GCV DATA'!$A$3:$A$184,'MASTER DATA FILE WASH COAL (2)'!A172,'[16]WASH COAL RECEIPT &amp; GCV DATA'!$Q$3:$Q$184)</f>
        <v>#VALUE!</v>
      </c>
      <c r="R172" s="16" t="e">
        <f>SUMIF('[16]WASH COAL RECEIPT &amp; GCV DATA'!$A$3:$A$244,'MASTER DATA FILE WASH COAL (2)'!A172,'[16]WASH COAL RECEIPT &amp; GCV DATA'!$R$3:$R$244)+IF(H172=$J$234,($K$234*K172),0)+IF(H172=$J$235,($K$235*K172),0)</f>
        <v>#VALUE!</v>
      </c>
      <c r="S172" s="15" t="e">
        <f t="shared" si="24"/>
        <v>#VALUE!</v>
      </c>
      <c r="T172" s="15" t="e">
        <f>SUMIF('[16]WASH COAL RECEIPT &amp; GCV DATA'!$A$3:$A$184,'MASTER DATA FILE WASH COAL (2)'!A172,'[16]WASH COAL RECEIPT &amp; GCV DATA'!$T$3:$T$184)</f>
        <v>#VALUE!</v>
      </c>
      <c r="U172" s="15" t="e">
        <f t="shared" si="25"/>
        <v>#VALUE!</v>
      </c>
      <c r="V172" s="15" t="e">
        <f>SUMIF('[16]WASH COAL RECEIPT &amp; GCV DATA'!$A$3:$A$184,'MASTER DATA FILE WASH COAL (2)'!A172,'[16]WASH COAL RECEIPT &amp; GCV DATA'!$V$3:$V$184)</f>
        <v>#VALUE!</v>
      </c>
      <c r="W172" s="15" t="e">
        <f t="shared" si="26"/>
        <v>#VALUE!</v>
      </c>
      <c r="X172" s="13" t="e">
        <f t="shared" si="27"/>
        <v>#VALUE!</v>
      </c>
      <c r="Y172" s="13"/>
      <c r="Z172" s="13"/>
      <c r="AB172">
        <v>4394.4351468872628</v>
      </c>
      <c r="AC172" s="53" t="e">
        <f t="shared" si="28"/>
        <v>#VALUE!</v>
      </c>
      <c r="AH172">
        <v>16186138.752</v>
      </c>
    </row>
    <row r="173" spans="1:34" customFormat="1" ht="15.6" x14ac:dyDescent="0.3">
      <c r="A173" s="71"/>
      <c r="B173" s="57" t="e">
        <f>SUMIF('[16]WASH COAL RECEIPT &amp; GCV DATA'!$A$3:$A$112,A173,'[16]WASH COAL RECEIPT &amp; GCV DATA'!$B$3:$B$112)</f>
        <v>#VALUE!</v>
      </c>
      <c r="C173" s="13" t="e">
        <f>SUMIF('[16]WASH COAL RECEIPT &amp; GCV DATA'!$A$3:$A$112,A173,'[16]WASH COAL RECEIPT &amp; GCV DATA'!$C$3:$C$112)</f>
        <v>#VALUE!</v>
      </c>
      <c r="D173" s="13">
        <f>IFERROR(VLOOKUP(A173,'[16]WASH COAL RECEIPT &amp; GCV DATA'!A163:V283,4,0),0)</f>
        <v>0</v>
      </c>
      <c r="E173" s="14">
        <f>IFERROR(VLOOKUP(A173,'[16]WASH COAL RECEIPT &amp; GCV DATA'!$A$2:$V$184,5,0),0)</f>
        <v>0</v>
      </c>
      <c r="F173" s="13" t="e">
        <f>SUMIF('[16]WASH COAL RECEIPT &amp; GCV DATA'!$A$3:$A$184,'MASTER DATA FILE WASH COAL (2)'!A173,'[16]WASH COAL RECEIPT &amp; GCV DATA'!$F$3:$F$184)</f>
        <v>#VALUE!</v>
      </c>
      <c r="G173" s="13">
        <f>IFERROR(VLOOKUP(A173,'[16]WASH COAL RECEIPT &amp; GCV DATA'!$A$2:$V$184,7,0),0)</f>
        <v>0</v>
      </c>
      <c r="H173" s="13">
        <f>IFERROR(VLOOKUP(A173,'[16]WASH COAL RECEIPT &amp; GCV DATA'!$A$2:$V$184,8,0),0)</f>
        <v>0</v>
      </c>
      <c r="I173" s="13">
        <f>IFERROR(VLOOKUP(A173,'[16]WASH COAL RECEIPT &amp; GCV DATA'!$A$2:$V$184,9,0),0)</f>
        <v>0</v>
      </c>
      <c r="J173" s="13">
        <f>IFERROR(VLOOKUP(A173,'[16]WASH COAL RECEIPT &amp; GCV DATA'!$A$2:$V$184,10,0),0)</f>
        <v>0</v>
      </c>
      <c r="K173" s="15" t="e">
        <f>SUMIF('[16]WASH COAL RECEIPT &amp; GCV DATA'!$A$3:$A$184,'MASTER DATA FILE WASH COAL (2)'!A173,'[16]WASH COAL RECEIPT &amp; GCV DATA'!$K$3:$K$184)</f>
        <v>#VALUE!</v>
      </c>
      <c r="L173" s="15" t="e">
        <f>SUMIF('[16]WASH COAL RECEIPT &amp; GCV DATA'!$A$3:$A$184,'MASTER DATA FILE WASH COAL (2)'!A173,'[16]WASH COAL RECEIPT &amp; GCV DATA'!$L$3:$L$184)</f>
        <v>#VALUE!</v>
      </c>
      <c r="M173" s="15" t="e">
        <f t="shared" si="21"/>
        <v>#VALUE!</v>
      </c>
      <c r="N173" s="67" t="e">
        <f t="shared" si="22"/>
        <v>#VALUE!</v>
      </c>
      <c r="O173" s="15" t="e">
        <f>SUMIF('[16]WASH COAL RECEIPT &amp; GCV DATA'!$A$3:$A$184,'MASTER DATA FILE WASH COAL (2)'!A173,'[16]WASH COAL RECEIPT &amp; GCV DATA'!$O$3:$O$184)</f>
        <v>#VALUE!</v>
      </c>
      <c r="P173" s="15" t="e">
        <f t="shared" si="23"/>
        <v>#VALUE!</v>
      </c>
      <c r="Q173" s="15" t="e">
        <f>SUMIF('[16]WASH COAL RECEIPT &amp; GCV DATA'!$A$3:$A$184,'MASTER DATA FILE WASH COAL (2)'!A173,'[16]WASH COAL RECEIPT &amp; GCV DATA'!$Q$3:$Q$184)</f>
        <v>#VALUE!</v>
      </c>
      <c r="R173" s="16" t="e">
        <f>SUMIF('[16]WASH COAL RECEIPT &amp; GCV DATA'!$A$3:$A$244,'MASTER DATA FILE WASH COAL (2)'!A173,'[16]WASH COAL RECEIPT &amp; GCV DATA'!$R$3:$R$244)+IF(H173=$J$234,($K$234*K173),0)+IF(H173=$J$235,($K$235*K173),0)</f>
        <v>#VALUE!</v>
      </c>
      <c r="S173" s="15" t="e">
        <f t="shared" si="24"/>
        <v>#VALUE!</v>
      </c>
      <c r="T173" s="15" t="e">
        <f>SUMIF('[16]WASH COAL RECEIPT &amp; GCV DATA'!$A$3:$A$184,'MASTER DATA FILE WASH COAL (2)'!A173,'[16]WASH COAL RECEIPT &amp; GCV DATA'!$T$3:$T$184)</f>
        <v>#VALUE!</v>
      </c>
      <c r="U173" s="15" t="e">
        <f t="shared" si="25"/>
        <v>#VALUE!</v>
      </c>
      <c r="V173" s="15" t="e">
        <f>SUMIF('[16]WASH COAL RECEIPT &amp; GCV DATA'!$A$3:$A$184,'MASTER DATA FILE WASH COAL (2)'!A173,'[16]WASH COAL RECEIPT &amp; GCV DATA'!$V$3:$V$184)</f>
        <v>#VALUE!</v>
      </c>
      <c r="W173" s="15" t="e">
        <f t="shared" si="26"/>
        <v>#VALUE!</v>
      </c>
      <c r="X173" s="13" t="e">
        <f t="shared" si="27"/>
        <v>#VALUE!</v>
      </c>
      <c r="Y173" s="13"/>
      <c r="Z173" s="13"/>
      <c r="AB173">
        <v>4027.3776951672862</v>
      </c>
      <c r="AC173" s="53" t="e">
        <f t="shared" si="28"/>
        <v>#VALUE!</v>
      </c>
      <c r="AH173">
        <v>12945371.668125</v>
      </c>
    </row>
    <row r="174" spans="1:34" customFormat="1" ht="15.6" x14ac:dyDescent="0.3">
      <c r="A174" s="71"/>
      <c r="B174" s="57" t="e">
        <f>SUMIF('[16]WASH COAL RECEIPT &amp; GCV DATA'!$A$3:$A$112,A174,'[16]WASH COAL RECEIPT &amp; GCV DATA'!$B$3:$B$112)</f>
        <v>#VALUE!</v>
      </c>
      <c r="C174" s="13" t="e">
        <f>SUMIF('[16]WASH COAL RECEIPT &amp; GCV DATA'!$A$3:$A$112,A174,'[16]WASH COAL RECEIPT &amp; GCV DATA'!$C$3:$C$112)</f>
        <v>#VALUE!</v>
      </c>
      <c r="D174" s="13">
        <f>IFERROR(VLOOKUP(A174,'[16]WASH COAL RECEIPT &amp; GCV DATA'!A164:V284,4,0),0)</f>
        <v>0</v>
      </c>
      <c r="E174" s="14">
        <f>IFERROR(VLOOKUP(A174,'[16]WASH COAL RECEIPT &amp; GCV DATA'!$A$2:$V$184,5,0),0)</f>
        <v>0</v>
      </c>
      <c r="F174" s="13" t="e">
        <f>SUMIF('[16]WASH COAL RECEIPT &amp; GCV DATA'!$A$3:$A$184,'MASTER DATA FILE WASH COAL (2)'!A174,'[16]WASH COAL RECEIPT &amp; GCV DATA'!$F$3:$F$184)</f>
        <v>#VALUE!</v>
      </c>
      <c r="G174" s="13">
        <f>IFERROR(VLOOKUP(A174,'[16]WASH COAL RECEIPT &amp; GCV DATA'!$A$2:$V$184,7,0),0)</f>
        <v>0</v>
      </c>
      <c r="H174" s="13">
        <f>IFERROR(VLOOKUP(A174,'[16]WASH COAL RECEIPT &amp; GCV DATA'!$A$2:$V$184,8,0),0)</f>
        <v>0</v>
      </c>
      <c r="I174" s="13">
        <f>IFERROR(VLOOKUP(A174,'[16]WASH COAL RECEIPT &amp; GCV DATA'!$A$2:$V$184,9,0),0)</f>
        <v>0</v>
      </c>
      <c r="J174" s="13">
        <f>IFERROR(VLOOKUP(A174,'[16]WASH COAL RECEIPT &amp; GCV DATA'!$A$2:$V$184,10,0),0)</f>
        <v>0</v>
      </c>
      <c r="K174" s="15" t="e">
        <f>SUMIF('[16]WASH COAL RECEIPT &amp; GCV DATA'!$A$3:$A$184,'MASTER DATA FILE WASH COAL (2)'!A174,'[16]WASH COAL RECEIPT &amp; GCV DATA'!$K$3:$K$184)</f>
        <v>#VALUE!</v>
      </c>
      <c r="L174" s="15" t="e">
        <f>SUMIF('[16]WASH COAL RECEIPT &amp; GCV DATA'!$A$3:$A$184,'MASTER DATA FILE WASH COAL (2)'!A174,'[16]WASH COAL RECEIPT &amp; GCV DATA'!$L$3:$L$184)</f>
        <v>#VALUE!</v>
      </c>
      <c r="M174" s="15" t="e">
        <f t="shared" si="21"/>
        <v>#VALUE!</v>
      </c>
      <c r="N174" s="67" t="e">
        <f t="shared" si="22"/>
        <v>#VALUE!</v>
      </c>
      <c r="O174" s="15" t="e">
        <f>SUMIF('[16]WASH COAL RECEIPT &amp; GCV DATA'!$A$3:$A$184,'MASTER DATA FILE WASH COAL (2)'!A174,'[16]WASH COAL RECEIPT &amp; GCV DATA'!$O$3:$O$184)</f>
        <v>#VALUE!</v>
      </c>
      <c r="P174" s="15" t="e">
        <f t="shared" si="23"/>
        <v>#VALUE!</v>
      </c>
      <c r="Q174" s="15" t="e">
        <f>SUMIF('[16]WASH COAL RECEIPT &amp; GCV DATA'!$A$3:$A$184,'MASTER DATA FILE WASH COAL (2)'!A174,'[16]WASH COAL RECEIPT &amp; GCV DATA'!$Q$3:$Q$184)</f>
        <v>#VALUE!</v>
      </c>
      <c r="R174" s="16" t="e">
        <f>SUMIF('[16]WASH COAL RECEIPT &amp; GCV DATA'!$A$3:$A$244,'MASTER DATA FILE WASH COAL (2)'!A174,'[16]WASH COAL RECEIPT &amp; GCV DATA'!$R$3:$R$244)+IF(H174=$J$234,($K$234*K174),0)+IF(H174=$J$235,($K$235*K174),0)</f>
        <v>#VALUE!</v>
      </c>
      <c r="S174" s="15" t="e">
        <f t="shared" si="24"/>
        <v>#VALUE!</v>
      </c>
      <c r="T174" s="15" t="e">
        <f>SUMIF('[16]WASH COAL RECEIPT &amp; GCV DATA'!$A$3:$A$184,'MASTER DATA FILE WASH COAL (2)'!A174,'[16]WASH COAL RECEIPT &amp; GCV DATA'!$T$3:$T$184)</f>
        <v>#VALUE!</v>
      </c>
      <c r="U174" s="15" t="e">
        <f t="shared" si="25"/>
        <v>#VALUE!</v>
      </c>
      <c r="V174" s="15" t="e">
        <f>SUMIF('[16]WASH COAL RECEIPT &amp; GCV DATA'!$A$3:$A$184,'MASTER DATA FILE WASH COAL (2)'!A174,'[16]WASH COAL RECEIPT &amp; GCV DATA'!$V$3:$V$184)</f>
        <v>#VALUE!</v>
      </c>
      <c r="W174" s="15" t="e">
        <f t="shared" si="26"/>
        <v>#VALUE!</v>
      </c>
      <c r="X174" s="13" t="e">
        <f t="shared" si="27"/>
        <v>#VALUE!</v>
      </c>
      <c r="Y174" s="13"/>
      <c r="Z174" s="13"/>
      <c r="AB174">
        <v>4403.3798882681567</v>
      </c>
      <c r="AC174" s="53" t="e">
        <f t="shared" si="28"/>
        <v>#VALUE!</v>
      </c>
      <c r="AH174">
        <v>15926282.792750001</v>
      </c>
    </row>
    <row r="175" spans="1:34" customFormat="1" ht="15.6" x14ac:dyDescent="0.3">
      <c r="A175" s="71"/>
      <c r="B175" s="57" t="e">
        <f>SUMIF('[16]WASH COAL RECEIPT &amp; GCV DATA'!$A$3:$A$112,A175,'[16]WASH COAL RECEIPT &amp; GCV DATA'!$B$3:$B$112)</f>
        <v>#VALUE!</v>
      </c>
      <c r="C175" s="13" t="e">
        <f>SUMIF('[16]WASH COAL RECEIPT &amp; GCV DATA'!$A$3:$A$112,A175,'[16]WASH COAL RECEIPT &amp; GCV DATA'!$C$3:$C$112)</f>
        <v>#VALUE!</v>
      </c>
      <c r="D175" s="13">
        <f>IFERROR(VLOOKUP(A175,'[16]WASH COAL RECEIPT &amp; GCV DATA'!A165:V285,4,0),0)</f>
        <v>0</v>
      </c>
      <c r="E175" s="14">
        <f>IFERROR(VLOOKUP(A175,'[16]WASH COAL RECEIPT &amp; GCV DATA'!$A$2:$V$184,5,0),0)</f>
        <v>0</v>
      </c>
      <c r="F175" s="13" t="e">
        <f>SUMIF('[16]WASH COAL RECEIPT &amp; GCV DATA'!$A$3:$A$184,'MASTER DATA FILE WASH COAL (2)'!A175,'[16]WASH COAL RECEIPT &amp; GCV DATA'!$F$3:$F$184)</f>
        <v>#VALUE!</v>
      </c>
      <c r="G175" s="13">
        <f>IFERROR(VLOOKUP(A175,'[16]WASH COAL RECEIPT &amp; GCV DATA'!$A$2:$V$184,7,0),0)</f>
        <v>0</v>
      </c>
      <c r="H175" s="13">
        <f>IFERROR(VLOOKUP(A175,'[16]WASH COAL RECEIPT &amp; GCV DATA'!$A$2:$V$184,8,0),0)</f>
        <v>0</v>
      </c>
      <c r="I175" s="13">
        <f>IFERROR(VLOOKUP(A175,'[16]WASH COAL RECEIPT &amp; GCV DATA'!$A$2:$V$184,9,0),0)</f>
        <v>0</v>
      </c>
      <c r="J175" s="13">
        <f>IFERROR(VLOOKUP(A175,'[16]WASH COAL RECEIPT &amp; GCV DATA'!$A$2:$V$184,10,0),0)</f>
        <v>0</v>
      </c>
      <c r="K175" s="15" t="e">
        <f>SUMIF('[16]WASH COAL RECEIPT &amp; GCV DATA'!$A$3:$A$184,'MASTER DATA FILE WASH COAL (2)'!A175,'[16]WASH COAL RECEIPT &amp; GCV DATA'!$K$3:$K$184)</f>
        <v>#VALUE!</v>
      </c>
      <c r="L175" s="15" t="e">
        <f>SUMIF('[16]WASH COAL RECEIPT &amp; GCV DATA'!$A$3:$A$184,'MASTER DATA FILE WASH COAL (2)'!A175,'[16]WASH COAL RECEIPT &amp; GCV DATA'!$L$3:$L$184)</f>
        <v>#VALUE!</v>
      </c>
      <c r="M175" s="15" t="e">
        <f t="shared" si="21"/>
        <v>#VALUE!</v>
      </c>
      <c r="N175" s="67" t="e">
        <f t="shared" si="22"/>
        <v>#VALUE!</v>
      </c>
      <c r="O175" s="15" t="e">
        <f>SUMIF('[16]WASH COAL RECEIPT &amp; GCV DATA'!$A$3:$A$184,'MASTER DATA FILE WASH COAL (2)'!A175,'[16]WASH COAL RECEIPT &amp; GCV DATA'!$O$3:$O$184)</f>
        <v>#VALUE!</v>
      </c>
      <c r="P175" s="15" t="e">
        <f t="shared" si="23"/>
        <v>#VALUE!</v>
      </c>
      <c r="Q175" s="15" t="e">
        <f>SUMIF('[16]WASH COAL RECEIPT &amp; GCV DATA'!$A$3:$A$184,'MASTER DATA FILE WASH COAL (2)'!A175,'[16]WASH COAL RECEIPT &amp; GCV DATA'!$Q$3:$Q$184)</f>
        <v>#VALUE!</v>
      </c>
      <c r="R175" s="16" t="e">
        <f>SUMIF('[16]WASH COAL RECEIPT &amp; GCV DATA'!$A$3:$A$244,'MASTER DATA FILE WASH COAL (2)'!A175,'[16]WASH COAL RECEIPT &amp; GCV DATA'!$R$3:$R$244)+IF(H175=$J$234,($K$234*K175),0)+IF(H175=$J$235,($K$235*K175),0)</f>
        <v>#VALUE!</v>
      </c>
      <c r="S175" s="15" t="e">
        <f t="shared" si="24"/>
        <v>#VALUE!</v>
      </c>
      <c r="T175" s="15" t="e">
        <f>SUMIF('[16]WASH COAL RECEIPT &amp; GCV DATA'!$A$3:$A$184,'MASTER DATA FILE WASH COAL (2)'!A175,'[16]WASH COAL RECEIPT &amp; GCV DATA'!$T$3:$T$184)</f>
        <v>#VALUE!</v>
      </c>
      <c r="U175" s="15" t="e">
        <f t="shared" si="25"/>
        <v>#VALUE!</v>
      </c>
      <c r="V175" s="15" t="e">
        <f>SUMIF('[16]WASH COAL RECEIPT &amp; GCV DATA'!$A$3:$A$184,'MASTER DATA FILE WASH COAL (2)'!A175,'[16]WASH COAL RECEIPT &amp; GCV DATA'!$V$3:$V$184)</f>
        <v>#VALUE!</v>
      </c>
      <c r="W175" s="15" t="e">
        <f t="shared" si="26"/>
        <v>#VALUE!</v>
      </c>
      <c r="X175" s="13" t="e">
        <f t="shared" si="27"/>
        <v>#VALUE!</v>
      </c>
      <c r="Y175" s="13"/>
      <c r="Z175" s="13"/>
      <c r="AB175">
        <v>4326.2363788767807</v>
      </c>
      <c r="AC175" s="53" t="e">
        <f t="shared" si="28"/>
        <v>#VALUE!</v>
      </c>
      <c r="AH175">
        <v>15003752.460124997</v>
      </c>
    </row>
    <row r="176" spans="1:34" customFormat="1" ht="15.6" x14ac:dyDescent="0.3">
      <c r="A176" s="71"/>
      <c r="B176" s="57" t="e">
        <f>SUMIF('[16]WASH COAL RECEIPT &amp; GCV DATA'!$A$3:$A$112,A176,'[16]WASH COAL RECEIPT &amp; GCV DATA'!$B$3:$B$112)</f>
        <v>#VALUE!</v>
      </c>
      <c r="C176" s="13" t="e">
        <f>SUMIF('[16]WASH COAL RECEIPT &amp; GCV DATA'!$A$3:$A$112,A176,'[16]WASH COAL RECEIPT &amp; GCV DATA'!$C$3:$C$112)</f>
        <v>#VALUE!</v>
      </c>
      <c r="D176" s="13">
        <f>IFERROR(VLOOKUP(A176,'[16]WASH COAL RECEIPT &amp; GCV DATA'!A166:V286,4,0),0)</f>
        <v>0</v>
      </c>
      <c r="E176" s="14">
        <f>IFERROR(VLOOKUP(A176,'[16]WASH COAL RECEIPT &amp; GCV DATA'!$A$2:$V$184,5,0),0)</f>
        <v>0</v>
      </c>
      <c r="F176" s="13" t="e">
        <f>SUMIF('[16]WASH COAL RECEIPT &amp; GCV DATA'!$A$3:$A$184,'MASTER DATA FILE WASH COAL (2)'!A176,'[16]WASH COAL RECEIPT &amp; GCV DATA'!$F$3:$F$184)</f>
        <v>#VALUE!</v>
      </c>
      <c r="G176" s="13">
        <f>IFERROR(VLOOKUP(A176,'[16]WASH COAL RECEIPT &amp; GCV DATA'!$A$2:$V$184,7,0),0)</f>
        <v>0</v>
      </c>
      <c r="H176" s="13">
        <f>IFERROR(VLOOKUP(A176,'[16]WASH COAL RECEIPT &amp; GCV DATA'!$A$2:$V$184,8,0),0)</f>
        <v>0</v>
      </c>
      <c r="I176" s="13">
        <f>IFERROR(VLOOKUP(A176,'[16]WASH COAL RECEIPT &amp; GCV DATA'!$A$2:$V$184,9,0),0)</f>
        <v>0</v>
      </c>
      <c r="J176" s="13">
        <f>IFERROR(VLOOKUP(A176,'[16]WASH COAL RECEIPT &amp; GCV DATA'!$A$2:$V$184,10,0),0)</f>
        <v>0</v>
      </c>
      <c r="K176" s="15" t="e">
        <f>SUMIF('[16]WASH COAL RECEIPT &amp; GCV DATA'!$A$3:$A$184,'MASTER DATA FILE WASH COAL (2)'!A176,'[16]WASH COAL RECEIPT &amp; GCV DATA'!$K$3:$K$184)</f>
        <v>#VALUE!</v>
      </c>
      <c r="L176" s="15" t="e">
        <f>SUMIF('[16]WASH COAL RECEIPT &amp; GCV DATA'!$A$3:$A$184,'MASTER DATA FILE WASH COAL (2)'!A176,'[16]WASH COAL RECEIPT &amp; GCV DATA'!$L$3:$L$184)</f>
        <v>#VALUE!</v>
      </c>
      <c r="M176" s="15" t="e">
        <f t="shared" si="21"/>
        <v>#VALUE!</v>
      </c>
      <c r="N176" s="67" t="e">
        <f t="shared" si="22"/>
        <v>#VALUE!</v>
      </c>
      <c r="O176" s="15" t="e">
        <f>SUMIF('[16]WASH COAL RECEIPT &amp; GCV DATA'!$A$3:$A$184,'MASTER DATA FILE WASH COAL (2)'!A176,'[16]WASH COAL RECEIPT &amp; GCV DATA'!$O$3:$O$184)</f>
        <v>#VALUE!</v>
      </c>
      <c r="P176" s="15" t="e">
        <f t="shared" si="23"/>
        <v>#VALUE!</v>
      </c>
      <c r="Q176" s="15" t="e">
        <f>SUMIF('[16]WASH COAL RECEIPT &amp; GCV DATA'!$A$3:$A$184,'MASTER DATA FILE WASH COAL (2)'!A176,'[16]WASH COAL RECEIPT &amp; GCV DATA'!$Q$3:$Q$184)</f>
        <v>#VALUE!</v>
      </c>
      <c r="R176" s="16" t="e">
        <f>SUMIF('[16]WASH COAL RECEIPT &amp; GCV DATA'!$A$3:$A$244,'MASTER DATA FILE WASH COAL (2)'!A176,'[16]WASH COAL RECEIPT &amp; GCV DATA'!$R$3:$R$244)+IF(H176=$J$234,($K$234*K176),0)+IF(H176=$J$235,($K$235*K176),0)</f>
        <v>#VALUE!</v>
      </c>
      <c r="S176" s="15" t="e">
        <f t="shared" si="24"/>
        <v>#VALUE!</v>
      </c>
      <c r="T176" s="15" t="e">
        <f>SUMIF('[16]WASH COAL RECEIPT &amp; GCV DATA'!$A$3:$A$184,'MASTER DATA FILE WASH COAL (2)'!A176,'[16]WASH COAL RECEIPT &amp; GCV DATA'!$T$3:$T$184)</f>
        <v>#VALUE!</v>
      </c>
      <c r="U176" s="15" t="e">
        <f t="shared" si="25"/>
        <v>#VALUE!</v>
      </c>
      <c r="V176" s="15" t="e">
        <f>SUMIF('[16]WASH COAL RECEIPT &amp; GCV DATA'!$A$3:$A$184,'MASTER DATA FILE WASH COAL (2)'!A176,'[16]WASH COAL RECEIPT &amp; GCV DATA'!$V$3:$V$184)</f>
        <v>#VALUE!</v>
      </c>
      <c r="W176" s="15" t="e">
        <f t="shared" si="26"/>
        <v>#VALUE!</v>
      </c>
      <c r="X176" s="13" t="e">
        <f t="shared" si="27"/>
        <v>#VALUE!</v>
      </c>
      <c r="Y176" s="13"/>
      <c r="Z176" s="13"/>
      <c r="AB176">
        <v>3897.8714914118136</v>
      </c>
      <c r="AC176" s="53" t="e">
        <f t="shared" si="28"/>
        <v>#VALUE!</v>
      </c>
      <c r="AH176">
        <v>14890862.476249997</v>
      </c>
    </row>
    <row r="177" spans="1:34" customFormat="1" ht="15.6" x14ac:dyDescent="0.3">
      <c r="A177" s="71"/>
      <c r="B177" s="57" t="e">
        <f>SUMIF('[16]WASH COAL RECEIPT &amp; GCV DATA'!$A$3:$A$112,A177,'[16]WASH COAL RECEIPT &amp; GCV DATA'!$B$3:$B$112)</f>
        <v>#VALUE!</v>
      </c>
      <c r="C177" s="13" t="e">
        <f>SUMIF('[16]WASH COAL RECEIPT &amp; GCV DATA'!$A$3:$A$112,A177,'[16]WASH COAL RECEIPT &amp; GCV DATA'!$C$3:$C$112)</f>
        <v>#VALUE!</v>
      </c>
      <c r="D177" s="13">
        <f>IFERROR(VLOOKUP(A177,'[16]WASH COAL RECEIPT &amp; GCV DATA'!A167:V287,4,0),0)</f>
        <v>0</v>
      </c>
      <c r="E177" s="14">
        <f>IFERROR(VLOOKUP(A177,'[16]WASH COAL RECEIPT &amp; GCV DATA'!$A$2:$V$184,5,0),0)</f>
        <v>0</v>
      </c>
      <c r="F177" s="13" t="e">
        <f>SUMIF('[16]WASH COAL RECEIPT &amp; GCV DATA'!$A$3:$A$184,'MASTER DATA FILE WASH COAL (2)'!A177,'[16]WASH COAL RECEIPT &amp; GCV DATA'!$F$3:$F$184)</f>
        <v>#VALUE!</v>
      </c>
      <c r="G177" s="13">
        <f>IFERROR(VLOOKUP(A177,'[16]WASH COAL RECEIPT &amp; GCV DATA'!$A$2:$V$184,7,0),0)</f>
        <v>0</v>
      </c>
      <c r="H177" s="13">
        <f>IFERROR(VLOOKUP(A177,'[16]WASH COAL RECEIPT &amp; GCV DATA'!$A$2:$V$184,8,0),0)</f>
        <v>0</v>
      </c>
      <c r="I177" s="13">
        <f>IFERROR(VLOOKUP(A177,'[16]WASH COAL RECEIPT &amp; GCV DATA'!$A$2:$V$184,9,0),0)</f>
        <v>0</v>
      </c>
      <c r="J177" s="13">
        <f>IFERROR(VLOOKUP(A177,'[16]WASH COAL RECEIPT &amp; GCV DATA'!$A$2:$V$184,10,0),0)</f>
        <v>0</v>
      </c>
      <c r="K177" s="15" t="e">
        <f>SUMIF('[16]WASH COAL RECEIPT &amp; GCV DATA'!$A$3:$A$184,'MASTER DATA FILE WASH COAL (2)'!A177,'[16]WASH COAL RECEIPT &amp; GCV DATA'!$K$3:$K$184)</f>
        <v>#VALUE!</v>
      </c>
      <c r="L177" s="15" t="e">
        <f>SUMIF('[16]WASH COAL RECEIPT &amp; GCV DATA'!$A$3:$A$184,'MASTER DATA FILE WASH COAL (2)'!A177,'[16]WASH COAL RECEIPT &amp; GCV DATA'!$L$3:$L$184)</f>
        <v>#VALUE!</v>
      </c>
      <c r="M177" s="15" t="e">
        <f t="shared" si="21"/>
        <v>#VALUE!</v>
      </c>
      <c r="N177" s="67" t="e">
        <f t="shared" si="22"/>
        <v>#VALUE!</v>
      </c>
      <c r="O177" s="15" t="e">
        <f>SUMIF('[16]WASH COAL RECEIPT &amp; GCV DATA'!$A$3:$A$184,'MASTER DATA FILE WASH COAL (2)'!A177,'[16]WASH COAL RECEIPT &amp; GCV DATA'!$O$3:$O$184)</f>
        <v>#VALUE!</v>
      </c>
      <c r="P177" s="15" t="e">
        <f t="shared" si="23"/>
        <v>#VALUE!</v>
      </c>
      <c r="Q177" s="15" t="e">
        <f>SUMIF('[16]WASH COAL RECEIPT &amp; GCV DATA'!$A$3:$A$184,'MASTER DATA FILE WASH COAL (2)'!A177,'[16]WASH COAL RECEIPT &amp; GCV DATA'!$Q$3:$Q$184)</f>
        <v>#VALUE!</v>
      </c>
      <c r="R177" s="16" t="e">
        <f>SUMIF('[16]WASH COAL RECEIPT &amp; GCV DATA'!$A$3:$A$244,'MASTER DATA FILE WASH COAL (2)'!A177,'[16]WASH COAL RECEIPT &amp; GCV DATA'!$R$3:$R$244)+IF(H177=$J$234,($K$234*K177),0)+IF(H177=$J$235,($K$235*K177),0)</f>
        <v>#VALUE!</v>
      </c>
      <c r="S177" s="15" t="e">
        <f t="shared" si="24"/>
        <v>#VALUE!</v>
      </c>
      <c r="T177" s="15" t="e">
        <f>SUMIF('[16]WASH COAL RECEIPT &amp; GCV DATA'!$A$3:$A$184,'MASTER DATA FILE WASH COAL (2)'!A177,'[16]WASH COAL RECEIPT &amp; GCV DATA'!$T$3:$T$184)</f>
        <v>#VALUE!</v>
      </c>
      <c r="U177" s="15" t="e">
        <f t="shared" si="25"/>
        <v>#VALUE!</v>
      </c>
      <c r="V177" s="15" t="e">
        <f>SUMIF('[16]WASH COAL RECEIPT &amp; GCV DATA'!$A$3:$A$184,'MASTER DATA FILE WASH COAL (2)'!A177,'[16]WASH COAL RECEIPT &amp; GCV DATA'!$V$3:$V$184)</f>
        <v>#VALUE!</v>
      </c>
      <c r="W177" s="15" t="e">
        <f t="shared" si="26"/>
        <v>#VALUE!</v>
      </c>
      <c r="X177" s="13" t="e">
        <f t="shared" si="27"/>
        <v>#VALUE!</v>
      </c>
      <c r="Y177" s="13"/>
      <c r="Z177" s="13"/>
      <c r="AB177">
        <v>4334.7741191275172</v>
      </c>
      <c r="AC177" s="53" t="e">
        <f t="shared" si="28"/>
        <v>#VALUE!</v>
      </c>
      <c r="AH177">
        <v>14945018.965</v>
      </c>
    </row>
    <row r="178" spans="1:34" customFormat="1" ht="15.6" x14ac:dyDescent="0.3">
      <c r="A178" s="71"/>
      <c r="B178" s="57" t="e">
        <f>SUMIF('[16]WASH COAL RECEIPT &amp; GCV DATA'!$A$3:$A$112,A178,'[16]WASH COAL RECEIPT &amp; GCV DATA'!$B$3:$B$112)</f>
        <v>#VALUE!</v>
      </c>
      <c r="C178" s="13" t="e">
        <f>SUMIF('[16]WASH COAL RECEIPT &amp; GCV DATA'!$A$3:$A$112,A178,'[16]WASH COAL RECEIPT &amp; GCV DATA'!$C$3:$C$112)</f>
        <v>#VALUE!</v>
      </c>
      <c r="D178" s="13">
        <f>IFERROR(VLOOKUP(A178,'[16]WASH COAL RECEIPT &amp; GCV DATA'!A168:V288,4,0),0)</f>
        <v>0</v>
      </c>
      <c r="E178" s="14">
        <f>IFERROR(VLOOKUP(A178,'[16]WASH COAL RECEIPT &amp; GCV DATA'!$A$2:$V$184,5,0),0)</f>
        <v>0</v>
      </c>
      <c r="F178" s="13" t="e">
        <f>SUMIF('[16]WASH COAL RECEIPT &amp; GCV DATA'!$A$3:$A$184,'MASTER DATA FILE WASH COAL (2)'!A178,'[16]WASH COAL RECEIPT &amp; GCV DATA'!$F$3:$F$184)</f>
        <v>#VALUE!</v>
      </c>
      <c r="G178" s="13">
        <f>IFERROR(VLOOKUP(A178,'[16]WASH COAL RECEIPT &amp; GCV DATA'!$A$2:$V$184,7,0),0)</f>
        <v>0</v>
      </c>
      <c r="H178" s="13">
        <f>IFERROR(VLOOKUP(A178,'[16]WASH COAL RECEIPT &amp; GCV DATA'!$A$2:$V$184,8,0),0)</f>
        <v>0</v>
      </c>
      <c r="I178" s="13">
        <f>IFERROR(VLOOKUP(A178,'[16]WASH COAL RECEIPT &amp; GCV DATA'!$A$2:$V$184,9,0),0)</f>
        <v>0</v>
      </c>
      <c r="J178" s="13">
        <f>IFERROR(VLOOKUP(A178,'[16]WASH COAL RECEIPT &amp; GCV DATA'!$A$2:$V$184,10,0),0)</f>
        <v>0</v>
      </c>
      <c r="K178" s="15" t="e">
        <f>SUMIF('[16]WASH COAL RECEIPT &amp; GCV DATA'!$A$3:$A$184,'MASTER DATA FILE WASH COAL (2)'!A178,'[16]WASH COAL RECEIPT &amp; GCV DATA'!$K$3:$K$184)</f>
        <v>#VALUE!</v>
      </c>
      <c r="L178" s="15" t="e">
        <f>SUMIF('[16]WASH COAL RECEIPT &amp; GCV DATA'!$A$3:$A$184,'MASTER DATA FILE WASH COAL (2)'!A178,'[16]WASH COAL RECEIPT &amp; GCV DATA'!$L$3:$L$184)</f>
        <v>#VALUE!</v>
      </c>
      <c r="M178" s="15" t="e">
        <f t="shared" si="21"/>
        <v>#VALUE!</v>
      </c>
      <c r="N178" s="67" t="e">
        <f t="shared" si="22"/>
        <v>#VALUE!</v>
      </c>
      <c r="O178" s="15" t="e">
        <f>SUMIF('[16]WASH COAL RECEIPT &amp; GCV DATA'!$A$3:$A$184,'MASTER DATA FILE WASH COAL (2)'!A178,'[16]WASH COAL RECEIPT &amp; GCV DATA'!$O$3:$O$184)</f>
        <v>#VALUE!</v>
      </c>
      <c r="P178" s="15" t="e">
        <f t="shared" si="23"/>
        <v>#VALUE!</v>
      </c>
      <c r="Q178" s="15" t="e">
        <f>SUMIF('[16]WASH COAL RECEIPT &amp; GCV DATA'!$A$3:$A$184,'MASTER DATA FILE WASH COAL (2)'!A178,'[16]WASH COAL RECEIPT &amp; GCV DATA'!$Q$3:$Q$184)</f>
        <v>#VALUE!</v>
      </c>
      <c r="R178" s="16" t="e">
        <f>SUMIF('[16]WASH COAL RECEIPT &amp; GCV DATA'!$A$3:$A$244,'MASTER DATA FILE WASH COAL (2)'!A178,'[16]WASH COAL RECEIPT &amp; GCV DATA'!$R$3:$R$244)+IF(H178=$J$234,($K$234*K178),0)+IF(H178=$J$235,($K$235*K178),0)</f>
        <v>#VALUE!</v>
      </c>
      <c r="S178" s="15" t="e">
        <f t="shared" si="24"/>
        <v>#VALUE!</v>
      </c>
      <c r="T178" s="15" t="e">
        <f>SUMIF('[16]WASH COAL RECEIPT &amp; GCV DATA'!$A$3:$A$184,'MASTER DATA FILE WASH COAL (2)'!A178,'[16]WASH COAL RECEIPT &amp; GCV DATA'!$T$3:$T$184)</f>
        <v>#VALUE!</v>
      </c>
      <c r="U178" s="15" t="e">
        <f t="shared" si="25"/>
        <v>#VALUE!</v>
      </c>
      <c r="V178" s="15" t="e">
        <f>SUMIF('[16]WASH COAL RECEIPT &amp; GCV DATA'!$A$3:$A$184,'MASTER DATA FILE WASH COAL (2)'!A178,'[16]WASH COAL RECEIPT &amp; GCV DATA'!$V$3:$V$184)</f>
        <v>#VALUE!</v>
      </c>
      <c r="W178" s="15" t="e">
        <f t="shared" si="26"/>
        <v>#VALUE!</v>
      </c>
      <c r="X178" s="13" t="e">
        <f t="shared" si="27"/>
        <v>#VALUE!</v>
      </c>
      <c r="Y178" s="13"/>
      <c r="Z178" s="13"/>
      <c r="AH178">
        <v>15467725.750374997</v>
      </c>
    </row>
    <row r="179" spans="1:34" customFormat="1" ht="15.6" x14ac:dyDescent="0.3">
      <c r="A179" s="71"/>
      <c r="B179" s="57" t="e">
        <f>SUMIF('[16]WASH COAL RECEIPT &amp; GCV DATA'!$A$3:$A$112,A179,'[16]WASH COAL RECEIPT &amp; GCV DATA'!$B$3:$B$112)</f>
        <v>#VALUE!</v>
      </c>
      <c r="C179" s="13" t="e">
        <f>SUMIF('[16]WASH COAL RECEIPT &amp; GCV DATA'!$A$3:$A$112,A179,'[16]WASH COAL RECEIPT &amp; GCV DATA'!$C$3:$C$112)</f>
        <v>#VALUE!</v>
      </c>
      <c r="D179" s="13">
        <f>IFERROR(VLOOKUP(A179,'[16]WASH COAL RECEIPT &amp; GCV DATA'!A169:V289,4,0),0)</f>
        <v>0</v>
      </c>
      <c r="E179" s="14">
        <f>IFERROR(VLOOKUP(A179,'[16]WASH COAL RECEIPT &amp; GCV DATA'!$A$2:$V$184,5,0),0)</f>
        <v>0</v>
      </c>
      <c r="F179" s="13" t="e">
        <f>SUMIF('[16]WASH COAL RECEIPT &amp; GCV DATA'!$A$3:$A$184,'MASTER DATA FILE WASH COAL (2)'!A179,'[16]WASH COAL RECEIPT &amp; GCV DATA'!$F$3:$F$184)</f>
        <v>#VALUE!</v>
      </c>
      <c r="G179" s="13">
        <f>IFERROR(VLOOKUP(A179,'[16]WASH COAL RECEIPT &amp; GCV DATA'!$A$2:$V$184,7,0),0)</f>
        <v>0</v>
      </c>
      <c r="H179" s="13">
        <f>IFERROR(VLOOKUP(A179,'[16]WASH COAL RECEIPT &amp; GCV DATA'!$A$2:$V$184,8,0),0)</f>
        <v>0</v>
      </c>
      <c r="I179" s="13">
        <f>IFERROR(VLOOKUP(A179,'[16]WASH COAL RECEIPT &amp; GCV DATA'!$A$2:$V$184,9,0),0)</f>
        <v>0</v>
      </c>
      <c r="J179" s="13">
        <f>IFERROR(VLOOKUP(A179,'[16]WASH COAL RECEIPT &amp; GCV DATA'!$A$2:$V$184,10,0),0)</f>
        <v>0</v>
      </c>
      <c r="K179" s="15" t="e">
        <f>SUMIF('[16]WASH COAL RECEIPT &amp; GCV DATA'!$A$3:$A$184,'MASTER DATA FILE WASH COAL (2)'!A179,'[16]WASH COAL RECEIPT &amp; GCV DATA'!$K$3:$K$184)</f>
        <v>#VALUE!</v>
      </c>
      <c r="L179" s="15" t="e">
        <f>SUMIF('[16]WASH COAL RECEIPT &amp; GCV DATA'!$A$3:$A$184,'MASTER DATA FILE WASH COAL (2)'!A179,'[16]WASH COAL RECEIPT &amp; GCV DATA'!$L$3:$L$184)</f>
        <v>#VALUE!</v>
      </c>
      <c r="M179" s="15" t="e">
        <f t="shared" si="21"/>
        <v>#VALUE!</v>
      </c>
      <c r="N179" s="67" t="e">
        <f t="shared" si="22"/>
        <v>#VALUE!</v>
      </c>
      <c r="O179" s="15" t="e">
        <f>SUMIF('[16]WASH COAL RECEIPT &amp; GCV DATA'!$A$3:$A$184,'MASTER DATA FILE WASH COAL (2)'!A179,'[16]WASH COAL RECEIPT &amp; GCV DATA'!$O$3:$O$184)</f>
        <v>#VALUE!</v>
      </c>
      <c r="P179" s="15" t="e">
        <f t="shared" si="23"/>
        <v>#VALUE!</v>
      </c>
      <c r="Q179" s="15" t="e">
        <f>SUMIF('[16]WASH COAL RECEIPT &amp; GCV DATA'!$A$3:$A$184,'MASTER DATA FILE WASH COAL (2)'!A179,'[16]WASH COAL RECEIPT &amp; GCV DATA'!$Q$3:$Q$184)</f>
        <v>#VALUE!</v>
      </c>
      <c r="R179" s="16" t="e">
        <f>SUMIF('[16]WASH COAL RECEIPT &amp; GCV DATA'!$A$3:$A$244,'MASTER DATA FILE WASH COAL (2)'!A179,'[16]WASH COAL RECEIPT &amp; GCV DATA'!$R$3:$R$244)+IF(H179=$J$234,($K$234*K179),0)+IF(H179=$J$235,($K$235*K179),0)</f>
        <v>#VALUE!</v>
      </c>
      <c r="S179" s="15" t="e">
        <f t="shared" si="24"/>
        <v>#VALUE!</v>
      </c>
      <c r="T179" s="15" t="e">
        <f>SUMIF('[16]WASH COAL RECEIPT &amp; GCV DATA'!$A$3:$A$184,'MASTER DATA FILE WASH COAL (2)'!A179,'[16]WASH COAL RECEIPT &amp; GCV DATA'!$T$3:$T$184)</f>
        <v>#VALUE!</v>
      </c>
      <c r="U179" s="15" t="e">
        <f t="shared" si="25"/>
        <v>#VALUE!</v>
      </c>
      <c r="V179" s="15" t="e">
        <f>SUMIF('[16]WASH COAL RECEIPT &amp; GCV DATA'!$A$3:$A$184,'MASTER DATA FILE WASH COAL (2)'!A179,'[16]WASH COAL RECEIPT &amp; GCV DATA'!$V$3:$V$184)</f>
        <v>#VALUE!</v>
      </c>
      <c r="W179" s="15" t="e">
        <f t="shared" si="26"/>
        <v>#VALUE!</v>
      </c>
      <c r="X179" s="13" t="e">
        <f t="shared" si="27"/>
        <v>#VALUE!</v>
      </c>
      <c r="Y179" s="13"/>
      <c r="Z179" s="13"/>
      <c r="AH179">
        <v>15421969.621750001</v>
      </c>
    </row>
    <row r="180" spans="1:34" customFormat="1" ht="15.6" x14ac:dyDescent="0.3">
      <c r="A180" s="71"/>
      <c r="B180" s="57" t="e">
        <f>SUMIF('[16]WASH COAL RECEIPT &amp; GCV DATA'!$A$3:$A$112,A180,'[16]WASH COAL RECEIPT &amp; GCV DATA'!$B$3:$B$112)</f>
        <v>#VALUE!</v>
      </c>
      <c r="C180" s="13" t="e">
        <f>SUMIF('[16]WASH COAL RECEIPT &amp; GCV DATA'!$A$3:$A$112,A180,'[16]WASH COAL RECEIPT &amp; GCV DATA'!$C$3:$C$112)</f>
        <v>#VALUE!</v>
      </c>
      <c r="D180" s="13">
        <f>IFERROR(VLOOKUP(A180,'[16]WASH COAL RECEIPT &amp; GCV DATA'!A170:V290,4,0),0)</f>
        <v>0</v>
      </c>
      <c r="E180" s="14">
        <f>IFERROR(VLOOKUP(A180,'[16]WASH COAL RECEIPT &amp; GCV DATA'!$A$2:$V$184,5,0),0)</f>
        <v>0</v>
      </c>
      <c r="F180" s="13" t="e">
        <f>SUMIF('[16]WASH COAL RECEIPT &amp; GCV DATA'!$A$3:$A$184,'MASTER DATA FILE WASH COAL (2)'!A180,'[16]WASH COAL RECEIPT &amp; GCV DATA'!$F$3:$F$184)</f>
        <v>#VALUE!</v>
      </c>
      <c r="G180" s="13">
        <f>IFERROR(VLOOKUP(A180,'[16]WASH COAL RECEIPT &amp; GCV DATA'!$A$2:$V$184,7,0),0)</f>
        <v>0</v>
      </c>
      <c r="H180" s="13">
        <f>IFERROR(VLOOKUP(A180,'[16]WASH COAL RECEIPT &amp; GCV DATA'!$A$2:$V$184,8,0),0)</f>
        <v>0</v>
      </c>
      <c r="I180" s="13">
        <f>IFERROR(VLOOKUP(A180,'[16]WASH COAL RECEIPT &amp; GCV DATA'!$A$2:$V$184,9,0),0)</f>
        <v>0</v>
      </c>
      <c r="J180" s="13">
        <f>IFERROR(VLOOKUP(A180,'[16]WASH COAL RECEIPT &amp; GCV DATA'!$A$2:$V$184,10,0),0)</f>
        <v>0</v>
      </c>
      <c r="K180" s="15" t="e">
        <f>SUMIF('[16]WASH COAL RECEIPT &amp; GCV DATA'!$A$3:$A$184,'MASTER DATA FILE WASH COAL (2)'!A180,'[16]WASH COAL RECEIPT &amp; GCV DATA'!$K$3:$K$184)</f>
        <v>#VALUE!</v>
      </c>
      <c r="L180" s="15" t="e">
        <f>SUMIF('[16]WASH COAL RECEIPT &amp; GCV DATA'!$A$3:$A$184,'MASTER DATA FILE WASH COAL (2)'!A180,'[16]WASH COAL RECEIPT &amp; GCV DATA'!$L$3:$L$184)</f>
        <v>#VALUE!</v>
      </c>
      <c r="M180" s="15" t="e">
        <f t="shared" si="21"/>
        <v>#VALUE!</v>
      </c>
      <c r="N180" s="67" t="e">
        <f t="shared" si="22"/>
        <v>#VALUE!</v>
      </c>
      <c r="O180" s="15" t="e">
        <f>SUMIF('[16]WASH COAL RECEIPT &amp; GCV DATA'!$A$3:$A$184,'MASTER DATA FILE WASH COAL (2)'!A180,'[16]WASH COAL RECEIPT &amp; GCV DATA'!$O$3:$O$184)</f>
        <v>#VALUE!</v>
      </c>
      <c r="P180" s="15" t="e">
        <f t="shared" si="23"/>
        <v>#VALUE!</v>
      </c>
      <c r="Q180" s="15" t="e">
        <f>SUMIF('[16]WASH COAL RECEIPT &amp; GCV DATA'!$A$3:$A$184,'MASTER DATA FILE WASH COAL (2)'!A180,'[16]WASH COAL RECEIPT &amp; GCV DATA'!$Q$3:$Q$184)</f>
        <v>#VALUE!</v>
      </c>
      <c r="R180" s="16" t="e">
        <f>SUMIF('[16]WASH COAL RECEIPT &amp; GCV DATA'!$A$3:$A$244,'MASTER DATA FILE WASH COAL (2)'!A180,'[16]WASH COAL RECEIPT &amp; GCV DATA'!$R$3:$R$244)+IF(H180=$J$234,($K$234*K180),0)+IF(H180=$J$235,($K$235*K180),0)</f>
        <v>#VALUE!</v>
      </c>
      <c r="S180" s="15" t="e">
        <f t="shared" si="24"/>
        <v>#VALUE!</v>
      </c>
      <c r="T180" s="15" t="e">
        <f>SUMIF('[16]WASH COAL RECEIPT &amp; GCV DATA'!$A$3:$A$184,'MASTER DATA FILE WASH COAL (2)'!A180,'[16]WASH COAL RECEIPT &amp; GCV DATA'!$T$3:$T$184)</f>
        <v>#VALUE!</v>
      </c>
      <c r="U180" s="15" t="e">
        <f t="shared" si="25"/>
        <v>#VALUE!</v>
      </c>
      <c r="V180" s="15" t="e">
        <f>SUMIF('[16]WASH COAL RECEIPT &amp; GCV DATA'!$A$3:$A$184,'MASTER DATA FILE WASH COAL (2)'!A180,'[16]WASH COAL RECEIPT &amp; GCV DATA'!$V$3:$V$184)</f>
        <v>#VALUE!</v>
      </c>
      <c r="W180" s="15" t="e">
        <f t="shared" si="26"/>
        <v>#VALUE!</v>
      </c>
      <c r="X180" s="13" t="e">
        <f t="shared" si="27"/>
        <v>#VALUE!</v>
      </c>
      <c r="Y180" s="13"/>
      <c r="Z180" s="13"/>
      <c r="AH180">
        <v>15301202.139999999</v>
      </c>
    </row>
    <row r="181" spans="1:34" customFormat="1" ht="15.6" x14ac:dyDescent="0.3">
      <c r="A181" s="71"/>
      <c r="B181" s="57" t="e">
        <f>SUMIF('[16]WASH COAL RECEIPT &amp; GCV DATA'!$A$3:$A$112,A181,'[16]WASH COAL RECEIPT &amp; GCV DATA'!$B$3:$B$112)</f>
        <v>#VALUE!</v>
      </c>
      <c r="C181" s="13" t="e">
        <f>SUMIF('[16]WASH COAL RECEIPT &amp; GCV DATA'!$A$3:$A$112,A181,'[16]WASH COAL RECEIPT &amp; GCV DATA'!$C$3:$C$112)</f>
        <v>#VALUE!</v>
      </c>
      <c r="D181" s="13">
        <f>IFERROR(VLOOKUP(A181,'[16]WASH COAL RECEIPT &amp; GCV DATA'!A171:V291,4,0),0)</f>
        <v>0</v>
      </c>
      <c r="E181" s="14">
        <f>IFERROR(VLOOKUP(A181,'[16]WASH COAL RECEIPT &amp; GCV DATA'!$A$2:$V$184,5,0),0)</f>
        <v>0</v>
      </c>
      <c r="F181" s="13" t="e">
        <f>SUMIF('[16]WASH COAL RECEIPT &amp; GCV DATA'!$A$3:$A$184,'MASTER DATA FILE WASH COAL (2)'!A181,'[16]WASH COAL RECEIPT &amp; GCV DATA'!$F$3:$F$184)</f>
        <v>#VALUE!</v>
      </c>
      <c r="G181" s="13">
        <f>IFERROR(VLOOKUP(A181,'[16]WASH COAL RECEIPT &amp; GCV DATA'!$A$2:$V$184,7,0),0)</f>
        <v>0</v>
      </c>
      <c r="H181" s="13">
        <f>IFERROR(VLOOKUP(A181,'[16]WASH COAL RECEIPT &amp; GCV DATA'!$A$2:$V$184,8,0),0)</f>
        <v>0</v>
      </c>
      <c r="I181" s="13">
        <f>IFERROR(VLOOKUP(A181,'[16]WASH COAL RECEIPT &amp; GCV DATA'!$A$2:$V$184,9,0),0)</f>
        <v>0</v>
      </c>
      <c r="J181" s="13">
        <f>IFERROR(VLOOKUP(A181,'[16]WASH COAL RECEIPT &amp; GCV DATA'!$A$2:$V$184,10,0),0)</f>
        <v>0</v>
      </c>
      <c r="K181" s="15" t="e">
        <f>SUMIF('[16]WASH COAL RECEIPT &amp; GCV DATA'!$A$3:$A$184,'MASTER DATA FILE WASH COAL (2)'!A181,'[16]WASH COAL RECEIPT &amp; GCV DATA'!$K$3:$K$184)</f>
        <v>#VALUE!</v>
      </c>
      <c r="L181" s="15" t="e">
        <f>SUMIF('[16]WASH COAL RECEIPT &amp; GCV DATA'!$A$3:$A$184,'MASTER DATA FILE WASH COAL (2)'!A181,'[16]WASH COAL RECEIPT &amp; GCV DATA'!$L$3:$L$184)</f>
        <v>#VALUE!</v>
      </c>
      <c r="M181" s="15" t="e">
        <f t="shared" si="21"/>
        <v>#VALUE!</v>
      </c>
      <c r="N181" s="67" t="e">
        <f t="shared" si="22"/>
        <v>#VALUE!</v>
      </c>
      <c r="O181" s="15" t="e">
        <f>SUMIF('[16]WASH COAL RECEIPT &amp; GCV DATA'!$A$3:$A$184,'MASTER DATA FILE WASH COAL (2)'!A181,'[16]WASH COAL RECEIPT &amp; GCV DATA'!$O$3:$O$184)</f>
        <v>#VALUE!</v>
      </c>
      <c r="P181" s="15" t="e">
        <f t="shared" si="23"/>
        <v>#VALUE!</v>
      </c>
      <c r="Q181" s="15" t="e">
        <f>SUMIF('[16]WASH COAL RECEIPT &amp; GCV DATA'!$A$3:$A$184,'MASTER DATA FILE WASH COAL (2)'!A181,'[16]WASH COAL RECEIPT &amp; GCV DATA'!$Q$3:$Q$184)</f>
        <v>#VALUE!</v>
      </c>
      <c r="R181" s="16" t="e">
        <f>SUMIF('[16]WASH COAL RECEIPT &amp; GCV DATA'!$A$3:$A$244,'MASTER DATA FILE WASH COAL (2)'!A181,'[16]WASH COAL RECEIPT &amp; GCV DATA'!$R$3:$R$244)+IF(H181=$J$234,($K$234*K181),0)+IF(H181=$J$235,($K$235*K181),0)</f>
        <v>#VALUE!</v>
      </c>
      <c r="S181" s="15" t="e">
        <f t="shared" si="24"/>
        <v>#VALUE!</v>
      </c>
      <c r="T181" s="15" t="e">
        <f>SUMIF('[16]WASH COAL RECEIPT &amp; GCV DATA'!$A$3:$A$184,'MASTER DATA FILE WASH COAL (2)'!A181,'[16]WASH COAL RECEIPT &amp; GCV DATA'!$T$3:$T$184)</f>
        <v>#VALUE!</v>
      </c>
      <c r="U181" s="15" t="e">
        <f t="shared" si="25"/>
        <v>#VALUE!</v>
      </c>
      <c r="V181" s="15" t="e">
        <f>SUMIF('[16]WASH COAL RECEIPT &amp; GCV DATA'!$A$3:$A$184,'MASTER DATA FILE WASH COAL (2)'!A181,'[16]WASH COAL RECEIPT &amp; GCV DATA'!$V$3:$V$184)</f>
        <v>#VALUE!</v>
      </c>
      <c r="W181" s="15" t="e">
        <f t="shared" si="26"/>
        <v>#VALUE!</v>
      </c>
      <c r="X181" s="13" t="e">
        <f t="shared" si="27"/>
        <v>#VALUE!</v>
      </c>
      <c r="Y181" s="13"/>
      <c r="Z181" s="13"/>
      <c r="AH181">
        <v>15732672.300624998</v>
      </c>
    </row>
    <row r="182" spans="1:34" customFormat="1" ht="15.6" x14ac:dyDescent="0.3">
      <c r="A182" s="71"/>
      <c r="B182" s="57" t="e">
        <f>SUMIF('[16]WASH COAL RECEIPT &amp; GCV DATA'!$A$3:$A$112,A182,'[16]WASH COAL RECEIPT &amp; GCV DATA'!$B$3:$B$112)</f>
        <v>#VALUE!</v>
      </c>
      <c r="C182" s="13" t="e">
        <f>SUMIF('[16]WASH COAL RECEIPT &amp; GCV DATA'!$A$3:$A$112,A182,'[16]WASH COAL RECEIPT &amp; GCV DATA'!$C$3:$C$112)</f>
        <v>#VALUE!</v>
      </c>
      <c r="D182" s="13">
        <f>IFERROR(VLOOKUP(A182,'[16]WASH COAL RECEIPT &amp; GCV DATA'!A172:V292,4,0),0)</f>
        <v>0</v>
      </c>
      <c r="E182" s="14">
        <f>IFERROR(VLOOKUP(A182,'[16]WASH COAL RECEIPT &amp; GCV DATA'!$A$2:$V$184,5,0),0)</f>
        <v>0</v>
      </c>
      <c r="F182" s="13" t="e">
        <f>SUMIF('[16]WASH COAL RECEIPT &amp; GCV DATA'!$A$3:$A$184,'MASTER DATA FILE WASH COAL (2)'!A182,'[16]WASH COAL RECEIPT &amp; GCV DATA'!$F$3:$F$184)</f>
        <v>#VALUE!</v>
      </c>
      <c r="G182" s="13">
        <f>IFERROR(VLOOKUP(A182,'[16]WASH COAL RECEIPT &amp; GCV DATA'!$A$2:$V$184,7,0),0)</f>
        <v>0</v>
      </c>
      <c r="H182" s="13">
        <f>IFERROR(VLOOKUP(A182,'[16]WASH COAL RECEIPT &amp; GCV DATA'!$A$2:$V$184,8,0),0)</f>
        <v>0</v>
      </c>
      <c r="I182" s="13">
        <f>IFERROR(VLOOKUP(A182,'[16]WASH COAL RECEIPT &amp; GCV DATA'!$A$2:$V$184,9,0),0)</f>
        <v>0</v>
      </c>
      <c r="J182" s="13">
        <f>IFERROR(VLOOKUP(A182,'[16]WASH COAL RECEIPT &amp; GCV DATA'!$A$2:$V$184,10,0),0)</f>
        <v>0</v>
      </c>
      <c r="K182" s="15" t="e">
        <f>SUMIF('[16]WASH COAL RECEIPT &amp; GCV DATA'!$A$3:$A$184,'MASTER DATA FILE WASH COAL (2)'!A182,'[16]WASH COAL RECEIPT &amp; GCV DATA'!$K$3:$K$184)</f>
        <v>#VALUE!</v>
      </c>
      <c r="L182" s="15" t="e">
        <f>SUMIF('[16]WASH COAL RECEIPT &amp; GCV DATA'!$A$3:$A$184,'MASTER DATA FILE WASH COAL (2)'!A182,'[16]WASH COAL RECEIPT &amp; GCV DATA'!$L$3:$L$184)</f>
        <v>#VALUE!</v>
      </c>
      <c r="M182" s="15" t="e">
        <f t="shared" si="21"/>
        <v>#VALUE!</v>
      </c>
      <c r="N182" s="67" t="e">
        <f t="shared" si="22"/>
        <v>#VALUE!</v>
      </c>
      <c r="O182" s="15" t="e">
        <f>SUMIF('[16]WASH COAL RECEIPT &amp; GCV DATA'!$A$3:$A$184,'MASTER DATA FILE WASH COAL (2)'!A182,'[16]WASH COAL RECEIPT &amp; GCV DATA'!$O$3:$O$184)</f>
        <v>#VALUE!</v>
      </c>
      <c r="P182" s="15" t="e">
        <f t="shared" si="23"/>
        <v>#VALUE!</v>
      </c>
      <c r="Q182" s="15" t="e">
        <f>SUMIF('[16]WASH COAL RECEIPT &amp; GCV DATA'!$A$3:$A$184,'MASTER DATA FILE WASH COAL (2)'!A182,'[16]WASH COAL RECEIPT &amp; GCV DATA'!$Q$3:$Q$184)</f>
        <v>#VALUE!</v>
      </c>
      <c r="R182" s="16" t="e">
        <f>SUMIF('[16]WASH COAL RECEIPT &amp; GCV DATA'!$A$3:$A$244,'MASTER DATA FILE WASH COAL (2)'!A182,'[16]WASH COAL RECEIPT &amp; GCV DATA'!$R$3:$R$244)+IF(H182=$J$234,($K$234*K182),0)+IF(H182=$J$235,($K$235*K182),0)</f>
        <v>#VALUE!</v>
      </c>
      <c r="S182" s="15" t="e">
        <f t="shared" si="24"/>
        <v>#VALUE!</v>
      </c>
      <c r="T182" s="15" t="e">
        <f>SUMIF('[16]WASH COAL RECEIPT &amp; GCV DATA'!$A$3:$A$184,'MASTER DATA FILE WASH COAL (2)'!A182,'[16]WASH COAL RECEIPT &amp; GCV DATA'!$T$3:$T$184)</f>
        <v>#VALUE!</v>
      </c>
      <c r="U182" s="15" t="e">
        <f t="shared" si="25"/>
        <v>#VALUE!</v>
      </c>
      <c r="V182" s="15" t="e">
        <f>SUMIF('[16]WASH COAL RECEIPT &amp; GCV DATA'!$A$3:$A$184,'MASTER DATA FILE WASH COAL (2)'!A182,'[16]WASH COAL RECEIPT &amp; GCV DATA'!$V$3:$V$184)</f>
        <v>#VALUE!</v>
      </c>
      <c r="W182" s="15" t="e">
        <f t="shared" si="26"/>
        <v>#VALUE!</v>
      </c>
      <c r="X182" s="13" t="e">
        <f t="shared" si="27"/>
        <v>#VALUE!</v>
      </c>
      <c r="Y182" s="13"/>
      <c r="Z182" s="13"/>
      <c r="AH182">
        <v>15381308.9891</v>
      </c>
    </row>
    <row r="183" spans="1:34" customFormat="1" ht="15.6" x14ac:dyDescent="0.3">
      <c r="A183" s="71"/>
      <c r="B183" s="57" t="e">
        <f>SUMIF('[16]WASH COAL RECEIPT &amp; GCV DATA'!$A$3:$A$112,A183,'[16]WASH COAL RECEIPT &amp; GCV DATA'!$B$3:$B$112)</f>
        <v>#VALUE!</v>
      </c>
      <c r="C183" s="13" t="e">
        <f>SUMIF('[16]WASH COAL RECEIPT &amp; GCV DATA'!$A$3:$A$112,A183,'[16]WASH COAL RECEIPT &amp; GCV DATA'!$C$3:$C$112)</f>
        <v>#VALUE!</v>
      </c>
      <c r="D183" s="13">
        <f>IFERROR(VLOOKUP(A183,'[16]WASH COAL RECEIPT &amp; GCV DATA'!A173:V293,4,0),0)</f>
        <v>0</v>
      </c>
      <c r="E183" s="14">
        <f>IFERROR(VLOOKUP(A183,'[16]WASH COAL RECEIPT &amp; GCV DATA'!$A$2:$V$184,5,0),0)</f>
        <v>0</v>
      </c>
      <c r="F183" s="13" t="e">
        <f>SUMIF('[16]WASH COAL RECEIPT &amp; GCV DATA'!$A$3:$A$184,'MASTER DATA FILE WASH COAL (2)'!A183,'[16]WASH COAL RECEIPT &amp; GCV DATA'!$F$3:$F$184)</f>
        <v>#VALUE!</v>
      </c>
      <c r="G183" s="13">
        <f>IFERROR(VLOOKUP(A183,'[16]WASH COAL RECEIPT &amp; GCV DATA'!$A$2:$V$184,7,0),0)</f>
        <v>0</v>
      </c>
      <c r="H183" s="13">
        <f>IFERROR(VLOOKUP(A183,'[16]WASH COAL RECEIPT &amp; GCV DATA'!$A$2:$V$184,8,0),0)</f>
        <v>0</v>
      </c>
      <c r="I183" s="13">
        <f>IFERROR(VLOOKUP(A183,'[16]WASH COAL RECEIPT &amp; GCV DATA'!$A$2:$V$184,9,0),0)</f>
        <v>0</v>
      </c>
      <c r="J183" s="13">
        <f>IFERROR(VLOOKUP(A183,'[16]WASH COAL RECEIPT &amp; GCV DATA'!$A$2:$V$184,10,0),0)</f>
        <v>0</v>
      </c>
      <c r="K183" s="15" t="e">
        <f>SUMIF('[16]WASH COAL RECEIPT &amp; GCV DATA'!$A$3:$A$184,'MASTER DATA FILE WASH COAL (2)'!A183,'[16]WASH COAL RECEIPT &amp; GCV DATA'!$K$3:$K$184)</f>
        <v>#VALUE!</v>
      </c>
      <c r="L183" s="15" t="e">
        <f>SUMIF('[16]WASH COAL RECEIPT &amp; GCV DATA'!$A$3:$A$184,'MASTER DATA FILE WASH COAL (2)'!A183,'[16]WASH COAL RECEIPT &amp; GCV DATA'!$L$3:$L$184)</f>
        <v>#VALUE!</v>
      </c>
      <c r="M183" s="15" t="e">
        <f t="shared" si="21"/>
        <v>#VALUE!</v>
      </c>
      <c r="N183" s="67" t="e">
        <f t="shared" si="22"/>
        <v>#VALUE!</v>
      </c>
      <c r="O183" s="15" t="e">
        <f>SUMIF('[16]WASH COAL RECEIPT &amp; GCV DATA'!$A$3:$A$184,'MASTER DATA FILE WASH COAL (2)'!A183,'[16]WASH COAL RECEIPT &amp; GCV DATA'!$O$3:$O$184)</f>
        <v>#VALUE!</v>
      </c>
      <c r="P183" s="15" t="e">
        <f t="shared" si="23"/>
        <v>#VALUE!</v>
      </c>
      <c r="Q183" s="15" t="e">
        <f>SUMIF('[16]WASH COAL RECEIPT &amp; GCV DATA'!$A$3:$A$184,'MASTER DATA FILE WASH COAL (2)'!A183,'[16]WASH COAL RECEIPT &amp; GCV DATA'!$Q$3:$Q$184)</f>
        <v>#VALUE!</v>
      </c>
      <c r="R183" s="16" t="e">
        <f>SUMIF('[16]WASH COAL RECEIPT &amp; GCV DATA'!$A$3:$A$244,'MASTER DATA FILE WASH COAL (2)'!A183,'[16]WASH COAL RECEIPT &amp; GCV DATA'!$R$3:$R$244)+IF(H183=$J$234,($K$234*K183),0)+IF(H183=$J$235,($K$235*K183),0)</f>
        <v>#VALUE!</v>
      </c>
      <c r="S183" s="15" t="e">
        <f t="shared" si="24"/>
        <v>#VALUE!</v>
      </c>
      <c r="T183" s="15" t="e">
        <f>SUMIF('[16]WASH COAL RECEIPT &amp; GCV DATA'!$A$3:$A$184,'MASTER DATA FILE WASH COAL (2)'!A183,'[16]WASH COAL RECEIPT &amp; GCV DATA'!$T$3:$T$184)</f>
        <v>#VALUE!</v>
      </c>
      <c r="U183" s="15" t="e">
        <f t="shared" si="25"/>
        <v>#VALUE!</v>
      </c>
      <c r="V183" s="15" t="e">
        <f>SUMIF('[16]WASH COAL RECEIPT &amp; GCV DATA'!$A$3:$A$184,'MASTER DATA FILE WASH COAL (2)'!A183,'[16]WASH COAL RECEIPT &amp; GCV DATA'!$V$3:$V$184)</f>
        <v>#VALUE!</v>
      </c>
      <c r="W183" s="15" t="e">
        <f t="shared" si="26"/>
        <v>#VALUE!</v>
      </c>
      <c r="X183" s="13" t="e">
        <f t="shared" si="27"/>
        <v>#VALUE!</v>
      </c>
      <c r="Y183" s="13"/>
      <c r="Z183" s="13"/>
      <c r="AH183">
        <v>15065669.692</v>
      </c>
    </row>
    <row r="184" spans="1:34" customFormat="1" ht="15.6" x14ac:dyDescent="0.3">
      <c r="A184" s="71"/>
      <c r="B184" s="57" t="e">
        <f>SUMIF('[16]WASH COAL RECEIPT &amp; GCV DATA'!$A$3:$A$112,A184,'[16]WASH COAL RECEIPT &amp; GCV DATA'!$B$3:$B$112)</f>
        <v>#VALUE!</v>
      </c>
      <c r="C184" s="13" t="e">
        <f>SUMIF('[16]WASH COAL RECEIPT &amp; GCV DATA'!$A$3:$A$112,A184,'[16]WASH COAL RECEIPT &amp; GCV DATA'!$C$3:$C$112)</f>
        <v>#VALUE!</v>
      </c>
      <c r="D184" s="13">
        <f>IFERROR(VLOOKUP(A184,'[16]WASH COAL RECEIPT &amp; GCV DATA'!A174:V294,4,0),0)</f>
        <v>0</v>
      </c>
      <c r="E184" s="14">
        <f>IFERROR(VLOOKUP(A184,'[16]WASH COAL RECEIPT &amp; GCV DATA'!$A$2:$V$184,5,0),0)</f>
        <v>0</v>
      </c>
      <c r="F184" s="13" t="e">
        <f>SUMIF('[16]WASH COAL RECEIPT &amp; GCV DATA'!$A$3:$A$184,'MASTER DATA FILE WASH COAL (2)'!A184,'[16]WASH COAL RECEIPT &amp; GCV DATA'!$F$3:$F$184)</f>
        <v>#VALUE!</v>
      </c>
      <c r="G184" s="13">
        <f>IFERROR(VLOOKUP(A184,'[16]WASH COAL RECEIPT &amp; GCV DATA'!$A$2:$V$184,7,0),0)</f>
        <v>0</v>
      </c>
      <c r="H184" s="13">
        <f>IFERROR(VLOOKUP(A184,'[16]WASH COAL RECEIPT &amp; GCV DATA'!$A$2:$V$184,8,0),0)</f>
        <v>0</v>
      </c>
      <c r="I184" s="13">
        <f>IFERROR(VLOOKUP(A184,'[16]WASH COAL RECEIPT &amp; GCV DATA'!$A$2:$V$184,9,0),0)</f>
        <v>0</v>
      </c>
      <c r="J184" s="13">
        <f>IFERROR(VLOOKUP(A184,'[16]WASH COAL RECEIPT &amp; GCV DATA'!$A$2:$V$184,10,0),0)</f>
        <v>0</v>
      </c>
      <c r="K184" s="15" t="e">
        <f>SUMIF('[16]WASH COAL RECEIPT &amp; GCV DATA'!$A$3:$A$184,'MASTER DATA FILE WASH COAL (2)'!A184,'[16]WASH COAL RECEIPT &amp; GCV DATA'!$K$3:$K$184)</f>
        <v>#VALUE!</v>
      </c>
      <c r="L184" s="15" t="e">
        <f>SUMIF('[16]WASH COAL RECEIPT &amp; GCV DATA'!$A$3:$A$184,'MASTER DATA FILE WASH COAL (2)'!A184,'[16]WASH COAL RECEIPT &amp; GCV DATA'!$L$3:$L$184)</f>
        <v>#VALUE!</v>
      </c>
      <c r="M184" s="15" t="e">
        <f t="shared" si="21"/>
        <v>#VALUE!</v>
      </c>
      <c r="N184" s="67" t="e">
        <f t="shared" si="22"/>
        <v>#VALUE!</v>
      </c>
      <c r="O184" s="15" t="e">
        <f>SUMIF('[16]WASH COAL RECEIPT &amp; GCV DATA'!$A$3:$A$184,'MASTER DATA FILE WASH COAL (2)'!A184,'[16]WASH COAL RECEIPT &amp; GCV DATA'!$O$3:$O$184)</f>
        <v>#VALUE!</v>
      </c>
      <c r="P184" s="15" t="e">
        <f t="shared" si="23"/>
        <v>#VALUE!</v>
      </c>
      <c r="Q184" s="15" t="e">
        <f>SUMIF('[16]WASH COAL RECEIPT &amp; GCV DATA'!$A$3:$A$184,'MASTER DATA FILE WASH COAL (2)'!A184,'[16]WASH COAL RECEIPT &amp; GCV DATA'!$Q$3:$Q$184)</f>
        <v>#VALUE!</v>
      </c>
      <c r="R184" s="16" t="e">
        <f>SUMIF('[16]WASH COAL RECEIPT &amp; GCV DATA'!$A$3:$A$244,'MASTER DATA FILE WASH COAL (2)'!A184,'[16]WASH COAL RECEIPT &amp; GCV DATA'!$R$3:$R$244)+IF(H184=$J$234,($K$234*K184),0)+IF(H184=$J$235,($K$235*K184),0)</f>
        <v>#VALUE!</v>
      </c>
      <c r="S184" s="15" t="e">
        <f t="shared" si="24"/>
        <v>#VALUE!</v>
      </c>
      <c r="T184" s="15" t="e">
        <f>SUMIF('[16]WASH COAL RECEIPT &amp; GCV DATA'!$A$3:$A$184,'MASTER DATA FILE WASH COAL (2)'!A184,'[16]WASH COAL RECEIPT &amp; GCV DATA'!$T$3:$T$184)</f>
        <v>#VALUE!</v>
      </c>
      <c r="U184" s="15" t="e">
        <f t="shared" si="25"/>
        <v>#VALUE!</v>
      </c>
      <c r="V184" s="15" t="e">
        <f>SUMIF('[16]WASH COAL RECEIPT &amp; GCV DATA'!$A$3:$A$184,'MASTER DATA FILE WASH COAL (2)'!A184,'[16]WASH COAL RECEIPT &amp; GCV DATA'!$V$3:$V$184)</f>
        <v>#VALUE!</v>
      </c>
      <c r="W184" s="15" t="e">
        <f t="shared" si="26"/>
        <v>#VALUE!</v>
      </c>
      <c r="X184" s="13" t="e">
        <f t="shared" si="27"/>
        <v>#VALUE!</v>
      </c>
      <c r="Y184" s="13"/>
      <c r="Z184" s="13"/>
      <c r="AH184">
        <v>15522513.126249999</v>
      </c>
    </row>
    <row r="185" spans="1:34" customFormat="1" ht="15.6" x14ac:dyDescent="0.3">
      <c r="A185" s="71"/>
      <c r="B185" s="57" t="e">
        <f>SUMIF('[16]WASH COAL RECEIPT &amp; GCV DATA'!$A$3:$A$112,A185,'[16]WASH COAL RECEIPT &amp; GCV DATA'!$B$3:$B$112)</f>
        <v>#VALUE!</v>
      </c>
      <c r="C185" s="13" t="e">
        <f>SUMIF('[16]WASH COAL RECEIPT &amp; GCV DATA'!$A$3:$A$112,A185,'[16]WASH COAL RECEIPT &amp; GCV DATA'!$C$3:$C$112)</f>
        <v>#VALUE!</v>
      </c>
      <c r="D185" s="13">
        <f>IFERROR(VLOOKUP(A185,'[16]WASH COAL RECEIPT &amp; GCV DATA'!A175:V295,4,0),0)</f>
        <v>0</v>
      </c>
      <c r="E185" s="14">
        <f>IFERROR(VLOOKUP(A185,'[16]WASH COAL RECEIPT &amp; GCV DATA'!$A$2:$V$184,5,0),0)</f>
        <v>0</v>
      </c>
      <c r="F185" s="13" t="e">
        <f>SUMIF('[16]WASH COAL RECEIPT &amp; GCV DATA'!$A$3:$A$184,'MASTER DATA FILE WASH COAL (2)'!A185,'[16]WASH COAL RECEIPT &amp; GCV DATA'!$F$3:$F$184)</f>
        <v>#VALUE!</v>
      </c>
      <c r="G185" s="13">
        <f>IFERROR(VLOOKUP(A185,'[16]WASH COAL RECEIPT &amp; GCV DATA'!$A$2:$V$184,7,0),0)</f>
        <v>0</v>
      </c>
      <c r="H185" s="13">
        <f>IFERROR(VLOOKUP(A185,'[16]WASH COAL RECEIPT &amp; GCV DATA'!$A$2:$V$184,8,0),0)</f>
        <v>0</v>
      </c>
      <c r="I185" s="13">
        <f>IFERROR(VLOOKUP(A185,'[16]WASH COAL RECEIPT &amp; GCV DATA'!$A$2:$V$184,9,0),0)</f>
        <v>0</v>
      </c>
      <c r="J185" s="13">
        <f>IFERROR(VLOOKUP(A185,'[16]WASH COAL RECEIPT &amp; GCV DATA'!$A$2:$V$184,10,0),0)</f>
        <v>0</v>
      </c>
      <c r="K185" s="15" t="e">
        <f>SUMIF('[16]WASH COAL RECEIPT &amp; GCV DATA'!$A$3:$A$184,'MASTER DATA FILE WASH COAL (2)'!A185,'[16]WASH COAL RECEIPT &amp; GCV DATA'!$K$3:$K$184)</f>
        <v>#VALUE!</v>
      </c>
      <c r="L185" s="15" t="e">
        <f>SUMIF('[16]WASH COAL RECEIPT &amp; GCV DATA'!$A$3:$A$184,'MASTER DATA FILE WASH COAL (2)'!A185,'[16]WASH COAL RECEIPT &amp; GCV DATA'!$L$3:$L$184)</f>
        <v>#VALUE!</v>
      </c>
      <c r="M185" s="15" t="e">
        <f t="shared" si="21"/>
        <v>#VALUE!</v>
      </c>
      <c r="N185" s="67" t="e">
        <f t="shared" si="22"/>
        <v>#VALUE!</v>
      </c>
      <c r="O185" s="15" t="e">
        <f>SUMIF('[16]WASH COAL RECEIPT &amp; GCV DATA'!$A$3:$A$184,'MASTER DATA FILE WASH COAL (2)'!A185,'[16]WASH COAL RECEIPT &amp; GCV DATA'!$O$3:$O$184)</f>
        <v>#VALUE!</v>
      </c>
      <c r="P185" s="15" t="e">
        <f t="shared" si="23"/>
        <v>#VALUE!</v>
      </c>
      <c r="Q185" s="15" t="e">
        <f>SUMIF('[16]WASH COAL RECEIPT &amp; GCV DATA'!$A$3:$A$184,'MASTER DATA FILE WASH COAL (2)'!A185,'[16]WASH COAL RECEIPT &amp; GCV DATA'!$Q$3:$Q$184)</f>
        <v>#VALUE!</v>
      </c>
      <c r="R185" s="16" t="e">
        <f>SUMIF('[16]WASH COAL RECEIPT &amp; GCV DATA'!$A$3:$A$244,'MASTER DATA FILE WASH COAL (2)'!A185,'[16]WASH COAL RECEIPT &amp; GCV DATA'!$R$3:$R$244)+IF(H185=$J$234,($K$234*K185),0)+IF(H185=$J$235,($K$235*K185),0)</f>
        <v>#VALUE!</v>
      </c>
      <c r="S185" s="15" t="e">
        <f t="shared" si="24"/>
        <v>#VALUE!</v>
      </c>
      <c r="T185" s="15" t="e">
        <f>SUMIF('[16]WASH COAL RECEIPT &amp; GCV DATA'!$A$3:$A$184,'MASTER DATA FILE WASH COAL (2)'!A185,'[16]WASH COAL RECEIPT &amp; GCV DATA'!$T$3:$T$184)</f>
        <v>#VALUE!</v>
      </c>
      <c r="U185" s="15" t="e">
        <f t="shared" si="25"/>
        <v>#VALUE!</v>
      </c>
      <c r="V185" s="15" t="e">
        <f>SUMIF('[16]WASH COAL RECEIPT &amp; GCV DATA'!$A$3:$A$184,'MASTER DATA FILE WASH COAL (2)'!A185,'[16]WASH COAL RECEIPT &amp; GCV DATA'!$V$3:$V$184)</f>
        <v>#VALUE!</v>
      </c>
      <c r="W185" s="15" t="e">
        <f t="shared" si="26"/>
        <v>#VALUE!</v>
      </c>
      <c r="X185" s="13" t="e">
        <f t="shared" si="27"/>
        <v>#VALUE!</v>
      </c>
      <c r="Y185" s="13"/>
      <c r="Z185" s="13"/>
      <c r="AH185">
        <v>14783196.226</v>
      </c>
    </row>
    <row r="186" spans="1:34" customFormat="1" ht="15.6" x14ac:dyDescent="0.3">
      <c r="A186" s="71"/>
      <c r="B186" s="57" t="e">
        <f>SUMIF('[16]WASH COAL RECEIPT &amp; GCV DATA'!$A$3:$A$112,A186,'[16]WASH COAL RECEIPT &amp; GCV DATA'!$B$3:$B$112)</f>
        <v>#VALUE!</v>
      </c>
      <c r="C186" s="13" t="e">
        <f>SUMIF('[16]WASH COAL RECEIPT &amp; GCV DATA'!$A$3:$A$112,A186,'[16]WASH COAL RECEIPT &amp; GCV DATA'!$C$3:$C$112)</f>
        <v>#VALUE!</v>
      </c>
      <c r="D186" s="13">
        <f>IFERROR(VLOOKUP(A186,'[16]WASH COAL RECEIPT &amp; GCV DATA'!A176:V296,4,0),0)</f>
        <v>0</v>
      </c>
      <c r="E186" s="14">
        <f>IFERROR(VLOOKUP(A186,'[16]WASH COAL RECEIPT &amp; GCV DATA'!$A$2:$V$184,5,0),0)</f>
        <v>0</v>
      </c>
      <c r="F186" s="13" t="e">
        <f>SUMIF('[16]WASH COAL RECEIPT &amp; GCV DATA'!$A$3:$A$184,'MASTER DATA FILE WASH COAL (2)'!A186,'[16]WASH COAL RECEIPT &amp; GCV DATA'!$F$3:$F$184)</f>
        <v>#VALUE!</v>
      </c>
      <c r="G186" s="13">
        <f>IFERROR(VLOOKUP(A186,'[16]WASH COAL RECEIPT &amp; GCV DATA'!$A$2:$V$184,7,0),0)</f>
        <v>0</v>
      </c>
      <c r="H186" s="13">
        <f>IFERROR(VLOOKUP(A186,'[16]WASH COAL RECEIPT &amp; GCV DATA'!$A$2:$V$184,8,0),0)</f>
        <v>0</v>
      </c>
      <c r="I186" s="13">
        <f>IFERROR(VLOOKUP(A186,'[16]WASH COAL RECEIPT &amp; GCV DATA'!$A$2:$V$184,9,0),0)</f>
        <v>0</v>
      </c>
      <c r="J186" s="13">
        <f>IFERROR(VLOOKUP(A186,'[16]WASH COAL RECEIPT &amp; GCV DATA'!$A$2:$V$184,10,0),0)</f>
        <v>0</v>
      </c>
      <c r="K186" s="15" t="e">
        <f>SUMIF('[16]WASH COAL RECEIPT &amp; GCV DATA'!$A$3:$A$184,'MASTER DATA FILE WASH COAL (2)'!A186,'[16]WASH COAL RECEIPT &amp; GCV DATA'!$K$3:$K$184)</f>
        <v>#VALUE!</v>
      </c>
      <c r="L186" s="15" t="e">
        <f>SUMIF('[16]WASH COAL RECEIPT &amp; GCV DATA'!$A$3:$A$184,'MASTER DATA FILE WASH COAL (2)'!A186,'[16]WASH COAL RECEIPT &amp; GCV DATA'!$L$3:$L$184)</f>
        <v>#VALUE!</v>
      </c>
      <c r="M186" s="15" t="e">
        <f t="shared" si="21"/>
        <v>#VALUE!</v>
      </c>
      <c r="N186" s="67" t="e">
        <f t="shared" si="22"/>
        <v>#VALUE!</v>
      </c>
      <c r="O186" s="15" t="e">
        <f>SUMIF('[16]WASH COAL RECEIPT &amp; GCV DATA'!$A$3:$A$184,'MASTER DATA FILE WASH COAL (2)'!A186,'[16]WASH COAL RECEIPT &amp; GCV DATA'!$O$3:$O$184)</f>
        <v>#VALUE!</v>
      </c>
      <c r="P186" s="15" t="e">
        <f t="shared" si="23"/>
        <v>#VALUE!</v>
      </c>
      <c r="Q186" s="15" t="e">
        <f>SUMIF('[16]WASH COAL RECEIPT &amp; GCV DATA'!$A$3:$A$184,'MASTER DATA FILE WASH COAL (2)'!A186,'[16]WASH COAL RECEIPT &amp; GCV DATA'!$Q$3:$Q$184)</f>
        <v>#VALUE!</v>
      </c>
      <c r="R186" s="16" t="e">
        <f>SUMIF('[16]WASH COAL RECEIPT &amp; GCV DATA'!$A$3:$A$244,'MASTER DATA FILE WASH COAL (2)'!A186,'[16]WASH COAL RECEIPT &amp; GCV DATA'!$R$3:$R$244)+IF(H186=$J$234,($K$234*K186),0)+IF(H186=$J$235,($K$235*K186),0)</f>
        <v>#VALUE!</v>
      </c>
      <c r="S186" s="15" t="e">
        <f t="shared" si="24"/>
        <v>#VALUE!</v>
      </c>
      <c r="T186" s="15" t="e">
        <f>SUMIF('[16]WASH COAL RECEIPT &amp; GCV DATA'!$A$3:$A$184,'MASTER DATA FILE WASH COAL (2)'!A186,'[16]WASH COAL RECEIPT &amp; GCV DATA'!$T$3:$T$184)</f>
        <v>#VALUE!</v>
      </c>
      <c r="U186" s="15" t="e">
        <f t="shared" si="25"/>
        <v>#VALUE!</v>
      </c>
      <c r="V186" s="15" t="e">
        <f>SUMIF('[16]WASH COAL RECEIPT &amp; GCV DATA'!$A$3:$A$184,'MASTER DATA FILE WASH COAL (2)'!A186,'[16]WASH COAL RECEIPT &amp; GCV DATA'!$V$3:$V$184)</f>
        <v>#VALUE!</v>
      </c>
      <c r="W186" s="15" t="e">
        <f t="shared" si="26"/>
        <v>#VALUE!</v>
      </c>
      <c r="X186" s="13" t="e">
        <f t="shared" si="27"/>
        <v>#VALUE!</v>
      </c>
      <c r="Y186" s="13"/>
      <c r="Z186" s="13"/>
      <c r="AH186">
        <v>16089415.191624999</v>
      </c>
    </row>
    <row r="187" spans="1:34" customFormat="1" ht="15.6" x14ac:dyDescent="0.3">
      <c r="A187" s="71"/>
      <c r="B187" s="57" t="e">
        <f>SUMIF('[16]WASH COAL RECEIPT &amp; GCV DATA'!$A$3:$A$112,A187,'[16]WASH COAL RECEIPT &amp; GCV DATA'!$B$3:$B$112)</f>
        <v>#VALUE!</v>
      </c>
      <c r="C187" s="13" t="e">
        <f>SUMIF('[16]WASH COAL RECEIPT &amp; GCV DATA'!$A$3:$A$112,A187,'[16]WASH COAL RECEIPT &amp; GCV DATA'!$C$3:$C$112)</f>
        <v>#VALUE!</v>
      </c>
      <c r="D187" s="13">
        <f>IFERROR(VLOOKUP(A187,'[16]WASH COAL RECEIPT &amp; GCV DATA'!A177:V297,4,0),0)</f>
        <v>0</v>
      </c>
      <c r="E187" s="14">
        <f>IFERROR(VLOOKUP(A187,'[16]WASH COAL RECEIPT &amp; GCV DATA'!$A$2:$V$184,5,0),0)</f>
        <v>0</v>
      </c>
      <c r="F187" s="13" t="e">
        <f>SUMIF('[16]WASH COAL RECEIPT &amp; GCV DATA'!$A$3:$A$184,'MASTER DATA FILE WASH COAL (2)'!A187,'[16]WASH COAL RECEIPT &amp; GCV DATA'!$F$3:$F$184)</f>
        <v>#VALUE!</v>
      </c>
      <c r="G187" s="13">
        <f>IFERROR(VLOOKUP(A187,'[16]WASH COAL RECEIPT &amp; GCV DATA'!$A$2:$V$184,7,0),0)</f>
        <v>0</v>
      </c>
      <c r="H187" s="13">
        <f>IFERROR(VLOOKUP(A187,'[16]WASH COAL RECEIPT &amp; GCV DATA'!$A$2:$V$184,8,0),0)</f>
        <v>0</v>
      </c>
      <c r="I187" s="13">
        <f>IFERROR(VLOOKUP(A187,'[16]WASH COAL RECEIPT &amp; GCV DATA'!$A$2:$V$184,9,0),0)</f>
        <v>0</v>
      </c>
      <c r="J187" s="13">
        <f>IFERROR(VLOOKUP(A187,'[16]WASH COAL RECEIPT &amp; GCV DATA'!$A$2:$V$184,10,0),0)</f>
        <v>0</v>
      </c>
      <c r="K187" s="15" t="e">
        <f>SUMIF('[16]WASH COAL RECEIPT &amp; GCV DATA'!$A$3:$A$184,'MASTER DATA FILE WASH COAL (2)'!A187,'[16]WASH COAL RECEIPT &amp; GCV DATA'!$K$3:$K$184)</f>
        <v>#VALUE!</v>
      </c>
      <c r="L187" s="15" t="e">
        <f>SUMIF('[16]WASH COAL RECEIPT &amp; GCV DATA'!$A$3:$A$184,'MASTER DATA FILE WASH COAL (2)'!A187,'[16]WASH COAL RECEIPT &amp; GCV DATA'!$L$3:$L$184)</f>
        <v>#VALUE!</v>
      </c>
      <c r="M187" s="15" t="e">
        <f t="shared" si="21"/>
        <v>#VALUE!</v>
      </c>
      <c r="N187" s="67" t="e">
        <f t="shared" si="22"/>
        <v>#VALUE!</v>
      </c>
      <c r="O187" s="15" t="e">
        <f>SUMIF('[16]WASH COAL RECEIPT &amp; GCV DATA'!$A$3:$A$184,'MASTER DATA FILE WASH COAL (2)'!A187,'[16]WASH COAL RECEIPT &amp; GCV DATA'!$O$3:$O$184)</f>
        <v>#VALUE!</v>
      </c>
      <c r="P187" s="15" t="e">
        <f t="shared" si="23"/>
        <v>#VALUE!</v>
      </c>
      <c r="Q187" s="15" t="e">
        <f>SUMIF('[16]WASH COAL RECEIPT &amp; GCV DATA'!$A$3:$A$184,'MASTER DATA FILE WASH COAL (2)'!A187,'[16]WASH COAL RECEIPT &amp; GCV DATA'!$Q$3:$Q$184)</f>
        <v>#VALUE!</v>
      </c>
      <c r="R187" s="16" t="e">
        <f>SUMIF('[16]WASH COAL RECEIPT &amp; GCV DATA'!$A$3:$A$244,'MASTER DATA FILE WASH COAL (2)'!A187,'[16]WASH COAL RECEIPT &amp; GCV DATA'!$R$3:$R$244)+IF(H187=$J$234,($K$234*K187),0)+IF(H187=$J$235,($K$235*K187),0)</f>
        <v>#VALUE!</v>
      </c>
      <c r="S187" s="15" t="e">
        <f t="shared" si="24"/>
        <v>#VALUE!</v>
      </c>
      <c r="T187" s="15" t="e">
        <f>SUMIF('[16]WASH COAL RECEIPT &amp; GCV DATA'!$A$3:$A$184,'MASTER DATA FILE WASH COAL (2)'!A187,'[16]WASH COAL RECEIPT &amp; GCV DATA'!$T$3:$T$184)</f>
        <v>#VALUE!</v>
      </c>
      <c r="U187" s="15" t="e">
        <f t="shared" si="25"/>
        <v>#VALUE!</v>
      </c>
      <c r="V187" s="15" t="e">
        <f>SUMIF('[16]WASH COAL RECEIPT &amp; GCV DATA'!$A$3:$A$184,'MASTER DATA FILE WASH COAL (2)'!A187,'[16]WASH COAL RECEIPT &amp; GCV DATA'!$V$3:$V$184)</f>
        <v>#VALUE!</v>
      </c>
      <c r="W187" s="15" t="e">
        <f t="shared" si="26"/>
        <v>#VALUE!</v>
      </c>
      <c r="X187" s="13" t="e">
        <f t="shared" si="27"/>
        <v>#VALUE!</v>
      </c>
      <c r="Y187" s="13"/>
      <c r="Z187" s="13"/>
      <c r="AH187">
        <v>14143514.858749999</v>
      </c>
    </row>
    <row r="188" spans="1:34" customFormat="1" ht="15.6" x14ac:dyDescent="0.3">
      <c r="A188" s="71"/>
      <c r="B188" s="57" t="e">
        <f>SUMIF('[16]WASH COAL RECEIPT &amp; GCV DATA'!$A$3:$A$112,A188,'[16]WASH COAL RECEIPT &amp; GCV DATA'!$B$3:$B$112)</f>
        <v>#VALUE!</v>
      </c>
      <c r="C188" s="13" t="e">
        <f>SUMIF('[16]WASH COAL RECEIPT &amp; GCV DATA'!$A$3:$A$112,A188,'[16]WASH COAL RECEIPT &amp; GCV DATA'!$C$3:$C$112)</f>
        <v>#VALUE!</v>
      </c>
      <c r="D188" s="13">
        <f>IFERROR(VLOOKUP(A188,'[16]WASH COAL RECEIPT &amp; GCV DATA'!A178:V298,4,0),0)</f>
        <v>0</v>
      </c>
      <c r="E188" s="14">
        <f>IFERROR(VLOOKUP(A188,'[16]WASH COAL RECEIPT &amp; GCV DATA'!$A$2:$V$184,5,0),0)</f>
        <v>0</v>
      </c>
      <c r="F188" s="13" t="e">
        <f>SUMIF('[16]WASH COAL RECEIPT &amp; GCV DATA'!$A$3:$A$184,'MASTER DATA FILE WASH COAL (2)'!A188,'[16]WASH COAL RECEIPT &amp; GCV DATA'!$F$3:$F$184)</f>
        <v>#VALUE!</v>
      </c>
      <c r="G188" s="13">
        <f>IFERROR(VLOOKUP(A188,'[16]WASH COAL RECEIPT &amp; GCV DATA'!$A$2:$V$184,7,0),0)</f>
        <v>0</v>
      </c>
      <c r="H188" s="13">
        <f>IFERROR(VLOOKUP(A188,'[16]WASH COAL RECEIPT &amp; GCV DATA'!$A$2:$V$184,8,0),0)</f>
        <v>0</v>
      </c>
      <c r="I188" s="13">
        <f>IFERROR(VLOOKUP(A188,'[16]WASH COAL RECEIPT &amp; GCV DATA'!$A$2:$V$184,9,0),0)</f>
        <v>0</v>
      </c>
      <c r="J188" s="13">
        <f>IFERROR(VLOOKUP(A188,'[16]WASH COAL RECEIPT &amp; GCV DATA'!$A$2:$V$184,10,0),0)</f>
        <v>0</v>
      </c>
      <c r="K188" s="15" t="e">
        <f>SUMIF('[16]WASH COAL RECEIPT &amp; GCV DATA'!$A$3:$A$184,'MASTER DATA FILE WASH COAL (2)'!A188,'[16]WASH COAL RECEIPT &amp; GCV DATA'!$K$3:$K$184)</f>
        <v>#VALUE!</v>
      </c>
      <c r="L188" s="15" t="e">
        <f>SUMIF('[16]WASH COAL RECEIPT &amp; GCV DATA'!$A$3:$A$184,'MASTER DATA FILE WASH COAL (2)'!A188,'[16]WASH COAL RECEIPT &amp; GCV DATA'!$L$3:$L$184)</f>
        <v>#VALUE!</v>
      </c>
      <c r="M188" s="15" t="e">
        <f t="shared" si="21"/>
        <v>#VALUE!</v>
      </c>
      <c r="N188" s="67" t="e">
        <f t="shared" si="22"/>
        <v>#VALUE!</v>
      </c>
      <c r="O188" s="15" t="e">
        <f>SUMIF('[16]WASH COAL RECEIPT &amp; GCV DATA'!$A$3:$A$184,'MASTER DATA FILE WASH COAL (2)'!A188,'[16]WASH COAL RECEIPT &amp; GCV DATA'!$O$3:$O$184)</f>
        <v>#VALUE!</v>
      </c>
      <c r="P188" s="15" t="e">
        <f t="shared" si="23"/>
        <v>#VALUE!</v>
      </c>
      <c r="Q188" s="15" t="e">
        <f>SUMIF('[16]WASH COAL RECEIPT &amp; GCV DATA'!$A$3:$A$184,'MASTER DATA FILE WASH COAL (2)'!A188,'[16]WASH COAL RECEIPT &amp; GCV DATA'!$Q$3:$Q$184)</f>
        <v>#VALUE!</v>
      </c>
      <c r="R188" s="16" t="e">
        <f>SUMIF('[16]WASH COAL RECEIPT &amp; GCV DATA'!$A$3:$A$244,'MASTER DATA FILE WASH COAL (2)'!A188,'[16]WASH COAL RECEIPT &amp; GCV DATA'!$R$3:$R$244)+IF(H188=$J$234,($K$234*K188),0)+IF(H188=$J$235,($K$235*K188),0)</f>
        <v>#VALUE!</v>
      </c>
      <c r="S188" s="15" t="e">
        <f t="shared" si="24"/>
        <v>#VALUE!</v>
      </c>
      <c r="T188" s="15" t="e">
        <f>SUMIF('[16]WASH COAL RECEIPT &amp; GCV DATA'!$A$3:$A$184,'MASTER DATA FILE WASH COAL (2)'!A188,'[16]WASH COAL RECEIPT &amp; GCV DATA'!$T$3:$T$184)</f>
        <v>#VALUE!</v>
      </c>
      <c r="U188" s="15" t="e">
        <f t="shared" si="25"/>
        <v>#VALUE!</v>
      </c>
      <c r="V188" s="15" t="e">
        <f>SUMIF('[16]WASH COAL RECEIPT &amp; GCV DATA'!$A$3:$A$184,'MASTER DATA FILE WASH COAL (2)'!A188,'[16]WASH COAL RECEIPT &amp; GCV DATA'!$V$3:$V$184)</f>
        <v>#VALUE!</v>
      </c>
      <c r="W188" s="15" t="e">
        <f t="shared" si="26"/>
        <v>#VALUE!</v>
      </c>
      <c r="X188" s="13" t="e">
        <f t="shared" si="27"/>
        <v>#VALUE!</v>
      </c>
      <c r="Y188" s="13"/>
      <c r="Z188" s="13"/>
      <c r="AH188">
        <v>15495112.166999998</v>
      </c>
    </row>
    <row r="189" spans="1:34" customFormat="1" ht="15.6" x14ac:dyDescent="0.3">
      <c r="A189" s="71"/>
      <c r="B189" s="57" t="e">
        <f>SUMIF('[16]WASH COAL RECEIPT &amp; GCV DATA'!$A$3:$A$112,A189,'[16]WASH COAL RECEIPT &amp; GCV DATA'!$B$3:$B$112)</f>
        <v>#VALUE!</v>
      </c>
      <c r="C189" s="13" t="e">
        <f>SUMIF('[16]WASH COAL RECEIPT &amp; GCV DATA'!$A$3:$A$112,A189,'[16]WASH COAL RECEIPT &amp; GCV DATA'!$C$3:$C$112)</f>
        <v>#VALUE!</v>
      </c>
      <c r="D189" s="13">
        <f>IFERROR(VLOOKUP(A189,'[16]WASH COAL RECEIPT &amp; GCV DATA'!A179:V299,4,0),0)</f>
        <v>0</v>
      </c>
      <c r="E189" s="14">
        <f>IFERROR(VLOOKUP(A189,'[16]WASH COAL RECEIPT &amp; GCV DATA'!$A$2:$V$184,5,0),0)</f>
        <v>0</v>
      </c>
      <c r="F189" s="13" t="e">
        <f>SUMIF('[16]WASH COAL RECEIPT &amp; GCV DATA'!$A$3:$A$184,'MASTER DATA FILE WASH COAL (2)'!A189,'[16]WASH COAL RECEIPT &amp; GCV DATA'!$F$3:$F$184)</f>
        <v>#VALUE!</v>
      </c>
      <c r="G189" s="13">
        <f>IFERROR(VLOOKUP(A189,'[16]WASH COAL RECEIPT &amp; GCV DATA'!$A$2:$V$184,7,0),0)</f>
        <v>0</v>
      </c>
      <c r="H189" s="13">
        <f>IFERROR(VLOOKUP(A189,'[16]WASH COAL RECEIPT &amp; GCV DATA'!$A$2:$V$184,8,0),0)</f>
        <v>0</v>
      </c>
      <c r="I189" s="13">
        <f>IFERROR(VLOOKUP(A189,'[16]WASH COAL RECEIPT &amp; GCV DATA'!$A$2:$V$184,9,0),0)</f>
        <v>0</v>
      </c>
      <c r="J189" s="13">
        <f>IFERROR(VLOOKUP(A189,'[16]WASH COAL RECEIPT &amp; GCV DATA'!$A$2:$V$184,10,0),0)</f>
        <v>0</v>
      </c>
      <c r="K189" s="15" t="e">
        <f>SUMIF('[16]WASH COAL RECEIPT &amp; GCV DATA'!$A$3:$A$184,'MASTER DATA FILE WASH COAL (2)'!A189,'[16]WASH COAL RECEIPT &amp; GCV DATA'!$K$3:$K$184)</f>
        <v>#VALUE!</v>
      </c>
      <c r="L189" s="15" t="e">
        <f>SUMIF('[16]WASH COAL RECEIPT &amp; GCV DATA'!$A$3:$A$184,'MASTER DATA FILE WASH COAL (2)'!A189,'[16]WASH COAL RECEIPT &amp; GCV DATA'!$L$3:$L$184)</f>
        <v>#VALUE!</v>
      </c>
      <c r="M189" s="15" t="e">
        <f t="shared" si="21"/>
        <v>#VALUE!</v>
      </c>
      <c r="N189" s="67" t="e">
        <f t="shared" si="22"/>
        <v>#VALUE!</v>
      </c>
      <c r="O189" s="15" t="e">
        <f>SUMIF('[16]WASH COAL RECEIPT &amp; GCV DATA'!$A$3:$A$184,'MASTER DATA FILE WASH COAL (2)'!A189,'[16]WASH COAL RECEIPT &amp; GCV DATA'!$O$3:$O$184)</f>
        <v>#VALUE!</v>
      </c>
      <c r="P189" s="15" t="e">
        <f t="shared" si="23"/>
        <v>#VALUE!</v>
      </c>
      <c r="Q189" s="15" t="e">
        <f>SUMIF('[16]WASH COAL RECEIPT &amp; GCV DATA'!$A$3:$A$184,'MASTER DATA FILE WASH COAL (2)'!A189,'[16]WASH COAL RECEIPT &amp; GCV DATA'!$Q$3:$Q$184)</f>
        <v>#VALUE!</v>
      </c>
      <c r="R189" s="16" t="e">
        <f>SUMIF('[16]WASH COAL RECEIPT &amp; GCV DATA'!$A$3:$A$244,'MASTER DATA FILE WASH COAL (2)'!A189,'[16]WASH COAL RECEIPT &amp; GCV DATA'!$R$3:$R$244)+IF(H189=$J$234,($K$234*K189),0)+IF(H189=$J$235,($K$235*K189),0)</f>
        <v>#VALUE!</v>
      </c>
      <c r="S189" s="15" t="e">
        <f t="shared" si="24"/>
        <v>#VALUE!</v>
      </c>
      <c r="T189" s="15" t="e">
        <f>SUMIF('[16]WASH COAL RECEIPT &amp; GCV DATA'!$A$3:$A$184,'MASTER DATA FILE WASH COAL (2)'!A189,'[16]WASH COAL RECEIPT &amp; GCV DATA'!$T$3:$T$184)</f>
        <v>#VALUE!</v>
      </c>
      <c r="U189" s="15" t="e">
        <f t="shared" si="25"/>
        <v>#VALUE!</v>
      </c>
      <c r="V189" s="15" t="e">
        <f>SUMIF('[16]WASH COAL RECEIPT &amp; GCV DATA'!$A$3:$A$184,'MASTER DATA FILE WASH COAL (2)'!A189,'[16]WASH COAL RECEIPT &amp; GCV DATA'!$V$3:$V$184)</f>
        <v>#VALUE!</v>
      </c>
      <c r="W189" s="15" t="e">
        <f t="shared" si="26"/>
        <v>#VALUE!</v>
      </c>
      <c r="X189" s="13" t="e">
        <f t="shared" si="27"/>
        <v>#VALUE!</v>
      </c>
      <c r="Y189" s="13"/>
      <c r="Z189" s="13"/>
      <c r="AH189">
        <v>16809994.323124997</v>
      </c>
    </row>
    <row r="190" spans="1:34" customFormat="1" ht="15.6" x14ac:dyDescent="0.3">
      <c r="A190" s="71"/>
      <c r="B190" s="57" t="e">
        <f>SUMIF('[16]WASH COAL RECEIPT &amp; GCV DATA'!$A$3:$A$112,A190,'[16]WASH COAL RECEIPT &amp; GCV DATA'!$B$3:$B$112)</f>
        <v>#VALUE!</v>
      </c>
      <c r="C190" s="13" t="e">
        <f>SUMIF('[16]WASH COAL RECEIPT &amp; GCV DATA'!$A$3:$A$112,A190,'[16]WASH COAL RECEIPT &amp; GCV DATA'!$C$3:$C$112)</f>
        <v>#VALUE!</v>
      </c>
      <c r="D190" s="13">
        <f>IFERROR(VLOOKUP(A190,'[16]WASH COAL RECEIPT &amp; GCV DATA'!A180:V300,4,0),0)</f>
        <v>0</v>
      </c>
      <c r="E190" s="14">
        <f>IFERROR(VLOOKUP(A190,'[16]WASH COAL RECEIPT &amp; GCV DATA'!$A$2:$V$184,5,0),0)</f>
        <v>0</v>
      </c>
      <c r="F190" s="13" t="e">
        <f>SUMIF('[16]WASH COAL RECEIPT &amp; GCV DATA'!$A$3:$A$184,'MASTER DATA FILE WASH COAL (2)'!A190,'[16]WASH COAL RECEIPT &amp; GCV DATA'!$F$3:$F$184)</f>
        <v>#VALUE!</v>
      </c>
      <c r="G190" s="13">
        <f>IFERROR(VLOOKUP(A190,'[16]WASH COAL RECEIPT &amp; GCV DATA'!$A$2:$V$184,7,0),0)</f>
        <v>0</v>
      </c>
      <c r="H190" s="13">
        <f>IFERROR(VLOOKUP(A190,'[16]WASH COAL RECEIPT &amp; GCV DATA'!$A$2:$V$184,8,0),0)</f>
        <v>0</v>
      </c>
      <c r="I190" s="13">
        <f>IFERROR(VLOOKUP(A190,'[16]WASH COAL RECEIPT &amp; GCV DATA'!$A$2:$V$184,9,0),0)</f>
        <v>0</v>
      </c>
      <c r="J190" s="13">
        <f>IFERROR(VLOOKUP(A190,'[16]WASH COAL RECEIPT &amp; GCV DATA'!$A$2:$V$184,10,0),0)</f>
        <v>0</v>
      </c>
      <c r="K190" s="15" t="e">
        <f>SUMIF('[16]WASH COAL RECEIPT &amp; GCV DATA'!$A$3:$A$184,'MASTER DATA FILE WASH COAL (2)'!A190,'[16]WASH COAL RECEIPT &amp; GCV DATA'!$K$3:$K$184)</f>
        <v>#VALUE!</v>
      </c>
      <c r="L190" s="15" t="e">
        <f>SUMIF('[16]WASH COAL RECEIPT &amp; GCV DATA'!$A$3:$A$184,'MASTER DATA FILE WASH COAL (2)'!A190,'[16]WASH COAL RECEIPT &amp; GCV DATA'!$L$3:$L$184)</f>
        <v>#VALUE!</v>
      </c>
      <c r="M190" s="15" t="e">
        <f t="shared" si="21"/>
        <v>#VALUE!</v>
      </c>
      <c r="N190" s="67" t="e">
        <f t="shared" si="22"/>
        <v>#VALUE!</v>
      </c>
      <c r="O190" s="15" t="e">
        <f>SUMIF('[16]WASH COAL RECEIPT &amp; GCV DATA'!$A$3:$A$184,'MASTER DATA FILE WASH COAL (2)'!A190,'[16]WASH COAL RECEIPT &amp; GCV DATA'!$O$3:$O$184)</f>
        <v>#VALUE!</v>
      </c>
      <c r="P190" s="15" t="e">
        <f t="shared" si="23"/>
        <v>#VALUE!</v>
      </c>
      <c r="Q190" s="15" t="e">
        <f>SUMIF('[16]WASH COAL RECEIPT &amp; GCV DATA'!$A$3:$A$184,'MASTER DATA FILE WASH COAL (2)'!A190,'[16]WASH COAL RECEIPT &amp; GCV DATA'!$Q$3:$Q$184)</f>
        <v>#VALUE!</v>
      </c>
      <c r="R190" s="16" t="e">
        <f>SUMIF('[16]WASH COAL RECEIPT &amp; GCV DATA'!$A$3:$A$244,'MASTER DATA FILE WASH COAL (2)'!A190,'[16]WASH COAL RECEIPT &amp; GCV DATA'!$R$3:$R$244)+IF(H190=$J$234,($K$234*K190),0)+IF(H190=$J$235,($K$235*K190),0)</f>
        <v>#VALUE!</v>
      </c>
      <c r="S190" s="15" t="e">
        <f t="shared" si="24"/>
        <v>#VALUE!</v>
      </c>
      <c r="T190" s="15" t="e">
        <f>SUMIF('[16]WASH COAL RECEIPT &amp; GCV DATA'!$A$3:$A$184,'MASTER DATA FILE WASH COAL (2)'!A190,'[16]WASH COAL RECEIPT &amp; GCV DATA'!$T$3:$T$184)</f>
        <v>#VALUE!</v>
      </c>
      <c r="U190" s="15" t="e">
        <f t="shared" si="25"/>
        <v>#VALUE!</v>
      </c>
      <c r="V190" s="15" t="e">
        <f>SUMIF('[16]WASH COAL RECEIPT &amp; GCV DATA'!$A$3:$A$184,'MASTER DATA FILE WASH COAL (2)'!A190,'[16]WASH COAL RECEIPT &amp; GCV DATA'!$V$3:$V$184)</f>
        <v>#VALUE!</v>
      </c>
      <c r="W190" s="15" t="e">
        <f t="shared" si="26"/>
        <v>#VALUE!</v>
      </c>
      <c r="X190" s="13" t="e">
        <f t="shared" si="27"/>
        <v>#VALUE!</v>
      </c>
      <c r="Y190" s="13"/>
      <c r="Z190" s="13"/>
      <c r="AH190">
        <v>15245313.533125</v>
      </c>
    </row>
    <row r="191" spans="1:34" customFormat="1" x14ac:dyDescent="0.3">
      <c r="A191" s="57"/>
      <c r="B191" s="57" t="e">
        <f>SUMIF('[16]WASH COAL RECEIPT &amp; GCV DATA'!$A$3:$A$112,A191,'[16]WASH COAL RECEIPT &amp; GCV DATA'!$B$3:$B$112)</f>
        <v>#VALUE!</v>
      </c>
      <c r="C191" s="13" t="e">
        <f>SUMIF('[16]WASH COAL RECEIPT &amp; GCV DATA'!$A$3:$A$112,A191,'[16]WASH COAL RECEIPT &amp; GCV DATA'!$C$3:$C$112)</f>
        <v>#VALUE!</v>
      </c>
      <c r="D191" s="13">
        <f>IFERROR(VLOOKUP(A191,'[16]WASH COAL RECEIPT &amp; GCV DATA'!A181:V301,4,0),0)</f>
        <v>0</v>
      </c>
      <c r="E191" s="14">
        <f>IFERROR(VLOOKUP(A191,'[16]WASH COAL RECEIPT &amp; GCV DATA'!$A$2:$V$184,5,0),0)</f>
        <v>0</v>
      </c>
      <c r="F191" s="13" t="e">
        <f>SUMIF('[16]WASH COAL RECEIPT &amp; GCV DATA'!$A$3:$A$184,'MASTER DATA FILE WASH COAL (2)'!A191,'[16]WASH COAL RECEIPT &amp; GCV DATA'!$F$3:$F$184)</f>
        <v>#VALUE!</v>
      </c>
      <c r="G191" s="13">
        <f>IFERROR(VLOOKUP(A191,'[16]WASH COAL RECEIPT &amp; GCV DATA'!$A$2:$V$184,7,0),0)</f>
        <v>0</v>
      </c>
      <c r="H191" s="13">
        <f>IFERROR(VLOOKUP(A191,'[16]WASH COAL RECEIPT &amp; GCV DATA'!$A$2:$V$184,8,0),0)</f>
        <v>0</v>
      </c>
      <c r="I191" s="13">
        <f>IFERROR(VLOOKUP(A191,'[16]WASH COAL RECEIPT &amp; GCV DATA'!$A$2:$V$184,9,0),0)</f>
        <v>0</v>
      </c>
      <c r="J191" s="13">
        <f>IFERROR(VLOOKUP(A191,'[16]WASH COAL RECEIPT &amp; GCV DATA'!$A$2:$V$184,10,0),0)</f>
        <v>0</v>
      </c>
      <c r="K191" s="15" t="e">
        <f>SUMIF('[16]WASH COAL RECEIPT &amp; GCV DATA'!$A$3:$A$184,'MASTER DATA FILE WASH COAL (2)'!A191,'[16]WASH COAL RECEIPT &amp; GCV DATA'!$K$3:$K$184)</f>
        <v>#VALUE!</v>
      </c>
      <c r="L191" s="15" t="e">
        <f>SUMIF('[16]WASH COAL RECEIPT &amp; GCV DATA'!$A$3:$A$184,'MASTER DATA FILE WASH COAL (2)'!A191,'[16]WASH COAL RECEIPT &amp; GCV DATA'!$L$3:$L$184)</f>
        <v>#VALUE!</v>
      </c>
      <c r="M191" s="15" t="e">
        <f t="shared" si="21"/>
        <v>#VALUE!</v>
      </c>
      <c r="N191" s="67" t="e">
        <f t="shared" si="22"/>
        <v>#VALUE!</v>
      </c>
      <c r="O191" s="15" t="e">
        <f>SUMIF('[16]WASH COAL RECEIPT &amp; GCV DATA'!$A$3:$A$184,'MASTER DATA FILE WASH COAL (2)'!A191,'[16]WASH COAL RECEIPT &amp; GCV DATA'!$O$3:$O$184)</f>
        <v>#VALUE!</v>
      </c>
      <c r="P191" s="15" t="e">
        <f t="shared" si="23"/>
        <v>#VALUE!</v>
      </c>
      <c r="Q191" s="15" t="e">
        <f>SUMIF('[16]WASH COAL RECEIPT &amp; GCV DATA'!$A$3:$A$184,'MASTER DATA FILE WASH COAL (2)'!A191,'[16]WASH COAL RECEIPT &amp; GCV DATA'!$Q$3:$Q$184)</f>
        <v>#VALUE!</v>
      </c>
      <c r="R191" s="16" t="e">
        <f>SUMIF('[16]WASH COAL RECEIPT &amp; GCV DATA'!$A$3:$A$244,'MASTER DATA FILE WASH COAL (2)'!A191,'[16]WASH COAL RECEIPT &amp; GCV DATA'!$R$3:$R$244)+IF(H191=$J$234,($K$234*K191),0)+IF(H191=$J$235,($K$235*K191),0)</f>
        <v>#VALUE!</v>
      </c>
      <c r="S191" s="15" t="e">
        <f t="shared" si="24"/>
        <v>#VALUE!</v>
      </c>
      <c r="T191" s="15" t="e">
        <f>SUMIF('[16]WASH COAL RECEIPT &amp; GCV DATA'!$A$3:$A$184,'MASTER DATA FILE WASH COAL (2)'!A191,'[16]WASH COAL RECEIPT &amp; GCV DATA'!$T$3:$T$184)</f>
        <v>#VALUE!</v>
      </c>
      <c r="U191" s="15" t="e">
        <f t="shared" si="25"/>
        <v>#VALUE!</v>
      </c>
      <c r="V191" s="15" t="e">
        <f>SUMIF('[16]WASH COAL RECEIPT &amp; GCV DATA'!$A$3:$A$184,'MASTER DATA FILE WASH COAL (2)'!A191,'[16]WASH COAL RECEIPT &amp; GCV DATA'!$V$3:$V$184)</f>
        <v>#VALUE!</v>
      </c>
      <c r="W191" s="15" t="e">
        <f t="shared" si="26"/>
        <v>#VALUE!</v>
      </c>
      <c r="X191" s="13" t="e">
        <f t="shared" si="27"/>
        <v>#VALUE!</v>
      </c>
      <c r="Y191" s="13"/>
      <c r="Z191" s="13"/>
      <c r="AH191">
        <v>15417179.427000001</v>
      </c>
    </row>
    <row r="192" spans="1:34" customFormat="1" x14ac:dyDescent="0.3">
      <c r="A192" s="57"/>
      <c r="B192" s="57" t="e">
        <f>SUMIF('[16]WASH COAL RECEIPT &amp; GCV DATA'!$A$3:$A$112,A192,'[16]WASH COAL RECEIPT &amp; GCV DATA'!$B$3:$B$112)</f>
        <v>#VALUE!</v>
      </c>
      <c r="C192" s="13" t="e">
        <f>SUMIF('[16]WASH COAL RECEIPT &amp; GCV DATA'!$A$3:$A$112,A192,'[16]WASH COAL RECEIPT &amp; GCV DATA'!$C$3:$C$112)</f>
        <v>#VALUE!</v>
      </c>
      <c r="D192" s="13">
        <f>IFERROR(VLOOKUP(A192,'[16]WASH COAL RECEIPT &amp; GCV DATA'!A182:V302,4,0),0)</f>
        <v>0</v>
      </c>
      <c r="E192" s="14">
        <f>IFERROR(VLOOKUP(A192,'[16]WASH COAL RECEIPT &amp; GCV DATA'!$A$2:$V$184,5,0),0)</f>
        <v>0</v>
      </c>
      <c r="F192" s="13" t="e">
        <f>SUMIF('[16]WASH COAL RECEIPT &amp; GCV DATA'!$A$3:$A$184,'MASTER DATA FILE WASH COAL (2)'!A192,'[16]WASH COAL RECEIPT &amp; GCV DATA'!$F$3:$F$184)</f>
        <v>#VALUE!</v>
      </c>
      <c r="G192" s="13">
        <f>IFERROR(VLOOKUP(A192,'[16]WASH COAL RECEIPT &amp; GCV DATA'!$A$2:$V$184,7,0),0)</f>
        <v>0</v>
      </c>
      <c r="H192" s="13">
        <f>IFERROR(VLOOKUP(A192,'[16]WASH COAL RECEIPT &amp; GCV DATA'!$A$2:$V$184,8,0),0)</f>
        <v>0</v>
      </c>
      <c r="I192" s="13">
        <f>IFERROR(VLOOKUP(A192,'[16]WASH COAL RECEIPT &amp; GCV DATA'!$A$2:$V$184,9,0),0)</f>
        <v>0</v>
      </c>
      <c r="J192" s="13">
        <f>IFERROR(VLOOKUP(A192,'[16]WASH COAL RECEIPT &amp; GCV DATA'!$A$2:$V$184,10,0),0)</f>
        <v>0</v>
      </c>
      <c r="K192" s="15" t="e">
        <f>SUMIF('[16]WASH COAL RECEIPT &amp; GCV DATA'!$A$3:$A$184,'MASTER DATA FILE WASH COAL (2)'!A192,'[16]WASH COAL RECEIPT &amp; GCV DATA'!$K$3:$K$184)</f>
        <v>#VALUE!</v>
      </c>
      <c r="L192" s="15" t="e">
        <f>SUMIF('[16]WASH COAL RECEIPT &amp; GCV DATA'!$A$3:$A$184,'MASTER DATA FILE WASH COAL (2)'!A192,'[16]WASH COAL RECEIPT &amp; GCV DATA'!$L$3:$L$184)</f>
        <v>#VALUE!</v>
      </c>
      <c r="M192" s="15" t="e">
        <f t="shared" si="21"/>
        <v>#VALUE!</v>
      </c>
      <c r="N192" s="67" t="e">
        <f t="shared" si="22"/>
        <v>#VALUE!</v>
      </c>
      <c r="O192" s="15" t="e">
        <f>SUMIF('[16]WASH COAL RECEIPT &amp; GCV DATA'!$A$3:$A$184,'MASTER DATA FILE WASH COAL (2)'!A192,'[16]WASH COAL RECEIPT &amp; GCV DATA'!$O$3:$O$184)</f>
        <v>#VALUE!</v>
      </c>
      <c r="P192" s="15" t="e">
        <f t="shared" si="23"/>
        <v>#VALUE!</v>
      </c>
      <c r="Q192" s="15" t="e">
        <f>SUMIF('[16]WASH COAL RECEIPT &amp; GCV DATA'!$A$3:$A$184,'MASTER DATA FILE WASH COAL (2)'!A192,'[16]WASH COAL RECEIPT &amp; GCV DATA'!$Q$3:$Q$184)</f>
        <v>#VALUE!</v>
      </c>
      <c r="R192" s="16" t="e">
        <f>SUMIF('[16]WASH COAL RECEIPT &amp; GCV DATA'!$A$3:$A$244,'MASTER DATA FILE WASH COAL (2)'!A192,'[16]WASH COAL RECEIPT &amp; GCV DATA'!$R$3:$R$244)+IF(H192=$J$234,($K$234*K192),0)+IF(H192=$J$235,($K$235*K192),0)</f>
        <v>#VALUE!</v>
      </c>
      <c r="S192" s="15" t="e">
        <f t="shared" si="24"/>
        <v>#VALUE!</v>
      </c>
      <c r="T192" s="15" t="e">
        <f>SUMIF('[16]WASH COAL RECEIPT &amp; GCV DATA'!$A$3:$A$184,'MASTER DATA FILE WASH COAL (2)'!A192,'[16]WASH COAL RECEIPT &amp; GCV DATA'!$T$3:$T$184)</f>
        <v>#VALUE!</v>
      </c>
      <c r="U192" s="15" t="e">
        <f t="shared" si="25"/>
        <v>#VALUE!</v>
      </c>
      <c r="V192" s="15" t="e">
        <f>SUMIF('[16]WASH COAL RECEIPT &amp; GCV DATA'!$A$3:$A$184,'MASTER DATA FILE WASH COAL (2)'!A192,'[16]WASH COAL RECEIPT &amp; GCV DATA'!$V$3:$V$184)</f>
        <v>#VALUE!</v>
      </c>
      <c r="W192" s="15" t="e">
        <f t="shared" si="26"/>
        <v>#VALUE!</v>
      </c>
      <c r="X192" s="13" t="e">
        <f t="shared" si="27"/>
        <v>#VALUE!</v>
      </c>
      <c r="Y192" s="13"/>
      <c r="Z192" s="13"/>
      <c r="AH192">
        <v>15220927.910499999</v>
      </c>
    </row>
    <row r="193" spans="1:34" customFormat="1" x14ac:dyDescent="0.3">
      <c r="A193" s="57"/>
      <c r="B193" s="57" t="e">
        <f>SUMIF('[16]WASH COAL RECEIPT &amp; GCV DATA'!$A$3:$A$112,A193,'[16]WASH COAL RECEIPT &amp; GCV DATA'!$B$3:$B$112)</f>
        <v>#VALUE!</v>
      </c>
      <c r="C193" s="13" t="e">
        <f>SUMIF('[16]WASH COAL RECEIPT &amp; GCV DATA'!$A$3:$A$112,A193,'[16]WASH COAL RECEIPT &amp; GCV DATA'!$C$3:$C$112)</f>
        <v>#VALUE!</v>
      </c>
      <c r="D193" s="13">
        <f>IFERROR(VLOOKUP(A193,'[16]WASH COAL RECEIPT &amp; GCV DATA'!A183:V303,4,0),0)</f>
        <v>0</v>
      </c>
      <c r="E193" s="14">
        <f>IFERROR(VLOOKUP(A193,'[16]WASH COAL RECEIPT &amp; GCV DATA'!$A$2:$V$184,5,0),0)</f>
        <v>0</v>
      </c>
      <c r="F193" s="13" t="e">
        <f>SUMIF('[16]WASH COAL RECEIPT &amp; GCV DATA'!$A$3:$A$184,'MASTER DATA FILE WASH COAL (2)'!A193,'[16]WASH COAL RECEIPT &amp; GCV DATA'!$F$3:$F$184)</f>
        <v>#VALUE!</v>
      </c>
      <c r="G193" s="13">
        <f>IFERROR(VLOOKUP(A193,'[16]WASH COAL RECEIPT &amp; GCV DATA'!$A$2:$V$184,7,0),0)</f>
        <v>0</v>
      </c>
      <c r="H193" s="13">
        <f>IFERROR(VLOOKUP(A193,'[16]WASH COAL RECEIPT &amp; GCV DATA'!$A$2:$V$184,8,0),0)</f>
        <v>0</v>
      </c>
      <c r="I193" s="13">
        <f>IFERROR(VLOOKUP(A193,'[16]WASH COAL RECEIPT &amp; GCV DATA'!$A$2:$V$184,9,0),0)</f>
        <v>0</v>
      </c>
      <c r="J193" s="13">
        <f>IFERROR(VLOOKUP(A193,'[16]WASH COAL RECEIPT &amp; GCV DATA'!$A$2:$V$184,10,0),0)</f>
        <v>0</v>
      </c>
      <c r="K193" s="15" t="e">
        <f>SUMIF('[16]WASH COAL RECEIPT &amp; GCV DATA'!$A$3:$A$184,'MASTER DATA FILE WASH COAL (2)'!A193,'[16]WASH COAL RECEIPT &amp; GCV DATA'!$K$3:$K$184)</f>
        <v>#VALUE!</v>
      </c>
      <c r="L193" s="15" t="e">
        <f>SUMIF('[16]WASH COAL RECEIPT &amp; GCV DATA'!$A$3:$A$184,'MASTER DATA FILE WASH COAL (2)'!A193,'[16]WASH COAL RECEIPT &amp; GCV DATA'!$L$3:$L$184)</f>
        <v>#VALUE!</v>
      </c>
      <c r="M193" s="15" t="e">
        <f t="shared" si="21"/>
        <v>#VALUE!</v>
      </c>
      <c r="N193" s="67" t="e">
        <f t="shared" si="22"/>
        <v>#VALUE!</v>
      </c>
      <c r="O193" s="15" t="e">
        <f>SUMIF('[16]WASH COAL RECEIPT &amp; GCV DATA'!$A$3:$A$184,'MASTER DATA FILE WASH COAL (2)'!A193,'[16]WASH COAL RECEIPT &amp; GCV DATA'!$O$3:$O$184)</f>
        <v>#VALUE!</v>
      </c>
      <c r="P193" s="15" t="e">
        <f t="shared" si="23"/>
        <v>#VALUE!</v>
      </c>
      <c r="Q193" s="15" t="e">
        <f>SUMIF('[16]WASH COAL RECEIPT &amp; GCV DATA'!$A$3:$A$184,'MASTER DATA FILE WASH COAL (2)'!A193,'[16]WASH COAL RECEIPT &amp; GCV DATA'!$Q$3:$Q$184)</f>
        <v>#VALUE!</v>
      </c>
      <c r="R193" s="16" t="e">
        <f>SUMIF('[16]WASH COAL RECEIPT &amp; GCV DATA'!$A$3:$A$244,'MASTER DATA FILE WASH COAL (2)'!A193,'[16]WASH COAL RECEIPT &amp; GCV DATA'!$R$3:$R$244)+IF(H193=$J$234,($K$234*K193),0)+IF(H193=$J$235,($K$235*K193),0)</f>
        <v>#VALUE!</v>
      </c>
      <c r="S193" s="15" t="e">
        <f t="shared" si="24"/>
        <v>#VALUE!</v>
      </c>
      <c r="T193" s="15" t="e">
        <f>SUMIF('[16]WASH COAL RECEIPT &amp; GCV DATA'!$A$3:$A$184,'MASTER DATA FILE WASH COAL (2)'!A193,'[16]WASH COAL RECEIPT &amp; GCV DATA'!$T$3:$T$184)</f>
        <v>#VALUE!</v>
      </c>
      <c r="U193" s="15" t="e">
        <f t="shared" si="25"/>
        <v>#VALUE!</v>
      </c>
      <c r="V193" s="15" t="e">
        <f>SUMIF('[16]WASH COAL RECEIPT &amp; GCV DATA'!$A$3:$A$184,'MASTER DATA FILE WASH COAL (2)'!A193,'[16]WASH COAL RECEIPT &amp; GCV DATA'!$V$3:$V$184)</f>
        <v>#VALUE!</v>
      </c>
      <c r="W193" s="15" t="e">
        <f t="shared" si="26"/>
        <v>#VALUE!</v>
      </c>
      <c r="X193" s="13" t="e">
        <f t="shared" si="27"/>
        <v>#VALUE!</v>
      </c>
      <c r="Y193" s="13"/>
      <c r="Z193" s="13"/>
      <c r="AH193">
        <v>16940884.101875</v>
      </c>
    </row>
    <row r="194" spans="1:34" customFormat="1" x14ac:dyDescent="0.3">
      <c r="A194" s="57"/>
      <c r="B194" s="57" t="e">
        <f>SUMIF('[16]WASH COAL RECEIPT &amp; GCV DATA'!$A$3:$A$112,A194,'[16]WASH COAL RECEIPT &amp; GCV DATA'!$B$3:$B$112)</f>
        <v>#VALUE!</v>
      </c>
      <c r="C194" s="13" t="e">
        <f>SUMIF('[16]WASH COAL RECEIPT &amp; GCV DATA'!$A$3:$A$112,A194,'[16]WASH COAL RECEIPT &amp; GCV DATA'!$C$3:$C$112)</f>
        <v>#VALUE!</v>
      </c>
      <c r="D194" s="13">
        <f>IFERROR(VLOOKUP(A194,'[16]WASH COAL RECEIPT &amp; GCV DATA'!A184:V304,4,0),0)</f>
        <v>0</v>
      </c>
      <c r="E194" s="14">
        <f>IFERROR(VLOOKUP(A194,'[16]WASH COAL RECEIPT &amp; GCV DATA'!$A$2:$V$184,5,0),0)</f>
        <v>0</v>
      </c>
      <c r="F194" s="13" t="e">
        <f>SUMIF('[16]WASH COAL RECEIPT &amp; GCV DATA'!$A$3:$A$184,'MASTER DATA FILE WASH COAL (2)'!A194,'[16]WASH COAL RECEIPT &amp; GCV DATA'!$F$3:$F$184)</f>
        <v>#VALUE!</v>
      </c>
      <c r="G194" s="13">
        <f>IFERROR(VLOOKUP(A194,'[16]WASH COAL RECEIPT &amp; GCV DATA'!$A$2:$V$184,7,0),0)</f>
        <v>0</v>
      </c>
      <c r="H194" s="13">
        <f>IFERROR(VLOOKUP(A194,'[16]WASH COAL RECEIPT &amp; GCV DATA'!$A$2:$V$184,8,0),0)</f>
        <v>0</v>
      </c>
      <c r="I194" s="13">
        <f>IFERROR(VLOOKUP(A194,'[16]WASH COAL RECEIPT &amp; GCV DATA'!$A$2:$V$184,9,0),0)</f>
        <v>0</v>
      </c>
      <c r="J194" s="13">
        <f>IFERROR(VLOOKUP(A194,'[16]WASH COAL RECEIPT &amp; GCV DATA'!$A$2:$V$184,10,0),0)</f>
        <v>0</v>
      </c>
      <c r="K194" s="15" t="e">
        <f>SUMIF('[16]WASH COAL RECEIPT &amp; GCV DATA'!$A$3:$A$184,'MASTER DATA FILE WASH COAL (2)'!A194,'[16]WASH COAL RECEIPT &amp; GCV DATA'!$K$3:$K$184)</f>
        <v>#VALUE!</v>
      </c>
      <c r="L194" s="15" t="e">
        <f>SUMIF('[16]WASH COAL RECEIPT &amp; GCV DATA'!$A$3:$A$184,'MASTER DATA FILE WASH COAL (2)'!A194,'[16]WASH COAL RECEIPT &amp; GCV DATA'!$L$3:$L$184)</f>
        <v>#VALUE!</v>
      </c>
      <c r="M194" s="15" t="e">
        <f t="shared" si="21"/>
        <v>#VALUE!</v>
      </c>
      <c r="N194" s="67" t="e">
        <f t="shared" si="22"/>
        <v>#VALUE!</v>
      </c>
      <c r="O194" s="15" t="e">
        <f>SUMIF('[16]WASH COAL RECEIPT &amp; GCV DATA'!$A$3:$A$184,'MASTER DATA FILE WASH COAL (2)'!A194,'[16]WASH COAL RECEIPT &amp; GCV DATA'!$O$3:$O$184)</f>
        <v>#VALUE!</v>
      </c>
      <c r="P194" s="15" t="e">
        <f t="shared" si="23"/>
        <v>#VALUE!</v>
      </c>
      <c r="Q194" s="15" t="e">
        <f>SUMIF('[16]WASH COAL RECEIPT &amp; GCV DATA'!$A$3:$A$184,'MASTER DATA FILE WASH COAL (2)'!A194,'[16]WASH COAL RECEIPT &amp; GCV DATA'!$Q$3:$Q$184)</f>
        <v>#VALUE!</v>
      </c>
      <c r="R194" s="16" t="e">
        <f>SUMIF('[16]WASH COAL RECEIPT &amp; GCV DATA'!$A$3:$A$244,'MASTER DATA FILE WASH COAL (2)'!A194,'[16]WASH COAL RECEIPT &amp; GCV DATA'!$R$3:$R$244)+IF(H194=$J$234,($K$234*K194),0)+IF(H194=$J$235,($K$235*K194),0)</f>
        <v>#VALUE!</v>
      </c>
      <c r="S194" s="15" t="e">
        <f t="shared" si="24"/>
        <v>#VALUE!</v>
      </c>
      <c r="T194" s="15" t="e">
        <f>SUMIF('[16]WASH COAL RECEIPT &amp; GCV DATA'!$A$3:$A$184,'MASTER DATA FILE WASH COAL (2)'!A194,'[16]WASH COAL RECEIPT &amp; GCV DATA'!$T$3:$T$184)</f>
        <v>#VALUE!</v>
      </c>
      <c r="U194" s="15" t="e">
        <f t="shared" si="25"/>
        <v>#VALUE!</v>
      </c>
      <c r="V194" s="15" t="e">
        <f>SUMIF('[16]WASH COAL RECEIPT &amp; GCV DATA'!$A$3:$A$184,'MASTER DATA FILE WASH COAL (2)'!A194,'[16]WASH COAL RECEIPT &amp; GCV DATA'!$V$3:$V$184)</f>
        <v>#VALUE!</v>
      </c>
      <c r="W194" s="15" t="e">
        <f t="shared" si="26"/>
        <v>#VALUE!</v>
      </c>
      <c r="X194" s="13" t="e">
        <f t="shared" si="27"/>
        <v>#VALUE!</v>
      </c>
      <c r="Y194" s="13"/>
      <c r="Z194" s="13"/>
      <c r="AH194">
        <v>15100609.565749997</v>
      </c>
    </row>
    <row r="195" spans="1:34" customFormat="1" x14ac:dyDescent="0.3">
      <c r="A195" s="57"/>
      <c r="B195" s="57" t="e">
        <f>SUMIF('[16]WASH COAL RECEIPT &amp; GCV DATA'!$A$3:$A$112,A195,'[16]WASH COAL RECEIPT &amp; GCV DATA'!$B$3:$B$112)</f>
        <v>#VALUE!</v>
      </c>
      <c r="C195" s="13" t="e">
        <f>SUMIF('[16]WASH COAL RECEIPT &amp; GCV DATA'!$A$3:$A$112,A195,'[16]WASH COAL RECEIPT &amp; GCV DATA'!$C$3:$C$112)</f>
        <v>#VALUE!</v>
      </c>
      <c r="D195" s="13">
        <f>IFERROR(VLOOKUP(A195,'[16]WASH COAL RECEIPT &amp; GCV DATA'!A185:V305,4,0),0)</f>
        <v>0</v>
      </c>
      <c r="E195" s="14">
        <f>IFERROR(VLOOKUP(A195,'[16]WASH COAL RECEIPT &amp; GCV DATA'!$A$2:$V$184,5,0),0)</f>
        <v>0</v>
      </c>
      <c r="F195" s="13" t="e">
        <f>SUMIF('[16]WASH COAL RECEIPT &amp; GCV DATA'!$A$3:$A$184,'MASTER DATA FILE WASH COAL (2)'!A195,'[16]WASH COAL RECEIPT &amp; GCV DATA'!$F$3:$F$184)</f>
        <v>#VALUE!</v>
      </c>
      <c r="G195" s="13">
        <f>IFERROR(VLOOKUP(A195,'[16]WASH COAL RECEIPT &amp; GCV DATA'!$A$2:$V$184,7,0),0)</f>
        <v>0</v>
      </c>
      <c r="H195" s="13">
        <f>IFERROR(VLOOKUP(A195,'[16]WASH COAL RECEIPT &amp; GCV DATA'!$A$2:$V$184,8,0),0)</f>
        <v>0</v>
      </c>
      <c r="I195" s="13">
        <f>IFERROR(VLOOKUP(A195,'[16]WASH COAL RECEIPT &amp; GCV DATA'!$A$2:$V$184,9,0),0)</f>
        <v>0</v>
      </c>
      <c r="J195" s="13">
        <f>IFERROR(VLOOKUP(A195,'[16]WASH COAL RECEIPT &amp; GCV DATA'!$A$2:$V$184,10,0),0)</f>
        <v>0</v>
      </c>
      <c r="K195" s="15" t="e">
        <f>SUMIF('[16]WASH COAL RECEIPT &amp; GCV DATA'!$A$3:$A$184,'MASTER DATA FILE WASH COAL (2)'!A195,'[16]WASH COAL RECEIPT &amp; GCV DATA'!$K$3:$K$184)</f>
        <v>#VALUE!</v>
      </c>
      <c r="L195" s="15" t="e">
        <f>SUMIF('[16]WASH COAL RECEIPT &amp; GCV DATA'!$A$3:$A$184,'MASTER DATA FILE WASH COAL (2)'!A195,'[16]WASH COAL RECEIPT &amp; GCV DATA'!$L$3:$L$184)</f>
        <v>#VALUE!</v>
      </c>
      <c r="M195" s="15" t="e">
        <f t="shared" si="21"/>
        <v>#VALUE!</v>
      </c>
      <c r="N195" s="67" t="e">
        <f t="shared" si="22"/>
        <v>#VALUE!</v>
      </c>
      <c r="O195" s="15" t="e">
        <f>SUMIF('[16]WASH COAL RECEIPT &amp; GCV DATA'!$A$3:$A$184,'MASTER DATA FILE WASH COAL (2)'!A195,'[16]WASH COAL RECEIPT &amp; GCV DATA'!$O$3:$O$184)</f>
        <v>#VALUE!</v>
      </c>
      <c r="P195" s="15" t="e">
        <f t="shared" si="23"/>
        <v>#VALUE!</v>
      </c>
      <c r="Q195" s="15" t="e">
        <f>SUMIF('[16]WASH COAL RECEIPT &amp; GCV DATA'!$A$3:$A$184,'MASTER DATA FILE WASH COAL (2)'!A195,'[16]WASH COAL RECEIPT &amp; GCV DATA'!$Q$3:$Q$184)</f>
        <v>#VALUE!</v>
      </c>
      <c r="R195" s="16" t="e">
        <f>SUMIF('[16]WASH COAL RECEIPT &amp; GCV DATA'!$A$3:$A$244,'MASTER DATA FILE WASH COAL (2)'!A195,'[16]WASH COAL RECEIPT &amp; GCV DATA'!$R$3:$R$244)+IF(H195=$J$234,($K$234*K195),0)+IF(H195=$J$235,($K$235*K195),0)</f>
        <v>#VALUE!</v>
      </c>
      <c r="S195" s="15" t="e">
        <f t="shared" si="24"/>
        <v>#VALUE!</v>
      </c>
      <c r="T195" s="15" t="e">
        <f>SUMIF('[16]WASH COAL RECEIPT &amp; GCV DATA'!$A$3:$A$184,'MASTER DATA FILE WASH COAL (2)'!A195,'[16]WASH COAL RECEIPT &amp; GCV DATA'!$T$3:$T$184)</f>
        <v>#VALUE!</v>
      </c>
      <c r="U195" s="15" t="e">
        <f t="shared" si="25"/>
        <v>#VALUE!</v>
      </c>
      <c r="V195" s="15" t="e">
        <f>SUMIF('[16]WASH COAL RECEIPT &amp; GCV DATA'!$A$3:$A$184,'MASTER DATA FILE WASH COAL (2)'!A195,'[16]WASH COAL RECEIPT &amp; GCV DATA'!$V$3:$V$184)</f>
        <v>#VALUE!</v>
      </c>
      <c r="W195" s="15" t="e">
        <f t="shared" si="26"/>
        <v>#VALUE!</v>
      </c>
      <c r="X195" s="13" t="e">
        <f t="shared" si="27"/>
        <v>#VALUE!</v>
      </c>
      <c r="Y195" s="13"/>
      <c r="Z195" s="13"/>
      <c r="AH195">
        <v>16304557.858124999</v>
      </c>
    </row>
    <row r="196" spans="1:34" customFormat="1" x14ac:dyDescent="0.3">
      <c r="A196" s="57"/>
      <c r="B196" s="57" t="e">
        <f>SUMIF('[16]WASH COAL RECEIPT &amp; GCV DATA'!$A$3:$A$112,A196,'[16]WASH COAL RECEIPT &amp; GCV DATA'!$B$3:$B$112)</f>
        <v>#VALUE!</v>
      </c>
      <c r="C196" s="13" t="e">
        <f>SUMIF('[16]WASH COAL RECEIPT &amp; GCV DATA'!$A$3:$A$112,A196,'[16]WASH COAL RECEIPT &amp; GCV DATA'!$C$3:$C$112)</f>
        <v>#VALUE!</v>
      </c>
      <c r="D196" s="13">
        <f>IFERROR(VLOOKUP(A196,'[16]WASH COAL RECEIPT &amp; GCV DATA'!A186:V306,4,0),0)</f>
        <v>0</v>
      </c>
      <c r="E196" s="14">
        <f>IFERROR(VLOOKUP(A196,'[16]WASH COAL RECEIPT &amp; GCV DATA'!$A$2:$V$184,5,0),0)</f>
        <v>0</v>
      </c>
      <c r="F196" s="13" t="e">
        <f>SUMIF('[16]WASH COAL RECEIPT &amp; GCV DATA'!$A$3:$A$184,'MASTER DATA FILE WASH COAL (2)'!A196,'[16]WASH COAL RECEIPT &amp; GCV DATA'!$F$3:$F$184)</f>
        <v>#VALUE!</v>
      </c>
      <c r="G196" s="13">
        <f>IFERROR(VLOOKUP(A196,'[16]WASH COAL RECEIPT &amp; GCV DATA'!$A$2:$V$184,7,0),0)</f>
        <v>0</v>
      </c>
      <c r="H196" s="13">
        <f>IFERROR(VLOOKUP(A196,'[16]WASH COAL RECEIPT &amp; GCV DATA'!$A$2:$V$184,8,0),0)</f>
        <v>0</v>
      </c>
      <c r="I196" s="13">
        <f>IFERROR(VLOOKUP(A196,'[16]WASH COAL RECEIPT &amp; GCV DATA'!$A$2:$V$184,9,0),0)</f>
        <v>0</v>
      </c>
      <c r="J196" s="13">
        <f>IFERROR(VLOOKUP(A196,'[16]WASH COAL RECEIPT &amp; GCV DATA'!$A$2:$V$184,10,0),0)</f>
        <v>0</v>
      </c>
      <c r="K196" s="15" t="e">
        <f>SUMIF('[16]WASH COAL RECEIPT &amp; GCV DATA'!$A$3:$A$184,'MASTER DATA FILE WASH COAL (2)'!A196,'[16]WASH COAL RECEIPT &amp; GCV DATA'!$K$3:$K$184)</f>
        <v>#VALUE!</v>
      </c>
      <c r="L196" s="15" t="e">
        <f>SUMIF('[16]WASH COAL RECEIPT &amp; GCV DATA'!$A$3:$A$184,'MASTER DATA FILE WASH COAL (2)'!A196,'[16]WASH COAL RECEIPT &amp; GCV DATA'!$L$3:$L$184)</f>
        <v>#VALUE!</v>
      </c>
      <c r="M196" s="15" t="e">
        <f t="shared" ref="M196:M213" si="29">+K196-L196</f>
        <v>#VALUE!</v>
      </c>
      <c r="N196" s="67" t="e">
        <f t="shared" ref="N196:N213" si="30">+M196*S196</f>
        <v>#VALUE!</v>
      </c>
      <c r="O196" s="15" t="e">
        <f>SUMIF('[16]WASH COAL RECEIPT &amp; GCV DATA'!$A$3:$A$184,'MASTER DATA FILE WASH COAL (2)'!A196,'[16]WASH COAL RECEIPT &amp; GCV DATA'!$O$3:$O$184)</f>
        <v>#VALUE!</v>
      </c>
      <c r="P196" s="15" t="e">
        <f t="shared" ref="P196:P213" si="31">+O196*K196</f>
        <v>#VALUE!</v>
      </c>
      <c r="Q196" s="15" t="e">
        <f>SUMIF('[16]WASH COAL RECEIPT &amp; GCV DATA'!$A$3:$A$184,'MASTER DATA FILE WASH COAL (2)'!A196,'[16]WASH COAL RECEIPT &amp; GCV DATA'!$Q$3:$Q$184)</f>
        <v>#VALUE!</v>
      </c>
      <c r="R196" s="16" t="e">
        <f>SUMIF('[16]WASH COAL RECEIPT &amp; GCV DATA'!$A$3:$A$244,'MASTER DATA FILE WASH COAL (2)'!A196,'[16]WASH COAL RECEIPT &amp; GCV DATA'!$R$3:$R$244)+IF(H196=$J$234,($K$234*K196),0)+IF(H196=$J$235,($K$235*K196),0)</f>
        <v>#VALUE!</v>
      </c>
      <c r="S196" s="15" t="e">
        <f t="shared" ref="S196:S213" si="32">+R196/K196</f>
        <v>#VALUE!</v>
      </c>
      <c r="T196" s="15" t="e">
        <f>SUMIF('[16]WASH COAL RECEIPT &amp; GCV DATA'!$A$3:$A$184,'MASTER DATA FILE WASH COAL (2)'!A196,'[16]WASH COAL RECEIPT &amp; GCV DATA'!$T$3:$T$184)</f>
        <v>#VALUE!</v>
      </c>
      <c r="U196" s="15" t="e">
        <f t="shared" ref="U196:U213" si="33">+T196*L196</f>
        <v>#VALUE!</v>
      </c>
      <c r="V196" s="15" t="e">
        <f>SUMIF('[16]WASH COAL RECEIPT &amp; GCV DATA'!$A$3:$A$184,'MASTER DATA FILE WASH COAL (2)'!A196,'[16]WASH COAL RECEIPT &amp; GCV DATA'!$V$3:$V$184)</f>
        <v>#VALUE!</v>
      </c>
      <c r="W196" s="15" t="e">
        <f t="shared" ref="W196:W213" si="34">+V196*L196</f>
        <v>#VALUE!</v>
      </c>
      <c r="X196" s="13" t="e">
        <f t="shared" ref="X196:X213" si="35">S196*L196</f>
        <v>#VALUE!</v>
      </c>
      <c r="Y196" s="13"/>
      <c r="Z196" s="13"/>
      <c r="AH196">
        <v>13511691.044374997</v>
      </c>
    </row>
    <row r="197" spans="1:34" customFormat="1" x14ac:dyDescent="0.3">
      <c r="A197" s="57"/>
      <c r="B197" s="57" t="e">
        <f>SUMIF('[16]WASH COAL RECEIPT &amp; GCV DATA'!$A$3:$A$112,A197,'[16]WASH COAL RECEIPT &amp; GCV DATA'!$B$3:$B$112)</f>
        <v>#VALUE!</v>
      </c>
      <c r="C197" s="13" t="e">
        <f>SUMIF('[16]WASH COAL RECEIPT &amp; GCV DATA'!$A$3:$A$112,A197,'[16]WASH COAL RECEIPT &amp; GCV DATA'!$C$3:$C$112)</f>
        <v>#VALUE!</v>
      </c>
      <c r="D197" s="13">
        <f>IFERROR(VLOOKUP(A197,'[16]WASH COAL RECEIPT &amp; GCV DATA'!A187:V307,4,0),0)</f>
        <v>0</v>
      </c>
      <c r="E197" s="14">
        <f>IFERROR(VLOOKUP(A197,'[16]WASH COAL RECEIPT &amp; GCV DATA'!$A$2:$V$184,5,0),0)</f>
        <v>0</v>
      </c>
      <c r="F197" s="13" t="e">
        <f>SUMIF('[16]WASH COAL RECEIPT &amp; GCV DATA'!$A$3:$A$184,'MASTER DATA FILE WASH COAL (2)'!A197,'[16]WASH COAL RECEIPT &amp; GCV DATA'!$F$3:$F$184)</f>
        <v>#VALUE!</v>
      </c>
      <c r="G197" s="13">
        <f>IFERROR(VLOOKUP(A197,'[16]WASH COAL RECEIPT &amp; GCV DATA'!$A$2:$V$184,7,0),0)</f>
        <v>0</v>
      </c>
      <c r="H197" s="13">
        <f>IFERROR(VLOOKUP(A197,'[16]WASH COAL RECEIPT &amp; GCV DATA'!$A$2:$V$184,8,0),0)</f>
        <v>0</v>
      </c>
      <c r="I197" s="13">
        <f>IFERROR(VLOOKUP(A197,'[16]WASH COAL RECEIPT &amp; GCV DATA'!$A$2:$V$184,9,0),0)</f>
        <v>0</v>
      </c>
      <c r="J197" s="13">
        <f>IFERROR(VLOOKUP(A197,'[16]WASH COAL RECEIPT &amp; GCV DATA'!$A$2:$V$184,10,0),0)</f>
        <v>0</v>
      </c>
      <c r="K197" s="15" t="e">
        <f>SUMIF('[16]WASH COAL RECEIPT &amp; GCV DATA'!$A$3:$A$184,'MASTER DATA FILE WASH COAL (2)'!A197,'[16]WASH COAL RECEIPT &amp; GCV DATA'!$K$3:$K$184)</f>
        <v>#VALUE!</v>
      </c>
      <c r="L197" s="15" t="e">
        <f>SUMIF('[16]WASH COAL RECEIPT &amp; GCV DATA'!$A$3:$A$184,'MASTER DATA FILE WASH COAL (2)'!A197,'[16]WASH COAL RECEIPT &amp; GCV DATA'!$L$3:$L$184)</f>
        <v>#VALUE!</v>
      </c>
      <c r="M197" s="15" t="e">
        <f t="shared" si="29"/>
        <v>#VALUE!</v>
      </c>
      <c r="N197" s="67" t="e">
        <f t="shared" si="30"/>
        <v>#VALUE!</v>
      </c>
      <c r="O197" s="15" t="e">
        <f>SUMIF('[16]WASH COAL RECEIPT &amp; GCV DATA'!$A$3:$A$184,'MASTER DATA FILE WASH COAL (2)'!A197,'[16]WASH COAL RECEIPT &amp; GCV DATA'!$O$3:$O$184)</f>
        <v>#VALUE!</v>
      </c>
      <c r="P197" s="15" t="e">
        <f t="shared" si="31"/>
        <v>#VALUE!</v>
      </c>
      <c r="Q197" s="15" t="e">
        <f>SUMIF('[16]WASH COAL RECEIPT &amp; GCV DATA'!$A$3:$A$184,'MASTER DATA FILE WASH COAL (2)'!A197,'[16]WASH COAL RECEIPT &amp; GCV DATA'!$Q$3:$Q$184)</f>
        <v>#VALUE!</v>
      </c>
      <c r="R197" s="16" t="e">
        <f>SUMIF('[16]WASH COAL RECEIPT &amp; GCV DATA'!$A$3:$A$244,'MASTER DATA FILE WASH COAL (2)'!A197,'[16]WASH COAL RECEIPT &amp; GCV DATA'!$R$3:$R$244)+IF(H197=$J$234,($K$234*K197),0)+IF(H197=$J$235,($K$235*K197),0)</f>
        <v>#VALUE!</v>
      </c>
      <c r="S197" s="15" t="e">
        <f t="shared" si="32"/>
        <v>#VALUE!</v>
      </c>
      <c r="T197" s="15" t="e">
        <f>SUMIF('[16]WASH COAL RECEIPT &amp; GCV DATA'!$A$3:$A$184,'MASTER DATA FILE WASH COAL (2)'!A197,'[16]WASH COAL RECEIPT &amp; GCV DATA'!$T$3:$T$184)</f>
        <v>#VALUE!</v>
      </c>
      <c r="U197" s="15" t="e">
        <f t="shared" si="33"/>
        <v>#VALUE!</v>
      </c>
      <c r="V197" s="15" t="e">
        <f>SUMIF('[16]WASH COAL RECEIPT &amp; GCV DATA'!$A$3:$A$184,'MASTER DATA FILE WASH COAL (2)'!A197,'[16]WASH COAL RECEIPT &amp; GCV DATA'!$V$3:$V$184)</f>
        <v>#VALUE!</v>
      </c>
      <c r="W197" s="15" t="e">
        <f t="shared" si="34"/>
        <v>#VALUE!</v>
      </c>
      <c r="X197" s="13" t="e">
        <f t="shared" si="35"/>
        <v>#VALUE!</v>
      </c>
      <c r="Y197" s="13"/>
      <c r="Z197" s="13"/>
      <c r="AH197">
        <v>15498520.705999998</v>
      </c>
    </row>
    <row r="198" spans="1:34" customFormat="1" x14ac:dyDescent="0.3">
      <c r="A198" s="57"/>
      <c r="B198" s="57" t="e">
        <f>SUMIF('[16]WASH COAL RECEIPT &amp; GCV DATA'!$A$3:$A$112,A198,'[16]WASH COAL RECEIPT &amp; GCV DATA'!$B$3:$B$112)</f>
        <v>#VALUE!</v>
      </c>
      <c r="C198" s="13" t="e">
        <f>SUMIF('[16]WASH COAL RECEIPT &amp; GCV DATA'!$A$3:$A$112,A198,'[16]WASH COAL RECEIPT &amp; GCV DATA'!$C$3:$C$112)</f>
        <v>#VALUE!</v>
      </c>
      <c r="D198" s="13">
        <f>IFERROR(VLOOKUP(A198,'[16]WASH COAL RECEIPT &amp; GCV DATA'!A188:V308,4,0),0)</f>
        <v>0</v>
      </c>
      <c r="E198" s="14">
        <f>IFERROR(VLOOKUP(A198,'[16]WASH COAL RECEIPT &amp; GCV DATA'!$A$2:$V$184,5,0),0)</f>
        <v>0</v>
      </c>
      <c r="F198" s="13" t="e">
        <f>SUMIF('[16]WASH COAL RECEIPT &amp; GCV DATA'!$A$3:$A$184,'MASTER DATA FILE WASH COAL (2)'!A198,'[16]WASH COAL RECEIPT &amp; GCV DATA'!$F$3:$F$184)</f>
        <v>#VALUE!</v>
      </c>
      <c r="G198" s="13">
        <f>IFERROR(VLOOKUP(A198,'[16]WASH COAL RECEIPT &amp; GCV DATA'!$A$2:$V$184,7,0),0)</f>
        <v>0</v>
      </c>
      <c r="H198" s="13">
        <f>IFERROR(VLOOKUP(A198,'[16]WASH COAL RECEIPT &amp; GCV DATA'!$A$2:$V$184,8,0),0)</f>
        <v>0</v>
      </c>
      <c r="I198" s="13">
        <f>IFERROR(VLOOKUP(A198,'[16]WASH COAL RECEIPT &amp; GCV DATA'!$A$2:$V$184,9,0),0)</f>
        <v>0</v>
      </c>
      <c r="J198" s="13">
        <f>IFERROR(VLOOKUP(A198,'[16]WASH COAL RECEIPT &amp; GCV DATA'!$A$2:$V$184,10,0),0)</f>
        <v>0</v>
      </c>
      <c r="K198" s="15" t="e">
        <f>SUMIF('[16]WASH COAL RECEIPT &amp; GCV DATA'!$A$3:$A$184,'MASTER DATA FILE WASH COAL (2)'!A198,'[16]WASH COAL RECEIPT &amp; GCV DATA'!$K$3:$K$184)</f>
        <v>#VALUE!</v>
      </c>
      <c r="L198" s="15" t="e">
        <f>SUMIF('[16]WASH COAL RECEIPT &amp; GCV DATA'!$A$3:$A$184,'MASTER DATA FILE WASH COAL (2)'!A198,'[16]WASH COAL RECEIPT &amp; GCV DATA'!$L$3:$L$184)</f>
        <v>#VALUE!</v>
      </c>
      <c r="M198" s="15" t="e">
        <f t="shared" si="29"/>
        <v>#VALUE!</v>
      </c>
      <c r="N198" s="67" t="e">
        <f t="shared" si="30"/>
        <v>#VALUE!</v>
      </c>
      <c r="O198" s="15" t="e">
        <f>SUMIF('[16]WASH COAL RECEIPT &amp; GCV DATA'!$A$3:$A$184,'MASTER DATA FILE WASH COAL (2)'!A198,'[16]WASH COAL RECEIPT &amp; GCV DATA'!$O$3:$O$184)</f>
        <v>#VALUE!</v>
      </c>
      <c r="P198" s="15" t="e">
        <f t="shared" si="31"/>
        <v>#VALUE!</v>
      </c>
      <c r="Q198" s="15" t="e">
        <f>SUMIF('[16]WASH COAL RECEIPT &amp; GCV DATA'!$A$3:$A$184,'MASTER DATA FILE WASH COAL (2)'!A198,'[16]WASH COAL RECEIPT &amp; GCV DATA'!$Q$3:$Q$184)</f>
        <v>#VALUE!</v>
      </c>
      <c r="R198" s="16" t="e">
        <f>SUMIF('[16]WASH COAL RECEIPT &amp; GCV DATA'!$A$3:$A$244,'MASTER DATA FILE WASH COAL (2)'!A198,'[16]WASH COAL RECEIPT &amp; GCV DATA'!$R$3:$R$244)+IF(H198=$J$234,($K$234*K198),0)+IF(H198=$J$235,($K$235*K198),0)</f>
        <v>#VALUE!</v>
      </c>
      <c r="S198" s="15" t="e">
        <f t="shared" si="32"/>
        <v>#VALUE!</v>
      </c>
      <c r="T198" s="15" t="e">
        <f>SUMIF('[16]WASH COAL RECEIPT &amp; GCV DATA'!$A$3:$A$184,'MASTER DATA FILE WASH COAL (2)'!A198,'[16]WASH COAL RECEIPT &amp; GCV DATA'!$T$3:$T$184)</f>
        <v>#VALUE!</v>
      </c>
      <c r="U198" s="15" t="e">
        <f t="shared" si="33"/>
        <v>#VALUE!</v>
      </c>
      <c r="V198" s="15" t="e">
        <f>SUMIF('[16]WASH COAL RECEIPT &amp; GCV DATA'!$A$3:$A$184,'MASTER DATA FILE WASH COAL (2)'!A198,'[16]WASH COAL RECEIPT &amp; GCV DATA'!$V$3:$V$184)</f>
        <v>#VALUE!</v>
      </c>
      <c r="W198" s="15" t="e">
        <f t="shared" si="34"/>
        <v>#VALUE!</v>
      </c>
      <c r="X198" s="13" t="e">
        <f t="shared" si="35"/>
        <v>#VALUE!</v>
      </c>
      <c r="Y198" s="13"/>
      <c r="Z198" s="13"/>
      <c r="AH198">
        <v>15953043.637499999</v>
      </c>
    </row>
    <row r="199" spans="1:34" customFormat="1" x14ac:dyDescent="0.3">
      <c r="A199" s="57"/>
      <c r="B199" s="57" t="e">
        <f>SUMIF('[16]WASH COAL RECEIPT &amp; GCV DATA'!$A$3:$A$112,A199,'[16]WASH COAL RECEIPT &amp; GCV DATA'!$B$3:$B$112)</f>
        <v>#VALUE!</v>
      </c>
      <c r="C199" s="13" t="e">
        <f>SUMIF('[16]WASH COAL RECEIPT &amp; GCV DATA'!$A$3:$A$112,A199,'[16]WASH COAL RECEIPT &amp; GCV DATA'!$C$3:$C$112)</f>
        <v>#VALUE!</v>
      </c>
      <c r="D199" s="13">
        <f>IFERROR(VLOOKUP(A199,'[16]WASH COAL RECEIPT &amp; GCV DATA'!A189:V309,4,0),0)</f>
        <v>0</v>
      </c>
      <c r="E199" s="14">
        <f>IFERROR(VLOOKUP(A199,'[16]WASH COAL RECEIPT &amp; GCV DATA'!$A$2:$V$184,5,0),0)</f>
        <v>0</v>
      </c>
      <c r="F199" s="13" t="e">
        <f>SUMIF('[16]WASH COAL RECEIPT &amp; GCV DATA'!$A$3:$A$184,'MASTER DATA FILE WASH COAL (2)'!A199,'[16]WASH COAL RECEIPT &amp; GCV DATA'!$F$3:$F$184)</f>
        <v>#VALUE!</v>
      </c>
      <c r="G199" s="13">
        <f>IFERROR(VLOOKUP(A199,'[16]WASH COAL RECEIPT &amp; GCV DATA'!$A$2:$V$184,7,0),0)</f>
        <v>0</v>
      </c>
      <c r="H199" s="13">
        <f>IFERROR(VLOOKUP(A199,'[16]WASH COAL RECEIPT &amp; GCV DATA'!$A$2:$V$184,8,0),0)</f>
        <v>0</v>
      </c>
      <c r="I199" s="13">
        <f>IFERROR(VLOOKUP(A199,'[16]WASH COAL RECEIPT &amp; GCV DATA'!$A$2:$V$184,9,0),0)</f>
        <v>0</v>
      </c>
      <c r="J199" s="13">
        <f>IFERROR(VLOOKUP(A199,'[16]WASH COAL RECEIPT &amp; GCV DATA'!$A$2:$V$184,10,0),0)</f>
        <v>0</v>
      </c>
      <c r="K199" s="15" t="e">
        <f>SUMIF('[16]WASH COAL RECEIPT &amp; GCV DATA'!$A$3:$A$184,'MASTER DATA FILE WASH COAL (2)'!A199,'[16]WASH COAL RECEIPT &amp; GCV DATA'!$K$3:$K$184)</f>
        <v>#VALUE!</v>
      </c>
      <c r="L199" s="15" t="e">
        <f>SUMIF('[16]WASH COAL RECEIPT &amp; GCV DATA'!$A$3:$A$184,'MASTER DATA FILE WASH COAL (2)'!A199,'[16]WASH COAL RECEIPT &amp; GCV DATA'!$L$3:$L$184)</f>
        <v>#VALUE!</v>
      </c>
      <c r="M199" s="15" t="e">
        <f t="shared" si="29"/>
        <v>#VALUE!</v>
      </c>
      <c r="N199" s="67" t="e">
        <f t="shared" si="30"/>
        <v>#VALUE!</v>
      </c>
      <c r="O199" s="15" t="e">
        <f>SUMIF('[16]WASH COAL RECEIPT &amp; GCV DATA'!$A$3:$A$184,'MASTER DATA FILE WASH COAL (2)'!A199,'[16]WASH COAL RECEIPT &amp; GCV DATA'!$O$3:$O$184)</f>
        <v>#VALUE!</v>
      </c>
      <c r="P199" s="15" t="e">
        <f t="shared" si="31"/>
        <v>#VALUE!</v>
      </c>
      <c r="Q199" s="15" t="e">
        <f>SUMIF('[16]WASH COAL RECEIPT &amp; GCV DATA'!$A$3:$A$184,'MASTER DATA FILE WASH COAL (2)'!A199,'[16]WASH COAL RECEIPT &amp; GCV DATA'!$Q$3:$Q$184)</f>
        <v>#VALUE!</v>
      </c>
      <c r="R199" s="16" t="e">
        <f>SUMIF('[16]WASH COAL RECEIPT &amp; GCV DATA'!$A$3:$A$244,'MASTER DATA FILE WASH COAL (2)'!A199,'[16]WASH COAL RECEIPT &amp; GCV DATA'!$R$3:$R$244)+IF(H199=$J$234,($K$234*K199),0)+IF(H199=$J$235,($K$235*K199),0)</f>
        <v>#VALUE!</v>
      </c>
      <c r="S199" s="15" t="e">
        <f t="shared" si="32"/>
        <v>#VALUE!</v>
      </c>
      <c r="T199" s="15" t="e">
        <f>SUMIF('[16]WASH COAL RECEIPT &amp; GCV DATA'!$A$3:$A$184,'MASTER DATA FILE WASH COAL (2)'!A199,'[16]WASH COAL RECEIPT &amp; GCV DATA'!$T$3:$T$184)</f>
        <v>#VALUE!</v>
      </c>
      <c r="U199" s="15" t="e">
        <f t="shared" si="33"/>
        <v>#VALUE!</v>
      </c>
      <c r="V199" s="15" t="e">
        <f>SUMIF('[16]WASH COAL RECEIPT &amp; GCV DATA'!$A$3:$A$184,'MASTER DATA FILE WASH COAL (2)'!A199,'[16]WASH COAL RECEIPT &amp; GCV DATA'!$V$3:$V$184)</f>
        <v>#VALUE!</v>
      </c>
      <c r="W199" s="15" t="e">
        <f t="shared" si="34"/>
        <v>#VALUE!</v>
      </c>
      <c r="X199" s="13" t="e">
        <f t="shared" si="35"/>
        <v>#VALUE!</v>
      </c>
      <c r="Y199" s="13"/>
      <c r="Z199" s="13"/>
      <c r="AH199">
        <v>15817656.815624997</v>
      </c>
    </row>
    <row r="200" spans="1:34" customFormat="1" x14ac:dyDescent="0.3">
      <c r="A200" s="57"/>
      <c r="B200" s="57" t="e">
        <f>SUMIF('[16]WASH COAL RECEIPT &amp; GCV DATA'!$A$3:$A$112,A200,'[16]WASH COAL RECEIPT &amp; GCV DATA'!$B$3:$B$112)</f>
        <v>#VALUE!</v>
      </c>
      <c r="C200" s="13" t="e">
        <f>SUMIF('[16]WASH COAL RECEIPT &amp; GCV DATA'!$A$3:$A$112,A200,'[16]WASH COAL RECEIPT &amp; GCV DATA'!$C$3:$C$112)</f>
        <v>#VALUE!</v>
      </c>
      <c r="D200" s="13">
        <f>IFERROR(VLOOKUP(A200,'[16]WASH COAL RECEIPT &amp; GCV DATA'!A190:V310,4,0),0)</f>
        <v>0</v>
      </c>
      <c r="E200" s="14">
        <f>IFERROR(VLOOKUP(A200,'[16]WASH COAL RECEIPT &amp; GCV DATA'!$A$2:$V$184,5,0),0)</f>
        <v>0</v>
      </c>
      <c r="F200" s="13" t="e">
        <f>SUMIF('[16]WASH COAL RECEIPT &amp; GCV DATA'!$A$3:$A$184,'MASTER DATA FILE WASH COAL (2)'!A200,'[16]WASH COAL RECEIPT &amp; GCV DATA'!$F$3:$F$184)</f>
        <v>#VALUE!</v>
      </c>
      <c r="G200" s="13">
        <f>IFERROR(VLOOKUP(A200,'[16]WASH COAL RECEIPT &amp; GCV DATA'!$A$2:$V$184,7,0),0)</f>
        <v>0</v>
      </c>
      <c r="H200" s="13">
        <f>IFERROR(VLOOKUP(A200,'[16]WASH COAL RECEIPT &amp; GCV DATA'!$A$2:$V$184,8,0),0)</f>
        <v>0</v>
      </c>
      <c r="I200" s="13">
        <f>IFERROR(VLOOKUP(A200,'[16]WASH COAL RECEIPT &amp; GCV DATA'!$A$2:$V$184,9,0),0)</f>
        <v>0</v>
      </c>
      <c r="J200" s="13">
        <f>IFERROR(VLOOKUP(A200,'[16]WASH COAL RECEIPT &amp; GCV DATA'!$A$2:$V$184,10,0),0)</f>
        <v>0</v>
      </c>
      <c r="K200" s="15" t="e">
        <f>SUMIF('[16]WASH COAL RECEIPT &amp; GCV DATA'!$A$3:$A$184,'MASTER DATA FILE WASH COAL (2)'!A200,'[16]WASH COAL RECEIPT &amp; GCV DATA'!$K$3:$K$184)</f>
        <v>#VALUE!</v>
      </c>
      <c r="L200" s="15" t="e">
        <f>SUMIF('[16]WASH COAL RECEIPT &amp; GCV DATA'!$A$3:$A$184,'MASTER DATA FILE WASH COAL (2)'!A200,'[16]WASH COAL RECEIPT &amp; GCV DATA'!$L$3:$L$184)</f>
        <v>#VALUE!</v>
      </c>
      <c r="M200" s="15" t="e">
        <f t="shared" si="29"/>
        <v>#VALUE!</v>
      </c>
      <c r="N200" s="67" t="e">
        <f t="shared" si="30"/>
        <v>#VALUE!</v>
      </c>
      <c r="O200" s="15" t="e">
        <f>SUMIF('[16]WASH COAL RECEIPT &amp; GCV DATA'!$A$3:$A$184,'MASTER DATA FILE WASH COAL (2)'!A200,'[16]WASH COAL RECEIPT &amp; GCV DATA'!$O$3:$O$184)</f>
        <v>#VALUE!</v>
      </c>
      <c r="P200" s="15" t="e">
        <f t="shared" si="31"/>
        <v>#VALUE!</v>
      </c>
      <c r="Q200" s="15" t="e">
        <f>SUMIF('[16]WASH COAL RECEIPT &amp; GCV DATA'!$A$3:$A$184,'MASTER DATA FILE WASH COAL (2)'!A200,'[16]WASH COAL RECEIPT &amp; GCV DATA'!$Q$3:$Q$184)</f>
        <v>#VALUE!</v>
      </c>
      <c r="R200" s="16" t="e">
        <f>SUMIF('[16]WASH COAL RECEIPT &amp; GCV DATA'!$A$3:$A$244,'MASTER DATA FILE WASH COAL (2)'!A200,'[16]WASH COAL RECEIPT &amp; GCV DATA'!$R$3:$R$244)+IF(H200=$J$234,($K$234*K200),0)+IF(H200=$J$235,($K$235*K200),0)</f>
        <v>#VALUE!</v>
      </c>
      <c r="S200" s="15" t="e">
        <f t="shared" si="32"/>
        <v>#VALUE!</v>
      </c>
      <c r="T200" s="15" t="e">
        <f>SUMIF('[16]WASH COAL RECEIPT &amp; GCV DATA'!$A$3:$A$184,'MASTER DATA FILE WASH COAL (2)'!A200,'[16]WASH COAL RECEIPT &amp; GCV DATA'!$T$3:$T$184)</f>
        <v>#VALUE!</v>
      </c>
      <c r="U200" s="15" t="e">
        <f t="shared" si="33"/>
        <v>#VALUE!</v>
      </c>
      <c r="V200" s="15" t="e">
        <f>SUMIF('[16]WASH COAL RECEIPT &amp; GCV DATA'!$A$3:$A$184,'MASTER DATA FILE WASH COAL (2)'!A200,'[16]WASH COAL RECEIPT &amp; GCV DATA'!$V$3:$V$184)</f>
        <v>#VALUE!</v>
      </c>
      <c r="W200" s="15" t="e">
        <f t="shared" si="34"/>
        <v>#VALUE!</v>
      </c>
      <c r="X200" s="13" t="e">
        <f t="shared" si="35"/>
        <v>#VALUE!</v>
      </c>
      <c r="Y200" s="13"/>
      <c r="Z200" s="13"/>
      <c r="AH200">
        <v>16019339.223624999</v>
      </c>
    </row>
    <row r="201" spans="1:34" customFormat="1" x14ac:dyDescent="0.3">
      <c r="A201" s="57"/>
      <c r="B201" s="57" t="e">
        <f>SUMIF('[16]WASH COAL RECEIPT &amp; GCV DATA'!$A$3:$A$112,A201,'[16]WASH COAL RECEIPT &amp; GCV DATA'!$B$3:$B$112)</f>
        <v>#VALUE!</v>
      </c>
      <c r="C201" s="13" t="e">
        <f>SUMIF('[16]WASH COAL RECEIPT &amp; GCV DATA'!$A$3:$A$112,A201,'[16]WASH COAL RECEIPT &amp; GCV DATA'!$C$3:$C$112)</f>
        <v>#VALUE!</v>
      </c>
      <c r="D201" s="13">
        <f>IFERROR(VLOOKUP(A201,'[16]WASH COAL RECEIPT &amp; GCV DATA'!A191:V311,4,0),0)</f>
        <v>0</v>
      </c>
      <c r="E201" s="14">
        <f>IFERROR(VLOOKUP(A201,'[16]WASH COAL RECEIPT &amp; GCV DATA'!$A$2:$V$184,5,0),0)</f>
        <v>0</v>
      </c>
      <c r="F201" s="13" t="e">
        <f>SUMIF('[16]WASH COAL RECEIPT &amp; GCV DATA'!$A$3:$A$184,'MASTER DATA FILE WASH COAL (2)'!A201,'[16]WASH COAL RECEIPT &amp; GCV DATA'!$F$3:$F$184)</f>
        <v>#VALUE!</v>
      </c>
      <c r="G201" s="13">
        <f>IFERROR(VLOOKUP(A201,'[16]WASH COAL RECEIPT &amp; GCV DATA'!$A$2:$V$184,7,0),0)</f>
        <v>0</v>
      </c>
      <c r="H201" s="13">
        <f>IFERROR(VLOOKUP(A201,'[16]WASH COAL RECEIPT &amp; GCV DATA'!$A$2:$V$184,8,0),0)</f>
        <v>0</v>
      </c>
      <c r="I201" s="13">
        <f>IFERROR(VLOOKUP(A201,'[16]WASH COAL RECEIPT &amp; GCV DATA'!$A$2:$V$184,9,0),0)</f>
        <v>0</v>
      </c>
      <c r="J201" s="13">
        <f>IFERROR(VLOOKUP(A201,'[16]WASH COAL RECEIPT &amp; GCV DATA'!$A$2:$V$184,10,0),0)</f>
        <v>0</v>
      </c>
      <c r="K201" s="15" t="e">
        <f>SUMIF('[16]WASH COAL RECEIPT &amp; GCV DATA'!$A$3:$A$184,'MASTER DATA FILE WASH COAL (2)'!A201,'[16]WASH COAL RECEIPT &amp; GCV DATA'!$K$3:$K$184)</f>
        <v>#VALUE!</v>
      </c>
      <c r="L201" s="15" t="e">
        <f>SUMIF('[16]WASH COAL RECEIPT &amp; GCV DATA'!$A$3:$A$184,'MASTER DATA FILE WASH COAL (2)'!A201,'[16]WASH COAL RECEIPT &amp; GCV DATA'!$L$3:$L$184)</f>
        <v>#VALUE!</v>
      </c>
      <c r="M201" s="15" t="e">
        <f t="shared" si="29"/>
        <v>#VALUE!</v>
      </c>
      <c r="N201" s="67" t="e">
        <f t="shared" si="30"/>
        <v>#VALUE!</v>
      </c>
      <c r="O201" s="15" t="e">
        <f>SUMIF('[16]WASH COAL RECEIPT &amp; GCV DATA'!$A$3:$A$184,'MASTER DATA FILE WASH COAL (2)'!A201,'[16]WASH COAL RECEIPT &amp; GCV DATA'!$O$3:$O$184)</f>
        <v>#VALUE!</v>
      </c>
      <c r="P201" s="15" t="e">
        <f t="shared" si="31"/>
        <v>#VALUE!</v>
      </c>
      <c r="Q201" s="15" t="e">
        <f>SUMIF('[16]WASH COAL RECEIPT &amp; GCV DATA'!$A$3:$A$184,'MASTER DATA FILE WASH COAL (2)'!A201,'[16]WASH COAL RECEIPT &amp; GCV DATA'!$Q$3:$Q$184)</f>
        <v>#VALUE!</v>
      </c>
      <c r="R201" s="16" t="e">
        <f>SUMIF('[16]WASH COAL RECEIPT &amp; GCV DATA'!$A$3:$A$244,'MASTER DATA FILE WASH COAL (2)'!A201,'[16]WASH COAL RECEIPT &amp; GCV DATA'!$R$3:$R$244)+IF(H201=$J$234,($K$234*K201),0)+IF(H201=$J$235,($K$235*K201),0)</f>
        <v>#VALUE!</v>
      </c>
      <c r="S201" s="15" t="e">
        <f t="shared" si="32"/>
        <v>#VALUE!</v>
      </c>
      <c r="T201" s="15" t="e">
        <f>SUMIF('[16]WASH COAL RECEIPT &amp; GCV DATA'!$A$3:$A$184,'MASTER DATA FILE WASH COAL (2)'!A201,'[16]WASH COAL RECEIPT &amp; GCV DATA'!$T$3:$T$184)</f>
        <v>#VALUE!</v>
      </c>
      <c r="U201" s="15" t="e">
        <f t="shared" si="33"/>
        <v>#VALUE!</v>
      </c>
      <c r="V201" s="15" t="e">
        <f>SUMIF('[16]WASH COAL RECEIPT &amp; GCV DATA'!$A$3:$A$184,'MASTER DATA FILE WASH COAL (2)'!A201,'[16]WASH COAL RECEIPT &amp; GCV DATA'!$V$3:$V$184)</f>
        <v>#VALUE!</v>
      </c>
      <c r="W201" s="15" t="e">
        <f t="shared" si="34"/>
        <v>#VALUE!</v>
      </c>
      <c r="X201" s="13" t="e">
        <f t="shared" si="35"/>
        <v>#VALUE!</v>
      </c>
      <c r="Y201" s="13"/>
      <c r="Z201" s="13"/>
      <c r="AH201">
        <v>15535093.090999998</v>
      </c>
    </row>
    <row r="202" spans="1:34" customFormat="1" x14ac:dyDescent="0.3">
      <c r="A202" s="57"/>
      <c r="B202" s="57" t="e">
        <f>SUMIF('[16]WASH COAL RECEIPT &amp; GCV DATA'!$A$3:$A$112,A202,'[16]WASH COAL RECEIPT &amp; GCV DATA'!$B$3:$B$112)</f>
        <v>#VALUE!</v>
      </c>
      <c r="C202" s="13" t="e">
        <f>SUMIF('[16]WASH COAL RECEIPT &amp; GCV DATA'!$A$3:$A$112,A202,'[16]WASH COAL RECEIPT &amp; GCV DATA'!$C$3:$C$112)</f>
        <v>#VALUE!</v>
      </c>
      <c r="D202" s="13">
        <f>IFERROR(VLOOKUP(A202,'[16]WASH COAL RECEIPT &amp; GCV DATA'!A192:V312,4,0),0)</f>
        <v>0</v>
      </c>
      <c r="E202" s="14">
        <f>IFERROR(VLOOKUP(A202,'[16]WASH COAL RECEIPT &amp; GCV DATA'!$A$2:$V$184,5,0),0)</f>
        <v>0</v>
      </c>
      <c r="F202" s="13" t="e">
        <f>SUMIF('[16]WASH COAL RECEIPT &amp; GCV DATA'!$A$3:$A$184,'MASTER DATA FILE WASH COAL (2)'!A202,'[16]WASH COAL RECEIPT &amp; GCV DATA'!$F$3:$F$184)</f>
        <v>#VALUE!</v>
      </c>
      <c r="G202" s="13">
        <f>IFERROR(VLOOKUP(A202,'[16]WASH COAL RECEIPT &amp; GCV DATA'!$A$2:$V$184,7,0),0)</f>
        <v>0</v>
      </c>
      <c r="H202" s="13">
        <f>IFERROR(VLOOKUP(A202,'[16]WASH COAL RECEIPT &amp; GCV DATA'!$A$2:$V$184,8,0),0)</f>
        <v>0</v>
      </c>
      <c r="I202" s="13">
        <f>IFERROR(VLOOKUP(A202,'[16]WASH COAL RECEIPT &amp; GCV DATA'!$A$2:$V$184,9,0),0)</f>
        <v>0</v>
      </c>
      <c r="J202" s="13">
        <f>IFERROR(VLOOKUP(A202,'[16]WASH COAL RECEIPT &amp; GCV DATA'!$A$2:$V$184,10,0),0)</f>
        <v>0</v>
      </c>
      <c r="K202" s="15" t="e">
        <f>SUMIF('[16]WASH COAL RECEIPT &amp; GCV DATA'!$A$3:$A$184,'MASTER DATA FILE WASH COAL (2)'!A202,'[16]WASH COAL RECEIPT &amp; GCV DATA'!$K$3:$K$184)</f>
        <v>#VALUE!</v>
      </c>
      <c r="L202" s="15" t="e">
        <f>SUMIF('[16]WASH COAL RECEIPT &amp; GCV DATA'!$A$3:$A$184,'MASTER DATA FILE WASH COAL (2)'!A202,'[16]WASH COAL RECEIPT &amp; GCV DATA'!$L$3:$L$184)</f>
        <v>#VALUE!</v>
      </c>
      <c r="M202" s="15" t="e">
        <f t="shared" si="29"/>
        <v>#VALUE!</v>
      </c>
      <c r="N202" s="67" t="e">
        <f t="shared" si="30"/>
        <v>#VALUE!</v>
      </c>
      <c r="O202" s="15" t="e">
        <f>SUMIF('[16]WASH COAL RECEIPT &amp; GCV DATA'!$A$3:$A$184,'MASTER DATA FILE WASH COAL (2)'!A202,'[16]WASH COAL RECEIPT &amp; GCV DATA'!$O$3:$O$184)</f>
        <v>#VALUE!</v>
      </c>
      <c r="P202" s="15" t="e">
        <f t="shared" si="31"/>
        <v>#VALUE!</v>
      </c>
      <c r="Q202" s="15" t="e">
        <f>SUMIF('[16]WASH COAL RECEIPT &amp; GCV DATA'!$A$3:$A$184,'MASTER DATA FILE WASH COAL (2)'!A202,'[16]WASH COAL RECEIPT &amp; GCV DATA'!$Q$3:$Q$184)</f>
        <v>#VALUE!</v>
      </c>
      <c r="R202" s="16" t="e">
        <f>SUMIF('[16]WASH COAL RECEIPT &amp; GCV DATA'!$A$3:$A$244,'MASTER DATA FILE WASH COAL (2)'!A202,'[16]WASH COAL RECEIPT &amp; GCV DATA'!$R$3:$R$244)+IF(H202=$J$234,($K$234*K202),0)+IF(H202=$J$235,($K$235*K202),0)</f>
        <v>#VALUE!</v>
      </c>
      <c r="S202" s="15" t="e">
        <f t="shared" si="32"/>
        <v>#VALUE!</v>
      </c>
      <c r="T202" s="15" t="e">
        <f>SUMIF('[16]WASH COAL RECEIPT &amp; GCV DATA'!$A$3:$A$184,'MASTER DATA FILE WASH COAL (2)'!A202,'[16]WASH COAL RECEIPT &amp; GCV DATA'!$T$3:$T$184)</f>
        <v>#VALUE!</v>
      </c>
      <c r="U202" s="15" t="e">
        <f t="shared" si="33"/>
        <v>#VALUE!</v>
      </c>
      <c r="V202" s="15" t="e">
        <f>SUMIF('[16]WASH COAL RECEIPT &amp; GCV DATA'!$A$3:$A$184,'MASTER DATA FILE WASH COAL (2)'!A202,'[16]WASH COAL RECEIPT &amp; GCV DATA'!$V$3:$V$184)</f>
        <v>#VALUE!</v>
      </c>
      <c r="W202" s="15" t="e">
        <f t="shared" si="34"/>
        <v>#VALUE!</v>
      </c>
      <c r="X202" s="13" t="e">
        <f t="shared" si="35"/>
        <v>#VALUE!</v>
      </c>
      <c r="Y202" s="13"/>
      <c r="Z202" s="13"/>
      <c r="AH202">
        <v>13771102.802499998</v>
      </c>
    </row>
    <row r="203" spans="1:34" customFormat="1" x14ac:dyDescent="0.3">
      <c r="A203" s="57"/>
      <c r="B203" s="57" t="e">
        <f>SUMIF('[16]WASH COAL RECEIPT &amp; GCV DATA'!$A$3:$A$112,A203,'[16]WASH COAL RECEIPT &amp; GCV DATA'!$B$3:$B$112)</f>
        <v>#VALUE!</v>
      </c>
      <c r="C203" s="13" t="e">
        <f>SUMIF('[16]WASH COAL RECEIPT &amp; GCV DATA'!$A$3:$A$112,A203,'[16]WASH COAL RECEIPT &amp; GCV DATA'!$C$3:$C$112)</f>
        <v>#VALUE!</v>
      </c>
      <c r="D203" s="13">
        <f>IFERROR(VLOOKUP(A203,'[16]WASH COAL RECEIPT &amp; GCV DATA'!A193:V313,4,0),0)</f>
        <v>0</v>
      </c>
      <c r="E203" s="14">
        <f>IFERROR(VLOOKUP(A203,'[16]WASH COAL RECEIPT &amp; GCV DATA'!$A$2:$V$184,5,0),0)</f>
        <v>0</v>
      </c>
      <c r="F203" s="13" t="e">
        <f>SUMIF('[16]WASH COAL RECEIPT &amp; GCV DATA'!$A$3:$A$184,'MASTER DATA FILE WASH COAL (2)'!A203,'[16]WASH COAL RECEIPT &amp; GCV DATA'!$F$3:$F$184)</f>
        <v>#VALUE!</v>
      </c>
      <c r="G203" s="13">
        <f>IFERROR(VLOOKUP(A203,'[16]WASH COAL RECEIPT &amp; GCV DATA'!$A$2:$V$184,7,0),0)</f>
        <v>0</v>
      </c>
      <c r="H203" s="13">
        <f>IFERROR(VLOOKUP(A203,'[16]WASH COAL RECEIPT &amp; GCV DATA'!$A$2:$V$184,8,0),0)</f>
        <v>0</v>
      </c>
      <c r="I203" s="13">
        <f>IFERROR(VLOOKUP(A203,'[16]WASH COAL RECEIPT &amp; GCV DATA'!$A$2:$V$184,9,0),0)</f>
        <v>0</v>
      </c>
      <c r="J203" s="13">
        <f>IFERROR(VLOOKUP(A203,'[16]WASH COAL RECEIPT &amp; GCV DATA'!$A$2:$V$184,10,0),0)</f>
        <v>0</v>
      </c>
      <c r="K203" s="15" t="e">
        <f>SUMIF('[16]WASH COAL RECEIPT &amp; GCV DATA'!$A$3:$A$184,'MASTER DATA FILE WASH COAL (2)'!A203,'[16]WASH COAL RECEIPT &amp; GCV DATA'!$K$3:$K$184)</f>
        <v>#VALUE!</v>
      </c>
      <c r="L203" s="15" t="e">
        <f>SUMIF('[16]WASH COAL RECEIPT &amp; GCV DATA'!$A$3:$A$184,'MASTER DATA FILE WASH COAL (2)'!A203,'[16]WASH COAL RECEIPT &amp; GCV DATA'!$L$3:$L$184)</f>
        <v>#VALUE!</v>
      </c>
      <c r="M203" s="15" t="e">
        <f t="shared" si="29"/>
        <v>#VALUE!</v>
      </c>
      <c r="N203" s="67" t="e">
        <f t="shared" si="30"/>
        <v>#VALUE!</v>
      </c>
      <c r="O203" s="15" t="e">
        <f>SUMIF('[16]WASH COAL RECEIPT &amp; GCV DATA'!$A$3:$A$184,'MASTER DATA FILE WASH COAL (2)'!A203,'[16]WASH COAL RECEIPT &amp; GCV DATA'!$O$3:$O$184)</f>
        <v>#VALUE!</v>
      </c>
      <c r="P203" s="15" t="e">
        <f t="shared" si="31"/>
        <v>#VALUE!</v>
      </c>
      <c r="Q203" s="15" t="e">
        <f>SUMIF('[16]WASH COAL RECEIPT &amp; GCV DATA'!$A$3:$A$184,'MASTER DATA FILE WASH COAL (2)'!A203,'[16]WASH COAL RECEIPT &amp; GCV DATA'!$Q$3:$Q$184)</f>
        <v>#VALUE!</v>
      </c>
      <c r="R203" s="16" t="e">
        <f>SUMIF('[16]WASH COAL RECEIPT &amp; GCV DATA'!$A$3:$A$244,'MASTER DATA FILE WASH COAL (2)'!A203,'[16]WASH COAL RECEIPT &amp; GCV DATA'!$R$3:$R$244)+IF(H203=$J$234,($K$234*K203),0)+IF(H203=$J$235,($K$235*K203),0)</f>
        <v>#VALUE!</v>
      </c>
      <c r="S203" s="15" t="e">
        <f t="shared" si="32"/>
        <v>#VALUE!</v>
      </c>
      <c r="T203" s="15" t="e">
        <f>SUMIF('[16]WASH COAL RECEIPT &amp; GCV DATA'!$A$3:$A$184,'MASTER DATA FILE WASH COAL (2)'!A203,'[16]WASH COAL RECEIPT &amp; GCV DATA'!$T$3:$T$184)</f>
        <v>#VALUE!</v>
      </c>
      <c r="U203" s="15" t="e">
        <f t="shared" si="33"/>
        <v>#VALUE!</v>
      </c>
      <c r="V203" s="15" t="e">
        <f>SUMIF('[16]WASH COAL RECEIPT &amp; GCV DATA'!$A$3:$A$184,'MASTER DATA FILE WASH COAL (2)'!A203,'[16]WASH COAL RECEIPT &amp; GCV DATA'!$V$3:$V$184)</f>
        <v>#VALUE!</v>
      </c>
      <c r="W203" s="15" t="e">
        <f t="shared" si="34"/>
        <v>#VALUE!</v>
      </c>
      <c r="X203" s="13" t="e">
        <f t="shared" si="35"/>
        <v>#VALUE!</v>
      </c>
      <c r="Y203" s="13"/>
      <c r="Z203" s="13"/>
      <c r="AH203">
        <v>15204957.214500001</v>
      </c>
    </row>
    <row r="204" spans="1:34" customFormat="1" x14ac:dyDescent="0.3">
      <c r="A204" s="57"/>
      <c r="B204" s="57" t="e">
        <f>SUMIF('[16]WASH COAL RECEIPT &amp; GCV DATA'!$A$3:$A$112,A204,'[16]WASH COAL RECEIPT &amp; GCV DATA'!$B$3:$B$112)</f>
        <v>#VALUE!</v>
      </c>
      <c r="C204" s="13" t="e">
        <f>SUMIF('[16]WASH COAL RECEIPT &amp; GCV DATA'!$A$3:$A$112,A204,'[16]WASH COAL RECEIPT &amp; GCV DATA'!$C$3:$C$112)</f>
        <v>#VALUE!</v>
      </c>
      <c r="D204" s="13">
        <f>IFERROR(VLOOKUP(A204,'[16]WASH COAL RECEIPT &amp; GCV DATA'!A194:V314,4,0),0)</f>
        <v>0</v>
      </c>
      <c r="E204" s="14">
        <f>IFERROR(VLOOKUP(A204,'[16]WASH COAL RECEIPT &amp; GCV DATA'!$A$2:$V$184,5,0),0)</f>
        <v>0</v>
      </c>
      <c r="F204" s="13" t="e">
        <f>SUMIF('[16]WASH COAL RECEIPT &amp; GCV DATA'!$A$3:$A$184,'MASTER DATA FILE WASH COAL (2)'!A204,'[16]WASH COAL RECEIPT &amp; GCV DATA'!$F$3:$F$184)</f>
        <v>#VALUE!</v>
      </c>
      <c r="G204" s="13">
        <f>IFERROR(VLOOKUP(A204,'[16]WASH COAL RECEIPT &amp; GCV DATA'!$A$2:$V$184,7,0),0)</f>
        <v>0</v>
      </c>
      <c r="H204" s="13">
        <f>IFERROR(VLOOKUP(A204,'[16]WASH COAL RECEIPT &amp; GCV DATA'!$A$2:$V$184,8,0),0)</f>
        <v>0</v>
      </c>
      <c r="I204" s="13">
        <f>IFERROR(VLOOKUP(A204,'[16]WASH COAL RECEIPT &amp; GCV DATA'!$A$2:$V$184,9,0),0)</f>
        <v>0</v>
      </c>
      <c r="J204" s="13">
        <f>IFERROR(VLOOKUP(A204,'[16]WASH COAL RECEIPT &amp; GCV DATA'!$A$2:$V$184,10,0),0)</f>
        <v>0</v>
      </c>
      <c r="K204" s="15" t="e">
        <f>SUMIF('[16]WASH COAL RECEIPT &amp; GCV DATA'!$A$3:$A$184,'MASTER DATA FILE WASH COAL (2)'!A204,'[16]WASH COAL RECEIPT &amp; GCV DATA'!$K$3:$K$184)</f>
        <v>#VALUE!</v>
      </c>
      <c r="L204" s="15" t="e">
        <f>SUMIF('[16]WASH COAL RECEIPT &amp; GCV DATA'!$A$3:$A$184,'MASTER DATA FILE WASH COAL (2)'!A204,'[16]WASH COAL RECEIPT &amp; GCV DATA'!$L$3:$L$184)</f>
        <v>#VALUE!</v>
      </c>
      <c r="M204" s="15" t="e">
        <f t="shared" si="29"/>
        <v>#VALUE!</v>
      </c>
      <c r="N204" s="67" t="e">
        <f t="shared" si="30"/>
        <v>#VALUE!</v>
      </c>
      <c r="O204" s="15" t="e">
        <f>SUMIF('[16]WASH COAL RECEIPT &amp; GCV DATA'!$A$3:$A$184,'MASTER DATA FILE WASH COAL (2)'!A204,'[16]WASH COAL RECEIPT &amp; GCV DATA'!$O$3:$O$184)</f>
        <v>#VALUE!</v>
      </c>
      <c r="P204" s="15" t="e">
        <f t="shared" si="31"/>
        <v>#VALUE!</v>
      </c>
      <c r="Q204" s="15" t="e">
        <f>SUMIF('[16]WASH COAL RECEIPT &amp; GCV DATA'!$A$3:$A$184,'MASTER DATA FILE WASH COAL (2)'!A204,'[16]WASH COAL RECEIPT &amp; GCV DATA'!$Q$3:$Q$184)</f>
        <v>#VALUE!</v>
      </c>
      <c r="R204" s="16" t="e">
        <f>SUMIF('[16]WASH COAL RECEIPT &amp; GCV DATA'!$A$3:$A$244,'MASTER DATA FILE WASH COAL (2)'!A204,'[16]WASH COAL RECEIPT &amp; GCV DATA'!$R$3:$R$244)+IF(H204=$J$234,($K$234*K204),0)+IF(H204=$J$235,($K$235*K204),0)</f>
        <v>#VALUE!</v>
      </c>
      <c r="S204" s="15" t="e">
        <f t="shared" si="32"/>
        <v>#VALUE!</v>
      </c>
      <c r="T204" s="15" t="e">
        <f>SUMIF('[16]WASH COAL RECEIPT &amp; GCV DATA'!$A$3:$A$184,'MASTER DATA FILE WASH COAL (2)'!A204,'[16]WASH COAL RECEIPT &amp; GCV DATA'!$T$3:$T$184)</f>
        <v>#VALUE!</v>
      </c>
      <c r="U204" s="15" t="e">
        <f t="shared" si="33"/>
        <v>#VALUE!</v>
      </c>
      <c r="V204" s="15" t="e">
        <f>SUMIF('[16]WASH COAL RECEIPT &amp; GCV DATA'!$A$3:$A$184,'MASTER DATA FILE WASH COAL (2)'!A204,'[16]WASH COAL RECEIPT &amp; GCV DATA'!$V$3:$V$184)</f>
        <v>#VALUE!</v>
      </c>
      <c r="W204" s="15" t="e">
        <f t="shared" si="34"/>
        <v>#VALUE!</v>
      </c>
      <c r="X204" s="13" t="e">
        <f t="shared" si="35"/>
        <v>#VALUE!</v>
      </c>
      <c r="Y204" s="13"/>
      <c r="Z204" s="13"/>
      <c r="AH204">
        <v>16189720.205249997</v>
      </c>
    </row>
    <row r="205" spans="1:34" customFormat="1" x14ac:dyDescent="0.3">
      <c r="A205" s="57"/>
      <c r="B205" s="57" t="e">
        <f>SUMIF('[16]WASH COAL RECEIPT &amp; GCV DATA'!$A$3:$A$112,A205,'[16]WASH COAL RECEIPT &amp; GCV DATA'!$B$3:$B$112)</f>
        <v>#VALUE!</v>
      </c>
      <c r="C205" s="13" t="e">
        <f>SUMIF('[16]WASH COAL RECEIPT &amp; GCV DATA'!$A$3:$A$112,A205,'[16]WASH COAL RECEIPT &amp; GCV DATA'!$C$3:$C$112)</f>
        <v>#VALUE!</v>
      </c>
      <c r="D205" s="13">
        <f>IFERROR(VLOOKUP(A205,'[16]WASH COAL RECEIPT &amp; GCV DATA'!A195:V315,4,0),0)</f>
        <v>0</v>
      </c>
      <c r="E205" s="14">
        <f>IFERROR(VLOOKUP(A205,'[16]WASH COAL RECEIPT &amp; GCV DATA'!$A$2:$V$184,5,0),0)</f>
        <v>0</v>
      </c>
      <c r="F205" s="13" t="e">
        <f>SUMIF('[16]WASH COAL RECEIPT &amp; GCV DATA'!$A$3:$A$184,'MASTER DATA FILE WASH COAL (2)'!A205,'[16]WASH COAL RECEIPT &amp; GCV DATA'!$F$3:$F$184)</f>
        <v>#VALUE!</v>
      </c>
      <c r="G205" s="13">
        <f>IFERROR(VLOOKUP(A205,'[16]WASH COAL RECEIPT &amp; GCV DATA'!$A$2:$V$184,7,0),0)</f>
        <v>0</v>
      </c>
      <c r="H205" s="13">
        <f>IFERROR(VLOOKUP(A205,'[16]WASH COAL RECEIPT &amp; GCV DATA'!$A$2:$V$184,8,0),0)</f>
        <v>0</v>
      </c>
      <c r="I205" s="13">
        <f>IFERROR(VLOOKUP(A205,'[16]WASH COAL RECEIPT &amp; GCV DATA'!$A$2:$V$184,9,0),0)</f>
        <v>0</v>
      </c>
      <c r="J205" s="13">
        <f>IFERROR(VLOOKUP(A205,'[16]WASH COAL RECEIPT &amp; GCV DATA'!$A$2:$V$184,10,0),0)</f>
        <v>0</v>
      </c>
      <c r="K205" s="15" t="e">
        <f>SUMIF('[16]WASH COAL RECEIPT &amp; GCV DATA'!$A$3:$A$184,'MASTER DATA FILE WASH COAL (2)'!A205,'[16]WASH COAL RECEIPT &amp; GCV DATA'!$K$3:$K$184)</f>
        <v>#VALUE!</v>
      </c>
      <c r="L205" s="15" t="e">
        <f>SUMIF('[16]WASH COAL RECEIPT &amp; GCV DATA'!$A$3:$A$184,'MASTER DATA FILE WASH COAL (2)'!A205,'[16]WASH COAL RECEIPT &amp; GCV DATA'!$L$3:$L$184)</f>
        <v>#VALUE!</v>
      </c>
      <c r="M205" s="15" t="e">
        <f t="shared" si="29"/>
        <v>#VALUE!</v>
      </c>
      <c r="N205" s="67" t="e">
        <f t="shared" si="30"/>
        <v>#VALUE!</v>
      </c>
      <c r="O205" s="15" t="e">
        <f>SUMIF('[16]WASH COAL RECEIPT &amp; GCV DATA'!$A$3:$A$184,'MASTER DATA FILE WASH COAL (2)'!A205,'[16]WASH COAL RECEIPT &amp; GCV DATA'!$O$3:$O$184)</f>
        <v>#VALUE!</v>
      </c>
      <c r="P205" s="15" t="e">
        <f t="shared" si="31"/>
        <v>#VALUE!</v>
      </c>
      <c r="Q205" s="15" t="e">
        <f>SUMIF('[16]WASH COAL RECEIPT &amp; GCV DATA'!$A$3:$A$184,'MASTER DATA FILE WASH COAL (2)'!A205,'[16]WASH COAL RECEIPT &amp; GCV DATA'!$Q$3:$Q$184)</f>
        <v>#VALUE!</v>
      </c>
      <c r="R205" s="16" t="e">
        <f>SUMIF('[16]WASH COAL RECEIPT &amp; GCV DATA'!$A$3:$A$244,'MASTER DATA FILE WASH COAL (2)'!A205,'[16]WASH COAL RECEIPT &amp; GCV DATA'!$R$3:$R$244)+IF(H205=$J$234,($K$234*K205),0)+IF(H205=$J$235,($K$235*K205),0)</f>
        <v>#VALUE!</v>
      </c>
      <c r="S205" s="15" t="e">
        <f t="shared" si="32"/>
        <v>#VALUE!</v>
      </c>
      <c r="T205" s="15" t="e">
        <f>SUMIF('[16]WASH COAL RECEIPT &amp; GCV DATA'!$A$3:$A$184,'MASTER DATA FILE WASH COAL (2)'!A205,'[16]WASH COAL RECEIPT &amp; GCV DATA'!$T$3:$T$184)</f>
        <v>#VALUE!</v>
      </c>
      <c r="U205" s="15" t="e">
        <f t="shared" si="33"/>
        <v>#VALUE!</v>
      </c>
      <c r="V205" s="15" t="e">
        <f>SUMIF('[16]WASH COAL RECEIPT &amp; GCV DATA'!$A$3:$A$184,'MASTER DATA FILE WASH COAL (2)'!A205,'[16]WASH COAL RECEIPT &amp; GCV DATA'!$V$3:$V$184)</f>
        <v>#VALUE!</v>
      </c>
      <c r="W205" s="15" t="e">
        <f t="shared" si="34"/>
        <v>#VALUE!</v>
      </c>
      <c r="X205" s="13" t="e">
        <f t="shared" si="35"/>
        <v>#VALUE!</v>
      </c>
      <c r="Y205" s="13"/>
      <c r="Z205" s="13"/>
      <c r="AH205">
        <v>15858463.1</v>
      </c>
    </row>
    <row r="206" spans="1:34" customFormat="1" x14ac:dyDescent="0.3">
      <c r="A206" s="57"/>
      <c r="B206" s="57" t="e">
        <f>SUMIF('[16]WASH COAL RECEIPT &amp; GCV DATA'!$A$3:$A$112,A206,'[16]WASH COAL RECEIPT &amp; GCV DATA'!$B$3:$B$112)</f>
        <v>#VALUE!</v>
      </c>
      <c r="C206" s="13" t="e">
        <f>SUMIF('[16]WASH COAL RECEIPT &amp; GCV DATA'!$A$3:$A$112,A206,'[16]WASH COAL RECEIPT &amp; GCV DATA'!$C$3:$C$112)</f>
        <v>#VALUE!</v>
      </c>
      <c r="D206" s="13">
        <f>IFERROR(VLOOKUP(A206,'[16]WASH COAL RECEIPT &amp; GCV DATA'!A196:V316,4,0),0)</f>
        <v>0</v>
      </c>
      <c r="E206" s="14">
        <f>IFERROR(VLOOKUP(A206,'[16]WASH COAL RECEIPT &amp; GCV DATA'!$A$2:$V$184,5,0),0)</f>
        <v>0</v>
      </c>
      <c r="F206" s="13" t="e">
        <f>SUMIF('[16]WASH COAL RECEIPT &amp; GCV DATA'!$A$3:$A$184,'MASTER DATA FILE WASH COAL (2)'!A206,'[16]WASH COAL RECEIPT &amp; GCV DATA'!$F$3:$F$184)</f>
        <v>#VALUE!</v>
      </c>
      <c r="G206" s="13">
        <f>IFERROR(VLOOKUP(A206,'[16]WASH COAL RECEIPT &amp; GCV DATA'!$A$2:$V$184,7,0),0)</f>
        <v>0</v>
      </c>
      <c r="H206" s="13">
        <f>IFERROR(VLOOKUP(A206,'[16]WASH COAL RECEIPT &amp; GCV DATA'!$A$2:$V$184,8,0),0)</f>
        <v>0</v>
      </c>
      <c r="I206" s="13">
        <f>IFERROR(VLOOKUP(A206,'[16]WASH COAL RECEIPT &amp; GCV DATA'!$A$2:$V$184,9,0),0)</f>
        <v>0</v>
      </c>
      <c r="J206" s="13">
        <f>IFERROR(VLOOKUP(A206,'[16]WASH COAL RECEIPT &amp; GCV DATA'!$A$2:$V$184,10,0),0)</f>
        <v>0</v>
      </c>
      <c r="K206" s="15" t="e">
        <f>SUMIF('[16]WASH COAL RECEIPT &amp; GCV DATA'!$A$3:$A$184,'MASTER DATA FILE WASH COAL (2)'!A206,'[16]WASH COAL RECEIPT &amp; GCV DATA'!$K$3:$K$184)</f>
        <v>#VALUE!</v>
      </c>
      <c r="L206" s="15" t="e">
        <f>SUMIF('[16]WASH COAL RECEIPT &amp; GCV DATA'!$A$3:$A$184,'MASTER DATA FILE WASH COAL (2)'!A206,'[16]WASH COAL RECEIPT &amp; GCV DATA'!$L$3:$L$184)</f>
        <v>#VALUE!</v>
      </c>
      <c r="M206" s="15" t="e">
        <f t="shared" si="29"/>
        <v>#VALUE!</v>
      </c>
      <c r="N206" s="67" t="e">
        <f t="shared" si="30"/>
        <v>#VALUE!</v>
      </c>
      <c r="O206" s="15" t="e">
        <f>SUMIF('[16]WASH COAL RECEIPT &amp; GCV DATA'!$A$3:$A$184,'MASTER DATA FILE WASH COAL (2)'!A206,'[16]WASH COAL RECEIPT &amp; GCV DATA'!$O$3:$O$184)</f>
        <v>#VALUE!</v>
      </c>
      <c r="P206" s="15" t="e">
        <f t="shared" si="31"/>
        <v>#VALUE!</v>
      </c>
      <c r="Q206" s="15" t="e">
        <f>SUMIF('[16]WASH COAL RECEIPT &amp; GCV DATA'!$A$3:$A$184,'MASTER DATA FILE WASH COAL (2)'!A206,'[16]WASH COAL RECEIPT &amp; GCV DATA'!$Q$3:$Q$184)</f>
        <v>#VALUE!</v>
      </c>
      <c r="R206" s="16" t="e">
        <f>SUMIF('[16]WASH COAL RECEIPT &amp; GCV DATA'!$A$3:$A$244,'MASTER DATA FILE WASH COAL (2)'!A206,'[16]WASH COAL RECEIPT &amp; GCV DATA'!$R$3:$R$244)+IF(H206=$J$234,($K$234*K206),0)+IF(H206=$J$235,($K$235*K206),0)</f>
        <v>#VALUE!</v>
      </c>
      <c r="S206" s="15" t="e">
        <f t="shared" si="32"/>
        <v>#VALUE!</v>
      </c>
      <c r="T206" s="15" t="e">
        <f>SUMIF('[16]WASH COAL RECEIPT &amp; GCV DATA'!$A$3:$A$184,'MASTER DATA FILE WASH COAL (2)'!A206,'[16]WASH COAL RECEIPT &amp; GCV DATA'!$T$3:$T$184)</f>
        <v>#VALUE!</v>
      </c>
      <c r="U206" s="15" t="e">
        <f t="shared" si="33"/>
        <v>#VALUE!</v>
      </c>
      <c r="V206" s="15" t="e">
        <f>SUMIF('[16]WASH COAL RECEIPT &amp; GCV DATA'!$A$3:$A$184,'MASTER DATA FILE WASH COAL (2)'!A206,'[16]WASH COAL RECEIPT &amp; GCV DATA'!$V$3:$V$184)</f>
        <v>#VALUE!</v>
      </c>
      <c r="W206" s="15" t="e">
        <f t="shared" si="34"/>
        <v>#VALUE!</v>
      </c>
      <c r="X206" s="13" t="e">
        <f t="shared" si="35"/>
        <v>#VALUE!</v>
      </c>
      <c r="Y206" s="13"/>
      <c r="Z206" s="13"/>
      <c r="AH206">
        <v>15527006.6075</v>
      </c>
    </row>
    <row r="207" spans="1:34" customFormat="1" x14ac:dyDescent="0.3">
      <c r="A207" s="57"/>
      <c r="B207" s="57" t="e">
        <f>SUMIF('[16]WASH COAL RECEIPT &amp; GCV DATA'!$A$3:$A$112,A207,'[16]WASH COAL RECEIPT &amp; GCV DATA'!$B$3:$B$112)</f>
        <v>#VALUE!</v>
      </c>
      <c r="C207" s="13" t="e">
        <f>SUMIF('[16]WASH COAL RECEIPT &amp; GCV DATA'!$A$3:$A$112,A207,'[16]WASH COAL RECEIPT &amp; GCV DATA'!$C$3:$C$112)</f>
        <v>#VALUE!</v>
      </c>
      <c r="D207" s="13">
        <f>IFERROR(VLOOKUP(A207,'[16]WASH COAL RECEIPT &amp; GCV DATA'!A197:V317,4,0),0)</f>
        <v>0</v>
      </c>
      <c r="E207" s="14">
        <f>IFERROR(VLOOKUP(A207,'[16]WASH COAL RECEIPT &amp; GCV DATA'!$A$2:$V$184,5,0),0)</f>
        <v>0</v>
      </c>
      <c r="F207" s="13" t="e">
        <f>SUMIF('[16]WASH COAL RECEIPT &amp; GCV DATA'!$A$3:$A$184,'MASTER DATA FILE WASH COAL (2)'!A207,'[16]WASH COAL RECEIPT &amp; GCV DATA'!$F$3:$F$184)</f>
        <v>#VALUE!</v>
      </c>
      <c r="G207" s="13">
        <f>IFERROR(VLOOKUP(A207,'[16]WASH COAL RECEIPT &amp; GCV DATA'!$A$2:$V$184,7,0),0)</f>
        <v>0</v>
      </c>
      <c r="H207" s="13">
        <f>IFERROR(VLOOKUP(A207,'[16]WASH COAL RECEIPT &amp; GCV DATA'!$A$2:$V$184,8,0),0)</f>
        <v>0</v>
      </c>
      <c r="I207" s="13">
        <f>IFERROR(VLOOKUP(A207,'[16]WASH COAL RECEIPT &amp; GCV DATA'!$A$2:$V$184,9,0),0)</f>
        <v>0</v>
      </c>
      <c r="J207" s="13">
        <f>IFERROR(VLOOKUP(A207,'[16]WASH COAL RECEIPT &amp; GCV DATA'!$A$2:$V$184,10,0),0)</f>
        <v>0</v>
      </c>
      <c r="K207" s="15" t="e">
        <f>SUMIF('[16]WASH COAL RECEIPT &amp; GCV DATA'!$A$3:$A$184,'MASTER DATA FILE WASH COAL (2)'!A207,'[16]WASH COAL RECEIPT &amp; GCV DATA'!$K$3:$K$184)</f>
        <v>#VALUE!</v>
      </c>
      <c r="L207" s="15" t="e">
        <f>SUMIF('[16]WASH COAL RECEIPT &amp; GCV DATA'!$A$3:$A$184,'MASTER DATA FILE WASH COAL (2)'!A207,'[16]WASH COAL RECEIPT &amp; GCV DATA'!$L$3:$L$184)</f>
        <v>#VALUE!</v>
      </c>
      <c r="M207" s="15" t="e">
        <f t="shared" si="29"/>
        <v>#VALUE!</v>
      </c>
      <c r="N207" s="67" t="e">
        <f t="shared" si="30"/>
        <v>#VALUE!</v>
      </c>
      <c r="O207" s="15" t="e">
        <f>SUMIF('[16]WASH COAL RECEIPT &amp; GCV DATA'!$A$3:$A$184,'MASTER DATA FILE WASH COAL (2)'!A207,'[16]WASH COAL RECEIPT &amp; GCV DATA'!$O$3:$O$184)</f>
        <v>#VALUE!</v>
      </c>
      <c r="P207" s="15" t="e">
        <f t="shared" si="31"/>
        <v>#VALUE!</v>
      </c>
      <c r="Q207" s="15" t="e">
        <f>SUMIF('[16]WASH COAL RECEIPT &amp; GCV DATA'!$A$3:$A$184,'MASTER DATA FILE WASH COAL (2)'!A207,'[16]WASH COAL RECEIPT &amp; GCV DATA'!$Q$3:$Q$184)</f>
        <v>#VALUE!</v>
      </c>
      <c r="R207" s="16" t="e">
        <f>SUMIF('[16]WASH COAL RECEIPT &amp; GCV DATA'!$A$3:$A$244,'MASTER DATA FILE WASH COAL (2)'!A207,'[16]WASH COAL RECEIPT &amp; GCV DATA'!$R$3:$R$244)+IF(H207=$J$234,($K$234*K207),0)+IF(H207=$J$235,($K$235*K207),0)</f>
        <v>#VALUE!</v>
      </c>
      <c r="S207" s="15" t="e">
        <f t="shared" si="32"/>
        <v>#VALUE!</v>
      </c>
      <c r="T207" s="15" t="e">
        <f>SUMIF('[16]WASH COAL RECEIPT &amp; GCV DATA'!$A$3:$A$184,'MASTER DATA FILE WASH COAL (2)'!A207,'[16]WASH COAL RECEIPT &amp; GCV DATA'!$T$3:$T$184)</f>
        <v>#VALUE!</v>
      </c>
      <c r="U207" s="15" t="e">
        <f t="shared" si="33"/>
        <v>#VALUE!</v>
      </c>
      <c r="V207" s="15" t="e">
        <f>SUMIF('[16]WASH COAL RECEIPT &amp; GCV DATA'!$A$3:$A$184,'MASTER DATA FILE WASH COAL (2)'!A207,'[16]WASH COAL RECEIPT &amp; GCV DATA'!$V$3:$V$184)</f>
        <v>#VALUE!</v>
      </c>
      <c r="W207" s="15" t="e">
        <f t="shared" si="34"/>
        <v>#VALUE!</v>
      </c>
      <c r="X207" s="13" t="e">
        <f t="shared" si="35"/>
        <v>#VALUE!</v>
      </c>
      <c r="Y207" s="13"/>
      <c r="Z207" s="13"/>
      <c r="AH207">
        <v>16077755.8325</v>
      </c>
    </row>
    <row r="208" spans="1:34" customFormat="1" x14ac:dyDescent="0.3">
      <c r="A208" s="57"/>
      <c r="B208" s="57" t="e">
        <f>SUMIF('[16]WASH COAL RECEIPT &amp; GCV DATA'!$A$3:$A$112,A208,'[16]WASH COAL RECEIPT &amp; GCV DATA'!$B$3:$B$112)</f>
        <v>#VALUE!</v>
      </c>
      <c r="C208" s="13" t="e">
        <f>SUMIF('[16]WASH COAL RECEIPT &amp; GCV DATA'!$A$3:$A$112,A208,'[16]WASH COAL RECEIPT &amp; GCV DATA'!$C$3:$C$112)</f>
        <v>#VALUE!</v>
      </c>
      <c r="D208" s="13">
        <f>IFERROR(VLOOKUP(A208,'[16]WASH COAL RECEIPT &amp; GCV DATA'!A198:V318,4,0),0)</f>
        <v>0</v>
      </c>
      <c r="E208" s="14">
        <f>IFERROR(VLOOKUP(A208,'[16]WASH COAL RECEIPT &amp; GCV DATA'!$A$2:$V$184,5,0),0)</f>
        <v>0</v>
      </c>
      <c r="F208" s="13" t="e">
        <f>SUMIF('[16]WASH COAL RECEIPT &amp; GCV DATA'!$A$3:$A$184,'MASTER DATA FILE WASH COAL (2)'!A208,'[16]WASH COAL RECEIPT &amp; GCV DATA'!$F$3:$F$184)</f>
        <v>#VALUE!</v>
      </c>
      <c r="G208" s="13">
        <f>IFERROR(VLOOKUP(A208,'[16]WASH COAL RECEIPT &amp; GCV DATA'!$A$2:$V$184,7,0),0)</f>
        <v>0</v>
      </c>
      <c r="H208" s="13">
        <f>IFERROR(VLOOKUP(A208,'[16]WASH COAL RECEIPT &amp; GCV DATA'!$A$2:$V$184,8,0),0)</f>
        <v>0</v>
      </c>
      <c r="I208" s="13">
        <f>IFERROR(VLOOKUP(A208,'[16]WASH COAL RECEIPT &amp; GCV DATA'!$A$2:$V$184,9,0),0)</f>
        <v>0</v>
      </c>
      <c r="J208" s="13">
        <f>IFERROR(VLOOKUP(A208,'[16]WASH COAL RECEIPT &amp; GCV DATA'!$A$2:$V$184,10,0),0)</f>
        <v>0</v>
      </c>
      <c r="K208" s="15" t="e">
        <f>SUMIF('[16]WASH COAL RECEIPT &amp; GCV DATA'!$A$3:$A$184,'MASTER DATA FILE WASH COAL (2)'!A208,'[16]WASH COAL RECEIPT &amp; GCV DATA'!$K$3:$K$184)</f>
        <v>#VALUE!</v>
      </c>
      <c r="L208" s="15" t="e">
        <f>SUMIF('[16]WASH COAL RECEIPT &amp; GCV DATA'!$A$3:$A$184,'MASTER DATA FILE WASH COAL (2)'!A208,'[16]WASH COAL RECEIPT &amp; GCV DATA'!$L$3:$L$184)</f>
        <v>#VALUE!</v>
      </c>
      <c r="M208" s="15" t="e">
        <f t="shared" si="29"/>
        <v>#VALUE!</v>
      </c>
      <c r="N208" s="67" t="e">
        <f t="shared" si="30"/>
        <v>#VALUE!</v>
      </c>
      <c r="O208" s="15" t="e">
        <f>SUMIF('[16]WASH COAL RECEIPT &amp; GCV DATA'!$A$3:$A$184,'MASTER DATA FILE WASH COAL (2)'!A208,'[16]WASH COAL RECEIPT &amp; GCV DATA'!$O$3:$O$184)</f>
        <v>#VALUE!</v>
      </c>
      <c r="P208" s="15" t="e">
        <f t="shared" si="31"/>
        <v>#VALUE!</v>
      </c>
      <c r="Q208" s="15" t="e">
        <f>SUMIF('[16]WASH COAL RECEIPT &amp; GCV DATA'!$A$3:$A$184,'MASTER DATA FILE WASH COAL (2)'!A208,'[16]WASH COAL RECEIPT &amp; GCV DATA'!$Q$3:$Q$184)</f>
        <v>#VALUE!</v>
      </c>
      <c r="R208" s="16" t="e">
        <f>SUMIF('[16]WASH COAL RECEIPT &amp; GCV DATA'!$A$3:$A$244,'MASTER DATA FILE WASH COAL (2)'!A208,'[16]WASH COAL RECEIPT &amp; GCV DATA'!$R$3:$R$244)+IF(H208=$J$234,($K$234*K208),0)+IF(H208=$J$235,($K$235*K208),0)</f>
        <v>#VALUE!</v>
      </c>
      <c r="S208" s="15" t="e">
        <f t="shared" si="32"/>
        <v>#VALUE!</v>
      </c>
      <c r="T208" s="15" t="e">
        <f>SUMIF('[16]WASH COAL RECEIPT &amp; GCV DATA'!$A$3:$A$184,'MASTER DATA FILE WASH COAL (2)'!A208,'[16]WASH COAL RECEIPT &amp; GCV DATA'!$T$3:$T$184)</f>
        <v>#VALUE!</v>
      </c>
      <c r="U208" s="15" t="e">
        <f t="shared" si="33"/>
        <v>#VALUE!</v>
      </c>
      <c r="V208" s="15" t="e">
        <f>SUMIF('[16]WASH COAL RECEIPT &amp; GCV DATA'!$A$3:$A$184,'MASTER DATA FILE WASH COAL (2)'!A208,'[16]WASH COAL RECEIPT &amp; GCV DATA'!$V$3:$V$184)</f>
        <v>#VALUE!</v>
      </c>
      <c r="W208" s="15" t="e">
        <f t="shared" si="34"/>
        <v>#VALUE!</v>
      </c>
      <c r="X208" s="13" t="e">
        <f t="shared" si="35"/>
        <v>#VALUE!</v>
      </c>
      <c r="Y208" s="13"/>
      <c r="Z208" s="13"/>
      <c r="AH208">
        <v>15177563.353999997</v>
      </c>
    </row>
    <row r="209" spans="1:34" customFormat="1" x14ac:dyDescent="0.3">
      <c r="A209" s="57"/>
      <c r="B209" s="57" t="e">
        <f>SUMIF('[16]WASH COAL RECEIPT &amp; GCV DATA'!$A$3:$A$112,A209,'[16]WASH COAL RECEIPT &amp; GCV DATA'!$B$3:$B$112)</f>
        <v>#VALUE!</v>
      </c>
      <c r="C209" s="13" t="e">
        <f>SUMIF('[16]WASH COAL RECEIPT &amp; GCV DATA'!$A$3:$A$112,A209,'[16]WASH COAL RECEIPT &amp; GCV DATA'!$C$3:$C$112)</f>
        <v>#VALUE!</v>
      </c>
      <c r="D209" s="13">
        <f>IFERROR(VLOOKUP(A209,'[16]WASH COAL RECEIPT &amp; GCV DATA'!A199:V319,4,0),0)</f>
        <v>0</v>
      </c>
      <c r="E209" s="14">
        <f>IFERROR(VLOOKUP(A209,'[16]WASH COAL RECEIPT &amp; GCV DATA'!$A$2:$V$184,5,0),0)</f>
        <v>0</v>
      </c>
      <c r="F209" s="13" t="e">
        <f>SUMIF('[16]WASH COAL RECEIPT &amp; GCV DATA'!$A$3:$A$184,'MASTER DATA FILE WASH COAL (2)'!A209,'[16]WASH COAL RECEIPT &amp; GCV DATA'!$F$3:$F$184)</f>
        <v>#VALUE!</v>
      </c>
      <c r="G209" s="13">
        <f>IFERROR(VLOOKUP(A209,'[16]WASH COAL RECEIPT &amp; GCV DATA'!$A$2:$V$184,7,0),0)</f>
        <v>0</v>
      </c>
      <c r="H209" s="13">
        <f>IFERROR(VLOOKUP(A209,'[16]WASH COAL RECEIPT &amp; GCV DATA'!$A$2:$V$184,8,0),0)</f>
        <v>0</v>
      </c>
      <c r="I209" s="13">
        <f>IFERROR(VLOOKUP(A209,'[16]WASH COAL RECEIPT &amp; GCV DATA'!$A$2:$V$184,9,0),0)</f>
        <v>0</v>
      </c>
      <c r="J209" s="13">
        <f>IFERROR(VLOOKUP(A209,'[16]WASH COAL RECEIPT &amp; GCV DATA'!$A$2:$V$184,10,0),0)</f>
        <v>0</v>
      </c>
      <c r="K209" s="15" t="e">
        <f>SUMIF('[16]WASH COAL RECEIPT &amp; GCV DATA'!$A$3:$A$184,'MASTER DATA FILE WASH COAL (2)'!A209,'[16]WASH COAL RECEIPT &amp; GCV DATA'!$K$3:$K$184)</f>
        <v>#VALUE!</v>
      </c>
      <c r="L209" s="15" t="e">
        <f>SUMIF('[16]WASH COAL RECEIPT &amp; GCV DATA'!$A$3:$A$184,'MASTER DATA FILE WASH COAL (2)'!A209,'[16]WASH COAL RECEIPT &amp; GCV DATA'!$L$3:$L$184)</f>
        <v>#VALUE!</v>
      </c>
      <c r="M209" s="15" t="e">
        <f t="shared" si="29"/>
        <v>#VALUE!</v>
      </c>
      <c r="N209" s="67" t="e">
        <f t="shared" si="30"/>
        <v>#VALUE!</v>
      </c>
      <c r="O209" s="15" t="e">
        <f>SUMIF('[16]WASH COAL RECEIPT &amp; GCV DATA'!$A$3:$A$184,'MASTER DATA FILE WASH COAL (2)'!A209,'[16]WASH COAL RECEIPT &amp; GCV DATA'!$O$3:$O$184)</f>
        <v>#VALUE!</v>
      </c>
      <c r="P209" s="15" t="e">
        <f t="shared" si="31"/>
        <v>#VALUE!</v>
      </c>
      <c r="Q209" s="15" t="e">
        <f>SUMIF('[16]WASH COAL RECEIPT &amp; GCV DATA'!$A$3:$A$184,'MASTER DATA FILE WASH COAL (2)'!A209,'[16]WASH COAL RECEIPT &amp; GCV DATA'!$Q$3:$Q$184)</f>
        <v>#VALUE!</v>
      </c>
      <c r="R209" s="16" t="e">
        <f>SUMIF('[16]WASH COAL RECEIPT &amp; GCV DATA'!$A$3:$A$244,'MASTER DATA FILE WASH COAL (2)'!A209,'[16]WASH COAL RECEIPT &amp; GCV DATA'!$R$3:$R$244)+IF(H209=$J$234,($K$234*K209),0)+IF(H209=$J$235,($K$235*K209),0)</f>
        <v>#VALUE!</v>
      </c>
      <c r="S209" s="15" t="e">
        <f t="shared" si="32"/>
        <v>#VALUE!</v>
      </c>
      <c r="T209" s="15" t="e">
        <f>SUMIF('[16]WASH COAL RECEIPT &amp; GCV DATA'!$A$3:$A$184,'MASTER DATA FILE WASH COAL (2)'!A209,'[16]WASH COAL RECEIPT &amp; GCV DATA'!$T$3:$T$184)</f>
        <v>#VALUE!</v>
      </c>
      <c r="U209" s="15" t="e">
        <f t="shared" si="33"/>
        <v>#VALUE!</v>
      </c>
      <c r="V209" s="15" t="e">
        <f>SUMIF('[16]WASH COAL RECEIPT &amp; GCV DATA'!$A$3:$A$184,'MASTER DATA FILE WASH COAL (2)'!A209,'[16]WASH COAL RECEIPT &amp; GCV DATA'!$V$3:$V$184)</f>
        <v>#VALUE!</v>
      </c>
      <c r="W209" s="15" t="e">
        <f t="shared" si="34"/>
        <v>#VALUE!</v>
      </c>
      <c r="X209" s="13" t="e">
        <f t="shared" si="35"/>
        <v>#VALUE!</v>
      </c>
      <c r="Y209" s="13"/>
      <c r="Z209" s="13"/>
      <c r="AH209">
        <v>15882119.795</v>
      </c>
    </row>
    <row r="210" spans="1:34" customFormat="1" x14ac:dyDescent="0.3">
      <c r="A210" s="57"/>
      <c r="B210" s="57" t="e">
        <f>SUMIF('[16]WASH COAL RECEIPT &amp; GCV DATA'!$A$3:$A$112,A210,'[16]WASH COAL RECEIPT &amp; GCV DATA'!$B$3:$B$112)</f>
        <v>#VALUE!</v>
      </c>
      <c r="C210" s="13" t="e">
        <f>SUMIF('[16]WASH COAL RECEIPT &amp; GCV DATA'!$A$3:$A$112,A210,'[16]WASH COAL RECEIPT &amp; GCV DATA'!$C$3:$C$112)</f>
        <v>#VALUE!</v>
      </c>
      <c r="D210" s="13">
        <f>IFERROR(VLOOKUP(A210,'[16]WASH COAL RECEIPT &amp; GCV DATA'!A200:V320,4,0),0)</f>
        <v>0</v>
      </c>
      <c r="E210" s="14">
        <f>IFERROR(VLOOKUP(A210,'[16]WASH COAL RECEIPT &amp; GCV DATA'!$A$2:$V$184,5,0),0)</f>
        <v>0</v>
      </c>
      <c r="F210" s="13" t="e">
        <f>SUMIF('[16]WASH COAL RECEIPT &amp; GCV DATA'!$A$3:$A$184,'MASTER DATA FILE WASH COAL (2)'!A210,'[16]WASH COAL RECEIPT &amp; GCV DATA'!$F$3:$F$184)</f>
        <v>#VALUE!</v>
      </c>
      <c r="G210" s="13">
        <f>IFERROR(VLOOKUP(A210,'[16]WASH COAL RECEIPT &amp; GCV DATA'!$A$2:$V$184,7,0),0)</f>
        <v>0</v>
      </c>
      <c r="H210" s="13">
        <f>IFERROR(VLOOKUP(A210,'[16]WASH COAL RECEIPT &amp; GCV DATA'!$A$2:$V$184,8,0),0)</f>
        <v>0</v>
      </c>
      <c r="I210" s="13">
        <f>IFERROR(VLOOKUP(A210,'[16]WASH COAL RECEIPT &amp; GCV DATA'!$A$2:$V$184,9,0),0)</f>
        <v>0</v>
      </c>
      <c r="J210" s="13">
        <f>IFERROR(VLOOKUP(A210,'[16]WASH COAL RECEIPT &amp; GCV DATA'!$A$2:$V$184,10,0),0)</f>
        <v>0</v>
      </c>
      <c r="K210" s="15" t="e">
        <f>SUMIF('[16]WASH COAL RECEIPT &amp; GCV DATA'!$A$3:$A$184,'MASTER DATA FILE WASH COAL (2)'!A210,'[16]WASH COAL RECEIPT &amp; GCV DATA'!$K$3:$K$184)</f>
        <v>#VALUE!</v>
      </c>
      <c r="L210" s="15" t="e">
        <f>SUMIF('[16]WASH COAL RECEIPT &amp; GCV DATA'!$A$3:$A$184,'MASTER DATA FILE WASH COAL (2)'!A210,'[16]WASH COAL RECEIPT &amp; GCV DATA'!$L$3:$L$184)</f>
        <v>#VALUE!</v>
      </c>
      <c r="M210" s="15" t="e">
        <f t="shared" si="29"/>
        <v>#VALUE!</v>
      </c>
      <c r="N210" s="67" t="e">
        <f t="shared" si="30"/>
        <v>#VALUE!</v>
      </c>
      <c r="O210" s="15" t="e">
        <f>SUMIF('[16]WASH COAL RECEIPT &amp; GCV DATA'!$A$3:$A$184,'MASTER DATA FILE WASH COAL (2)'!A210,'[16]WASH COAL RECEIPT &amp; GCV DATA'!$O$3:$O$184)</f>
        <v>#VALUE!</v>
      </c>
      <c r="P210" s="15" t="e">
        <f t="shared" si="31"/>
        <v>#VALUE!</v>
      </c>
      <c r="Q210" s="15" t="e">
        <f>SUMIF('[16]WASH COAL RECEIPT &amp; GCV DATA'!$A$3:$A$184,'MASTER DATA FILE WASH COAL (2)'!A210,'[16]WASH COAL RECEIPT &amp; GCV DATA'!$Q$3:$Q$184)</f>
        <v>#VALUE!</v>
      </c>
      <c r="R210" s="16" t="e">
        <f>SUMIF('[16]WASH COAL RECEIPT &amp; GCV DATA'!$A$3:$A$244,'MASTER DATA FILE WASH COAL (2)'!A210,'[16]WASH COAL RECEIPT &amp; GCV DATA'!$R$3:$R$244)+IF(H210=$J$234,($K$234*K210),0)+IF(H210=$J$235,($K$235*K210),0)</f>
        <v>#VALUE!</v>
      </c>
      <c r="S210" s="15" t="e">
        <f t="shared" si="32"/>
        <v>#VALUE!</v>
      </c>
      <c r="T210" s="15" t="e">
        <f>SUMIF('[16]WASH COAL RECEIPT &amp; GCV DATA'!$A$3:$A$184,'MASTER DATA FILE WASH COAL (2)'!A210,'[16]WASH COAL RECEIPT &amp; GCV DATA'!$T$3:$T$184)</f>
        <v>#VALUE!</v>
      </c>
      <c r="U210" s="15" t="e">
        <f t="shared" si="33"/>
        <v>#VALUE!</v>
      </c>
      <c r="V210" s="15" t="e">
        <f>SUMIF('[16]WASH COAL RECEIPT &amp; GCV DATA'!$A$3:$A$184,'MASTER DATA FILE WASH COAL (2)'!A210,'[16]WASH COAL RECEIPT &amp; GCV DATA'!$V$3:$V$184)</f>
        <v>#VALUE!</v>
      </c>
      <c r="W210" s="15" t="e">
        <f t="shared" si="34"/>
        <v>#VALUE!</v>
      </c>
      <c r="X210" s="13" t="e">
        <f t="shared" si="35"/>
        <v>#VALUE!</v>
      </c>
      <c r="Y210" s="13"/>
      <c r="Z210" s="13"/>
      <c r="AH210">
        <v>14723004.331124997</v>
      </c>
    </row>
    <row r="211" spans="1:34" customFormat="1" x14ac:dyDescent="0.3">
      <c r="A211" s="57"/>
      <c r="B211" s="57" t="e">
        <f>SUMIF('[16]WASH COAL RECEIPT &amp; GCV DATA'!$A$3:$A$112,A211,'[16]WASH COAL RECEIPT &amp; GCV DATA'!$B$3:$B$112)</f>
        <v>#VALUE!</v>
      </c>
      <c r="C211" s="13" t="e">
        <f>SUMIF('[16]WASH COAL RECEIPT &amp; GCV DATA'!$A$3:$A$112,A211,'[16]WASH COAL RECEIPT &amp; GCV DATA'!$C$3:$C$112)</f>
        <v>#VALUE!</v>
      </c>
      <c r="D211" s="13">
        <f>IFERROR(VLOOKUP(A211,'[16]WASH COAL RECEIPT &amp; GCV DATA'!A201:V321,4,0),0)</f>
        <v>0</v>
      </c>
      <c r="E211" s="14">
        <f>IFERROR(VLOOKUP(A211,'[16]WASH COAL RECEIPT &amp; GCV DATA'!$A$2:$V$184,5,0),0)</f>
        <v>0</v>
      </c>
      <c r="F211" s="13" t="e">
        <f>SUMIF('[16]WASH COAL RECEIPT &amp; GCV DATA'!$A$3:$A$184,'MASTER DATA FILE WASH COAL (2)'!A211,'[16]WASH COAL RECEIPT &amp; GCV DATA'!$F$3:$F$184)</f>
        <v>#VALUE!</v>
      </c>
      <c r="G211" s="13">
        <f>IFERROR(VLOOKUP(A211,'[16]WASH COAL RECEIPT &amp; GCV DATA'!$A$2:$V$184,7,0),0)</f>
        <v>0</v>
      </c>
      <c r="H211" s="13">
        <f>IFERROR(VLOOKUP(A211,'[16]WASH COAL RECEIPT &amp; GCV DATA'!$A$2:$V$184,8,0),0)</f>
        <v>0</v>
      </c>
      <c r="I211" s="13">
        <f>IFERROR(VLOOKUP(A211,'[16]WASH COAL RECEIPT &amp; GCV DATA'!$A$2:$V$184,9,0),0)</f>
        <v>0</v>
      </c>
      <c r="J211" s="13">
        <f>IFERROR(VLOOKUP(A211,'[16]WASH COAL RECEIPT &amp; GCV DATA'!$A$2:$V$184,10,0),0)</f>
        <v>0</v>
      </c>
      <c r="K211" s="15" t="e">
        <f>SUMIF('[16]WASH COAL RECEIPT &amp; GCV DATA'!$A$3:$A$184,'MASTER DATA FILE WASH COAL (2)'!A211,'[16]WASH COAL RECEIPT &amp; GCV DATA'!$K$3:$K$184)</f>
        <v>#VALUE!</v>
      </c>
      <c r="L211" s="15" t="e">
        <f>SUMIF('[16]WASH COAL RECEIPT &amp; GCV DATA'!$A$3:$A$184,'MASTER DATA FILE WASH COAL (2)'!A211,'[16]WASH COAL RECEIPT &amp; GCV DATA'!$L$3:$L$184)</f>
        <v>#VALUE!</v>
      </c>
      <c r="M211" s="15" t="e">
        <f t="shared" si="29"/>
        <v>#VALUE!</v>
      </c>
      <c r="N211" s="67" t="e">
        <f t="shared" si="30"/>
        <v>#VALUE!</v>
      </c>
      <c r="O211" s="15" t="e">
        <f>SUMIF('[16]WASH COAL RECEIPT &amp; GCV DATA'!$A$3:$A$184,'MASTER DATA FILE WASH COAL (2)'!A211,'[16]WASH COAL RECEIPT &amp; GCV DATA'!$O$3:$O$184)</f>
        <v>#VALUE!</v>
      </c>
      <c r="P211" s="15" t="e">
        <f t="shared" si="31"/>
        <v>#VALUE!</v>
      </c>
      <c r="Q211" s="15" t="e">
        <f>SUMIF('[16]WASH COAL RECEIPT &amp; GCV DATA'!$A$3:$A$184,'MASTER DATA FILE WASH COAL (2)'!A211,'[16]WASH COAL RECEIPT &amp; GCV DATA'!$Q$3:$Q$184)</f>
        <v>#VALUE!</v>
      </c>
      <c r="R211" s="16" t="e">
        <f>SUMIF('[16]WASH COAL RECEIPT &amp; GCV DATA'!$A$3:$A$244,'MASTER DATA FILE WASH COAL (2)'!A211,'[16]WASH COAL RECEIPT &amp; GCV DATA'!$R$3:$R$244)+IF(H211=$J$234,($K$234*K211),0)+IF(H211=$J$235,($K$235*K211),0)</f>
        <v>#VALUE!</v>
      </c>
      <c r="S211" s="15" t="e">
        <f t="shared" si="32"/>
        <v>#VALUE!</v>
      </c>
      <c r="T211" s="15" t="e">
        <f>SUMIF('[16]WASH COAL RECEIPT &amp; GCV DATA'!$A$3:$A$184,'MASTER DATA FILE WASH COAL (2)'!A211,'[16]WASH COAL RECEIPT &amp; GCV DATA'!$T$3:$T$184)</f>
        <v>#VALUE!</v>
      </c>
      <c r="U211" s="15" t="e">
        <f t="shared" si="33"/>
        <v>#VALUE!</v>
      </c>
      <c r="V211" s="15" t="e">
        <f>SUMIF('[16]WASH COAL RECEIPT &amp; GCV DATA'!$A$3:$A$184,'MASTER DATA FILE WASH COAL (2)'!A211,'[16]WASH COAL RECEIPT &amp; GCV DATA'!$V$3:$V$184)</f>
        <v>#VALUE!</v>
      </c>
      <c r="W211" s="15" t="e">
        <f t="shared" si="34"/>
        <v>#VALUE!</v>
      </c>
      <c r="X211" s="13" t="e">
        <f t="shared" si="35"/>
        <v>#VALUE!</v>
      </c>
      <c r="Y211" s="13"/>
      <c r="Z211" s="13"/>
      <c r="AH211">
        <v>14868473.844999999</v>
      </c>
    </row>
    <row r="212" spans="1:34" customFormat="1" x14ac:dyDescent="0.3">
      <c r="A212" s="57"/>
      <c r="B212" s="57" t="e">
        <f>SUMIF('[16]WASH COAL RECEIPT &amp; GCV DATA'!$A$3:$A$112,A212,'[16]WASH COAL RECEIPT &amp; GCV DATA'!$B$3:$B$112)</f>
        <v>#VALUE!</v>
      </c>
      <c r="C212" s="13" t="e">
        <f>SUMIF('[16]WASH COAL RECEIPT &amp; GCV DATA'!$A$3:$A$112,A212,'[16]WASH COAL RECEIPT &amp; GCV DATA'!$C$3:$C$112)</f>
        <v>#VALUE!</v>
      </c>
      <c r="D212" s="13">
        <f>IFERROR(VLOOKUP(A212,'[16]WASH COAL RECEIPT &amp; GCV DATA'!A202:V322,4,0),0)</f>
        <v>0</v>
      </c>
      <c r="E212" s="14">
        <f>IFERROR(VLOOKUP(A212,'[16]WASH COAL RECEIPT &amp; GCV DATA'!$A$2:$V$184,5,0),0)</f>
        <v>0</v>
      </c>
      <c r="F212" s="13" t="e">
        <f>SUMIF('[16]WASH COAL RECEIPT &amp; GCV DATA'!$A$3:$A$184,'MASTER DATA FILE WASH COAL (2)'!A212,'[16]WASH COAL RECEIPT &amp; GCV DATA'!$F$3:$F$184)</f>
        <v>#VALUE!</v>
      </c>
      <c r="G212" s="13">
        <f>IFERROR(VLOOKUP(A212,'[16]WASH COAL RECEIPT &amp; GCV DATA'!$A$2:$V$184,7,0),0)</f>
        <v>0</v>
      </c>
      <c r="H212" s="13">
        <f>IFERROR(VLOOKUP(A212,'[16]WASH COAL RECEIPT &amp; GCV DATA'!$A$2:$V$184,8,0),0)</f>
        <v>0</v>
      </c>
      <c r="I212" s="13">
        <f>IFERROR(VLOOKUP(A212,'[16]WASH COAL RECEIPT &amp; GCV DATA'!$A$2:$V$184,9,0),0)</f>
        <v>0</v>
      </c>
      <c r="J212" s="13">
        <f>IFERROR(VLOOKUP(A212,'[16]WASH COAL RECEIPT &amp; GCV DATA'!$A$2:$V$184,10,0),0)</f>
        <v>0</v>
      </c>
      <c r="K212" s="15" t="e">
        <f>SUMIF('[16]WASH COAL RECEIPT &amp; GCV DATA'!$A$3:$A$184,'MASTER DATA FILE WASH COAL (2)'!A212,'[16]WASH COAL RECEIPT &amp; GCV DATA'!$K$3:$K$184)</f>
        <v>#VALUE!</v>
      </c>
      <c r="L212" s="15" t="e">
        <f>SUMIF('[16]WASH COAL RECEIPT &amp; GCV DATA'!$A$3:$A$184,'MASTER DATA FILE WASH COAL (2)'!A212,'[16]WASH COAL RECEIPT &amp; GCV DATA'!$L$3:$L$184)</f>
        <v>#VALUE!</v>
      </c>
      <c r="M212" s="15" t="e">
        <f t="shared" si="29"/>
        <v>#VALUE!</v>
      </c>
      <c r="N212" s="67" t="e">
        <f t="shared" si="30"/>
        <v>#VALUE!</v>
      </c>
      <c r="O212" s="15" t="e">
        <f>SUMIF('[16]WASH COAL RECEIPT &amp; GCV DATA'!$A$3:$A$184,'MASTER DATA FILE WASH COAL (2)'!A212,'[16]WASH COAL RECEIPT &amp; GCV DATA'!$O$3:$O$184)</f>
        <v>#VALUE!</v>
      </c>
      <c r="P212" s="15" t="e">
        <f t="shared" si="31"/>
        <v>#VALUE!</v>
      </c>
      <c r="Q212" s="15" t="e">
        <f>SUMIF('[16]WASH COAL RECEIPT &amp; GCV DATA'!$A$3:$A$184,'MASTER DATA FILE WASH COAL (2)'!A212,'[16]WASH COAL RECEIPT &amp; GCV DATA'!$Q$3:$Q$184)</f>
        <v>#VALUE!</v>
      </c>
      <c r="R212" s="16" t="e">
        <f>SUMIF('[16]WASH COAL RECEIPT &amp; GCV DATA'!$A$3:$A$244,'MASTER DATA FILE WASH COAL (2)'!A212,'[16]WASH COAL RECEIPT &amp; GCV DATA'!$R$3:$R$244)+IF(H212=$J$234,($K$234*K212),0)+IF(H212=$J$235,($K$235*K212),0)</f>
        <v>#VALUE!</v>
      </c>
      <c r="S212" s="15" t="e">
        <f t="shared" si="32"/>
        <v>#VALUE!</v>
      </c>
      <c r="T212" s="15" t="e">
        <f>SUMIF('[16]WASH COAL RECEIPT &amp; GCV DATA'!$A$3:$A$184,'MASTER DATA FILE WASH COAL (2)'!A212,'[16]WASH COAL RECEIPT &amp; GCV DATA'!$T$3:$T$184)</f>
        <v>#VALUE!</v>
      </c>
      <c r="U212" s="15" t="e">
        <f t="shared" si="33"/>
        <v>#VALUE!</v>
      </c>
      <c r="V212" s="15" t="e">
        <f>SUMIF('[16]WASH COAL RECEIPT &amp; GCV DATA'!$A$3:$A$184,'MASTER DATA FILE WASH COAL (2)'!A212,'[16]WASH COAL RECEIPT &amp; GCV DATA'!$V$3:$V$184)</f>
        <v>#VALUE!</v>
      </c>
      <c r="W212" s="15" t="e">
        <f t="shared" si="34"/>
        <v>#VALUE!</v>
      </c>
      <c r="X212" s="13" t="e">
        <f t="shared" si="35"/>
        <v>#VALUE!</v>
      </c>
      <c r="Y212" s="13"/>
      <c r="Z212" s="13"/>
      <c r="AH212">
        <v>16282984.106250001</v>
      </c>
    </row>
    <row r="213" spans="1:34" customFormat="1" x14ac:dyDescent="0.3">
      <c r="A213" s="57"/>
      <c r="B213" s="57" t="e">
        <f>SUMIF('[16]WASH COAL RECEIPT &amp; GCV DATA'!$A$3:$A$112,A213,'[16]WASH COAL RECEIPT &amp; GCV DATA'!$B$3:$B$112)</f>
        <v>#VALUE!</v>
      </c>
      <c r="C213" s="13" t="e">
        <f>SUMIF('[16]WASH COAL RECEIPT &amp; GCV DATA'!$A$3:$A$112,A213,'[16]WASH COAL RECEIPT &amp; GCV DATA'!$C$3:$C$112)</f>
        <v>#VALUE!</v>
      </c>
      <c r="D213" s="13">
        <f>IFERROR(VLOOKUP(A213,'[16]WASH COAL RECEIPT &amp; GCV DATA'!A203:V323,4,0),0)</f>
        <v>0</v>
      </c>
      <c r="E213" s="14">
        <f>IFERROR(VLOOKUP(A213,'[16]WASH COAL RECEIPT &amp; GCV DATA'!$A$2:$V$184,5,0),0)</f>
        <v>0</v>
      </c>
      <c r="F213" s="13" t="e">
        <f>SUMIF('[16]WASH COAL RECEIPT &amp; GCV DATA'!$A$3:$A$184,'MASTER DATA FILE WASH COAL (2)'!A213,'[16]WASH COAL RECEIPT &amp; GCV DATA'!$F$3:$F$184)</f>
        <v>#VALUE!</v>
      </c>
      <c r="G213" s="13">
        <f>IFERROR(VLOOKUP(A213,'[16]WASH COAL RECEIPT &amp; GCV DATA'!$A$2:$V$184,7,0),0)</f>
        <v>0</v>
      </c>
      <c r="H213" s="13">
        <f>IFERROR(VLOOKUP(A213,'[16]WASH COAL RECEIPT &amp; GCV DATA'!$A$2:$V$184,8,0),0)</f>
        <v>0</v>
      </c>
      <c r="I213" s="13">
        <f>IFERROR(VLOOKUP(A213,'[16]WASH COAL RECEIPT &amp; GCV DATA'!$A$2:$V$184,9,0),0)</f>
        <v>0</v>
      </c>
      <c r="J213" s="13">
        <f>IFERROR(VLOOKUP(A213,'[16]WASH COAL RECEIPT &amp; GCV DATA'!$A$2:$V$184,10,0),0)</f>
        <v>0</v>
      </c>
      <c r="K213" s="15" t="e">
        <f>SUMIF('[16]WASH COAL RECEIPT &amp; GCV DATA'!$A$3:$A$184,'MASTER DATA FILE WASH COAL (2)'!A213,'[16]WASH COAL RECEIPT &amp; GCV DATA'!$K$3:$K$184)</f>
        <v>#VALUE!</v>
      </c>
      <c r="L213" s="15" t="e">
        <f>SUMIF('[16]WASH COAL RECEIPT &amp; GCV DATA'!$A$3:$A$184,'MASTER DATA FILE WASH COAL (2)'!A213,'[16]WASH COAL RECEIPT &amp; GCV DATA'!$L$3:$L$184)</f>
        <v>#VALUE!</v>
      </c>
      <c r="M213" s="15" t="e">
        <f t="shared" si="29"/>
        <v>#VALUE!</v>
      </c>
      <c r="N213" s="67" t="e">
        <f t="shared" si="30"/>
        <v>#VALUE!</v>
      </c>
      <c r="O213" s="15" t="e">
        <f>SUMIF('[16]WASH COAL RECEIPT &amp; GCV DATA'!$A$3:$A$184,'MASTER DATA FILE WASH COAL (2)'!A213,'[16]WASH COAL RECEIPT &amp; GCV DATA'!$O$3:$O$184)</f>
        <v>#VALUE!</v>
      </c>
      <c r="P213" s="15" t="e">
        <f t="shared" si="31"/>
        <v>#VALUE!</v>
      </c>
      <c r="Q213" s="15" t="e">
        <f>SUMIF('[16]WASH COAL RECEIPT &amp; GCV DATA'!$A$3:$A$184,'MASTER DATA FILE WASH COAL (2)'!A213,'[16]WASH COAL RECEIPT &amp; GCV DATA'!$Q$3:$Q$184)</f>
        <v>#VALUE!</v>
      </c>
      <c r="R213" s="16" t="e">
        <f>SUMIF('[16]WASH COAL RECEIPT &amp; GCV DATA'!$A$3:$A$244,'MASTER DATA FILE WASH COAL (2)'!A213,'[16]WASH COAL RECEIPT &amp; GCV DATA'!$R$3:$R$244)+IF(H213=$J$234,($K$234*K213),0)+IF(H213=$J$235,($K$235*K213),0)</f>
        <v>#VALUE!</v>
      </c>
      <c r="S213" s="15" t="e">
        <f t="shared" si="32"/>
        <v>#VALUE!</v>
      </c>
      <c r="T213" s="15" t="e">
        <f>SUMIF('[16]WASH COAL RECEIPT &amp; GCV DATA'!$A$3:$A$184,'MASTER DATA FILE WASH COAL (2)'!A213,'[16]WASH COAL RECEIPT &amp; GCV DATA'!$T$3:$T$184)</f>
        <v>#VALUE!</v>
      </c>
      <c r="U213" s="15" t="e">
        <f t="shared" si="33"/>
        <v>#VALUE!</v>
      </c>
      <c r="V213" s="15" t="e">
        <f>SUMIF('[16]WASH COAL RECEIPT &amp; GCV DATA'!$A$3:$A$184,'MASTER DATA FILE WASH COAL (2)'!A213,'[16]WASH COAL RECEIPT &amp; GCV DATA'!$V$3:$V$184)</f>
        <v>#VALUE!</v>
      </c>
      <c r="W213" s="15" t="e">
        <f t="shared" si="34"/>
        <v>#VALUE!</v>
      </c>
      <c r="X213" s="13" t="e">
        <f t="shared" si="35"/>
        <v>#VALUE!</v>
      </c>
      <c r="Y213" s="13"/>
      <c r="Z213" s="13"/>
      <c r="AH213">
        <v>15880131.930625001</v>
      </c>
    </row>
    <row r="214" spans="1:34" s="75" customFormat="1" x14ac:dyDescent="0.3">
      <c r="A214" s="72"/>
      <c r="B214" s="72"/>
      <c r="C214" s="23"/>
      <c r="D214" s="73"/>
      <c r="E214" s="73"/>
      <c r="F214" s="73"/>
      <c r="G214" s="73"/>
      <c r="H214" s="73"/>
      <c r="I214" s="73"/>
      <c r="J214" s="73"/>
      <c r="K214" s="25" t="e">
        <f>+SUM(K3:K213)</f>
        <v>#VALUE!</v>
      </c>
      <c r="L214" s="25" t="e">
        <f>+SUM(L3:L213)</f>
        <v>#VALUE!</v>
      </c>
      <c r="M214" s="25" t="e">
        <f>+SUM(M3:M213)</f>
        <v>#VALUE!</v>
      </c>
      <c r="N214" s="25" t="e">
        <f>+SUM(N3:N213)</f>
        <v>#VALUE!</v>
      </c>
      <c r="O214" s="74"/>
      <c r="P214" s="25" t="e">
        <f>+SUM(P3:P213)</f>
        <v>#VALUE!</v>
      </c>
      <c r="Q214" s="25" t="e">
        <f>+SUM(Q3:Q213)</f>
        <v>#VALUE!</v>
      </c>
      <c r="R214" s="25" t="e">
        <f>+SUM(R3:R213)</f>
        <v>#VALUE!</v>
      </c>
      <c r="S214" s="25">
        <f>+IFERROR(R214/K214,0)</f>
        <v>0</v>
      </c>
      <c r="T214" s="27">
        <f>IFERROR(+U214/L214,0)</f>
        <v>0</v>
      </c>
      <c r="U214" s="25" t="e">
        <f>SUM(U3:U213)</f>
        <v>#VALUE!</v>
      </c>
      <c r="V214" s="27">
        <f>IFERROR(+W214/L214,0)</f>
        <v>0</v>
      </c>
      <c r="W214" s="25" t="e">
        <f>SUM(W3:W213)</f>
        <v>#VALUE!</v>
      </c>
      <c r="X214" s="13"/>
      <c r="Y214" s="13"/>
      <c r="Z214" s="13"/>
      <c r="AH214" s="75">
        <v>15333416.935000001</v>
      </c>
    </row>
    <row r="215" spans="1:34" s="81" customFormat="1" x14ac:dyDescent="0.3">
      <c r="A215" s="76"/>
      <c r="B215" s="77"/>
      <c r="C215" s="78"/>
      <c r="D215" s="76"/>
      <c r="E215" s="76"/>
      <c r="F215" s="76"/>
      <c r="G215" s="76"/>
      <c r="H215" s="79"/>
      <c r="I215" s="76"/>
      <c r="J215" s="76"/>
      <c r="K215" s="80"/>
      <c r="L215" s="80">
        <v>283978.94</v>
      </c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Y215" s="82"/>
      <c r="Z215" s="82"/>
      <c r="AH215" s="81">
        <v>15988477.504375</v>
      </c>
    </row>
    <row r="216" spans="1:34" s="81" customFormat="1" x14ac:dyDescent="0.3">
      <c r="A216" s="76"/>
      <c r="B216" s="77"/>
      <c r="C216" s="78"/>
      <c r="D216" s="76"/>
      <c r="E216" s="76"/>
      <c r="F216" s="76"/>
      <c r="G216" s="76"/>
      <c r="H216" s="76"/>
      <c r="I216" s="80" t="e">
        <f>K214+#REF!</f>
        <v>#VALUE!</v>
      </c>
      <c r="J216" s="80" t="e">
        <f>L214+#REF!</f>
        <v>#VALUE!</v>
      </c>
      <c r="K216" s="80"/>
      <c r="L216" s="80"/>
      <c r="M216" s="80"/>
      <c r="N216" s="80"/>
      <c r="O216" s="80"/>
      <c r="P216" s="80"/>
      <c r="Q216" s="80"/>
      <c r="R216" s="80" t="e">
        <f>R214+#REF!</f>
        <v>#VALUE!</v>
      </c>
      <c r="S216" s="80"/>
      <c r="T216" s="80"/>
      <c r="U216" s="80"/>
      <c r="V216" s="80"/>
      <c r="W216" s="80"/>
      <c r="Y216" s="82"/>
      <c r="Z216" s="82"/>
      <c r="AH216" s="81">
        <v>12349679.336875001</v>
      </c>
    </row>
    <row r="217" spans="1:34" s="81" customFormat="1" x14ac:dyDescent="0.3">
      <c r="A217" s="83"/>
      <c r="B217" s="84"/>
      <c r="C217" s="85"/>
      <c r="D217" s="83"/>
      <c r="E217" s="83"/>
      <c r="F217" s="83"/>
      <c r="G217" s="83"/>
      <c r="H217" s="83"/>
      <c r="I217" s="83">
        <v>570515.56000000006</v>
      </c>
      <c r="J217" s="83">
        <v>566809.29999999958</v>
      </c>
      <c r="K217" s="86"/>
      <c r="L217" s="86"/>
      <c r="M217" s="86"/>
      <c r="N217" s="86"/>
      <c r="O217" s="86"/>
      <c r="P217" s="86"/>
      <c r="Q217" s="86"/>
      <c r="R217" s="86">
        <v>2321120762.466722</v>
      </c>
      <c r="S217" s="86"/>
      <c r="T217" s="86"/>
      <c r="U217" s="86"/>
      <c r="V217" s="86"/>
      <c r="W217" s="86"/>
      <c r="Y217" s="82"/>
      <c r="Z217" s="82"/>
      <c r="AH217" s="81">
        <v>15863605.452000001</v>
      </c>
    </row>
    <row r="218" spans="1:34" s="81" customFormat="1" x14ac:dyDescent="0.3">
      <c r="A218" s="83"/>
      <c r="B218" s="84"/>
      <c r="C218" s="85"/>
      <c r="D218" s="83"/>
      <c r="E218" s="83"/>
      <c r="F218" s="83"/>
      <c r="G218" s="83"/>
      <c r="H218" s="87"/>
      <c r="I218" s="83"/>
      <c r="J218" s="83"/>
      <c r="K218" s="86"/>
      <c r="L218" s="86"/>
      <c r="M218" s="86"/>
      <c r="N218" s="86"/>
      <c r="O218" s="86"/>
      <c r="P218" s="86"/>
      <c r="Q218" s="86" t="e">
        <f>R218/I216</f>
        <v>#VALUE!</v>
      </c>
      <c r="R218" s="86" t="e">
        <f>R217-R216</f>
        <v>#VALUE!</v>
      </c>
      <c r="S218" s="86"/>
      <c r="T218" s="86"/>
      <c r="U218" s="86"/>
      <c r="V218" s="86"/>
      <c r="W218" s="86"/>
      <c r="Y218" s="82"/>
      <c r="Z218" s="82"/>
      <c r="AH218" s="81">
        <v>16138505.698124999</v>
      </c>
    </row>
    <row r="219" spans="1:34" s="81" customFormat="1" x14ac:dyDescent="0.3">
      <c r="B219" s="88"/>
      <c r="C219" s="89"/>
      <c r="K219" s="90" t="e">
        <f>SUBTOTAL(9,K3:K213)</f>
        <v>#VALUE!</v>
      </c>
      <c r="L219" s="90" t="e">
        <f>SUBTOTAL(9,L3:L213)</f>
        <v>#VALUE!</v>
      </c>
      <c r="M219" s="90"/>
      <c r="N219" s="90"/>
      <c r="O219" s="90"/>
      <c r="P219" s="90"/>
      <c r="Q219" s="90"/>
      <c r="R219" s="90" t="e">
        <f>SUBTOTAL(9,R3:R213)</f>
        <v>#VALUE!</v>
      </c>
      <c r="S219" s="15" t="e">
        <f>+R219/K219</f>
        <v>#VALUE!</v>
      </c>
      <c r="T219" s="90" t="e">
        <f>U219/L219</f>
        <v>#VALUE!</v>
      </c>
      <c r="U219" s="90" t="e">
        <f>SUBTOTAL(9,U3:U213)</f>
        <v>#VALUE!</v>
      </c>
      <c r="V219" s="90" t="e">
        <f>W219/L219</f>
        <v>#VALUE!</v>
      </c>
      <c r="W219" s="90" t="e">
        <f>SUBTOTAL(9,W3:W213)</f>
        <v>#VALUE!</v>
      </c>
      <c r="X219" s="90" t="e">
        <f>SUBTOTAL(9,X3:X213)</f>
        <v>#VALUE!</v>
      </c>
      <c r="Y219" s="82"/>
      <c r="Z219" s="82"/>
      <c r="AH219" s="81">
        <v>16252033.133499999</v>
      </c>
    </row>
    <row r="220" spans="1:34" s="81" customFormat="1" x14ac:dyDescent="0.3">
      <c r="B220" s="88"/>
      <c r="C220" s="89"/>
      <c r="K220" s="90"/>
      <c r="L220" s="90" t="e">
        <f>#REF!</f>
        <v>#REF!</v>
      </c>
      <c r="M220" s="90"/>
      <c r="N220" s="90"/>
      <c r="O220" s="90"/>
      <c r="P220" s="90"/>
      <c r="Q220" s="90"/>
      <c r="R220" s="90"/>
      <c r="S220" s="90"/>
      <c r="T220" s="90">
        <v>4228</v>
      </c>
      <c r="U220" s="90" t="e">
        <f>T220*L220</f>
        <v>#REF!</v>
      </c>
      <c r="V220" s="90">
        <v>3788</v>
      </c>
      <c r="W220" s="90" t="e">
        <f>V220*L220</f>
        <v>#REF!</v>
      </c>
      <c r="X220" s="81" t="e">
        <f>Y220*L220</f>
        <v>#REF!</v>
      </c>
      <c r="Y220" s="82"/>
      <c r="Z220" s="82"/>
      <c r="AH220" s="81">
        <v>15655622.952000001</v>
      </c>
    </row>
    <row r="221" spans="1:34" s="91" customFormat="1" ht="43.2" x14ac:dyDescent="0.3">
      <c r="C221" s="92"/>
      <c r="I221" s="93"/>
      <c r="J221" s="93" t="s">
        <v>26</v>
      </c>
      <c r="K221" s="94" t="s">
        <v>18</v>
      </c>
      <c r="L221" s="94" t="s">
        <v>27</v>
      </c>
      <c r="M221" s="95" t="s">
        <v>28</v>
      </c>
      <c r="N221" s="95" t="s">
        <v>29</v>
      </c>
      <c r="O221" s="95" t="s">
        <v>12</v>
      </c>
      <c r="P221" s="95" t="s">
        <v>13</v>
      </c>
      <c r="Q221" s="95" t="s">
        <v>30</v>
      </c>
      <c r="R221" s="95" t="s">
        <v>31</v>
      </c>
      <c r="S221" s="95" t="s">
        <v>15</v>
      </c>
      <c r="T221" s="96"/>
      <c r="U221" s="96"/>
      <c r="V221" s="96"/>
      <c r="W221" s="96"/>
      <c r="Y221" s="82"/>
      <c r="Z221" s="82"/>
      <c r="AH221" s="91">
        <v>16089431.256874995</v>
      </c>
    </row>
    <row r="222" spans="1:34" s="81" customFormat="1" x14ac:dyDescent="0.3">
      <c r="B222" s="88"/>
      <c r="C222" s="89"/>
      <c r="H222" s="81" t="e">
        <f>+K222*O222</f>
        <v>#VALUE!</v>
      </c>
      <c r="I222" s="97" t="s">
        <v>32</v>
      </c>
      <c r="J222" s="98" t="e">
        <f>SUMIF($G$3:$G$213,I222,$P$3:$P$213)/SUMIF($G$3:$G$213,I222,$K$3:$K$213)</f>
        <v>#VALUE!</v>
      </c>
      <c r="K222" s="98" t="e">
        <f>+SUMIF($G$3:$G$213,I222,$Q$3:$Q$213)/SUMIF($G$3:$G$213,I222,$K$3:$K$213)</f>
        <v>#VALUE!</v>
      </c>
      <c r="L222" s="98" t="e">
        <f>(SUMIF($G$3:$G$213,I222,$R$3:$R$213)-SUMIF($G$3:$G$213,I222,$Q$3:$Q$213)-SUMIF($G$3:$G$213,I222,$P$3:$P$213))/SUMIF($G$3:$G$213,I222,$K$3:$K$213)</f>
        <v>#VALUE!</v>
      </c>
      <c r="M222" s="98" t="e">
        <f>SUMIF($G$3:$G$213,I222,$R$3:$R$213)/SUMIF($G$3:$G$213,I222,$K$3:$K$213)</f>
        <v>#VALUE!</v>
      </c>
      <c r="N222" s="98" t="e">
        <f>(SUMIF($G$3:$G$213,I222,$R$3:$R$213)-SUMIF($G$3:$G$213,I222,$N$3:$N$213))/SUMIF($G$3:$G$213,I222,$K$3:$K$213)</f>
        <v>#VALUE!</v>
      </c>
      <c r="O222" s="98" t="e">
        <f>SUMIF($G$3:$G$213,I222,$K$3:$K$213)</f>
        <v>#VALUE!</v>
      </c>
      <c r="P222" s="98" t="e">
        <f>SUMIF($G$3:$G$213,I222,$L$3:$L$213)</f>
        <v>#VALUE!</v>
      </c>
      <c r="Q222" s="98" t="e">
        <f>SUMIF($G$3:$G$213,I222,$R$3:$R$213)</f>
        <v>#VALUE!</v>
      </c>
      <c r="R222" s="98" t="e">
        <f>SUMIF($G$3:$G$213,I222,$M$3:$M$213)</f>
        <v>#VALUE!</v>
      </c>
      <c r="S222" s="98" t="e">
        <f>SUMIF($G$3:$G$213,I222,$N$3:$N$213)</f>
        <v>#VALUE!</v>
      </c>
      <c r="T222" s="90"/>
      <c r="U222" s="90">
        <v>2274213116.4368749</v>
      </c>
      <c r="V222" s="90"/>
      <c r="W222" s="90"/>
      <c r="Y222" s="82"/>
      <c r="Z222" s="82"/>
      <c r="AH222" s="81">
        <v>15228498.5625</v>
      </c>
    </row>
    <row r="223" spans="1:34" s="81" customFormat="1" x14ac:dyDescent="0.3">
      <c r="B223" s="88"/>
      <c r="C223" s="89"/>
      <c r="H223" s="81" t="e">
        <f>+K223*O223</f>
        <v>#VALUE!</v>
      </c>
      <c r="I223" s="97" t="s">
        <v>33</v>
      </c>
      <c r="J223" s="98" t="e">
        <f>SUMIF($G$3:$G$213,I223,$P$3:$P$213)/SUMIF($G$3:$G$213,I223,$K$3:$K$213)</f>
        <v>#VALUE!</v>
      </c>
      <c r="K223" s="98" t="e">
        <f>+SUMIF($G$3:$G$213,I223,$Q$3:$Q$213)/SUMIF($G$3:$G$213,I223,$K$3:$K$213)</f>
        <v>#VALUE!</v>
      </c>
      <c r="L223" s="98" t="e">
        <f>(SUMIF($G$3:$G$213,I223,$R$3:$R$213)-SUMIF($G$3:$G$213,I223,$Q$3:$Q$213)-SUMIF($G$3:$G$213,I223,$P$3:$P$213))/SUMIF($G$3:$G$213,I223,$K$3:$K$213)</f>
        <v>#VALUE!</v>
      </c>
      <c r="M223" s="98" t="e">
        <f>SUMIF($G$3:$G$213,I223,$R$3:$R$213)/SUMIF($G$3:$G$213,I223,$K$3:$K$213)</f>
        <v>#VALUE!</v>
      </c>
      <c r="N223" s="98" t="e">
        <f>(SUMIF($G$3:$G$213,I223,$R$3:$R$213)-SUMIF($G$3:$G$213,I223,$N$3:$N$213))/SUMIF($G$3:$G$213,I223,$K$3:$K$213)</f>
        <v>#VALUE!</v>
      </c>
      <c r="O223" s="98" t="e">
        <f>SUMIF($G$3:$G$213,I223,$K$3:$K$213)</f>
        <v>#VALUE!</v>
      </c>
      <c r="P223" s="98" t="e">
        <f>SUMIF($G$3:$G$213,I223,$L$3:$L$213)</f>
        <v>#VALUE!</v>
      </c>
      <c r="Q223" s="98" t="e">
        <f>SUMIF($G$3:$G$213,I223,$R$3:$R$213)</f>
        <v>#VALUE!</v>
      </c>
      <c r="R223" s="98" t="e">
        <f>SUMIF($G$3:$G$213,I223,$M$3:$M$213)</f>
        <v>#VALUE!</v>
      </c>
      <c r="S223" s="98" t="e">
        <f>SUMIF($G$3:$G$213,I223,$N$3:$N$213)</f>
        <v>#VALUE!</v>
      </c>
      <c r="T223" s="90"/>
      <c r="U223" s="90"/>
      <c r="V223" s="90"/>
      <c r="W223" s="90"/>
      <c r="Y223" s="82"/>
      <c r="Z223" s="82"/>
      <c r="AH223" s="81">
        <v>16152005.105</v>
      </c>
    </row>
    <row r="224" spans="1:34" s="81" customFormat="1" x14ac:dyDescent="0.3">
      <c r="B224" s="88"/>
      <c r="C224" s="89"/>
      <c r="H224" s="81">
        <f>+K224*O224</f>
        <v>0</v>
      </c>
      <c r="I224" s="97" t="s">
        <v>34</v>
      </c>
      <c r="J224" s="98">
        <f>IFERROR(SUMIF($G$3:$G$213,I224,$P$3:$P$213)/SUMIF($G$3:$G$213,I224,$K$3:$K$213),0)</f>
        <v>0</v>
      </c>
      <c r="K224" s="98">
        <f>+IFERROR(SUMIF($G$3:$G$213,I224,$Q$3:$Q$213)/SUMIF($G$3:$G$213,I224,$K$3:$K$213),0)</f>
        <v>0</v>
      </c>
      <c r="L224" s="98">
        <f>IFERROR((SUMIF($G$3:$G$213,I224,$R$3:$R$213)-SUMIF($G$3:$G$213,I224,$Q$3:$Q$213)-SUMIF($G$3:$G$213,I224,$P$3:$P$213))/SUMIF($G$3:$G$213,I224,$K$3:$K$213),0)</f>
        <v>0</v>
      </c>
      <c r="M224" s="98">
        <f>IFERROR(SUMIF($G$3:$G$213,I224,$R$3:$R$213)/SUMIF($G$3:$G$213,I224,$K$3:$K$213),0)</f>
        <v>0</v>
      </c>
      <c r="N224" s="98">
        <f>IFERROR((SUMIF($G$3:$G$213,I224,$R$3:$R$213)-SUMIF($G$3:$G$213,I224,$N$3:$N$213))/SUMIF($G$3:$G$213,I224,$K$3:$K$213),0)</f>
        <v>0</v>
      </c>
      <c r="O224" s="98">
        <f>SUMIF($G$3:$G$213,I224,$K$3:$K$213)</f>
        <v>0</v>
      </c>
      <c r="P224" s="98">
        <f>SUMIF($G$3:$G$213,I224,$L$3:$L$213)</f>
        <v>0</v>
      </c>
      <c r="Q224" s="98">
        <f>SUMIF($G$3:$G$213,I224,$R$3:$R$213)</f>
        <v>0</v>
      </c>
      <c r="R224" s="98">
        <f>SUMIF($G$3:$G$213,I224,$M$3:$M$213)</f>
        <v>0</v>
      </c>
      <c r="S224" s="98">
        <f>SUMIF($G$3:$G$213,I224,$N$3:$N$213)</f>
        <v>0</v>
      </c>
      <c r="T224" s="90"/>
      <c r="U224" s="90" t="e">
        <f>U222-R216</f>
        <v>#VALUE!</v>
      </c>
      <c r="V224" s="90"/>
      <c r="W224" s="90"/>
      <c r="Y224" s="82"/>
      <c r="Z224" s="82"/>
      <c r="AH224" s="81">
        <v>15852031.471999997</v>
      </c>
    </row>
    <row r="225" spans="8:34" x14ac:dyDescent="0.3">
      <c r="H225" s="81" t="e">
        <f>+K225*O225</f>
        <v>#VALUE!</v>
      </c>
      <c r="I225" s="97" t="s">
        <v>35</v>
      </c>
      <c r="J225" s="98" t="e">
        <f>SUMIF($G$3:$G$213,I225,$P$3:$P$213)/SUMIF($G$3:$G$213,I225,$K$3:$K$213)</f>
        <v>#VALUE!</v>
      </c>
      <c r="K225" s="98" t="e">
        <f>+SUMIF($G$3:$G$213,I225,$Q$3:$Q$213)/SUMIF($G$3:$G$213,I225,$K$3:$K$213)</f>
        <v>#VALUE!</v>
      </c>
      <c r="L225" s="98" t="e">
        <f>(SUMIF($G$3:$G$213,I225,$R$3:$R$213)-SUMIF($G$3:$G$213,I225,$Q$3:$Q$213)-SUMIF($G$3:$G$213,I225,$P$3:$P$213))/SUMIF($G$3:$G$213,I225,$K$3:$K$213)</f>
        <v>#VALUE!</v>
      </c>
      <c r="M225" s="98" t="e">
        <f>SUMIF($G$3:$G$213,I225,$R$3:$R$213)/SUMIF($G$3:$G$213,I225,$K$3:$K$213)</f>
        <v>#VALUE!</v>
      </c>
      <c r="N225" s="98" t="e">
        <f>(SUMIF($G$3:$G$213,I225,$R$3:$R$213)-SUMIF($G$3:$G$213,I225,$N$3:$N$213))/SUMIF($G$3:$G$213,I225,$K$3:$K$213)</f>
        <v>#VALUE!</v>
      </c>
      <c r="O225" s="98" t="e">
        <f>SUMIF($G$3:$G$213,I225,$K$3:$K$213)</f>
        <v>#VALUE!</v>
      </c>
      <c r="P225" s="98" t="e">
        <f>SUMIF($G$3:$G$213,I225,$L$3:$L$213)</f>
        <v>#VALUE!</v>
      </c>
      <c r="Q225" s="98" t="e">
        <f>SUMIF($G$3:$G$213,I225,$R$3:$R$213)</f>
        <v>#VALUE!</v>
      </c>
      <c r="R225" s="98" t="e">
        <f>SUMIF($G$3:$G$213,I225,$M$3:$M$213)</f>
        <v>#VALUE!</v>
      </c>
      <c r="S225" s="98" t="e">
        <f>SUMIF($G$3:$G$213,I225,$N$3:$N$213)</f>
        <v>#VALUE!</v>
      </c>
      <c r="U225" s="90" t="e">
        <f>U224/K214</f>
        <v>#VALUE!</v>
      </c>
      <c r="AH225" s="52">
        <v>15306990.958499998</v>
      </c>
    </row>
    <row r="226" spans="8:34" x14ac:dyDescent="0.3">
      <c r="H226" s="81">
        <f>+K226*O226</f>
        <v>0</v>
      </c>
      <c r="I226" s="97" t="s">
        <v>36</v>
      </c>
      <c r="J226" s="98">
        <f>IFERROR(SUMIF($G$3:$G$213,I226,$P$3:$P$213)/SUMIF($G$3:$G$213,I226,$K$3:$K$213),0)</f>
        <v>0</v>
      </c>
      <c r="K226" s="98">
        <f>+IFERROR(SUMIF($G$3:$G$213,I226,$Q$3:$Q$213)/SUMIF($G$3:$G$213,I226,$K$3:$K$213),0)</f>
        <v>0</v>
      </c>
      <c r="L226" s="98">
        <f>IFERROR((SUMIF($G$3:$G$213,I226,$R$3:$R$213)-SUMIF($G$3:$G$213,I226,$Q$3:$Q$213)-SUMIF($G$3:$G$213,I226,$P$3:$P$213))/SUMIF($G$3:$G$213,I226,$K$3:$K$213),0)</f>
        <v>0</v>
      </c>
      <c r="M226" s="98">
        <f>IFERROR(SUMIF($G$3:$G$213,I226,$R$3:$R$213)/SUMIF($G$3:$G$213,I226,$K$3:$K$213),0)</f>
        <v>0</v>
      </c>
      <c r="N226" s="98">
        <f>IFERROR((SUMIF($G$3:$G$213,I226,$R$3:$R$213)-SUMIF($G$3:$G$213,I226,$N$3:$N$213))/SUMIF($G$3:$G$213,I226,$K$3:$K$213),0)</f>
        <v>0</v>
      </c>
      <c r="O226" s="98">
        <f>SUMIF($G$3:$G$213,I226,$K$3:$K$213)</f>
        <v>0</v>
      </c>
      <c r="P226" s="98">
        <f>SUMIF($G$3:$G$213,I226,$L$3:$L$213)</f>
        <v>0</v>
      </c>
      <c r="Q226" s="98">
        <f>SUMIF($G$3:$G$213,I226,$R$3:$R$213)</f>
        <v>0</v>
      </c>
      <c r="R226" s="98">
        <f>SUMIF($G$3:$G$213,I226,$M$3:$M$213)</f>
        <v>0</v>
      </c>
      <c r="S226" s="98">
        <f>SUMIF($G$3:$G$213,I226,$N$3:$N$213)</f>
        <v>0</v>
      </c>
      <c r="AH226" s="52">
        <v>15425123.824375</v>
      </c>
    </row>
    <row r="227" spans="8:34" x14ac:dyDescent="0.3">
      <c r="I227" s="97" t="s">
        <v>37</v>
      </c>
      <c r="J227" s="98" t="e">
        <f>+#REF!</f>
        <v>#REF!</v>
      </c>
      <c r="K227" s="98"/>
      <c r="L227" s="98"/>
      <c r="M227" s="98" t="e">
        <f>+J227</f>
        <v>#REF!</v>
      </c>
      <c r="N227" s="98" t="e">
        <f>+J227</f>
        <v>#REF!</v>
      </c>
      <c r="O227" s="98"/>
      <c r="P227" s="98"/>
      <c r="Q227" s="98"/>
      <c r="R227" s="98"/>
      <c r="S227" s="98"/>
      <c r="AH227" s="52">
        <v>15328829.193124998</v>
      </c>
    </row>
    <row r="228" spans="8:34" x14ac:dyDescent="0.3">
      <c r="AH228" s="52">
        <v>15196812.681374997</v>
      </c>
    </row>
    <row r="229" spans="8:34" x14ac:dyDescent="0.3">
      <c r="AH229" s="52">
        <v>13663390.190374998</v>
      </c>
    </row>
    <row r="230" spans="8:34" x14ac:dyDescent="0.3">
      <c r="AH230" s="52">
        <v>15387318.346874997</v>
      </c>
    </row>
    <row r="231" spans="8:34" x14ac:dyDescent="0.3">
      <c r="AH231" s="52">
        <v>16905730.845435295</v>
      </c>
    </row>
    <row r="232" spans="8:34" x14ac:dyDescent="0.3">
      <c r="AH232" s="52">
        <v>15349020.463500001</v>
      </c>
    </row>
    <row r="233" spans="8:34" x14ac:dyDescent="0.3">
      <c r="I233" s="19" t="s">
        <v>38</v>
      </c>
      <c r="J233" s="19" t="s">
        <v>39</v>
      </c>
      <c r="K233" s="19" t="s">
        <v>40</v>
      </c>
      <c r="AH233" s="52">
        <v>15617612.105625</v>
      </c>
    </row>
    <row r="234" spans="8:34" x14ac:dyDescent="0.3">
      <c r="I234" s="51" t="s">
        <v>32</v>
      </c>
      <c r="J234" s="51" t="s">
        <v>47</v>
      </c>
      <c r="K234" s="51">
        <v>841.98</v>
      </c>
      <c r="AH234" s="52">
        <v>15265797.225500001</v>
      </c>
    </row>
    <row r="235" spans="8:34" x14ac:dyDescent="0.3">
      <c r="I235" s="51" t="s">
        <v>32</v>
      </c>
      <c r="J235" s="51" t="s">
        <v>48</v>
      </c>
      <c r="K235" s="51">
        <v>778.53</v>
      </c>
      <c r="AH235" s="52">
        <v>14714921.733124999</v>
      </c>
    </row>
    <row r="236" spans="8:34" x14ac:dyDescent="0.3">
      <c r="AH236" s="52">
        <v>15330898.815699998</v>
      </c>
    </row>
    <row r="237" spans="8:34" x14ac:dyDescent="0.3">
      <c r="AH237" s="52">
        <v>15295109.672124997</v>
      </c>
    </row>
    <row r="238" spans="8:34" x14ac:dyDescent="0.3">
      <c r="AH238" s="52">
        <v>15713411.006874995</v>
      </c>
    </row>
    <row r="239" spans="8:34" x14ac:dyDescent="0.3">
      <c r="AH239" s="52">
        <v>13918718.818125</v>
      </c>
    </row>
    <row r="240" spans="8:34" x14ac:dyDescent="0.3">
      <c r="X240">
        <v>13918718.818125</v>
      </c>
      <c r="AH240" s="52">
        <v>15055789.44375</v>
      </c>
    </row>
    <row r="241" spans="6:34" x14ac:dyDescent="0.3">
      <c r="AH241" s="52">
        <v>15817884.418750001</v>
      </c>
    </row>
    <row r="242" spans="6:34" x14ac:dyDescent="0.3">
      <c r="AH242" s="52">
        <v>16037019.118000003</v>
      </c>
    </row>
    <row r="243" spans="6:34" x14ac:dyDescent="0.3">
      <c r="AH243" s="52">
        <v>16392777.959375</v>
      </c>
    </row>
    <row r="244" spans="6:34" x14ac:dyDescent="0.3">
      <c r="M244" s="90" t="s">
        <v>26</v>
      </c>
      <c r="N244" s="90" t="s">
        <v>18</v>
      </c>
      <c r="O244" s="90" t="s">
        <v>27</v>
      </c>
      <c r="AH244" s="52">
        <v>15760877.446875</v>
      </c>
    </row>
    <row r="245" spans="6:34" x14ac:dyDescent="0.3">
      <c r="K245" s="90" t="e">
        <f>+K214</f>
        <v>#VALUE!</v>
      </c>
      <c r="L245" s="90" t="e">
        <f>+L214</f>
        <v>#VALUE!</v>
      </c>
      <c r="M245" s="90" t="e">
        <f>+P214</f>
        <v>#VALUE!</v>
      </c>
      <c r="N245" s="90" t="e">
        <f>+Q214-26510776</f>
        <v>#VALUE!</v>
      </c>
      <c r="O245" s="90" t="e">
        <f>+R214-Q214-P214</f>
        <v>#VALUE!</v>
      </c>
      <c r="AH245" s="52">
        <v>15961002.578124998</v>
      </c>
    </row>
    <row r="246" spans="6:34" x14ac:dyDescent="0.3">
      <c r="K246" s="90">
        <v>132992.47999999998</v>
      </c>
      <c r="L246" s="90">
        <v>133271.51</v>
      </c>
      <c r="M246" s="90">
        <v>261051416.32853806</v>
      </c>
      <c r="N246" s="90">
        <v>28912755.150279999</v>
      </c>
      <c r="O246" s="90">
        <v>0</v>
      </c>
      <c r="AH246" s="52">
        <v>15734431.889374999</v>
      </c>
    </row>
    <row r="247" spans="6:34" x14ac:dyDescent="0.3">
      <c r="K247" s="90" t="e">
        <f>SUM(K245:K246)</f>
        <v>#VALUE!</v>
      </c>
      <c r="L247" s="90" t="e">
        <f>SUM(L245:L246)</f>
        <v>#VALUE!</v>
      </c>
      <c r="M247" s="90" t="e">
        <f>SUM(M245:M246)</f>
        <v>#VALUE!</v>
      </c>
      <c r="N247" s="90" t="e">
        <f>SUM(N245:N246)</f>
        <v>#VALUE!</v>
      </c>
      <c r="O247" s="90" t="e">
        <f>SUM(O245:O246)</f>
        <v>#VALUE!</v>
      </c>
      <c r="P247" s="90" t="e">
        <f>+M247+N247+O247</f>
        <v>#VALUE!</v>
      </c>
      <c r="Q247" s="90" t="e">
        <f>+P247/K247</f>
        <v>#VALUE!</v>
      </c>
      <c r="AH247" s="52">
        <v>16940048.291082349</v>
      </c>
    </row>
    <row r="248" spans="6:34" x14ac:dyDescent="0.3">
      <c r="M248" s="90" t="e">
        <f>+M247/$K$247</f>
        <v>#VALUE!</v>
      </c>
      <c r="N248" s="90" t="e">
        <f>+N247/$K$247</f>
        <v>#VALUE!</v>
      </c>
      <c r="O248" s="90" t="e">
        <f>+O247/$K$247</f>
        <v>#VALUE!</v>
      </c>
      <c r="AH248" s="52">
        <v>15806421.390999999</v>
      </c>
    </row>
    <row r="249" spans="6:34" x14ac:dyDescent="0.3">
      <c r="AH249" s="52">
        <v>15509615.354</v>
      </c>
    </row>
    <row r="250" spans="6:34" x14ac:dyDescent="0.3">
      <c r="F250" s="81">
        <v>-26510776</v>
      </c>
      <c r="AH250" s="52">
        <v>12080084.125</v>
      </c>
    </row>
    <row r="251" spans="6:34" x14ac:dyDescent="0.3">
      <c r="AH251" s="52">
        <v>15541371.033749999</v>
      </c>
    </row>
    <row r="252" spans="6:34" x14ac:dyDescent="0.3">
      <c r="M252" s="90" t="e">
        <f>+M247/K247</f>
        <v>#VALUE!</v>
      </c>
      <c r="N252" s="90" t="e">
        <f>+N247/K247</f>
        <v>#VALUE!</v>
      </c>
      <c r="O252" s="90" t="e">
        <f>+O247/K247</f>
        <v>#VALUE!</v>
      </c>
      <c r="AH252" s="52">
        <v>14806491.686999999</v>
      </c>
    </row>
    <row r="253" spans="6:34" x14ac:dyDescent="0.3">
      <c r="AH253" s="52">
        <v>15484176.986874999</v>
      </c>
    </row>
    <row r="254" spans="6:34" x14ac:dyDescent="0.3">
      <c r="AH254" s="52">
        <v>15341658.604250001</v>
      </c>
    </row>
    <row r="255" spans="6:34" x14ac:dyDescent="0.3">
      <c r="K255" s="81" t="e">
        <f>SUBTOTAL(9,K3:K213)</f>
        <v>#VALUE!</v>
      </c>
      <c r="L255" s="81" t="e">
        <f>SUBTOTAL(9,L3:L213)</f>
        <v>#VALUE!</v>
      </c>
      <c r="T255" s="90" t="e">
        <f>U255/L255</f>
        <v>#VALUE!</v>
      </c>
      <c r="U255" s="81" t="e">
        <f>SUBTOTAL(9,U3:U213)</f>
        <v>#VALUE!</v>
      </c>
      <c r="V255" s="90" t="e">
        <f>W255/L255</f>
        <v>#VALUE!</v>
      </c>
      <c r="W255" s="81" t="e">
        <f>SUBTOTAL(9,W3:W213)</f>
        <v>#VALUE!</v>
      </c>
      <c r="X255" s="81" t="e">
        <f>SUBTOTAL(9,X3:X213)</f>
        <v>#VALUE!</v>
      </c>
      <c r="AH255" s="52">
        <v>15549572.209375</v>
      </c>
    </row>
    <row r="256" spans="6:34" x14ac:dyDescent="0.3">
      <c r="K256" s="90">
        <v>62904.81</v>
      </c>
      <c r="L256" s="90">
        <v>63295.92</v>
      </c>
      <c r="T256" s="90">
        <v>3971</v>
      </c>
      <c r="U256" s="90">
        <f>T256*L256</f>
        <v>251348098.31999999</v>
      </c>
      <c r="V256" s="90">
        <v>3790</v>
      </c>
      <c r="W256" s="90">
        <f>V256*L256</f>
        <v>239891536.79999998</v>
      </c>
      <c r="AH256" s="52">
        <v>15653240.774375001</v>
      </c>
    </row>
    <row r="257" spans="12:34" x14ac:dyDescent="0.3">
      <c r="L257" s="90" t="e">
        <f>L256+L255</f>
        <v>#VALUE!</v>
      </c>
      <c r="T257" s="90" t="e">
        <f>U257/L257</f>
        <v>#VALUE!</v>
      </c>
      <c r="U257" s="90" t="e">
        <f>U256+U255</f>
        <v>#VALUE!</v>
      </c>
      <c r="V257" s="90" t="e">
        <f>W257/L257</f>
        <v>#VALUE!</v>
      </c>
      <c r="W257" s="90" t="e">
        <f>W256+W255</f>
        <v>#VALUE!</v>
      </c>
      <c r="AH257" s="52">
        <v>16086530.918117646</v>
      </c>
    </row>
    <row r="258" spans="12:34" x14ac:dyDescent="0.3">
      <c r="AH258" s="52">
        <v>12754977.237499997</v>
      </c>
    </row>
    <row r="259" spans="12:34" x14ac:dyDescent="0.3">
      <c r="AH259" s="52">
        <v>15334838.080624999</v>
      </c>
    </row>
    <row r="260" spans="12:34" x14ac:dyDescent="0.3">
      <c r="AH260" s="52">
        <v>15627589.228124999</v>
      </c>
    </row>
    <row r="261" spans="12:34" x14ac:dyDescent="0.3">
      <c r="AH261" s="52">
        <v>15035256.529375</v>
      </c>
    </row>
    <row r="262" spans="12:34" x14ac:dyDescent="0.3">
      <c r="AH262" s="52">
        <v>15602758.584749999</v>
      </c>
    </row>
    <row r="263" spans="12:34" x14ac:dyDescent="0.3">
      <c r="AH263" s="52">
        <v>15538192.458749998</v>
      </c>
    </row>
    <row r="264" spans="12:34" x14ac:dyDescent="0.3">
      <c r="AH264" s="52">
        <v>15762390.325999999</v>
      </c>
    </row>
    <row r="265" spans="12:34" x14ac:dyDescent="0.3">
      <c r="AH265" s="52">
        <v>15055815.323374998</v>
      </c>
    </row>
    <row r="266" spans="12:34" x14ac:dyDescent="0.3">
      <c r="AH266" s="52">
        <v>16388051.904000001</v>
      </c>
    </row>
    <row r="267" spans="12:34" x14ac:dyDescent="0.3">
      <c r="AH267" s="52">
        <v>16420918.003364705</v>
      </c>
    </row>
    <row r="268" spans="12:34" x14ac:dyDescent="0.3">
      <c r="AH268" s="52">
        <v>15888704.767750001</v>
      </c>
    </row>
    <row r="269" spans="12:34" x14ac:dyDescent="0.3">
      <c r="AH269" s="52">
        <v>14264070.55875</v>
      </c>
    </row>
    <row r="270" spans="12:34" x14ac:dyDescent="0.3">
      <c r="AH270" s="52">
        <v>15376762.58175</v>
      </c>
    </row>
    <row r="271" spans="12:34" x14ac:dyDescent="0.3">
      <c r="AH271" s="52">
        <v>14396208.774375001</v>
      </c>
    </row>
    <row r="272" spans="12:34" x14ac:dyDescent="0.3">
      <c r="AH272" s="52">
        <v>15740498.924374999</v>
      </c>
    </row>
    <row r="273" spans="34:34" x14ac:dyDescent="0.3">
      <c r="AH273" s="52">
        <v>15556224.388124997</v>
      </c>
    </row>
    <row r="274" spans="34:34" x14ac:dyDescent="0.3">
      <c r="AH274" s="52">
        <v>15181213.477999998</v>
      </c>
    </row>
    <row r="275" spans="34:34" x14ac:dyDescent="0.3">
      <c r="AH275" s="52">
        <v>15544842.551375</v>
      </c>
    </row>
    <row r="276" spans="34:34" x14ac:dyDescent="0.3">
      <c r="AH276" s="52">
        <v>14594638.404000001</v>
      </c>
    </row>
    <row r="277" spans="34:34" x14ac:dyDescent="0.3">
      <c r="AH277" s="52">
        <v>16097313.353124999</v>
      </c>
    </row>
    <row r="278" spans="34:34" x14ac:dyDescent="0.3">
      <c r="AH278" s="52">
        <v>16454745.772411764</v>
      </c>
    </row>
    <row r="279" spans="34:34" x14ac:dyDescent="0.3">
      <c r="AH279" s="52">
        <v>15714020.320999999</v>
      </c>
    </row>
    <row r="280" spans="34:34" x14ac:dyDescent="0.3">
      <c r="AH280" s="52">
        <v>15157213.688124996</v>
      </c>
    </row>
    <row r="281" spans="34:34" x14ac:dyDescent="0.3">
      <c r="AH281" s="52">
        <v>15402666.322249999</v>
      </c>
    </row>
    <row r="282" spans="34:34" x14ac:dyDescent="0.3">
      <c r="AH282" s="52">
        <v>15742265.103749998</v>
      </c>
    </row>
    <row r="283" spans="34:34" x14ac:dyDescent="0.3">
      <c r="AH283" s="52">
        <v>15711373.530624999</v>
      </c>
    </row>
    <row r="284" spans="34:34" x14ac:dyDescent="0.3">
      <c r="AH284" s="52">
        <v>15495983.6285</v>
      </c>
    </row>
    <row r="285" spans="34:34" x14ac:dyDescent="0.3">
      <c r="AH285" s="52">
        <v>16150988.957249999</v>
      </c>
    </row>
    <row r="286" spans="34:34" x14ac:dyDescent="0.3">
      <c r="AH286" s="52">
        <v>15599455.764999999</v>
      </c>
    </row>
    <row r="287" spans="34:34" x14ac:dyDescent="0.3">
      <c r="AH287" s="52">
        <v>15944556.518249996</v>
      </c>
    </row>
    <row r="288" spans="34:34" x14ac:dyDescent="0.3">
      <c r="AH288" s="52">
        <v>15622233.724249998</v>
      </c>
    </row>
    <row r="289" spans="34:34" x14ac:dyDescent="0.3">
      <c r="AH289" s="52">
        <v>15143386.647500001</v>
      </c>
    </row>
    <row r="290" spans="34:34" x14ac:dyDescent="0.3">
      <c r="AH290" s="52">
        <v>17027758.134882353</v>
      </c>
    </row>
    <row r="291" spans="34:34" x14ac:dyDescent="0.3">
      <c r="AH291" s="52">
        <v>15733832.216875</v>
      </c>
    </row>
    <row r="292" spans="34:34" x14ac:dyDescent="0.3">
      <c r="AH292" s="52">
        <v>15575544.209749999</v>
      </c>
    </row>
    <row r="293" spans="34:34" x14ac:dyDescent="0.3">
      <c r="AH293" s="52">
        <v>15560454.218124999</v>
      </c>
    </row>
    <row r="294" spans="34:34" x14ac:dyDescent="0.3">
      <c r="AH294" s="52">
        <v>16234520.638999999</v>
      </c>
    </row>
    <row r="295" spans="34:34" x14ac:dyDescent="0.3">
      <c r="AH295" s="52">
        <v>15585181.8168</v>
      </c>
    </row>
    <row r="296" spans="34:34" x14ac:dyDescent="0.3">
      <c r="AH296" s="52">
        <v>15423783.25</v>
      </c>
    </row>
    <row r="297" spans="34:34" x14ac:dyDescent="0.3">
      <c r="AH297" s="52">
        <v>15126563.963</v>
      </c>
    </row>
    <row r="298" spans="34:34" x14ac:dyDescent="0.3">
      <c r="AH298" s="52">
        <v>14534052.430625001</v>
      </c>
    </row>
    <row r="299" spans="34:34" x14ac:dyDescent="0.3">
      <c r="AH299" s="52">
        <v>16622569.297176469</v>
      </c>
    </row>
    <row r="300" spans="34:34" x14ac:dyDescent="0.3">
      <c r="AH300" s="52">
        <v>15913837.289375</v>
      </c>
    </row>
  </sheetData>
  <autoFilter ref="A2:AH227" xr:uid="{00000000-0009-0000-0000-000012000000}"/>
  <mergeCells count="1">
    <mergeCell ref="A1:B1"/>
  </mergeCells>
  <conditionalFormatting sqref="A165">
    <cfRule type="duplicateValues" dxfId="1390" priority="51"/>
    <cfRule type="duplicateValues" dxfId="1391" priority="52"/>
    <cfRule type="duplicateValues" dxfId="1392" priority="53"/>
  </conditionalFormatting>
  <conditionalFormatting sqref="A165:A183">
    <cfRule type="duplicateValues" dxfId="1387" priority="56" stopIfTrue="1"/>
    <cfRule type="duplicateValues" dxfId="1388" priority="57"/>
    <cfRule type="duplicateValues" dxfId="1389" priority="58"/>
  </conditionalFormatting>
  <conditionalFormatting sqref="A165:A186">
    <cfRule type="duplicateValues" dxfId="1385" priority="54"/>
    <cfRule type="duplicateValues" dxfId="1386" priority="55" stopIfTrue="1"/>
  </conditionalFormatting>
  <conditionalFormatting sqref="A165:A187">
    <cfRule type="duplicateValues" dxfId="1384" priority="2"/>
  </conditionalFormatting>
  <conditionalFormatting sqref="A165:A190">
    <cfRule type="duplicateValues" dxfId="1383" priority="1"/>
  </conditionalFormatting>
  <conditionalFormatting sqref="A166">
    <cfRule type="duplicateValues" dxfId="1380" priority="48"/>
    <cfRule type="duplicateValues" dxfId="1381" priority="49"/>
    <cfRule type="duplicateValues" dxfId="1382" priority="50"/>
  </conditionalFormatting>
  <conditionalFormatting sqref="A167">
    <cfRule type="duplicateValues" dxfId="1379" priority="45"/>
    <cfRule type="duplicateValues" dxfId="1378" priority="46"/>
    <cfRule type="duplicateValues" dxfId="1377" priority="47"/>
  </conditionalFormatting>
  <conditionalFormatting sqref="A168:A170">
    <cfRule type="duplicateValues" dxfId="1374" priority="42"/>
    <cfRule type="duplicateValues" dxfId="1375" priority="43"/>
    <cfRule type="duplicateValues" dxfId="1376" priority="44" stopIfTrue="1"/>
  </conditionalFormatting>
  <conditionalFormatting sqref="A171:A174">
    <cfRule type="duplicateValues" dxfId="1371" priority="39"/>
    <cfRule type="duplicateValues" dxfId="1372" priority="40"/>
    <cfRule type="duplicateValues" dxfId="1373" priority="41" stopIfTrue="1"/>
  </conditionalFormatting>
  <conditionalFormatting sqref="A171:A178">
    <cfRule type="duplicateValues" dxfId="1368" priority="11"/>
    <cfRule type="duplicateValues" dxfId="1369" priority="12"/>
    <cfRule type="duplicateValues" dxfId="1370" priority="13" stopIfTrue="1"/>
  </conditionalFormatting>
  <conditionalFormatting sqref="A175:A178 A182:A183">
    <cfRule type="duplicateValues" dxfId="1367" priority="33"/>
  </conditionalFormatting>
  <conditionalFormatting sqref="A176">
    <cfRule type="duplicateValues" dxfId="1366" priority="30"/>
    <cfRule type="duplicateValues" dxfId="1365" priority="31"/>
    <cfRule type="duplicateValues" dxfId="1364" priority="32" stopIfTrue="1"/>
  </conditionalFormatting>
  <conditionalFormatting sqref="A177 A175">
    <cfRule type="duplicateValues" dxfId="1363" priority="38" stopIfTrue="1"/>
  </conditionalFormatting>
  <conditionalFormatting sqref="A177:A178 A182:A183 A175">
    <cfRule type="duplicateValues" dxfId="1361" priority="34"/>
    <cfRule type="duplicateValues" dxfId="1360" priority="35"/>
    <cfRule type="duplicateValues" dxfId="1362" priority="37" stopIfTrue="1"/>
  </conditionalFormatting>
  <conditionalFormatting sqref="A177:A178 A182:A183">
    <cfRule type="duplicateValues" dxfId="1359" priority="36" stopIfTrue="1"/>
  </conditionalFormatting>
  <conditionalFormatting sqref="A179">
    <cfRule type="duplicateValues" dxfId="1357" priority="24"/>
    <cfRule type="duplicateValues" dxfId="1356" priority="25" stopIfTrue="1"/>
    <cfRule type="duplicateValues" dxfId="1355" priority="26"/>
    <cfRule type="duplicateValues" dxfId="1354" priority="27"/>
    <cfRule type="duplicateValues" dxfId="1358" priority="28" stopIfTrue="1"/>
  </conditionalFormatting>
  <conditionalFormatting sqref="A180">
    <cfRule type="duplicateValues" dxfId="1349" priority="19"/>
    <cfRule type="duplicateValues" dxfId="1350" priority="20" stopIfTrue="1"/>
    <cfRule type="duplicateValues" dxfId="1351" priority="21"/>
    <cfRule type="duplicateValues" dxfId="1352" priority="22"/>
    <cfRule type="duplicateValues" dxfId="1353" priority="23" stopIfTrue="1"/>
  </conditionalFormatting>
  <conditionalFormatting sqref="A181">
    <cfRule type="duplicateValues" dxfId="1346" priority="14"/>
    <cfRule type="duplicateValues" dxfId="1345" priority="15" stopIfTrue="1"/>
    <cfRule type="duplicateValues" dxfId="1344" priority="16"/>
    <cfRule type="duplicateValues" dxfId="1347" priority="17"/>
    <cfRule type="duplicateValues" dxfId="1348" priority="18" stopIfTrue="1"/>
  </conditionalFormatting>
  <conditionalFormatting sqref="A182:A183 A178">
    <cfRule type="duplicateValues" dxfId="1343" priority="29" stopIfTrue="1"/>
  </conditionalFormatting>
  <conditionalFormatting sqref="A182:A183">
    <cfRule type="duplicateValues" dxfId="1340" priority="8"/>
    <cfRule type="duplicateValues" dxfId="1342" priority="9"/>
    <cfRule type="duplicateValues" dxfId="1341" priority="10" stopIfTrue="1"/>
  </conditionalFormatting>
  <conditionalFormatting sqref="A187">
    <cfRule type="duplicateValues" dxfId="1335" priority="3"/>
    <cfRule type="duplicateValues" dxfId="1336" priority="4" stopIfTrue="1"/>
    <cfRule type="duplicateValues" dxfId="1337" priority="5" stopIfTrue="1"/>
    <cfRule type="duplicateValues" dxfId="1338" priority="6"/>
    <cfRule type="duplicateValues" dxfId="1339" priority="7"/>
  </conditionalFormatting>
  <conditionalFormatting sqref="A188:A190">
    <cfRule type="duplicateValues" dxfId="1334" priority="59"/>
    <cfRule type="duplicateValues" dxfId="1333" priority="60" stopIfTrue="1"/>
    <cfRule type="duplicateValues" dxfId="1332" priority="61"/>
    <cfRule type="duplicateValues" dxfId="1331" priority="62"/>
  </conditionalFormatting>
  <conditionalFormatting sqref="A191:A201">
    <cfRule type="duplicateValues" dxfId="1330" priority="63"/>
    <cfRule type="duplicateValues" dxfId="1329" priority="64"/>
    <cfRule type="duplicateValues" dxfId="1328" priority="65"/>
    <cfRule type="duplicateValues" dxfId="1327" priority="66"/>
    <cfRule type="duplicateValues" dxfId="1326" priority="67"/>
    <cfRule type="duplicateValues" dxfId="1325" priority="68"/>
    <cfRule type="duplicateValues" dxfId="1324" priority="69"/>
    <cfRule type="duplicateValues" dxfId="1323" priority="70"/>
  </conditionalFormatting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AB7A1-656D-49C7-B8A9-ED8413F7FFB3}">
  <sheetPr>
    <pageSetUpPr fitToPage="1"/>
  </sheetPr>
  <dimension ref="A1:AF236"/>
  <sheetViews>
    <sheetView topLeftCell="H1" workbookViewId="0">
      <selection activeCell="K16" sqref="K16"/>
    </sheetView>
  </sheetViews>
  <sheetFormatPr defaultRowHeight="14.4" x14ac:dyDescent="0.3"/>
  <cols>
    <col min="1" max="1" width="4.6640625" style="34" customWidth="1"/>
    <col min="2" max="2" width="21.33203125" style="41" customWidth="1"/>
    <col min="3" max="3" width="17.33203125" style="42" customWidth="1"/>
    <col min="4" max="4" width="11.88671875" style="34" bestFit="1" customWidth="1"/>
    <col min="5" max="5" width="10.109375" style="34" bestFit="1" customWidth="1"/>
    <col min="6" max="6" width="9.6640625" style="34" bestFit="1" customWidth="1"/>
    <col min="7" max="7" width="8.109375" style="34" customWidth="1"/>
    <col min="8" max="8" width="11.33203125" style="34" customWidth="1"/>
    <col min="9" max="9" width="15.6640625" style="34" bestFit="1" customWidth="1"/>
    <col min="10" max="10" width="10.6640625" style="34" bestFit="1" customWidth="1"/>
    <col min="11" max="11" width="10.88671875" style="35" bestFit="1" customWidth="1"/>
    <col min="12" max="12" width="11.44140625" style="35" bestFit="1" customWidth="1"/>
    <col min="13" max="13" width="13.6640625" style="35" bestFit="1" customWidth="1"/>
    <col min="14" max="14" width="14.33203125" style="35" bestFit="1" customWidth="1"/>
    <col min="15" max="15" width="13.88671875" style="35" bestFit="1" customWidth="1"/>
    <col min="16" max="16" width="13.6640625" style="35" bestFit="1" customWidth="1"/>
    <col min="17" max="17" width="12.33203125" style="35" bestFit="1" customWidth="1"/>
    <col min="18" max="18" width="12.5546875" style="35" bestFit="1" customWidth="1"/>
    <col min="19" max="19" width="11.5546875" style="35" bestFit="1" customWidth="1"/>
    <col min="20" max="20" width="9" style="35" customWidth="1"/>
    <col min="21" max="21" width="12.33203125" style="35" bestFit="1" customWidth="1"/>
    <col min="22" max="22" width="9" style="35" customWidth="1"/>
    <col min="23" max="23" width="12.44140625" style="35" bestFit="1" customWidth="1"/>
    <col min="24" max="258" width="8.88671875" style="52"/>
    <col min="259" max="259" width="4.6640625" style="52" customWidth="1"/>
    <col min="260" max="260" width="14.5546875" style="52" bestFit="1" customWidth="1"/>
    <col min="261" max="261" width="10.33203125" style="52" customWidth="1"/>
    <col min="262" max="262" width="11.88671875" style="52" bestFit="1" customWidth="1"/>
    <col min="263" max="263" width="10.109375" style="52" bestFit="1" customWidth="1"/>
    <col min="264" max="264" width="9.33203125" style="52" bestFit="1" customWidth="1"/>
    <col min="265" max="265" width="8.109375" style="52" customWidth="1"/>
    <col min="266" max="266" width="11.33203125" style="52" customWidth="1"/>
    <col min="267" max="267" width="15.6640625" style="52" bestFit="1" customWidth="1"/>
    <col min="268" max="268" width="10.6640625" style="52" bestFit="1" customWidth="1"/>
    <col min="269" max="269" width="10.88671875" style="52" bestFit="1" customWidth="1"/>
    <col min="270" max="270" width="11.44140625" style="52" bestFit="1" customWidth="1"/>
    <col min="271" max="271" width="11.109375" style="52" bestFit="1" customWidth="1"/>
    <col min="272" max="272" width="14.33203125" style="52" bestFit="1" customWidth="1"/>
    <col min="273" max="273" width="13.88671875" style="52" bestFit="1" customWidth="1"/>
    <col min="274" max="276" width="12.33203125" style="52" bestFit="1" customWidth="1"/>
    <col min="277" max="278" width="9" style="52" customWidth="1"/>
    <col min="279" max="279" width="12.33203125" style="52" bestFit="1" customWidth="1"/>
    <col min="280" max="280" width="9" style="52" customWidth="1"/>
    <col min="281" max="281" width="12.44140625" style="52" bestFit="1" customWidth="1"/>
    <col min="282" max="514" width="8.88671875" style="52"/>
    <col min="515" max="515" width="4.6640625" style="52" customWidth="1"/>
    <col min="516" max="516" width="14.5546875" style="52" bestFit="1" customWidth="1"/>
    <col min="517" max="517" width="10.33203125" style="52" customWidth="1"/>
    <col min="518" max="518" width="11.88671875" style="52" bestFit="1" customWidth="1"/>
    <col min="519" max="519" width="10.109375" style="52" bestFit="1" customWidth="1"/>
    <col min="520" max="520" width="9.33203125" style="52" bestFit="1" customWidth="1"/>
    <col min="521" max="521" width="8.109375" style="52" customWidth="1"/>
    <col min="522" max="522" width="11.33203125" style="52" customWidth="1"/>
    <col min="523" max="523" width="15.6640625" style="52" bestFit="1" customWidth="1"/>
    <col min="524" max="524" width="10.6640625" style="52" bestFit="1" customWidth="1"/>
    <col min="525" max="525" width="10.88671875" style="52" bestFit="1" customWidth="1"/>
    <col min="526" max="526" width="11.44140625" style="52" bestFit="1" customWidth="1"/>
    <col min="527" max="527" width="11.109375" style="52" bestFit="1" customWidth="1"/>
    <col min="528" max="528" width="14.33203125" style="52" bestFit="1" customWidth="1"/>
    <col min="529" max="529" width="13.88671875" style="52" bestFit="1" customWidth="1"/>
    <col min="530" max="532" width="12.33203125" style="52" bestFit="1" customWidth="1"/>
    <col min="533" max="534" width="9" style="52" customWidth="1"/>
    <col min="535" max="535" width="12.33203125" style="52" bestFit="1" customWidth="1"/>
    <col min="536" max="536" width="9" style="52" customWidth="1"/>
    <col min="537" max="537" width="12.44140625" style="52" bestFit="1" customWidth="1"/>
    <col min="538" max="770" width="8.88671875" style="52"/>
    <col min="771" max="771" width="4.6640625" style="52" customWidth="1"/>
    <col min="772" max="772" width="14.5546875" style="52" bestFit="1" customWidth="1"/>
    <col min="773" max="773" width="10.33203125" style="52" customWidth="1"/>
    <col min="774" max="774" width="11.88671875" style="52" bestFit="1" customWidth="1"/>
    <col min="775" max="775" width="10.109375" style="52" bestFit="1" customWidth="1"/>
    <col min="776" max="776" width="9.33203125" style="52" bestFit="1" customWidth="1"/>
    <col min="777" max="777" width="8.109375" style="52" customWidth="1"/>
    <col min="778" max="778" width="11.33203125" style="52" customWidth="1"/>
    <col min="779" max="779" width="15.6640625" style="52" bestFit="1" customWidth="1"/>
    <col min="780" max="780" width="10.6640625" style="52" bestFit="1" customWidth="1"/>
    <col min="781" max="781" width="10.88671875" style="52" bestFit="1" customWidth="1"/>
    <col min="782" max="782" width="11.44140625" style="52" bestFit="1" customWidth="1"/>
    <col min="783" max="783" width="11.109375" style="52" bestFit="1" customWidth="1"/>
    <col min="784" max="784" width="14.33203125" style="52" bestFit="1" customWidth="1"/>
    <col min="785" max="785" width="13.88671875" style="52" bestFit="1" customWidth="1"/>
    <col min="786" max="788" width="12.33203125" style="52" bestFit="1" customWidth="1"/>
    <col min="789" max="790" width="9" style="52" customWidth="1"/>
    <col min="791" max="791" width="12.33203125" style="52" bestFit="1" customWidth="1"/>
    <col min="792" max="792" width="9" style="52" customWidth="1"/>
    <col min="793" max="793" width="12.44140625" style="52" bestFit="1" customWidth="1"/>
    <col min="794" max="1026" width="8.88671875" style="52"/>
    <col min="1027" max="1027" width="4.6640625" style="52" customWidth="1"/>
    <col min="1028" max="1028" width="14.5546875" style="52" bestFit="1" customWidth="1"/>
    <col min="1029" max="1029" width="10.33203125" style="52" customWidth="1"/>
    <col min="1030" max="1030" width="11.88671875" style="52" bestFit="1" customWidth="1"/>
    <col min="1031" max="1031" width="10.109375" style="52" bestFit="1" customWidth="1"/>
    <col min="1032" max="1032" width="9.33203125" style="52" bestFit="1" customWidth="1"/>
    <col min="1033" max="1033" width="8.109375" style="52" customWidth="1"/>
    <col min="1034" max="1034" width="11.33203125" style="52" customWidth="1"/>
    <col min="1035" max="1035" width="15.6640625" style="52" bestFit="1" customWidth="1"/>
    <col min="1036" max="1036" width="10.6640625" style="52" bestFit="1" customWidth="1"/>
    <col min="1037" max="1037" width="10.88671875" style="52" bestFit="1" customWidth="1"/>
    <col min="1038" max="1038" width="11.44140625" style="52" bestFit="1" customWidth="1"/>
    <col min="1039" max="1039" width="11.109375" style="52" bestFit="1" customWidth="1"/>
    <col min="1040" max="1040" width="14.33203125" style="52" bestFit="1" customWidth="1"/>
    <col min="1041" max="1041" width="13.88671875" style="52" bestFit="1" customWidth="1"/>
    <col min="1042" max="1044" width="12.33203125" style="52" bestFit="1" customWidth="1"/>
    <col min="1045" max="1046" width="9" style="52" customWidth="1"/>
    <col min="1047" max="1047" width="12.33203125" style="52" bestFit="1" customWidth="1"/>
    <col min="1048" max="1048" width="9" style="52" customWidth="1"/>
    <col min="1049" max="1049" width="12.44140625" style="52" bestFit="1" customWidth="1"/>
    <col min="1050" max="1282" width="8.88671875" style="52"/>
    <col min="1283" max="1283" width="4.6640625" style="52" customWidth="1"/>
    <col min="1284" max="1284" width="14.5546875" style="52" bestFit="1" customWidth="1"/>
    <col min="1285" max="1285" width="10.33203125" style="52" customWidth="1"/>
    <col min="1286" max="1286" width="11.88671875" style="52" bestFit="1" customWidth="1"/>
    <col min="1287" max="1287" width="10.109375" style="52" bestFit="1" customWidth="1"/>
    <col min="1288" max="1288" width="9.33203125" style="52" bestFit="1" customWidth="1"/>
    <col min="1289" max="1289" width="8.109375" style="52" customWidth="1"/>
    <col min="1290" max="1290" width="11.33203125" style="52" customWidth="1"/>
    <col min="1291" max="1291" width="15.6640625" style="52" bestFit="1" customWidth="1"/>
    <col min="1292" max="1292" width="10.6640625" style="52" bestFit="1" customWidth="1"/>
    <col min="1293" max="1293" width="10.88671875" style="52" bestFit="1" customWidth="1"/>
    <col min="1294" max="1294" width="11.44140625" style="52" bestFit="1" customWidth="1"/>
    <col min="1295" max="1295" width="11.109375" style="52" bestFit="1" customWidth="1"/>
    <col min="1296" max="1296" width="14.33203125" style="52" bestFit="1" customWidth="1"/>
    <col min="1297" max="1297" width="13.88671875" style="52" bestFit="1" customWidth="1"/>
    <col min="1298" max="1300" width="12.33203125" style="52" bestFit="1" customWidth="1"/>
    <col min="1301" max="1302" width="9" style="52" customWidth="1"/>
    <col min="1303" max="1303" width="12.33203125" style="52" bestFit="1" customWidth="1"/>
    <col min="1304" max="1304" width="9" style="52" customWidth="1"/>
    <col min="1305" max="1305" width="12.44140625" style="52" bestFit="1" customWidth="1"/>
    <col min="1306" max="1538" width="8.88671875" style="52"/>
    <col min="1539" max="1539" width="4.6640625" style="52" customWidth="1"/>
    <col min="1540" max="1540" width="14.5546875" style="52" bestFit="1" customWidth="1"/>
    <col min="1541" max="1541" width="10.33203125" style="52" customWidth="1"/>
    <col min="1542" max="1542" width="11.88671875" style="52" bestFit="1" customWidth="1"/>
    <col min="1543" max="1543" width="10.109375" style="52" bestFit="1" customWidth="1"/>
    <col min="1544" max="1544" width="9.33203125" style="52" bestFit="1" customWidth="1"/>
    <col min="1545" max="1545" width="8.109375" style="52" customWidth="1"/>
    <col min="1546" max="1546" width="11.33203125" style="52" customWidth="1"/>
    <col min="1547" max="1547" width="15.6640625" style="52" bestFit="1" customWidth="1"/>
    <col min="1548" max="1548" width="10.6640625" style="52" bestFit="1" customWidth="1"/>
    <col min="1549" max="1549" width="10.88671875" style="52" bestFit="1" customWidth="1"/>
    <col min="1550" max="1550" width="11.44140625" style="52" bestFit="1" customWidth="1"/>
    <col min="1551" max="1551" width="11.109375" style="52" bestFit="1" customWidth="1"/>
    <col min="1552" max="1552" width="14.33203125" style="52" bestFit="1" customWidth="1"/>
    <col min="1553" max="1553" width="13.88671875" style="52" bestFit="1" customWidth="1"/>
    <col min="1554" max="1556" width="12.33203125" style="52" bestFit="1" customWidth="1"/>
    <col min="1557" max="1558" width="9" style="52" customWidth="1"/>
    <col min="1559" max="1559" width="12.33203125" style="52" bestFit="1" customWidth="1"/>
    <col min="1560" max="1560" width="9" style="52" customWidth="1"/>
    <col min="1561" max="1561" width="12.44140625" style="52" bestFit="1" customWidth="1"/>
    <col min="1562" max="1794" width="8.88671875" style="52"/>
    <col min="1795" max="1795" width="4.6640625" style="52" customWidth="1"/>
    <col min="1796" max="1796" width="14.5546875" style="52" bestFit="1" customWidth="1"/>
    <col min="1797" max="1797" width="10.33203125" style="52" customWidth="1"/>
    <col min="1798" max="1798" width="11.88671875" style="52" bestFit="1" customWidth="1"/>
    <col min="1799" max="1799" width="10.109375" style="52" bestFit="1" customWidth="1"/>
    <col min="1800" max="1800" width="9.33203125" style="52" bestFit="1" customWidth="1"/>
    <col min="1801" max="1801" width="8.109375" style="52" customWidth="1"/>
    <col min="1802" max="1802" width="11.33203125" style="52" customWidth="1"/>
    <col min="1803" max="1803" width="15.6640625" style="52" bestFit="1" customWidth="1"/>
    <col min="1804" max="1804" width="10.6640625" style="52" bestFit="1" customWidth="1"/>
    <col min="1805" max="1805" width="10.88671875" style="52" bestFit="1" customWidth="1"/>
    <col min="1806" max="1806" width="11.44140625" style="52" bestFit="1" customWidth="1"/>
    <col min="1807" max="1807" width="11.109375" style="52" bestFit="1" customWidth="1"/>
    <col min="1808" max="1808" width="14.33203125" style="52" bestFit="1" customWidth="1"/>
    <col min="1809" max="1809" width="13.88671875" style="52" bestFit="1" customWidth="1"/>
    <col min="1810" max="1812" width="12.33203125" style="52" bestFit="1" customWidth="1"/>
    <col min="1813" max="1814" width="9" style="52" customWidth="1"/>
    <col min="1815" max="1815" width="12.33203125" style="52" bestFit="1" customWidth="1"/>
    <col min="1816" max="1816" width="9" style="52" customWidth="1"/>
    <col min="1817" max="1817" width="12.44140625" style="52" bestFit="1" customWidth="1"/>
    <col min="1818" max="2050" width="8.88671875" style="52"/>
    <col min="2051" max="2051" width="4.6640625" style="52" customWidth="1"/>
    <col min="2052" max="2052" width="14.5546875" style="52" bestFit="1" customWidth="1"/>
    <col min="2053" max="2053" width="10.33203125" style="52" customWidth="1"/>
    <col min="2054" max="2054" width="11.88671875" style="52" bestFit="1" customWidth="1"/>
    <col min="2055" max="2055" width="10.109375" style="52" bestFit="1" customWidth="1"/>
    <col min="2056" max="2056" width="9.33203125" style="52" bestFit="1" customWidth="1"/>
    <col min="2057" max="2057" width="8.109375" style="52" customWidth="1"/>
    <col min="2058" max="2058" width="11.33203125" style="52" customWidth="1"/>
    <col min="2059" max="2059" width="15.6640625" style="52" bestFit="1" customWidth="1"/>
    <col min="2060" max="2060" width="10.6640625" style="52" bestFit="1" customWidth="1"/>
    <col min="2061" max="2061" width="10.88671875" style="52" bestFit="1" customWidth="1"/>
    <col min="2062" max="2062" width="11.44140625" style="52" bestFit="1" customWidth="1"/>
    <col min="2063" max="2063" width="11.109375" style="52" bestFit="1" customWidth="1"/>
    <col min="2064" max="2064" width="14.33203125" style="52" bestFit="1" customWidth="1"/>
    <col min="2065" max="2065" width="13.88671875" style="52" bestFit="1" customWidth="1"/>
    <col min="2066" max="2068" width="12.33203125" style="52" bestFit="1" customWidth="1"/>
    <col min="2069" max="2070" width="9" style="52" customWidth="1"/>
    <col min="2071" max="2071" width="12.33203125" style="52" bestFit="1" customWidth="1"/>
    <col min="2072" max="2072" width="9" style="52" customWidth="1"/>
    <col min="2073" max="2073" width="12.44140625" style="52" bestFit="1" customWidth="1"/>
    <col min="2074" max="2306" width="8.88671875" style="52"/>
    <col min="2307" max="2307" width="4.6640625" style="52" customWidth="1"/>
    <col min="2308" max="2308" width="14.5546875" style="52" bestFit="1" customWidth="1"/>
    <col min="2309" max="2309" width="10.33203125" style="52" customWidth="1"/>
    <col min="2310" max="2310" width="11.88671875" style="52" bestFit="1" customWidth="1"/>
    <col min="2311" max="2311" width="10.109375" style="52" bestFit="1" customWidth="1"/>
    <col min="2312" max="2312" width="9.33203125" style="52" bestFit="1" customWidth="1"/>
    <col min="2313" max="2313" width="8.109375" style="52" customWidth="1"/>
    <col min="2314" max="2314" width="11.33203125" style="52" customWidth="1"/>
    <col min="2315" max="2315" width="15.6640625" style="52" bestFit="1" customWidth="1"/>
    <col min="2316" max="2316" width="10.6640625" style="52" bestFit="1" customWidth="1"/>
    <col min="2317" max="2317" width="10.88671875" style="52" bestFit="1" customWidth="1"/>
    <col min="2318" max="2318" width="11.44140625" style="52" bestFit="1" customWidth="1"/>
    <col min="2319" max="2319" width="11.109375" style="52" bestFit="1" customWidth="1"/>
    <col min="2320" max="2320" width="14.33203125" style="52" bestFit="1" customWidth="1"/>
    <col min="2321" max="2321" width="13.88671875" style="52" bestFit="1" customWidth="1"/>
    <col min="2322" max="2324" width="12.33203125" style="52" bestFit="1" customWidth="1"/>
    <col min="2325" max="2326" width="9" style="52" customWidth="1"/>
    <col min="2327" max="2327" width="12.33203125" style="52" bestFit="1" customWidth="1"/>
    <col min="2328" max="2328" width="9" style="52" customWidth="1"/>
    <col min="2329" max="2329" width="12.44140625" style="52" bestFit="1" customWidth="1"/>
    <col min="2330" max="2562" width="8.88671875" style="52"/>
    <col min="2563" max="2563" width="4.6640625" style="52" customWidth="1"/>
    <col min="2564" max="2564" width="14.5546875" style="52" bestFit="1" customWidth="1"/>
    <col min="2565" max="2565" width="10.33203125" style="52" customWidth="1"/>
    <col min="2566" max="2566" width="11.88671875" style="52" bestFit="1" customWidth="1"/>
    <col min="2567" max="2567" width="10.109375" style="52" bestFit="1" customWidth="1"/>
    <col min="2568" max="2568" width="9.33203125" style="52" bestFit="1" customWidth="1"/>
    <col min="2569" max="2569" width="8.109375" style="52" customWidth="1"/>
    <col min="2570" max="2570" width="11.33203125" style="52" customWidth="1"/>
    <col min="2571" max="2571" width="15.6640625" style="52" bestFit="1" customWidth="1"/>
    <col min="2572" max="2572" width="10.6640625" style="52" bestFit="1" customWidth="1"/>
    <col min="2573" max="2573" width="10.88671875" style="52" bestFit="1" customWidth="1"/>
    <col min="2574" max="2574" width="11.44140625" style="52" bestFit="1" customWidth="1"/>
    <col min="2575" max="2575" width="11.109375" style="52" bestFit="1" customWidth="1"/>
    <col min="2576" max="2576" width="14.33203125" style="52" bestFit="1" customWidth="1"/>
    <col min="2577" max="2577" width="13.88671875" style="52" bestFit="1" customWidth="1"/>
    <col min="2578" max="2580" width="12.33203125" style="52" bestFit="1" customWidth="1"/>
    <col min="2581" max="2582" width="9" style="52" customWidth="1"/>
    <col min="2583" max="2583" width="12.33203125" style="52" bestFit="1" customWidth="1"/>
    <col min="2584" max="2584" width="9" style="52" customWidth="1"/>
    <col min="2585" max="2585" width="12.44140625" style="52" bestFit="1" customWidth="1"/>
    <col min="2586" max="2818" width="8.88671875" style="52"/>
    <col min="2819" max="2819" width="4.6640625" style="52" customWidth="1"/>
    <col min="2820" max="2820" width="14.5546875" style="52" bestFit="1" customWidth="1"/>
    <col min="2821" max="2821" width="10.33203125" style="52" customWidth="1"/>
    <col min="2822" max="2822" width="11.88671875" style="52" bestFit="1" customWidth="1"/>
    <col min="2823" max="2823" width="10.109375" style="52" bestFit="1" customWidth="1"/>
    <col min="2824" max="2824" width="9.33203125" style="52" bestFit="1" customWidth="1"/>
    <col min="2825" max="2825" width="8.109375" style="52" customWidth="1"/>
    <col min="2826" max="2826" width="11.33203125" style="52" customWidth="1"/>
    <col min="2827" max="2827" width="15.6640625" style="52" bestFit="1" customWidth="1"/>
    <col min="2828" max="2828" width="10.6640625" style="52" bestFit="1" customWidth="1"/>
    <col min="2829" max="2829" width="10.88671875" style="52" bestFit="1" customWidth="1"/>
    <col min="2830" max="2830" width="11.44140625" style="52" bestFit="1" customWidth="1"/>
    <col min="2831" max="2831" width="11.109375" style="52" bestFit="1" customWidth="1"/>
    <col min="2832" max="2832" width="14.33203125" style="52" bestFit="1" customWidth="1"/>
    <col min="2833" max="2833" width="13.88671875" style="52" bestFit="1" customWidth="1"/>
    <col min="2834" max="2836" width="12.33203125" style="52" bestFit="1" customWidth="1"/>
    <col min="2837" max="2838" width="9" style="52" customWidth="1"/>
    <col min="2839" max="2839" width="12.33203125" style="52" bestFit="1" customWidth="1"/>
    <col min="2840" max="2840" width="9" style="52" customWidth="1"/>
    <col min="2841" max="2841" width="12.44140625" style="52" bestFit="1" customWidth="1"/>
    <col min="2842" max="3074" width="8.88671875" style="52"/>
    <col min="3075" max="3075" width="4.6640625" style="52" customWidth="1"/>
    <col min="3076" max="3076" width="14.5546875" style="52" bestFit="1" customWidth="1"/>
    <col min="3077" max="3077" width="10.33203125" style="52" customWidth="1"/>
    <col min="3078" max="3078" width="11.88671875" style="52" bestFit="1" customWidth="1"/>
    <col min="3079" max="3079" width="10.109375" style="52" bestFit="1" customWidth="1"/>
    <col min="3080" max="3080" width="9.33203125" style="52" bestFit="1" customWidth="1"/>
    <col min="3081" max="3081" width="8.109375" style="52" customWidth="1"/>
    <col min="3082" max="3082" width="11.33203125" style="52" customWidth="1"/>
    <col min="3083" max="3083" width="15.6640625" style="52" bestFit="1" customWidth="1"/>
    <col min="3084" max="3084" width="10.6640625" style="52" bestFit="1" customWidth="1"/>
    <col min="3085" max="3085" width="10.88671875" style="52" bestFit="1" customWidth="1"/>
    <col min="3086" max="3086" width="11.44140625" style="52" bestFit="1" customWidth="1"/>
    <col min="3087" max="3087" width="11.109375" style="52" bestFit="1" customWidth="1"/>
    <col min="3088" max="3088" width="14.33203125" style="52" bestFit="1" customWidth="1"/>
    <col min="3089" max="3089" width="13.88671875" style="52" bestFit="1" customWidth="1"/>
    <col min="3090" max="3092" width="12.33203125" style="52" bestFit="1" customWidth="1"/>
    <col min="3093" max="3094" width="9" style="52" customWidth="1"/>
    <col min="3095" max="3095" width="12.33203125" style="52" bestFit="1" customWidth="1"/>
    <col min="3096" max="3096" width="9" style="52" customWidth="1"/>
    <col min="3097" max="3097" width="12.44140625" style="52" bestFit="1" customWidth="1"/>
    <col min="3098" max="3330" width="8.88671875" style="52"/>
    <col min="3331" max="3331" width="4.6640625" style="52" customWidth="1"/>
    <col min="3332" max="3332" width="14.5546875" style="52" bestFit="1" customWidth="1"/>
    <col min="3333" max="3333" width="10.33203125" style="52" customWidth="1"/>
    <col min="3334" max="3334" width="11.88671875" style="52" bestFit="1" customWidth="1"/>
    <col min="3335" max="3335" width="10.109375" style="52" bestFit="1" customWidth="1"/>
    <col min="3336" max="3336" width="9.33203125" style="52" bestFit="1" customWidth="1"/>
    <col min="3337" max="3337" width="8.109375" style="52" customWidth="1"/>
    <col min="3338" max="3338" width="11.33203125" style="52" customWidth="1"/>
    <col min="3339" max="3339" width="15.6640625" style="52" bestFit="1" customWidth="1"/>
    <col min="3340" max="3340" width="10.6640625" style="52" bestFit="1" customWidth="1"/>
    <col min="3341" max="3341" width="10.88671875" style="52" bestFit="1" customWidth="1"/>
    <col min="3342" max="3342" width="11.44140625" style="52" bestFit="1" customWidth="1"/>
    <col min="3343" max="3343" width="11.109375" style="52" bestFit="1" customWidth="1"/>
    <col min="3344" max="3344" width="14.33203125" style="52" bestFit="1" customWidth="1"/>
    <col min="3345" max="3345" width="13.88671875" style="52" bestFit="1" customWidth="1"/>
    <col min="3346" max="3348" width="12.33203125" style="52" bestFit="1" customWidth="1"/>
    <col min="3349" max="3350" width="9" style="52" customWidth="1"/>
    <col min="3351" max="3351" width="12.33203125" style="52" bestFit="1" customWidth="1"/>
    <col min="3352" max="3352" width="9" style="52" customWidth="1"/>
    <col min="3353" max="3353" width="12.44140625" style="52" bestFit="1" customWidth="1"/>
    <col min="3354" max="3586" width="8.88671875" style="52"/>
    <col min="3587" max="3587" width="4.6640625" style="52" customWidth="1"/>
    <col min="3588" max="3588" width="14.5546875" style="52" bestFit="1" customWidth="1"/>
    <col min="3589" max="3589" width="10.33203125" style="52" customWidth="1"/>
    <col min="3590" max="3590" width="11.88671875" style="52" bestFit="1" customWidth="1"/>
    <col min="3591" max="3591" width="10.109375" style="52" bestFit="1" customWidth="1"/>
    <col min="3592" max="3592" width="9.33203125" style="52" bestFit="1" customWidth="1"/>
    <col min="3593" max="3593" width="8.109375" style="52" customWidth="1"/>
    <col min="3594" max="3594" width="11.33203125" style="52" customWidth="1"/>
    <col min="3595" max="3595" width="15.6640625" style="52" bestFit="1" customWidth="1"/>
    <col min="3596" max="3596" width="10.6640625" style="52" bestFit="1" customWidth="1"/>
    <col min="3597" max="3597" width="10.88671875" style="52" bestFit="1" customWidth="1"/>
    <col min="3598" max="3598" width="11.44140625" style="52" bestFit="1" customWidth="1"/>
    <col min="3599" max="3599" width="11.109375" style="52" bestFit="1" customWidth="1"/>
    <col min="3600" max="3600" width="14.33203125" style="52" bestFit="1" customWidth="1"/>
    <col min="3601" max="3601" width="13.88671875" style="52" bestFit="1" customWidth="1"/>
    <col min="3602" max="3604" width="12.33203125" style="52" bestFit="1" customWidth="1"/>
    <col min="3605" max="3606" width="9" style="52" customWidth="1"/>
    <col min="3607" max="3607" width="12.33203125" style="52" bestFit="1" customWidth="1"/>
    <col min="3608" max="3608" width="9" style="52" customWidth="1"/>
    <col min="3609" max="3609" width="12.44140625" style="52" bestFit="1" customWidth="1"/>
    <col min="3610" max="3842" width="8.88671875" style="52"/>
    <col min="3843" max="3843" width="4.6640625" style="52" customWidth="1"/>
    <col min="3844" max="3844" width="14.5546875" style="52" bestFit="1" customWidth="1"/>
    <col min="3845" max="3845" width="10.33203125" style="52" customWidth="1"/>
    <col min="3846" max="3846" width="11.88671875" style="52" bestFit="1" customWidth="1"/>
    <col min="3847" max="3847" width="10.109375" style="52" bestFit="1" customWidth="1"/>
    <col min="3848" max="3848" width="9.33203125" style="52" bestFit="1" customWidth="1"/>
    <col min="3849" max="3849" width="8.109375" style="52" customWidth="1"/>
    <col min="3850" max="3850" width="11.33203125" style="52" customWidth="1"/>
    <col min="3851" max="3851" width="15.6640625" style="52" bestFit="1" customWidth="1"/>
    <col min="3852" max="3852" width="10.6640625" style="52" bestFit="1" customWidth="1"/>
    <col min="3853" max="3853" width="10.88671875" style="52" bestFit="1" customWidth="1"/>
    <col min="3854" max="3854" width="11.44140625" style="52" bestFit="1" customWidth="1"/>
    <col min="3855" max="3855" width="11.109375" style="52" bestFit="1" customWidth="1"/>
    <col min="3856" max="3856" width="14.33203125" style="52" bestFit="1" customWidth="1"/>
    <col min="3857" max="3857" width="13.88671875" style="52" bestFit="1" customWidth="1"/>
    <col min="3858" max="3860" width="12.33203125" style="52" bestFit="1" customWidth="1"/>
    <col min="3861" max="3862" width="9" style="52" customWidth="1"/>
    <col min="3863" max="3863" width="12.33203125" style="52" bestFit="1" customWidth="1"/>
    <col min="3864" max="3864" width="9" style="52" customWidth="1"/>
    <col min="3865" max="3865" width="12.44140625" style="52" bestFit="1" customWidth="1"/>
    <col min="3866" max="4098" width="8.88671875" style="52"/>
    <col min="4099" max="4099" width="4.6640625" style="52" customWidth="1"/>
    <col min="4100" max="4100" width="14.5546875" style="52" bestFit="1" customWidth="1"/>
    <col min="4101" max="4101" width="10.33203125" style="52" customWidth="1"/>
    <col min="4102" max="4102" width="11.88671875" style="52" bestFit="1" customWidth="1"/>
    <col min="4103" max="4103" width="10.109375" style="52" bestFit="1" customWidth="1"/>
    <col min="4104" max="4104" width="9.33203125" style="52" bestFit="1" customWidth="1"/>
    <col min="4105" max="4105" width="8.109375" style="52" customWidth="1"/>
    <col min="4106" max="4106" width="11.33203125" style="52" customWidth="1"/>
    <col min="4107" max="4107" width="15.6640625" style="52" bestFit="1" customWidth="1"/>
    <col min="4108" max="4108" width="10.6640625" style="52" bestFit="1" customWidth="1"/>
    <col min="4109" max="4109" width="10.88671875" style="52" bestFit="1" customWidth="1"/>
    <col min="4110" max="4110" width="11.44140625" style="52" bestFit="1" customWidth="1"/>
    <col min="4111" max="4111" width="11.109375" style="52" bestFit="1" customWidth="1"/>
    <col min="4112" max="4112" width="14.33203125" style="52" bestFit="1" customWidth="1"/>
    <col min="4113" max="4113" width="13.88671875" style="52" bestFit="1" customWidth="1"/>
    <col min="4114" max="4116" width="12.33203125" style="52" bestFit="1" customWidth="1"/>
    <col min="4117" max="4118" width="9" style="52" customWidth="1"/>
    <col min="4119" max="4119" width="12.33203125" style="52" bestFit="1" customWidth="1"/>
    <col min="4120" max="4120" width="9" style="52" customWidth="1"/>
    <col min="4121" max="4121" width="12.44140625" style="52" bestFit="1" customWidth="1"/>
    <col min="4122" max="4354" width="8.88671875" style="52"/>
    <col min="4355" max="4355" width="4.6640625" style="52" customWidth="1"/>
    <col min="4356" max="4356" width="14.5546875" style="52" bestFit="1" customWidth="1"/>
    <col min="4357" max="4357" width="10.33203125" style="52" customWidth="1"/>
    <col min="4358" max="4358" width="11.88671875" style="52" bestFit="1" customWidth="1"/>
    <col min="4359" max="4359" width="10.109375" style="52" bestFit="1" customWidth="1"/>
    <col min="4360" max="4360" width="9.33203125" style="52" bestFit="1" customWidth="1"/>
    <col min="4361" max="4361" width="8.109375" style="52" customWidth="1"/>
    <col min="4362" max="4362" width="11.33203125" style="52" customWidth="1"/>
    <col min="4363" max="4363" width="15.6640625" style="52" bestFit="1" customWidth="1"/>
    <col min="4364" max="4364" width="10.6640625" style="52" bestFit="1" customWidth="1"/>
    <col min="4365" max="4365" width="10.88671875" style="52" bestFit="1" customWidth="1"/>
    <col min="4366" max="4366" width="11.44140625" style="52" bestFit="1" customWidth="1"/>
    <col min="4367" max="4367" width="11.109375" style="52" bestFit="1" customWidth="1"/>
    <col min="4368" max="4368" width="14.33203125" style="52" bestFit="1" customWidth="1"/>
    <col min="4369" max="4369" width="13.88671875" style="52" bestFit="1" customWidth="1"/>
    <col min="4370" max="4372" width="12.33203125" style="52" bestFit="1" customWidth="1"/>
    <col min="4373" max="4374" width="9" style="52" customWidth="1"/>
    <col min="4375" max="4375" width="12.33203125" style="52" bestFit="1" customWidth="1"/>
    <col min="4376" max="4376" width="9" style="52" customWidth="1"/>
    <col min="4377" max="4377" width="12.44140625" style="52" bestFit="1" customWidth="1"/>
    <col min="4378" max="4610" width="8.88671875" style="52"/>
    <col min="4611" max="4611" width="4.6640625" style="52" customWidth="1"/>
    <col min="4612" max="4612" width="14.5546875" style="52" bestFit="1" customWidth="1"/>
    <col min="4613" max="4613" width="10.33203125" style="52" customWidth="1"/>
    <col min="4614" max="4614" width="11.88671875" style="52" bestFit="1" customWidth="1"/>
    <col min="4615" max="4615" width="10.109375" style="52" bestFit="1" customWidth="1"/>
    <col min="4616" max="4616" width="9.33203125" style="52" bestFit="1" customWidth="1"/>
    <col min="4617" max="4617" width="8.109375" style="52" customWidth="1"/>
    <col min="4618" max="4618" width="11.33203125" style="52" customWidth="1"/>
    <col min="4619" max="4619" width="15.6640625" style="52" bestFit="1" customWidth="1"/>
    <col min="4620" max="4620" width="10.6640625" style="52" bestFit="1" customWidth="1"/>
    <col min="4621" max="4621" width="10.88671875" style="52" bestFit="1" customWidth="1"/>
    <col min="4622" max="4622" width="11.44140625" style="52" bestFit="1" customWidth="1"/>
    <col min="4623" max="4623" width="11.109375" style="52" bestFit="1" customWidth="1"/>
    <col min="4624" max="4624" width="14.33203125" style="52" bestFit="1" customWidth="1"/>
    <col min="4625" max="4625" width="13.88671875" style="52" bestFit="1" customWidth="1"/>
    <col min="4626" max="4628" width="12.33203125" style="52" bestFit="1" customWidth="1"/>
    <col min="4629" max="4630" width="9" style="52" customWidth="1"/>
    <col min="4631" max="4631" width="12.33203125" style="52" bestFit="1" customWidth="1"/>
    <col min="4632" max="4632" width="9" style="52" customWidth="1"/>
    <col min="4633" max="4633" width="12.44140625" style="52" bestFit="1" customWidth="1"/>
    <col min="4634" max="4866" width="8.88671875" style="52"/>
    <col min="4867" max="4867" width="4.6640625" style="52" customWidth="1"/>
    <col min="4868" max="4868" width="14.5546875" style="52" bestFit="1" customWidth="1"/>
    <col min="4869" max="4869" width="10.33203125" style="52" customWidth="1"/>
    <col min="4870" max="4870" width="11.88671875" style="52" bestFit="1" customWidth="1"/>
    <col min="4871" max="4871" width="10.109375" style="52" bestFit="1" customWidth="1"/>
    <col min="4872" max="4872" width="9.33203125" style="52" bestFit="1" customWidth="1"/>
    <col min="4873" max="4873" width="8.109375" style="52" customWidth="1"/>
    <col min="4874" max="4874" width="11.33203125" style="52" customWidth="1"/>
    <col min="4875" max="4875" width="15.6640625" style="52" bestFit="1" customWidth="1"/>
    <col min="4876" max="4876" width="10.6640625" style="52" bestFit="1" customWidth="1"/>
    <col min="4877" max="4877" width="10.88671875" style="52" bestFit="1" customWidth="1"/>
    <col min="4878" max="4878" width="11.44140625" style="52" bestFit="1" customWidth="1"/>
    <col min="4879" max="4879" width="11.109375" style="52" bestFit="1" customWidth="1"/>
    <col min="4880" max="4880" width="14.33203125" style="52" bestFit="1" customWidth="1"/>
    <col min="4881" max="4881" width="13.88671875" style="52" bestFit="1" customWidth="1"/>
    <col min="4882" max="4884" width="12.33203125" style="52" bestFit="1" customWidth="1"/>
    <col min="4885" max="4886" width="9" style="52" customWidth="1"/>
    <col min="4887" max="4887" width="12.33203125" style="52" bestFit="1" customWidth="1"/>
    <col min="4888" max="4888" width="9" style="52" customWidth="1"/>
    <col min="4889" max="4889" width="12.44140625" style="52" bestFit="1" customWidth="1"/>
    <col min="4890" max="5122" width="8.88671875" style="52"/>
    <col min="5123" max="5123" width="4.6640625" style="52" customWidth="1"/>
    <col min="5124" max="5124" width="14.5546875" style="52" bestFit="1" customWidth="1"/>
    <col min="5125" max="5125" width="10.33203125" style="52" customWidth="1"/>
    <col min="5126" max="5126" width="11.88671875" style="52" bestFit="1" customWidth="1"/>
    <col min="5127" max="5127" width="10.109375" style="52" bestFit="1" customWidth="1"/>
    <col min="5128" max="5128" width="9.33203125" style="52" bestFit="1" customWidth="1"/>
    <col min="5129" max="5129" width="8.109375" style="52" customWidth="1"/>
    <col min="5130" max="5130" width="11.33203125" style="52" customWidth="1"/>
    <col min="5131" max="5131" width="15.6640625" style="52" bestFit="1" customWidth="1"/>
    <col min="5132" max="5132" width="10.6640625" style="52" bestFit="1" customWidth="1"/>
    <col min="5133" max="5133" width="10.88671875" style="52" bestFit="1" customWidth="1"/>
    <col min="5134" max="5134" width="11.44140625" style="52" bestFit="1" customWidth="1"/>
    <col min="5135" max="5135" width="11.109375" style="52" bestFit="1" customWidth="1"/>
    <col min="5136" max="5136" width="14.33203125" style="52" bestFit="1" customWidth="1"/>
    <col min="5137" max="5137" width="13.88671875" style="52" bestFit="1" customWidth="1"/>
    <col min="5138" max="5140" width="12.33203125" style="52" bestFit="1" customWidth="1"/>
    <col min="5141" max="5142" width="9" style="52" customWidth="1"/>
    <col min="5143" max="5143" width="12.33203125" style="52" bestFit="1" customWidth="1"/>
    <col min="5144" max="5144" width="9" style="52" customWidth="1"/>
    <col min="5145" max="5145" width="12.44140625" style="52" bestFit="1" customWidth="1"/>
    <col min="5146" max="5378" width="8.88671875" style="52"/>
    <col min="5379" max="5379" width="4.6640625" style="52" customWidth="1"/>
    <col min="5380" max="5380" width="14.5546875" style="52" bestFit="1" customWidth="1"/>
    <col min="5381" max="5381" width="10.33203125" style="52" customWidth="1"/>
    <col min="5382" max="5382" width="11.88671875" style="52" bestFit="1" customWidth="1"/>
    <col min="5383" max="5383" width="10.109375" style="52" bestFit="1" customWidth="1"/>
    <col min="5384" max="5384" width="9.33203125" style="52" bestFit="1" customWidth="1"/>
    <col min="5385" max="5385" width="8.109375" style="52" customWidth="1"/>
    <col min="5386" max="5386" width="11.33203125" style="52" customWidth="1"/>
    <col min="5387" max="5387" width="15.6640625" style="52" bestFit="1" customWidth="1"/>
    <col min="5388" max="5388" width="10.6640625" style="52" bestFit="1" customWidth="1"/>
    <col min="5389" max="5389" width="10.88671875" style="52" bestFit="1" customWidth="1"/>
    <col min="5390" max="5390" width="11.44140625" style="52" bestFit="1" customWidth="1"/>
    <col min="5391" max="5391" width="11.109375" style="52" bestFit="1" customWidth="1"/>
    <col min="5392" max="5392" width="14.33203125" style="52" bestFit="1" customWidth="1"/>
    <col min="5393" max="5393" width="13.88671875" style="52" bestFit="1" customWidth="1"/>
    <col min="5394" max="5396" width="12.33203125" style="52" bestFit="1" customWidth="1"/>
    <col min="5397" max="5398" width="9" style="52" customWidth="1"/>
    <col min="5399" max="5399" width="12.33203125" style="52" bestFit="1" customWidth="1"/>
    <col min="5400" max="5400" width="9" style="52" customWidth="1"/>
    <col min="5401" max="5401" width="12.44140625" style="52" bestFit="1" customWidth="1"/>
    <col min="5402" max="5634" width="8.88671875" style="52"/>
    <col min="5635" max="5635" width="4.6640625" style="52" customWidth="1"/>
    <col min="5636" max="5636" width="14.5546875" style="52" bestFit="1" customWidth="1"/>
    <col min="5637" max="5637" width="10.33203125" style="52" customWidth="1"/>
    <col min="5638" max="5638" width="11.88671875" style="52" bestFit="1" customWidth="1"/>
    <col min="5639" max="5639" width="10.109375" style="52" bestFit="1" customWidth="1"/>
    <col min="5640" max="5640" width="9.33203125" style="52" bestFit="1" customWidth="1"/>
    <col min="5641" max="5641" width="8.109375" style="52" customWidth="1"/>
    <col min="5642" max="5642" width="11.33203125" style="52" customWidth="1"/>
    <col min="5643" max="5643" width="15.6640625" style="52" bestFit="1" customWidth="1"/>
    <col min="5644" max="5644" width="10.6640625" style="52" bestFit="1" customWidth="1"/>
    <col min="5645" max="5645" width="10.88671875" style="52" bestFit="1" customWidth="1"/>
    <col min="5646" max="5646" width="11.44140625" style="52" bestFit="1" customWidth="1"/>
    <col min="5647" max="5647" width="11.109375" style="52" bestFit="1" customWidth="1"/>
    <col min="5648" max="5648" width="14.33203125" style="52" bestFit="1" customWidth="1"/>
    <col min="5649" max="5649" width="13.88671875" style="52" bestFit="1" customWidth="1"/>
    <col min="5650" max="5652" width="12.33203125" style="52" bestFit="1" customWidth="1"/>
    <col min="5653" max="5654" width="9" style="52" customWidth="1"/>
    <col min="5655" max="5655" width="12.33203125" style="52" bestFit="1" customWidth="1"/>
    <col min="5656" max="5656" width="9" style="52" customWidth="1"/>
    <col min="5657" max="5657" width="12.44140625" style="52" bestFit="1" customWidth="1"/>
    <col min="5658" max="5890" width="8.88671875" style="52"/>
    <col min="5891" max="5891" width="4.6640625" style="52" customWidth="1"/>
    <col min="5892" max="5892" width="14.5546875" style="52" bestFit="1" customWidth="1"/>
    <col min="5893" max="5893" width="10.33203125" style="52" customWidth="1"/>
    <col min="5894" max="5894" width="11.88671875" style="52" bestFit="1" customWidth="1"/>
    <col min="5895" max="5895" width="10.109375" style="52" bestFit="1" customWidth="1"/>
    <col min="5896" max="5896" width="9.33203125" style="52" bestFit="1" customWidth="1"/>
    <col min="5897" max="5897" width="8.109375" style="52" customWidth="1"/>
    <col min="5898" max="5898" width="11.33203125" style="52" customWidth="1"/>
    <col min="5899" max="5899" width="15.6640625" style="52" bestFit="1" customWidth="1"/>
    <col min="5900" max="5900" width="10.6640625" style="52" bestFit="1" customWidth="1"/>
    <col min="5901" max="5901" width="10.88671875" style="52" bestFit="1" customWidth="1"/>
    <col min="5902" max="5902" width="11.44140625" style="52" bestFit="1" customWidth="1"/>
    <col min="5903" max="5903" width="11.109375" style="52" bestFit="1" customWidth="1"/>
    <col min="5904" max="5904" width="14.33203125" style="52" bestFit="1" customWidth="1"/>
    <col min="5905" max="5905" width="13.88671875" style="52" bestFit="1" customWidth="1"/>
    <col min="5906" max="5908" width="12.33203125" style="52" bestFit="1" customWidth="1"/>
    <col min="5909" max="5910" width="9" style="52" customWidth="1"/>
    <col min="5911" max="5911" width="12.33203125" style="52" bestFit="1" customWidth="1"/>
    <col min="5912" max="5912" width="9" style="52" customWidth="1"/>
    <col min="5913" max="5913" width="12.44140625" style="52" bestFit="1" customWidth="1"/>
    <col min="5914" max="6146" width="8.88671875" style="52"/>
    <col min="6147" max="6147" width="4.6640625" style="52" customWidth="1"/>
    <col min="6148" max="6148" width="14.5546875" style="52" bestFit="1" customWidth="1"/>
    <col min="6149" max="6149" width="10.33203125" style="52" customWidth="1"/>
    <col min="6150" max="6150" width="11.88671875" style="52" bestFit="1" customWidth="1"/>
    <col min="6151" max="6151" width="10.109375" style="52" bestFit="1" customWidth="1"/>
    <col min="6152" max="6152" width="9.33203125" style="52" bestFit="1" customWidth="1"/>
    <col min="6153" max="6153" width="8.109375" style="52" customWidth="1"/>
    <col min="6154" max="6154" width="11.33203125" style="52" customWidth="1"/>
    <col min="6155" max="6155" width="15.6640625" style="52" bestFit="1" customWidth="1"/>
    <col min="6156" max="6156" width="10.6640625" style="52" bestFit="1" customWidth="1"/>
    <col min="6157" max="6157" width="10.88671875" style="52" bestFit="1" customWidth="1"/>
    <col min="6158" max="6158" width="11.44140625" style="52" bestFit="1" customWidth="1"/>
    <col min="6159" max="6159" width="11.109375" style="52" bestFit="1" customWidth="1"/>
    <col min="6160" max="6160" width="14.33203125" style="52" bestFit="1" customWidth="1"/>
    <col min="6161" max="6161" width="13.88671875" style="52" bestFit="1" customWidth="1"/>
    <col min="6162" max="6164" width="12.33203125" style="52" bestFit="1" customWidth="1"/>
    <col min="6165" max="6166" width="9" style="52" customWidth="1"/>
    <col min="6167" max="6167" width="12.33203125" style="52" bestFit="1" customWidth="1"/>
    <col min="6168" max="6168" width="9" style="52" customWidth="1"/>
    <col min="6169" max="6169" width="12.44140625" style="52" bestFit="1" customWidth="1"/>
    <col min="6170" max="6402" width="8.88671875" style="52"/>
    <col min="6403" max="6403" width="4.6640625" style="52" customWidth="1"/>
    <col min="6404" max="6404" width="14.5546875" style="52" bestFit="1" customWidth="1"/>
    <col min="6405" max="6405" width="10.33203125" style="52" customWidth="1"/>
    <col min="6406" max="6406" width="11.88671875" style="52" bestFit="1" customWidth="1"/>
    <col min="6407" max="6407" width="10.109375" style="52" bestFit="1" customWidth="1"/>
    <col min="6408" max="6408" width="9.33203125" style="52" bestFit="1" customWidth="1"/>
    <col min="6409" max="6409" width="8.109375" style="52" customWidth="1"/>
    <col min="6410" max="6410" width="11.33203125" style="52" customWidth="1"/>
    <col min="6411" max="6411" width="15.6640625" style="52" bestFit="1" customWidth="1"/>
    <col min="6412" max="6412" width="10.6640625" style="52" bestFit="1" customWidth="1"/>
    <col min="6413" max="6413" width="10.88671875" style="52" bestFit="1" customWidth="1"/>
    <col min="6414" max="6414" width="11.44140625" style="52" bestFit="1" customWidth="1"/>
    <col min="6415" max="6415" width="11.109375" style="52" bestFit="1" customWidth="1"/>
    <col min="6416" max="6416" width="14.33203125" style="52" bestFit="1" customWidth="1"/>
    <col min="6417" max="6417" width="13.88671875" style="52" bestFit="1" customWidth="1"/>
    <col min="6418" max="6420" width="12.33203125" style="52" bestFit="1" customWidth="1"/>
    <col min="6421" max="6422" width="9" style="52" customWidth="1"/>
    <col min="6423" max="6423" width="12.33203125" style="52" bestFit="1" customWidth="1"/>
    <col min="6424" max="6424" width="9" style="52" customWidth="1"/>
    <col min="6425" max="6425" width="12.44140625" style="52" bestFit="1" customWidth="1"/>
    <col min="6426" max="6658" width="8.88671875" style="52"/>
    <col min="6659" max="6659" width="4.6640625" style="52" customWidth="1"/>
    <col min="6660" max="6660" width="14.5546875" style="52" bestFit="1" customWidth="1"/>
    <col min="6661" max="6661" width="10.33203125" style="52" customWidth="1"/>
    <col min="6662" max="6662" width="11.88671875" style="52" bestFit="1" customWidth="1"/>
    <col min="6663" max="6663" width="10.109375" style="52" bestFit="1" customWidth="1"/>
    <col min="6664" max="6664" width="9.33203125" style="52" bestFit="1" customWidth="1"/>
    <col min="6665" max="6665" width="8.109375" style="52" customWidth="1"/>
    <col min="6666" max="6666" width="11.33203125" style="52" customWidth="1"/>
    <col min="6667" max="6667" width="15.6640625" style="52" bestFit="1" customWidth="1"/>
    <col min="6668" max="6668" width="10.6640625" style="52" bestFit="1" customWidth="1"/>
    <col min="6669" max="6669" width="10.88671875" style="52" bestFit="1" customWidth="1"/>
    <col min="6670" max="6670" width="11.44140625" style="52" bestFit="1" customWidth="1"/>
    <col min="6671" max="6671" width="11.109375" style="52" bestFit="1" customWidth="1"/>
    <col min="6672" max="6672" width="14.33203125" style="52" bestFit="1" customWidth="1"/>
    <col min="6673" max="6673" width="13.88671875" style="52" bestFit="1" customWidth="1"/>
    <col min="6674" max="6676" width="12.33203125" style="52" bestFit="1" customWidth="1"/>
    <col min="6677" max="6678" width="9" style="52" customWidth="1"/>
    <col min="6679" max="6679" width="12.33203125" style="52" bestFit="1" customWidth="1"/>
    <col min="6680" max="6680" width="9" style="52" customWidth="1"/>
    <col min="6681" max="6681" width="12.44140625" style="52" bestFit="1" customWidth="1"/>
    <col min="6682" max="6914" width="8.88671875" style="52"/>
    <col min="6915" max="6915" width="4.6640625" style="52" customWidth="1"/>
    <col min="6916" max="6916" width="14.5546875" style="52" bestFit="1" customWidth="1"/>
    <col min="6917" max="6917" width="10.33203125" style="52" customWidth="1"/>
    <col min="6918" max="6918" width="11.88671875" style="52" bestFit="1" customWidth="1"/>
    <col min="6919" max="6919" width="10.109375" style="52" bestFit="1" customWidth="1"/>
    <col min="6920" max="6920" width="9.33203125" style="52" bestFit="1" customWidth="1"/>
    <col min="6921" max="6921" width="8.109375" style="52" customWidth="1"/>
    <col min="6922" max="6922" width="11.33203125" style="52" customWidth="1"/>
    <col min="6923" max="6923" width="15.6640625" style="52" bestFit="1" customWidth="1"/>
    <col min="6924" max="6924" width="10.6640625" style="52" bestFit="1" customWidth="1"/>
    <col min="6925" max="6925" width="10.88671875" style="52" bestFit="1" customWidth="1"/>
    <col min="6926" max="6926" width="11.44140625" style="52" bestFit="1" customWidth="1"/>
    <col min="6927" max="6927" width="11.109375" style="52" bestFit="1" customWidth="1"/>
    <col min="6928" max="6928" width="14.33203125" style="52" bestFit="1" customWidth="1"/>
    <col min="6929" max="6929" width="13.88671875" style="52" bestFit="1" customWidth="1"/>
    <col min="6930" max="6932" width="12.33203125" style="52" bestFit="1" customWidth="1"/>
    <col min="6933" max="6934" width="9" style="52" customWidth="1"/>
    <col min="6935" max="6935" width="12.33203125" style="52" bestFit="1" customWidth="1"/>
    <col min="6936" max="6936" width="9" style="52" customWidth="1"/>
    <col min="6937" max="6937" width="12.44140625" style="52" bestFit="1" customWidth="1"/>
    <col min="6938" max="7170" width="8.88671875" style="52"/>
    <col min="7171" max="7171" width="4.6640625" style="52" customWidth="1"/>
    <col min="7172" max="7172" width="14.5546875" style="52" bestFit="1" customWidth="1"/>
    <col min="7173" max="7173" width="10.33203125" style="52" customWidth="1"/>
    <col min="7174" max="7174" width="11.88671875" style="52" bestFit="1" customWidth="1"/>
    <col min="7175" max="7175" width="10.109375" style="52" bestFit="1" customWidth="1"/>
    <col min="7176" max="7176" width="9.33203125" style="52" bestFit="1" customWidth="1"/>
    <col min="7177" max="7177" width="8.109375" style="52" customWidth="1"/>
    <col min="7178" max="7178" width="11.33203125" style="52" customWidth="1"/>
    <col min="7179" max="7179" width="15.6640625" style="52" bestFit="1" customWidth="1"/>
    <col min="7180" max="7180" width="10.6640625" style="52" bestFit="1" customWidth="1"/>
    <col min="7181" max="7181" width="10.88671875" style="52" bestFit="1" customWidth="1"/>
    <col min="7182" max="7182" width="11.44140625" style="52" bestFit="1" customWidth="1"/>
    <col min="7183" max="7183" width="11.109375" style="52" bestFit="1" customWidth="1"/>
    <col min="7184" max="7184" width="14.33203125" style="52" bestFit="1" customWidth="1"/>
    <col min="7185" max="7185" width="13.88671875" style="52" bestFit="1" customWidth="1"/>
    <col min="7186" max="7188" width="12.33203125" style="52" bestFit="1" customWidth="1"/>
    <col min="7189" max="7190" width="9" style="52" customWidth="1"/>
    <col min="7191" max="7191" width="12.33203125" style="52" bestFit="1" customWidth="1"/>
    <col min="7192" max="7192" width="9" style="52" customWidth="1"/>
    <col min="7193" max="7193" width="12.44140625" style="52" bestFit="1" customWidth="1"/>
    <col min="7194" max="7426" width="8.88671875" style="52"/>
    <col min="7427" max="7427" width="4.6640625" style="52" customWidth="1"/>
    <col min="7428" max="7428" width="14.5546875" style="52" bestFit="1" customWidth="1"/>
    <col min="7429" max="7429" width="10.33203125" style="52" customWidth="1"/>
    <col min="7430" max="7430" width="11.88671875" style="52" bestFit="1" customWidth="1"/>
    <col min="7431" max="7431" width="10.109375" style="52" bestFit="1" customWidth="1"/>
    <col min="7432" max="7432" width="9.33203125" style="52" bestFit="1" customWidth="1"/>
    <col min="7433" max="7433" width="8.109375" style="52" customWidth="1"/>
    <col min="7434" max="7434" width="11.33203125" style="52" customWidth="1"/>
    <col min="7435" max="7435" width="15.6640625" style="52" bestFit="1" customWidth="1"/>
    <col min="7436" max="7436" width="10.6640625" style="52" bestFit="1" customWidth="1"/>
    <col min="7437" max="7437" width="10.88671875" style="52" bestFit="1" customWidth="1"/>
    <col min="7438" max="7438" width="11.44140625" style="52" bestFit="1" customWidth="1"/>
    <col min="7439" max="7439" width="11.109375" style="52" bestFit="1" customWidth="1"/>
    <col min="7440" max="7440" width="14.33203125" style="52" bestFit="1" customWidth="1"/>
    <col min="7441" max="7441" width="13.88671875" style="52" bestFit="1" customWidth="1"/>
    <col min="7442" max="7444" width="12.33203125" style="52" bestFit="1" customWidth="1"/>
    <col min="7445" max="7446" width="9" style="52" customWidth="1"/>
    <col min="7447" max="7447" width="12.33203125" style="52" bestFit="1" customWidth="1"/>
    <col min="7448" max="7448" width="9" style="52" customWidth="1"/>
    <col min="7449" max="7449" width="12.44140625" style="52" bestFit="1" customWidth="1"/>
    <col min="7450" max="7682" width="8.88671875" style="52"/>
    <col min="7683" max="7683" width="4.6640625" style="52" customWidth="1"/>
    <col min="7684" max="7684" width="14.5546875" style="52" bestFit="1" customWidth="1"/>
    <col min="7685" max="7685" width="10.33203125" style="52" customWidth="1"/>
    <col min="7686" max="7686" width="11.88671875" style="52" bestFit="1" customWidth="1"/>
    <col min="7687" max="7687" width="10.109375" style="52" bestFit="1" customWidth="1"/>
    <col min="7688" max="7688" width="9.33203125" style="52" bestFit="1" customWidth="1"/>
    <col min="7689" max="7689" width="8.109375" style="52" customWidth="1"/>
    <col min="7690" max="7690" width="11.33203125" style="52" customWidth="1"/>
    <col min="7691" max="7691" width="15.6640625" style="52" bestFit="1" customWidth="1"/>
    <col min="7692" max="7692" width="10.6640625" style="52" bestFit="1" customWidth="1"/>
    <col min="7693" max="7693" width="10.88671875" style="52" bestFit="1" customWidth="1"/>
    <col min="7694" max="7694" width="11.44140625" style="52" bestFit="1" customWidth="1"/>
    <col min="7695" max="7695" width="11.109375" style="52" bestFit="1" customWidth="1"/>
    <col min="7696" max="7696" width="14.33203125" style="52" bestFit="1" customWidth="1"/>
    <col min="7697" max="7697" width="13.88671875" style="52" bestFit="1" customWidth="1"/>
    <col min="7698" max="7700" width="12.33203125" style="52" bestFit="1" customWidth="1"/>
    <col min="7701" max="7702" width="9" style="52" customWidth="1"/>
    <col min="7703" max="7703" width="12.33203125" style="52" bestFit="1" customWidth="1"/>
    <col min="7704" max="7704" width="9" style="52" customWidth="1"/>
    <col min="7705" max="7705" width="12.44140625" style="52" bestFit="1" customWidth="1"/>
    <col min="7706" max="7938" width="8.88671875" style="52"/>
    <col min="7939" max="7939" width="4.6640625" style="52" customWidth="1"/>
    <col min="7940" max="7940" width="14.5546875" style="52" bestFit="1" customWidth="1"/>
    <col min="7941" max="7941" width="10.33203125" style="52" customWidth="1"/>
    <col min="7942" max="7942" width="11.88671875" style="52" bestFit="1" customWidth="1"/>
    <col min="7943" max="7943" width="10.109375" style="52" bestFit="1" customWidth="1"/>
    <col min="7944" max="7944" width="9.33203125" style="52" bestFit="1" customWidth="1"/>
    <col min="7945" max="7945" width="8.109375" style="52" customWidth="1"/>
    <col min="7946" max="7946" width="11.33203125" style="52" customWidth="1"/>
    <col min="7947" max="7947" width="15.6640625" style="52" bestFit="1" customWidth="1"/>
    <col min="7948" max="7948" width="10.6640625" style="52" bestFit="1" customWidth="1"/>
    <col min="7949" max="7949" width="10.88671875" style="52" bestFit="1" customWidth="1"/>
    <col min="7950" max="7950" width="11.44140625" style="52" bestFit="1" customWidth="1"/>
    <col min="7951" max="7951" width="11.109375" style="52" bestFit="1" customWidth="1"/>
    <col min="7952" max="7952" width="14.33203125" style="52" bestFit="1" customWidth="1"/>
    <col min="7953" max="7953" width="13.88671875" style="52" bestFit="1" customWidth="1"/>
    <col min="7954" max="7956" width="12.33203125" style="52" bestFit="1" customWidth="1"/>
    <col min="7957" max="7958" width="9" style="52" customWidth="1"/>
    <col min="7959" max="7959" width="12.33203125" style="52" bestFit="1" customWidth="1"/>
    <col min="7960" max="7960" width="9" style="52" customWidth="1"/>
    <col min="7961" max="7961" width="12.44140625" style="52" bestFit="1" customWidth="1"/>
    <col min="7962" max="8194" width="8.88671875" style="52"/>
    <col min="8195" max="8195" width="4.6640625" style="52" customWidth="1"/>
    <col min="8196" max="8196" width="14.5546875" style="52" bestFit="1" customWidth="1"/>
    <col min="8197" max="8197" width="10.33203125" style="52" customWidth="1"/>
    <col min="8198" max="8198" width="11.88671875" style="52" bestFit="1" customWidth="1"/>
    <col min="8199" max="8199" width="10.109375" style="52" bestFit="1" customWidth="1"/>
    <col min="8200" max="8200" width="9.33203125" style="52" bestFit="1" customWidth="1"/>
    <col min="8201" max="8201" width="8.109375" style="52" customWidth="1"/>
    <col min="8202" max="8202" width="11.33203125" style="52" customWidth="1"/>
    <col min="8203" max="8203" width="15.6640625" style="52" bestFit="1" customWidth="1"/>
    <col min="8204" max="8204" width="10.6640625" style="52" bestFit="1" customWidth="1"/>
    <col min="8205" max="8205" width="10.88671875" style="52" bestFit="1" customWidth="1"/>
    <col min="8206" max="8206" width="11.44140625" style="52" bestFit="1" customWidth="1"/>
    <col min="8207" max="8207" width="11.109375" style="52" bestFit="1" customWidth="1"/>
    <col min="8208" max="8208" width="14.33203125" style="52" bestFit="1" customWidth="1"/>
    <col min="8209" max="8209" width="13.88671875" style="52" bestFit="1" customWidth="1"/>
    <col min="8210" max="8212" width="12.33203125" style="52" bestFit="1" customWidth="1"/>
    <col min="8213" max="8214" width="9" style="52" customWidth="1"/>
    <col min="8215" max="8215" width="12.33203125" style="52" bestFit="1" customWidth="1"/>
    <col min="8216" max="8216" width="9" style="52" customWidth="1"/>
    <col min="8217" max="8217" width="12.44140625" style="52" bestFit="1" customWidth="1"/>
    <col min="8218" max="8450" width="8.88671875" style="52"/>
    <col min="8451" max="8451" width="4.6640625" style="52" customWidth="1"/>
    <col min="8452" max="8452" width="14.5546875" style="52" bestFit="1" customWidth="1"/>
    <col min="8453" max="8453" width="10.33203125" style="52" customWidth="1"/>
    <col min="8454" max="8454" width="11.88671875" style="52" bestFit="1" customWidth="1"/>
    <col min="8455" max="8455" width="10.109375" style="52" bestFit="1" customWidth="1"/>
    <col min="8456" max="8456" width="9.33203125" style="52" bestFit="1" customWidth="1"/>
    <col min="8457" max="8457" width="8.109375" style="52" customWidth="1"/>
    <col min="8458" max="8458" width="11.33203125" style="52" customWidth="1"/>
    <col min="8459" max="8459" width="15.6640625" style="52" bestFit="1" customWidth="1"/>
    <col min="8460" max="8460" width="10.6640625" style="52" bestFit="1" customWidth="1"/>
    <col min="8461" max="8461" width="10.88671875" style="52" bestFit="1" customWidth="1"/>
    <col min="8462" max="8462" width="11.44140625" style="52" bestFit="1" customWidth="1"/>
    <col min="8463" max="8463" width="11.109375" style="52" bestFit="1" customWidth="1"/>
    <col min="8464" max="8464" width="14.33203125" style="52" bestFit="1" customWidth="1"/>
    <col min="8465" max="8465" width="13.88671875" style="52" bestFit="1" customWidth="1"/>
    <col min="8466" max="8468" width="12.33203125" style="52" bestFit="1" customWidth="1"/>
    <col min="8469" max="8470" width="9" style="52" customWidth="1"/>
    <col min="8471" max="8471" width="12.33203125" style="52" bestFit="1" customWidth="1"/>
    <col min="8472" max="8472" width="9" style="52" customWidth="1"/>
    <col min="8473" max="8473" width="12.44140625" style="52" bestFit="1" customWidth="1"/>
    <col min="8474" max="8706" width="8.88671875" style="52"/>
    <col min="8707" max="8707" width="4.6640625" style="52" customWidth="1"/>
    <col min="8708" max="8708" width="14.5546875" style="52" bestFit="1" customWidth="1"/>
    <col min="8709" max="8709" width="10.33203125" style="52" customWidth="1"/>
    <col min="8710" max="8710" width="11.88671875" style="52" bestFit="1" customWidth="1"/>
    <col min="8711" max="8711" width="10.109375" style="52" bestFit="1" customWidth="1"/>
    <col min="8712" max="8712" width="9.33203125" style="52" bestFit="1" customWidth="1"/>
    <col min="8713" max="8713" width="8.109375" style="52" customWidth="1"/>
    <col min="8714" max="8714" width="11.33203125" style="52" customWidth="1"/>
    <col min="8715" max="8715" width="15.6640625" style="52" bestFit="1" customWidth="1"/>
    <col min="8716" max="8716" width="10.6640625" style="52" bestFit="1" customWidth="1"/>
    <col min="8717" max="8717" width="10.88671875" style="52" bestFit="1" customWidth="1"/>
    <col min="8718" max="8718" width="11.44140625" style="52" bestFit="1" customWidth="1"/>
    <col min="8719" max="8719" width="11.109375" style="52" bestFit="1" customWidth="1"/>
    <col min="8720" max="8720" width="14.33203125" style="52" bestFit="1" customWidth="1"/>
    <col min="8721" max="8721" width="13.88671875" style="52" bestFit="1" customWidth="1"/>
    <col min="8722" max="8724" width="12.33203125" style="52" bestFit="1" customWidth="1"/>
    <col min="8725" max="8726" width="9" style="52" customWidth="1"/>
    <col min="8727" max="8727" width="12.33203125" style="52" bestFit="1" customWidth="1"/>
    <col min="8728" max="8728" width="9" style="52" customWidth="1"/>
    <col min="8729" max="8729" width="12.44140625" style="52" bestFit="1" customWidth="1"/>
    <col min="8730" max="8962" width="8.88671875" style="52"/>
    <col min="8963" max="8963" width="4.6640625" style="52" customWidth="1"/>
    <col min="8964" max="8964" width="14.5546875" style="52" bestFit="1" customWidth="1"/>
    <col min="8965" max="8965" width="10.33203125" style="52" customWidth="1"/>
    <col min="8966" max="8966" width="11.88671875" style="52" bestFit="1" customWidth="1"/>
    <col min="8967" max="8967" width="10.109375" style="52" bestFit="1" customWidth="1"/>
    <col min="8968" max="8968" width="9.33203125" style="52" bestFit="1" customWidth="1"/>
    <col min="8969" max="8969" width="8.109375" style="52" customWidth="1"/>
    <col min="8970" max="8970" width="11.33203125" style="52" customWidth="1"/>
    <col min="8971" max="8971" width="15.6640625" style="52" bestFit="1" customWidth="1"/>
    <col min="8972" max="8972" width="10.6640625" style="52" bestFit="1" customWidth="1"/>
    <col min="8973" max="8973" width="10.88671875" style="52" bestFit="1" customWidth="1"/>
    <col min="8974" max="8974" width="11.44140625" style="52" bestFit="1" customWidth="1"/>
    <col min="8975" max="8975" width="11.109375" style="52" bestFit="1" customWidth="1"/>
    <col min="8976" max="8976" width="14.33203125" style="52" bestFit="1" customWidth="1"/>
    <col min="8977" max="8977" width="13.88671875" style="52" bestFit="1" customWidth="1"/>
    <col min="8978" max="8980" width="12.33203125" style="52" bestFit="1" customWidth="1"/>
    <col min="8981" max="8982" width="9" style="52" customWidth="1"/>
    <col min="8983" max="8983" width="12.33203125" style="52" bestFit="1" customWidth="1"/>
    <col min="8984" max="8984" width="9" style="52" customWidth="1"/>
    <col min="8985" max="8985" width="12.44140625" style="52" bestFit="1" customWidth="1"/>
    <col min="8986" max="9218" width="8.88671875" style="52"/>
    <col min="9219" max="9219" width="4.6640625" style="52" customWidth="1"/>
    <col min="9220" max="9220" width="14.5546875" style="52" bestFit="1" customWidth="1"/>
    <col min="9221" max="9221" width="10.33203125" style="52" customWidth="1"/>
    <col min="9222" max="9222" width="11.88671875" style="52" bestFit="1" customWidth="1"/>
    <col min="9223" max="9223" width="10.109375" style="52" bestFit="1" customWidth="1"/>
    <col min="9224" max="9224" width="9.33203125" style="52" bestFit="1" customWidth="1"/>
    <col min="9225" max="9225" width="8.109375" style="52" customWidth="1"/>
    <col min="9226" max="9226" width="11.33203125" style="52" customWidth="1"/>
    <col min="9227" max="9227" width="15.6640625" style="52" bestFit="1" customWidth="1"/>
    <col min="9228" max="9228" width="10.6640625" style="52" bestFit="1" customWidth="1"/>
    <col min="9229" max="9229" width="10.88671875" style="52" bestFit="1" customWidth="1"/>
    <col min="9230" max="9230" width="11.44140625" style="52" bestFit="1" customWidth="1"/>
    <col min="9231" max="9231" width="11.109375" style="52" bestFit="1" customWidth="1"/>
    <col min="9232" max="9232" width="14.33203125" style="52" bestFit="1" customWidth="1"/>
    <col min="9233" max="9233" width="13.88671875" style="52" bestFit="1" customWidth="1"/>
    <col min="9234" max="9236" width="12.33203125" style="52" bestFit="1" customWidth="1"/>
    <col min="9237" max="9238" width="9" style="52" customWidth="1"/>
    <col min="9239" max="9239" width="12.33203125" style="52" bestFit="1" customWidth="1"/>
    <col min="9240" max="9240" width="9" style="52" customWidth="1"/>
    <col min="9241" max="9241" width="12.44140625" style="52" bestFit="1" customWidth="1"/>
    <col min="9242" max="9474" width="8.88671875" style="52"/>
    <col min="9475" max="9475" width="4.6640625" style="52" customWidth="1"/>
    <col min="9476" max="9476" width="14.5546875" style="52" bestFit="1" customWidth="1"/>
    <col min="9477" max="9477" width="10.33203125" style="52" customWidth="1"/>
    <col min="9478" max="9478" width="11.88671875" style="52" bestFit="1" customWidth="1"/>
    <col min="9479" max="9479" width="10.109375" style="52" bestFit="1" customWidth="1"/>
    <col min="9480" max="9480" width="9.33203125" style="52" bestFit="1" customWidth="1"/>
    <col min="9481" max="9481" width="8.109375" style="52" customWidth="1"/>
    <col min="9482" max="9482" width="11.33203125" style="52" customWidth="1"/>
    <col min="9483" max="9483" width="15.6640625" style="52" bestFit="1" customWidth="1"/>
    <col min="9484" max="9484" width="10.6640625" style="52" bestFit="1" customWidth="1"/>
    <col min="9485" max="9485" width="10.88671875" style="52" bestFit="1" customWidth="1"/>
    <col min="9486" max="9486" width="11.44140625" style="52" bestFit="1" customWidth="1"/>
    <col min="9487" max="9487" width="11.109375" style="52" bestFit="1" customWidth="1"/>
    <col min="9488" max="9488" width="14.33203125" style="52" bestFit="1" customWidth="1"/>
    <col min="9489" max="9489" width="13.88671875" style="52" bestFit="1" customWidth="1"/>
    <col min="9490" max="9492" width="12.33203125" style="52" bestFit="1" customWidth="1"/>
    <col min="9493" max="9494" width="9" style="52" customWidth="1"/>
    <col min="9495" max="9495" width="12.33203125" style="52" bestFit="1" customWidth="1"/>
    <col min="9496" max="9496" width="9" style="52" customWidth="1"/>
    <col min="9497" max="9497" width="12.44140625" style="52" bestFit="1" customWidth="1"/>
    <col min="9498" max="9730" width="8.88671875" style="52"/>
    <col min="9731" max="9731" width="4.6640625" style="52" customWidth="1"/>
    <col min="9732" max="9732" width="14.5546875" style="52" bestFit="1" customWidth="1"/>
    <col min="9733" max="9733" width="10.33203125" style="52" customWidth="1"/>
    <col min="9734" max="9734" width="11.88671875" style="52" bestFit="1" customWidth="1"/>
    <col min="9735" max="9735" width="10.109375" style="52" bestFit="1" customWidth="1"/>
    <col min="9736" max="9736" width="9.33203125" style="52" bestFit="1" customWidth="1"/>
    <col min="9737" max="9737" width="8.109375" style="52" customWidth="1"/>
    <col min="9738" max="9738" width="11.33203125" style="52" customWidth="1"/>
    <col min="9739" max="9739" width="15.6640625" style="52" bestFit="1" customWidth="1"/>
    <col min="9740" max="9740" width="10.6640625" style="52" bestFit="1" customWidth="1"/>
    <col min="9741" max="9741" width="10.88671875" style="52" bestFit="1" customWidth="1"/>
    <col min="9742" max="9742" width="11.44140625" style="52" bestFit="1" customWidth="1"/>
    <col min="9743" max="9743" width="11.109375" style="52" bestFit="1" customWidth="1"/>
    <col min="9744" max="9744" width="14.33203125" style="52" bestFit="1" customWidth="1"/>
    <col min="9745" max="9745" width="13.88671875" style="52" bestFit="1" customWidth="1"/>
    <col min="9746" max="9748" width="12.33203125" style="52" bestFit="1" customWidth="1"/>
    <col min="9749" max="9750" width="9" style="52" customWidth="1"/>
    <col min="9751" max="9751" width="12.33203125" style="52" bestFit="1" customWidth="1"/>
    <col min="9752" max="9752" width="9" style="52" customWidth="1"/>
    <col min="9753" max="9753" width="12.44140625" style="52" bestFit="1" customWidth="1"/>
    <col min="9754" max="9986" width="8.88671875" style="52"/>
    <col min="9987" max="9987" width="4.6640625" style="52" customWidth="1"/>
    <col min="9988" max="9988" width="14.5546875" style="52" bestFit="1" customWidth="1"/>
    <col min="9989" max="9989" width="10.33203125" style="52" customWidth="1"/>
    <col min="9990" max="9990" width="11.88671875" style="52" bestFit="1" customWidth="1"/>
    <col min="9991" max="9991" width="10.109375" style="52" bestFit="1" customWidth="1"/>
    <col min="9992" max="9992" width="9.33203125" style="52" bestFit="1" customWidth="1"/>
    <col min="9993" max="9993" width="8.109375" style="52" customWidth="1"/>
    <col min="9994" max="9994" width="11.33203125" style="52" customWidth="1"/>
    <col min="9995" max="9995" width="15.6640625" style="52" bestFit="1" customWidth="1"/>
    <col min="9996" max="9996" width="10.6640625" style="52" bestFit="1" customWidth="1"/>
    <col min="9997" max="9997" width="10.88671875" style="52" bestFit="1" customWidth="1"/>
    <col min="9998" max="9998" width="11.44140625" style="52" bestFit="1" customWidth="1"/>
    <col min="9999" max="9999" width="11.109375" style="52" bestFit="1" customWidth="1"/>
    <col min="10000" max="10000" width="14.33203125" style="52" bestFit="1" customWidth="1"/>
    <col min="10001" max="10001" width="13.88671875" style="52" bestFit="1" customWidth="1"/>
    <col min="10002" max="10004" width="12.33203125" style="52" bestFit="1" customWidth="1"/>
    <col min="10005" max="10006" width="9" style="52" customWidth="1"/>
    <col min="10007" max="10007" width="12.33203125" style="52" bestFit="1" customWidth="1"/>
    <col min="10008" max="10008" width="9" style="52" customWidth="1"/>
    <col min="10009" max="10009" width="12.44140625" style="52" bestFit="1" customWidth="1"/>
    <col min="10010" max="10242" width="8.88671875" style="52"/>
    <col min="10243" max="10243" width="4.6640625" style="52" customWidth="1"/>
    <col min="10244" max="10244" width="14.5546875" style="52" bestFit="1" customWidth="1"/>
    <col min="10245" max="10245" width="10.33203125" style="52" customWidth="1"/>
    <col min="10246" max="10246" width="11.88671875" style="52" bestFit="1" customWidth="1"/>
    <col min="10247" max="10247" width="10.109375" style="52" bestFit="1" customWidth="1"/>
    <col min="10248" max="10248" width="9.33203125" style="52" bestFit="1" customWidth="1"/>
    <col min="10249" max="10249" width="8.109375" style="52" customWidth="1"/>
    <col min="10250" max="10250" width="11.33203125" style="52" customWidth="1"/>
    <col min="10251" max="10251" width="15.6640625" style="52" bestFit="1" customWidth="1"/>
    <col min="10252" max="10252" width="10.6640625" style="52" bestFit="1" customWidth="1"/>
    <col min="10253" max="10253" width="10.88671875" style="52" bestFit="1" customWidth="1"/>
    <col min="10254" max="10254" width="11.44140625" style="52" bestFit="1" customWidth="1"/>
    <col min="10255" max="10255" width="11.109375" style="52" bestFit="1" customWidth="1"/>
    <col min="10256" max="10256" width="14.33203125" style="52" bestFit="1" customWidth="1"/>
    <col min="10257" max="10257" width="13.88671875" style="52" bestFit="1" customWidth="1"/>
    <col min="10258" max="10260" width="12.33203125" style="52" bestFit="1" customWidth="1"/>
    <col min="10261" max="10262" width="9" style="52" customWidth="1"/>
    <col min="10263" max="10263" width="12.33203125" style="52" bestFit="1" customWidth="1"/>
    <col min="10264" max="10264" width="9" style="52" customWidth="1"/>
    <col min="10265" max="10265" width="12.44140625" style="52" bestFit="1" customWidth="1"/>
    <col min="10266" max="10498" width="8.88671875" style="52"/>
    <col min="10499" max="10499" width="4.6640625" style="52" customWidth="1"/>
    <col min="10500" max="10500" width="14.5546875" style="52" bestFit="1" customWidth="1"/>
    <col min="10501" max="10501" width="10.33203125" style="52" customWidth="1"/>
    <col min="10502" max="10502" width="11.88671875" style="52" bestFit="1" customWidth="1"/>
    <col min="10503" max="10503" width="10.109375" style="52" bestFit="1" customWidth="1"/>
    <col min="10504" max="10504" width="9.33203125" style="52" bestFit="1" customWidth="1"/>
    <col min="10505" max="10505" width="8.109375" style="52" customWidth="1"/>
    <col min="10506" max="10506" width="11.33203125" style="52" customWidth="1"/>
    <col min="10507" max="10507" width="15.6640625" style="52" bestFit="1" customWidth="1"/>
    <col min="10508" max="10508" width="10.6640625" style="52" bestFit="1" customWidth="1"/>
    <col min="10509" max="10509" width="10.88671875" style="52" bestFit="1" customWidth="1"/>
    <col min="10510" max="10510" width="11.44140625" style="52" bestFit="1" customWidth="1"/>
    <col min="10511" max="10511" width="11.109375" style="52" bestFit="1" customWidth="1"/>
    <col min="10512" max="10512" width="14.33203125" style="52" bestFit="1" customWidth="1"/>
    <col min="10513" max="10513" width="13.88671875" style="52" bestFit="1" customWidth="1"/>
    <col min="10514" max="10516" width="12.33203125" style="52" bestFit="1" customWidth="1"/>
    <col min="10517" max="10518" width="9" style="52" customWidth="1"/>
    <col min="10519" max="10519" width="12.33203125" style="52" bestFit="1" customWidth="1"/>
    <col min="10520" max="10520" width="9" style="52" customWidth="1"/>
    <col min="10521" max="10521" width="12.44140625" style="52" bestFit="1" customWidth="1"/>
    <col min="10522" max="10754" width="8.88671875" style="52"/>
    <col min="10755" max="10755" width="4.6640625" style="52" customWidth="1"/>
    <col min="10756" max="10756" width="14.5546875" style="52" bestFit="1" customWidth="1"/>
    <col min="10757" max="10757" width="10.33203125" style="52" customWidth="1"/>
    <col min="10758" max="10758" width="11.88671875" style="52" bestFit="1" customWidth="1"/>
    <col min="10759" max="10759" width="10.109375" style="52" bestFit="1" customWidth="1"/>
    <col min="10760" max="10760" width="9.33203125" style="52" bestFit="1" customWidth="1"/>
    <col min="10761" max="10761" width="8.109375" style="52" customWidth="1"/>
    <col min="10762" max="10762" width="11.33203125" style="52" customWidth="1"/>
    <col min="10763" max="10763" width="15.6640625" style="52" bestFit="1" customWidth="1"/>
    <col min="10764" max="10764" width="10.6640625" style="52" bestFit="1" customWidth="1"/>
    <col min="10765" max="10765" width="10.88671875" style="52" bestFit="1" customWidth="1"/>
    <col min="10766" max="10766" width="11.44140625" style="52" bestFit="1" customWidth="1"/>
    <col min="10767" max="10767" width="11.109375" style="52" bestFit="1" customWidth="1"/>
    <col min="10768" max="10768" width="14.33203125" style="52" bestFit="1" customWidth="1"/>
    <col min="10769" max="10769" width="13.88671875" style="52" bestFit="1" customWidth="1"/>
    <col min="10770" max="10772" width="12.33203125" style="52" bestFit="1" customWidth="1"/>
    <col min="10773" max="10774" width="9" style="52" customWidth="1"/>
    <col min="10775" max="10775" width="12.33203125" style="52" bestFit="1" customWidth="1"/>
    <col min="10776" max="10776" width="9" style="52" customWidth="1"/>
    <col min="10777" max="10777" width="12.44140625" style="52" bestFit="1" customWidth="1"/>
    <col min="10778" max="11010" width="8.88671875" style="52"/>
    <col min="11011" max="11011" width="4.6640625" style="52" customWidth="1"/>
    <col min="11012" max="11012" width="14.5546875" style="52" bestFit="1" customWidth="1"/>
    <col min="11013" max="11013" width="10.33203125" style="52" customWidth="1"/>
    <col min="11014" max="11014" width="11.88671875" style="52" bestFit="1" customWidth="1"/>
    <col min="11015" max="11015" width="10.109375" style="52" bestFit="1" customWidth="1"/>
    <col min="11016" max="11016" width="9.33203125" style="52" bestFit="1" customWidth="1"/>
    <col min="11017" max="11017" width="8.109375" style="52" customWidth="1"/>
    <col min="11018" max="11018" width="11.33203125" style="52" customWidth="1"/>
    <col min="11019" max="11019" width="15.6640625" style="52" bestFit="1" customWidth="1"/>
    <col min="11020" max="11020" width="10.6640625" style="52" bestFit="1" customWidth="1"/>
    <col min="11021" max="11021" width="10.88671875" style="52" bestFit="1" customWidth="1"/>
    <col min="11022" max="11022" width="11.44140625" style="52" bestFit="1" customWidth="1"/>
    <col min="11023" max="11023" width="11.109375" style="52" bestFit="1" customWidth="1"/>
    <col min="11024" max="11024" width="14.33203125" style="52" bestFit="1" customWidth="1"/>
    <col min="11025" max="11025" width="13.88671875" style="52" bestFit="1" customWidth="1"/>
    <col min="11026" max="11028" width="12.33203125" style="52" bestFit="1" customWidth="1"/>
    <col min="11029" max="11030" width="9" style="52" customWidth="1"/>
    <col min="11031" max="11031" width="12.33203125" style="52" bestFit="1" customWidth="1"/>
    <col min="11032" max="11032" width="9" style="52" customWidth="1"/>
    <col min="11033" max="11033" width="12.44140625" style="52" bestFit="1" customWidth="1"/>
    <col min="11034" max="11266" width="8.88671875" style="52"/>
    <col min="11267" max="11267" width="4.6640625" style="52" customWidth="1"/>
    <col min="11268" max="11268" width="14.5546875" style="52" bestFit="1" customWidth="1"/>
    <col min="11269" max="11269" width="10.33203125" style="52" customWidth="1"/>
    <col min="11270" max="11270" width="11.88671875" style="52" bestFit="1" customWidth="1"/>
    <col min="11271" max="11271" width="10.109375" style="52" bestFit="1" customWidth="1"/>
    <col min="11272" max="11272" width="9.33203125" style="52" bestFit="1" customWidth="1"/>
    <col min="11273" max="11273" width="8.109375" style="52" customWidth="1"/>
    <col min="11274" max="11274" width="11.33203125" style="52" customWidth="1"/>
    <col min="11275" max="11275" width="15.6640625" style="52" bestFit="1" customWidth="1"/>
    <col min="11276" max="11276" width="10.6640625" style="52" bestFit="1" customWidth="1"/>
    <col min="11277" max="11277" width="10.88671875" style="52" bestFit="1" customWidth="1"/>
    <col min="11278" max="11278" width="11.44140625" style="52" bestFit="1" customWidth="1"/>
    <col min="11279" max="11279" width="11.109375" style="52" bestFit="1" customWidth="1"/>
    <col min="11280" max="11280" width="14.33203125" style="52" bestFit="1" customWidth="1"/>
    <col min="11281" max="11281" width="13.88671875" style="52" bestFit="1" customWidth="1"/>
    <col min="11282" max="11284" width="12.33203125" style="52" bestFit="1" customWidth="1"/>
    <col min="11285" max="11286" width="9" style="52" customWidth="1"/>
    <col min="11287" max="11287" width="12.33203125" style="52" bestFit="1" customWidth="1"/>
    <col min="11288" max="11288" width="9" style="52" customWidth="1"/>
    <col min="11289" max="11289" width="12.44140625" style="52" bestFit="1" customWidth="1"/>
    <col min="11290" max="11522" width="8.88671875" style="52"/>
    <col min="11523" max="11523" width="4.6640625" style="52" customWidth="1"/>
    <col min="11524" max="11524" width="14.5546875" style="52" bestFit="1" customWidth="1"/>
    <col min="11525" max="11525" width="10.33203125" style="52" customWidth="1"/>
    <col min="11526" max="11526" width="11.88671875" style="52" bestFit="1" customWidth="1"/>
    <col min="11527" max="11527" width="10.109375" style="52" bestFit="1" customWidth="1"/>
    <col min="11528" max="11528" width="9.33203125" style="52" bestFit="1" customWidth="1"/>
    <col min="11529" max="11529" width="8.109375" style="52" customWidth="1"/>
    <col min="11530" max="11530" width="11.33203125" style="52" customWidth="1"/>
    <col min="11531" max="11531" width="15.6640625" style="52" bestFit="1" customWidth="1"/>
    <col min="11532" max="11532" width="10.6640625" style="52" bestFit="1" customWidth="1"/>
    <col min="11533" max="11533" width="10.88671875" style="52" bestFit="1" customWidth="1"/>
    <col min="11534" max="11534" width="11.44140625" style="52" bestFit="1" customWidth="1"/>
    <col min="11535" max="11535" width="11.109375" style="52" bestFit="1" customWidth="1"/>
    <col min="11536" max="11536" width="14.33203125" style="52" bestFit="1" customWidth="1"/>
    <col min="11537" max="11537" width="13.88671875" style="52" bestFit="1" customWidth="1"/>
    <col min="11538" max="11540" width="12.33203125" style="52" bestFit="1" customWidth="1"/>
    <col min="11541" max="11542" width="9" style="52" customWidth="1"/>
    <col min="11543" max="11543" width="12.33203125" style="52" bestFit="1" customWidth="1"/>
    <col min="11544" max="11544" width="9" style="52" customWidth="1"/>
    <col min="11545" max="11545" width="12.44140625" style="52" bestFit="1" customWidth="1"/>
    <col min="11546" max="11778" width="8.88671875" style="52"/>
    <col min="11779" max="11779" width="4.6640625" style="52" customWidth="1"/>
    <col min="11780" max="11780" width="14.5546875" style="52" bestFit="1" customWidth="1"/>
    <col min="11781" max="11781" width="10.33203125" style="52" customWidth="1"/>
    <col min="11782" max="11782" width="11.88671875" style="52" bestFit="1" customWidth="1"/>
    <col min="11783" max="11783" width="10.109375" style="52" bestFit="1" customWidth="1"/>
    <col min="11784" max="11784" width="9.33203125" style="52" bestFit="1" customWidth="1"/>
    <col min="11785" max="11785" width="8.109375" style="52" customWidth="1"/>
    <col min="11786" max="11786" width="11.33203125" style="52" customWidth="1"/>
    <col min="11787" max="11787" width="15.6640625" style="52" bestFit="1" customWidth="1"/>
    <col min="11788" max="11788" width="10.6640625" style="52" bestFit="1" customWidth="1"/>
    <col min="11789" max="11789" width="10.88671875" style="52" bestFit="1" customWidth="1"/>
    <col min="11790" max="11790" width="11.44140625" style="52" bestFit="1" customWidth="1"/>
    <col min="11791" max="11791" width="11.109375" style="52" bestFit="1" customWidth="1"/>
    <col min="11792" max="11792" width="14.33203125" style="52" bestFit="1" customWidth="1"/>
    <col min="11793" max="11793" width="13.88671875" style="52" bestFit="1" customWidth="1"/>
    <col min="11794" max="11796" width="12.33203125" style="52" bestFit="1" customWidth="1"/>
    <col min="11797" max="11798" width="9" style="52" customWidth="1"/>
    <col min="11799" max="11799" width="12.33203125" style="52" bestFit="1" customWidth="1"/>
    <col min="11800" max="11800" width="9" style="52" customWidth="1"/>
    <col min="11801" max="11801" width="12.44140625" style="52" bestFit="1" customWidth="1"/>
    <col min="11802" max="12034" width="8.88671875" style="52"/>
    <col min="12035" max="12035" width="4.6640625" style="52" customWidth="1"/>
    <col min="12036" max="12036" width="14.5546875" style="52" bestFit="1" customWidth="1"/>
    <col min="12037" max="12037" width="10.33203125" style="52" customWidth="1"/>
    <col min="12038" max="12038" width="11.88671875" style="52" bestFit="1" customWidth="1"/>
    <col min="12039" max="12039" width="10.109375" style="52" bestFit="1" customWidth="1"/>
    <col min="12040" max="12040" width="9.33203125" style="52" bestFit="1" customWidth="1"/>
    <col min="12041" max="12041" width="8.109375" style="52" customWidth="1"/>
    <col min="12042" max="12042" width="11.33203125" style="52" customWidth="1"/>
    <col min="12043" max="12043" width="15.6640625" style="52" bestFit="1" customWidth="1"/>
    <col min="12044" max="12044" width="10.6640625" style="52" bestFit="1" customWidth="1"/>
    <col min="12045" max="12045" width="10.88671875" style="52" bestFit="1" customWidth="1"/>
    <col min="12046" max="12046" width="11.44140625" style="52" bestFit="1" customWidth="1"/>
    <col min="12047" max="12047" width="11.109375" style="52" bestFit="1" customWidth="1"/>
    <col min="12048" max="12048" width="14.33203125" style="52" bestFit="1" customWidth="1"/>
    <col min="12049" max="12049" width="13.88671875" style="52" bestFit="1" customWidth="1"/>
    <col min="12050" max="12052" width="12.33203125" style="52" bestFit="1" customWidth="1"/>
    <col min="12053" max="12054" width="9" style="52" customWidth="1"/>
    <col min="12055" max="12055" width="12.33203125" style="52" bestFit="1" customWidth="1"/>
    <col min="12056" max="12056" width="9" style="52" customWidth="1"/>
    <col min="12057" max="12057" width="12.44140625" style="52" bestFit="1" customWidth="1"/>
    <col min="12058" max="12290" width="8.88671875" style="52"/>
    <col min="12291" max="12291" width="4.6640625" style="52" customWidth="1"/>
    <col min="12292" max="12292" width="14.5546875" style="52" bestFit="1" customWidth="1"/>
    <col min="12293" max="12293" width="10.33203125" style="52" customWidth="1"/>
    <col min="12294" max="12294" width="11.88671875" style="52" bestFit="1" customWidth="1"/>
    <col min="12295" max="12295" width="10.109375" style="52" bestFit="1" customWidth="1"/>
    <col min="12296" max="12296" width="9.33203125" style="52" bestFit="1" customWidth="1"/>
    <col min="12297" max="12297" width="8.109375" style="52" customWidth="1"/>
    <col min="12298" max="12298" width="11.33203125" style="52" customWidth="1"/>
    <col min="12299" max="12299" width="15.6640625" style="52" bestFit="1" customWidth="1"/>
    <col min="12300" max="12300" width="10.6640625" style="52" bestFit="1" customWidth="1"/>
    <col min="12301" max="12301" width="10.88671875" style="52" bestFit="1" customWidth="1"/>
    <col min="12302" max="12302" width="11.44140625" style="52" bestFit="1" customWidth="1"/>
    <col min="12303" max="12303" width="11.109375" style="52" bestFit="1" customWidth="1"/>
    <col min="12304" max="12304" width="14.33203125" style="52" bestFit="1" customWidth="1"/>
    <col min="12305" max="12305" width="13.88671875" style="52" bestFit="1" customWidth="1"/>
    <col min="12306" max="12308" width="12.33203125" style="52" bestFit="1" customWidth="1"/>
    <col min="12309" max="12310" width="9" style="52" customWidth="1"/>
    <col min="12311" max="12311" width="12.33203125" style="52" bestFit="1" customWidth="1"/>
    <col min="12312" max="12312" width="9" style="52" customWidth="1"/>
    <col min="12313" max="12313" width="12.44140625" style="52" bestFit="1" customWidth="1"/>
    <col min="12314" max="12546" width="8.88671875" style="52"/>
    <col min="12547" max="12547" width="4.6640625" style="52" customWidth="1"/>
    <col min="12548" max="12548" width="14.5546875" style="52" bestFit="1" customWidth="1"/>
    <col min="12549" max="12549" width="10.33203125" style="52" customWidth="1"/>
    <col min="12550" max="12550" width="11.88671875" style="52" bestFit="1" customWidth="1"/>
    <col min="12551" max="12551" width="10.109375" style="52" bestFit="1" customWidth="1"/>
    <col min="12552" max="12552" width="9.33203125" style="52" bestFit="1" customWidth="1"/>
    <col min="12553" max="12553" width="8.109375" style="52" customWidth="1"/>
    <col min="12554" max="12554" width="11.33203125" style="52" customWidth="1"/>
    <col min="12555" max="12555" width="15.6640625" style="52" bestFit="1" customWidth="1"/>
    <col min="12556" max="12556" width="10.6640625" style="52" bestFit="1" customWidth="1"/>
    <col min="12557" max="12557" width="10.88671875" style="52" bestFit="1" customWidth="1"/>
    <col min="12558" max="12558" width="11.44140625" style="52" bestFit="1" customWidth="1"/>
    <col min="12559" max="12559" width="11.109375" style="52" bestFit="1" customWidth="1"/>
    <col min="12560" max="12560" width="14.33203125" style="52" bestFit="1" customWidth="1"/>
    <col min="12561" max="12561" width="13.88671875" style="52" bestFit="1" customWidth="1"/>
    <col min="12562" max="12564" width="12.33203125" style="52" bestFit="1" customWidth="1"/>
    <col min="12565" max="12566" width="9" style="52" customWidth="1"/>
    <col min="12567" max="12567" width="12.33203125" style="52" bestFit="1" customWidth="1"/>
    <col min="12568" max="12568" width="9" style="52" customWidth="1"/>
    <col min="12569" max="12569" width="12.44140625" style="52" bestFit="1" customWidth="1"/>
    <col min="12570" max="12802" width="8.88671875" style="52"/>
    <col min="12803" max="12803" width="4.6640625" style="52" customWidth="1"/>
    <col min="12804" max="12804" width="14.5546875" style="52" bestFit="1" customWidth="1"/>
    <col min="12805" max="12805" width="10.33203125" style="52" customWidth="1"/>
    <col min="12806" max="12806" width="11.88671875" style="52" bestFit="1" customWidth="1"/>
    <col min="12807" max="12807" width="10.109375" style="52" bestFit="1" customWidth="1"/>
    <col min="12808" max="12808" width="9.33203125" style="52" bestFit="1" customWidth="1"/>
    <col min="12809" max="12809" width="8.109375" style="52" customWidth="1"/>
    <col min="12810" max="12810" width="11.33203125" style="52" customWidth="1"/>
    <col min="12811" max="12811" width="15.6640625" style="52" bestFit="1" customWidth="1"/>
    <col min="12812" max="12812" width="10.6640625" style="52" bestFit="1" customWidth="1"/>
    <col min="12813" max="12813" width="10.88671875" style="52" bestFit="1" customWidth="1"/>
    <col min="12814" max="12814" width="11.44140625" style="52" bestFit="1" customWidth="1"/>
    <col min="12815" max="12815" width="11.109375" style="52" bestFit="1" customWidth="1"/>
    <col min="12816" max="12816" width="14.33203125" style="52" bestFit="1" customWidth="1"/>
    <col min="12817" max="12817" width="13.88671875" style="52" bestFit="1" customWidth="1"/>
    <col min="12818" max="12820" width="12.33203125" style="52" bestFit="1" customWidth="1"/>
    <col min="12821" max="12822" width="9" style="52" customWidth="1"/>
    <col min="12823" max="12823" width="12.33203125" style="52" bestFit="1" customWidth="1"/>
    <col min="12824" max="12824" width="9" style="52" customWidth="1"/>
    <col min="12825" max="12825" width="12.44140625" style="52" bestFit="1" customWidth="1"/>
    <col min="12826" max="13058" width="8.88671875" style="52"/>
    <col min="13059" max="13059" width="4.6640625" style="52" customWidth="1"/>
    <col min="13060" max="13060" width="14.5546875" style="52" bestFit="1" customWidth="1"/>
    <col min="13061" max="13061" width="10.33203125" style="52" customWidth="1"/>
    <col min="13062" max="13062" width="11.88671875" style="52" bestFit="1" customWidth="1"/>
    <col min="13063" max="13063" width="10.109375" style="52" bestFit="1" customWidth="1"/>
    <col min="13064" max="13064" width="9.33203125" style="52" bestFit="1" customWidth="1"/>
    <col min="13065" max="13065" width="8.109375" style="52" customWidth="1"/>
    <col min="13066" max="13066" width="11.33203125" style="52" customWidth="1"/>
    <col min="13067" max="13067" width="15.6640625" style="52" bestFit="1" customWidth="1"/>
    <col min="13068" max="13068" width="10.6640625" style="52" bestFit="1" customWidth="1"/>
    <col min="13069" max="13069" width="10.88671875" style="52" bestFit="1" customWidth="1"/>
    <col min="13070" max="13070" width="11.44140625" style="52" bestFit="1" customWidth="1"/>
    <col min="13071" max="13071" width="11.109375" style="52" bestFit="1" customWidth="1"/>
    <col min="13072" max="13072" width="14.33203125" style="52" bestFit="1" customWidth="1"/>
    <col min="13073" max="13073" width="13.88671875" style="52" bestFit="1" customWidth="1"/>
    <col min="13074" max="13076" width="12.33203125" style="52" bestFit="1" customWidth="1"/>
    <col min="13077" max="13078" width="9" style="52" customWidth="1"/>
    <col min="13079" max="13079" width="12.33203125" style="52" bestFit="1" customWidth="1"/>
    <col min="13080" max="13080" width="9" style="52" customWidth="1"/>
    <col min="13081" max="13081" width="12.44140625" style="52" bestFit="1" customWidth="1"/>
    <col min="13082" max="13314" width="8.88671875" style="52"/>
    <col min="13315" max="13315" width="4.6640625" style="52" customWidth="1"/>
    <col min="13316" max="13316" width="14.5546875" style="52" bestFit="1" customWidth="1"/>
    <col min="13317" max="13317" width="10.33203125" style="52" customWidth="1"/>
    <col min="13318" max="13318" width="11.88671875" style="52" bestFit="1" customWidth="1"/>
    <col min="13319" max="13319" width="10.109375" style="52" bestFit="1" customWidth="1"/>
    <col min="13320" max="13320" width="9.33203125" style="52" bestFit="1" customWidth="1"/>
    <col min="13321" max="13321" width="8.109375" style="52" customWidth="1"/>
    <col min="13322" max="13322" width="11.33203125" style="52" customWidth="1"/>
    <col min="13323" max="13323" width="15.6640625" style="52" bestFit="1" customWidth="1"/>
    <col min="13324" max="13324" width="10.6640625" style="52" bestFit="1" customWidth="1"/>
    <col min="13325" max="13325" width="10.88671875" style="52" bestFit="1" customWidth="1"/>
    <col min="13326" max="13326" width="11.44140625" style="52" bestFit="1" customWidth="1"/>
    <col min="13327" max="13327" width="11.109375" style="52" bestFit="1" customWidth="1"/>
    <col min="13328" max="13328" width="14.33203125" style="52" bestFit="1" customWidth="1"/>
    <col min="13329" max="13329" width="13.88671875" style="52" bestFit="1" customWidth="1"/>
    <col min="13330" max="13332" width="12.33203125" style="52" bestFit="1" customWidth="1"/>
    <col min="13333" max="13334" width="9" style="52" customWidth="1"/>
    <col min="13335" max="13335" width="12.33203125" style="52" bestFit="1" customWidth="1"/>
    <col min="13336" max="13336" width="9" style="52" customWidth="1"/>
    <col min="13337" max="13337" width="12.44140625" style="52" bestFit="1" customWidth="1"/>
    <col min="13338" max="13570" width="8.88671875" style="52"/>
    <col min="13571" max="13571" width="4.6640625" style="52" customWidth="1"/>
    <col min="13572" max="13572" width="14.5546875" style="52" bestFit="1" customWidth="1"/>
    <col min="13573" max="13573" width="10.33203125" style="52" customWidth="1"/>
    <col min="13574" max="13574" width="11.88671875" style="52" bestFit="1" customWidth="1"/>
    <col min="13575" max="13575" width="10.109375" style="52" bestFit="1" customWidth="1"/>
    <col min="13576" max="13576" width="9.33203125" style="52" bestFit="1" customWidth="1"/>
    <col min="13577" max="13577" width="8.109375" style="52" customWidth="1"/>
    <col min="13578" max="13578" width="11.33203125" style="52" customWidth="1"/>
    <col min="13579" max="13579" width="15.6640625" style="52" bestFit="1" customWidth="1"/>
    <col min="13580" max="13580" width="10.6640625" style="52" bestFit="1" customWidth="1"/>
    <col min="13581" max="13581" width="10.88671875" style="52" bestFit="1" customWidth="1"/>
    <col min="13582" max="13582" width="11.44140625" style="52" bestFit="1" customWidth="1"/>
    <col min="13583" max="13583" width="11.109375" style="52" bestFit="1" customWidth="1"/>
    <col min="13584" max="13584" width="14.33203125" style="52" bestFit="1" customWidth="1"/>
    <col min="13585" max="13585" width="13.88671875" style="52" bestFit="1" customWidth="1"/>
    <col min="13586" max="13588" width="12.33203125" style="52" bestFit="1" customWidth="1"/>
    <col min="13589" max="13590" width="9" style="52" customWidth="1"/>
    <col min="13591" max="13591" width="12.33203125" style="52" bestFit="1" customWidth="1"/>
    <col min="13592" max="13592" width="9" style="52" customWidth="1"/>
    <col min="13593" max="13593" width="12.44140625" style="52" bestFit="1" customWidth="1"/>
    <col min="13594" max="13826" width="8.88671875" style="52"/>
    <col min="13827" max="13827" width="4.6640625" style="52" customWidth="1"/>
    <col min="13828" max="13828" width="14.5546875" style="52" bestFit="1" customWidth="1"/>
    <col min="13829" max="13829" width="10.33203125" style="52" customWidth="1"/>
    <col min="13830" max="13830" width="11.88671875" style="52" bestFit="1" customWidth="1"/>
    <col min="13831" max="13831" width="10.109375" style="52" bestFit="1" customWidth="1"/>
    <col min="13832" max="13832" width="9.33203125" style="52" bestFit="1" customWidth="1"/>
    <col min="13833" max="13833" width="8.109375" style="52" customWidth="1"/>
    <col min="13834" max="13834" width="11.33203125" style="52" customWidth="1"/>
    <col min="13835" max="13835" width="15.6640625" style="52" bestFit="1" customWidth="1"/>
    <col min="13836" max="13836" width="10.6640625" style="52" bestFit="1" customWidth="1"/>
    <col min="13837" max="13837" width="10.88671875" style="52" bestFit="1" customWidth="1"/>
    <col min="13838" max="13838" width="11.44140625" style="52" bestFit="1" customWidth="1"/>
    <col min="13839" max="13839" width="11.109375" style="52" bestFit="1" customWidth="1"/>
    <col min="13840" max="13840" width="14.33203125" style="52" bestFit="1" customWidth="1"/>
    <col min="13841" max="13841" width="13.88671875" style="52" bestFit="1" customWidth="1"/>
    <col min="13842" max="13844" width="12.33203125" style="52" bestFit="1" customWidth="1"/>
    <col min="13845" max="13846" width="9" style="52" customWidth="1"/>
    <col min="13847" max="13847" width="12.33203125" style="52" bestFit="1" customWidth="1"/>
    <col min="13848" max="13848" width="9" style="52" customWidth="1"/>
    <col min="13849" max="13849" width="12.44140625" style="52" bestFit="1" customWidth="1"/>
    <col min="13850" max="14082" width="8.88671875" style="52"/>
    <col min="14083" max="14083" width="4.6640625" style="52" customWidth="1"/>
    <col min="14084" max="14084" width="14.5546875" style="52" bestFit="1" customWidth="1"/>
    <col min="14085" max="14085" width="10.33203125" style="52" customWidth="1"/>
    <col min="14086" max="14086" width="11.88671875" style="52" bestFit="1" customWidth="1"/>
    <col min="14087" max="14087" width="10.109375" style="52" bestFit="1" customWidth="1"/>
    <col min="14088" max="14088" width="9.33203125" style="52" bestFit="1" customWidth="1"/>
    <col min="14089" max="14089" width="8.109375" style="52" customWidth="1"/>
    <col min="14090" max="14090" width="11.33203125" style="52" customWidth="1"/>
    <col min="14091" max="14091" width="15.6640625" style="52" bestFit="1" customWidth="1"/>
    <col min="14092" max="14092" width="10.6640625" style="52" bestFit="1" customWidth="1"/>
    <col min="14093" max="14093" width="10.88671875" style="52" bestFit="1" customWidth="1"/>
    <col min="14094" max="14094" width="11.44140625" style="52" bestFit="1" customWidth="1"/>
    <col min="14095" max="14095" width="11.109375" style="52" bestFit="1" customWidth="1"/>
    <col min="14096" max="14096" width="14.33203125" style="52" bestFit="1" customWidth="1"/>
    <col min="14097" max="14097" width="13.88671875" style="52" bestFit="1" customWidth="1"/>
    <col min="14098" max="14100" width="12.33203125" style="52" bestFit="1" customWidth="1"/>
    <col min="14101" max="14102" width="9" style="52" customWidth="1"/>
    <col min="14103" max="14103" width="12.33203125" style="52" bestFit="1" customWidth="1"/>
    <col min="14104" max="14104" width="9" style="52" customWidth="1"/>
    <col min="14105" max="14105" width="12.44140625" style="52" bestFit="1" customWidth="1"/>
    <col min="14106" max="14338" width="8.88671875" style="52"/>
    <col min="14339" max="14339" width="4.6640625" style="52" customWidth="1"/>
    <col min="14340" max="14340" width="14.5546875" style="52" bestFit="1" customWidth="1"/>
    <col min="14341" max="14341" width="10.33203125" style="52" customWidth="1"/>
    <col min="14342" max="14342" width="11.88671875" style="52" bestFit="1" customWidth="1"/>
    <col min="14343" max="14343" width="10.109375" style="52" bestFit="1" customWidth="1"/>
    <col min="14344" max="14344" width="9.33203125" style="52" bestFit="1" customWidth="1"/>
    <col min="14345" max="14345" width="8.109375" style="52" customWidth="1"/>
    <col min="14346" max="14346" width="11.33203125" style="52" customWidth="1"/>
    <col min="14347" max="14347" width="15.6640625" style="52" bestFit="1" customWidth="1"/>
    <col min="14348" max="14348" width="10.6640625" style="52" bestFit="1" customWidth="1"/>
    <col min="14349" max="14349" width="10.88671875" style="52" bestFit="1" customWidth="1"/>
    <col min="14350" max="14350" width="11.44140625" style="52" bestFit="1" customWidth="1"/>
    <col min="14351" max="14351" width="11.109375" style="52" bestFit="1" customWidth="1"/>
    <col min="14352" max="14352" width="14.33203125" style="52" bestFit="1" customWidth="1"/>
    <col min="14353" max="14353" width="13.88671875" style="52" bestFit="1" customWidth="1"/>
    <col min="14354" max="14356" width="12.33203125" style="52" bestFit="1" customWidth="1"/>
    <col min="14357" max="14358" width="9" style="52" customWidth="1"/>
    <col min="14359" max="14359" width="12.33203125" style="52" bestFit="1" customWidth="1"/>
    <col min="14360" max="14360" width="9" style="52" customWidth="1"/>
    <col min="14361" max="14361" width="12.44140625" style="52" bestFit="1" customWidth="1"/>
    <col min="14362" max="14594" width="8.88671875" style="52"/>
    <col min="14595" max="14595" width="4.6640625" style="52" customWidth="1"/>
    <col min="14596" max="14596" width="14.5546875" style="52" bestFit="1" customWidth="1"/>
    <col min="14597" max="14597" width="10.33203125" style="52" customWidth="1"/>
    <col min="14598" max="14598" width="11.88671875" style="52" bestFit="1" customWidth="1"/>
    <col min="14599" max="14599" width="10.109375" style="52" bestFit="1" customWidth="1"/>
    <col min="14600" max="14600" width="9.33203125" style="52" bestFit="1" customWidth="1"/>
    <col min="14601" max="14601" width="8.109375" style="52" customWidth="1"/>
    <col min="14602" max="14602" width="11.33203125" style="52" customWidth="1"/>
    <col min="14603" max="14603" width="15.6640625" style="52" bestFit="1" customWidth="1"/>
    <col min="14604" max="14604" width="10.6640625" style="52" bestFit="1" customWidth="1"/>
    <col min="14605" max="14605" width="10.88671875" style="52" bestFit="1" customWidth="1"/>
    <col min="14606" max="14606" width="11.44140625" style="52" bestFit="1" customWidth="1"/>
    <col min="14607" max="14607" width="11.109375" style="52" bestFit="1" customWidth="1"/>
    <col min="14608" max="14608" width="14.33203125" style="52" bestFit="1" customWidth="1"/>
    <col min="14609" max="14609" width="13.88671875" style="52" bestFit="1" customWidth="1"/>
    <col min="14610" max="14612" width="12.33203125" style="52" bestFit="1" customWidth="1"/>
    <col min="14613" max="14614" width="9" style="52" customWidth="1"/>
    <col min="14615" max="14615" width="12.33203125" style="52" bestFit="1" customWidth="1"/>
    <col min="14616" max="14616" width="9" style="52" customWidth="1"/>
    <col min="14617" max="14617" width="12.44140625" style="52" bestFit="1" customWidth="1"/>
    <col min="14618" max="14850" width="8.88671875" style="52"/>
    <col min="14851" max="14851" width="4.6640625" style="52" customWidth="1"/>
    <col min="14852" max="14852" width="14.5546875" style="52" bestFit="1" customWidth="1"/>
    <col min="14853" max="14853" width="10.33203125" style="52" customWidth="1"/>
    <col min="14854" max="14854" width="11.88671875" style="52" bestFit="1" customWidth="1"/>
    <col min="14855" max="14855" width="10.109375" style="52" bestFit="1" customWidth="1"/>
    <col min="14856" max="14856" width="9.33203125" style="52" bestFit="1" customWidth="1"/>
    <col min="14857" max="14857" width="8.109375" style="52" customWidth="1"/>
    <col min="14858" max="14858" width="11.33203125" style="52" customWidth="1"/>
    <col min="14859" max="14859" width="15.6640625" style="52" bestFit="1" customWidth="1"/>
    <col min="14860" max="14860" width="10.6640625" style="52" bestFit="1" customWidth="1"/>
    <col min="14861" max="14861" width="10.88671875" style="52" bestFit="1" customWidth="1"/>
    <col min="14862" max="14862" width="11.44140625" style="52" bestFit="1" customWidth="1"/>
    <col min="14863" max="14863" width="11.109375" style="52" bestFit="1" customWidth="1"/>
    <col min="14864" max="14864" width="14.33203125" style="52" bestFit="1" customWidth="1"/>
    <col min="14865" max="14865" width="13.88671875" style="52" bestFit="1" customWidth="1"/>
    <col min="14866" max="14868" width="12.33203125" style="52" bestFit="1" customWidth="1"/>
    <col min="14869" max="14870" width="9" style="52" customWidth="1"/>
    <col min="14871" max="14871" width="12.33203125" style="52" bestFit="1" customWidth="1"/>
    <col min="14872" max="14872" width="9" style="52" customWidth="1"/>
    <col min="14873" max="14873" width="12.44140625" style="52" bestFit="1" customWidth="1"/>
    <col min="14874" max="15106" width="8.88671875" style="52"/>
    <col min="15107" max="15107" width="4.6640625" style="52" customWidth="1"/>
    <col min="15108" max="15108" width="14.5546875" style="52" bestFit="1" customWidth="1"/>
    <col min="15109" max="15109" width="10.33203125" style="52" customWidth="1"/>
    <col min="15110" max="15110" width="11.88671875" style="52" bestFit="1" customWidth="1"/>
    <col min="15111" max="15111" width="10.109375" style="52" bestFit="1" customWidth="1"/>
    <col min="15112" max="15112" width="9.33203125" style="52" bestFit="1" customWidth="1"/>
    <col min="15113" max="15113" width="8.109375" style="52" customWidth="1"/>
    <col min="15114" max="15114" width="11.33203125" style="52" customWidth="1"/>
    <col min="15115" max="15115" width="15.6640625" style="52" bestFit="1" customWidth="1"/>
    <col min="15116" max="15116" width="10.6640625" style="52" bestFit="1" customWidth="1"/>
    <col min="15117" max="15117" width="10.88671875" style="52" bestFit="1" customWidth="1"/>
    <col min="15118" max="15118" width="11.44140625" style="52" bestFit="1" customWidth="1"/>
    <col min="15119" max="15119" width="11.109375" style="52" bestFit="1" customWidth="1"/>
    <col min="15120" max="15120" width="14.33203125" style="52" bestFit="1" customWidth="1"/>
    <col min="15121" max="15121" width="13.88671875" style="52" bestFit="1" customWidth="1"/>
    <col min="15122" max="15124" width="12.33203125" style="52" bestFit="1" customWidth="1"/>
    <col min="15125" max="15126" width="9" style="52" customWidth="1"/>
    <col min="15127" max="15127" width="12.33203125" style="52" bestFit="1" customWidth="1"/>
    <col min="15128" max="15128" width="9" style="52" customWidth="1"/>
    <col min="15129" max="15129" width="12.44140625" style="52" bestFit="1" customWidth="1"/>
    <col min="15130" max="15362" width="8.88671875" style="52"/>
    <col min="15363" max="15363" width="4.6640625" style="52" customWidth="1"/>
    <col min="15364" max="15364" width="14.5546875" style="52" bestFit="1" customWidth="1"/>
    <col min="15365" max="15365" width="10.33203125" style="52" customWidth="1"/>
    <col min="15366" max="15366" width="11.88671875" style="52" bestFit="1" customWidth="1"/>
    <col min="15367" max="15367" width="10.109375" style="52" bestFit="1" customWidth="1"/>
    <col min="15368" max="15368" width="9.33203125" style="52" bestFit="1" customWidth="1"/>
    <col min="15369" max="15369" width="8.109375" style="52" customWidth="1"/>
    <col min="15370" max="15370" width="11.33203125" style="52" customWidth="1"/>
    <col min="15371" max="15371" width="15.6640625" style="52" bestFit="1" customWidth="1"/>
    <col min="15372" max="15372" width="10.6640625" style="52" bestFit="1" customWidth="1"/>
    <col min="15373" max="15373" width="10.88671875" style="52" bestFit="1" customWidth="1"/>
    <col min="15374" max="15374" width="11.44140625" style="52" bestFit="1" customWidth="1"/>
    <col min="15375" max="15375" width="11.109375" style="52" bestFit="1" customWidth="1"/>
    <col min="15376" max="15376" width="14.33203125" style="52" bestFit="1" customWidth="1"/>
    <col min="15377" max="15377" width="13.88671875" style="52" bestFit="1" customWidth="1"/>
    <col min="15378" max="15380" width="12.33203125" style="52" bestFit="1" customWidth="1"/>
    <col min="15381" max="15382" width="9" style="52" customWidth="1"/>
    <col min="15383" max="15383" width="12.33203125" style="52" bestFit="1" customWidth="1"/>
    <col min="15384" max="15384" width="9" style="52" customWidth="1"/>
    <col min="15385" max="15385" width="12.44140625" style="52" bestFit="1" customWidth="1"/>
    <col min="15386" max="15618" width="8.88671875" style="52"/>
    <col min="15619" max="15619" width="4.6640625" style="52" customWidth="1"/>
    <col min="15620" max="15620" width="14.5546875" style="52" bestFit="1" customWidth="1"/>
    <col min="15621" max="15621" width="10.33203125" style="52" customWidth="1"/>
    <col min="15622" max="15622" width="11.88671875" style="52" bestFit="1" customWidth="1"/>
    <col min="15623" max="15623" width="10.109375" style="52" bestFit="1" customWidth="1"/>
    <col min="15624" max="15624" width="9.33203125" style="52" bestFit="1" customWidth="1"/>
    <col min="15625" max="15625" width="8.109375" style="52" customWidth="1"/>
    <col min="15626" max="15626" width="11.33203125" style="52" customWidth="1"/>
    <col min="15627" max="15627" width="15.6640625" style="52" bestFit="1" customWidth="1"/>
    <col min="15628" max="15628" width="10.6640625" style="52" bestFit="1" customWidth="1"/>
    <col min="15629" max="15629" width="10.88671875" style="52" bestFit="1" customWidth="1"/>
    <col min="15630" max="15630" width="11.44140625" style="52" bestFit="1" customWidth="1"/>
    <col min="15631" max="15631" width="11.109375" style="52" bestFit="1" customWidth="1"/>
    <col min="15632" max="15632" width="14.33203125" style="52" bestFit="1" customWidth="1"/>
    <col min="15633" max="15633" width="13.88671875" style="52" bestFit="1" customWidth="1"/>
    <col min="15634" max="15636" width="12.33203125" style="52" bestFit="1" customWidth="1"/>
    <col min="15637" max="15638" width="9" style="52" customWidth="1"/>
    <col min="15639" max="15639" width="12.33203125" style="52" bestFit="1" customWidth="1"/>
    <col min="15640" max="15640" width="9" style="52" customWidth="1"/>
    <col min="15641" max="15641" width="12.44140625" style="52" bestFit="1" customWidth="1"/>
    <col min="15642" max="15874" width="8.88671875" style="52"/>
    <col min="15875" max="15875" width="4.6640625" style="52" customWidth="1"/>
    <col min="15876" max="15876" width="14.5546875" style="52" bestFit="1" customWidth="1"/>
    <col min="15877" max="15877" width="10.33203125" style="52" customWidth="1"/>
    <col min="15878" max="15878" width="11.88671875" style="52" bestFit="1" customWidth="1"/>
    <col min="15879" max="15879" width="10.109375" style="52" bestFit="1" customWidth="1"/>
    <col min="15880" max="15880" width="9.33203125" style="52" bestFit="1" customWidth="1"/>
    <col min="15881" max="15881" width="8.109375" style="52" customWidth="1"/>
    <col min="15882" max="15882" width="11.33203125" style="52" customWidth="1"/>
    <col min="15883" max="15883" width="15.6640625" style="52" bestFit="1" customWidth="1"/>
    <col min="15884" max="15884" width="10.6640625" style="52" bestFit="1" customWidth="1"/>
    <col min="15885" max="15885" width="10.88671875" style="52" bestFit="1" customWidth="1"/>
    <col min="15886" max="15886" width="11.44140625" style="52" bestFit="1" customWidth="1"/>
    <col min="15887" max="15887" width="11.109375" style="52" bestFit="1" customWidth="1"/>
    <col min="15888" max="15888" width="14.33203125" style="52" bestFit="1" customWidth="1"/>
    <col min="15889" max="15889" width="13.88671875" style="52" bestFit="1" customWidth="1"/>
    <col min="15890" max="15892" width="12.33203125" style="52" bestFit="1" customWidth="1"/>
    <col min="15893" max="15894" width="9" style="52" customWidth="1"/>
    <col min="15895" max="15895" width="12.33203125" style="52" bestFit="1" customWidth="1"/>
    <col min="15896" max="15896" width="9" style="52" customWidth="1"/>
    <col min="15897" max="15897" width="12.44140625" style="52" bestFit="1" customWidth="1"/>
    <col min="15898" max="16130" width="8.88671875" style="52"/>
    <col min="16131" max="16131" width="4.6640625" style="52" customWidth="1"/>
    <col min="16132" max="16132" width="14.5546875" style="52" bestFit="1" customWidth="1"/>
    <col min="16133" max="16133" width="10.33203125" style="52" customWidth="1"/>
    <col min="16134" max="16134" width="11.88671875" style="52" bestFit="1" customWidth="1"/>
    <col min="16135" max="16135" width="10.109375" style="52" bestFit="1" customWidth="1"/>
    <col min="16136" max="16136" width="9.33203125" style="52" bestFit="1" customWidth="1"/>
    <col min="16137" max="16137" width="8.109375" style="52" customWidth="1"/>
    <col min="16138" max="16138" width="11.33203125" style="52" customWidth="1"/>
    <col min="16139" max="16139" width="15.6640625" style="52" bestFit="1" customWidth="1"/>
    <col min="16140" max="16140" width="10.6640625" style="52" bestFit="1" customWidth="1"/>
    <col min="16141" max="16141" width="10.88671875" style="52" bestFit="1" customWidth="1"/>
    <col min="16142" max="16142" width="11.44140625" style="52" bestFit="1" customWidth="1"/>
    <col min="16143" max="16143" width="11.109375" style="52" bestFit="1" customWidth="1"/>
    <col min="16144" max="16144" width="14.33203125" style="52" bestFit="1" customWidth="1"/>
    <col min="16145" max="16145" width="13.88671875" style="52" bestFit="1" customWidth="1"/>
    <col min="16146" max="16148" width="12.33203125" style="52" bestFit="1" customWidth="1"/>
    <col min="16149" max="16150" width="9" style="52" customWidth="1"/>
    <col min="16151" max="16151" width="12.33203125" style="52" bestFit="1" customWidth="1"/>
    <col min="16152" max="16152" width="9" style="52" customWidth="1"/>
    <col min="16153" max="16153" width="12.44140625" style="52" bestFit="1" customWidth="1"/>
    <col min="16154" max="16384" width="8.88671875" style="52"/>
  </cols>
  <sheetData>
    <row r="1" spans="1:32" s="5" customFormat="1" ht="12" x14ac:dyDescent="0.25">
      <c r="A1" s="1" t="s">
        <v>0</v>
      </c>
      <c r="B1" s="1"/>
      <c r="C1" s="2">
        <f>+'[16]RAW COAL SHEET'!J1</f>
        <v>44835</v>
      </c>
      <c r="D1" s="3" t="s">
        <v>1</v>
      </c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4"/>
      <c r="Q1" s="4"/>
      <c r="R1" s="4"/>
      <c r="S1" s="4"/>
      <c r="T1" s="4"/>
      <c r="U1" s="4"/>
      <c r="V1" s="4"/>
      <c r="W1" s="4"/>
    </row>
    <row r="2" spans="1:32" s="10" customFormat="1" ht="32.25" customHeight="1" x14ac:dyDescent="0.3">
      <c r="A2" s="6" t="s">
        <v>2</v>
      </c>
      <c r="B2" s="7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</row>
    <row r="3" spans="1:32" customFormat="1" x14ac:dyDescent="0.3">
      <c r="A3" s="100">
        <v>1</v>
      </c>
      <c r="B3" s="12" t="e">
        <f>SUMIF('[16]COAL RECEIPT &amp; GCV DATA'!$A$3:$A$116,'MASTER DATA FILE RAW COAL (2)'!A3,'[16]COAL RECEIPT &amp; GCV DATA'!$B$3:$B$116)</f>
        <v>#VALUE!</v>
      </c>
      <c r="C3" s="13" t="e">
        <f>SUMIF('[16]COAL RECEIPT &amp; GCV DATA'!$A$3:$A$133,'MASTER DATA FILE RAW COAL (2)'!A3,'[16]COAL RECEIPT &amp; GCV DATA'!$C$3:$C$133)</f>
        <v>#VALUE!</v>
      </c>
      <c r="D3" s="13" t="str">
        <f>IFERROR(VLOOKUP(A3,'[16]COAL RECEIPT &amp; GCV DATA'!$A$2:$V$133,4,0),0)</f>
        <v>28.09.2022</v>
      </c>
      <c r="E3" s="14">
        <f>IFERROR(VLOOKUP(A3,'[16]COAL RECEIPT &amp; GCV DATA'!$A$2:$V$133,5,0),0)</f>
        <v>0</v>
      </c>
      <c r="F3" s="13" t="e">
        <f>SUMIF('[16]COAL RECEIPT &amp; GCV DATA'!$A$3:$A$133,'MASTER DATA FILE RAW COAL (2)'!A31,'[16]COAL RECEIPT &amp; GCV DATA'!$F$3:$F$133)</f>
        <v>#VALUE!</v>
      </c>
      <c r="G3" s="13" t="str">
        <f>IFERROR(VLOOKUP(A3,'[16]COAL RECEIPT &amp; GCV DATA'!$A$2:$V$133,7,0),0)</f>
        <v>MCL</v>
      </c>
      <c r="H3" s="13" t="str">
        <f>IFERROR(VLOOKUP(A3,'[16]COAL RECEIPT &amp; GCV DATA'!$A$2:$V$133,8,0),0)</f>
        <v>LOMB</v>
      </c>
      <c r="I3" s="13">
        <f>IFERROR(VLOOKUP(A3,'[16]COAL RECEIPT &amp; GCV DATA'!$A$2:$V$133,9,0),0)</f>
        <v>0</v>
      </c>
      <c r="J3" s="13">
        <f>IFERROR(VLOOKUP(A3,'[16]COAL RECEIPT &amp; GCV DATA'!$A$2:$V$133,10,0),0)</f>
        <v>0</v>
      </c>
      <c r="K3" s="15" t="e">
        <f>SUMIF('[16]COAL RECEIPT &amp; GCV DATA'!$A$3:$A$133,'MASTER DATA FILE RAW COAL (2)'!A3,'[16]COAL RECEIPT &amp; GCV DATA'!$K$3:$K$133)</f>
        <v>#VALUE!</v>
      </c>
      <c r="L3" s="15" t="e">
        <f>SUMIF('[16]COAL RECEIPT &amp; GCV DATA'!$A$3:$A$133,'MASTER DATA FILE RAW COAL (2)'!A3,'[16]COAL RECEIPT &amp; GCV DATA'!$L$3:$L$133)</f>
        <v>#VALUE!</v>
      </c>
      <c r="M3" s="15" t="e">
        <f>+K3-L3</f>
        <v>#VALUE!</v>
      </c>
      <c r="N3" s="15" t="e">
        <f>+M3*S3</f>
        <v>#VALUE!</v>
      </c>
      <c r="O3" s="15" t="e">
        <f>SUMIF('[16]COAL RECEIPT &amp; GCV DATA'!$A$3:$A$133,'MASTER DATA FILE RAW COAL (2)'!A3,'[16]COAL RECEIPT &amp; GCV DATA'!$O$3:$O$133)</f>
        <v>#VALUE!</v>
      </c>
      <c r="P3" s="15" t="e">
        <f>+O3*K3</f>
        <v>#VALUE!</v>
      </c>
      <c r="Q3" s="15" t="e">
        <f>SUMIF('[16]COAL RECEIPT &amp; GCV DATA'!$A$3:$A$143,'MASTER DATA FILE RAW COAL (2)'!A3,'[16]COAL RECEIPT &amp; GCV DATA'!$Q$3:$Q$144)+IF(H3=$J$234,($K$234*K3),0)+IF(H3=$J$235,($K$235*K3),0)+IF(H2=$J$235,($K$236*K3),0)</f>
        <v>#VALUE!</v>
      </c>
      <c r="R3" s="16" t="e">
        <f>SUMIF('[16]COAL RECEIPT &amp; GCV DATA'!$A$3:$A$116,'MASTER DATA FILE RAW COAL (2)'!A3,'[16]COAL RECEIPT &amp; GCV DATA'!$R$3:$R$116)+IF(H3=$J$234,($K$234*K3),0)+IF(H3=$J$235,($K$235*K3),0)</f>
        <v>#VALUE!</v>
      </c>
      <c r="S3" s="15">
        <f>+IFERROR(R3/K3,0)</f>
        <v>0</v>
      </c>
      <c r="T3" s="15" t="e">
        <f>SUMIF('[16]COAL RECEIPT &amp; GCV DATA'!$A$3:$A$133,'MASTER DATA FILE RAW COAL (2)'!A3,'[16]COAL RECEIPT &amp; GCV DATA'!$T$3:$T$133)</f>
        <v>#VALUE!</v>
      </c>
      <c r="U3" s="15" t="e">
        <f>+T3*L3</f>
        <v>#VALUE!</v>
      </c>
      <c r="V3" s="15" t="e">
        <f>SUMIF('[16]COAL RECEIPT &amp; GCV DATA'!$A$3:$A$133,'MASTER DATA FILE RAW COAL (2)'!A3,'[16]COAL RECEIPT &amp; GCV DATA'!$V$3:$V$133)</f>
        <v>#VALUE!</v>
      </c>
      <c r="W3" s="15" t="e">
        <f>+V3*L3</f>
        <v>#VALUE!</v>
      </c>
      <c r="Y3">
        <v>3337681.03</v>
      </c>
      <c r="AA3">
        <v>3981569</v>
      </c>
      <c r="AC3">
        <v>7319250.0299999993</v>
      </c>
      <c r="AE3">
        <v>3337681.03</v>
      </c>
      <c r="AF3" s="53" t="e">
        <f>P3-AE3</f>
        <v>#VALUE!</v>
      </c>
    </row>
    <row r="4" spans="1:32" customFormat="1" x14ac:dyDescent="0.3">
      <c r="A4" s="19"/>
      <c r="B4" s="12" t="e">
        <f>SUMIF('[16]COAL RECEIPT &amp; GCV DATA'!$A$3:$A$116,'MASTER DATA FILE RAW COAL (2)'!A4,'[16]COAL RECEIPT &amp; GCV DATA'!$B$3:$B$116)</f>
        <v>#VALUE!</v>
      </c>
      <c r="C4" s="13" t="e">
        <f>SUMIF('[16]COAL RECEIPT &amp; GCV DATA'!$A$3:$A$133,'MASTER DATA FILE RAW COAL (2)'!A4,'[16]COAL RECEIPT &amp; GCV DATA'!$C$3:$C$133)</f>
        <v>#VALUE!</v>
      </c>
      <c r="D4" s="13">
        <f>IFERROR(VLOOKUP(A4,'[16]COAL RECEIPT &amp; GCV DATA'!$A$2:$V$133,4,0),0)</f>
        <v>0</v>
      </c>
      <c r="E4" s="14">
        <f>IFERROR(VLOOKUP(A4,'[16]COAL RECEIPT &amp; GCV DATA'!$A$2:$V$133,5,0),0)</f>
        <v>0</v>
      </c>
      <c r="F4" s="13" t="e">
        <f>SUMIF('[16]COAL RECEIPT &amp; GCV DATA'!$A$3:$A$133,'MASTER DATA FILE RAW COAL (2)'!A32,'[16]COAL RECEIPT &amp; GCV DATA'!$F$3:$F$133)</f>
        <v>#VALUE!</v>
      </c>
      <c r="G4" s="13">
        <f>IFERROR(VLOOKUP(A4,'[16]COAL RECEIPT &amp; GCV DATA'!$A$2:$V$133,7,0),0)</f>
        <v>0</v>
      </c>
      <c r="H4" s="13">
        <f>IFERROR(VLOOKUP(A4,'[16]COAL RECEIPT &amp; GCV DATA'!$A$2:$V$133,8,0),0)</f>
        <v>0</v>
      </c>
      <c r="I4" s="13">
        <f>IFERROR(VLOOKUP(A4,'[16]COAL RECEIPT &amp; GCV DATA'!$A$2:$V$133,9,0),0)</f>
        <v>0</v>
      </c>
      <c r="J4" s="13">
        <f>IFERROR(VLOOKUP(A4,'[16]COAL RECEIPT &amp; GCV DATA'!$A$2:$V$133,10,0),0)</f>
        <v>0</v>
      </c>
      <c r="K4" s="15" t="e">
        <f>SUMIF('[16]COAL RECEIPT &amp; GCV DATA'!$A$3:$A$133,'MASTER DATA FILE RAW COAL (2)'!A4,'[16]COAL RECEIPT &amp; GCV DATA'!$K$3:$K$133)</f>
        <v>#VALUE!</v>
      </c>
      <c r="L4" s="15" t="e">
        <f>SUMIF('[16]COAL RECEIPT &amp; GCV DATA'!$A$3:$A$133,'MASTER DATA FILE RAW COAL (2)'!A4,'[16]COAL RECEIPT &amp; GCV DATA'!$L$3:$L$133)</f>
        <v>#VALUE!</v>
      </c>
      <c r="M4" s="15" t="e">
        <f t="shared" ref="M4:M67" si="0">+K4-L4</f>
        <v>#VALUE!</v>
      </c>
      <c r="N4" s="15" t="e">
        <f t="shared" ref="N4:N67" si="1">+M4*S4</f>
        <v>#VALUE!</v>
      </c>
      <c r="O4" s="15" t="e">
        <f>SUMIF('[16]COAL RECEIPT &amp; GCV DATA'!$A$3:$A$133,'MASTER DATA FILE RAW COAL (2)'!A4,'[16]COAL RECEIPT &amp; GCV DATA'!$O$3:$O$133)</f>
        <v>#VALUE!</v>
      </c>
      <c r="P4" s="15" t="e">
        <f t="shared" ref="P4:P67" si="2">+O4*K4</f>
        <v>#VALUE!</v>
      </c>
      <c r="Q4" s="15" t="e">
        <f>SUMIF('[16]COAL RECEIPT &amp; GCV DATA'!$A$3:$A$143,'MASTER DATA FILE RAW COAL (2)'!A4,'[16]COAL RECEIPT &amp; GCV DATA'!$Q$3:$Q$144)+IF(H4=$J$234,($K$234*K4),0)+IF(H4=$J$235,($K$235*K4),0)+IF(H3=$J$235,($K$236*K4),0)</f>
        <v>#VALUE!</v>
      </c>
      <c r="R4" s="16" t="e">
        <f>SUMIF('[16]COAL RECEIPT &amp; GCV DATA'!$A$3:$A$116,'MASTER DATA FILE RAW COAL (2)'!A4,'[16]COAL RECEIPT &amp; GCV DATA'!$R$3:$R$116)+IF(H4=$J$234,($K$234*K4),0)+IF(H4=$J$235,($K$235*K4),0)</f>
        <v>#VALUE!</v>
      </c>
      <c r="S4" s="15">
        <f t="shared" ref="S4:S67" si="3">+IFERROR(R4/K4,0)</f>
        <v>0</v>
      </c>
      <c r="T4" s="15" t="e">
        <f>SUMIF('[16]COAL RECEIPT &amp; GCV DATA'!$A$3:$A$133,'MASTER DATA FILE RAW COAL (2)'!A4,'[16]COAL RECEIPT &amp; GCV DATA'!$T$3:$T$133)</f>
        <v>#VALUE!</v>
      </c>
      <c r="U4" s="15" t="e">
        <f t="shared" ref="U4:U67" si="4">+T4*L4</f>
        <v>#VALUE!</v>
      </c>
      <c r="V4" s="15" t="e">
        <f>SUMIF('[16]COAL RECEIPT &amp; GCV DATA'!$A$3:$A$133,'MASTER DATA FILE RAW COAL (2)'!A4,'[16]COAL RECEIPT &amp; GCV DATA'!$V$3:$V$133)</f>
        <v>#VALUE!</v>
      </c>
      <c r="W4" s="15" t="e">
        <f t="shared" ref="W4:W67" si="5">+V4*L4</f>
        <v>#VALUE!</v>
      </c>
      <c r="Y4">
        <v>2875548.8</v>
      </c>
      <c r="AA4">
        <v>6052179</v>
      </c>
      <c r="AC4">
        <v>12051584.352</v>
      </c>
      <c r="AE4">
        <v>2875548.8</v>
      </c>
      <c r="AF4" s="53" t="e">
        <f t="shared" ref="AF4:AF13" si="6">P4-AE4</f>
        <v>#VALUE!</v>
      </c>
    </row>
    <row r="5" spans="1:32" customFormat="1" x14ac:dyDescent="0.3">
      <c r="A5" s="19"/>
      <c r="B5" s="12" t="e">
        <f>SUMIF('[16]COAL RECEIPT &amp; GCV DATA'!$A$3:$A$116,'MASTER DATA FILE RAW COAL (2)'!A5,'[16]COAL RECEIPT &amp; GCV DATA'!$B$3:$B$116)</f>
        <v>#VALUE!</v>
      </c>
      <c r="C5" s="13" t="e">
        <f>SUMIF('[16]COAL RECEIPT &amp; GCV DATA'!$A$3:$A$133,'MASTER DATA FILE RAW COAL (2)'!A5,'[16]COAL RECEIPT &amp; GCV DATA'!$C$3:$C$133)</f>
        <v>#VALUE!</v>
      </c>
      <c r="D5" s="13">
        <f>IFERROR(VLOOKUP(A5,'[16]COAL RECEIPT &amp; GCV DATA'!$A$2:$V$133,4,0),0)</f>
        <v>0</v>
      </c>
      <c r="E5" s="14">
        <f>IFERROR(VLOOKUP(A5,'[16]COAL RECEIPT &amp; GCV DATA'!$A$2:$V$133,5,0),0)</f>
        <v>0</v>
      </c>
      <c r="F5" s="13" t="e">
        <f>SUMIF('[16]COAL RECEIPT &amp; GCV DATA'!$A$3:$A$133,'MASTER DATA FILE RAW COAL (2)'!A33,'[16]COAL RECEIPT &amp; GCV DATA'!$F$3:$F$133)</f>
        <v>#VALUE!</v>
      </c>
      <c r="G5" s="13">
        <f>IFERROR(VLOOKUP(A5,'[16]COAL RECEIPT &amp; GCV DATA'!$A$2:$V$133,7,0),0)</f>
        <v>0</v>
      </c>
      <c r="H5" s="13">
        <f>IFERROR(VLOOKUP(A5,'[16]COAL RECEIPT &amp; GCV DATA'!$A$2:$V$133,8,0),0)</f>
        <v>0</v>
      </c>
      <c r="I5" s="13">
        <f>IFERROR(VLOOKUP(A5,'[16]COAL RECEIPT &amp; GCV DATA'!$A$2:$V$133,9,0),0)</f>
        <v>0</v>
      </c>
      <c r="J5" s="13">
        <f>IFERROR(VLOOKUP(A5,'[16]COAL RECEIPT &amp; GCV DATA'!$A$2:$V$133,10,0),0)</f>
        <v>0</v>
      </c>
      <c r="K5" s="15" t="e">
        <f>SUMIF('[16]COAL RECEIPT &amp; GCV DATA'!$A$3:$A$133,'MASTER DATA FILE RAW COAL (2)'!A5,'[16]COAL RECEIPT &amp; GCV DATA'!$K$3:$K$133)</f>
        <v>#VALUE!</v>
      </c>
      <c r="L5" s="15" t="e">
        <f>SUMIF('[16]COAL RECEIPT &amp; GCV DATA'!$A$3:$A$133,'MASTER DATA FILE RAW COAL (2)'!A5,'[16]COAL RECEIPT &amp; GCV DATA'!$L$3:$L$133)</f>
        <v>#VALUE!</v>
      </c>
      <c r="M5" s="15" t="e">
        <f t="shared" si="0"/>
        <v>#VALUE!</v>
      </c>
      <c r="N5" s="15" t="e">
        <f t="shared" si="1"/>
        <v>#VALUE!</v>
      </c>
      <c r="O5" s="15" t="e">
        <f>SUMIF('[16]COAL RECEIPT &amp; GCV DATA'!$A$3:$A$133,'MASTER DATA FILE RAW COAL (2)'!A5,'[16]COAL RECEIPT &amp; GCV DATA'!$O$3:$O$133)</f>
        <v>#VALUE!</v>
      </c>
      <c r="P5" s="15" t="e">
        <f t="shared" si="2"/>
        <v>#VALUE!</v>
      </c>
      <c r="Q5" s="15" t="e">
        <f>SUMIF('[16]COAL RECEIPT &amp; GCV DATA'!$A$3:$A$143,'MASTER DATA FILE RAW COAL (2)'!A5,'[16]COAL RECEIPT &amp; GCV DATA'!$Q$3:$Q$144)+IF(H5=$J$234,($K$234*K5),0)+IF(H5=$J$235,($K$235*K5),0)+IF(H4=$J$235,($K$236*K5),0)</f>
        <v>#VALUE!</v>
      </c>
      <c r="R5" s="16" t="e">
        <f>SUMIF('[16]COAL RECEIPT &amp; GCV DATA'!$A$3:$A$116,'MASTER DATA FILE RAW COAL (2)'!A5,'[16]COAL RECEIPT &amp; GCV DATA'!$R$3:$R$116)+IF(H5=$J$234,($K$234*K5),0)+IF(H5=$J$235,($K$235*K5),0)</f>
        <v>#VALUE!</v>
      </c>
      <c r="S5" s="15">
        <f t="shared" si="3"/>
        <v>0</v>
      </c>
      <c r="T5" s="15" t="e">
        <f>SUMIF('[16]COAL RECEIPT &amp; GCV DATA'!$A$3:$A$133,'MASTER DATA FILE RAW COAL (2)'!A5,'[16]COAL RECEIPT &amp; GCV DATA'!$T$3:$T$133)</f>
        <v>#VALUE!</v>
      </c>
      <c r="U5" s="15" t="e">
        <f t="shared" si="4"/>
        <v>#VALUE!</v>
      </c>
      <c r="V5" s="15" t="e">
        <f>SUMIF('[16]COAL RECEIPT &amp; GCV DATA'!$A$3:$A$133,'MASTER DATA FILE RAW COAL (2)'!A5,'[16]COAL RECEIPT &amp; GCV DATA'!$V$3:$V$133)</f>
        <v>#VALUE!</v>
      </c>
      <c r="W5" s="15" t="e">
        <f t="shared" si="5"/>
        <v>#VALUE!</v>
      </c>
      <c r="Y5">
        <v>3024238.08</v>
      </c>
      <c r="AA5">
        <v>5948934</v>
      </c>
      <c r="AC5">
        <v>12587493.312000001</v>
      </c>
      <c r="AE5">
        <v>3024238.08</v>
      </c>
      <c r="AF5" s="53" t="e">
        <f t="shared" si="6"/>
        <v>#VALUE!</v>
      </c>
    </row>
    <row r="6" spans="1:32" customFormat="1" x14ac:dyDescent="0.3">
      <c r="A6" s="19"/>
      <c r="B6" s="12" t="e">
        <f>SUMIF('[16]COAL RECEIPT &amp; GCV DATA'!$A$3:$A$116,'MASTER DATA FILE RAW COAL (2)'!A6,'[16]COAL RECEIPT &amp; GCV DATA'!$B$3:$B$116)</f>
        <v>#VALUE!</v>
      </c>
      <c r="C6" s="13" t="e">
        <f>SUMIF('[16]COAL RECEIPT &amp; GCV DATA'!$A$3:$A$133,'MASTER DATA FILE RAW COAL (2)'!A6,'[16]COAL RECEIPT &amp; GCV DATA'!$C$3:$C$133)</f>
        <v>#VALUE!</v>
      </c>
      <c r="D6" s="13">
        <f>IFERROR(VLOOKUP(A6,'[16]COAL RECEIPT &amp; GCV DATA'!$A$2:$V$133,4,0),0)</f>
        <v>0</v>
      </c>
      <c r="E6" s="14">
        <f>IFERROR(VLOOKUP(A6,'[16]COAL RECEIPT &amp; GCV DATA'!$A$2:$V$133,5,0),0)</f>
        <v>0</v>
      </c>
      <c r="F6" s="13" t="e">
        <f>SUMIF('[16]COAL RECEIPT &amp; GCV DATA'!$A$3:$A$133,'MASTER DATA FILE RAW COAL (2)'!A34,'[16]COAL RECEIPT &amp; GCV DATA'!$F$3:$F$133)</f>
        <v>#VALUE!</v>
      </c>
      <c r="G6" s="13">
        <f>IFERROR(VLOOKUP(A6,'[16]COAL RECEIPT &amp; GCV DATA'!$A$2:$V$133,7,0),0)</f>
        <v>0</v>
      </c>
      <c r="H6" s="13">
        <f>IFERROR(VLOOKUP(A6,'[16]COAL RECEIPT &amp; GCV DATA'!$A$2:$V$133,8,0),0)</f>
        <v>0</v>
      </c>
      <c r="I6" s="13">
        <f>IFERROR(VLOOKUP(A6,'[16]COAL RECEIPT &amp; GCV DATA'!$A$2:$V$133,9,0),0)</f>
        <v>0</v>
      </c>
      <c r="J6" s="13">
        <f>IFERROR(VLOOKUP(A6,'[16]COAL RECEIPT &amp; GCV DATA'!$A$2:$V$133,10,0),0)</f>
        <v>0</v>
      </c>
      <c r="K6" s="15" t="e">
        <f>SUMIF('[16]COAL RECEIPT &amp; GCV DATA'!$A$3:$A$133,'MASTER DATA FILE RAW COAL (2)'!A6,'[16]COAL RECEIPT &amp; GCV DATA'!$K$3:$K$133)</f>
        <v>#VALUE!</v>
      </c>
      <c r="L6" s="15" t="e">
        <f>SUMIF('[16]COAL RECEIPT &amp; GCV DATA'!$A$3:$A$133,'MASTER DATA FILE RAW COAL (2)'!A6,'[16]COAL RECEIPT &amp; GCV DATA'!$L$3:$L$133)</f>
        <v>#VALUE!</v>
      </c>
      <c r="M6" s="15" t="e">
        <f t="shared" si="0"/>
        <v>#VALUE!</v>
      </c>
      <c r="N6" s="15" t="e">
        <f t="shared" si="1"/>
        <v>#VALUE!</v>
      </c>
      <c r="O6" s="15" t="e">
        <f>SUMIF('[16]COAL RECEIPT &amp; GCV DATA'!$A$3:$A$133,'MASTER DATA FILE RAW COAL (2)'!A6,'[16]COAL RECEIPT &amp; GCV DATA'!$O$3:$O$133)</f>
        <v>#VALUE!</v>
      </c>
      <c r="P6" s="15" t="e">
        <f t="shared" si="2"/>
        <v>#VALUE!</v>
      </c>
      <c r="Q6" s="15" t="e">
        <f>SUMIF('[16]COAL RECEIPT &amp; GCV DATA'!$A$3:$A$143,'MASTER DATA FILE RAW COAL (2)'!A6,'[16]COAL RECEIPT &amp; GCV DATA'!$Q$3:$Q$144)+IF(H6=$J$234,($K$234*K6),0)+IF(H6=$J$235,($K$235*K6),0)+IF(H5=$J$235,($K$236*K6),0)</f>
        <v>#VALUE!</v>
      </c>
      <c r="R6" s="16" t="e">
        <f>SUMIF('[16]COAL RECEIPT &amp; GCV DATA'!$A$3:$A$116,'MASTER DATA FILE RAW COAL (2)'!A6,'[16]COAL RECEIPT &amp; GCV DATA'!$R$3:$R$116)+IF(H6=$J$234,($K$234*K6),0)+IF(H6=$J$235,($K$235*K6),0)</f>
        <v>#VALUE!</v>
      </c>
      <c r="S6" s="15">
        <f t="shared" si="3"/>
        <v>0</v>
      </c>
      <c r="T6" s="15" t="e">
        <f>SUMIF('[16]COAL RECEIPT &amp; GCV DATA'!$A$3:$A$133,'MASTER DATA FILE RAW COAL (2)'!A6,'[16]COAL RECEIPT &amp; GCV DATA'!$T$3:$T$133)</f>
        <v>#VALUE!</v>
      </c>
      <c r="U6" s="15" t="e">
        <f t="shared" si="4"/>
        <v>#VALUE!</v>
      </c>
      <c r="V6" s="15" t="e">
        <f>SUMIF('[16]COAL RECEIPT &amp; GCV DATA'!$A$3:$A$133,'MASTER DATA FILE RAW COAL (2)'!A6,'[16]COAL RECEIPT &amp; GCV DATA'!$V$3:$V$133)</f>
        <v>#VALUE!</v>
      </c>
      <c r="W6" s="15" t="e">
        <f t="shared" si="5"/>
        <v>#VALUE!</v>
      </c>
      <c r="Y6">
        <v>2923909.2</v>
      </c>
      <c r="AA6">
        <v>5921681</v>
      </c>
      <c r="AC6">
        <v>12241034.585999999</v>
      </c>
      <c r="AE6">
        <v>2923909.2</v>
      </c>
      <c r="AF6" s="53" t="e">
        <f t="shared" si="6"/>
        <v>#VALUE!</v>
      </c>
    </row>
    <row r="7" spans="1:32" customFormat="1" x14ac:dyDescent="0.3">
      <c r="A7" s="19"/>
      <c r="B7" s="12" t="e">
        <f>SUMIF('[16]COAL RECEIPT &amp; GCV DATA'!$A$3:$A$116,'MASTER DATA FILE RAW COAL (2)'!A7,'[16]COAL RECEIPT &amp; GCV DATA'!$B$3:$B$116)</f>
        <v>#VALUE!</v>
      </c>
      <c r="C7" s="13" t="e">
        <f>SUMIF('[16]COAL RECEIPT &amp; GCV DATA'!$A$3:$A$133,'MASTER DATA FILE RAW COAL (2)'!A7,'[16]COAL RECEIPT &amp; GCV DATA'!$C$3:$C$133)</f>
        <v>#VALUE!</v>
      </c>
      <c r="D7" s="13">
        <f>IFERROR(VLOOKUP(A7,'[16]COAL RECEIPT &amp; GCV DATA'!$A$2:$V$133,4,0),0)</f>
        <v>0</v>
      </c>
      <c r="E7" s="14">
        <f>IFERROR(VLOOKUP(A7,'[16]COAL RECEIPT &amp; GCV DATA'!$A$2:$V$133,5,0),0)</f>
        <v>0</v>
      </c>
      <c r="F7" s="13" t="e">
        <f>SUMIF('[16]COAL RECEIPT &amp; GCV DATA'!$A$3:$A$133,'MASTER DATA FILE RAW COAL (2)'!A35,'[16]COAL RECEIPT &amp; GCV DATA'!$F$3:$F$133)</f>
        <v>#VALUE!</v>
      </c>
      <c r="G7" s="13">
        <f>IFERROR(VLOOKUP(A7,'[16]COAL RECEIPT &amp; GCV DATA'!$A$2:$V$133,7,0),0)</f>
        <v>0</v>
      </c>
      <c r="H7" s="13">
        <f>IFERROR(VLOOKUP(A7,'[16]COAL RECEIPT &amp; GCV DATA'!$A$2:$V$133,8,0),0)</f>
        <v>0</v>
      </c>
      <c r="I7" s="13">
        <f>IFERROR(VLOOKUP(A7,'[16]COAL RECEIPT &amp; GCV DATA'!$A$2:$V$133,9,0),0)</f>
        <v>0</v>
      </c>
      <c r="J7" s="13">
        <f>IFERROR(VLOOKUP(A7,'[16]COAL RECEIPT &amp; GCV DATA'!$A$2:$V$133,10,0),0)</f>
        <v>0</v>
      </c>
      <c r="K7" s="15" t="e">
        <f>SUMIF('[16]COAL RECEIPT &amp; GCV DATA'!$A$3:$A$133,'MASTER DATA FILE RAW COAL (2)'!A7,'[16]COAL RECEIPT &amp; GCV DATA'!$K$3:$K$133)</f>
        <v>#VALUE!</v>
      </c>
      <c r="L7" s="15" t="e">
        <f>SUMIF('[16]COAL RECEIPT &amp; GCV DATA'!$A$3:$A$133,'MASTER DATA FILE RAW COAL (2)'!A7,'[16]COAL RECEIPT &amp; GCV DATA'!$L$3:$L$133)</f>
        <v>#VALUE!</v>
      </c>
      <c r="M7" s="15" t="e">
        <f t="shared" si="0"/>
        <v>#VALUE!</v>
      </c>
      <c r="N7" s="15" t="e">
        <f t="shared" si="1"/>
        <v>#VALUE!</v>
      </c>
      <c r="O7" s="15" t="e">
        <f>SUMIF('[16]COAL RECEIPT &amp; GCV DATA'!$A$3:$A$133,'MASTER DATA FILE RAW COAL (2)'!A7,'[16]COAL RECEIPT &amp; GCV DATA'!$O$3:$O$133)</f>
        <v>#VALUE!</v>
      </c>
      <c r="P7" s="15" t="e">
        <f t="shared" si="2"/>
        <v>#VALUE!</v>
      </c>
      <c r="Q7" s="15" t="e">
        <f>SUMIF('[16]COAL RECEIPT &amp; GCV DATA'!$A$3:$A$143,'MASTER DATA FILE RAW COAL (2)'!A7,'[16]COAL RECEIPT &amp; GCV DATA'!$Q$3:$Q$144)+IF(H7=$J$234,($K$234*K7),0)+IF(H7=$J$235,($K$235*K7),0)+IF(H6=$J$235,($K$236*K7),0)</f>
        <v>#VALUE!</v>
      </c>
      <c r="R7" s="16" t="e">
        <f>SUMIF('[16]COAL RECEIPT &amp; GCV DATA'!$A$3:$A$116,'MASTER DATA FILE RAW COAL (2)'!A7,'[16]COAL RECEIPT &amp; GCV DATA'!$R$3:$R$116)+IF(H7=$J$234,($K$234*K7),0)+IF(H7=$J$235,($K$235*K7),0)</f>
        <v>#VALUE!</v>
      </c>
      <c r="S7" s="15">
        <f t="shared" si="3"/>
        <v>0</v>
      </c>
      <c r="T7" s="15" t="e">
        <f>SUMIF('[16]COAL RECEIPT &amp; GCV DATA'!$A$3:$A$133,'MASTER DATA FILE RAW COAL (2)'!A7,'[16]COAL RECEIPT &amp; GCV DATA'!$T$3:$T$133)</f>
        <v>#VALUE!</v>
      </c>
      <c r="U7" s="15" t="e">
        <f t="shared" si="4"/>
        <v>#VALUE!</v>
      </c>
      <c r="V7" s="15" t="e">
        <f>SUMIF('[16]COAL RECEIPT &amp; GCV DATA'!$A$3:$A$133,'MASTER DATA FILE RAW COAL (2)'!A7,'[16]COAL RECEIPT &amp; GCV DATA'!$V$3:$V$133)</f>
        <v>#VALUE!</v>
      </c>
      <c r="W7" s="15" t="e">
        <f t="shared" si="5"/>
        <v>#VALUE!</v>
      </c>
      <c r="Y7">
        <v>3001225.2</v>
      </c>
      <c r="AA7">
        <v>5926087</v>
      </c>
      <c r="AC7">
        <v>12633693.114</v>
      </c>
      <c r="AE7">
        <v>3001225.2</v>
      </c>
      <c r="AF7" s="53" t="e">
        <f t="shared" si="6"/>
        <v>#VALUE!</v>
      </c>
    </row>
    <row r="8" spans="1:32" customFormat="1" x14ac:dyDescent="0.3">
      <c r="A8" s="18"/>
      <c r="B8" s="12" t="e">
        <f>SUMIF('[16]COAL RECEIPT &amp; GCV DATA'!$A$3:$A$116,'MASTER DATA FILE RAW COAL (2)'!A8,'[16]COAL RECEIPT &amp; GCV DATA'!$B$3:$B$116)</f>
        <v>#VALUE!</v>
      </c>
      <c r="C8" s="13" t="e">
        <f>SUMIF('[16]COAL RECEIPT &amp; GCV DATA'!$A$3:$A$133,'MASTER DATA FILE RAW COAL (2)'!A8,'[16]COAL RECEIPT &amp; GCV DATA'!$C$3:$C$133)</f>
        <v>#VALUE!</v>
      </c>
      <c r="D8" s="13">
        <f>IFERROR(VLOOKUP(A8,'[16]COAL RECEIPT &amp; GCV DATA'!$A$2:$V$133,4,0),0)</f>
        <v>0</v>
      </c>
      <c r="E8" s="14">
        <f>IFERROR(VLOOKUP(A8,'[16]COAL RECEIPT &amp; GCV DATA'!$A$2:$V$133,5,0),0)</f>
        <v>0</v>
      </c>
      <c r="F8" s="13" t="e">
        <f>SUMIF('[16]COAL RECEIPT &amp; GCV DATA'!$A$3:$A$133,'MASTER DATA FILE RAW COAL (2)'!A36,'[16]COAL RECEIPT &amp; GCV DATA'!$F$3:$F$133)</f>
        <v>#VALUE!</v>
      </c>
      <c r="G8" s="13">
        <f>IFERROR(VLOOKUP(A8,'[16]COAL RECEIPT &amp; GCV DATA'!$A$2:$V$133,7,0),0)</f>
        <v>0</v>
      </c>
      <c r="H8" s="13">
        <f>IFERROR(VLOOKUP(A8,'[16]COAL RECEIPT &amp; GCV DATA'!$A$2:$V$133,8,0),0)</f>
        <v>0</v>
      </c>
      <c r="I8" s="13">
        <f>IFERROR(VLOOKUP(A8,'[16]COAL RECEIPT &amp; GCV DATA'!$A$2:$V$133,9,0),0)</f>
        <v>0</v>
      </c>
      <c r="J8" s="13">
        <f>IFERROR(VLOOKUP(A8,'[16]COAL RECEIPT &amp; GCV DATA'!$A$2:$V$133,10,0),0)</f>
        <v>0</v>
      </c>
      <c r="K8" s="15" t="e">
        <f>SUMIF('[16]COAL RECEIPT &amp; GCV DATA'!$A$3:$A$133,'MASTER DATA FILE RAW COAL (2)'!A8,'[16]COAL RECEIPT &amp; GCV DATA'!$K$3:$K$133)</f>
        <v>#VALUE!</v>
      </c>
      <c r="L8" s="15" t="e">
        <f>SUMIF('[16]COAL RECEIPT &amp; GCV DATA'!$A$3:$A$133,'MASTER DATA FILE RAW COAL (2)'!A8,'[16]COAL RECEIPT &amp; GCV DATA'!$L$3:$L$133)</f>
        <v>#VALUE!</v>
      </c>
      <c r="M8" s="15" t="e">
        <f t="shared" si="0"/>
        <v>#VALUE!</v>
      </c>
      <c r="N8" s="15" t="e">
        <f t="shared" si="1"/>
        <v>#VALUE!</v>
      </c>
      <c r="O8" s="15" t="e">
        <f>SUMIF('[16]COAL RECEIPT &amp; GCV DATA'!$A$3:$A$133,'MASTER DATA FILE RAW COAL (2)'!A8,'[16]COAL RECEIPT &amp; GCV DATA'!$O$3:$O$133)</f>
        <v>#VALUE!</v>
      </c>
      <c r="P8" s="15" t="e">
        <f t="shared" si="2"/>
        <v>#VALUE!</v>
      </c>
      <c r="Q8" s="15" t="e">
        <f>SUMIF('[16]COAL RECEIPT &amp; GCV DATA'!$A$3:$A$143,'MASTER DATA FILE RAW COAL (2)'!A8,'[16]COAL RECEIPT &amp; GCV DATA'!$Q$3:$Q$144)+IF(H8=$J$234,($K$234*K8),0)+IF(H8=$J$235,($K$235*K8),0)+IF(H7=$J$235,($K$236*K8),0)</f>
        <v>#VALUE!</v>
      </c>
      <c r="R8" s="16" t="e">
        <f>SUMIF('[16]COAL RECEIPT &amp; GCV DATA'!$A$3:$A$116,'MASTER DATA FILE RAW COAL (2)'!A8,'[16]COAL RECEIPT &amp; GCV DATA'!$R$3:$R$116)+IF(H8=$J$234,($K$234*K8),0)+IF(H8=$J$235,($K$235*K8),0)</f>
        <v>#VALUE!</v>
      </c>
      <c r="S8" s="15">
        <f t="shared" si="3"/>
        <v>0</v>
      </c>
      <c r="T8" s="15" t="e">
        <f>SUMIF('[16]COAL RECEIPT &amp; GCV DATA'!$A$3:$A$133,'MASTER DATA FILE RAW COAL (2)'!A8,'[16]COAL RECEIPT &amp; GCV DATA'!$T$3:$T$133)</f>
        <v>#VALUE!</v>
      </c>
      <c r="U8" s="15" t="e">
        <f t="shared" si="4"/>
        <v>#VALUE!</v>
      </c>
      <c r="V8" s="15" t="e">
        <f>SUMIF('[16]COAL RECEIPT &amp; GCV DATA'!$A$3:$A$133,'MASTER DATA FILE RAW COAL (2)'!A8,'[16]COAL RECEIPT &amp; GCV DATA'!$V$3:$V$133)</f>
        <v>#VALUE!</v>
      </c>
      <c r="W8" s="15" t="e">
        <f t="shared" si="5"/>
        <v>#VALUE!</v>
      </c>
      <c r="Y8">
        <v>2974232.82</v>
      </c>
      <c r="AA8">
        <v>5936598</v>
      </c>
      <c r="AC8">
        <v>12520068.369899999</v>
      </c>
      <c r="AE8">
        <v>3226292.4</v>
      </c>
      <c r="AF8" s="53" t="e">
        <f t="shared" si="6"/>
        <v>#VALUE!</v>
      </c>
    </row>
    <row r="9" spans="1:32" customFormat="1" x14ac:dyDescent="0.3">
      <c r="A9" s="18"/>
      <c r="B9" s="12" t="e">
        <f>SUMIF('[16]COAL RECEIPT &amp; GCV DATA'!$A$3:$A$116,'MASTER DATA FILE RAW COAL (2)'!A9,'[16]COAL RECEIPT &amp; GCV DATA'!$B$3:$B$116)</f>
        <v>#VALUE!</v>
      </c>
      <c r="C9" s="13" t="e">
        <f>SUMIF('[16]COAL RECEIPT &amp; GCV DATA'!$A$3:$A$133,'MASTER DATA FILE RAW COAL (2)'!A9,'[16]COAL RECEIPT &amp; GCV DATA'!$C$3:$C$133)</f>
        <v>#VALUE!</v>
      </c>
      <c r="D9" s="13">
        <f>IFERROR(VLOOKUP(A9,'[16]COAL RECEIPT &amp; GCV DATA'!$A$2:$V$133,4,0),0)</f>
        <v>0</v>
      </c>
      <c r="E9" s="14">
        <f>IFERROR(VLOOKUP(A9,'[16]COAL RECEIPT &amp; GCV DATA'!$A$2:$V$133,5,0),0)</f>
        <v>0</v>
      </c>
      <c r="F9" s="13" t="e">
        <f>SUMIF('[16]COAL RECEIPT &amp; GCV DATA'!$A$3:$A$133,'MASTER DATA FILE RAW COAL (2)'!A37,'[16]COAL RECEIPT &amp; GCV DATA'!$F$3:$F$133)</f>
        <v>#VALUE!</v>
      </c>
      <c r="G9" s="13">
        <f>IFERROR(VLOOKUP(A9,'[16]COAL RECEIPT &amp; GCV DATA'!$A$2:$V$133,7,0),0)</f>
        <v>0</v>
      </c>
      <c r="H9" s="13">
        <f>IFERROR(VLOOKUP(A9,'[16]COAL RECEIPT &amp; GCV DATA'!$A$2:$V$133,8,0),0)</f>
        <v>0</v>
      </c>
      <c r="I9" s="13">
        <f>IFERROR(VLOOKUP(A9,'[16]COAL RECEIPT &amp; GCV DATA'!$A$2:$V$133,9,0),0)</f>
        <v>0</v>
      </c>
      <c r="J9" s="13">
        <f>IFERROR(VLOOKUP(A9,'[16]COAL RECEIPT &amp; GCV DATA'!$A$2:$V$133,10,0),0)</f>
        <v>0</v>
      </c>
      <c r="K9" s="15" t="e">
        <f>SUMIF('[16]COAL RECEIPT &amp; GCV DATA'!$A$3:$A$133,'MASTER DATA FILE RAW COAL (2)'!A9,'[16]COAL RECEIPT &amp; GCV DATA'!$K$3:$K$133)</f>
        <v>#VALUE!</v>
      </c>
      <c r="L9" s="15" t="e">
        <f>SUMIF('[16]COAL RECEIPT &amp; GCV DATA'!$A$3:$A$133,'MASTER DATA FILE RAW COAL (2)'!A9,'[16]COAL RECEIPT &amp; GCV DATA'!$L$3:$L$133)</f>
        <v>#VALUE!</v>
      </c>
      <c r="M9" s="15" t="e">
        <f t="shared" si="0"/>
        <v>#VALUE!</v>
      </c>
      <c r="N9" s="15" t="e">
        <f t="shared" si="1"/>
        <v>#VALUE!</v>
      </c>
      <c r="O9" s="15" t="e">
        <f>SUMIF('[16]COAL RECEIPT &amp; GCV DATA'!$A$3:$A$133,'MASTER DATA FILE RAW COAL (2)'!A9,'[16]COAL RECEIPT &amp; GCV DATA'!$O$3:$O$133)</f>
        <v>#VALUE!</v>
      </c>
      <c r="P9" s="15" t="e">
        <f t="shared" si="2"/>
        <v>#VALUE!</v>
      </c>
      <c r="Q9" s="15" t="e">
        <f>SUMIF('[16]COAL RECEIPT &amp; GCV DATA'!$A$3:$A$143,'MASTER DATA FILE RAW COAL (2)'!A9,'[16]COAL RECEIPT &amp; GCV DATA'!$Q$3:$Q$144)+IF(H9=$J$234,($K$234*K9),0)+IF(H9=$J$235,($K$235*K9),0)+IF(H8=$J$235,($K$236*K9),0)</f>
        <v>#VALUE!</v>
      </c>
      <c r="R9" s="16" t="e">
        <f>SUMIF('[16]COAL RECEIPT &amp; GCV DATA'!$A$3:$A$116,'MASTER DATA FILE RAW COAL (2)'!A9,'[16]COAL RECEIPT &amp; GCV DATA'!$R$3:$R$116)+IF(H9=$J$234,($K$234*K9),0)+IF(H9=$J$235,($K$235*K9),0)</f>
        <v>#VALUE!</v>
      </c>
      <c r="S9" s="15">
        <f t="shared" si="3"/>
        <v>0</v>
      </c>
      <c r="T9" s="15" t="e">
        <f>SUMIF('[16]COAL RECEIPT &amp; GCV DATA'!$A$3:$A$133,'MASTER DATA FILE RAW COAL (2)'!A9,'[16]COAL RECEIPT &amp; GCV DATA'!$T$3:$T$133)</f>
        <v>#VALUE!</v>
      </c>
      <c r="U9" s="15" t="e">
        <f t="shared" si="4"/>
        <v>#VALUE!</v>
      </c>
      <c r="V9" s="15" t="e">
        <f>SUMIF('[16]COAL RECEIPT &amp; GCV DATA'!$A$3:$A$133,'MASTER DATA FILE RAW COAL (2)'!A9,'[16]COAL RECEIPT &amp; GCV DATA'!$V$3:$V$133)</f>
        <v>#VALUE!</v>
      </c>
      <c r="W9" s="15" t="e">
        <f t="shared" si="5"/>
        <v>#VALUE!</v>
      </c>
      <c r="Y9">
        <v>3226292.4</v>
      </c>
      <c r="AA9">
        <v>3958623</v>
      </c>
      <c r="AC9">
        <v>7184915.4000000004</v>
      </c>
      <c r="AE9">
        <v>3086234.9</v>
      </c>
      <c r="AF9" s="53" t="e">
        <f t="shared" si="6"/>
        <v>#VALUE!</v>
      </c>
    </row>
    <row r="10" spans="1:32" customFormat="1" x14ac:dyDescent="0.3">
      <c r="A10" s="19"/>
      <c r="B10" s="12" t="e">
        <f>SUMIF('[16]COAL RECEIPT &amp; GCV DATA'!$A$3:$A$116,'MASTER DATA FILE RAW COAL (2)'!A10,'[16]COAL RECEIPT &amp; GCV DATA'!$B$3:$B$116)</f>
        <v>#VALUE!</v>
      </c>
      <c r="C10" s="13" t="e">
        <f>SUMIF('[16]COAL RECEIPT &amp; GCV DATA'!$A$3:$A$133,'MASTER DATA FILE RAW COAL (2)'!A10,'[16]COAL RECEIPT &amp; GCV DATA'!$C$3:$C$133)</f>
        <v>#VALUE!</v>
      </c>
      <c r="D10" s="13">
        <f>IFERROR(VLOOKUP(A10,'[16]COAL RECEIPT &amp; GCV DATA'!$A$2:$V$133,4,0),0)</f>
        <v>0</v>
      </c>
      <c r="E10" s="14">
        <f>IFERROR(VLOOKUP(A10,'[16]COAL RECEIPT &amp; GCV DATA'!$A$2:$V$133,5,0),0)</f>
        <v>0</v>
      </c>
      <c r="F10" s="13" t="e">
        <f>SUMIF('[16]COAL RECEIPT &amp; GCV DATA'!$A$3:$A$133,'MASTER DATA FILE RAW COAL (2)'!A38,'[16]COAL RECEIPT &amp; GCV DATA'!$F$3:$F$133)</f>
        <v>#VALUE!</v>
      </c>
      <c r="G10" s="13">
        <f>IFERROR(VLOOKUP(A10,'[16]COAL RECEIPT &amp; GCV DATA'!$A$2:$V$133,7,0),0)</f>
        <v>0</v>
      </c>
      <c r="H10" s="13">
        <f>IFERROR(VLOOKUP(A10,'[16]COAL RECEIPT &amp; GCV DATA'!$A$2:$V$133,8,0),0)</f>
        <v>0</v>
      </c>
      <c r="I10" s="13">
        <f>IFERROR(VLOOKUP(A10,'[16]COAL RECEIPT &amp; GCV DATA'!$A$2:$V$133,9,0),0)</f>
        <v>0</v>
      </c>
      <c r="J10" s="13">
        <f>IFERROR(VLOOKUP(A10,'[16]COAL RECEIPT &amp; GCV DATA'!$A$2:$V$133,10,0),0)</f>
        <v>0</v>
      </c>
      <c r="K10" s="15" t="e">
        <f>SUMIF('[16]COAL RECEIPT &amp; GCV DATA'!$A$3:$A$133,'MASTER DATA FILE RAW COAL (2)'!A10,'[16]COAL RECEIPT &amp; GCV DATA'!$K$3:$K$133)</f>
        <v>#VALUE!</v>
      </c>
      <c r="L10" s="15" t="e">
        <f>SUMIF('[16]COAL RECEIPT &amp; GCV DATA'!$A$3:$A$133,'MASTER DATA FILE RAW COAL (2)'!A10,'[16]COAL RECEIPT &amp; GCV DATA'!$L$3:$L$133)</f>
        <v>#VALUE!</v>
      </c>
      <c r="M10" s="15" t="e">
        <f t="shared" si="0"/>
        <v>#VALUE!</v>
      </c>
      <c r="N10" s="15" t="e">
        <f t="shared" si="1"/>
        <v>#VALUE!</v>
      </c>
      <c r="O10" s="15" t="e">
        <f>SUMIF('[16]COAL RECEIPT &amp; GCV DATA'!$A$3:$A$133,'MASTER DATA FILE RAW COAL (2)'!A10,'[16]COAL RECEIPT &amp; GCV DATA'!$O$3:$O$133)</f>
        <v>#VALUE!</v>
      </c>
      <c r="P10" s="15" t="e">
        <f t="shared" si="2"/>
        <v>#VALUE!</v>
      </c>
      <c r="Q10" s="15" t="e">
        <f>SUMIF('[16]COAL RECEIPT &amp; GCV DATA'!$A$3:$A$143,'MASTER DATA FILE RAW COAL (2)'!A10,'[16]COAL RECEIPT &amp; GCV DATA'!$Q$3:$Q$144)+IF(H10=$J$234,($K$234*K10),0)+IF(H10=$J$235,($K$235*K10),0)+IF(H9=$J$235,($K$236*K10),0)</f>
        <v>#VALUE!</v>
      </c>
      <c r="R10" s="16" t="e">
        <f>SUMIF('[16]COAL RECEIPT &amp; GCV DATA'!$A$3:$A$116,'MASTER DATA FILE RAW COAL (2)'!A10,'[16]COAL RECEIPT &amp; GCV DATA'!$R$3:$R$116)+IF(H10=$J$234,($K$234*K10),0)+IF(H10=$J$235,($K$235*K10),0)</f>
        <v>#VALUE!</v>
      </c>
      <c r="S10" s="15">
        <f t="shared" si="3"/>
        <v>0</v>
      </c>
      <c r="T10" s="15" t="e">
        <f>SUMIF('[16]COAL RECEIPT &amp; GCV DATA'!$A$3:$A$133,'MASTER DATA FILE RAW COAL (2)'!A10,'[16]COAL RECEIPT &amp; GCV DATA'!$T$3:$T$133)</f>
        <v>#VALUE!</v>
      </c>
      <c r="U10" s="15" t="e">
        <f t="shared" si="4"/>
        <v>#VALUE!</v>
      </c>
      <c r="V10" s="15" t="e">
        <f>SUMIF('[16]COAL RECEIPT &amp; GCV DATA'!$A$3:$A$133,'MASTER DATA FILE RAW COAL (2)'!A10,'[16]COAL RECEIPT &amp; GCV DATA'!$V$3:$V$133)</f>
        <v>#VALUE!</v>
      </c>
      <c r="W10" s="15" t="e">
        <f t="shared" si="5"/>
        <v>#VALUE!</v>
      </c>
      <c r="Y10">
        <v>3086234.9</v>
      </c>
      <c r="AA10">
        <v>6100418</v>
      </c>
      <c r="AC10">
        <v>12991542.455500001</v>
      </c>
      <c r="AE10">
        <v>3146710.19</v>
      </c>
      <c r="AF10" s="53" t="e">
        <f t="shared" si="6"/>
        <v>#VALUE!</v>
      </c>
    </row>
    <row r="11" spans="1:32" customFormat="1" x14ac:dyDescent="0.3">
      <c r="A11" s="19"/>
      <c r="B11" s="12" t="e">
        <f>SUMIF('[16]COAL RECEIPT &amp; GCV DATA'!$A$3:$A$116,'MASTER DATA FILE RAW COAL (2)'!A11,'[16]COAL RECEIPT &amp; GCV DATA'!$B$3:$B$116)</f>
        <v>#VALUE!</v>
      </c>
      <c r="C11" s="13" t="e">
        <f>SUMIF('[16]COAL RECEIPT &amp; GCV DATA'!$A$3:$A$133,'MASTER DATA FILE RAW COAL (2)'!A11,'[16]COAL RECEIPT &amp; GCV DATA'!$C$3:$C$133)</f>
        <v>#VALUE!</v>
      </c>
      <c r="D11" s="13">
        <f>IFERROR(VLOOKUP(A11,'[16]COAL RECEIPT &amp; GCV DATA'!$A$2:$V$133,4,0),0)</f>
        <v>0</v>
      </c>
      <c r="E11" s="14">
        <f>IFERROR(VLOOKUP(A11,'[16]COAL RECEIPT &amp; GCV DATA'!$A$2:$V$133,5,0),0)</f>
        <v>0</v>
      </c>
      <c r="F11" s="13" t="e">
        <f>SUMIF('[16]COAL RECEIPT &amp; GCV DATA'!$A$3:$A$133,'MASTER DATA FILE RAW COAL (2)'!A39,'[16]COAL RECEIPT &amp; GCV DATA'!$F$3:$F$133)</f>
        <v>#VALUE!</v>
      </c>
      <c r="G11" s="13">
        <f>IFERROR(VLOOKUP(A11,'[16]COAL RECEIPT &amp; GCV DATA'!$A$2:$V$133,7,0),0)</f>
        <v>0</v>
      </c>
      <c r="H11" s="13">
        <f>IFERROR(VLOOKUP(A11,'[16]COAL RECEIPT &amp; GCV DATA'!$A$2:$V$133,8,0),0)</f>
        <v>0</v>
      </c>
      <c r="I11" s="13">
        <f>IFERROR(VLOOKUP(A11,'[16]COAL RECEIPT &amp; GCV DATA'!$A$2:$V$133,9,0),0)</f>
        <v>0</v>
      </c>
      <c r="J11" s="13">
        <f>IFERROR(VLOOKUP(A11,'[16]COAL RECEIPT &amp; GCV DATA'!$A$2:$V$133,10,0),0)</f>
        <v>0</v>
      </c>
      <c r="K11" s="15" t="e">
        <f>SUMIF('[16]COAL RECEIPT &amp; GCV DATA'!$A$3:$A$133,'MASTER DATA FILE RAW COAL (2)'!A11,'[16]COAL RECEIPT &amp; GCV DATA'!$K$3:$K$133)</f>
        <v>#VALUE!</v>
      </c>
      <c r="L11" s="15" t="e">
        <f>SUMIF('[16]COAL RECEIPT &amp; GCV DATA'!$A$3:$A$133,'MASTER DATA FILE RAW COAL (2)'!A11,'[16]COAL RECEIPT &amp; GCV DATA'!$L$3:$L$133)</f>
        <v>#VALUE!</v>
      </c>
      <c r="M11" s="15" t="e">
        <f t="shared" si="0"/>
        <v>#VALUE!</v>
      </c>
      <c r="N11" s="15" t="e">
        <f t="shared" si="1"/>
        <v>#VALUE!</v>
      </c>
      <c r="O11" s="15" t="e">
        <f>SUMIF('[16]COAL RECEIPT &amp; GCV DATA'!$A$3:$A$133,'MASTER DATA FILE RAW COAL (2)'!A11,'[16]COAL RECEIPT &amp; GCV DATA'!$O$3:$O$133)</f>
        <v>#VALUE!</v>
      </c>
      <c r="P11" s="15" t="e">
        <f t="shared" si="2"/>
        <v>#VALUE!</v>
      </c>
      <c r="Q11" s="15" t="e">
        <f>SUMIF('[16]COAL RECEIPT &amp; GCV DATA'!$A$3:$A$143,'MASTER DATA FILE RAW COAL (2)'!A11,'[16]COAL RECEIPT &amp; GCV DATA'!$Q$3:$Q$144)+IF(H11=$J$234,($K$234*K11),0)+IF(H11=$J$235,($K$235*K11),0)+IF(H10=$J$235,($K$236*K11),0)</f>
        <v>#VALUE!</v>
      </c>
      <c r="R11" s="16" t="e">
        <f>SUMIF('[16]COAL RECEIPT &amp; GCV DATA'!$A$3:$A$116,'MASTER DATA FILE RAW COAL (2)'!A11,'[16]COAL RECEIPT &amp; GCV DATA'!$R$3:$R$116)+IF(H11=$J$234,($K$234*K11),0)+IF(H11=$J$235,($K$235*K11),0)</f>
        <v>#VALUE!</v>
      </c>
      <c r="S11" s="15">
        <f t="shared" si="3"/>
        <v>0</v>
      </c>
      <c r="T11" s="15" t="e">
        <f>SUMIF('[16]COAL RECEIPT &amp; GCV DATA'!$A$3:$A$133,'MASTER DATA FILE RAW COAL (2)'!A11,'[16]COAL RECEIPT &amp; GCV DATA'!$T$3:$T$133)</f>
        <v>#VALUE!</v>
      </c>
      <c r="U11" s="15" t="e">
        <f t="shared" si="4"/>
        <v>#VALUE!</v>
      </c>
      <c r="V11" s="15" t="e">
        <f>SUMIF('[16]COAL RECEIPT &amp; GCV DATA'!$A$3:$A$133,'MASTER DATA FILE RAW COAL (2)'!A11,'[16]COAL RECEIPT &amp; GCV DATA'!$V$3:$V$133)</f>
        <v>#VALUE!</v>
      </c>
      <c r="W11" s="15" t="e">
        <f t="shared" si="5"/>
        <v>#VALUE!</v>
      </c>
      <c r="Y11">
        <v>3146710.19</v>
      </c>
      <c r="AA11">
        <v>5089997</v>
      </c>
      <c r="AC11">
        <v>8236707.1899999995</v>
      </c>
      <c r="AE11">
        <v>2143009.650465331</v>
      </c>
      <c r="AF11" s="53" t="e">
        <f t="shared" si="6"/>
        <v>#VALUE!</v>
      </c>
    </row>
    <row r="12" spans="1:32" customFormat="1" x14ac:dyDescent="0.3">
      <c r="A12" s="19"/>
      <c r="B12" s="12" t="e">
        <f>SUMIF('[16]COAL RECEIPT &amp; GCV DATA'!$A$3:$A$116,'MASTER DATA FILE RAW COAL (2)'!A12,'[16]COAL RECEIPT &amp; GCV DATA'!$B$3:$B$116)</f>
        <v>#VALUE!</v>
      </c>
      <c r="C12" s="13" t="e">
        <f>SUMIF('[16]COAL RECEIPT &amp; GCV DATA'!$A$3:$A$133,'MASTER DATA FILE RAW COAL (2)'!A12,'[16]COAL RECEIPT &amp; GCV DATA'!$C$3:$C$133)</f>
        <v>#VALUE!</v>
      </c>
      <c r="D12" s="13">
        <f>IFERROR(VLOOKUP(A12,'[16]COAL RECEIPT &amp; GCV DATA'!$A$2:$V$133,4,0),0)</f>
        <v>0</v>
      </c>
      <c r="E12" s="14">
        <f>IFERROR(VLOOKUP(A12,'[16]COAL RECEIPT &amp; GCV DATA'!$A$2:$V$133,5,0),0)</f>
        <v>0</v>
      </c>
      <c r="F12" s="13" t="e">
        <f>SUMIF('[16]COAL RECEIPT &amp; GCV DATA'!$A$3:$A$133,'MASTER DATA FILE RAW COAL (2)'!A40,'[16]COAL RECEIPT &amp; GCV DATA'!$F$3:$F$133)</f>
        <v>#VALUE!</v>
      </c>
      <c r="G12" s="13">
        <f>IFERROR(VLOOKUP(A12,'[16]COAL RECEIPT &amp; GCV DATA'!$A$2:$V$133,7,0),0)</f>
        <v>0</v>
      </c>
      <c r="H12" s="13">
        <f>IFERROR(VLOOKUP(A12,'[16]COAL RECEIPT &amp; GCV DATA'!$A$2:$V$133,8,0),0)</f>
        <v>0</v>
      </c>
      <c r="I12" s="13">
        <f>IFERROR(VLOOKUP(A12,'[16]COAL RECEIPT &amp; GCV DATA'!$A$2:$V$133,9,0),0)</f>
        <v>0</v>
      </c>
      <c r="J12" s="13">
        <f>IFERROR(VLOOKUP(A12,'[16]COAL RECEIPT &amp; GCV DATA'!$A$2:$V$133,10,0),0)</f>
        <v>0</v>
      </c>
      <c r="K12" s="15" t="e">
        <f>SUMIF('[16]COAL RECEIPT &amp; GCV DATA'!$A$3:$A$133,'MASTER DATA FILE RAW COAL (2)'!A12,'[16]COAL RECEIPT &amp; GCV DATA'!$K$3:$K$133)</f>
        <v>#VALUE!</v>
      </c>
      <c r="L12" s="15" t="e">
        <f>SUMIF('[16]COAL RECEIPT &amp; GCV DATA'!$A$3:$A$133,'MASTER DATA FILE RAW COAL (2)'!A12,'[16]COAL RECEIPT &amp; GCV DATA'!$L$3:$L$133)</f>
        <v>#VALUE!</v>
      </c>
      <c r="M12" s="15" t="e">
        <f t="shared" si="0"/>
        <v>#VALUE!</v>
      </c>
      <c r="N12" s="15" t="e">
        <f t="shared" si="1"/>
        <v>#VALUE!</v>
      </c>
      <c r="O12" s="15" t="e">
        <f>SUMIF('[16]COAL RECEIPT &amp; GCV DATA'!$A$3:$A$133,'MASTER DATA FILE RAW COAL (2)'!A12,'[16]COAL RECEIPT &amp; GCV DATA'!$O$3:$O$133)</f>
        <v>#VALUE!</v>
      </c>
      <c r="P12" s="15" t="e">
        <f t="shared" si="2"/>
        <v>#VALUE!</v>
      </c>
      <c r="Q12" s="15" t="e">
        <f>SUMIF('[16]COAL RECEIPT &amp; GCV DATA'!$A$3:$A$143,'MASTER DATA FILE RAW COAL (2)'!A12,'[16]COAL RECEIPT &amp; GCV DATA'!$Q$3:$Q$144)+IF(H12=$J$234,($K$234*K12),0)+IF(H12=$J$235,($K$235*K12),0)+IF(H11=$J$235,($K$236*K12),0)</f>
        <v>#VALUE!</v>
      </c>
      <c r="R12" s="16" t="e">
        <f>SUMIF('[16]COAL RECEIPT &amp; GCV DATA'!$A$3:$A$116,'MASTER DATA FILE RAW COAL (2)'!A12,'[16]COAL RECEIPT &amp; GCV DATA'!$R$3:$R$116)+IF(H12=$J$234,($K$234*K12),0)+IF(H12=$J$235,($K$235*K12),0)</f>
        <v>#VALUE!</v>
      </c>
      <c r="S12" s="15">
        <f t="shared" si="3"/>
        <v>0</v>
      </c>
      <c r="T12" s="15" t="e">
        <f>SUMIF('[16]COAL RECEIPT &amp; GCV DATA'!$A$3:$A$133,'MASTER DATA FILE RAW COAL (2)'!A12,'[16]COAL RECEIPT &amp; GCV DATA'!$T$3:$T$133)</f>
        <v>#VALUE!</v>
      </c>
      <c r="U12" s="15" t="e">
        <f t="shared" si="4"/>
        <v>#VALUE!</v>
      </c>
      <c r="V12" s="15" t="e">
        <f>SUMIF('[16]COAL RECEIPT &amp; GCV DATA'!$A$3:$A$133,'MASTER DATA FILE RAW COAL (2)'!A12,'[16]COAL RECEIPT &amp; GCV DATA'!$V$3:$V$133)</f>
        <v>#VALUE!</v>
      </c>
      <c r="W12" s="15" t="e">
        <f t="shared" si="5"/>
        <v>#VALUE!</v>
      </c>
      <c r="Y12">
        <v>2941191.6</v>
      </c>
      <c r="AA12">
        <v>6165366</v>
      </c>
      <c r="AC12">
        <v>12380980.961999999</v>
      </c>
      <c r="AE12">
        <v>3953556.75</v>
      </c>
      <c r="AF12" s="53" t="e">
        <f t="shared" si="6"/>
        <v>#VALUE!</v>
      </c>
    </row>
    <row r="13" spans="1:32" customFormat="1" x14ac:dyDescent="0.3">
      <c r="A13" s="19"/>
      <c r="B13" s="12" t="e">
        <f>SUMIF('[16]COAL RECEIPT &amp; GCV DATA'!$A$3:$A$116,'MASTER DATA FILE RAW COAL (2)'!A13,'[16]COAL RECEIPT &amp; GCV DATA'!$B$3:$B$116)</f>
        <v>#VALUE!</v>
      </c>
      <c r="C13" s="13" t="e">
        <f>SUMIF('[16]COAL RECEIPT &amp; GCV DATA'!$A$3:$A$133,'MASTER DATA FILE RAW COAL (2)'!A13,'[16]COAL RECEIPT &amp; GCV DATA'!$C$3:$C$133)</f>
        <v>#VALUE!</v>
      </c>
      <c r="D13" s="13">
        <f>IFERROR(VLOOKUP(A13,'[16]COAL RECEIPT &amp; GCV DATA'!$A$2:$V$133,4,0),0)</f>
        <v>0</v>
      </c>
      <c r="E13" s="14">
        <f>IFERROR(VLOOKUP(A13,'[16]COAL RECEIPT &amp; GCV DATA'!$A$2:$V$133,5,0),0)</f>
        <v>0</v>
      </c>
      <c r="F13" s="13" t="e">
        <f>SUMIF('[16]COAL RECEIPT &amp; GCV DATA'!$A$3:$A$133,'MASTER DATA FILE RAW COAL (2)'!A41,'[16]COAL RECEIPT &amp; GCV DATA'!$F$3:$F$133)</f>
        <v>#VALUE!</v>
      </c>
      <c r="G13" s="13">
        <f>IFERROR(VLOOKUP(A13,'[16]COAL RECEIPT &amp; GCV DATA'!$A$2:$V$133,7,0),0)</f>
        <v>0</v>
      </c>
      <c r="H13" s="13">
        <f>IFERROR(VLOOKUP(A13,'[16]COAL RECEIPT &amp; GCV DATA'!$A$2:$V$133,8,0),0)</f>
        <v>0</v>
      </c>
      <c r="I13" s="13">
        <f>IFERROR(VLOOKUP(A13,'[16]COAL RECEIPT &amp; GCV DATA'!$A$2:$V$133,9,0),0)</f>
        <v>0</v>
      </c>
      <c r="J13" s="13">
        <f>IFERROR(VLOOKUP(A13,'[16]COAL RECEIPT &amp; GCV DATA'!$A$2:$V$133,10,0),0)</f>
        <v>0</v>
      </c>
      <c r="K13" s="15" t="e">
        <f>SUMIF('[16]COAL RECEIPT &amp; GCV DATA'!$A$3:$A$133,'MASTER DATA FILE RAW COAL (2)'!A13,'[16]COAL RECEIPT &amp; GCV DATA'!$K$3:$K$133)</f>
        <v>#VALUE!</v>
      </c>
      <c r="L13" s="15" t="e">
        <f>SUMIF('[16]COAL RECEIPT &amp; GCV DATA'!$A$3:$A$133,'MASTER DATA FILE RAW COAL (2)'!A13,'[16]COAL RECEIPT &amp; GCV DATA'!$L$3:$L$133)</f>
        <v>#VALUE!</v>
      </c>
      <c r="M13" s="15" t="e">
        <f t="shared" si="0"/>
        <v>#VALUE!</v>
      </c>
      <c r="N13" s="15" t="e">
        <f t="shared" si="1"/>
        <v>#VALUE!</v>
      </c>
      <c r="O13" s="15" t="e">
        <f>SUMIF('[16]COAL RECEIPT &amp; GCV DATA'!$A$3:$A$133,'MASTER DATA FILE RAW COAL (2)'!A13,'[16]COAL RECEIPT &amp; GCV DATA'!$O$3:$O$133)</f>
        <v>#VALUE!</v>
      </c>
      <c r="P13" s="15" t="e">
        <f t="shared" si="2"/>
        <v>#VALUE!</v>
      </c>
      <c r="Q13" s="15" t="e">
        <f>SUMIF('[16]COAL RECEIPT &amp; GCV DATA'!$A$3:$A$143,'MASTER DATA FILE RAW COAL (2)'!A13,'[16]COAL RECEIPT &amp; GCV DATA'!$Q$3:$Q$144)+IF(H13=$J$234,($K$234*K13),0)+IF(H13=$J$235,($K$235*K13),0)+IF(H12=$J$235,($K$236*K13),0)</f>
        <v>#VALUE!</v>
      </c>
      <c r="R13" s="16" t="e">
        <f>SUMIF('[16]COAL RECEIPT &amp; GCV DATA'!$A$3:$A$116,'MASTER DATA FILE RAW COAL (2)'!A13,'[16]COAL RECEIPT &amp; GCV DATA'!$R$3:$R$116)+IF(H13=$J$234,($K$234*K13),0)+IF(H13=$J$235,($K$235*K13),0)</f>
        <v>#VALUE!</v>
      </c>
      <c r="S13" s="15">
        <f t="shared" si="3"/>
        <v>0</v>
      </c>
      <c r="T13" s="15" t="e">
        <f>SUMIF('[16]COAL RECEIPT &amp; GCV DATA'!$A$3:$A$133,'MASTER DATA FILE RAW COAL (2)'!A13,'[16]COAL RECEIPT &amp; GCV DATA'!$T$3:$T$133)</f>
        <v>#VALUE!</v>
      </c>
      <c r="U13" s="15" t="e">
        <f t="shared" si="4"/>
        <v>#VALUE!</v>
      </c>
      <c r="V13" s="15" t="e">
        <f>SUMIF('[16]COAL RECEIPT &amp; GCV DATA'!$A$3:$A$133,'MASTER DATA FILE RAW COAL (2)'!A13,'[16]COAL RECEIPT &amp; GCV DATA'!$V$3:$V$133)</f>
        <v>#VALUE!</v>
      </c>
      <c r="W13" s="15" t="e">
        <f t="shared" si="5"/>
        <v>#VALUE!</v>
      </c>
      <c r="Y13">
        <v>2997586.8</v>
      </c>
      <c r="AA13">
        <v>6264023</v>
      </c>
      <c r="AC13">
        <v>12618377.226</v>
      </c>
      <c r="AE13">
        <v>3761554</v>
      </c>
      <c r="AF13" s="53" t="e">
        <f t="shared" si="6"/>
        <v>#VALUE!</v>
      </c>
    </row>
    <row r="14" spans="1:32" customFormat="1" x14ac:dyDescent="0.3">
      <c r="A14" s="19"/>
      <c r="B14" s="12" t="e">
        <f>SUMIF('[16]COAL RECEIPT &amp; GCV DATA'!$A$3:$A$116,'MASTER DATA FILE RAW COAL (2)'!A14,'[16]COAL RECEIPT &amp; GCV DATA'!$B$3:$B$116)</f>
        <v>#VALUE!</v>
      </c>
      <c r="C14" s="13" t="e">
        <f>SUMIF('[16]COAL RECEIPT &amp; GCV DATA'!$A$3:$A$133,'MASTER DATA FILE RAW COAL (2)'!A14,'[16]COAL RECEIPT &amp; GCV DATA'!$C$3:$C$133)</f>
        <v>#VALUE!</v>
      </c>
      <c r="D14" s="13">
        <f>IFERROR(VLOOKUP(A14,'[16]COAL RECEIPT &amp; GCV DATA'!$A$2:$V$133,4,0),0)</f>
        <v>0</v>
      </c>
      <c r="E14" s="14">
        <f>IFERROR(VLOOKUP(A14,'[16]COAL RECEIPT &amp; GCV DATA'!$A$2:$V$133,5,0),0)</f>
        <v>0</v>
      </c>
      <c r="F14" s="13" t="e">
        <f>SUMIF('[16]COAL RECEIPT &amp; GCV DATA'!$A$3:$A$133,'MASTER DATA FILE RAW COAL (2)'!A42,'[16]COAL RECEIPT &amp; GCV DATA'!$F$3:$F$133)</f>
        <v>#VALUE!</v>
      </c>
      <c r="G14" s="13">
        <f>IFERROR(VLOOKUP(A14,'[16]COAL RECEIPT &amp; GCV DATA'!$A$2:$V$133,7,0),0)</f>
        <v>0</v>
      </c>
      <c r="H14" s="13">
        <f>IFERROR(VLOOKUP(A14,'[16]COAL RECEIPT &amp; GCV DATA'!$A$2:$V$133,8,0),0)</f>
        <v>0</v>
      </c>
      <c r="I14" s="13">
        <f>IFERROR(VLOOKUP(A14,'[16]COAL RECEIPT &amp; GCV DATA'!$A$2:$V$133,9,0),0)</f>
        <v>0</v>
      </c>
      <c r="J14" s="13">
        <f>IFERROR(VLOOKUP(A14,'[16]COAL RECEIPT &amp; GCV DATA'!$A$2:$V$133,10,0),0)</f>
        <v>0</v>
      </c>
      <c r="K14" s="15" t="e">
        <f>SUMIF('[16]COAL RECEIPT &amp; GCV DATA'!$A$3:$A$133,'MASTER DATA FILE RAW COAL (2)'!A14,'[16]COAL RECEIPT &amp; GCV DATA'!$K$3:$K$133)</f>
        <v>#VALUE!</v>
      </c>
      <c r="L14" s="15" t="e">
        <f>SUMIF('[16]COAL RECEIPT &amp; GCV DATA'!$A$3:$A$133,'MASTER DATA FILE RAW COAL (2)'!A14,'[16]COAL RECEIPT &amp; GCV DATA'!$L$3:$L$133)</f>
        <v>#VALUE!</v>
      </c>
      <c r="M14" s="15" t="e">
        <f t="shared" si="0"/>
        <v>#VALUE!</v>
      </c>
      <c r="N14" s="15" t="e">
        <f t="shared" si="1"/>
        <v>#VALUE!</v>
      </c>
      <c r="O14" s="15" t="e">
        <f>SUMIF('[16]COAL RECEIPT &amp; GCV DATA'!$A$3:$A$133,'MASTER DATA FILE RAW COAL (2)'!A14,'[16]COAL RECEIPT &amp; GCV DATA'!$O$3:$O$133)</f>
        <v>#VALUE!</v>
      </c>
      <c r="P14" s="15" t="e">
        <f t="shared" si="2"/>
        <v>#VALUE!</v>
      </c>
      <c r="Q14" s="15" t="e">
        <f>SUMIF('[16]COAL RECEIPT &amp; GCV DATA'!$A$3:$A$143,'MASTER DATA FILE RAW COAL (2)'!A14,'[16]COAL RECEIPT &amp; GCV DATA'!$Q$3:$Q$144)+IF(H14=$J$234,($K$234*K14),0)+IF(H14=$J$235,($K$235*K14),0)+IF(H13=$J$235,($K$236*K14),0)</f>
        <v>#VALUE!</v>
      </c>
      <c r="R14" s="16" t="e">
        <f>SUMIF('[16]COAL RECEIPT &amp; GCV DATA'!$A$3:$A$116,'MASTER DATA FILE RAW COAL (2)'!A14,'[16]COAL RECEIPT &amp; GCV DATA'!$R$3:$R$116)+IF(H14=$J$234,($K$234*K14),0)+IF(H14=$J$235,($K$235*K14),0)</f>
        <v>#VALUE!</v>
      </c>
      <c r="S14" s="15">
        <f t="shared" si="3"/>
        <v>0</v>
      </c>
      <c r="T14" s="15" t="e">
        <f>SUMIF('[16]COAL RECEIPT &amp; GCV DATA'!$A$3:$A$133,'MASTER DATA FILE RAW COAL (2)'!A14,'[16]COAL RECEIPT &amp; GCV DATA'!$T$3:$T$133)</f>
        <v>#VALUE!</v>
      </c>
      <c r="U14" s="15" t="e">
        <f t="shared" si="4"/>
        <v>#VALUE!</v>
      </c>
      <c r="V14" s="15" t="e">
        <f>SUMIF('[16]COAL RECEIPT &amp; GCV DATA'!$A$3:$A$133,'MASTER DATA FILE RAW COAL (2)'!A14,'[16]COAL RECEIPT &amp; GCV DATA'!$V$3:$V$133)</f>
        <v>#VALUE!</v>
      </c>
      <c r="W14" s="15" t="e">
        <f t="shared" si="5"/>
        <v>#VALUE!</v>
      </c>
      <c r="Y14">
        <v>2143009.650465331</v>
      </c>
      <c r="AA14">
        <v>4343611.9109834041</v>
      </c>
      <c r="AC14">
        <v>9021024.5683394223</v>
      </c>
    </row>
    <row r="15" spans="1:32" customFormat="1" x14ac:dyDescent="0.3">
      <c r="A15" s="19"/>
      <c r="B15" s="12" t="e">
        <f>SUMIF('[16]COAL RECEIPT &amp; GCV DATA'!$A$3:$A$116,'MASTER DATA FILE RAW COAL (2)'!A15,'[16]COAL RECEIPT &amp; GCV DATA'!$B$3:$B$116)</f>
        <v>#VALUE!</v>
      </c>
      <c r="C15" s="13" t="e">
        <f>SUMIF('[16]COAL RECEIPT &amp; GCV DATA'!$A$3:$A$133,'MASTER DATA FILE RAW COAL (2)'!A15,'[16]COAL RECEIPT &amp; GCV DATA'!$C$3:$C$133)</f>
        <v>#VALUE!</v>
      </c>
      <c r="D15" s="13">
        <f>IFERROR(VLOOKUP(A15,'[16]COAL RECEIPT &amp; GCV DATA'!$A$2:$V$133,4,0),0)</f>
        <v>0</v>
      </c>
      <c r="E15" s="14">
        <f>IFERROR(VLOOKUP(A15,'[16]COAL RECEIPT &amp; GCV DATA'!$A$2:$V$10,5,0),0)</f>
        <v>0</v>
      </c>
      <c r="F15" s="13" t="e">
        <f>SUMIF('[16]COAL RECEIPT &amp; GCV DATA'!$A$3:$A$133,'MASTER DATA FILE RAW COAL (2)'!A43,'[16]COAL RECEIPT &amp; GCV DATA'!$F$3:$F$133)</f>
        <v>#VALUE!</v>
      </c>
      <c r="G15" s="13">
        <f>IFERROR(VLOOKUP(A15,'[16]COAL RECEIPT &amp; GCV DATA'!$A$2:$V$133,7,0),0)</f>
        <v>0</v>
      </c>
      <c r="H15" s="13">
        <f>IFERROR(VLOOKUP(A15,'[16]COAL RECEIPT &amp; GCV DATA'!$A$2:$V$133,8,0),0)</f>
        <v>0</v>
      </c>
      <c r="I15" s="13">
        <f>IFERROR(VLOOKUP(A15,'[16]COAL RECEIPT &amp; GCV DATA'!$A$2:$V$133,9,0),0)</f>
        <v>0</v>
      </c>
      <c r="J15" s="13">
        <f>IFERROR(VLOOKUP(A15,'[16]COAL RECEIPT &amp; GCV DATA'!$A$2:$V$133,10,0),0)</f>
        <v>0</v>
      </c>
      <c r="K15" s="15" t="e">
        <f>SUMIF('[16]COAL RECEIPT &amp; GCV DATA'!$A$3:$A$133,'MASTER DATA FILE RAW COAL (2)'!A15,'[16]COAL RECEIPT &amp; GCV DATA'!$K$3:$K$133)</f>
        <v>#VALUE!</v>
      </c>
      <c r="L15" s="15" t="e">
        <f>SUMIF('[16]COAL RECEIPT &amp; GCV DATA'!$A$3:$A$133,'MASTER DATA FILE RAW COAL (2)'!A15,'[16]COAL RECEIPT &amp; GCV DATA'!$L$3:$L$133)</f>
        <v>#VALUE!</v>
      </c>
      <c r="M15" s="15" t="e">
        <f t="shared" si="0"/>
        <v>#VALUE!</v>
      </c>
      <c r="N15" s="15" t="e">
        <f t="shared" si="1"/>
        <v>#VALUE!</v>
      </c>
      <c r="O15" s="15" t="e">
        <f>SUMIF('[16]COAL RECEIPT &amp; GCV DATA'!$A$3:$A$133,'MASTER DATA FILE RAW COAL (2)'!A15,'[16]COAL RECEIPT &amp; GCV DATA'!$O$3:$O$133)</f>
        <v>#VALUE!</v>
      </c>
      <c r="P15" s="15" t="e">
        <f t="shared" si="2"/>
        <v>#VALUE!</v>
      </c>
      <c r="Q15" s="15" t="e">
        <f>SUMIF('[16]COAL RECEIPT &amp; GCV DATA'!$A$3:$A$143,'MASTER DATA FILE RAW COAL (2)'!A15,'[16]COAL RECEIPT &amp; GCV DATA'!$Q$3:$Q$144)+IF(H15=$J$234,($K$234*K15),0)+IF(H15=$J$235,($K$235*K15),0)+IF(H14=$J$235,($K$236*K15),0)</f>
        <v>#VALUE!</v>
      </c>
      <c r="R15" s="16" t="e">
        <f>SUMIF('[16]COAL RECEIPT &amp; GCV DATA'!$A$3:$A$116,'MASTER DATA FILE RAW COAL (2)'!A15,'[16]COAL RECEIPT &amp; GCV DATA'!$R$3:$R$116)+IF(H15=$J$234,($K$234*K15),0)+IF(H15=$J$235,($K$235*K15),0)</f>
        <v>#VALUE!</v>
      </c>
      <c r="S15" s="15">
        <f t="shared" si="3"/>
        <v>0</v>
      </c>
      <c r="T15" s="15" t="e">
        <f>SUMIF('[16]COAL RECEIPT &amp; GCV DATA'!$A$3:$A$133,'MASTER DATA FILE RAW COAL (2)'!A15,'[16]COAL RECEIPT &amp; GCV DATA'!$T$3:$T$133)</f>
        <v>#VALUE!</v>
      </c>
      <c r="U15" s="15" t="e">
        <f t="shared" si="4"/>
        <v>#VALUE!</v>
      </c>
      <c r="V15" s="15" t="e">
        <f>SUMIF('[16]COAL RECEIPT &amp; GCV DATA'!$A$3:$A$133,'MASTER DATA FILE RAW COAL (2)'!A15,'[16]COAL RECEIPT &amp; GCV DATA'!$V$3:$V$133)</f>
        <v>#VALUE!</v>
      </c>
      <c r="W15" s="15" t="e">
        <f t="shared" si="5"/>
        <v>#VALUE!</v>
      </c>
      <c r="Y15">
        <v>3953556.75</v>
      </c>
      <c r="AA15">
        <v>5338116</v>
      </c>
      <c r="AC15">
        <v>12865334.119999999</v>
      </c>
    </row>
    <row r="16" spans="1:32" customFormat="1" x14ac:dyDescent="0.3">
      <c r="A16" s="19"/>
      <c r="B16" s="12" t="e">
        <f>SUMIF('[16]COAL RECEIPT &amp; GCV DATA'!$A$3:$A$116,'MASTER DATA FILE RAW COAL (2)'!A16,'[16]COAL RECEIPT &amp; GCV DATA'!$B$3:$B$116)</f>
        <v>#VALUE!</v>
      </c>
      <c r="C16" s="13" t="e">
        <f>SUMIF('[16]COAL RECEIPT &amp; GCV DATA'!$A$3:$A$133,'MASTER DATA FILE RAW COAL (2)'!A16,'[16]COAL RECEIPT &amp; GCV DATA'!$C$3:$C$133)</f>
        <v>#VALUE!</v>
      </c>
      <c r="D16" s="13">
        <f>IFERROR(VLOOKUP(A16,'[16]COAL RECEIPT &amp; GCV DATA'!$A$2:$V$133,4,0),0)</f>
        <v>0</v>
      </c>
      <c r="E16" s="14">
        <f>IFERROR(VLOOKUP(A16,'[16]COAL RECEIPT &amp; GCV DATA'!$A$2:$V$10,5,0),0)</f>
        <v>0</v>
      </c>
      <c r="F16" s="13" t="e">
        <f>SUMIF('[16]COAL RECEIPT &amp; GCV DATA'!$A$3:$A$133,'MASTER DATA FILE RAW COAL (2)'!A44,'[16]COAL RECEIPT &amp; GCV DATA'!$F$3:$F$133)</f>
        <v>#VALUE!</v>
      </c>
      <c r="G16" s="13">
        <f>IFERROR(VLOOKUP(A16,'[16]COAL RECEIPT &amp; GCV DATA'!$A$2:$V$133,7,0),0)</f>
        <v>0</v>
      </c>
      <c r="H16" s="13">
        <f>IFERROR(VLOOKUP(A16,'[16]COAL RECEIPT &amp; GCV DATA'!$A$2:$V$133,8,0),0)</f>
        <v>0</v>
      </c>
      <c r="I16" s="13">
        <f>IFERROR(VLOOKUP(A16,'[16]COAL RECEIPT &amp; GCV DATA'!$A$2:$V$133,9,0),0)</f>
        <v>0</v>
      </c>
      <c r="J16" s="13">
        <f>IFERROR(VLOOKUP(A16,'[16]COAL RECEIPT &amp; GCV DATA'!$A$2:$V$133,10,0),0)</f>
        <v>0</v>
      </c>
      <c r="K16" s="15" t="e">
        <f>SUMIF('[16]COAL RECEIPT &amp; GCV DATA'!$A$3:$A$133,'MASTER DATA FILE RAW COAL (2)'!A16,'[16]COAL RECEIPT &amp; GCV DATA'!$K$3:$K$133)</f>
        <v>#VALUE!</v>
      </c>
      <c r="L16" s="15" t="e">
        <f>SUMIF('[16]COAL RECEIPT &amp; GCV DATA'!$A$3:$A$133,'MASTER DATA FILE RAW COAL (2)'!A16,'[16]COAL RECEIPT &amp; GCV DATA'!$L$3:$L$133)</f>
        <v>#VALUE!</v>
      </c>
      <c r="M16" s="15" t="e">
        <f t="shared" si="0"/>
        <v>#VALUE!</v>
      </c>
      <c r="N16" s="15" t="e">
        <f>+M16*S16</f>
        <v>#VALUE!</v>
      </c>
      <c r="O16" s="15" t="e">
        <f>SUMIF('[16]COAL RECEIPT &amp; GCV DATA'!$A$3:$A$133,'MASTER DATA FILE RAW COAL (2)'!A16,'[16]COAL RECEIPT &amp; GCV DATA'!$O$3:$O$133)</f>
        <v>#VALUE!</v>
      </c>
      <c r="P16" s="15" t="e">
        <f t="shared" si="2"/>
        <v>#VALUE!</v>
      </c>
      <c r="Q16" s="15" t="e">
        <f>SUMIF('[16]COAL RECEIPT &amp; GCV DATA'!$A$3:$A$143,'MASTER DATA FILE RAW COAL (2)'!A16,'[16]COAL RECEIPT &amp; GCV DATA'!$Q$3:$Q$144)+IF(H16=$J$234,($K$234*K16),0)+IF(H16=$J$235,($K$235*K16),0)+IF(H15=$J$235,($K$236*K16),0)</f>
        <v>#VALUE!</v>
      </c>
      <c r="R16" s="16" t="e">
        <f>SUMIF('[16]COAL RECEIPT &amp; GCV DATA'!$A$3:$A$116,'MASTER DATA FILE RAW COAL (2)'!A16,'[16]COAL RECEIPT &amp; GCV DATA'!$R$3:$R$116)+IF(H16=$J$234,($K$234*K16),0)+IF(H16=$J$235,($K$235*K16),0)</f>
        <v>#VALUE!</v>
      </c>
      <c r="S16" s="15">
        <f t="shared" si="3"/>
        <v>0</v>
      </c>
      <c r="T16" s="15" t="e">
        <f>SUMIF('[16]COAL RECEIPT &amp; GCV DATA'!$A$3:$A$133,'MASTER DATA FILE RAW COAL (2)'!A16,'[16]COAL RECEIPT &amp; GCV DATA'!$T$3:$T$133)</f>
        <v>#VALUE!</v>
      </c>
      <c r="U16" s="15" t="e">
        <f t="shared" si="4"/>
        <v>#VALUE!</v>
      </c>
      <c r="V16" s="15" t="e">
        <f>SUMIF('[16]COAL RECEIPT &amp; GCV DATA'!$A$3:$A$133,'MASTER DATA FILE RAW COAL (2)'!A16,'[16]COAL RECEIPT &amp; GCV DATA'!$V$3:$V$133)</f>
        <v>#VALUE!</v>
      </c>
      <c r="W16" s="15" t="e">
        <f t="shared" si="5"/>
        <v>#VALUE!</v>
      </c>
      <c r="Y16">
        <v>3761554</v>
      </c>
      <c r="AA16">
        <v>5339149</v>
      </c>
      <c r="AC16">
        <v>12406865.57</v>
      </c>
    </row>
    <row r="17" spans="1:23" customFormat="1" x14ac:dyDescent="0.3">
      <c r="A17" s="19"/>
      <c r="B17" s="12" t="e">
        <f>SUMIF('[16]COAL RECEIPT &amp; GCV DATA'!$A$3:$A$116,'MASTER DATA FILE RAW COAL (2)'!A17,'[16]COAL RECEIPT &amp; GCV DATA'!$B$3:$B$116)</f>
        <v>#VALUE!</v>
      </c>
      <c r="C17" s="13" t="e">
        <f>SUMIF('[16]COAL RECEIPT &amp; GCV DATA'!$A$3:$A$133,'MASTER DATA FILE RAW COAL (2)'!A17,'[16]COAL RECEIPT &amp; GCV DATA'!$C$3:$C$133)</f>
        <v>#VALUE!</v>
      </c>
      <c r="D17" s="13">
        <f>IFERROR(VLOOKUP(A17,'[16]COAL RECEIPT &amp; GCV DATA'!$A$2:$V$133,4,0),0)</f>
        <v>0</v>
      </c>
      <c r="E17" s="14">
        <f>IFERROR(VLOOKUP(A17,'[16]COAL RECEIPT &amp; GCV DATA'!$A$2:$V$8,5,0),0)</f>
        <v>0</v>
      </c>
      <c r="F17" s="13" t="e">
        <f>SUMIF('[16]COAL RECEIPT &amp; GCV DATA'!$A$3:$A$133,'MASTER DATA FILE RAW COAL (2)'!A45,'[16]COAL RECEIPT &amp; GCV DATA'!$F$3:$F$133)</f>
        <v>#VALUE!</v>
      </c>
      <c r="G17" s="13">
        <f>IFERROR(VLOOKUP(A17,'[16]COAL RECEIPT &amp; GCV DATA'!$A$2:$V$133,7,0),0)</f>
        <v>0</v>
      </c>
      <c r="H17" s="13">
        <f>IFERROR(VLOOKUP(A17,'[16]COAL RECEIPT &amp; GCV DATA'!$A$2:$V$133,8,0),0)</f>
        <v>0</v>
      </c>
      <c r="I17" s="13">
        <f>IFERROR(VLOOKUP(A17,'[16]COAL RECEIPT &amp; GCV DATA'!$A$2:$V$133,9,0),0)</f>
        <v>0</v>
      </c>
      <c r="J17" s="13">
        <f>IFERROR(VLOOKUP(A17,'[16]COAL RECEIPT &amp; GCV DATA'!$A$2:$V$133,10,0),0)</f>
        <v>0</v>
      </c>
      <c r="K17" s="15" t="e">
        <f>SUMIF('[16]COAL RECEIPT &amp; GCV DATA'!$A$3:$A$133,'MASTER DATA FILE RAW COAL (2)'!A17,'[16]COAL RECEIPT &amp; GCV DATA'!$K$3:$K$133)</f>
        <v>#VALUE!</v>
      </c>
      <c r="L17" s="15" t="e">
        <f>SUMIF('[16]COAL RECEIPT &amp; GCV DATA'!$A$3:$A$133,'MASTER DATA FILE RAW COAL (2)'!A17,'[16]COAL RECEIPT &amp; GCV DATA'!$L$3:$L$133)</f>
        <v>#VALUE!</v>
      </c>
      <c r="M17" s="15" t="e">
        <f t="shared" si="0"/>
        <v>#VALUE!</v>
      </c>
      <c r="N17" s="15" t="e">
        <f t="shared" si="1"/>
        <v>#VALUE!</v>
      </c>
      <c r="O17" s="15" t="e">
        <f>SUMIF('[16]COAL RECEIPT &amp; GCV DATA'!$A$3:$A$133,'MASTER DATA FILE RAW COAL (2)'!A17,'[16]COAL RECEIPT &amp; GCV DATA'!$O$3:$O$133)</f>
        <v>#VALUE!</v>
      </c>
      <c r="P17" s="15" t="e">
        <f t="shared" si="2"/>
        <v>#VALUE!</v>
      </c>
      <c r="Q17" s="15" t="e">
        <f>SUMIF('[16]COAL RECEIPT &amp; GCV DATA'!$A$3:$A$143,'MASTER DATA FILE RAW COAL (2)'!A17,'[16]COAL RECEIPT &amp; GCV DATA'!$Q$3:$Q$144)+IF(H17=$J$234,($K$234*K17),0)+IF(H17=$J$235,($K$235*K17),0)+IF(H16=$J$235,($K$236*K17),0)</f>
        <v>#VALUE!</v>
      </c>
      <c r="R17" s="16" t="e">
        <f>SUMIF('[16]COAL RECEIPT &amp; GCV DATA'!$A$3:$A$116,'MASTER DATA FILE RAW COAL (2)'!A17,'[16]COAL RECEIPT &amp; GCV DATA'!$R$3:$R$116)+IF(H17=$J$234,($K$234*K17),0)+IF(H17=$J$235,($K$235*K17),0)</f>
        <v>#VALUE!</v>
      </c>
      <c r="S17" s="15">
        <f t="shared" si="3"/>
        <v>0</v>
      </c>
      <c r="T17" s="15" t="e">
        <f>SUMIF('[16]COAL RECEIPT &amp; GCV DATA'!$A$3:$A$133,'MASTER DATA FILE RAW COAL (2)'!A17,'[16]COAL RECEIPT &amp; GCV DATA'!$T$3:$T$133)</f>
        <v>#VALUE!</v>
      </c>
      <c r="U17" s="15" t="e">
        <f t="shared" si="4"/>
        <v>#VALUE!</v>
      </c>
      <c r="V17" s="15" t="e">
        <f>SUMIF('[16]COAL RECEIPT &amp; GCV DATA'!$A$3:$A$133,'MASTER DATA FILE RAW COAL (2)'!A17,'[16]COAL RECEIPT &amp; GCV DATA'!$V$3:$V$133)</f>
        <v>#VALUE!</v>
      </c>
      <c r="W17" s="15" t="e">
        <f t="shared" si="5"/>
        <v>#VALUE!</v>
      </c>
    </row>
    <row r="18" spans="1:23" customFormat="1" x14ac:dyDescent="0.3">
      <c r="A18" s="19"/>
      <c r="B18" s="12" t="e">
        <f>SUMIF('[16]COAL RECEIPT &amp; GCV DATA'!$A$3:$A$116,'MASTER DATA FILE RAW COAL (2)'!A18,'[16]COAL RECEIPT &amp; GCV DATA'!$B$3:$B$116)</f>
        <v>#VALUE!</v>
      </c>
      <c r="C18" s="13" t="e">
        <f>SUMIF('[16]COAL RECEIPT &amp; GCV DATA'!$A$3:$A$133,'MASTER DATA FILE RAW COAL (2)'!A18,'[16]COAL RECEIPT &amp; GCV DATA'!$C$3:$C$133)</f>
        <v>#VALUE!</v>
      </c>
      <c r="D18" s="13">
        <f>IFERROR(VLOOKUP(A18,'[16]COAL RECEIPT &amp; GCV DATA'!$A$2:$V$133,4,0),0)</f>
        <v>0</v>
      </c>
      <c r="E18" s="14">
        <f>IFERROR(VLOOKUP(A18,'[16]COAL RECEIPT &amp; GCV DATA'!$A$2:$V$8,5,0),0)</f>
        <v>0</v>
      </c>
      <c r="F18" s="13" t="e">
        <f>SUMIF('[16]COAL RECEIPT &amp; GCV DATA'!$A$3:$A$133,'MASTER DATA FILE RAW COAL (2)'!A46,'[16]COAL RECEIPT &amp; GCV DATA'!$F$3:$F$133)</f>
        <v>#VALUE!</v>
      </c>
      <c r="G18" s="13">
        <f>IFERROR(VLOOKUP(A18,'[16]COAL RECEIPT &amp; GCV DATA'!$A$2:$V$133,7,0),0)</f>
        <v>0</v>
      </c>
      <c r="H18" s="13">
        <f>IFERROR(VLOOKUP(A18,'[16]COAL RECEIPT &amp; GCV DATA'!$A$2:$V$133,8,0),0)</f>
        <v>0</v>
      </c>
      <c r="I18" s="13">
        <f>IFERROR(VLOOKUP(A18,'[16]COAL RECEIPT &amp; GCV DATA'!$A$2:$V$133,9,0),0)</f>
        <v>0</v>
      </c>
      <c r="J18" s="13">
        <f>IFERROR(VLOOKUP(A18,'[16]COAL RECEIPT &amp; GCV DATA'!$A$2:$V$133,10,0),0)</f>
        <v>0</v>
      </c>
      <c r="K18" s="15" t="e">
        <f>SUMIF('[16]COAL RECEIPT &amp; GCV DATA'!$A$3:$A$133,'MASTER DATA FILE RAW COAL (2)'!A18,'[16]COAL RECEIPT &amp; GCV DATA'!$K$3:$K$133)</f>
        <v>#VALUE!</v>
      </c>
      <c r="L18" s="15" t="e">
        <f>SUMIF('[16]COAL RECEIPT &amp; GCV DATA'!$A$3:$A$133,'MASTER DATA FILE RAW COAL (2)'!A18,'[16]COAL RECEIPT &amp; GCV DATA'!$L$3:$L$133)</f>
        <v>#VALUE!</v>
      </c>
      <c r="M18" s="15" t="e">
        <f t="shared" si="0"/>
        <v>#VALUE!</v>
      </c>
      <c r="N18" s="15" t="e">
        <f t="shared" si="1"/>
        <v>#VALUE!</v>
      </c>
      <c r="O18" s="15" t="e">
        <f>SUMIF('[16]COAL RECEIPT &amp; GCV DATA'!$A$3:$A$133,'MASTER DATA FILE RAW COAL (2)'!A18,'[16]COAL RECEIPT &amp; GCV DATA'!$O$3:$O$133)</f>
        <v>#VALUE!</v>
      </c>
      <c r="P18" s="15" t="e">
        <f t="shared" si="2"/>
        <v>#VALUE!</v>
      </c>
      <c r="Q18" s="15" t="e">
        <f>SUMIF('[16]COAL RECEIPT &amp; GCV DATA'!$A$3:$A$143,'MASTER DATA FILE RAW COAL (2)'!A18,'[16]COAL RECEIPT &amp; GCV DATA'!$Q$3:$Q$144)+IF(H18=$J$234,($K$234*K18),0)+IF(H18=$J$235,($K$235*K18),0)+IF(H17=$J$235,($K$236*K18),0)</f>
        <v>#VALUE!</v>
      </c>
      <c r="R18" s="16" t="e">
        <f>SUMIF('[16]COAL RECEIPT &amp; GCV DATA'!$A$3:$A$116,'MASTER DATA FILE RAW COAL (2)'!A18,'[16]COAL RECEIPT &amp; GCV DATA'!$R$3:$R$116)+IF(H18=$J$234,($K$234*K18),0)+IF(H18=$J$235,($K$235*K18),0)</f>
        <v>#VALUE!</v>
      </c>
      <c r="S18" s="15">
        <f t="shared" si="3"/>
        <v>0</v>
      </c>
      <c r="T18" s="15" t="e">
        <f>SUMIF('[16]COAL RECEIPT &amp; GCV DATA'!$A$3:$A$133,'MASTER DATA FILE RAW COAL (2)'!A18,'[16]COAL RECEIPT &amp; GCV DATA'!$T$3:$T$133)</f>
        <v>#VALUE!</v>
      </c>
      <c r="U18" s="15" t="e">
        <f t="shared" si="4"/>
        <v>#VALUE!</v>
      </c>
      <c r="V18" s="15" t="e">
        <f>SUMIF('[16]COAL RECEIPT &amp; GCV DATA'!$A$3:$A$133,'MASTER DATA FILE RAW COAL (2)'!A18,'[16]COAL RECEIPT &amp; GCV DATA'!$V$3:$V$133)</f>
        <v>#VALUE!</v>
      </c>
      <c r="W18" s="15" t="e">
        <f t="shared" si="5"/>
        <v>#VALUE!</v>
      </c>
    </row>
    <row r="19" spans="1:23" customFormat="1" x14ac:dyDescent="0.3">
      <c r="A19" s="19"/>
      <c r="B19" s="12" t="e">
        <f>SUMIF('[16]COAL RECEIPT &amp; GCV DATA'!$A$3:$A$8,'MASTER DATA FILE RAW COAL (2)'!A19,'[16]COAL RECEIPT &amp; GCV DATA'!$B$3:$B$8)</f>
        <v>#VALUE!</v>
      </c>
      <c r="C19" s="13" t="e">
        <f>SUMIF('[16]COAL RECEIPT &amp; GCV DATA'!$A$3:$A$133,'MASTER DATA FILE RAW COAL (2)'!A19,'[16]COAL RECEIPT &amp; GCV DATA'!$C$3:$C$133)</f>
        <v>#VALUE!</v>
      </c>
      <c r="D19" s="13">
        <f>IFERROR(VLOOKUP(A19,'[16]COAL RECEIPT &amp; GCV DATA'!$A$2:$V$133,4,0),0)</f>
        <v>0</v>
      </c>
      <c r="E19" s="14">
        <f>IFERROR(VLOOKUP(A19,'[16]COAL RECEIPT &amp; GCV DATA'!$A$2:$V$8,5,0),0)</f>
        <v>0</v>
      </c>
      <c r="F19" s="13" t="e">
        <f>SUMIF('[16]COAL RECEIPT &amp; GCV DATA'!$A$3:$A$133,'MASTER DATA FILE RAW COAL (2)'!A47,'[16]COAL RECEIPT &amp; GCV DATA'!$F$3:$F$133)</f>
        <v>#VALUE!</v>
      </c>
      <c r="G19" s="13">
        <f>IFERROR(VLOOKUP(A19,'[16]COAL RECEIPT &amp; GCV DATA'!$A$2:$V$133,7,0),0)</f>
        <v>0</v>
      </c>
      <c r="H19" s="13">
        <f>IFERROR(VLOOKUP(A19,'[16]COAL RECEIPT &amp; GCV DATA'!$A$2:$V$133,8,0),0)</f>
        <v>0</v>
      </c>
      <c r="I19" s="13">
        <f>IFERROR(VLOOKUP(A19,'[16]COAL RECEIPT &amp; GCV DATA'!$A$2:$V$133,9,0),0)</f>
        <v>0</v>
      </c>
      <c r="J19" s="13">
        <f>IFERROR(VLOOKUP(A19,'[16]COAL RECEIPT &amp; GCV DATA'!$A$2:$V$133,10,0),0)</f>
        <v>0</v>
      </c>
      <c r="K19" s="15" t="e">
        <f>SUMIF('[16]COAL RECEIPT &amp; GCV DATA'!$A$3:$A$133,'MASTER DATA FILE RAW COAL (2)'!A19,'[16]COAL RECEIPT &amp; GCV DATA'!$K$3:$K$133)</f>
        <v>#VALUE!</v>
      </c>
      <c r="L19" s="15" t="e">
        <f>SUMIF('[16]COAL RECEIPT &amp; GCV DATA'!$A$3:$A$133,'MASTER DATA FILE RAW COAL (2)'!A19,'[16]COAL RECEIPT &amp; GCV DATA'!$L$3:$L$133)</f>
        <v>#VALUE!</v>
      </c>
      <c r="M19" s="15" t="e">
        <f t="shared" si="0"/>
        <v>#VALUE!</v>
      </c>
      <c r="N19" s="15" t="e">
        <f t="shared" si="1"/>
        <v>#VALUE!</v>
      </c>
      <c r="O19" s="15" t="e">
        <f>SUMIF('[16]COAL RECEIPT &amp; GCV DATA'!$A$3:$A$133,'MASTER DATA FILE RAW COAL (2)'!A19,'[16]COAL RECEIPT &amp; GCV DATA'!$O$3:$O$133)</f>
        <v>#VALUE!</v>
      </c>
      <c r="P19" s="15" t="e">
        <f t="shared" si="2"/>
        <v>#VALUE!</v>
      </c>
      <c r="Q19" s="15" t="e">
        <f>SUMIF('[16]COAL RECEIPT &amp; GCV DATA'!$A$3:$A$143,'MASTER DATA FILE RAW COAL (2)'!A19,'[16]COAL RECEIPT &amp; GCV DATA'!$Q$3:$Q$144)+IF(H19=$J$234,($K$234*K19),0)+IF(H19=$J$235,($K$235*K19),0)+IF(H18=$J$235,($K$236*K19),0)</f>
        <v>#VALUE!</v>
      </c>
      <c r="R19" s="16" t="e">
        <f>SUMIF('[16]COAL RECEIPT &amp; GCV DATA'!$A$3:$A$197,'MASTER DATA FILE RAW COAL (2)'!A19,'[16]COAL RECEIPT &amp; GCV DATA'!$R$3:$R$197)+IF(H19=$J$234,($K$234*K19),0)+IF(H19=$J$235,($K$235*K19),0)</f>
        <v>#VALUE!</v>
      </c>
      <c r="S19" s="15">
        <f t="shared" si="3"/>
        <v>0</v>
      </c>
      <c r="T19" s="15" t="e">
        <f>SUMIF('[16]COAL RECEIPT &amp; GCV DATA'!$A$3:$A$133,'MASTER DATA FILE RAW COAL (2)'!A19,'[16]COAL RECEIPT &amp; GCV DATA'!$T$3:$T$133)</f>
        <v>#VALUE!</v>
      </c>
      <c r="U19" s="15" t="e">
        <f t="shared" si="4"/>
        <v>#VALUE!</v>
      </c>
      <c r="V19" s="15" t="e">
        <f>SUMIF('[16]COAL RECEIPT &amp; GCV DATA'!$A$3:$A$133,'MASTER DATA FILE RAW COAL (2)'!A19,'[16]COAL RECEIPT &amp; GCV DATA'!$V$3:$V$133)</f>
        <v>#VALUE!</v>
      </c>
      <c r="W19" s="15" t="e">
        <f t="shared" si="5"/>
        <v>#VALUE!</v>
      </c>
    </row>
    <row r="20" spans="1:23" customFormat="1" x14ac:dyDescent="0.3">
      <c r="A20" s="19"/>
      <c r="B20" s="12" t="e">
        <f>SUMIF('[16]COAL RECEIPT &amp; GCV DATA'!$A$3:$A$8,'MASTER DATA FILE RAW COAL (2)'!A20,'[16]COAL RECEIPT &amp; GCV DATA'!$B$3:$B$8)</f>
        <v>#VALUE!</v>
      </c>
      <c r="C20" s="13" t="e">
        <f>SUMIF('[16]COAL RECEIPT &amp; GCV DATA'!$A$3:$A$133,'MASTER DATA FILE RAW COAL (2)'!A20,'[16]COAL RECEIPT &amp; GCV DATA'!$C$3:$C$133)</f>
        <v>#VALUE!</v>
      </c>
      <c r="D20" s="13">
        <f>IFERROR(VLOOKUP(A20,'[16]COAL RECEIPT &amp; GCV DATA'!$A$2:$V$133,4,0),0)</f>
        <v>0</v>
      </c>
      <c r="E20" s="14">
        <f>IFERROR(VLOOKUP(A20,'[16]COAL RECEIPT &amp; GCV DATA'!$A$2:$V$8,5,0),0)</f>
        <v>0</v>
      </c>
      <c r="F20" s="13" t="e">
        <f>SUMIF('[16]COAL RECEIPT &amp; GCV DATA'!$A$3:$A$133,'MASTER DATA FILE RAW COAL (2)'!A48,'[16]COAL RECEIPT &amp; GCV DATA'!$F$3:$F$133)</f>
        <v>#VALUE!</v>
      </c>
      <c r="G20" s="13">
        <f>IFERROR(VLOOKUP(A20,'[16]COAL RECEIPT &amp; GCV DATA'!$A$2:$V$133,7,0),0)</f>
        <v>0</v>
      </c>
      <c r="H20" s="13">
        <f>IFERROR(VLOOKUP(A20,'[16]COAL RECEIPT &amp; GCV DATA'!$A$2:$V$133,8,0),0)</f>
        <v>0</v>
      </c>
      <c r="I20" s="13">
        <f>IFERROR(VLOOKUP(A20,'[16]COAL RECEIPT &amp; GCV DATA'!$A$2:$V$133,9,0),0)</f>
        <v>0</v>
      </c>
      <c r="J20" s="13">
        <f>IFERROR(VLOOKUP(A20,'[16]COAL RECEIPT &amp; GCV DATA'!$A$2:$V$133,10,0),0)</f>
        <v>0</v>
      </c>
      <c r="K20" s="15" t="e">
        <f>SUMIF('[16]COAL RECEIPT &amp; GCV DATA'!$A$3:$A$133,'MASTER DATA FILE RAW COAL (2)'!A20,'[16]COAL RECEIPT &amp; GCV DATA'!$K$3:$K$133)</f>
        <v>#VALUE!</v>
      </c>
      <c r="L20" s="15" t="e">
        <f>SUMIF('[16]COAL RECEIPT &amp; GCV DATA'!$A$3:$A$133,'MASTER DATA FILE RAW COAL (2)'!A20,'[16]COAL RECEIPT &amp; GCV DATA'!$L$3:$L$133)</f>
        <v>#VALUE!</v>
      </c>
      <c r="M20" s="15" t="e">
        <f t="shared" si="0"/>
        <v>#VALUE!</v>
      </c>
      <c r="N20" s="15" t="e">
        <f t="shared" si="1"/>
        <v>#VALUE!</v>
      </c>
      <c r="O20" s="15" t="e">
        <f>SUMIF('[16]COAL RECEIPT &amp; GCV DATA'!$A$3:$A$133,'MASTER DATA FILE RAW COAL (2)'!A20,'[16]COAL RECEIPT &amp; GCV DATA'!$O$3:$O$133)</f>
        <v>#VALUE!</v>
      </c>
      <c r="P20" s="15" t="e">
        <f t="shared" si="2"/>
        <v>#VALUE!</v>
      </c>
      <c r="Q20" s="15" t="e">
        <f>SUMIF('[16]COAL RECEIPT &amp; GCV DATA'!$A$3:$A$143,'MASTER DATA FILE RAW COAL (2)'!A20,'[16]COAL RECEIPT &amp; GCV DATA'!$Q$3:$Q$144)+IF(H20=$J$234,($K$234*K20),0)+IF(H20=$J$235,($K$235*K20),0)+IF(H19=$J$235,($K$236*K20),0)</f>
        <v>#VALUE!</v>
      </c>
      <c r="R20" s="16" t="e">
        <f>SUMIF('[16]COAL RECEIPT &amp; GCV DATA'!$A$3:$A$197,'MASTER DATA FILE RAW COAL (2)'!A20,'[16]COAL RECEIPT &amp; GCV DATA'!$R$3:$R$197)+IF(H20=$J$234,($K$234*K20),0)+IF(H20=$J$235,($K$235*K20),0)</f>
        <v>#VALUE!</v>
      </c>
      <c r="S20" s="15">
        <f t="shared" si="3"/>
        <v>0</v>
      </c>
      <c r="T20" s="15" t="e">
        <f>SUMIF('[16]COAL RECEIPT &amp; GCV DATA'!$A$3:$A$133,'MASTER DATA FILE RAW COAL (2)'!A20,'[16]COAL RECEIPT &amp; GCV DATA'!$T$3:$T$133)</f>
        <v>#VALUE!</v>
      </c>
      <c r="U20" s="15" t="e">
        <f t="shared" si="4"/>
        <v>#VALUE!</v>
      </c>
      <c r="V20" s="15" t="e">
        <f>SUMIF('[16]COAL RECEIPT &amp; GCV DATA'!$A$3:$A$133,'MASTER DATA FILE RAW COAL (2)'!A20,'[16]COAL RECEIPT &amp; GCV DATA'!$V$3:$V$133)</f>
        <v>#VALUE!</v>
      </c>
      <c r="W20" s="15" t="e">
        <f t="shared" si="5"/>
        <v>#VALUE!</v>
      </c>
    </row>
    <row r="21" spans="1:23" customFormat="1" x14ac:dyDescent="0.3">
      <c r="A21" s="19"/>
      <c r="B21" s="12" t="e">
        <f>SUMIF('[16]COAL RECEIPT &amp; GCV DATA'!$A$3:$A$8,'MASTER DATA FILE RAW COAL (2)'!A21,'[16]COAL RECEIPT &amp; GCV DATA'!$B$3:$B$8)</f>
        <v>#VALUE!</v>
      </c>
      <c r="C21" s="13" t="e">
        <f>SUMIF('[16]COAL RECEIPT &amp; GCV DATA'!$A$3:$A$133,'MASTER DATA FILE RAW COAL (2)'!A21,'[16]COAL RECEIPT &amp; GCV DATA'!$C$3:$C$133)</f>
        <v>#VALUE!</v>
      </c>
      <c r="D21" s="13">
        <f>IFERROR(VLOOKUP(A21,'[16]COAL RECEIPT &amp; GCV DATA'!$A$2:$V$133,4,0),0)</f>
        <v>0</v>
      </c>
      <c r="E21" s="14">
        <f>IFERROR(VLOOKUP(A21,'[16]COAL RECEIPT &amp; GCV DATA'!$A$2:$V$8,5,0),0)</f>
        <v>0</v>
      </c>
      <c r="F21" s="13" t="e">
        <f>SUMIF('[16]COAL RECEIPT &amp; GCV DATA'!$A$3:$A$133,'MASTER DATA FILE RAW COAL (2)'!A49,'[16]COAL RECEIPT &amp; GCV DATA'!$F$3:$F$133)</f>
        <v>#VALUE!</v>
      </c>
      <c r="G21" s="13">
        <f>IFERROR(VLOOKUP(A21,'[16]COAL RECEIPT &amp; GCV DATA'!$A$2:$V$133,7,0),0)</f>
        <v>0</v>
      </c>
      <c r="H21" s="13">
        <f>IFERROR(VLOOKUP(A21,'[16]COAL RECEIPT &amp; GCV DATA'!$A$2:$V$133,8,0),0)</f>
        <v>0</v>
      </c>
      <c r="I21" s="13">
        <f>IFERROR(VLOOKUP(A21,'[16]COAL RECEIPT &amp; GCV DATA'!$A$2:$V$133,9,0),0)</f>
        <v>0</v>
      </c>
      <c r="J21" s="13">
        <f>IFERROR(VLOOKUP(A21,'[16]COAL RECEIPT &amp; GCV DATA'!$A$2:$V$133,10,0),0)</f>
        <v>0</v>
      </c>
      <c r="K21" s="15" t="e">
        <f>SUMIF('[16]COAL RECEIPT &amp; GCV DATA'!$A$3:$A$133,'MASTER DATA FILE RAW COAL (2)'!A21,'[16]COAL RECEIPT &amp; GCV DATA'!$K$3:$K$133)</f>
        <v>#VALUE!</v>
      </c>
      <c r="L21" s="15" t="e">
        <f>SUMIF('[16]COAL RECEIPT &amp; GCV DATA'!$A$3:$A$133,'MASTER DATA FILE RAW COAL (2)'!A21,'[16]COAL RECEIPT &amp; GCV DATA'!$L$3:$L$133)</f>
        <v>#VALUE!</v>
      </c>
      <c r="M21" s="15" t="e">
        <f t="shared" si="0"/>
        <v>#VALUE!</v>
      </c>
      <c r="N21" s="15" t="e">
        <f t="shared" si="1"/>
        <v>#VALUE!</v>
      </c>
      <c r="O21" s="15" t="e">
        <f>SUMIF('[16]COAL RECEIPT &amp; GCV DATA'!$A$3:$A$133,'MASTER DATA FILE RAW COAL (2)'!A21,'[16]COAL RECEIPT &amp; GCV DATA'!$O$3:$O$133)</f>
        <v>#VALUE!</v>
      </c>
      <c r="P21" s="15" t="e">
        <f t="shared" si="2"/>
        <v>#VALUE!</v>
      </c>
      <c r="Q21" s="15" t="e">
        <f>SUMIF('[16]COAL RECEIPT &amp; GCV DATA'!$A$3:$A$143,'MASTER DATA FILE RAW COAL (2)'!A21,'[16]COAL RECEIPT &amp; GCV DATA'!$Q$3:$Q$144)+IF(H21=$J$234,($K$234*K21),0)+IF(H21=$J$235,($K$235*K21),0)+IF(H20=$J$235,($K$236*K21),0)</f>
        <v>#VALUE!</v>
      </c>
      <c r="R21" s="16" t="e">
        <f>SUMIF('[16]COAL RECEIPT &amp; GCV DATA'!$A$3:$A$197,'MASTER DATA FILE RAW COAL (2)'!A21,'[16]COAL RECEIPT &amp; GCV DATA'!$R$3:$R$197)+IF(H21=$J$234,($K$234*K21),0)+IF(H21=$J$235,($K$235*K21),0)</f>
        <v>#VALUE!</v>
      </c>
      <c r="S21" s="15">
        <f t="shared" si="3"/>
        <v>0</v>
      </c>
      <c r="T21" s="15" t="e">
        <f>SUMIF('[16]COAL RECEIPT &amp; GCV DATA'!$A$3:$A$133,'MASTER DATA FILE RAW COAL (2)'!A21,'[16]COAL RECEIPT &amp; GCV DATA'!$T$3:$T$133)</f>
        <v>#VALUE!</v>
      </c>
      <c r="U21" s="15" t="e">
        <f t="shared" si="4"/>
        <v>#VALUE!</v>
      </c>
      <c r="V21" s="15" t="e">
        <f>SUMIF('[16]COAL RECEIPT &amp; GCV DATA'!$A$3:$A$133,'MASTER DATA FILE RAW COAL (2)'!A21,'[16]COAL RECEIPT &amp; GCV DATA'!$V$3:$V$133)</f>
        <v>#VALUE!</v>
      </c>
      <c r="W21" s="15" t="e">
        <f t="shared" si="5"/>
        <v>#VALUE!</v>
      </c>
    </row>
    <row r="22" spans="1:23" customFormat="1" x14ac:dyDescent="0.3">
      <c r="A22" s="19"/>
      <c r="B22" s="12" t="e">
        <f>SUMIF('[16]COAL RECEIPT &amp; GCV DATA'!$A$3:$A$8,'MASTER DATA FILE RAW COAL (2)'!A22,'[16]COAL RECEIPT &amp; GCV DATA'!$B$3:$B$8)</f>
        <v>#VALUE!</v>
      </c>
      <c r="C22" s="13" t="e">
        <f>SUMIF('[16]COAL RECEIPT &amp; GCV DATA'!$A$3:$A$133,'MASTER DATA FILE RAW COAL (2)'!A22,'[16]COAL RECEIPT &amp; GCV DATA'!$C$3:$C$133)</f>
        <v>#VALUE!</v>
      </c>
      <c r="D22" s="13">
        <f>IFERROR(VLOOKUP(A22,'[16]COAL RECEIPT &amp; GCV DATA'!$A$2:$V$133,4,0),0)</f>
        <v>0</v>
      </c>
      <c r="E22" s="14">
        <f>IFERROR(VLOOKUP(A22,'[16]COAL RECEIPT &amp; GCV DATA'!$A$2:$V$8,5,0),0)</f>
        <v>0</v>
      </c>
      <c r="F22" s="13" t="e">
        <f>SUMIF('[16]COAL RECEIPT &amp; GCV DATA'!$A$3:$A$133,'MASTER DATA FILE RAW COAL (2)'!A50,'[16]COAL RECEIPT &amp; GCV DATA'!$F$3:$F$133)</f>
        <v>#VALUE!</v>
      </c>
      <c r="G22" s="13">
        <f>IFERROR(VLOOKUP(A22,'[16]COAL RECEIPT &amp; GCV DATA'!$A$2:$V$133,7,0),0)</f>
        <v>0</v>
      </c>
      <c r="H22" s="13">
        <f>IFERROR(VLOOKUP(A22,'[16]COAL RECEIPT &amp; GCV DATA'!$A$2:$V$133,8,0),0)</f>
        <v>0</v>
      </c>
      <c r="I22" s="13">
        <f>IFERROR(VLOOKUP(A22,'[16]COAL RECEIPT &amp; GCV DATA'!$A$2:$V$133,9,0),0)</f>
        <v>0</v>
      </c>
      <c r="J22" s="13">
        <f>IFERROR(VLOOKUP(A22,'[16]COAL RECEIPT &amp; GCV DATA'!$A$2:$V$133,10,0),0)</f>
        <v>0</v>
      </c>
      <c r="K22" s="15" t="e">
        <f>SUMIF('[16]COAL RECEIPT &amp; GCV DATA'!$A$3:$A$133,'MASTER DATA FILE RAW COAL (2)'!A22,'[16]COAL RECEIPT &amp; GCV DATA'!$K$3:$K$133)</f>
        <v>#VALUE!</v>
      </c>
      <c r="L22" s="15" t="e">
        <f>SUMIF('[16]COAL RECEIPT &amp; GCV DATA'!$A$3:$A$133,'MASTER DATA FILE RAW COAL (2)'!A22,'[16]COAL RECEIPT &amp; GCV DATA'!$L$3:$L$133)</f>
        <v>#VALUE!</v>
      </c>
      <c r="M22" s="15" t="e">
        <f t="shared" si="0"/>
        <v>#VALUE!</v>
      </c>
      <c r="N22" s="15" t="e">
        <f t="shared" si="1"/>
        <v>#VALUE!</v>
      </c>
      <c r="O22" s="15" t="e">
        <f>SUMIF('[16]COAL RECEIPT &amp; GCV DATA'!$A$3:$A$133,'MASTER DATA FILE RAW COAL (2)'!A22,'[16]COAL RECEIPT &amp; GCV DATA'!$O$3:$O$133)</f>
        <v>#VALUE!</v>
      </c>
      <c r="P22" s="15" t="e">
        <f t="shared" si="2"/>
        <v>#VALUE!</v>
      </c>
      <c r="Q22" s="15" t="e">
        <f>SUMIF('[16]COAL RECEIPT &amp; GCV DATA'!$A$3:$A$143,'MASTER DATA FILE RAW COAL (2)'!A22,'[16]COAL RECEIPT &amp; GCV DATA'!$Q$3:$Q$144)+IF(H22=$J$234,($K$234*K22),0)+IF(H22=$J$235,($K$235*K22),0)+IF(H21=$J$235,($K$236*K22),0)</f>
        <v>#VALUE!</v>
      </c>
      <c r="R22" s="16" t="e">
        <f>SUMIF('[16]COAL RECEIPT &amp; GCV DATA'!$A$3:$A$197,'MASTER DATA FILE RAW COAL (2)'!A22,'[16]COAL RECEIPT &amp; GCV DATA'!$R$3:$R$197)+IF(H22=$J$234,($K$234*K22),0)+IF(H22=$J$235,($K$235*K22),0)</f>
        <v>#VALUE!</v>
      </c>
      <c r="S22" s="15">
        <f t="shared" si="3"/>
        <v>0</v>
      </c>
      <c r="T22" s="15" t="e">
        <f>SUMIF('[16]COAL RECEIPT &amp; GCV DATA'!$A$3:$A$133,'MASTER DATA FILE RAW COAL (2)'!A22,'[16]COAL RECEIPT &amp; GCV DATA'!$T$3:$T$133)</f>
        <v>#VALUE!</v>
      </c>
      <c r="U22" s="15" t="e">
        <f t="shared" si="4"/>
        <v>#VALUE!</v>
      </c>
      <c r="V22" s="15" t="e">
        <f>SUMIF('[16]COAL RECEIPT &amp; GCV DATA'!$A$3:$A$133,'MASTER DATA FILE RAW COAL (2)'!A22,'[16]COAL RECEIPT &amp; GCV DATA'!$V$3:$V$133)</f>
        <v>#VALUE!</v>
      </c>
      <c r="W22" s="15" t="e">
        <f t="shared" si="5"/>
        <v>#VALUE!</v>
      </c>
    </row>
    <row r="23" spans="1:23" customFormat="1" x14ac:dyDescent="0.3">
      <c r="A23" s="19"/>
      <c r="B23" s="12" t="e">
        <f>SUMIF('[16]COAL RECEIPT &amp; GCV DATA'!$A$3:$A$8,'MASTER DATA FILE RAW COAL (2)'!A23,'[16]COAL RECEIPT &amp; GCV DATA'!$B$3:$B$8)</f>
        <v>#VALUE!</v>
      </c>
      <c r="C23" s="13" t="e">
        <f>SUMIF('[16]COAL RECEIPT &amp; GCV DATA'!$A$3:$A$133,'MASTER DATA FILE RAW COAL (2)'!A23,'[16]COAL RECEIPT &amp; GCV DATA'!$C$3:$C$133)</f>
        <v>#VALUE!</v>
      </c>
      <c r="D23" s="13">
        <f>IFERROR(VLOOKUP(A23,'[16]COAL RECEIPT &amp; GCV DATA'!$A$2:$V$133,4,0),0)</f>
        <v>0</v>
      </c>
      <c r="E23" s="14">
        <f>IFERROR(VLOOKUP(A23,'[16]COAL RECEIPT &amp; GCV DATA'!$A$2:$V$8,5,0),0)</f>
        <v>0</v>
      </c>
      <c r="F23" s="13" t="e">
        <f>SUMIF('[16]COAL RECEIPT &amp; GCV DATA'!$A$3:$A$133,'MASTER DATA FILE RAW COAL (2)'!A51,'[16]COAL RECEIPT &amp; GCV DATA'!$F$3:$F$133)</f>
        <v>#VALUE!</v>
      </c>
      <c r="G23" s="13">
        <f>IFERROR(VLOOKUP(A23,'[16]COAL RECEIPT &amp; GCV DATA'!$A$2:$V$133,7,0),0)</f>
        <v>0</v>
      </c>
      <c r="H23" s="13">
        <f>IFERROR(VLOOKUP(A23,'[16]COAL RECEIPT &amp; GCV DATA'!$A$2:$V$133,8,0),0)</f>
        <v>0</v>
      </c>
      <c r="I23" s="13">
        <f>IFERROR(VLOOKUP(A23,'[16]COAL RECEIPT &amp; GCV DATA'!$A$2:$V$133,9,0),0)</f>
        <v>0</v>
      </c>
      <c r="J23" s="13">
        <f>IFERROR(VLOOKUP(A23,'[16]COAL RECEIPT &amp; GCV DATA'!$A$2:$V$133,10,0),0)</f>
        <v>0</v>
      </c>
      <c r="K23" s="15" t="e">
        <f>SUMIF('[16]COAL RECEIPT &amp; GCV DATA'!$A$3:$A$133,'MASTER DATA FILE RAW COAL (2)'!A23,'[16]COAL RECEIPT &amp; GCV DATA'!$K$3:$K$133)</f>
        <v>#VALUE!</v>
      </c>
      <c r="L23" s="15" t="e">
        <f>SUMIF('[16]COAL RECEIPT &amp; GCV DATA'!$A$3:$A$133,'MASTER DATA FILE RAW COAL (2)'!A23,'[16]COAL RECEIPT &amp; GCV DATA'!$L$3:$L$133)</f>
        <v>#VALUE!</v>
      </c>
      <c r="M23" s="15" t="e">
        <f t="shared" si="0"/>
        <v>#VALUE!</v>
      </c>
      <c r="N23" s="15" t="e">
        <f t="shared" si="1"/>
        <v>#VALUE!</v>
      </c>
      <c r="O23" s="15" t="e">
        <f>SUMIF('[16]COAL RECEIPT &amp; GCV DATA'!$A$3:$A$133,'MASTER DATA FILE RAW COAL (2)'!A23,'[16]COAL RECEIPT &amp; GCV DATA'!$O$3:$O$133)</f>
        <v>#VALUE!</v>
      </c>
      <c r="P23" s="15" t="e">
        <f t="shared" si="2"/>
        <v>#VALUE!</v>
      </c>
      <c r="Q23" s="15" t="e">
        <f>SUMIF('[16]COAL RECEIPT &amp; GCV DATA'!$A$3:$A$143,'MASTER DATA FILE RAW COAL (2)'!A23,'[16]COAL RECEIPT &amp; GCV DATA'!$Q$3:$Q$144)+IF(H23=$J$234,($K$234*K23),0)+IF(H23=$J$235,($K$235*K23),0)+IF(H22=$J$235,($K$236*K23),0)</f>
        <v>#VALUE!</v>
      </c>
      <c r="R23" s="16" t="e">
        <f>SUMIF('[16]COAL RECEIPT &amp; GCV DATA'!$A$3:$A$197,'MASTER DATA FILE RAW COAL (2)'!A23,'[16]COAL RECEIPT &amp; GCV DATA'!$R$3:$R$197)+IF(H23=$J$234,($K$234*K23),0)+IF(H23=$J$235,($K$235*K23),0)</f>
        <v>#VALUE!</v>
      </c>
      <c r="S23" s="15">
        <f t="shared" si="3"/>
        <v>0</v>
      </c>
      <c r="T23" s="15" t="e">
        <f>SUMIF('[16]COAL RECEIPT &amp; GCV DATA'!$A$3:$A$133,'MASTER DATA FILE RAW COAL (2)'!A23,'[16]COAL RECEIPT &amp; GCV DATA'!$T$3:$T$133)</f>
        <v>#VALUE!</v>
      </c>
      <c r="U23" s="15" t="e">
        <f t="shared" si="4"/>
        <v>#VALUE!</v>
      </c>
      <c r="V23" s="15" t="e">
        <f>SUMIF('[16]COAL RECEIPT &amp; GCV DATA'!$A$3:$A$133,'MASTER DATA FILE RAW COAL (2)'!A23,'[16]COAL RECEIPT &amp; GCV DATA'!$V$3:$V$133)</f>
        <v>#VALUE!</v>
      </c>
      <c r="W23" s="15" t="e">
        <f t="shared" si="5"/>
        <v>#VALUE!</v>
      </c>
    </row>
    <row r="24" spans="1:23" customFormat="1" x14ac:dyDescent="0.3">
      <c r="A24" s="12"/>
      <c r="B24" s="12" t="e">
        <f>SUMIF('[16]COAL RECEIPT &amp; GCV DATA'!$A$3:$A$8,'MASTER DATA FILE RAW COAL (2)'!A24,'[16]COAL RECEIPT &amp; GCV DATA'!$B$3:$B$8)</f>
        <v>#VALUE!</v>
      </c>
      <c r="C24" s="13" t="e">
        <f>SUMIF('[16]COAL RECEIPT &amp; GCV DATA'!$A$3:$A$133,'MASTER DATA FILE RAW COAL (2)'!A24,'[16]COAL RECEIPT &amp; GCV DATA'!$C$3:$C$133)</f>
        <v>#VALUE!</v>
      </c>
      <c r="D24" s="13">
        <f>IFERROR(VLOOKUP(A24,'[16]COAL RECEIPT &amp; GCV DATA'!$A$2:$V$8,4,0),0)</f>
        <v>0</v>
      </c>
      <c r="E24" s="14">
        <f>IFERROR(VLOOKUP(A24,'[16]COAL RECEIPT &amp; GCV DATA'!$A$2:$V$8,5,0),0)</f>
        <v>0</v>
      </c>
      <c r="F24" s="13" t="e">
        <f>SUMIF('[16]COAL RECEIPT &amp; GCV DATA'!$A$3:$A$133,'MASTER DATA FILE RAW COAL (2)'!A52,'[16]COAL RECEIPT &amp; GCV DATA'!$F$3:$F$133)</f>
        <v>#VALUE!</v>
      </c>
      <c r="G24" s="13">
        <f>IFERROR(VLOOKUP(A24,'[16]COAL RECEIPT &amp; GCV DATA'!$A$2:$V$133,7,0),0)</f>
        <v>0</v>
      </c>
      <c r="H24" s="13">
        <f>IFERROR(VLOOKUP(A24,'[16]COAL RECEIPT &amp; GCV DATA'!$A$2:$V$133,8,0),0)</f>
        <v>0</v>
      </c>
      <c r="I24" s="13">
        <f>IFERROR(VLOOKUP(A24,'[16]COAL RECEIPT &amp; GCV DATA'!$A$2:$V$133,9,0),0)</f>
        <v>0</v>
      </c>
      <c r="J24" s="13">
        <f>IFERROR(VLOOKUP(A24,'[16]COAL RECEIPT &amp; GCV DATA'!$A$2:$V$133,10,0),0)</f>
        <v>0</v>
      </c>
      <c r="K24" s="15" t="e">
        <f>SUMIF('[16]COAL RECEIPT &amp; GCV DATA'!$A$3:$A$133,'MASTER DATA FILE RAW COAL (2)'!A24,'[16]COAL RECEIPT &amp; GCV DATA'!$K$3:$K$133)</f>
        <v>#VALUE!</v>
      </c>
      <c r="L24" s="15" t="e">
        <f>SUMIF('[16]COAL RECEIPT &amp; GCV DATA'!$A$3:$A$133,'MASTER DATA FILE RAW COAL (2)'!A24,'[16]COAL RECEIPT &amp; GCV DATA'!$L$3:$L$133)</f>
        <v>#VALUE!</v>
      </c>
      <c r="M24" s="15" t="e">
        <f t="shared" si="0"/>
        <v>#VALUE!</v>
      </c>
      <c r="N24" s="15" t="e">
        <f t="shared" si="1"/>
        <v>#VALUE!</v>
      </c>
      <c r="O24" s="15" t="e">
        <f>SUMIF('[16]COAL RECEIPT &amp; GCV DATA'!$A$3:$A$133,'MASTER DATA FILE RAW COAL (2)'!A24,'[16]COAL RECEIPT &amp; GCV DATA'!$O$3:$O$133)</f>
        <v>#VALUE!</v>
      </c>
      <c r="P24" s="15" t="e">
        <f t="shared" si="2"/>
        <v>#VALUE!</v>
      </c>
      <c r="Q24" s="15" t="e">
        <f>SUMIF('[16]COAL RECEIPT &amp; GCV DATA'!$A$3:$A$143,'MASTER DATA FILE RAW COAL (2)'!A24,'[16]COAL RECEIPT &amp; GCV DATA'!$Q$3:$Q$144)+IF(H24=$J$234,($K$234*K24),0)+IF(H24=$J$235,($K$235*K24),0)+IF(H23=$J$235,($K$236*K24),0)</f>
        <v>#VALUE!</v>
      </c>
      <c r="R24" s="16" t="e">
        <f>SUMIF('[16]COAL RECEIPT &amp; GCV DATA'!$A$3:$A$8,'MASTER DATA FILE RAW COAL (2)'!A24,'[16]COAL RECEIPT &amp; GCV DATA'!$R$3:$R$8)+IF(H24=$J$234,($K$234*K24),0)+IF(H24=$J$235,($K$235*K24),0)</f>
        <v>#VALUE!</v>
      </c>
      <c r="S24" s="15">
        <f t="shared" si="3"/>
        <v>0</v>
      </c>
      <c r="T24" s="15" t="e">
        <f>SUMIF('[16]COAL RECEIPT &amp; GCV DATA'!$A$3:$A$133,'MASTER DATA FILE RAW COAL (2)'!A24,'[16]COAL RECEIPT &amp; GCV DATA'!$T$3:$T$133)</f>
        <v>#VALUE!</v>
      </c>
      <c r="U24" s="15" t="e">
        <f t="shared" si="4"/>
        <v>#VALUE!</v>
      </c>
      <c r="V24" s="15" t="e">
        <f>SUMIF('[16]COAL RECEIPT &amp; GCV DATA'!$A$3:$A$133,'MASTER DATA FILE RAW COAL (2)'!A24,'[16]COAL RECEIPT &amp; GCV DATA'!$V$3:$V$133)</f>
        <v>#VALUE!</v>
      </c>
      <c r="W24" s="15" t="e">
        <f t="shared" si="5"/>
        <v>#VALUE!</v>
      </c>
    </row>
    <row r="25" spans="1:23" customFormat="1" x14ac:dyDescent="0.3">
      <c r="A25" s="12"/>
      <c r="B25" s="12" t="e">
        <f>SUMIF('[16]COAL RECEIPT &amp; GCV DATA'!$A$3:$A$8,'MASTER DATA FILE RAW COAL (2)'!A25,'[16]COAL RECEIPT &amp; GCV DATA'!$B$3:$B$8)</f>
        <v>#VALUE!</v>
      </c>
      <c r="C25" s="13" t="e">
        <f>SUMIF('[16]COAL RECEIPT &amp; GCV DATA'!$A$3:$A$133,'MASTER DATA FILE RAW COAL (2)'!A25,'[16]COAL RECEIPT &amp; GCV DATA'!$C$3:$C$133)</f>
        <v>#VALUE!</v>
      </c>
      <c r="D25" s="13">
        <f>IFERROR(VLOOKUP(A25,'[16]COAL RECEIPT &amp; GCV DATA'!$A$2:$V$8,4,0),0)</f>
        <v>0</v>
      </c>
      <c r="E25" s="14">
        <f>IFERROR(VLOOKUP(A25,'[16]COAL RECEIPT &amp; GCV DATA'!$A$2:$V$8,5,0),0)</f>
        <v>0</v>
      </c>
      <c r="F25" s="13" t="e">
        <f>SUMIF('[16]COAL RECEIPT &amp; GCV DATA'!$A$3:$A$133,'MASTER DATA FILE RAW COAL (2)'!A53,'[16]COAL RECEIPT &amp; GCV DATA'!$F$3:$F$133)</f>
        <v>#VALUE!</v>
      </c>
      <c r="G25" s="13">
        <f>IFERROR(VLOOKUP(A25,'[16]COAL RECEIPT &amp; GCV DATA'!$A$2:$V$133,7,0),0)</f>
        <v>0</v>
      </c>
      <c r="H25" s="13">
        <f>IFERROR(VLOOKUP(A25,'[16]COAL RECEIPT &amp; GCV DATA'!$A$2:$V$133,8,0),0)</f>
        <v>0</v>
      </c>
      <c r="I25" s="13">
        <f>IFERROR(VLOOKUP(A25,'[16]COAL RECEIPT &amp; GCV DATA'!$A$2:$V$133,9,0),0)</f>
        <v>0</v>
      </c>
      <c r="J25" s="13">
        <f>IFERROR(VLOOKUP(A25,'[16]COAL RECEIPT &amp; GCV DATA'!$A$2:$V$133,10,0),0)</f>
        <v>0</v>
      </c>
      <c r="K25" s="15" t="e">
        <f>SUMIF('[16]COAL RECEIPT &amp; GCV DATA'!$A$3:$A$133,'MASTER DATA FILE RAW COAL (2)'!A25,'[16]COAL RECEIPT &amp; GCV DATA'!$K$3:$K$133)</f>
        <v>#VALUE!</v>
      </c>
      <c r="L25" s="15" t="e">
        <f>SUMIF('[16]COAL RECEIPT &amp; GCV DATA'!$A$3:$A$133,'MASTER DATA FILE RAW COAL (2)'!A25,'[16]COAL RECEIPT &amp; GCV DATA'!$L$3:$L$133)</f>
        <v>#VALUE!</v>
      </c>
      <c r="M25" s="15" t="e">
        <f t="shared" si="0"/>
        <v>#VALUE!</v>
      </c>
      <c r="N25" s="15" t="e">
        <f t="shared" si="1"/>
        <v>#VALUE!</v>
      </c>
      <c r="O25" s="15" t="e">
        <f>SUMIF('[16]COAL RECEIPT &amp; GCV DATA'!$A$3:$A$133,'MASTER DATA FILE RAW COAL (2)'!A25,'[16]COAL RECEIPT &amp; GCV DATA'!$O$3:$O$133)</f>
        <v>#VALUE!</v>
      </c>
      <c r="P25" s="15" t="e">
        <f t="shared" si="2"/>
        <v>#VALUE!</v>
      </c>
      <c r="Q25" s="15" t="e">
        <f>SUMIF('[16]COAL RECEIPT &amp; GCV DATA'!$A$3:$A$143,'MASTER DATA FILE RAW COAL (2)'!A25,'[16]COAL RECEIPT &amp; GCV DATA'!$Q$3:$Q$144)+IF(H25=$J$234,($K$234*K25),0)+IF(H25=$J$235,($K$235*K25),0)+IF(H24=$J$235,($K$236*K25),0)</f>
        <v>#VALUE!</v>
      </c>
      <c r="R25" s="16" t="e">
        <f>SUMIF('[16]COAL RECEIPT &amp; GCV DATA'!$A$3:$A$8,'MASTER DATA FILE RAW COAL (2)'!A25,'[16]COAL RECEIPT &amp; GCV DATA'!$R$3:$R$8)+IF(H25=$J$234,($K$234*K25),0)+IF(H25=$J$235,($K$235*K25),0)</f>
        <v>#VALUE!</v>
      </c>
      <c r="S25" s="15">
        <f t="shared" si="3"/>
        <v>0</v>
      </c>
      <c r="T25" s="15" t="e">
        <f>SUMIF('[16]COAL RECEIPT &amp; GCV DATA'!$A$3:$A$133,'MASTER DATA FILE RAW COAL (2)'!A25,'[16]COAL RECEIPT &amp; GCV DATA'!$T$3:$T$133)</f>
        <v>#VALUE!</v>
      </c>
      <c r="U25" s="15" t="e">
        <f t="shared" si="4"/>
        <v>#VALUE!</v>
      </c>
      <c r="V25" s="15" t="e">
        <f>SUMIF('[16]COAL RECEIPT &amp; GCV DATA'!$A$3:$A$133,'MASTER DATA FILE RAW COAL (2)'!A25,'[16]COAL RECEIPT &amp; GCV DATA'!$V$3:$V$133)</f>
        <v>#VALUE!</v>
      </c>
      <c r="W25" s="15" t="e">
        <f t="shared" si="5"/>
        <v>#VALUE!</v>
      </c>
    </row>
    <row r="26" spans="1:23" customFormat="1" x14ac:dyDescent="0.3">
      <c r="A26" s="12"/>
      <c r="B26" s="12" t="e">
        <f>SUMIF('[16]COAL RECEIPT &amp; GCV DATA'!$A$3:$A$8,'MASTER DATA FILE RAW COAL (2)'!A26,'[16]COAL RECEIPT &amp; GCV DATA'!$B$3:$B$8)</f>
        <v>#VALUE!</v>
      </c>
      <c r="C26" s="13" t="e">
        <f>SUMIF('[16]COAL RECEIPT &amp; GCV DATA'!$A$3:$A$133,'MASTER DATA FILE RAW COAL (2)'!A26,'[16]COAL RECEIPT &amp; GCV DATA'!$C$3:$C$133)</f>
        <v>#VALUE!</v>
      </c>
      <c r="D26" s="13">
        <f>IFERROR(VLOOKUP(A26,'[16]COAL RECEIPT &amp; GCV DATA'!$A$2:$V$8,4,0),0)</f>
        <v>0</v>
      </c>
      <c r="E26" s="14">
        <f>IFERROR(VLOOKUP(A26,'[16]COAL RECEIPT &amp; GCV DATA'!$A$2:$V$8,5,0),0)</f>
        <v>0</v>
      </c>
      <c r="F26" s="13" t="e">
        <f>SUMIF('[16]COAL RECEIPT &amp; GCV DATA'!$A$3:$A$133,'MASTER DATA FILE RAW COAL (2)'!A54,'[16]COAL RECEIPT &amp; GCV DATA'!$F$3:$F$133)</f>
        <v>#VALUE!</v>
      </c>
      <c r="G26" s="13">
        <f>IFERROR(VLOOKUP(A26,'[16]COAL RECEIPT &amp; GCV DATA'!$A$2:$V$133,7,0),0)</f>
        <v>0</v>
      </c>
      <c r="H26" s="13">
        <f>IFERROR(VLOOKUP(A26,'[16]COAL RECEIPT &amp; GCV DATA'!$A$2:$V$133,8,0),0)</f>
        <v>0</v>
      </c>
      <c r="I26" s="13">
        <f>IFERROR(VLOOKUP(A26,'[16]COAL RECEIPT &amp; GCV DATA'!$A$2:$V$133,9,0),0)</f>
        <v>0</v>
      </c>
      <c r="J26" s="13">
        <f>IFERROR(VLOOKUP(A26,'[16]COAL RECEIPT &amp; GCV DATA'!$A$2:$V$133,10,0),0)</f>
        <v>0</v>
      </c>
      <c r="K26" s="15" t="e">
        <f>SUMIF('[16]COAL RECEIPT &amp; GCV DATA'!$A$3:$A$133,'MASTER DATA FILE RAW COAL (2)'!A26,'[16]COAL RECEIPT &amp; GCV DATA'!$K$3:$K$133)</f>
        <v>#VALUE!</v>
      </c>
      <c r="L26" s="15" t="e">
        <f>SUMIF('[16]COAL RECEIPT &amp; GCV DATA'!$A$3:$A$133,'MASTER DATA FILE RAW COAL (2)'!A26,'[16]COAL RECEIPT &amp; GCV DATA'!$L$3:$L$133)</f>
        <v>#VALUE!</v>
      </c>
      <c r="M26" s="15" t="e">
        <f t="shared" si="0"/>
        <v>#VALUE!</v>
      </c>
      <c r="N26" s="15" t="e">
        <f t="shared" si="1"/>
        <v>#VALUE!</v>
      </c>
      <c r="O26" s="15" t="e">
        <f>SUMIF('[16]COAL RECEIPT &amp; GCV DATA'!$A$3:$A$133,'MASTER DATA FILE RAW COAL (2)'!A26,'[16]COAL RECEIPT &amp; GCV DATA'!$O$3:$O$133)</f>
        <v>#VALUE!</v>
      </c>
      <c r="P26" s="15" t="e">
        <f t="shared" si="2"/>
        <v>#VALUE!</v>
      </c>
      <c r="Q26" s="15" t="e">
        <f>SUMIF('[16]COAL RECEIPT &amp; GCV DATA'!$A$3:$A$143,'MASTER DATA FILE RAW COAL (2)'!A26,'[16]COAL RECEIPT &amp; GCV DATA'!$Q$3:$Q$144)+IF(H26=$J$234,($K$234*K26),0)+IF(H26=$J$235,($K$235*K26),0)+IF(H25=$J$235,($K$236*K26),0)</f>
        <v>#VALUE!</v>
      </c>
      <c r="R26" s="16" t="e">
        <f>SUMIF('[16]COAL RECEIPT &amp; GCV DATA'!$A$3:$A$8,'MASTER DATA FILE RAW COAL (2)'!A26,'[16]COAL RECEIPT &amp; GCV DATA'!$R$3:$R$8)+IF(H26=$J$234,($K$234*K26),0)+IF(H26=$J$235,($K$235*K26),0)</f>
        <v>#VALUE!</v>
      </c>
      <c r="S26" s="15">
        <f t="shared" si="3"/>
        <v>0</v>
      </c>
      <c r="T26" s="15" t="e">
        <f>SUMIF('[16]COAL RECEIPT &amp; GCV DATA'!$A$3:$A$133,'MASTER DATA FILE RAW COAL (2)'!A26,'[16]COAL RECEIPT &amp; GCV DATA'!$T$3:$T$133)</f>
        <v>#VALUE!</v>
      </c>
      <c r="U26" s="15" t="e">
        <f t="shared" si="4"/>
        <v>#VALUE!</v>
      </c>
      <c r="V26" s="15" t="e">
        <f>SUMIF('[16]COAL RECEIPT &amp; GCV DATA'!$A$3:$A$133,'MASTER DATA FILE RAW COAL (2)'!A26,'[16]COAL RECEIPT &amp; GCV DATA'!$V$3:$V$133)</f>
        <v>#VALUE!</v>
      </c>
      <c r="W26" s="15" t="e">
        <f t="shared" si="5"/>
        <v>#VALUE!</v>
      </c>
    </row>
    <row r="27" spans="1:23" customFormat="1" x14ac:dyDescent="0.3">
      <c r="A27" s="12"/>
      <c r="B27" s="12" t="e">
        <f>SUMIF('[16]COAL RECEIPT &amp; GCV DATA'!$A$3:$A$8,'MASTER DATA FILE RAW COAL (2)'!A27,'[16]COAL RECEIPT &amp; GCV DATA'!$B$3:$B$8)</f>
        <v>#VALUE!</v>
      </c>
      <c r="C27" s="13" t="e">
        <f>SUMIF('[16]COAL RECEIPT &amp; GCV DATA'!$A$3:$A$133,'MASTER DATA FILE RAW COAL (2)'!A27,'[16]COAL RECEIPT &amp; GCV DATA'!$C$3:$C$133)</f>
        <v>#VALUE!</v>
      </c>
      <c r="D27" s="13">
        <f>IFERROR(VLOOKUP(A27,'[16]COAL RECEIPT &amp; GCV DATA'!$A$2:$V$8,4,0),0)</f>
        <v>0</v>
      </c>
      <c r="E27" s="14">
        <f>IFERROR(VLOOKUP(A27,'[16]COAL RECEIPT &amp; GCV DATA'!$A$2:$V$8,5,0),0)</f>
        <v>0</v>
      </c>
      <c r="F27" s="13" t="e">
        <f>SUMIF('[16]COAL RECEIPT &amp; GCV DATA'!$A$3:$A$133,'MASTER DATA FILE RAW COAL (2)'!A55,'[16]COAL RECEIPT &amp; GCV DATA'!$F$3:$F$133)</f>
        <v>#VALUE!</v>
      </c>
      <c r="G27" s="13">
        <f>IFERROR(VLOOKUP(A27,'[16]COAL RECEIPT &amp; GCV DATA'!$A$2:$V$133,7,0),0)</f>
        <v>0</v>
      </c>
      <c r="H27" s="13">
        <f>IFERROR(VLOOKUP(A27,'[16]COAL RECEIPT &amp; GCV DATA'!$A$2:$V$133,8,0),0)</f>
        <v>0</v>
      </c>
      <c r="I27" s="13">
        <f>IFERROR(VLOOKUP(A27,'[16]COAL RECEIPT &amp; GCV DATA'!$A$2:$V$133,9,0),0)</f>
        <v>0</v>
      </c>
      <c r="J27" s="13">
        <f>IFERROR(VLOOKUP(A27,'[16]COAL RECEIPT &amp; GCV DATA'!$A$2:$V$133,10,0),0)</f>
        <v>0</v>
      </c>
      <c r="K27" s="15" t="e">
        <f>SUMIF('[16]COAL RECEIPT &amp; GCV DATA'!$A$3:$A$133,'MASTER DATA FILE RAW COAL (2)'!A27,'[16]COAL RECEIPT &amp; GCV DATA'!$K$3:$K$133)</f>
        <v>#VALUE!</v>
      </c>
      <c r="L27" s="15" t="e">
        <f>SUMIF('[16]COAL RECEIPT &amp; GCV DATA'!$A$3:$A$133,'MASTER DATA FILE RAW COAL (2)'!A27,'[16]COAL RECEIPT &amp; GCV DATA'!$L$3:$L$133)</f>
        <v>#VALUE!</v>
      </c>
      <c r="M27" s="15" t="e">
        <f t="shared" si="0"/>
        <v>#VALUE!</v>
      </c>
      <c r="N27" s="15" t="e">
        <f t="shared" si="1"/>
        <v>#VALUE!</v>
      </c>
      <c r="O27" s="15" t="e">
        <f>SUMIF('[16]COAL RECEIPT &amp; GCV DATA'!$A$3:$A$133,'MASTER DATA FILE RAW COAL (2)'!A27,'[16]COAL RECEIPT &amp; GCV DATA'!$O$3:$O$133)</f>
        <v>#VALUE!</v>
      </c>
      <c r="P27" s="15" t="e">
        <f t="shared" si="2"/>
        <v>#VALUE!</v>
      </c>
      <c r="Q27" s="15" t="e">
        <f>SUMIF('[16]COAL RECEIPT &amp; GCV DATA'!$A$3:$A$143,'MASTER DATA FILE RAW COAL (2)'!A27,'[16]COAL RECEIPT &amp; GCV DATA'!$Q$3:$Q$144)+IF(H27=$J$234,($K$234*K27),0)+IF(H27=$J$235,($K$235*K27),0)+IF(H26=$J$235,($K$236*K27),0)</f>
        <v>#VALUE!</v>
      </c>
      <c r="R27" s="16" t="e">
        <f>SUMIF('[16]COAL RECEIPT &amp; GCV DATA'!$A$3:$A$8,'MASTER DATA FILE RAW COAL (2)'!A27,'[16]COAL RECEIPT &amp; GCV DATA'!$R$3:$R$8)+IF(H27=$J$234,($K$234*K27),0)+IF(H27=$J$235,($K$235*K27),0)</f>
        <v>#VALUE!</v>
      </c>
      <c r="S27" s="15">
        <f t="shared" si="3"/>
        <v>0</v>
      </c>
      <c r="T27" s="15" t="e">
        <f>SUMIF('[16]COAL RECEIPT &amp; GCV DATA'!$A$3:$A$133,'MASTER DATA FILE RAW COAL (2)'!A27,'[16]COAL RECEIPT &amp; GCV DATA'!$T$3:$T$133)</f>
        <v>#VALUE!</v>
      </c>
      <c r="U27" s="15" t="e">
        <f t="shared" si="4"/>
        <v>#VALUE!</v>
      </c>
      <c r="V27" s="15" t="e">
        <f>SUMIF('[16]COAL RECEIPT &amp; GCV DATA'!$A$3:$A$133,'MASTER DATA FILE RAW COAL (2)'!A27,'[16]COAL RECEIPT &amp; GCV DATA'!$V$3:$V$133)</f>
        <v>#VALUE!</v>
      </c>
      <c r="W27" s="15" t="e">
        <f t="shared" si="5"/>
        <v>#VALUE!</v>
      </c>
    </row>
    <row r="28" spans="1:23" customFormat="1" x14ac:dyDescent="0.3">
      <c r="A28" s="12"/>
      <c r="B28" s="12" t="e">
        <f>SUMIF('[16]COAL RECEIPT &amp; GCV DATA'!$A$3:$A$8,'MASTER DATA FILE RAW COAL (2)'!A28,'[16]COAL RECEIPT &amp; GCV DATA'!$B$3:$B$8)</f>
        <v>#VALUE!</v>
      </c>
      <c r="C28" s="13" t="e">
        <f>SUMIF('[16]COAL RECEIPT &amp; GCV DATA'!$A$3:$A$133,'MASTER DATA FILE RAW COAL (2)'!A28,'[16]COAL RECEIPT &amp; GCV DATA'!$C$3:$C$133)</f>
        <v>#VALUE!</v>
      </c>
      <c r="D28" s="13">
        <f>IFERROR(VLOOKUP(A28,'[16]COAL RECEIPT &amp; GCV DATA'!$A$2:$V$8,4,0),0)</f>
        <v>0</v>
      </c>
      <c r="E28" s="14">
        <f>IFERROR(VLOOKUP(A28,'[16]COAL RECEIPT &amp; GCV DATA'!$A$2:$V$8,5,0),0)</f>
        <v>0</v>
      </c>
      <c r="F28" s="13" t="e">
        <f>SUMIF('[16]COAL RECEIPT &amp; GCV DATA'!$A$3:$A$133,'MASTER DATA FILE RAW COAL (2)'!A56,'[16]COAL RECEIPT &amp; GCV DATA'!$F$3:$F$133)</f>
        <v>#VALUE!</v>
      </c>
      <c r="G28" s="13">
        <f>IFERROR(VLOOKUP(A28,'[16]COAL RECEIPT &amp; GCV DATA'!$A$2:$V$133,7,0),0)</f>
        <v>0</v>
      </c>
      <c r="H28" s="13">
        <f>IFERROR(VLOOKUP(A28,'[16]COAL RECEIPT &amp; GCV DATA'!$A$2:$V$133,8,0),0)</f>
        <v>0</v>
      </c>
      <c r="I28" s="13">
        <f>IFERROR(VLOOKUP(A28,'[16]COAL RECEIPT &amp; GCV DATA'!$A$2:$V$133,9,0),0)</f>
        <v>0</v>
      </c>
      <c r="J28" s="13">
        <f>IFERROR(VLOOKUP(A28,'[16]COAL RECEIPT &amp; GCV DATA'!$A$2:$V$133,10,0),0)</f>
        <v>0</v>
      </c>
      <c r="K28" s="15" t="e">
        <f>SUMIF('[16]COAL RECEIPT &amp; GCV DATA'!$A$3:$A$133,'MASTER DATA FILE RAW COAL (2)'!A28,'[16]COAL RECEIPT &amp; GCV DATA'!$K$3:$K$133)</f>
        <v>#VALUE!</v>
      </c>
      <c r="L28" s="15" t="e">
        <f>SUMIF('[16]COAL RECEIPT &amp; GCV DATA'!$A$3:$A$133,'MASTER DATA FILE RAW COAL (2)'!A28,'[16]COAL RECEIPT &amp; GCV DATA'!$L$3:$L$133)</f>
        <v>#VALUE!</v>
      </c>
      <c r="M28" s="15" t="e">
        <f t="shared" si="0"/>
        <v>#VALUE!</v>
      </c>
      <c r="N28" s="15" t="e">
        <f t="shared" si="1"/>
        <v>#VALUE!</v>
      </c>
      <c r="O28" s="15" t="e">
        <f>SUMIF('[16]COAL RECEIPT &amp; GCV DATA'!$A$3:$A$133,'MASTER DATA FILE RAW COAL (2)'!A28,'[16]COAL RECEIPT &amp; GCV DATA'!$O$3:$O$133)</f>
        <v>#VALUE!</v>
      </c>
      <c r="P28" s="15" t="e">
        <f t="shared" si="2"/>
        <v>#VALUE!</v>
      </c>
      <c r="Q28" s="15" t="e">
        <f>SUMIF('[16]COAL RECEIPT &amp; GCV DATA'!$A$3:$A$143,'MASTER DATA FILE RAW COAL (2)'!A28,'[16]COAL RECEIPT &amp; GCV DATA'!$Q$3:$Q$144)+IF(H28=$J$234,($K$234*K28),0)+IF(H28=$J$235,($K$235*K28),0)+IF(H27=$J$235,($K$236*K28),0)</f>
        <v>#VALUE!</v>
      </c>
      <c r="R28" s="16" t="e">
        <f>SUMIF('[16]COAL RECEIPT &amp; GCV DATA'!$A$3:$A$8,'MASTER DATA FILE RAW COAL (2)'!A28,'[16]COAL RECEIPT &amp; GCV DATA'!$R$3:$R$8)+IF(H28=$J$234,($K$234*K28),0)+IF(H28=$J$235,($K$235*K28),0)</f>
        <v>#VALUE!</v>
      </c>
      <c r="S28" s="15">
        <f t="shared" si="3"/>
        <v>0</v>
      </c>
      <c r="T28" s="15" t="e">
        <f>SUMIF('[16]COAL RECEIPT &amp; GCV DATA'!$A$3:$A$133,'MASTER DATA FILE RAW COAL (2)'!A28,'[16]COAL RECEIPT &amp; GCV DATA'!$T$3:$T$133)</f>
        <v>#VALUE!</v>
      </c>
      <c r="U28" s="15" t="e">
        <f t="shared" si="4"/>
        <v>#VALUE!</v>
      </c>
      <c r="V28" s="15" t="e">
        <f>SUMIF('[16]COAL RECEIPT &amp; GCV DATA'!$A$3:$A$133,'MASTER DATA FILE RAW COAL (2)'!A28,'[16]COAL RECEIPT &amp; GCV DATA'!$V$3:$V$133)</f>
        <v>#VALUE!</v>
      </c>
      <c r="W28" s="15" t="e">
        <f t="shared" si="5"/>
        <v>#VALUE!</v>
      </c>
    </row>
    <row r="29" spans="1:23" customFormat="1" x14ac:dyDescent="0.3">
      <c r="A29" s="12"/>
      <c r="B29" s="12" t="e">
        <f>SUMIF('[16]COAL RECEIPT &amp; GCV DATA'!$A$3:$A$8,'MASTER DATA FILE RAW COAL (2)'!A29,'[16]COAL RECEIPT &amp; GCV DATA'!$B$3:$B$8)</f>
        <v>#VALUE!</v>
      </c>
      <c r="C29" s="13" t="e">
        <f>SUMIF('[16]COAL RECEIPT &amp; GCV DATA'!$A$3:$A$133,'MASTER DATA FILE RAW COAL (2)'!A29,'[16]COAL RECEIPT &amp; GCV DATA'!$C$3:$C$133)</f>
        <v>#VALUE!</v>
      </c>
      <c r="D29" s="13">
        <f>IFERROR(VLOOKUP(A29,'[16]COAL RECEIPT &amp; GCV DATA'!$A$2:$V$8,4,0),0)</f>
        <v>0</v>
      </c>
      <c r="E29" s="14">
        <f>IFERROR(VLOOKUP(A29,'[16]COAL RECEIPT &amp; GCV DATA'!$A$2:$V$8,5,0),0)</f>
        <v>0</v>
      </c>
      <c r="F29" s="13" t="e">
        <f>SUMIF('[16]COAL RECEIPT &amp; GCV DATA'!$A$3:$A$133,'MASTER DATA FILE RAW COAL (2)'!A57,'[16]COAL RECEIPT &amp; GCV DATA'!$F$3:$F$133)</f>
        <v>#VALUE!</v>
      </c>
      <c r="G29" s="13">
        <f>IFERROR(VLOOKUP(A29,'[16]COAL RECEIPT &amp; GCV DATA'!$A$2:$V$133,7,0),0)</f>
        <v>0</v>
      </c>
      <c r="H29" s="13">
        <f>IFERROR(VLOOKUP(A29,'[16]COAL RECEIPT &amp; GCV DATA'!$A$2:$V$133,8,0),0)</f>
        <v>0</v>
      </c>
      <c r="I29" s="13">
        <f>IFERROR(VLOOKUP(A29,'[16]COAL RECEIPT &amp; GCV DATA'!$A$2:$V$133,9,0),0)</f>
        <v>0</v>
      </c>
      <c r="J29" s="13">
        <f>IFERROR(VLOOKUP(A29,'[16]COAL RECEIPT &amp; GCV DATA'!$A$2:$V$133,10,0),0)</f>
        <v>0</v>
      </c>
      <c r="K29" s="15" t="e">
        <f>SUMIF('[16]COAL RECEIPT &amp; GCV DATA'!$A$3:$A$133,'MASTER DATA FILE RAW COAL (2)'!A29,'[16]COAL RECEIPT &amp; GCV DATA'!$K$3:$K$133)</f>
        <v>#VALUE!</v>
      </c>
      <c r="L29" s="15" t="e">
        <f>SUMIF('[16]COAL RECEIPT &amp; GCV DATA'!$A$3:$A$133,'MASTER DATA FILE RAW COAL (2)'!A29,'[16]COAL RECEIPT &amp; GCV DATA'!$L$3:$L$133)</f>
        <v>#VALUE!</v>
      </c>
      <c r="M29" s="15" t="e">
        <f t="shared" si="0"/>
        <v>#VALUE!</v>
      </c>
      <c r="N29" s="15" t="e">
        <f t="shared" si="1"/>
        <v>#VALUE!</v>
      </c>
      <c r="O29" s="15" t="e">
        <f>SUMIF('[16]COAL RECEIPT &amp; GCV DATA'!$A$3:$A$133,'MASTER DATA FILE RAW COAL (2)'!A29,'[16]COAL RECEIPT &amp; GCV DATA'!$O$3:$O$133)</f>
        <v>#VALUE!</v>
      </c>
      <c r="P29" s="15" t="e">
        <f t="shared" si="2"/>
        <v>#VALUE!</v>
      </c>
      <c r="Q29" s="15" t="e">
        <f>SUMIF('[16]COAL RECEIPT &amp; GCV DATA'!$A$3:$A$143,'MASTER DATA FILE RAW COAL (2)'!A29,'[16]COAL RECEIPT &amp; GCV DATA'!$Q$3:$Q$144)+IF(H29=$J$234,($K$234*K29),0)+IF(H29=$J$235,($K$235*K29),0)+IF(H28=$J$235,($K$236*K29),0)</f>
        <v>#VALUE!</v>
      </c>
      <c r="R29" s="16" t="e">
        <f>SUMIF('[16]COAL RECEIPT &amp; GCV DATA'!$A$3:$A$8,'MASTER DATA FILE RAW COAL (2)'!A29,'[16]COAL RECEIPT &amp; GCV DATA'!$R$3:$R$8)+IF(H29=$J$234,($K$234*K29),0)+IF(H29=$J$235,($K$235*K29),0)</f>
        <v>#VALUE!</v>
      </c>
      <c r="S29" s="15">
        <f t="shared" si="3"/>
        <v>0</v>
      </c>
      <c r="T29" s="15" t="e">
        <f>SUMIF('[16]COAL RECEIPT &amp; GCV DATA'!$A$3:$A$133,'MASTER DATA FILE RAW COAL (2)'!A29,'[16]COAL RECEIPT &amp; GCV DATA'!$T$3:$T$133)</f>
        <v>#VALUE!</v>
      </c>
      <c r="U29" s="15" t="e">
        <f t="shared" si="4"/>
        <v>#VALUE!</v>
      </c>
      <c r="V29" s="15" t="e">
        <f>SUMIF('[16]COAL RECEIPT &amp; GCV DATA'!$A$3:$A$133,'MASTER DATA FILE RAW COAL (2)'!A29,'[16]COAL RECEIPT &amp; GCV DATA'!$V$3:$V$133)</f>
        <v>#VALUE!</v>
      </c>
      <c r="W29" s="15" t="e">
        <f t="shared" si="5"/>
        <v>#VALUE!</v>
      </c>
    </row>
    <row r="30" spans="1:23" customFormat="1" x14ac:dyDescent="0.3">
      <c r="A30" s="12"/>
      <c r="B30" s="12" t="e">
        <f>SUMIF('[16]COAL RECEIPT &amp; GCV DATA'!$A$3:$A$8,'MASTER DATA FILE RAW COAL (2)'!A30,'[16]COAL RECEIPT &amp; GCV DATA'!$B$3:$B$8)</f>
        <v>#VALUE!</v>
      </c>
      <c r="C30" s="13" t="e">
        <f>SUMIF('[16]COAL RECEIPT &amp; GCV DATA'!$A$3:$A$133,'MASTER DATA FILE RAW COAL (2)'!A30,'[16]COAL RECEIPT &amp; GCV DATA'!$C$3:$C$133)</f>
        <v>#VALUE!</v>
      </c>
      <c r="D30" s="13">
        <f>IFERROR(VLOOKUP(A30,'[16]COAL RECEIPT &amp; GCV DATA'!$A$2:$V$8,4,0),0)</f>
        <v>0</v>
      </c>
      <c r="E30" s="14">
        <f>IFERROR(VLOOKUP(A30,'[16]COAL RECEIPT &amp; GCV DATA'!$A$2:$V$8,5,0),0)</f>
        <v>0</v>
      </c>
      <c r="F30" s="13" t="e">
        <f>SUMIF('[16]COAL RECEIPT &amp; GCV DATA'!$A$3:$A$133,'MASTER DATA FILE RAW COAL (2)'!A58,'[16]COAL RECEIPT &amp; GCV DATA'!$F$3:$F$133)</f>
        <v>#VALUE!</v>
      </c>
      <c r="G30" s="13">
        <f>IFERROR(VLOOKUP(A30,'[16]COAL RECEIPT &amp; GCV DATA'!$A$2:$V$133,7,0),0)</f>
        <v>0</v>
      </c>
      <c r="H30" s="13">
        <f>IFERROR(VLOOKUP(A30,'[16]COAL RECEIPT &amp; GCV DATA'!$A$2:$V$133,8,0),0)</f>
        <v>0</v>
      </c>
      <c r="I30" s="13">
        <f>IFERROR(VLOOKUP(A30,'[16]COAL RECEIPT &amp; GCV DATA'!$A$2:$V$133,9,0),0)</f>
        <v>0</v>
      </c>
      <c r="J30" s="13">
        <f>IFERROR(VLOOKUP(A30,'[16]COAL RECEIPT &amp; GCV DATA'!$A$2:$V$133,10,0),0)</f>
        <v>0</v>
      </c>
      <c r="K30" s="15" t="e">
        <f>SUMIF('[16]COAL RECEIPT &amp; GCV DATA'!$A$3:$A$133,'MASTER DATA FILE RAW COAL (2)'!A30,'[16]COAL RECEIPT &amp; GCV DATA'!$K$3:$K$133)</f>
        <v>#VALUE!</v>
      </c>
      <c r="L30" s="15" t="e">
        <f>SUMIF('[16]COAL RECEIPT &amp; GCV DATA'!$A$3:$A$133,'MASTER DATA FILE RAW COAL (2)'!A30,'[16]COAL RECEIPT &amp; GCV DATA'!$L$3:$L$133)</f>
        <v>#VALUE!</v>
      </c>
      <c r="M30" s="15" t="e">
        <f t="shared" si="0"/>
        <v>#VALUE!</v>
      </c>
      <c r="N30" s="15" t="e">
        <f t="shared" si="1"/>
        <v>#VALUE!</v>
      </c>
      <c r="O30" s="15" t="e">
        <f>SUMIF('[16]COAL RECEIPT &amp; GCV DATA'!$A$3:$A$133,'MASTER DATA FILE RAW COAL (2)'!A30,'[16]COAL RECEIPT &amp; GCV DATA'!$O$3:$O$133)</f>
        <v>#VALUE!</v>
      </c>
      <c r="P30" s="15" t="e">
        <f t="shared" si="2"/>
        <v>#VALUE!</v>
      </c>
      <c r="Q30" s="15" t="e">
        <f>SUMIF('[16]COAL RECEIPT &amp; GCV DATA'!$A$3:$A$143,'MASTER DATA FILE RAW COAL (2)'!A30,'[16]COAL RECEIPT &amp; GCV DATA'!$Q$3:$Q$144)+IF(H30=$J$234,($K$234*K30),0)+IF(H30=$J$235,($K$235*K30),0)+IF(H29=$J$235,($K$236*K30),0)</f>
        <v>#VALUE!</v>
      </c>
      <c r="R30" s="16" t="e">
        <f>SUMIF('[16]COAL RECEIPT &amp; GCV DATA'!$A$3:$A$8,'MASTER DATA FILE RAW COAL (2)'!A30,'[16]COAL RECEIPT &amp; GCV DATA'!$R$3:$R$8)+IF(H30=$J$234,($K$234*K30),0)+IF(H30=$J$235,($K$235*K30),0)</f>
        <v>#VALUE!</v>
      </c>
      <c r="S30" s="15">
        <f t="shared" si="3"/>
        <v>0</v>
      </c>
      <c r="T30" s="15" t="e">
        <f>SUMIF('[16]COAL RECEIPT &amp; GCV DATA'!$A$3:$A$133,'MASTER DATA FILE RAW COAL (2)'!A30,'[16]COAL RECEIPT &amp; GCV DATA'!$T$3:$T$133)</f>
        <v>#VALUE!</v>
      </c>
      <c r="U30" s="15" t="e">
        <f t="shared" si="4"/>
        <v>#VALUE!</v>
      </c>
      <c r="V30" s="15" t="e">
        <f>SUMIF('[16]COAL RECEIPT &amp; GCV DATA'!$A$3:$A$133,'MASTER DATA FILE RAW COAL (2)'!A30,'[16]COAL RECEIPT &amp; GCV DATA'!$V$3:$V$133)</f>
        <v>#VALUE!</v>
      </c>
      <c r="W30" s="15" t="e">
        <f t="shared" si="5"/>
        <v>#VALUE!</v>
      </c>
    </row>
    <row r="31" spans="1:23" customFormat="1" x14ac:dyDescent="0.3">
      <c r="A31" s="101"/>
      <c r="B31" s="12" t="e">
        <f>SUMIF('[16]COAL RECEIPT &amp; GCV DATA'!$A$3:$A$8,'MASTER DATA FILE RAW COAL (2)'!A31,'[16]COAL RECEIPT &amp; GCV DATA'!$B$3:$B$8)</f>
        <v>#VALUE!</v>
      </c>
      <c r="C31" s="13" t="e">
        <f>SUMIF('[16]COAL RECEIPT &amp; GCV DATA'!$A$3:$A$133,'MASTER DATA FILE RAW COAL (2)'!A31,'[16]COAL RECEIPT &amp; GCV DATA'!$C$3:$C$133)</f>
        <v>#VALUE!</v>
      </c>
      <c r="D31" s="13">
        <f>IFERROR(VLOOKUP(A31,'[16]COAL RECEIPT &amp; GCV DATA'!$A$2:$V$8,4,0),0)</f>
        <v>0</v>
      </c>
      <c r="E31" s="14">
        <f>IFERROR(VLOOKUP(A31,'[16]COAL RECEIPT &amp; GCV DATA'!$A$2:$V$8,5,0),0)</f>
        <v>0</v>
      </c>
      <c r="F31" s="13" t="e">
        <f>SUMIF('[16]COAL RECEIPT &amp; GCV DATA'!$A$3:$A$133,'MASTER DATA FILE RAW COAL (2)'!A59,'[16]COAL RECEIPT &amp; GCV DATA'!$F$3:$F$133)</f>
        <v>#VALUE!</v>
      </c>
      <c r="G31" s="13">
        <f>IFERROR(VLOOKUP(A31,'[16]COAL RECEIPT &amp; GCV DATA'!$A$2:$V$133,7,0),0)</f>
        <v>0</v>
      </c>
      <c r="H31" s="13">
        <f>IFERROR(VLOOKUP(A31,'[16]COAL RECEIPT &amp; GCV DATA'!$A$2:$V$133,8,0),0)</f>
        <v>0</v>
      </c>
      <c r="I31" s="13">
        <f>IFERROR(VLOOKUP(A31,'[16]COAL RECEIPT &amp; GCV DATA'!$A$2:$V$133,9,0),0)</f>
        <v>0</v>
      </c>
      <c r="J31" s="13">
        <f>IFERROR(VLOOKUP(A31,'[16]COAL RECEIPT &amp; GCV DATA'!$A$2:$V$133,10,0),0)</f>
        <v>0</v>
      </c>
      <c r="K31" s="15" t="e">
        <f>SUMIF('[16]COAL RECEIPT &amp; GCV DATA'!$A$3:$A$133,'MASTER DATA FILE RAW COAL (2)'!A31,'[16]COAL RECEIPT &amp; GCV DATA'!$K$3:$K$133)</f>
        <v>#VALUE!</v>
      </c>
      <c r="L31" s="15" t="e">
        <f>SUMIF('[16]COAL RECEIPT &amp; GCV DATA'!$A$3:$A$133,'MASTER DATA FILE RAW COAL (2)'!A31,'[16]COAL RECEIPT &amp; GCV DATA'!$L$3:$L$133)</f>
        <v>#VALUE!</v>
      </c>
      <c r="M31" s="15" t="e">
        <f t="shared" si="0"/>
        <v>#VALUE!</v>
      </c>
      <c r="N31" s="15" t="e">
        <f t="shared" si="1"/>
        <v>#VALUE!</v>
      </c>
      <c r="O31" s="15" t="e">
        <f>SUMIF('[16]COAL RECEIPT &amp; GCV DATA'!$A$3:$A$133,'MASTER DATA FILE RAW COAL (2)'!A31,'[16]COAL RECEIPT &amp; GCV DATA'!$O$3:$O$133)</f>
        <v>#VALUE!</v>
      </c>
      <c r="P31" s="15" t="e">
        <f t="shared" si="2"/>
        <v>#VALUE!</v>
      </c>
      <c r="Q31" s="15" t="e">
        <f>SUMIF('[16]COAL RECEIPT &amp; GCV DATA'!$A$3:$A$143,'MASTER DATA FILE RAW COAL (2)'!A31,'[16]COAL RECEIPT &amp; GCV DATA'!$Q$3:$Q$144)+IF(H31=$J$234,($K$234*K31),0)+IF(H31=$J$235,($K$235*K31),0)+IF(H30=$J$235,($K$236*K31),0)</f>
        <v>#VALUE!</v>
      </c>
      <c r="R31" s="16" t="e">
        <f>SUMIF('[16]COAL RECEIPT &amp; GCV DATA'!$A$3:$A$8,'MASTER DATA FILE RAW COAL (2)'!A31,'[16]COAL RECEIPT &amp; GCV DATA'!$R$3:$R$8)+IF(H31=$J$234,($K$234*K31),0)+IF(H31=$J$235,($K$235*K31),0)</f>
        <v>#VALUE!</v>
      </c>
      <c r="S31" s="15">
        <f t="shared" si="3"/>
        <v>0</v>
      </c>
      <c r="T31" s="15" t="e">
        <f>SUMIF('[16]COAL RECEIPT &amp; GCV DATA'!$A$3:$A$133,'MASTER DATA FILE RAW COAL (2)'!A31,'[16]COAL RECEIPT &amp; GCV DATA'!$T$3:$T$133)</f>
        <v>#VALUE!</v>
      </c>
      <c r="U31" s="15" t="e">
        <f t="shared" si="4"/>
        <v>#VALUE!</v>
      </c>
      <c r="V31" s="15" t="e">
        <f>SUMIF('[16]COAL RECEIPT &amp; GCV DATA'!$A$3:$A$133,'MASTER DATA FILE RAW COAL (2)'!A31,'[16]COAL RECEIPT &amp; GCV DATA'!$V$3:$V$133)</f>
        <v>#VALUE!</v>
      </c>
      <c r="W31" s="15" t="e">
        <f t="shared" si="5"/>
        <v>#VALUE!</v>
      </c>
    </row>
    <row r="32" spans="1:23" customFormat="1" x14ac:dyDescent="0.3">
      <c r="A32" s="101"/>
      <c r="B32" s="12" t="e">
        <f>SUMIF('[16]COAL RECEIPT &amp; GCV DATA'!$A$3:$A$8,'MASTER DATA FILE RAW COAL (2)'!A32,'[16]COAL RECEIPT &amp; GCV DATA'!$B$3:$B$8)</f>
        <v>#VALUE!</v>
      </c>
      <c r="C32" s="13" t="e">
        <f>SUMIF('[16]COAL RECEIPT &amp; GCV DATA'!$A$3:$A$133,'MASTER DATA FILE RAW COAL (2)'!A32,'[16]COAL RECEIPT &amp; GCV DATA'!$C$3:$C$133)</f>
        <v>#VALUE!</v>
      </c>
      <c r="D32" s="13">
        <f>IFERROR(VLOOKUP(A32,'[16]COAL RECEIPT &amp; GCV DATA'!$A$2:$V$8,4,0),0)</f>
        <v>0</v>
      </c>
      <c r="E32" s="14">
        <f>IFERROR(VLOOKUP(A32,'[16]COAL RECEIPT &amp; GCV DATA'!$A$2:$V$8,5,0),0)</f>
        <v>0</v>
      </c>
      <c r="F32" s="13" t="e">
        <f>SUMIF('[16]COAL RECEIPT &amp; GCV DATA'!$A$3:$A$133,'MASTER DATA FILE RAW COAL (2)'!A60,'[16]COAL RECEIPT &amp; GCV DATA'!$F$3:$F$133)</f>
        <v>#VALUE!</v>
      </c>
      <c r="G32" s="13">
        <f>IFERROR(VLOOKUP(A32,'[16]COAL RECEIPT &amp; GCV DATA'!$A$2:$V$133,7,0),0)</f>
        <v>0</v>
      </c>
      <c r="H32" s="13">
        <f>IFERROR(VLOOKUP(A32,'[16]COAL RECEIPT &amp; GCV DATA'!$A$2:$V$133,8,0),0)</f>
        <v>0</v>
      </c>
      <c r="I32" s="13">
        <f>IFERROR(VLOOKUP(A32,'[16]COAL RECEIPT &amp; GCV DATA'!$A$2:$V$133,9,0),0)</f>
        <v>0</v>
      </c>
      <c r="J32" s="13">
        <f>IFERROR(VLOOKUP(A32,'[16]COAL RECEIPT &amp; GCV DATA'!$A$2:$V$133,10,0),0)</f>
        <v>0</v>
      </c>
      <c r="K32" s="15" t="e">
        <f>SUMIF('[16]COAL RECEIPT &amp; GCV DATA'!$A$3:$A$133,'MASTER DATA FILE RAW COAL (2)'!A32,'[16]COAL RECEIPT &amp; GCV DATA'!$K$3:$K$133)</f>
        <v>#VALUE!</v>
      </c>
      <c r="L32" s="15" t="e">
        <f>SUMIF('[16]COAL RECEIPT &amp; GCV DATA'!$A$3:$A$133,'MASTER DATA FILE RAW COAL (2)'!A32,'[16]COAL RECEIPT &amp; GCV DATA'!$L$3:$L$133)</f>
        <v>#VALUE!</v>
      </c>
      <c r="M32" s="15" t="e">
        <f t="shared" si="0"/>
        <v>#VALUE!</v>
      </c>
      <c r="N32" s="15" t="e">
        <f t="shared" si="1"/>
        <v>#VALUE!</v>
      </c>
      <c r="O32" s="15" t="e">
        <f>SUMIF('[16]COAL RECEIPT &amp; GCV DATA'!$A$3:$A$133,'MASTER DATA FILE RAW COAL (2)'!A32,'[16]COAL RECEIPT &amp; GCV DATA'!$O$3:$O$133)</f>
        <v>#VALUE!</v>
      </c>
      <c r="P32" s="15" t="e">
        <f t="shared" si="2"/>
        <v>#VALUE!</v>
      </c>
      <c r="Q32" s="15" t="e">
        <f>SUMIF('[16]COAL RECEIPT &amp; GCV DATA'!$A$3:$A$143,'MASTER DATA FILE RAW COAL (2)'!A32,'[16]COAL RECEIPT &amp; GCV DATA'!$Q$3:$Q$144)+IF(H32=$J$234,($K$234*K32),0)+IF(H32=$J$235,($K$235*K32),0)+IF(H31=$J$235,($K$236*K32),0)</f>
        <v>#VALUE!</v>
      </c>
      <c r="R32" s="16" t="e">
        <f>SUMIF('[16]COAL RECEIPT &amp; GCV DATA'!$A$3:$A$8,'MASTER DATA FILE RAW COAL (2)'!A32,'[16]COAL RECEIPT &amp; GCV DATA'!$R$3:$R$8)+IF(H32=$J$234,($K$234*K32),0)+IF(H32=$J$235,($K$235*K32),0)</f>
        <v>#VALUE!</v>
      </c>
      <c r="S32" s="15">
        <f t="shared" si="3"/>
        <v>0</v>
      </c>
      <c r="T32" s="15" t="e">
        <f>SUMIF('[16]COAL RECEIPT &amp; GCV DATA'!$A$3:$A$133,'MASTER DATA FILE RAW COAL (2)'!A32,'[16]COAL RECEIPT &amp; GCV DATA'!$T$3:$T$133)</f>
        <v>#VALUE!</v>
      </c>
      <c r="U32" s="15" t="e">
        <f t="shared" si="4"/>
        <v>#VALUE!</v>
      </c>
      <c r="V32" s="15" t="e">
        <f>SUMIF('[16]COAL RECEIPT &amp; GCV DATA'!$A$3:$A$133,'MASTER DATA FILE RAW COAL (2)'!A32,'[16]COAL RECEIPT &amp; GCV DATA'!$V$3:$V$133)</f>
        <v>#VALUE!</v>
      </c>
      <c r="W32" s="15" t="e">
        <f t="shared" si="5"/>
        <v>#VALUE!</v>
      </c>
    </row>
    <row r="33" spans="1:23" customFormat="1" x14ac:dyDescent="0.3">
      <c r="A33" s="101"/>
      <c r="B33" s="12" t="e">
        <f>SUMIF('[16]COAL RECEIPT &amp; GCV DATA'!$A$3:$A$8,'MASTER DATA FILE RAW COAL (2)'!A33,'[16]COAL RECEIPT &amp; GCV DATA'!$B$3:$B$8)</f>
        <v>#VALUE!</v>
      </c>
      <c r="C33" s="13" t="e">
        <f>SUMIF('[16]COAL RECEIPT &amp; GCV DATA'!$A$3:$A$133,'MASTER DATA FILE RAW COAL (2)'!A33,'[16]COAL RECEIPT &amp; GCV DATA'!$C$3:$C$133)</f>
        <v>#VALUE!</v>
      </c>
      <c r="D33" s="13">
        <f>IFERROR(VLOOKUP(A33,'[16]COAL RECEIPT &amp; GCV DATA'!$A$2:$V$8,4,0),0)</f>
        <v>0</v>
      </c>
      <c r="E33" s="14">
        <f>IFERROR(VLOOKUP(A33,'[16]COAL RECEIPT &amp; GCV DATA'!$A$2:$V$8,5,0),0)</f>
        <v>0</v>
      </c>
      <c r="F33" s="13" t="e">
        <f>SUMIF('[16]COAL RECEIPT &amp; GCV DATA'!$A$3:$A$133,'MASTER DATA FILE RAW COAL (2)'!A61,'[16]COAL RECEIPT &amp; GCV DATA'!$F$3:$F$133)</f>
        <v>#VALUE!</v>
      </c>
      <c r="G33" s="13">
        <f>IFERROR(VLOOKUP(A33,'[16]COAL RECEIPT &amp; GCV DATA'!$A$2:$V$133,7,0),0)</f>
        <v>0</v>
      </c>
      <c r="H33" s="13">
        <f>IFERROR(VLOOKUP(A33,'[16]COAL RECEIPT &amp; GCV DATA'!$A$2:$V$133,8,0),0)</f>
        <v>0</v>
      </c>
      <c r="I33" s="13">
        <f>IFERROR(VLOOKUP(A33,'[16]COAL RECEIPT &amp; GCV DATA'!$A$2:$V$133,9,0),0)</f>
        <v>0</v>
      </c>
      <c r="J33" s="13">
        <f>IFERROR(VLOOKUP(A33,'[16]COAL RECEIPT &amp; GCV DATA'!$A$2:$V$133,10,0),0)</f>
        <v>0</v>
      </c>
      <c r="K33" s="15" t="e">
        <f>SUMIF('[16]COAL RECEIPT &amp; GCV DATA'!$A$3:$A$133,'MASTER DATA FILE RAW COAL (2)'!A33,'[16]COAL RECEIPT &amp; GCV DATA'!$K$3:$K$133)</f>
        <v>#VALUE!</v>
      </c>
      <c r="L33" s="15" t="e">
        <f>SUMIF('[16]COAL RECEIPT &amp; GCV DATA'!$A$3:$A$133,'MASTER DATA FILE RAW COAL (2)'!A33,'[16]COAL RECEIPT &amp; GCV DATA'!$L$3:$L$133)</f>
        <v>#VALUE!</v>
      </c>
      <c r="M33" s="15" t="e">
        <f t="shared" si="0"/>
        <v>#VALUE!</v>
      </c>
      <c r="N33" s="15" t="e">
        <f t="shared" si="1"/>
        <v>#VALUE!</v>
      </c>
      <c r="O33" s="15" t="e">
        <f>SUMIF('[16]COAL RECEIPT &amp; GCV DATA'!$A$3:$A$133,'MASTER DATA FILE RAW COAL (2)'!A33,'[16]COAL RECEIPT &amp; GCV DATA'!$O$3:$O$133)</f>
        <v>#VALUE!</v>
      </c>
      <c r="P33" s="15" t="e">
        <f t="shared" si="2"/>
        <v>#VALUE!</v>
      </c>
      <c r="Q33" s="15" t="e">
        <f>SUMIF('[16]COAL RECEIPT &amp; GCV DATA'!$A$3:$A$143,'MASTER DATA FILE RAW COAL (2)'!A33,'[16]COAL RECEIPT &amp; GCV DATA'!$Q$3:$Q$144)+IF(H33=$J$234,($K$234*K33),0)+IF(H33=$J$235,($K$235*K33),0)+IF(H32=$J$235,($K$236*K33),0)</f>
        <v>#VALUE!</v>
      </c>
      <c r="R33" s="16" t="e">
        <f>SUMIF('[16]COAL RECEIPT &amp; GCV DATA'!$A$3:$A$8,'MASTER DATA FILE RAW COAL (2)'!A33,'[16]COAL RECEIPT &amp; GCV DATA'!$R$3:$R$8)+IF(H33=$J$234,($K$234*K33),0)+IF(H33=$J$235,($K$235*K33),0)</f>
        <v>#VALUE!</v>
      </c>
      <c r="S33" s="15">
        <f t="shared" si="3"/>
        <v>0</v>
      </c>
      <c r="T33" s="15" t="e">
        <f>SUMIF('[16]COAL RECEIPT &amp; GCV DATA'!$A$3:$A$133,'MASTER DATA FILE RAW COAL (2)'!A33,'[16]COAL RECEIPT &amp; GCV DATA'!$T$3:$T$133)</f>
        <v>#VALUE!</v>
      </c>
      <c r="U33" s="15" t="e">
        <f t="shared" si="4"/>
        <v>#VALUE!</v>
      </c>
      <c r="V33" s="15" t="e">
        <f>SUMIF('[16]COAL RECEIPT &amp; GCV DATA'!$A$3:$A$133,'MASTER DATA FILE RAW COAL (2)'!A33,'[16]COAL RECEIPT &amp; GCV DATA'!$V$3:$V$133)</f>
        <v>#VALUE!</v>
      </c>
      <c r="W33" s="15" t="e">
        <f t="shared" si="5"/>
        <v>#VALUE!</v>
      </c>
    </row>
    <row r="34" spans="1:23" customFormat="1" x14ac:dyDescent="0.3">
      <c r="A34" s="101"/>
      <c r="B34" s="12" t="e">
        <f>SUMIF('[16]COAL RECEIPT &amp; GCV DATA'!$A$3:$A$8,'MASTER DATA FILE RAW COAL (2)'!A34,'[16]COAL RECEIPT &amp; GCV DATA'!$B$3:$B$8)</f>
        <v>#VALUE!</v>
      </c>
      <c r="C34" s="13" t="e">
        <f>SUMIF('[16]COAL RECEIPT &amp; GCV DATA'!$A$3:$A$133,'MASTER DATA FILE RAW COAL (2)'!A34,'[16]COAL RECEIPT &amp; GCV DATA'!$C$3:$C$133)</f>
        <v>#VALUE!</v>
      </c>
      <c r="D34" s="13">
        <f>IFERROR(VLOOKUP(A34,'[16]COAL RECEIPT &amp; GCV DATA'!$A$2:$V$8,4,0),0)</f>
        <v>0</v>
      </c>
      <c r="E34" s="14">
        <f>IFERROR(VLOOKUP(A34,'[16]COAL RECEIPT &amp; GCV DATA'!$A$2:$V$8,5,0),0)</f>
        <v>0</v>
      </c>
      <c r="F34" s="13" t="e">
        <f>SUMIF('[16]COAL RECEIPT &amp; GCV DATA'!$A$3:$A$133,'MASTER DATA FILE RAW COAL (2)'!A62,'[16]COAL RECEIPT &amp; GCV DATA'!$F$3:$F$133)</f>
        <v>#VALUE!</v>
      </c>
      <c r="G34" s="13">
        <f>IFERROR(VLOOKUP(A34,'[16]COAL RECEIPT &amp; GCV DATA'!$A$2:$V$133,7,0),0)</f>
        <v>0</v>
      </c>
      <c r="H34" s="13">
        <f>IFERROR(VLOOKUP(A34,'[16]COAL RECEIPT &amp; GCV DATA'!$A$2:$V$133,8,0),0)</f>
        <v>0</v>
      </c>
      <c r="I34" s="13">
        <f>IFERROR(VLOOKUP(A34,'[16]COAL RECEIPT &amp; GCV DATA'!$A$2:$V$133,9,0),0)</f>
        <v>0</v>
      </c>
      <c r="J34" s="13">
        <f>IFERROR(VLOOKUP(A34,'[16]COAL RECEIPT &amp; GCV DATA'!$A$2:$V$133,10,0),0)</f>
        <v>0</v>
      </c>
      <c r="K34" s="15" t="e">
        <f>SUMIF('[16]COAL RECEIPT &amp; GCV DATA'!$A$3:$A$133,'MASTER DATA FILE RAW COAL (2)'!A34,'[16]COAL RECEIPT &amp; GCV DATA'!$K$3:$K$133)</f>
        <v>#VALUE!</v>
      </c>
      <c r="L34" s="15" t="e">
        <f>SUMIF('[16]COAL RECEIPT &amp; GCV DATA'!$A$3:$A$133,'MASTER DATA FILE RAW COAL (2)'!A34,'[16]COAL RECEIPT &amp; GCV DATA'!$L$3:$L$133)</f>
        <v>#VALUE!</v>
      </c>
      <c r="M34" s="15" t="e">
        <f t="shared" si="0"/>
        <v>#VALUE!</v>
      </c>
      <c r="N34" s="15" t="e">
        <f t="shared" si="1"/>
        <v>#VALUE!</v>
      </c>
      <c r="O34" s="15" t="e">
        <f>SUMIF('[16]COAL RECEIPT &amp; GCV DATA'!$A$3:$A$133,'MASTER DATA FILE RAW COAL (2)'!A34,'[16]COAL RECEIPT &amp; GCV DATA'!$O$3:$O$133)</f>
        <v>#VALUE!</v>
      </c>
      <c r="P34" s="15" t="e">
        <f t="shared" si="2"/>
        <v>#VALUE!</v>
      </c>
      <c r="Q34" s="15" t="e">
        <f>SUMIF('[16]COAL RECEIPT &amp; GCV DATA'!$A$3:$A$143,'MASTER DATA FILE RAW COAL (2)'!A34,'[16]COAL RECEIPT &amp; GCV DATA'!$Q$3:$Q$144)+IF(H34=$J$234,($K$234*K34),0)+IF(H34=$J$235,($K$235*K34),0)+IF(H33=$J$235,($K$236*K34),0)</f>
        <v>#VALUE!</v>
      </c>
      <c r="R34" s="16" t="e">
        <f>SUMIF('[16]COAL RECEIPT &amp; GCV DATA'!$A$3:$A$8,'MASTER DATA FILE RAW COAL (2)'!A34,'[16]COAL RECEIPT &amp; GCV DATA'!$R$3:$R$8)+IF(H34=$J$234,($K$234*K34),0)+IF(H34=$J$235,($K$235*K34),0)</f>
        <v>#VALUE!</v>
      </c>
      <c r="S34" s="15">
        <f t="shared" si="3"/>
        <v>0</v>
      </c>
      <c r="T34" s="15" t="e">
        <f>SUMIF('[16]COAL RECEIPT &amp; GCV DATA'!$A$3:$A$133,'MASTER DATA FILE RAW COAL (2)'!A34,'[16]COAL RECEIPT &amp; GCV DATA'!$T$3:$T$133)</f>
        <v>#VALUE!</v>
      </c>
      <c r="U34" s="15" t="e">
        <f t="shared" si="4"/>
        <v>#VALUE!</v>
      </c>
      <c r="V34" s="15" t="e">
        <f>SUMIF('[16]COAL RECEIPT &amp; GCV DATA'!$A$3:$A$133,'MASTER DATA FILE RAW COAL (2)'!A34,'[16]COAL RECEIPT &amp; GCV DATA'!$V$3:$V$133)</f>
        <v>#VALUE!</v>
      </c>
      <c r="W34" s="15" t="e">
        <f t="shared" si="5"/>
        <v>#VALUE!</v>
      </c>
    </row>
    <row r="35" spans="1:23" customFormat="1" x14ac:dyDescent="0.3">
      <c r="A35" s="101"/>
      <c r="B35" s="12" t="e">
        <f>SUMIF('[16]COAL RECEIPT &amp; GCV DATA'!$A$3:$A$8,'MASTER DATA FILE RAW COAL (2)'!A35,'[16]COAL RECEIPT &amp; GCV DATA'!$B$3:$B$8)</f>
        <v>#VALUE!</v>
      </c>
      <c r="C35" s="13" t="e">
        <f>SUMIF('[16]COAL RECEIPT &amp; GCV DATA'!$A$3:$A$133,'MASTER DATA FILE RAW COAL (2)'!A35,'[16]COAL RECEIPT &amp; GCV DATA'!$C$3:$C$133)</f>
        <v>#VALUE!</v>
      </c>
      <c r="D35" s="13">
        <f>IFERROR(VLOOKUP(A35,'[16]COAL RECEIPT &amp; GCV DATA'!$A$2:$V$8,4,0),0)</f>
        <v>0</v>
      </c>
      <c r="E35" s="14">
        <f>IFERROR(VLOOKUP(A35,'[16]COAL RECEIPT &amp; GCV DATA'!$A$2:$V$8,5,0),0)</f>
        <v>0</v>
      </c>
      <c r="F35" s="13" t="e">
        <f>SUMIF('[16]COAL RECEIPT &amp; GCV DATA'!$A$3:$A$133,'MASTER DATA FILE RAW COAL (2)'!A63,'[16]COAL RECEIPT &amp; GCV DATA'!$F$3:$F$133)</f>
        <v>#VALUE!</v>
      </c>
      <c r="G35" s="13">
        <f>IFERROR(VLOOKUP(A35,'[16]COAL RECEIPT &amp; GCV DATA'!$A$2:$V$133,7,0),0)</f>
        <v>0</v>
      </c>
      <c r="H35" s="13">
        <f>IFERROR(VLOOKUP(A35,'[16]COAL RECEIPT &amp; GCV DATA'!$A$2:$V$133,8,0),0)</f>
        <v>0</v>
      </c>
      <c r="I35" s="13">
        <f>IFERROR(VLOOKUP(A35,'[16]COAL RECEIPT &amp; GCV DATA'!$A$2:$V$133,9,0),0)</f>
        <v>0</v>
      </c>
      <c r="J35" s="13">
        <f>IFERROR(VLOOKUP(A35,'[16]COAL RECEIPT &amp; GCV DATA'!$A$2:$V$133,10,0),0)</f>
        <v>0</v>
      </c>
      <c r="K35" s="15" t="e">
        <f>SUMIF('[16]COAL RECEIPT &amp; GCV DATA'!$A$3:$A$133,'MASTER DATA FILE RAW COAL (2)'!A35,'[16]COAL RECEIPT &amp; GCV DATA'!$K$3:$K$133)</f>
        <v>#VALUE!</v>
      </c>
      <c r="L35" s="15" t="e">
        <f>SUMIF('[16]COAL RECEIPT &amp; GCV DATA'!$A$3:$A$133,'MASTER DATA FILE RAW COAL (2)'!A35,'[16]COAL RECEIPT &amp; GCV DATA'!$L$3:$L$133)</f>
        <v>#VALUE!</v>
      </c>
      <c r="M35" s="15" t="e">
        <f t="shared" si="0"/>
        <v>#VALUE!</v>
      </c>
      <c r="N35" s="15" t="e">
        <f t="shared" si="1"/>
        <v>#VALUE!</v>
      </c>
      <c r="O35" s="15" t="e">
        <f>SUMIF('[16]COAL RECEIPT &amp; GCV DATA'!$A$3:$A$133,'MASTER DATA FILE RAW COAL (2)'!A35,'[16]COAL RECEIPT &amp; GCV DATA'!$O$3:$O$133)</f>
        <v>#VALUE!</v>
      </c>
      <c r="P35" s="15" t="e">
        <f t="shared" si="2"/>
        <v>#VALUE!</v>
      </c>
      <c r="Q35" s="15" t="e">
        <f>SUMIF('[16]COAL RECEIPT &amp; GCV DATA'!$A$3:$A$143,'MASTER DATA FILE RAW COAL (2)'!A35,'[16]COAL RECEIPT &amp; GCV DATA'!$Q$3:$Q$144)+IF(H35=$J$234,($K$234*K35),0)+IF(H35=$J$235,($K$235*K35),0)+IF(H34=$J$235,($K$236*K35),0)</f>
        <v>#VALUE!</v>
      </c>
      <c r="R35" s="16" t="e">
        <f>SUMIF('[16]COAL RECEIPT &amp; GCV DATA'!$A$3:$A$8,'MASTER DATA FILE RAW COAL (2)'!A35,'[16]COAL RECEIPT &amp; GCV DATA'!$R$3:$R$8)+IF(H35=$J$234,($K$234*K35),0)+IF(H35=$J$235,($K$235*K35),0)</f>
        <v>#VALUE!</v>
      </c>
      <c r="S35" s="15">
        <f t="shared" si="3"/>
        <v>0</v>
      </c>
      <c r="T35" s="15" t="e">
        <f>SUMIF('[16]COAL RECEIPT &amp; GCV DATA'!$A$3:$A$133,'MASTER DATA FILE RAW COAL (2)'!A35,'[16]COAL RECEIPT &amp; GCV DATA'!$T$3:$T$133)</f>
        <v>#VALUE!</v>
      </c>
      <c r="U35" s="15" t="e">
        <f t="shared" si="4"/>
        <v>#VALUE!</v>
      </c>
      <c r="V35" s="15" t="e">
        <f>SUMIF('[16]COAL RECEIPT &amp; GCV DATA'!$A$3:$A$133,'MASTER DATA FILE RAW COAL (2)'!A35,'[16]COAL RECEIPT &amp; GCV DATA'!$V$3:$V$133)</f>
        <v>#VALUE!</v>
      </c>
      <c r="W35" s="15" t="e">
        <f t="shared" si="5"/>
        <v>#VALUE!</v>
      </c>
    </row>
    <row r="36" spans="1:23" customFormat="1" x14ac:dyDescent="0.3">
      <c r="A36" s="101"/>
      <c r="B36" s="12" t="e">
        <f>SUMIF('[16]COAL RECEIPT &amp; GCV DATA'!$A$3:$A$8,'MASTER DATA FILE RAW COAL (2)'!A36,'[16]COAL RECEIPT &amp; GCV DATA'!$B$3:$B$8)</f>
        <v>#VALUE!</v>
      </c>
      <c r="C36" s="13" t="e">
        <f>SUMIF('[16]COAL RECEIPT &amp; GCV DATA'!$A$3:$A$133,'MASTER DATA FILE RAW COAL (2)'!A36,'[16]COAL RECEIPT &amp; GCV DATA'!$C$3:$C$133)</f>
        <v>#VALUE!</v>
      </c>
      <c r="D36" s="13">
        <f>IFERROR(VLOOKUP(A36,'[16]COAL RECEIPT &amp; GCV DATA'!$A$2:$V$8,4,0),0)</f>
        <v>0</v>
      </c>
      <c r="E36" s="14">
        <f>IFERROR(VLOOKUP(A36,'[16]COAL RECEIPT &amp; GCV DATA'!$A$2:$V$8,5,0),0)</f>
        <v>0</v>
      </c>
      <c r="F36" s="13" t="e">
        <f>SUMIF('[16]COAL RECEIPT &amp; GCV DATA'!$A$3:$A$133,'MASTER DATA FILE RAW COAL (2)'!A64,'[16]COAL RECEIPT &amp; GCV DATA'!$F$3:$F$133)</f>
        <v>#VALUE!</v>
      </c>
      <c r="G36" s="13">
        <f>IFERROR(VLOOKUP(A36,'[16]COAL RECEIPT &amp; GCV DATA'!$A$2:$V$133,7,0),0)</f>
        <v>0</v>
      </c>
      <c r="H36" s="13">
        <f>IFERROR(VLOOKUP(A36,'[16]COAL RECEIPT &amp; GCV DATA'!$A$2:$V$133,8,0),0)</f>
        <v>0</v>
      </c>
      <c r="I36" s="13">
        <f>IFERROR(VLOOKUP(A36,'[16]COAL RECEIPT &amp; GCV DATA'!$A$2:$V$133,9,0),0)</f>
        <v>0</v>
      </c>
      <c r="J36" s="13">
        <f>IFERROR(VLOOKUP(A36,'[16]COAL RECEIPT &amp; GCV DATA'!$A$2:$V$133,10,0),0)</f>
        <v>0</v>
      </c>
      <c r="K36" s="15" t="e">
        <f>SUMIF('[16]COAL RECEIPT &amp; GCV DATA'!$A$3:$A$133,'MASTER DATA FILE RAW COAL (2)'!A36,'[16]COAL RECEIPT &amp; GCV DATA'!$K$3:$K$133)</f>
        <v>#VALUE!</v>
      </c>
      <c r="L36" s="15" t="e">
        <f>SUMIF('[16]COAL RECEIPT &amp; GCV DATA'!$A$3:$A$133,'MASTER DATA FILE RAW COAL (2)'!A36,'[16]COAL RECEIPT &amp; GCV DATA'!$L$3:$L$133)</f>
        <v>#VALUE!</v>
      </c>
      <c r="M36" s="15" t="e">
        <f t="shared" si="0"/>
        <v>#VALUE!</v>
      </c>
      <c r="N36" s="15" t="e">
        <f t="shared" si="1"/>
        <v>#VALUE!</v>
      </c>
      <c r="O36" s="15" t="e">
        <f>SUMIF('[16]COAL RECEIPT &amp; GCV DATA'!$A$3:$A$133,'MASTER DATA FILE RAW COAL (2)'!A36,'[16]COAL RECEIPT &amp; GCV DATA'!$O$3:$O$133)</f>
        <v>#VALUE!</v>
      </c>
      <c r="P36" s="15" t="e">
        <f t="shared" si="2"/>
        <v>#VALUE!</v>
      </c>
      <c r="Q36" s="15" t="e">
        <f>SUMIF('[16]COAL RECEIPT &amp; GCV DATA'!$A$3:$A$143,'MASTER DATA FILE RAW COAL (2)'!A36,'[16]COAL RECEIPT &amp; GCV DATA'!$Q$3:$Q$144)+IF(H36=$J$234,($K$234*K36),0)+IF(H36=$J$235,($K$235*K36),0)+IF(H35=$J$235,($K$236*K36),0)</f>
        <v>#VALUE!</v>
      </c>
      <c r="R36" s="16" t="e">
        <f>SUMIF('[16]COAL RECEIPT &amp; GCV DATA'!$A$3:$A$8,'MASTER DATA FILE RAW COAL (2)'!A36,'[16]COAL RECEIPT &amp; GCV DATA'!$R$3:$R$8)+IF(H36=$J$234,($K$234*K36),0)+IF(H36=$J$235,($K$235*K36),0)</f>
        <v>#VALUE!</v>
      </c>
      <c r="S36" s="15">
        <f t="shared" si="3"/>
        <v>0</v>
      </c>
      <c r="T36" s="15" t="e">
        <f>SUMIF('[16]COAL RECEIPT &amp; GCV DATA'!$A$3:$A$133,'MASTER DATA FILE RAW COAL (2)'!A36,'[16]COAL RECEIPT &amp; GCV DATA'!$T$3:$T$133)</f>
        <v>#VALUE!</v>
      </c>
      <c r="U36" s="15" t="e">
        <f t="shared" si="4"/>
        <v>#VALUE!</v>
      </c>
      <c r="V36" s="15" t="e">
        <f>SUMIF('[16]COAL RECEIPT &amp; GCV DATA'!$A$3:$A$133,'MASTER DATA FILE RAW COAL (2)'!A36,'[16]COAL RECEIPT &amp; GCV DATA'!$V$3:$V$133)</f>
        <v>#VALUE!</v>
      </c>
      <c r="W36" s="15" t="e">
        <f t="shared" si="5"/>
        <v>#VALUE!</v>
      </c>
    </row>
    <row r="37" spans="1:23" customFormat="1" x14ac:dyDescent="0.3">
      <c r="A37" s="101"/>
      <c r="B37" s="12" t="e">
        <f>SUMIF('[16]COAL RECEIPT &amp; GCV DATA'!$A$3:$A$8,'MASTER DATA FILE RAW COAL (2)'!A37,'[16]COAL RECEIPT &amp; GCV DATA'!$B$3:$B$8)</f>
        <v>#VALUE!</v>
      </c>
      <c r="C37" s="13" t="e">
        <f>SUMIF('[16]COAL RECEIPT &amp; GCV DATA'!$A$3:$A$133,'MASTER DATA FILE RAW COAL (2)'!A37,'[16]COAL RECEIPT &amp; GCV DATA'!$C$3:$C$133)</f>
        <v>#VALUE!</v>
      </c>
      <c r="D37" s="13">
        <f>IFERROR(VLOOKUP(A37,'[16]COAL RECEIPT &amp; GCV DATA'!$A$2:$V$8,4,0),0)</f>
        <v>0</v>
      </c>
      <c r="E37" s="14">
        <f>IFERROR(VLOOKUP(A37,'[16]COAL RECEIPT &amp; GCV DATA'!$A$2:$V$8,5,0),0)</f>
        <v>0</v>
      </c>
      <c r="F37" s="13" t="e">
        <f>SUMIF('[16]COAL RECEIPT &amp; GCV DATA'!$A$3:$A$133,'MASTER DATA FILE RAW COAL (2)'!A65,'[16]COAL RECEIPT &amp; GCV DATA'!$F$3:$F$133)</f>
        <v>#VALUE!</v>
      </c>
      <c r="G37" s="13">
        <f>IFERROR(VLOOKUP(A37,'[16]COAL RECEIPT &amp; GCV DATA'!$A$2:$V$133,7,0),0)</f>
        <v>0</v>
      </c>
      <c r="H37" s="13">
        <f>IFERROR(VLOOKUP(A37,'[16]COAL RECEIPT &amp; GCV DATA'!$A$2:$V$133,8,0),0)</f>
        <v>0</v>
      </c>
      <c r="I37" s="13">
        <f>IFERROR(VLOOKUP(A37,'[16]COAL RECEIPT &amp; GCV DATA'!$A$2:$V$133,9,0),0)</f>
        <v>0</v>
      </c>
      <c r="J37" s="13">
        <f>IFERROR(VLOOKUP(A37,'[16]COAL RECEIPT &amp; GCV DATA'!$A$2:$V$133,10,0),0)</f>
        <v>0</v>
      </c>
      <c r="K37" s="15" t="e">
        <f>SUMIF('[16]COAL RECEIPT &amp; GCV DATA'!$A$3:$A$133,'MASTER DATA FILE RAW COAL (2)'!A37,'[16]COAL RECEIPT &amp; GCV DATA'!$K$3:$K$133)</f>
        <v>#VALUE!</v>
      </c>
      <c r="L37" s="15" t="e">
        <f>SUMIF('[16]COAL RECEIPT &amp; GCV DATA'!$A$3:$A$133,'MASTER DATA FILE RAW COAL (2)'!A37,'[16]COAL RECEIPT &amp; GCV DATA'!$L$3:$L$133)</f>
        <v>#VALUE!</v>
      </c>
      <c r="M37" s="15" t="e">
        <f t="shared" si="0"/>
        <v>#VALUE!</v>
      </c>
      <c r="N37" s="15" t="e">
        <f t="shared" si="1"/>
        <v>#VALUE!</v>
      </c>
      <c r="O37" s="15" t="e">
        <f>SUMIF('[16]COAL RECEIPT &amp; GCV DATA'!$A$3:$A$133,'MASTER DATA FILE RAW COAL (2)'!A37,'[16]COAL RECEIPT &amp; GCV DATA'!$O$3:$O$133)</f>
        <v>#VALUE!</v>
      </c>
      <c r="P37" s="15" t="e">
        <f t="shared" si="2"/>
        <v>#VALUE!</v>
      </c>
      <c r="Q37" s="15" t="e">
        <f>SUMIF('[16]COAL RECEIPT &amp; GCV DATA'!$A$3:$A$143,'MASTER DATA FILE RAW COAL (2)'!A37,'[16]COAL RECEIPT &amp; GCV DATA'!$Q$3:$Q$144)+IF(H37=$J$234,($K$234*K37),0)+IF(H37=$J$235,($K$235*K37),0)+IF(H36=$J$235,($K$236*K37),0)</f>
        <v>#VALUE!</v>
      </c>
      <c r="R37" s="16" t="e">
        <f>SUMIF('[16]COAL RECEIPT &amp; GCV DATA'!$A$3:$A$8,'MASTER DATA FILE RAW COAL (2)'!A37,'[16]COAL RECEIPT &amp; GCV DATA'!$R$3:$R$8)+IF(H37=$J$234,($K$234*K37),0)+IF(H37=$J$235,($K$235*K37),0)</f>
        <v>#VALUE!</v>
      </c>
      <c r="S37" s="15">
        <f t="shared" si="3"/>
        <v>0</v>
      </c>
      <c r="T37" s="15" t="e">
        <f>SUMIF('[16]COAL RECEIPT &amp; GCV DATA'!$A$3:$A$133,'MASTER DATA FILE RAW COAL (2)'!A37,'[16]COAL RECEIPT &amp; GCV DATA'!$T$3:$T$133)</f>
        <v>#VALUE!</v>
      </c>
      <c r="U37" s="15" t="e">
        <f t="shared" si="4"/>
        <v>#VALUE!</v>
      </c>
      <c r="V37" s="15" t="e">
        <f>SUMIF('[16]COAL RECEIPT &amp; GCV DATA'!$A$3:$A$133,'MASTER DATA FILE RAW COAL (2)'!A37,'[16]COAL RECEIPT &amp; GCV DATA'!$V$3:$V$133)</f>
        <v>#VALUE!</v>
      </c>
      <c r="W37" s="15" t="e">
        <f t="shared" si="5"/>
        <v>#VALUE!</v>
      </c>
    </row>
    <row r="38" spans="1:23" customFormat="1" x14ac:dyDescent="0.3">
      <c r="A38" s="101"/>
      <c r="B38" s="12" t="e">
        <f>SUMIF('[16]COAL RECEIPT &amp; GCV DATA'!$A$3:$A$8,'MASTER DATA FILE RAW COAL (2)'!A38,'[16]COAL RECEIPT &amp; GCV DATA'!$B$3:$B$8)</f>
        <v>#VALUE!</v>
      </c>
      <c r="C38" s="13" t="e">
        <f>SUMIF('[16]COAL RECEIPT &amp; GCV DATA'!$A$3:$A$133,'MASTER DATA FILE RAW COAL (2)'!A38,'[16]COAL RECEIPT &amp; GCV DATA'!$C$3:$C$133)</f>
        <v>#VALUE!</v>
      </c>
      <c r="D38" s="13">
        <f>IFERROR(VLOOKUP(A38,'[16]COAL RECEIPT &amp; GCV DATA'!$A$2:$V$8,4,0),0)</f>
        <v>0</v>
      </c>
      <c r="E38" s="14">
        <f>IFERROR(VLOOKUP(A38,'[16]COAL RECEIPT &amp; GCV DATA'!$A$2:$V$8,5,0),0)</f>
        <v>0</v>
      </c>
      <c r="F38" s="13" t="e">
        <f>SUMIF('[16]COAL RECEIPT &amp; GCV DATA'!$A$3:$A$133,'MASTER DATA FILE RAW COAL (2)'!A66,'[16]COAL RECEIPT &amp; GCV DATA'!$F$3:$F$133)</f>
        <v>#VALUE!</v>
      </c>
      <c r="G38" s="13">
        <f>IFERROR(VLOOKUP(A38,'[16]COAL RECEIPT &amp; GCV DATA'!$A$2:$V$133,7,0),0)</f>
        <v>0</v>
      </c>
      <c r="H38" s="13">
        <f>IFERROR(VLOOKUP(A38,'[16]COAL RECEIPT &amp; GCV DATA'!$A$2:$V$133,8,0),0)</f>
        <v>0</v>
      </c>
      <c r="I38" s="13">
        <f>IFERROR(VLOOKUP(A38,'[16]COAL RECEIPT &amp; GCV DATA'!$A$2:$V$133,9,0),0)</f>
        <v>0</v>
      </c>
      <c r="J38" s="13">
        <f>IFERROR(VLOOKUP(A38,'[16]COAL RECEIPT &amp; GCV DATA'!$A$2:$V$133,10,0),0)</f>
        <v>0</v>
      </c>
      <c r="K38" s="15" t="e">
        <f>SUMIF('[16]COAL RECEIPT &amp; GCV DATA'!$A$3:$A$133,'MASTER DATA FILE RAW COAL (2)'!A38,'[16]COAL RECEIPT &amp; GCV DATA'!$K$3:$K$133)</f>
        <v>#VALUE!</v>
      </c>
      <c r="L38" s="15" t="e">
        <f>SUMIF('[16]COAL RECEIPT &amp; GCV DATA'!$A$3:$A$133,'MASTER DATA FILE RAW COAL (2)'!A38,'[16]COAL RECEIPT &amp; GCV DATA'!$L$3:$L$133)</f>
        <v>#VALUE!</v>
      </c>
      <c r="M38" s="15" t="e">
        <f t="shared" si="0"/>
        <v>#VALUE!</v>
      </c>
      <c r="N38" s="15" t="e">
        <f t="shared" si="1"/>
        <v>#VALUE!</v>
      </c>
      <c r="O38" s="15" t="e">
        <f>SUMIF('[16]COAL RECEIPT &amp; GCV DATA'!$A$3:$A$133,'MASTER DATA FILE RAW COAL (2)'!A38,'[16]COAL RECEIPT &amp; GCV DATA'!$O$3:$O$133)</f>
        <v>#VALUE!</v>
      </c>
      <c r="P38" s="15" t="e">
        <f t="shared" si="2"/>
        <v>#VALUE!</v>
      </c>
      <c r="Q38" s="15" t="e">
        <f>SUMIF('[16]COAL RECEIPT &amp; GCV DATA'!$A$3:$A$143,'MASTER DATA FILE RAW COAL (2)'!A38,'[16]COAL RECEIPT &amp; GCV DATA'!$Q$3:$Q$144)+IF(H38=$J$234,($K$234*K38),0)+IF(H38=$J$235,($K$235*K38),0)+IF(H37=$J$235,($K$236*K38),0)</f>
        <v>#VALUE!</v>
      </c>
      <c r="R38" s="16" t="e">
        <f>SUMIF('[16]COAL RECEIPT &amp; GCV DATA'!$A$3:$A$8,'MASTER DATA FILE RAW COAL (2)'!A38,'[16]COAL RECEIPT &amp; GCV DATA'!$R$3:$R$8)+IF(H38=$J$234,($K$234*K38),0)+IF(H38=$J$235,($K$235*K38),0)</f>
        <v>#VALUE!</v>
      </c>
      <c r="S38" s="15">
        <f t="shared" si="3"/>
        <v>0</v>
      </c>
      <c r="T38" s="15" t="e">
        <f>SUMIF('[16]COAL RECEIPT &amp; GCV DATA'!$A$3:$A$133,'MASTER DATA FILE RAW COAL (2)'!A38,'[16]COAL RECEIPT &amp; GCV DATA'!$T$3:$T$133)</f>
        <v>#VALUE!</v>
      </c>
      <c r="U38" s="15" t="e">
        <f t="shared" si="4"/>
        <v>#VALUE!</v>
      </c>
      <c r="V38" s="15" t="e">
        <f>SUMIF('[16]COAL RECEIPT &amp; GCV DATA'!$A$3:$A$133,'MASTER DATA FILE RAW COAL (2)'!A38,'[16]COAL RECEIPT &amp; GCV DATA'!$V$3:$V$133)</f>
        <v>#VALUE!</v>
      </c>
      <c r="W38" s="15" t="e">
        <f t="shared" si="5"/>
        <v>#VALUE!</v>
      </c>
    </row>
    <row r="39" spans="1:23" customFormat="1" x14ac:dyDescent="0.3">
      <c r="A39" s="101"/>
      <c r="B39" s="12" t="e">
        <f>SUMIF('[16]COAL RECEIPT &amp; GCV DATA'!$A$3:$A$8,'MASTER DATA FILE RAW COAL (2)'!A39,'[16]COAL RECEIPT &amp; GCV DATA'!$B$3:$B$8)</f>
        <v>#VALUE!</v>
      </c>
      <c r="C39" s="13" t="e">
        <f>SUMIF('[16]COAL RECEIPT &amp; GCV DATA'!$A$3:$A$133,'MASTER DATA FILE RAW COAL (2)'!A39,'[16]COAL RECEIPT &amp; GCV DATA'!$C$3:$C$133)</f>
        <v>#VALUE!</v>
      </c>
      <c r="D39" s="13">
        <f>IFERROR(VLOOKUP(A39,'[16]COAL RECEIPT &amp; GCV DATA'!$A$2:$V$8,4,0),0)</f>
        <v>0</v>
      </c>
      <c r="E39" s="14">
        <f>IFERROR(VLOOKUP(A39,'[16]COAL RECEIPT &amp; GCV DATA'!$A$2:$V$8,5,0),0)</f>
        <v>0</v>
      </c>
      <c r="F39" s="13" t="e">
        <f>SUMIF('[16]COAL RECEIPT &amp; GCV DATA'!$A$3:$A$133,'MASTER DATA FILE RAW COAL (2)'!A67,'[16]COAL RECEIPT &amp; GCV DATA'!$F$3:$F$133)</f>
        <v>#VALUE!</v>
      </c>
      <c r="G39" s="13">
        <f>IFERROR(VLOOKUP(A39,'[16]COAL RECEIPT &amp; GCV DATA'!$A$2:$V$133,7,0),0)</f>
        <v>0</v>
      </c>
      <c r="H39" s="13">
        <f>IFERROR(VLOOKUP(A39,'[16]COAL RECEIPT &amp; GCV DATA'!$A$2:$V$133,8,0),0)</f>
        <v>0</v>
      </c>
      <c r="I39" s="13">
        <f>IFERROR(VLOOKUP(A39,'[16]COAL RECEIPT &amp; GCV DATA'!$A$2:$V$133,9,0),0)</f>
        <v>0</v>
      </c>
      <c r="J39" s="13">
        <f>IFERROR(VLOOKUP(A39,'[16]COAL RECEIPT &amp; GCV DATA'!$A$2:$V$133,10,0),0)</f>
        <v>0</v>
      </c>
      <c r="K39" s="15" t="e">
        <f>SUMIF('[16]COAL RECEIPT &amp; GCV DATA'!$A$3:$A$133,'MASTER DATA FILE RAW COAL (2)'!A39,'[16]COAL RECEIPT &amp; GCV DATA'!$K$3:$K$133)</f>
        <v>#VALUE!</v>
      </c>
      <c r="L39" s="15" t="e">
        <f>SUMIF('[16]COAL RECEIPT &amp; GCV DATA'!$A$3:$A$133,'MASTER DATA FILE RAW COAL (2)'!A39,'[16]COAL RECEIPT &amp; GCV DATA'!$L$3:$L$133)</f>
        <v>#VALUE!</v>
      </c>
      <c r="M39" s="15" t="e">
        <f t="shared" si="0"/>
        <v>#VALUE!</v>
      </c>
      <c r="N39" s="15" t="e">
        <f t="shared" si="1"/>
        <v>#VALUE!</v>
      </c>
      <c r="O39" s="15" t="e">
        <f>SUMIF('[16]COAL RECEIPT &amp; GCV DATA'!$A$3:$A$133,'MASTER DATA FILE RAW COAL (2)'!A39,'[16]COAL RECEIPT &amp; GCV DATA'!$O$3:$O$133)</f>
        <v>#VALUE!</v>
      </c>
      <c r="P39" s="15" t="e">
        <f t="shared" si="2"/>
        <v>#VALUE!</v>
      </c>
      <c r="Q39" s="15" t="e">
        <f>SUMIF('[16]COAL RECEIPT &amp; GCV DATA'!$A$3:$A$143,'MASTER DATA FILE RAW COAL (2)'!A39,'[16]COAL RECEIPT &amp; GCV DATA'!$Q$3:$Q$144)+IF(H39=$J$234,($K$234*K39),0)+IF(H39=$J$235,($K$235*K39),0)+IF(H38=$J$235,($K$236*K39),0)</f>
        <v>#VALUE!</v>
      </c>
      <c r="R39" s="16" t="e">
        <f>SUMIF('[16]COAL RECEIPT &amp; GCV DATA'!$A$3:$A$8,'MASTER DATA FILE RAW COAL (2)'!A39,'[16]COAL RECEIPT &amp; GCV DATA'!$R$3:$R$8)+IF(H39=$J$234,($K$234*K39),0)+IF(H39=$J$235,($K$235*K39),0)</f>
        <v>#VALUE!</v>
      </c>
      <c r="S39" s="15">
        <f t="shared" si="3"/>
        <v>0</v>
      </c>
      <c r="T39" s="15" t="e">
        <f>SUMIF('[16]COAL RECEIPT &amp; GCV DATA'!$A$3:$A$133,'MASTER DATA FILE RAW COAL (2)'!A39,'[16]COAL RECEIPT &amp; GCV DATA'!$T$3:$T$133)</f>
        <v>#VALUE!</v>
      </c>
      <c r="U39" s="15" t="e">
        <f t="shared" si="4"/>
        <v>#VALUE!</v>
      </c>
      <c r="V39" s="15" t="e">
        <f>SUMIF('[16]COAL RECEIPT &amp; GCV DATA'!$A$3:$A$133,'MASTER DATA FILE RAW COAL (2)'!A39,'[16]COAL RECEIPT &amp; GCV DATA'!$V$3:$V$133)</f>
        <v>#VALUE!</v>
      </c>
      <c r="W39" s="15" t="e">
        <f t="shared" si="5"/>
        <v>#VALUE!</v>
      </c>
    </row>
    <row r="40" spans="1:23" customFormat="1" x14ac:dyDescent="0.3">
      <c r="A40" s="12"/>
      <c r="B40" s="12" t="e">
        <f>SUMIF('[16]COAL RECEIPT &amp; GCV DATA'!$A$3:$A$8,'MASTER DATA FILE RAW COAL (2)'!A40,'[16]COAL RECEIPT &amp; GCV DATA'!$B$3:$B$8)</f>
        <v>#VALUE!</v>
      </c>
      <c r="C40" s="13" t="e">
        <f>SUMIF('[16]COAL RECEIPT &amp; GCV DATA'!$A$3:$A$133,'MASTER DATA FILE RAW COAL (2)'!A40,'[16]COAL RECEIPT &amp; GCV DATA'!$C$3:$C$133)</f>
        <v>#VALUE!</v>
      </c>
      <c r="D40" s="13">
        <f>IFERROR(VLOOKUP(A40,'[16]COAL RECEIPT &amp; GCV DATA'!$A$2:$V$8,4,0),0)</f>
        <v>0</v>
      </c>
      <c r="E40" s="14">
        <f>IFERROR(VLOOKUP(A40,'[16]COAL RECEIPT &amp; GCV DATA'!$A$2:$V$8,5,0),0)</f>
        <v>0</v>
      </c>
      <c r="F40" s="13" t="e">
        <f>SUMIF('[16]COAL RECEIPT &amp; GCV DATA'!$A$3:$A$133,'MASTER DATA FILE RAW COAL (2)'!A68,'[16]COAL RECEIPT &amp; GCV DATA'!$F$3:$F$133)</f>
        <v>#VALUE!</v>
      </c>
      <c r="G40" s="13">
        <f>IFERROR(VLOOKUP(A40,'[16]COAL RECEIPT &amp; GCV DATA'!$A$2:$V$133,7,0),0)</f>
        <v>0</v>
      </c>
      <c r="H40" s="13">
        <f>IFERROR(VLOOKUP(A40,'[16]COAL RECEIPT &amp; GCV DATA'!$A$2:$V$133,8,0),0)</f>
        <v>0</v>
      </c>
      <c r="I40" s="13">
        <f>IFERROR(VLOOKUP(A40,'[16]COAL RECEIPT &amp; GCV DATA'!$A$2:$V$133,9,0),0)</f>
        <v>0</v>
      </c>
      <c r="J40" s="13">
        <f>IFERROR(VLOOKUP(A40,'[16]COAL RECEIPT &amp; GCV DATA'!$A$2:$V$133,10,0),0)</f>
        <v>0</v>
      </c>
      <c r="K40" s="15" t="e">
        <f>SUMIF('[16]COAL RECEIPT &amp; GCV DATA'!$A$3:$A$133,'MASTER DATA FILE RAW COAL (2)'!A40,'[16]COAL RECEIPT &amp; GCV DATA'!$K$3:$K$133)</f>
        <v>#VALUE!</v>
      </c>
      <c r="L40" s="15" t="e">
        <f>SUMIF('[16]COAL RECEIPT &amp; GCV DATA'!$A$3:$A$133,'MASTER DATA FILE RAW COAL (2)'!A40,'[16]COAL RECEIPT &amp; GCV DATA'!$L$3:$L$133)</f>
        <v>#VALUE!</v>
      </c>
      <c r="M40" s="15" t="e">
        <f t="shared" si="0"/>
        <v>#VALUE!</v>
      </c>
      <c r="N40" s="15" t="e">
        <f t="shared" si="1"/>
        <v>#VALUE!</v>
      </c>
      <c r="O40" s="15" t="e">
        <f>SUMIF('[16]COAL RECEIPT &amp; GCV DATA'!$A$3:$A$133,'MASTER DATA FILE RAW COAL (2)'!A40,'[16]COAL RECEIPT &amp; GCV DATA'!$O$3:$O$133)</f>
        <v>#VALUE!</v>
      </c>
      <c r="P40" s="15" t="e">
        <f t="shared" si="2"/>
        <v>#VALUE!</v>
      </c>
      <c r="Q40" s="15" t="e">
        <f>SUMIF('[16]COAL RECEIPT &amp; GCV DATA'!$A$3:$A$143,'MASTER DATA FILE RAW COAL (2)'!A40,'[16]COAL RECEIPT &amp; GCV DATA'!$Q$3:$Q$144)+IF(H40=$J$234,($K$234*K40),0)+IF(H40=$J$235,($K$235*K40),0)+IF(H39=$J$235,($K$236*K40),0)</f>
        <v>#VALUE!</v>
      </c>
      <c r="R40" s="16" t="e">
        <f>SUMIF('[16]COAL RECEIPT &amp; GCV DATA'!$A$3:$A$8,'MASTER DATA FILE RAW COAL (2)'!A40,'[16]COAL RECEIPT &amp; GCV DATA'!$R$3:$R$8)+IF(H40=$J$234,($K$234*K40),0)+IF(H40=$J$235,($K$235*K40),0)</f>
        <v>#VALUE!</v>
      </c>
      <c r="S40" s="15">
        <f t="shared" si="3"/>
        <v>0</v>
      </c>
      <c r="T40" s="15" t="e">
        <f>SUMIF('[16]COAL RECEIPT &amp; GCV DATA'!$A$3:$A$133,'MASTER DATA FILE RAW COAL (2)'!A40,'[16]COAL RECEIPT &amp; GCV DATA'!$T$3:$T$133)</f>
        <v>#VALUE!</v>
      </c>
      <c r="U40" s="15" t="e">
        <f t="shared" si="4"/>
        <v>#VALUE!</v>
      </c>
      <c r="V40" s="15" t="e">
        <f>SUMIF('[16]COAL RECEIPT &amp; GCV DATA'!$A$3:$A$133,'MASTER DATA FILE RAW COAL (2)'!A40,'[16]COAL RECEIPT &amp; GCV DATA'!$V$3:$V$133)</f>
        <v>#VALUE!</v>
      </c>
      <c r="W40" s="15" t="e">
        <f t="shared" si="5"/>
        <v>#VALUE!</v>
      </c>
    </row>
    <row r="41" spans="1:23" customFormat="1" x14ac:dyDescent="0.3">
      <c r="A41" s="12"/>
      <c r="B41" s="12" t="e">
        <f>SUMIF('[16]COAL RECEIPT &amp; GCV DATA'!$A$3:$A$8,'MASTER DATA FILE RAW COAL (2)'!A41,'[16]COAL RECEIPT &amp; GCV DATA'!$B$3:$B$8)</f>
        <v>#VALUE!</v>
      </c>
      <c r="C41" s="13" t="e">
        <f>SUMIF('[16]COAL RECEIPT &amp; GCV DATA'!$A$3:$A$133,'MASTER DATA FILE RAW COAL (2)'!A41,'[16]COAL RECEIPT &amp; GCV DATA'!$C$3:$C$133)</f>
        <v>#VALUE!</v>
      </c>
      <c r="D41" s="13">
        <f>IFERROR(VLOOKUP(A41,'[16]COAL RECEIPT &amp; GCV DATA'!$A$2:$V$8,4,0),0)</f>
        <v>0</v>
      </c>
      <c r="E41" s="14">
        <f>IFERROR(VLOOKUP(A41,'[16]COAL RECEIPT &amp; GCV DATA'!$A$2:$V$8,5,0),0)</f>
        <v>0</v>
      </c>
      <c r="F41" s="13" t="e">
        <f>SUMIF('[16]COAL RECEIPT &amp; GCV DATA'!$A$3:$A$133,'MASTER DATA FILE RAW COAL (2)'!A69,'[16]COAL RECEIPT &amp; GCV DATA'!$F$3:$F$133)</f>
        <v>#VALUE!</v>
      </c>
      <c r="G41" s="13">
        <f>IFERROR(VLOOKUP(A41,'[16]COAL RECEIPT &amp; GCV DATA'!$A$2:$V$133,7,0),0)</f>
        <v>0</v>
      </c>
      <c r="H41" s="13">
        <f>IFERROR(VLOOKUP(A41,'[16]COAL RECEIPT &amp; GCV DATA'!$A$2:$V$133,8,0),0)</f>
        <v>0</v>
      </c>
      <c r="I41" s="13">
        <f>IFERROR(VLOOKUP(A41,'[16]COAL RECEIPT &amp; GCV DATA'!$A$2:$V$133,9,0),0)</f>
        <v>0</v>
      </c>
      <c r="J41" s="13">
        <f>IFERROR(VLOOKUP(A41,'[16]COAL RECEIPT &amp; GCV DATA'!$A$2:$V$133,10,0),0)</f>
        <v>0</v>
      </c>
      <c r="K41" s="15" t="e">
        <f>SUMIF('[16]COAL RECEIPT &amp; GCV DATA'!$A$3:$A$133,'MASTER DATA FILE RAW COAL (2)'!A41,'[16]COAL RECEIPT &amp; GCV DATA'!$K$3:$K$133)</f>
        <v>#VALUE!</v>
      </c>
      <c r="L41" s="15" t="e">
        <f>SUMIF('[16]COAL RECEIPT &amp; GCV DATA'!$A$3:$A$133,'MASTER DATA FILE RAW COAL (2)'!A41,'[16]COAL RECEIPT &amp; GCV DATA'!$L$3:$L$133)</f>
        <v>#VALUE!</v>
      </c>
      <c r="M41" s="15" t="e">
        <f t="shared" si="0"/>
        <v>#VALUE!</v>
      </c>
      <c r="N41" s="15" t="e">
        <f t="shared" si="1"/>
        <v>#VALUE!</v>
      </c>
      <c r="O41" s="15" t="e">
        <f>SUMIF('[16]COAL RECEIPT &amp; GCV DATA'!$A$3:$A$133,'MASTER DATA FILE RAW COAL (2)'!A41,'[16]COAL RECEIPT &amp; GCV DATA'!$O$3:$O$133)</f>
        <v>#VALUE!</v>
      </c>
      <c r="P41" s="15" t="e">
        <f t="shared" si="2"/>
        <v>#VALUE!</v>
      </c>
      <c r="Q41" s="15" t="e">
        <f>SUMIF('[16]COAL RECEIPT &amp; GCV DATA'!$A$3:$A$143,'MASTER DATA FILE RAW COAL (2)'!A41,'[16]COAL RECEIPT &amp; GCV DATA'!$Q$3:$Q$144)+IF(H41=$J$234,($K$234*K41),0)+IF(H41=$J$235,($K$235*K41),0)+IF(H40=$J$235,($K$236*K41),0)</f>
        <v>#VALUE!</v>
      </c>
      <c r="R41" s="16" t="e">
        <f>SUMIF('[16]COAL RECEIPT &amp; GCV DATA'!$A$3:$A$8,'MASTER DATA FILE RAW COAL (2)'!A41,'[16]COAL RECEIPT &amp; GCV DATA'!$R$3:$R$8)+IF(H41=$J$234,($K$234*K41),0)+IF(H41=$J$235,($K$235*K41),0)</f>
        <v>#VALUE!</v>
      </c>
      <c r="S41" s="15">
        <f t="shared" si="3"/>
        <v>0</v>
      </c>
      <c r="T41" s="15" t="e">
        <f>SUMIF('[16]COAL RECEIPT &amp; GCV DATA'!$A$3:$A$133,'MASTER DATA FILE RAW COAL (2)'!A41,'[16]COAL RECEIPT &amp; GCV DATA'!$T$3:$T$133)</f>
        <v>#VALUE!</v>
      </c>
      <c r="U41" s="15" t="e">
        <f t="shared" si="4"/>
        <v>#VALUE!</v>
      </c>
      <c r="V41" s="15" t="e">
        <f>SUMIF('[16]COAL RECEIPT &amp; GCV DATA'!$A$3:$A$133,'MASTER DATA FILE RAW COAL (2)'!A41,'[16]COAL RECEIPT &amp; GCV DATA'!$V$3:$V$133)</f>
        <v>#VALUE!</v>
      </c>
      <c r="W41" s="15" t="e">
        <f t="shared" si="5"/>
        <v>#VALUE!</v>
      </c>
    </row>
    <row r="42" spans="1:23" customFormat="1" x14ac:dyDescent="0.3">
      <c r="A42" s="12"/>
      <c r="B42" s="12" t="e">
        <f>SUMIF('[16]COAL RECEIPT &amp; GCV DATA'!$A$3:$A$8,'MASTER DATA FILE RAW COAL (2)'!A42,'[16]COAL RECEIPT &amp; GCV DATA'!$B$3:$B$8)</f>
        <v>#VALUE!</v>
      </c>
      <c r="C42" s="13" t="e">
        <f>SUMIF('[16]COAL RECEIPT &amp; GCV DATA'!$A$3:$A$133,'MASTER DATA FILE RAW COAL (2)'!A42,'[16]COAL RECEIPT &amp; GCV DATA'!$C$3:$C$133)</f>
        <v>#VALUE!</v>
      </c>
      <c r="D42" s="13">
        <f>IFERROR(VLOOKUP(A42,'[16]COAL RECEIPT &amp; GCV DATA'!$A$2:$V$8,4,0),0)</f>
        <v>0</v>
      </c>
      <c r="E42" s="14">
        <f>IFERROR(VLOOKUP(A42,'[16]COAL RECEIPT &amp; GCV DATA'!$A$2:$V$8,5,0),0)</f>
        <v>0</v>
      </c>
      <c r="F42" s="13" t="e">
        <f>SUMIF('[16]COAL RECEIPT &amp; GCV DATA'!$A$3:$A$133,'MASTER DATA FILE RAW COAL (2)'!A70,'[16]COAL RECEIPT &amp; GCV DATA'!$F$3:$F$133)</f>
        <v>#VALUE!</v>
      </c>
      <c r="G42" s="13">
        <f>IFERROR(VLOOKUP(A42,'[16]COAL RECEIPT &amp; GCV DATA'!$A$2:$V$133,7,0),0)</f>
        <v>0</v>
      </c>
      <c r="H42" s="13">
        <f>IFERROR(VLOOKUP(A42,'[16]COAL RECEIPT &amp; GCV DATA'!$A$2:$V$133,8,0),0)</f>
        <v>0</v>
      </c>
      <c r="I42" s="13">
        <f>IFERROR(VLOOKUP(A42,'[16]COAL RECEIPT &amp; GCV DATA'!$A$2:$V$133,9,0),0)</f>
        <v>0</v>
      </c>
      <c r="J42" s="13">
        <f>IFERROR(VLOOKUP(A42,'[16]COAL RECEIPT &amp; GCV DATA'!$A$2:$V$133,10,0),0)</f>
        <v>0</v>
      </c>
      <c r="K42" s="15" t="e">
        <f>SUMIF('[16]COAL RECEIPT &amp; GCV DATA'!$A$3:$A$133,'MASTER DATA FILE RAW COAL (2)'!A42,'[16]COAL RECEIPT &amp; GCV DATA'!$K$3:$K$133)</f>
        <v>#VALUE!</v>
      </c>
      <c r="L42" s="15" t="e">
        <f>SUMIF('[16]COAL RECEIPT &amp; GCV DATA'!$A$3:$A$133,'MASTER DATA FILE RAW COAL (2)'!A42,'[16]COAL RECEIPT &amp; GCV DATA'!$L$3:$L$133)</f>
        <v>#VALUE!</v>
      </c>
      <c r="M42" s="15" t="e">
        <f t="shared" si="0"/>
        <v>#VALUE!</v>
      </c>
      <c r="N42" s="15" t="e">
        <f t="shared" si="1"/>
        <v>#VALUE!</v>
      </c>
      <c r="O42" s="15" t="e">
        <f>SUMIF('[16]COAL RECEIPT &amp; GCV DATA'!$A$3:$A$133,'MASTER DATA FILE RAW COAL (2)'!A42,'[16]COAL RECEIPT &amp; GCV DATA'!$O$3:$O$133)</f>
        <v>#VALUE!</v>
      </c>
      <c r="P42" s="15" t="e">
        <f t="shared" si="2"/>
        <v>#VALUE!</v>
      </c>
      <c r="Q42" s="15" t="e">
        <f>SUMIF('[16]COAL RECEIPT &amp; GCV DATA'!$A$3:$A$143,'MASTER DATA FILE RAW COAL (2)'!A42,'[16]COAL RECEIPT &amp; GCV DATA'!$Q$3:$Q$144)+IF(H42=$J$234,($K$234*K42),0)+IF(H42=$J$235,($K$235*K42),0)+IF(H41=$J$235,($K$236*K42),0)</f>
        <v>#VALUE!</v>
      </c>
      <c r="R42" s="16" t="e">
        <f>SUMIF('[16]COAL RECEIPT &amp; GCV DATA'!$A$3:$A$8,'MASTER DATA FILE RAW COAL (2)'!A42,'[16]COAL RECEIPT &amp; GCV DATA'!$R$3:$R$8)+IF(H42=$J$234,($K$234*K42),0)+IF(H42=$J$235,($K$235*K42),0)</f>
        <v>#VALUE!</v>
      </c>
      <c r="S42" s="15">
        <f t="shared" si="3"/>
        <v>0</v>
      </c>
      <c r="T42" s="15" t="e">
        <f>SUMIF('[16]COAL RECEIPT &amp; GCV DATA'!$A$3:$A$133,'MASTER DATA FILE RAW COAL (2)'!A42,'[16]COAL RECEIPT &amp; GCV DATA'!$T$3:$T$133)</f>
        <v>#VALUE!</v>
      </c>
      <c r="U42" s="15" t="e">
        <f t="shared" si="4"/>
        <v>#VALUE!</v>
      </c>
      <c r="V42" s="15" t="e">
        <f>SUMIF('[16]COAL RECEIPT &amp; GCV DATA'!$A$3:$A$133,'MASTER DATA FILE RAW COAL (2)'!A42,'[16]COAL RECEIPT &amp; GCV DATA'!$V$3:$V$133)</f>
        <v>#VALUE!</v>
      </c>
      <c r="W42" s="15" t="e">
        <f t="shared" si="5"/>
        <v>#VALUE!</v>
      </c>
    </row>
    <row r="43" spans="1:23" customFormat="1" x14ac:dyDescent="0.3">
      <c r="A43" s="12"/>
      <c r="B43" s="12" t="e">
        <f>SUMIF('[16]COAL RECEIPT &amp; GCV DATA'!$A$3:$A$8,'MASTER DATA FILE RAW COAL (2)'!A43,'[16]COAL RECEIPT &amp; GCV DATA'!$B$3:$B$8)</f>
        <v>#VALUE!</v>
      </c>
      <c r="C43" s="13" t="e">
        <f>SUMIF('[16]COAL RECEIPT &amp; GCV DATA'!$A$3:$A$133,'MASTER DATA FILE RAW COAL (2)'!A43,'[16]COAL RECEIPT &amp; GCV DATA'!$C$3:$C$133)</f>
        <v>#VALUE!</v>
      </c>
      <c r="D43" s="13">
        <f>IFERROR(VLOOKUP(A43,'[16]COAL RECEIPT &amp; GCV DATA'!$A$2:$V$8,4,0),0)</f>
        <v>0</v>
      </c>
      <c r="E43" s="14">
        <f>IFERROR(VLOOKUP(A43,'[16]COAL RECEIPT &amp; GCV DATA'!$A$2:$V$8,5,0),0)</f>
        <v>0</v>
      </c>
      <c r="F43" s="13" t="e">
        <f>SUMIF('[16]COAL RECEIPT &amp; GCV DATA'!$A$3:$A$133,'MASTER DATA FILE RAW COAL (2)'!A71,'[16]COAL RECEIPT &amp; GCV DATA'!$F$3:$F$133)</f>
        <v>#VALUE!</v>
      </c>
      <c r="G43" s="13">
        <f>IFERROR(VLOOKUP(A43,'[16]COAL RECEIPT &amp; GCV DATA'!$A$2:$V$133,7,0),0)</f>
        <v>0</v>
      </c>
      <c r="H43" s="13">
        <f>IFERROR(VLOOKUP(A43,'[16]COAL RECEIPT &amp; GCV DATA'!$A$2:$V$133,8,0),0)</f>
        <v>0</v>
      </c>
      <c r="I43" s="13">
        <f>IFERROR(VLOOKUP(A43,'[16]COAL RECEIPT &amp; GCV DATA'!$A$2:$V$133,9,0),0)</f>
        <v>0</v>
      </c>
      <c r="J43" s="13">
        <f>IFERROR(VLOOKUP(A43,'[16]COAL RECEIPT &amp; GCV DATA'!$A$2:$V$133,10,0),0)</f>
        <v>0</v>
      </c>
      <c r="K43" s="15" t="e">
        <f>SUMIF('[16]COAL RECEIPT &amp; GCV DATA'!$A$3:$A$133,'MASTER DATA FILE RAW COAL (2)'!A43,'[16]COAL RECEIPT &amp; GCV DATA'!$K$3:$K$133)</f>
        <v>#VALUE!</v>
      </c>
      <c r="L43" s="15" t="e">
        <f>SUMIF('[16]COAL RECEIPT &amp; GCV DATA'!$A$3:$A$133,'MASTER DATA FILE RAW COAL (2)'!A43,'[16]COAL RECEIPT &amp; GCV DATA'!$L$3:$L$133)</f>
        <v>#VALUE!</v>
      </c>
      <c r="M43" s="15" t="e">
        <f t="shared" si="0"/>
        <v>#VALUE!</v>
      </c>
      <c r="N43" s="15" t="e">
        <f t="shared" si="1"/>
        <v>#VALUE!</v>
      </c>
      <c r="O43" s="15" t="e">
        <f>SUMIF('[16]COAL RECEIPT &amp; GCV DATA'!$A$3:$A$133,'MASTER DATA FILE RAW COAL (2)'!A43,'[16]COAL RECEIPT &amp; GCV DATA'!$O$3:$O$133)</f>
        <v>#VALUE!</v>
      </c>
      <c r="P43" s="15" t="e">
        <f t="shared" si="2"/>
        <v>#VALUE!</v>
      </c>
      <c r="Q43" s="15" t="e">
        <f>SUMIF('[16]COAL RECEIPT &amp; GCV DATA'!$A$3:$A$143,'MASTER DATA FILE RAW COAL (2)'!A43,'[16]COAL RECEIPT &amp; GCV DATA'!$Q$3:$Q$144)+IF(H43=$J$234,($K$234*K43),0)+IF(H43=$J$235,($K$235*K43),0)+IF(H42=$J$235,($K$236*K43),0)</f>
        <v>#VALUE!</v>
      </c>
      <c r="R43" s="16" t="e">
        <f>SUMIF('[16]COAL RECEIPT &amp; GCV DATA'!$A$3:$A$8,'MASTER DATA FILE RAW COAL (2)'!A43,'[16]COAL RECEIPT &amp; GCV DATA'!$R$3:$R$8)+IF(H43=$J$234,($K$234*K43),0)+IF(H43=$J$235,($K$235*K43),0)</f>
        <v>#VALUE!</v>
      </c>
      <c r="S43" s="15">
        <f t="shared" si="3"/>
        <v>0</v>
      </c>
      <c r="T43" s="15" t="e">
        <f>SUMIF('[16]COAL RECEIPT &amp; GCV DATA'!$A$3:$A$133,'MASTER DATA FILE RAW COAL (2)'!A43,'[16]COAL RECEIPT &amp; GCV DATA'!$T$3:$T$133)</f>
        <v>#VALUE!</v>
      </c>
      <c r="U43" s="15" t="e">
        <f t="shared" si="4"/>
        <v>#VALUE!</v>
      </c>
      <c r="V43" s="15" t="e">
        <f>SUMIF('[16]COAL RECEIPT &amp; GCV DATA'!$A$3:$A$133,'MASTER DATA FILE RAW COAL (2)'!A43,'[16]COAL RECEIPT &amp; GCV DATA'!$V$3:$V$133)</f>
        <v>#VALUE!</v>
      </c>
      <c r="W43" s="15" t="e">
        <f t="shared" si="5"/>
        <v>#VALUE!</v>
      </c>
    </row>
    <row r="44" spans="1:23" customFormat="1" x14ac:dyDescent="0.3">
      <c r="A44" s="12"/>
      <c r="B44" s="12" t="e">
        <f>SUMIF('[16]COAL RECEIPT &amp; GCV DATA'!$A$3:$A$8,'MASTER DATA FILE RAW COAL (2)'!A44,'[16]COAL RECEIPT &amp; GCV DATA'!$B$3:$B$8)</f>
        <v>#VALUE!</v>
      </c>
      <c r="C44" s="13" t="e">
        <f>SUMIF('[16]COAL RECEIPT &amp; GCV DATA'!$A$3:$A$133,'MASTER DATA FILE RAW COAL (2)'!A44,'[16]COAL RECEIPT &amp; GCV DATA'!$C$3:$C$133)</f>
        <v>#VALUE!</v>
      </c>
      <c r="D44" s="13">
        <f>IFERROR(VLOOKUP(A44,'[16]COAL RECEIPT &amp; GCV DATA'!$A$2:$V$8,4,0),0)</f>
        <v>0</v>
      </c>
      <c r="E44" s="14">
        <f>IFERROR(VLOOKUP(A44,'[16]COAL RECEIPT &amp; GCV DATA'!$A$2:$V$8,5,0),0)</f>
        <v>0</v>
      </c>
      <c r="F44" s="13" t="e">
        <f>SUMIF('[16]COAL RECEIPT &amp; GCV DATA'!$A$3:$A$133,'MASTER DATA FILE RAW COAL (2)'!A72,'[16]COAL RECEIPT &amp; GCV DATA'!$F$3:$F$133)</f>
        <v>#VALUE!</v>
      </c>
      <c r="G44" s="13">
        <f>IFERROR(VLOOKUP(A44,'[16]COAL RECEIPT &amp; GCV DATA'!$A$2:$V$133,7,0),0)</f>
        <v>0</v>
      </c>
      <c r="H44" s="13">
        <f>IFERROR(VLOOKUP(A44,'[16]COAL RECEIPT &amp; GCV DATA'!$A$2:$V$133,8,0),0)</f>
        <v>0</v>
      </c>
      <c r="I44" s="13">
        <f>IFERROR(VLOOKUP(A44,'[16]COAL RECEIPT &amp; GCV DATA'!$A$2:$V$133,9,0),0)</f>
        <v>0</v>
      </c>
      <c r="J44" s="13">
        <f>IFERROR(VLOOKUP(A44,'[16]COAL RECEIPT &amp; GCV DATA'!$A$2:$V$133,10,0),0)</f>
        <v>0</v>
      </c>
      <c r="K44" s="15" t="e">
        <f>SUMIF('[16]COAL RECEIPT &amp; GCV DATA'!$A$3:$A$133,'MASTER DATA FILE RAW COAL (2)'!A44,'[16]COAL RECEIPT &amp; GCV DATA'!$K$3:$K$133)</f>
        <v>#VALUE!</v>
      </c>
      <c r="L44" s="15" t="e">
        <f>SUMIF('[16]COAL RECEIPT &amp; GCV DATA'!$A$3:$A$133,'MASTER DATA FILE RAW COAL (2)'!A44,'[16]COAL RECEIPT &amp; GCV DATA'!$L$3:$L$133)</f>
        <v>#VALUE!</v>
      </c>
      <c r="M44" s="15" t="e">
        <f t="shared" si="0"/>
        <v>#VALUE!</v>
      </c>
      <c r="N44" s="15" t="e">
        <f t="shared" si="1"/>
        <v>#VALUE!</v>
      </c>
      <c r="O44" s="15" t="e">
        <f>SUMIF('[16]COAL RECEIPT &amp; GCV DATA'!$A$3:$A$133,'MASTER DATA FILE RAW COAL (2)'!A44,'[16]COAL RECEIPT &amp; GCV DATA'!$O$3:$O$133)</f>
        <v>#VALUE!</v>
      </c>
      <c r="P44" s="15" t="e">
        <f t="shared" si="2"/>
        <v>#VALUE!</v>
      </c>
      <c r="Q44" s="15" t="e">
        <f>SUMIF('[16]COAL RECEIPT &amp; GCV DATA'!$A$3:$A$143,'MASTER DATA FILE RAW COAL (2)'!A44,'[16]COAL RECEIPT &amp; GCV DATA'!$Q$3:$Q$144)+IF(H44=$J$234,($K$234*K44),0)+IF(H44=$J$235,($K$235*K44),0)+IF(H43=$J$235,($K$236*K44),0)</f>
        <v>#VALUE!</v>
      </c>
      <c r="R44" s="16" t="e">
        <f>SUMIF('[16]COAL RECEIPT &amp; GCV DATA'!$A$3:$A$8,'MASTER DATA FILE RAW COAL (2)'!A44,'[16]COAL RECEIPT &amp; GCV DATA'!$R$3:$R$8)+IF(H44=$J$234,($K$234*K44),0)+IF(H44=$J$235,($K$235*K44),0)</f>
        <v>#VALUE!</v>
      </c>
      <c r="S44" s="15">
        <f t="shared" si="3"/>
        <v>0</v>
      </c>
      <c r="T44" s="15" t="e">
        <f>SUMIF('[16]COAL RECEIPT &amp; GCV DATA'!$A$3:$A$133,'MASTER DATA FILE RAW COAL (2)'!A44,'[16]COAL RECEIPT &amp; GCV DATA'!$T$3:$T$133)</f>
        <v>#VALUE!</v>
      </c>
      <c r="U44" s="15" t="e">
        <f t="shared" si="4"/>
        <v>#VALUE!</v>
      </c>
      <c r="V44" s="15" t="e">
        <f>SUMIF('[16]COAL RECEIPT &amp; GCV DATA'!$A$3:$A$133,'MASTER DATA FILE RAW COAL (2)'!A44,'[16]COAL RECEIPT &amp; GCV DATA'!$V$3:$V$133)</f>
        <v>#VALUE!</v>
      </c>
      <c r="W44" s="15" t="e">
        <f t="shared" si="5"/>
        <v>#VALUE!</v>
      </c>
    </row>
    <row r="45" spans="1:23" customFormat="1" x14ac:dyDescent="0.3">
      <c r="A45" s="12"/>
      <c r="B45" s="12" t="e">
        <f>SUMIF('[16]COAL RECEIPT &amp; GCV DATA'!$A$3:$A$8,'MASTER DATA FILE RAW COAL (2)'!A45,'[16]COAL RECEIPT &amp; GCV DATA'!$B$3:$B$8)</f>
        <v>#VALUE!</v>
      </c>
      <c r="C45" s="13" t="e">
        <f>SUMIF('[16]COAL RECEIPT &amp; GCV DATA'!$A$3:$A$133,'MASTER DATA FILE RAW COAL (2)'!A45,'[16]COAL RECEIPT &amp; GCV DATA'!$C$3:$C$133)</f>
        <v>#VALUE!</v>
      </c>
      <c r="D45" s="13">
        <f>IFERROR(VLOOKUP(A45,'[16]COAL RECEIPT &amp; GCV DATA'!$A$2:$V$8,4,0),0)</f>
        <v>0</v>
      </c>
      <c r="E45" s="14">
        <f>IFERROR(VLOOKUP(A45,'[16]COAL RECEIPT &amp; GCV DATA'!$A$2:$V$8,5,0),0)</f>
        <v>0</v>
      </c>
      <c r="F45" s="13" t="e">
        <f>SUMIF('[16]COAL RECEIPT &amp; GCV DATA'!$A$3:$A$133,'MASTER DATA FILE RAW COAL (2)'!A73,'[16]COAL RECEIPT &amp; GCV DATA'!$F$3:$F$133)</f>
        <v>#VALUE!</v>
      </c>
      <c r="G45" s="13">
        <f>IFERROR(VLOOKUP(A45,'[16]COAL RECEIPT &amp; GCV DATA'!$A$2:$V$133,7,0),0)</f>
        <v>0</v>
      </c>
      <c r="H45" s="13">
        <f>IFERROR(VLOOKUP(A45,'[16]COAL RECEIPT &amp; GCV DATA'!$A$2:$V$133,8,0),0)</f>
        <v>0</v>
      </c>
      <c r="I45" s="13">
        <f>IFERROR(VLOOKUP(A45,'[16]COAL RECEIPT &amp; GCV DATA'!$A$2:$V$133,9,0),0)</f>
        <v>0</v>
      </c>
      <c r="J45" s="13">
        <f>IFERROR(VLOOKUP(A45,'[16]COAL RECEIPT &amp; GCV DATA'!$A$2:$V$133,10,0),0)</f>
        <v>0</v>
      </c>
      <c r="K45" s="15" t="e">
        <f>SUMIF('[16]COAL RECEIPT &amp; GCV DATA'!$A$3:$A$133,'MASTER DATA FILE RAW COAL (2)'!A45,'[16]COAL RECEIPT &amp; GCV DATA'!$K$3:$K$133)</f>
        <v>#VALUE!</v>
      </c>
      <c r="L45" s="15" t="e">
        <f>SUMIF('[16]COAL RECEIPT &amp; GCV DATA'!$A$3:$A$133,'MASTER DATA FILE RAW COAL (2)'!A45,'[16]COAL RECEIPT &amp; GCV DATA'!$L$3:$L$133)</f>
        <v>#VALUE!</v>
      </c>
      <c r="M45" s="15" t="e">
        <f t="shared" si="0"/>
        <v>#VALUE!</v>
      </c>
      <c r="N45" s="15" t="e">
        <f t="shared" si="1"/>
        <v>#VALUE!</v>
      </c>
      <c r="O45" s="15" t="e">
        <f>SUMIF('[16]COAL RECEIPT &amp; GCV DATA'!$A$3:$A$133,'MASTER DATA FILE RAW COAL (2)'!A45,'[16]COAL RECEIPT &amp; GCV DATA'!$O$3:$O$133)</f>
        <v>#VALUE!</v>
      </c>
      <c r="P45" s="15" t="e">
        <f t="shared" si="2"/>
        <v>#VALUE!</v>
      </c>
      <c r="Q45" s="15" t="e">
        <f>SUMIF('[16]COAL RECEIPT &amp; GCV DATA'!$A$3:$A$143,'MASTER DATA FILE RAW COAL (2)'!A45,'[16]COAL RECEIPT &amp; GCV DATA'!$Q$3:$Q$144)+IF(H45=$J$234,($K$234*K45),0)+IF(H45=$J$235,($K$235*K45),0)+IF(H44=$J$235,($K$236*K45),0)</f>
        <v>#VALUE!</v>
      </c>
      <c r="R45" s="16" t="e">
        <f>SUMIF('[16]COAL RECEIPT &amp; GCV DATA'!$A$3:$A$8,'MASTER DATA FILE RAW COAL (2)'!A45,'[16]COAL RECEIPT &amp; GCV DATA'!$R$3:$R$8)+IF(H45=$J$234,($K$234*K45),0)+IF(H45=$J$235,($K$235*K45),0)</f>
        <v>#VALUE!</v>
      </c>
      <c r="S45" s="15">
        <f t="shared" si="3"/>
        <v>0</v>
      </c>
      <c r="T45" s="15" t="e">
        <f>SUMIF('[16]COAL RECEIPT &amp; GCV DATA'!$A$3:$A$133,'MASTER DATA FILE RAW COAL (2)'!A45,'[16]COAL RECEIPT &amp; GCV DATA'!$T$3:$T$133)</f>
        <v>#VALUE!</v>
      </c>
      <c r="U45" s="15" t="e">
        <f t="shared" si="4"/>
        <v>#VALUE!</v>
      </c>
      <c r="V45" s="15" t="e">
        <f>SUMIF('[16]COAL RECEIPT &amp; GCV DATA'!$A$3:$A$133,'MASTER DATA FILE RAW COAL (2)'!A45,'[16]COAL RECEIPT &amp; GCV DATA'!$V$3:$V$133)</f>
        <v>#VALUE!</v>
      </c>
      <c r="W45" s="15" t="e">
        <f t="shared" si="5"/>
        <v>#VALUE!</v>
      </c>
    </row>
    <row r="46" spans="1:23" customFormat="1" x14ac:dyDescent="0.3">
      <c r="A46" s="12"/>
      <c r="B46" s="12" t="e">
        <f>SUMIF('[16]COAL RECEIPT &amp; GCV DATA'!$A$3:$A$8,'MASTER DATA FILE RAW COAL (2)'!A46,'[16]COAL RECEIPT &amp; GCV DATA'!$B$3:$B$8)</f>
        <v>#VALUE!</v>
      </c>
      <c r="C46" s="13" t="e">
        <f>SUMIF('[16]COAL RECEIPT &amp; GCV DATA'!$A$3:$A$133,'MASTER DATA FILE RAW COAL (2)'!A46,'[16]COAL RECEIPT &amp; GCV DATA'!$C$3:$C$133)</f>
        <v>#VALUE!</v>
      </c>
      <c r="D46" s="13">
        <f>IFERROR(VLOOKUP(A46,'[16]COAL RECEIPT &amp; GCV DATA'!$A$2:$V$8,4,0),0)</f>
        <v>0</v>
      </c>
      <c r="E46" s="14">
        <f>IFERROR(VLOOKUP(A46,'[16]COAL RECEIPT &amp; GCV DATA'!$A$2:$V$8,5,0),0)</f>
        <v>0</v>
      </c>
      <c r="F46" s="13" t="e">
        <f>SUMIF('[16]COAL RECEIPT &amp; GCV DATA'!$A$3:$A$133,'MASTER DATA FILE RAW COAL (2)'!A74,'[16]COAL RECEIPT &amp; GCV DATA'!$F$3:$F$133)</f>
        <v>#VALUE!</v>
      </c>
      <c r="G46" s="13">
        <f>IFERROR(VLOOKUP(A46,'[16]COAL RECEIPT &amp; GCV DATA'!$A$2:$V$133,7,0),0)</f>
        <v>0</v>
      </c>
      <c r="H46" s="13">
        <f>IFERROR(VLOOKUP(A46,'[16]COAL RECEIPT &amp; GCV DATA'!$A$2:$V$133,8,0),0)</f>
        <v>0</v>
      </c>
      <c r="I46" s="13">
        <f>IFERROR(VLOOKUP(A46,'[16]COAL RECEIPT &amp; GCV DATA'!$A$2:$V$133,9,0),0)</f>
        <v>0</v>
      </c>
      <c r="J46" s="13">
        <f>IFERROR(VLOOKUP(A46,'[16]COAL RECEIPT &amp; GCV DATA'!$A$2:$V$133,10,0),0)</f>
        <v>0</v>
      </c>
      <c r="K46" s="15" t="e">
        <f>SUMIF('[16]COAL RECEIPT &amp; GCV DATA'!$A$3:$A$133,'MASTER DATA FILE RAW COAL (2)'!A46,'[16]COAL RECEIPT &amp; GCV DATA'!$K$3:$K$133)</f>
        <v>#VALUE!</v>
      </c>
      <c r="L46" s="15" t="e">
        <f>SUMIF('[16]COAL RECEIPT &amp; GCV DATA'!$A$3:$A$133,'MASTER DATA FILE RAW COAL (2)'!A46,'[16]COAL RECEIPT &amp; GCV DATA'!$L$3:$L$133)</f>
        <v>#VALUE!</v>
      </c>
      <c r="M46" s="15" t="e">
        <f t="shared" si="0"/>
        <v>#VALUE!</v>
      </c>
      <c r="N46" s="15" t="e">
        <f t="shared" si="1"/>
        <v>#VALUE!</v>
      </c>
      <c r="O46" s="15" t="e">
        <f>SUMIF('[16]COAL RECEIPT &amp; GCV DATA'!$A$3:$A$133,'MASTER DATA FILE RAW COAL (2)'!A46,'[16]COAL RECEIPT &amp; GCV DATA'!$O$3:$O$133)</f>
        <v>#VALUE!</v>
      </c>
      <c r="P46" s="15" t="e">
        <f t="shared" si="2"/>
        <v>#VALUE!</v>
      </c>
      <c r="Q46" s="15" t="e">
        <f>SUMIF('[16]COAL RECEIPT &amp; GCV DATA'!$A$3:$A$143,'MASTER DATA FILE RAW COAL (2)'!A46,'[16]COAL RECEIPT &amp; GCV DATA'!$Q$3:$Q$144)+IF(H46=$J$234,($K$234*K46),0)+IF(H46=$J$235,($K$235*K46),0)+IF(H45=$J$235,($K$236*K46),0)</f>
        <v>#VALUE!</v>
      </c>
      <c r="R46" s="16" t="e">
        <f>SUMIF('[16]COAL RECEIPT &amp; GCV DATA'!$A$3:$A$8,'MASTER DATA FILE RAW COAL (2)'!A46,'[16]COAL RECEIPT &amp; GCV DATA'!$R$3:$R$8)+IF(H46=$J$234,($K$234*K46),0)+IF(H46=$J$235,($K$235*K46),0)</f>
        <v>#VALUE!</v>
      </c>
      <c r="S46" s="15">
        <f t="shared" si="3"/>
        <v>0</v>
      </c>
      <c r="T46" s="15" t="e">
        <f>SUMIF('[16]COAL RECEIPT &amp; GCV DATA'!$A$3:$A$133,'MASTER DATA FILE RAW COAL (2)'!A46,'[16]COAL RECEIPT &amp; GCV DATA'!$T$3:$T$133)</f>
        <v>#VALUE!</v>
      </c>
      <c r="U46" s="15" t="e">
        <f t="shared" si="4"/>
        <v>#VALUE!</v>
      </c>
      <c r="V46" s="15" t="e">
        <f>SUMIF('[16]COAL RECEIPT &amp; GCV DATA'!$A$3:$A$133,'MASTER DATA FILE RAW COAL (2)'!A46,'[16]COAL RECEIPT &amp; GCV DATA'!$V$3:$V$133)</f>
        <v>#VALUE!</v>
      </c>
      <c r="W46" s="15" t="e">
        <f t="shared" si="5"/>
        <v>#VALUE!</v>
      </c>
    </row>
    <row r="47" spans="1:23" customFormat="1" x14ac:dyDescent="0.3">
      <c r="A47" s="12"/>
      <c r="B47" s="12" t="e">
        <f>SUMIF('[16]COAL RECEIPT &amp; GCV DATA'!$A$3:$A$8,'MASTER DATA FILE RAW COAL (2)'!A47,'[16]COAL RECEIPT &amp; GCV DATA'!$B$3:$B$8)</f>
        <v>#VALUE!</v>
      </c>
      <c r="C47" s="13" t="e">
        <f>SUMIF('[16]COAL RECEIPT &amp; GCV DATA'!$A$3:$A$133,'MASTER DATA FILE RAW COAL (2)'!A47,'[16]COAL RECEIPT &amp; GCV DATA'!$C$3:$C$133)</f>
        <v>#VALUE!</v>
      </c>
      <c r="D47" s="13">
        <f>IFERROR(VLOOKUP(A47,'[16]COAL RECEIPT &amp; GCV DATA'!$A$2:$V$8,4,0),0)</f>
        <v>0</v>
      </c>
      <c r="E47" s="14">
        <f>IFERROR(VLOOKUP(A47,'[16]COAL RECEIPT &amp; GCV DATA'!$A$2:$V$8,5,0),0)</f>
        <v>0</v>
      </c>
      <c r="F47" s="13" t="e">
        <f>SUMIF('[16]COAL RECEIPT &amp; GCV DATA'!$A$3:$A$133,'MASTER DATA FILE RAW COAL (2)'!A75,'[16]COAL RECEIPT &amp; GCV DATA'!$F$3:$F$133)</f>
        <v>#VALUE!</v>
      </c>
      <c r="G47" s="13">
        <f>IFERROR(VLOOKUP(A47,'[16]COAL RECEIPT &amp; GCV DATA'!$A$2:$V$133,7,0),0)</f>
        <v>0</v>
      </c>
      <c r="H47" s="13">
        <f>IFERROR(VLOOKUP(A47,'[16]COAL RECEIPT &amp; GCV DATA'!$A$2:$V$133,8,0),0)</f>
        <v>0</v>
      </c>
      <c r="I47" s="13">
        <f>IFERROR(VLOOKUP(A47,'[16]COAL RECEIPT &amp; GCV DATA'!$A$2:$V$133,9,0),0)</f>
        <v>0</v>
      </c>
      <c r="J47" s="13">
        <f>IFERROR(VLOOKUP(A47,'[16]COAL RECEIPT &amp; GCV DATA'!$A$2:$V$133,10,0),0)</f>
        <v>0</v>
      </c>
      <c r="K47" s="15" t="e">
        <f>SUMIF('[16]COAL RECEIPT &amp; GCV DATA'!$A$3:$A$133,'MASTER DATA FILE RAW COAL (2)'!A47,'[16]COAL RECEIPT &amp; GCV DATA'!$K$3:$K$133)</f>
        <v>#VALUE!</v>
      </c>
      <c r="L47" s="15" t="e">
        <f>SUMIF('[16]COAL RECEIPT &amp; GCV DATA'!$A$3:$A$133,'MASTER DATA FILE RAW COAL (2)'!A47,'[16]COAL RECEIPT &amp; GCV DATA'!$L$3:$L$133)</f>
        <v>#VALUE!</v>
      </c>
      <c r="M47" s="15" t="e">
        <f t="shared" si="0"/>
        <v>#VALUE!</v>
      </c>
      <c r="N47" s="15" t="e">
        <f t="shared" si="1"/>
        <v>#VALUE!</v>
      </c>
      <c r="O47" s="15" t="e">
        <f>SUMIF('[16]COAL RECEIPT &amp; GCV DATA'!$A$3:$A$133,'MASTER DATA FILE RAW COAL (2)'!A47,'[16]COAL RECEIPT &amp; GCV DATA'!$O$3:$O$133)</f>
        <v>#VALUE!</v>
      </c>
      <c r="P47" s="15" t="e">
        <f t="shared" si="2"/>
        <v>#VALUE!</v>
      </c>
      <c r="Q47" s="15" t="e">
        <f>SUMIF('[16]COAL RECEIPT &amp; GCV DATA'!$A$3:$A$143,'MASTER DATA FILE RAW COAL (2)'!A47,'[16]COAL RECEIPT &amp; GCV DATA'!$Q$3:$Q$144)+IF(H47=$J$234,($K$234*K47),0)+IF(H47=$J$235,($K$235*K47),0)+IF(H46=$J$235,($K$236*K47),0)</f>
        <v>#VALUE!</v>
      </c>
      <c r="R47" s="16" t="e">
        <f>SUMIF('[16]COAL RECEIPT &amp; GCV DATA'!$A$3:$A$8,'MASTER DATA FILE RAW COAL (2)'!A47,'[16]COAL RECEIPT &amp; GCV DATA'!$R$3:$R$8)+IF(H47=$J$234,($K$234*K47),0)+IF(H47=$J$235,($K$235*K47),0)</f>
        <v>#VALUE!</v>
      </c>
      <c r="S47" s="15">
        <f t="shared" si="3"/>
        <v>0</v>
      </c>
      <c r="T47" s="15" t="e">
        <f>SUMIF('[16]COAL RECEIPT &amp; GCV DATA'!$A$3:$A$133,'MASTER DATA FILE RAW COAL (2)'!A47,'[16]COAL RECEIPT &amp; GCV DATA'!$T$3:$T$133)</f>
        <v>#VALUE!</v>
      </c>
      <c r="U47" s="15" t="e">
        <f t="shared" si="4"/>
        <v>#VALUE!</v>
      </c>
      <c r="V47" s="15" t="e">
        <f>SUMIF('[16]COAL RECEIPT &amp; GCV DATA'!$A$3:$A$133,'MASTER DATA FILE RAW COAL (2)'!A47,'[16]COAL RECEIPT &amp; GCV DATA'!$V$3:$V$133)</f>
        <v>#VALUE!</v>
      </c>
      <c r="W47" s="15" t="e">
        <f t="shared" si="5"/>
        <v>#VALUE!</v>
      </c>
    </row>
    <row r="48" spans="1:23" customFormat="1" x14ac:dyDescent="0.3">
      <c r="A48" s="12"/>
      <c r="B48" s="12" t="e">
        <f>SUMIF('[16]COAL RECEIPT &amp; GCV DATA'!$A$3:$A$8,'MASTER DATA FILE RAW COAL (2)'!A48,'[16]COAL RECEIPT &amp; GCV DATA'!$B$3:$B$8)</f>
        <v>#VALUE!</v>
      </c>
      <c r="C48" s="13" t="e">
        <f>SUMIF('[16]COAL RECEIPT &amp; GCV DATA'!$A$3:$A$133,'MASTER DATA FILE RAW COAL (2)'!A48,'[16]COAL RECEIPT &amp; GCV DATA'!$C$3:$C$133)</f>
        <v>#VALUE!</v>
      </c>
      <c r="D48" s="13">
        <f>IFERROR(VLOOKUP(A48,'[16]COAL RECEIPT &amp; GCV DATA'!$A$2:$V$8,4,0),0)</f>
        <v>0</v>
      </c>
      <c r="E48" s="14">
        <f>IFERROR(VLOOKUP(A48,'[16]COAL RECEIPT &amp; GCV DATA'!$A$2:$V$8,5,0),0)</f>
        <v>0</v>
      </c>
      <c r="F48" s="13" t="e">
        <f>SUMIF('[16]COAL RECEIPT &amp; GCV DATA'!$A$3:$A$133,'MASTER DATA FILE RAW COAL (2)'!A76,'[16]COAL RECEIPT &amp; GCV DATA'!$F$3:$F$133)</f>
        <v>#VALUE!</v>
      </c>
      <c r="G48" s="13">
        <f>IFERROR(VLOOKUP(A48,'[16]COAL RECEIPT &amp; GCV DATA'!$A$2:$V$133,7,0),0)</f>
        <v>0</v>
      </c>
      <c r="H48" s="13">
        <f>IFERROR(VLOOKUP(A48,'[16]COAL RECEIPT &amp; GCV DATA'!$A$2:$V$133,8,0),0)</f>
        <v>0</v>
      </c>
      <c r="I48" s="13">
        <f>IFERROR(VLOOKUP(A48,'[16]COAL RECEIPT &amp; GCV DATA'!$A$2:$V$133,9,0),0)</f>
        <v>0</v>
      </c>
      <c r="J48" s="13">
        <f>IFERROR(VLOOKUP(A48,'[16]COAL RECEIPT &amp; GCV DATA'!$A$2:$V$133,10,0),0)</f>
        <v>0</v>
      </c>
      <c r="K48" s="15" t="e">
        <f>SUMIF('[16]COAL RECEIPT &amp; GCV DATA'!$A$3:$A$133,'MASTER DATA FILE RAW COAL (2)'!A48,'[16]COAL RECEIPT &amp; GCV DATA'!$K$3:$K$133)</f>
        <v>#VALUE!</v>
      </c>
      <c r="L48" s="15" t="e">
        <f>SUMIF('[16]COAL RECEIPT &amp; GCV DATA'!$A$3:$A$133,'MASTER DATA FILE RAW COAL (2)'!A48,'[16]COAL RECEIPT &amp; GCV DATA'!$L$3:$L$133)</f>
        <v>#VALUE!</v>
      </c>
      <c r="M48" s="15" t="e">
        <f t="shared" si="0"/>
        <v>#VALUE!</v>
      </c>
      <c r="N48" s="15" t="e">
        <f t="shared" si="1"/>
        <v>#VALUE!</v>
      </c>
      <c r="O48" s="15" t="e">
        <f>SUMIF('[16]COAL RECEIPT &amp; GCV DATA'!$A$3:$A$133,'MASTER DATA FILE RAW COAL (2)'!A48,'[16]COAL RECEIPT &amp; GCV DATA'!$O$3:$O$133)</f>
        <v>#VALUE!</v>
      </c>
      <c r="P48" s="15" t="e">
        <f t="shared" si="2"/>
        <v>#VALUE!</v>
      </c>
      <c r="Q48" s="15" t="e">
        <f>SUMIF('[16]COAL RECEIPT &amp; GCV DATA'!$A$3:$A$143,'MASTER DATA FILE RAW COAL (2)'!A48,'[16]COAL RECEIPT &amp; GCV DATA'!$Q$3:$Q$144)+IF(H48=$J$234,($K$234*K48),0)+IF(H48=$J$235,($K$235*K48),0)+IF(H47=$J$235,($K$236*K48),0)</f>
        <v>#VALUE!</v>
      </c>
      <c r="R48" s="16" t="e">
        <f>SUMIF('[16]COAL RECEIPT &amp; GCV DATA'!$A$3:$A$8,'MASTER DATA FILE RAW COAL (2)'!A48,'[16]COAL RECEIPT &amp; GCV DATA'!$R$3:$R$8)+IF(H48=$J$234,($K$234*K48),0)+IF(H48=$J$235,($K$235*K48),0)</f>
        <v>#VALUE!</v>
      </c>
      <c r="S48" s="15">
        <f t="shared" si="3"/>
        <v>0</v>
      </c>
      <c r="T48" s="15" t="e">
        <f>SUMIF('[16]COAL RECEIPT &amp; GCV DATA'!$A$3:$A$133,'MASTER DATA FILE RAW COAL (2)'!A48,'[16]COAL RECEIPT &amp; GCV DATA'!$T$3:$T$133)</f>
        <v>#VALUE!</v>
      </c>
      <c r="U48" s="15" t="e">
        <f t="shared" si="4"/>
        <v>#VALUE!</v>
      </c>
      <c r="V48" s="15" t="e">
        <f>SUMIF('[16]COAL RECEIPT &amp; GCV DATA'!$A$3:$A$133,'MASTER DATA FILE RAW COAL (2)'!A48,'[16]COAL RECEIPT &amp; GCV DATA'!$V$3:$V$133)</f>
        <v>#VALUE!</v>
      </c>
      <c r="W48" s="15" t="e">
        <f t="shared" si="5"/>
        <v>#VALUE!</v>
      </c>
    </row>
    <row r="49" spans="1:23" customFormat="1" x14ac:dyDescent="0.3">
      <c r="A49" s="12"/>
      <c r="B49" s="12" t="e">
        <f>SUMIF('[16]COAL RECEIPT &amp; GCV DATA'!$A$3:$A$8,'MASTER DATA FILE RAW COAL (2)'!A49,'[16]COAL RECEIPT &amp; GCV DATA'!$B$3:$B$8)</f>
        <v>#VALUE!</v>
      </c>
      <c r="C49" s="13" t="e">
        <f>SUMIF('[16]COAL RECEIPT &amp; GCV DATA'!$A$3:$A$133,'MASTER DATA FILE RAW COAL (2)'!A49,'[16]COAL RECEIPT &amp; GCV DATA'!$C$3:$C$133)</f>
        <v>#VALUE!</v>
      </c>
      <c r="D49" s="13">
        <f>IFERROR(VLOOKUP(A49,'[16]COAL RECEIPT &amp; GCV DATA'!$A$2:$V$8,4,0),0)</f>
        <v>0</v>
      </c>
      <c r="E49" s="14">
        <f>IFERROR(VLOOKUP(A49,'[16]COAL RECEIPT &amp; GCV DATA'!$A$2:$V$8,5,0),0)</f>
        <v>0</v>
      </c>
      <c r="F49" s="13" t="e">
        <f>SUMIF('[16]COAL RECEIPT &amp; GCV DATA'!$A$3:$A$133,'MASTER DATA FILE RAW COAL (2)'!A77,'[16]COAL RECEIPT &amp; GCV DATA'!$F$3:$F$133)</f>
        <v>#VALUE!</v>
      </c>
      <c r="G49" s="13">
        <f>IFERROR(VLOOKUP(A49,'[16]COAL RECEIPT &amp; GCV DATA'!$A$2:$V$133,7,0),0)</f>
        <v>0</v>
      </c>
      <c r="H49" s="13">
        <f>IFERROR(VLOOKUP(A49,'[16]COAL RECEIPT &amp; GCV DATA'!$A$2:$V$133,8,0),0)</f>
        <v>0</v>
      </c>
      <c r="I49" s="13">
        <f>IFERROR(VLOOKUP(A49,'[16]COAL RECEIPT &amp; GCV DATA'!$A$2:$V$133,9,0),0)</f>
        <v>0</v>
      </c>
      <c r="J49" s="13">
        <f>IFERROR(VLOOKUP(A49,'[16]COAL RECEIPT &amp; GCV DATA'!$A$2:$V$133,10,0),0)</f>
        <v>0</v>
      </c>
      <c r="K49" s="15" t="e">
        <f>SUMIF('[16]COAL RECEIPT &amp; GCV DATA'!$A$3:$A$133,'MASTER DATA FILE RAW COAL (2)'!A49,'[16]COAL RECEIPT &amp; GCV DATA'!$K$3:$K$133)</f>
        <v>#VALUE!</v>
      </c>
      <c r="L49" s="15" t="e">
        <f>SUMIF('[16]COAL RECEIPT &amp; GCV DATA'!$A$3:$A$133,'MASTER DATA FILE RAW COAL (2)'!A49,'[16]COAL RECEIPT &amp; GCV DATA'!$L$3:$L$133)</f>
        <v>#VALUE!</v>
      </c>
      <c r="M49" s="15" t="e">
        <f t="shared" si="0"/>
        <v>#VALUE!</v>
      </c>
      <c r="N49" s="15" t="e">
        <f t="shared" si="1"/>
        <v>#VALUE!</v>
      </c>
      <c r="O49" s="15" t="e">
        <f>SUMIF('[16]COAL RECEIPT &amp; GCV DATA'!$A$3:$A$133,'MASTER DATA FILE RAW COAL (2)'!A49,'[16]COAL RECEIPT &amp; GCV DATA'!$O$3:$O$133)</f>
        <v>#VALUE!</v>
      </c>
      <c r="P49" s="15" t="e">
        <f t="shared" si="2"/>
        <v>#VALUE!</v>
      </c>
      <c r="Q49" s="15" t="e">
        <f>SUMIF('[16]COAL RECEIPT &amp; GCV DATA'!$A$3:$A$143,'MASTER DATA FILE RAW COAL (2)'!A49,'[16]COAL RECEIPT &amp; GCV DATA'!$Q$3:$Q$144)+IF(H49=$J$234,($K$234*K49),0)+IF(H49=$J$235,($K$235*K49),0)+IF(H48=$J$235,($K$236*K49),0)</f>
        <v>#VALUE!</v>
      </c>
      <c r="R49" s="16" t="e">
        <f>SUMIF('[16]COAL RECEIPT &amp; GCV DATA'!$A$3:$A$8,'MASTER DATA FILE RAW COAL (2)'!A49,'[16]COAL RECEIPT &amp; GCV DATA'!$R$3:$R$8)+IF(H49=$J$234,($K$234*K49),0)+IF(H49=$J$235,($K$235*K49),0)</f>
        <v>#VALUE!</v>
      </c>
      <c r="S49" s="15">
        <f t="shared" si="3"/>
        <v>0</v>
      </c>
      <c r="T49" s="15" t="e">
        <f>SUMIF('[16]COAL RECEIPT &amp; GCV DATA'!$A$3:$A$133,'MASTER DATA FILE RAW COAL (2)'!A49,'[16]COAL RECEIPT &amp; GCV DATA'!$T$3:$T$133)</f>
        <v>#VALUE!</v>
      </c>
      <c r="U49" s="15" t="e">
        <f t="shared" si="4"/>
        <v>#VALUE!</v>
      </c>
      <c r="V49" s="15" t="e">
        <f>SUMIF('[16]COAL RECEIPT &amp; GCV DATA'!$A$3:$A$133,'MASTER DATA FILE RAW COAL (2)'!A49,'[16]COAL RECEIPT &amp; GCV DATA'!$V$3:$V$133)</f>
        <v>#VALUE!</v>
      </c>
      <c r="W49" s="15" t="e">
        <f t="shared" si="5"/>
        <v>#VALUE!</v>
      </c>
    </row>
    <row r="50" spans="1:23" customFormat="1" x14ac:dyDescent="0.3">
      <c r="A50" s="12"/>
      <c r="B50" s="12" t="e">
        <f>SUMIF('[16]COAL RECEIPT &amp; GCV DATA'!$A$3:$A$8,'MASTER DATA FILE RAW COAL (2)'!A50,'[16]COAL RECEIPT &amp; GCV DATA'!$B$3:$B$8)</f>
        <v>#VALUE!</v>
      </c>
      <c r="C50" s="13" t="e">
        <f>SUMIF('[16]COAL RECEIPT &amp; GCV DATA'!$A$3:$A$133,'MASTER DATA FILE RAW COAL (2)'!A50,'[16]COAL RECEIPT &amp; GCV DATA'!$C$3:$C$133)</f>
        <v>#VALUE!</v>
      </c>
      <c r="D50" s="13">
        <f>IFERROR(VLOOKUP(A50,'[16]COAL RECEIPT &amp; GCV DATA'!$A$2:$V$8,4,0),0)</f>
        <v>0</v>
      </c>
      <c r="E50" s="14">
        <f>IFERROR(VLOOKUP(A50,'[16]COAL RECEIPT &amp; GCV DATA'!$A$2:$V$8,5,0),0)</f>
        <v>0</v>
      </c>
      <c r="F50" s="13" t="e">
        <f>SUMIF('[16]COAL RECEIPT &amp; GCV DATA'!$A$3:$A$133,'MASTER DATA FILE RAW COAL (2)'!A78,'[16]COAL RECEIPT &amp; GCV DATA'!$F$3:$F$133)</f>
        <v>#VALUE!</v>
      </c>
      <c r="G50" s="13">
        <f>IFERROR(VLOOKUP(A50,'[16]COAL RECEIPT &amp; GCV DATA'!$A$2:$V$133,7,0),0)</f>
        <v>0</v>
      </c>
      <c r="H50" s="13">
        <f>IFERROR(VLOOKUP(A50,'[16]COAL RECEIPT &amp; GCV DATA'!$A$2:$V$133,8,0),0)</f>
        <v>0</v>
      </c>
      <c r="I50" s="13">
        <f>IFERROR(VLOOKUP(A50,'[16]COAL RECEIPT &amp; GCV DATA'!$A$2:$V$133,9,0),0)</f>
        <v>0</v>
      </c>
      <c r="J50" s="13">
        <f>IFERROR(VLOOKUP(A50,'[16]COAL RECEIPT &amp; GCV DATA'!$A$2:$V$133,10,0),0)</f>
        <v>0</v>
      </c>
      <c r="K50" s="15" t="e">
        <f>SUMIF('[16]COAL RECEIPT &amp; GCV DATA'!$A$3:$A$133,'MASTER DATA FILE RAW COAL (2)'!A50,'[16]COAL RECEIPT &amp; GCV DATA'!$K$3:$K$133)</f>
        <v>#VALUE!</v>
      </c>
      <c r="L50" s="15" t="e">
        <f>SUMIF('[16]COAL RECEIPT &amp; GCV DATA'!$A$3:$A$133,'MASTER DATA FILE RAW COAL (2)'!A50,'[16]COAL RECEIPT &amp; GCV DATA'!$L$3:$L$133)</f>
        <v>#VALUE!</v>
      </c>
      <c r="M50" s="15" t="e">
        <f t="shared" si="0"/>
        <v>#VALUE!</v>
      </c>
      <c r="N50" s="15" t="e">
        <f t="shared" si="1"/>
        <v>#VALUE!</v>
      </c>
      <c r="O50" s="15" t="e">
        <f>SUMIF('[16]COAL RECEIPT &amp; GCV DATA'!$A$3:$A$133,'MASTER DATA FILE RAW COAL (2)'!A50,'[16]COAL RECEIPT &amp; GCV DATA'!$O$3:$O$133)</f>
        <v>#VALUE!</v>
      </c>
      <c r="P50" s="15" t="e">
        <f t="shared" si="2"/>
        <v>#VALUE!</v>
      </c>
      <c r="Q50" s="15" t="e">
        <f>SUMIF('[16]COAL RECEIPT &amp; GCV DATA'!$A$3:$A$143,'MASTER DATA FILE RAW COAL (2)'!A50,'[16]COAL RECEIPT &amp; GCV DATA'!$Q$3:$Q$144)+IF(H50=$J$234,($K$234*K50),0)+IF(H50=$J$235,($K$235*K50),0)+IF(H49=$J$235,($K$236*K50),0)</f>
        <v>#VALUE!</v>
      </c>
      <c r="R50" s="16" t="e">
        <f>SUMIF('[16]COAL RECEIPT &amp; GCV DATA'!$A$3:$A$8,'MASTER DATA FILE RAW COAL (2)'!A50,'[16]COAL RECEIPT &amp; GCV DATA'!$R$3:$R$8)+IF(H50=$J$234,($K$234*K50),0)+IF(H50=$J$235,($K$235*K50),0)</f>
        <v>#VALUE!</v>
      </c>
      <c r="S50" s="15">
        <f t="shared" si="3"/>
        <v>0</v>
      </c>
      <c r="T50" s="15" t="e">
        <f>SUMIF('[16]COAL RECEIPT &amp; GCV DATA'!$A$3:$A$133,'MASTER DATA FILE RAW COAL (2)'!A50,'[16]COAL RECEIPT &amp; GCV DATA'!$T$3:$T$133)</f>
        <v>#VALUE!</v>
      </c>
      <c r="U50" s="15" t="e">
        <f t="shared" si="4"/>
        <v>#VALUE!</v>
      </c>
      <c r="V50" s="15" t="e">
        <f>SUMIF('[16]COAL RECEIPT &amp; GCV DATA'!$A$3:$A$133,'MASTER DATA FILE RAW COAL (2)'!A50,'[16]COAL RECEIPT &amp; GCV DATA'!$V$3:$V$133)</f>
        <v>#VALUE!</v>
      </c>
      <c r="W50" s="15" t="e">
        <f t="shared" si="5"/>
        <v>#VALUE!</v>
      </c>
    </row>
    <row r="51" spans="1:23" customFormat="1" x14ac:dyDescent="0.3">
      <c r="A51" s="12"/>
      <c r="B51" s="12" t="e">
        <f>SUMIF('[16]COAL RECEIPT &amp; GCV DATA'!$A$3:$A$8,'MASTER DATA FILE RAW COAL (2)'!A51,'[16]COAL RECEIPT &amp; GCV DATA'!$B$3:$B$8)</f>
        <v>#VALUE!</v>
      </c>
      <c r="C51" s="13" t="e">
        <f>SUMIF('[16]COAL RECEIPT &amp; GCV DATA'!$A$3:$A$133,'MASTER DATA FILE RAW COAL (2)'!A51,'[16]COAL RECEIPT &amp; GCV DATA'!$C$3:$C$133)</f>
        <v>#VALUE!</v>
      </c>
      <c r="D51" s="13">
        <f>IFERROR(VLOOKUP(A51,'[16]COAL RECEIPT &amp; GCV DATA'!$A$2:$V$8,4,0),0)</f>
        <v>0</v>
      </c>
      <c r="E51" s="14">
        <f>IFERROR(VLOOKUP(A51,'[16]COAL RECEIPT &amp; GCV DATA'!$A$2:$V$8,5,0),0)</f>
        <v>0</v>
      </c>
      <c r="F51" s="13" t="e">
        <f>SUMIF('[16]COAL RECEIPT &amp; GCV DATA'!$A$3:$A$133,'MASTER DATA FILE RAW COAL (2)'!A79,'[16]COAL RECEIPT &amp; GCV DATA'!$F$3:$F$133)</f>
        <v>#VALUE!</v>
      </c>
      <c r="G51" s="13">
        <f>IFERROR(VLOOKUP(A51,'[16]COAL RECEIPT &amp; GCV DATA'!$A$2:$V$133,7,0),0)</f>
        <v>0</v>
      </c>
      <c r="H51" s="13">
        <f>IFERROR(VLOOKUP(A51,'[16]COAL RECEIPT &amp; GCV DATA'!$A$2:$V$133,8,0),0)</f>
        <v>0</v>
      </c>
      <c r="I51" s="13">
        <f>IFERROR(VLOOKUP(A51,'[16]COAL RECEIPT &amp; GCV DATA'!$A$2:$V$133,9,0),0)</f>
        <v>0</v>
      </c>
      <c r="J51" s="13">
        <f>IFERROR(VLOOKUP(A51,'[16]COAL RECEIPT &amp; GCV DATA'!$A$2:$V$133,10,0),0)</f>
        <v>0</v>
      </c>
      <c r="K51" s="15" t="e">
        <f>SUMIF('[16]COAL RECEIPT &amp; GCV DATA'!$A$3:$A$133,'MASTER DATA FILE RAW COAL (2)'!A51,'[16]COAL RECEIPT &amp; GCV DATA'!$K$3:$K$133)</f>
        <v>#VALUE!</v>
      </c>
      <c r="L51" s="15" t="e">
        <f>SUMIF('[16]COAL RECEIPT &amp; GCV DATA'!$A$3:$A$133,'MASTER DATA FILE RAW COAL (2)'!A51,'[16]COAL RECEIPT &amp; GCV DATA'!$L$3:$L$133)</f>
        <v>#VALUE!</v>
      </c>
      <c r="M51" s="15" t="e">
        <f t="shared" si="0"/>
        <v>#VALUE!</v>
      </c>
      <c r="N51" s="15" t="e">
        <f t="shared" si="1"/>
        <v>#VALUE!</v>
      </c>
      <c r="O51" s="15" t="e">
        <f>SUMIF('[16]COAL RECEIPT &amp; GCV DATA'!$A$3:$A$133,'MASTER DATA FILE RAW COAL (2)'!A51,'[16]COAL RECEIPT &amp; GCV DATA'!$O$3:$O$133)</f>
        <v>#VALUE!</v>
      </c>
      <c r="P51" s="15" t="e">
        <f t="shared" si="2"/>
        <v>#VALUE!</v>
      </c>
      <c r="Q51" s="15" t="e">
        <f>SUMIF('[16]COAL RECEIPT &amp; GCV DATA'!$A$3:$A$143,'MASTER DATA FILE RAW COAL (2)'!A51,'[16]COAL RECEIPT &amp; GCV DATA'!$Q$3:$Q$144)+IF(H51=$J$234,($K$234*K51),0)+IF(H51=$J$235,($K$235*K51),0)+IF(H50=$J$235,($K$236*K51),0)</f>
        <v>#VALUE!</v>
      </c>
      <c r="R51" s="16" t="e">
        <f>SUMIF('[16]COAL RECEIPT &amp; GCV DATA'!$A$3:$A$8,'MASTER DATA FILE RAW COAL (2)'!A51,'[16]COAL RECEIPT &amp; GCV DATA'!$R$3:$R$8)+IF(H51=$J$234,($K$234*K51),0)+IF(H51=$J$235,($K$235*K51),0)</f>
        <v>#VALUE!</v>
      </c>
      <c r="S51" s="15">
        <f t="shared" si="3"/>
        <v>0</v>
      </c>
      <c r="T51" s="15" t="e">
        <f>SUMIF('[16]COAL RECEIPT &amp; GCV DATA'!$A$3:$A$133,'MASTER DATA FILE RAW COAL (2)'!A51,'[16]COAL RECEIPT &amp; GCV DATA'!$T$3:$T$133)</f>
        <v>#VALUE!</v>
      </c>
      <c r="U51" s="15" t="e">
        <f t="shared" si="4"/>
        <v>#VALUE!</v>
      </c>
      <c r="V51" s="15" t="e">
        <f>SUMIF('[16]COAL RECEIPT &amp; GCV DATA'!$A$3:$A$133,'MASTER DATA FILE RAW COAL (2)'!A51,'[16]COAL RECEIPT &amp; GCV DATA'!$V$3:$V$133)</f>
        <v>#VALUE!</v>
      </c>
      <c r="W51" s="15" t="e">
        <f t="shared" si="5"/>
        <v>#VALUE!</v>
      </c>
    </row>
    <row r="52" spans="1:23" customFormat="1" x14ac:dyDescent="0.3">
      <c r="A52" s="12"/>
      <c r="B52" s="12" t="e">
        <f>SUMIF('[16]COAL RECEIPT &amp; GCV DATA'!$A$3:$A$8,'MASTER DATA FILE RAW COAL (2)'!A52,'[16]COAL RECEIPT &amp; GCV DATA'!$B$3:$B$8)</f>
        <v>#VALUE!</v>
      </c>
      <c r="C52" s="13" t="e">
        <f>SUMIF('[16]COAL RECEIPT &amp; GCV DATA'!$A$3:$A$133,'MASTER DATA FILE RAW COAL (2)'!A52,'[16]COAL RECEIPT &amp; GCV DATA'!$C$3:$C$133)</f>
        <v>#VALUE!</v>
      </c>
      <c r="D52" s="13">
        <f>IFERROR(VLOOKUP(A52,'[16]COAL RECEIPT &amp; GCV DATA'!$A$2:$V$8,4,0),0)</f>
        <v>0</v>
      </c>
      <c r="E52" s="14">
        <f>IFERROR(VLOOKUP(A52,'[16]COAL RECEIPT &amp; GCV DATA'!$A$2:$V$8,5,0),0)</f>
        <v>0</v>
      </c>
      <c r="F52" s="13" t="e">
        <f>SUMIF('[16]COAL RECEIPT &amp; GCV DATA'!$A$3:$A$133,'MASTER DATA FILE RAW COAL (2)'!A80,'[16]COAL RECEIPT &amp; GCV DATA'!$F$3:$F$133)</f>
        <v>#VALUE!</v>
      </c>
      <c r="G52" s="13">
        <f>IFERROR(VLOOKUP(A52,'[16]COAL RECEIPT &amp; GCV DATA'!$A$2:$V$133,7,0),0)</f>
        <v>0</v>
      </c>
      <c r="H52" s="13">
        <f>IFERROR(VLOOKUP(A52,'[16]COAL RECEIPT &amp; GCV DATA'!$A$2:$V$133,8,0),0)</f>
        <v>0</v>
      </c>
      <c r="I52" s="13">
        <f>IFERROR(VLOOKUP(A52,'[16]COAL RECEIPT &amp; GCV DATA'!$A$2:$V$133,9,0),0)</f>
        <v>0</v>
      </c>
      <c r="J52" s="13">
        <f>IFERROR(VLOOKUP(A52,'[16]COAL RECEIPT &amp; GCV DATA'!$A$2:$V$133,10,0),0)</f>
        <v>0</v>
      </c>
      <c r="K52" s="15" t="e">
        <f>SUMIF('[16]COAL RECEIPT &amp; GCV DATA'!$A$3:$A$133,'MASTER DATA FILE RAW COAL (2)'!A52,'[16]COAL RECEIPT &amp; GCV DATA'!$K$3:$K$133)</f>
        <v>#VALUE!</v>
      </c>
      <c r="L52" s="15" t="e">
        <f>SUMIF('[16]COAL RECEIPT &amp; GCV DATA'!$A$3:$A$133,'MASTER DATA FILE RAW COAL (2)'!A52,'[16]COAL RECEIPT &amp; GCV DATA'!$L$3:$L$133)</f>
        <v>#VALUE!</v>
      </c>
      <c r="M52" s="15" t="e">
        <f t="shared" si="0"/>
        <v>#VALUE!</v>
      </c>
      <c r="N52" s="15" t="e">
        <f t="shared" si="1"/>
        <v>#VALUE!</v>
      </c>
      <c r="O52" s="15" t="e">
        <f>SUMIF('[16]COAL RECEIPT &amp; GCV DATA'!$A$3:$A$133,'MASTER DATA FILE RAW COAL (2)'!A52,'[16]COAL RECEIPT &amp; GCV DATA'!$O$3:$O$133)</f>
        <v>#VALUE!</v>
      </c>
      <c r="P52" s="15" t="e">
        <f t="shared" si="2"/>
        <v>#VALUE!</v>
      </c>
      <c r="Q52" s="15" t="e">
        <f>SUMIF('[16]COAL RECEIPT &amp; GCV DATA'!$A$3:$A$143,'MASTER DATA FILE RAW COAL (2)'!A52,'[16]COAL RECEIPT &amp; GCV DATA'!$Q$3:$Q$144)+IF(H52=$J$234,($K$234*K52),0)+IF(H52=$J$235,($K$235*K52),0)+IF(H51=$J$235,($K$236*K52),0)</f>
        <v>#VALUE!</v>
      </c>
      <c r="R52" s="16" t="e">
        <f>SUMIF('[16]COAL RECEIPT &amp; GCV DATA'!$A$3:$A$8,'MASTER DATA FILE RAW COAL (2)'!A52,'[16]COAL RECEIPT &amp; GCV DATA'!$R$3:$R$8)+IF(H52=$J$234,($K$234*K52),0)+IF(H52=$J$235,($K$235*K52),0)</f>
        <v>#VALUE!</v>
      </c>
      <c r="S52" s="15">
        <f t="shared" si="3"/>
        <v>0</v>
      </c>
      <c r="T52" s="15" t="e">
        <f>SUMIF('[16]COAL RECEIPT &amp; GCV DATA'!$A$3:$A$133,'MASTER DATA FILE RAW COAL (2)'!A52,'[16]COAL RECEIPT &amp; GCV DATA'!$T$3:$T$133)</f>
        <v>#VALUE!</v>
      </c>
      <c r="U52" s="15" t="e">
        <f t="shared" si="4"/>
        <v>#VALUE!</v>
      </c>
      <c r="V52" s="15" t="e">
        <f>SUMIF('[16]COAL RECEIPT &amp; GCV DATA'!$A$3:$A$133,'MASTER DATA FILE RAW COAL (2)'!A52,'[16]COAL RECEIPT &amp; GCV DATA'!$V$3:$V$133)</f>
        <v>#VALUE!</v>
      </c>
      <c r="W52" s="15" t="e">
        <f t="shared" si="5"/>
        <v>#VALUE!</v>
      </c>
    </row>
    <row r="53" spans="1:23" customFormat="1" x14ac:dyDescent="0.3">
      <c r="A53" s="12"/>
      <c r="B53" s="12" t="e">
        <f>SUMIF('[16]COAL RECEIPT &amp; GCV DATA'!$A$3:$A$8,'MASTER DATA FILE RAW COAL (2)'!A53,'[16]COAL RECEIPT &amp; GCV DATA'!$B$3:$B$8)</f>
        <v>#VALUE!</v>
      </c>
      <c r="C53" s="13" t="e">
        <f>SUMIF('[16]COAL RECEIPT &amp; GCV DATA'!$A$3:$A$133,'MASTER DATA FILE RAW COAL (2)'!A53,'[16]COAL RECEIPT &amp; GCV DATA'!$C$3:$C$133)</f>
        <v>#VALUE!</v>
      </c>
      <c r="D53" s="13">
        <f>IFERROR(VLOOKUP(A53,'[16]COAL RECEIPT &amp; GCV DATA'!$A$2:$V$8,4,0),0)</f>
        <v>0</v>
      </c>
      <c r="E53" s="14">
        <f>IFERROR(VLOOKUP(A53,'[16]COAL RECEIPT &amp; GCV DATA'!$A$2:$V$8,5,0),0)</f>
        <v>0</v>
      </c>
      <c r="F53" s="13" t="e">
        <f>SUMIF('[16]COAL RECEIPT &amp; GCV DATA'!$A$3:$A$133,'MASTER DATA FILE RAW COAL (2)'!A81,'[16]COAL RECEIPT &amp; GCV DATA'!$F$3:$F$133)</f>
        <v>#VALUE!</v>
      </c>
      <c r="G53" s="13">
        <f>IFERROR(VLOOKUP(A53,'[16]COAL RECEIPT &amp; GCV DATA'!$A$2:$V$133,7,0),0)</f>
        <v>0</v>
      </c>
      <c r="H53" s="13">
        <f>IFERROR(VLOOKUP(A53,'[16]COAL RECEIPT &amp; GCV DATA'!$A$2:$V$133,8,0),0)</f>
        <v>0</v>
      </c>
      <c r="I53" s="13">
        <f>IFERROR(VLOOKUP(A53,'[16]COAL RECEIPT &amp; GCV DATA'!$A$2:$V$133,9,0),0)</f>
        <v>0</v>
      </c>
      <c r="J53" s="13">
        <f>IFERROR(VLOOKUP(A53,'[16]COAL RECEIPT &amp; GCV DATA'!$A$2:$V$133,10,0),0)</f>
        <v>0</v>
      </c>
      <c r="K53" s="15" t="e">
        <f>SUMIF('[16]COAL RECEIPT &amp; GCV DATA'!$A$3:$A$133,'MASTER DATA FILE RAW COAL (2)'!A53,'[16]COAL RECEIPT &amp; GCV DATA'!$K$3:$K$133)</f>
        <v>#VALUE!</v>
      </c>
      <c r="L53" s="15" t="e">
        <f>SUMIF('[16]COAL RECEIPT &amp; GCV DATA'!$A$3:$A$133,'MASTER DATA FILE RAW COAL (2)'!A53,'[16]COAL RECEIPT &amp; GCV DATA'!$L$3:$L$133)</f>
        <v>#VALUE!</v>
      </c>
      <c r="M53" s="15" t="e">
        <f t="shared" si="0"/>
        <v>#VALUE!</v>
      </c>
      <c r="N53" s="15" t="e">
        <f t="shared" si="1"/>
        <v>#VALUE!</v>
      </c>
      <c r="O53" s="15" t="e">
        <f>SUMIF('[16]COAL RECEIPT &amp; GCV DATA'!$A$3:$A$133,'MASTER DATA FILE RAW COAL (2)'!A53,'[16]COAL RECEIPT &amp; GCV DATA'!$O$3:$O$133)</f>
        <v>#VALUE!</v>
      </c>
      <c r="P53" s="15" t="e">
        <f t="shared" si="2"/>
        <v>#VALUE!</v>
      </c>
      <c r="Q53" s="15" t="e">
        <f>SUMIF('[16]COAL RECEIPT &amp; GCV DATA'!$A$3:$A$143,'MASTER DATA FILE RAW COAL (2)'!A53,'[16]COAL RECEIPT &amp; GCV DATA'!$Q$3:$Q$144)+IF(H53=$J$234,($K$234*K53),0)+IF(H53=$J$235,($K$235*K53),0)+IF(H52=$J$235,($K$236*K53),0)</f>
        <v>#VALUE!</v>
      </c>
      <c r="R53" s="16" t="e">
        <f>SUMIF('[16]COAL RECEIPT &amp; GCV DATA'!$A$3:$A$8,'MASTER DATA FILE RAW COAL (2)'!A53,'[16]COAL RECEIPT &amp; GCV DATA'!$R$3:$R$8)+IF(H53=$J$234,($K$234*K53),0)+IF(H53=$J$235,($K$235*K53),0)</f>
        <v>#VALUE!</v>
      </c>
      <c r="S53" s="15">
        <f t="shared" si="3"/>
        <v>0</v>
      </c>
      <c r="T53" s="15" t="e">
        <f>SUMIF('[16]COAL RECEIPT &amp; GCV DATA'!$A$3:$A$133,'MASTER DATA FILE RAW COAL (2)'!A53,'[16]COAL RECEIPT &amp; GCV DATA'!$T$3:$T$133)</f>
        <v>#VALUE!</v>
      </c>
      <c r="U53" s="15" t="e">
        <f t="shared" si="4"/>
        <v>#VALUE!</v>
      </c>
      <c r="V53" s="15" t="e">
        <f>SUMIF('[16]COAL RECEIPT &amp; GCV DATA'!$A$3:$A$133,'MASTER DATA FILE RAW COAL (2)'!A53,'[16]COAL RECEIPT &amp; GCV DATA'!$V$3:$V$133)</f>
        <v>#VALUE!</v>
      </c>
      <c r="W53" s="15" t="e">
        <f t="shared" si="5"/>
        <v>#VALUE!</v>
      </c>
    </row>
    <row r="54" spans="1:23" customFormat="1" x14ac:dyDescent="0.3">
      <c r="A54" s="12"/>
      <c r="B54" s="12" t="e">
        <f>SUMIF('[16]COAL RECEIPT &amp; GCV DATA'!$A$3:$A$8,'MASTER DATA FILE RAW COAL (2)'!A54,'[16]COAL RECEIPT &amp; GCV DATA'!$B$3:$B$8)</f>
        <v>#VALUE!</v>
      </c>
      <c r="C54" s="13" t="e">
        <f>SUMIF('[16]COAL RECEIPT &amp; GCV DATA'!$A$3:$A$133,'MASTER DATA FILE RAW COAL (2)'!A54,'[16]COAL RECEIPT &amp; GCV DATA'!$C$3:$C$133)</f>
        <v>#VALUE!</v>
      </c>
      <c r="D54" s="13">
        <f>IFERROR(VLOOKUP(A54,'[16]COAL RECEIPT &amp; GCV DATA'!$A$2:$V$8,4,0),0)</f>
        <v>0</v>
      </c>
      <c r="E54" s="14">
        <f>IFERROR(VLOOKUP(A54,'[16]COAL RECEIPT &amp; GCV DATA'!$A$2:$V$8,5,0),0)</f>
        <v>0</v>
      </c>
      <c r="F54" s="13" t="e">
        <f>SUMIF('[16]COAL RECEIPT &amp; GCV DATA'!$A$3:$A$133,'MASTER DATA FILE RAW COAL (2)'!A82,'[16]COAL RECEIPT &amp; GCV DATA'!$F$3:$F$133)</f>
        <v>#VALUE!</v>
      </c>
      <c r="G54" s="13">
        <f>IFERROR(VLOOKUP(A54,'[16]COAL RECEIPT &amp; GCV DATA'!$A$2:$V$133,7,0),0)</f>
        <v>0</v>
      </c>
      <c r="H54" s="13">
        <f>IFERROR(VLOOKUP(A54,'[16]COAL RECEIPT &amp; GCV DATA'!$A$2:$V$133,8,0),0)</f>
        <v>0</v>
      </c>
      <c r="I54" s="13">
        <f>IFERROR(VLOOKUP(A54,'[16]COAL RECEIPT &amp; GCV DATA'!$A$2:$V$133,9,0),0)</f>
        <v>0</v>
      </c>
      <c r="J54" s="13">
        <f>IFERROR(VLOOKUP(A54,'[16]COAL RECEIPT &amp; GCV DATA'!$A$2:$V$133,10,0),0)</f>
        <v>0</v>
      </c>
      <c r="K54" s="15" t="e">
        <f>SUMIF('[16]COAL RECEIPT &amp; GCV DATA'!$A$3:$A$133,'MASTER DATA FILE RAW COAL (2)'!A54,'[16]COAL RECEIPT &amp; GCV DATA'!$K$3:$K$133)</f>
        <v>#VALUE!</v>
      </c>
      <c r="L54" s="15" t="e">
        <f>SUMIF('[16]COAL RECEIPT &amp; GCV DATA'!$A$3:$A$133,'MASTER DATA FILE RAW COAL (2)'!A54,'[16]COAL RECEIPT &amp; GCV DATA'!$L$3:$L$133)</f>
        <v>#VALUE!</v>
      </c>
      <c r="M54" s="15" t="e">
        <f t="shared" si="0"/>
        <v>#VALUE!</v>
      </c>
      <c r="N54" s="15" t="e">
        <f t="shared" si="1"/>
        <v>#VALUE!</v>
      </c>
      <c r="O54" s="15" t="e">
        <f>SUMIF('[16]COAL RECEIPT &amp; GCV DATA'!$A$3:$A$133,'MASTER DATA FILE RAW COAL (2)'!A54,'[16]COAL RECEIPT &amp; GCV DATA'!$O$3:$O$133)</f>
        <v>#VALUE!</v>
      </c>
      <c r="P54" s="15" t="e">
        <f t="shared" si="2"/>
        <v>#VALUE!</v>
      </c>
      <c r="Q54" s="15" t="e">
        <f>SUMIF('[16]COAL RECEIPT &amp; GCV DATA'!$A$3:$A$143,'MASTER DATA FILE RAW COAL (2)'!A54,'[16]COAL RECEIPT &amp; GCV DATA'!$Q$3:$Q$144)+IF(H54=$J$234,($K$234*K54),0)+IF(H54=$J$235,($K$235*K54),0)+IF(H53=$J$235,($K$236*K54),0)</f>
        <v>#VALUE!</v>
      </c>
      <c r="R54" s="16" t="e">
        <f>SUMIF('[16]COAL RECEIPT &amp; GCV DATA'!$A$3:$A$8,'MASTER DATA FILE RAW COAL (2)'!A54,'[16]COAL RECEIPT &amp; GCV DATA'!$R$3:$R$8)+IF(H54=$J$234,($K$234*K54),0)+IF(H54=$J$235,($K$235*K54),0)</f>
        <v>#VALUE!</v>
      </c>
      <c r="S54" s="15">
        <f t="shared" si="3"/>
        <v>0</v>
      </c>
      <c r="T54" s="15" t="e">
        <f>SUMIF('[16]COAL RECEIPT &amp; GCV DATA'!$A$3:$A$133,'MASTER DATA FILE RAW COAL (2)'!A54,'[16]COAL RECEIPT &amp; GCV DATA'!$T$3:$T$133)</f>
        <v>#VALUE!</v>
      </c>
      <c r="U54" s="15" t="e">
        <f t="shared" si="4"/>
        <v>#VALUE!</v>
      </c>
      <c r="V54" s="15" t="e">
        <f>SUMIF('[16]COAL RECEIPT &amp; GCV DATA'!$A$3:$A$133,'MASTER DATA FILE RAW COAL (2)'!A54,'[16]COAL RECEIPT &amp; GCV DATA'!$V$3:$V$133)</f>
        <v>#VALUE!</v>
      </c>
      <c r="W54" s="15" t="e">
        <f t="shared" si="5"/>
        <v>#VALUE!</v>
      </c>
    </row>
    <row r="55" spans="1:23" customFormat="1" x14ac:dyDescent="0.3">
      <c r="A55" s="12"/>
      <c r="B55" s="12" t="e">
        <f>SUMIF('[16]COAL RECEIPT &amp; GCV DATA'!$A$3:$A$8,'MASTER DATA FILE RAW COAL (2)'!A55,'[16]COAL RECEIPT &amp; GCV DATA'!$B$3:$B$8)</f>
        <v>#VALUE!</v>
      </c>
      <c r="C55" s="13" t="e">
        <f>SUMIF('[16]COAL RECEIPT &amp; GCV DATA'!$A$3:$A$133,'MASTER DATA FILE RAW COAL (2)'!A55,'[16]COAL RECEIPT &amp; GCV DATA'!$C$3:$C$133)</f>
        <v>#VALUE!</v>
      </c>
      <c r="D55" s="13">
        <f>IFERROR(VLOOKUP(A55,'[16]COAL RECEIPT &amp; GCV DATA'!$A$2:$V$8,4,0),0)</f>
        <v>0</v>
      </c>
      <c r="E55" s="14">
        <f>IFERROR(VLOOKUP(A55,'[16]COAL RECEIPT &amp; GCV DATA'!$A$2:$V$8,5,0),0)</f>
        <v>0</v>
      </c>
      <c r="F55" s="13" t="e">
        <f>SUMIF('[16]COAL RECEIPT &amp; GCV DATA'!$A$3:$A$133,'MASTER DATA FILE RAW COAL (2)'!A83,'[16]COAL RECEIPT &amp; GCV DATA'!$F$3:$F$133)</f>
        <v>#VALUE!</v>
      </c>
      <c r="G55" s="13">
        <f>IFERROR(VLOOKUP(A55,'[16]COAL RECEIPT &amp; GCV DATA'!$A$2:$V$133,7,0),0)</f>
        <v>0</v>
      </c>
      <c r="H55" s="13">
        <f>IFERROR(VLOOKUP(A55,'[16]COAL RECEIPT &amp; GCV DATA'!$A$2:$V$133,8,0),0)</f>
        <v>0</v>
      </c>
      <c r="I55" s="13">
        <f>IFERROR(VLOOKUP(A55,'[16]COAL RECEIPT &amp; GCV DATA'!$A$2:$V$133,9,0),0)</f>
        <v>0</v>
      </c>
      <c r="J55" s="13">
        <f>IFERROR(VLOOKUP(A55,'[16]COAL RECEIPT &amp; GCV DATA'!$A$2:$V$133,10,0),0)</f>
        <v>0</v>
      </c>
      <c r="K55" s="15" t="e">
        <f>SUMIF('[16]COAL RECEIPT &amp; GCV DATA'!$A$3:$A$133,'MASTER DATA FILE RAW COAL (2)'!A55,'[16]COAL RECEIPT &amp; GCV DATA'!$K$3:$K$133)</f>
        <v>#VALUE!</v>
      </c>
      <c r="L55" s="15" t="e">
        <f>SUMIF('[16]COAL RECEIPT &amp; GCV DATA'!$A$3:$A$133,'MASTER DATA FILE RAW COAL (2)'!A55,'[16]COAL RECEIPT &amp; GCV DATA'!$L$3:$L$133)</f>
        <v>#VALUE!</v>
      </c>
      <c r="M55" s="15" t="e">
        <f t="shared" si="0"/>
        <v>#VALUE!</v>
      </c>
      <c r="N55" s="15" t="e">
        <f t="shared" si="1"/>
        <v>#VALUE!</v>
      </c>
      <c r="O55" s="15" t="e">
        <f>SUMIF('[16]COAL RECEIPT &amp; GCV DATA'!$A$3:$A$133,'MASTER DATA FILE RAW COAL (2)'!A55,'[16]COAL RECEIPT &amp; GCV DATA'!$O$3:$O$133)</f>
        <v>#VALUE!</v>
      </c>
      <c r="P55" s="15" t="e">
        <f t="shared" si="2"/>
        <v>#VALUE!</v>
      </c>
      <c r="Q55" s="15" t="e">
        <f>SUMIF('[16]COAL RECEIPT &amp; GCV DATA'!$A$3:$A$143,'MASTER DATA FILE RAW COAL (2)'!A55,'[16]COAL RECEIPT &amp; GCV DATA'!$Q$3:$Q$144)+IF(H55=$J$234,($K$234*K55),0)+IF(H55=$J$235,($K$235*K55),0)+IF(H54=$J$235,($K$236*K55),0)</f>
        <v>#VALUE!</v>
      </c>
      <c r="R55" s="16" t="e">
        <f>SUMIF('[16]COAL RECEIPT &amp; GCV DATA'!$A$3:$A$8,'MASTER DATA FILE RAW COAL (2)'!A55,'[16]COAL RECEIPT &amp; GCV DATA'!$R$3:$R$8)+IF(H55=$J$234,($K$234*K55),0)+IF(H55=$J$235,($K$235*K55),0)</f>
        <v>#VALUE!</v>
      </c>
      <c r="S55" s="15">
        <f t="shared" si="3"/>
        <v>0</v>
      </c>
      <c r="T55" s="15" t="e">
        <f>SUMIF('[16]COAL RECEIPT &amp; GCV DATA'!$A$3:$A$133,'MASTER DATA FILE RAW COAL (2)'!A55,'[16]COAL RECEIPT &amp; GCV DATA'!$T$3:$T$133)</f>
        <v>#VALUE!</v>
      </c>
      <c r="U55" s="15" t="e">
        <f t="shared" si="4"/>
        <v>#VALUE!</v>
      </c>
      <c r="V55" s="15" t="e">
        <f>SUMIF('[16]COAL RECEIPT &amp; GCV DATA'!$A$3:$A$133,'MASTER DATA FILE RAW COAL (2)'!A55,'[16]COAL RECEIPT &amp; GCV DATA'!$V$3:$V$133)</f>
        <v>#VALUE!</v>
      </c>
      <c r="W55" s="15" t="e">
        <f t="shared" si="5"/>
        <v>#VALUE!</v>
      </c>
    </row>
    <row r="56" spans="1:23" customFormat="1" x14ac:dyDescent="0.3">
      <c r="A56" s="12"/>
      <c r="B56" s="12" t="e">
        <f>SUMIF('[16]COAL RECEIPT &amp; GCV DATA'!$A$3:$A$8,'MASTER DATA FILE RAW COAL (2)'!A56,'[16]COAL RECEIPT &amp; GCV DATA'!$B$3:$B$8)</f>
        <v>#VALUE!</v>
      </c>
      <c r="C56" s="13" t="e">
        <f>SUMIF('[16]COAL RECEIPT &amp; GCV DATA'!$A$3:$A$133,'MASTER DATA FILE RAW COAL (2)'!A56,'[16]COAL RECEIPT &amp; GCV DATA'!$C$3:$C$133)</f>
        <v>#VALUE!</v>
      </c>
      <c r="D56" s="13">
        <f>IFERROR(VLOOKUP(A56,'[16]COAL RECEIPT &amp; GCV DATA'!$A$2:$V$8,4,0),0)</f>
        <v>0</v>
      </c>
      <c r="E56" s="14">
        <f>IFERROR(VLOOKUP(A56,'[16]COAL RECEIPT &amp; GCV DATA'!$A$2:$V$8,5,0),0)</f>
        <v>0</v>
      </c>
      <c r="F56" s="13" t="e">
        <f>SUMIF('[16]COAL RECEIPT &amp; GCV DATA'!$A$3:$A$133,'MASTER DATA FILE RAW COAL (2)'!A84,'[16]COAL RECEIPT &amp; GCV DATA'!$F$3:$F$133)</f>
        <v>#VALUE!</v>
      </c>
      <c r="G56" s="13">
        <f>IFERROR(VLOOKUP(A56,'[16]COAL RECEIPT &amp; GCV DATA'!$A$2:$V$133,7,0),0)</f>
        <v>0</v>
      </c>
      <c r="H56" s="13">
        <f>IFERROR(VLOOKUP(A56,'[16]COAL RECEIPT &amp; GCV DATA'!$A$2:$V$133,8,0),0)</f>
        <v>0</v>
      </c>
      <c r="I56" s="13">
        <f>IFERROR(VLOOKUP(A56,'[16]COAL RECEIPT &amp; GCV DATA'!$A$2:$V$133,9,0),0)</f>
        <v>0</v>
      </c>
      <c r="J56" s="13">
        <f>IFERROR(VLOOKUP(A56,'[16]COAL RECEIPT &amp; GCV DATA'!$A$2:$V$133,10,0),0)</f>
        <v>0</v>
      </c>
      <c r="K56" s="15" t="e">
        <f>SUMIF('[16]COAL RECEIPT &amp; GCV DATA'!$A$3:$A$133,'MASTER DATA FILE RAW COAL (2)'!A56,'[16]COAL RECEIPT &amp; GCV DATA'!$K$3:$K$133)</f>
        <v>#VALUE!</v>
      </c>
      <c r="L56" s="15" t="e">
        <f>SUMIF('[16]COAL RECEIPT &amp; GCV DATA'!$A$3:$A$133,'MASTER DATA FILE RAW COAL (2)'!A56,'[16]COAL RECEIPT &amp; GCV DATA'!$L$3:$L$133)</f>
        <v>#VALUE!</v>
      </c>
      <c r="M56" s="15" t="e">
        <f t="shared" si="0"/>
        <v>#VALUE!</v>
      </c>
      <c r="N56" s="15" t="e">
        <f t="shared" si="1"/>
        <v>#VALUE!</v>
      </c>
      <c r="O56" s="15" t="e">
        <f>SUMIF('[16]COAL RECEIPT &amp; GCV DATA'!$A$3:$A$133,'MASTER DATA FILE RAW COAL (2)'!A56,'[16]COAL RECEIPT &amp; GCV DATA'!$O$3:$O$133)</f>
        <v>#VALUE!</v>
      </c>
      <c r="P56" s="15" t="e">
        <f t="shared" si="2"/>
        <v>#VALUE!</v>
      </c>
      <c r="Q56" s="15" t="e">
        <f>SUMIF('[16]COAL RECEIPT &amp; GCV DATA'!$A$3:$A$143,'MASTER DATA FILE RAW COAL (2)'!A56,'[16]COAL RECEIPT &amp; GCV DATA'!$Q$3:$Q$144)+IF(H56=$J$234,($K$234*K56),0)+IF(H56=$J$235,($K$235*K56),0)+IF(H55=$J$235,($K$236*K56),0)</f>
        <v>#VALUE!</v>
      </c>
      <c r="R56" s="16" t="e">
        <f>SUMIF('[16]COAL RECEIPT &amp; GCV DATA'!$A$3:$A$8,'MASTER DATA FILE RAW COAL (2)'!A56,'[16]COAL RECEIPT &amp; GCV DATA'!$R$3:$R$8)+IF(H56=$J$234,($K$234*K56),0)+IF(H56=$J$235,($K$235*K56),0)</f>
        <v>#VALUE!</v>
      </c>
      <c r="S56" s="15">
        <f t="shared" si="3"/>
        <v>0</v>
      </c>
      <c r="T56" s="15" t="e">
        <f>SUMIF('[16]COAL RECEIPT &amp; GCV DATA'!$A$3:$A$133,'MASTER DATA FILE RAW COAL (2)'!A56,'[16]COAL RECEIPT &amp; GCV DATA'!$T$3:$T$133)</f>
        <v>#VALUE!</v>
      </c>
      <c r="U56" s="15" t="e">
        <f t="shared" si="4"/>
        <v>#VALUE!</v>
      </c>
      <c r="V56" s="15" t="e">
        <f>SUMIF('[16]COAL RECEIPT &amp; GCV DATA'!$A$3:$A$133,'MASTER DATA FILE RAW COAL (2)'!A56,'[16]COAL RECEIPT &amp; GCV DATA'!$V$3:$V$133)</f>
        <v>#VALUE!</v>
      </c>
      <c r="W56" s="15" t="e">
        <f t="shared" si="5"/>
        <v>#VALUE!</v>
      </c>
    </row>
    <row r="57" spans="1:23" customFormat="1" x14ac:dyDescent="0.3">
      <c r="A57" s="12"/>
      <c r="B57" s="12" t="e">
        <f>SUMIF('[16]COAL RECEIPT &amp; GCV DATA'!$A$3:$A$8,'MASTER DATA FILE RAW COAL (2)'!A57,'[16]COAL RECEIPT &amp; GCV DATA'!$B$3:$B$8)</f>
        <v>#VALUE!</v>
      </c>
      <c r="C57" s="13" t="e">
        <f>SUMIF('[16]COAL RECEIPT &amp; GCV DATA'!$A$3:$A$133,'MASTER DATA FILE RAW COAL (2)'!A57,'[16]COAL RECEIPT &amp; GCV DATA'!$C$3:$C$133)</f>
        <v>#VALUE!</v>
      </c>
      <c r="D57" s="13">
        <f>IFERROR(VLOOKUP(A57,'[16]COAL RECEIPT &amp; GCV DATA'!$A$2:$V$8,4,0),0)</f>
        <v>0</v>
      </c>
      <c r="E57" s="14">
        <f>IFERROR(VLOOKUP(A57,'[16]COAL RECEIPT &amp; GCV DATA'!$A$2:$V$8,5,0),0)</f>
        <v>0</v>
      </c>
      <c r="F57" s="13" t="e">
        <f>SUMIF('[16]COAL RECEIPT &amp; GCV DATA'!$A$3:$A$133,'MASTER DATA FILE RAW COAL (2)'!A85,'[16]COAL RECEIPT &amp; GCV DATA'!$F$3:$F$133)</f>
        <v>#VALUE!</v>
      </c>
      <c r="G57" s="13">
        <f>IFERROR(VLOOKUP(A57,'[16]COAL RECEIPT &amp; GCV DATA'!$A$2:$V$133,7,0),0)</f>
        <v>0</v>
      </c>
      <c r="H57" s="13">
        <f>IFERROR(VLOOKUP(A57,'[16]COAL RECEIPT &amp; GCV DATA'!$A$2:$V$133,8,0),0)</f>
        <v>0</v>
      </c>
      <c r="I57" s="13">
        <f>IFERROR(VLOOKUP(A57,'[16]COAL RECEIPT &amp; GCV DATA'!$A$2:$V$133,9,0),0)</f>
        <v>0</v>
      </c>
      <c r="J57" s="13">
        <f>IFERROR(VLOOKUP(A57,'[16]COAL RECEIPT &amp; GCV DATA'!$A$2:$V$133,10,0),0)</f>
        <v>0</v>
      </c>
      <c r="K57" s="15" t="e">
        <f>SUMIF('[16]COAL RECEIPT &amp; GCV DATA'!$A$3:$A$133,'MASTER DATA FILE RAW COAL (2)'!A57,'[16]COAL RECEIPT &amp; GCV DATA'!$K$3:$K$133)</f>
        <v>#VALUE!</v>
      </c>
      <c r="L57" s="15" t="e">
        <f>SUMIF('[16]COAL RECEIPT &amp; GCV DATA'!$A$3:$A$133,'MASTER DATA FILE RAW COAL (2)'!A57,'[16]COAL RECEIPT &amp; GCV DATA'!$L$3:$L$133)</f>
        <v>#VALUE!</v>
      </c>
      <c r="M57" s="15" t="e">
        <f t="shared" si="0"/>
        <v>#VALUE!</v>
      </c>
      <c r="N57" s="15" t="e">
        <f t="shared" si="1"/>
        <v>#VALUE!</v>
      </c>
      <c r="O57" s="15" t="e">
        <f>SUMIF('[16]COAL RECEIPT &amp; GCV DATA'!$A$3:$A$133,'MASTER DATA FILE RAW COAL (2)'!A57,'[16]COAL RECEIPT &amp; GCV DATA'!$O$3:$O$133)</f>
        <v>#VALUE!</v>
      </c>
      <c r="P57" s="15" t="e">
        <f t="shared" si="2"/>
        <v>#VALUE!</v>
      </c>
      <c r="Q57" s="15" t="e">
        <f>SUMIF('[16]COAL RECEIPT &amp; GCV DATA'!$A$3:$A$143,'MASTER DATA FILE RAW COAL (2)'!A57,'[16]COAL RECEIPT &amp; GCV DATA'!$Q$3:$Q$144)+IF(H57=$J$234,($K$234*K57),0)+IF(H57=$J$235,($K$235*K57),0)+IF(H56=$J$235,($K$236*K57),0)</f>
        <v>#VALUE!</v>
      </c>
      <c r="R57" s="16" t="e">
        <f>SUMIF('[16]COAL RECEIPT &amp; GCV DATA'!$A$3:$A$8,'MASTER DATA FILE RAW COAL (2)'!A57,'[16]COAL RECEIPT &amp; GCV DATA'!$R$3:$R$8)+IF(H57=$J$234,($K$234*K57),0)+IF(H57=$J$235,($K$235*K57),0)</f>
        <v>#VALUE!</v>
      </c>
      <c r="S57" s="15">
        <f t="shared" si="3"/>
        <v>0</v>
      </c>
      <c r="T57" s="15" t="e">
        <f>SUMIF('[16]COAL RECEIPT &amp; GCV DATA'!$A$3:$A$133,'MASTER DATA FILE RAW COAL (2)'!A57,'[16]COAL RECEIPT &amp; GCV DATA'!$T$3:$T$133)</f>
        <v>#VALUE!</v>
      </c>
      <c r="U57" s="15" t="e">
        <f t="shared" si="4"/>
        <v>#VALUE!</v>
      </c>
      <c r="V57" s="15" t="e">
        <f>SUMIF('[16]COAL RECEIPT &amp; GCV DATA'!$A$3:$A$133,'MASTER DATA FILE RAW COAL (2)'!A57,'[16]COAL RECEIPT &amp; GCV DATA'!$V$3:$V$133)</f>
        <v>#VALUE!</v>
      </c>
      <c r="W57" s="15" t="e">
        <f t="shared" si="5"/>
        <v>#VALUE!</v>
      </c>
    </row>
    <row r="58" spans="1:23" customFormat="1" x14ac:dyDescent="0.3">
      <c r="A58" s="12"/>
      <c r="B58" s="12" t="e">
        <f>SUMIF('[16]COAL RECEIPT &amp; GCV DATA'!$A$3:$A$8,'MASTER DATA FILE RAW COAL (2)'!A58,'[16]COAL RECEIPT &amp; GCV DATA'!$B$3:$B$8)</f>
        <v>#VALUE!</v>
      </c>
      <c r="C58" s="13" t="e">
        <f>SUMIF('[16]COAL RECEIPT &amp; GCV DATA'!$A$3:$A$133,'MASTER DATA FILE RAW COAL (2)'!A58,'[16]COAL RECEIPT &amp; GCV DATA'!$C$3:$C$133)</f>
        <v>#VALUE!</v>
      </c>
      <c r="D58" s="13">
        <f>IFERROR(VLOOKUP(A58,'[16]COAL RECEIPT &amp; GCV DATA'!$A$2:$V$8,4,0),0)</f>
        <v>0</v>
      </c>
      <c r="E58" s="14">
        <f>IFERROR(VLOOKUP(A58,'[16]COAL RECEIPT &amp; GCV DATA'!$A$2:$V$8,5,0),0)</f>
        <v>0</v>
      </c>
      <c r="F58" s="13" t="e">
        <f>SUMIF('[16]COAL RECEIPT &amp; GCV DATA'!$A$3:$A$133,'MASTER DATA FILE RAW COAL (2)'!A86,'[16]COAL RECEIPT &amp; GCV DATA'!$F$3:$F$133)</f>
        <v>#VALUE!</v>
      </c>
      <c r="G58" s="13">
        <f>IFERROR(VLOOKUP(A58,'[16]COAL RECEIPT &amp; GCV DATA'!$A$2:$V$133,7,0),0)</f>
        <v>0</v>
      </c>
      <c r="H58" s="13">
        <f>IFERROR(VLOOKUP(A58,'[16]COAL RECEIPT &amp; GCV DATA'!$A$2:$V$133,8,0),0)</f>
        <v>0</v>
      </c>
      <c r="I58" s="13">
        <f>IFERROR(VLOOKUP(A58,'[16]COAL RECEIPT &amp; GCV DATA'!$A$2:$V$133,9,0),0)</f>
        <v>0</v>
      </c>
      <c r="J58" s="13">
        <f>IFERROR(VLOOKUP(A58,'[16]COAL RECEIPT &amp; GCV DATA'!$A$2:$V$133,10,0),0)</f>
        <v>0</v>
      </c>
      <c r="K58" s="15" t="e">
        <f>SUMIF('[16]COAL RECEIPT &amp; GCV DATA'!$A$3:$A$133,'MASTER DATA FILE RAW COAL (2)'!A58,'[16]COAL RECEIPT &amp; GCV DATA'!$K$3:$K$133)</f>
        <v>#VALUE!</v>
      </c>
      <c r="L58" s="15" t="e">
        <f>SUMIF('[16]COAL RECEIPT &amp; GCV DATA'!$A$3:$A$133,'MASTER DATA FILE RAW COAL (2)'!A58,'[16]COAL RECEIPT &amp; GCV DATA'!$L$3:$L$133)</f>
        <v>#VALUE!</v>
      </c>
      <c r="M58" s="15" t="e">
        <f t="shared" si="0"/>
        <v>#VALUE!</v>
      </c>
      <c r="N58" s="15" t="e">
        <f t="shared" si="1"/>
        <v>#VALUE!</v>
      </c>
      <c r="O58" s="15" t="e">
        <f>SUMIF('[16]COAL RECEIPT &amp; GCV DATA'!$A$3:$A$133,'MASTER DATA FILE RAW COAL (2)'!A58,'[16]COAL RECEIPT &amp; GCV DATA'!$O$3:$O$133)</f>
        <v>#VALUE!</v>
      </c>
      <c r="P58" s="15" t="e">
        <f t="shared" si="2"/>
        <v>#VALUE!</v>
      </c>
      <c r="Q58" s="15" t="e">
        <f>SUMIF('[16]COAL RECEIPT &amp; GCV DATA'!$A$3:$A$143,'MASTER DATA FILE RAW COAL (2)'!A58,'[16]COAL RECEIPT &amp; GCV DATA'!$Q$3:$Q$144)+IF(H58=$J$234,($K$234*K58),0)+IF(H58=$J$235,($K$235*K58),0)+IF(H57=$J$235,($K$236*K58),0)</f>
        <v>#VALUE!</v>
      </c>
      <c r="R58" s="16" t="e">
        <f>SUMIF('[16]COAL RECEIPT &amp; GCV DATA'!$A$3:$A$8,'MASTER DATA FILE RAW COAL (2)'!A58,'[16]COAL RECEIPT &amp; GCV DATA'!$R$3:$R$8)+IF(H58=$J$234,($K$234*K58),0)+IF(H58=$J$235,($K$235*K58),0)</f>
        <v>#VALUE!</v>
      </c>
      <c r="S58" s="15">
        <f t="shared" si="3"/>
        <v>0</v>
      </c>
      <c r="T58" s="15" t="e">
        <f>SUMIF('[16]COAL RECEIPT &amp; GCV DATA'!$A$3:$A$133,'MASTER DATA FILE RAW COAL (2)'!A58,'[16]COAL RECEIPT &amp; GCV DATA'!$T$3:$T$133)</f>
        <v>#VALUE!</v>
      </c>
      <c r="U58" s="15" t="e">
        <f t="shared" si="4"/>
        <v>#VALUE!</v>
      </c>
      <c r="V58" s="15" t="e">
        <f>SUMIF('[16]COAL RECEIPT &amp; GCV DATA'!$A$3:$A$133,'MASTER DATA FILE RAW COAL (2)'!A58,'[16]COAL RECEIPT &amp; GCV DATA'!$V$3:$V$133)</f>
        <v>#VALUE!</v>
      </c>
      <c r="W58" s="15" t="e">
        <f t="shared" si="5"/>
        <v>#VALUE!</v>
      </c>
    </row>
    <row r="59" spans="1:23" customFormat="1" x14ac:dyDescent="0.3">
      <c r="A59" s="12"/>
      <c r="B59" s="12" t="e">
        <f>SUMIF('[16]COAL RECEIPT &amp; GCV DATA'!$A$3:$A$8,'MASTER DATA FILE RAW COAL (2)'!A59,'[16]COAL RECEIPT &amp; GCV DATA'!$B$3:$B$8)</f>
        <v>#VALUE!</v>
      </c>
      <c r="C59" s="13" t="e">
        <f>SUMIF('[16]COAL RECEIPT &amp; GCV DATA'!$A$3:$A$133,'MASTER DATA FILE RAW COAL (2)'!A59,'[16]COAL RECEIPT &amp; GCV DATA'!$C$3:$C$133)</f>
        <v>#VALUE!</v>
      </c>
      <c r="D59" s="13">
        <f>IFERROR(VLOOKUP(A59,'[16]COAL RECEIPT &amp; GCV DATA'!$A$2:$V$8,4,0),0)</f>
        <v>0</v>
      </c>
      <c r="E59" s="14">
        <f>IFERROR(VLOOKUP(A59,'[16]COAL RECEIPT &amp; GCV DATA'!$A$2:$V$8,5,0),0)</f>
        <v>0</v>
      </c>
      <c r="F59" s="13" t="e">
        <f>SUMIF('[16]COAL RECEIPT &amp; GCV DATA'!$A$3:$A$133,'MASTER DATA FILE RAW COAL (2)'!A87,'[16]COAL RECEIPT &amp; GCV DATA'!$F$3:$F$133)</f>
        <v>#VALUE!</v>
      </c>
      <c r="G59" s="13">
        <f>IFERROR(VLOOKUP(A59,'[16]COAL RECEIPT &amp; GCV DATA'!$A$2:$V$133,7,0),0)</f>
        <v>0</v>
      </c>
      <c r="H59" s="13">
        <f>IFERROR(VLOOKUP(A59,'[16]COAL RECEIPT &amp; GCV DATA'!$A$2:$V$133,8,0),0)</f>
        <v>0</v>
      </c>
      <c r="I59" s="13">
        <f>IFERROR(VLOOKUP(A59,'[16]COAL RECEIPT &amp; GCV DATA'!$A$2:$V$133,9,0),0)</f>
        <v>0</v>
      </c>
      <c r="J59" s="13">
        <f>IFERROR(VLOOKUP(A59,'[16]COAL RECEIPT &amp; GCV DATA'!$A$2:$V$133,10,0),0)</f>
        <v>0</v>
      </c>
      <c r="K59" s="15" t="e">
        <f>SUMIF('[16]COAL RECEIPT &amp; GCV DATA'!$A$3:$A$133,'MASTER DATA FILE RAW COAL (2)'!A59,'[16]COAL RECEIPT &amp; GCV DATA'!$K$3:$K$133)</f>
        <v>#VALUE!</v>
      </c>
      <c r="L59" s="15" t="e">
        <f>SUMIF('[16]COAL RECEIPT &amp; GCV DATA'!$A$3:$A$133,'MASTER DATA FILE RAW COAL (2)'!A59,'[16]COAL RECEIPT &amp; GCV DATA'!$L$3:$L$133)</f>
        <v>#VALUE!</v>
      </c>
      <c r="M59" s="15" t="e">
        <f t="shared" si="0"/>
        <v>#VALUE!</v>
      </c>
      <c r="N59" s="15" t="e">
        <f t="shared" si="1"/>
        <v>#VALUE!</v>
      </c>
      <c r="O59" s="15" t="e">
        <f>SUMIF('[16]COAL RECEIPT &amp; GCV DATA'!$A$3:$A$133,'MASTER DATA FILE RAW COAL (2)'!A59,'[16]COAL RECEIPT &amp; GCV DATA'!$O$3:$O$133)</f>
        <v>#VALUE!</v>
      </c>
      <c r="P59" s="15" t="e">
        <f t="shared" si="2"/>
        <v>#VALUE!</v>
      </c>
      <c r="Q59" s="15" t="e">
        <f>SUMIF('[16]COAL RECEIPT &amp; GCV DATA'!$A$3:$A$143,'MASTER DATA FILE RAW COAL (2)'!A59,'[16]COAL RECEIPT &amp; GCV DATA'!$Q$3:$Q$144)+IF(H59=$J$234,($K$234*K59),0)+IF(H59=$J$235,($K$235*K59),0)+IF(H58=$J$235,($K$236*K59),0)</f>
        <v>#VALUE!</v>
      </c>
      <c r="R59" s="16" t="e">
        <f>SUMIF('[16]COAL RECEIPT &amp; GCV DATA'!$A$3:$A$8,'MASTER DATA FILE RAW COAL (2)'!A59,'[16]COAL RECEIPT &amp; GCV DATA'!$R$3:$R$8)+IF(H59=$J$234,($K$234*K59),0)+IF(H59=$J$235,($K$235*K59),0)</f>
        <v>#VALUE!</v>
      </c>
      <c r="S59" s="15">
        <f t="shared" si="3"/>
        <v>0</v>
      </c>
      <c r="T59" s="15" t="e">
        <f>SUMIF('[16]COAL RECEIPT &amp; GCV DATA'!$A$3:$A$133,'MASTER DATA FILE RAW COAL (2)'!A59,'[16]COAL RECEIPT &amp; GCV DATA'!$T$3:$T$133)</f>
        <v>#VALUE!</v>
      </c>
      <c r="U59" s="15" t="e">
        <f t="shared" si="4"/>
        <v>#VALUE!</v>
      </c>
      <c r="V59" s="15" t="e">
        <f>SUMIF('[16]COAL RECEIPT &amp; GCV DATA'!$A$3:$A$133,'MASTER DATA FILE RAW COAL (2)'!A59,'[16]COAL RECEIPT &amp; GCV DATA'!$V$3:$V$133)</f>
        <v>#VALUE!</v>
      </c>
      <c r="W59" s="15" t="e">
        <f t="shared" si="5"/>
        <v>#VALUE!</v>
      </c>
    </row>
    <row r="60" spans="1:23" customFormat="1" x14ac:dyDescent="0.3">
      <c r="A60" s="12"/>
      <c r="B60" s="12" t="e">
        <f>SUMIF('[16]COAL RECEIPT &amp; GCV DATA'!$A$3:$A$8,'MASTER DATA FILE RAW COAL (2)'!A60,'[16]COAL RECEIPT &amp; GCV DATA'!$B$3:$B$8)</f>
        <v>#VALUE!</v>
      </c>
      <c r="C60" s="13" t="e">
        <f>SUMIF('[16]COAL RECEIPT &amp; GCV DATA'!$A$3:$A$133,'MASTER DATA FILE RAW COAL (2)'!A60,'[16]COAL RECEIPT &amp; GCV DATA'!$C$3:$C$133)</f>
        <v>#VALUE!</v>
      </c>
      <c r="D60" s="13">
        <f>IFERROR(VLOOKUP(A60,'[16]COAL RECEIPT &amp; GCV DATA'!$A$2:$V$8,4,0),0)</f>
        <v>0</v>
      </c>
      <c r="E60" s="14">
        <f>IFERROR(VLOOKUP(A60,'[16]COAL RECEIPT &amp; GCV DATA'!$A$2:$V$8,5,0),0)</f>
        <v>0</v>
      </c>
      <c r="F60" s="13" t="e">
        <f>SUMIF('[16]COAL RECEIPT &amp; GCV DATA'!$A$3:$A$133,'MASTER DATA FILE RAW COAL (2)'!A88,'[16]COAL RECEIPT &amp; GCV DATA'!$F$3:$F$133)</f>
        <v>#VALUE!</v>
      </c>
      <c r="G60" s="13">
        <f>IFERROR(VLOOKUP(A60,'[16]COAL RECEIPT &amp; GCV DATA'!$A$2:$V$133,7,0),0)</f>
        <v>0</v>
      </c>
      <c r="H60" s="13">
        <f>IFERROR(VLOOKUP(A60,'[16]COAL RECEIPT &amp; GCV DATA'!$A$2:$V$133,8,0),0)</f>
        <v>0</v>
      </c>
      <c r="I60" s="13">
        <f>IFERROR(VLOOKUP(A60,'[16]COAL RECEIPT &amp; GCV DATA'!$A$2:$V$133,9,0),0)</f>
        <v>0</v>
      </c>
      <c r="J60" s="13">
        <f>IFERROR(VLOOKUP(A60,'[16]COAL RECEIPT &amp; GCV DATA'!$A$2:$V$133,10,0),0)</f>
        <v>0</v>
      </c>
      <c r="K60" s="15" t="e">
        <f>SUMIF('[16]COAL RECEIPT &amp; GCV DATA'!$A$3:$A$133,'MASTER DATA FILE RAW COAL (2)'!A60,'[16]COAL RECEIPT &amp; GCV DATA'!$K$3:$K$133)</f>
        <v>#VALUE!</v>
      </c>
      <c r="L60" s="15" t="e">
        <f>SUMIF('[16]COAL RECEIPT &amp; GCV DATA'!$A$3:$A$133,'MASTER DATA FILE RAW COAL (2)'!A60,'[16]COAL RECEIPT &amp; GCV DATA'!$L$3:$L$133)</f>
        <v>#VALUE!</v>
      </c>
      <c r="M60" s="15" t="e">
        <f t="shared" si="0"/>
        <v>#VALUE!</v>
      </c>
      <c r="N60" s="15" t="e">
        <f t="shared" si="1"/>
        <v>#VALUE!</v>
      </c>
      <c r="O60" s="15" t="e">
        <f>SUMIF('[16]COAL RECEIPT &amp; GCV DATA'!$A$3:$A$133,'MASTER DATA FILE RAW COAL (2)'!A60,'[16]COAL RECEIPT &amp; GCV DATA'!$O$3:$O$133)</f>
        <v>#VALUE!</v>
      </c>
      <c r="P60" s="15" t="e">
        <f t="shared" si="2"/>
        <v>#VALUE!</v>
      </c>
      <c r="Q60" s="15" t="e">
        <f>SUMIF('[16]COAL RECEIPT &amp; GCV DATA'!$A$3:$A$143,'MASTER DATA FILE RAW COAL (2)'!A60,'[16]COAL RECEIPT &amp; GCV DATA'!$Q$3:$Q$144)+IF(H60=$J$234,($K$234*K60),0)+IF(H60=$J$235,($K$235*K60),0)+IF(H59=$J$235,($K$236*K60),0)</f>
        <v>#VALUE!</v>
      </c>
      <c r="R60" s="16" t="e">
        <f>SUMIF('[16]COAL RECEIPT &amp; GCV DATA'!$A$3:$A$8,'MASTER DATA FILE RAW COAL (2)'!A60,'[16]COAL RECEIPT &amp; GCV DATA'!$R$3:$R$8)+IF(H60=$J$234,($K$234*K60),0)+IF(H60=$J$235,($K$235*K60),0)</f>
        <v>#VALUE!</v>
      </c>
      <c r="S60" s="15">
        <f t="shared" si="3"/>
        <v>0</v>
      </c>
      <c r="T60" s="15" t="e">
        <f>SUMIF('[16]COAL RECEIPT &amp; GCV DATA'!$A$3:$A$133,'MASTER DATA FILE RAW COAL (2)'!A60,'[16]COAL RECEIPT &amp; GCV DATA'!$T$3:$T$133)</f>
        <v>#VALUE!</v>
      </c>
      <c r="U60" s="15" t="e">
        <f t="shared" si="4"/>
        <v>#VALUE!</v>
      </c>
      <c r="V60" s="15" t="e">
        <f>SUMIF('[16]COAL RECEIPT &amp; GCV DATA'!$A$3:$A$133,'MASTER DATA FILE RAW COAL (2)'!A60,'[16]COAL RECEIPT &amp; GCV DATA'!$V$3:$V$133)</f>
        <v>#VALUE!</v>
      </c>
      <c r="W60" s="15" t="e">
        <f t="shared" si="5"/>
        <v>#VALUE!</v>
      </c>
    </row>
    <row r="61" spans="1:23" customFormat="1" x14ac:dyDescent="0.3">
      <c r="A61" s="12"/>
      <c r="B61" s="12" t="e">
        <f>SUMIF('[16]COAL RECEIPT &amp; GCV DATA'!$A$3:$A$8,'MASTER DATA FILE RAW COAL (2)'!A61,'[16]COAL RECEIPT &amp; GCV DATA'!$B$3:$B$8)</f>
        <v>#VALUE!</v>
      </c>
      <c r="C61" s="13" t="e">
        <f>SUMIF('[16]COAL RECEIPT &amp; GCV DATA'!$A$3:$A$133,'MASTER DATA FILE RAW COAL (2)'!A61,'[16]COAL RECEIPT &amp; GCV DATA'!$C$3:$C$133)</f>
        <v>#VALUE!</v>
      </c>
      <c r="D61" s="13">
        <f>IFERROR(VLOOKUP(A61,'[16]COAL RECEIPT &amp; GCV DATA'!$A$2:$V$8,4,0),0)</f>
        <v>0</v>
      </c>
      <c r="E61" s="14">
        <f>IFERROR(VLOOKUP(A61,'[16]COAL RECEIPT &amp; GCV DATA'!$A$2:$V$8,5,0),0)</f>
        <v>0</v>
      </c>
      <c r="F61" s="13" t="e">
        <f>SUMIF('[16]COAL RECEIPT &amp; GCV DATA'!$A$3:$A$133,'MASTER DATA FILE RAW COAL (2)'!A89,'[16]COAL RECEIPT &amp; GCV DATA'!$F$3:$F$133)</f>
        <v>#VALUE!</v>
      </c>
      <c r="G61" s="13">
        <f>IFERROR(VLOOKUP(A61,'[16]COAL RECEIPT &amp; GCV DATA'!$A$2:$V$133,7,0),0)</f>
        <v>0</v>
      </c>
      <c r="H61" s="13">
        <f>IFERROR(VLOOKUP(A61,'[16]COAL RECEIPT &amp; GCV DATA'!$A$2:$V$133,8,0),0)</f>
        <v>0</v>
      </c>
      <c r="I61" s="13">
        <f>IFERROR(VLOOKUP(A61,'[16]COAL RECEIPT &amp; GCV DATA'!$A$2:$V$133,9,0),0)</f>
        <v>0</v>
      </c>
      <c r="J61" s="13">
        <f>IFERROR(VLOOKUP(A61,'[16]COAL RECEIPT &amp; GCV DATA'!$A$2:$V$133,10,0),0)</f>
        <v>0</v>
      </c>
      <c r="K61" s="15" t="e">
        <f>SUMIF('[16]COAL RECEIPT &amp; GCV DATA'!$A$3:$A$133,'MASTER DATA FILE RAW COAL (2)'!A61,'[16]COAL RECEIPT &amp; GCV DATA'!$K$3:$K$133)</f>
        <v>#VALUE!</v>
      </c>
      <c r="L61" s="15" t="e">
        <f>SUMIF('[16]COAL RECEIPT &amp; GCV DATA'!$A$3:$A$133,'MASTER DATA FILE RAW COAL (2)'!A61,'[16]COAL RECEIPT &amp; GCV DATA'!$L$3:$L$133)</f>
        <v>#VALUE!</v>
      </c>
      <c r="M61" s="15" t="e">
        <f t="shared" si="0"/>
        <v>#VALUE!</v>
      </c>
      <c r="N61" s="15" t="e">
        <f t="shared" si="1"/>
        <v>#VALUE!</v>
      </c>
      <c r="O61" s="15" t="e">
        <f>SUMIF('[16]COAL RECEIPT &amp; GCV DATA'!$A$3:$A$133,'MASTER DATA FILE RAW COAL (2)'!A61,'[16]COAL RECEIPT &amp; GCV DATA'!$O$3:$O$133)</f>
        <v>#VALUE!</v>
      </c>
      <c r="P61" s="15" t="e">
        <f t="shared" si="2"/>
        <v>#VALUE!</v>
      </c>
      <c r="Q61" s="15" t="e">
        <f>SUMIF('[16]COAL RECEIPT &amp; GCV DATA'!$A$3:$A$143,'MASTER DATA FILE RAW COAL (2)'!A61,'[16]COAL RECEIPT &amp; GCV DATA'!$Q$3:$Q$144)+IF(H61=$J$234,($K$234*K61),0)+IF(H61=$J$235,($K$235*K61),0)+IF(H60=$J$235,($K$236*K61),0)</f>
        <v>#VALUE!</v>
      </c>
      <c r="R61" s="16" t="e">
        <f>SUMIF('[16]COAL RECEIPT &amp; GCV DATA'!$A$3:$A$8,'MASTER DATA FILE RAW COAL (2)'!A61,'[16]COAL RECEIPT &amp; GCV DATA'!$R$3:$R$8)+IF(H61=$J$234,($K$234*K61),0)+IF(H61=$J$235,($K$235*K61),0)</f>
        <v>#VALUE!</v>
      </c>
      <c r="S61" s="15">
        <f t="shared" si="3"/>
        <v>0</v>
      </c>
      <c r="T61" s="15" t="e">
        <f>SUMIF('[16]COAL RECEIPT &amp; GCV DATA'!$A$3:$A$133,'MASTER DATA FILE RAW COAL (2)'!A61,'[16]COAL RECEIPT &amp; GCV DATA'!$T$3:$T$133)</f>
        <v>#VALUE!</v>
      </c>
      <c r="U61" s="15" t="e">
        <f t="shared" si="4"/>
        <v>#VALUE!</v>
      </c>
      <c r="V61" s="15" t="e">
        <f>SUMIF('[16]COAL RECEIPT &amp; GCV DATA'!$A$3:$A$133,'MASTER DATA FILE RAW COAL (2)'!A61,'[16]COAL RECEIPT &amp; GCV DATA'!$V$3:$V$133)</f>
        <v>#VALUE!</v>
      </c>
      <c r="W61" s="15" t="e">
        <f t="shared" si="5"/>
        <v>#VALUE!</v>
      </c>
    </row>
    <row r="62" spans="1:23" customFormat="1" x14ac:dyDescent="0.3">
      <c r="A62" s="12"/>
      <c r="B62" s="12" t="e">
        <f>SUMIF('[16]COAL RECEIPT &amp; GCV DATA'!$A$3:$A$8,'MASTER DATA FILE RAW COAL (2)'!A62,'[16]COAL RECEIPT &amp; GCV DATA'!$B$3:$B$8)</f>
        <v>#VALUE!</v>
      </c>
      <c r="C62" s="13" t="e">
        <f>SUMIF('[16]COAL RECEIPT &amp; GCV DATA'!$A$3:$A$133,'MASTER DATA FILE RAW COAL (2)'!A62,'[16]COAL RECEIPT &amp; GCV DATA'!$C$3:$C$133)</f>
        <v>#VALUE!</v>
      </c>
      <c r="D62" s="13">
        <f>IFERROR(VLOOKUP(A62,'[16]COAL RECEIPT &amp; GCV DATA'!$A$2:$V$8,4,0),0)</f>
        <v>0</v>
      </c>
      <c r="E62" s="14">
        <f>IFERROR(VLOOKUP(A62,'[16]COAL RECEIPT &amp; GCV DATA'!$A$2:$V$8,5,0),0)</f>
        <v>0</v>
      </c>
      <c r="F62" s="13" t="e">
        <f>SUMIF('[16]COAL RECEIPT &amp; GCV DATA'!$A$3:$A$133,'MASTER DATA FILE RAW COAL (2)'!A90,'[16]COAL RECEIPT &amp; GCV DATA'!$F$3:$F$133)</f>
        <v>#VALUE!</v>
      </c>
      <c r="G62" s="13">
        <f>IFERROR(VLOOKUP(A62,'[16]COAL RECEIPT &amp; GCV DATA'!$A$2:$V$133,7,0),0)</f>
        <v>0</v>
      </c>
      <c r="H62" s="13">
        <f>IFERROR(VLOOKUP(A62,'[16]COAL RECEIPT &amp; GCV DATA'!$A$2:$V$133,8,0),0)</f>
        <v>0</v>
      </c>
      <c r="I62" s="13">
        <f>IFERROR(VLOOKUP(A62,'[16]COAL RECEIPT &amp; GCV DATA'!$A$2:$V$133,9,0),0)</f>
        <v>0</v>
      </c>
      <c r="J62" s="13">
        <f>IFERROR(VLOOKUP(A62,'[16]COAL RECEIPT &amp; GCV DATA'!$A$2:$V$133,10,0),0)</f>
        <v>0</v>
      </c>
      <c r="K62" s="15" t="e">
        <f>SUMIF('[16]COAL RECEIPT &amp; GCV DATA'!$A$3:$A$133,'MASTER DATA FILE RAW COAL (2)'!A62,'[16]COAL RECEIPT &amp; GCV DATA'!$K$3:$K$133)</f>
        <v>#VALUE!</v>
      </c>
      <c r="L62" s="15" t="e">
        <f>SUMIF('[16]COAL RECEIPT &amp; GCV DATA'!$A$3:$A$133,'MASTER DATA FILE RAW COAL (2)'!A62,'[16]COAL RECEIPT &amp; GCV DATA'!$L$3:$L$133)</f>
        <v>#VALUE!</v>
      </c>
      <c r="M62" s="15" t="e">
        <f t="shared" si="0"/>
        <v>#VALUE!</v>
      </c>
      <c r="N62" s="15" t="e">
        <f t="shared" si="1"/>
        <v>#VALUE!</v>
      </c>
      <c r="O62" s="15" t="e">
        <f>SUMIF('[16]COAL RECEIPT &amp; GCV DATA'!$A$3:$A$133,'MASTER DATA FILE RAW COAL (2)'!A62,'[16]COAL RECEIPT &amp; GCV DATA'!$O$3:$O$133)</f>
        <v>#VALUE!</v>
      </c>
      <c r="P62" s="15" t="e">
        <f t="shared" si="2"/>
        <v>#VALUE!</v>
      </c>
      <c r="Q62" s="15" t="e">
        <f>SUMIF('[16]COAL RECEIPT &amp; GCV DATA'!$A$3:$A$143,'MASTER DATA FILE RAW COAL (2)'!A62,'[16]COAL RECEIPT &amp; GCV DATA'!$Q$3:$Q$144)+IF(H62=$J$234,($K$234*K62),0)+IF(H62=$J$235,($K$235*K62),0)+IF(H61=$J$235,($K$236*K62),0)</f>
        <v>#VALUE!</v>
      </c>
      <c r="R62" s="16" t="e">
        <f>SUMIF('[16]COAL RECEIPT &amp; GCV DATA'!$A$3:$A$8,'MASTER DATA FILE RAW COAL (2)'!A62,'[16]COAL RECEIPT &amp; GCV DATA'!$R$3:$R$8)+IF(H62=$J$234,($K$234*K62),0)+IF(H62=$J$235,($K$235*K62),0)</f>
        <v>#VALUE!</v>
      </c>
      <c r="S62" s="15">
        <f t="shared" si="3"/>
        <v>0</v>
      </c>
      <c r="T62" s="15" t="e">
        <f>SUMIF('[16]COAL RECEIPT &amp; GCV DATA'!$A$3:$A$133,'MASTER DATA FILE RAW COAL (2)'!A62,'[16]COAL RECEIPT &amp; GCV DATA'!$T$3:$T$133)</f>
        <v>#VALUE!</v>
      </c>
      <c r="U62" s="15" t="e">
        <f t="shared" si="4"/>
        <v>#VALUE!</v>
      </c>
      <c r="V62" s="15" t="e">
        <f>SUMIF('[16]COAL RECEIPT &amp; GCV DATA'!$A$3:$A$133,'MASTER DATA FILE RAW COAL (2)'!A62,'[16]COAL RECEIPT &amp; GCV DATA'!$V$3:$V$133)</f>
        <v>#VALUE!</v>
      </c>
      <c r="W62" s="15" t="e">
        <f t="shared" si="5"/>
        <v>#VALUE!</v>
      </c>
    </row>
    <row r="63" spans="1:23" customFormat="1" x14ac:dyDescent="0.3">
      <c r="A63" s="12"/>
      <c r="B63" s="12" t="e">
        <f>SUMIF('[16]COAL RECEIPT &amp; GCV DATA'!$A$3:$A$8,'MASTER DATA FILE RAW COAL (2)'!A63,'[16]COAL RECEIPT &amp; GCV DATA'!$B$3:$B$8)</f>
        <v>#VALUE!</v>
      </c>
      <c r="C63" s="13" t="e">
        <f>SUMIF('[16]COAL RECEIPT &amp; GCV DATA'!$A$3:$A$133,'MASTER DATA FILE RAW COAL (2)'!A63,'[16]COAL RECEIPT &amp; GCV DATA'!$C$3:$C$133)</f>
        <v>#VALUE!</v>
      </c>
      <c r="D63" s="13">
        <f>IFERROR(VLOOKUP(A63,'[16]COAL RECEIPT &amp; GCV DATA'!$A$2:$V$8,4,0),0)</f>
        <v>0</v>
      </c>
      <c r="E63" s="14">
        <f>IFERROR(VLOOKUP(A63,'[16]COAL RECEIPT &amp; GCV DATA'!$A$2:$V$8,5,0),0)</f>
        <v>0</v>
      </c>
      <c r="F63" s="13" t="e">
        <f>SUMIF('[16]COAL RECEIPT &amp; GCV DATA'!$A$3:$A$133,'MASTER DATA FILE RAW COAL (2)'!A91,'[16]COAL RECEIPT &amp; GCV DATA'!$F$3:$F$133)</f>
        <v>#VALUE!</v>
      </c>
      <c r="G63" s="13">
        <f>IFERROR(VLOOKUP(A63,'[16]COAL RECEIPT &amp; GCV DATA'!$A$2:$V$133,7,0),0)</f>
        <v>0</v>
      </c>
      <c r="H63" s="13">
        <f>IFERROR(VLOOKUP(A63,'[16]COAL RECEIPT &amp; GCV DATA'!$A$2:$V$133,8,0),0)</f>
        <v>0</v>
      </c>
      <c r="I63" s="13">
        <f>IFERROR(VLOOKUP(A63,'[16]COAL RECEIPT &amp; GCV DATA'!$A$2:$V$133,9,0),0)</f>
        <v>0</v>
      </c>
      <c r="J63" s="13">
        <f>IFERROR(VLOOKUP(A63,'[16]COAL RECEIPT &amp; GCV DATA'!$A$2:$V$133,10,0),0)</f>
        <v>0</v>
      </c>
      <c r="K63" s="15" t="e">
        <f>SUMIF('[16]COAL RECEIPT &amp; GCV DATA'!$A$3:$A$133,'MASTER DATA FILE RAW COAL (2)'!A63,'[16]COAL RECEIPT &amp; GCV DATA'!$K$3:$K$133)</f>
        <v>#VALUE!</v>
      </c>
      <c r="L63" s="15" t="e">
        <f>SUMIF('[16]COAL RECEIPT &amp; GCV DATA'!$A$3:$A$133,'MASTER DATA FILE RAW COAL (2)'!A63,'[16]COAL RECEIPT &amp; GCV DATA'!$L$3:$L$133)</f>
        <v>#VALUE!</v>
      </c>
      <c r="M63" s="15" t="e">
        <f t="shared" si="0"/>
        <v>#VALUE!</v>
      </c>
      <c r="N63" s="15" t="e">
        <f t="shared" si="1"/>
        <v>#VALUE!</v>
      </c>
      <c r="O63" s="15" t="e">
        <f>SUMIF('[16]COAL RECEIPT &amp; GCV DATA'!$A$3:$A$133,'MASTER DATA FILE RAW COAL (2)'!A63,'[16]COAL RECEIPT &amp; GCV DATA'!$O$3:$O$133)</f>
        <v>#VALUE!</v>
      </c>
      <c r="P63" s="15" t="e">
        <f t="shared" si="2"/>
        <v>#VALUE!</v>
      </c>
      <c r="Q63" s="15" t="e">
        <f>SUMIF('[16]COAL RECEIPT &amp; GCV DATA'!$A$3:$A$143,'MASTER DATA FILE RAW COAL (2)'!A63,'[16]COAL RECEIPT &amp; GCV DATA'!$Q$3:$Q$144)+IF(H63=$J$234,($K$234*K63),0)+IF(H63=$J$235,($K$235*K63),0)+IF(H62=$J$235,($K$236*K63),0)</f>
        <v>#VALUE!</v>
      </c>
      <c r="R63" s="16" t="e">
        <f>SUMIF('[16]COAL RECEIPT &amp; GCV DATA'!$A$3:$A$8,'MASTER DATA FILE RAW COAL (2)'!A63,'[16]COAL RECEIPT &amp; GCV DATA'!$R$3:$R$8)+IF(H63=$J$234,($K$234*K63),0)+IF(H63=$J$235,($K$235*K63),0)</f>
        <v>#VALUE!</v>
      </c>
      <c r="S63" s="15">
        <f t="shared" si="3"/>
        <v>0</v>
      </c>
      <c r="T63" s="15" t="e">
        <f>SUMIF('[16]COAL RECEIPT &amp; GCV DATA'!$A$3:$A$133,'MASTER DATA FILE RAW COAL (2)'!A63,'[16]COAL RECEIPT &amp; GCV DATA'!$T$3:$T$133)</f>
        <v>#VALUE!</v>
      </c>
      <c r="U63" s="15" t="e">
        <f t="shared" si="4"/>
        <v>#VALUE!</v>
      </c>
      <c r="V63" s="15" t="e">
        <f>SUMIF('[16]COAL RECEIPT &amp; GCV DATA'!$A$3:$A$133,'MASTER DATA FILE RAW COAL (2)'!A63,'[16]COAL RECEIPT &amp; GCV DATA'!$V$3:$V$133)</f>
        <v>#VALUE!</v>
      </c>
      <c r="W63" s="15" t="e">
        <f t="shared" si="5"/>
        <v>#VALUE!</v>
      </c>
    </row>
    <row r="64" spans="1:23" customFormat="1" x14ac:dyDescent="0.3">
      <c r="A64" s="12"/>
      <c r="B64" s="12" t="e">
        <f>SUMIF('[16]COAL RECEIPT &amp; GCV DATA'!$A$3:$A$8,'MASTER DATA FILE RAW COAL (2)'!A64,'[16]COAL RECEIPT &amp; GCV DATA'!$B$3:$B$8)</f>
        <v>#VALUE!</v>
      </c>
      <c r="C64" s="13" t="e">
        <f>SUMIF('[16]COAL RECEIPT &amp; GCV DATA'!$A$3:$A$133,'MASTER DATA FILE RAW COAL (2)'!A64,'[16]COAL RECEIPT &amp; GCV DATA'!$C$3:$C$133)</f>
        <v>#VALUE!</v>
      </c>
      <c r="D64" s="13">
        <f>IFERROR(VLOOKUP(A64,'[16]COAL RECEIPT &amp; GCV DATA'!$A$2:$V$8,4,0),0)</f>
        <v>0</v>
      </c>
      <c r="E64" s="14">
        <f>IFERROR(VLOOKUP(A64,'[16]COAL RECEIPT &amp; GCV DATA'!$A$2:$V$8,5,0),0)</f>
        <v>0</v>
      </c>
      <c r="F64" s="13" t="e">
        <f>SUMIF('[16]COAL RECEIPT &amp; GCV DATA'!$A$3:$A$133,'MASTER DATA FILE RAW COAL (2)'!A92,'[16]COAL RECEIPT &amp; GCV DATA'!$F$3:$F$133)</f>
        <v>#VALUE!</v>
      </c>
      <c r="G64" s="13">
        <f>IFERROR(VLOOKUP(A64,'[16]COAL RECEIPT &amp; GCV DATA'!$A$2:$V$133,7,0),0)</f>
        <v>0</v>
      </c>
      <c r="H64" s="13">
        <f>IFERROR(VLOOKUP(A64,'[16]COAL RECEIPT &amp; GCV DATA'!$A$2:$V$133,8,0),0)</f>
        <v>0</v>
      </c>
      <c r="I64" s="13">
        <f>IFERROR(VLOOKUP(A64,'[16]COAL RECEIPT &amp; GCV DATA'!$A$2:$V$133,9,0),0)</f>
        <v>0</v>
      </c>
      <c r="J64" s="13">
        <f>IFERROR(VLOOKUP(A64,'[16]COAL RECEIPT &amp; GCV DATA'!$A$2:$V$133,10,0),0)</f>
        <v>0</v>
      </c>
      <c r="K64" s="15" t="e">
        <f>SUMIF('[16]COAL RECEIPT &amp; GCV DATA'!$A$3:$A$133,'MASTER DATA FILE RAW COAL (2)'!A64,'[16]COAL RECEIPT &amp; GCV DATA'!$K$3:$K$133)</f>
        <v>#VALUE!</v>
      </c>
      <c r="L64" s="15" t="e">
        <f>SUMIF('[16]COAL RECEIPT &amp; GCV DATA'!$A$3:$A$133,'MASTER DATA FILE RAW COAL (2)'!A64,'[16]COAL RECEIPT &amp; GCV DATA'!$L$3:$L$133)</f>
        <v>#VALUE!</v>
      </c>
      <c r="M64" s="15" t="e">
        <f t="shared" si="0"/>
        <v>#VALUE!</v>
      </c>
      <c r="N64" s="15" t="e">
        <f t="shared" si="1"/>
        <v>#VALUE!</v>
      </c>
      <c r="O64" s="15" t="e">
        <f>SUMIF('[16]COAL RECEIPT &amp; GCV DATA'!$A$3:$A$133,'MASTER DATA FILE RAW COAL (2)'!A64,'[16]COAL RECEIPT &amp; GCV DATA'!$O$3:$O$133)</f>
        <v>#VALUE!</v>
      </c>
      <c r="P64" s="15" t="e">
        <f t="shared" si="2"/>
        <v>#VALUE!</v>
      </c>
      <c r="Q64" s="15" t="e">
        <f>SUMIF('[16]COAL RECEIPT &amp; GCV DATA'!$A$3:$A$143,'MASTER DATA FILE RAW COAL (2)'!A64,'[16]COAL RECEIPT &amp; GCV DATA'!$Q$3:$Q$144)+IF(H64=$J$234,($K$234*K64),0)+IF(H64=$J$235,($K$235*K64),0)+IF(H63=$J$235,($K$236*K64),0)</f>
        <v>#VALUE!</v>
      </c>
      <c r="R64" s="16" t="e">
        <f>SUMIF('[16]COAL RECEIPT &amp; GCV DATA'!$A$3:$A$8,'MASTER DATA FILE RAW COAL (2)'!A64,'[16]COAL RECEIPT &amp; GCV DATA'!$R$3:$R$8)+IF(H64=$J$234,($K$234*K64),0)+IF(H64=$J$235,($K$235*K64),0)</f>
        <v>#VALUE!</v>
      </c>
      <c r="S64" s="15">
        <f t="shared" si="3"/>
        <v>0</v>
      </c>
      <c r="T64" s="15" t="e">
        <f>SUMIF('[16]COAL RECEIPT &amp; GCV DATA'!$A$3:$A$133,'MASTER DATA FILE RAW COAL (2)'!A64,'[16]COAL RECEIPT &amp; GCV DATA'!$T$3:$T$133)</f>
        <v>#VALUE!</v>
      </c>
      <c r="U64" s="15" t="e">
        <f t="shared" si="4"/>
        <v>#VALUE!</v>
      </c>
      <c r="V64" s="15" t="e">
        <f>SUMIF('[16]COAL RECEIPT &amp; GCV DATA'!$A$3:$A$133,'MASTER DATA FILE RAW COAL (2)'!A64,'[16]COAL RECEIPT &amp; GCV DATA'!$V$3:$V$133)</f>
        <v>#VALUE!</v>
      </c>
      <c r="W64" s="15" t="e">
        <f t="shared" si="5"/>
        <v>#VALUE!</v>
      </c>
    </row>
    <row r="65" spans="1:23" customFormat="1" x14ac:dyDescent="0.3">
      <c r="A65" s="12"/>
      <c r="B65" s="12" t="e">
        <f>SUMIF('[16]COAL RECEIPT &amp; GCV DATA'!$A$3:$A$8,'MASTER DATA FILE RAW COAL (2)'!A65,'[16]COAL RECEIPT &amp; GCV DATA'!$B$3:$B$8)</f>
        <v>#VALUE!</v>
      </c>
      <c r="C65" s="13" t="e">
        <f>SUMIF('[16]COAL RECEIPT &amp; GCV DATA'!$A$3:$A$133,'MASTER DATA FILE RAW COAL (2)'!A65,'[16]COAL RECEIPT &amp; GCV DATA'!$C$3:$C$133)</f>
        <v>#VALUE!</v>
      </c>
      <c r="D65" s="13">
        <f>IFERROR(VLOOKUP(A65,'[16]COAL RECEIPT &amp; GCV DATA'!$A$2:$V$8,4,0),0)</f>
        <v>0</v>
      </c>
      <c r="E65" s="14">
        <f>IFERROR(VLOOKUP(A65,'[16]COAL RECEIPT &amp; GCV DATA'!$A$2:$V$8,5,0),0)</f>
        <v>0</v>
      </c>
      <c r="F65" s="13" t="e">
        <f>SUMIF('[16]COAL RECEIPT &amp; GCV DATA'!$A$3:$A$133,'MASTER DATA FILE RAW COAL (2)'!A93,'[16]COAL RECEIPT &amp; GCV DATA'!$F$3:$F$133)</f>
        <v>#VALUE!</v>
      </c>
      <c r="G65" s="13">
        <f>IFERROR(VLOOKUP(A65,'[16]COAL RECEIPT &amp; GCV DATA'!$A$2:$V$133,7,0),0)</f>
        <v>0</v>
      </c>
      <c r="H65" s="13">
        <f>IFERROR(VLOOKUP(A65,'[16]COAL RECEIPT &amp; GCV DATA'!$A$2:$V$133,8,0),0)</f>
        <v>0</v>
      </c>
      <c r="I65" s="13">
        <f>IFERROR(VLOOKUP(A65,'[16]COAL RECEIPT &amp; GCV DATA'!$A$2:$V$133,9,0),0)</f>
        <v>0</v>
      </c>
      <c r="J65" s="13">
        <f>IFERROR(VLOOKUP(A65,'[16]COAL RECEIPT &amp; GCV DATA'!$A$2:$V$133,10,0),0)</f>
        <v>0</v>
      </c>
      <c r="K65" s="15" t="e">
        <f>SUMIF('[16]COAL RECEIPT &amp; GCV DATA'!$A$3:$A$133,'MASTER DATA FILE RAW COAL (2)'!A65,'[16]COAL RECEIPT &amp; GCV DATA'!$K$3:$K$133)</f>
        <v>#VALUE!</v>
      </c>
      <c r="L65" s="15" t="e">
        <f>SUMIF('[16]COAL RECEIPT &amp; GCV DATA'!$A$3:$A$133,'MASTER DATA FILE RAW COAL (2)'!A65,'[16]COAL RECEIPT &amp; GCV DATA'!$L$3:$L$133)</f>
        <v>#VALUE!</v>
      </c>
      <c r="M65" s="15" t="e">
        <f t="shared" si="0"/>
        <v>#VALUE!</v>
      </c>
      <c r="N65" s="15" t="e">
        <f t="shared" si="1"/>
        <v>#VALUE!</v>
      </c>
      <c r="O65" s="15" t="e">
        <f>SUMIF('[16]COAL RECEIPT &amp; GCV DATA'!$A$3:$A$133,'MASTER DATA FILE RAW COAL (2)'!A65,'[16]COAL RECEIPT &amp; GCV DATA'!$O$3:$O$133)</f>
        <v>#VALUE!</v>
      </c>
      <c r="P65" s="15" t="e">
        <f t="shared" si="2"/>
        <v>#VALUE!</v>
      </c>
      <c r="Q65" s="15" t="e">
        <f>SUMIF('[16]COAL RECEIPT &amp; GCV DATA'!$A$3:$A$143,'MASTER DATA FILE RAW COAL (2)'!A65,'[16]COAL RECEIPT &amp; GCV DATA'!$Q$3:$Q$144)+IF(H65=$J$234,($K$234*K65),0)+IF(H65=$J$235,($K$235*K65),0)+IF(H64=$J$235,($K$236*K65),0)</f>
        <v>#VALUE!</v>
      </c>
      <c r="R65" s="16" t="e">
        <f>SUMIF('[16]COAL RECEIPT &amp; GCV DATA'!$A$3:$A$8,'MASTER DATA FILE RAW COAL (2)'!A65,'[16]COAL RECEIPT &amp; GCV DATA'!$R$3:$R$8)+IF(H65=$J$234,($K$234*K65),0)+IF(H65=$J$235,($K$235*K65),0)</f>
        <v>#VALUE!</v>
      </c>
      <c r="S65" s="15">
        <f t="shared" si="3"/>
        <v>0</v>
      </c>
      <c r="T65" s="15" t="e">
        <f>SUMIF('[16]COAL RECEIPT &amp; GCV DATA'!$A$3:$A$133,'MASTER DATA FILE RAW COAL (2)'!A65,'[16]COAL RECEIPT &amp; GCV DATA'!$T$3:$T$133)</f>
        <v>#VALUE!</v>
      </c>
      <c r="U65" s="15" t="e">
        <f t="shared" si="4"/>
        <v>#VALUE!</v>
      </c>
      <c r="V65" s="15" t="e">
        <f>SUMIF('[16]COAL RECEIPT &amp; GCV DATA'!$A$3:$A$133,'MASTER DATA FILE RAW COAL (2)'!A65,'[16]COAL RECEIPT &amp; GCV DATA'!$V$3:$V$133)</f>
        <v>#VALUE!</v>
      </c>
      <c r="W65" s="15" t="e">
        <f t="shared" si="5"/>
        <v>#VALUE!</v>
      </c>
    </row>
    <row r="66" spans="1:23" customFormat="1" x14ac:dyDescent="0.3">
      <c r="A66" s="12"/>
      <c r="B66" s="12" t="e">
        <f>SUMIF('[16]COAL RECEIPT &amp; GCV DATA'!$A$3:$A$8,'MASTER DATA FILE RAW COAL (2)'!A66,'[16]COAL RECEIPT &amp; GCV DATA'!$B$3:$B$8)</f>
        <v>#VALUE!</v>
      </c>
      <c r="C66" s="13" t="e">
        <f>SUMIF('[16]COAL RECEIPT &amp; GCV DATA'!$A$3:$A$133,'MASTER DATA FILE RAW COAL (2)'!A66,'[16]COAL RECEIPT &amp; GCV DATA'!$C$3:$C$133)</f>
        <v>#VALUE!</v>
      </c>
      <c r="D66" s="13">
        <f>IFERROR(VLOOKUP(A66,'[16]COAL RECEIPT &amp; GCV DATA'!$A$2:$V$8,4,0),0)</f>
        <v>0</v>
      </c>
      <c r="E66" s="14">
        <f>IFERROR(VLOOKUP(A66,'[16]COAL RECEIPT &amp; GCV DATA'!$A$2:$V$8,5,0),0)</f>
        <v>0</v>
      </c>
      <c r="F66" s="13" t="e">
        <f>SUMIF('[16]COAL RECEIPT &amp; GCV DATA'!$A$3:$A$133,'MASTER DATA FILE RAW COAL (2)'!A94,'[16]COAL RECEIPT &amp; GCV DATA'!$F$3:$F$133)</f>
        <v>#VALUE!</v>
      </c>
      <c r="G66" s="13">
        <f>IFERROR(VLOOKUP(A66,'[16]COAL RECEIPT &amp; GCV DATA'!$A$2:$V$133,7,0),0)</f>
        <v>0</v>
      </c>
      <c r="H66" s="13">
        <f>IFERROR(VLOOKUP(A66,'[16]COAL RECEIPT &amp; GCV DATA'!$A$2:$V$133,8,0),0)</f>
        <v>0</v>
      </c>
      <c r="I66" s="13">
        <f>IFERROR(VLOOKUP(A66,'[16]COAL RECEIPT &amp; GCV DATA'!$A$2:$V$133,9,0),0)</f>
        <v>0</v>
      </c>
      <c r="J66" s="13">
        <f>IFERROR(VLOOKUP(A66,'[16]COAL RECEIPT &amp; GCV DATA'!$A$2:$V$133,10,0),0)</f>
        <v>0</v>
      </c>
      <c r="K66" s="15" t="e">
        <f>SUMIF('[16]COAL RECEIPT &amp; GCV DATA'!$A$3:$A$133,'MASTER DATA FILE RAW COAL (2)'!A66,'[16]COAL RECEIPT &amp; GCV DATA'!$K$3:$K$133)</f>
        <v>#VALUE!</v>
      </c>
      <c r="L66" s="15" t="e">
        <f>SUMIF('[16]COAL RECEIPT &amp; GCV DATA'!$A$3:$A$133,'MASTER DATA FILE RAW COAL (2)'!A66,'[16]COAL RECEIPT &amp; GCV DATA'!$L$3:$L$133)</f>
        <v>#VALUE!</v>
      </c>
      <c r="M66" s="15" t="e">
        <f t="shared" si="0"/>
        <v>#VALUE!</v>
      </c>
      <c r="N66" s="15" t="e">
        <f t="shared" si="1"/>
        <v>#VALUE!</v>
      </c>
      <c r="O66" s="15" t="e">
        <f>SUMIF('[16]COAL RECEIPT &amp; GCV DATA'!$A$3:$A$133,'MASTER DATA FILE RAW COAL (2)'!A66,'[16]COAL RECEIPT &amp; GCV DATA'!$O$3:$O$133)</f>
        <v>#VALUE!</v>
      </c>
      <c r="P66" s="15" t="e">
        <f t="shared" si="2"/>
        <v>#VALUE!</v>
      </c>
      <c r="Q66" s="15" t="e">
        <f>SUMIF('[16]COAL RECEIPT &amp; GCV DATA'!$A$3:$A$143,'MASTER DATA FILE RAW COAL (2)'!A66,'[16]COAL RECEIPT &amp; GCV DATA'!$Q$3:$Q$144)+IF(H66=$J$234,($K$234*K66),0)+IF(H66=$J$235,($K$235*K66),0)+IF(H65=$J$235,($K$236*K66),0)</f>
        <v>#VALUE!</v>
      </c>
      <c r="R66" s="16" t="e">
        <f>SUMIF('[16]COAL RECEIPT &amp; GCV DATA'!$A$3:$A$8,'MASTER DATA FILE RAW COAL (2)'!A66,'[16]COAL RECEIPT &amp; GCV DATA'!$R$3:$R$8)+IF(H66=$J$234,($K$234*K66),0)+IF(H66=$J$235,($K$235*K66),0)</f>
        <v>#VALUE!</v>
      </c>
      <c r="S66" s="15">
        <f t="shared" si="3"/>
        <v>0</v>
      </c>
      <c r="T66" s="15" t="e">
        <f>SUMIF('[16]COAL RECEIPT &amp; GCV DATA'!$A$3:$A$133,'MASTER DATA FILE RAW COAL (2)'!A66,'[16]COAL RECEIPT &amp; GCV DATA'!$T$3:$T$133)</f>
        <v>#VALUE!</v>
      </c>
      <c r="U66" s="15" t="e">
        <f t="shared" si="4"/>
        <v>#VALUE!</v>
      </c>
      <c r="V66" s="15" t="e">
        <f>SUMIF('[16]COAL RECEIPT &amp; GCV DATA'!$A$3:$A$133,'MASTER DATA FILE RAW COAL (2)'!A66,'[16]COAL RECEIPT &amp; GCV DATA'!$V$3:$V$133)</f>
        <v>#VALUE!</v>
      </c>
      <c r="W66" s="15" t="e">
        <f t="shared" si="5"/>
        <v>#VALUE!</v>
      </c>
    </row>
    <row r="67" spans="1:23" customFormat="1" x14ac:dyDescent="0.3">
      <c r="A67" s="12"/>
      <c r="B67" s="12" t="e">
        <f>SUMIF('[16]COAL RECEIPT &amp; GCV DATA'!$A$3:$A$8,'MASTER DATA FILE RAW COAL (2)'!A67,'[16]COAL RECEIPT &amp; GCV DATA'!$B$3:$B$8)</f>
        <v>#VALUE!</v>
      </c>
      <c r="C67" s="13" t="e">
        <f>SUMIF('[16]COAL RECEIPT &amp; GCV DATA'!$A$3:$A$133,'MASTER DATA FILE RAW COAL (2)'!A67,'[16]COAL RECEIPT &amp; GCV DATA'!$C$3:$C$133)</f>
        <v>#VALUE!</v>
      </c>
      <c r="D67" s="13">
        <f>IFERROR(VLOOKUP(A67,'[16]COAL RECEIPT &amp; GCV DATA'!$A$2:$V$8,4,0),0)</f>
        <v>0</v>
      </c>
      <c r="E67" s="14">
        <f>IFERROR(VLOOKUP(A67,'[16]COAL RECEIPT &amp; GCV DATA'!$A$2:$V$8,5,0),0)</f>
        <v>0</v>
      </c>
      <c r="F67" s="13" t="e">
        <f>SUMIF('[16]COAL RECEIPT &amp; GCV DATA'!$A$3:$A$133,'MASTER DATA FILE RAW COAL (2)'!A95,'[16]COAL RECEIPT &amp; GCV DATA'!$F$3:$F$133)</f>
        <v>#VALUE!</v>
      </c>
      <c r="G67" s="13">
        <f>IFERROR(VLOOKUP(A67,'[16]COAL RECEIPT &amp; GCV DATA'!$A$2:$V$133,7,0),0)</f>
        <v>0</v>
      </c>
      <c r="H67" s="13">
        <f>IFERROR(VLOOKUP(A67,'[16]COAL RECEIPT &amp; GCV DATA'!$A$2:$V$133,8,0),0)</f>
        <v>0</v>
      </c>
      <c r="I67" s="13">
        <f>IFERROR(VLOOKUP(A67,'[16]COAL RECEIPT &amp; GCV DATA'!$A$2:$V$133,9,0),0)</f>
        <v>0</v>
      </c>
      <c r="J67" s="13">
        <f>IFERROR(VLOOKUP(A67,'[16]COAL RECEIPT &amp; GCV DATA'!$A$2:$V$133,10,0),0)</f>
        <v>0</v>
      </c>
      <c r="K67" s="15" t="e">
        <f>SUMIF('[16]COAL RECEIPT &amp; GCV DATA'!$A$3:$A$133,'MASTER DATA FILE RAW COAL (2)'!A67,'[16]COAL RECEIPT &amp; GCV DATA'!$K$3:$K$133)</f>
        <v>#VALUE!</v>
      </c>
      <c r="L67" s="15" t="e">
        <f>SUMIF('[16]COAL RECEIPT &amp; GCV DATA'!$A$3:$A$133,'MASTER DATA FILE RAW COAL (2)'!A67,'[16]COAL RECEIPT &amp; GCV DATA'!$L$3:$L$133)</f>
        <v>#VALUE!</v>
      </c>
      <c r="M67" s="15" t="e">
        <f t="shared" si="0"/>
        <v>#VALUE!</v>
      </c>
      <c r="N67" s="15" t="e">
        <f t="shared" si="1"/>
        <v>#VALUE!</v>
      </c>
      <c r="O67" s="15" t="e">
        <f>SUMIF('[16]COAL RECEIPT &amp; GCV DATA'!$A$3:$A$133,'MASTER DATA FILE RAW COAL (2)'!A67,'[16]COAL RECEIPT &amp; GCV DATA'!$O$3:$O$133)</f>
        <v>#VALUE!</v>
      </c>
      <c r="P67" s="15" t="e">
        <f t="shared" si="2"/>
        <v>#VALUE!</v>
      </c>
      <c r="Q67" s="15" t="e">
        <f>SUMIF('[16]COAL RECEIPT &amp; GCV DATA'!$A$3:$A$143,'MASTER DATA FILE RAW COAL (2)'!A67,'[16]COAL RECEIPT &amp; GCV DATA'!$Q$3:$Q$144)+IF(H67=$J$234,($K$234*K67),0)+IF(H67=$J$235,($K$235*K67),0)+IF(H66=$J$235,($K$236*K67),0)</f>
        <v>#VALUE!</v>
      </c>
      <c r="R67" s="16" t="e">
        <f>SUMIF('[16]COAL RECEIPT &amp; GCV DATA'!$A$3:$A$8,'MASTER DATA FILE RAW COAL (2)'!A67,'[16]COAL RECEIPT &amp; GCV DATA'!$R$3:$R$8)+IF(H67=$J$234,($K$234*K67),0)+IF(H67=$J$235,($K$235*K67),0)</f>
        <v>#VALUE!</v>
      </c>
      <c r="S67" s="15">
        <f t="shared" si="3"/>
        <v>0</v>
      </c>
      <c r="T67" s="15" t="e">
        <f>SUMIF('[16]COAL RECEIPT &amp; GCV DATA'!$A$3:$A$133,'MASTER DATA FILE RAW COAL (2)'!A67,'[16]COAL RECEIPT &amp; GCV DATA'!$T$3:$T$133)</f>
        <v>#VALUE!</v>
      </c>
      <c r="U67" s="15" t="e">
        <f t="shared" si="4"/>
        <v>#VALUE!</v>
      </c>
      <c r="V67" s="15" t="e">
        <f>SUMIF('[16]COAL RECEIPT &amp; GCV DATA'!$A$3:$A$133,'MASTER DATA FILE RAW COAL (2)'!A67,'[16]COAL RECEIPT &amp; GCV DATA'!$V$3:$V$133)</f>
        <v>#VALUE!</v>
      </c>
      <c r="W67" s="15" t="e">
        <f t="shared" si="5"/>
        <v>#VALUE!</v>
      </c>
    </row>
    <row r="68" spans="1:23" customFormat="1" x14ac:dyDescent="0.3">
      <c r="A68" s="12"/>
      <c r="B68" s="12" t="e">
        <f>SUMIF('[16]COAL RECEIPT &amp; GCV DATA'!$A$3:$A$8,'MASTER DATA FILE RAW COAL (2)'!A68,'[16]COAL RECEIPT &amp; GCV DATA'!$B$3:$B$8)</f>
        <v>#VALUE!</v>
      </c>
      <c r="C68" s="13" t="e">
        <f>SUMIF('[16]COAL RECEIPT &amp; GCV DATA'!$A$3:$A$133,'MASTER DATA FILE RAW COAL (2)'!A68,'[16]COAL RECEIPT &amp; GCV DATA'!$C$3:$C$133)</f>
        <v>#VALUE!</v>
      </c>
      <c r="D68" s="13">
        <f>IFERROR(VLOOKUP(A68,'[16]COAL RECEIPT &amp; GCV DATA'!$A$2:$V$8,4,0),0)</f>
        <v>0</v>
      </c>
      <c r="E68" s="14">
        <f>IFERROR(VLOOKUP(A68,'[16]COAL RECEIPT &amp; GCV DATA'!$A$2:$V$8,5,0),0)</f>
        <v>0</v>
      </c>
      <c r="F68" s="13" t="e">
        <f>SUMIF('[16]COAL RECEIPT &amp; GCV DATA'!$A$3:$A$133,'MASTER DATA FILE RAW COAL (2)'!A96,'[16]COAL RECEIPT &amp; GCV DATA'!$F$3:$F$133)</f>
        <v>#VALUE!</v>
      </c>
      <c r="G68" s="13">
        <f>IFERROR(VLOOKUP(A68,'[16]COAL RECEIPT &amp; GCV DATA'!$A$2:$V$133,7,0),0)</f>
        <v>0</v>
      </c>
      <c r="H68" s="13">
        <f>IFERROR(VLOOKUP(A68,'[16]COAL RECEIPT &amp; GCV DATA'!$A$2:$V$133,8,0),0)</f>
        <v>0</v>
      </c>
      <c r="I68" s="13">
        <f>IFERROR(VLOOKUP(A68,'[16]COAL RECEIPT &amp; GCV DATA'!$A$2:$V$133,9,0),0)</f>
        <v>0</v>
      </c>
      <c r="J68" s="13">
        <f>IFERROR(VLOOKUP(A68,'[16]COAL RECEIPT &amp; GCV DATA'!$A$2:$V$133,10,0),0)</f>
        <v>0</v>
      </c>
      <c r="K68" s="15" t="e">
        <f>SUMIF('[16]COAL RECEIPT &amp; GCV DATA'!$A$3:$A$133,'MASTER DATA FILE RAW COAL (2)'!A68,'[16]COAL RECEIPT &amp; GCV DATA'!$K$3:$K$133)</f>
        <v>#VALUE!</v>
      </c>
      <c r="L68" s="15" t="e">
        <f>SUMIF('[16]COAL RECEIPT &amp; GCV DATA'!$A$3:$A$133,'MASTER DATA FILE RAW COAL (2)'!A68,'[16]COAL RECEIPT &amp; GCV DATA'!$L$3:$L$133)</f>
        <v>#VALUE!</v>
      </c>
      <c r="M68" s="15" t="e">
        <f t="shared" ref="M68:M131" si="7">+K68-L68</f>
        <v>#VALUE!</v>
      </c>
      <c r="N68" s="15" t="e">
        <f t="shared" ref="N68:N131" si="8">+M68*S68</f>
        <v>#VALUE!</v>
      </c>
      <c r="O68" s="15" t="e">
        <f>SUMIF('[16]COAL RECEIPT &amp; GCV DATA'!$A$3:$A$133,'MASTER DATA FILE RAW COAL (2)'!A68,'[16]COAL RECEIPT &amp; GCV DATA'!$O$3:$O$133)</f>
        <v>#VALUE!</v>
      </c>
      <c r="P68" s="15" t="e">
        <f t="shared" ref="P68:P131" si="9">+O68*K68</f>
        <v>#VALUE!</v>
      </c>
      <c r="Q68" s="15" t="e">
        <f>SUMIF('[16]COAL RECEIPT &amp; GCV DATA'!$A$3:$A$143,'MASTER DATA FILE RAW COAL (2)'!A68,'[16]COAL RECEIPT &amp; GCV DATA'!$Q$3:$Q$144)+IF(H68=$J$234,($K$234*K68),0)+IF(H68=$J$235,($K$235*K68),0)+IF(H67=$J$235,($K$236*K68),0)</f>
        <v>#VALUE!</v>
      </c>
      <c r="R68" s="16" t="e">
        <f>SUMIF('[16]COAL RECEIPT &amp; GCV DATA'!$A$3:$A$8,'MASTER DATA FILE RAW COAL (2)'!A68,'[16]COAL RECEIPT &amp; GCV DATA'!$R$3:$R$8)+IF(H68=$J$234,($K$234*K68),0)+IF(H68=$J$235,($K$235*K68),0)</f>
        <v>#VALUE!</v>
      </c>
      <c r="S68" s="15">
        <f t="shared" ref="S68:S131" si="10">+IFERROR(R68/K68,0)</f>
        <v>0</v>
      </c>
      <c r="T68" s="15" t="e">
        <f>SUMIF('[16]COAL RECEIPT &amp; GCV DATA'!$A$3:$A$133,'MASTER DATA FILE RAW COAL (2)'!A68,'[16]COAL RECEIPT &amp; GCV DATA'!$T$3:$T$133)</f>
        <v>#VALUE!</v>
      </c>
      <c r="U68" s="15" t="e">
        <f t="shared" ref="U68:U131" si="11">+T68*L68</f>
        <v>#VALUE!</v>
      </c>
      <c r="V68" s="15" t="e">
        <f>SUMIF('[16]COAL RECEIPT &amp; GCV DATA'!$A$3:$A$133,'MASTER DATA FILE RAW COAL (2)'!A68,'[16]COAL RECEIPT &amp; GCV DATA'!$V$3:$V$133)</f>
        <v>#VALUE!</v>
      </c>
      <c r="W68" s="15" t="e">
        <f t="shared" ref="W68:W131" si="12">+V68*L68</f>
        <v>#VALUE!</v>
      </c>
    </row>
    <row r="69" spans="1:23" customFormat="1" x14ac:dyDescent="0.3">
      <c r="A69" s="12"/>
      <c r="B69" s="12" t="e">
        <f>SUMIF('[16]COAL RECEIPT &amp; GCV DATA'!$A$3:$A$8,'MASTER DATA FILE RAW COAL (2)'!A69,'[16]COAL RECEIPT &amp; GCV DATA'!$B$3:$B$8)</f>
        <v>#VALUE!</v>
      </c>
      <c r="C69" s="13" t="e">
        <f>SUMIF('[16]COAL RECEIPT &amp; GCV DATA'!$A$3:$A$133,'MASTER DATA FILE RAW COAL (2)'!A69,'[16]COAL RECEIPT &amp; GCV DATA'!$C$3:$C$133)</f>
        <v>#VALUE!</v>
      </c>
      <c r="D69" s="13">
        <f>IFERROR(VLOOKUP(A69,'[16]COAL RECEIPT &amp; GCV DATA'!$A$2:$V$8,4,0),0)</f>
        <v>0</v>
      </c>
      <c r="E69" s="14">
        <f>IFERROR(VLOOKUP(A69,'[16]COAL RECEIPT &amp; GCV DATA'!$A$2:$V$8,5,0),0)</f>
        <v>0</v>
      </c>
      <c r="F69" s="13" t="e">
        <f>SUMIF('[16]COAL RECEIPT &amp; GCV DATA'!$A$3:$A$133,'MASTER DATA FILE RAW COAL (2)'!A97,'[16]COAL RECEIPT &amp; GCV DATA'!$F$3:$F$133)</f>
        <v>#VALUE!</v>
      </c>
      <c r="G69" s="13">
        <f>IFERROR(VLOOKUP(A69,'[16]COAL RECEIPT &amp; GCV DATA'!$A$2:$V$133,7,0),0)</f>
        <v>0</v>
      </c>
      <c r="H69" s="13">
        <f>IFERROR(VLOOKUP(A69,'[16]COAL RECEIPT &amp; GCV DATA'!$A$2:$V$133,8,0),0)</f>
        <v>0</v>
      </c>
      <c r="I69" s="13">
        <f>IFERROR(VLOOKUP(A69,'[16]COAL RECEIPT &amp; GCV DATA'!$A$2:$V$133,9,0),0)</f>
        <v>0</v>
      </c>
      <c r="J69" s="13">
        <f>IFERROR(VLOOKUP(A69,'[16]COAL RECEIPT &amp; GCV DATA'!$A$2:$V$133,10,0),0)</f>
        <v>0</v>
      </c>
      <c r="K69" s="15" t="e">
        <f>SUMIF('[16]COAL RECEIPT &amp; GCV DATA'!$A$3:$A$133,'MASTER DATA FILE RAW COAL (2)'!A69,'[16]COAL RECEIPT &amp; GCV DATA'!$K$3:$K$133)</f>
        <v>#VALUE!</v>
      </c>
      <c r="L69" s="15" t="e">
        <f>SUMIF('[16]COAL RECEIPT &amp; GCV DATA'!$A$3:$A$133,'MASTER DATA FILE RAW COAL (2)'!A69,'[16]COAL RECEIPT &amp; GCV DATA'!$L$3:$L$133)</f>
        <v>#VALUE!</v>
      </c>
      <c r="M69" s="15" t="e">
        <f t="shared" si="7"/>
        <v>#VALUE!</v>
      </c>
      <c r="N69" s="15" t="e">
        <f t="shared" si="8"/>
        <v>#VALUE!</v>
      </c>
      <c r="O69" s="15" t="e">
        <f>SUMIF('[16]COAL RECEIPT &amp; GCV DATA'!$A$3:$A$133,'MASTER DATA FILE RAW COAL (2)'!A69,'[16]COAL RECEIPT &amp; GCV DATA'!$O$3:$O$133)</f>
        <v>#VALUE!</v>
      </c>
      <c r="P69" s="15" t="e">
        <f t="shared" si="9"/>
        <v>#VALUE!</v>
      </c>
      <c r="Q69" s="15" t="e">
        <f>SUMIF('[16]COAL RECEIPT &amp; GCV DATA'!$A$3:$A$143,'MASTER DATA FILE RAW COAL (2)'!A69,'[16]COAL RECEIPT &amp; GCV DATA'!$Q$3:$Q$144)+IF(H69=$J$234,($K$234*K69),0)+IF(H69=$J$235,($K$235*K69),0)+IF(H68=$J$235,($K$236*K69),0)</f>
        <v>#VALUE!</v>
      </c>
      <c r="R69" s="16" t="e">
        <f>SUMIF('[16]COAL RECEIPT &amp; GCV DATA'!$A$3:$A$8,'MASTER DATA FILE RAW COAL (2)'!A69,'[16]COAL RECEIPT &amp; GCV DATA'!$R$3:$R$8)+IF(H69=$J$234,($K$234*K69),0)+IF(H69=$J$235,($K$235*K69),0)</f>
        <v>#VALUE!</v>
      </c>
      <c r="S69" s="15">
        <f t="shared" si="10"/>
        <v>0</v>
      </c>
      <c r="T69" s="15" t="e">
        <f>SUMIF('[16]COAL RECEIPT &amp; GCV DATA'!$A$3:$A$133,'MASTER DATA FILE RAW COAL (2)'!A69,'[16]COAL RECEIPT &amp; GCV DATA'!$T$3:$T$133)</f>
        <v>#VALUE!</v>
      </c>
      <c r="U69" s="15" t="e">
        <f t="shared" si="11"/>
        <v>#VALUE!</v>
      </c>
      <c r="V69" s="15" t="e">
        <f>SUMIF('[16]COAL RECEIPT &amp; GCV DATA'!$A$3:$A$133,'MASTER DATA FILE RAW COAL (2)'!A69,'[16]COAL RECEIPT &amp; GCV DATA'!$V$3:$V$133)</f>
        <v>#VALUE!</v>
      </c>
      <c r="W69" s="15" t="e">
        <f t="shared" si="12"/>
        <v>#VALUE!</v>
      </c>
    </row>
    <row r="70" spans="1:23" customFormat="1" x14ac:dyDescent="0.3">
      <c r="A70" s="12"/>
      <c r="B70" s="12" t="e">
        <f>SUMIF('[16]COAL RECEIPT &amp; GCV DATA'!$A$3:$A$8,'MASTER DATA FILE RAW COAL (2)'!A70,'[16]COAL RECEIPT &amp; GCV DATA'!$B$3:$B$8)</f>
        <v>#VALUE!</v>
      </c>
      <c r="C70" s="13" t="e">
        <f>SUMIF('[16]COAL RECEIPT &amp; GCV DATA'!$A$3:$A$133,'MASTER DATA FILE RAW COAL (2)'!A70,'[16]COAL RECEIPT &amp; GCV DATA'!$C$3:$C$133)</f>
        <v>#VALUE!</v>
      </c>
      <c r="D70" s="13">
        <f>IFERROR(VLOOKUP(A70,'[16]COAL RECEIPT &amp; GCV DATA'!$A$2:$V$8,4,0),0)</f>
        <v>0</v>
      </c>
      <c r="E70" s="14">
        <f>IFERROR(VLOOKUP(A70,'[16]COAL RECEIPT &amp; GCV DATA'!$A$2:$V$8,5,0),0)</f>
        <v>0</v>
      </c>
      <c r="F70" s="13" t="e">
        <f>SUMIF('[16]COAL RECEIPT &amp; GCV DATA'!$A$3:$A$133,'MASTER DATA FILE RAW COAL (2)'!A98,'[16]COAL RECEIPT &amp; GCV DATA'!$F$3:$F$133)</f>
        <v>#VALUE!</v>
      </c>
      <c r="G70" s="13">
        <f>IFERROR(VLOOKUP(A70,'[16]COAL RECEIPT &amp; GCV DATA'!$A$2:$V$133,7,0),0)</f>
        <v>0</v>
      </c>
      <c r="H70" s="13">
        <f>IFERROR(VLOOKUP(A70,'[16]COAL RECEIPT &amp; GCV DATA'!$A$2:$V$133,8,0),0)</f>
        <v>0</v>
      </c>
      <c r="I70" s="13">
        <f>IFERROR(VLOOKUP(A70,'[16]COAL RECEIPT &amp; GCV DATA'!$A$2:$V$133,9,0),0)</f>
        <v>0</v>
      </c>
      <c r="J70" s="13">
        <f>IFERROR(VLOOKUP(A70,'[16]COAL RECEIPT &amp; GCV DATA'!$A$2:$V$133,10,0),0)</f>
        <v>0</v>
      </c>
      <c r="K70" s="15" t="e">
        <f>SUMIF('[16]COAL RECEIPT &amp; GCV DATA'!$A$3:$A$133,'MASTER DATA FILE RAW COAL (2)'!A70,'[16]COAL RECEIPT &amp; GCV DATA'!$K$3:$K$133)</f>
        <v>#VALUE!</v>
      </c>
      <c r="L70" s="15" t="e">
        <f>SUMIF('[16]COAL RECEIPT &amp; GCV DATA'!$A$3:$A$133,'MASTER DATA FILE RAW COAL (2)'!A70,'[16]COAL RECEIPT &amp; GCV DATA'!$L$3:$L$133)</f>
        <v>#VALUE!</v>
      </c>
      <c r="M70" s="15" t="e">
        <f t="shared" si="7"/>
        <v>#VALUE!</v>
      </c>
      <c r="N70" s="15" t="e">
        <f t="shared" si="8"/>
        <v>#VALUE!</v>
      </c>
      <c r="O70" s="15" t="e">
        <f>SUMIF('[16]COAL RECEIPT &amp; GCV DATA'!$A$3:$A$133,'MASTER DATA FILE RAW COAL (2)'!A70,'[16]COAL RECEIPT &amp; GCV DATA'!$O$3:$O$133)</f>
        <v>#VALUE!</v>
      </c>
      <c r="P70" s="15" t="e">
        <f t="shared" si="9"/>
        <v>#VALUE!</v>
      </c>
      <c r="Q70" s="15" t="e">
        <f>SUMIF('[16]COAL RECEIPT &amp; GCV DATA'!$A$3:$A$143,'MASTER DATA FILE RAW COAL (2)'!A70,'[16]COAL RECEIPT &amp; GCV DATA'!$Q$3:$Q$144)+IF(H70=$J$234,($K$234*K70),0)+IF(H70=$J$235,($K$235*K70),0)+IF(H69=$J$235,($K$236*K70),0)</f>
        <v>#VALUE!</v>
      </c>
      <c r="R70" s="16" t="e">
        <f>SUMIF('[16]COAL RECEIPT &amp; GCV DATA'!$A$3:$A$8,'MASTER DATA FILE RAW COAL (2)'!A70,'[16]COAL RECEIPT &amp; GCV DATA'!$R$3:$R$8)+IF(H70=$J$234,($K$234*K70),0)+IF(H70=$J$235,($K$235*K70),0)</f>
        <v>#VALUE!</v>
      </c>
      <c r="S70" s="15">
        <f t="shared" si="10"/>
        <v>0</v>
      </c>
      <c r="T70" s="15" t="e">
        <f>SUMIF('[16]COAL RECEIPT &amp; GCV DATA'!$A$3:$A$133,'MASTER DATA FILE RAW COAL (2)'!A70,'[16]COAL RECEIPT &amp; GCV DATA'!$T$3:$T$133)</f>
        <v>#VALUE!</v>
      </c>
      <c r="U70" s="15" t="e">
        <f t="shared" si="11"/>
        <v>#VALUE!</v>
      </c>
      <c r="V70" s="15" t="e">
        <f>SUMIF('[16]COAL RECEIPT &amp; GCV DATA'!$A$3:$A$133,'MASTER DATA FILE RAW COAL (2)'!A70,'[16]COAL RECEIPT &amp; GCV DATA'!$V$3:$V$133)</f>
        <v>#VALUE!</v>
      </c>
      <c r="W70" s="15" t="e">
        <f t="shared" si="12"/>
        <v>#VALUE!</v>
      </c>
    </row>
    <row r="71" spans="1:23" customFormat="1" x14ac:dyDescent="0.3">
      <c r="A71" s="12"/>
      <c r="B71" s="12" t="e">
        <f>SUMIF('[16]COAL RECEIPT &amp; GCV DATA'!$A$3:$A$8,'MASTER DATA FILE RAW COAL (2)'!A71,'[16]COAL RECEIPT &amp; GCV DATA'!$B$3:$B$8)</f>
        <v>#VALUE!</v>
      </c>
      <c r="C71" s="13" t="e">
        <f>SUMIF('[16]COAL RECEIPT &amp; GCV DATA'!$A$3:$A$133,'MASTER DATA FILE RAW COAL (2)'!A71,'[16]COAL RECEIPT &amp; GCV DATA'!$C$3:$C$133)</f>
        <v>#VALUE!</v>
      </c>
      <c r="D71" s="13">
        <f>IFERROR(VLOOKUP(A71,'[16]COAL RECEIPT &amp; GCV DATA'!$A$2:$V$8,4,0),0)</f>
        <v>0</v>
      </c>
      <c r="E71" s="14">
        <f>IFERROR(VLOOKUP(A71,'[16]COAL RECEIPT &amp; GCV DATA'!$A$2:$V$8,5,0),0)</f>
        <v>0</v>
      </c>
      <c r="F71" s="13" t="e">
        <f>SUMIF('[16]COAL RECEIPT &amp; GCV DATA'!$A$3:$A$133,'MASTER DATA FILE RAW COAL (2)'!A99,'[16]COAL RECEIPT &amp; GCV DATA'!$F$3:$F$133)</f>
        <v>#VALUE!</v>
      </c>
      <c r="G71" s="13">
        <f>IFERROR(VLOOKUP(A71,'[16]COAL RECEIPT &amp; GCV DATA'!$A$2:$V$133,7,0),0)</f>
        <v>0</v>
      </c>
      <c r="H71" s="13">
        <f>IFERROR(VLOOKUP(A71,'[16]COAL RECEIPT &amp; GCV DATA'!$A$2:$V$133,8,0),0)</f>
        <v>0</v>
      </c>
      <c r="I71" s="13">
        <f>IFERROR(VLOOKUP(A71,'[16]COAL RECEIPT &amp; GCV DATA'!$A$2:$V$133,9,0),0)</f>
        <v>0</v>
      </c>
      <c r="J71" s="13">
        <f>IFERROR(VLOOKUP(A71,'[16]COAL RECEIPT &amp; GCV DATA'!$A$2:$V$133,10,0),0)</f>
        <v>0</v>
      </c>
      <c r="K71" s="15" t="e">
        <f>SUMIF('[16]COAL RECEIPT &amp; GCV DATA'!$A$3:$A$133,'MASTER DATA FILE RAW COAL (2)'!A71,'[16]COAL RECEIPT &amp; GCV DATA'!$K$3:$K$133)</f>
        <v>#VALUE!</v>
      </c>
      <c r="L71" s="15" t="e">
        <f>SUMIF('[16]COAL RECEIPT &amp; GCV DATA'!$A$3:$A$133,'MASTER DATA FILE RAW COAL (2)'!A71,'[16]COAL RECEIPT &amp; GCV DATA'!$L$3:$L$133)</f>
        <v>#VALUE!</v>
      </c>
      <c r="M71" s="15" t="e">
        <f t="shared" si="7"/>
        <v>#VALUE!</v>
      </c>
      <c r="N71" s="15" t="e">
        <f t="shared" si="8"/>
        <v>#VALUE!</v>
      </c>
      <c r="O71" s="15" t="e">
        <f>SUMIF('[16]COAL RECEIPT &amp; GCV DATA'!$A$3:$A$133,'MASTER DATA FILE RAW COAL (2)'!A71,'[16]COAL RECEIPT &amp; GCV DATA'!$O$3:$O$133)</f>
        <v>#VALUE!</v>
      </c>
      <c r="P71" s="15" t="e">
        <f t="shared" si="9"/>
        <v>#VALUE!</v>
      </c>
      <c r="Q71" s="15" t="e">
        <f>SUMIF('[16]COAL RECEIPT &amp; GCV DATA'!$A$3:$A$143,'MASTER DATA FILE RAW COAL (2)'!A71,'[16]COAL RECEIPT &amp; GCV DATA'!$Q$3:$Q$144)+IF(H71=$J$234,($K$234*K71),0)+IF(H71=$J$235,($K$235*K71),0)+IF(H70=$J$235,($K$236*K71),0)</f>
        <v>#VALUE!</v>
      </c>
      <c r="R71" s="16" t="e">
        <f>SUMIF('[16]COAL RECEIPT &amp; GCV DATA'!$A$3:$A$8,'MASTER DATA FILE RAW COAL (2)'!A71,'[16]COAL RECEIPT &amp; GCV DATA'!$R$3:$R$8)+IF(H71=$J$234,($K$234*K71),0)+IF(H71=$J$235,($K$235*K71),0)</f>
        <v>#VALUE!</v>
      </c>
      <c r="S71" s="15">
        <f t="shared" si="10"/>
        <v>0</v>
      </c>
      <c r="T71" s="15" t="e">
        <f>SUMIF('[16]COAL RECEIPT &amp; GCV DATA'!$A$3:$A$133,'MASTER DATA FILE RAW COAL (2)'!A71,'[16]COAL RECEIPT &amp; GCV DATA'!$T$3:$T$133)</f>
        <v>#VALUE!</v>
      </c>
      <c r="U71" s="15" t="e">
        <f t="shared" si="11"/>
        <v>#VALUE!</v>
      </c>
      <c r="V71" s="15" t="e">
        <f>SUMIF('[16]COAL RECEIPT &amp; GCV DATA'!$A$3:$A$133,'MASTER DATA FILE RAW COAL (2)'!A71,'[16]COAL RECEIPT &amp; GCV DATA'!$V$3:$V$133)</f>
        <v>#VALUE!</v>
      </c>
      <c r="W71" s="15" t="e">
        <f t="shared" si="12"/>
        <v>#VALUE!</v>
      </c>
    </row>
    <row r="72" spans="1:23" customFormat="1" x14ac:dyDescent="0.3">
      <c r="A72" s="12"/>
      <c r="B72" s="12" t="e">
        <f>SUMIF('[16]COAL RECEIPT &amp; GCV DATA'!$A$3:$A$8,'MASTER DATA FILE RAW COAL (2)'!A72,'[16]COAL RECEIPT &amp; GCV DATA'!$B$3:$B$8)</f>
        <v>#VALUE!</v>
      </c>
      <c r="C72" s="13" t="e">
        <f>SUMIF('[16]COAL RECEIPT &amp; GCV DATA'!$A$3:$A$133,'MASTER DATA FILE RAW COAL (2)'!A72,'[16]COAL RECEIPT &amp; GCV DATA'!$C$3:$C$133)</f>
        <v>#VALUE!</v>
      </c>
      <c r="D72" s="13">
        <f>IFERROR(VLOOKUP(A72,'[16]COAL RECEIPT &amp; GCV DATA'!$A$2:$V$8,4,0),0)</f>
        <v>0</v>
      </c>
      <c r="E72" s="14">
        <f>IFERROR(VLOOKUP(A72,'[16]COAL RECEIPT &amp; GCV DATA'!$A$2:$V$8,5,0),0)</f>
        <v>0</v>
      </c>
      <c r="F72" s="13" t="e">
        <f>SUMIF('[16]COAL RECEIPT &amp; GCV DATA'!$A$3:$A$133,'MASTER DATA FILE RAW COAL (2)'!A100,'[16]COAL RECEIPT &amp; GCV DATA'!$F$3:$F$133)</f>
        <v>#VALUE!</v>
      </c>
      <c r="G72" s="13">
        <f>IFERROR(VLOOKUP(A72,'[16]COAL RECEIPT &amp; GCV DATA'!$A$2:$V$133,7,0),0)</f>
        <v>0</v>
      </c>
      <c r="H72" s="13">
        <f>IFERROR(VLOOKUP(A72,'[16]COAL RECEIPT &amp; GCV DATA'!$A$2:$V$133,8,0),0)</f>
        <v>0</v>
      </c>
      <c r="I72" s="13">
        <f>IFERROR(VLOOKUP(A72,'[16]COAL RECEIPT &amp; GCV DATA'!$A$2:$V$133,9,0),0)</f>
        <v>0</v>
      </c>
      <c r="J72" s="13">
        <f>IFERROR(VLOOKUP(A72,'[16]COAL RECEIPT &amp; GCV DATA'!$A$2:$V$133,10,0),0)</f>
        <v>0</v>
      </c>
      <c r="K72" s="15" t="e">
        <f>SUMIF('[16]COAL RECEIPT &amp; GCV DATA'!$A$3:$A$133,'MASTER DATA FILE RAW COAL (2)'!A72,'[16]COAL RECEIPT &amp; GCV DATA'!$K$3:$K$133)</f>
        <v>#VALUE!</v>
      </c>
      <c r="L72" s="15" t="e">
        <f>SUMIF('[16]COAL RECEIPT &amp; GCV DATA'!$A$3:$A$133,'MASTER DATA FILE RAW COAL (2)'!A72,'[16]COAL RECEIPT &amp; GCV DATA'!$L$3:$L$133)</f>
        <v>#VALUE!</v>
      </c>
      <c r="M72" s="15" t="e">
        <f t="shared" si="7"/>
        <v>#VALUE!</v>
      </c>
      <c r="N72" s="15" t="e">
        <f t="shared" si="8"/>
        <v>#VALUE!</v>
      </c>
      <c r="O72" s="15" t="e">
        <f>SUMIF('[16]COAL RECEIPT &amp; GCV DATA'!$A$3:$A$133,'MASTER DATA FILE RAW COAL (2)'!A72,'[16]COAL RECEIPT &amp; GCV DATA'!$O$3:$O$133)</f>
        <v>#VALUE!</v>
      </c>
      <c r="P72" s="15" t="e">
        <f t="shared" si="9"/>
        <v>#VALUE!</v>
      </c>
      <c r="Q72" s="15" t="e">
        <f>SUMIF('[16]COAL RECEIPT &amp; GCV DATA'!$A$3:$A$143,'MASTER DATA FILE RAW COAL (2)'!A72,'[16]COAL RECEIPT &amp; GCV DATA'!$Q$3:$Q$144)+IF(H72=$J$234,($K$234*K72),0)+IF(H72=$J$235,($K$235*K72),0)+IF(H71=$J$235,($K$236*K72),0)</f>
        <v>#VALUE!</v>
      </c>
      <c r="R72" s="16" t="e">
        <f>SUMIF('[16]COAL RECEIPT &amp; GCV DATA'!$A$3:$A$8,'MASTER DATA FILE RAW COAL (2)'!A72,'[16]COAL RECEIPT &amp; GCV DATA'!$R$3:$R$8)+IF(H72=$J$234,($K$234*K72),0)+IF(H72=$J$235,($K$235*K72),0)</f>
        <v>#VALUE!</v>
      </c>
      <c r="S72" s="15">
        <f t="shared" si="10"/>
        <v>0</v>
      </c>
      <c r="T72" s="15" t="e">
        <f>SUMIF('[16]COAL RECEIPT &amp; GCV DATA'!$A$3:$A$133,'MASTER DATA FILE RAW COAL (2)'!A72,'[16]COAL RECEIPT &amp; GCV DATA'!$T$3:$T$133)</f>
        <v>#VALUE!</v>
      </c>
      <c r="U72" s="15" t="e">
        <f t="shared" si="11"/>
        <v>#VALUE!</v>
      </c>
      <c r="V72" s="15" t="e">
        <f>SUMIF('[16]COAL RECEIPT &amp; GCV DATA'!$A$3:$A$133,'MASTER DATA FILE RAW COAL (2)'!A72,'[16]COAL RECEIPT &amp; GCV DATA'!$V$3:$V$133)</f>
        <v>#VALUE!</v>
      </c>
      <c r="W72" s="15" t="e">
        <f t="shared" si="12"/>
        <v>#VALUE!</v>
      </c>
    </row>
    <row r="73" spans="1:23" customFormat="1" x14ac:dyDescent="0.3">
      <c r="A73" s="12"/>
      <c r="B73" s="12" t="e">
        <f>SUMIF('[16]COAL RECEIPT &amp; GCV DATA'!$A$3:$A$8,'MASTER DATA FILE RAW COAL (2)'!A73,'[16]COAL RECEIPT &amp; GCV DATA'!$B$3:$B$8)</f>
        <v>#VALUE!</v>
      </c>
      <c r="C73" s="13" t="e">
        <f>SUMIF('[16]COAL RECEIPT &amp; GCV DATA'!$A$3:$A$133,'MASTER DATA FILE RAW COAL (2)'!A73,'[16]COAL RECEIPT &amp; GCV DATA'!$C$3:$C$133)</f>
        <v>#VALUE!</v>
      </c>
      <c r="D73" s="13">
        <f>IFERROR(VLOOKUP(A73,'[16]COAL RECEIPT &amp; GCV DATA'!$A$2:$V$8,4,0),0)</f>
        <v>0</v>
      </c>
      <c r="E73" s="14">
        <f>IFERROR(VLOOKUP(A73,'[16]COAL RECEIPT &amp; GCV DATA'!$A$2:$V$8,5,0),0)</f>
        <v>0</v>
      </c>
      <c r="F73" s="13" t="e">
        <f>SUMIF('[16]COAL RECEIPT &amp; GCV DATA'!$A$3:$A$133,'MASTER DATA FILE RAW COAL (2)'!A101,'[16]COAL RECEIPT &amp; GCV DATA'!$F$3:$F$133)</f>
        <v>#VALUE!</v>
      </c>
      <c r="G73" s="13">
        <f>IFERROR(VLOOKUP(A73,'[16]COAL RECEIPT &amp; GCV DATA'!$A$2:$V$133,7,0),0)</f>
        <v>0</v>
      </c>
      <c r="H73" s="13">
        <f>IFERROR(VLOOKUP(A73,'[16]COAL RECEIPT &amp; GCV DATA'!$A$2:$V$133,8,0),0)</f>
        <v>0</v>
      </c>
      <c r="I73" s="13">
        <f>IFERROR(VLOOKUP(A73,'[16]COAL RECEIPT &amp; GCV DATA'!$A$2:$V$133,9,0),0)</f>
        <v>0</v>
      </c>
      <c r="J73" s="13">
        <f>IFERROR(VLOOKUP(A73,'[16]COAL RECEIPT &amp; GCV DATA'!$A$2:$V$133,10,0),0)</f>
        <v>0</v>
      </c>
      <c r="K73" s="15" t="e">
        <f>SUMIF('[16]COAL RECEIPT &amp; GCV DATA'!$A$3:$A$133,'MASTER DATA FILE RAW COAL (2)'!A73,'[16]COAL RECEIPT &amp; GCV DATA'!$K$3:$K$133)</f>
        <v>#VALUE!</v>
      </c>
      <c r="L73" s="15" t="e">
        <f>SUMIF('[16]COAL RECEIPT &amp; GCV DATA'!$A$3:$A$133,'MASTER DATA FILE RAW COAL (2)'!A73,'[16]COAL RECEIPT &amp; GCV DATA'!$L$3:$L$133)</f>
        <v>#VALUE!</v>
      </c>
      <c r="M73" s="15" t="e">
        <f t="shared" si="7"/>
        <v>#VALUE!</v>
      </c>
      <c r="N73" s="15" t="e">
        <f t="shared" si="8"/>
        <v>#VALUE!</v>
      </c>
      <c r="O73" s="15" t="e">
        <f>SUMIF('[16]COAL RECEIPT &amp; GCV DATA'!$A$3:$A$133,'MASTER DATA FILE RAW COAL (2)'!A73,'[16]COAL RECEIPT &amp; GCV DATA'!$O$3:$O$133)</f>
        <v>#VALUE!</v>
      </c>
      <c r="P73" s="15" t="e">
        <f t="shared" si="9"/>
        <v>#VALUE!</v>
      </c>
      <c r="Q73" s="15" t="e">
        <f>SUMIF('[16]COAL RECEIPT &amp; GCV DATA'!$A$3:$A$143,'MASTER DATA FILE RAW COAL (2)'!A73,'[16]COAL RECEIPT &amp; GCV DATA'!$Q$3:$Q$144)+IF(H73=$J$234,($K$234*K73),0)+IF(H73=$J$235,($K$235*K73),0)+IF(H72=$J$235,($K$236*K73),0)</f>
        <v>#VALUE!</v>
      </c>
      <c r="R73" s="16" t="e">
        <f>SUMIF('[16]COAL RECEIPT &amp; GCV DATA'!$A$3:$A$8,'MASTER DATA FILE RAW COAL (2)'!A73,'[16]COAL RECEIPT &amp; GCV DATA'!$R$3:$R$8)+IF(H73=$J$234,($K$234*K73),0)+IF(H73=$J$235,($K$235*K73),0)</f>
        <v>#VALUE!</v>
      </c>
      <c r="S73" s="15">
        <f t="shared" si="10"/>
        <v>0</v>
      </c>
      <c r="T73" s="15" t="e">
        <f>SUMIF('[16]COAL RECEIPT &amp; GCV DATA'!$A$3:$A$133,'MASTER DATA FILE RAW COAL (2)'!A73,'[16]COAL RECEIPT &amp; GCV DATA'!$T$3:$T$133)</f>
        <v>#VALUE!</v>
      </c>
      <c r="U73" s="15" t="e">
        <f t="shared" si="11"/>
        <v>#VALUE!</v>
      </c>
      <c r="V73" s="15" t="e">
        <f>SUMIF('[16]COAL RECEIPT &amp; GCV DATA'!$A$3:$A$133,'MASTER DATA FILE RAW COAL (2)'!A73,'[16]COAL RECEIPT &amp; GCV DATA'!$V$3:$V$133)</f>
        <v>#VALUE!</v>
      </c>
      <c r="W73" s="15" t="e">
        <f t="shared" si="12"/>
        <v>#VALUE!</v>
      </c>
    </row>
    <row r="74" spans="1:23" customFormat="1" x14ac:dyDescent="0.3">
      <c r="A74" s="12"/>
      <c r="B74" s="12" t="e">
        <f>SUMIF('[16]COAL RECEIPT &amp; GCV DATA'!$A$3:$A$8,'MASTER DATA FILE RAW COAL (2)'!A74,'[16]COAL RECEIPT &amp; GCV DATA'!$B$3:$B$8)</f>
        <v>#VALUE!</v>
      </c>
      <c r="C74" s="13" t="e">
        <f>SUMIF('[16]COAL RECEIPT &amp; GCV DATA'!$A$3:$A$133,'MASTER DATA FILE RAW COAL (2)'!A74,'[16]COAL RECEIPT &amp; GCV DATA'!$C$3:$C$133)</f>
        <v>#VALUE!</v>
      </c>
      <c r="D74" s="13">
        <f>IFERROR(VLOOKUP(A74,'[16]COAL RECEIPT &amp; GCV DATA'!$A$2:$V$8,4,0),0)</f>
        <v>0</v>
      </c>
      <c r="E74" s="14">
        <f>IFERROR(VLOOKUP(A74,'[16]COAL RECEIPT &amp; GCV DATA'!$A$2:$V$8,5,0),0)</f>
        <v>0</v>
      </c>
      <c r="F74" s="13" t="e">
        <f>SUMIF('[16]COAL RECEIPT &amp; GCV DATA'!$A$3:$A$133,'MASTER DATA FILE RAW COAL (2)'!A102,'[16]COAL RECEIPT &amp; GCV DATA'!$F$3:$F$133)</f>
        <v>#VALUE!</v>
      </c>
      <c r="G74" s="13">
        <f>IFERROR(VLOOKUP(A74,'[16]COAL RECEIPT &amp; GCV DATA'!$A$2:$V$133,7,0),0)</f>
        <v>0</v>
      </c>
      <c r="H74" s="13">
        <f>IFERROR(VLOOKUP(A74,'[16]COAL RECEIPT &amp; GCV DATA'!$A$2:$V$133,8,0),0)</f>
        <v>0</v>
      </c>
      <c r="I74" s="13">
        <f>IFERROR(VLOOKUP(A74,'[16]COAL RECEIPT &amp; GCV DATA'!$A$2:$V$133,9,0),0)</f>
        <v>0</v>
      </c>
      <c r="J74" s="13">
        <f>IFERROR(VLOOKUP(A74,'[16]COAL RECEIPT &amp; GCV DATA'!$A$2:$V$133,10,0),0)</f>
        <v>0</v>
      </c>
      <c r="K74" s="15" t="e">
        <f>SUMIF('[16]COAL RECEIPT &amp; GCV DATA'!$A$3:$A$133,'MASTER DATA FILE RAW COAL (2)'!A74,'[16]COAL RECEIPT &amp; GCV DATA'!$K$3:$K$133)</f>
        <v>#VALUE!</v>
      </c>
      <c r="L74" s="15" t="e">
        <f>SUMIF('[16]COAL RECEIPT &amp; GCV DATA'!$A$3:$A$133,'MASTER DATA FILE RAW COAL (2)'!A74,'[16]COAL RECEIPT &amp; GCV DATA'!$L$3:$L$133)</f>
        <v>#VALUE!</v>
      </c>
      <c r="M74" s="15" t="e">
        <f t="shared" si="7"/>
        <v>#VALUE!</v>
      </c>
      <c r="N74" s="15" t="e">
        <f t="shared" si="8"/>
        <v>#VALUE!</v>
      </c>
      <c r="O74" s="15" t="e">
        <f>SUMIF('[16]COAL RECEIPT &amp; GCV DATA'!$A$3:$A$133,'MASTER DATA FILE RAW COAL (2)'!A74,'[16]COAL RECEIPT &amp; GCV DATA'!$O$3:$O$133)</f>
        <v>#VALUE!</v>
      </c>
      <c r="P74" s="15" t="e">
        <f t="shared" si="9"/>
        <v>#VALUE!</v>
      </c>
      <c r="Q74" s="15" t="e">
        <f>SUMIF('[16]COAL RECEIPT &amp; GCV DATA'!$A$3:$A$143,'MASTER DATA FILE RAW COAL (2)'!A74,'[16]COAL RECEIPT &amp; GCV DATA'!$Q$3:$Q$144)+IF(H74=$J$234,($K$234*K74),0)+IF(H74=$J$235,($K$235*K74),0)+IF(H73=$J$235,($K$236*K74),0)</f>
        <v>#VALUE!</v>
      </c>
      <c r="R74" s="16" t="e">
        <f>SUMIF('[16]COAL RECEIPT &amp; GCV DATA'!$A$3:$A$8,'MASTER DATA FILE RAW COAL (2)'!A74,'[16]COAL RECEIPT &amp; GCV DATA'!$R$3:$R$8)+IF(H74=$J$234,($K$234*K74),0)+IF(H74=$J$235,($K$235*K74),0)</f>
        <v>#VALUE!</v>
      </c>
      <c r="S74" s="15">
        <f t="shared" si="10"/>
        <v>0</v>
      </c>
      <c r="T74" s="15" t="e">
        <f>SUMIF('[16]COAL RECEIPT &amp; GCV DATA'!$A$3:$A$133,'MASTER DATA FILE RAW COAL (2)'!A74,'[16]COAL RECEIPT &amp; GCV DATA'!$T$3:$T$133)</f>
        <v>#VALUE!</v>
      </c>
      <c r="U74" s="15" t="e">
        <f t="shared" si="11"/>
        <v>#VALUE!</v>
      </c>
      <c r="V74" s="15" t="e">
        <f>SUMIF('[16]COAL RECEIPT &amp; GCV DATA'!$A$3:$A$133,'MASTER DATA FILE RAW COAL (2)'!A74,'[16]COAL RECEIPT &amp; GCV DATA'!$V$3:$V$133)</f>
        <v>#VALUE!</v>
      </c>
      <c r="W74" s="15" t="e">
        <f t="shared" si="12"/>
        <v>#VALUE!</v>
      </c>
    </row>
    <row r="75" spans="1:23" customFormat="1" x14ac:dyDescent="0.3">
      <c r="A75" s="12"/>
      <c r="B75" s="12" t="e">
        <f>SUMIF('[16]COAL RECEIPT &amp; GCV DATA'!$A$3:$A$8,'MASTER DATA FILE RAW COAL (2)'!A75,'[16]COAL RECEIPT &amp; GCV DATA'!$B$3:$B$8)</f>
        <v>#VALUE!</v>
      </c>
      <c r="C75" s="13" t="e">
        <f>SUMIF('[16]COAL RECEIPT &amp; GCV DATA'!$A$3:$A$133,'MASTER DATA FILE RAW COAL (2)'!A75,'[16]COAL RECEIPT &amp; GCV DATA'!$C$3:$C$133)</f>
        <v>#VALUE!</v>
      </c>
      <c r="D75" s="13">
        <f>IFERROR(VLOOKUP(A75,'[16]COAL RECEIPT &amp; GCV DATA'!$A$2:$V$8,4,0),0)</f>
        <v>0</v>
      </c>
      <c r="E75" s="14">
        <f>IFERROR(VLOOKUP(A75,'[16]COAL RECEIPT &amp; GCV DATA'!$A$2:$V$8,5,0),0)</f>
        <v>0</v>
      </c>
      <c r="F75" s="13" t="e">
        <f>SUMIF('[16]COAL RECEIPT &amp; GCV DATA'!$A$3:$A$133,'MASTER DATA FILE RAW COAL (2)'!A103,'[16]COAL RECEIPT &amp; GCV DATA'!$F$3:$F$133)</f>
        <v>#VALUE!</v>
      </c>
      <c r="G75" s="13">
        <f>IFERROR(VLOOKUP(A75,'[16]COAL RECEIPT &amp; GCV DATA'!$A$2:$V$133,7,0),0)</f>
        <v>0</v>
      </c>
      <c r="H75" s="13">
        <f>IFERROR(VLOOKUP(A75,'[16]COAL RECEIPT &amp; GCV DATA'!$A$2:$V$133,8,0),0)</f>
        <v>0</v>
      </c>
      <c r="I75" s="13">
        <f>IFERROR(VLOOKUP(A75,'[16]COAL RECEIPT &amp; GCV DATA'!$A$2:$V$133,9,0),0)</f>
        <v>0</v>
      </c>
      <c r="J75" s="13">
        <f>IFERROR(VLOOKUP(A75,'[16]COAL RECEIPT &amp; GCV DATA'!$A$2:$V$133,10,0),0)</f>
        <v>0</v>
      </c>
      <c r="K75" s="15" t="e">
        <f>SUMIF('[16]COAL RECEIPT &amp; GCV DATA'!$A$3:$A$133,'MASTER DATA FILE RAW COAL (2)'!A75,'[16]COAL RECEIPT &amp; GCV DATA'!$K$3:$K$133)</f>
        <v>#VALUE!</v>
      </c>
      <c r="L75" s="15" t="e">
        <f>SUMIF('[16]COAL RECEIPT &amp; GCV DATA'!$A$3:$A$133,'MASTER DATA FILE RAW COAL (2)'!A75,'[16]COAL RECEIPT &amp; GCV DATA'!$L$3:$L$133)</f>
        <v>#VALUE!</v>
      </c>
      <c r="M75" s="15" t="e">
        <f t="shared" si="7"/>
        <v>#VALUE!</v>
      </c>
      <c r="N75" s="15" t="e">
        <f t="shared" si="8"/>
        <v>#VALUE!</v>
      </c>
      <c r="O75" s="15" t="e">
        <f>SUMIF('[16]COAL RECEIPT &amp; GCV DATA'!$A$3:$A$133,'MASTER DATA FILE RAW COAL (2)'!A75,'[16]COAL RECEIPT &amp; GCV DATA'!$O$3:$O$133)</f>
        <v>#VALUE!</v>
      </c>
      <c r="P75" s="15" t="e">
        <f t="shared" si="9"/>
        <v>#VALUE!</v>
      </c>
      <c r="Q75" s="15" t="e">
        <f>SUMIF('[16]COAL RECEIPT &amp; GCV DATA'!$A$3:$A$143,'MASTER DATA FILE RAW COAL (2)'!A75,'[16]COAL RECEIPT &amp; GCV DATA'!$Q$3:$Q$144)+IF(H75=$J$234,($K$234*K75),0)+IF(H75=$J$235,($K$235*K75),0)+IF(H74=$J$235,($K$236*K75),0)</f>
        <v>#VALUE!</v>
      </c>
      <c r="R75" s="16" t="e">
        <f>SUMIF('[16]COAL RECEIPT &amp; GCV DATA'!$A$3:$A$8,'MASTER DATA FILE RAW COAL (2)'!A75,'[16]COAL RECEIPT &amp; GCV DATA'!$R$3:$R$8)+IF(H75=$J$234,($K$234*K75),0)+IF(H75=$J$235,($K$235*K75),0)</f>
        <v>#VALUE!</v>
      </c>
      <c r="S75" s="15">
        <f t="shared" si="10"/>
        <v>0</v>
      </c>
      <c r="T75" s="15" t="e">
        <f>SUMIF('[16]COAL RECEIPT &amp; GCV DATA'!$A$3:$A$133,'MASTER DATA FILE RAW COAL (2)'!A75,'[16]COAL RECEIPT &amp; GCV DATA'!$T$3:$T$133)</f>
        <v>#VALUE!</v>
      </c>
      <c r="U75" s="15" t="e">
        <f t="shared" si="11"/>
        <v>#VALUE!</v>
      </c>
      <c r="V75" s="15" t="e">
        <f>SUMIF('[16]COAL RECEIPT &amp; GCV DATA'!$A$3:$A$133,'MASTER DATA FILE RAW COAL (2)'!A75,'[16]COAL RECEIPT &amp; GCV DATA'!$V$3:$V$133)</f>
        <v>#VALUE!</v>
      </c>
      <c r="W75" s="15" t="e">
        <f t="shared" si="12"/>
        <v>#VALUE!</v>
      </c>
    </row>
    <row r="76" spans="1:23" customFormat="1" x14ac:dyDescent="0.3">
      <c r="A76" s="12"/>
      <c r="B76" s="12" t="e">
        <f>SUMIF('[16]COAL RECEIPT &amp; GCV DATA'!$A$3:$A$8,'MASTER DATA FILE RAW COAL (2)'!A76,'[16]COAL RECEIPT &amp; GCV DATA'!$B$3:$B$8)</f>
        <v>#VALUE!</v>
      </c>
      <c r="C76" s="13" t="e">
        <f>SUMIF('[16]COAL RECEIPT &amp; GCV DATA'!$A$3:$A$133,'MASTER DATA FILE RAW COAL (2)'!A76,'[16]COAL RECEIPT &amp; GCV DATA'!$C$3:$C$133)</f>
        <v>#VALUE!</v>
      </c>
      <c r="D76" s="13">
        <f>IFERROR(VLOOKUP(A76,'[16]COAL RECEIPT &amp; GCV DATA'!$A$2:$V$8,4,0),0)</f>
        <v>0</v>
      </c>
      <c r="E76" s="14">
        <f>IFERROR(VLOOKUP(A76,'[16]COAL RECEIPT &amp; GCV DATA'!$A$2:$V$8,5,0),0)</f>
        <v>0</v>
      </c>
      <c r="F76" s="13" t="e">
        <f>SUMIF('[16]COAL RECEIPT &amp; GCV DATA'!$A$3:$A$133,'MASTER DATA FILE RAW COAL (2)'!A104,'[16]COAL RECEIPT &amp; GCV DATA'!$F$3:$F$133)</f>
        <v>#VALUE!</v>
      </c>
      <c r="G76" s="13">
        <f>IFERROR(VLOOKUP(A76,'[16]COAL RECEIPT &amp; GCV DATA'!$A$2:$V$133,7,0),0)</f>
        <v>0</v>
      </c>
      <c r="H76" s="13">
        <f>IFERROR(VLOOKUP(A76,'[16]COAL RECEIPT &amp; GCV DATA'!$A$2:$V$133,8,0),0)</f>
        <v>0</v>
      </c>
      <c r="I76" s="13">
        <f>IFERROR(VLOOKUP(A76,'[16]COAL RECEIPT &amp; GCV DATA'!$A$2:$V$133,9,0),0)</f>
        <v>0</v>
      </c>
      <c r="J76" s="13">
        <f>IFERROR(VLOOKUP(A76,'[16]COAL RECEIPT &amp; GCV DATA'!$A$2:$V$133,10,0),0)</f>
        <v>0</v>
      </c>
      <c r="K76" s="15" t="e">
        <f>SUMIF('[16]COAL RECEIPT &amp; GCV DATA'!$A$3:$A$133,'MASTER DATA FILE RAW COAL (2)'!A76,'[16]COAL RECEIPT &amp; GCV DATA'!$K$3:$K$133)</f>
        <v>#VALUE!</v>
      </c>
      <c r="L76" s="15" t="e">
        <f>SUMIF('[16]COAL RECEIPT &amp; GCV DATA'!$A$3:$A$133,'MASTER DATA FILE RAW COAL (2)'!A76,'[16]COAL RECEIPT &amp; GCV DATA'!$L$3:$L$133)</f>
        <v>#VALUE!</v>
      </c>
      <c r="M76" s="15" t="e">
        <f t="shared" si="7"/>
        <v>#VALUE!</v>
      </c>
      <c r="N76" s="15" t="e">
        <f t="shared" si="8"/>
        <v>#VALUE!</v>
      </c>
      <c r="O76" s="15" t="e">
        <f>SUMIF('[16]COAL RECEIPT &amp; GCV DATA'!$A$3:$A$133,'MASTER DATA FILE RAW COAL (2)'!A76,'[16]COAL RECEIPT &amp; GCV DATA'!$O$3:$O$133)</f>
        <v>#VALUE!</v>
      </c>
      <c r="P76" s="15" t="e">
        <f t="shared" si="9"/>
        <v>#VALUE!</v>
      </c>
      <c r="Q76" s="15" t="e">
        <f>SUMIF('[16]COAL RECEIPT &amp; GCV DATA'!$A$3:$A$143,'MASTER DATA FILE RAW COAL (2)'!A76,'[16]COAL RECEIPT &amp; GCV DATA'!$Q$3:$Q$144)+IF(H76=$J$234,($K$234*K76),0)+IF(H76=$J$235,($K$235*K76),0)+IF(H75=$J$235,($K$236*K76),0)</f>
        <v>#VALUE!</v>
      </c>
      <c r="R76" s="16" t="e">
        <f>SUMIF('[16]COAL RECEIPT &amp; GCV DATA'!$A$3:$A$8,'MASTER DATA FILE RAW COAL (2)'!A76,'[16]COAL RECEIPT &amp; GCV DATA'!$R$3:$R$8)+IF(H76=$J$234,($K$234*K76),0)+IF(H76=$J$235,($K$235*K76),0)</f>
        <v>#VALUE!</v>
      </c>
      <c r="S76" s="15">
        <f t="shared" si="10"/>
        <v>0</v>
      </c>
      <c r="T76" s="15" t="e">
        <f>SUMIF('[16]COAL RECEIPT &amp; GCV DATA'!$A$3:$A$133,'MASTER DATA FILE RAW COAL (2)'!A76,'[16]COAL RECEIPT &amp; GCV DATA'!$T$3:$T$133)</f>
        <v>#VALUE!</v>
      </c>
      <c r="U76" s="15" t="e">
        <f t="shared" si="11"/>
        <v>#VALUE!</v>
      </c>
      <c r="V76" s="15" t="e">
        <f>SUMIF('[16]COAL RECEIPT &amp; GCV DATA'!$A$3:$A$133,'MASTER DATA FILE RAW COAL (2)'!A76,'[16]COAL RECEIPT &amp; GCV DATA'!$V$3:$V$133)</f>
        <v>#VALUE!</v>
      </c>
      <c r="W76" s="15" t="e">
        <f t="shared" si="12"/>
        <v>#VALUE!</v>
      </c>
    </row>
    <row r="77" spans="1:23" customFormat="1" x14ac:dyDescent="0.3">
      <c r="A77" s="12"/>
      <c r="B77" s="12" t="e">
        <f>SUMIF('[16]COAL RECEIPT &amp; GCV DATA'!$A$3:$A$8,'MASTER DATA FILE RAW COAL (2)'!A77,'[16]COAL RECEIPT &amp; GCV DATA'!$B$3:$B$8)</f>
        <v>#VALUE!</v>
      </c>
      <c r="C77" s="13" t="e">
        <f>SUMIF('[16]COAL RECEIPT &amp; GCV DATA'!$A$3:$A$133,'MASTER DATA FILE RAW COAL (2)'!A77,'[16]COAL RECEIPT &amp; GCV DATA'!$C$3:$C$133)</f>
        <v>#VALUE!</v>
      </c>
      <c r="D77" s="13">
        <f>IFERROR(VLOOKUP(A77,'[16]COAL RECEIPT &amp; GCV DATA'!$A$2:$V$8,4,0),0)</f>
        <v>0</v>
      </c>
      <c r="E77" s="14">
        <f>IFERROR(VLOOKUP(A77,'[16]COAL RECEIPT &amp; GCV DATA'!$A$2:$V$8,5,0),0)</f>
        <v>0</v>
      </c>
      <c r="F77" s="13" t="e">
        <f>SUMIF('[16]COAL RECEIPT &amp; GCV DATA'!$A$3:$A$133,'MASTER DATA FILE RAW COAL (2)'!A105,'[16]COAL RECEIPT &amp; GCV DATA'!$F$3:$F$133)</f>
        <v>#VALUE!</v>
      </c>
      <c r="G77" s="13">
        <f>IFERROR(VLOOKUP(A77,'[16]COAL RECEIPT &amp; GCV DATA'!$A$2:$V$133,7,0),0)</f>
        <v>0</v>
      </c>
      <c r="H77" s="13">
        <f>IFERROR(VLOOKUP(A77,'[16]COAL RECEIPT &amp; GCV DATA'!$A$2:$V$133,8,0),0)</f>
        <v>0</v>
      </c>
      <c r="I77" s="13">
        <f>IFERROR(VLOOKUP(A77,'[16]COAL RECEIPT &amp; GCV DATA'!$A$2:$V$133,9,0),0)</f>
        <v>0</v>
      </c>
      <c r="J77" s="13">
        <f>IFERROR(VLOOKUP(A77,'[16]COAL RECEIPT &amp; GCV DATA'!$A$2:$V$133,10,0),0)</f>
        <v>0</v>
      </c>
      <c r="K77" s="15" t="e">
        <f>SUMIF('[16]COAL RECEIPT &amp; GCV DATA'!$A$3:$A$133,'MASTER DATA FILE RAW COAL (2)'!A77,'[16]COAL RECEIPT &amp; GCV DATA'!$K$3:$K$133)</f>
        <v>#VALUE!</v>
      </c>
      <c r="L77" s="15" t="e">
        <f>SUMIF('[16]COAL RECEIPT &amp; GCV DATA'!$A$3:$A$133,'MASTER DATA FILE RAW COAL (2)'!A77,'[16]COAL RECEIPT &amp; GCV DATA'!$L$3:$L$133)</f>
        <v>#VALUE!</v>
      </c>
      <c r="M77" s="15" t="e">
        <f t="shared" si="7"/>
        <v>#VALUE!</v>
      </c>
      <c r="N77" s="15" t="e">
        <f t="shared" si="8"/>
        <v>#VALUE!</v>
      </c>
      <c r="O77" s="15" t="e">
        <f>SUMIF('[16]COAL RECEIPT &amp; GCV DATA'!$A$3:$A$133,'MASTER DATA FILE RAW COAL (2)'!A77,'[16]COAL RECEIPT &amp; GCV DATA'!$O$3:$O$133)</f>
        <v>#VALUE!</v>
      </c>
      <c r="P77" s="15" t="e">
        <f t="shared" si="9"/>
        <v>#VALUE!</v>
      </c>
      <c r="Q77" s="15" t="e">
        <f>SUMIF('[16]COAL RECEIPT &amp; GCV DATA'!$A$3:$A$143,'MASTER DATA FILE RAW COAL (2)'!A77,'[16]COAL RECEIPT &amp; GCV DATA'!$Q$3:$Q$144)+IF(H77=$J$234,($K$234*K77),0)+IF(H77=$J$235,($K$235*K77),0)+IF(H76=$J$235,($K$236*K77),0)</f>
        <v>#VALUE!</v>
      </c>
      <c r="R77" s="16" t="e">
        <f>SUMIF('[16]COAL RECEIPT &amp; GCV DATA'!$A$3:$A$8,'MASTER DATA FILE RAW COAL (2)'!A77,'[16]COAL RECEIPT &amp; GCV DATA'!$R$3:$R$8)+IF(H77=$J$234,($K$234*K77),0)+IF(H77=$J$235,($K$235*K77),0)</f>
        <v>#VALUE!</v>
      </c>
      <c r="S77" s="15">
        <f t="shared" si="10"/>
        <v>0</v>
      </c>
      <c r="T77" s="15" t="e">
        <f>SUMIF('[16]COAL RECEIPT &amp; GCV DATA'!$A$3:$A$133,'MASTER DATA FILE RAW COAL (2)'!A77,'[16]COAL RECEIPT &amp; GCV DATA'!$T$3:$T$133)</f>
        <v>#VALUE!</v>
      </c>
      <c r="U77" s="15" t="e">
        <f t="shared" si="11"/>
        <v>#VALUE!</v>
      </c>
      <c r="V77" s="15" t="e">
        <f>SUMIF('[16]COAL RECEIPT &amp; GCV DATA'!$A$3:$A$133,'MASTER DATA FILE RAW COAL (2)'!A77,'[16]COAL RECEIPT &amp; GCV DATA'!$V$3:$V$133)</f>
        <v>#VALUE!</v>
      </c>
      <c r="W77" s="15" t="e">
        <f t="shared" si="12"/>
        <v>#VALUE!</v>
      </c>
    </row>
    <row r="78" spans="1:23" customFormat="1" x14ac:dyDescent="0.3">
      <c r="A78" s="12"/>
      <c r="B78" s="12" t="e">
        <f>SUMIF('[16]COAL RECEIPT &amp; GCV DATA'!$A$3:$A$8,'MASTER DATA FILE RAW COAL (2)'!A78,'[16]COAL RECEIPT &amp; GCV DATA'!$B$3:$B$8)</f>
        <v>#VALUE!</v>
      </c>
      <c r="C78" s="13" t="e">
        <f>SUMIF('[16]COAL RECEIPT &amp; GCV DATA'!$A$3:$A$133,'MASTER DATA FILE RAW COAL (2)'!A78,'[16]COAL RECEIPT &amp; GCV DATA'!$C$3:$C$133)</f>
        <v>#VALUE!</v>
      </c>
      <c r="D78" s="13">
        <f>IFERROR(VLOOKUP(A78,'[16]COAL RECEIPT &amp; GCV DATA'!$A$2:$V$8,4,0),0)</f>
        <v>0</v>
      </c>
      <c r="E78" s="14">
        <f>IFERROR(VLOOKUP(A78,'[16]COAL RECEIPT &amp; GCV DATA'!$A$2:$V$8,5,0),0)</f>
        <v>0</v>
      </c>
      <c r="F78" s="13" t="e">
        <f>SUMIF('[16]COAL RECEIPT &amp; GCV DATA'!$A$3:$A$133,'MASTER DATA FILE RAW COAL (2)'!A106,'[16]COAL RECEIPT &amp; GCV DATA'!$F$3:$F$133)</f>
        <v>#VALUE!</v>
      </c>
      <c r="G78" s="13">
        <f>IFERROR(VLOOKUP(A78,'[16]COAL RECEIPT &amp; GCV DATA'!$A$2:$V$133,7,0),0)</f>
        <v>0</v>
      </c>
      <c r="H78" s="13">
        <f>IFERROR(VLOOKUP(A78,'[16]COAL RECEIPT &amp; GCV DATA'!$A$2:$V$133,8,0),0)</f>
        <v>0</v>
      </c>
      <c r="I78" s="13">
        <f>IFERROR(VLOOKUP(A78,'[16]COAL RECEIPT &amp; GCV DATA'!$A$2:$V$133,9,0),0)</f>
        <v>0</v>
      </c>
      <c r="J78" s="13">
        <f>IFERROR(VLOOKUP(A78,'[16]COAL RECEIPT &amp; GCV DATA'!$A$2:$V$133,10,0),0)</f>
        <v>0</v>
      </c>
      <c r="K78" s="15" t="e">
        <f>SUMIF('[16]COAL RECEIPT &amp; GCV DATA'!$A$3:$A$133,'MASTER DATA FILE RAW COAL (2)'!A78,'[16]COAL RECEIPT &amp; GCV DATA'!$K$3:$K$133)</f>
        <v>#VALUE!</v>
      </c>
      <c r="L78" s="15" t="e">
        <f>SUMIF('[16]COAL RECEIPT &amp; GCV DATA'!$A$3:$A$133,'MASTER DATA FILE RAW COAL (2)'!A78,'[16]COAL RECEIPT &amp; GCV DATA'!$L$3:$L$133)</f>
        <v>#VALUE!</v>
      </c>
      <c r="M78" s="15" t="e">
        <f t="shared" si="7"/>
        <v>#VALUE!</v>
      </c>
      <c r="N78" s="15" t="e">
        <f t="shared" si="8"/>
        <v>#VALUE!</v>
      </c>
      <c r="O78" s="15" t="e">
        <f>SUMIF('[16]COAL RECEIPT &amp; GCV DATA'!$A$3:$A$133,'MASTER DATA FILE RAW COAL (2)'!A78,'[16]COAL RECEIPT &amp; GCV DATA'!$O$3:$O$133)</f>
        <v>#VALUE!</v>
      </c>
      <c r="P78" s="15" t="e">
        <f t="shared" si="9"/>
        <v>#VALUE!</v>
      </c>
      <c r="Q78" s="15" t="e">
        <f>SUMIF('[16]COAL RECEIPT &amp; GCV DATA'!$A$3:$A$143,'MASTER DATA FILE RAW COAL (2)'!A78,'[16]COAL RECEIPT &amp; GCV DATA'!$Q$3:$Q$144)+IF(H78=$J$234,($K$234*K78),0)+IF(H78=$J$235,($K$235*K78),0)+IF(H77=$J$235,($K$236*K78),0)</f>
        <v>#VALUE!</v>
      </c>
      <c r="R78" s="16" t="e">
        <f>SUMIF('[16]COAL RECEIPT &amp; GCV DATA'!$A$3:$A$8,'MASTER DATA FILE RAW COAL (2)'!A78,'[16]COAL RECEIPT &amp; GCV DATA'!$R$3:$R$8)+IF(H78=$J$234,($K$234*K78),0)+IF(H78=$J$235,($K$235*K78),0)</f>
        <v>#VALUE!</v>
      </c>
      <c r="S78" s="15">
        <f t="shared" si="10"/>
        <v>0</v>
      </c>
      <c r="T78" s="15" t="e">
        <f>SUMIF('[16]COAL RECEIPT &amp; GCV DATA'!$A$3:$A$133,'MASTER DATA FILE RAW COAL (2)'!A78,'[16]COAL RECEIPT &amp; GCV DATA'!$T$3:$T$133)</f>
        <v>#VALUE!</v>
      </c>
      <c r="U78" s="15" t="e">
        <f t="shared" si="11"/>
        <v>#VALUE!</v>
      </c>
      <c r="V78" s="15" t="e">
        <f>SUMIF('[16]COAL RECEIPT &amp; GCV DATA'!$A$3:$A$133,'MASTER DATA FILE RAW COAL (2)'!A78,'[16]COAL RECEIPT &amp; GCV DATA'!$V$3:$V$133)</f>
        <v>#VALUE!</v>
      </c>
      <c r="W78" s="15" t="e">
        <f t="shared" si="12"/>
        <v>#VALUE!</v>
      </c>
    </row>
    <row r="79" spans="1:23" customFormat="1" x14ac:dyDescent="0.3">
      <c r="A79" s="12"/>
      <c r="B79" s="12" t="e">
        <f>SUMIF('[16]COAL RECEIPT &amp; GCV DATA'!$A$3:$A$8,'MASTER DATA FILE RAW COAL (2)'!A79,'[16]COAL RECEIPT &amp; GCV DATA'!$B$3:$B$8)</f>
        <v>#VALUE!</v>
      </c>
      <c r="C79" s="13" t="e">
        <f>SUMIF('[16]COAL RECEIPT &amp; GCV DATA'!$A$3:$A$133,'MASTER DATA FILE RAW COAL (2)'!A79,'[16]COAL RECEIPT &amp; GCV DATA'!$C$3:$C$133)</f>
        <v>#VALUE!</v>
      </c>
      <c r="D79" s="13">
        <f>IFERROR(VLOOKUP(A79,'[16]COAL RECEIPT &amp; GCV DATA'!$A$2:$V$8,4,0),0)</f>
        <v>0</v>
      </c>
      <c r="E79" s="14">
        <f>IFERROR(VLOOKUP(A79,'[16]COAL RECEIPT &amp; GCV DATA'!$A$2:$V$8,5,0),0)</f>
        <v>0</v>
      </c>
      <c r="F79" s="13" t="e">
        <f>SUMIF('[16]COAL RECEIPT &amp; GCV DATA'!$A$3:$A$133,'MASTER DATA FILE RAW COAL (2)'!A107,'[16]COAL RECEIPT &amp; GCV DATA'!$F$3:$F$133)</f>
        <v>#VALUE!</v>
      </c>
      <c r="G79" s="13">
        <f>IFERROR(VLOOKUP(A79,'[16]COAL RECEIPT &amp; GCV DATA'!$A$2:$V$133,7,0),0)</f>
        <v>0</v>
      </c>
      <c r="H79" s="13">
        <f>IFERROR(VLOOKUP(A79,'[16]COAL RECEIPT &amp; GCV DATA'!$A$2:$V$133,8,0),0)</f>
        <v>0</v>
      </c>
      <c r="I79" s="13">
        <f>IFERROR(VLOOKUP(A79,'[16]COAL RECEIPT &amp; GCV DATA'!$A$2:$V$133,9,0),0)</f>
        <v>0</v>
      </c>
      <c r="J79" s="13">
        <f>IFERROR(VLOOKUP(A79,'[16]COAL RECEIPT &amp; GCV DATA'!$A$2:$V$133,10,0),0)</f>
        <v>0</v>
      </c>
      <c r="K79" s="15" t="e">
        <f>SUMIF('[16]COAL RECEIPT &amp; GCV DATA'!$A$3:$A$133,'MASTER DATA FILE RAW COAL (2)'!A79,'[16]COAL RECEIPT &amp; GCV DATA'!$K$3:$K$133)</f>
        <v>#VALUE!</v>
      </c>
      <c r="L79" s="15" t="e">
        <f>SUMIF('[16]COAL RECEIPT &amp; GCV DATA'!$A$3:$A$133,'MASTER DATA FILE RAW COAL (2)'!A79,'[16]COAL RECEIPT &amp; GCV DATA'!$L$3:$L$133)</f>
        <v>#VALUE!</v>
      </c>
      <c r="M79" s="15" t="e">
        <f t="shared" si="7"/>
        <v>#VALUE!</v>
      </c>
      <c r="N79" s="15" t="e">
        <f t="shared" si="8"/>
        <v>#VALUE!</v>
      </c>
      <c r="O79" s="15" t="e">
        <f>SUMIF('[16]COAL RECEIPT &amp; GCV DATA'!$A$3:$A$133,'MASTER DATA FILE RAW COAL (2)'!A79,'[16]COAL RECEIPT &amp; GCV DATA'!$O$3:$O$133)</f>
        <v>#VALUE!</v>
      </c>
      <c r="P79" s="15" t="e">
        <f t="shared" si="9"/>
        <v>#VALUE!</v>
      </c>
      <c r="Q79" s="15" t="e">
        <f>SUMIF('[16]COAL RECEIPT &amp; GCV DATA'!$A$3:$A$143,'MASTER DATA FILE RAW COAL (2)'!A79,'[16]COAL RECEIPT &amp; GCV DATA'!$Q$3:$Q$144)+IF(H79=$J$234,($K$234*K79),0)+IF(H79=$J$235,($K$235*K79),0)+IF(H78=$J$235,($K$236*K79),0)</f>
        <v>#VALUE!</v>
      </c>
      <c r="R79" s="16" t="e">
        <f>SUMIF('[16]COAL RECEIPT &amp; GCV DATA'!$A$3:$A$8,'MASTER DATA FILE RAW COAL (2)'!A79,'[16]COAL RECEIPT &amp; GCV DATA'!$R$3:$R$8)+IF(H79=$J$234,($K$234*K79),0)+IF(H79=$J$235,($K$235*K79),0)</f>
        <v>#VALUE!</v>
      </c>
      <c r="S79" s="15">
        <f t="shared" si="10"/>
        <v>0</v>
      </c>
      <c r="T79" s="15" t="e">
        <f>SUMIF('[16]COAL RECEIPT &amp; GCV DATA'!$A$3:$A$133,'MASTER DATA FILE RAW COAL (2)'!A79,'[16]COAL RECEIPT &amp; GCV DATA'!$T$3:$T$133)</f>
        <v>#VALUE!</v>
      </c>
      <c r="U79" s="15" t="e">
        <f t="shared" si="11"/>
        <v>#VALUE!</v>
      </c>
      <c r="V79" s="15" t="e">
        <f>SUMIF('[16]COAL RECEIPT &amp; GCV DATA'!$A$3:$A$133,'MASTER DATA FILE RAW COAL (2)'!A79,'[16]COAL RECEIPT &amp; GCV DATA'!$V$3:$V$133)</f>
        <v>#VALUE!</v>
      </c>
      <c r="W79" s="15" t="e">
        <f t="shared" si="12"/>
        <v>#VALUE!</v>
      </c>
    </row>
    <row r="80" spans="1:23" customFormat="1" x14ac:dyDescent="0.3">
      <c r="A80" s="12"/>
      <c r="B80" s="12" t="e">
        <f>SUMIF('[16]COAL RECEIPT &amp; GCV DATA'!$A$3:$A$8,'MASTER DATA FILE RAW COAL (2)'!A80,'[16]COAL RECEIPT &amp; GCV DATA'!$B$3:$B$8)</f>
        <v>#VALUE!</v>
      </c>
      <c r="C80" s="13" t="e">
        <f>SUMIF('[16]COAL RECEIPT &amp; GCV DATA'!$A$3:$A$133,'MASTER DATA FILE RAW COAL (2)'!A80,'[16]COAL RECEIPT &amp; GCV DATA'!$C$3:$C$133)</f>
        <v>#VALUE!</v>
      </c>
      <c r="D80" s="13">
        <f>IFERROR(VLOOKUP(A80,'[16]COAL RECEIPT &amp; GCV DATA'!$A$2:$V$8,4,0),0)</f>
        <v>0</v>
      </c>
      <c r="E80" s="14">
        <f>IFERROR(VLOOKUP(A80,'[16]COAL RECEIPT &amp; GCV DATA'!$A$2:$V$8,5,0),0)</f>
        <v>0</v>
      </c>
      <c r="F80" s="13" t="e">
        <f>SUMIF('[16]COAL RECEIPT &amp; GCV DATA'!$A$3:$A$133,'MASTER DATA FILE RAW COAL (2)'!A108,'[16]COAL RECEIPT &amp; GCV DATA'!$F$3:$F$133)</f>
        <v>#VALUE!</v>
      </c>
      <c r="G80" s="13">
        <f>IFERROR(VLOOKUP(A80,'[16]COAL RECEIPT &amp; GCV DATA'!$A$2:$V$133,7,0),0)</f>
        <v>0</v>
      </c>
      <c r="H80" s="13">
        <f>IFERROR(VLOOKUP(A80,'[16]COAL RECEIPT &amp; GCV DATA'!$A$2:$V$133,8,0),0)</f>
        <v>0</v>
      </c>
      <c r="I80" s="13">
        <f>IFERROR(VLOOKUP(A80,'[16]COAL RECEIPT &amp; GCV DATA'!$A$2:$V$133,9,0),0)</f>
        <v>0</v>
      </c>
      <c r="J80" s="13">
        <f>IFERROR(VLOOKUP(A80,'[16]COAL RECEIPT &amp; GCV DATA'!$A$2:$V$133,10,0),0)</f>
        <v>0</v>
      </c>
      <c r="K80" s="15" t="e">
        <f>SUMIF('[16]COAL RECEIPT &amp; GCV DATA'!$A$3:$A$133,'MASTER DATA FILE RAW COAL (2)'!A80,'[16]COAL RECEIPT &amp; GCV DATA'!$K$3:$K$133)</f>
        <v>#VALUE!</v>
      </c>
      <c r="L80" s="15" t="e">
        <f>SUMIF('[16]COAL RECEIPT &amp; GCV DATA'!$A$3:$A$133,'MASTER DATA FILE RAW COAL (2)'!A80,'[16]COAL RECEIPT &amp; GCV DATA'!$L$3:$L$133)</f>
        <v>#VALUE!</v>
      </c>
      <c r="M80" s="15" t="e">
        <f t="shared" si="7"/>
        <v>#VALUE!</v>
      </c>
      <c r="N80" s="15" t="e">
        <f t="shared" si="8"/>
        <v>#VALUE!</v>
      </c>
      <c r="O80" s="15" t="e">
        <f>SUMIF('[16]COAL RECEIPT &amp; GCV DATA'!$A$3:$A$133,'MASTER DATA FILE RAW COAL (2)'!A80,'[16]COAL RECEIPT &amp; GCV DATA'!$O$3:$O$133)</f>
        <v>#VALUE!</v>
      </c>
      <c r="P80" s="15" t="e">
        <f t="shared" si="9"/>
        <v>#VALUE!</v>
      </c>
      <c r="Q80" s="15" t="e">
        <f>SUMIF('[16]COAL RECEIPT &amp; GCV DATA'!$A$3:$A$143,'MASTER DATA FILE RAW COAL (2)'!A80,'[16]COAL RECEIPT &amp; GCV DATA'!$Q$3:$Q$144)+IF(H80=$J$234,($K$234*K80),0)+IF(H80=$J$235,($K$235*K80),0)+IF(H79=$J$235,($K$236*K80),0)</f>
        <v>#VALUE!</v>
      </c>
      <c r="R80" s="16" t="e">
        <f>SUMIF('[16]COAL RECEIPT &amp; GCV DATA'!$A$3:$A$8,'MASTER DATA FILE RAW COAL (2)'!A80,'[16]COAL RECEIPT &amp; GCV DATA'!$R$3:$R$8)+IF(H80=$J$234,($K$234*K80),0)+IF(H80=$J$235,($K$235*K80),0)</f>
        <v>#VALUE!</v>
      </c>
      <c r="S80" s="15">
        <f t="shared" si="10"/>
        <v>0</v>
      </c>
      <c r="T80" s="15" t="e">
        <f>SUMIF('[16]COAL RECEIPT &amp; GCV DATA'!$A$3:$A$133,'MASTER DATA FILE RAW COAL (2)'!A80,'[16]COAL RECEIPT &amp; GCV DATA'!$T$3:$T$133)</f>
        <v>#VALUE!</v>
      </c>
      <c r="U80" s="15" t="e">
        <f t="shared" si="11"/>
        <v>#VALUE!</v>
      </c>
      <c r="V80" s="15" t="e">
        <f>SUMIF('[16]COAL RECEIPT &amp; GCV DATA'!$A$3:$A$133,'MASTER DATA FILE RAW COAL (2)'!A80,'[16]COAL RECEIPT &amp; GCV DATA'!$V$3:$V$133)</f>
        <v>#VALUE!</v>
      </c>
      <c r="W80" s="15" t="e">
        <f t="shared" si="12"/>
        <v>#VALUE!</v>
      </c>
    </row>
    <row r="81" spans="1:23" customFormat="1" x14ac:dyDescent="0.3">
      <c r="A81" s="12"/>
      <c r="B81" s="12" t="e">
        <f>SUMIF('[16]COAL RECEIPT &amp; GCV DATA'!$A$3:$A$8,'MASTER DATA FILE RAW COAL (2)'!A81,'[16]COAL RECEIPT &amp; GCV DATA'!$B$3:$B$8)</f>
        <v>#VALUE!</v>
      </c>
      <c r="C81" s="13" t="e">
        <f>SUMIF('[16]COAL RECEIPT &amp; GCV DATA'!$A$3:$A$133,'MASTER DATA FILE RAW COAL (2)'!A81,'[16]COAL RECEIPT &amp; GCV DATA'!$C$3:$C$133)</f>
        <v>#VALUE!</v>
      </c>
      <c r="D81" s="13">
        <f>IFERROR(VLOOKUP(A81,'[16]COAL RECEIPT &amp; GCV DATA'!$A$2:$V$8,4,0),0)</f>
        <v>0</v>
      </c>
      <c r="E81" s="14">
        <f>IFERROR(VLOOKUP(A81,'[16]COAL RECEIPT &amp; GCV DATA'!$A$2:$V$8,5,0),0)</f>
        <v>0</v>
      </c>
      <c r="F81" s="13" t="e">
        <f>SUMIF('[16]COAL RECEIPT &amp; GCV DATA'!$A$3:$A$133,'MASTER DATA FILE RAW COAL (2)'!A109,'[16]COAL RECEIPT &amp; GCV DATA'!$F$3:$F$133)</f>
        <v>#VALUE!</v>
      </c>
      <c r="G81" s="13">
        <f>IFERROR(VLOOKUP(A81,'[16]COAL RECEIPT &amp; GCV DATA'!$A$2:$V$133,7,0),0)</f>
        <v>0</v>
      </c>
      <c r="H81" s="13">
        <f>IFERROR(VLOOKUP(A81,'[16]COAL RECEIPT &amp; GCV DATA'!$A$2:$V$133,8,0),0)</f>
        <v>0</v>
      </c>
      <c r="I81" s="13">
        <f>IFERROR(VLOOKUP(A81,'[16]COAL RECEIPT &amp; GCV DATA'!$A$2:$V$133,9,0),0)</f>
        <v>0</v>
      </c>
      <c r="J81" s="13">
        <f>IFERROR(VLOOKUP(A81,'[16]COAL RECEIPT &amp; GCV DATA'!$A$2:$V$133,10,0),0)</f>
        <v>0</v>
      </c>
      <c r="K81" s="15" t="e">
        <f>SUMIF('[16]COAL RECEIPT &amp; GCV DATA'!$A$3:$A$133,'MASTER DATA FILE RAW COAL (2)'!A81,'[16]COAL RECEIPT &amp; GCV DATA'!$K$3:$K$133)</f>
        <v>#VALUE!</v>
      </c>
      <c r="L81" s="15" t="e">
        <f>SUMIF('[16]COAL RECEIPT &amp; GCV DATA'!$A$3:$A$133,'MASTER DATA FILE RAW COAL (2)'!A81,'[16]COAL RECEIPT &amp; GCV DATA'!$L$3:$L$133)</f>
        <v>#VALUE!</v>
      </c>
      <c r="M81" s="15" t="e">
        <f t="shared" si="7"/>
        <v>#VALUE!</v>
      </c>
      <c r="N81" s="15" t="e">
        <f t="shared" si="8"/>
        <v>#VALUE!</v>
      </c>
      <c r="O81" s="15" t="e">
        <f>SUMIF('[16]COAL RECEIPT &amp; GCV DATA'!$A$3:$A$133,'MASTER DATA FILE RAW COAL (2)'!A81,'[16]COAL RECEIPT &amp; GCV DATA'!$O$3:$O$133)</f>
        <v>#VALUE!</v>
      </c>
      <c r="P81" s="15" t="e">
        <f t="shared" si="9"/>
        <v>#VALUE!</v>
      </c>
      <c r="Q81" s="15" t="e">
        <f>SUMIF('[16]COAL RECEIPT &amp; GCV DATA'!$A$3:$A$143,'MASTER DATA FILE RAW COAL (2)'!A81,'[16]COAL RECEIPT &amp; GCV DATA'!$Q$3:$Q$144)+IF(H81=$J$234,($K$234*K81),0)+IF(H81=$J$235,($K$235*K81),0)+IF(H80=$J$235,($K$236*K81),0)</f>
        <v>#VALUE!</v>
      </c>
      <c r="R81" s="16" t="e">
        <f>SUMIF('[16]COAL RECEIPT &amp; GCV DATA'!$A$3:$A$8,'MASTER DATA FILE RAW COAL (2)'!A81,'[16]COAL RECEIPT &amp; GCV DATA'!$R$3:$R$8)+IF(H81=$J$234,($K$234*K81),0)+IF(H81=$J$235,($K$235*K81),0)</f>
        <v>#VALUE!</v>
      </c>
      <c r="S81" s="15">
        <f t="shared" si="10"/>
        <v>0</v>
      </c>
      <c r="T81" s="15" t="e">
        <f>SUMIF('[16]COAL RECEIPT &amp; GCV DATA'!$A$3:$A$133,'MASTER DATA FILE RAW COAL (2)'!A81,'[16]COAL RECEIPT &amp; GCV DATA'!$T$3:$T$133)</f>
        <v>#VALUE!</v>
      </c>
      <c r="U81" s="15" t="e">
        <f t="shared" si="11"/>
        <v>#VALUE!</v>
      </c>
      <c r="V81" s="15" t="e">
        <f>SUMIF('[16]COAL RECEIPT &amp; GCV DATA'!$A$3:$A$133,'MASTER DATA FILE RAW COAL (2)'!A81,'[16]COAL RECEIPT &amp; GCV DATA'!$V$3:$V$133)</f>
        <v>#VALUE!</v>
      </c>
      <c r="W81" s="15" t="e">
        <f t="shared" si="12"/>
        <v>#VALUE!</v>
      </c>
    </row>
    <row r="82" spans="1:23" customFormat="1" x14ac:dyDescent="0.3">
      <c r="A82" s="12"/>
      <c r="B82" s="12" t="e">
        <f>SUMIF('[16]COAL RECEIPT &amp; GCV DATA'!$A$3:$A$8,'MASTER DATA FILE RAW COAL (2)'!A82,'[16]COAL RECEIPT &amp; GCV DATA'!$B$3:$B$8)</f>
        <v>#VALUE!</v>
      </c>
      <c r="C82" s="13" t="e">
        <f>SUMIF('[16]COAL RECEIPT &amp; GCV DATA'!$A$3:$A$133,'MASTER DATA FILE RAW COAL (2)'!A82,'[16]COAL RECEIPT &amp; GCV DATA'!$C$3:$C$133)</f>
        <v>#VALUE!</v>
      </c>
      <c r="D82" s="13">
        <f>IFERROR(VLOOKUP(A82,'[16]COAL RECEIPT &amp; GCV DATA'!$A$2:$V$8,4,0),0)</f>
        <v>0</v>
      </c>
      <c r="E82" s="14">
        <f>IFERROR(VLOOKUP(A82,'[16]COAL RECEIPT &amp; GCV DATA'!$A$2:$V$8,5,0),0)</f>
        <v>0</v>
      </c>
      <c r="F82" s="13" t="e">
        <f>SUMIF('[16]COAL RECEIPT &amp; GCV DATA'!$A$3:$A$133,'MASTER DATA FILE RAW COAL (2)'!A110,'[16]COAL RECEIPT &amp; GCV DATA'!$F$3:$F$133)</f>
        <v>#VALUE!</v>
      </c>
      <c r="G82" s="13">
        <f>IFERROR(VLOOKUP(A82,'[16]COAL RECEIPT &amp; GCV DATA'!$A$2:$V$133,7,0),0)</f>
        <v>0</v>
      </c>
      <c r="H82" s="13">
        <f>IFERROR(VLOOKUP(A82,'[16]COAL RECEIPT &amp; GCV DATA'!$A$2:$V$133,8,0),0)</f>
        <v>0</v>
      </c>
      <c r="I82" s="13">
        <f>IFERROR(VLOOKUP(A82,'[16]COAL RECEIPT &amp; GCV DATA'!$A$2:$V$133,9,0),0)</f>
        <v>0</v>
      </c>
      <c r="J82" s="13">
        <f>IFERROR(VLOOKUP(A82,'[16]COAL RECEIPT &amp; GCV DATA'!$A$2:$V$133,10,0),0)</f>
        <v>0</v>
      </c>
      <c r="K82" s="15" t="e">
        <f>SUMIF('[16]COAL RECEIPT &amp; GCV DATA'!$A$3:$A$133,'MASTER DATA FILE RAW COAL (2)'!A82,'[16]COAL RECEIPT &amp; GCV DATA'!$K$3:$K$133)</f>
        <v>#VALUE!</v>
      </c>
      <c r="L82" s="15" t="e">
        <f>SUMIF('[16]COAL RECEIPT &amp; GCV DATA'!$A$3:$A$133,'MASTER DATA FILE RAW COAL (2)'!A82,'[16]COAL RECEIPT &amp; GCV DATA'!$L$3:$L$133)</f>
        <v>#VALUE!</v>
      </c>
      <c r="M82" s="15" t="e">
        <f t="shared" si="7"/>
        <v>#VALUE!</v>
      </c>
      <c r="N82" s="15" t="e">
        <f t="shared" si="8"/>
        <v>#VALUE!</v>
      </c>
      <c r="O82" s="15" t="e">
        <f>SUMIF('[16]COAL RECEIPT &amp; GCV DATA'!$A$3:$A$133,'MASTER DATA FILE RAW COAL (2)'!A82,'[16]COAL RECEIPT &amp; GCV DATA'!$O$3:$O$133)</f>
        <v>#VALUE!</v>
      </c>
      <c r="P82" s="15" t="e">
        <f t="shared" si="9"/>
        <v>#VALUE!</v>
      </c>
      <c r="Q82" s="15" t="e">
        <f>SUMIF('[16]COAL RECEIPT &amp; GCV DATA'!$A$3:$A$143,'MASTER DATA FILE RAW COAL (2)'!A82,'[16]COAL RECEIPT &amp; GCV DATA'!$Q$3:$Q$144)+IF(H82=$J$234,($K$234*K82),0)+IF(H82=$J$235,($K$235*K82),0)+IF(H81=$J$235,($K$236*K82),0)</f>
        <v>#VALUE!</v>
      </c>
      <c r="R82" s="16" t="e">
        <f>SUMIF('[16]COAL RECEIPT &amp; GCV DATA'!$A$3:$A$8,'MASTER DATA FILE RAW COAL (2)'!A82,'[16]COAL RECEIPT &amp; GCV DATA'!$R$3:$R$8)+IF(H82=$J$234,($K$234*K82),0)+IF(H82=$J$235,($K$235*K82),0)</f>
        <v>#VALUE!</v>
      </c>
      <c r="S82" s="15">
        <f t="shared" si="10"/>
        <v>0</v>
      </c>
      <c r="T82" s="15" t="e">
        <f>SUMIF('[16]COAL RECEIPT &amp; GCV DATA'!$A$3:$A$133,'MASTER DATA FILE RAW COAL (2)'!A82,'[16]COAL RECEIPT &amp; GCV DATA'!$T$3:$T$133)</f>
        <v>#VALUE!</v>
      </c>
      <c r="U82" s="15" t="e">
        <f t="shared" si="11"/>
        <v>#VALUE!</v>
      </c>
      <c r="V82" s="15" t="e">
        <f>SUMIF('[16]COAL RECEIPT &amp; GCV DATA'!$A$3:$A$133,'MASTER DATA FILE RAW COAL (2)'!A82,'[16]COAL RECEIPT &amp; GCV DATA'!$V$3:$V$133)</f>
        <v>#VALUE!</v>
      </c>
      <c r="W82" s="15" t="e">
        <f t="shared" si="12"/>
        <v>#VALUE!</v>
      </c>
    </row>
    <row r="83" spans="1:23" customFormat="1" x14ac:dyDescent="0.3">
      <c r="A83" s="12"/>
      <c r="B83" s="12" t="e">
        <f>SUMIF('[16]COAL RECEIPT &amp; GCV DATA'!$A$3:$A$8,'MASTER DATA FILE RAW COAL (2)'!A83,'[16]COAL RECEIPT &amp; GCV DATA'!$B$3:$B$8)</f>
        <v>#VALUE!</v>
      </c>
      <c r="C83" s="13" t="e">
        <f>SUMIF('[16]COAL RECEIPT &amp; GCV DATA'!$A$3:$A$133,'MASTER DATA FILE RAW COAL (2)'!A83,'[16]COAL RECEIPT &amp; GCV DATA'!$C$3:$C$133)</f>
        <v>#VALUE!</v>
      </c>
      <c r="D83" s="13">
        <f>IFERROR(VLOOKUP(A83,'[16]COAL RECEIPT &amp; GCV DATA'!$A$2:$V$8,4,0),0)</f>
        <v>0</v>
      </c>
      <c r="E83" s="14">
        <f>IFERROR(VLOOKUP(A83,'[16]COAL RECEIPT &amp; GCV DATA'!$A$2:$V$8,5,0),0)</f>
        <v>0</v>
      </c>
      <c r="F83" s="13" t="e">
        <f>SUMIF('[16]COAL RECEIPT &amp; GCV DATA'!$A$3:$A$133,'MASTER DATA FILE RAW COAL (2)'!A111,'[16]COAL RECEIPT &amp; GCV DATA'!$F$3:$F$133)</f>
        <v>#VALUE!</v>
      </c>
      <c r="G83" s="13">
        <f>IFERROR(VLOOKUP(A83,'[16]COAL RECEIPT &amp; GCV DATA'!$A$2:$V$133,7,0),0)</f>
        <v>0</v>
      </c>
      <c r="H83" s="13">
        <f>IFERROR(VLOOKUP(A83,'[16]COAL RECEIPT &amp; GCV DATA'!$A$2:$V$133,8,0),0)</f>
        <v>0</v>
      </c>
      <c r="I83" s="13">
        <f>IFERROR(VLOOKUP(A83,'[16]COAL RECEIPT &amp; GCV DATA'!$A$2:$V$133,9,0),0)</f>
        <v>0</v>
      </c>
      <c r="J83" s="13">
        <f>IFERROR(VLOOKUP(A83,'[16]COAL RECEIPT &amp; GCV DATA'!$A$2:$V$133,10,0),0)</f>
        <v>0</v>
      </c>
      <c r="K83" s="15" t="e">
        <f>SUMIF('[16]COAL RECEIPT &amp; GCV DATA'!$A$3:$A$133,'MASTER DATA FILE RAW COAL (2)'!A83,'[16]COAL RECEIPT &amp; GCV DATA'!$K$3:$K$133)</f>
        <v>#VALUE!</v>
      </c>
      <c r="L83" s="15" t="e">
        <f>SUMIF('[16]COAL RECEIPT &amp; GCV DATA'!$A$3:$A$133,'MASTER DATA FILE RAW COAL (2)'!A83,'[16]COAL RECEIPT &amp; GCV DATA'!$L$3:$L$133)</f>
        <v>#VALUE!</v>
      </c>
      <c r="M83" s="15" t="e">
        <f t="shared" si="7"/>
        <v>#VALUE!</v>
      </c>
      <c r="N83" s="15" t="e">
        <f t="shared" si="8"/>
        <v>#VALUE!</v>
      </c>
      <c r="O83" s="15" t="e">
        <f>SUMIF('[16]COAL RECEIPT &amp; GCV DATA'!$A$3:$A$133,'MASTER DATA FILE RAW COAL (2)'!A83,'[16]COAL RECEIPT &amp; GCV DATA'!$O$3:$O$133)</f>
        <v>#VALUE!</v>
      </c>
      <c r="P83" s="15" t="e">
        <f t="shared" si="9"/>
        <v>#VALUE!</v>
      </c>
      <c r="Q83" s="15" t="e">
        <f>SUMIF('[16]COAL RECEIPT &amp; GCV DATA'!$A$3:$A$143,'MASTER DATA FILE RAW COAL (2)'!A83,'[16]COAL RECEIPT &amp; GCV DATA'!$Q$3:$Q$144)+IF(H83=$J$234,($K$234*K83),0)+IF(H83=$J$235,($K$235*K83),0)+IF(H82=$J$235,($K$236*K83),0)</f>
        <v>#VALUE!</v>
      </c>
      <c r="R83" s="16" t="e">
        <f>SUMIF('[16]COAL RECEIPT &amp; GCV DATA'!$A$3:$A$8,'MASTER DATA FILE RAW COAL (2)'!A83,'[16]COAL RECEIPT &amp; GCV DATA'!$R$3:$R$8)+IF(H83=$J$234,($K$234*K83),0)+IF(H83=$J$235,($K$235*K83),0)</f>
        <v>#VALUE!</v>
      </c>
      <c r="S83" s="15">
        <f t="shared" si="10"/>
        <v>0</v>
      </c>
      <c r="T83" s="15" t="e">
        <f>SUMIF('[16]COAL RECEIPT &amp; GCV DATA'!$A$3:$A$133,'MASTER DATA FILE RAW COAL (2)'!A83,'[16]COAL RECEIPT &amp; GCV DATA'!$T$3:$T$133)</f>
        <v>#VALUE!</v>
      </c>
      <c r="U83" s="15" t="e">
        <f t="shared" si="11"/>
        <v>#VALUE!</v>
      </c>
      <c r="V83" s="15" t="e">
        <f>SUMIF('[16]COAL RECEIPT &amp; GCV DATA'!$A$3:$A$133,'MASTER DATA FILE RAW COAL (2)'!A83,'[16]COAL RECEIPT &amp; GCV DATA'!$V$3:$V$133)</f>
        <v>#VALUE!</v>
      </c>
      <c r="W83" s="15" t="e">
        <f t="shared" si="12"/>
        <v>#VALUE!</v>
      </c>
    </row>
    <row r="84" spans="1:23" customFormat="1" x14ac:dyDescent="0.3">
      <c r="A84" s="12"/>
      <c r="B84" s="12" t="e">
        <f>SUMIF('[16]COAL RECEIPT &amp; GCV DATA'!$A$3:$A$8,'MASTER DATA FILE RAW COAL (2)'!A84,'[16]COAL RECEIPT &amp; GCV DATA'!$B$3:$B$8)</f>
        <v>#VALUE!</v>
      </c>
      <c r="C84" s="13" t="e">
        <f>SUMIF('[16]COAL RECEIPT &amp; GCV DATA'!$A$3:$A$133,'MASTER DATA FILE RAW COAL (2)'!A84,'[16]COAL RECEIPT &amp; GCV DATA'!$C$3:$C$133)</f>
        <v>#VALUE!</v>
      </c>
      <c r="D84" s="13">
        <f>IFERROR(VLOOKUP(A84,'[16]COAL RECEIPT &amp; GCV DATA'!$A$2:$V$8,4,0),0)</f>
        <v>0</v>
      </c>
      <c r="E84" s="14">
        <f>IFERROR(VLOOKUP(A84,'[16]COAL RECEIPT &amp; GCV DATA'!$A$2:$V$8,5,0),0)</f>
        <v>0</v>
      </c>
      <c r="F84" s="13" t="e">
        <f>SUMIF('[16]COAL RECEIPT &amp; GCV DATA'!$A$3:$A$133,'MASTER DATA FILE RAW COAL (2)'!A112,'[16]COAL RECEIPT &amp; GCV DATA'!$F$3:$F$133)</f>
        <v>#VALUE!</v>
      </c>
      <c r="G84" s="13">
        <f>IFERROR(VLOOKUP(A84,'[16]COAL RECEIPT &amp; GCV DATA'!$A$2:$V$133,7,0),0)</f>
        <v>0</v>
      </c>
      <c r="H84" s="13">
        <f>IFERROR(VLOOKUP(A84,'[16]COAL RECEIPT &amp; GCV DATA'!$A$2:$V$133,8,0),0)</f>
        <v>0</v>
      </c>
      <c r="I84" s="13">
        <f>IFERROR(VLOOKUP(A84,'[16]COAL RECEIPT &amp; GCV DATA'!$A$2:$V$133,9,0),0)</f>
        <v>0</v>
      </c>
      <c r="J84" s="13">
        <f>IFERROR(VLOOKUP(A84,'[16]COAL RECEIPT &amp; GCV DATA'!$A$2:$V$133,10,0),0)</f>
        <v>0</v>
      </c>
      <c r="K84" s="15" t="e">
        <f>SUMIF('[16]COAL RECEIPT &amp; GCV DATA'!$A$3:$A$133,'MASTER DATA FILE RAW COAL (2)'!A84,'[16]COAL RECEIPT &amp; GCV DATA'!$K$3:$K$133)</f>
        <v>#VALUE!</v>
      </c>
      <c r="L84" s="15" t="e">
        <f>SUMIF('[16]COAL RECEIPT &amp; GCV DATA'!$A$3:$A$133,'MASTER DATA FILE RAW COAL (2)'!A84,'[16]COAL RECEIPT &amp; GCV DATA'!$L$3:$L$133)</f>
        <v>#VALUE!</v>
      </c>
      <c r="M84" s="15" t="e">
        <f t="shared" si="7"/>
        <v>#VALUE!</v>
      </c>
      <c r="N84" s="15" t="e">
        <f t="shared" si="8"/>
        <v>#VALUE!</v>
      </c>
      <c r="O84" s="15" t="e">
        <f>SUMIF('[16]COAL RECEIPT &amp; GCV DATA'!$A$3:$A$133,'MASTER DATA FILE RAW COAL (2)'!A84,'[16]COAL RECEIPT &amp; GCV DATA'!$O$3:$O$133)</f>
        <v>#VALUE!</v>
      </c>
      <c r="P84" s="15" t="e">
        <f t="shared" si="9"/>
        <v>#VALUE!</v>
      </c>
      <c r="Q84" s="15" t="e">
        <f>SUMIF('[16]COAL RECEIPT &amp; GCV DATA'!$A$3:$A$143,'MASTER DATA FILE RAW COAL (2)'!A84,'[16]COAL RECEIPT &amp; GCV DATA'!$Q$3:$Q$144)+IF(H84=$J$234,($K$234*K84),0)+IF(H84=$J$235,($K$235*K84),0)+IF(H83=$J$235,($K$236*K84),0)</f>
        <v>#VALUE!</v>
      </c>
      <c r="R84" s="16" t="e">
        <f>SUMIF('[16]COAL RECEIPT &amp; GCV DATA'!$A$3:$A$8,'MASTER DATA FILE RAW COAL (2)'!A84,'[16]COAL RECEIPT &amp; GCV DATA'!$R$3:$R$8)+IF(H84=$J$234,($K$234*K84),0)+IF(H84=$J$235,($K$235*K84),0)</f>
        <v>#VALUE!</v>
      </c>
      <c r="S84" s="15">
        <f t="shared" si="10"/>
        <v>0</v>
      </c>
      <c r="T84" s="15" t="e">
        <f>SUMIF('[16]COAL RECEIPT &amp; GCV DATA'!$A$3:$A$133,'MASTER DATA FILE RAW COAL (2)'!A84,'[16]COAL RECEIPT &amp; GCV DATA'!$T$3:$T$133)</f>
        <v>#VALUE!</v>
      </c>
      <c r="U84" s="15" t="e">
        <f t="shared" si="11"/>
        <v>#VALUE!</v>
      </c>
      <c r="V84" s="15" t="e">
        <f>SUMIF('[16]COAL RECEIPT &amp; GCV DATA'!$A$3:$A$133,'MASTER DATA FILE RAW COAL (2)'!A84,'[16]COAL RECEIPT &amp; GCV DATA'!$V$3:$V$133)</f>
        <v>#VALUE!</v>
      </c>
      <c r="W84" s="15" t="e">
        <f t="shared" si="12"/>
        <v>#VALUE!</v>
      </c>
    </row>
    <row r="85" spans="1:23" customFormat="1" x14ac:dyDescent="0.3">
      <c r="A85" s="12"/>
      <c r="B85" s="12" t="e">
        <f>SUMIF('[16]COAL RECEIPT &amp; GCV DATA'!$A$3:$A$8,'MASTER DATA FILE RAW COAL (2)'!A85,'[16]COAL RECEIPT &amp; GCV DATA'!$B$3:$B$8)</f>
        <v>#VALUE!</v>
      </c>
      <c r="C85" s="13" t="e">
        <f>SUMIF('[16]COAL RECEIPT &amp; GCV DATA'!$A$3:$A$133,'MASTER DATA FILE RAW COAL (2)'!A85,'[16]COAL RECEIPT &amp; GCV DATA'!$C$3:$C$133)</f>
        <v>#VALUE!</v>
      </c>
      <c r="D85" s="13">
        <f>IFERROR(VLOOKUP(A85,'[16]COAL RECEIPT &amp; GCV DATA'!$A$2:$V$8,4,0),0)</f>
        <v>0</v>
      </c>
      <c r="E85" s="14">
        <f>IFERROR(VLOOKUP(A85,'[16]COAL RECEIPT &amp; GCV DATA'!$A$2:$V$8,5,0),0)</f>
        <v>0</v>
      </c>
      <c r="F85" s="13" t="e">
        <f>SUMIF('[16]COAL RECEIPT &amp; GCV DATA'!$A$3:$A$133,'MASTER DATA FILE RAW COAL (2)'!A113,'[16]COAL RECEIPT &amp; GCV DATA'!$F$3:$F$133)</f>
        <v>#VALUE!</v>
      </c>
      <c r="G85" s="13">
        <f>IFERROR(VLOOKUP(A85,'[16]COAL RECEIPT &amp; GCV DATA'!$A$2:$V$8,7,0),0)</f>
        <v>0</v>
      </c>
      <c r="H85" s="13">
        <f>IFERROR(VLOOKUP(A85,'[16]COAL RECEIPT &amp; GCV DATA'!$A$2:$V$8,8,0),0)</f>
        <v>0</v>
      </c>
      <c r="I85" s="13">
        <f>IFERROR(VLOOKUP(A85,'[16]COAL RECEIPT &amp; GCV DATA'!$A$2:$V$8,9,0),0)</f>
        <v>0</v>
      </c>
      <c r="J85" s="13">
        <f>IFERROR(VLOOKUP(A85,'[16]COAL RECEIPT &amp; GCV DATA'!$A$2:$V$8,10,0),0)</f>
        <v>0</v>
      </c>
      <c r="K85" s="15" t="e">
        <f>SUMIF('[16]COAL RECEIPT &amp; GCV DATA'!$A$3:$A$133,'MASTER DATA FILE RAW COAL (2)'!A85,'[16]COAL RECEIPT &amp; GCV DATA'!$K$3:$K$133)</f>
        <v>#VALUE!</v>
      </c>
      <c r="L85" s="15" t="e">
        <f>SUMIF('[16]COAL RECEIPT &amp; GCV DATA'!$A$3:$A$133,'MASTER DATA FILE RAW COAL (2)'!A85,'[16]COAL RECEIPT &amp; GCV DATA'!$L$3:$L$133)</f>
        <v>#VALUE!</v>
      </c>
      <c r="M85" s="15" t="e">
        <f t="shared" si="7"/>
        <v>#VALUE!</v>
      </c>
      <c r="N85" s="15" t="e">
        <f t="shared" si="8"/>
        <v>#VALUE!</v>
      </c>
      <c r="O85" s="15" t="e">
        <f>SUMIF('[16]COAL RECEIPT &amp; GCV DATA'!$A$3:$A$133,'MASTER DATA FILE RAW COAL (2)'!A85,'[16]COAL RECEIPT &amp; GCV DATA'!$O$3:$O$133)</f>
        <v>#VALUE!</v>
      </c>
      <c r="P85" s="15" t="e">
        <f t="shared" si="9"/>
        <v>#VALUE!</v>
      </c>
      <c r="Q85" s="15" t="e">
        <f>SUMIF('[16]COAL RECEIPT &amp; GCV DATA'!$A$3:$A$8,'MASTER DATA FILE RAW COAL (2)'!A85,'[16]COAL RECEIPT &amp; GCV DATA'!$Q$3:$Q$8)+IF(H85=$J$234,($K$234*K85),0)+IF(H85=$J$235,($K$235*K85),0)+IF(H84=$J$235,($K$236*K85),0)</f>
        <v>#VALUE!</v>
      </c>
      <c r="R85" s="16" t="e">
        <f>SUMIF('[16]COAL RECEIPT &amp; GCV DATA'!$A$3:$A$8,'MASTER DATA FILE RAW COAL (2)'!A85,'[16]COAL RECEIPT &amp; GCV DATA'!$R$3:$R$8)+IF(H85=$J$234,($K$234*K85),0)+IF(H85=$J$235,($K$235*K85),0)</f>
        <v>#VALUE!</v>
      </c>
      <c r="S85" s="15">
        <f t="shared" si="10"/>
        <v>0</v>
      </c>
      <c r="T85" s="15" t="e">
        <f>SUMIF('[16]COAL RECEIPT &amp; GCV DATA'!$A$3:$A$133,'MASTER DATA FILE RAW COAL (2)'!A85,'[16]COAL RECEIPT &amp; GCV DATA'!$T$3:$T$133)</f>
        <v>#VALUE!</v>
      </c>
      <c r="U85" s="15" t="e">
        <f t="shared" si="11"/>
        <v>#VALUE!</v>
      </c>
      <c r="V85" s="15" t="e">
        <f>SUMIF('[16]COAL RECEIPT &amp; GCV DATA'!$A$3:$A$133,'MASTER DATA FILE RAW COAL (2)'!A85,'[16]COAL RECEIPT &amp; GCV DATA'!$V$3:$V$133)</f>
        <v>#VALUE!</v>
      </c>
      <c r="W85" s="15" t="e">
        <f t="shared" si="12"/>
        <v>#VALUE!</v>
      </c>
    </row>
    <row r="86" spans="1:23" customFormat="1" x14ac:dyDescent="0.3">
      <c r="A86" s="12"/>
      <c r="B86" s="12" t="e">
        <f>SUMIF('[16]COAL RECEIPT &amp; GCV DATA'!$A$3:$A$8,'MASTER DATA FILE RAW COAL (2)'!A86,'[16]COAL RECEIPT &amp; GCV DATA'!$B$3:$B$8)</f>
        <v>#VALUE!</v>
      </c>
      <c r="C86" s="13" t="e">
        <f>SUMIF('[16]COAL RECEIPT &amp; GCV DATA'!$A$3:$A$133,'MASTER DATA FILE RAW COAL (2)'!A86,'[16]COAL RECEIPT &amp; GCV DATA'!$C$3:$C$133)</f>
        <v>#VALUE!</v>
      </c>
      <c r="D86" s="13">
        <f>IFERROR(VLOOKUP(A86,'[16]COAL RECEIPT &amp; GCV DATA'!$A$2:$V$8,4,0),0)</f>
        <v>0</v>
      </c>
      <c r="E86" s="14">
        <f>IFERROR(VLOOKUP(A86,'[16]COAL RECEIPT &amp; GCV DATA'!$A$2:$V$8,5,0),0)</f>
        <v>0</v>
      </c>
      <c r="F86" s="13" t="e">
        <f>SUMIF('[16]COAL RECEIPT &amp; GCV DATA'!$A$3:$A$133,'MASTER DATA FILE RAW COAL (2)'!A114,'[16]COAL RECEIPT &amp; GCV DATA'!$F$3:$F$133)</f>
        <v>#VALUE!</v>
      </c>
      <c r="G86" s="13">
        <f>IFERROR(VLOOKUP(A86,'[16]COAL RECEIPT &amp; GCV DATA'!$A$2:$V$8,7,0),0)</f>
        <v>0</v>
      </c>
      <c r="H86" s="13">
        <f>IFERROR(VLOOKUP(A86,'[16]COAL RECEIPT &amp; GCV DATA'!$A$2:$V$8,8,0),0)</f>
        <v>0</v>
      </c>
      <c r="I86" s="13">
        <f>IFERROR(VLOOKUP(A86,'[16]COAL RECEIPT &amp; GCV DATA'!$A$2:$V$8,9,0),0)</f>
        <v>0</v>
      </c>
      <c r="J86" s="13">
        <f>IFERROR(VLOOKUP(A86,'[16]COAL RECEIPT &amp; GCV DATA'!$A$2:$V$8,10,0),0)</f>
        <v>0</v>
      </c>
      <c r="K86" s="15" t="e">
        <f>SUMIF('[16]COAL RECEIPT &amp; GCV DATA'!$A$3:$A$133,'MASTER DATA FILE RAW COAL (2)'!A86,'[16]COAL RECEIPT &amp; GCV DATA'!$K$3:$K$133)</f>
        <v>#VALUE!</v>
      </c>
      <c r="L86" s="15" t="e">
        <f>SUMIF('[16]COAL RECEIPT &amp; GCV DATA'!$A$3:$A$133,'MASTER DATA FILE RAW COAL (2)'!A86,'[16]COAL RECEIPT &amp; GCV DATA'!$L$3:$L$133)</f>
        <v>#VALUE!</v>
      </c>
      <c r="M86" s="15" t="e">
        <f t="shared" si="7"/>
        <v>#VALUE!</v>
      </c>
      <c r="N86" s="15" t="e">
        <f t="shared" si="8"/>
        <v>#VALUE!</v>
      </c>
      <c r="O86" s="15" t="e">
        <f>SUMIF('[16]COAL RECEIPT &amp; GCV DATA'!$A$3:$A$133,'MASTER DATA FILE RAW COAL (2)'!A86,'[16]COAL RECEIPT &amp; GCV DATA'!$O$3:$O$133)</f>
        <v>#VALUE!</v>
      </c>
      <c r="P86" s="15" t="e">
        <f t="shared" si="9"/>
        <v>#VALUE!</v>
      </c>
      <c r="Q86" s="15" t="e">
        <f>SUMIF('[16]COAL RECEIPT &amp; GCV DATA'!$A$3:$A$8,'MASTER DATA FILE RAW COAL (2)'!A86,'[16]COAL RECEIPT &amp; GCV DATA'!$Q$3:$Q$8)+IF(H86=$J$234,($K$234*K86),0)+IF(H86=$J$235,($K$235*K86),0)+IF(H85=$J$235,($K$236*K86),0)</f>
        <v>#VALUE!</v>
      </c>
      <c r="R86" s="16" t="e">
        <f>SUMIF('[16]COAL RECEIPT &amp; GCV DATA'!$A$3:$A$8,'MASTER DATA FILE RAW COAL (2)'!A86,'[16]COAL RECEIPT &amp; GCV DATA'!$R$3:$R$8)+IF(H86=$J$234,($K$234*K86),0)+IF(H86=$J$235,($K$235*K86),0)</f>
        <v>#VALUE!</v>
      </c>
      <c r="S86" s="15">
        <f t="shared" si="10"/>
        <v>0</v>
      </c>
      <c r="T86" s="15" t="e">
        <f>SUMIF('[16]COAL RECEIPT &amp; GCV DATA'!$A$3:$A$133,'MASTER DATA FILE RAW COAL (2)'!A86,'[16]COAL RECEIPT &amp; GCV DATA'!$T$3:$T$133)</f>
        <v>#VALUE!</v>
      </c>
      <c r="U86" s="15" t="e">
        <f t="shared" si="11"/>
        <v>#VALUE!</v>
      </c>
      <c r="V86" s="15" t="e">
        <f>SUMIF('[16]COAL RECEIPT &amp; GCV DATA'!$A$3:$A$133,'MASTER DATA FILE RAW COAL (2)'!A86,'[16]COAL RECEIPT &amp; GCV DATA'!$V$3:$V$133)</f>
        <v>#VALUE!</v>
      </c>
      <c r="W86" s="15" t="e">
        <f t="shared" si="12"/>
        <v>#VALUE!</v>
      </c>
    </row>
    <row r="87" spans="1:23" customFormat="1" x14ac:dyDescent="0.3">
      <c r="A87" s="12"/>
      <c r="B87" s="12" t="e">
        <f>SUMIF('[16]COAL RECEIPT &amp; GCV DATA'!$A$3:$A$8,'MASTER DATA FILE RAW COAL (2)'!A87,'[16]COAL RECEIPT &amp; GCV DATA'!$B$3:$B$8)</f>
        <v>#VALUE!</v>
      </c>
      <c r="C87" s="13" t="e">
        <f>SUMIF('[16]COAL RECEIPT &amp; GCV DATA'!$A$3:$A$133,'MASTER DATA FILE RAW COAL (2)'!A87,'[16]COAL RECEIPT &amp; GCV DATA'!$C$3:$C$133)</f>
        <v>#VALUE!</v>
      </c>
      <c r="D87" s="13">
        <f>IFERROR(VLOOKUP(A87,'[16]COAL RECEIPT &amp; GCV DATA'!$A$2:$V$8,4,0),0)</f>
        <v>0</v>
      </c>
      <c r="E87" s="14">
        <f>IFERROR(VLOOKUP(A87,'[16]COAL RECEIPT &amp; GCV DATA'!$A$2:$V$8,5,0),0)</f>
        <v>0</v>
      </c>
      <c r="F87" s="13" t="e">
        <f>SUMIF('[16]COAL RECEIPT &amp; GCV DATA'!$A$3:$A$133,'MASTER DATA FILE RAW COAL (2)'!A115,'[16]COAL RECEIPT &amp; GCV DATA'!$F$3:$F$133)</f>
        <v>#VALUE!</v>
      </c>
      <c r="G87" s="13">
        <f>IFERROR(VLOOKUP(A87,'[16]COAL RECEIPT &amp; GCV DATA'!$A$2:$V$8,7,0),0)</f>
        <v>0</v>
      </c>
      <c r="H87" s="13">
        <f>IFERROR(VLOOKUP(A87,'[16]COAL RECEIPT &amp; GCV DATA'!$A$2:$V$8,8,0),0)</f>
        <v>0</v>
      </c>
      <c r="I87" s="13">
        <f>IFERROR(VLOOKUP(A87,'[16]COAL RECEIPT &amp; GCV DATA'!$A$2:$V$8,9,0),0)</f>
        <v>0</v>
      </c>
      <c r="J87" s="13">
        <f>IFERROR(VLOOKUP(A87,'[16]COAL RECEIPT &amp; GCV DATA'!$A$2:$V$8,10,0),0)</f>
        <v>0</v>
      </c>
      <c r="K87" s="15" t="e">
        <f>SUMIF('[16]COAL RECEIPT &amp; GCV DATA'!$A$3:$A$133,'MASTER DATA FILE RAW COAL (2)'!A87,'[16]COAL RECEIPT &amp; GCV DATA'!$K$3:$K$133)</f>
        <v>#VALUE!</v>
      </c>
      <c r="L87" s="15" t="e">
        <f>SUMIF('[16]COAL RECEIPT &amp; GCV DATA'!$A$3:$A$133,'MASTER DATA FILE RAW COAL (2)'!A87,'[16]COAL RECEIPT &amp; GCV DATA'!$L$3:$L$133)</f>
        <v>#VALUE!</v>
      </c>
      <c r="M87" s="15" t="e">
        <f t="shared" si="7"/>
        <v>#VALUE!</v>
      </c>
      <c r="N87" s="15" t="e">
        <f t="shared" si="8"/>
        <v>#VALUE!</v>
      </c>
      <c r="O87" s="15" t="e">
        <f>SUMIF('[16]COAL RECEIPT &amp; GCV DATA'!$A$3:$A$133,'MASTER DATA FILE RAW COAL (2)'!A87,'[16]COAL RECEIPT &amp; GCV DATA'!$O$3:$O$133)</f>
        <v>#VALUE!</v>
      </c>
      <c r="P87" s="15" t="e">
        <f t="shared" si="9"/>
        <v>#VALUE!</v>
      </c>
      <c r="Q87" s="15" t="e">
        <f>SUMIF('[16]COAL RECEIPT &amp; GCV DATA'!$A$3:$A$8,'MASTER DATA FILE RAW COAL (2)'!A87,'[16]COAL RECEIPT &amp; GCV DATA'!$Q$3:$Q$8)+IF(H87=$J$234,($K$234*K87),0)+IF(H87=$J$235,($K$235*K87),0)+IF(H86=$J$235,($K$236*K87),0)</f>
        <v>#VALUE!</v>
      </c>
      <c r="R87" s="16" t="e">
        <f>SUMIF('[16]COAL RECEIPT &amp; GCV DATA'!$A$3:$A$8,'MASTER DATA FILE RAW COAL (2)'!A87,'[16]COAL RECEIPT &amp; GCV DATA'!$R$3:$R$8)+IF(H87=$J$234,($K$234*K87),0)+IF(H87=$J$235,($K$235*K87),0)</f>
        <v>#VALUE!</v>
      </c>
      <c r="S87" s="15">
        <f t="shared" si="10"/>
        <v>0</v>
      </c>
      <c r="T87" s="15" t="e">
        <f>SUMIF('[16]COAL RECEIPT &amp; GCV DATA'!$A$3:$A$133,'MASTER DATA FILE RAW COAL (2)'!A87,'[16]COAL RECEIPT &amp; GCV DATA'!$T$3:$T$133)</f>
        <v>#VALUE!</v>
      </c>
      <c r="U87" s="15" t="e">
        <f t="shared" si="11"/>
        <v>#VALUE!</v>
      </c>
      <c r="V87" s="15" t="e">
        <f>SUMIF('[16]COAL RECEIPT &amp; GCV DATA'!$A$3:$A$133,'MASTER DATA FILE RAW COAL (2)'!A87,'[16]COAL RECEIPT &amp; GCV DATA'!$V$3:$V$133)</f>
        <v>#VALUE!</v>
      </c>
      <c r="W87" s="15" t="e">
        <f t="shared" si="12"/>
        <v>#VALUE!</v>
      </c>
    </row>
    <row r="88" spans="1:23" customFormat="1" x14ac:dyDescent="0.3">
      <c r="A88" s="12"/>
      <c r="B88" s="12" t="e">
        <f>SUMIF('[16]COAL RECEIPT &amp; GCV DATA'!$A$3:$A$8,'MASTER DATA FILE RAW COAL (2)'!A88,'[16]COAL RECEIPT &amp; GCV DATA'!$B$3:$B$8)</f>
        <v>#VALUE!</v>
      </c>
      <c r="C88" s="13" t="e">
        <f>SUMIF('[16]COAL RECEIPT &amp; GCV DATA'!$A$3:$A$133,'MASTER DATA FILE RAW COAL (2)'!A88,'[16]COAL RECEIPT &amp; GCV DATA'!$C$3:$C$133)</f>
        <v>#VALUE!</v>
      </c>
      <c r="D88" s="13">
        <f>IFERROR(VLOOKUP(A88,'[16]COAL RECEIPT &amp; GCV DATA'!$A$2:$V$8,4,0),0)</f>
        <v>0</v>
      </c>
      <c r="E88" s="14">
        <f>IFERROR(VLOOKUP(A88,'[16]COAL RECEIPT &amp; GCV DATA'!$A$2:$V$8,5,0),0)</f>
        <v>0</v>
      </c>
      <c r="F88" s="13" t="e">
        <f>SUMIF('[16]COAL RECEIPT &amp; GCV DATA'!$A$3:$A$133,'MASTER DATA FILE RAW COAL (2)'!A116,'[16]COAL RECEIPT &amp; GCV DATA'!$F$3:$F$133)</f>
        <v>#VALUE!</v>
      </c>
      <c r="G88" s="13">
        <f>IFERROR(VLOOKUP(A88,'[16]COAL RECEIPT &amp; GCV DATA'!$A$2:$V$8,7,0),0)</f>
        <v>0</v>
      </c>
      <c r="H88" s="13">
        <f>IFERROR(VLOOKUP(A88,'[16]COAL RECEIPT &amp; GCV DATA'!$A$2:$V$8,8,0),0)</f>
        <v>0</v>
      </c>
      <c r="I88" s="13">
        <f>IFERROR(VLOOKUP(A88,'[16]COAL RECEIPT &amp; GCV DATA'!$A$2:$V$8,9,0),0)</f>
        <v>0</v>
      </c>
      <c r="J88" s="13">
        <f>IFERROR(VLOOKUP(A88,'[16]COAL RECEIPT &amp; GCV DATA'!$A$2:$V$8,10,0),0)</f>
        <v>0</v>
      </c>
      <c r="K88" s="15" t="e">
        <f>SUMIF('[16]COAL RECEIPT &amp; GCV DATA'!$A$3:$A$133,'MASTER DATA FILE RAW COAL (2)'!A88,'[16]COAL RECEIPT &amp; GCV DATA'!$K$3:$K$133)</f>
        <v>#VALUE!</v>
      </c>
      <c r="L88" s="15" t="e">
        <f>SUMIF('[16]COAL RECEIPT &amp; GCV DATA'!$A$3:$A$133,'MASTER DATA FILE RAW COAL (2)'!A88,'[16]COAL RECEIPT &amp; GCV DATA'!$L$3:$L$133)</f>
        <v>#VALUE!</v>
      </c>
      <c r="M88" s="15" t="e">
        <f t="shared" si="7"/>
        <v>#VALUE!</v>
      </c>
      <c r="N88" s="15" t="e">
        <f t="shared" si="8"/>
        <v>#VALUE!</v>
      </c>
      <c r="O88" s="15" t="e">
        <f>SUMIF('[16]COAL RECEIPT &amp; GCV DATA'!$A$3:$A$133,'MASTER DATA FILE RAW COAL (2)'!A88,'[16]COAL RECEIPT &amp; GCV DATA'!$O$3:$O$133)</f>
        <v>#VALUE!</v>
      </c>
      <c r="P88" s="15" t="e">
        <f t="shared" si="9"/>
        <v>#VALUE!</v>
      </c>
      <c r="Q88" s="15" t="e">
        <f>SUMIF('[16]COAL RECEIPT &amp; GCV DATA'!$A$3:$A$8,'MASTER DATA FILE RAW COAL (2)'!A88,'[16]COAL RECEIPT &amp; GCV DATA'!$Q$3:$Q$8)+IF(H88=$J$234,($K$234*K88),0)+IF(H88=$J$235,($K$235*K88),0)+IF(H87=$J$235,($K$236*K88),0)</f>
        <v>#VALUE!</v>
      </c>
      <c r="R88" s="16" t="e">
        <f>SUMIF('[16]COAL RECEIPT &amp; GCV DATA'!$A$3:$A$8,'MASTER DATA FILE RAW COAL (2)'!A88,'[16]COAL RECEIPT &amp; GCV DATA'!$R$3:$R$8)+IF(H88=$J$234,($K$234*K88),0)+IF(H88=$J$235,($K$235*K88),0)</f>
        <v>#VALUE!</v>
      </c>
      <c r="S88" s="15">
        <f t="shared" si="10"/>
        <v>0</v>
      </c>
      <c r="T88" s="15" t="e">
        <f>SUMIF('[16]COAL RECEIPT &amp; GCV DATA'!$A$3:$A$133,'MASTER DATA FILE RAW COAL (2)'!A88,'[16]COAL RECEIPT &amp; GCV DATA'!$T$3:$T$133)</f>
        <v>#VALUE!</v>
      </c>
      <c r="U88" s="15" t="e">
        <f t="shared" si="11"/>
        <v>#VALUE!</v>
      </c>
      <c r="V88" s="15" t="e">
        <f>SUMIF('[16]COAL RECEIPT &amp; GCV DATA'!$A$3:$A$133,'MASTER DATA FILE RAW COAL (2)'!A88,'[16]COAL RECEIPT &amp; GCV DATA'!$V$3:$V$133)</f>
        <v>#VALUE!</v>
      </c>
      <c r="W88" s="15" t="e">
        <f t="shared" si="12"/>
        <v>#VALUE!</v>
      </c>
    </row>
    <row r="89" spans="1:23" customFormat="1" x14ac:dyDescent="0.3">
      <c r="A89" s="12"/>
      <c r="B89" s="12" t="e">
        <f>SUMIF('[16]COAL RECEIPT &amp; GCV DATA'!$A$3:$A$8,'MASTER DATA FILE RAW COAL (2)'!A89,'[16]COAL RECEIPT &amp; GCV DATA'!$B$3:$B$8)</f>
        <v>#VALUE!</v>
      </c>
      <c r="C89" s="13" t="e">
        <f>SUMIF('[16]COAL RECEIPT &amp; GCV DATA'!$A$3:$A$133,'MASTER DATA FILE RAW COAL (2)'!A89,'[16]COAL RECEIPT &amp; GCV DATA'!$C$3:$C$133)</f>
        <v>#VALUE!</v>
      </c>
      <c r="D89" s="13">
        <f>IFERROR(VLOOKUP(A89,'[16]COAL RECEIPT &amp; GCV DATA'!$A$2:$V$8,4,0),0)</f>
        <v>0</v>
      </c>
      <c r="E89" s="14">
        <f>IFERROR(VLOOKUP(A89,'[16]COAL RECEIPT &amp; GCV DATA'!$A$2:$V$8,5,0),0)</f>
        <v>0</v>
      </c>
      <c r="F89" s="13" t="e">
        <f>SUMIF('[16]COAL RECEIPT &amp; GCV DATA'!$A$3:$A$133,'MASTER DATA FILE RAW COAL (2)'!A117,'[16]COAL RECEIPT &amp; GCV DATA'!$F$3:$F$133)</f>
        <v>#VALUE!</v>
      </c>
      <c r="G89" s="13">
        <f>IFERROR(VLOOKUP(A89,'[16]COAL RECEIPT &amp; GCV DATA'!$A$2:$V$8,7,0),0)</f>
        <v>0</v>
      </c>
      <c r="H89" s="13">
        <f>IFERROR(VLOOKUP(A89,'[16]COAL RECEIPT &amp; GCV DATA'!$A$2:$V$8,8,0),0)</f>
        <v>0</v>
      </c>
      <c r="I89" s="13">
        <f>IFERROR(VLOOKUP(A89,'[16]COAL RECEIPT &amp; GCV DATA'!$A$2:$V$8,9,0),0)</f>
        <v>0</v>
      </c>
      <c r="J89" s="13">
        <f>IFERROR(VLOOKUP(A89,'[16]COAL RECEIPT &amp; GCV DATA'!$A$2:$V$8,10,0),0)</f>
        <v>0</v>
      </c>
      <c r="K89" s="15" t="e">
        <f>SUMIF('[16]COAL RECEIPT &amp; GCV DATA'!$A$3:$A$133,'MASTER DATA FILE RAW COAL (2)'!A89,'[16]COAL RECEIPT &amp; GCV DATA'!$K$3:$K$133)</f>
        <v>#VALUE!</v>
      </c>
      <c r="L89" s="15" t="e">
        <f>SUMIF('[16]COAL RECEIPT &amp; GCV DATA'!$A$3:$A$133,'MASTER DATA FILE RAW COAL (2)'!A89,'[16]COAL RECEIPT &amp; GCV DATA'!$L$3:$L$133)</f>
        <v>#VALUE!</v>
      </c>
      <c r="M89" s="15" t="e">
        <f t="shared" si="7"/>
        <v>#VALUE!</v>
      </c>
      <c r="N89" s="15" t="e">
        <f t="shared" si="8"/>
        <v>#VALUE!</v>
      </c>
      <c r="O89" s="15" t="e">
        <f>SUMIF('[16]COAL RECEIPT &amp; GCV DATA'!$A$3:$A$133,'MASTER DATA FILE RAW COAL (2)'!A89,'[16]COAL RECEIPT &amp; GCV DATA'!$O$3:$O$133)</f>
        <v>#VALUE!</v>
      </c>
      <c r="P89" s="15" t="e">
        <f t="shared" si="9"/>
        <v>#VALUE!</v>
      </c>
      <c r="Q89" s="15" t="e">
        <f>SUMIF('[16]COAL RECEIPT &amp; GCV DATA'!$A$3:$A$8,'MASTER DATA FILE RAW COAL (2)'!A89,'[16]COAL RECEIPT &amp; GCV DATA'!$Q$3:$Q$8)+IF(H89=$J$234,($K$234*K89),0)+IF(H89=$J$235,($K$235*K89),0)+IF(H88=$J$235,($K$236*K89),0)</f>
        <v>#VALUE!</v>
      </c>
      <c r="R89" s="16" t="e">
        <f>SUMIF('[16]COAL RECEIPT &amp; GCV DATA'!$A$3:$A$8,'MASTER DATA FILE RAW COAL (2)'!A89,'[16]COAL RECEIPT &amp; GCV DATA'!$R$3:$R$8)+IF(H89=$J$234,($K$234*K89),0)+IF(H89=$J$235,($K$235*K89),0)</f>
        <v>#VALUE!</v>
      </c>
      <c r="S89" s="15">
        <f t="shared" si="10"/>
        <v>0</v>
      </c>
      <c r="T89" s="15" t="e">
        <f>SUMIF('[16]COAL RECEIPT &amp; GCV DATA'!$A$3:$A$133,'MASTER DATA FILE RAW COAL (2)'!A89,'[16]COAL RECEIPT &amp; GCV DATA'!$T$3:$T$133)</f>
        <v>#VALUE!</v>
      </c>
      <c r="U89" s="15" t="e">
        <f t="shared" si="11"/>
        <v>#VALUE!</v>
      </c>
      <c r="V89" s="15" t="e">
        <f>SUMIF('[16]COAL RECEIPT &amp; GCV DATA'!$A$3:$A$133,'MASTER DATA FILE RAW COAL (2)'!A89,'[16]COAL RECEIPT &amp; GCV DATA'!$V$3:$V$133)</f>
        <v>#VALUE!</v>
      </c>
      <c r="W89" s="15" t="e">
        <f t="shared" si="12"/>
        <v>#VALUE!</v>
      </c>
    </row>
    <row r="90" spans="1:23" customFormat="1" x14ac:dyDescent="0.3">
      <c r="A90" s="12"/>
      <c r="B90" s="12" t="e">
        <f>SUMIF('[16]COAL RECEIPT &amp; GCV DATA'!$A$3:$A$8,'MASTER DATA FILE RAW COAL (2)'!A90,'[16]COAL RECEIPT &amp; GCV DATA'!$B$3:$B$8)</f>
        <v>#VALUE!</v>
      </c>
      <c r="C90" s="13" t="e">
        <f>SUMIF('[16]COAL RECEIPT &amp; GCV DATA'!$A$3:$A$133,'MASTER DATA FILE RAW COAL (2)'!A90,'[16]COAL RECEIPT &amp; GCV DATA'!$C$3:$C$133)</f>
        <v>#VALUE!</v>
      </c>
      <c r="D90" s="13">
        <f>IFERROR(VLOOKUP(A90,'[16]COAL RECEIPT &amp; GCV DATA'!$A$2:$V$8,4,0),0)</f>
        <v>0</v>
      </c>
      <c r="E90" s="14">
        <f>IFERROR(VLOOKUP(A90,'[16]COAL RECEIPT &amp; GCV DATA'!$A$2:$V$8,5,0),0)</f>
        <v>0</v>
      </c>
      <c r="F90" s="13" t="e">
        <f>SUMIF('[16]COAL RECEIPT &amp; GCV DATA'!$A$3:$A$133,'MASTER DATA FILE RAW COAL (2)'!A118,'[16]COAL RECEIPT &amp; GCV DATA'!$F$3:$F$133)</f>
        <v>#VALUE!</v>
      </c>
      <c r="G90" s="13">
        <f>IFERROR(VLOOKUP(A90,'[16]COAL RECEIPT &amp; GCV DATA'!$A$2:$V$8,7,0),0)</f>
        <v>0</v>
      </c>
      <c r="H90" s="13">
        <f>IFERROR(VLOOKUP(A90,'[16]COAL RECEIPT &amp; GCV DATA'!$A$2:$V$8,8,0),0)</f>
        <v>0</v>
      </c>
      <c r="I90" s="13">
        <f>IFERROR(VLOOKUP(A90,'[16]COAL RECEIPT &amp; GCV DATA'!$A$2:$V$8,9,0),0)</f>
        <v>0</v>
      </c>
      <c r="J90" s="13">
        <f>IFERROR(VLOOKUP(A90,'[16]COAL RECEIPT &amp; GCV DATA'!$A$2:$V$8,10,0),0)</f>
        <v>0</v>
      </c>
      <c r="K90" s="15" t="e">
        <f>SUMIF('[16]COAL RECEIPT &amp; GCV DATA'!$A$3:$A$133,'MASTER DATA FILE RAW COAL (2)'!A90,'[16]COAL RECEIPT &amp; GCV DATA'!$K$3:$K$133)</f>
        <v>#VALUE!</v>
      </c>
      <c r="L90" s="15" t="e">
        <f>SUMIF('[16]COAL RECEIPT &amp; GCV DATA'!$A$3:$A$133,'MASTER DATA FILE RAW COAL (2)'!A90,'[16]COAL RECEIPT &amp; GCV DATA'!$L$3:$L$133)</f>
        <v>#VALUE!</v>
      </c>
      <c r="M90" s="15" t="e">
        <f t="shared" si="7"/>
        <v>#VALUE!</v>
      </c>
      <c r="N90" s="15" t="e">
        <f t="shared" si="8"/>
        <v>#VALUE!</v>
      </c>
      <c r="O90" s="15" t="e">
        <f>SUMIF('[16]COAL RECEIPT &amp; GCV DATA'!$A$3:$A$133,'MASTER DATA FILE RAW COAL (2)'!A90,'[16]COAL RECEIPT &amp; GCV DATA'!$O$3:$O$133)</f>
        <v>#VALUE!</v>
      </c>
      <c r="P90" s="15" t="e">
        <f t="shared" si="9"/>
        <v>#VALUE!</v>
      </c>
      <c r="Q90" s="15" t="e">
        <f>SUMIF('[16]COAL RECEIPT &amp; GCV DATA'!$A$3:$A$8,'MASTER DATA FILE RAW COAL (2)'!A90,'[16]COAL RECEIPT &amp; GCV DATA'!$Q$3:$Q$8)+IF(H90=$J$234,($K$234*K90),0)+IF(H90=$J$235,($K$235*K90),0)+IF(H89=$J$235,($K$236*K90),0)</f>
        <v>#VALUE!</v>
      </c>
      <c r="R90" s="16" t="e">
        <f>SUMIF('[16]COAL RECEIPT &amp; GCV DATA'!$A$3:$A$8,'MASTER DATA FILE RAW COAL (2)'!A90,'[16]COAL RECEIPT &amp; GCV DATA'!$R$3:$R$8)+IF(H90=$J$234,($K$234*K90),0)+IF(H90=$J$235,($K$235*K90),0)</f>
        <v>#VALUE!</v>
      </c>
      <c r="S90" s="15">
        <f t="shared" si="10"/>
        <v>0</v>
      </c>
      <c r="T90" s="15" t="e">
        <f>SUMIF('[16]COAL RECEIPT &amp; GCV DATA'!$A$3:$A$133,'MASTER DATA FILE RAW COAL (2)'!A90,'[16]COAL RECEIPT &amp; GCV DATA'!$T$3:$T$133)</f>
        <v>#VALUE!</v>
      </c>
      <c r="U90" s="15" t="e">
        <f t="shared" si="11"/>
        <v>#VALUE!</v>
      </c>
      <c r="V90" s="15" t="e">
        <f>SUMIF('[16]COAL RECEIPT &amp; GCV DATA'!$A$3:$A$133,'MASTER DATA FILE RAW COAL (2)'!A90,'[16]COAL RECEIPT &amp; GCV DATA'!$V$3:$V$133)</f>
        <v>#VALUE!</v>
      </c>
      <c r="W90" s="15" t="e">
        <f t="shared" si="12"/>
        <v>#VALUE!</v>
      </c>
    </row>
    <row r="91" spans="1:23" customFormat="1" x14ac:dyDescent="0.3">
      <c r="A91" s="12"/>
      <c r="B91" s="12" t="e">
        <f>SUMIF('[16]COAL RECEIPT &amp; GCV DATA'!$A$3:$A$8,'MASTER DATA FILE RAW COAL (2)'!A91,'[16]COAL RECEIPT &amp; GCV DATA'!$B$3:$B$8)</f>
        <v>#VALUE!</v>
      </c>
      <c r="C91" s="13" t="e">
        <f>SUMIF('[16]COAL RECEIPT &amp; GCV DATA'!$A$3:$A$133,'MASTER DATA FILE RAW COAL (2)'!A91,'[16]COAL RECEIPT &amp; GCV DATA'!$C$3:$C$133)</f>
        <v>#VALUE!</v>
      </c>
      <c r="D91" s="13">
        <f>IFERROR(VLOOKUP(A91,'[16]COAL RECEIPT &amp; GCV DATA'!$A$2:$V$8,4,0),0)</f>
        <v>0</v>
      </c>
      <c r="E91" s="14">
        <f>IFERROR(VLOOKUP(A91,'[16]COAL RECEIPT &amp; GCV DATA'!$A$2:$V$8,5,0),0)</f>
        <v>0</v>
      </c>
      <c r="F91" s="13" t="e">
        <f>SUMIF('[16]COAL RECEIPT &amp; GCV DATA'!$A$3:$A$133,'MASTER DATA FILE RAW COAL (2)'!A119,'[16]COAL RECEIPT &amp; GCV DATA'!$F$3:$F$133)</f>
        <v>#VALUE!</v>
      </c>
      <c r="G91" s="13">
        <f>IFERROR(VLOOKUP(A91,'[16]COAL RECEIPT &amp; GCV DATA'!$A$2:$V$8,7,0),0)</f>
        <v>0</v>
      </c>
      <c r="H91" s="13">
        <f>IFERROR(VLOOKUP(A91,'[16]COAL RECEIPT &amp; GCV DATA'!$A$2:$V$8,8,0),0)</f>
        <v>0</v>
      </c>
      <c r="I91" s="13">
        <f>IFERROR(VLOOKUP(A91,'[16]COAL RECEIPT &amp; GCV DATA'!$A$2:$V$8,9,0),0)</f>
        <v>0</v>
      </c>
      <c r="J91" s="13">
        <f>IFERROR(VLOOKUP(A91,'[16]COAL RECEIPT &amp; GCV DATA'!$A$2:$V$8,10,0),0)</f>
        <v>0</v>
      </c>
      <c r="K91" s="15" t="e">
        <f>SUMIF('[16]COAL RECEIPT &amp; GCV DATA'!$A$3:$A$133,'MASTER DATA FILE RAW COAL (2)'!A91,'[16]COAL RECEIPT &amp; GCV DATA'!$K$3:$K$133)</f>
        <v>#VALUE!</v>
      </c>
      <c r="L91" s="15" t="e">
        <f>SUMIF('[16]COAL RECEIPT &amp; GCV DATA'!$A$3:$A$133,'MASTER DATA FILE RAW COAL (2)'!A91,'[16]COAL RECEIPT &amp; GCV DATA'!$L$3:$L$133)</f>
        <v>#VALUE!</v>
      </c>
      <c r="M91" s="15" t="e">
        <f t="shared" si="7"/>
        <v>#VALUE!</v>
      </c>
      <c r="N91" s="15" t="e">
        <f t="shared" si="8"/>
        <v>#VALUE!</v>
      </c>
      <c r="O91" s="15" t="e">
        <f>SUMIF('[16]COAL RECEIPT &amp; GCV DATA'!$A$3:$A$133,'MASTER DATA FILE RAW COAL (2)'!A91,'[16]COAL RECEIPT &amp; GCV DATA'!$O$3:$O$133)</f>
        <v>#VALUE!</v>
      </c>
      <c r="P91" s="15" t="e">
        <f t="shared" si="9"/>
        <v>#VALUE!</v>
      </c>
      <c r="Q91" s="15" t="e">
        <f>SUMIF('[16]COAL RECEIPT &amp; GCV DATA'!$A$3:$A$8,'MASTER DATA FILE RAW COAL (2)'!A91,'[16]COAL RECEIPT &amp; GCV DATA'!$Q$3:$Q$8)+IF(H91=$J$234,($K$234*K91),0)+IF(H91=$J$235,($K$235*K91),0)+IF(H90=$J$235,($K$236*K91),0)</f>
        <v>#VALUE!</v>
      </c>
      <c r="R91" s="16" t="e">
        <f>SUMIF('[16]COAL RECEIPT &amp; GCV DATA'!$A$3:$A$8,'MASTER DATA FILE RAW COAL (2)'!A91,'[16]COAL RECEIPT &amp; GCV DATA'!$R$3:$R$8)+IF(H91=$J$234,($K$234*K91),0)+IF(H91=$J$235,($K$235*K91),0)</f>
        <v>#VALUE!</v>
      </c>
      <c r="S91" s="15">
        <f t="shared" si="10"/>
        <v>0</v>
      </c>
      <c r="T91" s="15" t="e">
        <f>SUMIF('[16]COAL RECEIPT &amp; GCV DATA'!$A$3:$A$133,'MASTER DATA FILE RAW COAL (2)'!A91,'[16]COAL RECEIPT &amp; GCV DATA'!$T$3:$T$133)</f>
        <v>#VALUE!</v>
      </c>
      <c r="U91" s="15" t="e">
        <f t="shared" si="11"/>
        <v>#VALUE!</v>
      </c>
      <c r="V91" s="15" t="e">
        <f>SUMIF('[16]COAL RECEIPT &amp; GCV DATA'!$A$3:$A$133,'MASTER DATA FILE RAW COAL (2)'!A91,'[16]COAL RECEIPT &amp; GCV DATA'!$V$3:$V$133)</f>
        <v>#VALUE!</v>
      </c>
      <c r="W91" s="15" t="e">
        <f t="shared" si="12"/>
        <v>#VALUE!</v>
      </c>
    </row>
    <row r="92" spans="1:23" customFormat="1" x14ac:dyDescent="0.3">
      <c r="A92" s="12"/>
      <c r="B92" s="12" t="e">
        <f>SUMIF('[16]COAL RECEIPT &amp; GCV DATA'!$A$3:$A$8,'MASTER DATA FILE RAW COAL (2)'!A92,'[16]COAL RECEIPT &amp; GCV DATA'!$B$3:$B$8)</f>
        <v>#VALUE!</v>
      </c>
      <c r="C92" s="13" t="e">
        <f>SUMIF('[16]COAL RECEIPT &amp; GCV DATA'!$A$3:$A$133,'MASTER DATA FILE RAW COAL (2)'!A92,'[16]COAL RECEIPT &amp; GCV DATA'!$C$3:$C$133)</f>
        <v>#VALUE!</v>
      </c>
      <c r="D92" s="13">
        <f>IFERROR(VLOOKUP(A92,'[16]COAL RECEIPT &amp; GCV DATA'!$A$2:$V$8,4,0),0)</f>
        <v>0</v>
      </c>
      <c r="E92" s="14">
        <f>IFERROR(VLOOKUP(A92,'[16]COAL RECEIPT &amp; GCV DATA'!$A$2:$V$8,5,0),0)</f>
        <v>0</v>
      </c>
      <c r="F92" s="13" t="e">
        <f>SUMIF('[16]COAL RECEIPT &amp; GCV DATA'!$A$3:$A$133,'MASTER DATA FILE RAW COAL (2)'!A120,'[16]COAL RECEIPT &amp; GCV DATA'!$F$3:$F$133)</f>
        <v>#VALUE!</v>
      </c>
      <c r="G92" s="13">
        <f>IFERROR(VLOOKUP(A92,'[16]COAL RECEIPT &amp; GCV DATA'!$A$2:$V$8,7,0),0)</f>
        <v>0</v>
      </c>
      <c r="H92" s="13">
        <f>IFERROR(VLOOKUP(A92,'[16]COAL RECEIPT &amp; GCV DATA'!$A$2:$V$8,8,0),0)</f>
        <v>0</v>
      </c>
      <c r="I92" s="13">
        <f>IFERROR(VLOOKUP(A92,'[16]COAL RECEIPT &amp; GCV DATA'!$A$2:$V$8,9,0),0)</f>
        <v>0</v>
      </c>
      <c r="J92" s="13">
        <f>IFERROR(VLOOKUP(A92,'[16]COAL RECEIPT &amp; GCV DATA'!$A$2:$V$8,10,0),0)</f>
        <v>0</v>
      </c>
      <c r="K92" s="15" t="e">
        <f>SUMIF('[16]COAL RECEIPT &amp; GCV DATA'!$A$3:$A$133,'MASTER DATA FILE RAW COAL (2)'!A92,'[16]COAL RECEIPT &amp; GCV DATA'!$K$3:$K$133)</f>
        <v>#VALUE!</v>
      </c>
      <c r="L92" s="15" t="e">
        <f>SUMIF('[16]COAL RECEIPT &amp; GCV DATA'!$A$3:$A$133,'MASTER DATA FILE RAW COAL (2)'!A92,'[16]COAL RECEIPT &amp; GCV DATA'!$L$3:$L$133)</f>
        <v>#VALUE!</v>
      </c>
      <c r="M92" s="15" t="e">
        <f t="shared" si="7"/>
        <v>#VALUE!</v>
      </c>
      <c r="N92" s="15" t="e">
        <f t="shared" si="8"/>
        <v>#VALUE!</v>
      </c>
      <c r="O92" s="15" t="e">
        <f>SUMIF('[16]COAL RECEIPT &amp; GCV DATA'!$A$3:$A$133,'MASTER DATA FILE RAW COAL (2)'!A92,'[16]COAL RECEIPT &amp; GCV DATA'!$O$3:$O$133)</f>
        <v>#VALUE!</v>
      </c>
      <c r="P92" s="15" t="e">
        <f t="shared" si="9"/>
        <v>#VALUE!</v>
      </c>
      <c r="Q92" s="15" t="e">
        <f>SUMIF('[16]COAL RECEIPT &amp; GCV DATA'!$A$3:$A$8,'MASTER DATA FILE RAW COAL (2)'!A92,'[16]COAL RECEIPT &amp; GCV DATA'!$Q$3:$Q$8)+IF(H92=$J$234,($K$234*K92),0)+IF(H92=$J$235,($K$235*K92),0)+IF(H91=$J$235,($K$236*K92),0)</f>
        <v>#VALUE!</v>
      </c>
      <c r="R92" s="16" t="e">
        <f>SUMIF('[16]COAL RECEIPT &amp; GCV DATA'!$A$3:$A$8,'MASTER DATA FILE RAW COAL (2)'!A92,'[16]COAL RECEIPT &amp; GCV DATA'!$R$3:$R$8)+IF(H92=$J$234,($K$234*K92),0)+IF(H92=$J$235,($K$235*K92),0)</f>
        <v>#VALUE!</v>
      </c>
      <c r="S92" s="15">
        <f t="shared" si="10"/>
        <v>0</v>
      </c>
      <c r="T92" s="15" t="e">
        <f>SUMIF('[16]COAL RECEIPT &amp; GCV DATA'!$A$3:$A$133,'MASTER DATA FILE RAW COAL (2)'!A92,'[16]COAL RECEIPT &amp; GCV DATA'!$T$3:$T$133)</f>
        <v>#VALUE!</v>
      </c>
      <c r="U92" s="15" t="e">
        <f t="shared" si="11"/>
        <v>#VALUE!</v>
      </c>
      <c r="V92" s="15" t="e">
        <f>SUMIF('[16]COAL RECEIPT &amp; GCV DATA'!$A$3:$A$133,'MASTER DATA FILE RAW COAL (2)'!A92,'[16]COAL RECEIPT &amp; GCV DATA'!$V$3:$V$133)</f>
        <v>#VALUE!</v>
      </c>
      <c r="W92" s="15" t="e">
        <f t="shared" si="12"/>
        <v>#VALUE!</v>
      </c>
    </row>
    <row r="93" spans="1:23" customFormat="1" x14ac:dyDescent="0.3">
      <c r="A93" s="12"/>
      <c r="B93" s="12" t="e">
        <f>SUMIF('[16]COAL RECEIPT &amp; GCV DATA'!$A$3:$A$8,'MASTER DATA FILE RAW COAL (2)'!A93,'[16]COAL RECEIPT &amp; GCV DATA'!$B$3:$B$8)</f>
        <v>#VALUE!</v>
      </c>
      <c r="C93" s="13" t="e">
        <f>SUMIF('[16]COAL RECEIPT &amp; GCV DATA'!$A$3:$A$133,'MASTER DATA FILE RAW COAL (2)'!A93,'[16]COAL RECEIPT &amp; GCV DATA'!$C$3:$C$133)</f>
        <v>#VALUE!</v>
      </c>
      <c r="D93" s="13">
        <f>IFERROR(VLOOKUP(A93,'[16]COAL RECEIPT &amp; GCV DATA'!$A$2:$V$8,4,0),0)</f>
        <v>0</v>
      </c>
      <c r="E93" s="14">
        <f>IFERROR(VLOOKUP(A93,'[16]COAL RECEIPT &amp; GCV DATA'!$A$2:$V$8,5,0),0)</f>
        <v>0</v>
      </c>
      <c r="F93" s="13" t="e">
        <f>SUMIF('[16]COAL RECEIPT &amp; GCV DATA'!$A$3:$A$133,'MASTER DATA FILE RAW COAL (2)'!A121,'[16]COAL RECEIPT &amp; GCV DATA'!$F$3:$F$133)</f>
        <v>#VALUE!</v>
      </c>
      <c r="G93" s="13">
        <f>IFERROR(VLOOKUP(A93,'[16]COAL RECEIPT &amp; GCV DATA'!$A$2:$V$8,7,0),0)</f>
        <v>0</v>
      </c>
      <c r="H93" s="13">
        <f>IFERROR(VLOOKUP(A93,'[16]COAL RECEIPT &amp; GCV DATA'!$A$2:$V$8,8,0),0)</f>
        <v>0</v>
      </c>
      <c r="I93" s="13">
        <f>IFERROR(VLOOKUP(A93,'[16]COAL RECEIPT &amp; GCV DATA'!$A$2:$V$8,9,0),0)</f>
        <v>0</v>
      </c>
      <c r="J93" s="13">
        <f>IFERROR(VLOOKUP(A93,'[16]COAL RECEIPT &amp; GCV DATA'!$A$2:$V$8,10,0),0)</f>
        <v>0</v>
      </c>
      <c r="K93" s="15" t="e">
        <f>SUMIF('[16]COAL RECEIPT &amp; GCV DATA'!$A$3:$A$133,'MASTER DATA FILE RAW COAL (2)'!A93,'[16]COAL RECEIPT &amp; GCV DATA'!$K$3:$K$133)</f>
        <v>#VALUE!</v>
      </c>
      <c r="L93" s="15" t="e">
        <f>SUMIF('[16]COAL RECEIPT &amp; GCV DATA'!$A$3:$A$133,'MASTER DATA FILE RAW COAL (2)'!A93,'[16]COAL RECEIPT &amp; GCV DATA'!$L$3:$L$133)</f>
        <v>#VALUE!</v>
      </c>
      <c r="M93" s="15" t="e">
        <f t="shared" si="7"/>
        <v>#VALUE!</v>
      </c>
      <c r="N93" s="15" t="e">
        <f t="shared" si="8"/>
        <v>#VALUE!</v>
      </c>
      <c r="O93" s="15" t="e">
        <f>SUMIF('[16]COAL RECEIPT &amp; GCV DATA'!$A$3:$A$133,'MASTER DATA FILE RAW COAL (2)'!A93,'[16]COAL RECEIPT &amp; GCV DATA'!$O$3:$O$133)</f>
        <v>#VALUE!</v>
      </c>
      <c r="P93" s="15" t="e">
        <f t="shared" si="9"/>
        <v>#VALUE!</v>
      </c>
      <c r="Q93" s="15" t="e">
        <f>SUMIF('[16]COAL RECEIPT &amp; GCV DATA'!$A$3:$A$8,'MASTER DATA FILE RAW COAL (2)'!A93,'[16]COAL RECEIPT &amp; GCV DATA'!$Q$3:$Q$8)+IF(H93=$J$234,($K$234*K93),0)+IF(H93=$J$235,($K$235*K93),0)+IF(H92=$J$235,($K$236*K93),0)</f>
        <v>#VALUE!</v>
      </c>
      <c r="R93" s="16" t="e">
        <f>SUMIF('[16]COAL RECEIPT &amp; GCV DATA'!$A$3:$A$8,'MASTER DATA FILE RAW COAL (2)'!A93,'[16]COAL RECEIPT &amp; GCV DATA'!$R$3:$R$8)+IF(H93=$J$234,($K$234*K93),0)+IF(H93=$J$235,($K$235*K93),0)</f>
        <v>#VALUE!</v>
      </c>
      <c r="S93" s="15">
        <f t="shared" si="10"/>
        <v>0</v>
      </c>
      <c r="T93" s="15" t="e">
        <f>SUMIF('[16]COAL RECEIPT &amp; GCV DATA'!$A$3:$A$133,'MASTER DATA FILE RAW COAL (2)'!A93,'[16]COAL RECEIPT &amp; GCV DATA'!$T$3:$T$133)</f>
        <v>#VALUE!</v>
      </c>
      <c r="U93" s="15" t="e">
        <f t="shared" si="11"/>
        <v>#VALUE!</v>
      </c>
      <c r="V93" s="15" t="e">
        <f>SUMIF('[16]COAL RECEIPT &amp; GCV DATA'!$A$3:$A$133,'MASTER DATA FILE RAW COAL (2)'!A93,'[16]COAL RECEIPT &amp; GCV DATA'!$V$3:$V$133)</f>
        <v>#VALUE!</v>
      </c>
      <c r="W93" s="15" t="e">
        <f t="shared" si="12"/>
        <v>#VALUE!</v>
      </c>
    </row>
    <row r="94" spans="1:23" customFormat="1" x14ac:dyDescent="0.3">
      <c r="A94" s="12"/>
      <c r="B94" s="12" t="e">
        <f>SUMIF('[16]COAL RECEIPT &amp; GCV DATA'!$A$3:$A$8,'MASTER DATA FILE RAW COAL (2)'!A94,'[16]COAL RECEIPT &amp; GCV DATA'!$B$3:$B$8)</f>
        <v>#VALUE!</v>
      </c>
      <c r="C94" s="13" t="e">
        <f>SUMIF('[16]COAL RECEIPT &amp; GCV DATA'!$A$3:$A$133,'MASTER DATA FILE RAW COAL (2)'!A94,'[16]COAL RECEIPT &amp; GCV DATA'!$C$3:$C$133)</f>
        <v>#VALUE!</v>
      </c>
      <c r="D94" s="13">
        <f>IFERROR(VLOOKUP(A94,'[16]COAL RECEIPT &amp; GCV DATA'!$A$2:$V$8,4,0),0)</f>
        <v>0</v>
      </c>
      <c r="E94" s="14">
        <f>IFERROR(VLOOKUP(A94,'[16]COAL RECEIPT &amp; GCV DATA'!$A$2:$V$8,5,0),0)</f>
        <v>0</v>
      </c>
      <c r="F94" s="13" t="e">
        <f>SUMIF('[16]COAL RECEIPT &amp; GCV DATA'!$A$3:$A$133,'MASTER DATA FILE RAW COAL (2)'!A122,'[16]COAL RECEIPT &amp; GCV DATA'!$F$3:$F$133)</f>
        <v>#VALUE!</v>
      </c>
      <c r="G94" s="13">
        <f>IFERROR(VLOOKUP(A94,'[16]COAL RECEIPT &amp; GCV DATA'!$A$2:$V$8,7,0),0)</f>
        <v>0</v>
      </c>
      <c r="H94" s="13">
        <f>IFERROR(VLOOKUP(A94,'[16]COAL RECEIPT &amp; GCV DATA'!$A$2:$V$8,8,0),0)</f>
        <v>0</v>
      </c>
      <c r="I94" s="13">
        <f>IFERROR(VLOOKUP(A94,'[16]COAL RECEIPT &amp; GCV DATA'!$A$2:$V$8,9,0),0)</f>
        <v>0</v>
      </c>
      <c r="J94" s="13">
        <f>IFERROR(VLOOKUP(A94,'[16]COAL RECEIPT &amp; GCV DATA'!$A$2:$V$8,10,0),0)</f>
        <v>0</v>
      </c>
      <c r="K94" s="15" t="e">
        <f>SUMIF('[16]COAL RECEIPT &amp; GCV DATA'!$A$3:$A$133,'MASTER DATA FILE RAW COAL (2)'!A94,'[16]COAL RECEIPT &amp; GCV DATA'!$K$3:$K$133)</f>
        <v>#VALUE!</v>
      </c>
      <c r="L94" s="15" t="e">
        <f>SUMIF('[16]COAL RECEIPT &amp; GCV DATA'!$A$3:$A$133,'MASTER DATA FILE RAW COAL (2)'!A94,'[16]COAL RECEIPT &amp; GCV DATA'!$L$3:$L$133)</f>
        <v>#VALUE!</v>
      </c>
      <c r="M94" s="15" t="e">
        <f t="shared" si="7"/>
        <v>#VALUE!</v>
      </c>
      <c r="N94" s="15" t="e">
        <f t="shared" si="8"/>
        <v>#VALUE!</v>
      </c>
      <c r="O94" s="15" t="e">
        <f>SUMIF('[16]COAL RECEIPT &amp; GCV DATA'!$A$3:$A$133,'MASTER DATA FILE RAW COAL (2)'!A94,'[16]COAL RECEIPT &amp; GCV DATA'!$O$3:$O$133)</f>
        <v>#VALUE!</v>
      </c>
      <c r="P94" s="15" t="e">
        <f t="shared" si="9"/>
        <v>#VALUE!</v>
      </c>
      <c r="Q94" s="15" t="e">
        <f>SUMIF('[16]COAL RECEIPT &amp; GCV DATA'!$A$3:$A$8,'MASTER DATA FILE RAW COAL (2)'!A94,'[16]COAL RECEIPT &amp; GCV DATA'!$Q$3:$Q$8)+IF(H94=$J$234,($K$234*K94),0)+IF(H94=$J$235,($K$235*K94),0)+IF(H93=$J$235,($K$236*K94),0)</f>
        <v>#VALUE!</v>
      </c>
      <c r="R94" s="16" t="e">
        <f>SUMIF('[16]COAL RECEIPT &amp; GCV DATA'!$A$3:$A$8,'MASTER DATA FILE RAW COAL (2)'!A94,'[16]COAL RECEIPT &amp; GCV DATA'!$R$3:$R$8)+IF(H94=$J$234,($K$234*K94),0)+IF(H94=$J$235,($K$235*K94),0)</f>
        <v>#VALUE!</v>
      </c>
      <c r="S94" s="15">
        <f t="shared" si="10"/>
        <v>0</v>
      </c>
      <c r="T94" s="15" t="e">
        <f>SUMIF('[16]COAL RECEIPT &amp; GCV DATA'!$A$3:$A$133,'MASTER DATA FILE RAW COAL (2)'!A94,'[16]COAL RECEIPT &amp; GCV DATA'!$T$3:$T$133)</f>
        <v>#VALUE!</v>
      </c>
      <c r="U94" s="15" t="e">
        <f t="shared" si="11"/>
        <v>#VALUE!</v>
      </c>
      <c r="V94" s="15" t="e">
        <f>SUMIF('[16]COAL RECEIPT &amp; GCV DATA'!$A$3:$A$133,'MASTER DATA FILE RAW COAL (2)'!A94,'[16]COAL RECEIPT &amp; GCV DATA'!$V$3:$V$133)</f>
        <v>#VALUE!</v>
      </c>
      <c r="W94" s="15" t="e">
        <f t="shared" si="12"/>
        <v>#VALUE!</v>
      </c>
    </row>
    <row r="95" spans="1:23" customFormat="1" x14ac:dyDescent="0.3">
      <c r="A95" s="12"/>
      <c r="B95" s="12" t="e">
        <f>SUMIF('[16]COAL RECEIPT &amp; GCV DATA'!$A$3:$A$8,'MASTER DATA FILE RAW COAL (2)'!A95,'[16]COAL RECEIPT &amp; GCV DATA'!$B$3:$B$8)</f>
        <v>#VALUE!</v>
      </c>
      <c r="C95" s="13" t="e">
        <f>SUMIF('[16]COAL RECEIPT &amp; GCV DATA'!$A$3:$A$133,'MASTER DATA FILE RAW COAL (2)'!A95,'[16]COAL RECEIPT &amp; GCV DATA'!$C$3:$C$133)</f>
        <v>#VALUE!</v>
      </c>
      <c r="D95" s="13">
        <f>IFERROR(VLOOKUP(A95,'[16]COAL RECEIPT &amp; GCV DATA'!$A$2:$V$8,4,0),0)</f>
        <v>0</v>
      </c>
      <c r="E95" s="14">
        <f>IFERROR(VLOOKUP(A95,'[16]COAL RECEIPT &amp; GCV DATA'!$A$2:$V$8,5,0),0)</f>
        <v>0</v>
      </c>
      <c r="F95" s="13" t="e">
        <f>SUMIF('[16]COAL RECEIPT &amp; GCV DATA'!$A$3:$A$133,'MASTER DATA FILE RAW COAL (2)'!A123,'[16]COAL RECEIPT &amp; GCV DATA'!$F$3:$F$133)</f>
        <v>#VALUE!</v>
      </c>
      <c r="G95" s="13">
        <f>IFERROR(VLOOKUP(A95,'[16]COAL RECEIPT &amp; GCV DATA'!$A$2:$V$8,7,0),0)</f>
        <v>0</v>
      </c>
      <c r="H95" s="13">
        <f>IFERROR(VLOOKUP(A95,'[16]COAL RECEIPT &amp; GCV DATA'!$A$2:$V$8,8,0),0)</f>
        <v>0</v>
      </c>
      <c r="I95" s="13">
        <f>IFERROR(VLOOKUP(A95,'[16]COAL RECEIPT &amp; GCV DATA'!$A$2:$V$8,9,0),0)</f>
        <v>0</v>
      </c>
      <c r="J95" s="13">
        <f>IFERROR(VLOOKUP(A95,'[16]COAL RECEIPT &amp; GCV DATA'!$A$2:$V$8,10,0),0)</f>
        <v>0</v>
      </c>
      <c r="K95" s="15" t="e">
        <f>SUMIF('[16]COAL RECEIPT &amp; GCV DATA'!$A$3:$A$133,'MASTER DATA FILE RAW COAL (2)'!A95,'[16]COAL RECEIPT &amp; GCV DATA'!$K$3:$K$133)</f>
        <v>#VALUE!</v>
      </c>
      <c r="L95" s="15" t="e">
        <f>SUMIF('[16]COAL RECEIPT &amp; GCV DATA'!$A$3:$A$133,'MASTER DATA FILE RAW COAL (2)'!A95,'[16]COAL RECEIPT &amp; GCV DATA'!$L$3:$L$133)</f>
        <v>#VALUE!</v>
      </c>
      <c r="M95" s="15" t="e">
        <f t="shared" si="7"/>
        <v>#VALUE!</v>
      </c>
      <c r="N95" s="15" t="e">
        <f t="shared" si="8"/>
        <v>#VALUE!</v>
      </c>
      <c r="O95" s="15" t="e">
        <f>SUMIF('[16]COAL RECEIPT &amp; GCV DATA'!$A$3:$A$133,'MASTER DATA FILE RAW COAL (2)'!A95,'[16]COAL RECEIPT &amp; GCV DATA'!$O$3:$O$133)</f>
        <v>#VALUE!</v>
      </c>
      <c r="P95" s="15" t="e">
        <f t="shared" si="9"/>
        <v>#VALUE!</v>
      </c>
      <c r="Q95" s="15" t="e">
        <f>SUMIF('[16]COAL RECEIPT &amp; GCV DATA'!$A$3:$A$8,'MASTER DATA FILE RAW COAL (2)'!A95,'[16]COAL RECEIPT &amp; GCV DATA'!$Q$3:$Q$8)+IF(H95=$J$234,($K$234*K95),0)+IF(H95=$J$235,($K$235*K95),0)+IF(H94=$J$235,($K$236*K95),0)</f>
        <v>#VALUE!</v>
      </c>
      <c r="R95" s="16" t="e">
        <f>SUMIF('[16]COAL RECEIPT &amp; GCV DATA'!$A$3:$A$8,'MASTER DATA FILE RAW COAL (2)'!A95,'[16]COAL RECEIPT &amp; GCV DATA'!$R$3:$R$8)+IF(H95=$J$234,($K$234*K95),0)+IF(H95=$J$235,($K$235*K95),0)</f>
        <v>#VALUE!</v>
      </c>
      <c r="S95" s="15">
        <f t="shared" si="10"/>
        <v>0</v>
      </c>
      <c r="T95" s="15" t="e">
        <f>SUMIF('[16]COAL RECEIPT &amp; GCV DATA'!$A$3:$A$133,'MASTER DATA FILE RAW COAL (2)'!A95,'[16]COAL RECEIPT &amp; GCV DATA'!$T$3:$T$133)</f>
        <v>#VALUE!</v>
      </c>
      <c r="U95" s="15" t="e">
        <f t="shared" si="11"/>
        <v>#VALUE!</v>
      </c>
      <c r="V95" s="15" t="e">
        <f>SUMIF('[16]COAL RECEIPT &amp; GCV DATA'!$A$3:$A$133,'MASTER DATA FILE RAW COAL (2)'!A95,'[16]COAL RECEIPT &amp; GCV DATA'!$V$3:$V$133)</f>
        <v>#VALUE!</v>
      </c>
      <c r="W95" s="15" t="e">
        <f t="shared" si="12"/>
        <v>#VALUE!</v>
      </c>
    </row>
    <row r="96" spans="1:23" customFormat="1" x14ac:dyDescent="0.3">
      <c r="A96" s="12"/>
      <c r="B96" s="12" t="e">
        <f>SUMIF('[16]COAL RECEIPT &amp; GCV DATA'!$A$3:$A$8,'MASTER DATA FILE RAW COAL (2)'!A96,'[16]COAL RECEIPT &amp; GCV DATA'!$B$3:$B$8)</f>
        <v>#VALUE!</v>
      </c>
      <c r="C96" s="13" t="e">
        <f>SUMIF('[16]COAL RECEIPT &amp; GCV DATA'!$A$3:$A$133,'MASTER DATA FILE RAW COAL (2)'!A96,'[16]COAL RECEIPT &amp; GCV DATA'!$C$3:$C$133)</f>
        <v>#VALUE!</v>
      </c>
      <c r="D96" s="13">
        <f>IFERROR(VLOOKUP(A96,'[16]COAL RECEIPT &amp; GCV DATA'!$A$2:$V$8,4,0),0)</f>
        <v>0</v>
      </c>
      <c r="E96" s="14">
        <f>IFERROR(VLOOKUP(A96,'[16]COAL RECEIPT &amp; GCV DATA'!$A$2:$V$8,5,0),0)</f>
        <v>0</v>
      </c>
      <c r="F96" s="13" t="e">
        <f>SUMIF('[16]COAL RECEIPT &amp; GCV DATA'!$A$3:$A$133,'MASTER DATA FILE RAW COAL (2)'!A124,'[16]COAL RECEIPT &amp; GCV DATA'!$F$3:$F$133)</f>
        <v>#VALUE!</v>
      </c>
      <c r="G96" s="13">
        <f>IFERROR(VLOOKUP(A96,'[16]COAL RECEIPT &amp; GCV DATA'!$A$2:$V$8,7,0),0)</f>
        <v>0</v>
      </c>
      <c r="H96" s="13">
        <f>IFERROR(VLOOKUP(A96,'[16]COAL RECEIPT &amp; GCV DATA'!$A$2:$V$8,8,0),0)</f>
        <v>0</v>
      </c>
      <c r="I96" s="13">
        <f>IFERROR(VLOOKUP(A96,'[16]COAL RECEIPT &amp; GCV DATA'!$A$2:$V$8,9,0),0)</f>
        <v>0</v>
      </c>
      <c r="J96" s="13">
        <f>IFERROR(VLOOKUP(A96,'[16]COAL RECEIPT &amp; GCV DATA'!$A$2:$V$8,10,0),0)</f>
        <v>0</v>
      </c>
      <c r="K96" s="15" t="e">
        <f>SUMIF('[16]COAL RECEIPT &amp; GCV DATA'!$A$3:$A$133,'MASTER DATA FILE RAW COAL (2)'!A96,'[16]COAL RECEIPT &amp; GCV DATA'!$K$3:$K$133)</f>
        <v>#VALUE!</v>
      </c>
      <c r="L96" s="15" t="e">
        <f>SUMIF('[16]COAL RECEIPT &amp; GCV DATA'!$A$3:$A$133,'MASTER DATA FILE RAW COAL (2)'!A96,'[16]COAL RECEIPT &amp; GCV DATA'!$L$3:$L$133)</f>
        <v>#VALUE!</v>
      </c>
      <c r="M96" s="15" t="e">
        <f t="shared" si="7"/>
        <v>#VALUE!</v>
      </c>
      <c r="N96" s="15" t="e">
        <f t="shared" si="8"/>
        <v>#VALUE!</v>
      </c>
      <c r="O96" s="15" t="e">
        <f>SUMIF('[16]COAL RECEIPT &amp; GCV DATA'!$A$3:$A$133,'MASTER DATA FILE RAW COAL (2)'!A96,'[16]COAL RECEIPT &amp; GCV DATA'!$O$3:$O$133)</f>
        <v>#VALUE!</v>
      </c>
      <c r="P96" s="15" t="e">
        <f t="shared" si="9"/>
        <v>#VALUE!</v>
      </c>
      <c r="Q96" s="15" t="e">
        <f>SUMIF('[16]COAL RECEIPT &amp; GCV DATA'!$A$3:$A$8,'MASTER DATA FILE RAW COAL (2)'!A96,'[16]COAL RECEIPT &amp; GCV DATA'!$Q$3:$Q$8)+IF(H96=$J$234,($K$234*K96),0)+IF(H96=$J$235,($K$235*K96),0)+IF(H95=$J$235,($K$236*K96),0)</f>
        <v>#VALUE!</v>
      </c>
      <c r="R96" s="16" t="e">
        <f>SUMIF('[16]COAL RECEIPT &amp; GCV DATA'!$A$3:$A$8,'MASTER DATA FILE RAW COAL (2)'!A96,'[16]COAL RECEIPT &amp; GCV DATA'!$R$3:$R$8)+IF(H96=$J$234,($K$234*K96),0)+IF(H96=$J$235,($K$235*K96),0)</f>
        <v>#VALUE!</v>
      </c>
      <c r="S96" s="15">
        <f t="shared" si="10"/>
        <v>0</v>
      </c>
      <c r="T96" s="15" t="e">
        <f>SUMIF('[16]COAL RECEIPT &amp; GCV DATA'!$A$3:$A$133,'MASTER DATA FILE RAW COAL (2)'!A96,'[16]COAL RECEIPT &amp; GCV DATA'!$T$3:$T$133)</f>
        <v>#VALUE!</v>
      </c>
      <c r="U96" s="15" t="e">
        <f t="shared" si="11"/>
        <v>#VALUE!</v>
      </c>
      <c r="V96" s="15" t="e">
        <f>SUMIF('[16]COAL RECEIPT &amp; GCV DATA'!$A$3:$A$133,'MASTER DATA FILE RAW COAL (2)'!A96,'[16]COAL RECEIPT &amp; GCV DATA'!$V$3:$V$133)</f>
        <v>#VALUE!</v>
      </c>
      <c r="W96" s="15" t="e">
        <f t="shared" si="12"/>
        <v>#VALUE!</v>
      </c>
    </row>
    <row r="97" spans="1:23" customFormat="1" x14ac:dyDescent="0.3">
      <c r="A97" s="12"/>
      <c r="B97" s="12" t="e">
        <f>SUMIF('[16]COAL RECEIPT &amp; GCV DATA'!$A$3:$A$8,'MASTER DATA FILE RAW COAL (2)'!A97,'[16]COAL RECEIPT &amp; GCV DATA'!$B$3:$B$8)</f>
        <v>#VALUE!</v>
      </c>
      <c r="C97" s="13" t="e">
        <f>SUMIF('[16]COAL RECEIPT &amp; GCV DATA'!$A$3:$A$133,'MASTER DATA FILE RAW COAL (2)'!A97,'[16]COAL RECEIPT &amp; GCV DATA'!$C$3:$C$133)</f>
        <v>#VALUE!</v>
      </c>
      <c r="D97" s="13">
        <f>IFERROR(VLOOKUP(A97,'[16]COAL RECEIPT &amp; GCV DATA'!$A$2:$V$8,4,0),0)</f>
        <v>0</v>
      </c>
      <c r="E97" s="14">
        <f>IFERROR(VLOOKUP(A97,'[16]COAL RECEIPT &amp; GCV DATA'!$A$2:$V$8,5,0),0)</f>
        <v>0</v>
      </c>
      <c r="F97" s="13" t="e">
        <f>SUMIF('[16]COAL RECEIPT &amp; GCV DATA'!$A$3:$A$133,'MASTER DATA FILE RAW COAL (2)'!A125,'[16]COAL RECEIPT &amp; GCV DATA'!$F$3:$F$133)</f>
        <v>#VALUE!</v>
      </c>
      <c r="G97" s="13">
        <f>IFERROR(VLOOKUP(A97,'[16]COAL RECEIPT &amp; GCV DATA'!$A$2:$V$8,7,0),0)</f>
        <v>0</v>
      </c>
      <c r="H97" s="13">
        <f>IFERROR(VLOOKUP(A97,'[16]COAL RECEIPT &amp; GCV DATA'!$A$2:$V$8,8,0),0)</f>
        <v>0</v>
      </c>
      <c r="I97" s="13">
        <f>IFERROR(VLOOKUP(A97,'[16]COAL RECEIPT &amp; GCV DATA'!$A$2:$V$8,9,0),0)</f>
        <v>0</v>
      </c>
      <c r="J97" s="13">
        <f>IFERROR(VLOOKUP(A97,'[16]COAL RECEIPT &amp; GCV DATA'!$A$2:$V$8,10,0),0)</f>
        <v>0</v>
      </c>
      <c r="K97" s="15" t="e">
        <f>SUMIF('[16]COAL RECEIPT &amp; GCV DATA'!$A$3:$A$133,'MASTER DATA FILE RAW COAL (2)'!A97,'[16]COAL RECEIPT &amp; GCV DATA'!$K$3:$K$133)</f>
        <v>#VALUE!</v>
      </c>
      <c r="L97" s="15" t="e">
        <f>SUMIF('[16]COAL RECEIPT &amp; GCV DATA'!$A$3:$A$133,'MASTER DATA FILE RAW COAL (2)'!A97,'[16]COAL RECEIPT &amp; GCV DATA'!$L$3:$L$133)</f>
        <v>#VALUE!</v>
      </c>
      <c r="M97" s="15" t="e">
        <f t="shared" si="7"/>
        <v>#VALUE!</v>
      </c>
      <c r="N97" s="15" t="e">
        <f t="shared" si="8"/>
        <v>#VALUE!</v>
      </c>
      <c r="O97" s="15" t="e">
        <f>SUMIF('[16]COAL RECEIPT &amp; GCV DATA'!$A$3:$A$133,'MASTER DATA FILE RAW COAL (2)'!A97,'[16]COAL RECEIPT &amp; GCV DATA'!$O$3:$O$133)</f>
        <v>#VALUE!</v>
      </c>
      <c r="P97" s="15" t="e">
        <f t="shared" si="9"/>
        <v>#VALUE!</v>
      </c>
      <c r="Q97" s="15" t="e">
        <f>SUMIF('[16]COAL RECEIPT &amp; GCV DATA'!$A$3:$A$8,'MASTER DATA FILE RAW COAL (2)'!A97,'[16]COAL RECEIPT &amp; GCV DATA'!$Q$3:$Q$8)+IF(H97=$J$234,($K$234*K97),0)+IF(H97=$J$235,($K$235*K97),0)+IF(H96=$J$235,($K$236*K97),0)</f>
        <v>#VALUE!</v>
      </c>
      <c r="R97" s="16" t="e">
        <f>SUMIF('[16]COAL RECEIPT &amp; GCV DATA'!$A$3:$A$8,'MASTER DATA FILE RAW COAL (2)'!A97,'[16]COAL RECEIPT &amp; GCV DATA'!$R$3:$R$8)+IF(H97=$J$234,($K$234*K97),0)+IF(H97=$J$235,($K$235*K97),0)</f>
        <v>#VALUE!</v>
      </c>
      <c r="S97" s="15">
        <f t="shared" si="10"/>
        <v>0</v>
      </c>
      <c r="T97" s="15" t="e">
        <f>SUMIF('[16]COAL RECEIPT &amp; GCV DATA'!$A$3:$A$133,'MASTER DATA FILE RAW COAL (2)'!A97,'[16]COAL RECEIPT &amp; GCV DATA'!$T$3:$T$133)</f>
        <v>#VALUE!</v>
      </c>
      <c r="U97" s="15" t="e">
        <f t="shared" si="11"/>
        <v>#VALUE!</v>
      </c>
      <c r="V97" s="15" t="e">
        <f>SUMIF('[16]COAL RECEIPT &amp; GCV DATA'!$A$3:$A$133,'MASTER DATA FILE RAW COAL (2)'!A97,'[16]COAL RECEIPT &amp; GCV DATA'!$V$3:$V$133)</f>
        <v>#VALUE!</v>
      </c>
      <c r="W97" s="15" t="e">
        <f t="shared" si="12"/>
        <v>#VALUE!</v>
      </c>
    </row>
    <row r="98" spans="1:23" customFormat="1" x14ac:dyDescent="0.3">
      <c r="A98" s="12"/>
      <c r="B98" s="12" t="e">
        <f>SUMIF('[16]COAL RECEIPT &amp; GCV DATA'!$A$3:$A$8,'MASTER DATA FILE RAW COAL (2)'!A98,'[16]COAL RECEIPT &amp; GCV DATA'!$B$3:$B$8)</f>
        <v>#VALUE!</v>
      </c>
      <c r="C98" s="13" t="e">
        <f>SUMIF('[16]COAL RECEIPT &amp; GCV DATA'!$A$3:$A$133,'MASTER DATA FILE RAW COAL (2)'!A98,'[16]COAL RECEIPT &amp; GCV DATA'!$C$3:$C$133)</f>
        <v>#VALUE!</v>
      </c>
      <c r="D98" s="13">
        <f>IFERROR(VLOOKUP(A98,'[16]COAL RECEIPT &amp; GCV DATA'!$A$2:$V$8,4,0),0)</f>
        <v>0</v>
      </c>
      <c r="E98" s="14">
        <f>IFERROR(VLOOKUP(A98,'[16]COAL RECEIPT &amp; GCV DATA'!$A$2:$V$8,5,0),0)</f>
        <v>0</v>
      </c>
      <c r="F98" s="13" t="e">
        <f>SUMIF('[16]COAL RECEIPT &amp; GCV DATA'!$A$3:$A$133,'MASTER DATA FILE RAW COAL (2)'!A126,'[16]COAL RECEIPT &amp; GCV DATA'!$F$3:$F$133)</f>
        <v>#VALUE!</v>
      </c>
      <c r="G98" s="13">
        <f>IFERROR(VLOOKUP(A98,'[16]COAL RECEIPT &amp; GCV DATA'!$A$2:$V$8,7,0),0)</f>
        <v>0</v>
      </c>
      <c r="H98" s="13">
        <f>IFERROR(VLOOKUP(A98,'[16]COAL RECEIPT &amp; GCV DATA'!$A$2:$V$8,8,0),0)</f>
        <v>0</v>
      </c>
      <c r="I98" s="13">
        <f>IFERROR(VLOOKUP(A98,'[16]COAL RECEIPT &amp; GCV DATA'!$A$2:$V$8,9,0),0)</f>
        <v>0</v>
      </c>
      <c r="J98" s="13">
        <f>IFERROR(VLOOKUP(A98,'[16]COAL RECEIPT &amp; GCV DATA'!$A$2:$V$8,10,0),0)</f>
        <v>0</v>
      </c>
      <c r="K98" s="15" t="e">
        <f>SUMIF('[16]COAL RECEIPT &amp; GCV DATA'!$A$3:$A$133,'MASTER DATA FILE RAW COAL (2)'!A98,'[16]COAL RECEIPT &amp; GCV DATA'!$K$3:$K$133)</f>
        <v>#VALUE!</v>
      </c>
      <c r="L98" s="15" t="e">
        <f>SUMIF('[16]COAL RECEIPT &amp; GCV DATA'!$A$3:$A$133,'MASTER DATA FILE RAW COAL (2)'!A98,'[16]COAL RECEIPT &amp; GCV DATA'!$L$3:$L$133)</f>
        <v>#VALUE!</v>
      </c>
      <c r="M98" s="15" t="e">
        <f t="shared" si="7"/>
        <v>#VALUE!</v>
      </c>
      <c r="N98" s="15" t="e">
        <f t="shared" si="8"/>
        <v>#VALUE!</v>
      </c>
      <c r="O98" s="15" t="e">
        <f>SUMIF('[16]COAL RECEIPT &amp; GCV DATA'!$A$3:$A$133,'MASTER DATA FILE RAW COAL (2)'!A98,'[16]COAL RECEIPT &amp; GCV DATA'!$O$3:$O$133)</f>
        <v>#VALUE!</v>
      </c>
      <c r="P98" s="15" t="e">
        <f t="shared" si="9"/>
        <v>#VALUE!</v>
      </c>
      <c r="Q98" s="15" t="e">
        <f>SUMIF('[16]COAL RECEIPT &amp; GCV DATA'!$A$3:$A$8,'MASTER DATA FILE RAW COAL (2)'!A98,'[16]COAL RECEIPT &amp; GCV DATA'!$Q$3:$Q$8)+IF(H98=$J$234,($K$234*K98),0)+IF(H98=$J$235,($K$235*K98),0)+IF(H97=$J$235,($K$236*K98),0)</f>
        <v>#VALUE!</v>
      </c>
      <c r="R98" s="16" t="e">
        <f>SUMIF('[16]COAL RECEIPT &amp; GCV DATA'!$A$3:$A$8,'MASTER DATA FILE RAW COAL (2)'!A98,'[16]COAL RECEIPT &amp; GCV DATA'!$R$3:$R$8)+IF(H98=$J$234,($K$234*K98),0)+IF(H98=$J$235,($K$235*K98),0)</f>
        <v>#VALUE!</v>
      </c>
      <c r="S98" s="15">
        <f t="shared" si="10"/>
        <v>0</v>
      </c>
      <c r="T98" s="15" t="e">
        <f>SUMIF('[16]COAL RECEIPT &amp; GCV DATA'!$A$3:$A$133,'MASTER DATA FILE RAW COAL (2)'!A98,'[16]COAL RECEIPT &amp; GCV DATA'!$T$3:$T$133)</f>
        <v>#VALUE!</v>
      </c>
      <c r="U98" s="15" t="e">
        <f t="shared" si="11"/>
        <v>#VALUE!</v>
      </c>
      <c r="V98" s="15" t="e">
        <f>SUMIF('[16]COAL RECEIPT &amp; GCV DATA'!$A$3:$A$133,'MASTER DATA FILE RAW COAL (2)'!A98,'[16]COAL RECEIPT &amp; GCV DATA'!$V$3:$V$133)</f>
        <v>#VALUE!</v>
      </c>
      <c r="W98" s="15" t="e">
        <f t="shared" si="12"/>
        <v>#VALUE!</v>
      </c>
    </row>
    <row r="99" spans="1:23" customFormat="1" x14ac:dyDescent="0.3">
      <c r="A99" s="12"/>
      <c r="B99" s="12" t="e">
        <f>SUMIF('[16]COAL RECEIPT &amp; GCV DATA'!$A$3:$A$8,'MASTER DATA FILE RAW COAL (2)'!A99,'[16]COAL RECEIPT &amp; GCV DATA'!$B$3:$B$8)</f>
        <v>#VALUE!</v>
      </c>
      <c r="C99" s="13" t="e">
        <f>SUMIF('[16]COAL RECEIPT &amp; GCV DATA'!$A$3:$A$133,'MASTER DATA FILE RAW COAL (2)'!A99,'[16]COAL RECEIPT &amp; GCV DATA'!$C$3:$C$133)</f>
        <v>#VALUE!</v>
      </c>
      <c r="D99" s="13">
        <f>IFERROR(VLOOKUP(A99,'[16]COAL RECEIPT &amp; GCV DATA'!$A$2:$V$8,4,0),0)</f>
        <v>0</v>
      </c>
      <c r="E99" s="14">
        <f>IFERROR(VLOOKUP(A99,'[16]COAL RECEIPT &amp; GCV DATA'!$A$2:$V$8,5,0),0)</f>
        <v>0</v>
      </c>
      <c r="F99" s="13" t="e">
        <f>SUMIF('[16]COAL RECEIPT &amp; GCV DATA'!$A$3:$A$133,'MASTER DATA FILE RAW COAL (2)'!A127,'[16]COAL RECEIPT &amp; GCV DATA'!$F$3:$F$133)</f>
        <v>#VALUE!</v>
      </c>
      <c r="G99" s="13">
        <f>IFERROR(VLOOKUP(A99,'[16]COAL RECEIPT &amp; GCV DATA'!$A$2:$V$8,7,0),0)</f>
        <v>0</v>
      </c>
      <c r="H99" s="13">
        <f>IFERROR(VLOOKUP(A99,'[16]COAL RECEIPT &amp; GCV DATA'!$A$2:$V$8,8,0),0)</f>
        <v>0</v>
      </c>
      <c r="I99" s="13">
        <f>IFERROR(VLOOKUP(A99,'[16]COAL RECEIPT &amp; GCV DATA'!$A$2:$V$8,9,0),0)</f>
        <v>0</v>
      </c>
      <c r="J99" s="13">
        <f>IFERROR(VLOOKUP(A99,'[16]COAL RECEIPT &amp; GCV DATA'!$A$2:$V$8,10,0),0)</f>
        <v>0</v>
      </c>
      <c r="K99" s="15" t="e">
        <f>SUMIF('[16]COAL RECEIPT &amp; GCV DATA'!$A$3:$A$133,'MASTER DATA FILE RAW COAL (2)'!A99,'[16]COAL RECEIPT &amp; GCV DATA'!$K$3:$K$133)</f>
        <v>#VALUE!</v>
      </c>
      <c r="L99" s="15" t="e">
        <f>SUMIF('[16]COAL RECEIPT &amp; GCV DATA'!$A$3:$A$133,'MASTER DATA FILE RAW COAL (2)'!A99,'[16]COAL RECEIPT &amp; GCV DATA'!$L$3:$L$133)</f>
        <v>#VALUE!</v>
      </c>
      <c r="M99" s="15" t="e">
        <f t="shared" si="7"/>
        <v>#VALUE!</v>
      </c>
      <c r="N99" s="15" t="e">
        <f t="shared" si="8"/>
        <v>#VALUE!</v>
      </c>
      <c r="O99" s="15" t="e">
        <f>SUMIF('[16]COAL RECEIPT &amp; GCV DATA'!$A$3:$A$133,'MASTER DATA FILE RAW COAL (2)'!A99,'[16]COAL RECEIPT &amp; GCV DATA'!$O$3:$O$133)</f>
        <v>#VALUE!</v>
      </c>
      <c r="P99" s="15" t="e">
        <f t="shared" si="9"/>
        <v>#VALUE!</v>
      </c>
      <c r="Q99" s="15" t="e">
        <f>SUMIF('[16]COAL RECEIPT &amp; GCV DATA'!$A$3:$A$8,'MASTER DATA FILE RAW COAL (2)'!A99,'[16]COAL RECEIPT &amp; GCV DATA'!$Q$3:$Q$8)+IF(H99=$J$234,($K$234*K99),0)+IF(H99=$J$235,($K$235*K99),0)+IF(H98=$J$235,($K$236*K99),0)</f>
        <v>#VALUE!</v>
      </c>
      <c r="R99" s="16" t="e">
        <f>SUMIF('[16]COAL RECEIPT &amp; GCV DATA'!$A$3:$A$8,'MASTER DATA FILE RAW COAL (2)'!A99,'[16]COAL RECEIPT &amp; GCV DATA'!$R$3:$R$8)+IF(H99=$J$234,($K$234*K99),0)+IF(H99=$J$235,($K$235*K99),0)</f>
        <v>#VALUE!</v>
      </c>
      <c r="S99" s="15">
        <f t="shared" si="10"/>
        <v>0</v>
      </c>
      <c r="T99" s="15" t="e">
        <f>SUMIF('[16]COAL RECEIPT &amp; GCV DATA'!$A$3:$A$133,'MASTER DATA FILE RAW COAL (2)'!A99,'[16]COAL RECEIPT &amp; GCV DATA'!$T$3:$T$133)</f>
        <v>#VALUE!</v>
      </c>
      <c r="U99" s="15" t="e">
        <f t="shared" si="11"/>
        <v>#VALUE!</v>
      </c>
      <c r="V99" s="15" t="e">
        <f>SUMIF('[16]COAL RECEIPT &amp; GCV DATA'!$A$3:$A$133,'MASTER DATA FILE RAW COAL (2)'!A99,'[16]COAL RECEIPT &amp; GCV DATA'!$V$3:$V$133)</f>
        <v>#VALUE!</v>
      </c>
      <c r="W99" s="15" t="e">
        <f t="shared" si="12"/>
        <v>#VALUE!</v>
      </c>
    </row>
    <row r="100" spans="1:23" customFormat="1" x14ac:dyDescent="0.3">
      <c r="A100" s="12"/>
      <c r="B100" s="12" t="e">
        <f>SUMIF('[16]COAL RECEIPT &amp; GCV DATA'!$A$3:$A$8,'MASTER DATA FILE RAW COAL (2)'!A100,'[16]COAL RECEIPT &amp; GCV DATA'!$B$3:$B$8)</f>
        <v>#VALUE!</v>
      </c>
      <c r="C100" s="13" t="e">
        <f>SUMIF('[16]COAL RECEIPT &amp; GCV DATA'!$A$3:$A$133,'MASTER DATA FILE RAW COAL (2)'!A100,'[16]COAL RECEIPT &amp; GCV DATA'!$C$3:$C$133)</f>
        <v>#VALUE!</v>
      </c>
      <c r="D100" s="13">
        <f>IFERROR(VLOOKUP(A100,'[16]COAL RECEIPT &amp; GCV DATA'!$A$2:$V$8,4,0),0)</f>
        <v>0</v>
      </c>
      <c r="E100" s="14">
        <f>IFERROR(VLOOKUP(A100,'[16]COAL RECEIPT &amp; GCV DATA'!$A$2:$V$8,5,0),0)</f>
        <v>0</v>
      </c>
      <c r="F100" s="13" t="e">
        <f>SUMIF('[16]COAL RECEIPT &amp; GCV DATA'!$A$3:$A$133,'MASTER DATA FILE RAW COAL (2)'!A128,'[16]COAL RECEIPT &amp; GCV DATA'!$F$3:$F$133)</f>
        <v>#VALUE!</v>
      </c>
      <c r="G100" s="13">
        <f>IFERROR(VLOOKUP(A100,'[16]COAL RECEIPT &amp; GCV DATA'!$A$2:$V$8,7,0),0)</f>
        <v>0</v>
      </c>
      <c r="H100" s="13">
        <f>IFERROR(VLOOKUP(A100,'[16]COAL RECEIPT &amp; GCV DATA'!$A$2:$V$8,8,0),0)</f>
        <v>0</v>
      </c>
      <c r="I100" s="13">
        <f>IFERROR(VLOOKUP(A100,'[16]COAL RECEIPT &amp; GCV DATA'!$A$2:$V$8,9,0),0)</f>
        <v>0</v>
      </c>
      <c r="J100" s="13">
        <f>IFERROR(VLOOKUP(A100,'[16]COAL RECEIPT &amp; GCV DATA'!$A$2:$V$8,10,0),0)</f>
        <v>0</v>
      </c>
      <c r="K100" s="15" t="e">
        <f>SUMIF('[16]COAL RECEIPT &amp; GCV DATA'!$A$3:$A$133,'MASTER DATA FILE RAW COAL (2)'!A100,'[16]COAL RECEIPT &amp; GCV DATA'!$K$3:$K$133)</f>
        <v>#VALUE!</v>
      </c>
      <c r="L100" s="15" t="e">
        <f>SUMIF('[16]COAL RECEIPT &amp; GCV DATA'!$A$3:$A$133,'MASTER DATA FILE RAW COAL (2)'!A100,'[16]COAL RECEIPT &amp; GCV DATA'!$L$3:$L$133)</f>
        <v>#VALUE!</v>
      </c>
      <c r="M100" s="15" t="e">
        <f t="shared" si="7"/>
        <v>#VALUE!</v>
      </c>
      <c r="N100" s="15" t="e">
        <f t="shared" si="8"/>
        <v>#VALUE!</v>
      </c>
      <c r="O100" s="15" t="e">
        <f>SUMIF('[16]COAL RECEIPT &amp; GCV DATA'!$A$3:$A$133,'MASTER DATA FILE RAW COAL (2)'!A100,'[16]COAL RECEIPT &amp; GCV DATA'!$O$3:$O$133)</f>
        <v>#VALUE!</v>
      </c>
      <c r="P100" s="15" t="e">
        <f t="shared" si="9"/>
        <v>#VALUE!</v>
      </c>
      <c r="Q100" s="15" t="e">
        <f>SUMIF('[16]COAL RECEIPT &amp; GCV DATA'!$A$3:$A$8,'MASTER DATA FILE RAW COAL (2)'!A100,'[16]COAL RECEIPT &amp; GCV DATA'!$Q$3:$Q$8)+IF(H100=$J$234,($K$234*K100),0)+IF(H100=$J$235,($K$235*K100),0)+IF(H99=$J$235,($K$236*K100),0)</f>
        <v>#VALUE!</v>
      </c>
      <c r="R100" s="16" t="e">
        <f>SUMIF('[16]COAL RECEIPT &amp; GCV DATA'!$A$3:$A$8,'MASTER DATA FILE RAW COAL (2)'!A100,'[16]COAL RECEIPT &amp; GCV DATA'!$R$3:$R$8)+IF(H100=$J$234,($K$234*K100),0)+IF(H100=$J$235,($K$235*K100),0)</f>
        <v>#VALUE!</v>
      </c>
      <c r="S100" s="15">
        <f t="shared" si="10"/>
        <v>0</v>
      </c>
      <c r="T100" s="15" t="e">
        <f>SUMIF('[16]COAL RECEIPT &amp; GCV DATA'!$A$3:$A$133,'MASTER DATA FILE RAW COAL (2)'!A100,'[16]COAL RECEIPT &amp; GCV DATA'!$T$3:$T$133)</f>
        <v>#VALUE!</v>
      </c>
      <c r="U100" s="15" t="e">
        <f t="shared" si="11"/>
        <v>#VALUE!</v>
      </c>
      <c r="V100" s="15" t="e">
        <f>SUMIF('[16]COAL RECEIPT &amp; GCV DATA'!$A$3:$A$133,'MASTER DATA FILE RAW COAL (2)'!A100,'[16]COAL RECEIPT &amp; GCV DATA'!$V$3:$V$133)</f>
        <v>#VALUE!</v>
      </c>
      <c r="W100" s="15" t="e">
        <f t="shared" si="12"/>
        <v>#VALUE!</v>
      </c>
    </row>
    <row r="101" spans="1:23" customFormat="1" x14ac:dyDescent="0.3">
      <c r="A101" s="12"/>
      <c r="B101" s="12" t="e">
        <f>SUMIF('[16]COAL RECEIPT &amp; GCV DATA'!$A$3:$A$8,'MASTER DATA FILE RAW COAL (2)'!A101,'[16]COAL RECEIPT &amp; GCV DATA'!$B$3:$B$8)</f>
        <v>#VALUE!</v>
      </c>
      <c r="C101" s="13" t="e">
        <f>SUMIF('[16]COAL RECEIPT &amp; GCV DATA'!$A$3:$A$133,'MASTER DATA FILE RAW COAL (2)'!A101,'[16]COAL RECEIPT &amp; GCV DATA'!$C$3:$C$133)</f>
        <v>#VALUE!</v>
      </c>
      <c r="D101" s="13">
        <f>IFERROR(VLOOKUP(A101,'[16]COAL RECEIPT &amp; GCV DATA'!$A$2:$V$8,4,0),0)</f>
        <v>0</v>
      </c>
      <c r="E101" s="14">
        <f>IFERROR(VLOOKUP(A101,'[16]COAL RECEIPT &amp; GCV DATA'!$A$2:$V$8,5,0),0)</f>
        <v>0</v>
      </c>
      <c r="F101" s="13" t="e">
        <f>SUMIF('[16]COAL RECEIPT &amp; GCV DATA'!$A$3:$A$133,'MASTER DATA FILE RAW COAL (2)'!A129,'[16]COAL RECEIPT &amp; GCV DATA'!$F$3:$F$133)</f>
        <v>#VALUE!</v>
      </c>
      <c r="G101" s="13">
        <f>IFERROR(VLOOKUP(A101,'[16]COAL RECEIPT &amp; GCV DATA'!$A$2:$V$8,7,0),0)</f>
        <v>0</v>
      </c>
      <c r="H101" s="13">
        <f>IFERROR(VLOOKUP(A101,'[16]COAL RECEIPT &amp; GCV DATA'!$A$2:$V$8,8,0),0)</f>
        <v>0</v>
      </c>
      <c r="I101" s="13">
        <f>IFERROR(VLOOKUP(A101,'[16]COAL RECEIPT &amp; GCV DATA'!$A$2:$V$8,9,0),0)</f>
        <v>0</v>
      </c>
      <c r="J101" s="13">
        <f>IFERROR(VLOOKUP(A101,'[16]COAL RECEIPT &amp; GCV DATA'!$A$2:$V$8,10,0),0)</f>
        <v>0</v>
      </c>
      <c r="K101" s="15" t="e">
        <f>SUMIF('[16]COAL RECEIPT &amp; GCV DATA'!$A$3:$A$133,'MASTER DATA FILE RAW COAL (2)'!A101,'[16]COAL RECEIPT &amp; GCV DATA'!$K$3:$K$133)</f>
        <v>#VALUE!</v>
      </c>
      <c r="L101" s="15" t="e">
        <f>SUMIF('[16]COAL RECEIPT &amp; GCV DATA'!$A$3:$A$133,'MASTER DATA FILE RAW COAL (2)'!A101,'[16]COAL RECEIPT &amp; GCV DATA'!$L$3:$L$133)</f>
        <v>#VALUE!</v>
      </c>
      <c r="M101" s="15" t="e">
        <f t="shared" si="7"/>
        <v>#VALUE!</v>
      </c>
      <c r="N101" s="15" t="e">
        <f t="shared" si="8"/>
        <v>#VALUE!</v>
      </c>
      <c r="O101" s="15" t="e">
        <f>SUMIF('[16]COAL RECEIPT &amp; GCV DATA'!$A$3:$A$133,'MASTER DATA FILE RAW COAL (2)'!A101,'[16]COAL RECEIPT &amp; GCV DATA'!$O$3:$O$133)</f>
        <v>#VALUE!</v>
      </c>
      <c r="P101" s="15" t="e">
        <f t="shared" si="9"/>
        <v>#VALUE!</v>
      </c>
      <c r="Q101" s="15" t="e">
        <f>SUMIF('[16]COAL RECEIPT &amp; GCV DATA'!$A$3:$A$8,'MASTER DATA FILE RAW COAL (2)'!A101,'[16]COAL RECEIPT &amp; GCV DATA'!$Q$3:$Q$8)+IF(H101=$J$234,($K$234*K101),0)+IF(H101=$J$235,($K$235*K101),0)+IF(H100=$J$235,($K$236*K101),0)</f>
        <v>#VALUE!</v>
      </c>
      <c r="R101" s="16" t="e">
        <f>SUMIF('[16]COAL RECEIPT &amp; GCV DATA'!$A$3:$A$8,'MASTER DATA FILE RAW COAL (2)'!A101,'[16]COAL RECEIPT &amp; GCV DATA'!$R$3:$R$8)+IF(H101=$J$234,($K$234*K101),0)+IF(H101=$J$235,($K$235*K101),0)</f>
        <v>#VALUE!</v>
      </c>
      <c r="S101" s="15">
        <f t="shared" si="10"/>
        <v>0</v>
      </c>
      <c r="T101" s="15" t="e">
        <f>SUMIF('[16]COAL RECEIPT &amp; GCV DATA'!$A$3:$A$133,'MASTER DATA FILE RAW COAL (2)'!A101,'[16]COAL RECEIPT &amp; GCV DATA'!$T$3:$T$133)</f>
        <v>#VALUE!</v>
      </c>
      <c r="U101" s="15" t="e">
        <f t="shared" si="11"/>
        <v>#VALUE!</v>
      </c>
      <c r="V101" s="15" t="e">
        <f>SUMIF('[16]COAL RECEIPT &amp; GCV DATA'!$A$3:$A$133,'MASTER DATA FILE RAW COAL (2)'!A101,'[16]COAL RECEIPT &amp; GCV DATA'!$V$3:$V$133)</f>
        <v>#VALUE!</v>
      </c>
      <c r="W101" s="15" t="e">
        <f t="shared" si="12"/>
        <v>#VALUE!</v>
      </c>
    </row>
    <row r="102" spans="1:23" customFormat="1" x14ac:dyDescent="0.3">
      <c r="A102" s="12"/>
      <c r="B102" s="12" t="e">
        <f>SUMIF('[16]COAL RECEIPT &amp; GCV DATA'!$A$3:$A$8,'MASTER DATA FILE RAW COAL (2)'!A102,'[16]COAL RECEIPT &amp; GCV DATA'!$B$3:$B$8)</f>
        <v>#VALUE!</v>
      </c>
      <c r="C102" s="13" t="e">
        <f>SUMIF('[16]COAL RECEIPT &amp; GCV DATA'!$A$3:$A$133,'MASTER DATA FILE RAW COAL (2)'!A102,'[16]COAL RECEIPT &amp; GCV DATA'!$C$3:$C$133)</f>
        <v>#VALUE!</v>
      </c>
      <c r="D102" s="13">
        <f>IFERROR(VLOOKUP(A102,'[16]COAL RECEIPT &amp; GCV DATA'!$A$2:$V$8,4,0),0)</f>
        <v>0</v>
      </c>
      <c r="E102" s="14">
        <f>IFERROR(VLOOKUP(A102,'[16]COAL RECEIPT &amp; GCV DATA'!$A$2:$V$8,5,0),0)</f>
        <v>0</v>
      </c>
      <c r="F102" s="13" t="e">
        <f>SUMIF('[16]COAL RECEIPT &amp; GCV DATA'!$A$3:$A$133,'MASTER DATA FILE RAW COAL (2)'!A130,'[16]COAL RECEIPT &amp; GCV DATA'!$F$3:$F$133)</f>
        <v>#VALUE!</v>
      </c>
      <c r="G102" s="13">
        <f>IFERROR(VLOOKUP(A102,'[16]COAL RECEIPT &amp; GCV DATA'!$A$2:$V$8,7,0),0)</f>
        <v>0</v>
      </c>
      <c r="H102" s="13">
        <f>IFERROR(VLOOKUP(A102,'[16]COAL RECEIPT &amp; GCV DATA'!$A$2:$V$8,8,0),0)</f>
        <v>0</v>
      </c>
      <c r="I102" s="13">
        <f>IFERROR(VLOOKUP(A102,'[16]COAL RECEIPT &amp; GCV DATA'!$A$2:$V$8,9,0),0)</f>
        <v>0</v>
      </c>
      <c r="J102" s="13">
        <f>IFERROR(VLOOKUP(A102,'[16]COAL RECEIPT &amp; GCV DATA'!$A$2:$V$8,10,0),0)</f>
        <v>0</v>
      </c>
      <c r="K102" s="15" t="e">
        <f>SUMIF('[16]COAL RECEIPT &amp; GCV DATA'!$A$3:$A$133,'MASTER DATA FILE RAW COAL (2)'!A102,'[16]COAL RECEIPT &amp; GCV DATA'!$K$3:$K$133)</f>
        <v>#VALUE!</v>
      </c>
      <c r="L102" s="15" t="e">
        <f>SUMIF('[16]COAL RECEIPT &amp; GCV DATA'!$A$3:$A$133,'MASTER DATA FILE RAW COAL (2)'!A102,'[16]COAL RECEIPT &amp; GCV DATA'!$L$3:$L$133)</f>
        <v>#VALUE!</v>
      </c>
      <c r="M102" s="15" t="e">
        <f t="shared" si="7"/>
        <v>#VALUE!</v>
      </c>
      <c r="N102" s="15" t="e">
        <f t="shared" si="8"/>
        <v>#VALUE!</v>
      </c>
      <c r="O102" s="15" t="e">
        <f>SUMIF('[16]COAL RECEIPT &amp; GCV DATA'!$A$3:$A$133,'MASTER DATA FILE RAW COAL (2)'!A102,'[16]COAL RECEIPT &amp; GCV DATA'!$O$3:$O$133)</f>
        <v>#VALUE!</v>
      </c>
      <c r="P102" s="15" t="e">
        <f t="shared" si="9"/>
        <v>#VALUE!</v>
      </c>
      <c r="Q102" s="15" t="e">
        <f>SUMIF('[16]COAL RECEIPT &amp; GCV DATA'!$A$3:$A$8,'MASTER DATA FILE RAW COAL (2)'!A102,'[16]COAL RECEIPT &amp; GCV DATA'!$Q$3:$Q$8)+IF(H102=$J$234,($K$234*K102),0)+IF(H102=$J$235,($K$235*K102),0)+IF(H101=$J$235,($K$236*K102),0)</f>
        <v>#VALUE!</v>
      </c>
      <c r="R102" s="16" t="e">
        <f>SUMIF('[16]COAL RECEIPT &amp; GCV DATA'!$A$3:$A$8,'MASTER DATA FILE RAW COAL (2)'!A102,'[16]COAL RECEIPT &amp; GCV DATA'!$R$3:$R$8)+IF(H102=$J$234,($K$234*K102),0)+IF(H102=$J$235,($K$235*K102),0)</f>
        <v>#VALUE!</v>
      </c>
      <c r="S102" s="15">
        <f t="shared" si="10"/>
        <v>0</v>
      </c>
      <c r="T102" s="15" t="e">
        <f>SUMIF('[16]COAL RECEIPT &amp; GCV DATA'!$A$3:$A$133,'MASTER DATA FILE RAW COAL (2)'!A102,'[16]COAL RECEIPT &amp; GCV DATA'!$T$3:$T$133)</f>
        <v>#VALUE!</v>
      </c>
      <c r="U102" s="15" t="e">
        <f t="shared" si="11"/>
        <v>#VALUE!</v>
      </c>
      <c r="V102" s="15" t="e">
        <f>SUMIF('[16]COAL RECEIPT &amp; GCV DATA'!$A$3:$A$133,'MASTER DATA FILE RAW COAL (2)'!A102,'[16]COAL RECEIPT &amp; GCV DATA'!$V$3:$V$133)</f>
        <v>#VALUE!</v>
      </c>
      <c r="W102" s="15" t="e">
        <f t="shared" si="12"/>
        <v>#VALUE!</v>
      </c>
    </row>
    <row r="103" spans="1:23" customFormat="1" x14ac:dyDescent="0.3">
      <c r="A103" s="12"/>
      <c r="B103" s="12" t="e">
        <f>SUMIF('[16]COAL RECEIPT &amp; GCV DATA'!$A$3:$A$8,'MASTER DATA FILE RAW COAL (2)'!A103,'[16]COAL RECEIPT &amp; GCV DATA'!$B$3:$B$8)</f>
        <v>#VALUE!</v>
      </c>
      <c r="C103" s="13" t="e">
        <f>SUMIF('[16]COAL RECEIPT &amp; GCV DATA'!$A$3:$A$133,'MASTER DATA FILE RAW COAL (2)'!A103,'[16]COAL RECEIPT &amp; GCV DATA'!$C$3:$C$133)</f>
        <v>#VALUE!</v>
      </c>
      <c r="D103" s="13">
        <f>IFERROR(VLOOKUP(A103,'[16]COAL RECEIPT &amp; GCV DATA'!$A$2:$V$8,4,0),0)</f>
        <v>0</v>
      </c>
      <c r="E103" s="14">
        <f>IFERROR(VLOOKUP(A103,'[16]COAL RECEIPT &amp; GCV DATA'!$A$2:$V$8,5,0),0)</f>
        <v>0</v>
      </c>
      <c r="F103" s="13" t="e">
        <f>SUMIF('[16]COAL RECEIPT &amp; GCV DATA'!$A$3:$A$133,'MASTER DATA FILE RAW COAL (2)'!A131,'[16]COAL RECEIPT &amp; GCV DATA'!$F$3:$F$133)</f>
        <v>#VALUE!</v>
      </c>
      <c r="G103" s="13">
        <f>IFERROR(VLOOKUP(A103,'[16]COAL RECEIPT &amp; GCV DATA'!$A$2:$V$8,7,0),0)</f>
        <v>0</v>
      </c>
      <c r="H103" s="13">
        <f>IFERROR(VLOOKUP(A103,'[16]COAL RECEIPT &amp; GCV DATA'!$A$2:$V$8,8,0),0)</f>
        <v>0</v>
      </c>
      <c r="I103" s="13">
        <f>IFERROR(VLOOKUP(A103,'[16]COAL RECEIPT &amp; GCV DATA'!$A$2:$V$8,9,0),0)</f>
        <v>0</v>
      </c>
      <c r="J103" s="13">
        <f>IFERROR(VLOOKUP(A103,'[16]COAL RECEIPT &amp; GCV DATA'!$A$2:$V$8,10,0),0)</f>
        <v>0</v>
      </c>
      <c r="K103" s="15" t="e">
        <f>SUMIF('[16]COAL RECEIPT &amp; GCV DATA'!$A$3:$A$133,'MASTER DATA FILE RAW COAL (2)'!A103,'[16]COAL RECEIPT &amp; GCV DATA'!$K$3:$K$133)</f>
        <v>#VALUE!</v>
      </c>
      <c r="L103" s="15" t="e">
        <f>SUMIF('[16]COAL RECEIPT &amp; GCV DATA'!$A$3:$A$133,'MASTER DATA FILE RAW COAL (2)'!A103,'[16]COAL RECEIPT &amp; GCV DATA'!$L$3:$L$133)</f>
        <v>#VALUE!</v>
      </c>
      <c r="M103" s="15" t="e">
        <f t="shared" si="7"/>
        <v>#VALUE!</v>
      </c>
      <c r="N103" s="15" t="e">
        <f t="shared" si="8"/>
        <v>#VALUE!</v>
      </c>
      <c r="O103" s="15" t="e">
        <f>SUMIF('[16]COAL RECEIPT &amp; GCV DATA'!$A$3:$A$133,'MASTER DATA FILE RAW COAL (2)'!A103,'[16]COAL RECEIPT &amp; GCV DATA'!$O$3:$O$133)</f>
        <v>#VALUE!</v>
      </c>
      <c r="P103" s="15" t="e">
        <f t="shared" si="9"/>
        <v>#VALUE!</v>
      </c>
      <c r="Q103" s="15" t="e">
        <f>SUMIF('[16]COAL RECEIPT &amp; GCV DATA'!$A$3:$A$8,'MASTER DATA FILE RAW COAL (2)'!A103,'[16]COAL RECEIPT &amp; GCV DATA'!$Q$3:$Q$8)+IF(H103=$J$234,($K$234*K103),0)+IF(H103=$J$235,($K$235*K103),0)+IF(H102=$J$235,($K$236*K103),0)</f>
        <v>#VALUE!</v>
      </c>
      <c r="R103" s="16" t="e">
        <f>SUMIF('[16]COAL RECEIPT &amp; GCV DATA'!$A$3:$A$8,'MASTER DATA FILE RAW COAL (2)'!A103,'[16]COAL RECEIPT &amp; GCV DATA'!$R$3:$R$8)+IF(H103=$J$234,($K$234*K103),0)+IF(H103=$J$235,($K$235*K103),0)</f>
        <v>#VALUE!</v>
      </c>
      <c r="S103" s="15">
        <f t="shared" si="10"/>
        <v>0</v>
      </c>
      <c r="T103" s="15" t="e">
        <f>SUMIF('[16]COAL RECEIPT &amp; GCV DATA'!$A$3:$A$133,'MASTER DATA FILE RAW COAL (2)'!A103,'[16]COAL RECEIPT &amp; GCV DATA'!$T$3:$T$133)</f>
        <v>#VALUE!</v>
      </c>
      <c r="U103" s="15" t="e">
        <f t="shared" si="11"/>
        <v>#VALUE!</v>
      </c>
      <c r="V103" s="15" t="e">
        <f>SUMIF('[16]COAL RECEIPT &amp; GCV DATA'!$A$3:$A$133,'MASTER DATA FILE RAW COAL (2)'!A103,'[16]COAL RECEIPT &amp; GCV DATA'!$V$3:$V$133)</f>
        <v>#VALUE!</v>
      </c>
      <c r="W103" s="15" t="e">
        <f t="shared" si="12"/>
        <v>#VALUE!</v>
      </c>
    </row>
    <row r="104" spans="1:23" customFormat="1" x14ac:dyDescent="0.3">
      <c r="A104" s="12"/>
      <c r="B104" s="12" t="e">
        <f>SUMIF('[16]COAL RECEIPT &amp; GCV DATA'!$A$3:$A$8,'MASTER DATA FILE RAW COAL (2)'!A104,'[16]COAL RECEIPT &amp; GCV DATA'!$B$3:$B$8)</f>
        <v>#VALUE!</v>
      </c>
      <c r="C104" s="13" t="e">
        <f>SUMIF('[16]COAL RECEIPT &amp; GCV DATA'!$A$3:$A$133,'MASTER DATA FILE RAW COAL (2)'!A104,'[16]COAL RECEIPT &amp; GCV DATA'!$C$3:$C$133)</f>
        <v>#VALUE!</v>
      </c>
      <c r="D104" s="13">
        <f>IFERROR(VLOOKUP(A104,'[16]COAL RECEIPT &amp; GCV DATA'!$A$2:$V$8,4,0),0)</f>
        <v>0</v>
      </c>
      <c r="E104" s="14">
        <f>IFERROR(VLOOKUP(A104,'[16]COAL RECEIPT &amp; GCV DATA'!$A$2:$V$8,5,0),0)</f>
        <v>0</v>
      </c>
      <c r="F104" s="13" t="e">
        <f>SUMIF('[16]COAL RECEIPT &amp; GCV DATA'!$A$3:$A$133,'MASTER DATA FILE RAW COAL (2)'!A132,'[16]COAL RECEIPT &amp; GCV DATA'!$F$3:$F$133)</f>
        <v>#VALUE!</v>
      </c>
      <c r="G104" s="13">
        <f>IFERROR(VLOOKUP(A104,'[16]COAL RECEIPT &amp; GCV DATA'!$A$2:$V$8,7,0),0)</f>
        <v>0</v>
      </c>
      <c r="H104" s="13">
        <f>IFERROR(VLOOKUP(A104,'[16]COAL RECEIPT &amp; GCV DATA'!$A$2:$V$8,8,0),0)</f>
        <v>0</v>
      </c>
      <c r="I104" s="13">
        <f>IFERROR(VLOOKUP(A104,'[16]COAL RECEIPT &amp; GCV DATA'!$A$2:$V$8,9,0),0)</f>
        <v>0</v>
      </c>
      <c r="J104" s="13">
        <f>IFERROR(VLOOKUP(A104,'[16]COAL RECEIPT &amp; GCV DATA'!$A$2:$V$8,10,0),0)</f>
        <v>0</v>
      </c>
      <c r="K104" s="15" t="e">
        <f>SUMIF('[16]COAL RECEIPT &amp; GCV DATA'!$A$3:$A$133,'MASTER DATA FILE RAW COAL (2)'!A104,'[16]COAL RECEIPT &amp; GCV DATA'!$K$3:$K$133)</f>
        <v>#VALUE!</v>
      </c>
      <c r="L104" s="15" t="e">
        <f>SUMIF('[16]COAL RECEIPT &amp; GCV DATA'!$A$3:$A$133,'MASTER DATA FILE RAW COAL (2)'!A104,'[16]COAL RECEIPT &amp; GCV DATA'!$L$3:$L$133)</f>
        <v>#VALUE!</v>
      </c>
      <c r="M104" s="15" t="e">
        <f t="shared" si="7"/>
        <v>#VALUE!</v>
      </c>
      <c r="N104" s="15" t="e">
        <f t="shared" si="8"/>
        <v>#VALUE!</v>
      </c>
      <c r="O104" s="15" t="e">
        <f>SUMIF('[16]COAL RECEIPT &amp; GCV DATA'!$A$3:$A$133,'MASTER DATA FILE RAW COAL (2)'!A104,'[16]COAL RECEIPT &amp; GCV DATA'!$O$3:$O$133)</f>
        <v>#VALUE!</v>
      </c>
      <c r="P104" s="15" t="e">
        <f t="shared" si="9"/>
        <v>#VALUE!</v>
      </c>
      <c r="Q104" s="15" t="e">
        <f>SUMIF('[16]COAL RECEIPT &amp; GCV DATA'!$A$3:$A$8,'MASTER DATA FILE RAW COAL (2)'!A104,'[16]COAL RECEIPT &amp; GCV DATA'!$Q$3:$Q$8)+IF(H104=$J$234,($K$234*K104),0)+IF(H104=$J$235,($K$235*K104),0)+IF(H103=$J$235,($K$236*K104),0)</f>
        <v>#VALUE!</v>
      </c>
      <c r="R104" s="16" t="e">
        <f>SUMIF('[16]COAL RECEIPT &amp; GCV DATA'!$A$3:$A$8,'MASTER DATA FILE RAW COAL (2)'!A104,'[16]COAL RECEIPT &amp; GCV DATA'!$R$3:$R$8)+IF(H104=$J$234,($K$234*K104),0)+IF(H104=$J$235,($K$235*K104),0)</f>
        <v>#VALUE!</v>
      </c>
      <c r="S104" s="15">
        <f t="shared" si="10"/>
        <v>0</v>
      </c>
      <c r="T104" s="15" t="e">
        <f>SUMIF('[16]COAL RECEIPT &amp; GCV DATA'!$A$3:$A$133,'MASTER DATA FILE RAW COAL (2)'!A104,'[16]COAL RECEIPT &amp; GCV DATA'!$T$3:$T$133)</f>
        <v>#VALUE!</v>
      </c>
      <c r="U104" s="15" t="e">
        <f t="shared" si="11"/>
        <v>#VALUE!</v>
      </c>
      <c r="V104" s="15" t="e">
        <f>SUMIF('[16]COAL RECEIPT &amp; GCV DATA'!$A$3:$A$133,'MASTER DATA FILE RAW COAL (2)'!A104,'[16]COAL RECEIPT &amp; GCV DATA'!$V$3:$V$133)</f>
        <v>#VALUE!</v>
      </c>
      <c r="W104" s="15" t="e">
        <f t="shared" si="12"/>
        <v>#VALUE!</v>
      </c>
    </row>
    <row r="105" spans="1:23" customFormat="1" x14ac:dyDescent="0.3">
      <c r="A105" s="12"/>
      <c r="B105" s="12" t="e">
        <f>SUMIF('[16]COAL RECEIPT &amp; GCV DATA'!$A$3:$A$8,'MASTER DATA FILE RAW COAL (2)'!A105,'[16]COAL RECEIPT &amp; GCV DATA'!$B$3:$B$8)</f>
        <v>#VALUE!</v>
      </c>
      <c r="C105" s="13" t="e">
        <f>SUMIF('[16]COAL RECEIPT &amp; GCV DATA'!$A$3:$A$133,'MASTER DATA FILE RAW COAL (2)'!A105,'[16]COAL RECEIPT &amp; GCV DATA'!$C$3:$C$133)</f>
        <v>#VALUE!</v>
      </c>
      <c r="D105" s="13">
        <f>IFERROR(VLOOKUP(A105,'[16]COAL RECEIPT &amp; GCV DATA'!$A$2:$V$8,4,0),0)</f>
        <v>0</v>
      </c>
      <c r="E105" s="14">
        <f>IFERROR(VLOOKUP(A105,'[16]COAL RECEIPT &amp; GCV DATA'!$A$2:$V$8,5,0),0)</f>
        <v>0</v>
      </c>
      <c r="F105" s="13" t="e">
        <f>SUMIF('[16]COAL RECEIPT &amp; GCV DATA'!$A$3:$A$133,'MASTER DATA FILE RAW COAL (2)'!A133,'[16]COAL RECEIPT &amp; GCV DATA'!$F$3:$F$133)</f>
        <v>#VALUE!</v>
      </c>
      <c r="G105" s="13">
        <f>IFERROR(VLOOKUP(A105,'[16]COAL RECEIPT &amp; GCV DATA'!$A$2:$V$8,7,0),0)</f>
        <v>0</v>
      </c>
      <c r="H105" s="13">
        <f>IFERROR(VLOOKUP(A105,'[16]COAL RECEIPT &amp; GCV DATA'!$A$2:$V$8,8,0),0)</f>
        <v>0</v>
      </c>
      <c r="I105" s="13">
        <f>IFERROR(VLOOKUP(A105,'[16]COAL RECEIPT &amp; GCV DATA'!$A$2:$V$8,9,0),0)</f>
        <v>0</v>
      </c>
      <c r="J105" s="13">
        <f>IFERROR(VLOOKUP(A105,'[16]COAL RECEIPT &amp; GCV DATA'!$A$2:$V$8,10,0),0)</f>
        <v>0</v>
      </c>
      <c r="K105" s="15" t="e">
        <f>SUMIF('[16]COAL RECEIPT &amp; GCV DATA'!$A$3:$A$133,'MASTER DATA FILE RAW COAL (2)'!A105,'[16]COAL RECEIPT &amp; GCV DATA'!$K$3:$K$133)</f>
        <v>#VALUE!</v>
      </c>
      <c r="L105" s="15" t="e">
        <f>SUMIF('[16]COAL RECEIPT &amp; GCV DATA'!$A$3:$A$133,'MASTER DATA FILE RAW COAL (2)'!A105,'[16]COAL RECEIPT &amp; GCV DATA'!$L$3:$L$133)</f>
        <v>#VALUE!</v>
      </c>
      <c r="M105" s="15" t="e">
        <f t="shared" si="7"/>
        <v>#VALUE!</v>
      </c>
      <c r="N105" s="15" t="e">
        <f t="shared" si="8"/>
        <v>#VALUE!</v>
      </c>
      <c r="O105" s="15" t="e">
        <f>SUMIF('[16]COAL RECEIPT &amp; GCV DATA'!$A$3:$A$133,'MASTER DATA FILE RAW COAL (2)'!A105,'[16]COAL RECEIPT &amp; GCV DATA'!$O$3:$O$133)</f>
        <v>#VALUE!</v>
      </c>
      <c r="P105" s="15" t="e">
        <f t="shared" si="9"/>
        <v>#VALUE!</v>
      </c>
      <c r="Q105" s="15" t="e">
        <f>SUMIF('[16]COAL RECEIPT &amp; GCV DATA'!$A$3:$A$8,'MASTER DATA FILE RAW COAL (2)'!A105,'[16]COAL RECEIPT &amp; GCV DATA'!$Q$3:$Q$8)+IF(H105=$J$234,($K$234*K105),0)+IF(H105=$J$235,($K$235*K105),0)+IF(H104=$J$235,($K$236*K105),0)</f>
        <v>#VALUE!</v>
      </c>
      <c r="R105" s="16" t="e">
        <f>SUMIF('[16]COAL RECEIPT &amp; GCV DATA'!$A$3:$A$8,'MASTER DATA FILE RAW COAL (2)'!A105,'[16]COAL RECEIPT &amp; GCV DATA'!$R$3:$R$8)+IF(H105=$J$234,($K$234*K105),0)+IF(H105=$J$235,($K$235*K105),0)</f>
        <v>#VALUE!</v>
      </c>
      <c r="S105" s="15">
        <f t="shared" si="10"/>
        <v>0</v>
      </c>
      <c r="T105" s="15" t="e">
        <f>SUMIF('[16]COAL RECEIPT &amp; GCV DATA'!$A$3:$A$133,'MASTER DATA FILE RAW COAL (2)'!A105,'[16]COAL RECEIPT &amp; GCV DATA'!$T$3:$T$133)</f>
        <v>#VALUE!</v>
      </c>
      <c r="U105" s="15" t="e">
        <f t="shared" si="11"/>
        <v>#VALUE!</v>
      </c>
      <c r="V105" s="15" t="e">
        <f>SUMIF('[16]COAL RECEIPT &amp; GCV DATA'!$A$3:$A$133,'MASTER DATA FILE RAW COAL (2)'!A105,'[16]COAL RECEIPT &amp; GCV DATA'!$V$3:$V$133)</f>
        <v>#VALUE!</v>
      </c>
      <c r="W105" s="15" t="e">
        <f t="shared" si="12"/>
        <v>#VALUE!</v>
      </c>
    </row>
    <row r="106" spans="1:23" customFormat="1" x14ac:dyDescent="0.3">
      <c r="A106" s="12"/>
      <c r="B106" s="12" t="e">
        <f>SUMIF('[16]COAL RECEIPT &amp; GCV DATA'!$A$3:$A$8,'MASTER DATA FILE RAW COAL (2)'!A106,'[16]COAL RECEIPT &amp; GCV DATA'!$B$3:$B$8)</f>
        <v>#VALUE!</v>
      </c>
      <c r="C106" s="13" t="e">
        <f>SUMIF('[16]COAL RECEIPT &amp; GCV DATA'!$A$3:$A$133,'MASTER DATA FILE RAW COAL (2)'!A106,'[16]COAL RECEIPT &amp; GCV DATA'!$C$3:$C$133)</f>
        <v>#VALUE!</v>
      </c>
      <c r="D106" s="13">
        <f>IFERROR(VLOOKUP(A106,'[16]COAL RECEIPT &amp; GCV DATA'!$A$2:$V$8,4,0),0)</f>
        <v>0</v>
      </c>
      <c r="E106" s="14">
        <f>IFERROR(VLOOKUP(A106,'[16]COAL RECEIPT &amp; GCV DATA'!$A$2:$V$8,5,0),0)</f>
        <v>0</v>
      </c>
      <c r="F106" s="13" t="e">
        <f>SUMIF('[16]COAL RECEIPT &amp; GCV DATA'!$A$3:$A$133,'MASTER DATA FILE RAW COAL (2)'!A134,'[16]COAL RECEIPT &amp; GCV DATA'!$F$3:$F$133)</f>
        <v>#VALUE!</v>
      </c>
      <c r="G106" s="13">
        <f>IFERROR(VLOOKUP(A106,'[16]COAL RECEIPT &amp; GCV DATA'!$A$2:$V$8,7,0),0)</f>
        <v>0</v>
      </c>
      <c r="H106" s="13">
        <f>IFERROR(VLOOKUP(A106,'[16]COAL RECEIPT &amp; GCV DATA'!$A$2:$V$8,8,0),0)</f>
        <v>0</v>
      </c>
      <c r="I106" s="13">
        <f>IFERROR(VLOOKUP(A106,'[16]COAL RECEIPT &amp; GCV DATA'!$A$2:$V$8,9,0),0)</f>
        <v>0</v>
      </c>
      <c r="J106" s="13">
        <f>IFERROR(VLOOKUP(A106,'[16]COAL RECEIPT &amp; GCV DATA'!$A$2:$V$8,10,0),0)</f>
        <v>0</v>
      </c>
      <c r="K106" s="15" t="e">
        <f>SUMIF('[16]COAL RECEIPT &amp; GCV DATA'!$A$3:$A$133,'MASTER DATA FILE RAW COAL (2)'!A106,'[16]COAL RECEIPT &amp; GCV DATA'!$K$3:$K$133)</f>
        <v>#VALUE!</v>
      </c>
      <c r="L106" s="15" t="e">
        <f>SUMIF('[16]COAL RECEIPT &amp; GCV DATA'!$A$3:$A$133,'MASTER DATA FILE RAW COAL (2)'!A106,'[16]COAL RECEIPT &amp; GCV DATA'!$L$3:$L$133)</f>
        <v>#VALUE!</v>
      </c>
      <c r="M106" s="15" t="e">
        <f t="shared" si="7"/>
        <v>#VALUE!</v>
      </c>
      <c r="N106" s="15" t="e">
        <f t="shared" si="8"/>
        <v>#VALUE!</v>
      </c>
      <c r="O106" s="15" t="e">
        <f>SUMIF('[16]COAL RECEIPT &amp; GCV DATA'!$A$3:$A$133,'MASTER DATA FILE RAW COAL (2)'!A106,'[16]COAL RECEIPT &amp; GCV DATA'!$O$3:$O$133)</f>
        <v>#VALUE!</v>
      </c>
      <c r="P106" s="15" t="e">
        <f t="shared" si="9"/>
        <v>#VALUE!</v>
      </c>
      <c r="Q106" s="15" t="e">
        <f>SUMIF('[16]COAL RECEIPT &amp; GCV DATA'!$A$3:$A$8,'MASTER DATA FILE RAW COAL (2)'!A106,'[16]COAL RECEIPT &amp; GCV DATA'!$Q$3:$Q$8)+IF(H106=$J$234,($K$234*K106),0)+IF(H106=$J$235,($K$235*K106),0)+IF(H105=$J$235,($K$236*K106),0)</f>
        <v>#VALUE!</v>
      </c>
      <c r="R106" s="16" t="e">
        <f>SUMIF('[16]COAL RECEIPT &amp; GCV DATA'!$A$3:$A$8,'MASTER DATA FILE RAW COAL (2)'!A106,'[16]COAL RECEIPT &amp; GCV DATA'!$R$3:$R$8)+IF(H106=$J$234,($K$234*K106),0)+IF(H106=$J$235,($K$235*K106),0)</f>
        <v>#VALUE!</v>
      </c>
      <c r="S106" s="15">
        <f t="shared" si="10"/>
        <v>0</v>
      </c>
      <c r="T106" s="15" t="e">
        <f>SUMIF('[16]COAL RECEIPT &amp; GCV DATA'!$A$3:$A$133,'MASTER DATA FILE RAW COAL (2)'!A106,'[16]COAL RECEIPT &amp; GCV DATA'!$T$3:$T$133)</f>
        <v>#VALUE!</v>
      </c>
      <c r="U106" s="15" t="e">
        <f t="shared" si="11"/>
        <v>#VALUE!</v>
      </c>
      <c r="V106" s="15" t="e">
        <f>SUMIF('[16]COAL RECEIPT &amp; GCV DATA'!$A$3:$A$133,'MASTER DATA FILE RAW COAL (2)'!A106,'[16]COAL RECEIPT &amp; GCV DATA'!$V$3:$V$133)</f>
        <v>#VALUE!</v>
      </c>
      <c r="W106" s="15" t="e">
        <f t="shared" si="12"/>
        <v>#VALUE!</v>
      </c>
    </row>
    <row r="107" spans="1:23" customFormat="1" x14ac:dyDescent="0.3">
      <c r="A107" s="12"/>
      <c r="B107" s="12" t="e">
        <f>SUMIF('[16]COAL RECEIPT &amp; GCV DATA'!$A$3:$A$8,'MASTER DATA FILE RAW COAL (2)'!A107,'[16]COAL RECEIPT &amp; GCV DATA'!$B$3:$B$8)</f>
        <v>#VALUE!</v>
      </c>
      <c r="C107" s="13" t="e">
        <f>SUMIF('[16]COAL RECEIPT &amp; GCV DATA'!$A$3:$A$133,'MASTER DATA FILE RAW COAL (2)'!A107,'[16]COAL RECEIPT &amp; GCV DATA'!$C$3:$C$133)</f>
        <v>#VALUE!</v>
      </c>
      <c r="D107" s="13">
        <f>IFERROR(VLOOKUP(A107,'[16]COAL RECEIPT &amp; GCV DATA'!$A$2:$V$8,4,0),0)</f>
        <v>0</v>
      </c>
      <c r="E107" s="14">
        <f>IFERROR(VLOOKUP(A107,'[16]COAL RECEIPT &amp; GCV DATA'!$A$2:$V$8,5,0),0)</f>
        <v>0</v>
      </c>
      <c r="F107" s="13" t="e">
        <f>SUMIF('[16]COAL RECEIPT &amp; GCV DATA'!$A$3:$A$133,'MASTER DATA FILE RAW COAL (2)'!A135,'[16]COAL RECEIPT &amp; GCV DATA'!$F$3:$F$133)</f>
        <v>#VALUE!</v>
      </c>
      <c r="G107" s="13">
        <f>IFERROR(VLOOKUP(A107,'[16]COAL RECEIPT &amp; GCV DATA'!$A$2:$V$8,7,0),0)</f>
        <v>0</v>
      </c>
      <c r="H107" s="13">
        <f>IFERROR(VLOOKUP(A107,'[16]COAL RECEIPT &amp; GCV DATA'!$A$2:$V$8,8,0),0)</f>
        <v>0</v>
      </c>
      <c r="I107" s="13">
        <f>IFERROR(VLOOKUP(A107,'[16]COAL RECEIPT &amp; GCV DATA'!$A$2:$V$8,9,0),0)</f>
        <v>0</v>
      </c>
      <c r="J107" s="13">
        <f>IFERROR(VLOOKUP(A107,'[16]COAL RECEIPT &amp; GCV DATA'!$A$2:$V$8,10,0),0)</f>
        <v>0</v>
      </c>
      <c r="K107" s="15" t="e">
        <f>SUMIF('[16]COAL RECEIPT &amp; GCV DATA'!$A$3:$A$133,'MASTER DATA FILE RAW COAL (2)'!A107,'[16]COAL RECEIPT &amp; GCV DATA'!$K$3:$K$133)</f>
        <v>#VALUE!</v>
      </c>
      <c r="L107" s="15" t="e">
        <f>SUMIF('[16]COAL RECEIPT &amp; GCV DATA'!$A$3:$A$133,'MASTER DATA FILE RAW COAL (2)'!A107,'[16]COAL RECEIPT &amp; GCV DATA'!$L$3:$L$133)</f>
        <v>#VALUE!</v>
      </c>
      <c r="M107" s="15" t="e">
        <f t="shared" si="7"/>
        <v>#VALUE!</v>
      </c>
      <c r="N107" s="15" t="e">
        <f t="shared" si="8"/>
        <v>#VALUE!</v>
      </c>
      <c r="O107" s="15" t="e">
        <f>SUMIF('[16]COAL RECEIPT &amp; GCV DATA'!$A$3:$A$133,'MASTER DATA FILE RAW COAL (2)'!A107,'[16]COAL RECEIPT &amp; GCV DATA'!$O$3:$O$133)</f>
        <v>#VALUE!</v>
      </c>
      <c r="P107" s="15" t="e">
        <f t="shared" si="9"/>
        <v>#VALUE!</v>
      </c>
      <c r="Q107" s="15" t="e">
        <f>SUMIF('[16]COAL RECEIPT &amp; GCV DATA'!$A$3:$A$8,'MASTER DATA FILE RAW COAL (2)'!A107,'[16]COAL RECEIPT &amp; GCV DATA'!$Q$3:$Q$8)+IF(H107=$J$234,($K$234*K107),0)+IF(H107=$J$235,($K$235*K107),0)+IF(H106=$J$235,($K$236*K107),0)</f>
        <v>#VALUE!</v>
      </c>
      <c r="R107" s="16" t="e">
        <f>SUMIF('[16]COAL RECEIPT &amp; GCV DATA'!$A$3:$A$8,'MASTER DATA FILE RAW COAL (2)'!A107,'[16]COAL RECEIPT &amp; GCV DATA'!$R$3:$R$8)+IF(H107=$J$234,($K$234*K107),0)+IF(H107=$J$235,($K$235*K107),0)</f>
        <v>#VALUE!</v>
      </c>
      <c r="S107" s="15">
        <f t="shared" si="10"/>
        <v>0</v>
      </c>
      <c r="T107" s="15" t="e">
        <f>SUMIF('[16]COAL RECEIPT &amp; GCV DATA'!$A$3:$A$133,'MASTER DATA FILE RAW COAL (2)'!A107,'[16]COAL RECEIPT &amp; GCV DATA'!$T$3:$T$133)</f>
        <v>#VALUE!</v>
      </c>
      <c r="U107" s="15" t="e">
        <f t="shared" si="11"/>
        <v>#VALUE!</v>
      </c>
      <c r="V107" s="15" t="e">
        <f>SUMIF('[16]COAL RECEIPT &amp; GCV DATA'!$A$3:$A$133,'MASTER DATA FILE RAW COAL (2)'!A107,'[16]COAL RECEIPT &amp; GCV DATA'!$V$3:$V$133)</f>
        <v>#VALUE!</v>
      </c>
      <c r="W107" s="15" t="e">
        <f t="shared" si="12"/>
        <v>#VALUE!</v>
      </c>
    </row>
    <row r="108" spans="1:23" customFormat="1" x14ac:dyDescent="0.3">
      <c r="A108" s="12"/>
      <c r="B108" s="12" t="e">
        <f>SUMIF('[16]COAL RECEIPT &amp; GCV DATA'!$A$3:$A$8,'MASTER DATA FILE RAW COAL (2)'!A108,'[16]COAL RECEIPT &amp; GCV DATA'!$B$3:$B$8)</f>
        <v>#VALUE!</v>
      </c>
      <c r="C108" s="13" t="e">
        <f>SUMIF('[16]COAL RECEIPT &amp; GCV DATA'!$A$3:$A$133,'MASTER DATA FILE RAW COAL (2)'!A108,'[16]COAL RECEIPT &amp; GCV DATA'!$C$3:$C$133)</f>
        <v>#VALUE!</v>
      </c>
      <c r="D108" s="13">
        <f>IFERROR(VLOOKUP(A108,'[16]COAL RECEIPT &amp; GCV DATA'!$A$2:$V$8,4,0),0)</f>
        <v>0</v>
      </c>
      <c r="E108" s="14">
        <f>IFERROR(VLOOKUP(A108,'[16]COAL RECEIPT &amp; GCV DATA'!$A$2:$V$8,5,0),0)</f>
        <v>0</v>
      </c>
      <c r="F108" s="13" t="e">
        <f>SUMIF('[16]COAL RECEIPT &amp; GCV DATA'!$A$3:$A$133,'MASTER DATA FILE RAW COAL (2)'!A136,'[16]COAL RECEIPT &amp; GCV DATA'!$F$3:$F$133)</f>
        <v>#VALUE!</v>
      </c>
      <c r="G108" s="13">
        <f>IFERROR(VLOOKUP(A108,'[16]COAL RECEIPT &amp; GCV DATA'!$A$2:$V$8,7,0),0)</f>
        <v>0</v>
      </c>
      <c r="H108" s="13">
        <f>IFERROR(VLOOKUP(A108,'[16]COAL RECEIPT &amp; GCV DATA'!$A$2:$V$8,8,0),0)</f>
        <v>0</v>
      </c>
      <c r="I108" s="13">
        <f>IFERROR(VLOOKUP(A108,'[16]COAL RECEIPT &amp; GCV DATA'!$A$2:$V$8,9,0),0)</f>
        <v>0</v>
      </c>
      <c r="J108" s="13">
        <f>IFERROR(VLOOKUP(A108,'[16]COAL RECEIPT &amp; GCV DATA'!$A$2:$V$8,10,0),0)</f>
        <v>0</v>
      </c>
      <c r="K108" s="15" t="e">
        <f>SUMIF('[16]COAL RECEIPT &amp; GCV DATA'!$A$3:$A$133,'MASTER DATA FILE RAW COAL (2)'!A108,'[16]COAL RECEIPT &amp; GCV DATA'!$K$3:$K$133)</f>
        <v>#VALUE!</v>
      </c>
      <c r="L108" s="15" t="e">
        <f>SUMIF('[16]COAL RECEIPT &amp; GCV DATA'!$A$3:$A$133,'MASTER DATA FILE RAW COAL (2)'!A108,'[16]COAL RECEIPT &amp; GCV DATA'!$L$3:$L$133)</f>
        <v>#VALUE!</v>
      </c>
      <c r="M108" s="15" t="e">
        <f t="shared" si="7"/>
        <v>#VALUE!</v>
      </c>
      <c r="N108" s="15" t="e">
        <f t="shared" si="8"/>
        <v>#VALUE!</v>
      </c>
      <c r="O108" s="15" t="e">
        <f>SUMIF('[16]COAL RECEIPT &amp; GCV DATA'!$A$3:$A$133,'MASTER DATA FILE RAW COAL (2)'!A108,'[16]COAL RECEIPT &amp; GCV DATA'!$O$3:$O$133)</f>
        <v>#VALUE!</v>
      </c>
      <c r="P108" s="15" t="e">
        <f t="shared" si="9"/>
        <v>#VALUE!</v>
      </c>
      <c r="Q108" s="15" t="e">
        <f>SUMIF('[16]COAL RECEIPT &amp; GCV DATA'!$A$3:$A$8,'MASTER DATA FILE RAW COAL (2)'!A108,'[16]COAL RECEIPT &amp; GCV DATA'!$Q$3:$Q$8)+IF(H108=$J$234,($K$234*K108),0)+IF(H108=$J$235,($K$235*K108),0)+IF(H107=$J$235,($K$236*K108),0)</f>
        <v>#VALUE!</v>
      </c>
      <c r="R108" s="16" t="e">
        <f>SUMIF('[16]COAL RECEIPT &amp; GCV DATA'!$A$3:$A$8,'MASTER DATA FILE RAW COAL (2)'!A108,'[16]COAL RECEIPT &amp; GCV DATA'!$R$3:$R$8)+IF(H108=$J$234,($K$234*K108),0)+IF(H108=$J$235,($K$235*K108),0)</f>
        <v>#VALUE!</v>
      </c>
      <c r="S108" s="15">
        <f t="shared" si="10"/>
        <v>0</v>
      </c>
      <c r="T108" s="15" t="e">
        <f>SUMIF('[16]COAL RECEIPT &amp; GCV DATA'!$A$3:$A$133,'MASTER DATA FILE RAW COAL (2)'!A108,'[16]COAL RECEIPT &amp; GCV DATA'!$T$3:$T$133)</f>
        <v>#VALUE!</v>
      </c>
      <c r="U108" s="15" t="e">
        <f t="shared" si="11"/>
        <v>#VALUE!</v>
      </c>
      <c r="V108" s="15" t="e">
        <f>SUMIF('[16]COAL RECEIPT &amp; GCV DATA'!$A$3:$A$133,'MASTER DATA FILE RAW COAL (2)'!A108,'[16]COAL RECEIPT &amp; GCV DATA'!$V$3:$V$133)</f>
        <v>#VALUE!</v>
      </c>
      <c r="W108" s="15" t="e">
        <f t="shared" si="12"/>
        <v>#VALUE!</v>
      </c>
    </row>
    <row r="109" spans="1:23" customFormat="1" x14ac:dyDescent="0.3">
      <c r="A109" s="12"/>
      <c r="B109" s="12" t="e">
        <f>SUMIF('[16]COAL RECEIPT &amp; GCV DATA'!$A$3:$A$8,'MASTER DATA FILE RAW COAL (2)'!A109,'[16]COAL RECEIPT &amp; GCV DATA'!$B$3:$B$8)</f>
        <v>#VALUE!</v>
      </c>
      <c r="C109" s="13" t="e">
        <f>SUMIF('[16]COAL RECEIPT &amp; GCV DATA'!$A$3:$A$133,'MASTER DATA FILE RAW COAL (2)'!A109,'[16]COAL RECEIPT &amp; GCV DATA'!$C$3:$C$133)</f>
        <v>#VALUE!</v>
      </c>
      <c r="D109" s="13">
        <f>IFERROR(VLOOKUP(A109,'[16]COAL RECEIPT &amp; GCV DATA'!$A$2:$V$8,4,0),0)</f>
        <v>0</v>
      </c>
      <c r="E109" s="14">
        <f>IFERROR(VLOOKUP(A109,'[16]COAL RECEIPT &amp; GCV DATA'!$A$2:$V$8,5,0),0)</f>
        <v>0</v>
      </c>
      <c r="F109" s="13" t="e">
        <f>SUMIF('[16]COAL RECEIPT &amp; GCV DATA'!$A$3:$A$133,'MASTER DATA FILE RAW COAL (2)'!A137,'[16]COAL RECEIPT &amp; GCV DATA'!$F$3:$F$133)</f>
        <v>#VALUE!</v>
      </c>
      <c r="G109" s="13">
        <f>IFERROR(VLOOKUP(A109,'[16]COAL RECEIPT &amp; GCV DATA'!$A$2:$V$8,7,0),0)</f>
        <v>0</v>
      </c>
      <c r="H109" s="13">
        <f>IFERROR(VLOOKUP(A109,'[16]COAL RECEIPT &amp; GCV DATA'!$A$2:$V$8,8,0),0)</f>
        <v>0</v>
      </c>
      <c r="I109" s="13">
        <f>IFERROR(VLOOKUP(A109,'[16]COAL RECEIPT &amp; GCV DATA'!$A$2:$V$8,9,0),0)</f>
        <v>0</v>
      </c>
      <c r="J109" s="13">
        <f>IFERROR(VLOOKUP(A109,'[16]COAL RECEIPT &amp; GCV DATA'!$A$2:$V$8,10,0),0)</f>
        <v>0</v>
      </c>
      <c r="K109" s="15" t="e">
        <f>SUMIF('[16]COAL RECEIPT &amp; GCV DATA'!$A$3:$A$133,'MASTER DATA FILE RAW COAL (2)'!A109,'[16]COAL RECEIPT &amp; GCV DATA'!$K$3:$K$133)</f>
        <v>#VALUE!</v>
      </c>
      <c r="L109" s="15" t="e">
        <f>SUMIF('[16]COAL RECEIPT &amp; GCV DATA'!$A$3:$A$133,'MASTER DATA FILE RAW COAL (2)'!A109,'[16]COAL RECEIPT &amp; GCV DATA'!$L$3:$L$133)</f>
        <v>#VALUE!</v>
      </c>
      <c r="M109" s="15" t="e">
        <f t="shared" si="7"/>
        <v>#VALUE!</v>
      </c>
      <c r="N109" s="15" t="e">
        <f t="shared" si="8"/>
        <v>#VALUE!</v>
      </c>
      <c r="O109" s="15" t="e">
        <f>SUMIF('[16]COAL RECEIPT &amp; GCV DATA'!$A$3:$A$133,'MASTER DATA FILE RAW COAL (2)'!A109,'[16]COAL RECEIPT &amp; GCV DATA'!$O$3:$O$133)</f>
        <v>#VALUE!</v>
      </c>
      <c r="P109" s="15" t="e">
        <f t="shared" si="9"/>
        <v>#VALUE!</v>
      </c>
      <c r="Q109" s="15" t="e">
        <f>SUMIF('[16]COAL RECEIPT &amp; GCV DATA'!$A$3:$A$8,'MASTER DATA FILE RAW COAL (2)'!A109,'[16]COAL RECEIPT &amp; GCV DATA'!$Q$3:$Q$8)+IF(H109=$J$234,($K$234*K109),0)+IF(H109=$J$235,($K$235*K109),0)+IF(H108=$J$235,($K$236*K109),0)</f>
        <v>#VALUE!</v>
      </c>
      <c r="R109" s="16" t="e">
        <f>SUMIF('[16]COAL RECEIPT &amp; GCV DATA'!$A$3:$A$8,'MASTER DATA FILE RAW COAL (2)'!A109,'[16]COAL RECEIPT &amp; GCV DATA'!$R$3:$R$8)+IF(H109=$J$234,($K$234*K109),0)+IF(H109=$J$235,($K$235*K109),0)</f>
        <v>#VALUE!</v>
      </c>
      <c r="S109" s="15">
        <f t="shared" si="10"/>
        <v>0</v>
      </c>
      <c r="T109" s="15" t="e">
        <f>SUMIF('[16]COAL RECEIPT &amp; GCV DATA'!$A$3:$A$133,'MASTER DATA FILE RAW COAL (2)'!A109,'[16]COAL RECEIPT &amp; GCV DATA'!$T$3:$T$133)</f>
        <v>#VALUE!</v>
      </c>
      <c r="U109" s="15" t="e">
        <f t="shared" si="11"/>
        <v>#VALUE!</v>
      </c>
      <c r="V109" s="15" t="e">
        <f>SUMIF('[16]COAL RECEIPT &amp; GCV DATA'!$A$3:$A$133,'MASTER DATA FILE RAW COAL (2)'!A109,'[16]COAL RECEIPT &amp; GCV DATA'!$V$3:$V$133)</f>
        <v>#VALUE!</v>
      </c>
      <c r="W109" s="15" t="e">
        <f t="shared" si="12"/>
        <v>#VALUE!</v>
      </c>
    </row>
    <row r="110" spans="1:23" customFormat="1" x14ac:dyDescent="0.3">
      <c r="A110" s="12"/>
      <c r="B110" s="12" t="e">
        <f>SUMIF('[16]COAL RECEIPT &amp; GCV DATA'!$A$3:$A$8,'MASTER DATA FILE RAW COAL (2)'!A110,'[16]COAL RECEIPT &amp; GCV DATA'!$B$3:$B$8)</f>
        <v>#VALUE!</v>
      </c>
      <c r="C110" s="13" t="e">
        <f>SUMIF('[16]COAL RECEIPT &amp; GCV DATA'!$A$3:$A$133,'MASTER DATA FILE RAW COAL (2)'!A110,'[16]COAL RECEIPT &amp; GCV DATA'!$C$3:$C$133)</f>
        <v>#VALUE!</v>
      </c>
      <c r="D110" s="13">
        <f>IFERROR(VLOOKUP(A110,'[16]COAL RECEIPT &amp; GCV DATA'!$A$2:$V$8,4,0),0)</f>
        <v>0</v>
      </c>
      <c r="E110" s="14">
        <f>IFERROR(VLOOKUP(A110,'[16]COAL RECEIPT &amp; GCV DATA'!$A$2:$V$8,5,0),0)</f>
        <v>0</v>
      </c>
      <c r="F110" s="13" t="e">
        <f>SUMIF('[16]COAL RECEIPT &amp; GCV DATA'!$A$3:$A$133,'MASTER DATA FILE RAW COAL (2)'!A138,'[16]COAL RECEIPT &amp; GCV DATA'!$F$3:$F$133)</f>
        <v>#VALUE!</v>
      </c>
      <c r="G110" s="13">
        <f>IFERROR(VLOOKUP(A110,'[16]COAL RECEIPT &amp; GCV DATA'!$A$2:$V$8,7,0),0)</f>
        <v>0</v>
      </c>
      <c r="H110" s="13">
        <f>IFERROR(VLOOKUP(A110,'[16]COAL RECEIPT &amp; GCV DATA'!$A$2:$V$8,8,0),0)</f>
        <v>0</v>
      </c>
      <c r="I110" s="13">
        <f>IFERROR(VLOOKUP(A110,'[16]COAL RECEIPT &amp; GCV DATA'!$A$2:$V$8,9,0),0)</f>
        <v>0</v>
      </c>
      <c r="J110" s="13">
        <f>IFERROR(VLOOKUP(A110,'[16]COAL RECEIPT &amp; GCV DATA'!$A$2:$V$8,10,0),0)</f>
        <v>0</v>
      </c>
      <c r="K110" s="15" t="e">
        <f>SUMIF('[16]COAL RECEIPT &amp; GCV DATA'!$A$3:$A$133,'MASTER DATA FILE RAW COAL (2)'!A110,'[16]COAL RECEIPT &amp; GCV DATA'!$K$3:$K$133)</f>
        <v>#VALUE!</v>
      </c>
      <c r="L110" s="15" t="e">
        <f>SUMIF('[16]COAL RECEIPT &amp; GCV DATA'!$A$3:$A$133,'MASTER DATA FILE RAW COAL (2)'!A110,'[16]COAL RECEIPT &amp; GCV DATA'!$L$3:$L$133)</f>
        <v>#VALUE!</v>
      </c>
      <c r="M110" s="15" t="e">
        <f t="shared" si="7"/>
        <v>#VALUE!</v>
      </c>
      <c r="N110" s="15" t="e">
        <f t="shared" si="8"/>
        <v>#VALUE!</v>
      </c>
      <c r="O110" s="15" t="e">
        <f>SUMIF('[16]COAL RECEIPT &amp; GCV DATA'!$A$3:$A$133,'MASTER DATA FILE RAW COAL (2)'!A110,'[16]COAL RECEIPT &amp; GCV DATA'!$O$3:$O$133)</f>
        <v>#VALUE!</v>
      </c>
      <c r="P110" s="15" t="e">
        <f t="shared" si="9"/>
        <v>#VALUE!</v>
      </c>
      <c r="Q110" s="15" t="e">
        <f>SUMIF('[16]COAL RECEIPT &amp; GCV DATA'!$A$3:$A$8,'MASTER DATA FILE RAW COAL (2)'!A110,'[16]COAL RECEIPT &amp; GCV DATA'!$Q$3:$Q$8)+IF(H110=$J$234,($K$234*K110),0)+IF(H110=$J$235,($K$235*K110),0)+IF(H109=$J$235,($K$236*K110),0)</f>
        <v>#VALUE!</v>
      </c>
      <c r="R110" s="16" t="e">
        <f>SUMIF('[16]COAL RECEIPT &amp; GCV DATA'!$A$3:$A$8,'MASTER DATA FILE RAW COAL (2)'!A110,'[16]COAL RECEIPT &amp; GCV DATA'!$R$3:$R$8)+IF(H110=$J$234,($K$234*K110),0)+IF(H110=$J$235,($K$235*K110),0)</f>
        <v>#VALUE!</v>
      </c>
      <c r="S110" s="15">
        <f t="shared" si="10"/>
        <v>0</v>
      </c>
      <c r="T110" s="15" t="e">
        <f>SUMIF('[16]COAL RECEIPT &amp; GCV DATA'!$A$3:$A$133,'MASTER DATA FILE RAW COAL (2)'!A110,'[16]COAL RECEIPT &amp; GCV DATA'!$T$3:$T$133)</f>
        <v>#VALUE!</v>
      </c>
      <c r="U110" s="15" t="e">
        <f t="shared" si="11"/>
        <v>#VALUE!</v>
      </c>
      <c r="V110" s="15" t="e">
        <f>SUMIF('[16]COAL RECEIPT &amp; GCV DATA'!$A$3:$A$133,'MASTER DATA FILE RAW COAL (2)'!A110,'[16]COAL RECEIPT &amp; GCV DATA'!$V$3:$V$133)</f>
        <v>#VALUE!</v>
      </c>
      <c r="W110" s="15" t="e">
        <f t="shared" si="12"/>
        <v>#VALUE!</v>
      </c>
    </row>
    <row r="111" spans="1:23" customFormat="1" x14ac:dyDescent="0.3">
      <c r="A111" s="12"/>
      <c r="B111" s="12" t="e">
        <f>SUMIF('[16]COAL RECEIPT &amp; GCV DATA'!$A$3:$A$8,'MASTER DATA FILE RAW COAL (2)'!A111,'[16]COAL RECEIPT &amp; GCV DATA'!$B$3:$B$8)</f>
        <v>#VALUE!</v>
      </c>
      <c r="C111" s="13" t="e">
        <f>SUMIF('[16]COAL RECEIPT &amp; GCV DATA'!$A$3:$A$133,'MASTER DATA FILE RAW COAL (2)'!A111,'[16]COAL RECEIPT &amp; GCV DATA'!$C$3:$C$133)</f>
        <v>#VALUE!</v>
      </c>
      <c r="D111" s="13">
        <f>IFERROR(VLOOKUP(A111,'[16]COAL RECEIPT &amp; GCV DATA'!$A$2:$V$8,4,0),0)</f>
        <v>0</v>
      </c>
      <c r="E111" s="14">
        <f>IFERROR(VLOOKUP(A111,'[16]COAL RECEIPT &amp; GCV DATA'!$A$2:$V$8,5,0),0)</f>
        <v>0</v>
      </c>
      <c r="F111" s="13" t="e">
        <f>SUMIF('[16]COAL RECEIPT &amp; GCV DATA'!$A$3:$A$133,'MASTER DATA FILE RAW COAL (2)'!A139,'[16]COAL RECEIPT &amp; GCV DATA'!$F$3:$F$133)</f>
        <v>#VALUE!</v>
      </c>
      <c r="G111" s="13">
        <f>IFERROR(VLOOKUP(A111,'[16]COAL RECEIPT &amp; GCV DATA'!$A$2:$V$8,7,0),0)</f>
        <v>0</v>
      </c>
      <c r="H111" s="13">
        <f>IFERROR(VLOOKUP(A111,'[16]COAL RECEIPT &amp; GCV DATA'!$A$2:$V$8,8,0),0)</f>
        <v>0</v>
      </c>
      <c r="I111" s="13">
        <f>IFERROR(VLOOKUP(A111,'[16]COAL RECEIPT &amp; GCV DATA'!$A$2:$V$8,9,0),0)</f>
        <v>0</v>
      </c>
      <c r="J111" s="13">
        <f>IFERROR(VLOOKUP(A111,'[16]COAL RECEIPT &amp; GCV DATA'!$A$2:$V$8,10,0),0)</f>
        <v>0</v>
      </c>
      <c r="K111" s="15" t="e">
        <f>SUMIF('[16]COAL RECEIPT &amp; GCV DATA'!$A$3:$A$133,'MASTER DATA FILE RAW COAL (2)'!A111,'[16]COAL RECEIPT &amp; GCV DATA'!$K$3:$K$133)</f>
        <v>#VALUE!</v>
      </c>
      <c r="L111" s="15" t="e">
        <f>SUMIF('[16]COAL RECEIPT &amp; GCV DATA'!$A$3:$A$133,'MASTER DATA FILE RAW COAL (2)'!A111,'[16]COAL RECEIPT &amp; GCV DATA'!$L$3:$L$133)</f>
        <v>#VALUE!</v>
      </c>
      <c r="M111" s="15" t="e">
        <f t="shared" si="7"/>
        <v>#VALUE!</v>
      </c>
      <c r="N111" s="15" t="e">
        <f t="shared" si="8"/>
        <v>#VALUE!</v>
      </c>
      <c r="O111" s="15" t="e">
        <f>SUMIF('[16]COAL RECEIPT &amp; GCV DATA'!$A$3:$A$133,'MASTER DATA FILE RAW COAL (2)'!A111,'[16]COAL RECEIPT &amp; GCV DATA'!$O$3:$O$133)</f>
        <v>#VALUE!</v>
      </c>
      <c r="P111" s="15" t="e">
        <f t="shared" si="9"/>
        <v>#VALUE!</v>
      </c>
      <c r="Q111" s="15" t="e">
        <f>SUMIF('[16]COAL RECEIPT &amp; GCV DATA'!$A$3:$A$8,'MASTER DATA FILE RAW COAL (2)'!A111,'[16]COAL RECEIPT &amp; GCV DATA'!$Q$3:$Q$8)+IF(H111=$J$234,($K$234*K111),0)+IF(H111=$J$235,($K$235*K111),0)+IF(H110=$J$235,($K$236*K111),0)</f>
        <v>#VALUE!</v>
      </c>
      <c r="R111" s="16" t="e">
        <f>SUMIF('[16]COAL RECEIPT &amp; GCV DATA'!$A$3:$A$8,'MASTER DATA FILE RAW COAL (2)'!A111,'[16]COAL RECEIPT &amp; GCV DATA'!$R$3:$R$8)+IF(H111=$J$234,($K$234*K111),0)+IF(H111=$J$235,($K$235*K111),0)</f>
        <v>#VALUE!</v>
      </c>
      <c r="S111" s="15">
        <f t="shared" si="10"/>
        <v>0</v>
      </c>
      <c r="T111" s="15" t="e">
        <f>SUMIF('[16]COAL RECEIPT &amp; GCV DATA'!$A$3:$A$133,'MASTER DATA FILE RAW COAL (2)'!A111,'[16]COAL RECEIPT &amp; GCV DATA'!$T$3:$T$133)</f>
        <v>#VALUE!</v>
      </c>
      <c r="U111" s="15" t="e">
        <f t="shared" si="11"/>
        <v>#VALUE!</v>
      </c>
      <c r="V111" s="15" t="e">
        <f>SUMIF('[16]COAL RECEIPT &amp; GCV DATA'!$A$3:$A$133,'MASTER DATA FILE RAW COAL (2)'!A111,'[16]COAL RECEIPT &amp; GCV DATA'!$V$3:$V$133)</f>
        <v>#VALUE!</v>
      </c>
      <c r="W111" s="15" t="e">
        <f t="shared" si="12"/>
        <v>#VALUE!</v>
      </c>
    </row>
    <row r="112" spans="1:23" customFormat="1" x14ac:dyDescent="0.3">
      <c r="A112" s="12"/>
      <c r="B112" s="12" t="e">
        <f>SUMIF('[16]COAL RECEIPT &amp; GCV DATA'!$A$3:$A$8,'MASTER DATA FILE RAW COAL (2)'!A112,'[16]COAL RECEIPT &amp; GCV DATA'!$B$3:$B$8)</f>
        <v>#VALUE!</v>
      </c>
      <c r="C112" s="13" t="e">
        <f>SUMIF('[16]COAL RECEIPT &amp; GCV DATA'!$A$3:$A$133,'MASTER DATA FILE RAW COAL (2)'!A112,'[16]COAL RECEIPT &amp; GCV DATA'!$C$3:$C$133)</f>
        <v>#VALUE!</v>
      </c>
      <c r="D112" s="13">
        <f>IFERROR(VLOOKUP(A112,'[16]COAL RECEIPT &amp; GCV DATA'!$A$2:$V$8,4,0),0)</f>
        <v>0</v>
      </c>
      <c r="E112" s="14">
        <f>IFERROR(VLOOKUP(A112,'[16]COAL RECEIPT &amp; GCV DATA'!$A$2:$V$8,5,0),0)</f>
        <v>0</v>
      </c>
      <c r="F112" s="13" t="e">
        <f>SUMIF('[16]COAL RECEIPT &amp; GCV DATA'!$A$3:$A$133,'MASTER DATA FILE RAW COAL (2)'!A140,'[16]COAL RECEIPT &amp; GCV DATA'!$F$3:$F$133)</f>
        <v>#VALUE!</v>
      </c>
      <c r="G112" s="13">
        <f>IFERROR(VLOOKUP(A112,'[16]COAL RECEIPT &amp; GCV DATA'!$A$2:$V$8,7,0),0)</f>
        <v>0</v>
      </c>
      <c r="H112" s="13">
        <f>IFERROR(VLOOKUP(A112,'[16]COAL RECEIPT &amp; GCV DATA'!$A$2:$V$8,8,0),0)</f>
        <v>0</v>
      </c>
      <c r="I112" s="13">
        <f>IFERROR(VLOOKUP(A112,'[16]COAL RECEIPT &amp; GCV DATA'!$A$2:$V$8,9,0),0)</f>
        <v>0</v>
      </c>
      <c r="J112" s="13">
        <f>IFERROR(VLOOKUP(A112,'[16]COAL RECEIPT &amp; GCV DATA'!$A$2:$V$8,10,0),0)</f>
        <v>0</v>
      </c>
      <c r="K112" s="15" t="e">
        <f>SUMIF('[16]COAL RECEIPT &amp; GCV DATA'!$A$3:$A$133,'MASTER DATA FILE RAW COAL (2)'!A112,'[16]COAL RECEIPT &amp; GCV DATA'!$K$3:$K$133)</f>
        <v>#VALUE!</v>
      </c>
      <c r="L112" s="15" t="e">
        <f>SUMIF('[16]COAL RECEIPT &amp; GCV DATA'!$A$3:$A$133,'MASTER DATA FILE RAW COAL (2)'!A112,'[16]COAL RECEIPT &amp; GCV DATA'!$L$3:$L$133)</f>
        <v>#VALUE!</v>
      </c>
      <c r="M112" s="15" t="e">
        <f t="shared" si="7"/>
        <v>#VALUE!</v>
      </c>
      <c r="N112" s="15" t="e">
        <f t="shared" si="8"/>
        <v>#VALUE!</v>
      </c>
      <c r="O112" s="15" t="e">
        <f>SUMIF('[16]COAL RECEIPT &amp; GCV DATA'!$A$3:$A$133,'MASTER DATA FILE RAW COAL (2)'!A112,'[16]COAL RECEIPT &amp; GCV DATA'!$O$3:$O$133)</f>
        <v>#VALUE!</v>
      </c>
      <c r="P112" s="15" t="e">
        <f t="shared" si="9"/>
        <v>#VALUE!</v>
      </c>
      <c r="Q112" s="15" t="e">
        <f>SUMIF('[16]COAL RECEIPT &amp; GCV DATA'!$A$3:$A$8,'MASTER DATA FILE RAW COAL (2)'!A112,'[16]COAL RECEIPT &amp; GCV DATA'!$Q$3:$Q$8)+IF(H112=$J$234,($K$234*K112),0)+IF(H112=$J$235,($K$235*K112),0)+IF(H111=$J$235,($K$236*K112),0)</f>
        <v>#VALUE!</v>
      </c>
      <c r="R112" s="16" t="e">
        <f>SUMIF('[16]COAL RECEIPT &amp; GCV DATA'!$A$3:$A$8,'MASTER DATA FILE RAW COAL (2)'!A112,'[16]COAL RECEIPT &amp; GCV DATA'!$R$3:$R$8)+IF(H112=$J$234,($K$234*K112),0)+IF(H112=$J$235,($K$235*K112),0)</f>
        <v>#VALUE!</v>
      </c>
      <c r="S112" s="15">
        <f t="shared" si="10"/>
        <v>0</v>
      </c>
      <c r="T112" s="15" t="e">
        <f>SUMIF('[16]COAL RECEIPT &amp; GCV DATA'!$A$3:$A$133,'MASTER DATA FILE RAW COAL (2)'!A112,'[16]COAL RECEIPT &amp; GCV DATA'!$T$3:$T$133)</f>
        <v>#VALUE!</v>
      </c>
      <c r="U112" s="15" t="e">
        <f t="shared" si="11"/>
        <v>#VALUE!</v>
      </c>
      <c r="V112" s="15" t="e">
        <f>SUMIF('[16]COAL RECEIPT &amp; GCV DATA'!$A$3:$A$133,'MASTER DATA FILE RAW COAL (2)'!A112,'[16]COAL RECEIPT &amp; GCV DATA'!$V$3:$V$133)</f>
        <v>#VALUE!</v>
      </c>
      <c r="W112" s="15" t="e">
        <f t="shared" si="12"/>
        <v>#VALUE!</v>
      </c>
    </row>
    <row r="113" spans="1:23" customFormat="1" x14ac:dyDescent="0.3">
      <c r="A113" s="12"/>
      <c r="B113" s="12" t="e">
        <f>SUMIF('[16]COAL RECEIPT &amp; GCV DATA'!$A$3:$A$8,'MASTER DATA FILE RAW COAL (2)'!A113,'[16]COAL RECEIPT &amp; GCV DATA'!$B$3:$B$8)</f>
        <v>#VALUE!</v>
      </c>
      <c r="C113" s="13" t="e">
        <f>SUMIF('[16]COAL RECEIPT &amp; GCV DATA'!$A$3:$A$133,'MASTER DATA FILE RAW COAL (2)'!A113,'[16]COAL RECEIPT &amp; GCV DATA'!$C$3:$C$133)</f>
        <v>#VALUE!</v>
      </c>
      <c r="D113" s="13">
        <f>IFERROR(VLOOKUP(A113,'[16]COAL RECEIPT &amp; GCV DATA'!$A$2:$V$8,4,0),0)</f>
        <v>0</v>
      </c>
      <c r="E113" s="14">
        <f>IFERROR(VLOOKUP(A113,'[16]COAL RECEIPT &amp; GCV DATA'!$A$2:$V$8,5,0),0)</f>
        <v>0</v>
      </c>
      <c r="F113" s="13" t="e">
        <f>SUMIF('[16]COAL RECEIPT &amp; GCV DATA'!$A$3:$A$133,'MASTER DATA FILE RAW COAL (2)'!A141,'[16]COAL RECEIPT &amp; GCV DATA'!$F$3:$F$133)</f>
        <v>#VALUE!</v>
      </c>
      <c r="G113" s="13">
        <f>IFERROR(VLOOKUP(A113,'[16]COAL RECEIPT &amp; GCV DATA'!$A$2:$V$8,7,0),0)</f>
        <v>0</v>
      </c>
      <c r="H113" s="13">
        <f>IFERROR(VLOOKUP(A113,'[16]COAL RECEIPT &amp; GCV DATA'!$A$2:$V$8,8,0),0)</f>
        <v>0</v>
      </c>
      <c r="I113" s="13">
        <f>IFERROR(VLOOKUP(A113,'[16]COAL RECEIPT &amp; GCV DATA'!$A$2:$V$8,9,0),0)</f>
        <v>0</v>
      </c>
      <c r="J113" s="13">
        <f>IFERROR(VLOOKUP(A113,'[16]COAL RECEIPT &amp; GCV DATA'!$A$2:$V$8,10,0),0)</f>
        <v>0</v>
      </c>
      <c r="K113" s="15" t="e">
        <f>SUMIF('[16]COAL RECEIPT &amp; GCV DATA'!$A$3:$A$133,'MASTER DATA FILE RAW COAL (2)'!A113,'[16]COAL RECEIPT &amp; GCV DATA'!$K$3:$K$133)</f>
        <v>#VALUE!</v>
      </c>
      <c r="L113" s="15" t="e">
        <f>SUMIF('[16]COAL RECEIPT &amp; GCV DATA'!$A$3:$A$133,'MASTER DATA FILE RAW COAL (2)'!A113,'[16]COAL RECEIPT &amp; GCV DATA'!$L$3:$L$133)</f>
        <v>#VALUE!</v>
      </c>
      <c r="M113" s="15" t="e">
        <f t="shared" si="7"/>
        <v>#VALUE!</v>
      </c>
      <c r="N113" s="15" t="e">
        <f t="shared" si="8"/>
        <v>#VALUE!</v>
      </c>
      <c r="O113" s="15" t="e">
        <f>SUMIF('[16]COAL RECEIPT &amp; GCV DATA'!$A$3:$A$133,'MASTER DATA FILE RAW COAL (2)'!A113,'[16]COAL RECEIPT &amp; GCV DATA'!$O$3:$O$133)</f>
        <v>#VALUE!</v>
      </c>
      <c r="P113" s="15" t="e">
        <f t="shared" si="9"/>
        <v>#VALUE!</v>
      </c>
      <c r="Q113" s="15" t="e">
        <f>SUMIF('[16]COAL RECEIPT &amp; GCV DATA'!$A$3:$A$8,'MASTER DATA FILE RAW COAL (2)'!A113,'[16]COAL RECEIPT &amp; GCV DATA'!$Q$3:$Q$8)+IF(H113=$J$234,($K$234*K113),0)+IF(H113=$J$235,($K$235*K113),0)+IF(H112=$J$235,($K$236*K113),0)</f>
        <v>#VALUE!</v>
      </c>
      <c r="R113" s="16" t="e">
        <f>SUMIF('[16]COAL RECEIPT &amp; GCV DATA'!$A$3:$A$8,'MASTER DATA FILE RAW COAL (2)'!A113,'[16]COAL RECEIPT &amp; GCV DATA'!$R$3:$R$8)+IF(H113=$J$234,($K$234*K113),0)+IF(H113=$J$235,($K$235*K113),0)</f>
        <v>#VALUE!</v>
      </c>
      <c r="S113" s="15">
        <f t="shared" si="10"/>
        <v>0</v>
      </c>
      <c r="T113" s="15" t="e">
        <f>SUMIF('[16]COAL RECEIPT &amp; GCV DATA'!$A$3:$A$133,'MASTER DATA FILE RAW COAL (2)'!A113,'[16]COAL RECEIPT &amp; GCV DATA'!$T$3:$T$133)</f>
        <v>#VALUE!</v>
      </c>
      <c r="U113" s="15" t="e">
        <f t="shared" si="11"/>
        <v>#VALUE!</v>
      </c>
      <c r="V113" s="15" t="e">
        <f>SUMIF('[16]COAL RECEIPT &amp; GCV DATA'!$A$3:$A$133,'MASTER DATA FILE RAW COAL (2)'!A113,'[16]COAL RECEIPT &amp; GCV DATA'!$V$3:$V$133)</f>
        <v>#VALUE!</v>
      </c>
      <c r="W113" s="15" t="e">
        <f t="shared" si="12"/>
        <v>#VALUE!</v>
      </c>
    </row>
    <row r="114" spans="1:23" customFormat="1" x14ac:dyDescent="0.3">
      <c r="A114" s="12"/>
      <c r="B114" s="12" t="e">
        <f>SUMIF('[16]COAL RECEIPT &amp; GCV DATA'!$A$3:$A$8,'MASTER DATA FILE RAW COAL (2)'!A114,'[16]COAL RECEIPT &amp; GCV DATA'!$B$3:$B$8)</f>
        <v>#VALUE!</v>
      </c>
      <c r="C114" s="13" t="e">
        <f>SUMIF('[16]COAL RECEIPT &amp; GCV DATA'!$A$3:$A$133,'MASTER DATA FILE RAW COAL (2)'!A114,'[16]COAL RECEIPT &amp; GCV DATA'!$C$3:$C$133)</f>
        <v>#VALUE!</v>
      </c>
      <c r="D114" s="13">
        <f>IFERROR(VLOOKUP(A114,'[16]COAL RECEIPT &amp; GCV DATA'!$A$2:$V$8,4,0),0)</f>
        <v>0</v>
      </c>
      <c r="E114" s="14">
        <f>IFERROR(VLOOKUP(A114,'[16]COAL RECEIPT &amp; GCV DATA'!$A$2:$V$8,5,0),0)</f>
        <v>0</v>
      </c>
      <c r="F114" s="13" t="e">
        <f>SUMIF('[16]COAL RECEIPT &amp; GCV DATA'!$A$3:$A$133,'MASTER DATA FILE RAW COAL (2)'!A142,'[16]COAL RECEIPT &amp; GCV DATA'!$F$3:$F$133)</f>
        <v>#VALUE!</v>
      </c>
      <c r="G114" s="13">
        <f>IFERROR(VLOOKUP(A114,'[16]COAL RECEIPT &amp; GCV DATA'!$A$2:$V$8,7,0),0)</f>
        <v>0</v>
      </c>
      <c r="H114" s="13">
        <f>IFERROR(VLOOKUP(A114,'[16]COAL RECEIPT &amp; GCV DATA'!$A$2:$V$8,8,0),0)</f>
        <v>0</v>
      </c>
      <c r="I114" s="13">
        <f>IFERROR(VLOOKUP(A114,'[16]COAL RECEIPT &amp; GCV DATA'!$A$2:$V$8,9,0),0)</f>
        <v>0</v>
      </c>
      <c r="J114" s="13">
        <f>IFERROR(VLOOKUP(A114,'[16]COAL RECEIPT &amp; GCV DATA'!$A$2:$V$8,10,0),0)</f>
        <v>0</v>
      </c>
      <c r="K114" s="15" t="e">
        <f>SUMIF('[16]COAL RECEIPT &amp; GCV DATA'!$A$3:$A$133,'MASTER DATA FILE RAW COAL (2)'!A114,'[16]COAL RECEIPT &amp; GCV DATA'!$K$3:$K$133)</f>
        <v>#VALUE!</v>
      </c>
      <c r="L114" s="15" t="e">
        <f>SUMIF('[16]COAL RECEIPT &amp; GCV DATA'!$A$3:$A$133,'MASTER DATA FILE RAW COAL (2)'!A114,'[16]COAL RECEIPT &amp; GCV DATA'!$L$3:$L$133)</f>
        <v>#VALUE!</v>
      </c>
      <c r="M114" s="15" t="e">
        <f t="shared" si="7"/>
        <v>#VALUE!</v>
      </c>
      <c r="N114" s="15" t="e">
        <f t="shared" si="8"/>
        <v>#VALUE!</v>
      </c>
      <c r="O114" s="15" t="e">
        <f>SUMIF('[16]COAL RECEIPT &amp; GCV DATA'!$A$3:$A$133,'MASTER DATA FILE RAW COAL (2)'!A114,'[16]COAL RECEIPT &amp; GCV DATA'!$O$3:$O$133)</f>
        <v>#VALUE!</v>
      </c>
      <c r="P114" s="15" t="e">
        <f t="shared" si="9"/>
        <v>#VALUE!</v>
      </c>
      <c r="Q114" s="15" t="e">
        <f>SUMIF('[16]COAL RECEIPT &amp; GCV DATA'!$A$3:$A$8,'MASTER DATA FILE RAW COAL (2)'!A114,'[16]COAL RECEIPT &amp; GCV DATA'!$Q$3:$Q$8)+IF(H114=$J$234,($K$234*K114),0)+IF(H114=$J$235,($K$235*K114),0)+IF(H113=$J$235,($K$236*K114),0)</f>
        <v>#VALUE!</v>
      </c>
      <c r="R114" s="16" t="e">
        <f>SUMIF('[16]COAL RECEIPT &amp; GCV DATA'!$A$3:$A$8,'MASTER DATA FILE RAW COAL (2)'!A114,'[16]COAL RECEIPT &amp; GCV DATA'!$R$3:$R$8)+IF(H114=$J$234,($K$234*K114),0)+IF(H114=$J$235,($K$235*K114),0)</f>
        <v>#VALUE!</v>
      </c>
      <c r="S114" s="15">
        <f t="shared" si="10"/>
        <v>0</v>
      </c>
      <c r="T114" s="15" t="e">
        <f>SUMIF('[16]COAL RECEIPT &amp; GCV DATA'!$A$3:$A$133,'MASTER DATA FILE RAW COAL (2)'!A114,'[16]COAL RECEIPT &amp; GCV DATA'!$T$3:$T$133)</f>
        <v>#VALUE!</v>
      </c>
      <c r="U114" s="15" t="e">
        <f t="shared" si="11"/>
        <v>#VALUE!</v>
      </c>
      <c r="V114" s="15" t="e">
        <f>SUMIF('[16]COAL RECEIPT &amp; GCV DATA'!$A$3:$A$133,'MASTER DATA FILE RAW COAL (2)'!A114,'[16]COAL RECEIPT &amp; GCV DATA'!$V$3:$V$133)</f>
        <v>#VALUE!</v>
      </c>
      <c r="W114" s="15" t="e">
        <f t="shared" si="12"/>
        <v>#VALUE!</v>
      </c>
    </row>
    <row r="115" spans="1:23" customFormat="1" x14ac:dyDescent="0.3">
      <c r="A115" s="12"/>
      <c r="B115" s="12" t="e">
        <f>SUMIF('[16]COAL RECEIPT &amp; GCV DATA'!$A$3:$A$8,'MASTER DATA FILE RAW COAL (2)'!A115,'[16]COAL RECEIPT &amp; GCV DATA'!$B$3:$B$8)</f>
        <v>#VALUE!</v>
      </c>
      <c r="C115" s="13" t="e">
        <f>SUMIF('[16]COAL RECEIPT &amp; GCV DATA'!$A$3:$A$133,'MASTER DATA FILE RAW COAL (2)'!A115,'[16]COAL RECEIPT &amp; GCV DATA'!$C$3:$C$133)</f>
        <v>#VALUE!</v>
      </c>
      <c r="D115" s="13">
        <f>IFERROR(VLOOKUP(A115,'[16]COAL RECEIPT &amp; GCV DATA'!$A$2:$V$8,4,0),0)</f>
        <v>0</v>
      </c>
      <c r="E115" s="14">
        <f>IFERROR(VLOOKUP(A115,'[16]COAL RECEIPT &amp; GCV DATA'!$A$2:$V$8,5,0),0)</f>
        <v>0</v>
      </c>
      <c r="F115" s="13" t="e">
        <f>SUMIF('[16]COAL RECEIPT &amp; GCV DATA'!$A$3:$A$133,'MASTER DATA FILE RAW COAL (2)'!A143,'[16]COAL RECEIPT &amp; GCV DATA'!$F$3:$F$133)</f>
        <v>#VALUE!</v>
      </c>
      <c r="G115" s="13">
        <f>IFERROR(VLOOKUP(A115,'[16]COAL RECEIPT &amp; GCV DATA'!$A$2:$V$8,7,0),0)</f>
        <v>0</v>
      </c>
      <c r="H115" s="13">
        <f>IFERROR(VLOOKUP(A115,'[16]COAL RECEIPT &amp; GCV DATA'!$A$2:$V$8,8,0),0)</f>
        <v>0</v>
      </c>
      <c r="I115" s="13">
        <f>IFERROR(VLOOKUP(A115,'[16]COAL RECEIPT &amp; GCV DATA'!$A$2:$V$8,9,0),0)</f>
        <v>0</v>
      </c>
      <c r="J115" s="13">
        <f>IFERROR(VLOOKUP(A115,'[16]COAL RECEIPT &amp; GCV DATA'!$A$2:$V$8,10,0),0)</f>
        <v>0</v>
      </c>
      <c r="K115" s="15" t="e">
        <f>SUMIF('[16]COAL RECEIPT &amp; GCV DATA'!$A$3:$A$133,'MASTER DATA FILE RAW COAL (2)'!A115,'[16]COAL RECEIPT &amp; GCV DATA'!$K$3:$K$133)</f>
        <v>#VALUE!</v>
      </c>
      <c r="L115" s="15" t="e">
        <f>SUMIF('[16]COAL RECEIPT &amp; GCV DATA'!$A$3:$A$133,'MASTER DATA FILE RAW COAL (2)'!A115,'[16]COAL RECEIPT &amp; GCV DATA'!$L$3:$L$133)</f>
        <v>#VALUE!</v>
      </c>
      <c r="M115" s="15" t="e">
        <f t="shared" si="7"/>
        <v>#VALUE!</v>
      </c>
      <c r="N115" s="15" t="e">
        <f t="shared" si="8"/>
        <v>#VALUE!</v>
      </c>
      <c r="O115" s="15" t="e">
        <f>SUMIF('[16]COAL RECEIPT &amp; GCV DATA'!$A$3:$A$133,'MASTER DATA FILE RAW COAL (2)'!A115,'[16]COAL RECEIPT &amp; GCV DATA'!$O$3:$O$133)</f>
        <v>#VALUE!</v>
      </c>
      <c r="P115" s="15" t="e">
        <f t="shared" si="9"/>
        <v>#VALUE!</v>
      </c>
      <c r="Q115" s="15" t="e">
        <f>SUMIF('[16]COAL RECEIPT &amp; GCV DATA'!$A$3:$A$8,'MASTER DATA FILE RAW COAL (2)'!A115,'[16]COAL RECEIPT &amp; GCV DATA'!$Q$3:$Q$8)+IF(H115=$J$234,($K$234*K115),0)+IF(H115=$J$235,($K$235*K115),0)+IF(H114=$J$235,($K$236*K115),0)</f>
        <v>#VALUE!</v>
      </c>
      <c r="R115" s="16" t="e">
        <f>SUMIF('[16]COAL RECEIPT &amp; GCV DATA'!$A$3:$A$8,'MASTER DATA FILE RAW COAL (2)'!A115,'[16]COAL RECEIPT &amp; GCV DATA'!$R$3:$R$8)+IF(H115=$J$234,($K$234*K115),0)+IF(H115=$J$235,($K$235*K115),0)</f>
        <v>#VALUE!</v>
      </c>
      <c r="S115" s="15">
        <f t="shared" si="10"/>
        <v>0</v>
      </c>
      <c r="T115" s="15" t="e">
        <f>SUMIF('[16]COAL RECEIPT &amp; GCV DATA'!$A$3:$A$133,'MASTER DATA FILE RAW COAL (2)'!A115,'[16]COAL RECEIPT &amp; GCV DATA'!$T$3:$T$133)</f>
        <v>#VALUE!</v>
      </c>
      <c r="U115" s="15" t="e">
        <f t="shared" si="11"/>
        <v>#VALUE!</v>
      </c>
      <c r="V115" s="15" t="e">
        <f>SUMIF('[16]COAL RECEIPT &amp; GCV DATA'!$A$3:$A$133,'MASTER DATA FILE RAW COAL (2)'!A115,'[16]COAL RECEIPT &amp; GCV DATA'!$V$3:$V$133)</f>
        <v>#VALUE!</v>
      </c>
      <c r="W115" s="15" t="e">
        <f t="shared" si="12"/>
        <v>#VALUE!</v>
      </c>
    </row>
    <row r="116" spans="1:23" customFormat="1" x14ac:dyDescent="0.3">
      <c r="A116" s="12"/>
      <c r="B116" s="12" t="e">
        <f>SUMIF('[16]COAL RECEIPT &amp; GCV DATA'!$A$3:$A$8,'MASTER DATA FILE RAW COAL (2)'!A116,'[16]COAL RECEIPT &amp; GCV DATA'!$B$3:$B$8)</f>
        <v>#VALUE!</v>
      </c>
      <c r="C116" s="13" t="e">
        <f>SUMIF('[16]COAL RECEIPT &amp; GCV DATA'!$A$3:$A$133,'MASTER DATA FILE RAW COAL (2)'!A116,'[16]COAL RECEIPT &amp; GCV DATA'!$C$3:$C$133)</f>
        <v>#VALUE!</v>
      </c>
      <c r="D116" s="13">
        <f>IFERROR(VLOOKUP(A116,'[16]COAL RECEIPT &amp; GCV DATA'!$A$2:$V$8,4,0),0)</f>
        <v>0</v>
      </c>
      <c r="E116" s="14">
        <f>IFERROR(VLOOKUP(A116,'[16]COAL RECEIPT &amp; GCV DATA'!$A$2:$V$8,5,0),0)</f>
        <v>0</v>
      </c>
      <c r="F116" s="13" t="e">
        <f>SUMIF('[16]COAL RECEIPT &amp; GCV DATA'!$A$3:$A$133,'MASTER DATA FILE RAW COAL (2)'!A144,'[16]COAL RECEIPT &amp; GCV DATA'!$F$3:$F$133)</f>
        <v>#VALUE!</v>
      </c>
      <c r="G116" s="13">
        <f>IFERROR(VLOOKUP(A116,'[16]COAL RECEIPT &amp; GCV DATA'!$A$2:$V$8,7,0),0)</f>
        <v>0</v>
      </c>
      <c r="H116" s="13">
        <f>IFERROR(VLOOKUP(A116,'[16]COAL RECEIPT &amp; GCV DATA'!$A$2:$V$8,8,0),0)</f>
        <v>0</v>
      </c>
      <c r="I116" s="13">
        <f>IFERROR(VLOOKUP(A116,'[16]COAL RECEIPT &amp; GCV DATA'!$A$2:$V$8,9,0),0)</f>
        <v>0</v>
      </c>
      <c r="J116" s="13">
        <f>IFERROR(VLOOKUP(A116,'[16]COAL RECEIPT &amp; GCV DATA'!$A$2:$V$8,10,0),0)</f>
        <v>0</v>
      </c>
      <c r="K116" s="15" t="e">
        <f>SUMIF('[16]COAL RECEIPT &amp; GCV DATA'!$A$3:$A$133,'MASTER DATA FILE RAW COAL (2)'!A116,'[16]COAL RECEIPT &amp; GCV DATA'!$K$3:$K$133)</f>
        <v>#VALUE!</v>
      </c>
      <c r="L116" s="15" t="e">
        <f>SUMIF('[16]COAL RECEIPT &amp; GCV DATA'!$A$3:$A$133,'MASTER DATA FILE RAW COAL (2)'!A116,'[16]COAL RECEIPT &amp; GCV DATA'!$L$3:$L$133)</f>
        <v>#VALUE!</v>
      </c>
      <c r="M116" s="15" t="e">
        <f t="shared" si="7"/>
        <v>#VALUE!</v>
      </c>
      <c r="N116" s="15" t="e">
        <f t="shared" si="8"/>
        <v>#VALUE!</v>
      </c>
      <c r="O116" s="15" t="e">
        <f>SUMIF('[16]COAL RECEIPT &amp; GCV DATA'!$A$3:$A$133,'MASTER DATA FILE RAW COAL (2)'!A116,'[16]COAL RECEIPT &amp; GCV DATA'!$O$3:$O$133)</f>
        <v>#VALUE!</v>
      </c>
      <c r="P116" s="15" t="e">
        <f t="shared" si="9"/>
        <v>#VALUE!</v>
      </c>
      <c r="Q116" s="15" t="e">
        <f>SUMIF('[16]COAL RECEIPT &amp; GCV DATA'!$A$3:$A$8,'MASTER DATA FILE RAW COAL (2)'!A116,'[16]COAL RECEIPT &amp; GCV DATA'!$Q$3:$Q$8)+IF(H116=$J$234,($K$234*K116),0)+IF(H116=$J$235,($K$235*K116),0)+IF(H115=$J$235,($K$236*K116),0)</f>
        <v>#VALUE!</v>
      </c>
      <c r="R116" s="16" t="e">
        <f>SUMIF('[16]COAL RECEIPT &amp; GCV DATA'!$A$3:$A$8,'MASTER DATA FILE RAW COAL (2)'!A116,'[16]COAL RECEIPT &amp; GCV DATA'!$R$3:$R$8)+IF(H116=$J$234,($K$234*K116),0)+IF(H116=$J$235,($K$235*K116),0)</f>
        <v>#VALUE!</v>
      </c>
      <c r="S116" s="15">
        <f t="shared" si="10"/>
        <v>0</v>
      </c>
      <c r="T116" s="15" t="e">
        <f>SUMIF('[16]COAL RECEIPT &amp; GCV DATA'!$A$3:$A$133,'MASTER DATA FILE RAW COAL (2)'!A116,'[16]COAL RECEIPT &amp; GCV DATA'!$T$3:$T$133)</f>
        <v>#VALUE!</v>
      </c>
      <c r="U116" s="15" t="e">
        <f t="shared" si="11"/>
        <v>#VALUE!</v>
      </c>
      <c r="V116" s="15" t="e">
        <f>SUMIF('[16]COAL RECEIPT &amp; GCV DATA'!$A$3:$A$133,'MASTER DATA FILE RAW COAL (2)'!A116,'[16]COAL RECEIPT &amp; GCV DATA'!$V$3:$V$133)</f>
        <v>#VALUE!</v>
      </c>
      <c r="W116" s="15" t="e">
        <f t="shared" si="12"/>
        <v>#VALUE!</v>
      </c>
    </row>
    <row r="117" spans="1:23" customFormat="1" x14ac:dyDescent="0.3">
      <c r="A117" s="12"/>
      <c r="B117" s="12" t="e">
        <f>SUMIF('[16]COAL RECEIPT &amp; GCV DATA'!$A$3:$A$8,'MASTER DATA FILE RAW COAL (2)'!A117,'[16]COAL RECEIPT &amp; GCV DATA'!$B$3:$B$8)</f>
        <v>#VALUE!</v>
      </c>
      <c r="C117" s="13" t="e">
        <f>SUMIF('[16]COAL RECEIPT &amp; GCV DATA'!$A$3:$A$133,'MASTER DATA FILE RAW COAL (2)'!A117,'[16]COAL RECEIPT &amp; GCV DATA'!$C$3:$C$133)</f>
        <v>#VALUE!</v>
      </c>
      <c r="D117" s="13">
        <f>IFERROR(VLOOKUP(A117,'[16]COAL RECEIPT &amp; GCV DATA'!$A$2:$V$8,4,0),0)</f>
        <v>0</v>
      </c>
      <c r="E117" s="14">
        <f>IFERROR(VLOOKUP(A117,'[16]COAL RECEIPT &amp; GCV DATA'!$A$2:$V$8,5,0),0)</f>
        <v>0</v>
      </c>
      <c r="F117" s="13" t="e">
        <f>SUMIF('[16]COAL RECEIPT &amp; GCV DATA'!$A$3:$A$133,'MASTER DATA FILE RAW COAL (2)'!A145,'[16]COAL RECEIPT &amp; GCV DATA'!$F$3:$F$133)</f>
        <v>#VALUE!</v>
      </c>
      <c r="G117" s="13">
        <f>IFERROR(VLOOKUP(A117,'[16]COAL RECEIPT &amp; GCV DATA'!$A$2:$V$8,7,0),0)</f>
        <v>0</v>
      </c>
      <c r="H117" s="13">
        <f>IFERROR(VLOOKUP(A117,'[16]COAL RECEIPT &amp; GCV DATA'!$A$2:$V$8,8,0),0)</f>
        <v>0</v>
      </c>
      <c r="I117" s="13">
        <f>IFERROR(VLOOKUP(A117,'[16]COAL RECEIPT &amp; GCV DATA'!$A$2:$V$8,9,0),0)</f>
        <v>0</v>
      </c>
      <c r="J117" s="13">
        <f>IFERROR(VLOOKUP(A117,'[16]COAL RECEIPT &amp; GCV DATA'!$A$2:$V$8,10,0),0)</f>
        <v>0</v>
      </c>
      <c r="K117" s="15" t="e">
        <f>SUMIF('[16]COAL RECEIPT &amp; GCV DATA'!$A$3:$A$133,'MASTER DATA FILE RAW COAL (2)'!A117,'[16]COAL RECEIPT &amp; GCV DATA'!$K$3:$K$133)</f>
        <v>#VALUE!</v>
      </c>
      <c r="L117" s="15" t="e">
        <f>SUMIF('[16]COAL RECEIPT &amp; GCV DATA'!$A$3:$A$133,'MASTER DATA FILE RAW COAL (2)'!A117,'[16]COAL RECEIPT &amp; GCV DATA'!$L$3:$L$133)</f>
        <v>#VALUE!</v>
      </c>
      <c r="M117" s="15" t="e">
        <f t="shared" si="7"/>
        <v>#VALUE!</v>
      </c>
      <c r="N117" s="15" t="e">
        <f t="shared" si="8"/>
        <v>#VALUE!</v>
      </c>
      <c r="O117" s="15" t="e">
        <f>SUMIF('[16]COAL RECEIPT &amp; GCV DATA'!$A$3:$A$133,'MASTER DATA FILE RAW COAL (2)'!A117,'[16]COAL RECEIPT &amp; GCV DATA'!$O$3:$O$133)</f>
        <v>#VALUE!</v>
      </c>
      <c r="P117" s="15" t="e">
        <f t="shared" si="9"/>
        <v>#VALUE!</v>
      </c>
      <c r="Q117" s="15" t="e">
        <f>SUMIF('[16]COAL RECEIPT &amp; GCV DATA'!$A$3:$A$8,'MASTER DATA FILE RAW COAL (2)'!A117,'[16]COAL RECEIPT &amp; GCV DATA'!$Q$3:$Q$8)+IF(H117=$J$234,($K$234*K117),0)+IF(H117=$J$235,($K$235*K117),0)+IF(H116=$J$235,($K$236*K117),0)</f>
        <v>#VALUE!</v>
      </c>
      <c r="R117" s="16" t="e">
        <f>SUMIF('[16]COAL RECEIPT &amp; GCV DATA'!$A$3:$A$8,'MASTER DATA FILE RAW COAL (2)'!A117,'[16]COAL RECEIPT &amp; GCV DATA'!$R$3:$R$8)+IF(H117=$J$234,($K$234*K117),0)+IF(H117=$J$235,($K$235*K117),0)</f>
        <v>#VALUE!</v>
      </c>
      <c r="S117" s="15">
        <f t="shared" si="10"/>
        <v>0</v>
      </c>
      <c r="T117" s="15" t="e">
        <f>SUMIF('[16]COAL RECEIPT &amp; GCV DATA'!$A$3:$A$133,'MASTER DATA FILE RAW COAL (2)'!A117,'[16]COAL RECEIPT &amp; GCV DATA'!$T$3:$T$133)</f>
        <v>#VALUE!</v>
      </c>
      <c r="U117" s="15" t="e">
        <f t="shared" si="11"/>
        <v>#VALUE!</v>
      </c>
      <c r="V117" s="15" t="e">
        <f>SUMIF('[16]COAL RECEIPT &amp; GCV DATA'!$A$3:$A$133,'MASTER DATA FILE RAW COAL (2)'!A117,'[16]COAL RECEIPT &amp; GCV DATA'!$V$3:$V$133)</f>
        <v>#VALUE!</v>
      </c>
      <c r="W117" s="15" t="e">
        <f t="shared" si="12"/>
        <v>#VALUE!</v>
      </c>
    </row>
    <row r="118" spans="1:23" customFormat="1" x14ac:dyDescent="0.3">
      <c r="A118" s="12"/>
      <c r="B118" s="12" t="e">
        <f>SUMIF('[16]COAL RECEIPT &amp; GCV DATA'!$A$3:$A$8,'MASTER DATA FILE RAW COAL (2)'!A118,'[16]COAL RECEIPT &amp; GCV DATA'!$B$3:$B$8)</f>
        <v>#VALUE!</v>
      </c>
      <c r="C118" s="13" t="e">
        <f>SUMIF('[16]COAL RECEIPT &amp; GCV DATA'!$A$3:$A$133,'MASTER DATA FILE RAW COAL (2)'!A118,'[16]COAL RECEIPT &amp; GCV DATA'!$C$3:$C$133)</f>
        <v>#VALUE!</v>
      </c>
      <c r="D118" s="13">
        <f>IFERROR(VLOOKUP(A118,'[16]COAL RECEIPT &amp; GCV DATA'!$A$2:$V$8,4,0),0)</f>
        <v>0</v>
      </c>
      <c r="E118" s="14">
        <f>IFERROR(VLOOKUP(A118,'[16]COAL RECEIPT &amp; GCV DATA'!$A$2:$V$8,5,0),0)</f>
        <v>0</v>
      </c>
      <c r="F118" s="13" t="e">
        <f>SUMIF('[16]COAL RECEIPT &amp; GCV DATA'!$A$3:$A$133,'MASTER DATA FILE RAW COAL (2)'!A146,'[16]COAL RECEIPT &amp; GCV DATA'!$F$3:$F$133)</f>
        <v>#VALUE!</v>
      </c>
      <c r="G118" s="13">
        <f>IFERROR(VLOOKUP(A118,'[16]COAL RECEIPT &amp; GCV DATA'!$A$2:$V$8,7,0),0)</f>
        <v>0</v>
      </c>
      <c r="H118" s="13">
        <f>IFERROR(VLOOKUP(A118,'[16]COAL RECEIPT &amp; GCV DATA'!$A$2:$V$8,8,0),0)</f>
        <v>0</v>
      </c>
      <c r="I118" s="13">
        <f>IFERROR(VLOOKUP(A118,'[16]COAL RECEIPT &amp; GCV DATA'!$A$2:$V$8,9,0),0)</f>
        <v>0</v>
      </c>
      <c r="J118" s="13">
        <f>IFERROR(VLOOKUP(A118,'[16]COAL RECEIPT &amp; GCV DATA'!$A$2:$V$8,10,0),0)</f>
        <v>0</v>
      </c>
      <c r="K118" s="15" t="e">
        <f>SUMIF('[16]COAL RECEIPT &amp; GCV DATA'!$A$3:$A$133,'MASTER DATA FILE RAW COAL (2)'!A118,'[16]COAL RECEIPT &amp; GCV DATA'!$K$3:$K$133)</f>
        <v>#VALUE!</v>
      </c>
      <c r="L118" s="15" t="e">
        <f>SUMIF('[16]COAL RECEIPT &amp; GCV DATA'!$A$3:$A$133,'MASTER DATA FILE RAW COAL (2)'!A118,'[16]COAL RECEIPT &amp; GCV DATA'!$L$3:$L$133)</f>
        <v>#VALUE!</v>
      </c>
      <c r="M118" s="15" t="e">
        <f t="shared" si="7"/>
        <v>#VALUE!</v>
      </c>
      <c r="N118" s="15" t="e">
        <f t="shared" si="8"/>
        <v>#VALUE!</v>
      </c>
      <c r="O118" s="15" t="e">
        <f>SUMIF('[16]COAL RECEIPT &amp; GCV DATA'!$A$3:$A$133,'MASTER DATA FILE RAW COAL (2)'!A118,'[16]COAL RECEIPT &amp; GCV DATA'!$O$3:$O$133)</f>
        <v>#VALUE!</v>
      </c>
      <c r="P118" s="15" t="e">
        <f t="shared" si="9"/>
        <v>#VALUE!</v>
      </c>
      <c r="Q118" s="15" t="e">
        <f>SUMIF('[16]COAL RECEIPT &amp; GCV DATA'!$A$3:$A$8,'MASTER DATA FILE RAW COAL (2)'!A118,'[16]COAL RECEIPT &amp; GCV DATA'!$Q$3:$Q$8)+IF(H118=$J$234,($K$234*K118),0)+IF(H118=$J$235,($K$235*K118),0)+IF(H117=$J$235,($K$236*K118),0)</f>
        <v>#VALUE!</v>
      </c>
      <c r="R118" s="16" t="e">
        <f>SUMIF('[16]COAL RECEIPT &amp; GCV DATA'!$A$3:$A$8,'MASTER DATA FILE RAW COAL (2)'!A118,'[16]COAL RECEIPT &amp; GCV DATA'!$R$3:$R$8)+IF(H118=$J$234,($K$234*K118),0)+IF(H118=$J$235,($K$235*K118),0)</f>
        <v>#VALUE!</v>
      </c>
      <c r="S118" s="15">
        <f t="shared" si="10"/>
        <v>0</v>
      </c>
      <c r="T118" s="15" t="e">
        <f>SUMIF('[16]COAL RECEIPT &amp; GCV DATA'!$A$3:$A$133,'MASTER DATA FILE RAW COAL (2)'!A118,'[16]COAL RECEIPT &amp; GCV DATA'!$T$3:$T$133)</f>
        <v>#VALUE!</v>
      </c>
      <c r="U118" s="15" t="e">
        <f t="shared" si="11"/>
        <v>#VALUE!</v>
      </c>
      <c r="V118" s="15" t="e">
        <f>SUMIF('[16]COAL RECEIPT &amp; GCV DATA'!$A$3:$A$133,'MASTER DATA FILE RAW COAL (2)'!A118,'[16]COAL RECEIPT &amp; GCV DATA'!$V$3:$V$133)</f>
        <v>#VALUE!</v>
      </c>
      <c r="W118" s="15" t="e">
        <f t="shared" si="12"/>
        <v>#VALUE!</v>
      </c>
    </row>
    <row r="119" spans="1:23" customFormat="1" x14ac:dyDescent="0.3">
      <c r="A119" s="12"/>
      <c r="B119" s="12" t="e">
        <f>SUMIF('[16]COAL RECEIPT &amp; GCV DATA'!$A$3:$A$8,'MASTER DATA FILE RAW COAL (2)'!A119,'[16]COAL RECEIPT &amp; GCV DATA'!$B$3:$B$8)</f>
        <v>#VALUE!</v>
      </c>
      <c r="C119" s="13" t="e">
        <f>SUMIF('[16]COAL RECEIPT &amp; GCV DATA'!$A$3:$A$133,'MASTER DATA FILE RAW COAL (2)'!A119,'[16]COAL RECEIPT &amp; GCV DATA'!$C$3:$C$133)</f>
        <v>#VALUE!</v>
      </c>
      <c r="D119" s="13">
        <f>IFERROR(VLOOKUP(A119,'[16]COAL RECEIPT &amp; GCV DATA'!$A$2:$V$8,4,0),0)</f>
        <v>0</v>
      </c>
      <c r="E119" s="14">
        <f>IFERROR(VLOOKUP(A119,'[16]COAL RECEIPT &amp; GCV DATA'!$A$2:$V$8,5,0),0)</f>
        <v>0</v>
      </c>
      <c r="F119" s="13" t="e">
        <f>SUMIF('[16]COAL RECEIPT &amp; GCV DATA'!$A$3:$A$133,'MASTER DATA FILE RAW COAL (2)'!A147,'[16]COAL RECEIPT &amp; GCV DATA'!$F$3:$F$133)</f>
        <v>#VALUE!</v>
      </c>
      <c r="G119" s="13">
        <f>IFERROR(VLOOKUP(A119,'[16]COAL RECEIPT &amp; GCV DATA'!$A$2:$V$8,7,0),0)</f>
        <v>0</v>
      </c>
      <c r="H119" s="13">
        <f>IFERROR(VLOOKUP(A119,'[16]COAL RECEIPT &amp; GCV DATA'!$A$2:$V$8,8,0),0)</f>
        <v>0</v>
      </c>
      <c r="I119" s="13">
        <f>IFERROR(VLOOKUP(A119,'[16]COAL RECEIPT &amp; GCV DATA'!$A$2:$V$8,9,0),0)</f>
        <v>0</v>
      </c>
      <c r="J119" s="13">
        <f>IFERROR(VLOOKUP(A119,'[16]COAL RECEIPT &amp; GCV DATA'!$A$2:$V$8,10,0),0)</f>
        <v>0</v>
      </c>
      <c r="K119" s="15" t="e">
        <f>SUMIF('[16]COAL RECEIPT &amp; GCV DATA'!$A$3:$A$133,'MASTER DATA FILE RAW COAL (2)'!A119,'[16]COAL RECEIPT &amp; GCV DATA'!$K$3:$K$133)</f>
        <v>#VALUE!</v>
      </c>
      <c r="L119" s="15" t="e">
        <f>SUMIF('[16]COAL RECEIPT &amp; GCV DATA'!$A$3:$A$133,'MASTER DATA FILE RAW COAL (2)'!A119,'[16]COAL RECEIPT &amp; GCV DATA'!$L$3:$L$133)</f>
        <v>#VALUE!</v>
      </c>
      <c r="M119" s="15" t="e">
        <f t="shared" si="7"/>
        <v>#VALUE!</v>
      </c>
      <c r="N119" s="15" t="e">
        <f t="shared" si="8"/>
        <v>#VALUE!</v>
      </c>
      <c r="O119" s="15" t="e">
        <f>SUMIF('[16]COAL RECEIPT &amp; GCV DATA'!$A$3:$A$133,'MASTER DATA FILE RAW COAL (2)'!A119,'[16]COAL RECEIPT &amp; GCV DATA'!$O$3:$O$133)</f>
        <v>#VALUE!</v>
      </c>
      <c r="P119" s="15" t="e">
        <f t="shared" si="9"/>
        <v>#VALUE!</v>
      </c>
      <c r="Q119" s="15" t="e">
        <f>SUMIF('[16]COAL RECEIPT &amp; GCV DATA'!$A$3:$A$8,'MASTER DATA FILE RAW COAL (2)'!A119,'[16]COAL RECEIPT &amp; GCV DATA'!$Q$3:$Q$8)+IF(H119=$J$234,($K$234*K119),0)+IF(H119=$J$235,($K$235*K119),0)+IF(H118=$J$235,($K$236*K119),0)</f>
        <v>#VALUE!</v>
      </c>
      <c r="R119" s="16" t="e">
        <f>SUMIF('[16]COAL RECEIPT &amp; GCV DATA'!$A$3:$A$8,'MASTER DATA FILE RAW COAL (2)'!A119,'[16]COAL RECEIPT &amp; GCV DATA'!$R$3:$R$8)+IF(H119=$J$234,($K$234*K119),0)+IF(H119=$J$235,($K$235*K119),0)</f>
        <v>#VALUE!</v>
      </c>
      <c r="S119" s="15">
        <f t="shared" si="10"/>
        <v>0</v>
      </c>
      <c r="T119" s="15" t="e">
        <f>SUMIF('[16]COAL RECEIPT &amp; GCV DATA'!$A$3:$A$133,'MASTER DATA FILE RAW COAL (2)'!A119,'[16]COAL RECEIPT &amp; GCV DATA'!$T$3:$T$133)</f>
        <v>#VALUE!</v>
      </c>
      <c r="U119" s="15" t="e">
        <f t="shared" si="11"/>
        <v>#VALUE!</v>
      </c>
      <c r="V119" s="15" t="e">
        <f>SUMIF('[16]COAL RECEIPT &amp; GCV DATA'!$A$3:$A$133,'MASTER DATA FILE RAW COAL (2)'!A119,'[16]COAL RECEIPT &amp; GCV DATA'!$V$3:$V$133)</f>
        <v>#VALUE!</v>
      </c>
      <c r="W119" s="15" t="e">
        <f t="shared" si="12"/>
        <v>#VALUE!</v>
      </c>
    </row>
    <row r="120" spans="1:23" customFormat="1" x14ac:dyDescent="0.3">
      <c r="A120" s="12"/>
      <c r="B120" s="12" t="e">
        <f>SUMIF('[16]COAL RECEIPT &amp; GCV DATA'!$A$3:$A$8,'MASTER DATA FILE RAW COAL (2)'!A120,'[16]COAL RECEIPT &amp; GCV DATA'!$B$3:$B$8)</f>
        <v>#VALUE!</v>
      </c>
      <c r="C120" s="13" t="e">
        <f>SUMIF('[16]COAL RECEIPT &amp; GCV DATA'!$A$3:$A$133,'MASTER DATA FILE RAW COAL (2)'!A120,'[16]COAL RECEIPT &amp; GCV DATA'!$C$3:$C$133)</f>
        <v>#VALUE!</v>
      </c>
      <c r="D120" s="13">
        <f>IFERROR(VLOOKUP(A120,'[16]COAL RECEIPT &amp; GCV DATA'!$A$2:$V$8,4,0),0)</f>
        <v>0</v>
      </c>
      <c r="E120" s="14">
        <f>IFERROR(VLOOKUP(A120,'[16]COAL RECEIPT &amp; GCV DATA'!$A$2:$V$8,5,0),0)</f>
        <v>0</v>
      </c>
      <c r="F120" s="13" t="e">
        <f>SUMIF('[16]COAL RECEIPT &amp; GCV DATA'!$A$3:$A$133,'MASTER DATA FILE RAW COAL (2)'!A148,'[16]COAL RECEIPT &amp; GCV DATA'!$F$3:$F$133)</f>
        <v>#VALUE!</v>
      </c>
      <c r="G120" s="13">
        <f>IFERROR(VLOOKUP(A120,'[16]COAL RECEIPT &amp; GCV DATA'!$A$2:$V$8,7,0),0)</f>
        <v>0</v>
      </c>
      <c r="H120" s="13">
        <f>IFERROR(VLOOKUP(A120,'[16]COAL RECEIPT &amp; GCV DATA'!$A$2:$V$8,8,0),0)</f>
        <v>0</v>
      </c>
      <c r="I120" s="13">
        <f>IFERROR(VLOOKUP(A120,'[16]COAL RECEIPT &amp; GCV DATA'!$A$2:$V$8,9,0),0)</f>
        <v>0</v>
      </c>
      <c r="J120" s="13">
        <f>IFERROR(VLOOKUP(A120,'[16]COAL RECEIPT &amp; GCV DATA'!$A$2:$V$8,10,0),0)</f>
        <v>0</v>
      </c>
      <c r="K120" s="15" t="e">
        <f>SUMIF('[16]COAL RECEIPT &amp; GCV DATA'!$A$3:$A$133,'MASTER DATA FILE RAW COAL (2)'!A120,'[16]COAL RECEIPT &amp; GCV DATA'!$K$3:$K$133)</f>
        <v>#VALUE!</v>
      </c>
      <c r="L120" s="15" t="e">
        <f>SUMIF('[16]COAL RECEIPT &amp; GCV DATA'!$A$3:$A$133,'MASTER DATA FILE RAW COAL (2)'!A120,'[16]COAL RECEIPT &amp; GCV DATA'!$L$3:$L$133)</f>
        <v>#VALUE!</v>
      </c>
      <c r="M120" s="15" t="e">
        <f t="shared" si="7"/>
        <v>#VALUE!</v>
      </c>
      <c r="N120" s="15" t="e">
        <f t="shared" si="8"/>
        <v>#VALUE!</v>
      </c>
      <c r="O120" s="15" t="e">
        <f>SUMIF('[16]COAL RECEIPT &amp; GCV DATA'!$A$3:$A$133,'MASTER DATA FILE RAW COAL (2)'!A120,'[16]COAL RECEIPT &amp; GCV DATA'!$O$3:$O$133)</f>
        <v>#VALUE!</v>
      </c>
      <c r="P120" s="15" t="e">
        <f t="shared" si="9"/>
        <v>#VALUE!</v>
      </c>
      <c r="Q120" s="15" t="e">
        <f>SUMIF('[16]COAL RECEIPT &amp; GCV DATA'!$A$3:$A$8,'MASTER DATA FILE RAW COAL (2)'!A120,'[16]COAL RECEIPT &amp; GCV DATA'!$Q$3:$Q$8)+IF(H120=$J$234,($K$234*K120),0)+IF(H120=$J$235,($K$235*K120),0)+IF(H119=$J$235,($K$236*K120),0)</f>
        <v>#VALUE!</v>
      </c>
      <c r="R120" s="16" t="e">
        <f>SUMIF('[16]COAL RECEIPT &amp; GCV DATA'!$A$3:$A$8,'MASTER DATA FILE RAW COAL (2)'!A120,'[16]COAL RECEIPT &amp; GCV DATA'!$R$3:$R$8)+IF(H120=$J$234,($K$234*K120),0)+IF(H120=$J$235,($K$235*K120),0)</f>
        <v>#VALUE!</v>
      </c>
      <c r="S120" s="15">
        <f t="shared" si="10"/>
        <v>0</v>
      </c>
      <c r="T120" s="15" t="e">
        <f>SUMIF('[16]COAL RECEIPT &amp; GCV DATA'!$A$3:$A$133,'MASTER DATA FILE RAW COAL (2)'!A120,'[16]COAL RECEIPT &amp; GCV DATA'!$T$3:$T$133)</f>
        <v>#VALUE!</v>
      </c>
      <c r="U120" s="15" t="e">
        <f t="shared" si="11"/>
        <v>#VALUE!</v>
      </c>
      <c r="V120" s="15" t="e">
        <f>SUMIF('[16]COAL RECEIPT &amp; GCV DATA'!$A$3:$A$133,'MASTER DATA FILE RAW COAL (2)'!A120,'[16]COAL RECEIPT &amp; GCV DATA'!$V$3:$V$133)</f>
        <v>#VALUE!</v>
      </c>
      <c r="W120" s="15" t="e">
        <f t="shared" si="12"/>
        <v>#VALUE!</v>
      </c>
    </row>
    <row r="121" spans="1:23" customFormat="1" x14ac:dyDescent="0.3">
      <c r="A121" s="12"/>
      <c r="B121" s="12" t="e">
        <f>SUMIF('[16]COAL RECEIPT &amp; GCV DATA'!$A$3:$A$8,'MASTER DATA FILE RAW COAL (2)'!A121,'[16]COAL RECEIPT &amp; GCV DATA'!$B$3:$B$8)</f>
        <v>#VALUE!</v>
      </c>
      <c r="C121" s="13" t="e">
        <f>SUMIF('[16]COAL RECEIPT &amp; GCV DATA'!$A$3:$A$133,'MASTER DATA FILE RAW COAL (2)'!A121,'[16]COAL RECEIPT &amp; GCV DATA'!$C$3:$C$133)</f>
        <v>#VALUE!</v>
      </c>
      <c r="D121" s="13">
        <f>IFERROR(VLOOKUP(A121,'[16]COAL RECEIPT &amp; GCV DATA'!$A$2:$V$8,4,0),0)</f>
        <v>0</v>
      </c>
      <c r="E121" s="14">
        <f>IFERROR(VLOOKUP(A121,'[16]COAL RECEIPT &amp; GCV DATA'!$A$2:$V$8,5,0),0)</f>
        <v>0</v>
      </c>
      <c r="F121" s="13" t="e">
        <f>SUMIF('[16]COAL RECEIPT &amp; GCV DATA'!$A$3:$A$133,'MASTER DATA FILE RAW COAL (2)'!A149,'[16]COAL RECEIPT &amp; GCV DATA'!$F$3:$F$133)</f>
        <v>#VALUE!</v>
      </c>
      <c r="G121" s="13">
        <f>IFERROR(VLOOKUP(A121,'[16]COAL RECEIPT &amp; GCV DATA'!$A$2:$V$8,7,0),0)</f>
        <v>0</v>
      </c>
      <c r="H121" s="13">
        <f>IFERROR(VLOOKUP(A121,'[16]COAL RECEIPT &amp; GCV DATA'!$A$2:$V$8,8,0),0)</f>
        <v>0</v>
      </c>
      <c r="I121" s="13">
        <f>IFERROR(VLOOKUP(A121,'[16]COAL RECEIPT &amp; GCV DATA'!$A$2:$V$8,9,0),0)</f>
        <v>0</v>
      </c>
      <c r="J121" s="13">
        <f>IFERROR(VLOOKUP(A121,'[16]COAL RECEIPT &amp; GCV DATA'!$A$2:$V$8,10,0),0)</f>
        <v>0</v>
      </c>
      <c r="K121" s="15" t="e">
        <f>SUMIF('[16]COAL RECEIPT &amp; GCV DATA'!$A$3:$A$133,'MASTER DATA FILE RAW COAL (2)'!A121,'[16]COAL RECEIPT &amp; GCV DATA'!$K$3:$K$133)</f>
        <v>#VALUE!</v>
      </c>
      <c r="L121" s="15" t="e">
        <f>SUMIF('[16]COAL RECEIPT &amp; GCV DATA'!$A$3:$A$133,'MASTER DATA FILE RAW COAL (2)'!A121,'[16]COAL RECEIPT &amp; GCV DATA'!$L$3:$L$133)</f>
        <v>#VALUE!</v>
      </c>
      <c r="M121" s="15" t="e">
        <f t="shared" si="7"/>
        <v>#VALUE!</v>
      </c>
      <c r="N121" s="15" t="e">
        <f t="shared" si="8"/>
        <v>#VALUE!</v>
      </c>
      <c r="O121" s="15" t="e">
        <f>SUMIF('[16]COAL RECEIPT &amp; GCV DATA'!$A$3:$A$133,'MASTER DATA FILE RAW COAL (2)'!A121,'[16]COAL RECEIPT &amp; GCV DATA'!$O$3:$O$133)</f>
        <v>#VALUE!</v>
      </c>
      <c r="P121" s="15" t="e">
        <f t="shared" si="9"/>
        <v>#VALUE!</v>
      </c>
      <c r="Q121" s="15" t="e">
        <f>SUMIF('[16]COAL RECEIPT &amp; GCV DATA'!$A$3:$A$8,'MASTER DATA FILE RAW COAL (2)'!A121,'[16]COAL RECEIPT &amp; GCV DATA'!$Q$3:$Q$8)+IF(H121=$J$234,($K$234*K121),0)+IF(H121=$J$235,($K$235*K121),0)+IF(H120=$J$235,($K$236*K121),0)</f>
        <v>#VALUE!</v>
      </c>
      <c r="R121" s="16" t="e">
        <f>SUMIF('[16]COAL RECEIPT &amp; GCV DATA'!$A$3:$A$8,'MASTER DATA FILE RAW COAL (2)'!A121,'[16]COAL RECEIPT &amp; GCV DATA'!$R$3:$R$8)+IF(H121=$J$234,($K$234*K121),0)+IF(H121=$J$235,($K$235*K121),0)</f>
        <v>#VALUE!</v>
      </c>
      <c r="S121" s="15">
        <f t="shared" si="10"/>
        <v>0</v>
      </c>
      <c r="T121" s="15" t="e">
        <f>SUMIF('[16]COAL RECEIPT &amp; GCV DATA'!$A$3:$A$133,'MASTER DATA FILE RAW COAL (2)'!A121,'[16]COAL RECEIPT &amp; GCV DATA'!$T$3:$T$133)</f>
        <v>#VALUE!</v>
      </c>
      <c r="U121" s="15" t="e">
        <f t="shared" si="11"/>
        <v>#VALUE!</v>
      </c>
      <c r="V121" s="15" t="e">
        <f>SUMIF('[16]COAL RECEIPT &amp; GCV DATA'!$A$3:$A$133,'MASTER DATA FILE RAW COAL (2)'!A121,'[16]COAL RECEIPT &amp; GCV DATA'!$V$3:$V$133)</f>
        <v>#VALUE!</v>
      </c>
      <c r="W121" s="15" t="e">
        <f t="shared" si="12"/>
        <v>#VALUE!</v>
      </c>
    </row>
    <row r="122" spans="1:23" customFormat="1" x14ac:dyDescent="0.3">
      <c r="A122" s="12"/>
      <c r="B122" s="12" t="e">
        <f>SUMIF('[16]COAL RECEIPT &amp; GCV DATA'!$A$3:$A$8,'MASTER DATA FILE RAW COAL (2)'!A122,'[16]COAL RECEIPT &amp; GCV DATA'!$B$3:$B$8)</f>
        <v>#VALUE!</v>
      </c>
      <c r="C122" s="13" t="e">
        <f>SUMIF('[16]COAL RECEIPT &amp; GCV DATA'!$A$3:$A$133,'MASTER DATA FILE RAW COAL (2)'!A122,'[16]COAL RECEIPT &amp; GCV DATA'!$C$3:$C$133)</f>
        <v>#VALUE!</v>
      </c>
      <c r="D122" s="13">
        <f>IFERROR(VLOOKUP(A122,'[16]COAL RECEIPT &amp; GCV DATA'!$A$2:$V$8,4,0),0)</f>
        <v>0</v>
      </c>
      <c r="E122" s="14">
        <f>IFERROR(VLOOKUP(A122,'[16]COAL RECEIPT &amp; GCV DATA'!$A$2:$V$8,5,0),0)</f>
        <v>0</v>
      </c>
      <c r="F122" s="13" t="e">
        <f>SUMIF('[16]COAL RECEIPT &amp; GCV DATA'!$A$3:$A$133,'MASTER DATA FILE RAW COAL (2)'!A150,'[16]COAL RECEIPT &amp; GCV DATA'!$F$3:$F$133)</f>
        <v>#VALUE!</v>
      </c>
      <c r="G122" s="13">
        <f>IFERROR(VLOOKUP(A122,'[16]COAL RECEIPT &amp; GCV DATA'!$A$2:$V$8,7,0),0)</f>
        <v>0</v>
      </c>
      <c r="H122" s="13">
        <f>IFERROR(VLOOKUP(A122,'[16]COAL RECEIPT &amp; GCV DATA'!$A$2:$V$8,8,0),0)</f>
        <v>0</v>
      </c>
      <c r="I122" s="13">
        <f>IFERROR(VLOOKUP(A122,'[16]COAL RECEIPT &amp; GCV DATA'!$A$2:$V$8,9,0),0)</f>
        <v>0</v>
      </c>
      <c r="J122" s="13">
        <f>IFERROR(VLOOKUP(A122,'[16]COAL RECEIPT &amp; GCV DATA'!$A$2:$V$8,10,0),0)</f>
        <v>0</v>
      </c>
      <c r="K122" s="15" t="e">
        <f>SUMIF('[16]COAL RECEIPT &amp; GCV DATA'!$A$3:$A$133,'MASTER DATA FILE RAW COAL (2)'!A122,'[16]COAL RECEIPT &amp; GCV DATA'!$K$3:$K$133)</f>
        <v>#VALUE!</v>
      </c>
      <c r="L122" s="15" t="e">
        <f>SUMIF('[16]COAL RECEIPT &amp; GCV DATA'!$A$3:$A$133,'MASTER DATA FILE RAW COAL (2)'!A122,'[16]COAL RECEIPT &amp; GCV DATA'!$L$3:$L$133)</f>
        <v>#VALUE!</v>
      </c>
      <c r="M122" s="15" t="e">
        <f t="shared" si="7"/>
        <v>#VALUE!</v>
      </c>
      <c r="N122" s="15" t="e">
        <f t="shared" si="8"/>
        <v>#VALUE!</v>
      </c>
      <c r="O122" s="15" t="e">
        <f>SUMIF('[16]COAL RECEIPT &amp; GCV DATA'!$A$3:$A$133,'MASTER DATA FILE RAW COAL (2)'!A122,'[16]COAL RECEIPT &amp; GCV DATA'!$O$3:$O$133)</f>
        <v>#VALUE!</v>
      </c>
      <c r="P122" s="15" t="e">
        <f t="shared" si="9"/>
        <v>#VALUE!</v>
      </c>
      <c r="Q122" s="15" t="e">
        <f>SUMIF('[16]COAL RECEIPT &amp; GCV DATA'!$A$3:$A$8,'MASTER DATA FILE RAW COAL (2)'!A122,'[16]COAL RECEIPT &amp; GCV DATA'!$Q$3:$Q$8)+IF(H122=$J$234,($K$234*K122),0)+IF(H122=$J$235,($K$235*K122),0)+IF(H121=$J$235,($K$236*K122),0)</f>
        <v>#VALUE!</v>
      </c>
      <c r="R122" s="16" t="e">
        <f>SUMIF('[16]COAL RECEIPT &amp; GCV DATA'!$A$3:$A$8,'MASTER DATA FILE RAW COAL (2)'!A122,'[16]COAL RECEIPT &amp; GCV DATA'!$R$3:$R$8)+IF(H122=$J$234,($K$234*K122),0)+IF(H122=$J$235,($K$235*K122),0)</f>
        <v>#VALUE!</v>
      </c>
      <c r="S122" s="15">
        <f t="shared" si="10"/>
        <v>0</v>
      </c>
      <c r="T122" s="15" t="e">
        <f>SUMIF('[16]COAL RECEIPT &amp; GCV DATA'!$A$3:$A$133,'MASTER DATA FILE RAW COAL (2)'!A122,'[16]COAL RECEIPT &amp; GCV DATA'!$T$3:$T$133)</f>
        <v>#VALUE!</v>
      </c>
      <c r="U122" s="15" t="e">
        <f t="shared" si="11"/>
        <v>#VALUE!</v>
      </c>
      <c r="V122" s="15" t="e">
        <f>SUMIF('[16]COAL RECEIPT &amp; GCV DATA'!$A$3:$A$133,'MASTER DATA FILE RAW COAL (2)'!A122,'[16]COAL RECEIPT &amp; GCV DATA'!$V$3:$V$133)</f>
        <v>#VALUE!</v>
      </c>
      <c r="W122" s="15" t="e">
        <f t="shared" si="12"/>
        <v>#VALUE!</v>
      </c>
    </row>
    <row r="123" spans="1:23" customFormat="1" x14ac:dyDescent="0.3">
      <c r="A123" s="12"/>
      <c r="B123" s="12" t="e">
        <f>SUMIF('[16]COAL RECEIPT &amp; GCV DATA'!$A$3:$A$8,'MASTER DATA FILE RAW COAL (2)'!A123,'[16]COAL RECEIPT &amp; GCV DATA'!$B$3:$B$8)</f>
        <v>#VALUE!</v>
      </c>
      <c r="C123" s="13" t="e">
        <f>SUMIF('[16]COAL RECEIPT &amp; GCV DATA'!$A$3:$A$133,'MASTER DATA FILE RAW COAL (2)'!A123,'[16]COAL RECEIPT &amp; GCV DATA'!$C$3:$C$133)</f>
        <v>#VALUE!</v>
      </c>
      <c r="D123" s="13">
        <f>IFERROR(VLOOKUP(A123,'[16]COAL RECEIPT &amp; GCV DATA'!$A$2:$V$8,4,0),0)</f>
        <v>0</v>
      </c>
      <c r="E123" s="14">
        <f>IFERROR(VLOOKUP(A123,'[16]COAL RECEIPT &amp; GCV DATA'!$A$2:$V$8,5,0),0)</f>
        <v>0</v>
      </c>
      <c r="F123" s="13" t="e">
        <f>SUMIF('[16]COAL RECEIPT &amp; GCV DATA'!$A$3:$A$133,'MASTER DATA FILE RAW COAL (2)'!A151,'[16]COAL RECEIPT &amp; GCV DATA'!$F$3:$F$133)</f>
        <v>#VALUE!</v>
      </c>
      <c r="G123" s="13">
        <f>IFERROR(VLOOKUP(A123,'[16]COAL RECEIPT &amp; GCV DATA'!$A$2:$V$8,7,0),0)</f>
        <v>0</v>
      </c>
      <c r="H123" s="13">
        <f>IFERROR(VLOOKUP(A123,'[16]COAL RECEIPT &amp; GCV DATA'!$A$2:$V$8,8,0),0)</f>
        <v>0</v>
      </c>
      <c r="I123" s="13">
        <f>IFERROR(VLOOKUP(A123,'[16]COAL RECEIPT &amp; GCV DATA'!$A$2:$V$8,9,0),0)</f>
        <v>0</v>
      </c>
      <c r="J123" s="13">
        <f>IFERROR(VLOOKUP(A123,'[16]COAL RECEIPT &amp; GCV DATA'!$A$2:$V$8,10,0),0)</f>
        <v>0</v>
      </c>
      <c r="K123" s="15" t="e">
        <f>SUMIF('[16]COAL RECEIPT &amp; GCV DATA'!$A$3:$A$133,'MASTER DATA FILE RAW COAL (2)'!A123,'[16]COAL RECEIPT &amp; GCV DATA'!$K$3:$K$133)</f>
        <v>#VALUE!</v>
      </c>
      <c r="L123" s="15" t="e">
        <f>SUMIF('[16]COAL RECEIPT &amp; GCV DATA'!$A$3:$A$133,'MASTER DATA FILE RAW COAL (2)'!A123,'[16]COAL RECEIPT &amp; GCV DATA'!$L$3:$L$133)</f>
        <v>#VALUE!</v>
      </c>
      <c r="M123" s="15" t="e">
        <f t="shared" si="7"/>
        <v>#VALUE!</v>
      </c>
      <c r="N123" s="15" t="e">
        <f t="shared" si="8"/>
        <v>#VALUE!</v>
      </c>
      <c r="O123" s="15" t="e">
        <f>SUMIF('[16]COAL RECEIPT &amp; GCV DATA'!$A$3:$A$133,'MASTER DATA FILE RAW COAL (2)'!A123,'[16]COAL RECEIPT &amp; GCV DATA'!$O$3:$O$133)</f>
        <v>#VALUE!</v>
      </c>
      <c r="P123" s="15" t="e">
        <f t="shared" si="9"/>
        <v>#VALUE!</v>
      </c>
      <c r="Q123" s="15" t="e">
        <f>SUMIF('[16]COAL RECEIPT &amp; GCV DATA'!$A$3:$A$8,'MASTER DATA FILE RAW COAL (2)'!A123,'[16]COAL RECEIPT &amp; GCV DATA'!$Q$3:$Q$8)+IF(H123=$J$234,($K$234*K123),0)+IF(H123=$J$235,($K$235*K123),0)+IF(H122=$J$235,($K$236*K123),0)</f>
        <v>#VALUE!</v>
      </c>
      <c r="R123" s="16" t="e">
        <f>SUMIF('[16]COAL RECEIPT &amp; GCV DATA'!$A$3:$A$8,'MASTER DATA FILE RAW COAL (2)'!A123,'[16]COAL RECEIPT &amp; GCV DATA'!$R$3:$R$8)+IF(H123=$J$234,($K$234*K123),0)+IF(H123=$J$235,($K$235*K123),0)</f>
        <v>#VALUE!</v>
      </c>
      <c r="S123" s="15">
        <f t="shared" si="10"/>
        <v>0</v>
      </c>
      <c r="T123" s="15" t="e">
        <f>SUMIF('[16]COAL RECEIPT &amp; GCV DATA'!$A$3:$A$133,'MASTER DATA FILE RAW COAL (2)'!A123,'[16]COAL RECEIPT &amp; GCV DATA'!$T$3:$T$133)</f>
        <v>#VALUE!</v>
      </c>
      <c r="U123" s="15" t="e">
        <f t="shared" si="11"/>
        <v>#VALUE!</v>
      </c>
      <c r="V123" s="15" t="e">
        <f>SUMIF('[16]COAL RECEIPT &amp; GCV DATA'!$A$3:$A$133,'MASTER DATA FILE RAW COAL (2)'!A123,'[16]COAL RECEIPT &amp; GCV DATA'!$V$3:$V$133)</f>
        <v>#VALUE!</v>
      </c>
      <c r="W123" s="15" t="e">
        <f t="shared" si="12"/>
        <v>#VALUE!</v>
      </c>
    </row>
    <row r="124" spans="1:23" customFormat="1" x14ac:dyDescent="0.3">
      <c r="A124" s="12"/>
      <c r="B124" s="12" t="e">
        <f>SUMIF('[16]COAL RECEIPT &amp; GCV DATA'!$A$3:$A$8,'MASTER DATA FILE RAW COAL (2)'!A124,'[16]COAL RECEIPT &amp; GCV DATA'!$B$3:$B$8)</f>
        <v>#VALUE!</v>
      </c>
      <c r="C124" s="13" t="e">
        <f>SUMIF('[16]COAL RECEIPT &amp; GCV DATA'!$A$3:$A$133,'MASTER DATA FILE RAW COAL (2)'!A124,'[16]COAL RECEIPT &amp; GCV DATA'!$C$3:$C$133)</f>
        <v>#VALUE!</v>
      </c>
      <c r="D124" s="13">
        <f>IFERROR(VLOOKUP(A124,'[16]COAL RECEIPT &amp; GCV DATA'!$A$2:$V$8,4,0),0)</f>
        <v>0</v>
      </c>
      <c r="E124" s="14">
        <f>IFERROR(VLOOKUP(A124,'[16]COAL RECEIPT &amp; GCV DATA'!$A$2:$V$8,5,0),0)</f>
        <v>0</v>
      </c>
      <c r="F124" s="13" t="e">
        <f>SUMIF('[16]COAL RECEIPT &amp; GCV DATA'!$A$3:$A$133,'MASTER DATA FILE RAW COAL (2)'!A152,'[16]COAL RECEIPT &amp; GCV DATA'!$F$3:$F$133)</f>
        <v>#VALUE!</v>
      </c>
      <c r="G124" s="13">
        <f>IFERROR(VLOOKUP(A124,'[16]COAL RECEIPT &amp; GCV DATA'!$A$2:$V$8,7,0),0)</f>
        <v>0</v>
      </c>
      <c r="H124" s="13">
        <f>IFERROR(VLOOKUP(A124,'[16]COAL RECEIPT &amp; GCV DATA'!$A$2:$V$8,8,0),0)</f>
        <v>0</v>
      </c>
      <c r="I124" s="13">
        <f>IFERROR(VLOOKUP(A124,'[16]COAL RECEIPT &amp; GCV DATA'!$A$2:$V$8,9,0),0)</f>
        <v>0</v>
      </c>
      <c r="J124" s="13">
        <f>IFERROR(VLOOKUP(A124,'[16]COAL RECEIPT &amp; GCV DATA'!$A$2:$V$8,10,0),0)</f>
        <v>0</v>
      </c>
      <c r="K124" s="15" t="e">
        <f>SUMIF('[16]COAL RECEIPT &amp; GCV DATA'!$A$3:$A$133,'MASTER DATA FILE RAW COAL (2)'!A124,'[16]COAL RECEIPT &amp; GCV DATA'!$K$3:$K$133)</f>
        <v>#VALUE!</v>
      </c>
      <c r="L124" s="15" t="e">
        <f>SUMIF('[16]COAL RECEIPT &amp; GCV DATA'!$A$3:$A$133,'MASTER DATA FILE RAW COAL (2)'!A124,'[16]COAL RECEIPT &amp; GCV DATA'!$L$3:$L$133)</f>
        <v>#VALUE!</v>
      </c>
      <c r="M124" s="15" t="e">
        <f t="shared" si="7"/>
        <v>#VALUE!</v>
      </c>
      <c r="N124" s="15" t="e">
        <f t="shared" si="8"/>
        <v>#VALUE!</v>
      </c>
      <c r="O124" s="15" t="e">
        <f>SUMIF('[16]COAL RECEIPT &amp; GCV DATA'!$A$3:$A$133,'MASTER DATA FILE RAW COAL (2)'!A124,'[16]COAL RECEIPT &amp; GCV DATA'!$O$3:$O$133)</f>
        <v>#VALUE!</v>
      </c>
      <c r="P124" s="15" t="e">
        <f t="shared" si="9"/>
        <v>#VALUE!</v>
      </c>
      <c r="Q124" s="15" t="e">
        <f>SUMIF('[16]COAL RECEIPT &amp; GCV DATA'!$A$3:$A$8,'MASTER DATA FILE RAW COAL (2)'!A124,'[16]COAL RECEIPT &amp; GCV DATA'!$Q$3:$Q$8)+IF(H124=$J$234,($K$234*K124),0)+IF(H124=$J$235,($K$235*K124),0)+IF(H123=$J$235,($K$236*K124),0)</f>
        <v>#VALUE!</v>
      </c>
      <c r="R124" s="16" t="e">
        <f>SUMIF('[16]COAL RECEIPT &amp; GCV DATA'!$A$3:$A$8,'MASTER DATA FILE RAW COAL (2)'!A124,'[16]COAL RECEIPT &amp; GCV DATA'!$R$3:$R$8)+IF(H124=$J$234,($K$234*K124),0)+IF(H124=$J$235,($K$235*K124),0)</f>
        <v>#VALUE!</v>
      </c>
      <c r="S124" s="15">
        <f t="shared" si="10"/>
        <v>0</v>
      </c>
      <c r="T124" s="15" t="e">
        <f>SUMIF('[16]COAL RECEIPT &amp; GCV DATA'!$A$3:$A$133,'MASTER DATA FILE RAW COAL (2)'!A124,'[16]COAL RECEIPT &amp; GCV DATA'!$T$3:$T$133)</f>
        <v>#VALUE!</v>
      </c>
      <c r="U124" s="15" t="e">
        <f t="shared" si="11"/>
        <v>#VALUE!</v>
      </c>
      <c r="V124" s="15" t="e">
        <f>SUMIF('[16]COAL RECEIPT &amp; GCV DATA'!$A$3:$A$133,'MASTER DATA FILE RAW COAL (2)'!A124,'[16]COAL RECEIPT &amp; GCV DATA'!$V$3:$V$133)</f>
        <v>#VALUE!</v>
      </c>
      <c r="W124" s="15" t="e">
        <f t="shared" si="12"/>
        <v>#VALUE!</v>
      </c>
    </row>
    <row r="125" spans="1:23" customFormat="1" x14ac:dyDescent="0.3">
      <c r="A125" s="12"/>
      <c r="B125" s="12" t="e">
        <f>SUMIF('[16]COAL RECEIPT &amp; GCV DATA'!$A$3:$A$8,'MASTER DATA FILE RAW COAL (2)'!A125,'[16]COAL RECEIPT &amp; GCV DATA'!$B$3:$B$8)</f>
        <v>#VALUE!</v>
      </c>
      <c r="C125" s="13" t="e">
        <f>SUMIF('[16]COAL RECEIPT &amp; GCV DATA'!$A$3:$A$133,'MASTER DATA FILE RAW COAL (2)'!A125,'[16]COAL RECEIPT &amp; GCV DATA'!$C$3:$C$133)</f>
        <v>#VALUE!</v>
      </c>
      <c r="D125" s="13">
        <f>IFERROR(VLOOKUP(A125,'[16]COAL RECEIPT &amp; GCV DATA'!$A$2:$V$8,4,0),0)</f>
        <v>0</v>
      </c>
      <c r="E125" s="14">
        <f>IFERROR(VLOOKUP(A125,'[16]COAL RECEIPT &amp; GCV DATA'!$A$2:$V$8,5,0),0)</f>
        <v>0</v>
      </c>
      <c r="F125" s="13" t="e">
        <f>SUMIF('[16]COAL RECEIPT &amp; GCV DATA'!$A$3:$A$133,'MASTER DATA FILE RAW COAL (2)'!A153,'[16]COAL RECEIPT &amp; GCV DATA'!$F$3:$F$133)</f>
        <v>#VALUE!</v>
      </c>
      <c r="G125" s="13">
        <f>IFERROR(VLOOKUP(A125,'[16]COAL RECEIPT &amp; GCV DATA'!$A$2:$V$8,7,0),0)</f>
        <v>0</v>
      </c>
      <c r="H125" s="13">
        <f>IFERROR(VLOOKUP(A125,'[16]COAL RECEIPT &amp; GCV DATA'!$A$2:$V$8,8,0),0)</f>
        <v>0</v>
      </c>
      <c r="I125" s="13">
        <f>IFERROR(VLOOKUP(A125,'[16]COAL RECEIPT &amp; GCV DATA'!$A$2:$V$8,9,0),0)</f>
        <v>0</v>
      </c>
      <c r="J125" s="13">
        <f>IFERROR(VLOOKUP(A125,'[16]COAL RECEIPT &amp; GCV DATA'!$A$2:$V$8,10,0),0)</f>
        <v>0</v>
      </c>
      <c r="K125" s="15" t="e">
        <f>SUMIF('[16]COAL RECEIPT &amp; GCV DATA'!$A$3:$A$133,'MASTER DATA FILE RAW COAL (2)'!A125,'[16]COAL RECEIPT &amp; GCV DATA'!$K$3:$K$133)</f>
        <v>#VALUE!</v>
      </c>
      <c r="L125" s="15" t="e">
        <f>SUMIF('[16]COAL RECEIPT &amp; GCV DATA'!$A$3:$A$133,'MASTER DATA FILE RAW COAL (2)'!A125,'[16]COAL RECEIPT &amp; GCV DATA'!$L$3:$L$133)</f>
        <v>#VALUE!</v>
      </c>
      <c r="M125" s="15" t="e">
        <f t="shared" si="7"/>
        <v>#VALUE!</v>
      </c>
      <c r="N125" s="15" t="e">
        <f t="shared" si="8"/>
        <v>#VALUE!</v>
      </c>
      <c r="O125" s="15" t="e">
        <f>SUMIF('[16]COAL RECEIPT &amp; GCV DATA'!$A$3:$A$133,'MASTER DATA FILE RAW COAL (2)'!A125,'[16]COAL RECEIPT &amp; GCV DATA'!$O$3:$O$133)</f>
        <v>#VALUE!</v>
      </c>
      <c r="P125" s="15" t="e">
        <f t="shared" si="9"/>
        <v>#VALUE!</v>
      </c>
      <c r="Q125" s="15" t="e">
        <f>SUMIF('[16]COAL RECEIPT &amp; GCV DATA'!$A$3:$A$8,'MASTER DATA FILE RAW COAL (2)'!A125,'[16]COAL RECEIPT &amp; GCV DATA'!$Q$3:$Q$8)+IF(H125=$J$234,($K$234*K125),0)+IF(H125=$J$235,($K$235*K125),0)+IF(H124=$J$235,($K$236*K125),0)</f>
        <v>#VALUE!</v>
      </c>
      <c r="R125" s="16" t="e">
        <f>SUMIF('[16]COAL RECEIPT &amp; GCV DATA'!$A$3:$A$8,'MASTER DATA FILE RAW COAL (2)'!A125,'[16]COAL RECEIPT &amp; GCV DATA'!$R$3:$R$8)+IF(H125=$J$234,($K$234*K125),0)+IF(H125=$J$235,($K$235*K125),0)</f>
        <v>#VALUE!</v>
      </c>
      <c r="S125" s="15">
        <f t="shared" si="10"/>
        <v>0</v>
      </c>
      <c r="T125" s="15" t="e">
        <f>SUMIF('[16]COAL RECEIPT &amp; GCV DATA'!$A$3:$A$133,'MASTER DATA FILE RAW COAL (2)'!A125,'[16]COAL RECEIPT &amp; GCV DATA'!$T$3:$T$133)</f>
        <v>#VALUE!</v>
      </c>
      <c r="U125" s="15" t="e">
        <f t="shared" si="11"/>
        <v>#VALUE!</v>
      </c>
      <c r="V125" s="15" t="e">
        <f>SUMIF('[16]COAL RECEIPT &amp; GCV DATA'!$A$3:$A$133,'MASTER DATA FILE RAW COAL (2)'!A125,'[16]COAL RECEIPT &amp; GCV DATA'!$V$3:$V$133)</f>
        <v>#VALUE!</v>
      </c>
      <c r="W125" s="15" t="e">
        <f t="shared" si="12"/>
        <v>#VALUE!</v>
      </c>
    </row>
    <row r="126" spans="1:23" customFormat="1" x14ac:dyDescent="0.3">
      <c r="A126" s="12"/>
      <c r="B126" s="12" t="e">
        <f>SUMIF('[16]COAL RECEIPT &amp; GCV DATA'!$A$3:$A$8,'MASTER DATA FILE RAW COAL (2)'!A126,'[16]COAL RECEIPT &amp; GCV DATA'!$B$3:$B$8)</f>
        <v>#VALUE!</v>
      </c>
      <c r="C126" s="13" t="e">
        <f>SUMIF('[16]COAL RECEIPT &amp; GCV DATA'!$A$3:$A$133,'MASTER DATA FILE RAW COAL (2)'!A126,'[16]COAL RECEIPT &amp; GCV DATA'!$C$3:$C$133)</f>
        <v>#VALUE!</v>
      </c>
      <c r="D126" s="13">
        <f>IFERROR(VLOOKUP(A126,'[16]COAL RECEIPT &amp; GCV DATA'!$A$2:$V$8,4,0),0)</f>
        <v>0</v>
      </c>
      <c r="E126" s="14">
        <f>IFERROR(VLOOKUP(A126,'[16]COAL RECEIPT &amp; GCV DATA'!$A$2:$V$8,5,0),0)</f>
        <v>0</v>
      </c>
      <c r="F126" s="13" t="e">
        <f>SUMIF('[16]COAL RECEIPT &amp; GCV DATA'!$A$3:$A$133,'MASTER DATA FILE RAW COAL (2)'!A154,'[16]COAL RECEIPT &amp; GCV DATA'!$F$3:$F$133)</f>
        <v>#VALUE!</v>
      </c>
      <c r="G126" s="13">
        <f>IFERROR(VLOOKUP(A126,'[16]COAL RECEIPT &amp; GCV DATA'!$A$2:$V$8,7,0),0)</f>
        <v>0</v>
      </c>
      <c r="H126" s="13">
        <f>IFERROR(VLOOKUP(A126,'[16]COAL RECEIPT &amp; GCV DATA'!$A$2:$V$8,8,0),0)</f>
        <v>0</v>
      </c>
      <c r="I126" s="13">
        <f>IFERROR(VLOOKUP(A126,'[16]COAL RECEIPT &amp; GCV DATA'!$A$2:$V$8,9,0),0)</f>
        <v>0</v>
      </c>
      <c r="J126" s="13">
        <f>IFERROR(VLOOKUP(A126,'[16]COAL RECEIPT &amp; GCV DATA'!$A$2:$V$8,10,0),0)</f>
        <v>0</v>
      </c>
      <c r="K126" s="15" t="e">
        <f>SUMIF('[16]COAL RECEIPT &amp; GCV DATA'!$A$3:$A$133,'MASTER DATA FILE RAW COAL (2)'!A126,'[16]COAL RECEIPT &amp; GCV DATA'!$K$3:$K$133)</f>
        <v>#VALUE!</v>
      </c>
      <c r="L126" s="15" t="e">
        <f>SUMIF('[16]COAL RECEIPT &amp; GCV DATA'!$A$3:$A$133,'MASTER DATA FILE RAW COAL (2)'!A126,'[16]COAL RECEIPT &amp; GCV DATA'!$L$3:$L$133)</f>
        <v>#VALUE!</v>
      </c>
      <c r="M126" s="15" t="e">
        <f t="shared" si="7"/>
        <v>#VALUE!</v>
      </c>
      <c r="N126" s="15" t="e">
        <f t="shared" si="8"/>
        <v>#VALUE!</v>
      </c>
      <c r="O126" s="15" t="e">
        <f>SUMIF('[16]COAL RECEIPT &amp; GCV DATA'!$A$3:$A$133,'MASTER DATA FILE RAW COAL (2)'!A126,'[16]COAL RECEIPT &amp; GCV DATA'!$O$3:$O$133)</f>
        <v>#VALUE!</v>
      </c>
      <c r="P126" s="15" t="e">
        <f t="shared" si="9"/>
        <v>#VALUE!</v>
      </c>
      <c r="Q126" s="15" t="e">
        <f>SUMIF('[16]COAL RECEIPT &amp; GCV DATA'!$A$3:$A$8,'MASTER DATA FILE RAW COAL (2)'!A126,'[16]COAL RECEIPT &amp; GCV DATA'!$Q$3:$Q$8)+IF(H126=$J$234,($K$234*K126),0)+IF(H126=$J$235,($K$235*K126),0)+IF(H125=$J$235,($K$236*K126),0)</f>
        <v>#VALUE!</v>
      </c>
      <c r="R126" s="16" t="e">
        <f>SUMIF('[16]COAL RECEIPT &amp; GCV DATA'!$A$3:$A$8,'MASTER DATA FILE RAW COAL (2)'!A126,'[16]COAL RECEIPT &amp; GCV DATA'!$R$3:$R$8)+IF(H126=$J$234,($K$234*K126),0)+IF(H126=$J$235,($K$235*K126),0)</f>
        <v>#VALUE!</v>
      </c>
      <c r="S126" s="15">
        <f t="shared" si="10"/>
        <v>0</v>
      </c>
      <c r="T126" s="15" t="e">
        <f>SUMIF('[16]COAL RECEIPT &amp; GCV DATA'!$A$3:$A$133,'MASTER DATA FILE RAW COAL (2)'!A126,'[16]COAL RECEIPT &amp; GCV DATA'!$T$3:$T$133)</f>
        <v>#VALUE!</v>
      </c>
      <c r="U126" s="15" t="e">
        <f t="shared" si="11"/>
        <v>#VALUE!</v>
      </c>
      <c r="V126" s="15" t="e">
        <f>SUMIF('[16]COAL RECEIPT &amp; GCV DATA'!$A$3:$A$133,'MASTER DATA FILE RAW COAL (2)'!A126,'[16]COAL RECEIPT &amp; GCV DATA'!$V$3:$V$133)</f>
        <v>#VALUE!</v>
      </c>
      <c r="W126" s="15" t="e">
        <f t="shared" si="12"/>
        <v>#VALUE!</v>
      </c>
    </row>
    <row r="127" spans="1:23" customFormat="1" x14ac:dyDescent="0.3">
      <c r="A127" s="12"/>
      <c r="B127" s="12" t="e">
        <f>SUMIF('[16]COAL RECEIPT &amp; GCV DATA'!$A$3:$A$8,'MASTER DATA FILE RAW COAL (2)'!A127,'[16]COAL RECEIPT &amp; GCV DATA'!$B$3:$B$8)</f>
        <v>#VALUE!</v>
      </c>
      <c r="C127" s="13" t="e">
        <f>SUMIF('[16]COAL RECEIPT &amp; GCV DATA'!$A$3:$A$133,'MASTER DATA FILE RAW COAL (2)'!A127,'[16]COAL RECEIPT &amp; GCV DATA'!$C$3:$C$133)</f>
        <v>#VALUE!</v>
      </c>
      <c r="D127" s="13">
        <f>IFERROR(VLOOKUP(A127,'[16]COAL RECEIPT &amp; GCV DATA'!$A$2:$V$8,4,0),0)</f>
        <v>0</v>
      </c>
      <c r="E127" s="14">
        <f>IFERROR(VLOOKUP(A127,'[16]COAL RECEIPT &amp; GCV DATA'!$A$2:$V$8,5,0),0)</f>
        <v>0</v>
      </c>
      <c r="F127" s="13" t="e">
        <f>SUMIF('[16]COAL RECEIPT &amp; GCV DATA'!$A$3:$A$133,'MASTER DATA FILE RAW COAL (2)'!A155,'[16]COAL RECEIPT &amp; GCV DATA'!$F$3:$F$133)</f>
        <v>#VALUE!</v>
      </c>
      <c r="G127" s="13">
        <f>IFERROR(VLOOKUP(A127,'[16]COAL RECEIPT &amp; GCV DATA'!$A$2:$V$8,7,0),0)</f>
        <v>0</v>
      </c>
      <c r="H127" s="13">
        <f>IFERROR(VLOOKUP(A127,'[16]COAL RECEIPT &amp; GCV DATA'!$A$2:$V$8,8,0),0)</f>
        <v>0</v>
      </c>
      <c r="I127" s="13">
        <f>IFERROR(VLOOKUP(A127,'[16]COAL RECEIPT &amp; GCV DATA'!$A$2:$V$8,9,0),0)</f>
        <v>0</v>
      </c>
      <c r="J127" s="13">
        <f>IFERROR(VLOOKUP(A127,'[16]COAL RECEIPT &amp; GCV DATA'!$A$2:$V$8,10,0),0)</f>
        <v>0</v>
      </c>
      <c r="K127" s="15" t="e">
        <f>SUMIF('[16]COAL RECEIPT &amp; GCV DATA'!$A$3:$A$133,'MASTER DATA FILE RAW COAL (2)'!A127,'[16]COAL RECEIPT &amp; GCV DATA'!$K$3:$K$133)</f>
        <v>#VALUE!</v>
      </c>
      <c r="L127" s="15" t="e">
        <f>SUMIF('[16]COAL RECEIPT &amp; GCV DATA'!$A$3:$A$133,'MASTER DATA FILE RAW COAL (2)'!A127,'[16]COAL RECEIPT &amp; GCV DATA'!$L$3:$L$133)</f>
        <v>#VALUE!</v>
      </c>
      <c r="M127" s="15" t="e">
        <f t="shared" si="7"/>
        <v>#VALUE!</v>
      </c>
      <c r="N127" s="15" t="e">
        <f t="shared" si="8"/>
        <v>#VALUE!</v>
      </c>
      <c r="O127" s="15" t="e">
        <f>SUMIF('[16]COAL RECEIPT &amp; GCV DATA'!$A$3:$A$133,'MASTER DATA FILE RAW COAL (2)'!A127,'[16]COAL RECEIPT &amp; GCV DATA'!$O$3:$O$133)</f>
        <v>#VALUE!</v>
      </c>
      <c r="P127" s="15" t="e">
        <f t="shared" si="9"/>
        <v>#VALUE!</v>
      </c>
      <c r="Q127" s="15" t="e">
        <f>SUMIF('[16]COAL RECEIPT &amp; GCV DATA'!$A$3:$A$8,'MASTER DATA FILE RAW COAL (2)'!A127,'[16]COAL RECEIPT &amp; GCV DATA'!$Q$3:$Q$8)+IF(H127=$J$234,($K$234*K127),0)+IF(H127=$J$235,($K$235*K127),0)+IF(H126=$J$235,($K$236*K127),0)</f>
        <v>#VALUE!</v>
      </c>
      <c r="R127" s="16" t="e">
        <f>SUMIF('[16]COAL RECEIPT &amp; GCV DATA'!$A$3:$A$8,'MASTER DATA FILE RAW COAL (2)'!A127,'[16]COAL RECEIPT &amp; GCV DATA'!$R$3:$R$8)+IF(H127=$J$234,($K$234*K127),0)+IF(H127=$J$235,($K$235*K127),0)</f>
        <v>#VALUE!</v>
      </c>
      <c r="S127" s="15">
        <f t="shared" si="10"/>
        <v>0</v>
      </c>
      <c r="T127" s="15" t="e">
        <f>SUMIF('[16]COAL RECEIPT &amp; GCV DATA'!$A$3:$A$133,'MASTER DATA FILE RAW COAL (2)'!A127,'[16]COAL RECEIPT &amp; GCV DATA'!$T$3:$T$133)</f>
        <v>#VALUE!</v>
      </c>
      <c r="U127" s="15" t="e">
        <f t="shared" si="11"/>
        <v>#VALUE!</v>
      </c>
      <c r="V127" s="15" t="e">
        <f>SUMIF('[16]COAL RECEIPT &amp; GCV DATA'!$A$3:$A$133,'MASTER DATA FILE RAW COAL (2)'!A127,'[16]COAL RECEIPT &amp; GCV DATA'!$V$3:$V$133)</f>
        <v>#VALUE!</v>
      </c>
      <c r="W127" s="15" t="e">
        <f t="shared" si="12"/>
        <v>#VALUE!</v>
      </c>
    </row>
    <row r="128" spans="1:23" customFormat="1" x14ac:dyDescent="0.3">
      <c r="A128" s="12"/>
      <c r="B128" s="12" t="e">
        <f>SUMIF('[16]COAL RECEIPT &amp; GCV DATA'!$A$3:$A$8,'MASTER DATA FILE RAW COAL (2)'!A128,'[16]COAL RECEIPT &amp; GCV DATA'!$B$3:$B$8)</f>
        <v>#VALUE!</v>
      </c>
      <c r="C128" s="13" t="e">
        <f>SUMIF('[16]COAL RECEIPT &amp; GCV DATA'!$A$3:$A$133,'MASTER DATA FILE RAW COAL (2)'!A128,'[16]COAL RECEIPT &amp; GCV DATA'!$C$3:$C$133)</f>
        <v>#VALUE!</v>
      </c>
      <c r="D128" s="13">
        <f>IFERROR(VLOOKUP(A128,'[16]COAL RECEIPT &amp; GCV DATA'!$A$2:$V$8,4,0),0)</f>
        <v>0</v>
      </c>
      <c r="E128" s="14">
        <f>IFERROR(VLOOKUP(A128,'[16]COAL RECEIPT &amp; GCV DATA'!$A$2:$V$8,5,0),0)</f>
        <v>0</v>
      </c>
      <c r="F128" s="13" t="e">
        <f>SUMIF('[16]COAL RECEIPT &amp; GCV DATA'!$A$3:$A$133,'MASTER DATA FILE RAW COAL (2)'!A156,'[16]COAL RECEIPT &amp; GCV DATA'!$F$3:$F$133)</f>
        <v>#VALUE!</v>
      </c>
      <c r="G128" s="13">
        <f>IFERROR(VLOOKUP(A128,'[16]COAL RECEIPT &amp; GCV DATA'!$A$2:$V$8,7,0),0)</f>
        <v>0</v>
      </c>
      <c r="H128" s="13">
        <f>IFERROR(VLOOKUP(A128,'[16]COAL RECEIPT &amp; GCV DATA'!$A$2:$V$8,8,0),0)</f>
        <v>0</v>
      </c>
      <c r="I128" s="13">
        <f>IFERROR(VLOOKUP(A128,'[16]COAL RECEIPT &amp; GCV DATA'!$A$2:$V$8,9,0),0)</f>
        <v>0</v>
      </c>
      <c r="J128" s="13">
        <f>IFERROR(VLOOKUP(A128,'[16]COAL RECEIPT &amp; GCV DATA'!$A$2:$V$8,10,0),0)</f>
        <v>0</v>
      </c>
      <c r="K128" s="15" t="e">
        <f>SUMIF('[16]COAL RECEIPT &amp; GCV DATA'!$A$3:$A$133,'MASTER DATA FILE RAW COAL (2)'!A128,'[16]COAL RECEIPT &amp; GCV DATA'!$K$3:$K$133)</f>
        <v>#VALUE!</v>
      </c>
      <c r="L128" s="15" t="e">
        <f>SUMIF('[16]COAL RECEIPT &amp; GCV DATA'!$A$3:$A$133,'MASTER DATA FILE RAW COAL (2)'!A128,'[16]COAL RECEIPT &amp; GCV DATA'!$L$3:$L$133)</f>
        <v>#VALUE!</v>
      </c>
      <c r="M128" s="15" t="e">
        <f t="shared" si="7"/>
        <v>#VALUE!</v>
      </c>
      <c r="N128" s="15" t="e">
        <f t="shared" si="8"/>
        <v>#VALUE!</v>
      </c>
      <c r="O128" s="15" t="e">
        <f>SUMIF('[16]COAL RECEIPT &amp; GCV DATA'!$A$3:$A$133,'MASTER DATA FILE RAW COAL (2)'!A128,'[16]COAL RECEIPT &amp; GCV DATA'!$O$3:$O$133)</f>
        <v>#VALUE!</v>
      </c>
      <c r="P128" s="15" t="e">
        <f t="shared" si="9"/>
        <v>#VALUE!</v>
      </c>
      <c r="Q128" s="15" t="e">
        <f>SUMIF('[16]COAL RECEIPT &amp; GCV DATA'!$A$3:$A$8,'MASTER DATA FILE RAW COAL (2)'!A128,'[16]COAL RECEIPT &amp; GCV DATA'!$Q$3:$Q$8)+IF(H128=$J$234,($K$234*K128),0)+IF(H128=$J$235,($K$235*K128),0)+IF(H127=$J$235,($K$236*K128),0)</f>
        <v>#VALUE!</v>
      </c>
      <c r="R128" s="16" t="e">
        <f>SUMIF('[16]COAL RECEIPT &amp; GCV DATA'!$A$3:$A$8,'MASTER DATA FILE RAW COAL (2)'!A128,'[16]COAL RECEIPT &amp; GCV DATA'!$R$3:$R$8)+IF(H128=$J$234,($K$234*K128),0)+IF(H128=$J$235,($K$235*K128),0)</f>
        <v>#VALUE!</v>
      </c>
      <c r="S128" s="15">
        <f t="shared" si="10"/>
        <v>0</v>
      </c>
      <c r="T128" s="15" t="e">
        <f>SUMIF('[16]COAL RECEIPT &amp; GCV DATA'!$A$3:$A$133,'MASTER DATA FILE RAW COAL (2)'!A128,'[16]COAL RECEIPT &amp; GCV DATA'!$T$3:$T$133)</f>
        <v>#VALUE!</v>
      </c>
      <c r="U128" s="15" t="e">
        <f t="shared" si="11"/>
        <v>#VALUE!</v>
      </c>
      <c r="V128" s="15" t="e">
        <f>SUMIF('[16]COAL RECEIPT &amp; GCV DATA'!$A$3:$A$133,'MASTER DATA FILE RAW COAL (2)'!A128,'[16]COAL RECEIPT &amp; GCV DATA'!$V$3:$V$133)</f>
        <v>#VALUE!</v>
      </c>
      <c r="W128" s="15" t="e">
        <f t="shared" si="12"/>
        <v>#VALUE!</v>
      </c>
    </row>
    <row r="129" spans="1:23" customFormat="1" x14ac:dyDescent="0.3">
      <c r="A129" s="12"/>
      <c r="B129" s="12" t="e">
        <f>SUMIF('[16]COAL RECEIPT &amp; GCV DATA'!$A$3:$A$8,'MASTER DATA FILE RAW COAL (2)'!A129,'[16]COAL RECEIPT &amp; GCV DATA'!$B$3:$B$8)</f>
        <v>#VALUE!</v>
      </c>
      <c r="C129" s="13" t="e">
        <f>SUMIF('[16]COAL RECEIPT &amp; GCV DATA'!$A$3:$A$133,'MASTER DATA FILE RAW COAL (2)'!A129,'[16]COAL RECEIPT &amp; GCV DATA'!$C$3:$C$133)</f>
        <v>#VALUE!</v>
      </c>
      <c r="D129" s="13">
        <f>IFERROR(VLOOKUP(A129,'[16]COAL RECEIPT &amp; GCV DATA'!$A$2:$V$8,4,0),0)</f>
        <v>0</v>
      </c>
      <c r="E129" s="14">
        <f>IFERROR(VLOOKUP(A129,'[16]COAL RECEIPT &amp; GCV DATA'!$A$2:$V$8,5,0),0)</f>
        <v>0</v>
      </c>
      <c r="F129" s="13" t="e">
        <f>SUMIF('[16]COAL RECEIPT &amp; GCV DATA'!$A$3:$A$133,'MASTER DATA FILE RAW COAL (2)'!A157,'[16]COAL RECEIPT &amp; GCV DATA'!$F$3:$F$133)</f>
        <v>#VALUE!</v>
      </c>
      <c r="G129" s="13">
        <f>IFERROR(VLOOKUP(A129,'[16]COAL RECEIPT &amp; GCV DATA'!$A$2:$V$8,7,0),0)</f>
        <v>0</v>
      </c>
      <c r="H129" s="13">
        <f>IFERROR(VLOOKUP(A129,'[16]COAL RECEIPT &amp; GCV DATA'!$A$2:$V$8,8,0),0)</f>
        <v>0</v>
      </c>
      <c r="I129" s="13">
        <f>IFERROR(VLOOKUP(A129,'[16]COAL RECEIPT &amp; GCV DATA'!$A$2:$V$8,9,0),0)</f>
        <v>0</v>
      </c>
      <c r="J129" s="13">
        <f>IFERROR(VLOOKUP(A129,'[16]COAL RECEIPT &amp; GCV DATA'!$A$2:$V$8,10,0),0)</f>
        <v>0</v>
      </c>
      <c r="K129" s="15" t="e">
        <f>SUMIF('[16]COAL RECEIPT &amp; GCV DATA'!$A$3:$A$133,'MASTER DATA FILE RAW COAL (2)'!A129,'[16]COAL RECEIPT &amp; GCV DATA'!$K$3:$K$133)</f>
        <v>#VALUE!</v>
      </c>
      <c r="L129" s="15" t="e">
        <f>SUMIF('[16]COAL RECEIPT &amp; GCV DATA'!$A$3:$A$133,'MASTER DATA FILE RAW COAL (2)'!A129,'[16]COAL RECEIPT &amp; GCV DATA'!$L$3:$L$133)</f>
        <v>#VALUE!</v>
      </c>
      <c r="M129" s="15" t="e">
        <f t="shared" si="7"/>
        <v>#VALUE!</v>
      </c>
      <c r="N129" s="15" t="e">
        <f t="shared" si="8"/>
        <v>#VALUE!</v>
      </c>
      <c r="O129" s="15" t="e">
        <f>SUMIF('[16]COAL RECEIPT &amp; GCV DATA'!$A$3:$A$133,'MASTER DATA FILE RAW COAL (2)'!A129,'[16]COAL RECEIPT &amp; GCV DATA'!$O$3:$O$133)</f>
        <v>#VALUE!</v>
      </c>
      <c r="P129" s="15" t="e">
        <f t="shared" si="9"/>
        <v>#VALUE!</v>
      </c>
      <c r="Q129" s="15" t="e">
        <f>SUMIF('[16]COAL RECEIPT &amp; GCV DATA'!$A$3:$A$8,'MASTER DATA FILE RAW COAL (2)'!A129,'[16]COAL RECEIPT &amp; GCV DATA'!$Q$3:$Q$8)+IF(H129=$J$234,($K$234*K129),0)+IF(H129=$J$235,($K$235*K129),0)+IF(H128=$J$235,($K$236*K129),0)</f>
        <v>#VALUE!</v>
      </c>
      <c r="R129" s="16" t="e">
        <f>SUMIF('[16]COAL RECEIPT &amp; GCV DATA'!$A$3:$A$8,'MASTER DATA FILE RAW COAL (2)'!A129,'[16]COAL RECEIPT &amp; GCV DATA'!$R$3:$R$8)+IF(H129=$J$234,($K$234*K129),0)+IF(H129=$J$235,($K$235*K129),0)</f>
        <v>#VALUE!</v>
      </c>
      <c r="S129" s="15">
        <f t="shared" si="10"/>
        <v>0</v>
      </c>
      <c r="T129" s="15" t="e">
        <f>SUMIF('[16]COAL RECEIPT &amp; GCV DATA'!$A$3:$A$133,'MASTER DATA FILE RAW COAL (2)'!A129,'[16]COAL RECEIPT &amp; GCV DATA'!$T$3:$T$133)</f>
        <v>#VALUE!</v>
      </c>
      <c r="U129" s="15" t="e">
        <f t="shared" si="11"/>
        <v>#VALUE!</v>
      </c>
      <c r="V129" s="15" t="e">
        <f>SUMIF('[16]COAL RECEIPT &amp; GCV DATA'!$A$3:$A$133,'MASTER DATA FILE RAW COAL (2)'!A129,'[16]COAL RECEIPT &amp; GCV DATA'!$V$3:$V$133)</f>
        <v>#VALUE!</v>
      </c>
      <c r="W129" s="15" t="e">
        <f t="shared" si="12"/>
        <v>#VALUE!</v>
      </c>
    </row>
    <row r="130" spans="1:23" customFormat="1" x14ac:dyDescent="0.3">
      <c r="A130" s="12"/>
      <c r="B130" s="12" t="e">
        <f>SUMIF('[16]COAL RECEIPT &amp; GCV DATA'!$A$3:$A$8,'MASTER DATA FILE RAW COAL (2)'!A130,'[16]COAL RECEIPT &amp; GCV DATA'!$B$3:$B$8)</f>
        <v>#VALUE!</v>
      </c>
      <c r="C130" s="13" t="e">
        <f>SUMIF('[16]COAL RECEIPT &amp; GCV DATA'!$A$3:$A$133,'MASTER DATA FILE RAW COAL (2)'!A130,'[16]COAL RECEIPT &amp; GCV DATA'!$C$3:$C$133)</f>
        <v>#VALUE!</v>
      </c>
      <c r="D130" s="13">
        <f>IFERROR(VLOOKUP(A130,'[16]COAL RECEIPT &amp; GCV DATA'!$A$2:$V$8,4,0),0)</f>
        <v>0</v>
      </c>
      <c r="E130" s="14">
        <f>IFERROR(VLOOKUP(A130,'[16]COAL RECEIPT &amp; GCV DATA'!$A$2:$V$8,5,0),0)</f>
        <v>0</v>
      </c>
      <c r="F130" s="13" t="e">
        <f>SUMIF('[16]COAL RECEIPT &amp; GCV DATA'!$A$3:$A$133,'MASTER DATA FILE RAW COAL (2)'!A158,'[16]COAL RECEIPT &amp; GCV DATA'!$F$3:$F$133)</f>
        <v>#VALUE!</v>
      </c>
      <c r="G130" s="13">
        <f>IFERROR(VLOOKUP(A130,'[16]COAL RECEIPT &amp; GCV DATA'!$A$2:$V$8,7,0),0)</f>
        <v>0</v>
      </c>
      <c r="H130" s="13">
        <f>IFERROR(VLOOKUP(A130,'[16]COAL RECEIPT &amp; GCV DATA'!$A$2:$V$8,8,0),0)</f>
        <v>0</v>
      </c>
      <c r="I130" s="13">
        <f>IFERROR(VLOOKUP(A130,'[16]COAL RECEIPT &amp; GCV DATA'!$A$2:$V$8,9,0),0)</f>
        <v>0</v>
      </c>
      <c r="J130" s="13">
        <f>IFERROR(VLOOKUP(A130,'[16]COAL RECEIPT &amp; GCV DATA'!$A$2:$V$8,10,0),0)</f>
        <v>0</v>
      </c>
      <c r="K130" s="15" t="e">
        <f>SUMIF('[16]COAL RECEIPT &amp; GCV DATA'!$A$3:$A$133,'MASTER DATA FILE RAW COAL (2)'!A130,'[16]COAL RECEIPT &amp; GCV DATA'!$K$3:$K$133)</f>
        <v>#VALUE!</v>
      </c>
      <c r="L130" s="15" t="e">
        <f>SUMIF('[16]COAL RECEIPT &amp; GCV DATA'!$A$3:$A$133,'MASTER DATA FILE RAW COAL (2)'!A130,'[16]COAL RECEIPT &amp; GCV DATA'!$L$3:$L$133)</f>
        <v>#VALUE!</v>
      </c>
      <c r="M130" s="15" t="e">
        <f t="shared" si="7"/>
        <v>#VALUE!</v>
      </c>
      <c r="N130" s="15" t="e">
        <f t="shared" si="8"/>
        <v>#VALUE!</v>
      </c>
      <c r="O130" s="15" t="e">
        <f>SUMIF('[16]COAL RECEIPT &amp; GCV DATA'!$A$3:$A$133,'MASTER DATA FILE RAW COAL (2)'!A130,'[16]COAL RECEIPT &amp; GCV DATA'!$O$3:$O$133)</f>
        <v>#VALUE!</v>
      </c>
      <c r="P130" s="15" t="e">
        <f t="shared" si="9"/>
        <v>#VALUE!</v>
      </c>
      <c r="Q130" s="15" t="e">
        <f>SUMIF('[16]COAL RECEIPT &amp; GCV DATA'!$A$3:$A$8,'MASTER DATA FILE RAW COAL (2)'!A130,'[16]COAL RECEIPT &amp; GCV DATA'!$Q$3:$Q$8)+IF(H130=$J$234,($K$234*K130),0)+IF(H130=$J$235,($K$235*K130),0)+IF(H129=$J$235,($K$236*K130),0)</f>
        <v>#VALUE!</v>
      </c>
      <c r="R130" s="16" t="e">
        <f>SUMIF('[16]COAL RECEIPT &amp; GCV DATA'!$A$3:$A$8,'MASTER DATA FILE RAW COAL (2)'!A130,'[16]COAL RECEIPT &amp; GCV DATA'!$R$3:$R$8)+IF(H130=$J$234,($K$234*K130),0)+IF(H130=$J$235,($K$235*K130),0)</f>
        <v>#VALUE!</v>
      </c>
      <c r="S130" s="15">
        <f t="shared" si="10"/>
        <v>0</v>
      </c>
      <c r="T130" s="15" t="e">
        <f>SUMIF('[16]COAL RECEIPT &amp; GCV DATA'!$A$3:$A$133,'MASTER DATA FILE RAW COAL (2)'!A130,'[16]COAL RECEIPT &amp; GCV DATA'!$T$3:$T$133)</f>
        <v>#VALUE!</v>
      </c>
      <c r="U130" s="15" t="e">
        <f t="shared" si="11"/>
        <v>#VALUE!</v>
      </c>
      <c r="V130" s="15" t="e">
        <f>SUMIF('[16]COAL RECEIPT &amp; GCV DATA'!$A$3:$A$133,'MASTER DATA FILE RAW COAL (2)'!A130,'[16]COAL RECEIPT &amp; GCV DATA'!$V$3:$V$133)</f>
        <v>#VALUE!</v>
      </c>
      <c r="W130" s="15" t="e">
        <f t="shared" si="12"/>
        <v>#VALUE!</v>
      </c>
    </row>
    <row r="131" spans="1:23" customFormat="1" x14ac:dyDescent="0.3">
      <c r="A131" s="12"/>
      <c r="B131" s="12" t="e">
        <f>SUMIF('[16]COAL RECEIPT &amp; GCV DATA'!$A$3:$A$8,'MASTER DATA FILE RAW COAL (2)'!A131,'[16]COAL RECEIPT &amp; GCV DATA'!$B$3:$B$8)</f>
        <v>#VALUE!</v>
      </c>
      <c r="C131" s="13" t="e">
        <f>SUMIF('[16]COAL RECEIPT &amp; GCV DATA'!$A$3:$A$133,'MASTER DATA FILE RAW COAL (2)'!A131,'[16]COAL RECEIPT &amp; GCV DATA'!$C$3:$C$133)</f>
        <v>#VALUE!</v>
      </c>
      <c r="D131" s="13">
        <f>IFERROR(VLOOKUP(A131,'[16]COAL RECEIPT &amp; GCV DATA'!$A$2:$V$8,4,0),0)</f>
        <v>0</v>
      </c>
      <c r="E131" s="14">
        <f>IFERROR(VLOOKUP(A131,'[16]COAL RECEIPT &amp; GCV DATA'!$A$2:$V$8,5,0),0)</f>
        <v>0</v>
      </c>
      <c r="F131" s="13" t="e">
        <f>SUMIF('[16]COAL RECEIPT &amp; GCV DATA'!$A$3:$A$133,'MASTER DATA FILE RAW COAL (2)'!A159,'[16]COAL RECEIPT &amp; GCV DATA'!$F$3:$F$133)</f>
        <v>#VALUE!</v>
      </c>
      <c r="G131" s="13">
        <f>IFERROR(VLOOKUP(A131,'[16]COAL RECEIPT &amp; GCV DATA'!$A$2:$V$8,7,0),0)</f>
        <v>0</v>
      </c>
      <c r="H131" s="13">
        <f>IFERROR(VLOOKUP(A131,'[16]COAL RECEIPT &amp; GCV DATA'!$A$2:$V$8,8,0),0)</f>
        <v>0</v>
      </c>
      <c r="I131" s="13">
        <f>IFERROR(VLOOKUP(A131,'[16]COAL RECEIPT &amp; GCV DATA'!$A$2:$V$8,9,0),0)</f>
        <v>0</v>
      </c>
      <c r="J131" s="13">
        <f>IFERROR(VLOOKUP(A131,'[16]COAL RECEIPT &amp; GCV DATA'!$A$2:$V$8,10,0),0)</f>
        <v>0</v>
      </c>
      <c r="K131" s="15" t="e">
        <f>SUMIF('[16]COAL RECEIPT &amp; GCV DATA'!$A$3:$A$133,'MASTER DATA FILE RAW COAL (2)'!A131,'[16]COAL RECEIPT &amp; GCV DATA'!$K$3:$K$133)</f>
        <v>#VALUE!</v>
      </c>
      <c r="L131" s="15" t="e">
        <f>SUMIF('[16]COAL RECEIPT &amp; GCV DATA'!$A$3:$A$133,'MASTER DATA FILE RAW COAL (2)'!A131,'[16]COAL RECEIPT &amp; GCV DATA'!$L$3:$L$133)</f>
        <v>#VALUE!</v>
      </c>
      <c r="M131" s="15" t="e">
        <f t="shared" si="7"/>
        <v>#VALUE!</v>
      </c>
      <c r="N131" s="15" t="e">
        <f t="shared" si="8"/>
        <v>#VALUE!</v>
      </c>
      <c r="O131" s="15" t="e">
        <f>SUMIF('[16]COAL RECEIPT &amp; GCV DATA'!$A$3:$A$133,'MASTER DATA FILE RAW COAL (2)'!A131,'[16]COAL RECEIPT &amp; GCV DATA'!$O$3:$O$133)</f>
        <v>#VALUE!</v>
      </c>
      <c r="P131" s="15" t="e">
        <f t="shared" si="9"/>
        <v>#VALUE!</v>
      </c>
      <c r="Q131" s="15" t="e">
        <f>SUMIF('[16]COAL RECEIPT &amp; GCV DATA'!$A$3:$A$8,'MASTER DATA FILE RAW COAL (2)'!A131,'[16]COAL RECEIPT &amp; GCV DATA'!$Q$3:$Q$8)+IF(H131=$J$234,($K$234*K131),0)+IF(H131=$J$235,($K$235*K131),0)+IF(H130=$J$235,($K$236*K131),0)</f>
        <v>#VALUE!</v>
      </c>
      <c r="R131" s="16" t="e">
        <f>SUMIF('[16]COAL RECEIPT &amp; GCV DATA'!$A$3:$A$8,'MASTER DATA FILE RAW COAL (2)'!A131,'[16]COAL RECEIPT &amp; GCV DATA'!$R$3:$R$8)+IF(H131=$J$234,($K$234*K131),0)+IF(H131=$J$235,($K$235*K131),0)</f>
        <v>#VALUE!</v>
      </c>
      <c r="S131" s="15">
        <f t="shared" si="10"/>
        <v>0</v>
      </c>
      <c r="T131" s="15" t="e">
        <f>SUMIF('[16]COAL RECEIPT &amp; GCV DATA'!$A$3:$A$133,'MASTER DATA FILE RAW COAL (2)'!A131,'[16]COAL RECEIPT &amp; GCV DATA'!$T$3:$T$133)</f>
        <v>#VALUE!</v>
      </c>
      <c r="U131" s="15" t="e">
        <f t="shared" si="11"/>
        <v>#VALUE!</v>
      </c>
      <c r="V131" s="15" t="e">
        <f>SUMIF('[16]COAL RECEIPT &amp; GCV DATA'!$A$3:$A$133,'MASTER DATA FILE RAW COAL (2)'!A131,'[16]COAL RECEIPT &amp; GCV DATA'!$V$3:$V$133)</f>
        <v>#VALUE!</v>
      </c>
      <c r="W131" s="15" t="e">
        <f t="shared" si="12"/>
        <v>#VALUE!</v>
      </c>
    </row>
    <row r="132" spans="1:23" customFormat="1" x14ac:dyDescent="0.3">
      <c r="A132" s="12"/>
      <c r="B132" s="12" t="e">
        <f>SUMIF('[16]COAL RECEIPT &amp; GCV DATA'!$A$3:$A$8,'MASTER DATA FILE RAW COAL (2)'!A132,'[16]COAL RECEIPT &amp; GCV DATA'!$B$3:$B$8)</f>
        <v>#VALUE!</v>
      </c>
      <c r="C132" s="13" t="e">
        <f>SUMIF('[16]COAL RECEIPT &amp; GCV DATA'!$A$3:$A$133,'MASTER DATA FILE RAW COAL (2)'!A132,'[16]COAL RECEIPT &amp; GCV DATA'!$C$3:$C$133)</f>
        <v>#VALUE!</v>
      </c>
      <c r="D132" s="13">
        <f>IFERROR(VLOOKUP(A132,'[16]COAL RECEIPT &amp; GCV DATA'!$A$2:$V$8,4,0),0)</f>
        <v>0</v>
      </c>
      <c r="E132" s="14">
        <f>IFERROR(VLOOKUP(A132,'[16]COAL RECEIPT &amp; GCV DATA'!$A$2:$V$8,5,0),0)</f>
        <v>0</v>
      </c>
      <c r="F132" s="13" t="e">
        <f>SUMIF('[16]COAL RECEIPT &amp; GCV DATA'!$A$3:$A$133,'MASTER DATA FILE RAW COAL (2)'!A160,'[16]COAL RECEIPT &amp; GCV DATA'!$F$3:$F$133)</f>
        <v>#VALUE!</v>
      </c>
      <c r="G132" s="13">
        <f>IFERROR(VLOOKUP(A132,'[16]COAL RECEIPT &amp; GCV DATA'!$A$2:$V$8,7,0),0)</f>
        <v>0</v>
      </c>
      <c r="H132" s="13">
        <f>IFERROR(VLOOKUP(A132,'[16]COAL RECEIPT &amp; GCV DATA'!$A$2:$V$8,8,0),0)</f>
        <v>0</v>
      </c>
      <c r="I132" s="13">
        <f>IFERROR(VLOOKUP(A132,'[16]COAL RECEIPT &amp; GCV DATA'!$A$2:$V$8,9,0),0)</f>
        <v>0</v>
      </c>
      <c r="J132" s="13">
        <f>IFERROR(VLOOKUP(A132,'[16]COAL RECEIPT &amp; GCV DATA'!$A$2:$V$8,10,0),0)</f>
        <v>0</v>
      </c>
      <c r="K132" s="15" t="e">
        <f>SUMIF('[16]COAL RECEIPT &amp; GCV DATA'!$A$3:$A$133,'MASTER DATA FILE RAW COAL (2)'!A132,'[16]COAL RECEIPT &amp; GCV DATA'!$K$3:$K$133)</f>
        <v>#VALUE!</v>
      </c>
      <c r="L132" s="15" t="e">
        <f>SUMIF('[16]COAL RECEIPT &amp; GCV DATA'!$A$3:$A$133,'MASTER DATA FILE RAW COAL (2)'!A132,'[16]COAL RECEIPT &amp; GCV DATA'!$L$3:$L$133)</f>
        <v>#VALUE!</v>
      </c>
      <c r="M132" s="15" t="e">
        <f t="shared" ref="M132:M195" si="13">+K132-L132</f>
        <v>#VALUE!</v>
      </c>
      <c r="N132" s="15" t="e">
        <f t="shared" ref="N132:N195" si="14">+M132*S132</f>
        <v>#VALUE!</v>
      </c>
      <c r="O132" s="15" t="e">
        <f>SUMIF('[16]COAL RECEIPT &amp; GCV DATA'!$A$3:$A$133,'MASTER DATA FILE RAW COAL (2)'!A132,'[16]COAL RECEIPT &amp; GCV DATA'!$O$3:$O$133)</f>
        <v>#VALUE!</v>
      </c>
      <c r="P132" s="15" t="e">
        <f t="shared" ref="P132:P195" si="15">+O132*K132</f>
        <v>#VALUE!</v>
      </c>
      <c r="Q132" s="15" t="e">
        <f>SUMIF('[16]COAL RECEIPT &amp; GCV DATA'!$A$3:$A$8,'MASTER DATA FILE RAW COAL (2)'!A132,'[16]COAL RECEIPT &amp; GCV DATA'!$Q$3:$Q$8)+IF(H132=$J$234,($K$234*K132),0)+IF(H132=$J$235,($K$235*K132),0)+IF(H131=$J$235,($K$236*K132),0)</f>
        <v>#VALUE!</v>
      </c>
      <c r="R132" s="16" t="e">
        <f>SUMIF('[16]COAL RECEIPT &amp; GCV DATA'!$A$3:$A$8,'MASTER DATA FILE RAW COAL (2)'!A132,'[16]COAL RECEIPT &amp; GCV DATA'!$R$3:$R$8)+IF(H132=$J$234,($K$234*K132),0)+IF(H132=$J$235,($K$235*K132),0)</f>
        <v>#VALUE!</v>
      </c>
      <c r="S132" s="15">
        <f t="shared" ref="S132:S195" si="16">+IFERROR(R132/K132,0)</f>
        <v>0</v>
      </c>
      <c r="T132" s="15" t="e">
        <f>SUMIF('[16]COAL RECEIPT &amp; GCV DATA'!$A$3:$A$133,'MASTER DATA FILE RAW COAL (2)'!A132,'[16]COAL RECEIPT &amp; GCV DATA'!$T$3:$T$133)</f>
        <v>#VALUE!</v>
      </c>
      <c r="U132" s="15" t="e">
        <f t="shared" ref="U132:U195" si="17">+T132*L132</f>
        <v>#VALUE!</v>
      </c>
      <c r="V132" s="15" t="e">
        <f>SUMIF('[16]COAL RECEIPT &amp; GCV DATA'!$A$3:$A$133,'MASTER DATA FILE RAW COAL (2)'!A132,'[16]COAL RECEIPT &amp; GCV DATA'!$V$3:$V$133)</f>
        <v>#VALUE!</v>
      </c>
      <c r="W132" s="15" t="e">
        <f t="shared" ref="W132:W195" si="18">+V132*L132</f>
        <v>#VALUE!</v>
      </c>
    </row>
    <row r="133" spans="1:23" customFormat="1" x14ac:dyDescent="0.3">
      <c r="A133" s="12"/>
      <c r="B133" s="12" t="e">
        <f>SUMIF('[16]COAL RECEIPT &amp; GCV DATA'!$A$3:$A$8,'MASTER DATA FILE RAW COAL (2)'!A133,'[16]COAL RECEIPT &amp; GCV DATA'!$B$3:$B$8)</f>
        <v>#VALUE!</v>
      </c>
      <c r="C133" s="13" t="e">
        <f>SUMIF('[16]COAL RECEIPT &amp; GCV DATA'!$A$3:$A$133,'MASTER DATA FILE RAW COAL (2)'!A133,'[16]COAL RECEIPT &amp; GCV DATA'!$C$3:$C$133)</f>
        <v>#VALUE!</v>
      </c>
      <c r="D133" s="13">
        <f>IFERROR(VLOOKUP(A133,'[16]COAL RECEIPT &amp; GCV DATA'!$A$2:$V$8,4,0),0)</f>
        <v>0</v>
      </c>
      <c r="E133" s="14">
        <f>IFERROR(VLOOKUP(A133,'[16]COAL RECEIPT &amp; GCV DATA'!$A$2:$V$8,5,0),0)</f>
        <v>0</v>
      </c>
      <c r="F133" s="13" t="e">
        <f>SUMIF('[16]COAL RECEIPT &amp; GCV DATA'!$A$3:$A$133,'MASTER DATA FILE RAW COAL (2)'!A161,'[16]COAL RECEIPT &amp; GCV DATA'!$F$3:$F$133)</f>
        <v>#VALUE!</v>
      </c>
      <c r="G133" s="13">
        <f>IFERROR(VLOOKUP(A133,'[16]COAL RECEIPT &amp; GCV DATA'!$A$2:$V$8,7,0),0)</f>
        <v>0</v>
      </c>
      <c r="H133" s="13">
        <f>IFERROR(VLOOKUP(A133,'[16]COAL RECEIPT &amp; GCV DATA'!$A$2:$V$8,8,0),0)</f>
        <v>0</v>
      </c>
      <c r="I133" s="13">
        <f>IFERROR(VLOOKUP(A133,'[16]COAL RECEIPT &amp; GCV DATA'!$A$2:$V$8,9,0),0)</f>
        <v>0</v>
      </c>
      <c r="J133" s="13">
        <f>IFERROR(VLOOKUP(A133,'[16]COAL RECEIPT &amp; GCV DATA'!$A$2:$V$8,10,0),0)</f>
        <v>0</v>
      </c>
      <c r="K133" s="15" t="e">
        <f>SUMIF('[16]COAL RECEIPT &amp; GCV DATA'!$A$3:$A$133,'MASTER DATA FILE RAW COAL (2)'!A133,'[16]COAL RECEIPT &amp; GCV DATA'!$K$3:$K$133)</f>
        <v>#VALUE!</v>
      </c>
      <c r="L133" s="15" t="e">
        <f>SUMIF('[16]COAL RECEIPT &amp; GCV DATA'!$A$3:$A$133,'MASTER DATA FILE RAW COAL (2)'!A133,'[16]COAL RECEIPT &amp; GCV DATA'!$L$3:$L$133)</f>
        <v>#VALUE!</v>
      </c>
      <c r="M133" s="15" t="e">
        <f t="shared" si="13"/>
        <v>#VALUE!</v>
      </c>
      <c r="N133" s="15" t="e">
        <f t="shared" si="14"/>
        <v>#VALUE!</v>
      </c>
      <c r="O133" s="15" t="e">
        <f>SUMIF('[16]COAL RECEIPT &amp; GCV DATA'!$A$3:$A$133,'MASTER DATA FILE RAW COAL (2)'!A133,'[16]COAL RECEIPT &amp; GCV DATA'!$O$3:$O$133)</f>
        <v>#VALUE!</v>
      </c>
      <c r="P133" s="15" t="e">
        <f t="shared" si="15"/>
        <v>#VALUE!</v>
      </c>
      <c r="Q133" s="15" t="e">
        <f>SUMIF('[16]COAL RECEIPT &amp; GCV DATA'!$A$3:$A$8,'MASTER DATA FILE RAW COAL (2)'!A133,'[16]COAL RECEIPT &amp; GCV DATA'!$Q$3:$Q$8)+IF(H133=$J$234,($K$234*K133),0)+IF(H133=$J$235,($K$235*K133),0)+IF(H132=$J$235,($K$236*K133),0)</f>
        <v>#VALUE!</v>
      </c>
      <c r="R133" s="16" t="e">
        <f>SUMIF('[16]COAL RECEIPT &amp; GCV DATA'!$A$3:$A$8,'MASTER DATA FILE RAW COAL (2)'!A133,'[16]COAL RECEIPT &amp; GCV DATA'!$R$3:$R$8)+IF(H133=$J$234,($K$234*K133),0)+IF(H133=$J$235,($K$235*K133),0)</f>
        <v>#VALUE!</v>
      </c>
      <c r="S133" s="15">
        <f t="shared" si="16"/>
        <v>0</v>
      </c>
      <c r="T133" s="15" t="e">
        <f>SUMIF('[16]COAL RECEIPT &amp; GCV DATA'!$A$3:$A$133,'MASTER DATA FILE RAW COAL (2)'!A133,'[16]COAL RECEIPT &amp; GCV DATA'!$T$3:$T$133)</f>
        <v>#VALUE!</v>
      </c>
      <c r="U133" s="15" t="e">
        <f t="shared" si="17"/>
        <v>#VALUE!</v>
      </c>
      <c r="V133" s="15" t="e">
        <f>SUMIF('[16]COAL RECEIPT &amp; GCV DATA'!$A$3:$A$133,'MASTER DATA FILE RAW COAL (2)'!A133,'[16]COAL RECEIPT &amp; GCV DATA'!$V$3:$V$133)</f>
        <v>#VALUE!</v>
      </c>
      <c r="W133" s="15" t="e">
        <f t="shared" si="18"/>
        <v>#VALUE!</v>
      </c>
    </row>
    <row r="134" spans="1:23" customFormat="1" x14ac:dyDescent="0.3">
      <c r="A134" s="12"/>
      <c r="B134" s="12" t="e">
        <f>SUMIF('[16]COAL RECEIPT &amp; GCV DATA'!$A$3:$A$8,'MASTER DATA FILE RAW COAL (2)'!A134,'[16]COAL RECEIPT &amp; GCV DATA'!$B$3:$B$8)</f>
        <v>#VALUE!</v>
      </c>
      <c r="C134" s="13" t="e">
        <f>SUMIF('[16]COAL RECEIPT &amp; GCV DATA'!$A$3:$A$133,'MASTER DATA FILE RAW COAL (2)'!A134,'[16]COAL RECEIPT &amp; GCV DATA'!$C$3:$C$133)</f>
        <v>#VALUE!</v>
      </c>
      <c r="D134" s="13">
        <f>IFERROR(VLOOKUP(A134,'[16]COAL RECEIPT &amp; GCV DATA'!$A$2:$V$8,4,0),0)</f>
        <v>0</v>
      </c>
      <c r="E134" s="14">
        <f>IFERROR(VLOOKUP(A134,'[16]COAL RECEIPT &amp; GCV DATA'!$A$2:$V$8,5,0),0)</f>
        <v>0</v>
      </c>
      <c r="F134" s="13" t="e">
        <f>SUMIF('[16]COAL RECEIPT &amp; GCV DATA'!$A$3:$A$133,'MASTER DATA FILE RAW COAL (2)'!A162,'[16]COAL RECEIPT &amp; GCV DATA'!$F$3:$F$133)</f>
        <v>#VALUE!</v>
      </c>
      <c r="G134" s="13">
        <f>IFERROR(VLOOKUP(A134,'[16]COAL RECEIPT &amp; GCV DATA'!$A$2:$V$8,7,0),0)</f>
        <v>0</v>
      </c>
      <c r="H134" s="13">
        <f>IFERROR(VLOOKUP(A134,'[16]COAL RECEIPT &amp; GCV DATA'!$A$2:$V$8,8,0),0)</f>
        <v>0</v>
      </c>
      <c r="I134" s="13">
        <f>IFERROR(VLOOKUP(A134,'[16]COAL RECEIPT &amp; GCV DATA'!$A$2:$V$8,9,0),0)</f>
        <v>0</v>
      </c>
      <c r="J134" s="13">
        <f>IFERROR(VLOOKUP(A134,'[16]COAL RECEIPT &amp; GCV DATA'!$A$2:$V$8,10,0),0)</f>
        <v>0</v>
      </c>
      <c r="K134" s="15" t="e">
        <f>SUMIF('[16]COAL RECEIPT &amp; GCV DATA'!$A$3:$A$133,'MASTER DATA FILE RAW COAL (2)'!A134,'[16]COAL RECEIPT &amp; GCV DATA'!$K$3:$K$133)</f>
        <v>#VALUE!</v>
      </c>
      <c r="L134" s="15" t="e">
        <f>SUMIF('[16]COAL RECEIPT &amp; GCV DATA'!$A$3:$A$133,'MASTER DATA FILE RAW COAL (2)'!A134,'[16]COAL RECEIPT &amp; GCV DATA'!$L$3:$L$133)</f>
        <v>#VALUE!</v>
      </c>
      <c r="M134" s="15" t="e">
        <f t="shared" si="13"/>
        <v>#VALUE!</v>
      </c>
      <c r="N134" s="15" t="e">
        <f t="shared" si="14"/>
        <v>#VALUE!</v>
      </c>
      <c r="O134" s="15" t="e">
        <f>SUMIF('[16]COAL RECEIPT &amp; GCV DATA'!$A$3:$A$133,'MASTER DATA FILE RAW COAL (2)'!A134,'[16]COAL RECEIPT &amp; GCV DATA'!$O$3:$O$133)</f>
        <v>#VALUE!</v>
      </c>
      <c r="P134" s="15" t="e">
        <f t="shared" si="15"/>
        <v>#VALUE!</v>
      </c>
      <c r="Q134" s="15" t="e">
        <f>SUMIF('[16]COAL RECEIPT &amp; GCV DATA'!$A$3:$A$8,'MASTER DATA FILE RAW COAL (2)'!A134,'[16]COAL RECEIPT &amp; GCV DATA'!$Q$3:$Q$8)+IF(H134=$J$234,($K$234*K134),0)+IF(H134=$J$235,($K$235*K134),0)+IF(H133=$J$235,($K$236*K134),0)</f>
        <v>#VALUE!</v>
      </c>
      <c r="R134" s="16" t="e">
        <f>SUMIF('[16]COAL RECEIPT &amp; GCV DATA'!$A$3:$A$8,'MASTER DATA FILE RAW COAL (2)'!A134,'[16]COAL RECEIPT &amp; GCV DATA'!$R$3:$R$8)+IF(H134=$J$234,($K$234*K134),0)+IF(H134=$J$235,($K$235*K134),0)</f>
        <v>#VALUE!</v>
      </c>
      <c r="S134" s="15">
        <f t="shared" si="16"/>
        <v>0</v>
      </c>
      <c r="T134" s="15" t="e">
        <f>SUMIF('[16]COAL RECEIPT &amp; GCV DATA'!$A$3:$A$133,'MASTER DATA FILE RAW COAL (2)'!A134,'[16]COAL RECEIPT &amp; GCV DATA'!$T$3:$T$133)</f>
        <v>#VALUE!</v>
      </c>
      <c r="U134" s="15" t="e">
        <f t="shared" si="17"/>
        <v>#VALUE!</v>
      </c>
      <c r="V134" s="15" t="e">
        <f>SUMIF('[16]COAL RECEIPT &amp; GCV DATA'!$A$3:$A$133,'MASTER DATA FILE RAW COAL (2)'!A134,'[16]COAL RECEIPT &amp; GCV DATA'!$V$3:$V$133)</f>
        <v>#VALUE!</v>
      </c>
      <c r="W134" s="15" t="e">
        <f t="shared" si="18"/>
        <v>#VALUE!</v>
      </c>
    </row>
    <row r="135" spans="1:23" customFormat="1" x14ac:dyDescent="0.3">
      <c r="A135" s="12"/>
      <c r="B135" s="12" t="e">
        <f>SUMIF('[16]COAL RECEIPT &amp; GCV DATA'!$A$3:$A$8,'MASTER DATA FILE RAW COAL (2)'!A135,'[16]COAL RECEIPT &amp; GCV DATA'!$B$3:$B$8)</f>
        <v>#VALUE!</v>
      </c>
      <c r="C135" s="13" t="e">
        <f>SUMIF('[16]COAL RECEIPT &amp; GCV DATA'!$A$3:$A$133,'MASTER DATA FILE RAW COAL (2)'!A135,'[16]COAL RECEIPT &amp; GCV DATA'!$C$3:$C$133)</f>
        <v>#VALUE!</v>
      </c>
      <c r="D135" s="13">
        <f>IFERROR(VLOOKUP(A135,'[16]COAL RECEIPT &amp; GCV DATA'!$A$2:$V$8,4,0),0)</f>
        <v>0</v>
      </c>
      <c r="E135" s="14">
        <f>IFERROR(VLOOKUP(A135,'[16]COAL RECEIPT &amp; GCV DATA'!$A$2:$V$8,5,0),0)</f>
        <v>0</v>
      </c>
      <c r="F135" s="13" t="e">
        <f>SUMIF('[16]COAL RECEIPT &amp; GCV DATA'!$A$3:$A$133,'MASTER DATA FILE RAW COAL (2)'!A163,'[16]COAL RECEIPT &amp; GCV DATA'!$F$3:$F$133)</f>
        <v>#VALUE!</v>
      </c>
      <c r="G135" s="13">
        <f>IFERROR(VLOOKUP(A135,'[16]COAL RECEIPT &amp; GCV DATA'!$A$2:$V$8,7,0),0)</f>
        <v>0</v>
      </c>
      <c r="H135" s="13">
        <f>IFERROR(VLOOKUP(A135,'[16]COAL RECEIPT &amp; GCV DATA'!$A$2:$V$8,8,0),0)</f>
        <v>0</v>
      </c>
      <c r="I135" s="13">
        <f>IFERROR(VLOOKUP(A135,'[16]COAL RECEIPT &amp; GCV DATA'!$A$2:$V$8,9,0),0)</f>
        <v>0</v>
      </c>
      <c r="J135" s="13">
        <f>IFERROR(VLOOKUP(A135,'[16]COAL RECEIPT &amp; GCV DATA'!$A$2:$V$8,10,0),0)</f>
        <v>0</v>
      </c>
      <c r="K135" s="15" t="e">
        <f>SUMIF('[16]COAL RECEIPT &amp; GCV DATA'!$A$3:$A$133,'MASTER DATA FILE RAW COAL (2)'!A135,'[16]COAL RECEIPT &amp; GCV DATA'!$K$3:$K$133)</f>
        <v>#VALUE!</v>
      </c>
      <c r="L135" s="15" t="e">
        <f>SUMIF('[16]COAL RECEIPT &amp; GCV DATA'!$A$3:$A$133,'MASTER DATA FILE RAW COAL (2)'!A135,'[16]COAL RECEIPT &amp; GCV DATA'!$L$3:$L$133)</f>
        <v>#VALUE!</v>
      </c>
      <c r="M135" s="15" t="e">
        <f t="shared" si="13"/>
        <v>#VALUE!</v>
      </c>
      <c r="N135" s="15" t="e">
        <f t="shared" si="14"/>
        <v>#VALUE!</v>
      </c>
      <c r="O135" s="15" t="e">
        <f>SUMIF('[16]COAL RECEIPT &amp; GCV DATA'!$A$3:$A$133,'MASTER DATA FILE RAW COAL (2)'!A135,'[16]COAL RECEIPT &amp; GCV DATA'!$O$3:$O$133)</f>
        <v>#VALUE!</v>
      </c>
      <c r="P135" s="15" t="e">
        <f t="shared" si="15"/>
        <v>#VALUE!</v>
      </c>
      <c r="Q135" s="15" t="e">
        <f>SUMIF('[16]COAL RECEIPT &amp; GCV DATA'!$A$3:$A$8,'MASTER DATA FILE RAW COAL (2)'!A135,'[16]COAL RECEIPT &amp; GCV DATA'!$Q$3:$Q$8)+IF(H135=$J$234,($K$234*K135),0)+IF(H135=$J$235,($K$235*K135),0)+IF(H134=$J$235,($K$236*K135),0)</f>
        <v>#VALUE!</v>
      </c>
      <c r="R135" s="16" t="e">
        <f>SUMIF('[16]COAL RECEIPT &amp; GCV DATA'!$A$3:$A$8,'MASTER DATA FILE RAW COAL (2)'!A135,'[16]COAL RECEIPT &amp; GCV DATA'!$R$3:$R$8)+IF(H135=$J$234,($K$234*K135),0)+IF(H135=$J$235,($K$235*K135),0)</f>
        <v>#VALUE!</v>
      </c>
      <c r="S135" s="15">
        <f t="shared" si="16"/>
        <v>0</v>
      </c>
      <c r="T135" s="15" t="e">
        <f>SUMIF('[16]COAL RECEIPT &amp; GCV DATA'!$A$3:$A$133,'MASTER DATA FILE RAW COAL (2)'!A135,'[16]COAL RECEIPT &amp; GCV DATA'!$T$3:$T$133)</f>
        <v>#VALUE!</v>
      </c>
      <c r="U135" s="15" t="e">
        <f t="shared" si="17"/>
        <v>#VALUE!</v>
      </c>
      <c r="V135" s="15" t="e">
        <f>SUMIF('[16]COAL RECEIPT &amp; GCV DATA'!$A$3:$A$133,'MASTER DATA FILE RAW COAL (2)'!A135,'[16]COAL RECEIPT &amp; GCV DATA'!$V$3:$V$133)</f>
        <v>#VALUE!</v>
      </c>
      <c r="W135" s="15" t="e">
        <f t="shared" si="18"/>
        <v>#VALUE!</v>
      </c>
    </row>
    <row r="136" spans="1:23" customFormat="1" x14ac:dyDescent="0.3">
      <c r="A136" s="12"/>
      <c r="B136" s="12" t="e">
        <f>SUMIF('[16]COAL RECEIPT &amp; GCV DATA'!$A$3:$A$8,'MASTER DATA FILE RAW COAL (2)'!A136,'[16]COAL RECEIPT &amp; GCV DATA'!$B$3:$B$8)</f>
        <v>#VALUE!</v>
      </c>
      <c r="C136" s="13" t="e">
        <f>SUMIF('[16]COAL RECEIPT &amp; GCV DATA'!$A$3:$A$133,'MASTER DATA FILE RAW COAL (2)'!A136,'[16]COAL RECEIPT &amp; GCV DATA'!$C$3:$C$133)</f>
        <v>#VALUE!</v>
      </c>
      <c r="D136" s="13">
        <f>IFERROR(VLOOKUP(A136,'[16]COAL RECEIPT &amp; GCV DATA'!$A$2:$V$8,4,0),0)</f>
        <v>0</v>
      </c>
      <c r="E136" s="14">
        <f>IFERROR(VLOOKUP(A136,'[16]COAL RECEIPT &amp; GCV DATA'!$A$2:$V$8,5,0),0)</f>
        <v>0</v>
      </c>
      <c r="F136" s="13" t="e">
        <f>SUMIF('[16]COAL RECEIPT &amp; GCV DATA'!$A$3:$A$133,'MASTER DATA FILE RAW COAL (2)'!A164,'[16]COAL RECEIPT &amp; GCV DATA'!$F$3:$F$133)</f>
        <v>#VALUE!</v>
      </c>
      <c r="G136" s="13">
        <f>IFERROR(VLOOKUP(A136,'[16]COAL RECEIPT &amp; GCV DATA'!$A$2:$V$8,7,0),0)</f>
        <v>0</v>
      </c>
      <c r="H136" s="13">
        <f>IFERROR(VLOOKUP(A136,'[16]COAL RECEIPT &amp; GCV DATA'!$A$2:$V$8,8,0),0)</f>
        <v>0</v>
      </c>
      <c r="I136" s="13">
        <f>IFERROR(VLOOKUP(A136,'[16]COAL RECEIPT &amp; GCV DATA'!$A$2:$V$8,9,0),0)</f>
        <v>0</v>
      </c>
      <c r="J136" s="13">
        <f>IFERROR(VLOOKUP(A136,'[16]COAL RECEIPT &amp; GCV DATA'!$A$2:$V$8,10,0),0)</f>
        <v>0</v>
      </c>
      <c r="K136" s="15" t="e">
        <f>SUMIF('[16]COAL RECEIPT &amp; GCV DATA'!$A$3:$A$133,'MASTER DATA FILE RAW COAL (2)'!A136,'[16]COAL RECEIPT &amp; GCV DATA'!$K$3:$K$133)</f>
        <v>#VALUE!</v>
      </c>
      <c r="L136" s="15" t="e">
        <f>SUMIF('[16]COAL RECEIPT &amp; GCV DATA'!$A$3:$A$133,'MASTER DATA FILE RAW COAL (2)'!A136,'[16]COAL RECEIPT &amp; GCV DATA'!$L$3:$L$133)</f>
        <v>#VALUE!</v>
      </c>
      <c r="M136" s="15" t="e">
        <f t="shared" si="13"/>
        <v>#VALUE!</v>
      </c>
      <c r="N136" s="15" t="e">
        <f t="shared" si="14"/>
        <v>#VALUE!</v>
      </c>
      <c r="O136" s="15" t="e">
        <f>SUMIF('[16]COAL RECEIPT &amp; GCV DATA'!$A$3:$A$133,'MASTER DATA FILE RAW COAL (2)'!A136,'[16]COAL RECEIPT &amp; GCV DATA'!$O$3:$O$133)</f>
        <v>#VALUE!</v>
      </c>
      <c r="P136" s="15" t="e">
        <f t="shared" si="15"/>
        <v>#VALUE!</v>
      </c>
      <c r="Q136" s="15" t="e">
        <f>SUMIF('[16]COAL RECEIPT &amp; GCV DATA'!$A$3:$A$8,'MASTER DATA FILE RAW COAL (2)'!A136,'[16]COAL RECEIPT &amp; GCV DATA'!$Q$3:$Q$8)+IF(H136=$J$234,($K$234*K136),0)+IF(H136=$J$235,($K$235*K136),0)+IF(H135=$J$235,($K$236*K136),0)</f>
        <v>#VALUE!</v>
      </c>
      <c r="R136" s="16" t="e">
        <f>SUMIF('[16]COAL RECEIPT &amp; GCV DATA'!$A$3:$A$8,'MASTER DATA FILE RAW COAL (2)'!A136,'[16]COAL RECEIPT &amp; GCV DATA'!$R$3:$R$8)+IF(H136=$J$234,($K$234*K136),0)+IF(H136=$J$235,($K$235*K136),0)</f>
        <v>#VALUE!</v>
      </c>
      <c r="S136" s="15">
        <f t="shared" si="16"/>
        <v>0</v>
      </c>
      <c r="T136" s="15" t="e">
        <f>SUMIF('[16]COAL RECEIPT &amp; GCV DATA'!$A$3:$A$133,'MASTER DATA FILE RAW COAL (2)'!A136,'[16]COAL RECEIPT &amp; GCV DATA'!$T$3:$T$133)</f>
        <v>#VALUE!</v>
      </c>
      <c r="U136" s="15" t="e">
        <f t="shared" si="17"/>
        <v>#VALUE!</v>
      </c>
      <c r="V136" s="15" t="e">
        <f>SUMIF('[16]COAL RECEIPT &amp; GCV DATA'!$A$3:$A$133,'MASTER DATA FILE RAW COAL (2)'!A136,'[16]COAL RECEIPT &amp; GCV DATA'!$V$3:$V$133)</f>
        <v>#VALUE!</v>
      </c>
      <c r="W136" s="15" t="e">
        <f t="shared" si="18"/>
        <v>#VALUE!</v>
      </c>
    </row>
    <row r="137" spans="1:23" customFormat="1" x14ac:dyDescent="0.3">
      <c r="A137" s="12"/>
      <c r="B137" s="12" t="e">
        <f>SUMIF('[16]COAL RECEIPT &amp; GCV DATA'!$A$3:$A$8,'MASTER DATA FILE RAW COAL (2)'!A137,'[16]COAL RECEIPT &amp; GCV DATA'!$B$3:$B$8)</f>
        <v>#VALUE!</v>
      </c>
      <c r="C137" s="13" t="e">
        <f>SUMIF('[16]COAL RECEIPT &amp; GCV DATA'!$A$3:$A$133,'MASTER DATA FILE RAW COAL (2)'!A137,'[16]COAL RECEIPT &amp; GCV DATA'!$C$3:$C$133)</f>
        <v>#VALUE!</v>
      </c>
      <c r="D137" s="13">
        <f>IFERROR(VLOOKUP(A137,'[16]COAL RECEIPT &amp; GCV DATA'!$A$2:$V$8,4,0),0)</f>
        <v>0</v>
      </c>
      <c r="E137" s="14">
        <f>IFERROR(VLOOKUP(A137,'[16]COAL RECEIPT &amp; GCV DATA'!$A$2:$V$8,5,0),0)</f>
        <v>0</v>
      </c>
      <c r="F137" s="13" t="e">
        <f>SUMIF('[16]COAL RECEIPT &amp; GCV DATA'!$A$3:$A$133,'MASTER DATA FILE RAW COAL (2)'!A165,'[16]COAL RECEIPT &amp; GCV DATA'!$F$3:$F$133)</f>
        <v>#VALUE!</v>
      </c>
      <c r="G137" s="13">
        <f>IFERROR(VLOOKUP(A137,'[16]COAL RECEIPT &amp; GCV DATA'!$A$2:$V$8,7,0),0)</f>
        <v>0</v>
      </c>
      <c r="H137" s="13">
        <f>IFERROR(VLOOKUP(A137,'[16]COAL RECEIPT &amp; GCV DATA'!$A$2:$V$8,8,0),0)</f>
        <v>0</v>
      </c>
      <c r="I137" s="13">
        <f>IFERROR(VLOOKUP(A137,'[16]COAL RECEIPT &amp; GCV DATA'!$A$2:$V$8,9,0),0)</f>
        <v>0</v>
      </c>
      <c r="J137" s="13">
        <f>IFERROR(VLOOKUP(A137,'[16]COAL RECEIPT &amp; GCV DATA'!$A$2:$V$8,10,0),0)</f>
        <v>0</v>
      </c>
      <c r="K137" s="15" t="e">
        <f>SUMIF('[16]COAL RECEIPT &amp; GCV DATA'!$A$3:$A$133,'MASTER DATA FILE RAW COAL (2)'!A137,'[16]COAL RECEIPT &amp; GCV DATA'!$K$3:$K$133)</f>
        <v>#VALUE!</v>
      </c>
      <c r="L137" s="15" t="e">
        <f>SUMIF('[16]COAL RECEIPT &amp; GCV DATA'!$A$3:$A$133,'MASTER DATA FILE RAW COAL (2)'!A137,'[16]COAL RECEIPT &amp; GCV DATA'!$L$3:$L$133)</f>
        <v>#VALUE!</v>
      </c>
      <c r="M137" s="15" t="e">
        <f t="shared" si="13"/>
        <v>#VALUE!</v>
      </c>
      <c r="N137" s="15" t="e">
        <f t="shared" si="14"/>
        <v>#VALUE!</v>
      </c>
      <c r="O137" s="15" t="e">
        <f>SUMIF('[16]COAL RECEIPT &amp; GCV DATA'!$A$3:$A$133,'MASTER DATA FILE RAW COAL (2)'!A137,'[16]COAL RECEIPT &amp; GCV DATA'!$O$3:$O$133)</f>
        <v>#VALUE!</v>
      </c>
      <c r="P137" s="15" t="e">
        <f t="shared" si="15"/>
        <v>#VALUE!</v>
      </c>
      <c r="Q137" s="15" t="e">
        <f>SUMIF('[16]COAL RECEIPT &amp; GCV DATA'!$A$3:$A$8,'MASTER DATA FILE RAW COAL (2)'!A137,'[16]COAL RECEIPT &amp; GCV DATA'!$Q$3:$Q$8)+IF(H137=$J$234,($K$234*K137),0)+IF(H137=$J$235,($K$235*K137),0)+IF(H136=$J$235,($K$236*K137),0)</f>
        <v>#VALUE!</v>
      </c>
      <c r="R137" s="16" t="e">
        <f>SUMIF('[16]COAL RECEIPT &amp; GCV DATA'!$A$3:$A$8,'MASTER DATA FILE RAW COAL (2)'!A137,'[16]COAL RECEIPT &amp; GCV DATA'!$R$3:$R$8)+IF(H137=$J$234,($K$234*K137),0)+IF(H137=$J$235,($K$235*K137),0)</f>
        <v>#VALUE!</v>
      </c>
      <c r="S137" s="15">
        <f t="shared" si="16"/>
        <v>0</v>
      </c>
      <c r="T137" s="15" t="e">
        <f>SUMIF('[16]COAL RECEIPT &amp; GCV DATA'!$A$3:$A$133,'MASTER DATA FILE RAW COAL (2)'!A137,'[16]COAL RECEIPT &amp; GCV DATA'!$T$3:$T$133)</f>
        <v>#VALUE!</v>
      </c>
      <c r="U137" s="15" t="e">
        <f t="shared" si="17"/>
        <v>#VALUE!</v>
      </c>
      <c r="V137" s="15" t="e">
        <f>SUMIF('[16]COAL RECEIPT &amp; GCV DATA'!$A$3:$A$133,'MASTER DATA FILE RAW COAL (2)'!A137,'[16]COAL RECEIPT &amp; GCV DATA'!$V$3:$V$133)</f>
        <v>#VALUE!</v>
      </c>
      <c r="W137" s="15" t="e">
        <f t="shared" si="18"/>
        <v>#VALUE!</v>
      </c>
    </row>
    <row r="138" spans="1:23" customFormat="1" x14ac:dyDescent="0.3">
      <c r="A138" s="12"/>
      <c r="B138" s="12" t="e">
        <f>SUMIF('[16]COAL RECEIPT &amp; GCV DATA'!$A$3:$A$8,'MASTER DATA FILE RAW COAL (2)'!A138,'[16]COAL RECEIPT &amp; GCV DATA'!$B$3:$B$8)</f>
        <v>#VALUE!</v>
      </c>
      <c r="C138" s="13" t="e">
        <f>SUMIF('[16]COAL RECEIPT &amp; GCV DATA'!$A$3:$A$133,'MASTER DATA FILE RAW COAL (2)'!A138,'[16]COAL RECEIPT &amp; GCV DATA'!$C$3:$C$133)</f>
        <v>#VALUE!</v>
      </c>
      <c r="D138" s="13">
        <f>IFERROR(VLOOKUP(A138,'[16]COAL RECEIPT &amp; GCV DATA'!$A$2:$V$8,4,0),0)</f>
        <v>0</v>
      </c>
      <c r="E138" s="14">
        <f>IFERROR(VLOOKUP(A138,'[16]COAL RECEIPT &amp; GCV DATA'!$A$2:$V$8,5,0),0)</f>
        <v>0</v>
      </c>
      <c r="F138" s="13" t="e">
        <f>SUMIF('[16]COAL RECEIPT &amp; GCV DATA'!$A$3:$A$133,'MASTER DATA FILE RAW COAL (2)'!A166,'[16]COAL RECEIPT &amp; GCV DATA'!$F$3:$F$133)</f>
        <v>#VALUE!</v>
      </c>
      <c r="G138" s="13">
        <f>IFERROR(VLOOKUP(A138,'[16]COAL RECEIPT &amp; GCV DATA'!$A$2:$V$8,7,0),0)</f>
        <v>0</v>
      </c>
      <c r="H138" s="13">
        <f>IFERROR(VLOOKUP(A138,'[16]COAL RECEIPT &amp; GCV DATA'!$A$2:$V$8,8,0),0)</f>
        <v>0</v>
      </c>
      <c r="I138" s="13">
        <f>IFERROR(VLOOKUP(A138,'[16]COAL RECEIPT &amp; GCV DATA'!$A$2:$V$8,9,0),0)</f>
        <v>0</v>
      </c>
      <c r="J138" s="13">
        <f>IFERROR(VLOOKUP(A138,'[16]COAL RECEIPT &amp; GCV DATA'!$A$2:$V$8,10,0),0)</f>
        <v>0</v>
      </c>
      <c r="K138" s="15" t="e">
        <f>SUMIF('[16]COAL RECEIPT &amp; GCV DATA'!$A$3:$A$133,'MASTER DATA FILE RAW COAL (2)'!A138,'[16]COAL RECEIPT &amp; GCV DATA'!$K$3:$K$133)</f>
        <v>#VALUE!</v>
      </c>
      <c r="L138" s="15" t="e">
        <f>SUMIF('[16]COAL RECEIPT &amp; GCV DATA'!$A$3:$A$133,'MASTER DATA FILE RAW COAL (2)'!A138,'[16]COAL RECEIPT &amp; GCV DATA'!$L$3:$L$133)</f>
        <v>#VALUE!</v>
      </c>
      <c r="M138" s="15" t="e">
        <f t="shared" si="13"/>
        <v>#VALUE!</v>
      </c>
      <c r="N138" s="15" t="e">
        <f t="shared" si="14"/>
        <v>#VALUE!</v>
      </c>
      <c r="O138" s="15" t="e">
        <f>SUMIF('[16]COAL RECEIPT &amp; GCV DATA'!$A$3:$A$133,'MASTER DATA FILE RAW COAL (2)'!A138,'[16]COAL RECEIPT &amp; GCV DATA'!$O$3:$O$133)</f>
        <v>#VALUE!</v>
      </c>
      <c r="P138" s="15" t="e">
        <f t="shared" si="15"/>
        <v>#VALUE!</v>
      </c>
      <c r="Q138" s="15" t="e">
        <f>SUMIF('[16]COAL RECEIPT &amp; GCV DATA'!$A$3:$A$8,'MASTER DATA FILE RAW COAL (2)'!A138,'[16]COAL RECEIPT &amp; GCV DATA'!$Q$3:$Q$8)+IF(H138=$J$234,($K$234*K138),0)+IF(H138=$J$235,($K$235*K138),0)+IF(H137=$J$235,($K$236*K138),0)</f>
        <v>#VALUE!</v>
      </c>
      <c r="R138" s="16" t="e">
        <f>SUMIF('[16]COAL RECEIPT &amp; GCV DATA'!$A$3:$A$8,'MASTER DATA FILE RAW COAL (2)'!A138,'[16]COAL RECEIPT &amp; GCV DATA'!$R$3:$R$8)+IF(H138=$J$234,($K$234*K138),0)+IF(H138=$J$235,($K$235*K138),0)</f>
        <v>#VALUE!</v>
      </c>
      <c r="S138" s="15">
        <f t="shared" si="16"/>
        <v>0</v>
      </c>
      <c r="T138" s="15" t="e">
        <f>SUMIF('[16]COAL RECEIPT &amp; GCV DATA'!$A$3:$A$133,'MASTER DATA FILE RAW COAL (2)'!A138,'[16]COAL RECEIPT &amp; GCV DATA'!$T$3:$T$133)</f>
        <v>#VALUE!</v>
      </c>
      <c r="U138" s="15" t="e">
        <f t="shared" si="17"/>
        <v>#VALUE!</v>
      </c>
      <c r="V138" s="15" t="e">
        <f>SUMIF('[16]COAL RECEIPT &amp; GCV DATA'!$A$3:$A$133,'MASTER DATA FILE RAW COAL (2)'!A138,'[16]COAL RECEIPT &amp; GCV DATA'!$V$3:$V$133)</f>
        <v>#VALUE!</v>
      </c>
      <c r="W138" s="15" t="e">
        <f t="shared" si="18"/>
        <v>#VALUE!</v>
      </c>
    </row>
    <row r="139" spans="1:23" customFormat="1" x14ac:dyDescent="0.3">
      <c r="A139" s="12"/>
      <c r="B139" s="12" t="e">
        <f>SUMIF('[16]COAL RECEIPT &amp; GCV DATA'!$A$3:$A$8,'MASTER DATA FILE RAW COAL (2)'!A139,'[16]COAL RECEIPT &amp; GCV DATA'!$B$3:$B$8)</f>
        <v>#VALUE!</v>
      </c>
      <c r="C139" s="13" t="e">
        <f>SUMIF('[16]COAL RECEIPT &amp; GCV DATA'!$A$3:$A$133,'MASTER DATA FILE RAW COAL (2)'!A139,'[16]COAL RECEIPT &amp; GCV DATA'!$C$3:$C$133)</f>
        <v>#VALUE!</v>
      </c>
      <c r="D139" s="13">
        <f>IFERROR(VLOOKUP(A139,'[16]COAL RECEIPT &amp; GCV DATA'!$A$2:$V$8,4,0),0)</f>
        <v>0</v>
      </c>
      <c r="E139" s="14">
        <f>IFERROR(VLOOKUP(A139,'[16]COAL RECEIPT &amp; GCV DATA'!$A$2:$V$8,5,0),0)</f>
        <v>0</v>
      </c>
      <c r="F139" s="13" t="e">
        <f>SUMIF('[16]COAL RECEIPT &amp; GCV DATA'!$A$3:$A$133,'MASTER DATA FILE RAW COAL (2)'!A167,'[16]COAL RECEIPT &amp; GCV DATA'!$F$3:$F$133)</f>
        <v>#VALUE!</v>
      </c>
      <c r="G139" s="13">
        <f>IFERROR(VLOOKUP(A139,'[16]COAL RECEIPT &amp; GCV DATA'!$A$2:$V$8,7,0),0)</f>
        <v>0</v>
      </c>
      <c r="H139" s="13">
        <f>IFERROR(VLOOKUP(A139,'[16]COAL RECEIPT &amp; GCV DATA'!$A$2:$V$8,8,0),0)</f>
        <v>0</v>
      </c>
      <c r="I139" s="13">
        <f>IFERROR(VLOOKUP(A139,'[16]COAL RECEIPT &amp; GCV DATA'!$A$2:$V$8,9,0),0)</f>
        <v>0</v>
      </c>
      <c r="J139" s="13">
        <f>IFERROR(VLOOKUP(A139,'[16]COAL RECEIPT &amp; GCV DATA'!$A$2:$V$8,10,0),0)</f>
        <v>0</v>
      </c>
      <c r="K139" s="15" t="e">
        <f>SUMIF('[16]COAL RECEIPT &amp; GCV DATA'!$A$3:$A$133,'MASTER DATA FILE RAW COAL (2)'!A139,'[16]COAL RECEIPT &amp; GCV DATA'!$K$3:$K$133)</f>
        <v>#VALUE!</v>
      </c>
      <c r="L139" s="15" t="e">
        <f>SUMIF('[16]COAL RECEIPT &amp; GCV DATA'!$A$3:$A$133,'MASTER DATA FILE RAW COAL (2)'!A139,'[16]COAL RECEIPT &amp; GCV DATA'!$L$3:$L$133)</f>
        <v>#VALUE!</v>
      </c>
      <c r="M139" s="15" t="e">
        <f t="shared" si="13"/>
        <v>#VALUE!</v>
      </c>
      <c r="N139" s="15" t="e">
        <f t="shared" si="14"/>
        <v>#VALUE!</v>
      </c>
      <c r="O139" s="15" t="e">
        <f>SUMIF('[16]COAL RECEIPT &amp; GCV DATA'!$A$3:$A$133,'MASTER DATA FILE RAW COAL (2)'!A139,'[16]COAL RECEIPT &amp; GCV DATA'!$O$3:$O$133)</f>
        <v>#VALUE!</v>
      </c>
      <c r="P139" s="15" t="e">
        <f t="shared" si="15"/>
        <v>#VALUE!</v>
      </c>
      <c r="Q139" s="15" t="e">
        <f>SUMIF('[16]COAL RECEIPT &amp; GCV DATA'!$A$3:$A$8,'MASTER DATA FILE RAW COAL (2)'!A139,'[16]COAL RECEIPT &amp; GCV DATA'!$Q$3:$Q$8)+IF(H139=$J$234,($K$234*K139),0)+IF(H139=$J$235,($K$235*K139),0)+IF(H138=$J$235,($K$236*K139),0)</f>
        <v>#VALUE!</v>
      </c>
      <c r="R139" s="16" t="e">
        <f>SUMIF('[16]COAL RECEIPT &amp; GCV DATA'!$A$3:$A$8,'MASTER DATA FILE RAW COAL (2)'!A139,'[16]COAL RECEIPT &amp; GCV DATA'!$R$3:$R$8)+IF(H139=$J$234,($K$234*K139),0)+IF(H139=$J$235,($K$235*K139),0)</f>
        <v>#VALUE!</v>
      </c>
      <c r="S139" s="15">
        <f t="shared" si="16"/>
        <v>0</v>
      </c>
      <c r="T139" s="15" t="e">
        <f>SUMIF('[16]COAL RECEIPT &amp; GCV DATA'!$A$3:$A$133,'MASTER DATA FILE RAW COAL (2)'!A139,'[16]COAL RECEIPT &amp; GCV DATA'!$T$3:$T$133)</f>
        <v>#VALUE!</v>
      </c>
      <c r="U139" s="15" t="e">
        <f t="shared" si="17"/>
        <v>#VALUE!</v>
      </c>
      <c r="V139" s="15" t="e">
        <f>SUMIF('[16]COAL RECEIPT &amp; GCV DATA'!$A$3:$A$133,'MASTER DATA FILE RAW COAL (2)'!A139,'[16]COAL RECEIPT &amp; GCV DATA'!$V$3:$V$133)</f>
        <v>#VALUE!</v>
      </c>
      <c r="W139" s="15" t="e">
        <f t="shared" si="18"/>
        <v>#VALUE!</v>
      </c>
    </row>
    <row r="140" spans="1:23" customFormat="1" x14ac:dyDescent="0.3">
      <c r="A140" s="12"/>
      <c r="B140" s="12" t="e">
        <f>SUMIF('[16]COAL RECEIPT &amp; GCV DATA'!$A$3:$A$8,'MASTER DATA FILE RAW COAL (2)'!A140,'[16]COAL RECEIPT &amp; GCV DATA'!$B$3:$B$8)</f>
        <v>#VALUE!</v>
      </c>
      <c r="C140" s="13" t="e">
        <f>SUMIF('[16]COAL RECEIPT &amp; GCV DATA'!$A$3:$A$133,'MASTER DATA FILE RAW COAL (2)'!A140,'[16]COAL RECEIPT &amp; GCV DATA'!$C$3:$C$133)</f>
        <v>#VALUE!</v>
      </c>
      <c r="D140" s="13">
        <f>IFERROR(VLOOKUP(A140,'[16]COAL RECEIPT &amp; GCV DATA'!$A$2:$V$8,4,0),0)</f>
        <v>0</v>
      </c>
      <c r="E140" s="14">
        <f>IFERROR(VLOOKUP(A140,'[16]COAL RECEIPT &amp; GCV DATA'!$A$2:$V$8,5,0),0)</f>
        <v>0</v>
      </c>
      <c r="F140" s="13" t="e">
        <f>SUMIF('[16]COAL RECEIPT &amp; GCV DATA'!$A$3:$A$133,'MASTER DATA FILE RAW COAL (2)'!A168,'[16]COAL RECEIPT &amp; GCV DATA'!$F$3:$F$133)</f>
        <v>#VALUE!</v>
      </c>
      <c r="G140" s="13">
        <f>IFERROR(VLOOKUP(A140,'[16]COAL RECEIPT &amp; GCV DATA'!$A$2:$V$8,7,0),0)</f>
        <v>0</v>
      </c>
      <c r="H140" s="13">
        <f>IFERROR(VLOOKUP(A140,'[16]COAL RECEIPT &amp; GCV DATA'!$A$2:$V$8,8,0),0)</f>
        <v>0</v>
      </c>
      <c r="I140" s="13">
        <f>IFERROR(VLOOKUP(A140,'[16]COAL RECEIPT &amp; GCV DATA'!$A$2:$V$8,9,0),0)</f>
        <v>0</v>
      </c>
      <c r="J140" s="13">
        <f>IFERROR(VLOOKUP(A140,'[16]COAL RECEIPT &amp; GCV DATA'!$A$2:$V$8,10,0),0)</f>
        <v>0</v>
      </c>
      <c r="K140" s="15" t="e">
        <f>SUMIF('[16]COAL RECEIPT &amp; GCV DATA'!$A$3:$A$133,'MASTER DATA FILE RAW COAL (2)'!A140,'[16]COAL RECEIPT &amp; GCV DATA'!$K$3:$K$133)</f>
        <v>#VALUE!</v>
      </c>
      <c r="L140" s="15" t="e">
        <f>SUMIF('[16]COAL RECEIPT &amp; GCV DATA'!$A$3:$A$133,'MASTER DATA FILE RAW COAL (2)'!A140,'[16]COAL RECEIPT &amp; GCV DATA'!$L$3:$L$133)</f>
        <v>#VALUE!</v>
      </c>
      <c r="M140" s="15" t="e">
        <f t="shared" si="13"/>
        <v>#VALUE!</v>
      </c>
      <c r="N140" s="15" t="e">
        <f t="shared" si="14"/>
        <v>#VALUE!</v>
      </c>
      <c r="O140" s="15" t="e">
        <f>SUMIF('[16]COAL RECEIPT &amp; GCV DATA'!$A$3:$A$133,'MASTER DATA FILE RAW COAL (2)'!A140,'[16]COAL RECEIPT &amp; GCV DATA'!$O$3:$O$133)</f>
        <v>#VALUE!</v>
      </c>
      <c r="P140" s="15" t="e">
        <f t="shared" si="15"/>
        <v>#VALUE!</v>
      </c>
      <c r="Q140" s="15" t="e">
        <f>SUMIF('[16]COAL RECEIPT &amp; GCV DATA'!$A$3:$A$8,'MASTER DATA FILE RAW COAL (2)'!A140,'[16]COAL RECEIPT &amp; GCV DATA'!$Q$3:$Q$8)+IF(H140=$J$234,($K$234*K140),0)+IF(H140=$J$235,($K$235*K140),0)+IF(H139=$J$235,($K$236*K140),0)</f>
        <v>#VALUE!</v>
      </c>
      <c r="R140" s="16" t="e">
        <f>SUMIF('[16]COAL RECEIPT &amp; GCV DATA'!$A$3:$A$8,'MASTER DATA FILE RAW COAL (2)'!A140,'[16]COAL RECEIPT &amp; GCV DATA'!$R$3:$R$8)+IF(H140=$J$234,($K$234*K140),0)+IF(H140=$J$235,($K$235*K140),0)</f>
        <v>#VALUE!</v>
      </c>
      <c r="S140" s="15">
        <f t="shared" si="16"/>
        <v>0</v>
      </c>
      <c r="T140" s="15" t="e">
        <f>SUMIF('[16]COAL RECEIPT &amp; GCV DATA'!$A$3:$A$133,'MASTER DATA FILE RAW COAL (2)'!A140,'[16]COAL RECEIPT &amp; GCV DATA'!$T$3:$T$133)</f>
        <v>#VALUE!</v>
      </c>
      <c r="U140" s="15" t="e">
        <f t="shared" si="17"/>
        <v>#VALUE!</v>
      </c>
      <c r="V140" s="15" t="e">
        <f>SUMIF('[16]COAL RECEIPT &amp; GCV DATA'!$A$3:$A$133,'MASTER DATA FILE RAW COAL (2)'!A140,'[16]COAL RECEIPT &amp; GCV DATA'!$V$3:$V$133)</f>
        <v>#VALUE!</v>
      </c>
      <c r="W140" s="15" t="e">
        <f t="shared" si="18"/>
        <v>#VALUE!</v>
      </c>
    </row>
    <row r="141" spans="1:23" customFormat="1" x14ac:dyDescent="0.3">
      <c r="A141" s="12"/>
      <c r="B141" s="12" t="e">
        <f>SUMIF('[16]COAL RECEIPT &amp; GCV DATA'!$A$3:$A$8,'MASTER DATA FILE RAW COAL (2)'!A141,'[16]COAL RECEIPT &amp; GCV DATA'!$B$3:$B$8)</f>
        <v>#VALUE!</v>
      </c>
      <c r="C141" s="13" t="e">
        <f>SUMIF('[16]COAL RECEIPT &amp; GCV DATA'!$A$3:$A$133,'MASTER DATA FILE RAW COAL (2)'!A141,'[16]COAL RECEIPT &amp; GCV DATA'!$C$3:$C$133)</f>
        <v>#VALUE!</v>
      </c>
      <c r="D141" s="13">
        <f>IFERROR(VLOOKUP(A141,'[16]COAL RECEIPT &amp; GCV DATA'!$A$2:$V$8,4,0),0)</f>
        <v>0</v>
      </c>
      <c r="E141" s="14">
        <f>IFERROR(VLOOKUP(A141,'[16]COAL RECEIPT &amp; GCV DATA'!$A$2:$V$8,5,0),0)</f>
        <v>0</v>
      </c>
      <c r="F141" s="13" t="e">
        <f>SUMIF('[16]COAL RECEIPT &amp; GCV DATA'!$A$3:$A$133,'MASTER DATA FILE RAW COAL (2)'!A169,'[16]COAL RECEIPT &amp; GCV DATA'!$F$3:$F$133)</f>
        <v>#VALUE!</v>
      </c>
      <c r="G141" s="13">
        <f>IFERROR(VLOOKUP(A141,'[16]COAL RECEIPT &amp; GCV DATA'!$A$2:$V$8,7,0),0)</f>
        <v>0</v>
      </c>
      <c r="H141" s="13">
        <f>IFERROR(VLOOKUP(A141,'[16]COAL RECEIPT &amp; GCV DATA'!$A$2:$V$8,8,0),0)</f>
        <v>0</v>
      </c>
      <c r="I141" s="13">
        <f>IFERROR(VLOOKUP(A141,'[16]COAL RECEIPT &amp; GCV DATA'!$A$2:$V$8,9,0),0)</f>
        <v>0</v>
      </c>
      <c r="J141" s="13">
        <f>IFERROR(VLOOKUP(A141,'[16]COAL RECEIPT &amp; GCV DATA'!$A$2:$V$8,10,0),0)</f>
        <v>0</v>
      </c>
      <c r="K141" s="15" t="e">
        <f>SUMIF('[16]COAL RECEIPT &amp; GCV DATA'!$A$3:$A$133,'MASTER DATA FILE RAW COAL (2)'!A141,'[16]COAL RECEIPT &amp; GCV DATA'!$K$3:$K$133)</f>
        <v>#VALUE!</v>
      </c>
      <c r="L141" s="15" t="e">
        <f>SUMIF('[16]COAL RECEIPT &amp; GCV DATA'!$A$3:$A$133,'MASTER DATA FILE RAW COAL (2)'!A141,'[16]COAL RECEIPT &amp; GCV DATA'!$L$3:$L$133)</f>
        <v>#VALUE!</v>
      </c>
      <c r="M141" s="15" t="e">
        <f t="shared" si="13"/>
        <v>#VALUE!</v>
      </c>
      <c r="N141" s="15" t="e">
        <f t="shared" si="14"/>
        <v>#VALUE!</v>
      </c>
      <c r="O141" s="15" t="e">
        <f>SUMIF('[16]COAL RECEIPT &amp; GCV DATA'!$A$3:$A$133,'MASTER DATA FILE RAW COAL (2)'!A141,'[16]COAL RECEIPT &amp; GCV DATA'!$O$3:$O$133)</f>
        <v>#VALUE!</v>
      </c>
      <c r="P141" s="15" t="e">
        <f t="shared" si="15"/>
        <v>#VALUE!</v>
      </c>
      <c r="Q141" s="15" t="e">
        <f>SUMIF('[16]COAL RECEIPT &amp; GCV DATA'!$A$3:$A$8,'MASTER DATA FILE RAW COAL (2)'!A141,'[16]COAL RECEIPT &amp; GCV DATA'!$Q$3:$Q$8)+IF(H141=$J$234,($K$234*K141),0)+IF(H141=$J$235,($K$235*K141),0)+IF(H140=$J$235,($K$236*K141),0)</f>
        <v>#VALUE!</v>
      </c>
      <c r="R141" s="16" t="e">
        <f>SUMIF('[16]COAL RECEIPT &amp; GCV DATA'!$A$3:$A$8,'MASTER DATA FILE RAW COAL (2)'!A141,'[16]COAL RECEIPT &amp; GCV DATA'!$R$3:$R$8)+IF(H141=$J$234,($K$234*K141),0)+IF(H141=$J$235,($K$235*K141),0)</f>
        <v>#VALUE!</v>
      </c>
      <c r="S141" s="15">
        <f t="shared" si="16"/>
        <v>0</v>
      </c>
      <c r="T141" s="15" t="e">
        <f>SUMIF('[16]COAL RECEIPT &amp; GCV DATA'!$A$3:$A$133,'MASTER DATA FILE RAW COAL (2)'!A141,'[16]COAL RECEIPT &amp; GCV DATA'!$T$3:$T$133)</f>
        <v>#VALUE!</v>
      </c>
      <c r="U141" s="15" t="e">
        <f t="shared" si="17"/>
        <v>#VALUE!</v>
      </c>
      <c r="V141" s="15" t="e">
        <f>SUMIF('[16]COAL RECEIPT &amp; GCV DATA'!$A$3:$A$133,'MASTER DATA FILE RAW COAL (2)'!A141,'[16]COAL RECEIPT &amp; GCV DATA'!$V$3:$V$133)</f>
        <v>#VALUE!</v>
      </c>
      <c r="W141" s="15" t="e">
        <f t="shared" si="18"/>
        <v>#VALUE!</v>
      </c>
    </row>
    <row r="142" spans="1:23" customFormat="1" x14ac:dyDescent="0.3">
      <c r="A142" s="12"/>
      <c r="B142" s="12" t="e">
        <f>SUMIF('[16]COAL RECEIPT &amp; GCV DATA'!$A$3:$A$8,'MASTER DATA FILE RAW COAL (2)'!A142,'[16]COAL RECEIPT &amp; GCV DATA'!$B$3:$B$8)</f>
        <v>#VALUE!</v>
      </c>
      <c r="C142" s="13" t="e">
        <f>SUMIF('[16]COAL RECEIPT &amp; GCV DATA'!$A$3:$A$133,'MASTER DATA FILE RAW COAL (2)'!A142,'[16]COAL RECEIPT &amp; GCV DATA'!$C$3:$C$133)</f>
        <v>#VALUE!</v>
      </c>
      <c r="D142" s="13">
        <f>IFERROR(VLOOKUP(A142,'[16]COAL RECEIPT &amp; GCV DATA'!$A$2:$V$8,4,0),0)</f>
        <v>0</v>
      </c>
      <c r="E142" s="14">
        <f>IFERROR(VLOOKUP(A142,'[16]COAL RECEIPT &amp; GCV DATA'!$A$2:$V$8,5,0),0)</f>
        <v>0</v>
      </c>
      <c r="F142" s="13" t="e">
        <f>SUMIF('[16]COAL RECEIPT &amp; GCV DATA'!$A$3:$A$133,'MASTER DATA FILE RAW COAL (2)'!A170,'[16]COAL RECEIPT &amp; GCV DATA'!$F$3:$F$133)</f>
        <v>#VALUE!</v>
      </c>
      <c r="G142" s="13">
        <f>IFERROR(VLOOKUP(A142,'[16]COAL RECEIPT &amp; GCV DATA'!$A$2:$V$8,7,0),0)</f>
        <v>0</v>
      </c>
      <c r="H142" s="13">
        <f>IFERROR(VLOOKUP(A142,'[16]COAL RECEIPT &amp; GCV DATA'!$A$2:$V$8,8,0),0)</f>
        <v>0</v>
      </c>
      <c r="I142" s="13">
        <f>IFERROR(VLOOKUP(A142,'[16]COAL RECEIPT &amp; GCV DATA'!$A$2:$V$8,9,0),0)</f>
        <v>0</v>
      </c>
      <c r="J142" s="13">
        <f>IFERROR(VLOOKUP(A142,'[16]COAL RECEIPT &amp; GCV DATA'!$A$2:$V$8,10,0),0)</f>
        <v>0</v>
      </c>
      <c r="K142" s="15" t="e">
        <f>SUMIF('[16]COAL RECEIPT &amp; GCV DATA'!$A$3:$A$133,'MASTER DATA FILE RAW COAL (2)'!A142,'[16]COAL RECEIPT &amp; GCV DATA'!$K$3:$K$133)</f>
        <v>#VALUE!</v>
      </c>
      <c r="L142" s="15" t="e">
        <f>SUMIF('[16]COAL RECEIPT &amp; GCV DATA'!$A$3:$A$133,'MASTER DATA FILE RAW COAL (2)'!A142,'[16]COAL RECEIPT &amp; GCV DATA'!$L$3:$L$133)</f>
        <v>#VALUE!</v>
      </c>
      <c r="M142" s="15" t="e">
        <f t="shared" si="13"/>
        <v>#VALUE!</v>
      </c>
      <c r="N142" s="15" t="e">
        <f t="shared" si="14"/>
        <v>#VALUE!</v>
      </c>
      <c r="O142" s="15" t="e">
        <f>SUMIF('[16]COAL RECEIPT &amp; GCV DATA'!$A$3:$A$133,'MASTER DATA FILE RAW COAL (2)'!A142,'[16]COAL RECEIPT &amp; GCV DATA'!$O$3:$O$133)</f>
        <v>#VALUE!</v>
      </c>
      <c r="P142" s="15" t="e">
        <f t="shared" si="15"/>
        <v>#VALUE!</v>
      </c>
      <c r="Q142" s="15" t="e">
        <f>SUMIF('[16]COAL RECEIPT &amp; GCV DATA'!$A$3:$A$8,'MASTER DATA FILE RAW COAL (2)'!A142,'[16]COAL RECEIPT &amp; GCV DATA'!$Q$3:$Q$8)+IF(H142=$J$234,($K$234*K142),0)+IF(H142=$J$235,($K$235*K142),0)+IF(H141=$J$235,($K$236*K142),0)</f>
        <v>#VALUE!</v>
      </c>
      <c r="R142" s="16" t="e">
        <f>SUMIF('[16]COAL RECEIPT &amp; GCV DATA'!$A$3:$A$8,'MASTER DATA FILE RAW COAL (2)'!A142,'[16]COAL RECEIPT &amp; GCV DATA'!$R$3:$R$8)+IF(H142=$J$234,($K$234*K142),0)+IF(H142=$J$235,($K$235*K142),0)</f>
        <v>#VALUE!</v>
      </c>
      <c r="S142" s="15">
        <f t="shared" si="16"/>
        <v>0</v>
      </c>
      <c r="T142" s="15" t="e">
        <f>SUMIF('[16]COAL RECEIPT &amp; GCV DATA'!$A$3:$A$133,'MASTER DATA FILE RAW COAL (2)'!A142,'[16]COAL RECEIPT &amp; GCV DATA'!$T$3:$T$133)</f>
        <v>#VALUE!</v>
      </c>
      <c r="U142" s="15" t="e">
        <f t="shared" si="17"/>
        <v>#VALUE!</v>
      </c>
      <c r="V142" s="15" t="e">
        <f>SUMIF('[16]COAL RECEIPT &amp; GCV DATA'!$A$3:$A$133,'MASTER DATA FILE RAW COAL (2)'!A142,'[16]COAL RECEIPT &amp; GCV DATA'!$V$3:$V$133)</f>
        <v>#VALUE!</v>
      </c>
      <c r="W142" s="15" t="e">
        <f t="shared" si="18"/>
        <v>#VALUE!</v>
      </c>
    </row>
    <row r="143" spans="1:23" customFormat="1" x14ac:dyDescent="0.3">
      <c r="A143" s="12"/>
      <c r="B143" s="12" t="e">
        <f>SUMIF('[16]COAL RECEIPT &amp; GCV DATA'!$A$3:$A$8,'MASTER DATA FILE RAW COAL (2)'!A143,'[16]COAL RECEIPT &amp; GCV DATA'!$B$3:$B$8)</f>
        <v>#VALUE!</v>
      </c>
      <c r="C143" s="13" t="e">
        <f>SUMIF('[16]COAL RECEIPT &amp; GCV DATA'!$A$3:$A$133,'MASTER DATA FILE RAW COAL (2)'!A143,'[16]COAL RECEIPT &amp; GCV DATA'!$C$3:$C$133)</f>
        <v>#VALUE!</v>
      </c>
      <c r="D143" s="13">
        <f>IFERROR(VLOOKUP(A143,'[16]COAL RECEIPT &amp; GCV DATA'!$A$2:$V$8,4,0),0)</f>
        <v>0</v>
      </c>
      <c r="E143" s="14">
        <f>IFERROR(VLOOKUP(A143,'[16]COAL RECEIPT &amp; GCV DATA'!$A$2:$V$8,5,0),0)</f>
        <v>0</v>
      </c>
      <c r="F143" s="13" t="e">
        <f>SUMIF('[16]COAL RECEIPT &amp; GCV DATA'!$A$3:$A$133,'MASTER DATA FILE RAW COAL (2)'!A171,'[16]COAL RECEIPT &amp; GCV DATA'!$F$3:$F$133)</f>
        <v>#VALUE!</v>
      </c>
      <c r="G143" s="13">
        <f>IFERROR(VLOOKUP(A143,'[16]COAL RECEIPT &amp; GCV DATA'!$A$2:$V$8,7,0),0)</f>
        <v>0</v>
      </c>
      <c r="H143" s="13">
        <f>IFERROR(VLOOKUP(A143,'[16]COAL RECEIPT &amp; GCV DATA'!$A$2:$V$8,8,0),0)</f>
        <v>0</v>
      </c>
      <c r="I143" s="13">
        <f>IFERROR(VLOOKUP(A143,'[16]COAL RECEIPT &amp; GCV DATA'!$A$2:$V$8,9,0),0)</f>
        <v>0</v>
      </c>
      <c r="J143" s="13">
        <f>IFERROR(VLOOKUP(A143,'[16]COAL RECEIPT &amp; GCV DATA'!$A$2:$V$8,10,0),0)</f>
        <v>0</v>
      </c>
      <c r="K143" s="15" t="e">
        <f>SUMIF('[16]COAL RECEIPT &amp; GCV DATA'!$A$3:$A$133,'MASTER DATA FILE RAW COAL (2)'!A143,'[16]COAL RECEIPT &amp; GCV DATA'!$K$3:$K$133)</f>
        <v>#VALUE!</v>
      </c>
      <c r="L143" s="15" t="e">
        <f>SUMIF('[16]COAL RECEIPT &amp; GCV DATA'!$A$3:$A$133,'MASTER DATA FILE RAW COAL (2)'!A143,'[16]COAL RECEIPT &amp; GCV DATA'!$L$3:$L$133)</f>
        <v>#VALUE!</v>
      </c>
      <c r="M143" s="15" t="e">
        <f t="shared" si="13"/>
        <v>#VALUE!</v>
      </c>
      <c r="N143" s="15" t="e">
        <f t="shared" si="14"/>
        <v>#VALUE!</v>
      </c>
      <c r="O143" s="15" t="e">
        <f>SUMIF('[16]COAL RECEIPT &amp; GCV DATA'!$A$3:$A$133,'MASTER DATA FILE RAW COAL (2)'!A143,'[16]COAL RECEIPT &amp; GCV DATA'!$O$3:$O$133)</f>
        <v>#VALUE!</v>
      </c>
      <c r="P143" s="15" t="e">
        <f t="shared" si="15"/>
        <v>#VALUE!</v>
      </c>
      <c r="Q143" s="15" t="e">
        <f>SUMIF('[16]COAL RECEIPT &amp; GCV DATA'!$A$3:$A$8,'MASTER DATA FILE RAW COAL (2)'!A143,'[16]COAL RECEIPT &amp; GCV DATA'!$Q$3:$Q$8)+IF(H143=$J$234,($K$234*K143),0)+IF(H143=$J$235,($K$235*K143),0)+IF(H142=$J$235,($K$236*K143),0)</f>
        <v>#VALUE!</v>
      </c>
      <c r="R143" s="16" t="e">
        <f>SUMIF('[16]COAL RECEIPT &amp; GCV DATA'!$A$3:$A$8,'MASTER DATA FILE RAW COAL (2)'!A143,'[16]COAL RECEIPT &amp; GCV DATA'!$R$3:$R$8)+IF(H143=$J$234,($K$234*K143),0)+IF(H143=$J$235,($K$235*K143),0)</f>
        <v>#VALUE!</v>
      </c>
      <c r="S143" s="15">
        <f t="shared" si="16"/>
        <v>0</v>
      </c>
      <c r="T143" s="15" t="e">
        <f>SUMIF('[16]COAL RECEIPT &amp; GCV DATA'!$A$3:$A$133,'MASTER DATA FILE RAW COAL (2)'!A143,'[16]COAL RECEIPT &amp; GCV DATA'!$T$3:$T$133)</f>
        <v>#VALUE!</v>
      </c>
      <c r="U143" s="15" t="e">
        <f t="shared" si="17"/>
        <v>#VALUE!</v>
      </c>
      <c r="V143" s="15" t="e">
        <f>SUMIF('[16]COAL RECEIPT &amp; GCV DATA'!$A$3:$A$133,'MASTER DATA FILE RAW COAL (2)'!A143,'[16]COAL RECEIPT &amp; GCV DATA'!$V$3:$V$133)</f>
        <v>#VALUE!</v>
      </c>
      <c r="W143" s="15" t="e">
        <f t="shared" si="18"/>
        <v>#VALUE!</v>
      </c>
    </row>
    <row r="144" spans="1:23" customFormat="1" x14ac:dyDescent="0.3">
      <c r="A144" s="12"/>
      <c r="B144" s="12" t="e">
        <f>SUMIF('[16]COAL RECEIPT &amp; GCV DATA'!$A$3:$A$8,'MASTER DATA FILE RAW COAL (2)'!A144,'[16]COAL RECEIPT &amp; GCV DATA'!$B$3:$B$8)</f>
        <v>#VALUE!</v>
      </c>
      <c r="C144" s="13" t="e">
        <f>SUMIF('[16]COAL RECEIPT &amp; GCV DATA'!$A$3:$A$133,'MASTER DATA FILE RAW COAL (2)'!A144,'[16]COAL RECEIPT &amp; GCV DATA'!$C$3:$C$133)</f>
        <v>#VALUE!</v>
      </c>
      <c r="D144" s="13">
        <f>IFERROR(VLOOKUP(A144,'[16]COAL RECEIPT &amp; GCV DATA'!$A$2:$V$8,4,0),0)</f>
        <v>0</v>
      </c>
      <c r="E144" s="14">
        <f>IFERROR(VLOOKUP(A144,'[16]COAL RECEIPT &amp; GCV DATA'!$A$2:$V$8,5,0),0)</f>
        <v>0</v>
      </c>
      <c r="F144" s="13" t="e">
        <f>SUMIF('[16]COAL RECEIPT &amp; GCV DATA'!$A$3:$A$133,'MASTER DATA FILE RAW COAL (2)'!A172,'[16]COAL RECEIPT &amp; GCV DATA'!$F$3:$F$133)</f>
        <v>#VALUE!</v>
      </c>
      <c r="G144" s="13">
        <f>IFERROR(VLOOKUP(A144,'[16]COAL RECEIPT &amp; GCV DATA'!$A$2:$V$8,7,0),0)</f>
        <v>0</v>
      </c>
      <c r="H144" s="13">
        <f>IFERROR(VLOOKUP(A144,'[16]COAL RECEIPT &amp; GCV DATA'!$A$2:$V$8,8,0),0)</f>
        <v>0</v>
      </c>
      <c r="I144" s="13">
        <f>IFERROR(VLOOKUP(A144,'[16]COAL RECEIPT &amp; GCV DATA'!$A$2:$V$8,9,0),0)</f>
        <v>0</v>
      </c>
      <c r="J144" s="13">
        <f>IFERROR(VLOOKUP(A144,'[16]COAL RECEIPT &amp; GCV DATA'!$A$2:$V$8,10,0),0)</f>
        <v>0</v>
      </c>
      <c r="K144" s="15" t="e">
        <f>SUMIF('[16]COAL RECEIPT &amp; GCV DATA'!$A$3:$A$133,'MASTER DATA FILE RAW COAL (2)'!A144,'[16]COAL RECEIPT &amp; GCV DATA'!$K$3:$K$133)</f>
        <v>#VALUE!</v>
      </c>
      <c r="L144" s="15" t="e">
        <f>SUMIF('[16]COAL RECEIPT &amp; GCV DATA'!$A$3:$A$133,'MASTER DATA FILE RAW COAL (2)'!A144,'[16]COAL RECEIPT &amp; GCV DATA'!$L$3:$L$133)</f>
        <v>#VALUE!</v>
      </c>
      <c r="M144" s="15" t="e">
        <f t="shared" si="13"/>
        <v>#VALUE!</v>
      </c>
      <c r="N144" s="15" t="e">
        <f t="shared" si="14"/>
        <v>#VALUE!</v>
      </c>
      <c r="O144" s="15" t="e">
        <f>SUMIF('[16]COAL RECEIPT &amp; GCV DATA'!$A$3:$A$133,'MASTER DATA FILE RAW COAL (2)'!A144,'[16]COAL RECEIPT &amp; GCV DATA'!$O$3:$O$133)</f>
        <v>#VALUE!</v>
      </c>
      <c r="P144" s="15" t="e">
        <f t="shared" si="15"/>
        <v>#VALUE!</v>
      </c>
      <c r="Q144" s="15" t="e">
        <f>SUMIF('[16]COAL RECEIPT &amp; GCV DATA'!$A$3:$A$8,'MASTER DATA FILE RAW COAL (2)'!A144,'[16]COAL RECEIPT &amp; GCV DATA'!$Q$3:$Q$8)+IF(H144=$J$234,($K$234*K144),0)+IF(H144=$J$235,($K$235*K144),0)+IF(H143=$J$235,($K$236*K144),0)</f>
        <v>#VALUE!</v>
      </c>
      <c r="R144" s="16" t="e">
        <f>SUMIF('[16]COAL RECEIPT &amp; GCV DATA'!$A$3:$A$8,'MASTER DATA FILE RAW COAL (2)'!A144,'[16]COAL RECEIPT &amp; GCV DATA'!$R$3:$R$8)+IF(H144=$J$234,($K$234*K144),0)+IF(H144=$J$235,($K$235*K144),0)</f>
        <v>#VALUE!</v>
      </c>
      <c r="S144" s="15">
        <f t="shared" si="16"/>
        <v>0</v>
      </c>
      <c r="T144" s="15" t="e">
        <f>SUMIF('[16]COAL RECEIPT &amp; GCV DATA'!$A$3:$A$133,'MASTER DATA FILE RAW COAL (2)'!A144,'[16]COAL RECEIPT &amp; GCV DATA'!$T$3:$T$133)</f>
        <v>#VALUE!</v>
      </c>
      <c r="U144" s="15" t="e">
        <f t="shared" si="17"/>
        <v>#VALUE!</v>
      </c>
      <c r="V144" s="15" t="e">
        <f>SUMIF('[16]COAL RECEIPT &amp; GCV DATA'!$A$3:$A$133,'MASTER DATA FILE RAW COAL (2)'!A144,'[16]COAL RECEIPT &amp; GCV DATA'!$V$3:$V$133)</f>
        <v>#VALUE!</v>
      </c>
      <c r="W144" s="15" t="e">
        <f t="shared" si="18"/>
        <v>#VALUE!</v>
      </c>
    </row>
    <row r="145" spans="1:23" customFormat="1" x14ac:dyDescent="0.3">
      <c r="A145" s="12"/>
      <c r="B145" s="12" t="e">
        <f>SUMIF('[16]COAL RECEIPT &amp; GCV DATA'!$A$3:$A$8,'MASTER DATA FILE RAW COAL (2)'!A145,'[16]COAL RECEIPT &amp; GCV DATA'!$B$3:$B$8)</f>
        <v>#VALUE!</v>
      </c>
      <c r="C145" s="13" t="e">
        <f>SUMIF('[16]COAL RECEIPT &amp; GCV DATA'!$A$3:$A$133,'MASTER DATA FILE RAW COAL (2)'!A145,'[16]COAL RECEIPT &amp; GCV DATA'!$C$3:$C$133)</f>
        <v>#VALUE!</v>
      </c>
      <c r="D145" s="13">
        <f>IFERROR(VLOOKUP(A145,'[16]COAL RECEIPT &amp; GCV DATA'!$A$2:$V$8,4,0),0)</f>
        <v>0</v>
      </c>
      <c r="E145" s="14">
        <f>IFERROR(VLOOKUP(A145,'[16]COAL RECEIPT &amp; GCV DATA'!$A$2:$V$8,5,0),0)</f>
        <v>0</v>
      </c>
      <c r="F145" s="13" t="e">
        <f>SUMIF('[16]COAL RECEIPT &amp; GCV DATA'!$A$3:$A$133,'MASTER DATA FILE RAW COAL (2)'!A173,'[16]COAL RECEIPT &amp; GCV DATA'!$F$3:$F$133)</f>
        <v>#VALUE!</v>
      </c>
      <c r="G145" s="13">
        <f>IFERROR(VLOOKUP(A145,'[16]COAL RECEIPT &amp; GCV DATA'!$A$2:$V$8,7,0),0)</f>
        <v>0</v>
      </c>
      <c r="H145" s="13">
        <f>IFERROR(VLOOKUP(A145,'[16]COAL RECEIPT &amp; GCV DATA'!$A$2:$V$8,8,0),0)</f>
        <v>0</v>
      </c>
      <c r="I145" s="13">
        <f>IFERROR(VLOOKUP(A145,'[16]COAL RECEIPT &amp; GCV DATA'!$A$2:$V$8,9,0),0)</f>
        <v>0</v>
      </c>
      <c r="J145" s="13">
        <f>IFERROR(VLOOKUP(A145,'[16]COAL RECEIPT &amp; GCV DATA'!$A$2:$V$8,10,0),0)</f>
        <v>0</v>
      </c>
      <c r="K145" s="15" t="e">
        <f>SUMIF('[16]COAL RECEIPT &amp; GCV DATA'!$A$3:$A$133,'MASTER DATA FILE RAW COAL (2)'!A145,'[16]COAL RECEIPT &amp; GCV DATA'!$K$3:$K$133)</f>
        <v>#VALUE!</v>
      </c>
      <c r="L145" s="15" t="e">
        <f>SUMIF('[16]COAL RECEIPT &amp; GCV DATA'!$A$3:$A$133,'MASTER DATA FILE RAW COAL (2)'!A145,'[16]COAL RECEIPT &amp; GCV DATA'!$L$3:$L$133)</f>
        <v>#VALUE!</v>
      </c>
      <c r="M145" s="15" t="e">
        <f t="shared" si="13"/>
        <v>#VALUE!</v>
      </c>
      <c r="N145" s="15" t="e">
        <f t="shared" si="14"/>
        <v>#VALUE!</v>
      </c>
      <c r="O145" s="15" t="e">
        <f>SUMIF('[16]COAL RECEIPT &amp; GCV DATA'!$A$3:$A$133,'MASTER DATA FILE RAW COAL (2)'!A145,'[16]COAL RECEIPT &amp; GCV DATA'!$O$3:$O$133)</f>
        <v>#VALUE!</v>
      </c>
      <c r="P145" s="15" t="e">
        <f t="shared" si="15"/>
        <v>#VALUE!</v>
      </c>
      <c r="Q145" s="15" t="e">
        <f>SUMIF('[16]COAL RECEIPT &amp; GCV DATA'!$A$3:$A$8,'MASTER DATA FILE RAW COAL (2)'!A145,'[16]COAL RECEIPT &amp; GCV DATA'!$Q$3:$Q$8)+IF(H145=$J$234,($K$234*K145),0)+IF(H145=$J$235,($K$235*K145),0)+IF(H144=$J$235,($K$236*K145),0)</f>
        <v>#VALUE!</v>
      </c>
      <c r="R145" s="16" t="e">
        <f>SUMIF('[16]COAL RECEIPT &amp; GCV DATA'!$A$3:$A$8,'MASTER DATA FILE RAW COAL (2)'!A145,'[16]COAL RECEIPT &amp; GCV DATA'!$R$3:$R$8)+IF(H145=$J$234,($K$234*K145),0)+IF(H145=$J$235,($K$235*K145),0)</f>
        <v>#VALUE!</v>
      </c>
      <c r="S145" s="15">
        <f t="shared" si="16"/>
        <v>0</v>
      </c>
      <c r="T145" s="15" t="e">
        <f>SUMIF('[16]COAL RECEIPT &amp; GCV DATA'!$A$3:$A$133,'MASTER DATA FILE RAW COAL (2)'!A145,'[16]COAL RECEIPT &amp; GCV DATA'!$T$3:$T$133)</f>
        <v>#VALUE!</v>
      </c>
      <c r="U145" s="15" t="e">
        <f t="shared" si="17"/>
        <v>#VALUE!</v>
      </c>
      <c r="V145" s="15" t="e">
        <f>SUMIF('[16]COAL RECEIPT &amp; GCV DATA'!$A$3:$A$133,'MASTER DATA FILE RAW COAL (2)'!A145,'[16]COAL RECEIPT &amp; GCV DATA'!$V$3:$V$133)</f>
        <v>#VALUE!</v>
      </c>
      <c r="W145" s="15" t="e">
        <f t="shared" si="18"/>
        <v>#VALUE!</v>
      </c>
    </row>
    <row r="146" spans="1:23" customFormat="1" x14ac:dyDescent="0.3">
      <c r="A146" s="12"/>
      <c r="B146" s="12" t="e">
        <f>SUMIF('[16]COAL RECEIPT &amp; GCV DATA'!$A$3:$A$8,'MASTER DATA FILE RAW COAL (2)'!A146,'[16]COAL RECEIPT &amp; GCV DATA'!$B$3:$B$8)</f>
        <v>#VALUE!</v>
      </c>
      <c r="C146" s="13" t="e">
        <f>SUMIF('[16]COAL RECEIPT &amp; GCV DATA'!$A$3:$A$133,'MASTER DATA FILE RAW COAL (2)'!A146,'[16]COAL RECEIPT &amp; GCV DATA'!$C$3:$C$133)</f>
        <v>#VALUE!</v>
      </c>
      <c r="D146" s="13">
        <f>IFERROR(VLOOKUP(A146,'[16]COAL RECEIPT &amp; GCV DATA'!$A$2:$V$8,4,0),0)</f>
        <v>0</v>
      </c>
      <c r="E146" s="14">
        <f>IFERROR(VLOOKUP(A146,'[16]COAL RECEIPT &amp; GCV DATA'!$A$2:$V$8,5,0),0)</f>
        <v>0</v>
      </c>
      <c r="F146" s="13" t="e">
        <f>SUMIF('[16]COAL RECEIPT &amp; GCV DATA'!$A$3:$A$133,'MASTER DATA FILE RAW COAL (2)'!A174,'[16]COAL RECEIPT &amp; GCV DATA'!$F$3:$F$133)</f>
        <v>#VALUE!</v>
      </c>
      <c r="G146" s="13">
        <f>IFERROR(VLOOKUP(A146,'[16]COAL RECEIPT &amp; GCV DATA'!$A$2:$V$8,7,0),0)</f>
        <v>0</v>
      </c>
      <c r="H146" s="13">
        <f>IFERROR(VLOOKUP(A146,'[16]COAL RECEIPT &amp; GCV DATA'!$A$2:$V$8,8,0),0)</f>
        <v>0</v>
      </c>
      <c r="I146" s="13">
        <f>IFERROR(VLOOKUP(A146,'[16]COAL RECEIPT &amp; GCV DATA'!$A$2:$V$8,9,0),0)</f>
        <v>0</v>
      </c>
      <c r="J146" s="13">
        <f>IFERROR(VLOOKUP(A146,'[16]COAL RECEIPT &amp; GCV DATA'!$A$2:$V$8,10,0),0)</f>
        <v>0</v>
      </c>
      <c r="K146" s="15" t="e">
        <f>SUMIF('[16]COAL RECEIPT &amp; GCV DATA'!$A$3:$A$133,'MASTER DATA FILE RAW COAL (2)'!A146,'[16]COAL RECEIPT &amp; GCV DATA'!$K$3:$K$133)</f>
        <v>#VALUE!</v>
      </c>
      <c r="L146" s="15" t="e">
        <f>SUMIF('[16]COAL RECEIPT &amp; GCV DATA'!$A$3:$A$133,'MASTER DATA FILE RAW COAL (2)'!A146,'[16]COAL RECEIPT &amp; GCV DATA'!$L$3:$L$133)</f>
        <v>#VALUE!</v>
      </c>
      <c r="M146" s="15" t="e">
        <f t="shared" si="13"/>
        <v>#VALUE!</v>
      </c>
      <c r="N146" s="15" t="e">
        <f t="shared" si="14"/>
        <v>#VALUE!</v>
      </c>
      <c r="O146" s="15" t="e">
        <f>SUMIF('[16]COAL RECEIPT &amp; GCV DATA'!$A$3:$A$133,'MASTER DATA FILE RAW COAL (2)'!A146,'[16]COAL RECEIPT &amp; GCV DATA'!$O$3:$O$133)</f>
        <v>#VALUE!</v>
      </c>
      <c r="P146" s="15" t="e">
        <f t="shared" si="15"/>
        <v>#VALUE!</v>
      </c>
      <c r="Q146" s="15" t="e">
        <f>SUMIF('[16]COAL RECEIPT &amp; GCV DATA'!$A$3:$A$8,'MASTER DATA FILE RAW COAL (2)'!A146,'[16]COAL RECEIPT &amp; GCV DATA'!$Q$3:$Q$8)+IF(H146=$J$234,($K$234*K146),0)+IF(H146=$J$235,($K$235*K146),0)+IF(H145=$J$235,($K$236*K146),0)</f>
        <v>#VALUE!</v>
      </c>
      <c r="R146" s="16" t="e">
        <f>SUMIF('[16]COAL RECEIPT &amp; GCV DATA'!$A$3:$A$8,'MASTER DATA FILE RAW COAL (2)'!A146,'[16]COAL RECEIPT &amp; GCV DATA'!$R$3:$R$8)+IF(H146=$J$234,($K$234*K146),0)+IF(H146=$J$235,($K$235*K146),0)</f>
        <v>#VALUE!</v>
      </c>
      <c r="S146" s="15">
        <f t="shared" si="16"/>
        <v>0</v>
      </c>
      <c r="T146" s="15" t="e">
        <f>SUMIF('[16]COAL RECEIPT &amp; GCV DATA'!$A$3:$A$133,'MASTER DATA FILE RAW COAL (2)'!A146,'[16]COAL RECEIPT &amp; GCV DATA'!$T$3:$T$133)</f>
        <v>#VALUE!</v>
      </c>
      <c r="U146" s="15" t="e">
        <f t="shared" si="17"/>
        <v>#VALUE!</v>
      </c>
      <c r="V146" s="15" t="e">
        <f>SUMIF('[16]COAL RECEIPT &amp; GCV DATA'!$A$3:$A$133,'MASTER DATA FILE RAW COAL (2)'!A146,'[16]COAL RECEIPT &amp; GCV DATA'!$V$3:$V$133)</f>
        <v>#VALUE!</v>
      </c>
      <c r="W146" s="15" t="e">
        <f t="shared" si="18"/>
        <v>#VALUE!</v>
      </c>
    </row>
    <row r="147" spans="1:23" customFormat="1" x14ac:dyDescent="0.3">
      <c r="A147" s="12"/>
      <c r="B147" s="12" t="e">
        <f>SUMIF('[16]COAL RECEIPT &amp; GCV DATA'!$A$3:$A$8,'MASTER DATA FILE RAW COAL (2)'!A147,'[16]COAL RECEIPT &amp; GCV DATA'!$B$3:$B$8)</f>
        <v>#VALUE!</v>
      </c>
      <c r="C147" s="13" t="e">
        <f>SUMIF('[16]COAL RECEIPT &amp; GCV DATA'!$A$3:$A$133,'MASTER DATA FILE RAW COAL (2)'!A147,'[16]COAL RECEIPT &amp; GCV DATA'!$C$3:$C$133)</f>
        <v>#VALUE!</v>
      </c>
      <c r="D147" s="13">
        <f>IFERROR(VLOOKUP(A147,'[16]COAL RECEIPT &amp; GCV DATA'!$A$2:$V$8,4,0),0)</f>
        <v>0</v>
      </c>
      <c r="E147" s="14">
        <f>IFERROR(VLOOKUP(A147,'[16]COAL RECEIPT &amp; GCV DATA'!$A$2:$V$8,5,0),0)</f>
        <v>0</v>
      </c>
      <c r="F147" s="13" t="e">
        <f>SUMIF('[16]COAL RECEIPT &amp; GCV DATA'!$A$3:$A$133,'MASTER DATA FILE RAW COAL (2)'!A175,'[16]COAL RECEIPT &amp; GCV DATA'!$F$3:$F$133)</f>
        <v>#VALUE!</v>
      </c>
      <c r="G147" s="13">
        <f>IFERROR(VLOOKUP(A147,'[16]COAL RECEIPT &amp; GCV DATA'!$A$2:$V$8,7,0),0)</f>
        <v>0</v>
      </c>
      <c r="H147" s="13">
        <f>IFERROR(VLOOKUP(A147,'[16]COAL RECEIPT &amp; GCV DATA'!$A$2:$V$8,8,0),0)</f>
        <v>0</v>
      </c>
      <c r="I147" s="13">
        <f>IFERROR(VLOOKUP(A147,'[16]COAL RECEIPT &amp; GCV DATA'!$A$2:$V$8,9,0),0)</f>
        <v>0</v>
      </c>
      <c r="J147" s="13">
        <f>IFERROR(VLOOKUP(A147,'[16]COAL RECEIPT &amp; GCV DATA'!$A$2:$V$8,10,0),0)</f>
        <v>0</v>
      </c>
      <c r="K147" s="15" t="e">
        <f>SUMIF('[16]COAL RECEIPT &amp; GCV DATA'!$A$3:$A$133,'MASTER DATA FILE RAW COAL (2)'!A147,'[16]COAL RECEIPT &amp; GCV DATA'!$K$3:$K$133)</f>
        <v>#VALUE!</v>
      </c>
      <c r="L147" s="15" t="e">
        <f>SUMIF('[16]COAL RECEIPT &amp; GCV DATA'!$A$3:$A$133,'MASTER DATA FILE RAW COAL (2)'!A147,'[16]COAL RECEIPT &amp; GCV DATA'!$L$3:$L$133)</f>
        <v>#VALUE!</v>
      </c>
      <c r="M147" s="15" t="e">
        <f t="shared" si="13"/>
        <v>#VALUE!</v>
      </c>
      <c r="N147" s="15" t="e">
        <f t="shared" si="14"/>
        <v>#VALUE!</v>
      </c>
      <c r="O147" s="15" t="e">
        <f>SUMIF('[16]COAL RECEIPT &amp; GCV DATA'!$A$3:$A$133,'MASTER DATA FILE RAW COAL (2)'!A147,'[16]COAL RECEIPT &amp; GCV DATA'!$O$3:$O$133)</f>
        <v>#VALUE!</v>
      </c>
      <c r="P147" s="15" t="e">
        <f t="shared" si="15"/>
        <v>#VALUE!</v>
      </c>
      <c r="Q147" s="15" t="e">
        <f>SUMIF('[16]COAL RECEIPT &amp; GCV DATA'!$A$3:$A$8,'MASTER DATA FILE RAW COAL (2)'!A147,'[16]COAL RECEIPT &amp; GCV DATA'!$Q$3:$Q$8)+IF(H147=$J$234,($K$234*K147),0)+IF(H147=$J$235,($K$235*K147),0)+IF(H146=$J$235,($K$236*K147),0)</f>
        <v>#VALUE!</v>
      </c>
      <c r="R147" s="16" t="e">
        <f>SUMIF('[16]COAL RECEIPT &amp; GCV DATA'!$A$3:$A$8,'MASTER DATA FILE RAW COAL (2)'!A147,'[16]COAL RECEIPT &amp; GCV DATA'!$R$3:$R$8)+IF(H147=$J$234,($K$234*K147),0)+IF(H147=$J$235,($K$235*K147),0)</f>
        <v>#VALUE!</v>
      </c>
      <c r="S147" s="15">
        <f t="shared" si="16"/>
        <v>0</v>
      </c>
      <c r="T147" s="15" t="e">
        <f>SUMIF('[16]COAL RECEIPT &amp; GCV DATA'!$A$3:$A$133,'MASTER DATA FILE RAW COAL (2)'!A147,'[16]COAL RECEIPT &amp; GCV DATA'!$T$3:$T$133)</f>
        <v>#VALUE!</v>
      </c>
      <c r="U147" s="15" t="e">
        <f t="shared" si="17"/>
        <v>#VALUE!</v>
      </c>
      <c r="V147" s="15" t="e">
        <f>SUMIF('[16]COAL RECEIPT &amp; GCV DATA'!$A$3:$A$133,'MASTER DATA FILE RAW COAL (2)'!A147,'[16]COAL RECEIPT &amp; GCV DATA'!$V$3:$V$133)</f>
        <v>#VALUE!</v>
      </c>
      <c r="W147" s="15" t="e">
        <f t="shared" si="18"/>
        <v>#VALUE!</v>
      </c>
    </row>
    <row r="148" spans="1:23" customFormat="1" x14ac:dyDescent="0.3">
      <c r="A148" s="12"/>
      <c r="B148" s="12" t="e">
        <f>SUMIF('[16]COAL RECEIPT &amp; GCV DATA'!$A$3:$A$8,'MASTER DATA FILE RAW COAL (2)'!A148,'[16]COAL RECEIPT &amp; GCV DATA'!$B$3:$B$8)</f>
        <v>#VALUE!</v>
      </c>
      <c r="C148" s="13" t="e">
        <f>SUMIF('[16]COAL RECEIPT &amp; GCV DATA'!$A$3:$A$133,'MASTER DATA FILE RAW COAL (2)'!A148,'[16]COAL RECEIPT &amp; GCV DATA'!$C$3:$C$133)</f>
        <v>#VALUE!</v>
      </c>
      <c r="D148" s="13">
        <f>IFERROR(VLOOKUP(A148,'[16]COAL RECEIPT &amp; GCV DATA'!$A$2:$V$8,4,0),0)</f>
        <v>0</v>
      </c>
      <c r="E148" s="14">
        <f>IFERROR(VLOOKUP(A148,'[16]COAL RECEIPT &amp; GCV DATA'!$A$2:$V$8,5,0),0)</f>
        <v>0</v>
      </c>
      <c r="F148" s="13" t="e">
        <f>SUMIF('[16]COAL RECEIPT &amp; GCV DATA'!$A$3:$A$133,'MASTER DATA FILE RAW COAL (2)'!A176,'[16]COAL RECEIPT &amp; GCV DATA'!$F$3:$F$133)</f>
        <v>#VALUE!</v>
      </c>
      <c r="G148" s="13">
        <f>IFERROR(VLOOKUP(A148,'[16]COAL RECEIPT &amp; GCV DATA'!$A$2:$V$8,7,0),0)</f>
        <v>0</v>
      </c>
      <c r="H148" s="13">
        <f>IFERROR(VLOOKUP(A148,'[16]COAL RECEIPT &amp; GCV DATA'!$A$2:$V$8,8,0),0)</f>
        <v>0</v>
      </c>
      <c r="I148" s="13">
        <f>IFERROR(VLOOKUP(A148,'[16]COAL RECEIPT &amp; GCV DATA'!$A$2:$V$8,9,0),0)</f>
        <v>0</v>
      </c>
      <c r="J148" s="13">
        <f>IFERROR(VLOOKUP(A148,'[16]COAL RECEIPT &amp; GCV DATA'!$A$2:$V$8,10,0),0)</f>
        <v>0</v>
      </c>
      <c r="K148" s="15" t="e">
        <f>SUMIF('[16]COAL RECEIPT &amp; GCV DATA'!$A$3:$A$133,'MASTER DATA FILE RAW COAL (2)'!A148,'[16]COAL RECEIPT &amp; GCV DATA'!$K$3:$K$133)</f>
        <v>#VALUE!</v>
      </c>
      <c r="L148" s="15" t="e">
        <f>SUMIF('[16]COAL RECEIPT &amp; GCV DATA'!$A$3:$A$133,'MASTER DATA FILE RAW COAL (2)'!A148,'[16]COAL RECEIPT &amp; GCV DATA'!$L$3:$L$133)</f>
        <v>#VALUE!</v>
      </c>
      <c r="M148" s="15" t="e">
        <f t="shared" si="13"/>
        <v>#VALUE!</v>
      </c>
      <c r="N148" s="15" t="e">
        <f t="shared" si="14"/>
        <v>#VALUE!</v>
      </c>
      <c r="O148" s="15" t="e">
        <f>SUMIF('[16]COAL RECEIPT &amp; GCV DATA'!$A$3:$A$133,'MASTER DATA FILE RAW COAL (2)'!A148,'[16]COAL RECEIPT &amp; GCV DATA'!$O$3:$O$133)</f>
        <v>#VALUE!</v>
      </c>
      <c r="P148" s="15" t="e">
        <f t="shared" si="15"/>
        <v>#VALUE!</v>
      </c>
      <c r="Q148" s="15" t="e">
        <f>SUMIF('[16]COAL RECEIPT &amp; GCV DATA'!$A$3:$A$8,'MASTER DATA FILE RAW COAL (2)'!A148,'[16]COAL RECEIPT &amp; GCV DATA'!$Q$3:$Q$8)+IF(H148=$J$234,($K$234*K148),0)+IF(H148=$J$235,($K$235*K148),0)+IF(H147=$J$235,($K$236*K148),0)</f>
        <v>#VALUE!</v>
      </c>
      <c r="R148" s="16" t="e">
        <f>SUMIF('[16]COAL RECEIPT &amp; GCV DATA'!$A$3:$A$8,'MASTER DATA FILE RAW COAL (2)'!A148,'[16]COAL RECEIPT &amp; GCV DATA'!$R$3:$R$8)+IF(H148=$J$234,($K$234*K148),0)+IF(H148=$J$235,($K$235*K148),0)</f>
        <v>#VALUE!</v>
      </c>
      <c r="S148" s="15">
        <f t="shared" si="16"/>
        <v>0</v>
      </c>
      <c r="T148" s="15" t="e">
        <f>SUMIF('[16]COAL RECEIPT &amp; GCV DATA'!$A$3:$A$133,'MASTER DATA FILE RAW COAL (2)'!A148,'[16]COAL RECEIPT &amp; GCV DATA'!$T$3:$T$133)</f>
        <v>#VALUE!</v>
      </c>
      <c r="U148" s="15" t="e">
        <f t="shared" si="17"/>
        <v>#VALUE!</v>
      </c>
      <c r="V148" s="15" t="e">
        <f>SUMIF('[16]COAL RECEIPT &amp; GCV DATA'!$A$3:$A$133,'MASTER DATA FILE RAW COAL (2)'!A148,'[16]COAL RECEIPT &amp; GCV DATA'!$V$3:$V$133)</f>
        <v>#VALUE!</v>
      </c>
      <c r="W148" s="15" t="e">
        <f t="shared" si="18"/>
        <v>#VALUE!</v>
      </c>
    </row>
    <row r="149" spans="1:23" customFormat="1" x14ac:dyDescent="0.3">
      <c r="A149" s="12"/>
      <c r="B149" s="12" t="e">
        <f>SUMIF('[16]COAL RECEIPT &amp; GCV DATA'!$A$3:$A$8,'MASTER DATA FILE RAW COAL (2)'!A149,'[16]COAL RECEIPT &amp; GCV DATA'!$B$3:$B$8)</f>
        <v>#VALUE!</v>
      </c>
      <c r="C149" s="13" t="e">
        <f>SUMIF('[16]COAL RECEIPT &amp; GCV DATA'!$A$3:$A$133,'MASTER DATA FILE RAW COAL (2)'!A149,'[16]COAL RECEIPT &amp; GCV DATA'!$C$3:$C$133)</f>
        <v>#VALUE!</v>
      </c>
      <c r="D149" s="13">
        <f>IFERROR(VLOOKUP(A149,'[16]COAL RECEIPT &amp; GCV DATA'!$A$2:$V$8,4,0),0)</f>
        <v>0</v>
      </c>
      <c r="E149" s="14">
        <f>IFERROR(VLOOKUP(A149,'[16]COAL RECEIPT &amp; GCV DATA'!$A$2:$V$8,5,0),0)</f>
        <v>0</v>
      </c>
      <c r="F149" s="13" t="e">
        <f>SUMIF('[16]COAL RECEIPT &amp; GCV DATA'!$A$3:$A$133,'MASTER DATA FILE RAW COAL (2)'!A177,'[16]COAL RECEIPT &amp; GCV DATA'!$F$3:$F$133)</f>
        <v>#VALUE!</v>
      </c>
      <c r="G149" s="13">
        <f>IFERROR(VLOOKUP(A149,'[16]COAL RECEIPT &amp; GCV DATA'!$A$2:$V$8,7,0),0)</f>
        <v>0</v>
      </c>
      <c r="H149" s="13">
        <f>IFERROR(VLOOKUP(A149,'[16]COAL RECEIPT &amp; GCV DATA'!$A$2:$V$8,8,0),0)</f>
        <v>0</v>
      </c>
      <c r="I149" s="13">
        <f>IFERROR(VLOOKUP(A149,'[16]COAL RECEIPT &amp; GCV DATA'!$A$2:$V$8,9,0),0)</f>
        <v>0</v>
      </c>
      <c r="J149" s="13">
        <f>IFERROR(VLOOKUP(A149,'[16]COAL RECEIPT &amp; GCV DATA'!$A$2:$V$8,10,0),0)</f>
        <v>0</v>
      </c>
      <c r="K149" s="15" t="e">
        <f>SUMIF('[16]COAL RECEIPT &amp; GCV DATA'!$A$3:$A$133,'MASTER DATA FILE RAW COAL (2)'!A149,'[16]COAL RECEIPT &amp; GCV DATA'!$K$3:$K$133)</f>
        <v>#VALUE!</v>
      </c>
      <c r="L149" s="15" t="e">
        <f>SUMIF('[16]COAL RECEIPT &amp; GCV DATA'!$A$3:$A$133,'MASTER DATA FILE RAW COAL (2)'!A149,'[16]COAL RECEIPT &amp; GCV DATA'!$L$3:$L$133)</f>
        <v>#VALUE!</v>
      </c>
      <c r="M149" s="15" t="e">
        <f t="shared" si="13"/>
        <v>#VALUE!</v>
      </c>
      <c r="N149" s="15" t="e">
        <f t="shared" si="14"/>
        <v>#VALUE!</v>
      </c>
      <c r="O149" s="15" t="e">
        <f>SUMIF('[16]COAL RECEIPT &amp; GCV DATA'!$A$3:$A$133,'MASTER DATA FILE RAW COAL (2)'!A149,'[16]COAL RECEIPT &amp; GCV DATA'!$O$3:$O$133)</f>
        <v>#VALUE!</v>
      </c>
      <c r="P149" s="15" t="e">
        <f t="shared" si="15"/>
        <v>#VALUE!</v>
      </c>
      <c r="Q149" s="15" t="e">
        <f>SUMIF('[16]COAL RECEIPT &amp; GCV DATA'!$A$3:$A$8,'MASTER DATA FILE RAW COAL (2)'!A149,'[16]COAL RECEIPT &amp; GCV DATA'!$Q$3:$Q$8)+IF(H149=$J$234,($K$234*K149),0)+IF(H149=$J$235,($K$235*K149),0)+IF(H148=$J$235,($K$236*K149),0)</f>
        <v>#VALUE!</v>
      </c>
      <c r="R149" s="16" t="e">
        <f>SUMIF('[16]COAL RECEIPT &amp; GCV DATA'!$A$3:$A$8,'MASTER DATA FILE RAW COAL (2)'!A149,'[16]COAL RECEIPT &amp; GCV DATA'!$R$3:$R$8)+IF(H149=$J$234,($K$234*K149),0)+IF(H149=$J$235,($K$235*K149),0)</f>
        <v>#VALUE!</v>
      </c>
      <c r="S149" s="15">
        <f t="shared" si="16"/>
        <v>0</v>
      </c>
      <c r="T149" s="15" t="e">
        <f>SUMIF('[16]COAL RECEIPT &amp; GCV DATA'!$A$3:$A$133,'MASTER DATA FILE RAW COAL (2)'!A149,'[16]COAL RECEIPT &amp; GCV DATA'!$T$3:$T$133)</f>
        <v>#VALUE!</v>
      </c>
      <c r="U149" s="15" t="e">
        <f t="shared" si="17"/>
        <v>#VALUE!</v>
      </c>
      <c r="V149" s="15" t="e">
        <f>SUMIF('[16]COAL RECEIPT &amp; GCV DATA'!$A$3:$A$133,'MASTER DATA FILE RAW COAL (2)'!A149,'[16]COAL RECEIPT &amp; GCV DATA'!$V$3:$V$133)</f>
        <v>#VALUE!</v>
      </c>
      <c r="W149" s="15" t="e">
        <f t="shared" si="18"/>
        <v>#VALUE!</v>
      </c>
    </row>
    <row r="150" spans="1:23" customFormat="1" x14ac:dyDescent="0.3">
      <c r="A150" s="12"/>
      <c r="B150" s="12" t="e">
        <f>SUMIF('[16]COAL RECEIPT &amp; GCV DATA'!$A$3:$A$8,'MASTER DATA FILE RAW COAL (2)'!A150,'[16]COAL RECEIPT &amp; GCV DATA'!$B$3:$B$8)</f>
        <v>#VALUE!</v>
      </c>
      <c r="C150" s="13" t="e">
        <f>SUMIF('[16]COAL RECEIPT &amp; GCV DATA'!$A$3:$A$133,'MASTER DATA FILE RAW COAL (2)'!A150,'[16]COAL RECEIPT &amp; GCV DATA'!$C$3:$C$133)</f>
        <v>#VALUE!</v>
      </c>
      <c r="D150" s="13">
        <f>IFERROR(VLOOKUP(A150,'[16]COAL RECEIPT &amp; GCV DATA'!$A$2:$V$8,4,0),0)</f>
        <v>0</v>
      </c>
      <c r="E150" s="14">
        <f>IFERROR(VLOOKUP(A150,'[16]COAL RECEIPT &amp; GCV DATA'!$A$2:$V$8,5,0),0)</f>
        <v>0</v>
      </c>
      <c r="F150" s="13" t="e">
        <f>SUMIF('[16]COAL RECEIPT &amp; GCV DATA'!$A$3:$A$133,'MASTER DATA FILE RAW COAL (2)'!A178,'[16]COAL RECEIPT &amp; GCV DATA'!$F$3:$F$133)</f>
        <v>#VALUE!</v>
      </c>
      <c r="G150" s="13">
        <f>IFERROR(VLOOKUP(A150,'[16]COAL RECEIPT &amp; GCV DATA'!$A$2:$V$8,7,0),0)</f>
        <v>0</v>
      </c>
      <c r="H150" s="13">
        <f>IFERROR(VLOOKUP(A150,'[16]COAL RECEIPT &amp; GCV DATA'!$A$2:$V$8,8,0),0)</f>
        <v>0</v>
      </c>
      <c r="I150" s="13">
        <f>IFERROR(VLOOKUP(A150,'[16]COAL RECEIPT &amp; GCV DATA'!$A$2:$V$8,9,0),0)</f>
        <v>0</v>
      </c>
      <c r="J150" s="13">
        <f>IFERROR(VLOOKUP(A150,'[16]COAL RECEIPT &amp; GCV DATA'!$A$2:$V$8,10,0),0)</f>
        <v>0</v>
      </c>
      <c r="K150" s="15" t="e">
        <f>SUMIF('[16]COAL RECEIPT &amp; GCV DATA'!$A$3:$A$133,'MASTER DATA FILE RAW COAL (2)'!A150,'[16]COAL RECEIPT &amp; GCV DATA'!$K$3:$K$133)</f>
        <v>#VALUE!</v>
      </c>
      <c r="L150" s="15" t="e">
        <f>SUMIF('[16]COAL RECEIPT &amp; GCV DATA'!$A$3:$A$133,'MASTER DATA FILE RAW COAL (2)'!A150,'[16]COAL RECEIPT &amp; GCV DATA'!$L$3:$L$133)</f>
        <v>#VALUE!</v>
      </c>
      <c r="M150" s="15" t="e">
        <f t="shared" si="13"/>
        <v>#VALUE!</v>
      </c>
      <c r="N150" s="15" t="e">
        <f t="shared" si="14"/>
        <v>#VALUE!</v>
      </c>
      <c r="O150" s="15" t="e">
        <f>SUMIF('[16]COAL RECEIPT &amp; GCV DATA'!$A$3:$A$133,'MASTER DATA FILE RAW COAL (2)'!A150,'[16]COAL RECEIPT &amp; GCV DATA'!$O$3:$O$133)</f>
        <v>#VALUE!</v>
      </c>
      <c r="P150" s="15" t="e">
        <f t="shared" si="15"/>
        <v>#VALUE!</v>
      </c>
      <c r="Q150" s="15" t="e">
        <f>SUMIF('[16]COAL RECEIPT &amp; GCV DATA'!$A$3:$A$8,'MASTER DATA FILE RAW COAL (2)'!A150,'[16]COAL RECEIPT &amp; GCV DATA'!$Q$3:$Q$8)+IF(H150=$J$234,($K$234*K150),0)+IF(H150=$J$235,($K$235*K150),0)+IF(H149=$J$235,($K$236*K150),0)</f>
        <v>#VALUE!</v>
      </c>
      <c r="R150" s="16" t="e">
        <f>SUMIF('[16]COAL RECEIPT &amp; GCV DATA'!$A$3:$A$8,'MASTER DATA FILE RAW COAL (2)'!A150,'[16]COAL RECEIPT &amp; GCV DATA'!$R$3:$R$8)+IF(H150=$J$234,($K$234*K150),0)+IF(H150=$J$235,($K$235*K150),0)</f>
        <v>#VALUE!</v>
      </c>
      <c r="S150" s="15">
        <f t="shared" si="16"/>
        <v>0</v>
      </c>
      <c r="T150" s="15" t="e">
        <f>SUMIF('[16]COAL RECEIPT &amp; GCV DATA'!$A$3:$A$133,'MASTER DATA FILE RAW COAL (2)'!A150,'[16]COAL RECEIPT &amp; GCV DATA'!$T$3:$T$133)</f>
        <v>#VALUE!</v>
      </c>
      <c r="U150" s="15" t="e">
        <f t="shared" si="17"/>
        <v>#VALUE!</v>
      </c>
      <c r="V150" s="15" t="e">
        <f>SUMIF('[16]COAL RECEIPT &amp; GCV DATA'!$A$3:$A$133,'MASTER DATA FILE RAW COAL (2)'!A150,'[16]COAL RECEIPT &amp; GCV DATA'!$V$3:$V$133)</f>
        <v>#VALUE!</v>
      </c>
      <c r="W150" s="15" t="e">
        <f t="shared" si="18"/>
        <v>#VALUE!</v>
      </c>
    </row>
    <row r="151" spans="1:23" customFormat="1" x14ac:dyDescent="0.3">
      <c r="A151" s="12"/>
      <c r="B151" s="12" t="e">
        <f>SUMIF('[16]COAL RECEIPT &amp; GCV DATA'!$A$3:$A$8,'MASTER DATA FILE RAW COAL (2)'!A151,'[16]COAL RECEIPT &amp; GCV DATA'!$B$3:$B$8)</f>
        <v>#VALUE!</v>
      </c>
      <c r="C151" s="13" t="e">
        <f>SUMIF('[16]COAL RECEIPT &amp; GCV DATA'!$A$3:$A$133,'MASTER DATA FILE RAW COAL (2)'!A151,'[16]COAL RECEIPT &amp; GCV DATA'!$C$3:$C$133)</f>
        <v>#VALUE!</v>
      </c>
      <c r="D151" s="13">
        <f>IFERROR(VLOOKUP(A151,'[16]COAL RECEIPT &amp; GCV DATA'!$A$2:$V$8,4,0),0)</f>
        <v>0</v>
      </c>
      <c r="E151" s="14">
        <f>IFERROR(VLOOKUP(A151,'[16]COAL RECEIPT &amp; GCV DATA'!$A$2:$V$8,5,0),0)</f>
        <v>0</v>
      </c>
      <c r="F151" s="13" t="e">
        <f>SUMIF('[16]COAL RECEIPT &amp; GCV DATA'!$A$3:$A$133,'MASTER DATA FILE RAW COAL (2)'!A179,'[16]COAL RECEIPT &amp; GCV DATA'!$F$3:$F$133)</f>
        <v>#VALUE!</v>
      </c>
      <c r="G151" s="13">
        <f>IFERROR(VLOOKUP(A151,'[16]COAL RECEIPT &amp; GCV DATA'!$A$2:$V$8,7,0),0)</f>
        <v>0</v>
      </c>
      <c r="H151" s="13">
        <f>IFERROR(VLOOKUP(A151,'[16]COAL RECEIPT &amp; GCV DATA'!$A$2:$V$8,8,0),0)</f>
        <v>0</v>
      </c>
      <c r="I151" s="13">
        <f>IFERROR(VLOOKUP(A151,'[16]COAL RECEIPT &amp; GCV DATA'!$A$2:$V$8,9,0),0)</f>
        <v>0</v>
      </c>
      <c r="J151" s="13">
        <f>IFERROR(VLOOKUP(A151,'[16]COAL RECEIPT &amp; GCV DATA'!$A$2:$V$8,10,0),0)</f>
        <v>0</v>
      </c>
      <c r="K151" s="15" t="e">
        <f>SUMIF('[16]COAL RECEIPT &amp; GCV DATA'!$A$3:$A$133,'MASTER DATA FILE RAW COAL (2)'!A151,'[16]COAL RECEIPT &amp; GCV DATA'!$K$3:$K$133)</f>
        <v>#VALUE!</v>
      </c>
      <c r="L151" s="15" t="e">
        <f>SUMIF('[16]COAL RECEIPT &amp; GCV DATA'!$A$3:$A$133,'MASTER DATA FILE RAW COAL (2)'!A151,'[16]COAL RECEIPT &amp; GCV DATA'!$L$3:$L$133)</f>
        <v>#VALUE!</v>
      </c>
      <c r="M151" s="15" t="e">
        <f t="shared" si="13"/>
        <v>#VALUE!</v>
      </c>
      <c r="N151" s="15" t="e">
        <f t="shared" si="14"/>
        <v>#VALUE!</v>
      </c>
      <c r="O151" s="15" t="e">
        <f>SUMIF('[16]COAL RECEIPT &amp; GCV DATA'!$A$3:$A$133,'MASTER DATA FILE RAW COAL (2)'!A151,'[16]COAL RECEIPT &amp; GCV DATA'!$O$3:$O$133)</f>
        <v>#VALUE!</v>
      </c>
      <c r="P151" s="15" t="e">
        <f t="shared" si="15"/>
        <v>#VALUE!</v>
      </c>
      <c r="Q151" s="15" t="e">
        <f>SUMIF('[16]COAL RECEIPT &amp; GCV DATA'!$A$3:$A$8,'MASTER DATA FILE RAW COAL (2)'!A151,'[16]COAL RECEIPT &amp; GCV DATA'!$Q$3:$Q$8)+IF(H151=$J$234,($K$234*K151),0)+IF(H151=$J$235,($K$235*K151),0)+IF(H150=$J$235,($K$236*K151),0)</f>
        <v>#VALUE!</v>
      </c>
      <c r="R151" s="16" t="e">
        <f>SUMIF('[16]COAL RECEIPT &amp; GCV DATA'!$A$3:$A$8,'MASTER DATA FILE RAW COAL (2)'!A151,'[16]COAL RECEIPT &amp; GCV DATA'!$R$3:$R$8)+IF(H151=$J$234,($K$234*K151),0)+IF(H151=$J$235,($K$235*K151),0)</f>
        <v>#VALUE!</v>
      </c>
      <c r="S151" s="15">
        <f t="shared" si="16"/>
        <v>0</v>
      </c>
      <c r="T151" s="15" t="e">
        <f>SUMIF('[16]COAL RECEIPT &amp; GCV DATA'!$A$3:$A$133,'MASTER DATA FILE RAW COAL (2)'!A151,'[16]COAL RECEIPT &amp; GCV DATA'!$T$3:$T$133)</f>
        <v>#VALUE!</v>
      </c>
      <c r="U151" s="15" t="e">
        <f t="shared" si="17"/>
        <v>#VALUE!</v>
      </c>
      <c r="V151" s="15" t="e">
        <f>SUMIF('[16]COAL RECEIPT &amp; GCV DATA'!$A$3:$A$133,'MASTER DATA FILE RAW COAL (2)'!A151,'[16]COAL RECEIPT &amp; GCV DATA'!$V$3:$V$133)</f>
        <v>#VALUE!</v>
      </c>
      <c r="W151" s="15" t="e">
        <f t="shared" si="18"/>
        <v>#VALUE!</v>
      </c>
    </row>
    <row r="152" spans="1:23" customFormat="1" x14ac:dyDescent="0.3">
      <c r="A152" s="12"/>
      <c r="B152" s="12" t="e">
        <f>SUMIF('[16]COAL RECEIPT &amp; GCV DATA'!$A$3:$A$8,'MASTER DATA FILE RAW COAL (2)'!A152,'[16]COAL RECEIPT &amp; GCV DATA'!$B$3:$B$8)</f>
        <v>#VALUE!</v>
      </c>
      <c r="C152" s="13" t="e">
        <f>SUMIF('[16]COAL RECEIPT &amp; GCV DATA'!$A$3:$A$133,'MASTER DATA FILE RAW COAL (2)'!A152,'[16]COAL RECEIPT &amp; GCV DATA'!$C$3:$C$133)</f>
        <v>#VALUE!</v>
      </c>
      <c r="D152" s="13">
        <f>IFERROR(VLOOKUP(A152,'[16]COAL RECEIPT &amp; GCV DATA'!$A$2:$V$8,4,0),0)</f>
        <v>0</v>
      </c>
      <c r="E152" s="14">
        <f>IFERROR(VLOOKUP(A152,'[16]COAL RECEIPT &amp; GCV DATA'!$A$2:$V$8,5,0),0)</f>
        <v>0</v>
      </c>
      <c r="F152" s="13" t="e">
        <f>SUMIF('[16]COAL RECEIPT &amp; GCV DATA'!$A$3:$A$133,'MASTER DATA FILE RAW COAL (2)'!A180,'[16]COAL RECEIPT &amp; GCV DATA'!$F$3:$F$133)</f>
        <v>#VALUE!</v>
      </c>
      <c r="G152" s="13">
        <f>IFERROR(VLOOKUP(A152,'[16]COAL RECEIPT &amp; GCV DATA'!$A$2:$V$8,7,0),0)</f>
        <v>0</v>
      </c>
      <c r="H152" s="13">
        <f>IFERROR(VLOOKUP(A152,'[16]COAL RECEIPT &amp; GCV DATA'!$A$2:$V$8,8,0),0)</f>
        <v>0</v>
      </c>
      <c r="I152" s="13">
        <f>IFERROR(VLOOKUP(A152,'[16]COAL RECEIPT &amp; GCV DATA'!$A$2:$V$8,9,0),0)</f>
        <v>0</v>
      </c>
      <c r="J152" s="13">
        <f>IFERROR(VLOOKUP(A152,'[16]COAL RECEIPT &amp; GCV DATA'!$A$2:$V$8,10,0),0)</f>
        <v>0</v>
      </c>
      <c r="K152" s="15" t="e">
        <f>SUMIF('[16]COAL RECEIPT &amp; GCV DATA'!$A$3:$A$133,'MASTER DATA FILE RAW COAL (2)'!A152,'[16]COAL RECEIPT &amp; GCV DATA'!$K$3:$K$133)</f>
        <v>#VALUE!</v>
      </c>
      <c r="L152" s="15" t="e">
        <f>SUMIF('[16]COAL RECEIPT &amp; GCV DATA'!$A$3:$A$133,'MASTER DATA FILE RAW COAL (2)'!A152,'[16]COAL RECEIPT &amp; GCV DATA'!$L$3:$L$133)</f>
        <v>#VALUE!</v>
      </c>
      <c r="M152" s="15" t="e">
        <f t="shared" si="13"/>
        <v>#VALUE!</v>
      </c>
      <c r="N152" s="15" t="e">
        <f t="shared" si="14"/>
        <v>#VALUE!</v>
      </c>
      <c r="O152" s="15" t="e">
        <f>SUMIF('[16]COAL RECEIPT &amp; GCV DATA'!$A$3:$A$133,'MASTER DATA FILE RAW COAL (2)'!A152,'[16]COAL RECEIPT &amp; GCV DATA'!$O$3:$O$133)</f>
        <v>#VALUE!</v>
      </c>
      <c r="P152" s="15" t="e">
        <f t="shared" si="15"/>
        <v>#VALUE!</v>
      </c>
      <c r="Q152" s="15" t="e">
        <f>SUMIF('[16]COAL RECEIPT &amp; GCV DATA'!$A$3:$A$8,'MASTER DATA FILE RAW COAL (2)'!A152,'[16]COAL RECEIPT &amp; GCV DATA'!$Q$3:$Q$8)+IF(H152=$J$234,($K$234*K152),0)+IF(H152=$J$235,($K$235*K152),0)+IF(H151=$J$235,($K$236*K152),0)</f>
        <v>#VALUE!</v>
      </c>
      <c r="R152" s="16" t="e">
        <f>SUMIF('[16]COAL RECEIPT &amp; GCV DATA'!$A$3:$A$8,'MASTER DATA FILE RAW COAL (2)'!A152,'[16]COAL RECEIPT &amp; GCV DATA'!$R$3:$R$8)+IF(H152=$J$234,($K$234*K152),0)+IF(H152=$J$235,($K$235*K152),0)</f>
        <v>#VALUE!</v>
      </c>
      <c r="S152" s="15">
        <f t="shared" si="16"/>
        <v>0</v>
      </c>
      <c r="T152" s="15" t="e">
        <f>SUMIF('[16]COAL RECEIPT &amp; GCV DATA'!$A$3:$A$133,'MASTER DATA FILE RAW COAL (2)'!A152,'[16]COAL RECEIPT &amp; GCV DATA'!$T$3:$T$133)</f>
        <v>#VALUE!</v>
      </c>
      <c r="U152" s="15" t="e">
        <f t="shared" si="17"/>
        <v>#VALUE!</v>
      </c>
      <c r="V152" s="15" t="e">
        <f>SUMIF('[16]COAL RECEIPT &amp; GCV DATA'!$A$3:$A$133,'MASTER DATA FILE RAW COAL (2)'!A152,'[16]COAL RECEIPT &amp; GCV DATA'!$V$3:$V$133)</f>
        <v>#VALUE!</v>
      </c>
      <c r="W152" s="15" t="e">
        <f t="shared" si="18"/>
        <v>#VALUE!</v>
      </c>
    </row>
    <row r="153" spans="1:23" customFormat="1" x14ac:dyDescent="0.3">
      <c r="A153" s="12"/>
      <c r="B153" s="12" t="e">
        <f>SUMIF('[16]COAL RECEIPT &amp; GCV DATA'!$A$3:$A$8,'MASTER DATA FILE RAW COAL (2)'!A153,'[16]COAL RECEIPT &amp; GCV DATA'!$B$3:$B$8)</f>
        <v>#VALUE!</v>
      </c>
      <c r="C153" s="13" t="e">
        <f>SUMIF('[16]COAL RECEIPT &amp; GCV DATA'!$A$3:$A$133,'MASTER DATA FILE RAW COAL (2)'!A153,'[16]COAL RECEIPT &amp; GCV DATA'!$C$3:$C$133)</f>
        <v>#VALUE!</v>
      </c>
      <c r="D153" s="13">
        <f>IFERROR(VLOOKUP(A153,'[16]COAL RECEIPT &amp; GCV DATA'!$A$2:$V$8,4,0),0)</f>
        <v>0</v>
      </c>
      <c r="E153" s="14">
        <f>IFERROR(VLOOKUP(A153,'[16]COAL RECEIPT &amp; GCV DATA'!$A$2:$V$8,5,0),0)</f>
        <v>0</v>
      </c>
      <c r="F153" s="13" t="e">
        <f>SUMIF('[16]COAL RECEIPT &amp; GCV DATA'!$A$3:$A$133,'MASTER DATA FILE RAW COAL (2)'!A181,'[16]COAL RECEIPT &amp; GCV DATA'!$F$3:$F$133)</f>
        <v>#VALUE!</v>
      </c>
      <c r="G153" s="13">
        <f>IFERROR(VLOOKUP(A153,'[16]COAL RECEIPT &amp; GCV DATA'!$A$2:$V$8,7,0),0)</f>
        <v>0</v>
      </c>
      <c r="H153" s="13">
        <f>IFERROR(VLOOKUP(A153,'[16]COAL RECEIPT &amp; GCV DATA'!$A$2:$V$8,8,0),0)</f>
        <v>0</v>
      </c>
      <c r="I153" s="13">
        <f>IFERROR(VLOOKUP(A153,'[16]COAL RECEIPT &amp; GCV DATA'!$A$2:$V$8,9,0),0)</f>
        <v>0</v>
      </c>
      <c r="J153" s="13">
        <f>IFERROR(VLOOKUP(A153,'[16]COAL RECEIPT &amp; GCV DATA'!$A$2:$V$8,10,0),0)</f>
        <v>0</v>
      </c>
      <c r="K153" s="15" t="e">
        <f>SUMIF('[16]COAL RECEIPT &amp; GCV DATA'!$A$3:$A$133,'MASTER DATA FILE RAW COAL (2)'!A153,'[16]COAL RECEIPT &amp; GCV DATA'!$K$3:$K$133)</f>
        <v>#VALUE!</v>
      </c>
      <c r="L153" s="15" t="e">
        <f>SUMIF('[16]COAL RECEIPT &amp; GCV DATA'!$A$3:$A$133,'MASTER DATA FILE RAW COAL (2)'!A153,'[16]COAL RECEIPT &amp; GCV DATA'!$L$3:$L$133)</f>
        <v>#VALUE!</v>
      </c>
      <c r="M153" s="15" t="e">
        <f t="shared" si="13"/>
        <v>#VALUE!</v>
      </c>
      <c r="N153" s="15" t="e">
        <f t="shared" si="14"/>
        <v>#VALUE!</v>
      </c>
      <c r="O153" s="15" t="e">
        <f>SUMIF('[16]COAL RECEIPT &amp; GCV DATA'!$A$3:$A$133,'MASTER DATA FILE RAW COAL (2)'!A153,'[16]COAL RECEIPT &amp; GCV DATA'!$O$3:$O$133)</f>
        <v>#VALUE!</v>
      </c>
      <c r="P153" s="15" t="e">
        <f t="shared" si="15"/>
        <v>#VALUE!</v>
      </c>
      <c r="Q153" s="15" t="e">
        <f>SUMIF('[16]COAL RECEIPT &amp; GCV DATA'!$A$3:$A$8,'MASTER DATA FILE RAW COAL (2)'!A153,'[16]COAL RECEIPT &amp; GCV DATA'!$Q$3:$Q$8)+IF(H153=$J$234,($K$234*K153),0)+IF(H153=$J$235,($K$235*K153),0)+IF(H152=$J$235,($K$236*K153),0)</f>
        <v>#VALUE!</v>
      </c>
      <c r="R153" s="16" t="e">
        <f>SUMIF('[16]COAL RECEIPT &amp; GCV DATA'!$A$3:$A$8,'MASTER DATA FILE RAW COAL (2)'!A153,'[16]COAL RECEIPT &amp; GCV DATA'!$R$3:$R$8)+IF(H153=$J$234,($K$234*K153),0)+IF(H153=$J$235,($K$235*K153),0)</f>
        <v>#VALUE!</v>
      </c>
      <c r="S153" s="15">
        <f t="shared" si="16"/>
        <v>0</v>
      </c>
      <c r="T153" s="15" t="e">
        <f>SUMIF('[16]COAL RECEIPT &amp; GCV DATA'!$A$3:$A$133,'MASTER DATA FILE RAW COAL (2)'!A153,'[16]COAL RECEIPT &amp; GCV DATA'!$T$3:$T$133)</f>
        <v>#VALUE!</v>
      </c>
      <c r="U153" s="15" t="e">
        <f t="shared" si="17"/>
        <v>#VALUE!</v>
      </c>
      <c r="V153" s="15" t="e">
        <f>SUMIF('[16]COAL RECEIPT &amp; GCV DATA'!$A$3:$A$133,'MASTER DATA FILE RAW COAL (2)'!A153,'[16]COAL RECEIPT &amp; GCV DATA'!$V$3:$V$133)</f>
        <v>#VALUE!</v>
      </c>
      <c r="W153" s="15" t="e">
        <f t="shared" si="18"/>
        <v>#VALUE!</v>
      </c>
    </row>
    <row r="154" spans="1:23" customFormat="1" x14ac:dyDescent="0.3">
      <c r="A154" s="12"/>
      <c r="B154" s="12" t="e">
        <f>SUMIF('[16]COAL RECEIPT &amp; GCV DATA'!$A$3:$A$8,'MASTER DATA FILE RAW COAL (2)'!A154,'[16]COAL RECEIPT &amp; GCV DATA'!$B$3:$B$8)</f>
        <v>#VALUE!</v>
      </c>
      <c r="C154" s="13" t="e">
        <f>SUMIF('[16]COAL RECEIPT &amp; GCV DATA'!$A$3:$A$133,'MASTER DATA FILE RAW COAL (2)'!A154,'[16]COAL RECEIPT &amp; GCV DATA'!$C$3:$C$133)</f>
        <v>#VALUE!</v>
      </c>
      <c r="D154" s="13">
        <f>IFERROR(VLOOKUP(A154,'[16]COAL RECEIPT &amp; GCV DATA'!$A$2:$V$8,4,0),0)</f>
        <v>0</v>
      </c>
      <c r="E154" s="14">
        <f>IFERROR(VLOOKUP(A154,'[16]COAL RECEIPT &amp; GCV DATA'!$A$2:$V$8,5,0),0)</f>
        <v>0</v>
      </c>
      <c r="F154" s="13" t="e">
        <f>SUMIF('[16]COAL RECEIPT &amp; GCV DATA'!$A$3:$A$133,'MASTER DATA FILE RAW COAL (2)'!A182,'[16]COAL RECEIPT &amp; GCV DATA'!$F$3:$F$133)</f>
        <v>#VALUE!</v>
      </c>
      <c r="G154" s="13">
        <f>IFERROR(VLOOKUP(A154,'[16]COAL RECEIPT &amp; GCV DATA'!$A$2:$V$8,7,0),0)</f>
        <v>0</v>
      </c>
      <c r="H154" s="13">
        <f>IFERROR(VLOOKUP(A154,'[16]COAL RECEIPT &amp; GCV DATA'!$A$2:$V$8,8,0),0)</f>
        <v>0</v>
      </c>
      <c r="I154" s="13">
        <f>IFERROR(VLOOKUP(A154,'[16]COAL RECEIPT &amp; GCV DATA'!$A$2:$V$8,9,0),0)</f>
        <v>0</v>
      </c>
      <c r="J154" s="13">
        <f>IFERROR(VLOOKUP(A154,'[16]COAL RECEIPT &amp; GCV DATA'!$A$2:$V$8,10,0),0)</f>
        <v>0</v>
      </c>
      <c r="K154" s="15" t="e">
        <f>SUMIF('[16]COAL RECEIPT &amp; GCV DATA'!$A$3:$A$133,'MASTER DATA FILE RAW COAL (2)'!A154,'[16]COAL RECEIPT &amp; GCV DATA'!$K$3:$K$133)</f>
        <v>#VALUE!</v>
      </c>
      <c r="L154" s="15" t="e">
        <f>SUMIF('[16]COAL RECEIPT &amp; GCV DATA'!$A$3:$A$133,'MASTER DATA FILE RAW COAL (2)'!A154,'[16]COAL RECEIPT &amp; GCV DATA'!$L$3:$L$133)</f>
        <v>#VALUE!</v>
      </c>
      <c r="M154" s="15" t="e">
        <f t="shared" si="13"/>
        <v>#VALUE!</v>
      </c>
      <c r="N154" s="15" t="e">
        <f t="shared" si="14"/>
        <v>#VALUE!</v>
      </c>
      <c r="O154" s="15" t="e">
        <f>SUMIF('[16]COAL RECEIPT &amp; GCV DATA'!$A$3:$A$133,'MASTER DATA FILE RAW COAL (2)'!A154,'[16]COAL RECEIPT &amp; GCV DATA'!$O$3:$O$133)</f>
        <v>#VALUE!</v>
      </c>
      <c r="P154" s="15" t="e">
        <f t="shared" si="15"/>
        <v>#VALUE!</v>
      </c>
      <c r="Q154" s="15" t="e">
        <f>SUMIF('[16]COAL RECEIPT &amp; GCV DATA'!$A$3:$A$8,'MASTER DATA FILE RAW COAL (2)'!A154,'[16]COAL RECEIPT &amp; GCV DATA'!$Q$3:$Q$8)+IF(H154=$J$234,($K$234*K154),0)+IF(H154=$J$235,($K$235*K154),0)+IF(H153=$J$235,($K$236*K154),0)</f>
        <v>#VALUE!</v>
      </c>
      <c r="R154" s="16" t="e">
        <f>SUMIF('[16]COAL RECEIPT &amp; GCV DATA'!$A$3:$A$8,'MASTER DATA FILE RAW COAL (2)'!A154,'[16]COAL RECEIPT &amp; GCV DATA'!$R$3:$R$8)+IF(H154=$J$234,($K$234*K154),0)+IF(H154=$J$235,($K$235*K154),0)</f>
        <v>#VALUE!</v>
      </c>
      <c r="S154" s="15">
        <f t="shared" si="16"/>
        <v>0</v>
      </c>
      <c r="T154" s="15" t="e">
        <f>SUMIF('[16]COAL RECEIPT &amp; GCV DATA'!$A$3:$A$133,'MASTER DATA FILE RAW COAL (2)'!A154,'[16]COAL RECEIPT &amp; GCV DATA'!$T$3:$T$133)</f>
        <v>#VALUE!</v>
      </c>
      <c r="U154" s="15" t="e">
        <f t="shared" si="17"/>
        <v>#VALUE!</v>
      </c>
      <c r="V154" s="15" t="e">
        <f>SUMIF('[16]COAL RECEIPT &amp; GCV DATA'!$A$3:$A$133,'MASTER DATA FILE RAW COAL (2)'!A154,'[16]COAL RECEIPT &amp; GCV DATA'!$V$3:$V$133)</f>
        <v>#VALUE!</v>
      </c>
      <c r="W154" s="15" t="e">
        <f t="shared" si="18"/>
        <v>#VALUE!</v>
      </c>
    </row>
    <row r="155" spans="1:23" customFormat="1" x14ac:dyDescent="0.3">
      <c r="A155" s="12"/>
      <c r="B155" s="12" t="e">
        <f>SUMIF('[16]COAL RECEIPT &amp; GCV DATA'!$A$3:$A$8,'MASTER DATA FILE RAW COAL (2)'!A155,'[16]COAL RECEIPT &amp; GCV DATA'!$B$3:$B$8)</f>
        <v>#VALUE!</v>
      </c>
      <c r="C155" s="13" t="e">
        <f>SUMIF('[16]COAL RECEIPT &amp; GCV DATA'!$A$3:$A$133,'MASTER DATA FILE RAW COAL (2)'!A155,'[16]COAL RECEIPT &amp; GCV DATA'!$C$3:$C$133)</f>
        <v>#VALUE!</v>
      </c>
      <c r="D155" s="13">
        <f>IFERROR(VLOOKUP(A155,'[16]COAL RECEIPT &amp; GCV DATA'!$A$2:$V$8,4,0),0)</f>
        <v>0</v>
      </c>
      <c r="E155" s="14">
        <f>IFERROR(VLOOKUP(A155,'[16]COAL RECEIPT &amp; GCV DATA'!$A$2:$V$8,5,0),0)</f>
        <v>0</v>
      </c>
      <c r="F155" s="13" t="e">
        <f>SUMIF('[16]COAL RECEIPT &amp; GCV DATA'!$A$3:$A$133,'MASTER DATA FILE RAW COAL (2)'!A183,'[16]COAL RECEIPT &amp; GCV DATA'!$F$3:$F$133)</f>
        <v>#VALUE!</v>
      </c>
      <c r="G155" s="13">
        <f>IFERROR(VLOOKUP(A155,'[16]COAL RECEIPT &amp; GCV DATA'!$A$2:$V$8,7,0),0)</f>
        <v>0</v>
      </c>
      <c r="H155" s="13">
        <f>IFERROR(VLOOKUP(A155,'[16]COAL RECEIPT &amp; GCV DATA'!$A$2:$V$8,8,0),0)</f>
        <v>0</v>
      </c>
      <c r="I155" s="13">
        <f>IFERROR(VLOOKUP(A155,'[16]COAL RECEIPT &amp; GCV DATA'!$A$2:$V$8,9,0),0)</f>
        <v>0</v>
      </c>
      <c r="J155" s="13">
        <f>IFERROR(VLOOKUP(A155,'[16]COAL RECEIPT &amp; GCV DATA'!$A$2:$V$8,10,0),0)</f>
        <v>0</v>
      </c>
      <c r="K155" s="15" t="e">
        <f>SUMIF('[16]COAL RECEIPT &amp; GCV DATA'!$A$3:$A$133,'MASTER DATA FILE RAW COAL (2)'!A155,'[16]COAL RECEIPT &amp; GCV DATA'!$K$3:$K$133)</f>
        <v>#VALUE!</v>
      </c>
      <c r="L155" s="15" t="e">
        <f>SUMIF('[16]COAL RECEIPT &amp; GCV DATA'!$A$3:$A$133,'MASTER DATA FILE RAW COAL (2)'!A155,'[16]COAL RECEIPT &amp; GCV DATA'!$L$3:$L$133)</f>
        <v>#VALUE!</v>
      </c>
      <c r="M155" s="15" t="e">
        <f t="shared" si="13"/>
        <v>#VALUE!</v>
      </c>
      <c r="N155" s="15" t="e">
        <f t="shared" si="14"/>
        <v>#VALUE!</v>
      </c>
      <c r="O155" s="15" t="e">
        <f>SUMIF('[16]COAL RECEIPT &amp; GCV DATA'!$A$3:$A$133,'MASTER DATA FILE RAW COAL (2)'!A155,'[16]COAL RECEIPT &amp; GCV DATA'!$O$3:$O$133)</f>
        <v>#VALUE!</v>
      </c>
      <c r="P155" s="15" t="e">
        <f t="shared" si="15"/>
        <v>#VALUE!</v>
      </c>
      <c r="Q155" s="15" t="e">
        <f>SUMIF('[16]COAL RECEIPT &amp; GCV DATA'!$A$3:$A$8,'MASTER DATA FILE RAW COAL (2)'!A155,'[16]COAL RECEIPT &amp; GCV DATA'!$Q$3:$Q$8)+IF(H155=$J$234,($K$234*K155),0)+IF(H155=$J$235,($K$235*K155),0)+IF(H154=$J$235,($K$236*K155),0)</f>
        <v>#VALUE!</v>
      </c>
      <c r="R155" s="16" t="e">
        <f>SUMIF('[16]COAL RECEIPT &amp; GCV DATA'!$A$3:$A$8,'MASTER DATA FILE RAW COAL (2)'!A155,'[16]COAL RECEIPT &amp; GCV DATA'!$R$3:$R$8)+IF(H155=$J$234,($K$234*K155),0)+IF(H155=$J$235,($K$235*K155),0)</f>
        <v>#VALUE!</v>
      </c>
      <c r="S155" s="15">
        <f t="shared" si="16"/>
        <v>0</v>
      </c>
      <c r="T155" s="15" t="e">
        <f>SUMIF('[16]COAL RECEIPT &amp; GCV DATA'!$A$3:$A$133,'MASTER DATA FILE RAW COAL (2)'!A155,'[16]COAL RECEIPT &amp; GCV DATA'!$T$3:$T$133)</f>
        <v>#VALUE!</v>
      </c>
      <c r="U155" s="15" t="e">
        <f t="shared" si="17"/>
        <v>#VALUE!</v>
      </c>
      <c r="V155" s="15" t="e">
        <f>SUMIF('[16]COAL RECEIPT &amp; GCV DATA'!$A$3:$A$133,'MASTER DATA FILE RAW COAL (2)'!A155,'[16]COAL RECEIPT &amp; GCV DATA'!$V$3:$V$133)</f>
        <v>#VALUE!</v>
      </c>
      <c r="W155" s="15" t="e">
        <f t="shared" si="18"/>
        <v>#VALUE!</v>
      </c>
    </row>
    <row r="156" spans="1:23" customFormat="1" x14ac:dyDescent="0.3">
      <c r="A156" s="12"/>
      <c r="B156" s="12" t="e">
        <f>SUMIF('[16]COAL RECEIPT &amp; GCV DATA'!$A$3:$A$8,'MASTER DATA FILE RAW COAL (2)'!A156,'[16]COAL RECEIPT &amp; GCV DATA'!$B$3:$B$8)</f>
        <v>#VALUE!</v>
      </c>
      <c r="C156" s="13" t="e">
        <f>SUMIF('[16]COAL RECEIPT &amp; GCV DATA'!$A$3:$A$133,'MASTER DATA FILE RAW COAL (2)'!A156,'[16]COAL RECEIPT &amp; GCV DATA'!$C$3:$C$133)</f>
        <v>#VALUE!</v>
      </c>
      <c r="D156" s="13">
        <f>IFERROR(VLOOKUP(A156,'[16]COAL RECEIPT &amp; GCV DATA'!$A$2:$V$8,4,0),0)</f>
        <v>0</v>
      </c>
      <c r="E156" s="14">
        <f>IFERROR(VLOOKUP(A156,'[16]COAL RECEIPT &amp; GCV DATA'!$A$2:$V$8,5,0),0)</f>
        <v>0</v>
      </c>
      <c r="F156" s="13" t="e">
        <f>SUMIF('[16]COAL RECEIPT &amp; GCV DATA'!$A$3:$A$133,'MASTER DATA FILE RAW COAL (2)'!A184,'[16]COAL RECEIPT &amp; GCV DATA'!$F$3:$F$133)</f>
        <v>#VALUE!</v>
      </c>
      <c r="G156" s="13">
        <f>IFERROR(VLOOKUP(A156,'[16]COAL RECEIPT &amp; GCV DATA'!$A$2:$V$8,7,0),0)</f>
        <v>0</v>
      </c>
      <c r="H156" s="13">
        <f>IFERROR(VLOOKUP(A156,'[16]COAL RECEIPT &amp; GCV DATA'!$A$2:$V$8,8,0),0)</f>
        <v>0</v>
      </c>
      <c r="I156" s="13">
        <f>IFERROR(VLOOKUP(A156,'[16]COAL RECEIPT &amp; GCV DATA'!$A$2:$V$8,9,0),0)</f>
        <v>0</v>
      </c>
      <c r="J156" s="13">
        <f>IFERROR(VLOOKUP(A156,'[16]COAL RECEIPT &amp; GCV DATA'!$A$2:$V$8,10,0),0)</f>
        <v>0</v>
      </c>
      <c r="K156" s="15" t="e">
        <f>SUMIF('[16]COAL RECEIPT &amp; GCV DATA'!$A$3:$A$133,'MASTER DATA FILE RAW COAL (2)'!A156,'[16]COAL RECEIPT &amp; GCV DATA'!$K$3:$K$133)</f>
        <v>#VALUE!</v>
      </c>
      <c r="L156" s="15" t="e">
        <f>SUMIF('[16]COAL RECEIPT &amp; GCV DATA'!$A$3:$A$133,'MASTER DATA FILE RAW COAL (2)'!A156,'[16]COAL RECEIPT &amp; GCV DATA'!$L$3:$L$133)</f>
        <v>#VALUE!</v>
      </c>
      <c r="M156" s="15" t="e">
        <f t="shared" si="13"/>
        <v>#VALUE!</v>
      </c>
      <c r="N156" s="15" t="e">
        <f t="shared" si="14"/>
        <v>#VALUE!</v>
      </c>
      <c r="O156" s="15" t="e">
        <f>SUMIF('[16]COAL RECEIPT &amp; GCV DATA'!$A$3:$A$133,'MASTER DATA FILE RAW COAL (2)'!A156,'[16]COAL RECEIPT &amp; GCV DATA'!$O$3:$O$133)</f>
        <v>#VALUE!</v>
      </c>
      <c r="P156" s="15" t="e">
        <f t="shared" si="15"/>
        <v>#VALUE!</v>
      </c>
      <c r="Q156" s="15" t="e">
        <f>SUMIF('[16]COAL RECEIPT &amp; GCV DATA'!$A$3:$A$8,'MASTER DATA FILE RAW COAL (2)'!A156,'[16]COAL RECEIPT &amp; GCV DATA'!$Q$3:$Q$8)+IF(H156=$J$234,($K$234*K156),0)+IF(H156=$J$235,($K$235*K156),0)+IF(H155=$J$235,($K$236*K156),0)</f>
        <v>#VALUE!</v>
      </c>
      <c r="R156" s="16" t="e">
        <f>SUMIF('[16]COAL RECEIPT &amp; GCV DATA'!$A$3:$A$8,'MASTER DATA FILE RAW COAL (2)'!A156,'[16]COAL RECEIPT &amp; GCV DATA'!$R$3:$R$8)+IF(H156=$J$234,($K$234*K156),0)+IF(H156=$J$235,($K$235*K156),0)</f>
        <v>#VALUE!</v>
      </c>
      <c r="S156" s="15">
        <f t="shared" si="16"/>
        <v>0</v>
      </c>
      <c r="T156" s="15" t="e">
        <f>SUMIF('[16]COAL RECEIPT &amp; GCV DATA'!$A$3:$A$133,'MASTER DATA FILE RAW COAL (2)'!A156,'[16]COAL RECEIPT &amp; GCV DATA'!$T$3:$T$133)</f>
        <v>#VALUE!</v>
      </c>
      <c r="U156" s="15" t="e">
        <f t="shared" si="17"/>
        <v>#VALUE!</v>
      </c>
      <c r="V156" s="15" t="e">
        <f>SUMIF('[16]COAL RECEIPT &amp; GCV DATA'!$A$3:$A$133,'MASTER DATA FILE RAW COAL (2)'!A156,'[16]COAL RECEIPT &amp; GCV DATA'!$V$3:$V$133)</f>
        <v>#VALUE!</v>
      </c>
      <c r="W156" s="15" t="e">
        <f t="shared" si="18"/>
        <v>#VALUE!</v>
      </c>
    </row>
    <row r="157" spans="1:23" customFormat="1" x14ac:dyDescent="0.3">
      <c r="A157" s="12"/>
      <c r="B157" s="12" t="e">
        <f>SUMIF('[16]COAL RECEIPT &amp; GCV DATA'!$A$3:$A$8,'MASTER DATA FILE RAW COAL (2)'!A157,'[16]COAL RECEIPT &amp; GCV DATA'!$B$3:$B$8)</f>
        <v>#VALUE!</v>
      </c>
      <c r="C157" s="13" t="e">
        <f>SUMIF('[16]COAL RECEIPT &amp; GCV DATA'!$A$3:$A$133,'MASTER DATA FILE RAW COAL (2)'!A157,'[16]COAL RECEIPT &amp; GCV DATA'!$C$3:$C$133)</f>
        <v>#VALUE!</v>
      </c>
      <c r="D157" s="13">
        <f>IFERROR(VLOOKUP(A157,'[16]COAL RECEIPT &amp; GCV DATA'!$A$2:$V$8,4,0),0)</f>
        <v>0</v>
      </c>
      <c r="E157" s="14">
        <f>IFERROR(VLOOKUP(A157,'[16]COAL RECEIPT &amp; GCV DATA'!$A$2:$V$8,5,0),0)</f>
        <v>0</v>
      </c>
      <c r="F157" s="13" t="e">
        <f>SUMIF('[16]COAL RECEIPT &amp; GCV DATA'!$A$3:$A$133,'MASTER DATA FILE RAW COAL (2)'!A185,'[16]COAL RECEIPT &amp; GCV DATA'!$F$3:$F$133)</f>
        <v>#VALUE!</v>
      </c>
      <c r="G157" s="13">
        <f>IFERROR(VLOOKUP(A157,'[16]COAL RECEIPT &amp; GCV DATA'!$A$2:$V$8,7,0),0)</f>
        <v>0</v>
      </c>
      <c r="H157" s="13">
        <f>IFERROR(VLOOKUP(A157,'[16]COAL RECEIPT &amp; GCV DATA'!$A$2:$V$8,8,0),0)</f>
        <v>0</v>
      </c>
      <c r="I157" s="13">
        <f>IFERROR(VLOOKUP(A157,'[16]COAL RECEIPT &amp; GCV DATA'!$A$2:$V$8,9,0),0)</f>
        <v>0</v>
      </c>
      <c r="J157" s="13">
        <f>IFERROR(VLOOKUP(A157,'[16]COAL RECEIPT &amp; GCV DATA'!$A$2:$V$8,10,0),0)</f>
        <v>0</v>
      </c>
      <c r="K157" s="15" t="e">
        <f>SUMIF('[16]COAL RECEIPT &amp; GCV DATA'!$A$3:$A$133,'MASTER DATA FILE RAW COAL (2)'!A157,'[16]COAL RECEIPT &amp; GCV DATA'!$K$3:$K$133)</f>
        <v>#VALUE!</v>
      </c>
      <c r="L157" s="15" t="e">
        <f>SUMIF('[16]COAL RECEIPT &amp; GCV DATA'!$A$3:$A$133,'MASTER DATA FILE RAW COAL (2)'!A157,'[16]COAL RECEIPT &amp; GCV DATA'!$L$3:$L$133)</f>
        <v>#VALUE!</v>
      </c>
      <c r="M157" s="15" t="e">
        <f t="shared" si="13"/>
        <v>#VALUE!</v>
      </c>
      <c r="N157" s="15" t="e">
        <f t="shared" si="14"/>
        <v>#VALUE!</v>
      </c>
      <c r="O157" s="15" t="e">
        <f>SUMIF('[16]COAL RECEIPT &amp; GCV DATA'!$A$3:$A$133,'MASTER DATA FILE RAW COAL (2)'!A157,'[16]COAL RECEIPT &amp; GCV DATA'!$O$3:$O$133)</f>
        <v>#VALUE!</v>
      </c>
      <c r="P157" s="15" t="e">
        <f t="shared" si="15"/>
        <v>#VALUE!</v>
      </c>
      <c r="Q157" s="15" t="e">
        <f>SUMIF('[16]COAL RECEIPT &amp; GCV DATA'!$A$3:$A$8,'MASTER DATA FILE RAW COAL (2)'!A157,'[16]COAL RECEIPT &amp; GCV DATA'!$Q$3:$Q$8)+IF(H157=$J$234,($K$234*K157),0)+IF(H157=$J$235,($K$235*K157),0)+IF(H156=$J$235,($K$236*K157),0)</f>
        <v>#VALUE!</v>
      </c>
      <c r="R157" s="16" t="e">
        <f>SUMIF('[16]COAL RECEIPT &amp; GCV DATA'!$A$3:$A$8,'MASTER DATA FILE RAW COAL (2)'!A157,'[16]COAL RECEIPT &amp; GCV DATA'!$R$3:$R$8)+IF(H157=$J$234,($K$234*K157),0)+IF(H157=$J$235,($K$235*K157),0)</f>
        <v>#VALUE!</v>
      </c>
      <c r="S157" s="15">
        <f t="shared" si="16"/>
        <v>0</v>
      </c>
      <c r="T157" s="15" t="e">
        <f>SUMIF('[16]COAL RECEIPT &amp; GCV DATA'!$A$3:$A$133,'MASTER DATA FILE RAW COAL (2)'!A157,'[16]COAL RECEIPT &amp; GCV DATA'!$T$3:$T$133)</f>
        <v>#VALUE!</v>
      </c>
      <c r="U157" s="15" t="e">
        <f t="shared" si="17"/>
        <v>#VALUE!</v>
      </c>
      <c r="V157" s="15" t="e">
        <f>SUMIF('[16]COAL RECEIPT &amp; GCV DATA'!$A$3:$A$133,'MASTER DATA FILE RAW COAL (2)'!A157,'[16]COAL RECEIPT &amp; GCV DATA'!$V$3:$V$133)</f>
        <v>#VALUE!</v>
      </c>
      <c r="W157" s="15" t="e">
        <f t="shared" si="18"/>
        <v>#VALUE!</v>
      </c>
    </row>
    <row r="158" spans="1:23" customFormat="1" x14ac:dyDescent="0.3">
      <c r="A158" s="12"/>
      <c r="B158" s="12" t="e">
        <f>SUMIF('[16]COAL RECEIPT &amp; GCV DATA'!$A$3:$A$8,'MASTER DATA FILE RAW COAL (2)'!A158,'[16]COAL RECEIPT &amp; GCV DATA'!$B$3:$B$8)</f>
        <v>#VALUE!</v>
      </c>
      <c r="C158" s="13" t="e">
        <f>SUMIF('[16]COAL RECEIPT &amp; GCV DATA'!$A$3:$A$133,'MASTER DATA FILE RAW COAL (2)'!A158,'[16]COAL RECEIPT &amp; GCV DATA'!$C$3:$C$133)</f>
        <v>#VALUE!</v>
      </c>
      <c r="D158" s="13">
        <f>IFERROR(VLOOKUP(A158,'[16]COAL RECEIPT &amp; GCV DATA'!$A$2:$V$8,4,0),0)</f>
        <v>0</v>
      </c>
      <c r="E158" s="14">
        <f>IFERROR(VLOOKUP(A158,'[16]COAL RECEIPT &amp; GCV DATA'!$A$2:$V$8,5,0),0)</f>
        <v>0</v>
      </c>
      <c r="F158" s="13" t="e">
        <f>SUMIF('[16]COAL RECEIPT &amp; GCV DATA'!$A$3:$A$133,'MASTER DATA FILE RAW COAL (2)'!A186,'[16]COAL RECEIPT &amp; GCV DATA'!$F$3:$F$133)</f>
        <v>#VALUE!</v>
      </c>
      <c r="G158" s="13">
        <f>IFERROR(VLOOKUP(A158,'[16]COAL RECEIPT &amp; GCV DATA'!$A$2:$V$8,7,0),0)</f>
        <v>0</v>
      </c>
      <c r="H158" s="13">
        <f>IFERROR(VLOOKUP(A158,'[16]COAL RECEIPT &amp; GCV DATA'!$A$2:$V$8,8,0),0)</f>
        <v>0</v>
      </c>
      <c r="I158" s="13">
        <f>IFERROR(VLOOKUP(A158,'[16]COAL RECEIPT &amp; GCV DATA'!$A$2:$V$8,9,0),0)</f>
        <v>0</v>
      </c>
      <c r="J158" s="13">
        <f>IFERROR(VLOOKUP(A158,'[16]COAL RECEIPT &amp; GCV DATA'!$A$2:$V$8,10,0),0)</f>
        <v>0</v>
      </c>
      <c r="K158" s="15" t="e">
        <f>SUMIF('[16]COAL RECEIPT &amp; GCV DATA'!$A$3:$A$133,'MASTER DATA FILE RAW COAL (2)'!A158,'[16]COAL RECEIPT &amp; GCV DATA'!$K$3:$K$133)</f>
        <v>#VALUE!</v>
      </c>
      <c r="L158" s="15" t="e">
        <f>SUMIF('[16]COAL RECEIPT &amp; GCV DATA'!$A$3:$A$133,'MASTER DATA FILE RAW COAL (2)'!A158,'[16]COAL RECEIPT &amp; GCV DATA'!$L$3:$L$133)</f>
        <v>#VALUE!</v>
      </c>
      <c r="M158" s="15" t="e">
        <f t="shared" si="13"/>
        <v>#VALUE!</v>
      </c>
      <c r="N158" s="15" t="e">
        <f t="shared" si="14"/>
        <v>#VALUE!</v>
      </c>
      <c r="O158" s="15" t="e">
        <f>SUMIF('[16]COAL RECEIPT &amp; GCV DATA'!$A$3:$A$133,'MASTER DATA FILE RAW COAL (2)'!A158,'[16]COAL RECEIPT &amp; GCV DATA'!$O$3:$O$133)</f>
        <v>#VALUE!</v>
      </c>
      <c r="P158" s="15" t="e">
        <f t="shared" si="15"/>
        <v>#VALUE!</v>
      </c>
      <c r="Q158" s="15" t="e">
        <f>SUMIF('[16]COAL RECEIPT &amp; GCV DATA'!$A$3:$A$8,'MASTER DATA FILE RAW COAL (2)'!A158,'[16]COAL RECEIPT &amp; GCV DATA'!$Q$3:$Q$8)+IF(H158=$J$234,($K$234*K158),0)+IF(H158=$J$235,($K$235*K158),0)+IF(H157=$J$235,($K$236*K158),0)</f>
        <v>#VALUE!</v>
      </c>
      <c r="R158" s="16" t="e">
        <f>SUMIF('[16]COAL RECEIPT &amp; GCV DATA'!$A$3:$A$8,'MASTER DATA FILE RAW COAL (2)'!A158,'[16]COAL RECEIPT &amp; GCV DATA'!$R$3:$R$8)+IF(H158=$J$234,($K$234*K158),0)+IF(H158=$J$235,($K$235*K158),0)</f>
        <v>#VALUE!</v>
      </c>
      <c r="S158" s="15">
        <f t="shared" si="16"/>
        <v>0</v>
      </c>
      <c r="T158" s="15" t="e">
        <f>SUMIF('[16]COAL RECEIPT &amp; GCV DATA'!$A$3:$A$133,'MASTER DATA FILE RAW COAL (2)'!A158,'[16]COAL RECEIPT &amp; GCV DATA'!$T$3:$T$133)</f>
        <v>#VALUE!</v>
      </c>
      <c r="U158" s="15" t="e">
        <f t="shared" si="17"/>
        <v>#VALUE!</v>
      </c>
      <c r="V158" s="15" t="e">
        <f>SUMIF('[16]COAL RECEIPT &amp; GCV DATA'!$A$3:$A$133,'MASTER DATA FILE RAW COAL (2)'!A158,'[16]COAL RECEIPT &amp; GCV DATA'!$V$3:$V$133)</f>
        <v>#VALUE!</v>
      </c>
      <c r="W158" s="15" t="e">
        <f t="shared" si="18"/>
        <v>#VALUE!</v>
      </c>
    </row>
    <row r="159" spans="1:23" customFormat="1" x14ac:dyDescent="0.3">
      <c r="A159" s="12"/>
      <c r="B159" s="12" t="e">
        <f>SUMIF('[16]COAL RECEIPT &amp; GCV DATA'!$A$3:$A$8,'MASTER DATA FILE RAW COAL (2)'!A159,'[16]COAL RECEIPT &amp; GCV DATA'!$B$3:$B$8)</f>
        <v>#VALUE!</v>
      </c>
      <c r="C159" s="13" t="e">
        <f>SUMIF('[16]COAL RECEIPT &amp; GCV DATA'!$A$3:$A$133,'MASTER DATA FILE RAW COAL (2)'!A159,'[16]COAL RECEIPT &amp; GCV DATA'!$C$3:$C$133)</f>
        <v>#VALUE!</v>
      </c>
      <c r="D159" s="13">
        <f>IFERROR(VLOOKUP(A159,'[16]COAL RECEIPT &amp; GCV DATA'!$A$2:$V$8,4,0),0)</f>
        <v>0</v>
      </c>
      <c r="E159" s="14">
        <f>IFERROR(VLOOKUP(A159,'[16]COAL RECEIPT &amp; GCV DATA'!$A$2:$V$8,5,0),0)</f>
        <v>0</v>
      </c>
      <c r="F159" s="13" t="e">
        <f>SUMIF('[16]COAL RECEIPT &amp; GCV DATA'!$A$3:$A$133,'MASTER DATA FILE RAW COAL (2)'!A187,'[16]COAL RECEIPT &amp; GCV DATA'!$F$3:$F$133)</f>
        <v>#VALUE!</v>
      </c>
      <c r="G159" s="13">
        <f>IFERROR(VLOOKUP(A159,'[16]COAL RECEIPT &amp; GCV DATA'!$A$2:$V$8,7,0),0)</f>
        <v>0</v>
      </c>
      <c r="H159" s="13">
        <f>IFERROR(VLOOKUP(A159,'[16]COAL RECEIPT &amp; GCV DATA'!$A$2:$V$8,8,0),0)</f>
        <v>0</v>
      </c>
      <c r="I159" s="13">
        <f>IFERROR(VLOOKUP(A159,'[16]COAL RECEIPT &amp; GCV DATA'!$A$2:$V$8,9,0),0)</f>
        <v>0</v>
      </c>
      <c r="J159" s="13">
        <f>IFERROR(VLOOKUP(A159,'[16]COAL RECEIPT &amp; GCV DATA'!$A$2:$V$8,10,0),0)</f>
        <v>0</v>
      </c>
      <c r="K159" s="15" t="e">
        <f>SUMIF('[16]COAL RECEIPT &amp; GCV DATA'!$A$3:$A$133,'MASTER DATA FILE RAW COAL (2)'!A159,'[16]COAL RECEIPT &amp; GCV DATA'!$K$3:$K$133)</f>
        <v>#VALUE!</v>
      </c>
      <c r="L159" s="15" t="e">
        <f>SUMIF('[16]COAL RECEIPT &amp; GCV DATA'!$A$3:$A$133,'MASTER DATA FILE RAW COAL (2)'!A159,'[16]COAL RECEIPT &amp; GCV DATA'!$L$3:$L$133)</f>
        <v>#VALUE!</v>
      </c>
      <c r="M159" s="15" t="e">
        <f t="shared" si="13"/>
        <v>#VALUE!</v>
      </c>
      <c r="N159" s="15" t="e">
        <f t="shared" si="14"/>
        <v>#VALUE!</v>
      </c>
      <c r="O159" s="15" t="e">
        <f>SUMIF('[16]COAL RECEIPT &amp; GCV DATA'!$A$3:$A$133,'MASTER DATA FILE RAW COAL (2)'!A159,'[16]COAL RECEIPT &amp; GCV DATA'!$O$3:$O$133)</f>
        <v>#VALUE!</v>
      </c>
      <c r="P159" s="15" t="e">
        <f t="shared" si="15"/>
        <v>#VALUE!</v>
      </c>
      <c r="Q159" s="15" t="e">
        <f>SUMIF('[16]COAL RECEIPT &amp; GCV DATA'!$A$3:$A$8,'MASTER DATA FILE RAW COAL (2)'!A159,'[16]COAL RECEIPT &amp; GCV DATA'!$Q$3:$Q$8)+IF(H159=$J$234,($K$234*K159),0)+IF(H159=$J$235,($K$235*K159),0)+IF(H158=$J$235,($K$236*K159),0)</f>
        <v>#VALUE!</v>
      </c>
      <c r="R159" s="16" t="e">
        <f>SUMIF('[16]COAL RECEIPT &amp; GCV DATA'!$A$3:$A$8,'MASTER DATA FILE RAW COAL (2)'!A159,'[16]COAL RECEIPT &amp; GCV DATA'!$R$3:$R$8)+IF(H159=$J$234,($K$234*K159),0)+IF(H159=$J$235,($K$235*K159),0)</f>
        <v>#VALUE!</v>
      </c>
      <c r="S159" s="15">
        <f t="shared" si="16"/>
        <v>0</v>
      </c>
      <c r="T159" s="15" t="e">
        <f>SUMIF('[16]COAL RECEIPT &amp; GCV DATA'!$A$3:$A$133,'MASTER DATA FILE RAW COAL (2)'!A159,'[16]COAL RECEIPT &amp; GCV DATA'!$T$3:$T$133)</f>
        <v>#VALUE!</v>
      </c>
      <c r="U159" s="15" t="e">
        <f t="shared" si="17"/>
        <v>#VALUE!</v>
      </c>
      <c r="V159" s="15" t="e">
        <f>SUMIF('[16]COAL RECEIPT &amp; GCV DATA'!$A$3:$A$133,'MASTER DATA FILE RAW COAL (2)'!A159,'[16]COAL RECEIPT &amp; GCV DATA'!$V$3:$V$133)</f>
        <v>#VALUE!</v>
      </c>
      <c r="W159" s="15" t="e">
        <f t="shared" si="18"/>
        <v>#VALUE!</v>
      </c>
    </row>
    <row r="160" spans="1:23" customFormat="1" x14ac:dyDescent="0.3">
      <c r="A160" s="12"/>
      <c r="B160" s="12" t="e">
        <f>SUMIF('[16]COAL RECEIPT &amp; GCV DATA'!$A$3:$A$8,'MASTER DATA FILE RAW COAL (2)'!A160,'[16]COAL RECEIPT &amp; GCV DATA'!$B$3:$B$8)</f>
        <v>#VALUE!</v>
      </c>
      <c r="C160" s="13" t="e">
        <f>SUMIF('[16]COAL RECEIPT &amp; GCV DATA'!$A$3:$A$133,'MASTER DATA FILE RAW COAL (2)'!A160,'[16]COAL RECEIPT &amp; GCV DATA'!$C$3:$C$133)</f>
        <v>#VALUE!</v>
      </c>
      <c r="D160" s="13">
        <f>IFERROR(VLOOKUP(A160,'[16]COAL RECEIPT &amp; GCV DATA'!$A$2:$V$8,4,0),0)</f>
        <v>0</v>
      </c>
      <c r="E160" s="14">
        <f>IFERROR(VLOOKUP(A160,'[16]COAL RECEIPT &amp; GCV DATA'!$A$2:$V$8,5,0),0)</f>
        <v>0</v>
      </c>
      <c r="F160" s="13" t="e">
        <f>SUMIF('[16]COAL RECEIPT &amp; GCV DATA'!$A$3:$A$133,'MASTER DATA FILE RAW COAL (2)'!A188,'[16]COAL RECEIPT &amp; GCV DATA'!$F$3:$F$133)</f>
        <v>#VALUE!</v>
      </c>
      <c r="G160" s="13">
        <f>IFERROR(VLOOKUP(A160,'[16]COAL RECEIPT &amp; GCV DATA'!$A$2:$V$8,7,0),0)</f>
        <v>0</v>
      </c>
      <c r="H160" s="13">
        <f>IFERROR(VLOOKUP(A160,'[16]COAL RECEIPT &amp; GCV DATA'!$A$2:$V$8,8,0),0)</f>
        <v>0</v>
      </c>
      <c r="I160" s="13">
        <f>IFERROR(VLOOKUP(A160,'[16]COAL RECEIPT &amp; GCV DATA'!$A$2:$V$8,9,0),0)</f>
        <v>0</v>
      </c>
      <c r="J160" s="13">
        <f>IFERROR(VLOOKUP(A160,'[16]COAL RECEIPT &amp; GCV DATA'!$A$2:$V$8,10,0),0)</f>
        <v>0</v>
      </c>
      <c r="K160" s="15" t="e">
        <f>SUMIF('[16]COAL RECEIPT &amp; GCV DATA'!$A$3:$A$133,'MASTER DATA FILE RAW COAL (2)'!A160,'[16]COAL RECEIPT &amp; GCV DATA'!$K$3:$K$133)</f>
        <v>#VALUE!</v>
      </c>
      <c r="L160" s="15" t="e">
        <f>SUMIF('[16]COAL RECEIPT &amp; GCV DATA'!$A$3:$A$133,'MASTER DATA FILE RAW COAL (2)'!A160,'[16]COAL RECEIPT &amp; GCV DATA'!$L$3:$L$133)</f>
        <v>#VALUE!</v>
      </c>
      <c r="M160" s="15" t="e">
        <f t="shared" si="13"/>
        <v>#VALUE!</v>
      </c>
      <c r="N160" s="15" t="e">
        <f t="shared" si="14"/>
        <v>#VALUE!</v>
      </c>
      <c r="O160" s="15" t="e">
        <f>SUMIF('[16]COAL RECEIPT &amp; GCV DATA'!$A$3:$A$133,'MASTER DATA FILE RAW COAL (2)'!A160,'[16]COAL RECEIPT &amp; GCV DATA'!$O$3:$O$133)</f>
        <v>#VALUE!</v>
      </c>
      <c r="P160" s="15" t="e">
        <f t="shared" si="15"/>
        <v>#VALUE!</v>
      </c>
      <c r="Q160" s="15" t="e">
        <f>SUMIF('[16]COAL RECEIPT &amp; GCV DATA'!$A$3:$A$8,'MASTER DATA FILE RAW COAL (2)'!A160,'[16]COAL RECEIPT &amp; GCV DATA'!$Q$3:$Q$8)+IF(H160=$J$234,($K$234*K160),0)+IF(H160=$J$235,($K$235*K160),0)+IF(H159=$J$235,($K$236*K160),0)</f>
        <v>#VALUE!</v>
      </c>
      <c r="R160" s="16" t="e">
        <f>SUMIF('[16]COAL RECEIPT &amp; GCV DATA'!$A$3:$A$8,'MASTER DATA FILE RAW COAL (2)'!A160,'[16]COAL RECEIPT &amp; GCV DATA'!$R$3:$R$8)+IF(H160=$J$234,($K$234*K160),0)+IF(H160=$J$235,($K$235*K160),0)</f>
        <v>#VALUE!</v>
      </c>
      <c r="S160" s="15">
        <f t="shared" si="16"/>
        <v>0</v>
      </c>
      <c r="T160" s="15" t="e">
        <f>SUMIF('[16]COAL RECEIPT &amp; GCV DATA'!$A$3:$A$133,'MASTER DATA FILE RAW COAL (2)'!A160,'[16]COAL RECEIPT &amp; GCV DATA'!$T$3:$T$133)</f>
        <v>#VALUE!</v>
      </c>
      <c r="U160" s="15" t="e">
        <f t="shared" si="17"/>
        <v>#VALUE!</v>
      </c>
      <c r="V160" s="15" t="e">
        <f>SUMIF('[16]COAL RECEIPT &amp; GCV DATA'!$A$3:$A$133,'MASTER DATA FILE RAW COAL (2)'!A160,'[16]COAL RECEIPT &amp; GCV DATA'!$V$3:$V$133)</f>
        <v>#VALUE!</v>
      </c>
      <c r="W160" s="15" t="e">
        <f t="shared" si="18"/>
        <v>#VALUE!</v>
      </c>
    </row>
    <row r="161" spans="1:23" customFormat="1" x14ac:dyDescent="0.3">
      <c r="A161" s="12"/>
      <c r="B161" s="12" t="e">
        <f>SUMIF('[16]COAL RECEIPT &amp; GCV DATA'!$A$3:$A$8,'MASTER DATA FILE RAW COAL (2)'!A161,'[16]COAL RECEIPT &amp; GCV DATA'!$B$3:$B$8)</f>
        <v>#VALUE!</v>
      </c>
      <c r="C161" s="13" t="e">
        <f>SUMIF('[16]COAL RECEIPT &amp; GCV DATA'!$A$3:$A$133,'MASTER DATA FILE RAW COAL (2)'!A161,'[16]COAL RECEIPT &amp; GCV DATA'!$C$3:$C$133)</f>
        <v>#VALUE!</v>
      </c>
      <c r="D161" s="13">
        <f>IFERROR(VLOOKUP(A161,'[16]COAL RECEIPT &amp; GCV DATA'!$A$2:$V$8,4,0),0)</f>
        <v>0</v>
      </c>
      <c r="E161" s="14">
        <f>IFERROR(VLOOKUP(A161,'[16]COAL RECEIPT &amp; GCV DATA'!$A$2:$V$8,5,0),0)</f>
        <v>0</v>
      </c>
      <c r="F161" s="13" t="e">
        <f>SUMIF('[16]COAL RECEIPT &amp; GCV DATA'!$A$3:$A$133,'MASTER DATA FILE RAW COAL (2)'!A189,'[16]COAL RECEIPT &amp; GCV DATA'!$F$3:$F$133)</f>
        <v>#VALUE!</v>
      </c>
      <c r="G161" s="13">
        <f>IFERROR(VLOOKUP(A161,'[16]COAL RECEIPT &amp; GCV DATA'!$A$2:$V$8,7,0),0)</f>
        <v>0</v>
      </c>
      <c r="H161" s="13">
        <f>IFERROR(VLOOKUP(A161,'[16]COAL RECEIPT &amp; GCV DATA'!$A$2:$V$8,8,0),0)</f>
        <v>0</v>
      </c>
      <c r="I161" s="13">
        <f>IFERROR(VLOOKUP(A161,'[16]COAL RECEIPT &amp; GCV DATA'!$A$2:$V$8,9,0),0)</f>
        <v>0</v>
      </c>
      <c r="J161" s="13">
        <f>IFERROR(VLOOKUP(A161,'[16]COAL RECEIPT &amp; GCV DATA'!$A$2:$V$8,10,0),0)</f>
        <v>0</v>
      </c>
      <c r="K161" s="15" t="e">
        <f>SUMIF('[16]COAL RECEIPT &amp; GCV DATA'!$A$3:$A$133,'MASTER DATA FILE RAW COAL (2)'!A161,'[16]COAL RECEIPT &amp; GCV DATA'!$K$3:$K$133)</f>
        <v>#VALUE!</v>
      </c>
      <c r="L161" s="15" t="e">
        <f>SUMIF('[16]COAL RECEIPT &amp; GCV DATA'!$A$3:$A$133,'MASTER DATA FILE RAW COAL (2)'!A161,'[16]COAL RECEIPT &amp; GCV DATA'!$L$3:$L$133)</f>
        <v>#VALUE!</v>
      </c>
      <c r="M161" s="15" t="e">
        <f t="shared" si="13"/>
        <v>#VALUE!</v>
      </c>
      <c r="N161" s="15" t="e">
        <f t="shared" si="14"/>
        <v>#VALUE!</v>
      </c>
      <c r="O161" s="15" t="e">
        <f>SUMIF('[16]COAL RECEIPT &amp; GCV DATA'!$A$3:$A$133,'MASTER DATA FILE RAW COAL (2)'!A161,'[16]COAL RECEIPT &amp; GCV DATA'!$O$3:$O$133)</f>
        <v>#VALUE!</v>
      </c>
      <c r="P161" s="15" t="e">
        <f t="shared" si="15"/>
        <v>#VALUE!</v>
      </c>
      <c r="Q161" s="15" t="e">
        <f>SUMIF('[16]COAL RECEIPT &amp; GCV DATA'!$A$3:$A$8,'MASTER DATA FILE RAW COAL (2)'!A161,'[16]COAL RECEIPT &amp; GCV DATA'!$Q$3:$Q$8)+IF(H161=$J$234,($K$234*K161),0)+IF(H161=$J$235,($K$235*K161),0)+IF(H160=$J$235,($K$236*K161),0)</f>
        <v>#VALUE!</v>
      </c>
      <c r="R161" s="16" t="e">
        <f>SUMIF('[16]COAL RECEIPT &amp; GCV DATA'!$A$3:$A$8,'MASTER DATA FILE RAW COAL (2)'!A161,'[16]COAL RECEIPT &amp; GCV DATA'!$R$3:$R$8)+IF(H161=$J$234,($K$234*K161),0)+IF(H161=$J$235,($K$235*K161),0)</f>
        <v>#VALUE!</v>
      </c>
      <c r="S161" s="15">
        <f t="shared" si="16"/>
        <v>0</v>
      </c>
      <c r="T161" s="15" t="e">
        <f>SUMIF('[16]COAL RECEIPT &amp; GCV DATA'!$A$3:$A$133,'MASTER DATA FILE RAW COAL (2)'!A161,'[16]COAL RECEIPT &amp; GCV DATA'!$T$3:$T$133)</f>
        <v>#VALUE!</v>
      </c>
      <c r="U161" s="15" t="e">
        <f t="shared" si="17"/>
        <v>#VALUE!</v>
      </c>
      <c r="V161" s="15" t="e">
        <f>SUMIF('[16]COAL RECEIPT &amp; GCV DATA'!$A$3:$A$133,'MASTER DATA FILE RAW COAL (2)'!A161,'[16]COAL RECEIPT &amp; GCV DATA'!$V$3:$V$133)</f>
        <v>#VALUE!</v>
      </c>
      <c r="W161" s="15" t="e">
        <f t="shared" si="18"/>
        <v>#VALUE!</v>
      </c>
    </row>
    <row r="162" spans="1:23" customFormat="1" x14ac:dyDescent="0.3">
      <c r="A162" s="12"/>
      <c r="B162" s="12" t="e">
        <f>SUMIF('[16]COAL RECEIPT &amp; GCV DATA'!$A$3:$A$8,'MASTER DATA FILE RAW COAL (2)'!A162,'[16]COAL RECEIPT &amp; GCV DATA'!$B$3:$B$8)</f>
        <v>#VALUE!</v>
      </c>
      <c r="C162" s="13" t="e">
        <f>SUMIF('[16]COAL RECEIPT &amp; GCV DATA'!$A$3:$A$133,'MASTER DATA FILE RAW COAL (2)'!A162,'[16]COAL RECEIPT &amp; GCV DATA'!$C$3:$C$133)</f>
        <v>#VALUE!</v>
      </c>
      <c r="D162" s="13">
        <f>IFERROR(VLOOKUP(A162,'[16]COAL RECEIPT &amp; GCV DATA'!$A$2:$V$8,4,0),0)</f>
        <v>0</v>
      </c>
      <c r="E162" s="14">
        <f>IFERROR(VLOOKUP(A162,'[16]COAL RECEIPT &amp; GCV DATA'!$A$2:$V$8,5,0),0)</f>
        <v>0</v>
      </c>
      <c r="F162" s="13" t="e">
        <f>SUMIF('[16]COAL RECEIPT &amp; GCV DATA'!$A$3:$A$133,'MASTER DATA FILE RAW COAL (2)'!A190,'[16]COAL RECEIPT &amp; GCV DATA'!$F$3:$F$133)</f>
        <v>#VALUE!</v>
      </c>
      <c r="G162" s="13">
        <f>IFERROR(VLOOKUP(A162,'[16]COAL RECEIPT &amp; GCV DATA'!$A$2:$V$8,7,0),0)</f>
        <v>0</v>
      </c>
      <c r="H162" s="13">
        <f>IFERROR(VLOOKUP(A162,'[16]COAL RECEIPT &amp; GCV DATA'!$A$2:$V$8,8,0),0)</f>
        <v>0</v>
      </c>
      <c r="I162" s="13">
        <f>IFERROR(VLOOKUP(A162,'[16]COAL RECEIPT &amp; GCV DATA'!$A$2:$V$8,9,0),0)</f>
        <v>0</v>
      </c>
      <c r="J162" s="13">
        <f>IFERROR(VLOOKUP(A162,'[16]COAL RECEIPT &amp; GCV DATA'!$A$2:$V$8,10,0),0)</f>
        <v>0</v>
      </c>
      <c r="K162" s="15" t="e">
        <f>SUMIF('[16]COAL RECEIPT &amp; GCV DATA'!$A$3:$A$133,'MASTER DATA FILE RAW COAL (2)'!A162,'[16]COAL RECEIPT &amp; GCV DATA'!$K$3:$K$133)</f>
        <v>#VALUE!</v>
      </c>
      <c r="L162" s="15" t="e">
        <f>SUMIF('[16]COAL RECEIPT &amp; GCV DATA'!$A$3:$A$133,'MASTER DATA FILE RAW COAL (2)'!A162,'[16]COAL RECEIPT &amp; GCV DATA'!$L$3:$L$133)</f>
        <v>#VALUE!</v>
      </c>
      <c r="M162" s="15" t="e">
        <f t="shared" si="13"/>
        <v>#VALUE!</v>
      </c>
      <c r="N162" s="15" t="e">
        <f t="shared" si="14"/>
        <v>#VALUE!</v>
      </c>
      <c r="O162" s="15" t="e">
        <f>SUMIF('[16]COAL RECEIPT &amp; GCV DATA'!$A$3:$A$133,'MASTER DATA FILE RAW COAL (2)'!A162,'[16]COAL RECEIPT &amp; GCV DATA'!$O$3:$O$133)</f>
        <v>#VALUE!</v>
      </c>
      <c r="P162" s="15" t="e">
        <f t="shared" si="15"/>
        <v>#VALUE!</v>
      </c>
      <c r="Q162" s="15" t="e">
        <f>SUMIF('[16]COAL RECEIPT &amp; GCV DATA'!$A$3:$A$8,'MASTER DATA FILE RAW COAL (2)'!A162,'[16]COAL RECEIPT &amp; GCV DATA'!$Q$3:$Q$8)+IF(H162=$J$234,($K$234*K162),0)+IF(H162=$J$235,($K$235*K162),0)+IF(H161=$J$235,($K$236*K162),0)</f>
        <v>#VALUE!</v>
      </c>
      <c r="R162" s="16" t="e">
        <f>SUMIF('[16]COAL RECEIPT &amp; GCV DATA'!$A$3:$A$8,'MASTER DATA FILE RAW COAL (2)'!A162,'[16]COAL RECEIPT &amp; GCV DATA'!$R$3:$R$8)+IF(H162=$J$234,($K$234*K162),0)+IF(H162=$J$235,($K$235*K162),0)</f>
        <v>#VALUE!</v>
      </c>
      <c r="S162" s="15">
        <f t="shared" si="16"/>
        <v>0</v>
      </c>
      <c r="T162" s="15" t="e">
        <f>SUMIF('[16]COAL RECEIPT &amp; GCV DATA'!$A$3:$A$133,'MASTER DATA FILE RAW COAL (2)'!A162,'[16]COAL RECEIPT &amp; GCV DATA'!$T$3:$T$133)</f>
        <v>#VALUE!</v>
      </c>
      <c r="U162" s="15" t="e">
        <f t="shared" si="17"/>
        <v>#VALUE!</v>
      </c>
      <c r="V162" s="15" t="e">
        <f>SUMIF('[16]COAL RECEIPT &amp; GCV DATA'!$A$3:$A$133,'MASTER DATA FILE RAW COAL (2)'!A162,'[16]COAL RECEIPT &amp; GCV DATA'!$V$3:$V$133)</f>
        <v>#VALUE!</v>
      </c>
      <c r="W162" s="15" t="e">
        <f t="shared" si="18"/>
        <v>#VALUE!</v>
      </c>
    </row>
    <row r="163" spans="1:23" customFormat="1" x14ac:dyDescent="0.3">
      <c r="A163" s="12"/>
      <c r="B163" s="12" t="e">
        <f>SUMIF('[16]COAL RECEIPT &amp; GCV DATA'!$A$3:$A$8,'MASTER DATA FILE RAW COAL (2)'!A163,'[16]COAL RECEIPT &amp; GCV DATA'!$B$3:$B$8)</f>
        <v>#VALUE!</v>
      </c>
      <c r="C163" s="13" t="e">
        <f>SUMIF('[16]COAL RECEIPT &amp; GCV DATA'!$A$3:$A$133,'MASTER DATA FILE RAW COAL (2)'!A163,'[16]COAL RECEIPT &amp; GCV DATA'!$C$3:$C$133)</f>
        <v>#VALUE!</v>
      </c>
      <c r="D163" s="13">
        <f>IFERROR(VLOOKUP(A163,'[16]COAL RECEIPT &amp; GCV DATA'!$A$2:$V$8,4,0),0)</f>
        <v>0</v>
      </c>
      <c r="E163" s="14">
        <f>IFERROR(VLOOKUP(A163,'[16]COAL RECEIPT &amp; GCV DATA'!$A$2:$V$8,5,0),0)</f>
        <v>0</v>
      </c>
      <c r="F163" s="13" t="e">
        <f>SUMIF('[16]COAL RECEIPT &amp; GCV DATA'!$A$3:$A$133,'MASTER DATA FILE RAW COAL (2)'!A191,'[16]COAL RECEIPT &amp; GCV DATA'!$F$3:$F$133)</f>
        <v>#VALUE!</v>
      </c>
      <c r="G163" s="13">
        <f>IFERROR(VLOOKUP(A163,'[16]COAL RECEIPT &amp; GCV DATA'!$A$2:$V$8,7,0),0)</f>
        <v>0</v>
      </c>
      <c r="H163" s="13">
        <f>IFERROR(VLOOKUP(A163,'[16]COAL RECEIPT &amp; GCV DATA'!$A$2:$V$8,8,0),0)</f>
        <v>0</v>
      </c>
      <c r="I163" s="13">
        <f>IFERROR(VLOOKUP(A163,'[16]COAL RECEIPT &amp; GCV DATA'!$A$2:$V$8,9,0),0)</f>
        <v>0</v>
      </c>
      <c r="J163" s="13">
        <f>IFERROR(VLOOKUP(A163,'[16]COAL RECEIPT &amp; GCV DATA'!$A$2:$V$8,10,0),0)</f>
        <v>0</v>
      </c>
      <c r="K163" s="15" t="e">
        <f>SUMIF('[16]COAL RECEIPT &amp; GCV DATA'!$A$3:$A$133,'MASTER DATA FILE RAW COAL (2)'!A163,'[16]COAL RECEIPT &amp; GCV DATA'!$K$3:$K$133)</f>
        <v>#VALUE!</v>
      </c>
      <c r="L163" s="15" t="e">
        <f>SUMIF('[16]COAL RECEIPT &amp; GCV DATA'!$A$3:$A$133,'MASTER DATA FILE RAW COAL (2)'!A163,'[16]COAL RECEIPT &amp; GCV DATA'!$L$3:$L$133)</f>
        <v>#VALUE!</v>
      </c>
      <c r="M163" s="15" t="e">
        <f t="shared" si="13"/>
        <v>#VALUE!</v>
      </c>
      <c r="N163" s="15" t="e">
        <f t="shared" si="14"/>
        <v>#VALUE!</v>
      </c>
      <c r="O163" s="15" t="e">
        <f>SUMIF('[16]COAL RECEIPT &amp; GCV DATA'!$A$3:$A$133,'MASTER DATA FILE RAW COAL (2)'!A163,'[16]COAL RECEIPT &amp; GCV DATA'!$O$3:$O$133)</f>
        <v>#VALUE!</v>
      </c>
      <c r="P163" s="15" t="e">
        <f t="shared" si="15"/>
        <v>#VALUE!</v>
      </c>
      <c r="Q163" s="15" t="e">
        <f>SUMIF('[16]COAL RECEIPT &amp; GCV DATA'!$A$3:$A$8,'MASTER DATA FILE RAW COAL (2)'!A163,'[16]COAL RECEIPT &amp; GCV DATA'!$Q$3:$Q$8)+IF(H163=$J$234,($K$234*K163),0)+IF(H163=$J$235,($K$235*K163),0)+IF(H162=$J$235,($K$236*K163),0)</f>
        <v>#VALUE!</v>
      </c>
      <c r="R163" s="16" t="e">
        <f>SUMIF('[16]COAL RECEIPT &amp; GCV DATA'!$A$3:$A$8,'MASTER DATA FILE RAW COAL (2)'!A163,'[16]COAL RECEIPT &amp; GCV DATA'!$R$3:$R$8)+IF(H163=$J$234,($K$234*K163),0)+IF(H163=$J$235,($K$235*K163),0)</f>
        <v>#VALUE!</v>
      </c>
      <c r="S163" s="15">
        <f t="shared" si="16"/>
        <v>0</v>
      </c>
      <c r="T163" s="15" t="e">
        <f>SUMIF('[16]COAL RECEIPT &amp; GCV DATA'!$A$3:$A$133,'MASTER DATA FILE RAW COAL (2)'!A163,'[16]COAL RECEIPT &amp; GCV DATA'!$T$3:$T$133)</f>
        <v>#VALUE!</v>
      </c>
      <c r="U163" s="15" t="e">
        <f t="shared" si="17"/>
        <v>#VALUE!</v>
      </c>
      <c r="V163" s="15" t="e">
        <f>SUMIF('[16]COAL RECEIPT &amp; GCV DATA'!$A$3:$A$133,'MASTER DATA FILE RAW COAL (2)'!A163,'[16]COAL RECEIPT &amp; GCV DATA'!$V$3:$V$133)</f>
        <v>#VALUE!</v>
      </c>
      <c r="W163" s="15" t="e">
        <f t="shared" si="18"/>
        <v>#VALUE!</v>
      </c>
    </row>
    <row r="164" spans="1:23" customFormat="1" x14ac:dyDescent="0.3">
      <c r="A164" s="12"/>
      <c r="B164" s="12" t="e">
        <f>SUMIF('[16]COAL RECEIPT &amp; GCV DATA'!$A$3:$A$8,'MASTER DATA FILE RAW COAL (2)'!A164,'[16]COAL RECEIPT &amp; GCV DATA'!$B$3:$B$8)</f>
        <v>#VALUE!</v>
      </c>
      <c r="C164" s="13" t="e">
        <f>SUMIF('[16]COAL RECEIPT &amp; GCV DATA'!$A$3:$A$133,'MASTER DATA FILE RAW COAL (2)'!A164,'[16]COAL RECEIPT &amp; GCV DATA'!$C$3:$C$133)</f>
        <v>#VALUE!</v>
      </c>
      <c r="D164" s="13">
        <f>IFERROR(VLOOKUP(A164,'[16]COAL RECEIPT &amp; GCV DATA'!$A$2:$V$8,4,0),0)</f>
        <v>0</v>
      </c>
      <c r="E164" s="14">
        <f>IFERROR(VLOOKUP(A164,'[16]COAL RECEIPT &amp; GCV DATA'!$A$2:$V$8,5,0),0)</f>
        <v>0</v>
      </c>
      <c r="F164" s="13" t="e">
        <f>SUMIF('[16]COAL RECEIPT &amp; GCV DATA'!$A$3:$A$133,'MASTER DATA FILE RAW COAL (2)'!A192,'[16]COAL RECEIPT &amp; GCV DATA'!$F$3:$F$133)</f>
        <v>#VALUE!</v>
      </c>
      <c r="G164" s="13">
        <f>IFERROR(VLOOKUP(A164,'[16]COAL RECEIPT &amp; GCV DATA'!$A$2:$V$8,7,0),0)</f>
        <v>0</v>
      </c>
      <c r="H164" s="13">
        <f>IFERROR(VLOOKUP(A164,'[16]COAL RECEIPT &amp; GCV DATA'!$A$2:$V$8,8,0),0)</f>
        <v>0</v>
      </c>
      <c r="I164" s="13">
        <f>IFERROR(VLOOKUP(A164,'[16]COAL RECEIPT &amp; GCV DATA'!$A$2:$V$8,9,0),0)</f>
        <v>0</v>
      </c>
      <c r="J164" s="13">
        <f>IFERROR(VLOOKUP(A164,'[16]COAL RECEIPT &amp; GCV DATA'!$A$2:$V$8,10,0),0)</f>
        <v>0</v>
      </c>
      <c r="K164" s="15" t="e">
        <f>SUMIF('[16]COAL RECEIPT &amp; GCV DATA'!$A$3:$A$133,'MASTER DATA FILE RAW COAL (2)'!A164,'[16]COAL RECEIPT &amp; GCV DATA'!$K$3:$K$133)</f>
        <v>#VALUE!</v>
      </c>
      <c r="L164" s="15" t="e">
        <f>SUMIF('[16]COAL RECEIPT &amp; GCV DATA'!$A$3:$A$133,'MASTER DATA FILE RAW COAL (2)'!A164,'[16]COAL RECEIPT &amp; GCV DATA'!$L$3:$L$133)</f>
        <v>#VALUE!</v>
      </c>
      <c r="M164" s="15" t="e">
        <f t="shared" si="13"/>
        <v>#VALUE!</v>
      </c>
      <c r="N164" s="15" t="e">
        <f t="shared" si="14"/>
        <v>#VALUE!</v>
      </c>
      <c r="O164" s="15" t="e">
        <f>SUMIF('[16]COAL RECEIPT &amp; GCV DATA'!$A$3:$A$133,'MASTER DATA FILE RAW COAL (2)'!A164,'[16]COAL RECEIPT &amp; GCV DATA'!$O$3:$O$133)</f>
        <v>#VALUE!</v>
      </c>
      <c r="P164" s="15" t="e">
        <f t="shared" si="15"/>
        <v>#VALUE!</v>
      </c>
      <c r="Q164" s="15" t="e">
        <f>SUMIF('[16]COAL RECEIPT &amp; GCV DATA'!$A$3:$A$8,'MASTER DATA FILE RAW COAL (2)'!A164,'[16]COAL RECEIPT &amp; GCV DATA'!$Q$3:$Q$8)+IF(H164=$J$234,($K$234*K164),0)+IF(H164=$J$235,($K$235*K164),0)+IF(H163=$J$235,($K$236*K164),0)</f>
        <v>#VALUE!</v>
      </c>
      <c r="R164" s="16" t="e">
        <f>SUMIF('[16]COAL RECEIPT &amp; GCV DATA'!$A$3:$A$8,'MASTER DATA FILE RAW COAL (2)'!A164,'[16]COAL RECEIPT &amp; GCV DATA'!$R$3:$R$8)+IF(H164=$J$234,($K$234*K164),0)+IF(H164=$J$235,($K$235*K164),0)</f>
        <v>#VALUE!</v>
      </c>
      <c r="S164" s="15">
        <f t="shared" si="16"/>
        <v>0</v>
      </c>
      <c r="T164" s="15" t="e">
        <f>SUMIF('[16]COAL RECEIPT &amp; GCV DATA'!$A$3:$A$133,'MASTER DATA FILE RAW COAL (2)'!A164,'[16]COAL RECEIPT &amp; GCV DATA'!$T$3:$T$133)</f>
        <v>#VALUE!</v>
      </c>
      <c r="U164" s="15" t="e">
        <f t="shared" si="17"/>
        <v>#VALUE!</v>
      </c>
      <c r="V164" s="15" t="e">
        <f>SUMIF('[16]COAL RECEIPT &amp; GCV DATA'!$A$3:$A$133,'MASTER DATA FILE RAW COAL (2)'!A164,'[16]COAL RECEIPT &amp; GCV DATA'!$V$3:$V$133)</f>
        <v>#VALUE!</v>
      </c>
      <c r="W164" s="15" t="e">
        <f t="shared" si="18"/>
        <v>#VALUE!</v>
      </c>
    </row>
    <row r="165" spans="1:23" customFormat="1" x14ac:dyDescent="0.3">
      <c r="A165" s="12"/>
      <c r="B165" s="12" t="e">
        <f>SUMIF('[16]COAL RECEIPT &amp; GCV DATA'!$A$3:$A$8,'MASTER DATA FILE RAW COAL (2)'!A165,'[16]COAL RECEIPT &amp; GCV DATA'!$B$3:$B$8)</f>
        <v>#VALUE!</v>
      </c>
      <c r="C165" s="13" t="e">
        <f>SUMIF('[16]COAL RECEIPT &amp; GCV DATA'!$A$3:$A$133,'MASTER DATA FILE RAW COAL (2)'!A165,'[16]COAL RECEIPT &amp; GCV DATA'!$C$3:$C$133)</f>
        <v>#VALUE!</v>
      </c>
      <c r="D165" s="13">
        <f>IFERROR(VLOOKUP(A165,'[16]COAL RECEIPT &amp; GCV DATA'!$A$2:$V$8,4,0),0)</f>
        <v>0</v>
      </c>
      <c r="E165" s="14">
        <f>IFERROR(VLOOKUP(A165,'[16]COAL RECEIPT &amp; GCV DATA'!$A$2:$V$8,5,0),0)</f>
        <v>0</v>
      </c>
      <c r="F165" s="13" t="e">
        <f>SUMIF('[16]COAL RECEIPT &amp; GCV DATA'!$A$3:$A$133,'MASTER DATA FILE RAW COAL (2)'!A193,'[16]COAL RECEIPT &amp; GCV DATA'!$F$3:$F$133)</f>
        <v>#VALUE!</v>
      </c>
      <c r="G165" s="13">
        <f>IFERROR(VLOOKUP(A165,'[16]COAL RECEIPT &amp; GCV DATA'!$A$2:$V$8,7,0),0)</f>
        <v>0</v>
      </c>
      <c r="H165" s="13">
        <f>IFERROR(VLOOKUP(A165,'[16]COAL RECEIPT &amp; GCV DATA'!$A$2:$V$8,8,0),0)</f>
        <v>0</v>
      </c>
      <c r="I165" s="13">
        <f>IFERROR(VLOOKUP(A165,'[16]COAL RECEIPT &amp; GCV DATA'!$A$2:$V$8,9,0),0)</f>
        <v>0</v>
      </c>
      <c r="J165" s="13">
        <f>IFERROR(VLOOKUP(A165,'[16]COAL RECEIPT &amp; GCV DATA'!$A$2:$V$8,10,0),0)</f>
        <v>0</v>
      </c>
      <c r="K165" s="15" t="e">
        <f>SUMIF('[16]COAL RECEIPT &amp; GCV DATA'!$A$3:$A$133,'MASTER DATA FILE RAW COAL (2)'!A165,'[16]COAL RECEIPT &amp; GCV DATA'!$K$3:$K$133)</f>
        <v>#VALUE!</v>
      </c>
      <c r="L165" s="15" t="e">
        <f>SUMIF('[16]COAL RECEIPT &amp; GCV DATA'!$A$3:$A$133,'MASTER DATA FILE RAW COAL (2)'!A165,'[16]COAL RECEIPT &amp; GCV DATA'!$L$3:$L$133)</f>
        <v>#VALUE!</v>
      </c>
      <c r="M165" s="15" t="e">
        <f t="shared" si="13"/>
        <v>#VALUE!</v>
      </c>
      <c r="N165" s="15" t="e">
        <f t="shared" si="14"/>
        <v>#VALUE!</v>
      </c>
      <c r="O165" s="15" t="e">
        <f>SUMIF('[16]COAL RECEIPT &amp; GCV DATA'!$A$3:$A$133,'MASTER DATA FILE RAW COAL (2)'!A165,'[16]COAL RECEIPT &amp; GCV DATA'!$O$3:$O$133)</f>
        <v>#VALUE!</v>
      </c>
      <c r="P165" s="15" t="e">
        <f t="shared" si="15"/>
        <v>#VALUE!</v>
      </c>
      <c r="Q165" s="15" t="e">
        <f>SUMIF('[16]COAL RECEIPT &amp; GCV DATA'!$A$3:$A$8,'MASTER DATA FILE RAW COAL (2)'!A165,'[16]COAL RECEIPT &amp; GCV DATA'!$Q$3:$Q$8)+IF(H165=$J$234,($K$234*K165),0)+IF(H165=$J$235,($K$235*K165),0)+IF(H164=$J$235,($K$236*K165),0)</f>
        <v>#VALUE!</v>
      </c>
      <c r="R165" s="16" t="e">
        <f>SUMIF('[16]COAL RECEIPT &amp; GCV DATA'!$A$3:$A$8,'MASTER DATA FILE RAW COAL (2)'!A165,'[16]COAL RECEIPT &amp; GCV DATA'!$R$3:$R$8)+IF(H165=$J$234,($K$234*K165),0)+IF(H165=$J$235,($K$235*K165),0)</f>
        <v>#VALUE!</v>
      </c>
      <c r="S165" s="15">
        <f t="shared" si="16"/>
        <v>0</v>
      </c>
      <c r="T165" s="15" t="e">
        <f>SUMIF('[16]COAL RECEIPT &amp; GCV DATA'!$A$3:$A$133,'MASTER DATA FILE RAW COAL (2)'!A165,'[16]COAL RECEIPT &amp; GCV DATA'!$T$3:$T$133)</f>
        <v>#VALUE!</v>
      </c>
      <c r="U165" s="15" t="e">
        <f t="shared" si="17"/>
        <v>#VALUE!</v>
      </c>
      <c r="V165" s="15" t="e">
        <f>SUMIF('[16]COAL RECEIPT &amp; GCV DATA'!$A$3:$A$133,'MASTER DATA FILE RAW COAL (2)'!A165,'[16]COAL RECEIPT &amp; GCV DATA'!$V$3:$V$133)</f>
        <v>#VALUE!</v>
      </c>
      <c r="W165" s="15" t="e">
        <f t="shared" si="18"/>
        <v>#VALUE!</v>
      </c>
    </row>
    <row r="166" spans="1:23" customFormat="1" x14ac:dyDescent="0.3">
      <c r="A166" s="12"/>
      <c r="B166" s="12" t="e">
        <f>SUMIF('[16]COAL RECEIPT &amp; GCV DATA'!$A$3:$A$8,'MASTER DATA FILE RAW COAL (2)'!A166,'[16]COAL RECEIPT &amp; GCV DATA'!$B$3:$B$8)</f>
        <v>#VALUE!</v>
      </c>
      <c r="C166" s="13" t="e">
        <f>SUMIF('[16]COAL RECEIPT &amp; GCV DATA'!$A$3:$A$133,'MASTER DATA FILE RAW COAL (2)'!A166,'[16]COAL RECEIPT &amp; GCV DATA'!$C$3:$C$133)</f>
        <v>#VALUE!</v>
      </c>
      <c r="D166" s="13">
        <f>IFERROR(VLOOKUP(A166,'[16]COAL RECEIPT &amp; GCV DATA'!$A$2:$V$8,4,0),0)</f>
        <v>0</v>
      </c>
      <c r="E166" s="14">
        <f>IFERROR(VLOOKUP(A166,'[16]COAL RECEIPT &amp; GCV DATA'!$A$2:$V$8,5,0),0)</f>
        <v>0</v>
      </c>
      <c r="F166" s="13" t="e">
        <f>SUMIF('[16]COAL RECEIPT &amp; GCV DATA'!$A$3:$A$133,'MASTER DATA FILE RAW COAL (2)'!A194,'[16]COAL RECEIPT &amp; GCV DATA'!$F$3:$F$133)</f>
        <v>#VALUE!</v>
      </c>
      <c r="G166" s="13">
        <f>IFERROR(VLOOKUP(A166,'[16]COAL RECEIPT &amp; GCV DATA'!$A$2:$V$8,7,0),0)</f>
        <v>0</v>
      </c>
      <c r="H166" s="13">
        <f>IFERROR(VLOOKUP(A166,'[16]COAL RECEIPT &amp; GCV DATA'!$A$2:$V$8,8,0),0)</f>
        <v>0</v>
      </c>
      <c r="I166" s="13">
        <f>IFERROR(VLOOKUP(A166,'[16]COAL RECEIPT &amp; GCV DATA'!$A$2:$V$8,9,0),0)</f>
        <v>0</v>
      </c>
      <c r="J166" s="13">
        <f>IFERROR(VLOOKUP(A166,'[16]COAL RECEIPT &amp; GCV DATA'!$A$2:$V$8,10,0),0)</f>
        <v>0</v>
      </c>
      <c r="K166" s="15" t="e">
        <f>SUMIF('[16]COAL RECEIPT &amp; GCV DATA'!$A$3:$A$133,'MASTER DATA FILE RAW COAL (2)'!A166,'[16]COAL RECEIPT &amp; GCV DATA'!$K$3:$K$133)</f>
        <v>#VALUE!</v>
      </c>
      <c r="L166" s="15" t="e">
        <f>SUMIF('[16]COAL RECEIPT &amp; GCV DATA'!$A$3:$A$133,'MASTER DATA FILE RAW COAL (2)'!A166,'[16]COAL RECEIPT &amp; GCV DATA'!$L$3:$L$133)</f>
        <v>#VALUE!</v>
      </c>
      <c r="M166" s="15" t="e">
        <f t="shared" si="13"/>
        <v>#VALUE!</v>
      </c>
      <c r="N166" s="15" t="e">
        <f t="shared" si="14"/>
        <v>#VALUE!</v>
      </c>
      <c r="O166" s="15" t="e">
        <f>SUMIF('[16]COAL RECEIPT &amp; GCV DATA'!$A$3:$A$133,'MASTER DATA FILE RAW COAL (2)'!A166,'[16]COAL RECEIPT &amp; GCV DATA'!$O$3:$O$133)</f>
        <v>#VALUE!</v>
      </c>
      <c r="P166" s="15" t="e">
        <f t="shared" si="15"/>
        <v>#VALUE!</v>
      </c>
      <c r="Q166" s="15" t="e">
        <f>SUMIF('[16]COAL RECEIPT &amp; GCV DATA'!$A$3:$A$8,'MASTER DATA FILE RAW COAL (2)'!A166,'[16]COAL RECEIPT &amp; GCV DATA'!$Q$3:$Q$8)+IF(H166=$J$234,($K$234*K166),0)+IF(H166=$J$235,($K$235*K166),0)+IF(H165=$J$235,($K$236*K166),0)</f>
        <v>#VALUE!</v>
      </c>
      <c r="R166" s="16" t="e">
        <f>SUMIF('[16]COAL RECEIPT &amp; GCV DATA'!$A$3:$A$8,'MASTER DATA FILE RAW COAL (2)'!A166,'[16]COAL RECEIPT &amp; GCV DATA'!$R$3:$R$8)+IF(H166=$J$234,($K$234*K166),0)+IF(H166=$J$235,($K$235*K166),0)</f>
        <v>#VALUE!</v>
      </c>
      <c r="S166" s="15">
        <f t="shared" si="16"/>
        <v>0</v>
      </c>
      <c r="T166" s="15" t="e">
        <f>SUMIF('[16]COAL RECEIPT &amp; GCV DATA'!$A$3:$A$133,'MASTER DATA FILE RAW COAL (2)'!A166,'[16]COAL RECEIPT &amp; GCV DATA'!$T$3:$T$133)</f>
        <v>#VALUE!</v>
      </c>
      <c r="U166" s="15" t="e">
        <f t="shared" si="17"/>
        <v>#VALUE!</v>
      </c>
      <c r="V166" s="15" t="e">
        <f>SUMIF('[16]COAL RECEIPT &amp; GCV DATA'!$A$3:$A$133,'MASTER DATA FILE RAW COAL (2)'!A166,'[16]COAL RECEIPT &amp; GCV DATA'!$V$3:$V$133)</f>
        <v>#VALUE!</v>
      </c>
      <c r="W166" s="15" t="e">
        <f t="shared" si="18"/>
        <v>#VALUE!</v>
      </c>
    </row>
    <row r="167" spans="1:23" customFormat="1" x14ac:dyDescent="0.3">
      <c r="A167" s="12"/>
      <c r="B167" s="12" t="e">
        <f>SUMIF('[16]COAL RECEIPT &amp; GCV DATA'!$A$3:$A$8,'MASTER DATA FILE RAW COAL (2)'!A167,'[16]COAL RECEIPT &amp; GCV DATA'!$B$3:$B$8)</f>
        <v>#VALUE!</v>
      </c>
      <c r="C167" s="13" t="e">
        <f>SUMIF('[16]COAL RECEIPT &amp; GCV DATA'!$A$3:$A$133,'MASTER DATA FILE RAW COAL (2)'!A167,'[16]COAL RECEIPT &amp; GCV DATA'!$C$3:$C$133)</f>
        <v>#VALUE!</v>
      </c>
      <c r="D167" s="13">
        <f>IFERROR(VLOOKUP(A167,'[16]COAL RECEIPT &amp; GCV DATA'!$A$2:$V$8,4,0),0)</f>
        <v>0</v>
      </c>
      <c r="E167" s="14">
        <f>IFERROR(VLOOKUP(A167,'[16]COAL RECEIPT &amp; GCV DATA'!$A$2:$V$8,5,0),0)</f>
        <v>0</v>
      </c>
      <c r="F167" s="13" t="e">
        <f>SUMIF('[16]COAL RECEIPT &amp; GCV DATA'!$A$3:$A$133,'MASTER DATA FILE RAW COAL (2)'!A195,'[16]COAL RECEIPT &amp; GCV DATA'!$F$3:$F$133)</f>
        <v>#VALUE!</v>
      </c>
      <c r="G167" s="13">
        <f>IFERROR(VLOOKUP(A167,'[16]COAL RECEIPT &amp; GCV DATA'!$A$2:$V$8,7,0),0)</f>
        <v>0</v>
      </c>
      <c r="H167" s="13">
        <f>IFERROR(VLOOKUP(A167,'[16]COAL RECEIPT &amp; GCV DATA'!$A$2:$V$8,8,0),0)</f>
        <v>0</v>
      </c>
      <c r="I167" s="13">
        <f>IFERROR(VLOOKUP(A167,'[16]COAL RECEIPT &amp; GCV DATA'!$A$2:$V$8,9,0),0)</f>
        <v>0</v>
      </c>
      <c r="J167" s="13">
        <f>IFERROR(VLOOKUP(A167,'[16]COAL RECEIPT &amp; GCV DATA'!$A$2:$V$8,10,0),0)</f>
        <v>0</v>
      </c>
      <c r="K167" s="15" t="e">
        <f>SUMIF('[16]COAL RECEIPT &amp; GCV DATA'!$A$3:$A$133,'MASTER DATA FILE RAW COAL (2)'!A167,'[16]COAL RECEIPT &amp; GCV DATA'!$K$3:$K$133)</f>
        <v>#VALUE!</v>
      </c>
      <c r="L167" s="15" t="e">
        <f>SUMIF('[16]COAL RECEIPT &amp; GCV DATA'!$A$3:$A$133,'MASTER DATA FILE RAW COAL (2)'!A167,'[16]COAL RECEIPT &amp; GCV DATA'!$L$3:$L$133)</f>
        <v>#VALUE!</v>
      </c>
      <c r="M167" s="15" t="e">
        <f t="shared" si="13"/>
        <v>#VALUE!</v>
      </c>
      <c r="N167" s="15" t="e">
        <f t="shared" si="14"/>
        <v>#VALUE!</v>
      </c>
      <c r="O167" s="15" t="e">
        <f>SUMIF('[16]COAL RECEIPT &amp; GCV DATA'!$A$3:$A$133,'MASTER DATA FILE RAW COAL (2)'!A167,'[16]COAL RECEIPT &amp; GCV DATA'!$O$3:$O$133)</f>
        <v>#VALUE!</v>
      </c>
      <c r="P167" s="15" t="e">
        <f t="shared" si="15"/>
        <v>#VALUE!</v>
      </c>
      <c r="Q167" s="15" t="e">
        <f>SUMIF('[16]COAL RECEIPT &amp; GCV DATA'!$A$3:$A$8,'MASTER DATA FILE RAW COAL (2)'!A167,'[16]COAL RECEIPT &amp; GCV DATA'!$Q$3:$Q$8)+IF(H167=$J$234,($K$234*K167),0)+IF(H167=$J$235,($K$235*K167),0)+IF(H166=$J$235,($K$236*K167),0)</f>
        <v>#VALUE!</v>
      </c>
      <c r="R167" s="16" t="e">
        <f>SUMIF('[16]COAL RECEIPT &amp; GCV DATA'!$A$3:$A$8,'MASTER DATA FILE RAW COAL (2)'!A167,'[16]COAL RECEIPT &amp; GCV DATA'!$R$3:$R$8)+IF(H167=$J$234,($K$234*K167),0)+IF(H167=$J$235,($K$235*K167),0)</f>
        <v>#VALUE!</v>
      </c>
      <c r="S167" s="15">
        <f t="shared" si="16"/>
        <v>0</v>
      </c>
      <c r="T167" s="15" t="e">
        <f>SUMIF('[16]COAL RECEIPT &amp; GCV DATA'!$A$3:$A$133,'MASTER DATA FILE RAW COAL (2)'!A167,'[16]COAL RECEIPT &amp; GCV DATA'!$T$3:$T$133)</f>
        <v>#VALUE!</v>
      </c>
      <c r="U167" s="15" t="e">
        <f t="shared" si="17"/>
        <v>#VALUE!</v>
      </c>
      <c r="V167" s="15" t="e">
        <f>SUMIF('[16]COAL RECEIPT &amp; GCV DATA'!$A$3:$A$133,'MASTER DATA FILE RAW COAL (2)'!A167,'[16]COAL RECEIPT &amp; GCV DATA'!$V$3:$V$133)</f>
        <v>#VALUE!</v>
      </c>
      <c r="W167" s="15" t="e">
        <f t="shared" si="18"/>
        <v>#VALUE!</v>
      </c>
    </row>
    <row r="168" spans="1:23" customFormat="1" x14ac:dyDescent="0.3">
      <c r="A168" s="12"/>
      <c r="B168" s="12" t="e">
        <f>SUMIF('[16]COAL RECEIPT &amp; GCV DATA'!$A$3:$A$8,'MASTER DATA FILE RAW COAL (2)'!A168,'[16]COAL RECEIPT &amp; GCV DATA'!$B$3:$B$8)</f>
        <v>#VALUE!</v>
      </c>
      <c r="C168" s="13" t="e">
        <f>SUMIF('[16]COAL RECEIPT &amp; GCV DATA'!$A$3:$A$133,'MASTER DATA FILE RAW COAL (2)'!A168,'[16]COAL RECEIPT &amp; GCV DATA'!$C$3:$C$133)</f>
        <v>#VALUE!</v>
      </c>
      <c r="D168" s="13">
        <f>IFERROR(VLOOKUP(A168,'[16]COAL RECEIPT &amp; GCV DATA'!$A$2:$V$8,4,0),0)</f>
        <v>0</v>
      </c>
      <c r="E168" s="14">
        <f>IFERROR(VLOOKUP(A168,'[16]COAL RECEIPT &amp; GCV DATA'!$A$2:$V$8,5,0),0)</f>
        <v>0</v>
      </c>
      <c r="F168" s="13" t="e">
        <f>SUMIF('[16]COAL RECEIPT &amp; GCV DATA'!$A$3:$A$133,'MASTER DATA FILE RAW COAL (2)'!A196,'[16]COAL RECEIPT &amp; GCV DATA'!$F$3:$F$133)</f>
        <v>#VALUE!</v>
      </c>
      <c r="G168" s="13">
        <f>IFERROR(VLOOKUP(A168,'[16]COAL RECEIPT &amp; GCV DATA'!$A$2:$V$8,7,0),0)</f>
        <v>0</v>
      </c>
      <c r="H168" s="13">
        <f>IFERROR(VLOOKUP(A168,'[16]COAL RECEIPT &amp; GCV DATA'!$A$2:$V$8,8,0),0)</f>
        <v>0</v>
      </c>
      <c r="I168" s="13">
        <f>IFERROR(VLOOKUP(A168,'[16]COAL RECEIPT &amp; GCV DATA'!$A$2:$V$8,9,0),0)</f>
        <v>0</v>
      </c>
      <c r="J168" s="13">
        <f>IFERROR(VLOOKUP(A168,'[16]COAL RECEIPT &amp; GCV DATA'!$A$2:$V$8,10,0),0)</f>
        <v>0</v>
      </c>
      <c r="K168" s="15" t="e">
        <f>SUMIF('[16]COAL RECEIPT &amp; GCV DATA'!$A$3:$A$133,'MASTER DATA FILE RAW COAL (2)'!A168,'[16]COAL RECEIPT &amp; GCV DATA'!$K$3:$K$133)</f>
        <v>#VALUE!</v>
      </c>
      <c r="L168" s="15" t="e">
        <f>SUMIF('[16]COAL RECEIPT &amp; GCV DATA'!$A$3:$A$133,'MASTER DATA FILE RAW COAL (2)'!A168,'[16]COAL RECEIPT &amp; GCV DATA'!$L$3:$L$133)</f>
        <v>#VALUE!</v>
      </c>
      <c r="M168" s="15" t="e">
        <f t="shared" si="13"/>
        <v>#VALUE!</v>
      </c>
      <c r="N168" s="15" t="e">
        <f t="shared" si="14"/>
        <v>#VALUE!</v>
      </c>
      <c r="O168" s="15" t="e">
        <f>SUMIF('[16]COAL RECEIPT &amp; GCV DATA'!$A$3:$A$133,'MASTER DATA FILE RAW COAL (2)'!A168,'[16]COAL RECEIPT &amp; GCV DATA'!$O$3:$O$133)</f>
        <v>#VALUE!</v>
      </c>
      <c r="P168" s="15" t="e">
        <f t="shared" si="15"/>
        <v>#VALUE!</v>
      </c>
      <c r="Q168" s="15" t="e">
        <f>SUMIF('[16]COAL RECEIPT &amp; GCV DATA'!$A$3:$A$8,'MASTER DATA FILE RAW COAL (2)'!A168,'[16]COAL RECEIPT &amp; GCV DATA'!$Q$3:$Q$8)+IF(H168=$J$234,($K$234*K168),0)+IF(H168=$J$235,($K$235*K168),0)+IF(H167=$J$235,($K$236*K168),0)</f>
        <v>#VALUE!</v>
      </c>
      <c r="R168" s="16" t="e">
        <f>SUMIF('[16]COAL RECEIPT &amp; GCV DATA'!$A$3:$A$8,'MASTER DATA FILE RAW COAL (2)'!A168,'[16]COAL RECEIPT &amp; GCV DATA'!$R$3:$R$8)+IF(H168=$J$234,($K$234*K168),0)+IF(H168=$J$235,($K$235*K168),0)</f>
        <v>#VALUE!</v>
      </c>
      <c r="S168" s="15">
        <f t="shared" si="16"/>
        <v>0</v>
      </c>
      <c r="T168" s="15" t="e">
        <f>SUMIF('[16]COAL RECEIPT &amp; GCV DATA'!$A$3:$A$133,'MASTER DATA FILE RAW COAL (2)'!A168,'[16]COAL RECEIPT &amp; GCV DATA'!$T$3:$T$133)</f>
        <v>#VALUE!</v>
      </c>
      <c r="U168" s="15" t="e">
        <f t="shared" si="17"/>
        <v>#VALUE!</v>
      </c>
      <c r="V168" s="15" t="e">
        <f>SUMIF('[16]COAL RECEIPT &amp; GCV DATA'!$A$3:$A$133,'MASTER DATA FILE RAW COAL (2)'!A168,'[16]COAL RECEIPT &amp; GCV DATA'!$V$3:$V$133)</f>
        <v>#VALUE!</v>
      </c>
      <c r="W168" s="15" t="e">
        <f t="shared" si="18"/>
        <v>#VALUE!</v>
      </c>
    </row>
    <row r="169" spans="1:23" customFormat="1" x14ac:dyDescent="0.3">
      <c r="A169" s="12"/>
      <c r="B169" s="12" t="e">
        <f>SUMIF('[16]COAL RECEIPT &amp; GCV DATA'!$A$3:$A$8,'MASTER DATA FILE RAW COAL (2)'!A169,'[16]COAL RECEIPT &amp; GCV DATA'!$B$3:$B$8)</f>
        <v>#VALUE!</v>
      </c>
      <c r="C169" s="13" t="e">
        <f>SUMIF('[16]COAL RECEIPT &amp; GCV DATA'!$A$3:$A$133,'MASTER DATA FILE RAW COAL (2)'!A169,'[16]COAL RECEIPT &amp; GCV DATA'!$C$3:$C$133)</f>
        <v>#VALUE!</v>
      </c>
      <c r="D169" s="13">
        <f>IFERROR(VLOOKUP(A169,'[16]COAL RECEIPT &amp; GCV DATA'!$A$2:$V$8,4,0),0)</f>
        <v>0</v>
      </c>
      <c r="E169" s="14">
        <f>IFERROR(VLOOKUP(A169,'[16]COAL RECEIPT &amp; GCV DATA'!$A$2:$V$8,5,0),0)</f>
        <v>0</v>
      </c>
      <c r="F169" s="13" t="e">
        <f>SUMIF('[16]COAL RECEIPT &amp; GCV DATA'!$A$3:$A$133,'MASTER DATA FILE RAW COAL (2)'!A197,'[16]COAL RECEIPT &amp; GCV DATA'!$F$3:$F$133)</f>
        <v>#VALUE!</v>
      </c>
      <c r="G169" s="13">
        <f>IFERROR(VLOOKUP(A169,'[16]COAL RECEIPT &amp; GCV DATA'!$A$2:$V$8,7,0),0)</f>
        <v>0</v>
      </c>
      <c r="H169" s="13">
        <f>IFERROR(VLOOKUP(A169,'[16]COAL RECEIPT &amp; GCV DATA'!$A$2:$V$8,8,0),0)</f>
        <v>0</v>
      </c>
      <c r="I169" s="13">
        <f>IFERROR(VLOOKUP(A169,'[16]COAL RECEIPT &amp; GCV DATA'!$A$2:$V$8,9,0),0)</f>
        <v>0</v>
      </c>
      <c r="J169" s="13">
        <f>IFERROR(VLOOKUP(A169,'[16]COAL RECEIPT &amp; GCV DATA'!$A$2:$V$8,10,0),0)</f>
        <v>0</v>
      </c>
      <c r="K169" s="15" t="e">
        <f>SUMIF('[16]COAL RECEIPT &amp; GCV DATA'!$A$3:$A$133,'MASTER DATA FILE RAW COAL (2)'!A169,'[16]COAL RECEIPT &amp; GCV DATA'!$K$3:$K$133)</f>
        <v>#VALUE!</v>
      </c>
      <c r="L169" s="15" t="e">
        <f>SUMIF('[16]COAL RECEIPT &amp; GCV DATA'!$A$3:$A$133,'MASTER DATA FILE RAW COAL (2)'!A169,'[16]COAL RECEIPT &amp; GCV DATA'!$L$3:$L$133)</f>
        <v>#VALUE!</v>
      </c>
      <c r="M169" s="15" t="e">
        <f t="shared" si="13"/>
        <v>#VALUE!</v>
      </c>
      <c r="N169" s="15" t="e">
        <f t="shared" si="14"/>
        <v>#VALUE!</v>
      </c>
      <c r="O169" s="15" t="e">
        <f>SUMIF('[16]COAL RECEIPT &amp; GCV DATA'!$A$3:$A$133,'MASTER DATA FILE RAW COAL (2)'!A169,'[16]COAL RECEIPT &amp; GCV DATA'!$O$3:$O$133)</f>
        <v>#VALUE!</v>
      </c>
      <c r="P169" s="15" t="e">
        <f t="shared" si="15"/>
        <v>#VALUE!</v>
      </c>
      <c r="Q169" s="15" t="e">
        <f>SUMIF('[16]COAL RECEIPT &amp; GCV DATA'!$A$3:$A$8,'MASTER DATA FILE RAW COAL (2)'!A169,'[16]COAL RECEIPT &amp; GCV DATA'!$Q$3:$Q$8)+IF(H169=$J$234,($K$234*K169),0)+IF(H169=$J$235,($K$235*K169),0)+IF(H168=$J$235,($K$236*K169),0)</f>
        <v>#VALUE!</v>
      </c>
      <c r="R169" s="16" t="e">
        <f>SUMIF('[16]COAL RECEIPT &amp; GCV DATA'!$A$3:$A$8,'MASTER DATA FILE RAW COAL (2)'!A169,'[16]COAL RECEIPT &amp; GCV DATA'!$R$3:$R$8)+IF(H169=$J$234,($K$234*K169),0)+IF(H169=$J$235,($K$235*K169),0)</f>
        <v>#VALUE!</v>
      </c>
      <c r="S169" s="15">
        <f t="shared" si="16"/>
        <v>0</v>
      </c>
      <c r="T169" s="15" t="e">
        <f>SUMIF('[16]COAL RECEIPT &amp; GCV DATA'!$A$3:$A$133,'MASTER DATA FILE RAW COAL (2)'!A169,'[16]COAL RECEIPT &amp; GCV DATA'!$T$3:$T$133)</f>
        <v>#VALUE!</v>
      </c>
      <c r="U169" s="15" t="e">
        <f t="shared" si="17"/>
        <v>#VALUE!</v>
      </c>
      <c r="V169" s="15" t="e">
        <f>SUMIF('[16]COAL RECEIPT &amp; GCV DATA'!$A$3:$A$133,'MASTER DATA FILE RAW COAL (2)'!A169,'[16]COAL RECEIPT &amp; GCV DATA'!$V$3:$V$133)</f>
        <v>#VALUE!</v>
      </c>
      <c r="W169" s="15" t="e">
        <f t="shared" si="18"/>
        <v>#VALUE!</v>
      </c>
    </row>
    <row r="170" spans="1:23" customFormat="1" x14ac:dyDescent="0.3">
      <c r="A170" s="12"/>
      <c r="B170" s="12" t="e">
        <f>SUMIF('[16]COAL RECEIPT &amp; GCV DATA'!$A$3:$A$8,'MASTER DATA FILE RAW COAL (2)'!A170,'[16]COAL RECEIPT &amp; GCV DATA'!$B$3:$B$8)</f>
        <v>#VALUE!</v>
      </c>
      <c r="C170" s="13" t="e">
        <f>SUMIF('[16]COAL RECEIPT &amp; GCV DATA'!$A$3:$A$133,'MASTER DATA FILE RAW COAL (2)'!A170,'[16]COAL RECEIPT &amp; GCV DATA'!$C$3:$C$133)</f>
        <v>#VALUE!</v>
      </c>
      <c r="D170" s="13">
        <f>IFERROR(VLOOKUP(A170,'[16]COAL RECEIPT &amp; GCV DATA'!$A$2:$V$8,4,0),0)</f>
        <v>0</v>
      </c>
      <c r="E170" s="14">
        <f>IFERROR(VLOOKUP(A170,'[16]COAL RECEIPT &amp; GCV DATA'!$A$2:$V$8,5,0),0)</f>
        <v>0</v>
      </c>
      <c r="F170" s="13" t="e">
        <f>SUMIF('[16]COAL RECEIPT &amp; GCV DATA'!$A$3:$A$133,'MASTER DATA FILE RAW COAL (2)'!A198,'[16]COAL RECEIPT &amp; GCV DATA'!$F$3:$F$133)</f>
        <v>#VALUE!</v>
      </c>
      <c r="G170" s="13">
        <f>IFERROR(VLOOKUP(A170,'[16]COAL RECEIPT &amp; GCV DATA'!$A$2:$V$8,7,0),0)</f>
        <v>0</v>
      </c>
      <c r="H170" s="13">
        <f>IFERROR(VLOOKUP(A170,'[16]COAL RECEIPT &amp; GCV DATA'!$A$2:$V$8,8,0),0)</f>
        <v>0</v>
      </c>
      <c r="I170" s="13">
        <f>IFERROR(VLOOKUP(A170,'[16]COAL RECEIPT &amp; GCV DATA'!$A$2:$V$8,9,0),0)</f>
        <v>0</v>
      </c>
      <c r="J170" s="13">
        <f>IFERROR(VLOOKUP(A170,'[16]COAL RECEIPT &amp; GCV DATA'!$A$2:$V$8,10,0),0)</f>
        <v>0</v>
      </c>
      <c r="K170" s="15" t="e">
        <f>SUMIF('[16]COAL RECEIPT &amp; GCV DATA'!$A$3:$A$133,'MASTER DATA FILE RAW COAL (2)'!A170,'[16]COAL RECEIPT &amp; GCV DATA'!$K$3:$K$133)</f>
        <v>#VALUE!</v>
      </c>
      <c r="L170" s="15" t="e">
        <f>SUMIF('[16]COAL RECEIPT &amp; GCV DATA'!$A$3:$A$133,'MASTER DATA FILE RAW COAL (2)'!A170,'[16]COAL RECEIPT &amp; GCV DATA'!$L$3:$L$133)</f>
        <v>#VALUE!</v>
      </c>
      <c r="M170" s="15" t="e">
        <f t="shared" si="13"/>
        <v>#VALUE!</v>
      </c>
      <c r="N170" s="15" t="e">
        <f t="shared" si="14"/>
        <v>#VALUE!</v>
      </c>
      <c r="O170" s="15" t="e">
        <f>SUMIF('[16]COAL RECEIPT &amp; GCV DATA'!$A$3:$A$133,'MASTER DATA FILE RAW COAL (2)'!A170,'[16]COAL RECEIPT &amp; GCV DATA'!$O$3:$O$133)</f>
        <v>#VALUE!</v>
      </c>
      <c r="P170" s="15" t="e">
        <f t="shared" si="15"/>
        <v>#VALUE!</v>
      </c>
      <c r="Q170" s="15" t="e">
        <f>SUMIF('[16]COAL RECEIPT &amp; GCV DATA'!$A$3:$A$8,'MASTER DATA FILE RAW COAL (2)'!A170,'[16]COAL RECEIPT &amp; GCV DATA'!$Q$3:$Q$8)+IF(H170=$J$234,($K$234*K170),0)+IF(H170=$J$235,($K$235*K170),0)+IF(H169=$J$235,($K$236*K170),0)</f>
        <v>#VALUE!</v>
      </c>
      <c r="R170" s="16" t="e">
        <f>SUMIF('[16]COAL RECEIPT &amp; GCV DATA'!$A$3:$A$8,'MASTER DATA FILE RAW COAL (2)'!A170,'[16]COAL RECEIPT &amp; GCV DATA'!$R$3:$R$8)+IF(H170=$J$234,($K$234*K170),0)+IF(H170=$J$235,($K$235*K170),0)</f>
        <v>#VALUE!</v>
      </c>
      <c r="S170" s="15">
        <f t="shared" si="16"/>
        <v>0</v>
      </c>
      <c r="T170" s="15" t="e">
        <f>SUMIF('[16]COAL RECEIPT &amp; GCV DATA'!$A$3:$A$133,'MASTER DATA FILE RAW COAL (2)'!A170,'[16]COAL RECEIPT &amp; GCV DATA'!$T$3:$T$133)</f>
        <v>#VALUE!</v>
      </c>
      <c r="U170" s="15" t="e">
        <f t="shared" si="17"/>
        <v>#VALUE!</v>
      </c>
      <c r="V170" s="15" t="e">
        <f>SUMIF('[16]COAL RECEIPT &amp; GCV DATA'!$A$3:$A$133,'MASTER DATA FILE RAW COAL (2)'!A170,'[16]COAL RECEIPT &amp; GCV DATA'!$V$3:$V$133)</f>
        <v>#VALUE!</v>
      </c>
      <c r="W170" s="15" t="e">
        <f t="shared" si="18"/>
        <v>#VALUE!</v>
      </c>
    </row>
    <row r="171" spans="1:23" customFormat="1" x14ac:dyDescent="0.3">
      <c r="A171" s="12"/>
      <c r="B171" s="12" t="e">
        <f>SUMIF('[16]COAL RECEIPT &amp; GCV DATA'!$A$3:$A$8,'MASTER DATA FILE RAW COAL (2)'!A171,'[16]COAL RECEIPT &amp; GCV DATA'!$B$3:$B$8)</f>
        <v>#VALUE!</v>
      </c>
      <c r="C171" s="13" t="e">
        <f>SUMIF('[16]COAL RECEIPT &amp; GCV DATA'!$A$3:$A$133,'MASTER DATA FILE RAW COAL (2)'!A171,'[16]COAL RECEIPT &amp; GCV DATA'!$C$3:$C$133)</f>
        <v>#VALUE!</v>
      </c>
      <c r="D171" s="13">
        <f>IFERROR(VLOOKUP(A171,'[16]COAL RECEIPT &amp; GCV DATA'!$A$2:$V$8,4,0),0)</f>
        <v>0</v>
      </c>
      <c r="E171" s="14">
        <f>IFERROR(VLOOKUP(A171,'[16]COAL RECEIPT &amp; GCV DATA'!$A$2:$V$8,5,0),0)</f>
        <v>0</v>
      </c>
      <c r="F171" s="13" t="e">
        <f>SUMIF('[16]COAL RECEIPT &amp; GCV DATA'!$A$3:$A$133,'MASTER DATA FILE RAW COAL (2)'!A199,'[16]COAL RECEIPT &amp; GCV DATA'!$F$3:$F$133)</f>
        <v>#VALUE!</v>
      </c>
      <c r="G171" s="13">
        <f>IFERROR(VLOOKUP(A171,'[16]COAL RECEIPT &amp; GCV DATA'!$A$2:$V$8,7,0),0)</f>
        <v>0</v>
      </c>
      <c r="H171" s="13">
        <f>IFERROR(VLOOKUP(A171,'[16]COAL RECEIPT &amp; GCV DATA'!$A$2:$V$8,8,0),0)</f>
        <v>0</v>
      </c>
      <c r="I171" s="13">
        <f>IFERROR(VLOOKUP(A171,'[16]COAL RECEIPT &amp; GCV DATA'!$A$2:$V$8,9,0),0)</f>
        <v>0</v>
      </c>
      <c r="J171" s="13">
        <f>IFERROR(VLOOKUP(A171,'[16]COAL RECEIPT &amp; GCV DATA'!$A$2:$V$8,10,0),0)</f>
        <v>0</v>
      </c>
      <c r="K171" s="15" t="e">
        <f>SUMIF('[16]COAL RECEIPT &amp; GCV DATA'!$A$3:$A$133,'MASTER DATA FILE RAW COAL (2)'!A171,'[16]COAL RECEIPT &amp; GCV DATA'!$K$3:$K$133)</f>
        <v>#VALUE!</v>
      </c>
      <c r="L171" s="15" t="e">
        <f>SUMIF('[16]COAL RECEIPT &amp; GCV DATA'!$A$3:$A$133,'MASTER DATA FILE RAW COAL (2)'!A171,'[16]COAL RECEIPT &amp; GCV DATA'!$L$3:$L$133)</f>
        <v>#VALUE!</v>
      </c>
      <c r="M171" s="15" t="e">
        <f t="shared" si="13"/>
        <v>#VALUE!</v>
      </c>
      <c r="N171" s="15" t="e">
        <f t="shared" si="14"/>
        <v>#VALUE!</v>
      </c>
      <c r="O171" s="15" t="e">
        <f>SUMIF('[16]COAL RECEIPT &amp; GCV DATA'!$A$3:$A$133,'MASTER DATA FILE RAW COAL (2)'!A171,'[16]COAL RECEIPT &amp; GCV DATA'!$O$3:$O$133)</f>
        <v>#VALUE!</v>
      </c>
      <c r="P171" s="15" t="e">
        <f t="shared" si="15"/>
        <v>#VALUE!</v>
      </c>
      <c r="Q171" s="15" t="e">
        <f>SUMIF('[16]COAL RECEIPT &amp; GCV DATA'!$A$3:$A$8,'MASTER DATA FILE RAW COAL (2)'!A171,'[16]COAL RECEIPT &amp; GCV DATA'!$Q$3:$Q$8)+IF(H171=$J$234,($K$234*K171),0)+IF(H171=$J$235,($K$235*K171),0)+IF(H170=$J$235,($K$236*K171),0)</f>
        <v>#VALUE!</v>
      </c>
      <c r="R171" s="16" t="e">
        <f>SUMIF('[16]COAL RECEIPT &amp; GCV DATA'!$A$3:$A$8,'MASTER DATA FILE RAW COAL (2)'!A171,'[16]COAL RECEIPT &amp; GCV DATA'!$R$3:$R$8)+IF(H171=$J$234,($K$234*K171),0)+IF(H171=$J$235,($K$235*K171),0)</f>
        <v>#VALUE!</v>
      </c>
      <c r="S171" s="15">
        <f t="shared" si="16"/>
        <v>0</v>
      </c>
      <c r="T171" s="15" t="e">
        <f>SUMIF('[16]COAL RECEIPT &amp; GCV DATA'!$A$3:$A$133,'MASTER DATA FILE RAW COAL (2)'!A171,'[16]COAL RECEIPT &amp; GCV DATA'!$T$3:$T$133)</f>
        <v>#VALUE!</v>
      </c>
      <c r="U171" s="15" t="e">
        <f t="shared" si="17"/>
        <v>#VALUE!</v>
      </c>
      <c r="V171" s="15" t="e">
        <f>SUMIF('[16]COAL RECEIPT &amp; GCV DATA'!$A$3:$A$133,'MASTER DATA FILE RAW COAL (2)'!A171,'[16]COAL RECEIPT &amp; GCV DATA'!$V$3:$V$133)</f>
        <v>#VALUE!</v>
      </c>
      <c r="W171" s="15" t="e">
        <f t="shared" si="18"/>
        <v>#VALUE!</v>
      </c>
    </row>
    <row r="172" spans="1:23" customFormat="1" x14ac:dyDescent="0.3">
      <c r="A172" s="12"/>
      <c r="B172" s="12" t="e">
        <f>SUMIF('[16]COAL RECEIPT &amp; GCV DATA'!$A$3:$A$8,'MASTER DATA FILE RAW COAL (2)'!A172,'[16]COAL RECEIPT &amp; GCV DATA'!$B$3:$B$8)</f>
        <v>#VALUE!</v>
      </c>
      <c r="C172" s="13" t="e">
        <f>SUMIF('[16]COAL RECEIPT &amp; GCV DATA'!$A$3:$A$133,'MASTER DATA FILE RAW COAL (2)'!A172,'[16]COAL RECEIPT &amp; GCV DATA'!$C$3:$C$133)</f>
        <v>#VALUE!</v>
      </c>
      <c r="D172" s="13">
        <f>IFERROR(VLOOKUP(A172,'[16]COAL RECEIPT &amp; GCV DATA'!$A$2:$V$8,4,0),0)</f>
        <v>0</v>
      </c>
      <c r="E172" s="14">
        <f>IFERROR(VLOOKUP(A172,'[16]COAL RECEIPT &amp; GCV DATA'!$A$2:$V$8,5,0),0)</f>
        <v>0</v>
      </c>
      <c r="F172" s="13" t="e">
        <f>SUMIF('[16]COAL RECEIPT &amp; GCV DATA'!$A$3:$A$133,'MASTER DATA FILE RAW COAL (2)'!A200,'[16]COAL RECEIPT &amp; GCV DATA'!$F$3:$F$133)</f>
        <v>#VALUE!</v>
      </c>
      <c r="G172" s="13">
        <f>IFERROR(VLOOKUP(A172,'[16]COAL RECEIPT &amp; GCV DATA'!$A$2:$V$8,7,0),0)</f>
        <v>0</v>
      </c>
      <c r="H172" s="13">
        <f>IFERROR(VLOOKUP(A172,'[16]COAL RECEIPT &amp; GCV DATA'!$A$2:$V$8,8,0),0)</f>
        <v>0</v>
      </c>
      <c r="I172" s="13">
        <f>IFERROR(VLOOKUP(A172,'[16]COAL RECEIPT &amp; GCV DATA'!$A$2:$V$8,9,0),0)</f>
        <v>0</v>
      </c>
      <c r="J172" s="13">
        <f>IFERROR(VLOOKUP(A172,'[16]COAL RECEIPT &amp; GCV DATA'!$A$2:$V$8,10,0),0)</f>
        <v>0</v>
      </c>
      <c r="K172" s="15" t="e">
        <f>SUMIF('[16]COAL RECEIPT &amp; GCV DATA'!$A$3:$A$133,'MASTER DATA FILE RAW COAL (2)'!A172,'[16]COAL RECEIPT &amp; GCV DATA'!$K$3:$K$133)</f>
        <v>#VALUE!</v>
      </c>
      <c r="L172" s="15" t="e">
        <f>SUMIF('[16]COAL RECEIPT &amp; GCV DATA'!$A$3:$A$133,'MASTER DATA FILE RAW COAL (2)'!A172,'[16]COAL RECEIPT &amp; GCV DATA'!$L$3:$L$133)</f>
        <v>#VALUE!</v>
      </c>
      <c r="M172" s="15" t="e">
        <f t="shared" si="13"/>
        <v>#VALUE!</v>
      </c>
      <c r="N172" s="15" t="e">
        <f t="shared" si="14"/>
        <v>#VALUE!</v>
      </c>
      <c r="O172" s="15" t="e">
        <f>SUMIF('[16]COAL RECEIPT &amp; GCV DATA'!$A$3:$A$133,'MASTER DATA FILE RAW COAL (2)'!A172,'[16]COAL RECEIPT &amp; GCV DATA'!$O$3:$O$133)</f>
        <v>#VALUE!</v>
      </c>
      <c r="P172" s="15" t="e">
        <f t="shared" si="15"/>
        <v>#VALUE!</v>
      </c>
      <c r="Q172" s="15" t="e">
        <f>SUMIF('[16]COAL RECEIPT &amp; GCV DATA'!$A$3:$A$8,'MASTER DATA FILE RAW COAL (2)'!A172,'[16]COAL RECEIPT &amp; GCV DATA'!$Q$3:$Q$8)+IF(H172=$J$234,($K$234*K172),0)+IF(H172=$J$235,($K$235*K172),0)+IF(H171=$J$235,($K$236*K172),0)</f>
        <v>#VALUE!</v>
      </c>
      <c r="R172" s="16" t="e">
        <f>SUMIF('[16]COAL RECEIPT &amp; GCV DATA'!$A$3:$A$8,'MASTER DATA FILE RAW COAL (2)'!A172,'[16]COAL RECEIPT &amp; GCV DATA'!$R$3:$R$8)+IF(H172=$J$234,($K$234*K172),0)+IF(H172=$J$235,($K$235*K172),0)</f>
        <v>#VALUE!</v>
      </c>
      <c r="S172" s="15">
        <f t="shared" si="16"/>
        <v>0</v>
      </c>
      <c r="T172" s="15" t="e">
        <f>SUMIF('[16]COAL RECEIPT &amp; GCV DATA'!$A$3:$A$133,'MASTER DATA FILE RAW COAL (2)'!A172,'[16]COAL RECEIPT &amp; GCV DATA'!$T$3:$T$133)</f>
        <v>#VALUE!</v>
      </c>
      <c r="U172" s="15" t="e">
        <f t="shared" si="17"/>
        <v>#VALUE!</v>
      </c>
      <c r="V172" s="15" t="e">
        <f>SUMIF('[16]COAL RECEIPT &amp; GCV DATA'!$A$3:$A$133,'MASTER DATA FILE RAW COAL (2)'!A172,'[16]COAL RECEIPT &amp; GCV DATA'!$V$3:$V$133)</f>
        <v>#VALUE!</v>
      </c>
      <c r="W172" s="15" t="e">
        <f t="shared" si="18"/>
        <v>#VALUE!</v>
      </c>
    </row>
    <row r="173" spans="1:23" customFormat="1" x14ac:dyDescent="0.3">
      <c r="A173" s="12"/>
      <c r="B173" s="12" t="e">
        <f>SUMIF('[16]COAL RECEIPT &amp; GCV DATA'!$A$3:$A$8,'MASTER DATA FILE RAW COAL (2)'!A173,'[16]COAL RECEIPT &amp; GCV DATA'!$B$3:$B$8)</f>
        <v>#VALUE!</v>
      </c>
      <c r="C173" s="13" t="e">
        <f>SUMIF('[16]COAL RECEIPT &amp; GCV DATA'!$A$3:$A$133,'MASTER DATA FILE RAW COAL (2)'!A173,'[16]COAL RECEIPT &amp; GCV DATA'!$C$3:$C$133)</f>
        <v>#VALUE!</v>
      </c>
      <c r="D173" s="13">
        <f>IFERROR(VLOOKUP(A173,'[16]COAL RECEIPT &amp; GCV DATA'!$A$2:$V$8,4,0),0)</f>
        <v>0</v>
      </c>
      <c r="E173" s="14">
        <f>IFERROR(VLOOKUP(A173,'[16]COAL RECEIPT &amp; GCV DATA'!$A$2:$V$8,5,0),0)</f>
        <v>0</v>
      </c>
      <c r="F173" s="13" t="e">
        <f>SUMIF('[16]COAL RECEIPT &amp; GCV DATA'!$A$3:$A$133,'MASTER DATA FILE RAW COAL (2)'!A201,'[16]COAL RECEIPT &amp; GCV DATA'!$F$3:$F$133)</f>
        <v>#VALUE!</v>
      </c>
      <c r="G173" s="13">
        <f>IFERROR(VLOOKUP(A173,'[16]COAL RECEIPT &amp; GCV DATA'!$A$2:$V$8,7,0),0)</f>
        <v>0</v>
      </c>
      <c r="H173" s="13">
        <f>IFERROR(VLOOKUP(A173,'[16]COAL RECEIPT &amp; GCV DATA'!$A$2:$V$8,8,0),0)</f>
        <v>0</v>
      </c>
      <c r="I173" s="13">
        <f>IFERROR(VLOOKUP(A173,'[16]COAL RECEIPT &amp; GCV DATA'!$A$2:$V$8,9,0),0)</f>
        <v>0</v>
      </c>
      <c r="J173" s="13">
        <f>IFERROR(VLOOKUP(A173,'[16]COAL RECEIPT &amp; GCV DATA'!$A$2:$V$8,10,0),0)</f>
        <v>0</v>
      </c>
      <c r="K173" s="15" t="e">
        <f>SUMIF('[16]COAL RECEIPT &amp; GCV DATA'!$A$3:$A$133,'MASTER DATA FILE RAW COAL (2)'!A173,'[16]COAL RECEIPT &amp; GCV DATA'!$K$3:$K$133)</f>
        <v>#VALUE!</v>
      </c>
      <c r="L173" s="15" t="e">
        <f>SUMIF('[16]COAL RECEIPT &amp; GCV DATA'!$A$3:$A$133,'MASTER DATA FILE RAW COAL (2)'!A173,'[16]COAL RECEIPT &amp; GCV DATA'!$L$3:$L$133)</f>
        <v>#VALUE!</v>
      </c>
      <c r="M173" s="15" t="e">
        <f t="shared" si="13"/>
        <v>#VALUE!</v>
      </c>
      <c r="N173" s="15" t="e">
        <f t="shared" si="14"/>
        <v>#VALUE!</v>
      </c>
      <c r="O173" s="15" t="e">
        <f>SUMIF('[16]COAL RECEIPT &amp; GCV DATA'!$A$3:$A$133,'MASTER DATA FILE RAW COAL (2)'!A173,'[16]COAL RECEIPT &amp; GCV DATA'!$O$3:$O$133)</f>
        <v>#VALUE!</v>
      </c>
      <c r="P173" s="15" t="e">
        <f t="shared" si="15"/>
        <v>#VALUE!</v>
      </c>
      <c r="Q173" s="15" t="e">
        <f>SUMIF('[16]COAL RECEIPT &amp; GCV DATA'!$A$3:$A$8,'MASTER DATA FILE RAW COAL (2)'!A173,'[16]COAL RECEIPT &amp; GCV DATA'!$Q$3:$Q$8)+IF(H173=$J$234,($K$234*K173),0)+IF(H173=$J$235,($K$235*K173),0)+IF(H172=$J$235,($K$236*K173),0)</f>
        <v>#VALUE!</v>
      </c>
      <c r="R173" s="16" t="e">
        <f>SUMIF('[16]COAL RECEIPT &amp; GCV DATA'!$A$3:$A$8,'MASTER DATA FILE RAW COAL (2)'!A173,'[16]COAL RECEIPT &amp; GCV DATA'!$R$3:$R$8)+IF(H173=$J$234,($K$234*K173),0)+IF(H173=$J$235,($K$235*K173),0)</f>
        <v>#VALUE!</v>
      </c>
      <c r="S173" s="15">
        <f t="shared" si="16"/>
        <v>0</v>
      </c>
      <c r="T173" s="15" t="e">
        <f>SUMIF('[16]COAL RECEIPT &amp; GCV DATA'!$A$3:$A$133,'MASTER DATA FILE RAW COAL (2)'!A173,'[16]COAL RECEIPT &amp; GCV DATA'!$T$3:$T$133)</f>
        <v>#VALUE!</v>
      </c>
      <c r="U173" s="15" t="e">
        <f t="shared" si="17"/>
        <v>#VALUE!</v>
      </c>
      <c r="V173" s="15" t="e">
        <f>SUMIF('[16]COAL RECEIPT &amp; GCV DATA'!$A$3:$A$133,'MASTER DATA FILE RAW COAL (2)'!A173,'[16]COAL RECEIPT &amp; GCV DATA'!$V$3:$V$133)</f>
        <v>#VALUE!</v>
      </c>
      <c r="W173" s="15" t="e">
        <f t="shared" si="18"/>
        <v>#VALUE!</v>
      </c>
    </row>
    <row r="174" spans="1:23" customFormat="1" x14ac:dyDescent="0.3">
      <c r="A174" s="12"/>
      <c r="B174" s="12" t="e">
        <f>SUMIF('[16]COAL RECEIPT &amp; GCV DATA'!$A$3:$A$8,'MASTER DATA FILE RAW COAL (2)'!A174,'[16]COAL RECEIPT &amp; GCV DATA'!$B$3:$B$8)</f>
        <v>#VALUE!</v>
      </c>
      <c r="C174" s="13" t="e">
        <f>SUMIF('[16]COAL RECEIPT &amp; GCV DATA'!$A$3:$A$133,'MASTER DATA FILE RAW COAL (2)'!A174,'[16]COAL RECEIPT &amp; GCV DATA'!$C$3:$C$133)</f>
        <v>#VALUE!</v>
      </c>
      <c r="D174" s="13">
        <f>IFERROR(VLOOKUP(A174,'[16]COAL RECEIPT &amp; GCV DATA'!$A$2:$V$8,4,0),0)</f>
        <v>0</v>
      </c>
      <c r="E174" s="14">
        <f>IFERROR(VLOOKUP(A174,'[16]COAL RECEIPT &amp; GCV DATA'!$A$2:$V$8,5,0),0)</f>
        <v>0</v>
      </c>
      <c r="F174" s="13" t="e">
        <f>SUMIF('[16]COAL RECEIPT &amp; GCV DATA'!$A$3:$A$133,'MASTER DATA FILE RAW COAL (2)'!A202,'[16]COAL RECEIPT &amp; GCV DATA'!$F$3:$F$133)</f>
        <v>#VALUE!</v>
      </c>
      <c r="G174" s="13">
        <f>IFERROR(VLOOKUP(A174,'[16]COAL RECEIPT &amp; GCV DATA'!$A$2:$V$8,7,0),0)</f>
        <v>0</v>
      </c>
      <c r="H174" s="13">
        <f>IFERROR(VLOOKUP(A174,'[16]COAL RECEIPT &amp; GCV DATA'!$A$2:$V$8,8,0),0)</f>
        <v>0</v>
      </c>
      <c r="I174" s="13">
        <f>IFERROR(VLOOKUP(A174,'[16]COAL RECEIPT &amp; GCV DATA'!$A$2:$V$8,9,0),0)</f>
        <v>0</v>
      </c>
      <c r="J174" s="13">
        <f>IFERROR(VLOOKUP(A174,'[16]COAL RECEIPT &amp; GCV DATA'!$A$2:$V$8,10,0),0)</f>
        <v>0</v>
      </c>
      <c r="K174" s="15" t="e">
        <f>SUMIF('[16]COAL RECEIPT &amp; GCV DATA'!$A$3:$A$133,'MASTER DATA FILE RAW COAL (2)'!A174,'[16]COAL RECEIPT &amp; GCV DATA'!$K$3:$K$133)</f>
        <v>#VALUE!</v>
      </c>
      <c r="L174" s="15" t="e">
        <f>SUMIF('[16]COAL RECEIPT &amp; GCV DATA'!$A$3:$A$133,'MASTER DATA FILE RAW COAL (2)'!A174,'[16]COAL RECEIPT &amp; GCV DATA'!$L$3:$L$133)</f>
        <v>#VALUE!</v>
      </c>
      <c r="M174" s="15" t="e">
        <f t="shared" si="13"/>
        <v>#VALUE!</v>
      </c>
      <c r="N174" s="15" t="e">
        <f t="shared" si="14"/>
        <v>#VALUE!</v>
      </c>
      <c r="O174" s="15" t="e">
        <f>SUMIF('[16]COAL RECEIPT &amp; GCV DATA'!$A$3:$A$133,'MASTER DATA FILE RAW COAL (2)'!A174,'[16]COAL RECEIPT &amp; GCV DATA'!$O$3:$O$133)</f>
        <v>#VALUE!</v>
      </c>
      <c r="P174" s="15" t="e">
        <f t="shared" si="15"/>
        <v>#VALUE!</v>
      </c>
      <c r="Q174" s="15" t="e">
        <f>SUMIF('[16]COAL RECEIPT &amp; GCV DATA'!$A$3:$A$8,'MASTER DATA FILE RAW COAL (2)'!A174,'[16]COAL RECEIPT &amp; GCV DATA'!$Q$3:$Q$8)+IF(H174=$J$234,($K$234*K174),0)+IF(H174=$J$235,($K$235*K174),0)+IF(H173=$J$235,($K$236*K174),0)</f>
        <v>#VALUE!</v>
      </c>
      <c r="R174" s="16" t="e">
        <f>SUMIF('[16]COAL RECEIPT &amp; GCV DATA'!$A$3:$A$8,'MASTER DATA FILE RAW COAL (2)'!A174,'[16]COAL RECEIPT &amp; GCV DATA'!$R$3:$R$8)+IF(H174=$J$234,($K$234*K174),0)+IF(H174=$J$235,($K$235*K174),0)</f>
        <v>#VALUE!</v>
      </c>
      <c r="S174" s="15">
        <f t="shared" si="16"/>
        <v>0</v>
      </c>
      <c r="T174" s="15" t="e">
        <f>SUMIF('[16]COAL RECEIPT &amp; GCV DATA'!$A$3:$A$133,'MASTER DATA FILE RAW COAL (2)'!A174,'[16]COAL RECEIPT &amp; GCV DATA'!$T$3:$T$133)</f>
        <v>#VALUE!</v>
      </c>
      <c r="U174" s="15" t="e">
        <f t="shared" si="17"/>
        <v>#VALUE!</v>
      </c>
      <c r="V174" s="15" t="e">
        <f>SUMIF('[16]COAL RECEIPT &amp; GCV DATA'!$A$3:$A$133,'MASTER DATA FILE RAW COAL (2)'!A174,'[16]COAL RECEIPT &amp; GCV DATA'!$V$3:$V$133)</f>
        <v>#VALUE!</v>
      </c>
      <c r="W174" s="15" t="e">
        <f t="shared" si="18"/>
        <v>#VALUE!</v>
      </c>
    </row>
    <row r="175" spans="1:23" customFormat="1" x14ac:dyDescent="0.3">
      <c r="A175" s="12"/>
      <c r="B175" s="12" t="e">
        <f>SUMIF('[16]COAL RECEIPT &amp; GCV DATA'!$A$3:$A$8,'MASTER DATA FILE RAW COAL (2)'!A175,'[16]COAL RECEIPT &amp; GCV DATA'!$B$3:$B$8)</f>
        <v>#VALUE!</v>
      </c>
      <c r="C175" s="13" t="e">
        <f>SUMIF('[16]COAL RECEIPT &amp; GCV DATA'!$A$3:$A$133,'MASTER DATA FILE RAW COAL (2)'!A175,'[16]COAL RECEIPT &amp; GCV DATA'!$C$3:$C$133)</f>
        <v>#VALUE!</v>
      </c>
      <c r="D175" s="13">
        <f>IFERROR(VLOOKUP(A175,'[16]COAL RECEIPT &amp; GCV DATA'!$A$2:$V$8,4,0),0)</f>
        <v>0</v>
      </c>
      <c r="E175" s="14">
        <f>IFERROR(VLOOKUP(A175,'[16]COAL RECEIPT &amp; GCV DATA'!$A$2:$V$8,5,0),0)</f>
        <v>0</v>
      </c>
      <c r="F175" s="13" t="e">
        <f>SUMIF('[16]COAL RECEIPT &amp; GCV DATA'!$A$3:$A$133,'MASTER DATA FILE RAW COAL (2)'!A203,'[16]COAL RECEIPT &amp; GCV DATA'!$F$3:$F$133)</f>
        <v>#VALUE!</v>
      </c>
      <c r="G175" s="13">
        <f>IFERROR(VLOOKUP(A175,'[16]COAL RECEIPT &amp; GCV DATA'!$A$2:$V$8,7,0),0)</f>
        <v>0</v>
      </c>
      <c r="H175" s="13">
        <f>IFERROR(VLOOKUP(A175,'[16]COAL RECEIPT &amp; GCV DATA'!$A$2:$V$8,8,0),0)</f>
        <v>0</v>
      </c>
      <c r="I175" s="13">
        <f>IFERROR(VLOOKUP(A175,'[16]COAL RECEIPT &amp; GCV DATA'!$A$2:$V$8,9,0),0)</f>
        <v>0</v>
      </c>
      <c r="J175" s="13">
        <f>IFERROR(VLOOKUP(A175,'[16]COAL RECEIPT &amp; GCV DATA'!$A$2:$V$8,10,0),0)</f>
        <v>0</v>
      </c>
      <c r="K175" s="15" t="e">
        <f>SUMIF('[16]COAL RECEIPT &amp; GCV DATA'!$A$3:$A$133,'MASTER DATA FILE RAW COAL (2)'!A175,'[16]COAL RECEIPT &amp; GCV DATA'!$K$3:$K$133)</f>
        <v>#VALUE!</v>
      </c>
      <c r="L175" s="15" t="e">
        <f>SUMIF('[16]COAL RECEIPT &amp; GCV DATA'!$A$3:$A$133,'MASTER DATA FILE RAW COAL (2)'!A175,'[16]COAL RECEIPT &amp; GCV DATA'!$L$3:$L$133)</f>
        <v>#VALUE!</v>
      </c>
      <c r="M175" s="15" t="e">
        <f t="shared" si="13"/>
        <v>#VALUE!</v>
      </c>
      <c r="N175" s="15" t="e">
        <f t="shared" si="14"/>
        <v>#VALUE!</v>
      </c>
      <c r="O175" s="15" t="e">
        <f>SUMIF('[16]COAL RECEIPT &amp; GCV DATA'!$A$3:$A$133,'MASTER DATA FILE RAW COAL (2)'!A175,'[16]COAL RECEIPT &amp; GCV DATA'!$O$3:$O$133)</f>
        <v>#VALUE!</v>
      </c>
      <c r="P175" s="15" t="e">
        <f t="shared" si="15"/>
        <v>#VALUE!</v>
      </c>
      <c r="Q175" s="15" t="e">
        <f>SUMIF('[16]COAL RECEIPT &amp; GCV DATA'!$A$3:$A$8,'MASTER DATA FILE RAW COAL (2)'!A175,'[16]COAL RECEIPT &amp; GCV DATA'!$Q$3:$Q$8)+IF(H175=$J$234,($K$234*K175),0)+IF(H175=$J$235,($K$235*K175),0)+IF(H174=$J$235,($K$236*K175),0)</f>
        <v>#VALUE!</v>
      </c>
      <c r="R175" s="16" t="e">
        <f>SUMIF('[16]COAL RECEIPT &amp; GCV DATA'!$A$3:$A$8,'MASTER DATA FILE RAW COAL (2)'!A175,'[16]COAL RECEIPT &amp; GCV DATA'!$R$3:$R$8)+IF(H175=$J$234,($K$234*K175),0)+IF(H175=$J$235,($K$235*K175),0)</f>
        <v>#VALUE!</v>
      </c>
      <c r="S175" s="15">
        <f t="shared" si="16"/>
        <v>0</v>
      </c>
      <c r="T175" s="15" t="e">
        <f>SUMIF('[16]COAL RECEIPT &amp; GCV DATA'!$A$3:$A$133,'MASTER DATA FILE RAW COAL (2)'!A175,'[16]COAL RECEIPT &amp; GCV DATA'!$T$3:$T$133)</f>
        <v>#VALUE!</v>
      </c>
      <c r="U175" s="15" t="e">
        <f t="shared" si="17"/>
        <v>#VALUE!</v>
      </c>
      <c r="V175" s="15" t="e">
        <f>SUMIF('[16]COAL RECEIPT &amp; GCV DATA'!$A$3:$A$133,'MASTER DATA FILE RAW COAL (2)'!A175,'[16]COAL RECEIPT &amp; GCV DATA'!$V$3:$V$133)</f>
        <v>#VALUE!</v>
      </c>
      <c r="W175" s="15" t="e">
        <f t="shared" si="18"/>
        <v>#VALUE!</v>
      </c>
    </row>
    <row r="176" spans="1:23" customFormat="1" x14ac:dyDescent="0.3">
      <c r="A176" s="12"/>
      <c r="B176" s="12" t="e">
        <f>SUMIF('[16]COAL RECEIPT &amp; GCV DATA'!$A$3:$A$8,'MASTER DATA FILE RAW COAL (2)'!A176,'[16]COAL RECEIPT &amp; GCV DATA'!$B$3:$B$8)</f>
        <v>#VALUE!</v>
      </c>
      <c r="C176" s="13" t="e">
        <f>SUMIF('[16]COAL RECEIPT &amp; GCV DATA'!$A$3:$A$133,'MASTER DATA FILE RAW COAL (2)'!A176,'[16]COAL RECEIPT &amp; GCV DATA'!$C$3:$C$133)</f>
        <v>#VALUE!</v>
      </c>
      <c r="D176" s="13">
        <f>IFERROR(VLOOKUP(A176,'[16]COAL RECEIPT &amp; GCV DATA'!$A$2:$V$8,4,0),0)</f>
        <v>0</v>
      </c>
      <c r="E176" s="14">
        <f>IFERROR(VLOOKUP(A176,'[16]COAL RECEIPT &amp; GCV DATA'!$A$2:$V$8,5,0),0)</f>
        <v>0</v>
      </c>
      <c r="F176" s="13" t="e">
        <f>SUMIF('[16]COAL RECEIPT &amp; GCV DATA'!$A$3:$A$133,'MASTER DATA FILE RAW COAL (2)'!A204,'[16]COAL RECEIPT &amp; GCV DATA'!$F$3:$F$133)</f>
        <v>#VALUE!</v>
      </c>
      <c r="G176" s="13">
        <f>IFERROR(VLOOKUP(A176,'[16]COAL RECEIPT &amp; GCV DATA'!$A$2:$V$8,7,0),0)</f>
        <v>0</v>
      </c>
      <c r="H176" s="13">
        <f>IFERROR(VLOOKUP(A176,'[16]COAL RECEIPT &amp; GCV DATA'!$A$2:$V$8,8,0),0)</f>
        <v>0</v>
      </c>
      <c r="I176" s="13">
        <f>IFERROR(VLOOKUP(A176,'[16]COAL RECEIPT &amp; GCV DATA'!$A$2:$V$8,9,0),0)</f>
        <v>0</v>
      </c>
      <c r="J176" s="13">
        <f>IFERROR(VLOOKUP(A176,'[16]COAL RECEIPT &amp; GCV DATA'!$A$2:$V$8,10,0),0)</f>
        <v>0</v>
      </c>
      <c r="K176" s="15" t="e">
        <f>SUMIF('[16]COAL RECEIPT &amp; GCV DATA'!$A$3:$A$133,'MASTER DATA FILE RAW COAL (2)'!A176,'[16]COAL RECEIPT &amp; GCV DATA'!$K$3:$K$133)</f>
        <v>#VALUE!</v>
      </c>
      <c r="L176" s="15" t="e">
        <f>SUMIF('[16]COAL RECEIPT &amp; GCV DATA'!$A$3:$A$133,'MASTER DATA FILE RAW COAL (2)'!A176,'[16]COAL RECEIPT &amp; GCV DATA'!$L$3:$L$133)</f>
        <v>#VALUE!</v>
      </c>
      <c r="M176" s="15" t="e">
        <f t="shared" si="13"/>
        <v>#VALUE!</v>
      </c>
      <c r="N176" s="15" t="e">
        <f t="shared" si="14"/>
        <v>#VALUE!</v>
      </c>
      <c r="O176" s="15" t="e">
        <f>SUMIF('[16]COAL RECEIPT &amp; GCV DATA'!$A$3:$A$133,'MASTER DATA FILE RAW COAL (2)'!A176,'[16]COAL RECEIPT &amp; GCV DATA'!$O$3:$O$133)</f>
        <v>#VALUE!</v>
      </c>
      <c r="P176" s="15" t="e">
        <f t="shared" si="15"/>
        <v>#VALUE!</v>
      </c>
      <c r="Q176" s="15" t="e">
        <f>SUMIF('[16]COAL RECEIPT &amp; GCV DATA'!$A$3:$A$8,'MASTER DATA FILE RAW COAL (2)'!A176,'[16]COAL RECEIPT &amp; GCV DATA'!$Q$3:$Q$8)+IF(H176=$J$234,($K$234*K176),0)+IF(H176=$J$235,($K$235*K176),0)+IF(H175=$J$235,($K$236*K176),0)</f>
        <v>#VALUE!</v>
      </c>
      <c r="R176" s="16" t="e">
        <f>SUMIF('[16]COAL RECEIPT &amp; GCV DATA'!$A$3:$A$8,'MASTER DATA FILE RAW COAL (2)'!A176,'[16]COAL RECEIPT &amp; GCV DATA'!$R$3:$R$8)+IF(H176=$J$234,($K$234*K176),0)+IF(H176=$J$235,($K$235*K176),0)</f>
        <v>#VALUE!</v>
      </c>
      <c r="S176" s="15">
        <f t="shared" si="16"/>
        <v>0</v>
      </c>
      <c r="T176" s="15" t="e">
        <f>SUMIF('[16]COAL RECEIPT &amp; GCV DATA'!$A$3:$A$133,'MASTER DATA FILE RAW COAL (2)'!A176,'[16]COAL RECEIPT &amp; GCV DATA'!$T$3:$T$133)</f>
        <v>#VALUE!</v>
      </c>
      <c r="U176" s="15" t="e">
        <f t="shared" si="17"/>
        <v>#VALUE!</v>
      </c>
      <c r="V176" s="15" t="e">
        <f>SUMIF('[16]COAL RECEIPT &amp; GCV DATA'!$A$3:$A$133,'MASTER DATA FILE RAW COAL (2)'!A176,'[16]COAL RECEIPT &amp; GCV DATA'!$V$3:$V$133)</f>
        <v>#VALUE!</v>
      </c>
      <c r="W176" s="15" t="e">
        <f t="shared" si="18"/>
        <v>#VALUE!</v>
      </c>
    </row>
    <row r="177" spans="1:23" customFormat="1" x14ac:dyDescent="0.3">
      <c r="A177" s="12"/>
      <c r="B177" s="12" t="e">
        <f>SUMIF('[16]COAL RECEIPT &amp; GCV DATA'!$A$3:$A$8,'MASTER DATA FILE RAW COAL (2)'!A177,'[16]COAL RECEIPT &amp; GCV DATA'!$B$3:$B$8)</f>
        <v>#VALUE!</v>
      </c>
      <c r="C177" s="13" t="e">
        <f>SUMIF('[16]COAL RECEIPT &amp; GCV DATA'!$A$3:$A$133,'MASTER DATA FILE RAW COAL (2)'!A177,'[16]COAL RECEIPT &amp; GCV DATA'!$C$3:$C$133)</f>
        <v>#VALUE!</v>
      </c>
      <c r="D177" s="13">
        <f>IFERROR(VLOOKUP(A177,'[16]COAL RECEIPT &amp; GCV DATA'!$A$2:$V$8,4,0),0)</f>
        <v>0</v>
      </c>
      <c r="E177" s="14">
        <f>IFERROR(VLOOKUP(A177,'[16]COAL RECEIPT &amp; GCV DATA'!$A$2:$V$8,5,0),0)</f>
        <v>0</v>
      </c>
      <c r="F177" s="13" t="e">
        <f>SUMIF('[16]COAL RECEIPT &amp; GCV DATA'!$A$3:$A$133,'MASTER DATA FILE RAW COAL (2)'!A205,'[16]COAL RECEIPT &amp; GCV DATA'!$F$3:$F$133)</f>
        <v>#VALUE!</v>
      </c>
      <c r="G177" s="13">
        <f>IFERROR(VLOOKUP(A177,'[16]COAL RECEIPT &amp; GCV DATA'!$A$2:$V$8,7,0),0)</f>
        <v>0</v>
      </c>
      <c r="H177" s="13">
        <f>IFERROR(VLOOKUP(A177,'[16]COAL RECEIPT &amp; GCV DATA'!$A$2:$V$8,8,0),0)</f>
        <v>0</v>
      </c>
      <c r="I177" s="13">
        <f>IFERROR(VLOOKUP(A177,'[16]COAL RECEIPT &amp; GCV DATA'!$A$2:$V$8,9,0),0)</f>
        <v>0</v>
      </c>
      <c r="J177" s="13">
        <f>IFERROR(VLOOKUP(A177,'[16]COAL RECEIPT &amp; GCV DATA'!$A$2:$V$8,10,0),0)</f>
        <v>0</v>
      </c>
      <c r="K177" s="15" t="e">
        <f>SUMIF('[16]COAL RECEIPT &amp; GCV DATA'!$A$3:$A$133,'MASTER DATA FILE RAW COAL (2)'!A177,'[16]COAL RECEIPT &amp; GCV DATA'!$K$3:$K$133)</f>
        <v>#VALUE!</v>
      </c>
      <c r="L177" s="15" t="e">
        <f>SUMIF('[16]COAL RECEIPT &amp; GCV DATA'!$A$3:$A$133,'MASTER DATA FILE RAW COAL (2)'!A177,'[16]COAL RECEIPT &amp; GCV DATA'!$L$3:$L$133)</f>
        <v>#VALUE!</v>
      </c>
      <c r="M177" s="15" t="e">
        <f t="shared" si="13"/>
        <v>#VALUE!</v>
      </c>
      <c r="N177" s="15" t="e">
        <f t="shared" si="14"/>
        <v>#VALUE!</v>
      </c>
      <c r="O177" s="15" t="e">
        <f>SUMIF('[16]COAL RECEIPT &amp; GCV DATA'!$A$3:$A$133,'MASTER DATA FILE RAW COAL (2)'!A177,'[16]COAL RECEIPT &amp; GCV DATA'!$O$3:$O$133)</f>
        <v>#VALUE!</v>
      </c>
      <c r="P177" s="15" t="e">
        <f t="shared" si="15"/>
        <v>#VALUE!</v>
      </c>
      <c r="Q177" s="15" t="e">
        <f>SUMIF('[16]COAL RECEIPT &amp; GCV DATA'!$A$3:$A$8,'MASTER DATA FILE RAW COAL (2)'!A177,'[16]COAL RECEIPT &amp; GCV DATA'!$Q$3:$Q$8)+IF(H177=$J$234,($K$234*K177),0)+IF(H177=$J$235,($K$235*K177),0)+IF(H176=$J$235,($K$236*K177),0)</f>
        <v>#VALUE!</v>
      </c>
      <c r="R177" s="16" t="e">
        <f>SUMIF('[16]COAL RECEIPT &amp; GCV DATA'!$A$3:$A$8,'MASTER DATA FILE RAW COAL (2)'!A177,'[16]COAL RECEIPT &amp; GCV DATA'!$R$3:$R$8)+IF(H177=$J$234,($K$234*K177),0)+IF(H177=$J$235,($K$235*K177),0)</f>
        <v>#VALUE!</v>
      </c>
      <c r="S177" s="15">
        <f t="shared" si="16"/>
        <v>0</v>
      </c>
      <c r="T177" s="15" t="e">
        <f>SUMIF('[16]COAL RECEIPT &amp; GCV DATA'!$A$3:$A$133,'MASTER DATA FILE RAW COAL (2)'!A177,'[16]COAL RECEIPT &amp; GCV DATA'!$T$3:$T$133)</f>
        <v>#VALUE!</v>
      </c>
      <c r="U177" s="15" t="e">
        <f t="shared" si="17"/>
        <v>#VALUE!</v>
      </c>
      <c r="V177" s="15" t="e">
        <f>SUMIF('[16]COAL RECEIPT &amp; GCV DATA'!$A$3:$A$133,'MASTER DATA FILE RAW COAL (2)'!A177,'[16]COAL RECEIPT &amp; GCV DATA'!$V$3:$V$133)</f>
        <v>#VALUE!</v>
      </c>
      <c r="W177" s="15" t="e">
        <f t="shared" si="18"/>
        <v>#VALUE!</v>
      </c>
    </row>
    <row r="178" spans="1:23" customFormat="1" x14ac:dyDescent="0.3">
      <c r="A178" s="12"/>
      <c r="B178" s="12" t="e">
        <f>SUMIF('[16]COAL RECEIPT &amp; GCV DATA'!$A$3:$A$8,'MASTER DATA FILE RAW COAL (2)'!A178,'[16]COAL RECEIPT &amp; GCV DATA'!$B$3:$B$8)</f>
        <v>#VALUE!</v>
      </c>
      <c r="C178" s="13" t="e">
        <f>SUMIF('[16]COAL RECEIPT &amp; GCV DATA'!$A$3:$A$133,'MASTER DATA FILE RAW COAL (2)'!A178,'[16]COAL RECEIPT &amp; GCV DATA'!$C$3:$C$133)</f>
        <v>#VALUE!</v>
      </c>
      <c r="D178" s="13">
        <f>IFERROR(VLOOKUP(A178,'[16]COAL RECEIPT &amp; GCV DATA'!$A$2:$V$8,4,0),0)</f>
        <v>0</v>
      </c>
      <c r="E178" s="14">
        <f>IFERROR(VLOOKUP(A178,'[16]COAL RECEIPT &amp; GCV DATA'!$A$2:$V$8,5,0),0)</f>
        <v>0</v>
      </c>
      <c r="F178" s="13" t="e">
        <f>SUMIF('[16]COAL RECEIPT &amp; GCV DATA'!$A$3:$A$133,'MASTER DATA FILE RAW COAL (2)'!A206,'[16]COAL RECEIPT &amp; GCV DATA'!$F$3:$F$133)</f>
        <v>#VALUE!</v>
      </c>
      <c r="G178" s="13">
        <f>IFERROR(VLOOKUP(A178,'[16]COAL RECEIPT &amp; GCV DATA'!$A$2:$V$8,7,0),0)</f>
        <v>0</v>
      </c>
      <c r="H178" s="13">
        <f>IFERROR(VLOOKUP(A178,'[16]COAL RECEIPT &amp; GCV DATA'!$A$2:$V$8,8,0),0)</f>
        <v>0</v>
      </c>
      <c r="I178" s="13">
        <f>IFERROR(VLOOKUP(A178,'[16]COAL RECEIPT &amp; GCV DATA'!$A$2:$V$8,9,0),0)</f>
        <v>0</v>
      </c>
      <c r="J178" s="13">
        <f>IFERROR(VLOOKUP(A178,'[16]COAL RECEIPT &amp; GCV DATA'!$A$2:$V$8,10,0),0)</f>
        <v>0</v>
      </c>
      <c r="K178" s="15" t="e">
        <f>SUMIF('[16]COAL RECEIPT &amp; GCV DATA'!$A$3:$A$133,'MASTER DATA FILE RAW COAL (2)'!A178,'[16]COAL RECEIPT &amp; GCV DATA'!$K$3:$K$133)</f>
        <v>#VALUE!</v>
      </c>
      <c r="L178" s="15" t="e">
        <f>SUMIF('[16]COAL RECEIPT &amp; GCV DATA'!$A$3:$A$133,'MASTER DATA FILE RAW COAL (2)'!A178,'[16]COAL RECEIPT &amp; GCV DATA'!$L$3:$L$133)</f>
        <v>#VALUE!</v>
      </c>
      <c r="M178" s="15" t="e">
        <f t="shared" si="13"/>
        <v>#VALUE!</v>
      </c>
      <c r="N178" s="15" t="e">
        <f t="shared" si="14"/>
        <v>#VALUE!</v>
      </c>
      <c r="O178" s="15" t="e">
        <f>SUMIF('[16]COAL RECEIPT &amp; GCV DATA'!$A$3:$A$133,'MASTER DATA FILE RAW COAL (2)'!A178,'[16]COAL RECEIPT &amp; GCV DATA'!$O$3:$O$133)</f>
        <v>#VALUE!</v>
      </c>
      <c r="P178" s="15" t="e">
        <f t="shared" si="15"/>
        <v>#VALUE!</v>
      </c>
      <c r="Q178" s="15" t="e">
        <f>SUMIF('[16]COAL RECEIPT &amp; GCV DATA'!$A$3:$A$8,'MASTER DATA FILE RAW COAL (2)'!A178,'[16]COAL RECEIPT &amp; GCV DATA'!$Q$3:$Q$8)+IF(H178=$J$234,($K$234*K178),0)+IF(H178=$J$235,($K$235*K178),0)+IF(H177=$J$235,($K$236*K178),0)</f>
        <v>#VALUE!</v>
      </c>
      <c r="R178" s="16" t="e">
        <f>SUMIF('[16]COAL RECEIPT &amp; GCV DATA'!$A$3:$A$8,'MASTER DATA FILE RAW COAL (2)'!A178,'[16]COAL RECEIPT &amp; GCV DATA'!$R$3:$R$8)+IF(H178=$J$234,($K$234*K178),0)+IF(H178=$J$235,($K$235*K178),0)</f>
        <v>#VALUE!</v>
      </c>
      <c r="S178" s="15">
        <f t="shared" si="16"/>
        <v>0</v>
      </c>
      <c r="T178" s="15" t="e">
        <f>SUMIF('[16]COAL RECEIPT &amp; GCV DATA'!$A$3:$A$133,'MASTER DATA FILE RAW COAL (2)'!A178,'[16]COAL RECEIPT &amp; GCV DATA'!$T$3:$T$133)</f>
        <v>#VALUE!</v>
      </c>
      <c r="U178" s="15" t="e">
        <f t="shared" si="17"/>
        <v>#VALUE!</v>
      </c>
      <c r="V178" s="15" t="e">
        <f>SUMIF('[16]COAL RECEIPT &amp; GCV DATA'!$A$3:$A$133,'MASTER DATA FILE RAW COAL (2)'!A178,'[16]COAL RECEIPT &amp; GCV DATA'!$V$3:$V$133)</f>
        <v>#VALUE!</v>
      </c>
      <c r="W178" s="15" t="e">
        <f t="shared" si="18"/>
        <v>#VALUE!</v>
      </c>
    </row>
    <row r="179" spans="1:23" customFormat="1" x14ac:dyDescent="0.3">
      <c r="A179" s="12"/>
      <c r="B179" s="12" t="e">
        <f>SUMIF('[16]COAL RECEIPT &amp; GCV DATA'!$A$3:$A$8,'MASTER DATA FILE RAW COAL (2)'!A179,'[16]COAL RECEIPT &amp; GCV DATA'!$B$3:$B$8)</f>
        <v>#VALUE!</v>
      </c>
      <c r="C179" s="13" t="e">
        <f>SUMIF('[16]COAL RECEIPT &amp; GCV DATA'!$A$3:$A$133,'MASTER DATA FILE RAW COAL (2)'!A179,'[16]COAL RECEIPT &amp; GCV DATA'!$C$3:$C$133)</f>
        <v>#VALUE!</v>
      </c>
      <c r="D179" s="13">
        <f>IFERROR(VLOOKUP(A179,'[16]COAL RECEIPT &amp; GCV DATA'!$A$2:$V$8,4,0),0)</f>
        <v>0</v>
      </c>
      <c r="E179" s="14">
        <f>IFERROR(VLOOKUP(A179,'[16]COAL RECEIPT &amp; GCV DATA'!$A$2:$V$8,5,0),0)</f>
        <v>0</v>
      </c>
      <c r="F179" s="13" t="e">
        <f>SUMIF('[16]COAL RECEIPT &amp; GCV DATA'!$A$3:$A$133,'MASTER DATA FILE RAW COAL (2)'!A207,'[16]COAL RECEIPT &amp; GCV DATA'!$F$3:$F$133)</f>
        <v>#VALUE!</v>
      </c>
      <c r="G179" s="13">
        <f>IFERROR(VLOOKUP(A179,'[16]COAL RECEIPT &amp; GCV DATA'!$A$2:$V$8,7,0),0)</f>
        <v>0</v>
      </c>
      <c r="H179" s="13">
        <f>IFERROR(VLOOKUP(A179,'[16]COAL RECEIPT &amp; GCV DATA'!$A$2:$V$8,8,0),0)</f>
        <v>0</v>
      </c>
      <c r="I179" s="13">
        <f>IFERROR(VLOOKUP(A179,'[16]COAL RECEIPT &amp; GCV DATA'!$A$2:$V$8,9,0),0)</f>
        <v>0</v>
      </c>
      <c r="J179" s="13">
        <f>IFERROR(VLOOKUP(A179,'[16]COAL RECEIPT &amp; GCV DATA'!$A$2:$V$8,10,0),0)</f>
        <v>0</v>
      </c>
      <c r="K179" s="15" t="e">
        <f>SUMIF('[16]COAL RECEIPT &amp; GCV DATA'!$A$3:$A$133,'MASTER DATA FILE RAW COAL (2)'!A179,'[16]COAL RECEIPT &amp; GCV DATA'!$K$3:$K$133)</f>
        <v>#VALUE!</v>
      </c>
      <c r="L179" s="15" t="e">
        <f>SUMIF('[16]COAL RECEIPT &amp; GCV DATA'!$A$3:$A$133,'MASTER DATA FILE RAW COAL (2)'!A179,'[16]COAL RECEIPT &amp; GCV DATA'!$L$3:$L$133)</f>
        <v>#VALUE!</v>
      </c>
      <c r="M179" s="15" t="e">
        <f t="shared" si="13"/>
        <v>#VALUE!</v>
      </c>
      <c r="N179" s="15" t="e">
        <f t="shared" si="14"/>
        <v>#VALUE!</v>
      </c>
      <c r="O179" s="15" t="e">
        <f>SUMIF('[16]COAL RECEIPT &amp; GCV DATA'!$A$3:$A$133,'MASTER DATA FILE RAW COAL (2)'!A179,'[16]COAL RECEIPT &amp; GCV DATA'!$O$3:$O$133)</f>
        <v>#VALUE!</v>
      </c>
      <c r="P179" s="15" t="e">
        <f t="shared" si="15"/>
        <v>#VALUE!</v>
      </c>
      <c r="Q179" s="15" t="e">
        <f>SUMIF('[16]COAL RECEIPT &amp; GCV DATA'!$A$3:$A$8,'MASTER DATA FILE RAW COAL (2)'!A179,'[16]COAL RECEIPT &amp; GCV DATA'!$Q$3:$Q$8)+IF(H179=$J$234,($K$234*K179),0)+IF(H179=$J$235,($K$235*K179),0)+IF(H178=$J$235,($K$236*K179),0)</f>
        <v>#VALUE!</v>
      </c>
      <c r="R179" s="16" t="e">
        <f>SUMIF('[16]COAL RECEIPT &amp; GCV DATA'!$A$3:$A$8,'MASTER DATA FILE RAW COAL (2)'!A179,'[16]COAL RECEIPT &amp; GCV DATA'!$R$3:$R$8)+IF(H179=$J$234,($K$234*K179),0)+IF(H179=$J$235,($K$235*K179),0)</f>
        <v>#VALUE!</v>
      </c>
      <c r="S179" s="15">
        <f t="shared" si="16"/>
        <v>0</v>
      </c>
      <c r="T179" s="15" t="e">
        <f>SUMIF('[16]COAL RECEIPT &amp; GCV DATA'!$A$3:$A$133,'MASTER DATA FILE RAW COAL (2)'!A179,'[16]COAL RECEIPT &amp; GCV DATA'!$T$3:$T$133)</f>
        <v>#VALUE!</v>
      </c>
      <c r="U179" s="15" t="e">
        <f t="shared" si="17"/>
        <v>#VALUE!</v>
      </c>
      <c r="V179" s="15" t="e">
        <f>SUMIF('[16]COAL RECEIPT &amp; GCV DATA'!$A$3:$A$133,'MASTER DATA FILE RAW COAL (2)'!A179,'[16]COAL RECEIPT &amp; GCV DATA'!$V$3:$V$133)</f>
        <v>#VALUE!</v>
      </c>
      <c r="W179" s="15" t="e">
        <f t="shared" si="18"/>
        <v>#VALUE!</v>
      </c>
    </row>
    <row r="180" spans="1:23" customFormat="1" x14ac:dyDescent="0.3">
      <c r="A180" s="12"/>
      <c r="B180" s="12" t="e">
        <f>SUMIF('[16]COAL RECEIPT &amp; GCV DATA'!$A$3:$A$8,'MASTER DATA FILE RAW COAL (2)'!A180,'[16]COAL RECEIPT &amp; GCV DATA'!$B$3:$B$8)</f>
        <v>#VALUE!</v>
      </c>
      <c r="C180" s="13" t="e">
        <f>SUMIF('[16]COAL RECEIPT &amp; GCV DATA'!$A$3:$A$133,'MASTER DATA FILE RAW COAL (2)'!A180,'[16]COAL RECEIPT &amp; GCV DATA'!$C$3:$C$133)</f>
        <v>#VALUE!</v>
      </c>
      <c r="D180" s="13">
        <f>IFERROR(VLOOKUP(A180,'[16]COAL RECEIPT &amp; GCV DATA'!$A$2:$V$8,4,0),0)</f>
        <v>0</v>
      </c>
      <c r="E180" s="14">
        <f>IFERROR(VLOOKUP(A180,'[16]COAL RECEIPT &amp; GCV DATA'!$A$2:$V$8,5,0),0)</f>
        <v>0</v>
      </c>
      <c r="F180" s="13" t="e">
        <f>SUMIF('[16]COAL RECEIPT &amp; GCV DATA'!$A$3:$A$133,'MASTER DATA FILE RAW COAL (2)'!A208,'[16]COAL RECEIPT &amp; GCV DATA'!$F$3:$F$133)</f>
        <v>#VALUE!</v>
      </c>
      <c r="G180" s="13">
        <f>IFERROR(VLOOKUP(A180,'[16]COAL RECEIPT &amp; GCV DATA'!$A$2:$V$8,7,0),0)</f>
        <v>0</v>
      </c>
      <c r="H180" s="13">
        <f>IFERROR(VLOOKUP(A180,'[16]COAL RECEIPT &amp; GCV DATA'!$A$2:$V$8,8,0),0)</f>
        <v>0</v>
      </c>
      <c r="I180" s="13">
        <f>IFERROR(VLOOKUP(A180,'[16]COAL RECEIPT &amp; GCV DATA'!$A$2:$V$8,9,0),0)</f>
        <v>0</v>
      </c>
      <c r="J180" s="13">
        <f>IFERROR(VLOOKUP(A180,'[16]COAL RECEIPT &amp; GCV DATA'!$A$2:$V$8,10,0),0)</f>
        <v>0</v>
      </c>
      <c r="K180" s="15" t="e">
        <f>SUMIF('[16]COAL RECEIPT &amp; GCV DATA'!$A$3:$A$133,'MASTER DATA FILE RAW COAL (2)'!A180,'[16]COAL RECEIPT &amp; GCV DATA'!$K$3:$K$133)</f>
        <v>#VALUE!</v>
      </c>
      <c r="L180" s="15" t="e">
        <f>SUMIF('[16]COAL RECEIPT &amp; GCV DATA'!$A$3:$A$133,'MASTER DATA FILE RAW COAL (2)'!A180,'[16]COAL RECEIPT &amp; GCV DATA'!$L$3:$L$133)</f>
        <v>#VALUE!</v>
      </c>
      <c r="M180" s="15" t="e">
        <f t="shared" si="13"/>
        <v>#VALUE!</v>
      </c>
      <c r="N180" s="15" t="e">
        <f t="shared" si="14"/>
        <v>#VALUE!</v>
      </c>
      <c r="O180" s="15" t="e">
        <f>SUMIF('[16]COAL RECEIPT &amp; GCV DATA'!$A$3:$A$133,'MASTER DATA FILE RAW COAL (2)'!A180,'[16]COAL RECEIPT &amp; GCV DATA'!$O$3:$O$133)</f>
        <v>#VALUE!</v>
      </c>
      <c r="P180" s="15" t="e">
        <f t="shared" si="15"/>
        <v>#VALUE!</v>
      </c>
      <c r="Q180" s="15" t="e">
        <f>SUMIF('[16]COAL RECEIPT &amp; GCV DATA'!$A$3:$A$8,'MASTER DATA FILE RAW COAL (2)'!A180,'[16]COAL RECEIPT &amp; GCV DATA'!$Q$3:$Q$8)+IF(H180=$J$234,($K$234*K180),0)+IF(H180=$J$235,($K$235*K180),0)+IF(H179=$J$235,($K$236*K180),0)</f>
        <v>#VALUE!</v>
      </c>
      <c r="R180" s="16" t="e">
        <f>SUMIF('[16]COAL RECEIPT &amp; GCV DATA'!$A$3:$A$8,'MASTER DATA FILE RAW COAL (2)'!A180,'[16]COAL RECEIPT &amp; GCV DATA'!$R$3:$R$8)+IF(H180=$J$234,($K$234*K180),0)+IF(H180=$J$235,($K$235*K180),0)</f>
        <v>#VALUE!</v>
      </c>
      <c r="S180" s="15">
        <f t="shared" si="16"/>
        <v>0</v>
      </c>
      <c r="T180" s="15" t="e">
        <f>SUMIF('[16]COAL RECEIPT &amp; GCV DATA'!$A$3:$A$133,'MASTER DATA FILE RAW COAL (2)'!A180,'[16]COAL RECEIPT &amp; GCV DATA'!$T$3:$T$133)</f>
        <v>#VALUE!</v>
      </c>
      <c r="U180" s="15" t="e">
        <f t="shared" si="17"/>
        <v>#VALUE!</v>
      </c>
      <c r="V180" s="15" t="e">
        <f>SUMIF('[16]COAL RECEIPT &amp; GCV DATA'!$A$3:$A$133,'MASTER DATA FILE RAW COAL (2)'!A180,'[16]COAL RECEIPT &amp; GCV DATA'!$V$3:$V$133)</f>
        <v>#VALUE!</v>
      </c>
      <c r="W180" s="15" t="e">
        <f t="shared" si="18"/>
        <v>#VALUE!</v>
      </c>
    </row>
    <row r="181" spans="1:23" customFormat="1" x14ac:dyDescent="0.3">
      <c r="A181" s="12"/>
      <c r="B181" s="12" t="e">
        <f>SUMIF('[16]COAL RECEIPT &amp; GCV DATA'!$A$3:$A$8,'MASTER DATA FILE RAW COAL (2)'!A181,'[16]COAL RECEIPT &amp; GCV DATA'!$B$3:$B$8)</f>
        <v>#VALUE!</v>
      </c>
      <c r="C181" s="13" t="e">
        <f>SUMIF('[16]COAL RECEIPT &amp; GCV DATA'!$A$3:$A$133,'MASTER DATA FILE RAW COAL (2)'!A181,'[16]COAL RECEIPT &amp; GCV DATA'!$C$3:$C$133)</f>
        <v>#VALUE!</v>
      </c>
      <c r="D181" s="13">
        <f>IFERROR(VLOOKUP(A181,'[16]COAL RECEIPT &amp; GCV DATA'!$A$2:$V$8,4,0),0)</f>
        <v>0</v>
      </c>
      <c r="E181" s="14">
        <f>IFERROR(VLOOKUP(A181,'[16]COAL RECEIPT &amp; GCV DATA'!$A$2:$V$8,5,0),0)</f>
        <v>0</v>
      </c>
      <c r="F181" s="13" t="e">
        <f>SUMIF('[16]COAL RECEIPT &amp; GCV DATA'!$A$3:$A$133,'MASTER DATA FILE RAW COAL (2)'!A209,'[16]COAL RECEIPT &amp; GCV DATA'!$F$3:$F$133)</f>
        <v>#VALUE!</v>
      </c>
      <c r="G181" s="13">
        <f>IFERROR(VLOOKUP(A181,'[16]COAL RECEIPT &amp; GCV DATA'!$A$2:$V$8,7,0),0)</f>
        <v>0</v>
      </c>
      <c r="H181" s="13">
        <f>IFERROR(VLOOKUP(A181,'[16]COAL RECEIPT &amp; GCV DATA'!$A$2:$V$8,8,0),0)</f>
        <v>0</v>
      </c>
      <c r="I181" s="13">
        <f>IFERROR(VLOOKUP(A181,'[16]COAL RECEIPT &amp; GCV DATA'!$A$2:$V$8,9,0),0)</f>
        <v>0</v>
      </c>
      <c r="J181" s="13">
        <f>IFERROR(VLOOKUP(A181,'[16]COAL RECEIPT &amp; GCV DATA'!$A$2:$V$8,10,0),0)</f>
        <v>0</v>
      </c>
      <c r="K181" s="15" t="e">
        <f>SUMIF('[16]COAL RECEIPT &amp; GCV DATA'!$A$3:$A$133,'MASTER DATA FILE RAW COAL (2)'!A181,'[16]COAL RECEIPT &amp; GCV DATA'!$K$3:$K$133)</f>
        <v>#VALUE!</v>
      </c>
      <c r="L181" s="15" t="e">
        <f>SUMIF('[16]COAL RECEIPT &amp; GCV DATA'!$A$3:$A$133,'MASTER DATA FILE RAW COAL (2)'!A181,'[16]COAL RECEIPT &amp; GCV DATA'!$L$3:$L$133)</f>
        <v>#VALUE!</v>
      </c>
      <c r="M181" s="15" t="e">
        <f t="shared" si="13"/>
        <v>#VALUE!</v>
      </c>
      <c r="N181" s="15" t="e">
        <f t="shared" si="14"/>
        <v>#VALUE!</v>
      </c>
      <c r="O181" s="15" t="e">
        <f>SUMIF('[16]COAL RECEIPT &amp; GCV DATA'!$A$3:$A$133,'MASTER DATA FILE RAW COAL (2)'!A181,'[16]COAL RECEIPT &amp; GCV DATA'!$O$3:$O$133)</f>
        <v>#VALUE!</v>
      </c>
      <c r="P181" s="15" t="e">
        <f t="shared" si="15"/>
        <v>#VALUE!</v>
      </c>
      <c r="Q181" s="15" t="e">
        <f>SUMIF('[16]COAL RECEIPT &amp; GCV DATA'!$A$3:$A$8,'MASTER DATA FILE RAW COAL (2)'!A181,'[16]COAL RECEIPT &amp; GCV DATA'!$Q$3:$Q$8)+IF(H181=$J$234,($K$234*K181),0)+IF(H181=$J$235,($K$235*K181),0)+IF(H180=$J$235,($K$236*K181),0)</f>
        <v>#VALUE!</v>
      </c>
      <c r="R181" s="16" t="e">
        <f>SUMIF('[16]COAL RECEIPT &amp; GCV DATA'!$A$3:$A$8,'MASTER DATA FILE RAW COAL (2)'!A181,'[16]COAL RECEIPT &amp; GCV DATA'!$R$3:$R$8)+IF(H181=$J$234,($K$234*K181),0)+IF(H181=$J$235,($K$235*K181),0)</f>
        <v>#VALUE!</v>
      </c>
      <c r="S181" s="15">
        <f t="shared" si="16"/>
        <v>0</v>
      </c>
      <c r="T181" s="15" t="e">
        <f>SUMIF('[16]COAL RECEIPT &amp; GCV DATA'!$A$3:$A$133,'MASTER DATA FILE RAW COAL (2)'!A181,'[16]COAL RECEIPT &amp; GCV DATA'!$T$3:$T$133)</f>
        <v>#VALUE!</v>
      </c>
      <c r="U181" s="15" t="e">
        <f t="shared" si="17"/>
        <v>#VALUE!</v>
      </c>
      <c r="V181" s="15" t="e">
        <f>SUMIF('[16]COAL RECEIPT &amp; GCV DATA'!$A$3:$A$133,'MASTER DATA FILE RAW COAL (2)'!A181,'[16]COAL RECEIPT &amp; GCV DATA'!$V$3:$V$133)</f>
        <v>#VALUE!</v>
      </c>
      <c r="W181" s="15" t="e">
        <f t="shared" si="18"/>
        <v>#VALUE!</v>
      </c>
    </row>
    <row r="182" spans="1:23" customFormat="1" x14ac:dyDescent="0.3">
      <c r="A182" s="12"/>
      <c r="B182" s="12" t="e">
        <f>SUMIF('[16]COAL RECEIPT &amp; GCV DATA'!$A$3:$A$8,'MASTER DATA FILE RAW COAL (2)'!A182,'[16]COAL RECEIPT &amp; GCV DATA'!$B$3:$B$8)</f>
        <v>#VALUE!</v>
      </c>
      <c r="C182" s="13" t="e">
        <f>SUMIF('[16]COAL RECEIPT &amp; GCV DATA'!$A$3:$A$133,'MASTER DATA FILE RAW COAL (2)'!A182,'[16]COAL RECEIPT &amp; GCV DATA'!$C$3:$C$133)</f>
        <v>#VALUE!</v>
      </c>
      <c r="D182" s="13">
        <f>IFERROR(VLOOKUP(A182,'[16]COAL RECEIPT &amp; GCV DATA'!$A$2:$V$8,4,0),0)</f>
        <v>0</v>
      </c>
      <c r="E182" s="14">
        <f>IFERROR(VLOOKUP(A182,'[16]COAL RECEIPT &amp; GCV DATA'!$A$2:$V$8,5,0),0)</f>
        <v>0</v>
      </c>
      <c r="F182" s="13" t="e">
        <f>SUMIF('[16]COAL RECEIPT &amp; GCV DATA'!$A$3:$A$133,'MASTER DATA FILE RAW COAL (2)'!A210,'[16]COAL RECEIPT &amp; GCV DATA'!$F$3:$F$133)</f>
        <v>#VALUE!</v>
      </c>
      <c r="G182" s="13">
        <f>IFERROR(VLOOKUP(A182,'[16]COAL RECEIPT &amp; GCV DATA'!$A$2:$V$8,7,0),0)</f>
        <v>0</v>
      </c>
      <c r="H182" s="13">
        <f>IFERROR(VLOOKUP(A182,'[16]COAL RECEIPT &amp; GCV DATA'!$A$2:$V$8,8,0),0)</f>
        <v>0</v>
      </c>
      <c r="I182" s="13">
        <f>IFERROR(VLOOKUP(A182,'[16]COAL RECEIPT &amp; GCV DATA'!$A$2:$V$8,9,0),0)</f>
        <v>0</v>
      </c>
      <c r="J182" s="13">
        <f>IFERROR(VLOOKUP(A182,'[16]COAL RECEIPT &amp; GCV DATA'!$A$2:$V$8,10,0),0)</f>
        <v>0</v>
      </c>
      <c r="K182" s="15" t="e">
        <f>SUMIF('[16]COAL RECEIPT &amp; GCV DATA'!$A$3:$A$133,'MASTER DATA FILE RAW COAL (2)'!A182,'[16]COAL RECEIPT &amp; GCV DATA'!$K$3:$K$133)</f>
        <v>#VALUE!</v>
      </c>
      <c r="L182" s="15" t="e">
        <f>SUMIF('[16]COAL RECEIPT &amp; GCV DATA'!$A$3:$A$133,'MASTER DATA FILE RAW COAL (2)'!A182,'[16]COAL RECEIPT &amp; GCV DATA'!$L$3:$L$133)</f>
        <v>#VALUE!</v>
      </c>
      <c r="M182" s="15" t="e">
        <f t="shared" si="13"/>
        <v>#VALUE!</v>
      </c>
      <c r="N182" s="15" t="e">
        <f t="shared" si="14"/>
        <v>#VALUE!</v>
      </c>
      <c r="O182" s="15" t="e">
        <f>SUMIF('[16]COAL RECEIPT &amp; GCV DATA'!$A$3:$A$133,'MASTER DATA FILE RAW COAL (2)'!A182,'[16]COAL RECEIPT &amp; GCV DATA'!$O$3:$O$133)</f>
        <v>#VALUE!</v>
      </c>
      <c r="P182" s="15" t="e">
        <f t="shared" si="15"/>
        <v>#VALUE!</v>
      </c>
      <c r="Q182" s="15" t="e">
        <f>SUMIF('[16]COAL RECEIPT &amp; GCV DATA'!$A$3:$A$8,'MASTER DATA FILE RAW COAL (2)'!A182,'[16]COAL RECEIPT &amp; GCV DATA'!$Q$3:$Q$8)+IF(H182=$J$234,($K$234*K182),0)+IF(H182=$J$235,($K$235*K182),0)+IF(H181=$J$235,($K$236*K182),0)</f>
        <v>#VALUE!</v>
      </c>
      <c r="R182" s="16" t="e">
        <f>SUMIF('[16]COAL RECEIPT &amp; GCV DATA'!$A$3:$A$8,'MASTER DATA FILE RAW COAL (2)'!A182,'[16]COAL RECEIPT &amp; GCV DATA'!$R$3:$R$8)+IF(H182=$J$234,($K$234*K182),0)+IF(H182=$J$235,($K$235*K182),0)</f>
        <v>#VALUE!</v>
      </c>
      <c r="S182" s="15">
        <f t="shared" si="16"/>
        <v>0</v>
      </c>
      <c r="T182" s="15" t="e">
        <f>SUMIF('[16]COAL RECEIPT &amp; GCV DATA'!$A$3:$A$133,'MASTER DATA FILE RAW COAL (2)'!A182,'[16]COAL RECEIPT &amp; GCV DATA'!$T$3:$T$133)</f>
        <v>#VALUE!</v>
      </c>
      <c r="U182" s="15" t="e">
        <f t="shared" si="17"/>
        <v>#VALUE!</v>
      </c>
      <c r="V182" s="15" t="e">
        <f>SUMIF('[16]COAL RECEIPT &amp; GCV DATA'!$A$3:$A$133,'MASTER DATA FILE RAW COAL (2)'!A182,'[16]COAL RECEIPT &amp; GCV DATA'!$V$3:$V$133)</f>
        <v>#VALUE!</v>
      </c>
      <c r="W182" s="15" t="e">
        <f t="shared" si="18"/>
        <v>#VALUE!</v>
      </c>
    </row>
    <row r="183" spans="1:23" customFormat="1" x14ac:dyDescent="0.3">
      <c r="A183" s="12"/>
      <c r="B183" s="12" t="e">
        <f>SUMIF('[16]COAL RECEIPT &amp; GCV DATA'!$A$3:$A$8,'MASTER DATA FILE RAW COAL (2)'!A183,'[16]COAL RECEIPT &amp; GCV DATA'!$B$3:$B$8)</f>
        <v>#VALUE!</v>
      </c>
      <c r="C183" s="13" t="e">
        <f>SUMIF('[16]COAL RECEIPT &amp; GCV DATA'!$A$3:$A$133,'MASTER DATA FILE RAW COAL (2)'!A183,'[16]COAL RECEIPT &amp; GCV DATA'!$C$3:$C$133)</f>
        <v>#VALUE!</v>
      </c>
      <c r="D183" s="13">
        <f>IFERROR(VLOOKUP(A183,'[16]COAL RECEIPT &amp; GCV DATA'!$A$2:$V$8,4,0),0)</f>
        <v>0</v>
      </c>
      <c r="E183" s="14">
        <f>IFERROR(VLOOKUP(A183,'[16]COAL RECEIPT &amp; GCV DATA'!$A$2:$V$8,5,0),0)</f>
        <v>0</v>
      </c>
      <c r="F183" s="13" t="e">
        <f>SUMIF('[16]COAL RECEIPT &amp; GCV DATA'!$A$3:$A$133,'MASTER DATA FILE RAW COAL (2)'!A211,'[16]COAL RECEIPT &amp; GCV DATA'!$F$3:$F$133)</f>
        <v>#VALUE!</v>
      </c>
      <c r="G183" s="13">
        <f>IFERROR(VLOOKUP(A183,'[16]COAL RECEIPT &amp; GCV DATA'!$A$2:$V$8,7,0),0)</f>
        <v>0</v>
      </c>
      <c r="H183" s="13">
        <f>IFERROR(VLOOKUP(A183,'[16]COAL RECEIPT &amp; GCV DATA'!$A$2:$V$8,8,0),0)</f>
        <v>0</v>
      </c>
      <c r="I183" s="13">
        <f>IFERROR(VLOOKUP(A183,'[16]COAL RECEIPT &amp; GCV DATA'!$A$2:$V$8,9,0),0)</f>
        <v>0</v>
      </c>
      <c r="J183" s="13">
        <f>IFERROR(VLOOKUP(A183,'[16]COAL RECEIPT &amp; GCV DATA'!$A$2:$V$8,10,0),0)</f>
        <v>0</v>
      </c>
      <c r="K183" s="15" t="e">
        <f>SUMIF('[16]COAL RECEIPT &amp; GCV DATA'!$A$3:$A$133,'MASTER DATA FILE RAW COAL (2)'!A183,'[16]COAL RECEIPT &amp; GCV DATA'!$K$3:$K$133)</f>
        <v>#VALUE!</v>
      </c>
      <c r="L183" s="15" t="e">
        <f>SUMIF('[16]COAL RECEIPT &amp; GCV DATA'!$A$3:$A$133,'MASTER DATA FILE RAW COAL (2)'!A183,'[16]COAL RECEIPT &amp; GCV DATA'!$L$3:$L$133)</f>
        <v>#VALUE!</v>
      </c>
      <c r="M183" s="15" t="e">
        <f t="shared" si="13"/>
        <v>#VALUE!</v>
      </c>
      <c r="N183" s="15" t="e">
        <f t="shared" si="14"/>
        <v>#VALUE!</v>
      </c>
      <c r="O183" s="15" t="e">
        <f>SUMIF('[16]COAL RECEIPT &amp; GCV DATA'!$A$3:$A$133,'MASTER DATA FILE RAW COAL (2)'!A183,'[16]COAL RECEIPT &amp; GCV DATA'!$O$3:$O$133)</f>
        <v>#VALUE!</v>
      </c>
      <c r="P183" s="15" t="e">
        <f t="shared" si="15"/>
        <v>#VALUE!</v>
      </c>
      <c r="Q183" s="15" t="e">
        <f>SUMIF('[16]COAL RECEIPT &amp; GCV DATA'!$A$3:$A$8,'MASTER DATA FILE RAW COAL (2)'!A183,'[16]COAL RECEIPT &amp; GCV DATA'!$Q$3:$Q$8)+IF(H183=$J$234,($K$234*K183),0)+IF(H183=$J$235,($K$235*K183),0)+IF(H182=$J$235,($K$236*K183),0)</f>
        <v>#VALUE!</v>
      </c>
      <c r="R183" s="16" t="e">
        <f>SUMIF('[16]COAL RECEIPT &amp; GCV DATA'!$A$3:$A$8,'MASTER DATA FILE RAW COAL (2)'!A183,'[16]COAL RECEIPT &amp; GCV DATA'!$R$3:$R$8)+IF(H183=$J$234,($K$234*K183),0)+IF(H183=$J$235,($K$235*K183),0)</f>
        <v>#VALUE!</v>
      </c>
      <c r="S183" s="15">
        <f t="shared" si="16"/>
        <v>0</v>
      </c>
      <c r="T183" s="15" t="e">
        <f>SUMIF('[16]COAL RECEIPT &amp; GCV DATA'!$A$3:$A$133,'MASTER DATA FILE RAW COAL (2)'!A183,'[16]COAL RECEIPT &amp; GCV DATA'!$T$3:$T$133)</f>
        <v>#VALUE!</v>
      </c>
      <c r="U183" s="15" t="e">
        <f t="shared" si="17"/>
        <v>#VALUE!</v>
      </c>
      <c r="V183" s="15" t="e">
        <f>SUMIF('[16]COAL RECEIPT &amp; GCV DATA'!$A$3:$A$133,'MASTER DATA FILE RAW COAL (2)'!A183,'[16]COAL RECEIPT &amp; GCV DATA'!$V$3:$V$133)</f>
        <v>#VALUE!</v>
      </c>
      <c r="W183" s="15" t="e">
        <f t="shared" si="18"/>
        <v>#VALUE!</v>
      </c>
    </row>
    <row r="184" spans="1:23" customFormat="1" x14ac:dyDescent="0.3">
      <c r="A184" s="12"/>
      <c r="B184" s="12" t="e">
        <f>SUMIF('[16]COAL RECEIPT &amp; GCV DATA'!$A$3:$A$8,'MASTER DATA FILE RAW COAL (2)'!A184,'[16]COAL RECEIPT &amp; GCV DATA'!$B$3:$B$8)</f>
        <v>#VALUE!</v>
      </c>
      <c r="C184" s="13" t="e">
        <f>SUMIF('[16]COAL RECEIPT &amp; GCV DATA'!$A$3:$A$8,'MASTER DATA FILE RAW COAL (2)'!A184,'[16]COAL RECEIPT &amp; GCV DATA'!$C$3:$C$8)</f>
        <v>#VALUE!</v>
      </c>
      <c r="D184" s="13">
        <f>IFERROR(VLOOKUP(A184,'[16]COAL RECEIPT &amp; GCV DATA'!$A$2:$V$8,4,0),0)</f>
        <v>0</v>
      </c>
      <c r="E184" s="14">
        <f>IFERROR(VLOOKUP(A184,'[16]COAL RECEIPT &amp; GCV DATA'!$A$2:$V$8,5,0),0)</f>
        <v>0</v>
      </c>
      <c r="F184" s="13" t="e">
        <f>SUMIF('[16]COAL RECEIPT &amp; GCV DATA'!$A$3:$A$133,'MASTER DATA FILE RAW COAL (2)'!A212,'[16]COAL RECEIPT &amp; GCV DATA'!$F$3:$F$133)</f>
        <v>#VALUE!</v>
      </c>
      <c r="G184" s="13">
        <f>IFERROR(VLOOKUP(A184,'[16]COAL RECEIPT &amp; GCV DATA'!$A$2:$V$8,7,0),0)</f>
        <v>0</v>
      </c>
      <c r="H184" s="13">
        <f>IFERROR(VLOOKUP(A184,'[16]COAL RECEIPT &amp; GCV DATA'!$A$2:$V$8,8,0),0)</f>
        <v>0</v>
      </c>
      <c r="I184" s="13">
        <f>IFERROR(VLOOKUP(A184,'[16]COAL RECEIPT &amp; GCV DATA'!$A$2:$V$8,9,0),0)</f>
        <v>0</v>
      </c>
      <c r="J184" s="13">
        <f>IFERROR(VLOOKUP(A184,'[16]COAL RECEIPT &amp; GCV DATA'!$A$2:$V$8,10,0),0)</f>
        <v>0</v>
      </c>
      <c r="K184" s="15" t="e">
        <f>SUMIF('[16]COAL RECEIPT &amp; GCV DATA'!$A$3:$A$133,'MASTER DATA FILE RAW COAL (2)'!A184,'[16]COAL RECEIPT &amp; GCV DATA'!$K$3:$K$133)</f>
        <v>#VALUE!</v>
      </c>
      <c r="L184" s="15" t="e">
        <f>SUMIF('[16]COAL RECEIPT &amp; GCV DATA'!$A$3:$A$133,'MASTER DATA FILE RAW COAL (2)'!A184,'[16]COAL RECEIPT &amp; GCV DATA'!$L$3:$L$133)</f>
        <v>#VALUE!</v>
      </c>
      <c r="M184" s="15" t="e">
        <f t="shared" si="13"/>
        <v>#VALUE!</v>
      </c>
      <c r="N184" s="15" t="e">
        <f t="shared" si="14"/>
        <v>#VALUE!</v>
      </c>
      <c r="O184" s="15" t="e">
        <f>SUMIF('[16]COAL RECEIPT &amp; GCV DATA'!$A$3:$A$133,'MASTER DATA FILE RAW COAL (2)'!A184,'[16]COAL RECEIPT &amp; GCV DATA'!$O$3:$O$133)</f>
        <v>#VALUE!</v>
      </c>
      <c r="P184" s="15" t="e">
        <f t="shared" si="15"/>
        <v>#VALUE!</v>
      </c>
      <c r="Q184" s="15" t="e">
        <f>SUMIF('[16]COAL RECEIPT &amp; GCV DATA'!$A$3:$A$8,'MASTER DATA FILE RAW COAL (2)'!A184,'[16]COAL RECEIPT &amp; GCV DATA'!$Q$3:$Q$8)+IF(H184=$J$234,($K$234*K184),0)+IF(H184=$J$235,($K$235*K184),0)+IF(H183=$J$235,($K$236*K184),0)</f>
        <v>#VALUE!</v>
      </c>
      <c r="R184" s="16" t="e">
        <f>SUMIF('[16]COAL RECEIPT &amp; GCV DATA'!$A$3:$A$8,'MASTER DATA FILE RAW COAL (2)'!A184,'[16]COAL RECEIPT &amp; GCV DATA'!$R$3:$R$8)+IF(H184=$J$234,($K$234*K184),0)+IF(H184=$J$235,($K$235*K184),0)</f>
        <v>#VALUE!</v>
      </c>
      <c r="S184" s="15">
        <f t="shared" si="16"/>
        <v>0</v>
      </c>
      <c r="T184" s="15" t="e">
        <f>SUMIF('[16]COAL RECEIPT &amp; GCV DATA'!$A$3:$A$133,'MASTER DATA FILE RAW COAL (2)'!A184,'[16]COAL RECEIPT &amp; GCV DATA'!$T$3:$T$133)</f>
        <v>#VALUE!</v>
      </c>
      <c r="U184" s="15" t="e">
        <f t="shared" si="17"/>
        <v>#VALUE!</v>
      </c>
      <c r="V184" s="15" t="e">
        <f>SUMIF('[16]COAL RECEIPT &amp; GCV DATA'!$A$3:$A$133,'MASTER DATA FILE RAW COAL (2)'!A184,'[16]COAL RECEIPT &amp; GCV DATA'!$V$3:$V$133)</f>
        <v>#VALUE!</v>
      </c>
      <c r="W184" s="15" t="e">
        <f t="shared" si="18"/>
        <v>#VALUE!</v>
      </c>
    </row>
    <row r="185" spans="1:23" customFormat="1" x14ac:dyDescent="0.3">
      <c r="A185" s="12"/>
      <c r="B185" s="12" t="e">
        <f>SUMIF('[16]COAL RECEIPT &amp; GCV DATA'!$A$3:$A$8,'MASTER DATA FILE RAW COAL (2)'!A185,'[16]COAL RECEIPT &amp; GCV DATA'!$B$3:$B$8)</f>
        <v>#VALUE!</v>
      </c>
      <c r="C185" s="13" t="e">
        <f>SUMIF('[16]COAL RECEIPT &amp; GCV DATA'!$A$3:$A$8,'MASTER DATA FILE RAW COAL (2)'!A185,'[16]COAL RECEIPT &amp; GCV DATA'!$C$3:$C$8)</f>
        <v>#VALUE!</v>
      </c>
      <c r="D185" s="13">
        <f>IFERROR(VLOOKUP(A185,'[16]COAL RECEIPT &amp; GCV DATA'!$A$2:$V$8,4,0),0)</f>
        <v>0</v>
      </c>
      <c r="E185" s="14">
        <f>IFERROR(VLOOKUP(A185,'[16]COAL RECEIPT &amp; GCV DATA'!$A$2:$V$8,5,0),0)</f>
        <v>0</v>
      </c>
      <c r="F185" s="13" t="e">
        <f>SUMIF('[16]COAL RECEIPT &amp; GCV DATA'!$A$3:$A$133,'MASTER DATA FILE RAW COAL (2)'!A213,'[16]COAL RECEIPT &amp; GCV DATA'!$F$3:$F$133)</f>
        <v>#VALUE!</v>
      </c>
      <c r="G185" s="13">
        <f>IFERROR(VLOOKUP(A185,'[16]COAL RECEIPT &amp; GCV DATA'!$A$2:$V$8,7,0),0)</f>
        <v>0</v>
      </c>
      <c r="H185" s="13">
        <f>IFERROR(VLOOKUP(A185,'[16]COAL RECEIPT &amp; GCV DATA'!$A$2:$V$8,8,0),0)</f>
        <v>0</v>
      </c>
      <c r="I185" s="13">
        <f>IFERROR(VLOOKUP(A185,'[16]COAL RECEIPT &amp; GCV DATA'!$A$2:$V$8,9,0),0)</f>
        <v>0</v>
      </c>
      <c r="J185" s="13">
        <f>IFERROR(VLOOKUP(A185,'[16]COAL RECEIPT &amp; GCV DATA'!$A$2:$V$8,10,0),0)</f>
        <v>0</v>
      </c>
      <c r="K185" s="15" t="e">
        <f>SUMIF('[16]COAL RECEIPT &amp; GCV DATA'!$A$3:$A$133,'MASTER DATA FILE RAW COAL (2)'!A185,'[16]COAL RECEIPT &amp; GCV DATA'!$K$3:$K$133)</f>
        <v>#VALUE!</v>
      </c>
      <c r="L185" s="15" t="e">
        <f>SUMIF('[16]COAL RECEIPT &amp; GCV DATA'!$A$3:$A$133,'MASTER DATA FILE RAW COAL (2)'!A185,'[16]COAL RECEIPT &amp; GCV DATA'!$L$3:$L$133)</f>
        <v>#VALUE!</v>
      </c>
      <c r="M185" s="15" t="e">
        <f t="shared" si="13"/>
        <v>#VALUE!</v>
      </c>
      <c r="N185" s="15" t="e">
        <f t="shared" si="14"/>
        <v>#VALUE!</v>
      </c>
      <c r="O185" s="15" t="e">
        <f>SUMIF('[16]COAL RECEIPT &amp; GCV DATA'!$A$3:$A$133,'MASTER DATA FILE RAW COAL (2)'!A185,'[16]COAL RECEIPT &amp; GCV DATA'!$O$3:$O$133)</f>
        <v>#VALUE!</v>
      </c>
      <c r="P185" s="15" t="e">
        <f t="shared" si="15"/>
        <v>#VALUE!</v>
      </c>
      <c r="Q185" s="15" t="e">
        <f>SUMIF('[16]COAL RECEIPT &amp; GCV DATA'!$A$3:$A$8,'MASTER DATA FILE RAW COAL (2)'!A185,'[16]COAL RECEIPT &amp; GCV DATA'!$Q$3:$Q$8)+IF(H185=$J$234,($K$234*K185),0)+IF(H185=$J$235,($K$235*K185),0)+IF(H184=$J$235,($K$236*K185),0)</f>
        <v>#VALUE!</v>
      </c>
      <c r="R185" s="16" t="e">
        <f>SUMIF('[16]COAL RECEIPT &amp; GCV DATA'!$A$3:$A$8,'MASTER DATA FILE RAW COAL (2)'!A185,'[16]COAL RECEIPT &amp; GCV DATA'!$R$3:$R$8)+IF(H185=$J$234,($K$234*K185),0)+IF(H185=$J$235,($K$235*K185),0)</f>
        <v>#VALUE!</v>
      </c>
      <c r="S185" s="15">
        <f t="shared" si="16"/>
        <v>0</v>
      </c>
      <c r="T185" s="15" t="e">
        <f>SUMIF('[16]COAL RECEIPT &amp; GCV DATA'!$A$3:$A$133,'MASTER DATA FILE RAW COAL (2)'!A185,'[16]COAL RECEIPT &amp; GCV DATA'!$T$3:$T$133)</f>
        <v>#VALUE!</v>
      </c>
      <c r="U185" s="15" t="e">
        <f t="shared" si="17"/>
        <v>#VALUE!</v>
      </c>
      <c r="V185" s="15" t="e">
        <f>SUMIF('[16]COAL RECEIPT &amp; GCV DATA'!$A$3:$A$133,'MASTER DATA FILE RAW COAL (2)'!A185,'[16]COAL RECEIPT &amp; GCV DATA'!$V$3:$V$133)</f>
        <v>#VALUE!</v>
      </c>
      <c r="W185" s="15" t="e">
        <f t="shared" si="18"/>
        <v>#VALUE!</v>
      </c>
    </row>
    <row r="186" spans="1:23" customFormat="1" x14ac:dyDescent="0.3">
      <c r="A186" s="12"/>
      <c r="B186" s="12" t="e">
        <f>SUMIF('[16]COAL RECEIPT &amp; GCV DATA'!$A$3:$A$8,'MASTER DATA FILE RAW COAL (2)'!A186,'[16]COAL RECEIPT &amp; GCV DATA'!$B$3:$B$8)</f>
        <v>#VALUE!</v>
      </c>
      <c r="C186" s="13" t="e">
        <f>SUMIF('[16]COAL RECEIPT &amp; GCV DATA'!$A$3:$A$8,'MASTER DATA FILE RAW COAL (2)'!A186,'[16]COAL RECEIPT &amp; GCV DATA'!$C$3:$C$8)</f>
        <v>#VALUE!</v>
      </c>
      <c r="D186" s="13">
        <f>IFERROR(VLOOKUP(A186,'[16]COAL RECEIPT &amp; GCV DATA'!$A$2:$V$8,4,0),0)</f>
        <v>0</v>
      </c>
      <c r="E186" s="14">
        <f>IFERROR(VLOOKUP(A186,'[16]COAL RECEIPT &amp; GCV DATA'!$A$2:$V$8,5,0),0)</f>
        <v>0</v>
      </c>
      <c r="F186" s="13" t="e">
        <f>SUMIF('[16]COAL RECEIPT &amp; GCV DATA'!$A$3:$A$133,'MASTER DATA FILE RAW COAL (2)'!A214,'[16]COAL RECEIPT &amp; GCV DATA'!$F$3:$F$133)</f>
        <v>#VALUE!</v>
      </c>
      <c r="G186" s="13">
        <f>IFERROR(VLOOKUP(A186,'[16]COAL RECEIPT &amp; GCV DATA'!$A$2:$V$8,7,0),0)</f>
        <v>0</v>
      </c>
      <c r="H186" s="13">
        <f>IFERROR(VLOOKUP(A186,'[16]COAL RECEIPT &amp; GCV DATA'!$A$2:$V$8,8,0),0)</f>
        <v>0</v>
      </c>
      <c r="I186" s="13">
        <f>IFERROR(VLOOKUP(A186,'[16]COAL RECEIPT &amp; GCV DATA'!$A$2:$V$8,9,0),0)</f>
        <v>0</v>
      </c>
      <c r="J186" s="13">
        <f>IFERROR(VLOOKUP(A186,'[16]COAL RECEIPT &amp; GCV DATA'!$A$2:$V$8,10,0),0)</f>
        <v>0</v>
      </c>
      <c r="K186" s="15" t="e">
        <f>SUMIF('[16]COAL RECEIPT &amp; GCV DATA'!$A$3:$A$133,'MASTER DATA FILE RAW COAL (2)'!A186,'[16]COAL RECEIPT &amp; GCV DATA'!$K$3:$K$133)</f>
        <v>#VALUE!</v>
      </c>
      <c r="L186" s="15" t="e">
        <f>SUMIF('[16]COAL RECEIPT &amp; GCV DATA'!$A$3:$A$133,'MASTER DATA FILE RAW COAL (2)'!A186,'[16]COAL RECEIPT &amp; GCV DATA'!$L$3:$L$133)</f>
        <v>#VALUE!</v>
      </c>
      <c r="M186" s="15" t="e">
        <f t="shared" si="13"/>
        <v>#VALUE!</v>
      </c>
      <c r="N186" s="15" t="e">
        <f t="shared" si="14"/>
        <v>#VALUE!</v>
      </c>
      <c r="O186" s="15" t="e">
        <f>SUMIF('[16]COAL RECEIPT &amp; GCV DATA'!$A$3:$A$133,'MASTER DATA FILE RAW COAL (2)'!A186,'[16]COAL RECEIPT &amp; GCV DATA'!$O$3:$O$133)</f>
        <v>#VALUE!</v>
      </c>
      <c r="P186" s="15" t="e">
        <f t="shared" si="15"/>
        <v>#VALUE!</v>
      </c>
      <c r="Q186" s="15" t="e">
        <f>SUMIF('[16]COAL RECEIPT &amp; GCV DATA'!$A$3:$A$8,'MASTER DATA FILE RAW COAL (2)'!A186,'[16]COAL RECEIPT &amp; GCV DATA'!$Q$3:$Q$8)+IF(H186=$J$234,($K$234*K186),0)+IF(H186=$J$235,($K$235*K186),0)+IF(H185=$J$235,($K$236*K186),0)</f>
        <v>#VALUE!</v>
      </c>
      <c r="R186" s="16" t="e">
        <f>SUMIF('[16]COAL RECEIPT &amp; GCV DATA'!$A$3:$A$8,'MASTER DATA FILE RAW COAL (2)'!A186,'[16]COAL RECEIPT &amp; GCV DATA'!$R$3:$R$8)+IF(H186=$J$234,($K$234*K186),0)+IF(H186=$J$235,($K$235*K186),0)</f>
        <v>#VALUE!</v>
      </c>
      <c r="S186" s="15">
        <f t="shared" si="16"/>
        <v>0</v>
      </c>
      <c r="T186" s="15" t="e">
        <f>SUMIF('[16]COAL RECEIPT &amp; GCV DATA'!$A$3:$A$133,'MASTER DATA FILE RAW COAL (2)'!A186,'[16]COAL RECEIPT &amp; GCV DATA'!$T$3:$T$133)</f>
        <v>#VALUE!</v>
      </c>
      <c r="U186" s="15" t="e">
        <f t="shared" si="17"/>
        <v>#VALUE!</v>
      </c>
      <c r="V186" s="15" t="e">
        <f>SUMIF('[16]COAL RECEIPT &amp; GCV DATA'!$A$3:$A$133,'MASTER DATA FILE RAW COAL (2)'!A186,'[16]COAL RECEIPT &amp; GCV DATA'!$V$3:$V$133)</f>
        <v>#VALUE!</v>
      </c>
      <c r="W186" s="15" t="e">
        <f t="shared" si="18"/>
        <v>#VALUE!</v>
      </c>
    </row>
    <row r="187" spans="1:23" customFormat="1" x14ac:dyDescent="0.3">
      <c r="A187" s="12"/>
      <c r="B187" s="12" t="e">
        <f>SUMIF('[16]COAL RECEIPT &amp; GCV DATA'!$A$3:$A$8,'MASTER DATA FILE RAW COAL (2)'!A187,'[16]COAL RECEIPT &amp; GCV DATA'!$B$3:$B$8)</f>
        <v>#VALUE!</v>
      </c>
      <c r="C187" s="13" t="e">
        <f>SUMIF('[16]COAL RECEIPT &amp; GCV DATA'!$A$3:$A$8,'MASTER DATA FILE RAW COAL (2)'!A187,'[16]COAL RECEIPT &amp; GCV DATA'!$C$3:$C$8)</f>
        <v>#VALUE!</v>
      </c>
      <c r="D187" s="13">
        <f>IFERROR(VLOOKUP(A187,'[16]COAL RECEIPT &amp; GCV DATA'!$A$2:$V$8,4,0),0)</f>
        <v>0</v>
      </c>
      <c r="E187" s="14">
        <f>IFERROR(VLOOKUP(A187,'[16]COAL RECEIPT &amp; GCV DATA'!$A$2:$V$8,5,0),0)</f>
        <v>0</v>
      </c>
      <c r="F187" s="13" t="e">
        <f>SUMIF('[16]COAL RECEIPT &amp; GCV DATA'!$A$3:$A$133,'MASTER DATA FILE RAW COAL (2)'!A215,'[16]COAL RECEIPT &amp; GCV DATA'!$F$3:$F$133)</f>
        <v>#VALUE!</v>
      </c>
      <c r="G187" s="13">
        <f>IFERROR(VLOOKUP(A187,'[16]COAL RECEIPT &amp; GCV DATA'!$A$2:$V$8,7,0),0)</f>
        <v>0</v>
      </c>
      <c r="H187" s="13">
        <f>IFERROR(VLOOKUP(A187,'[16]COAL RECEIPT &amp; GCV DATA'!$A$2:$V$8,8,0),0)</f>
        <v>0</v>
      </c>
      <c r="I187" s="13">
        <f>IFERROR(VLOOKUP(A187,'[16]COAL RECEIPT &amp; GCV DATA'!$A$2:$V$8,9,0),0)</f>
        <v>0</v>
      </c>
      <c r="J187" s="13">
        <f>IFERROR(VLOOKUP(A187,'[16]COAL RECEIPT &amp; GCV DATA'!$A$2:$V$8,10,0),0)</f>
        <v>0</v>
      </c>
      <c r="K187" s="15" t="e">
        <f>SUMIF('[16]COAL RECEIPT &amp; GCV DATA'!$A$3:$A$133,'MASTER DATA FILE RAW COAL (2)'!A187,'[16]COAL RECEIPT &amp; GCV DATA'!$K$3:$K$133)</f>
        <v>#VALUE!</v>
      </c>
      <c r="L187" s="15" t="e">
        <f>SUMIF('[16]COAL RECEIPT &amp; GCV DATA'!$A$3:$A$133,'MASTER DATA FILE RAW COAL (2)'!A187,'[16]COAL RECEIPT &amp; GCV DATA'!$L$3:$L$133)</f>
        <v>#VALUE!</v>
      </c>
      <c r="M187" s="15" t="e">
        <f t="shared" si="13"/>
        <v>#VALUE!</v>
      </c>
      <c r="N187" s="15" t="e">
        <f t="shared" si="14"/>
        <v>#VALUE!</v>
      </c>
      <c r="O187" s="15" t="e">
        <f>SUMIF('[16]COAL RECEIPT &amp; GCV DATA'!$A$3:$A$133,'MASTER DATA FILE RAW COAL (2)'!A187,'[16]COAL RECEIPT &amp; GCV DATA'!$O$3:$O$133)</f>
        <v>#VALUE!</v>
      </c>
      <c r="P187" s="15" t="e">
        <f t="shared" si="15"/>
        <v>#VALUE!</v>
      </c>
      <c r="Q187" s="15" t="e">
        <f>SUMIF('[16]COAL RECEIPT &amp; GCV DATA'!$A$3:$A$8,'MASTER DATA FILE RAW COAL (2)'!A187,'[16]COAL RECEIPT &amp; GCV DATA'!$Q$3:$Q$8)+IF(H187=$J$234,($K$234*K187),0)+IF(H187=$J$235,($K$235*K187),0)+IF(H186=$J$235,($K$236*K187),0)</f>
        <v>#VALUE!</v>
      </c>
      <c r="R187" s="16" t="e">
        <f>SUMIF('[16]COAL RECEIPT &amp; GCV DATA'!$A$3:$A$8,'MASTER DATA FILE RAW COAL (2)'!A187,'[16]COAL RECEIPT &amp; GCV DATA'!$R$3:$R$8)+IF(H187=$J$234,($K$234*K187),0)+IF(H187=$J$235,($K$235*K187),0)</f>
        <v>#VALUE!</v>
      </c>
      <c r="S187" s="15">
        <f t="shared" si="16"/>
        <v>0</v>
      </c>
      <c r="T187" s="15" t="e">
        <f>SUMIF('[16]COAL RECEIPT &amp; GCV DATA'!$A$3:$A$133,'MASTER DATA FILE RAW COAL (2)'!A187,'[16]COAL RECEIPT &amp; GCV DATA'!$T$3:$T$133)</f>
        <v>#VALUE!</v>
      </c>
      <c r="U187" s="15" t="e">
        <f t="shared" si="17"/>
        <v>#VALUE!</v>
      </c>
      <c r="V187" s="15" t="e">
        <f>SUMIF('[16]COAL RECEIPT &amp; GCV DATA'!$A$3:$A$133,'MASTER DATA FILE RAW COAL (2)'!A187,'[16]COAL RECEIPT &amp; GCV DATA'!$V$3:$V$133)</f>
        <v>#VALUE!</v>
      </c>
      <c r="W187" s="15" t="e">
        <f t="shared" si="18"/>
        <v>#VALUE!</v>
      </c>
    </row>
    <row r="188" spans="1:23" customFormat="1" x14ac:dyDescent="0.3">
      <c r="A188" s="12"/>
      <c r="B188" s="12" t="e">
        <f>SUMIF('[16]COAL RECEIPT &amp; GCV DATA'!$A$3:$A$8,'MASTER DATA FILE RAW COAL (2)'!A188,'[16]COAL RECEIPT &amp; GCV DATA'!$B$3:$B$8)</f>
        <v>#VALUE!</v>
      </c>
      <c r="C188" s="13" t="e">
        <f>SUMIF('[16]COAL RECEIPT &amp; GCV DATA'!$A$3:$A$8,'MASTER DATA FILE RAW COAL (2)'!A188,'[16]COAL RECEIPT &amp; GCV DATA'!$C$3:$C$8)</f>
        <v>#VALUE!</v>
      </c>
      <c r="D188" s="13">
        <f>IFERROR(VLOOKUP(A188,'[16]COAL RECEIPT &amp; GCV DATA'!$A$2:$V$8,4,0),0)</f>
        <v>0</v>
      </c>
      <c r="E188" s="14">
        <f>IFERROR(VLOOKUP(A188,'[16]COAL RECEIPT &amp; GCV DATA'!$A$2:$V$8,5,0),0)</f>
        <v>0</v>
      </c>
      <c r="F188" s="13" t="e">
        <f>SUMIF('[16]COAL RECEIPT &amp; GCV DATA'!$A$3:$A$133,'MASTER DATA FILE RAW COAL (2)'!A216,'[16]COAL RECEIPT &amp; GCV DATA'!$F$3:$F$133)</f>
        <v>#VALUE!</v>
      </c>
      <c r="G188" s="13">
        <f>IFERROR(VLOOKUP(A188,'[16]COAL RECEIPT &amp; GCV DATA'!$A$2:$V$8,7,0),0)</f>
        <v>0</v>
      </c>
      <c r="H188" s="13">
        <f>IFERROR(VLOOKUP(A188,'[16]COAL RECEIPT &amp; GCV DATA'!$A$2:$V$8,8,0),0)</f>
        <v>0</v>
      </c>
      <c r="I188" s="13">
        <f>IFERROR(VLOOKUP(A188,'[16]COAL RECEIPT &amp; GCV DATA'!$A$2:$V$8,9,0),0)</f>
        <v>0</v>
      </c>
      <c r="J188" s="13">
        <f>IFERROR(VLOOKUP(A188,'[16]COAL RECEIPT &amp; GCV DATA'!$A$2:$V$8,10,0),0)</f>
        <v>0</v>
      </c>
      <c r="K188" s="15" t="e">
        <f>SUMIF('[16]COAL RECEIPT &amp; GCV DATA'!$A$3:$A$133,'MASTER DATA FILE RAW COAL (2)'!A188,'[16]COAL RECEIPT &amp; GCV DATA'!$K$3:$K$133)</f>
        <v>#VALUE!</v>
      </c>
      <c r="L188" s="15" t="e">
        <f>SUMIF('[16]COAL RECEIPT &amp; GCV DATA'!$A$3:$A$133,'MASTER DATA FILE RAW COAL (2)'!A188,'[16]COAL RECEIPT &amp; GCV DATA'!$L$3:$L$133)</f>
        <v>#VALUE!</v>
      </c>
      <c r="M188" s="15" t="e">
        <f t="shared" si="13"/>
        <v>#VALUE!</v>
      </c>
      <c r="N188" s="15" t="e">
        <f t="shared" si="14"/>
        <v>#VALUE!</v>
      </c>
      <c r="O188" s="15" t="e">
        <f>SUMIF('[16]COAL RECEIPT &amp; GCV DATA'!$A$3:$A$133,'MASTER DATA FILE RAW COAL (2)'!A188,'[16]COAL RECEIPT &amp; GCV DATA'!$O$3:$O$133)</f>
        <v>#VALUE!</v>
      </c>
      <c r="P188" s="15" t="e">
        <f t="shared" si="15"/>
        <v>#VALUE!</v>
      </c>
      <c r="Q188" s="15" t="e">
        <f>SUMIF('[16]COAL RECEIPT &amp; GCV DATA'!$A$3:$A$8,'MASTER DATA FILE RAW COAL (2)'!A188,'[16]COAL RECEIPT &amp; GCV DATA'!$Q$3:$Q$8)+IF(H188=$J$234,($K$234*K188),0)+IF(H188=$J$235,($K$235*K188),0)+IF(H187=$J$235,($K$236*K188),0)</f>
        <v>#VALUE!</v>
      </c>
      <c r="R188" s="16" t="e">
        <f>SUMIF('[16]COAL RECEIPT &amp; GCV DATA'!$A$3:$A$8,'MASTER DATA FILE RAW COAL (2)'!A188,'[16]COAL RECEIPT &amp; GCV DATA'!$R$3:$R$8)+IF(H188=$J$234,($K$234*K188),0)+IF(H188=$J$235,($K$235*K188),0)</f>
        <v>#VALUE!</v>
      </c>
      <c r="S188" s="15">
        <f t="shared" si="16"/>
        <v>0</v>
      </c>
      <c r="T188" s="15" t="e">
        <f>SUMIF('[16]COAL RECEIPT &amp; GCV DATA'!$A$3:$A$133,'MASTER DATA FILE RAW COAL (2)'!A188,'[16]COAL RECEIPT &amp; GCV DATA'!$T$3:$T$133)</f>
        <v>#VALUE!</v>
      </c>
      <c r="U188" s="15" t="e">
        <f t="shared" si="17"/>
        <v>#VALUE!</v>
      </c>
      <c r="V188" s="15" t="e">
        <f>SUMIF('[16]COAL RECEIPT &amp; GCV DATA'!$A$3:$A$133,'MASTER DATA FILE RAW COAL (2)'!A188,'[16]COAL RECEIPT &amp; GCV DATA'!$V$3:$V$133)</f>
        <v>#VALUE!</v>
      </c>
      <c r="W188" s="15" t="e">
        <f t="shared" si="18"/>
        <v>#VALUE!</v>
      </c>
    </row>
    <row r="189" spans="1:23" customFormat="1" x14ac:dyDescent="0.3">
      <c r="A189" s="12"/>
      <c r="B189" s="12" t="e">
        <f>SUMIF('[16]COAL RECEIPT &amp; GCV DATA'!$A$3:$A$8,'MASTER DATA FILE RAW COAL (2)'!A189,'[16]COAL RECEIPT &amp; GCV DATA'!$B$3:$B$8)</f>
        <v>#VALUE!</v>
      </c>
      <c r="C189" s="13" t="e">
        <f>SUMIF('[16]COAL RECEIPT &amp; GCV DATA'!$A$3:$A$8,'MASTER DATA FILE RAW COAL (2)'!A189,'[16]COAL RECEIPT &amp; GCV DATA'!$C$3:$C$8)</f>
        <v>#VALUE!</v>
      </c>
      <c r="D189" s="13">
        <f>IFERROR(VLOOKUP(A189,'[16]COAL RECEIPT &amp; GCV DATA'!$A$2:$V$8,4,0),0)</f>
        <v>0</v>
      </c>
      <c r="E189" s="14">
        <f>IFERROR(VLOOKUP(A189,'[16]COAL RECEIPT &amp; GCV DATA'!$A$2:$V$8,5,0),0)</f>
        <v>0</v>
      </c>
      <c r="F189" s="13" t="e">
        <f>SUMIF('[16]COAL RECEIPT &amp; GCV DATA'!$A$3:$A$133,'MASTER DATA FILE RAW COAL (2)'!A217,'[16]COAL RECEIPT &amp; GCV DATA'!$F$3:$F$133)</f>
        <v>#VALUE!</v>
      </c>
      <c r="G189" s="13">
        <f>IFERROR(VLOOKUP(A189,'[16]COAL RECEIPT &amp; GCV DATA'!$A$2:$V$8,7,0),0)</f>
        <v>0</v>
      </c>
      <c r="H189" s="13">
        <f>IFERROR(VLOOKUP(A189,'[16]COAL RECEIPT &amp; GCV DATA'!$A$2:$V$8,8,0),0)</f>
        <v>0</v>
      </c>
      <c r="I189" s="13">
        <f>IFERROR(VLOOKUP(A189,'[16]COAL RECEIPT &amp; GCV DATA'!$A$2:$V$8,9,0),0)</f>
        <v>0</v>
      </c>
      <c r="J189" s="13">
        <f>IFERROR(VLOOKUP(A189,'[16]COAL RECEIPT &amp; GCV DATA'!$A$2:$V$8,10,0),0)</f>
        <v>0</v>
      </c>
      <c r="K189" s="15" t="e">
        <f>SUMIF('[16]COAL RECEIPT &amp; GCV DATA'!$A$3:$A$133,'MASTER DATA FILE RAW COAL (2)'!A189,'[16]COAL RECEIPT &amp; GCV DATA'!$K$3:$K$133)</f>
        <v>#VALUE!</v>
      </c>
      <c r="L189" s="15" t="e">
        <f>SUMIF('[16]COAL RECEIPT &amp; GCV DATA'!$A$3:$A$133,'MASTER DATA FILE RAW COAL (2)'!A189,'[16]COAL RECEIPT &amp; GCV DATA'!$L$3:$L$133)</f>
        <v>#VALUE!</v>
      </c>
      <c r="M189" s="15" t="e">
        <f t="shared" si="13"/>
        <v>#VALUE!</v>
      </c>
      <c r="N189" s="15" t="e">
        <f t="shared" si="14"/>
        <v>#VALUE!</v>
      </c>
      <c r="O189" s="15" t="e">
        <f>SUMIF('[16]COAL RECEIPT &amp; GCV DATA'!$A$3:$A$133,'MASTER DATA FILE RAW COAL (2)'!A189,'[16]COAL RECEIPT &amp; GCV DATA'!$O$3:$O$133)</f>
        <v>#VALUE!</v>
      </c>
      <c r="P189" s="15" t="e">
        <f t="shared" si="15"/>
        <v>#VALUE!</v>
      </c>
      <c r="Q189" s="15" t="e">
        <f>SUMIF('[16]COAL RECEIPT &amp; GCV DATA'!$A$3:$A$8,'MASTER DATA FILE RAW COAL (2)'!A189,'[16]COAL RECEIPT &amp; GCV DATA'!$Q$3:$Q$8)+IF(H189=$J$234,($K$234*K189),0)+IF(H189=$J$235,($K$235*K189),0)+IF(H188=$J$235,($K$236*K189),0)</f>
        <v>#VALUE!</v>
      </c>
      <c r="R189" s="16" t="e">
        <f>SUMIF('[16]COAL RECEIPT &amp; GCV DATA'!$A$3:$A$8,'MASTER DATA FILE RAW COAL (2)'!A189,'[16]COAL RECEIPT &amp; GCV DATA'!$R$3:$R$8)+IF(H189=$J$234,($K$234*K189),0)+IF(H189=$J$235,($K$235*K189),0)</f>
        <v>#VALUE!</v>
      </c>
      <c r="S189" s="15">
        <f t="shared" si="16"/>
        <v>0</v>
      </c>
      <c r="T189" s="15" t="e">
        <f>SUMIF('[16]COAL RECEIPT &amp; GCV DATA'!$A$3:$A$133,'MASTER DATA FILE RAW COAL (2)'!A189,'[16]COAL RECEIPT &amp; GCV DATA'!$T$3:$T$133)</f>
        <v>#VALUE!</v>
      </c>
      <c r="U189" s="15" t="e">
        <f t="shared" si="17"/>
        <v>#VALUE!</v>
      </c>
      <c r="V189" s="15" t="e">
        <f>SUMIF('[16]COAL RECEIPT &amp; GCV DATA'!$A$3:$A$133,'MASTER DATA FILE RAW COAL (2)'!A189,'[16]COAL RECEIPT &amp; GCV DATA'!$V$3:$V$133)</f>
        <v>#VALUE!</v>
      </c>
      <c r="W189" s="15" t="e">
        <f t="shared" si="18"/>
        <v>#VALUE!</v>
      </c>
    </row>
    <row r="190" spans="1:23" customFormat="1" x14ac:dyDescent="0.3">
      <c r="A190" s="12"/>
      <c r="B190" s="12" t="e">
        <f>SUMIF('[16]COAL RECEIPT &amp; GCV DATA'!$A$3:$A$8,'MASTER DATA FILE RAW COAL (2)'!A190,'[16]COAL RECEIPT &amp; GCV DATA'!$B$3:$B$8)</f>
        <v>#VALUE!</v>
      </c>
      <c r="C190" s="13" t="e">
        <f>SUMIF('[16]COAL RECEIPT &amp; GCV DATA'!$A$3:$A$8,'MASTER DATA FILE RAW COAL (2)'!A190,'[16]COAL RECEIPT &amp; GCV DATA'!$C$3:$C$8)</f>
        <v>#VALUE!</v>
      </c>
      <c r="D190" s="13">
        <f>IFERROR(VLOOKUP(A190,'[16]COAL RECEIPT &amp; GCV DATA'!$A$2:$V$8,4,0),0)</f>
        <v>0</v>
      </c>
      <c r="E190" s="14">
        <f>IFERROR(VLOOKUP(A190,'[16]COAL RECEIPT &amp; GCV DATA'!$A$2:$V$8,5,0),0)</f>
        <v>0</v>
      </c>
      <c r="F190" s="13" t="e">
        <f>SUMIF('[16]COAL RECEIPT &amp; GCV DATA'!$A$3:$A$133,'MASTER DATA FILE RAW COAL (2)'!A218,'[16]COAL RECEIPT &amp; GCV DATA'!$F$3:$F$133)</f>
        <v>#VALUE!</v>
      </c>
      <c r="G190" s="13">
        <f>IFERROR(VLOOKUP(A190,'[16]COAL RECEIPT &amp; GCV DATA'!$A$2:$V$8,7,0),0)</f>
        <v>0</v>
      </c>
      <c r="H190" s="13">
        <f>IFERROR(VLOOKUP(A190,'[16]COAL RECEIPT &amp; GCV DATA'!$A$2:$V$8,8,0),0)</f>
        <v>0</v>
      </c>
      <c r="I190" s="13">
        <f>IFERROR(VLOOKUP(A190,'[16]COAL RECEIPT &amp; GCV DATA'!$A$2:$V$8,9,0),0)</f>
        <v>0</v>
      </c>
      <c r="J190" s="13">
        <f>IFERROR(VLOOKUP(A190,'[16]COAL RECEIPT &amp; GCV DATA'!$A$2:$V$8,10,0),0)</f>
        <v>0</v>
      </c>
      <c r="K190" s="15" t="e">
        <f>SUMIF('[16]COAL RECEIPT &amp; GCV DATA'!$A$3:$A$133,'MASTER DATA FILE RAW COAL (2)'!A190,'[16]COAL RECEIPT &amp; GCV DATA'!$K$3:$K$133)</f>
        <v>#VALUE!</v>
      </c>
      <c r="L190" s="15" t="e">
        <f>SUMIF('[16]COAL RECEIPT &amp; GCV DATA'!$A$3:$A$133,'MASTER DATA FILE RAW COAL (2)'!A190,'[16]COAL RECEIPT &amp; GCV DATA'!$L$3:$L$133)</f>
        <v>#VALUE!</v>
      </c>
      <c r="M190" s="15" t="e">
        <f t="shared" si="13"/>
        <v>#VALUE!</v>
      </c>
      <c r="N190" s="15" t="e">
        <f t="shared" si="14"/>
        <v>#VALUE!</v>
      </c>
      <c r="O190" s="15" t="e">
        <f>SUMIF('[16]COAL RECEIPT &amp; GCV DATA'!$A$3:$A$133,'MASTER DATA FILE RAW COAL (2)'!A190,'[16]COAL RECEIPT &amp; GCV DATA'!$O$3:$O$133)</f>
        <v>#VALUE!</v>
      </c>
      <c r="P190" s="15" t="e">
        <f t="shared" si="15"/>
        <v>#VALUE!</v>
      </c>
      <c r="Q190" s="15" t="e">
        <f>SUMIF('[16]COAL RECEIPT &amp; GCV DATA'!$A$3:$A$8,'MASTER DATA FILE RAW COAL (2)'!A190,'[16]COAL RECEIPT &amp; GCV DATA'!$Q$3:$Q$8)+IF(H190=$J$234,($K$234*K190),0)+IF(H190=$J$235,($K$235*K190),0)+IF(H189=$J$235,($K$236*K190),0)</f>
        <v>#VALUE!</v>
      </c>
      <c r="R190" s="16" t="e">
        <f>SUMIF('[16]COAL RECEIPT &amp; GCV DATA'!$A$3:$A$8,'MASTER DATA FILE RAW COAL (2)'!A190,'[16]COAL RECEIPT &amp; GCV DATA'!$R$3:$R$8)+IF(H190=$J$234,($K$234*K190),0)+IF(H190=$J$235,($K$235*K190),0)</f>
        <v>#VALUE!</v>
      </c>
      <c r="S190" s="15">
        <f t="shared" si="16"/>
        <v>0</v>
      </c>
      <c r="T190" s="15" t="e">
        <f>SUMIF('[16]COAL RECEIPT &amp; GCV DATA'!$A$3:$A$133,'MASTER DATA FILE RAW COAL (2)'!A190,'[16]COAL RECEIPT &amp; GCV DATA'!$T$3:$T$133)</f>
        <v>#VALUE!</v>
      </c>
      <c r="U190" s="15" t="e">
        <f t="shared" si="17"/>
        <v>#VALUE!</v>
      </c>
      <c r="V190" s="15" t="e">
        <f>SUMIF('[16]COAL RECEIPT &amp; GCV DATA'!$A$3:$A$133,'MASTER DATA FILE RAW COAL (2)'!A190,'[16]COAL RECEIPT &amp; GCV DATA'!$V$3:$V$133)</f>
        <v>#VALUE!</v>
      </c>
      <c r="W190" s="15" t="e">
        <f t="shared" si="18"/>
        <v>#VALUE!</v>
      </c>
    </row>
    <row r="191" spans="1:23" customFormat="1" x14ac:dyDescent="0.3">
      <c r="A191" s="12"/>
      <c r="B191" s="12" t="e">
        <f>SUMIF('[16]COAL RECEIPT &amp; GCV DATA'!$A$3:$A$8,'MASTER DATA FILE RAW COAL (2)'!A191,'[16]COAL RECEIPT &amp; GCV DATA'!$B$3:$B$8)</f>
        <v>#VALUE!</v>
      </c>
      <c r="C191" s="13" t="e">
        <f>SUMIF('[16]COAL RECEIPT &amp; GCV DATA'!$A$3:$A$8,'MASTER DATA FILE RAW COAL (2)'!A191,'[16]COAL RECEIPT &amp; GCV DATA'!$C$3:$C$8)</f>
        <v>#VALUE!</v>
      </c>
      <c r="D191" s="13">
        <f>IFERROR(VLOOKUP(A191,'[16]COAL RECEIPT &amp; GCV DATA'!$A$2:$V$8,4,0),0)</f>
        <v>0</v>
      </c>
      <c r="E191" s="14">
        <f>IFERROR(VLOOKUP(A191,'[16]COAL RECEIPT &amp; GCV DATA'!$A$2:$V$8,5,0),0)</f>
        <v>0</v>
      </c>
      <c r="F191" s="13" t="e">
        <f>SUMIF('[16]COAL RECEIPT &amp; GCV DATA'!$A$3:$A$133,'MASTER DATA FILE RAW COAL (2)'!A219,'[16]COAL RECEIPT &amp; GCV DATA'!$F$3:$F$133)</f>
        <v>#VALUE!</v>
      </c>
      <c r="G191" s="13">
        <f>IFERROR(VLOOKUP(A191,'[16]COAL RECEIPT &amp; GCV DATA'!$A$2:$V$8,7,0),0)</f>
        <v>0</v>
      </c>
      <c r="H191" s="13">
        <f>IFERROR(VLOOKUP(A191,'[16]COAL RECEIPT &amp; GCV DATA'!$A$2:$V$8,8,0),0)</f>
        <v>0</v>
      </c>
      <c r="I191" s="13">
        <f>IFERROR(VLOOKUP(A191,'[16]COAL RECEIPT &amp; GCV DATA'!$A$2:$V$8,9,0),0)</f>
        <v>0</v>
      </c>
      <c r="J191" s="13">
        <f>IFERROR(VLOOKUP(A191,'[16]COAL RECEIPT &amp; GCV DATA'!$A$2:$V$8,10,0),0)</f>
        <v>0</v>
      </c>
      <c r="K191" s="15" t="e">
        <f>SUMIF('[16]COAL RECEIPT &amp; GCV DATA'!$A$3:$A$133,'MASTER DATA FILE RAW COAL (2)'!A191,'[16]COAL RECEIPT &amp; GCV DATA'!$K$3:$K$133)</f>
        <v>#VALUE!</v>
      </c>
      <c r="L191" s="15" t="e">
        <f>SUMIF('[16]COAL RECEIPT &amp; GCV DATA'!$A$3:$A$133,'MASTER DATA FILE RAW COAL (2)'!A191,'[16]COAL RECEIPT &amp; GCV DATA'!$L$3:$L$133)</f>
        <v>#VALUE!</v>
      </c>
      <c r="M191" s="15" t="e">
        <f t="shared" si="13"/>
        <v>#VALUE!</v>
      </c>
      <c r="N191" s="15" t="e">
        <f t="shared" si="14"/>
        <v>#VALUE!</v>
      </c>
      <c r="O191" s="15" t="e">
        <f>SUMIF('[16]COAL RECEIPT &amp; GCV DATA'!$A$3:$A$133,'MASTER DATA FILE RAW COAL (2)'!A191,'[16]COAL RECEIPT &amp; GCV DATA'!$O$3:$O$133)</f>
        <v>#VALUE!</v>
      </c>
      <c r="P191" s="15" t="e">
        <f t="shared" si="15"/>
        <v>#VALUE!</v>
      </c>
      <c r="Q191" s="15" t="e">
        <f>SUMIF('[16]COAL RECEIPT &amp; GCV DATA'!$A$3:$A$8,'MASTER DATA FILE RAW COAL (2)'!A191,'[16]COAL RECEIPT &amp; GCV DATA'!$Q$3:$Q$8)+IF(H191=$J$234,($K$234*K191),0)+IF(H191=$J$235,($K$235*K191),0)+IF(H190=$J$235,($K$236*K191),0)</f>
        <v>#VALUE!</v>
      </c>
      <c r="R191" s="16" t="e">
        <f>SUMIF('[16]COAL RECEIPT &amp; GCV DATA'!$A$3:$A$8,'MASTER DATA FILE RAW COAL (2)'!A191,'[16]COAL RECEIPT &amp; GCV DATA'!$R$3:$R$8)+IF(H191=$J$234,($K$234*K191),0)+IF(H191=$J$235,($K$235*K191),0)</f>
        <v>#VALUE!</v>
      </c>
      <c r="S191" s="15">
        <f t="shared" si="16"/>
        <v>0</v>
      </c>
      <c r="T191" s="15" t="e">
        <f>SUMIF('[16]COAL RECEIPT &amp; GCV DATA'!$A$3:$A$133,'MASTER DATA FILE RAW COAL (2)'!A191,'[16]COAL RECEIPT &amp; GCV DATA'!$T$3:$T$133)</f>
        <v>#VALUE!</v>
      </c>
      <c r="U191" s="15" t="e">
        <f t="shared" si="17"/>
        <v>#VALUE!</v>
      </c>
      <c r="V191" s="15" t="e">
        <f>SUMIF('[16]COAL RECEIPT &amp; GCV DATA'!$A$3:$A$133,'MASTER DATA FILE RAW COAL (2)'!A191,'[16]COAL RECEIPT &amp; GCV DATA'!$V$3:$V$133)</f>
        <v>#VALUE!</v>
      </c>
      <c r="W191" s="15" t="e">
        <f t="shared" si="18"/>
        <v>#VALUE!</v>
      </c>
    </row>
    <row r="192" spans="1:23" customFormat="1" x14ac:dyDescent="0.3">
      <c r="A192" s="12"/>
      <c r="B192" s="12" t="e">
        <f>SUMIF('[16]COAL RECEIPT &amp; GCV DATA'!$A$3:$A$8,'MASTER DATA FILE RAW COAL (2)'!A192,'[16]COAL RECEIPT &amp; GCV DATA'!$B$3:$B$8)</f>
        <v>#VALUE!</v>
      </c>
      <c r="C192" s="13" t="e">
        <f>SUMIF('[16]COAL RECEIPT &amp; GCV DATA'!$A$3:$A$8,'MASTER DATA FILE RAW COAL (2)'!A192,'[16]COAL RECEIPT &amp; GCV DATA'!$C$3:$C$8)</f>
        <v>#VALUE!</v>
      </c>
      <c r="D192" s="13">
        <f>IFERROR(VLOOKUP(A192,'[16]COAL RECEIPT &amp; GCV DATA'!$A$2:$V$8,4,0),0)</f>
        <v>0</v>
      </c>
      <c r="E192" s="14">
        <f>IFERROR(VLOOKUP(A192,'[16]COAL RECEIPT &amp; GCV DATA'!$A$2:$V$8,5,0),0)</f>
        <v>0</v>
      </c>
      <c r="F192" s="13" t="e">
        <f>SUMIF('[16]COAL RECEIPT &amp; GCV DATA'!$A$3:$A$133,'MASTER DATA FILE RAW COAL (2)'!A220,'[16]COAL RECEIPT &amp; GCV DATA'!$F$3:$F$133)</f>
        <v>#VALUE!</v>
      </c>
      <c r="G192" s="13">
        <f>IFERROR(VLOOKUP(A192,'[16]COAL RECEIPT &amp; GCV DATA'!$A$2:$V$8,7,0),0)</f>
        <v>0</v>
      </c>
      <c r="H192" s="13">
        <f>IFERROR(VLOOKUP(A192,'[16]COAL RECEIPT &amp; GCV DATA'!$A$2:$V$8,8,0),0)</f>
        <v>0</v>
      </c>
      <c r="I192" s="13">
        <f>IFERROR(VLOOKUP(A192,'[16]COAL RECEIPT &amp; GCV DATA'!$A$2:$V$8,9,0),0)</f>
        <v>0</v>
      </c>
      <c r="J192" s="13">
        <f>IFERROR(VLOOKUP(A192,'[16]COAL RECEIPT &amp; GCV DATA'!$A$2:$V$8,10,0),0)</f>
        <v>0</v>
      </c>
      <c r="K192" s="15" t="e">
        <f>SUMIF('[16]COAL RECEIPT &amp; GCV DATA'!$A$3:$A$133,'MASTER DATA FILE RAW COAL (2)'!A192,'[16]COAL RECEIPT &amp; GCV DATA'!$K$3:$K$133)</f>
        <v>#VALUE!</v>
      </c>
      <c r="L192" s="15" t="e">
        <f>SUMIF('[16]COAL RECEIPT &amp; GCV DATA'!$A$3:$A$133,'MASTER DATA FILE RAW COAL (2)'!A192,'[16]COAL RECEIPT &amp; GCV DATA'!$L$3:$L$133)</f>
        <v>#VALUE!</v>
      </c>
      <c r="M192" s="15" t="e">
        <f t="shared" si="13"/>
        <v>#VALUE!</v>
      </c>
      <c r="N192" s="15" t="e">
        <f t="shared" si="14"/>
        <v>#VALUE!</v>
      </c>
      <c r="O192" s="15" t="e">
        <f>SUMIF('[16]COAL RECEIPT &amp; GCV DATA'!$A$3:$A$133,'MASTER DATA FILE RAW COAL (2)'!A192,'[16]COAL RECEIPT &amp; GCV DATA'!$O$3:$O$133)</f>
        <v>#VALUE!</v>
      </c>
      <c r="P192" s="15" t="e">
        <f t="shared" si="15"/>
        <v>#VALUE!</v>
      </c>
      <c r="Q192" s="15" t="e">
        <f>SUMIF('[16]COAL RECEIPT &amp; GCV DATA'!$A$3:$A$8,'MASTER DATA FILE RAW COAL (2)'!A192,'[16]COAL RECEIPT &amp; GCV DATA'!$Q$3:$Q$8)+IF(H192=$J$234,($K$234*K192),0)+IF(H192=$J$235,($K$235*K192),0)+IF(H191=$J$235,($K$236*K192),0)</f>
        <v>#VALUE!</v>
      </c>
      <c r="R192" s="16" t="e">
        <f>SUMIF('[16]COAL RECEIPT &amp; GCV DATA'!$A$3:$A$8,'MASTER DATA FILE RAW COAL (2)'!A192,'[16]COAL RECEIPT &amp; GCV DATA'!$R$3:$R$8)+IF(H192=$J$234,($K$234*K192),0)+IF(H192=$J$235,($K$235*K192),0)</f>
        <v>#VALUE!</v>
      </c>
      <c r="S192" s="15">
        <f t="shared" si="16"/>
        <v>0</v>
      </c>
      <c r="T192" s="15" t="e">
        <f>SUMIF('[16]COAL RECEIPT &amp; GCV DATA'!$A$3:$A$133,'MASTER DATA FILE RAW COAL (2)'!A192,'[16]COAL RECEIPT &amp; GCV DATA'!$T$3:$T$133)</f>
        <v>#VALUE!</v>
      </c>
      <c r="U192" s="15" t="e">
        <f t="shared" si="17"/>
        <v>#VALUE!</v>
      </c>
      <c r="V192" s="15" t="e">
        <f>SUMIF('[16]COAL RECEIPT &amp; GCV DATA'!$A$3:$A$133,'MASTER DATA FILE RAW COAL (2)'!A192,'[16]COAL RECEIPT &amp; GCV DATA'!$V$3:$V$133)</f>
        <v>#VALUE!</v>
      </c>
      <c r="W192" s="15" t="e">
        <f t="shared" si="18"/>
        <v>#VALUE!</v>
      </c>
    </row>
    <row r="193" spans="1:23" customFormat="1" x14ac:dyDescent="0.3">
      <c r="A193" s="12"/>
      <c r="B193" s="12" t="e">
        <f>SUMIF('[16]COAL RECEIPT &amp; GCV DATA'!$A$3:$A$8,'MASTER DATA FILE RAW COAL (2)'!A193,'[16]COAL RECEIPT &amp; GCV DATA'!$B$3:$B$8)</f>
        <v>#VALUE!</v>
      </c>
      <c r="C193" s="13" t="e">
        <f>SUMIF('[16]COAL RECEIPT &amp; GCV DATA'!$A$3:$A$8,'MASTER DATA FILE RAW COAL (2)'!A193,'[16]COAL RECEIPT &amp; GCV DATA'!$C$3:$C$8)</f>
        <v>#VALUE!</v>
      </c>
      <c r="D193" s="13">
        <f>IFERROR(VLOOKUP(A193,'[16]COAL RECEIPT &amp; GCV DATA'!$A$2:$V$8,4,0),0)</f>
        <v>0</v>
      </c>
      <c r="E193" s="14">
        <f>IFERROR(VLOOKUP(A193,'[16]COAL RECEIPT &amp; GCV DATA'!$A$2:$V$8,5,0),0)</f>
        <v>0</v>
      </c>
      <c r="F193" s="13" t="e">
        <f>SUMIF('[16]COAL RECEIPT &amp; GCV DATA'!$A$3:$A$133,'MASTER DATA FILE RAW COAL (2)'!A221,'[16]COAL RECEIPT &amp; GCV DATA'!$F$3:$F$133)</f>
        <v>#VALUE!</v>
      </c>
      <c r="G193" s="13">
        <f>IFERROR(VLOOKUP(A193,'[16]COAL RECEIPT &amp; GCV DATA'!$A$2:$V$8,7,0),0)</f>
        <v>0</v>
      </c>
      <c r="H193" s="13">
        <f>IFERROR(VLOOKUP(A193,'[16]COAL RECEIPT &amp; GCV DATA'!$A$2:$V$8,8,0),0)</f>
        <v>0</v>
      </c>
      <c r="I193" s="13">
        <f>IFERROR(VLOOKUP(A193,'[16]COAL RECEIPT &amp; GCV DATA'!$A$2:$V$8,9,0),0)</f>
        <v>0</v>
      </c>
      <c r="J193" s="13">
        <f>IFERROR(VLOOKUP(A193,'[16]COAL RECEIPT &amp; GCV DATA'!$A$2:$V$8,10,0),0)</f>
        <v>0</v>
      </c>
      <c r="K193" s="15" t="e">
        <f>SUMIF('[16]COAL RECEIPT &amp; GCV DATA'!$A$3:$A$133,'MASTER DATA FILE RAW COAL (2)'!A193,'[16]COAL RECEIPT &amp; GCV DATA'!$K$3:$K$133)</f>
        <v>#VALUE!</v>
      </c>
      <c r="L193" s="15" t="e">
        <f>SUMIF('[16]COAL RECEIPT &amp; GCV DATA'!$A$3:$A$133,'MASTER DATA FILE RAW COAL (2)'!A193,'[16]COAL RECEIPT &amp; GCV DATA'!$L$3:$L$133)</f>
        <v>#VALUE!</v>
      </c>
      <c r="M193" s="15" t="e">
        <f t="shared" si="13"/>
        <v>#VALUE!</v>
      </c>
      <c r="N193" s="15" t="e">
        <f t="shared" si="14"/>
        <v>#VALUE!</v>
      </c>
      <c r="O193" s="15" t="e">
        <f>SUMIF('[16]COAL RECEIPT &amp; GCV DATA'!$A$3:$A$133,'MASTER DATA FILE RAW COAL (2)'!A193,'[16]COAL RECEIPT &amp; GCV DATA'!$O$3:$O$133)</f>
        <v>#VALUE!</v>
      </c>
      <c r="P193" s="15" t="e">
        <f t="shared" si="15"/>
        <v>#VALUE!</v>
      </c>
      <c r="Q193" s="15" t="e">
        <f>SUMIF('[16]COAL RECEIPT &amp; GCV DATA'!$A$3:$A$8,'MASTER DATA FILE RAW COAL (2)'!A193,'[16]COAL RECEIPT &amp; GCV DATA'!$Q$3:$Q$8)+IF(H193=$J$234,($K$234*K193),0)+IF(H193=$J$235,($K$235*K193),0)+IF(H192=$J$235,($K$236*K193),0)</f>
        <v>#VALUE!</v>
      </c>
      <c r="R193" s="16" t="e">
        <f>SUMIF('[16]COAL RECEIPT &amp; GCV DATA'!$A$3:$A$8,'MASTER DATA FILE RAW COAL (2)'!A193,'[16]COAL RECEIPT &amp; GCV DATA'!$R$3:$R$8)+IF(H193=$J$234,($K$234*K193),0)+IF(H193=$J$235,($K$235*K193),0)</f>
        <v>#VALUE!</v>
      </c>
      <c r="S193" s="15">
        <f t="shared" si="16"/>
        <v>0</v>
      </c>
      <c r="T193" s="15" t="e">
        <f>SUMIF('[16]COAL RECEIPT &amp; GCV DATA'!$A$3:$A$133,'MASTER DATA FILE RAW COAL (2)'!A193,'[16]COAL RECEIPT &amp; GCV DATA'!$T$3:$T$133)</f>
        <v>#VALUE!</v>
      </c>
      <c r="U193" s="15" t="e">
        <f t="shared" si="17"/>
        <v>#VALUE!</v>
      </c>
      <c r="V193" s="15" t="e">
        <f>SUMIF('[16]COAL RECEIPT &amp; GCV DATA'!$A$3:$A$133,'MASTER DATA FILE RAW COAL (2)'!A193,'[16]COAL RECEIPT &amp; GCV DATA'!$V$3:$V$133)</f>
        <v>#VALUE!</v>
      </c>
      <c r="W193" s="15" t="e">
        <f t="shared" si="18"/>
        <v>#VALUE!</v>
      </c>
    </row>
    <row r="194" spans="1:23" customFormat="1" x14ac:dyDescent="0.3">
      <c r="A194" s="12"/>
      <c r="B194" s="12" t="e">
        <f>SUMIF('[16]COAL RECEIPT &amp; GCV DATA'!$A$3:$A$8,'MASTER DATA FILE RAW COAL (2)'!A194,'[16]COAL RECEIPT &amp; GCV DATA'!$B$3:$B$8)</f>
        <v>#VALUE!</v>
      </c>
      <c r="C194" s="13" t="e">
        <f>SUMIF('[16]COAL RECEIPT &amp; GCV DATA'!$A$3:$A$8,'MASTER DATA FILE RAW COAL (2)'!A194,'[16]COAL RECEIPT &amp; GCV DATA'!$C$3:$C$8)</f>
        <v>#VALUE!</v>
      </c>
      <c r="D194" s="13">
        <f>IFERROR(VLOOKUP(A194,'[16]COAL RECEIPT &amp; GCV DATA'!$A$2:$V$8,4,0),0)</f>
        <v>0</v>
      </c>
      <c r="E194" s="14">
        <f>IFERROR(VLOOKUP(A194,'[16]COAL RECEIPT &amp; GCV DATA'!$A$2:$V$8,5,0),0)</f>
        <v>0</v>
      </c>
      <c r="F194" s="13" t="e">
        <f>SUMIF('[16]COAL RECEIPT &amp; GCV DATA'!$A$3:$A$133,'MASTER DATA FILE RAW COAL (2)'!A222,'[16]COAL RECEIPT &amp; GCV DATA'!$F$3:$F$133)</f>
        <v>#VALUE!</v>
      </c>
      <c r="G194" s="13">
        <f>IFERROR(VLOOKUP(A194,'[16]COAL RECEIPT &amp; GCV DATA'!$A$2:$V$8,7,0),0)</f>
        <v>0</v>
      </c>
      <c r="H194" s="13">
        <f>IFERROR(VLOOKUP(A194,'[16]COAL RECEIPT &amp; GCV DATA'!$A$2:$V$8,8,0),0)</f>
        <v>0</v>
      </c>
      <c r="I194" s="13">
        <f>IFERROR(VLOOKUP(A194,'[16]COAL RECEIPT &amp; GCV DATA'!$A$2:$V$8,9,0),0)</f>
        <v>0</v>
      </c>
      <c r="J194" s="13">
        <f>IFERROR(VLOOKUP(A194,'[16]COAL RECEIPT &amp; GCV DATA'!$A$2:$V$8,10,0),0)</f>
        <v>0</v>
      </c>
      <c r="K194" s="15" t="e">
        <f>SUMIF('[16]COAL RECEIPT &amp; GCV DATA'!$A$3:$A$133,'MASTER DATA FILE RAW COAL (2)'!A194,'[16]COAL RECEIPT &amp; GCV DATA'!$K$3:$K$133)</f>
        <v>#VALUE!</v>
      </c>
      <c r="L194" s="15" t="e">
        <f>SUMIF('[16]COAL RECEIPT &amp; GCV DATA'!$A$3:$A$133,'MASTER DATA FILE RAW COAL (2)'!A194,'[16]COAL RECEIPT &amp; GCV DATA'!$L$3:$L$133)</f>
        <v>#VALUE!</v>
      </c>
      <c r="M194" s="15" t="e">
        <f t="shared" si="13"/>
        <v>#VALUE!</v>
      </c>
      <c r="N194" s="15" t="e">
        <f t="shared" si="14"/>
        <v>#VALUE!</v>
      </c>
      <c r="O194" s="15" t="e">
        <f>SUMIF('[16]COAL RECEIPT &amp; GCV DATA'!$A$3:$A$133,'MASTER DATA FILE RAW COAL (2)'!A194,'[16]COAL RECEIPT &amp; GCV DATA'!$O$3:$O$133)</f>
        <v>#VALUE!</v>
      </c>
      <c r="P194" s="15" t="e">
        <f t="shared" si="15"/>
        <v>#VALUE!</v>
      </c>
      <c r="Q194" s="15" t="e">
        <f>SUMIF('[16]COAL RECEIPT &amp; GCV DATA'!$A$3:$A$8,'MASTER DATA FILE RAW COAL (2)'!A194,'[16]COAL RECEIPT &amp; GCV DATA'!$Q$3:$Q$8)+IF(H194=$J$234,($K$234*K194),0)+IF(H194=$J$235,($K$235*K194),0)+IF(H193=$J$235,($K$236*K194),0)</f>
        <v>#VALUE!</v>
      </c>
      <c r="R194" s="16" t="e">
        <f>SUMIF('[16]COAL RECEIPT &amp; GCV DATA'!$A$3:$A$8,'MASTER DATA FILE RAW COAL (2)'!A194,'[16]COAL RECEIPT &amp; GCV DATA'!$R$3:$R$8)+IF(H194=$J$234,($K$234*K194),0)+IF(H194=$J$235,($K$235*K194),0)</f>
        <v>#VALUE!</v>
      </c>
      <c r="S194" s="15">
        <f t="shared" si="16"/>
        <v>0</v>
      </c>
      <c r="T194" s="15" t="e">
        <f>SUMIF('[16]COAL RECEIPT &amp; GCV DATA'!$A$3:$A$133,'MASTER DATA FILE RAW COAL (2)'!A194,'[16]COAL RECEIPT &amp; GCV DATA'!$T$3:$T$133)</f>
        <v>#VALUE!</v>
      </c>
      <c r="U194" s="15" t="e">
        <f t="shared" si="17"/>
        <v>#VALUE!</v>
      </c>
      <c r="V194" s="15" t="e">
        <f>SUMIF('[16]COAL RECEIPT &amp; GCV DATA'!$A$3:$A$133,'MASTER DATA FILE RAW COAL (2)'!A194,'[16]COAL RECEIPT &amp; GCV DATA'!$V$3:$V$133)</f>
        <v>#VALUE!</v>
      </c>
      <c r="W194" s="15" t="e">
        <f t="shared" si="18"/>
        <v>#VALUE!</v>
      </c>
    </row>
    <row r="195" spans="1:23" customFormat="1" x14ac:dyDescent="0.3">
      <c r="A195" s="12"/>
      <c r="B195" s="12" t="e">
        <f>SUMIF('[16]COAL RECEIPT &amp; GCV DATA'!$A$3:$A$8,'MASTER DATA FILE RAW COAL (2)'!A195,'[16]COAL RECEIPT &amp; GCV DATA'!$B$3:$B$8)</f>
        <v>#VALUE!</v>
      </c>
      <c r="C195" s="13" t="e">
        <f>SUMIF('[16]COAL RECEIPT &amp; GCV DATA'!$A$3:$A$8,'MASTER DATA FILE RAW COAL (2)'!A195,'[16]COAL RECEIPT &amp; GCV DATA'!$C$3:$C$8)</f>
        <v>#VALUE!</v>
      </c>
      <c r="D195" s="13">
        <f>IFERROR(VLOOKUP(A195,'[16]COAL RECEIPT &amp; GCV DATA'!$A$2:$V$8,4,0),0)</f>
        <v>0</v>
      </c>
      <c r="E195" s="14">
        <f>IFERROR(VLOOKUP(A195,'[16]COAL RECEIPT &amp; GCV DATA'!$A$2:$V$8,5,0),0)</f>
        <v>0</v>
      </c>
      <c r="F195" s="13" t="e">
        <f>SUMIF('[16]COAL RECEIPT &amp; GCV DATA'!$A$3:$A$133,'MASTER DATA FILE RAW COAL (2)'!A223,'[16]COAL RECEIPT &amp; GCV DATA'!$F$3:$F$133)</f>
        <v>#VALUE!</v>
      </c>
      <c r="G195" s="13">
        <f>IFERROR(VLOOKUP(A195,'[16]COAL RECEIPT &amp; GCV DATA'!$A$2:$V$8,7,0),0)</f>
        <v>0</v>
      </c>
      <c r="H195" s="13">
        <f>IFERROR(VLOOKUP(A195,'[16]COAL RECEIPT &amp; GCV DATA'!$A$2:$V$8,8,0),0)</f>
        <v>0</v>
      </c>
      <c r="I195" s="13">
        <f>IFERROR(VLOOKUP(A195,'[16]COAL RECEIPT &amp; GCV DATA'!$A$2:$V$8,9,0),0)</f>
        <v>0</v>
      </c>
      <c r="J195" s="13">
        <f>IFERROR(VLOOKUP(A195,'[16]COAL RECEIPT &amp; GCV DATA'!$A$2:$V$8,10,0),0)</f>
        <v>0</v>
      </c>
      <c r="K195" s="15" t="e">
        <f>SUMIF('[16]COAL RECEIPT &amp; GCV DATA'!$A$3:$A$133,'MASTER DATA FILE RAW COAL (2)'!A195,'[16]COAL RECEIPT &amp; GCV DATA'!$K$3:$K$133)</f>
        <v>#VALUE!</v>
      </c>
      <c r="L195" s="15" t="e">
        <f>SUMIF('[16]COAL RECEIPT &amp; GCV DATA'!$A$3:$A$133,'MASTER DATA FILE RAW COAL (2)'!A195,'[16]COAL RECEIPT &amp; GCV DATA'!$L$3:$L$133)</f>
        <v>#VALUE!</v>
      </c>
      <c r="M195" s="15" t="e">
        <f t="shared" si="13"/>
        <v>#VALUE!</v>
      </c>
      <c r="N195" s="15" t="e">
        <f t="shared" si="14"/>
        <v>#VALUE!</v>
      </c>
      <c r="O195" s="15" t="e">
        <f>SUMIF('[16]COAL RECEIPT &amp; GCV DATA'!$A$3:$A$133,'MASTER DATA FILE RAW COAL (2)'!A195,'[16]COAL RECEIPT &amp; GCV DATA'!$O$3:$O$133)</f>
        <v>#VALUE!</v>
      </c>
      <c r="P195" s="15" t="e">
        <f t="shared" si="15"/>
        <v>#VALUE!</v>
      </c>
      <c r="Q195" s="15" t="e">
        <f>SUMIF('[16]COAL RECEIPT &amp; GCV DATA'!$A$3:$A$8,'MASTER DATA FILE RAW COAL (2)'!A195,'[16]COAL RECEIPT &amp; GCV DATA'!$Q$3:$Q$8)+IF(H195=$J$234,($K$234*K195),0)+IF(H195=$J$235,($K$235*K195),0)+IF(H194=$J$235,($K$236*K195),0)</f>
        <v>#VALUE!</v>
      </c>
      <c r="R195" s="16" t="e">
        <f>SUMIF('[16]COAL RECEIPT &amp; GCV DATA'!$A$3:$A$8,'MASTER DATA FILE RAW COAL (2)'!A195,'[16]COAL RECEIPT &amp; GCV DATA'!$R$3:$R$8)+IF(H195=$J$234,($K$234*K195),0)+IF(H195=$J$235,($K$235*K195),0)</f>
        <v>#VALUE!</v>
      </c>
      <c r="S195" s="15">
        <f t="shared" si="16"/>
        <v>0</v>
      </c>
      <c r="T195" s="15" t="e">
        <f>SUMIF('[16]COAL RECEIPT &amp; GCV DATA'!$A$3:$A$133,'MASTER DATA FILE RAW COAL (2)'!A195,'[16]COAL RECEIPT &amp; GCV DATA'!$T$3:$T$133)</f>
        <v>#VALUE!</v>
      </c>
      <c r="U195" s="15" t="e">
        <f t="shared" si="17"/>
        <v>#VALUE!</v>
      </c>
      <c r="V195" s="15" t="e">
        <f>SUMIF('[16]COAL RECEIPT &amp; GCV DATA'!$A$3:$A$133,'MASTER DATA FILE RAW COAL (2)'!A195,'[16]COAL RECEIPT &amp; GCV DATA'!$V$3:$V$133)</f>
        <v>#VALUE!</v>
      </c>
      <c r="W195" s="15" t="e">
        <f t="shared" si="18"/>
        <v>#VALUE!</v>
      </c>
    </row>
    <row r="196" spans="1:23" customFormat="1" x14ac:dyDescent="0.3">
      <c r="A196" s="12"/>
      <c r="B196" s="12" t="e">
        <f>SUMIF('[16]COAL RECEIPT &amp; GCV DATA'!$A$3:$A$8,'MASTER DATA FILE RAW COAL (2)'!A196,'[16]COAL RECEIPT &amp; GCV DATA'!$B$3:$B$8)</f>
        <v>#VALUE!</v>
      </c>
      <c r="C196" s="13" t="e">
        <f>SUMIF('[16]COAL RECEIPT &amp; GCV DATA'!$A$3:$A$8,'MASTER DATA FILE RAW COAL (2)'!A196,'[16]COAL RECEIPT &amp; GCV DATA'!$C$3:$C$8)</f>
        <v>#VALUE!</v>
      </c>
      <c r="D196" s="13">
        <f>IFERROR(VLOOKUP(A196,'[16]COAL RECEIPT &amp; GCV DATA'!$A$2:$V$8,4,0),0)</f>
        <v>0</v>
      </c>
      <c r="E196" s="14">
        <f>IFERROR(VLOOKUP(A196,'[16]COAL RECEIPT &amp; GCV DATA'!$A$2:$V$8,5,0),0)</f>
        <v>0</v>
      </c>
      <c r="F196" s="13" t="e">
        <f>SUMIF('[16]COAL RECEIPT &amp; GCV DATA'!$A$3:$A$133,'MASTER DATA FILE RAW COAL (2)'!A224,'[16]COAL RECEIPT &amp; GCV DATA'!$F$3:$F$133)</f>
        <v>#VALUE!</v>
      </c>
      <c r="G196" s="13">
        <f>IFERROR(VLOOKUP(A196,'[16]COAL RECEIPT &amp; GCV DATA'!$A$2:$V$8,7,0),0)</f>
        <v>0</v>
      </c>
      <c r="H196" s="13">
        <f>IFERROR(VLOOKUP(A196,'[16]COAL RECEIPT &amp; GCV DATA'!$A$2:$V$8,8,0),0)</f>
        <v>0</v>
      </c>
      <c r="I196" s="13">
        <f>IFERROR(VLOOKUP(A196,'[16]COAL RECEIPT &amp; GCV DATA'!$A$2:$V$8,9,0),0)</f>
        <v>0</v>
      </c>
      <c r="J196" s="13">
        <f>IFERROR(VLOOKUP(A196,'[16]COAL RECEIPT &amp; GCV DATA'!$A$2:$V$8,10,0),0)</f>
        <v>0</v>
      </c>
      <c r="K196" s="15" t="e">
        <f>SUMIF('[16]COAL RECEIPT &amp; GCV DATA'!$A$3:$A$133,'MASTER DATA FILE RAW COAL (2)'!A196,'[16]COAL RECEIPT &amp; GCV DATA'!$K$3:$K$133)</f>
        <v>#VALUE!</v>
      </c>
      <c r="L196" s="15" t="e">
        <f>SUMIF('[16]COAL RECEIPT &amp; GCV DATA'!$A$3:$A$133,'MASTER DATA FILE RAW COAL (2)'!A196,'[16]COAL RECEIPT &amp; GCV DATA'!$L$3:$L$133)</f>
        <v>#VALUE!</v>
      </c>
      <c r="M196" s="15" t="e">
        <f t="shared" ref="M196:M214" si="19">+K196-L196</f>
        <v>#VALUE!</v>
      </c>
      <c r="N196" s="15" t="e">
        <f t="shared" ref="N196:N214" si="20">+M196*S196</f>
        <v>#VALUE!</v>
      </c>
      <c r="O196" s="15" t="e">
        <f>SUMIF('[16]COAL RECEIPT &amp; GCV DATA'!$A$3:$A$133,'MASTER DATA FILE RAW COAL (2)'!A196,'[16]COAL RECEIPT &amp; GCV DATA'!$O$3:$O$133)</f>
        <v>#VALUE!</v>
      </c>
      <c r="P196" s="15" t="e">
        <f t="shared" ref="P196:P214" si="21">+O196*K196</f>
        <v>#VALUE!</v>
      </c>
      <c r="Q196" s="15" t="e">
        <f>SUMIF('[16]COAL RECEIPT &amp; GCV DATA'!$A$3:$A$8,'MASTER DATA FILE RAW COAL (2)'!A196,'[16]COAL RECEIPT &amp; GCV DATA'!$Q$3:$Q$8)+IF(H196=$J$234,($K$234*K196),0)+IF(H196=$J$235,($K$235*K196),0)+IF(H195=$J$235,($K$236*K196),0)</f>
        <v>#VALUE!</v>
      </c>
      <c r="R196" s="16" t="e">
        <f>SUMIF('[16]COAL RECEIPT &amp; GCV DATA'!$A$3:$A$8,'MASTER DATA FILE RAW COAL (2)'!A196,'[16]COAL RECEIPT &amp; GCV DATA'!$R$3:$R$8)+IF(H196=$J$234,($K$234*K196),0)+IF(H196=$J$235,($K$235*K196),0)</f>
        <v>#VALUE!</v>
      </c>
      <c r="S196" s="15">
        <f t="shared" ref="S196:S215" si="22">+IFERROR(R196/K196,0)</f>
        <v>0</v>
      </c>
      <c r="T196" s="15" t="e">
        <f>SUMIF('[16]COAL RECEIPT &amp; GCV DATA'!$A$3:$A$133,'MASTER DATA FILE RAW COAL (2)'!A196,'[16]COAL RECEIPT &amp; GCV DATA'!$T$3:$T$133)</f>
        <v>#VALUE!</v>
      </c>
      <c r="U196" s="15" t="e">
        <f t="shared" ref="U196:U214" si="23">+T196*L196</f>
        <v>#VALUE!</v>
      </c>
      <c r="V196" s="15" t="e">
        <f>SUMIF('[16]COAL RECEIPT &amp; GCV DATA'!$A$3:$A$133,'MASTER DATA FILE RAW COAL (2)'!A196,'[16]COAL RECEIPT &amp; GCV DATA'!$V$3:$V$133)</f>
        <v>#VALUE!</v>
      </c>
      <c r="W196" s="15" t="e">
        <f t="shared" ref="W196:W214" si="24">+V196*L196</f>
        <v>#VALUE!</v>
      </c>
    </row>
    <row r="197" spans="1:23" customFormat="1" x14ac:dyDescent="0.3">
      <c r="A197" s="12"/>
      <c r="B197" s="12" t="e">
        <f>SUMIF('[16]COAL RECEIPT &amp; GCV DATA'!$A$3:$A$8,'MASTER DATA FILE RAW COAL (2)'!A197,'[16]COAL RECEIPT &amp; GCV DATA'!$B$3:$B$8)</f>
        <v>#VALUE!</v>
      </c>
      <c r="C197" s="13" t="e">
        <f>SUMIF('[16]COAL RECEIPT &amp; GCV DATA'!$A$3:$A$8,'MASTER DATA FILE RAW COAL (2)'!A197,'[16]COAL RECEIPT &amp; GCV DATA'!$C$3:$C$8)</f>
        <v>#VALUE!</v>
      </c>
      <c r="D197" s="13">
        <f>IFERROR(VLOOKUP(A197,'[16]COAL RECEIPT &amp; GCV DATA'!$A$2:$V$8,4,0),0)</f>
        <v>0</v>
      </c>
      <c r="E197" s="14">
        <f>IFERROR(VLOOKUP(A197,'[16]COAL RECEIPT &amp; GCV DATA'!$A$2:$V$8,5,0),0)</f>
        <v>0</v>
      </c>
      <c r="F197" s="13" t="e">
        <f>SUMIF('[16]COAL RECEIPT &amp; GCV DATA'!$A$3:$A$133,'MASTER DATA FILE RAW COAL (2)'!A225,'[16]COAL RECEIPT &amp; GCV DATA'!$F$3:$F$133)</f>
        <v>#VALUE!</v>
      </c>
      <c r="G197" s="13">
        <f>IFERROR(VLOOKUP(A197,'[16]COAL RECEIPT &amp; GCV DATA'!$A$2:$V$8,7,0),0)</f>
        <v>0</v>
      </c>
      <c r="H197" s="13">
        <f>IFERROR(VLOOKUP(A197,'[16]COAL RECEIPT &amp; GCV DATA'!$A$2:$V$8,8,0),0)</f>
        <v>0</v>
      </c>
      <c r="I197" s="13">
        <f>IFERROR(VLOOKUP(A197,'[16]COAL RECEIPT &amp; GCV DATA'!$A$2:$V$8,9,0),0)</f>
        <v>0</v>
      </c>
      <c r="J197" s="13">
        <f>IFERROR(VLOOKUP(A197,'[16]COAL RECEIPT &amp; GCV DATA'!$A$2:$V$8,10,0),0)</f>
        <v>0</v>
      </c>
      <c r="K197" s="15" t="e">
        <f>SUMIF('[16]COAL RECEIPT &amp; GCV DATA'!$A$3:$A$133,'MASTER DATA FILE RAW COAL (2)'!A197,'[16]COAL RECEIPT &amp; GCV DATA'!$K$3:$K$133)</f>
        <v>#VALUE!</v>
      </c>
      <c r="L197" s="15" t="e">
        <f>SUMIF('[16]COAL RECEIPT &amp; GCV DATA'!$A$3:$A$133,'MASTER DATA FILE RAW COAL (2)'!A197,'[16]COAL RECEIPT &amp; GCV DATA'!$L$3:$L$133)</f>
        <v>#VALUE!</v>
      </c>
      <c r="M197" s="15" t="e">
        <f t="shared" si="19"/>
        <v>#VALUE!</v>
      </c>
      <c r="N197" s="15" t="e">
        <f t="shared" si="20"/>
        <v>#VALUE!</v>
      </c>
      <c r="O197" s="15" t="e">
        <f>SUMIF('[16]COAL RECEIPT &amp; GCV DATA'!$A$3:$A$133,'MASTER DATA FILE RAW COAL (2)'!A197,'[16]COAL RECEIPT &amp; GCV DATA'!$O$3:$O$133)</f>
        <v>#VALUE!</v>
      </c>
      <c r="P197" s="15" t="e">
        <f t="shared" si="21"/>
        <v>#VALUE!</v>
      </c>
      <c r="Q197" s="15" t="e">
        <f>SUMIF('[16]COAL RECEIPT &amp; GCV DATA'!$A$3:$A$8,'MASTER DATA FILE RAW COAL (2)'!A197,'[16]COAL RECEIPT &amp; GCV DATA'!$Q$3:$Q$8)+IF(H197=$J$234,($K$234*K197),0)+IF(H197=$J$235,($K$235*K197),0)+IF(H196=$J$235,($K$236*K197),0)</f>
        <v>#VALUE!</v>
      </c>
      <c r="R197" s="16" t="e">
        <f>SUMIF('[16]COAL RECEIPT &amp; GCV DATA'!$A$3:$A$8,'MASTER DATA FILE RAW COAL (2)'!A197,'[16]COAL RECEIPT &amp; GCV DATA'!$R$3:$R$8)+IF(H197=$J$234,($K$234*K197),0)+IF(H197=$J$235,($K$235*K197),0)</f>
        <v>#VALUE!</v>
      </c>
      <c r="S197" s="15">
        <f t="shared" si="22"/>
        <v>0</v>
      </c>
      <c r="T197" s="15" t="e">
        <f>SUMIF('[16]COAL RECEIPT &amp; GCV DATA'!$A$3:$A$133,'MASTER DATA FILE RAW COAL (2)'!A197,'[16]COAL RECEIPT &amp; GCV DATA'!$T$3:$T$133)</f>
        <v>#VALUE!</v>
      </c>
      <c r="U197" s="15" t="e">
        <f t="shared" si="23"/>
        <v>#VALUE!</v>
      </c>
      <c r="V197" s="15" t="e">
        <f>SUMIF('[16]COAL RECEIPT &amp; GCV DATA'!$A$3:$A$133,'MASTER DATA FILE RAW COAL (2)'!A197,'[16]COAL RECEIPT &amp; GCV DATA'!$V$3:$V$133)</f>
        <v>#VALUE!</v>
      </c>
      <c r="W197" s="15" t="e">
        <f t="shared" si="24"/>
        <v>#VALUE!</v>
      </c>
    </row>
    <row r="198" spans="1:23" customFormat="1" x14ac:dyDescent="0.3">
      <c r="A198" s="12"/>
      <c r="B198" s="12" t="e">
        <f>SUMIF('[16]COAL RECEIPT &amp; GCV DATA'!$A$3:$A$8,'MASTER DATA FILE RAW COAL (2)'!A198,'[16]COAL RECEIPT &amp; GCV DATA'!$B$3:$B$8)</f>
        <v>#VALUE!</v>
      </c>
      <c r="C198" s="13" t="e">
        <f>SUMIF('[16]COAL RECEIPT &amp; GCV DATA'!$A$3:$A$8,'MASTER DATA FILE RAW COAL (2)'!A198,'[16]COAL RECEIPT &amp; GCV DATA'!$C$3:$C$8)</f>
        <v>#VALUE!</v>
      </c>
      <c r="D198" s="13">
        <f>IFERROR(VLOOKUP(A198,'[16]COAL RECEIPT &amp; GCV DATA'!$A$2:$V$8,4,0),0)</f>
        <v>0</v>
      </c>
      <c r="E198" s="14">
        <f>IFERROR(VLOOKUP(A198,'[16]COAL RECEIPT &amp; GCV DATA'!$A$2:$V$8,5,0),0)</f>
        <v>0</v>
      </c>
      <c r="F198" s="13" t="e">
        <f>SUMIF('[16]COAL RECEIPT &amp; GCV DATA'!$A$3:$A$133,'MASTER DATA FILE RAW COAL (2)'!A226,'[16]COAL RECEIPT &amp; GCV DATA'!$F$3:$F$133)</f>
        <v>#VALUE!</v>
      </c>
      <c r="G198" s="13">
        <f>IFERROR(VLOOKUP(A198,'[16]COAL RECEIPT &amp; GCV DATA'!$A$2:$V$8,7,0),0)</f>
        <v>0</v>
      </c>
      <c r="H198" s="13">
        <f>IFERROR(VLOOKUP(A198,'[16]COAL RECEIPT &amp; GCV DATA'!$A$2:$V$8,8,0),0)</f>
        <v>0</v>
      </c>
      <c r="I198" s="13">
        <f>IFERROR(VLOOKUP(A198,'[16]COAL RECEIPT &amp; GCV DATA'!$A$2:$V$8,9,0),0)</f>
        <v>0</v>
      </c>
      <c r="J198" s="13">
        <f>IFERROR(VLOOKUP(A198,'[16]COAL RECEIPT &amp; GCV DATA'!$A$2:$V$8,10,0),0)</f>
        <v>0</v>
      </c>
      <c r="K198" s="15" t="e">
        <f>SUMIF('[16]COAL RECEIPT &amp; GCV DATA'!$A$3:$A$133,'MASTER DATA FILE RAW COAL (2)'!A198,'[16]COAL RECEIPT &amp; GCV DATA'!$K$3:$K$133)</f>
        <v>#VALUE!</v>
      </c>
      <c r="L198" s="15" t="e">
        <f>SUMIF('[16]COAL RECEIPT &amp; GCV DATA'!$A$3:$A$133,'MASTER DATA FILE RAW COAL (2)'!A198,'[16]COAL RECEIPT &amp; GCV DATA'!$L$3:$L$133)</f>
        <v>#VALUE!</v>
      </c>
      <c r="M198" s="15" t="e">
        <f t="shared" si="19"/>
        <v>#VALUE!</v>
      </c>
      <c r="N198" s="15" t="e">
        <f t="shared" si="20"/>
        <v>#VALUE!</v>
      </c>
      <c r="O198" s="15" t="e">
        <f>SUMIF('[16]COAL RECEIPT &amp; GCV DATA'!$A$3:$A$133,'MASTER DATA FILE RAW COAL (2)'!A198,'[16]COAL RECEIPT &amp; GCV DATA'!$O$3:$O$133)</f>
        <v>#VALUE!</v>
      </c>
      <c r="P198" s="15" t="e">
        <f t="shared" si="21"/>
        <v>#VALUE!</v>
      </c>
      <c r="Q198" s="15" t="e">
        <f>SUMIF('[16]COAL RECEIPT &amp; GCV DATA'!$A$3:$A$8,'MASTER DATA FILE RAW COAL (2)'!A198,'[16]COAL RECEIPT &amp; GCV DATA'!$Q$3:$Q$8)+IF(H198=$J$234,($K$234*K198),0)+IF(H198=$J$235,($K$235*K198),0)+IF(H197=$J$235,($K$236*K198),0)</f>
        <v>#VALUE!</v>
      </c>
      <c r="R198" s="16" t="e">
        <f>SUMIF('[16]COAL RECEIPT &amp; GCV DATA'!$A$3:$A$8,'MASTER DATA FILE RAW COAL (2)'!A198,'[16]COAL RECEIPT &amp; GCV DATA'!$R$3:$R$8)+IF(H198=$J$234,($K$234*K198),0)+IF(H198=$J$235,($K$235*K198),0)</f>
        <v>#VALUE!</v>
      </c>
      <c r="S198" s="15">
        <f t="shared" si="22"/>
        <v>0</v>
      </c>
      <c r="T198" s="15" t="e">
        <f>SUMIF('[16]COAL RECEIPT &amp; GCV DATA'!$A$3:$A$133,'MASTER DATA FILE RAW COAL (2)'!A198,'[16]COAL RECEIPT &amp; GCV DATA'!$T$3:$T$133)</f>
        <v>#VALUE!</v>
      </c>
      <c r="U198" s="15" t="e">
        <f t="shared" si="23"/>
        <v>#VALUE!</v>
      </c>
      <c r="V198" s="15" t="e">
        <f>SUMIF('[16]COAL RECEIPT &amp; GCV DATA'!$A$3:$A$133,'MASTER DATA FILE RAW COAL (2)'!A198,'[16]COAL RECEIPT &amp; GCV DATA'!$V$3:$V$133)</f>
        <v>#VALUE!</v>
      </c>
      <c r="W198" s="15" t="e">
        <f t="shared" si="24"/>
        <v>#VALUE!</v>
      </c>
    </row>
    <row r="199" spans="1:23" customFormat="1" x14ac:dyDescent="0.3">
      <c r="A199" s="12"/>
      <c r="B199" s="12" t="e">
        <f>SUMIF('[16]COAL RECEIPT &amp; GCV DATA'!$A$3:$A$8,'MASTER DATA FILE RAW COAL (2)'!A199,'[16]COAL RECEIPT &amp; GCV DATA'!$B$3:$B$8)</f>
        <v>#VALUE!</v>
      </c>
      <c r="C199" s="13" t="e">
        <f>SUMIF('[16]COAL RECEIPT &amp; GCV DATA'!$A$3:$A$8,'MASTER DATA FILE RAW COAL (2)'!A199,'[16]COAL RECEIPT &amp; GCV DATA'!$C$3:$C$8)</f>
        <v>#VALUE!</v>
      </c>
      <c r="D199" s="13">
        <f>IFERROR(VLOOKUP(A199,'[16]COAL RECEIPT &amp; GCV DATA'!$A$2:$V$8,4,0),0)</f>
        <v>0</v>
      </c>
      <c r="E199" s="14">
        <f>IFERROR(VLOOKUP(A199,'[16]COAL RECEIPT &amp; GCV DATA'!$A$2:$V$8,5,0),0)</f>
        <v>0</v>
      </c>
      <c r="F199" s="13" t="e">
        <f>SUMIF('[16]COAL RECEIPT &amp; GCV DATA'!$A$3:$A$133,'MASTER DATA FILE RAW COAL (2)'!A227,'[16]COAL RECEIPT &amp; GCV DATA'!$F$3:$F$133)</f>
        <v>#VALUE!</v>
      </c>
      <c r="G199" s="13">
        <f>IFERROR(VLOOKUP(A199,'[16]COAL RECEIPT &amp; GCV DATA'!$A$2:$V$8,7,0),0)</f>
        <v>0</v>
      </c>
      <c r="H199" s="13">
        <f>IFERROR(VLOOKUP(A199,'[16]COAL RECEIPT &amp; GCV DATA'!$A$2:$V$8,8,0),0)</f>
        <v>0</v>
      </c>
      <c r="I199" s="13">
        <f>IFERROR(VLOOKUP(A199,'[16]COAL RECEIPT &amp; GCV DATA'!$A$2:$V$8,9,0),0)</f>
        <v>0</v>
      </c>
      <c r="J199" s="13">
        <f>IFERROR(VLOOKUP(A199,'[16]COAL RECEIPT &amp; GCV DATA'!$A$2:$V$8,10,0),0)</f>
        <v>0</v>
      </c>
      <c r="K199" s="15" t="e">
        <f>SUMIF('[16]COAL RECEIPT &amp; GCV DATA'!$A$3:$A$133,'MASTER DATA FILE RAW COAL (2)'!A199,'[16]COAL RECEIPT &amp; GCV DATA'!$K$3:$K$133)</f>
        <v>#VALUE!</v>
      </c>
      <c r="L199" s="15" t="e">
        <f>SUMIF('[16]COAL RECEIPT &amp; GCV DATA'!$A$3:$A$133,'MASTER DATA FILE RAW COAL (2)'!A199,'[16]COAL RECEIPT &amp; GCV DATA'!$L$3:$L$133)</f>
        <v>#VALUE!</v>
      </c>
      <c r="M199" s="15" t="e">
        <f t="shared" si="19"/>
        <v>#VALUE!</v>
      </c>
      <c r="N199" s="15" t="e">
        <f t="shared" si="20"/>
        <v>#VALUE!</v>
      </c>
      <c r="O199" s="15" t="e">
        <f>SUMIF('[16]COAL RECEIPT &amp; GCV DATA'!$A$3:$A$133,'MASTER DATA FILE RAW COAL (2)'!A199,'[16]COAL RECEIPT &amp; GCV DATA'!$O$3:$O$133)</f>
        <v>#VALUE!</v>
      </c>
      <c r="P199" s="15" t="e">
        <f t="shared" si="21"/>
        <v>#VALUE!</v>
      </c>
      <c r="Q199" s="15" t="e">
        <f>SUMIF('[16]COAL RECEIPT &amp; GCV DATA'!$A$3:$A$8,'MASTER DATA FILE RAW COAL (2)'!A199,'[16]COAL RECEIPT &amp; GCV DATA'!$Q$3:$Q$8)+IF(H199=$J$234,($K$234*K199),0)+IF(H199=$J$235,($K$235*K199),0)+IF(H198=$J$235,($K$236*K199),0)</f>
        <v>#VALUE!</v>
      </c>
      <c r="R199" s="16" t="e">
        <f>SUMIF('[16]COAL RECEIPT &amp; GCV DATA'!$A$3:$A$8,'MASTER DATA FILE RAW COAL (2)'!A199,'[16]COAL RECEIPT &amp; GCV DATA'!$R$3:$R$8)+IF(H199=$J$234,($K$234*K199),0)+IF(H199=$J$235,($K$235*K199),0)</f>
        <v>#VALUE!</v>
      </c>
      <c r="S199" s="15">
        <f t="shared" si="22"/>
        <v>0</v>
      </c>
      <c r="T199" s="15" t="e">
        <f>SUMIF('[16]COAL RECEIPT &amp; GCV DATA'!$A$3:$A$133,'MASTER DATA FILE RAW COAL (2)'!A199,'[16]COAL RECEIPT &amp; GCV DATA'!$T$3:$T$133)</f>
        <v>#VALUE!</v>
      </c>
      <c r="U199" s="15" t="e">
        <f t="shared" si="23"/>
        <v>#VALUE!</v>
      </c>
      <c r="V199" s="15" t="e">
        <f>SUMIF('[16]COAL RECEIPT &amp; GCV DATA'!$A$3:$A$133,'MASTER DATA FILE RAW COAL (2)'!A199,'[16]COAL RECEIPT &amp; GCV DATA'!$V$3:$V$133)</f>
        <v>#VALUE!</v>
      </c>
      <c r="W199" s="15" t="e">
        <f t="shared" si="24"/>
        <v>#VALUE!</v>
      </c>
    </row>
    <row r="200" spans="1:23" customFormat="1" x14ac:dyDescent="0.3">
      <c r="A200" s="12"/>
      <c r="B200" s="12" t="e">
        <f>SUMIF('[16]COAL RECEIPT &amp; GCV DATA'!$A$3:$A$8,'MASTER DATA FILE RAW COAL (2)'!A200,'[16]COAL RECEIPT &amp; GCV DATA'!$B$3:$B$8)</f>
        <v>#VALUE!</v>
      </c>
      <c r="C200" s="13" t="e">
        <f>SUMIF('[16]COAL RECEIPT &amp; GCV DATA'!$A$3:$A$8,'MASTER DATA FILE RAW COAL (2)'!A200,'[16]COAL RECEIPT &amp; GCV DATA'!$C$3:$C$8)</f>
        <v>#VALUE!</v>
      </c>
      <c r="D200" s="13">
        <f>IFERROR(VLOOKUP(A200,'[16]COAL RECEIPT &amp; GCV DATA'!$A$2:$V$8,4,0),0)</f>
        <v>0</v>
      </c>
      <c r="E200" s="14">
        <f>IFERROR(VLOOKUP(A200,'[16]COAL RECEIPT &amp; GCV DATA'!$A$2:$V$8,5,0),0)</f>
        <v>0</v>
      </c>
      <c r="F200" s="13" t="e">
        <f>SUMIF('[16]COAL RECEIPT &amp; GCV DATA'!$A$3:$A$133,'MASTER DATA FILE RAW COAL (2)'!A228,'[16]COAL RECEIPT &amp; GCV DATA'!$F$3:$F$133)</f>
        <v>#VALUE!</v>
      </c>
      <c r="G200" s="13">
        <f>IFERROR(VLOOKUP(A200,'[16]COAL RECEIPT &amp; GCV DATA'!$A$2:$V$8,7,0),0)</f>
        <v>0</v>
      </c>
      <c r="H200" s="13">
        <f>IFERROR(VLOOKUP(A200,'[16]COAL RECEIPT &amp; GCV DATA'!$A$2:$V$8,8,0),0)</f>
        <v>0</v>
      </c>
      <c r="I200" s="13">
        <f>IFERROR(VLOOKUP(A200,'[16]COAL RECEIPT &amp; GCV DATA'!$A$2:$V$8,9,0),0)</f>
        <v>0</v>
      </c>
      <c r="J200" s="13">
        <f>IFERROR(VLOOKUP(A200,'[16]COAL RECEIPT &amp; GCV DATA'!$A$2:$V$8,10,0),0)</f>
        <v>0</v>
      </c>
      <c r="K200" s="15" t="e">
        <f>SUMIF('[16]COAL RECEIPT &amp; GCV DATA'!$A$3:$A$133,'MASTER DATA FILE RAW COAL (2)'!A200,'[16]COAL RECEIPT &amp; GCV DATA'!$K$3:$K$133)</f>
        <v>#VALUE!</v>
      </c>
      <c r="L200" s="15" t="e">
        <f>SUMIF('[16]COAL RECEIPT &amp; GCV DATA'!$A$3:$A$133,'MASTER DATA FILE RAW COAL (2)'!A200,'[16]COAL RECEIPT &amp; GCV DATA'!$L$3:$L$133)</f>
        <v>#VALUE!</v>
      </c>
      <c r="M200" s="15" t="e">
        <f t="shared" si="19"/>
        <v>#VALUE!</v>
      </c>
      <c r="N200" s="15" t="e">
        <f t="shared" si="20"/>
        <v>#VALUE!</v>
      </c>
      <c r="O200" s="15" t="e">
        <f>SUMIF('[16]COAL RECEIPT &amp; GCV DATA'!$A$3:$A$133,'MASTER DATA FILE RAW COAL (2)'!A200,'[16]COAL RECEIPT &amp; GCV DATA'!$O$3:$O$133)</f>
        <v>#VALUE!</v>
      </c>
      <c r="P200" s="15" t="e">
        <f t="shared" si="21"/>
        <v>#VALUE!</v>
      </c>
      <c r="Q200" s="15" t="e">
        <f>SUMIF('[16]COAL RECEIPT &amp; GCV DATA'!$A$3:$A$8,'MASTER DATA FILE RAW COAL (2)'!A200,'[16]COAL RECEIPT &amp; GCV DATA'!$Q$3:$Q$8)+IF(H200=$J$234,($K$234*K200),0)+IF(H200=$J$235,($K$235*K200),0)+IF(H199=$J$235,($K$236*K200),0)</f>
        <v>#VALUE!</v>
      </c>
      <c r="R200" s="16" t="e">
        <f>SUMIF('[16]COAL RECEIPT &amp; GCV DATA'!$A$3:$A$8,'MASTER DATA FILE RAW COAL (2)'!A200,'[16]COAL RECEIPT &amp; GCV DATA'!$R$3:$R$8)+IF(H200=$J$234,($K$234*K200),0)+IF(H200=$J$235,($K$235*K200),0)</f>
        <v>#VALUE!</v>
      </c>
      <c r="S200" s="15">
        <f t="shared" si="22"/>
        <v>0</v>
      </c>
      <c r="T200" s="15" t="e">
        <f>SUMIF('[16]COAL RECEIPT &amp; GCV DATA'!$A$3:$A$133,'MASTER DATA FILE RAW COAL (2)'!A200,'[16]COAL RECEIPT &amp; GCV DATA'!$T$3:$T$133)</f>
        <v>#VALUE!</v>
      </c>
      <c r="U200" s="15" t="e">
        <f t="shared" si="23"/>
        <v>#VALUE!</v>
      </c>
      <c r="V200" s="15" t="e">
        <f>SUMIF('[16]COAL RECEIPT &amp; GCV DATA'!$A$3:$A$133,'MASTER DATA FILE RAW COAL (2)'!A200,'[16]COAL RECEIPT &amp; GCV DATA'!$V$3:$V$133)</f>
        <v>#VALUE!</v>
      </c>
      <c r="W200" s="15" t="e">
        <f t="shared" si="24"/>
        <v>#VALUE!</v>
      </c>
    </row>
    <row r="201" spans="1:23" customFormat="1" x14ac:dyDescent="0.3">
      <c r="A201" s="12"/>
      <c r="B201" s="12" t="e">
        <f>SUMIF('[16]COAL RECEIPT &amp; GCV DATA'!$A$3:$A$8,'MASTER DATA FILE RAW COAL (2)'!A201,'[16]COAL RECEIPT &amp; GCV DATA'!$B$3:$B$8)</f>
        <v>#VALUE!</v>
      </c>
      <c r="C201" s="13" t="e">
        <f>SUMIF('[16]COAL RECEIPT &amp; GCV DATA'!$A$3:$A$8,'MASTER DATA FILE RAW COAL (2)'!A201,'[16]COAL RECEIPT &amp; GCV DATA'!$C$3:$C$8)</f>
        <v>#VALUE!</v>
      </c>
      <c r="D201" s="13">
        <f>IFERROR(VLOOKUP(A201,'[16]COAL RECEIPT &amp; GCV DATA'!$A$2:$V$8,4,0),0)</f>
        <v>0</v>
      </c>
      <c r="E201" s="14">
        <f>IFERROR(VLOOKUP(A201,'[16]COAL RECEIPT &amp; GCV DATA'!$A$2:$V$8,5,0),0)</f>
        <v>0</v>
      </c>
      <c r="F201" s="13" t="e">
        <f>SUMIF('[16]COAL RECEIPT &amp; GCV DATA'!$A$3:$A$133,'MASTER DATA FILE RAW COAL (2)'!A229,'[16]COAL RECEIPT &amp; GCV DATA'!$F$3:$F$133)</f>
        <v>#VALUE!</v>
      </c>
      <c r="G201" s="13">
        <f>IFERROR(VLOOKUP(A201,'[16]COAL RECEIPT &amp; GCV DATA'!$A$2:$V$8,7,0),0)</f>
        <v>0</v>
      </c>
      <c r="H201" s="13">
        <f>IFERROR(VLOOKUP(A201,'[16]COAL RECEIPT &amp; GCV DATA'!$A$2:$V$8,8,0),0)</f>
        <v>0</v>
      </c>
      <c r="I201" s="13">
        <f>IFERROR(VLOOKUP(A201,'[16]COAL RECEIPT &amp; GCV DATA'!$A$2:$V$8,9,0),0)</f>
        <v>0</v>
      </c>
      <c r="J201" s="13">
        <f>IFERROR(VLOOKUP(A201,'[16]COAL RECEIPT &amp; GCV DATA'!$A$2:$V$8,10,0),0)</f>
        <v>0</v>
      </c>
      <c r="K201" s="15" t="e">
        <f>SUMIF('[16]COAL RECEIPT &amp; GCV DATA'!$A$3:$A$133,'MASTER DATA FILE RAW COAL (2)'!A201,'[16]COAL RECEIPT &amp; GCV DATA'!$K$3:$K$133)</f>
        <v>#VALUE!</v>
      </c>
      <c r="L201" s="15" t="e">
        <f>SUMIF('[16]COAL RECEIPT &amp; GCV DATA'!$A$3:$A$133,'MASTER DATA FILE RAW COAL (2)'!A201,'[16]COAL RECEIPT &amp; GCV DATA'!$L$3:$L$133)</f>
        <v>#VALUE!</v>
      </c>
      <c r="M201" s="15" t="e">
        <f t="shared" si="19"/>
        <v>#VALUE!</v>
      </c>
      <c r="N201" s="15" t="e">
        <f t="shared" si="20"/>
        <v>#VALUE!</v>
      </c>
      <c r="O201" s="15" t="e">
        <f>SUMIF('[16]COAL RECEIPT &amp; GCV DATA'!$A$3:$A$133,'MASTER DATA FILE RAW COAL (2)'!A201,'[16]COAL RECEIPT &amp; GCV DATA'!$O$3:$O$133)</f>
        <v>#VALUE!</v>
      </c>
      <c r="P201" s="15" t="e">
        <f t="shared" si="21"/>
        <v>#VALUE!</v>
      </c>
      <c r="Q201" s="15" t="e">
        <f>SUMIF('[16]COAL RECEIPT &amp; GCV DATA'!$A$3:$A$8,'MASTER DATA FILE RAW COAL (2)'!A201,'[16]COAL RECEIPT &amp; GCV DATA'!$Q$3:$Q$8)+IF(H201=$J$234,($K$234*K201),0)+IF(H201=$J$235,($K$235*K201),0)+IF(H200=$J$235,($K$236*K201),0)</f>
        <v>#VALUE!</v>
      </c>
      <c r="R201" s="16" t="e">
        <f>SUMIF('[16]COAL RECEIPT &amp; GCV DATA'!$A$3:$A$8,'MASTER DATA FILE RAW COAL (2)'!A201,'[16]COAL RECEIPT &amp; GCV DATA'!$R$3:$R$8)+IF(H201=$J$234,($K$234*K201),0)+IF(H201=$J$235,($K$235*K201),0)</f>
        <v>#VALUE!</v>
      </c>
      <c r="S201" s="15">
        <f t="shared" si="22"/>
        <v>0</v>
      </c>
      <c r="T201" s="15" t="e">
        <f>SUMIF('[16]COAL RECEIPT &amp; GCV DATA'!$A$3:$A$133,'MASTER DATA FILE RAW COAL (2)'!A201,'[16]COAL RECEIPT &amp; GCV DATA'!$T$3:$T$133)</f>
        <v>#VALUE!</v>
      </c>
      <c r="U201" s="15" t="e">
        <f t="shared" si="23"/>
        <v>#VALUE!</v>
      </c>
      <c r="V201" s="15" t="e">
        <f>SUMIF('[16]COAL RECEIPT &amp; GCV DATA'!$A$3:$A$133,'MASTER DATA FILE RAW COAL (2)'!A201,'[16]COAL RECEIPT &amp; GCV DATA'!$V$3:$V$133)</f>
        <v>#VALUE!</v>
      </c>
      <c r="W201" s="15" t="e">
        <f t="shared" si="24"/>
        <v>#VALUE!</v>
      </c>
    </row>
    <row r="202" spans="1:23" customFormat="1" x14ac:dyDescent="0.3">
      <c r="A202" s="12"/>
      <c r="B202" s="12" t="e">
        <f>SUMIF('[16]COAL RECEIPT &amp; GCV DATA'!$A$3:$A$8,'MASTER DATA FILE RAW COAL (2)'!A202,'[16]COAL RECEIPT &amp; GCV DATA'!$B$3:$B$8)</f>
        <v>#VALUE!</v>
      </c>
      <c r="C202" s="13" t="e">
        <f>SUMIF('[16]COAL RECEIPT &amp; GCV DATA'!$A$3:$A$8,'MASTER DATA FILE RAW COAL (2)'!A202,'[16]COAL RECEIPT &amp; GCV DATA'!$C$3:$C$8)</f>
        <v>#VALUE!</v>
      </c>
      <c r="D202" s="13">
        <f>IFERROR(VLOOKUP(A202,'[16]COAL RECEIPT &amp; GCV DATA'!$A$2:$V$8,4,0),0)</f>
        <v>0</v>
      </c>
      <c r="E202" s="14">
        <f>IFERROR(VLOOKUP(A202,'[16]COAL RECEIPT &amp; GCV DATA'!$A$2:$V$8,5,0),0)</f>
        <v>0</v>
      </c>
      <c r="F202" s="13" t="e">
        <f>SUMIF('[16]COAL RECEIPT &amp; GCV DATA'!$A$3:$A$133,'MASTER DATA FILE RAW COAL (2)'!A230,'[16]COAL RECEIPT &amp; GCV DATA'!$F$3:$F$133)</f>
        <v>#VALUE!</v>
      </c>
      <c r="G202" s="13">
        <f>IFERROR(VLOOKUP(A202,'[16]COAL RECEIPT &amp; GCV DATA'!$A$2:$V$8,7,0),0)</f>
        <v>0</v>
      </c>
      <c r="H202" s="13">
        <f>IFERROR(VLOOKUP(A202,'[16]COAL RECEIPT &amp; GCV DATA'!$A$2:$V$8,8,0),0)</f>
        <v>0</v>
      </c>
      <c r="I202" s="13">
        <f>IFERROR(VLOOKUP(A202,'[16]COAL RECEIPT &amp; GCV DATA'!$A$2:$V$8,9,0),0)</f>
        <v>0</v>
      </c>
      <c r="J202" s="13">
        <f>IFERROR(VLOOKUP(A202,'[16]COAL RECEIPT &amp; GCV DATA'!$A$2:$V$8,10,0),0)</f>
        <v>0</v>
      </c>
      <c r="K202" s="15" t="e">
        <f>SUMIF('[16]COAL RECEIPT &amp; GCV DATA'!$A$3:$A$133,'MASTER DATA FILE RAW COAL (2)'!A202,'[16]COAL RECEIPT &amp; GCV DATA'!$K$3:$K$133)</f>
        <v>#VALUE!</v>
      </c>
      <c r="L202" s="15" t="e">
        <f>SUMIF('[16]COAL RECEIPT &amp; GCV DATA'!$A$3:$A$133,'MASTER DATA FILE RAW COAL (2)'!A202,'[16]COAL RECEIPT &amp; GCV DATA'!$L$3:$L$133)</f>
        <v>#VALUE!</v>
      </c>
      <c r="M202" s="15" t="e">
        <f t="shared" si="19"/>
        <v>#VALUE!</v>
      </c>
      <c r="N202" s="15" t="e">
        <f t="shared" si="20"/>
        <v>#VALUE!</v>
      </c>
      <c r="O202" s="15" t="e">
        <f>SUMIF('[16]COAL RECEIPT &amp; GCV DATA'!$A$3:$A$133,'MASTER DATA FILE RAW COAL (2)'!A202,'[16]COAL RECEIPT &amp; GCV DATA'!$O$3:$O$133)</f>
        <v>#VALUE!</v>
      </c>
      <c r="P202" s="15" t="e">
        <f t="shared" si="21"/>
        <v>#VALUE!</v>
      </c>
      <c r="Q202" s="15" t="e">
        <f>SUMIF('[16]COAL RECEIPT &amp; GCV DATA'!$A$3:$A$8,'MASTER DATA FILE RAW COAL (2)'!A202,'[16]COAL RECEIPT &amp; GCV DATA'!$Q$3:$Q$8)+IF(H202=$J$234,($K$234*K202),0)+IF(H202=$J$235,($K$235*K202),0)+IF(H201=$J$235,($K$236*K202),0)</f>
        <v>#VALUE!</v>
      </c>
      <c r="R202" s="16" t="e">
        <f>SUMIF('[16]COAL RECEIPT &amp; GCV DATA'!$A$3:$A$8,'MASTER DATA FILE RAW COAL (2)'!A202,'[16]COAL RECEIPT &amp; GCV DATA'!$R$3:$R$8)+IF(H202=$J$234,($K$234*K202),0)+IF(H202=$J$235,($K$235*K202),0)</f>
        <v>#VALUE!</v>
      </c>
      <c r="S202" s="15">
        <f t="shared" si="22"/>
        <v>0</v>
      </c>
      <c r="T202" s="15" t="e">
        <f>SUMIF('[16]COAL RECEIPT &amp; GCV DATA'!$A$3:$A$133,'MASTER DATA FILE RAW COAL (2)'!A202,'[16]COAL RECEIPT &amp; GCV DATA'!$T$3:$T$133)</f>
        <v>#VALUE!</v>
      </c>
      <c r="U202" s="15" t="e">
        <f t="shared" si="23"/>
        <v>#VALUE!</v>
      </c>
      <c r="V202" s="15" t="e">
        <f>SUMIF('[16]COAL RECEIPT &amp; GCV DATA'!$A$3:$A$133,'MASTER DATA FILE RAW COAL (2)'!A202,'[16]COAL RECEIPT &amp; GCV DATA'!$V$3:$V$133)</f>
        <v>#VALUE!</v>
      </c>
      <c r="W202" s="15" t="e">
        <f t="shared" si="24"/>
        <v>#VALUE!</v>
      </c>
    </row>
    <row r="203" spans="1:23" customFormat="1" x14ac:dyDescent="0.3">
      <c r="A203" s="12"/>
      <c r="B203" s="12" t="e">
        <f>SUMIF('[16]COAL RECEIPT &amp; GCV DATA'!$A$3:$A$8,'MASTER DATA FILE RAW COAL (2)'!A203,'[16]COAL RECEIPT &amp; GCV DATA'!$B$3:$B$8)</f>
        <v>#VALUE!</v>
      </c>
      <c r="C203" s="13" t="e">
        <f>SUMIF('[16]COAL RECEIPT &amp; GCV DATA'!$A$3:$A$8,'MASTER DATA FILE RAW COAL (2)'!A203,'[16]COAL RECEIPT &amp; GCV DATA'!$C$3:$C$8)</f>
        <v>#VALUE!</v>
      </c>
      <c r="D203" s="13">
        <f>IFERROR(VLOOKUP(A203,'[16]COAL RECEIPT &amp; GCV DATA'!$A$2:$V$8,4,0),0)</f>
        <v>0</v>
      </c>
      <c r="E203" s="14">
        <f>IFERROR(VLOOKUP(A203,'[16]COAL RECEIPT &amp; GCV DATA'!$A$2:$V$8,5,0),0)</f>
        <v>0</v>
      </c>
      <c r="F203" s="13" t="e">
        <f>SUMIF('[16]COAL RECEIPT &amp; GCV DATA'!$A$3:$A$133,'MASTER DATA FILE RAW COAL (2)'!A231,'[16]COAL RECEIPT &amp; GCV DATA'!$F$3:$F$133)</f>
        <v>#VALUE!</v>
      </c>
      <c r="G203" s="13">
        <f>IFERROR(VLOOKUP(A203,'[16]COAL RECEIPT &amp; GCV DATA'!$A$2:$V$8,7,0),0)</f>
        <v>0</v>
      </c>
      <c r="H203" s="13">
        <f>IFERROR(VLOOKUP(A203,'[16]COAL RECEIPT &amp; GCV DATA'!$A$2:$V$8,8,0),0)</f>
        <v>0</v>
      </c>
      <c r="I203" s="13">
        <f>IFERROR(VLOOKUP(A203,'[16]COAL RECEIPT &amp; GCV DATA'!$A$2:$V$8,9,0),0)</f>
        <v>0</v>
      </c>
      <c r="J203" s="13">
        <f>IFERROR(VLOOKUP(A203,'[16]COAL RECEIPT &amp; GCV DATA'!$A$2:$V$8,10,0),0)</f>
        <v>0</v>
      </c>
      <c r="K203" s="15" t="e">
        <f>SUMIF('[16]COAL RECEIPT &amp; GCV DATA'!$A$3:$A$133,'MASTER DATA FILE RAW COAL (2)'!A203,'[16]COAL RECEIPT &amp; GCV DATA'!$K$3:$K$133)</f>
        <v>#VALUE!</v>
      </c>
      <c r="L203" s="15" t="e">
        <f>SUMIF('[16]COAL RECEIPT &amp; GCV DATA'!$A$3:$A$133,'MASTER DATA FILE RAW COAL (2)'!A203,'[16]COAL RECEIPT &amp; GCV DATA'!$L$3:$L$133)</f>
        <v>#VALUE!</v>
      </c>
      <c r="M203" s="15" t="e">
        <f t="shared" si="19"/>
        <v>#VALUE!</v>
      </c>
      <c r="N203" s="15" t="e">
        <f t="shared" si="20"/>
        <v>#VALUE!</v>
      </c>
      <c r="O203" s="15" t="e">
        <f>SUMIF('[16]COAL RECEIPT &amp; GCV DATA'!$A$3:$A$133,'MASTER DATA FILE RAW COAL (2)'!A203,'[16]COAL RECEIPT &amp; GCV DATA'!$O$3:$O$133)</f>
        <v>#VALUE!</v>
      </c>
      <c r="P203" s="15" t="e">
        <f t="shared" si="21"/>
        <v>#VALUE!</v>
      </c>
      <c r="Q203" s="15" t="e">
        <f>SUMIF('[16]COAL RECEIPT &amp; GCV DATA'!$A$3:$A$8,'MASTER DATA FILE RAW COAL (2)'!A203,'[16]COAL RECEIPT &amp; GCV DATA'!$Q$3:$Q$8)+IF(H203=$J$234,($K$234*K203),0)+IF(H203=$J$235,($K$235*K203),0)+IF(H202=$J$235,($K$236*K203),0)</f>
        <v>#VALUE!</v>
      </c>
      <c r="R203" s="16" t="e">
        <f>SUMIF('[16]COAL RECEIPT &amp; GCV DATA'!$A$3:$A$8,'MASTER DATA FILE RAW COAL (2)'!A203,'[16]COAL RECEIPT &amp; GCV DATA'!$R$3:$R$8)+IF(H203=$J$234,($K$234*K203),0)+IF(H203=$J$235,($K$235*K203),0)</f>
        <v>#VALUE!</v>
      </c>
      <c r="S203" s="15">
        <f t="shared" si="22"/>
        <v>0</v>
      </c>
      <c r="T203" s="15" t="e">
        <f>SUMIF('[16]COAL RECEIPT &amp; GCV DATA'!$A$3:$A$133,'MASTER DATA FILE RAW COAL (2)'!A203,'[16]COAL RECEIPT &amp; GCV DATA'!$T$3:$T$133)</f>
        <v>#VALUE!</v>
      </c>
      <c r="U203" s="15" t="e">
        <f t="shared" si="23"/>
        <v>#VALUE!</v>
      </c>
      <c r="V203" s="15" t="e">
        <f>SUMIF('[16]COAL RECEIPT &amp; GCV DATA'!$A$3:$A$133,'MASTER DATA FILE RAW COAL (2)'!A203,'[16]COAL RECEIPT &amp; GCV DATA'!$V$3:$V$133)</f>
        <v>#VALUE!</v>
      </c>
      <c r="W203" s="15" t="e">
        <f t="shared" si="24"/>
        <v>#VALUE!</v>
      </c>
    </row>
    <row r="204" spans="1:23" customFormat="1" x14ac:dyDescent="0.3">
      <c r="A204" s="12"/>
      <c r="B204" s="12" t="e">
        <f>SUMIF('[16]COAL RECEIPT &amp; GCV DATA'!$A$3:$A$8,'MASTER DATA FILE RAW COAL (2)'!A204,'[16]COAL RECEIPT &amp; GCV DATA'!$B$3:$B$8)</f>
        <v>#VALUE!</v>
      </c>
      <c r="C204" s="13" t="e">
        <f>SUMIF('[16]COAL RECEIPT &amp; GCV DATA'!$A$3:$A$8,'MASTER DATA FILE RAW COAL (2)'!A204,'[16]COAL RECEIPT &amp; GCV DATA'!$C$3:$C$8)</f>
        <v>#VALUE!</v>
      </c>
      <c r="D204" s="13">
        <f>IFERROR(VLOOKUP(A204,'[16]COAL RECEIPT &amp; GCV DATA'!$A$2:$V$8,4,0),0)</f>
        <v>0</v>
      </c>
      <c r="E204" s="14">
        <f>IFERROR(VLOOKUP(A204,'[16]COAL RECEIPT &amp; GCV DATA'!$A$2:$V$8,5,0),0)</f>
        <v>0</v>
      </c>
      <c r="F204" s="13" t="e">
        <f>SUMIF('[16]COAL RECEIPT &amp; GCV DATA'!$A$3:$A$133,'MASTER DATA FILE RAW COAL (2)'!A232,'[16]COAL RECEIPT &amp; GCV DATA'!$F$3:$F$133)</f>
        <v>#VALUE!</v>
      </c>
      <c r="G204" s="13">
        <f>IFERROR(VLOOKUP(A204,'[16]COAL RECEIPT &amp; GCV DATA'!$A$2:$V$8,7,0),0)</f>
        <v>0</v>
      </c>
      <c r="H204" s="13">
        <f>IFERROR(VLOOKUP(A204,'[16]COAL RECEIPT &amp; GCV DATA'!$A$2:$V$8,8,0),0)</f>
        <v>0</v>
      </c>
      <c r="I204" s="13">
        <f>IFERROR(VLOOKUP(A204,'[16]COAL RECEIPT &amp; GCV DATA'!$A$2:$V$8,9,0),0)</f>
        <v>0</v>
      </c>
      <c r="J204" s="13">
        <f>IFERROR(VLOOKUP(A204,'[16]COAL RECEIPT &amp; GCV DATA'!$A$2:$V$8,10,0),0)</f>
        <v>0</v>
      </c>
      <c r="K204" s="15" t="e">
        <f>SUMIF('[16]COAL RECEIPT &amp; GCV DATA'!$A$3:$A$133,'MASTER DATA FILE RAW COAL (2)'!A204,'[16]COAL RECEIPT &amp; GCV DATA'!$K$3:$K$133)</f>
        <v>#VALUE!</v>
      </c>
      <c r="L204" s="15" t="e">
        <f>SUMIF('[16]COAL RECEIPT &amp; GCV DATA'!$A$3:$A$133,'MASTER DATA FILE RAW COAL (2)'!A204,'[16]COAL RECEIPT &amp; GCV DATA'!$L$3:$L$133)</f>
        <v>#VALUE!</v>
      </c>
      <c r="M204" s="15" t="e">
        <f t="shared" si="19"/>
        <v>#VALUE!</v>
      </c>
      <c r="N204" s="15" t="e">
        <f t="shared" si="20"/>
        <v>#VALUE!</v>
      </c>
      <c r="O204" s="15" t="e">
        <f>SUMIF('[16]COAL RECEIPT &amp; GCV DATA'!$A$3:$A$133,'MASTER DATA FILE RAW COAL (2)'!A204,'[16]COAL RECEIPT &amp; GCV DATA'!$O$3:$O$133)</f>
        <v>#VALUE!</v>
      </c>
      <c r="P204" s="15" t="e">
        <f t="shared" si="21"/>
        <v>#VALUE!</v>
      </c>
      <c r="Q204" s="15" t="e">
        <f>SUMIF('[16]COAL RECEIPT &amp; GCV DATA'!$A$3:$A$8,'MASTER DATA FILE RAW COAL (2)'!A204,'[16]COAL RECEIPT &amp; GCV DATA'!$Q$3:$Q$8)+IF(H204=$J$234,($K$234*K204),0)+IF(H204=$J$235,($K$235*K204),0)+IF(H203=$J$235,($K$236*K204),0)</f>
        <v>#VALUE!</v>
      </c>
      <c r="R204" s="16" t="e">
        <f>SUMIF('[16]COAL RECEIPT &amp; GCV DATA'!$A$3:$A$8,'MASTER DATA FILE RAW COAL (2)'!A204,'[16]COAL RECEIPT &amp; GCV DATA'!$R$3:$R$8)+IF(H204=$J$234,($K$234*K204),0)+IF(H204=$J$235,($K$235*K204),0)</f>
        <v>#VALUE!</v>
      </c>
      <c r="S204" s="15">
        <f t="shared" si="22"/>
        <v>0</v>
      </c>
      <c r="T204" s="15" t="e">
        <f>SUMIF('[16]COAL RECEIPT &amp; GCV DATA'!$A$3:$A$133,'MASTER DATA FILE RAW COAL (2)'!A204,'[16]COAL RECEIPT &amp; GCV DATA'!$T$3:$T$133)</f>
        <v>#VALUE!</v>
      </c>
      <c r="U204" s="15" t="e">
        <f t="shared" si="23"/>
        <v>#VALUE!</v>
      </c>
      <c r="V204" s="15" t="e">
        <f>SUMIF('[16]COAL RECEIPT &amp; GCV DATA'!$A$3:$A$133,'MASTER DATA FILE RAW COAL (2)'!A204,'[16]COAL RECEIPT &amp; GCV DATA'!$V$3:$V$133)</f>
        <v>#VALUE!</v>
      </c>
      <c r="W204" s="15" t="e">
        <f t="shared" si="24"/>
        <v>#VALUE!</v>
      </c>
    </row>
    <row r="205" spans="1:23" customFormat="1" x14ac:dyDescent="0.3">
      <c r="A205" s="12"/>
      <c r="B205" s="12" t="e">
        <f>SUMIF('[16]COAL RECEIPT &amp; GCV DATA'!$A$3:$A$8,'MASTER DATA FILE RAW COAL (2)'!A205,'[16]COAL RECEIPT &amp; GCV DATA'!$B$3:$B$8)</f>
        <v>#VALUE!</v>
      </c>
      <c r="C205" s="13" t="e">
        <f>SUMIF('[16]COAL RECEIPT &amp; GCV DATA'!$A$3:$A$8,'MASTER DATA FILE RAW COAL (2)'!A205,'[16]COAL RECEIPT &amp; GCV DATA'!$C$3:$C$8)</f>
        <v>#VALUE!</v>
      </c>
      <c r="D205" s="13">
        <f>IFERROR(VLOOKUP(A205,'[16]COAL RECEIPT &amp; GCV DATA'!$A$2:$V$8,4,0),0)</f>
        <v>0</v>
      </c>
      <c r="E205" s="14">
        <f>IFERROR(VLOOKUP(A205,'[16]COAL RECEIPT &amp; GCV DATA'!$A$2:$V$8,5,0),0)</f>
        <v>0</v>
      </c>
      <c r="F205" s="13" t="e">
        <f>SUMIF('[16]COAL RECEIPT &amp; GCV DATA'!$A$3:$A$133,'MASTER DATA FILE RAW COAL (2)'!A233,'[16]COAL RECEIPT &amp; GCV DATA'!$F$3:$F$133)</f>
        <v>#VALUE!</v>
      </c>
      <c r="G205" s="13">
        <f>IFERROR(VLOOKUP(A205,'[16]COAL RECEIPT &amp; GCV DATA'!$A$2:$V$8,7,0),0)</f>
        <v>0</v>
      </c>
      <c r="H205" s="13">
        <f>IFERROR(VLOOKUP(A205,'[16]COAL RECEIPT &amp; GCV DATA'!$A$2:$V$8,8,0),0)</f>
        <v>0</v>
      </c>
      <c r="I205" s="13">
        <f>IFERROR(VLOOKUP(A205,'[16]COAL RECEIPT &amp; GCV DATA'!$A$2:$V$8,9,0),0)</f>
        <v>0</v>
      </c>
      <c r="J205" s="13">
        <f>IFERROR(VLOOKUP(A205,'[16]COAL RECEIPT &amp; GCV DATA'!$A$2:$V$8,10,0),0)</f>
        <v>0</v>
      </c>
      <c r="K205" s="15" t="e">
        <f>SUMIF('[16]COAL RECEIPT &amp; GCV DATA'!$A$3:$A$133,'MASTER DATA FILE RAW COAL (2)'!A205,'[16]COAL RECEIPT &amp; GCV DATA'!$K$3:$K$133)</f>
        <v>#VALUE!</v>
      </c>
      <c r="L205" s="15" t="e">
        <f>SUMIF('[16]COAL RECEIPT &amp; GCV DATA'!$A$3:$A$133,'MASTER DATA FILE RAW COAL (2)'!A205,'[16]COAL RECEIPT &amp; GCV DATA'!$L$3:$L$133)</f>
        <v>#VALUE!</v>
      </c>
      <c r="M205" s="15" t="e">
        <f t="shared" si="19"/>
        <v>#VALUE!</v>
      </c>
      <c r="N205" s="15" t="e">
        <f t="shared" si="20"/>
        <v>#VALUE!</v>
      </c>
      <c r="O205" s="15" t="e">
        <f>SUMIF('[16]COAL RECEIPT &amp; GCV DATA'!$A$3:$A$133,'MASTER DATA FILE RAW COAL (2)'!A205,'[16]COAL RECEIPT &amp; GCV DATA'!$O$3:$O$133)</f>
        <v>#VALUE!</v>
      </c>
      <c r="P205" s="15" t="e">
        <f t="shared" si="21"/>
        <v>#VALUE!</v>
      </c>
      <c r="Q205" s="15" t="e">
        <f>SUMIF('[16]COAL RECEIPT &amp; GCV DATA'!$A$3:$A$8,'MASTER DATA FILE RAW COAL (2)'!A205,'[16]COAL RECEIPT &amp; GCV DATA'!$Q$3:$Q$8)+IF(H205=$J$234,($K$234*K205),0)+IF(H205=$J$235,($K$235*K205),0)+IF(H204=$J$235,($K$236*K205),0)</f>
        <v>#VALUE!</v>
      </c>
      <c r="R205" s="16" t="e">
        <f>SUMIF('[16]COAL RECEIPT &amp; GCV DATA'!$A$3:$A$8,'MASTER DATA FILE RAW COAL (2)'!A205,'[16]COAL RECEIPT &amp; GCV DATA'!$R$3:$R$8)+IF(H205=$J$234,($K$234*K205),0)+IF(H205=$J$235,($K$235*K205),0)</f>
        <v>#VALUE!</v>
      </c>
      <c r="S205" s="15">
        <f t="shared" si="22"/>
        <v>0</v>
      </c>
      <c r="T205" s="15" t="e">
        <f>SUMIF('[16]COAL RECEIPT &amp; GCV DATA'!$A$3:$A$133,'MASTER DATA FILE RAW COAL (2)'!A205,'[16]COAL RECEIPT &amp; GCV DATA'!$T$3:$T$133)</f>
        <v>#VALUE!</v>
      </c>
      <c r="U205" s="15" t="e">
        <f t="shared" si="23"/>
        <v>#VALUE!</v>
      </c>
      <c r="V205" s="15" t="e">
        <f>SUMIF('[16]COAL RECEIPT &amp; GCV DATA'!$A$3:$A$133,'MASTER DATA FILE RAW COAL (2)'!A205,'[16]COAL RECEIPT &amp; GCV DATA'!$V$3:$V$133)</f>
        <v>#VALUE!</v>
      </c>
      <c r="W205" s="15" t="e">
        <f t="shared" si="24"/>
        <v>#VALUE!</v>
      </c>
    </row>
    <row r="206" spans="1:23" customFormat="1" x14ac:dyDescent="0.3">
      <c r="A206" s="12"/>
      <c r="B206" s="12" t="e">
        <f>SUMIF('[16]COAL RECEIPT &amp; GCV DATA'!$A$3:$A$8,'MASTER DATA FILE RAW COAL (2)'!A206,'[16]COAL RECEIPT &amp; GCV DATA'!$B$3:$B$8)</f>
        <v>#VALUE!</v>
      </c>
      <c r="C206" s="13" t="e">
        <f>SUMIF('[16]COAL RECEIPT &amp; GCV DATA'!$A$3:$A$8,'MASTER DATA FILE RAW COAL (2)'!A206,'[16]COAL RECEIPT &amp; GCV DATA'!$C$3:$C$8)</f>
        <v>#VALUE!</v>
      </c>
      <c r="D206" s="13">
        <f>IFERROR(VLOOKUP(A206,'[16]COAL RECEIPT &amp; GCV DATA'!$A$2:$V$8,4,0),0)</f>
        <v>0</v>
      </c>
      <c r="E206" s="14">
        <f>IFERROR(VLOOKUP(A206,'[16]COAL RECEIPT &amp; GCV DATA'!$A$2:$V$8,5,0),0)</f>
        <v>0</v>
      </c>
      <c r="F206" s="13" t="e">
        <f>SUMIF('[16]COAL RECEIPT &amp; GCV DATA'!$A$3:$A$133,'MASTER DATA FILE RAW COAL (2)'!A234,'[16]COAL RECEIPT &amp; GCV DATA'!$F$3:$F$133)</f>
        <v>#VALUE!</v>
      </c>
      <c r="G206" s="13">
        <f>IFERROR(VLOOKUP(A206,'[16]COAL RECEIPT &amp; GCV DATA'!$A$2:$V$8,7,0),0)</f>
        <v>0</v>
      </c>
      <c r="H206" s="13">
        <f>IFERROR(VLOOKUP(A206,'[16]COAL RECEIPT &amp; GCV DATA'!$A$2:$V$8,8,0),0)</f>
        <v>0</v>
      </c>
      <c r="I206" s="13">
        <f>IFERROR(VLOOKUP(A206,'[16]COAL RECEIPT &amp; GCV DATA'!$A$2:$V$8,9,0),0)</f>
        <v>0</v>
      </c>
      <c r="J206" s="13">
        <f>IFERROR(VLOOKUP(A206,'[16]COAL RECEIPT &amp; GCV DATA'!$A$2:$V$8,10,0),0)</f>
        <v>0</v>
      </c>
      <c r="K206" s="15" t="e">
        <f>SUMIF('[16]COAL RECEIPT &amp; GCV DATA'!$A$3:$A$133,'MASTER DATA FILE RAW COAL (2)'!A206,'[16]COAL RECEIPT &amp; GCV DATA'!$K$3:$K$133)</f>
        <v>#VALUE!</v>
      </c>
      <c r="L206" s="15" t="e">
        <f>SUMIF('[16]COAL RECEIPT &amp; GCV DATA'!$A$3:$A$133,'MASTER DATA FILE RAW COAL (2)'!A206,'[16]COAL RECEIPT &amp; GCV DATA'!$L$3:$L$133)</f>
        <v>#VALUE!</v>
      </c>
      <c r="M206" s="15" t="e">
        <f t="shared" si="19"/>
        <v>#VALUE!</v>
      </c>
      <c r="N206" s="15" t="e">
        <f t="shared" si="20"/>
        <v>#VALUE!</v>
      </c>
      <c r="O206" s="15" t="e">
        <f>SUMIF('[16]COAL RECEIPT &amp; GCV DATA'!$A$3:$A$133,'MASTER DATA FILE RAW COAL (2)'!A206,'[16]COAL RECEIPT &amp; GCV DATA'!$O$3:$O$133)</f>
        <v>#VALUE!</v>
      </c>
      <c r="P206" s="15" t="e">
        <f t="shared" si="21"/>
        <v>#VALUE!</v>
      </c>
      <c r="Q206" s="15" t="e">
        <f>SUMIF('[16]COAL RECEIPT &amp; GCV DATA'!$A$3:$A$8,'MASTER DATA FILE RAW COAL (2)'!A206,'[16]COAL RECEIPT &amp; GCV DATA'!$Q$3:$Q$8)+IF(H206=$J$234,($K$234*K206),0)+IF(H206=$J$235,($K$235*K206),0)+IF(H205=$J$235,($K$236*K206),0)</f>
        <v>#VALUE!</v>
      </c>
      <c r="R206" s="16" t="e">
        <f>SUMIF('[16]COAL RECEIPT &amp; GCV DATA'!$A$3:$A$8,'MASTER DATA FILE RAW COAL (2)'!A206,'[16]COAL RECEIPT &amp; GCV DATA'!$R$3:$R$8)+IF(H206=$J$234,($K$234*K206),0)+IF(H206=$J$235,($K$235*K206),0)</f>
        <v>#VALUE!</v>
      </c>
      <c r="S206" s="15">
        <f t="shared" si="22"/>
        <v>0</v>
      </c>
      <c r="T206" s="15" t="e">
        <f>SUMIF('[16]COAL RECEIPT &amp; GCV DATA'!$A$3:$A$133,'MASTER DATA FILE RAW COAL (2)'!A206,'[16]COAL RECEIPT &amp; GCV DATA'!$T$3:$T$133)</f>
        <v>#VALUE!</v>
      </c>
      <c r="U206" s="15" t="e">
        <f t="shared" si="23"/>
        <v>#VALUE!</v>
      </c>
      <c r="V206" s="15" t="e">
        <f>SUMIF('[16]COAL RECEIPT &amp; GCV DATA'!$A$3:$A$133,'MASTER DATA FILE RAW COAL (2)'!A206,'[16]COAL RECEIPT &amp; GCV DATA'!$V$3:$V$133)</f>
        <v>#VALUE!</v>
      </c>
      <c r="W206" s="15" t="e">
        <f t="shared" si="24"/>
        <v>#VALUE!</v>
      </c>
    </row>
    <row r="207" spans="1:23" customFormat="1" x14ac:dyDescent="0.3">
      <c r="A207" s="12"/>
      <c r="B207" s="12" t="e">
        <f>SUMIF('[16]COAL RECEIPT &amp; GCV DATA'!$A$3:$A$8,'MASTER DATA FILE RAW COAL (2)'!A207,'[16]COAL RECEIPT &amp; GCV DATA'!$B$3:$B$8)</f>
        <v>#VALUE!</v>
      </c>
      <c r="C207" s="13" t="e">
        <f>SUMIF('[16]COAL RECEIPT &amp; GCV DATA'!$A$3:$A$8,'MASTER DATA FILE RAW COAL (2)'!A207,'[16]COAL RECEIPT &amp; GCV DATA'!$C$3:$C$8)</f>
        <v>#VALUE!</v>
      </c>
      <c r="D207" s="13">
        <f>IFERROR(VLOOKUP(A207,'[16]COAL RECEIPT &amp; GCV DATA'!$A$2:$V$8,4,0),0)</f>
        <v>0</v>
      </c>
      <c r="E207" s="14">
        <f>IFERROR(VLOOKUP(A207,'[16]COAL RECEIPT &amp; GCV DATA'!$A$2:$V$8,5,0),0)</f>
        <v>0</v>
      </c>
      <c r="F207" s="13" t="e">
        <f>SUMIF('[16]COAL RECEIPT &amp; GCV DATA'!$A$3:$A$133,'MASTER DATA FILE RAW COAL (2)'!A235,'[16]COAL RECEIPT &amp; GCV DATA'!$F$3:$F$133)</f>
        <v>#VALUE!</v>
      </c>
      <c r="G207" s="13">
        <f>IFERROR(VLOOKUP(A207,'[16]COAL RECEIPT &amp; GCV DATA'!$A$2:$V$8,7,0),0)</f>
        <v>0</v>
      </c>
      <c r="H207" s="13">
        <f>IFERROR(VLOOKUP(A207,'[16]COAL RECEIPT &amp; GCV DATA'!$A$2:$V$8,8,0),0)</f>
        <v>0</v>
      </c>
      <c r="I207" s="13">
        <f>IFERROR(VLOOKUP(A207,'[16]COAL RECEIPT &amp; GCV DATA'!$A$2:$V$8,9,0),0)</f>
        <v>0</v>
      </c>
      <c r="J207" s="13">
        <f>IFERROR(VLOOKUP(A207,'[16]COAL RECEIPT &amp; GCV DATA'!$A$2:$V$8,10,0),0)</f>
        <v>0</v>
      </c>
      <c r="K207" s="15" t="e">
        <f>SUMIF('[16]COAL RECEIPT &amp; GCV DATA'!$A$3:$A$133,'MASTER DATA FILE RAW COAL (2)'!A207,'[16]COAL RECEIPT &amp; GCV DATA'!$K$3:$K$133)</f>
        <v>#VALUE!</v>
      </c>
      <c r="L207" s="15" t="e">
        <f>SUMIF('[16]COAL RECEIPT &amp; GCV DATA'!$A$3:$A$133,'MASTER DATA FILE RAW COAL (2)'!A207,'[16]COAL RECEIPT &amp; GCV DATA'!$L$3:$L$133)</f>
        <v>#VALUE!</v>
      </c>
      <c r="M207" s="15" t="e">
        <f t="shared" si="19"/>
        <v>#VALUE!</v>
      </c>
      <c r="N207" s="15" t="e">
        <f t="shared" si="20"/>
        <v>#VALUE!</v>
      </c>
      <c r="O207" s="15" t="e">
        <f>SUMIF('[16]COAL RECEIPT &amp; GCV DATA'!$A$3:$A$133,'MASTER DATA FILE RAW COAL (2)'!A207,'[16]COAL RECEIPT &amp; GCV DATA'!$O$3:$O$133)</f>
        <v>#VALUE!</v>
      </c>
      <c r="P207" s="15" t="e">
        <f t="shared" si="21"/>
        <v>#VALUE!</v>
      </c>
      <c r="Q207" s="15" t="e">
        <f>SUMIF('[16]COAL RECEIPT &amp; GCV DATA'!$A$3:$A$8,'MASTER DATA FILE RAW COAL (2)'!A207,'[16]COAL RECEIPT &amp; GCV DATA'!$Q$3:$Q$8)+IF(H207=$J$234,($K$234*K207),0)+IF(H207=$J$235,($K$235*K207),0)+IF(H206=$J$235,($K$236*K207),0)</f>
        <v>#VALUE!</v>
      </c>
      <c r="R207" s="16" t="e">
        <f>SUMIF('[16]COAL RECEIPT &amp; GCV DATA'!$A$3:$A$8,'MASTER DATA FILE RAW COAL (2)'!A207,'[16]COAL RECEIPT &amp; GCV DATA'!$R$3:$R$8)+IF(H207=$J$234,($K$234*K207),0)+IF(H207=$J$235,($K$235*K207),0)</f>
        <v>#VALUE!</v>
      </c>
      <c r="S207" s="15">
        <f t="shared" si="22"/>
        <v>0</v>
      </c>
      <c r="T207" s="15" t="e">
        <f>SUMIF('[16]COAL RECEIPT &amp; GCV DATA'!$A$3:$A$133,'MASTER DATA FILE RAW COAL (2)'!A207,'[16]COAL RECEIPT &amp; GCV DATA'!$T$3:$T$133)</f>
        <v>#VALUE!</v>
      </c>
      <c r="U207" s="15" t="e">
        <f t="shared" si="23"/>
        <v>#VALUE!</v>
      </c>
      <c r="V207" s="15" t="e">
        <f>SUMIF('[16]COAL RECEIPT &amp; GCV DATA'!$A$3:$A$133,'MASTER DATA FILE RAW COAL (2)'!A207,'[16]COAL RECEIPT &amp; GCV DATA'!$V$3:$V$133)</f>
        <v>#VALUE!</v>
      </c>
      <c r="W207" s="15" t="e">
        <f t="shared" si="24"/>
        <v>#VALUE!</v>
      </c>
    </row>
    <row r="208" spans="1:23" customFormat="1" x14ac:dyDescent="0.3">
      <c r="A208" s="12"/>
      <c r="B208" s="12" t="e">
        <f>SUMIF('[16]COAL RECEIPT &amp; GCV DATA'!$A$3:$A$8,'MASTER DATA FILE RAW COAL (2)'!A208,'[16]COAL RECEIPT &amp; GCV DATA'!$B$3:$B$8)</f>
        <v>#VALUE!</v>
      </c>
      <c r="C208" s="13" t="e">
        <f>SUMIF('[16]COAL RECEIPT &amp; GCV DATA'!$A$3:$A$8,'MASTER DATA FILE RAW COAL (2)'!A208,'[16]COAL RECEIPT &amp; GCV DATA'!$C$3:$C$8)</f>
        <v>#VALUE!</v>
      </c>
      <c r="D208" s="13">
        <f>IFERROR(VLOOKUP(A208,'[16]COAL RECEIPT &amp; GCV DATA'!$A$2:$V$8,4,0),0)</f>
        <v>0</v>
      </c>
      <c r="E208" s="14">
        <f>IFERROR(VLOOKUP(A208,'[16]COAL RECEIPT &amp; GCV DATA'!$A$2:$V$8,5,0),0)</f>
        <v>0</v>
      </c>
      <c r="F208" s="13" t="e">
        <f>SUMIF('[16]COAL RECEIPT &amp; GCV DATA'!$A$3:$A$133,'MASTER DATA FILE RAW COAL (2)'!A236,'[16]COAL RECEIPT &amp; GCV DATA'!$F$3:$F$133)</f>
        <v>#VALUE!</v>
      </c>
      <c r="G208" s="13">
        <f>IFERROR(VLOOKUP(A208,'[16]COAL RECEIPT &amp; GCV DATA'!$A$2:$V$8,7,0),0)</f>
        <v>0</v>
      </c>
      <c r="H208" s="13">
        <f>IFERROR(VLOOKUP(A208,'[16]COAL RECEIPT &amp; GCV DATA'!$A$2:$V$8,8,0),0)</f>
        <v>0</v>
      </c>
      <c r="I208" s="13">
        <f>IFERROR(VLOOKUP(A208,'[16]COAL RECEIPT &amp; GCV DATA'!$A$2:$V$8,9,0),0)</f>
        <v>0</v>
      </c>
      <c r="J208" s="13">
        <f>IFERROR(VLOOKUP(A208,'[16]COAL RECEIPT &amp; GCV DATA'!$A$2:$V$8,10,0),0)</f>
        <v>0</v>
      </c>
      <c r="K208" s="15" t="e">
        <f>SUMIF('[16]COAL RECEIPT &amp; GCV DATA'!$A$3:$A$133,'MASTER DATA FILE RAW COAL (2)'!A208,'[16]COAL RECEIPT &amp; GCV DATA'!$K$3:$K$133)</f>
        <v>#VALUE!</v>
      </c>
      <c r="L208" s="15" t="e">
        <f>SUMIF('[16]COAL RECEIPT &amp; GCV DATA'!$A$3:$A$133,'MASTER DATA FILE RAW COAL (2)'!A208,'[16]COAL RECEIPT &amp; GCV DATA'!$L$3:$L$133)</f>
        <v>#VALUE!</v>
      </c>
      <c r="M208" s="15" t="e">
        <f t="shared" si="19"/>
        <v>#VALUE!</v>
      </c>
      <c r="N208" s="15" t="e">
        <f t="shared" si="20"/>
        <v>#VALUE!</v>
      </c>
      <c r="O208" s="15" t="e">
        <f>SUMIF('[16]COAL RECEIPT &amp; GCV DATA'!$A$3:$A$133,'MASTER DATA FILE RAW COAL (2)'!A208,'[16]COAL RECEIPT &amp; GCV DATA'!$O$3:$O$133)</f>
        <v>#VALUE!</v>
      </c>
      <c r="P208" s="15" t="e">
        <f t="shared" si="21"/>
        <v>#VALUE!</v>
      </c>
      <c r="Q208" s="15" t="e">
        <f>SUMIF('[16]COAL RECEIPT &amp; GCV DATA'!$A$3:$A$8,'MASTER DATA FILE RAW COAL (2)'!A208,'[16]COAL RECEIPT &amp; GCV DATA'!$Q$3:$Q$8)+IF(H208=$J$234,($K$234*K208),0)+IF(H208=$J$235,($K$235*K208),0)+IF(H207=$J$235,($K$236*K208),0)</f>
        <v>#VALUE!</v>
      </c>
      <c r="R208" s="16" t="e">
        <f>SUMIF('[16]COAL RECEIPT &amp; GCV DATA'!$A$3:$A$8,'MASTER DATA FILE RAW COAL (2)'!A208,'[16]COAL RECEIPT &amp; GCV DATA'!$R$3:$R$8)+IF(H208=$J$234,($K$234*K208),0)+IF(H208=$J$235,($K$235*K208),0)</f>
        <v>#VALUE!</v>
      </c>
      <c r="S208" s="15">
        <f t="shared" si="22"/>
        <v>0</v>
      </c>
      <c r="T208" s="15" t="e">
        <f>SUMIF('[16]COAL RECEIPT &amp; GCV DATA'!$A$3:$A$133,'MASTER DATA FILE RAW COAL (2)'!A208,'[16]COAL RECEIPT &amp; GCV DATA'!$T$3:$T$133)</f>
        <v>#VALUE!</v>
      </c>
      <c r="U208" s="15" t="e">
        <f t="shared" si="23"/>
        <v>#VALUE!</v>
      </c>
      <c r="V208" s="15" t="e">
        <f>SUMIF('[16]COAL RECEIPT &amp; GCV DATA'!$A$3:$A$133,'MASTER DATA FILE RAW COAL (2)'!A208,'[16]COAL RECEIPT &amp; GCV DATA'!$V$3:$V$133)</f>
        <v>#VALUE!</v>
      </c>
      <c r="W208" s="15" t="e">
        <f t="shared" si="24"/>
        <v>#VALUE!</v>
      </c>
    </row>
    <row r="209" spans="1:23" customFormat="1" x14ac:dyDescent="0.3">
      <c r="A209" s="12"/>
      <c r="B209" s="12" t="e">
        <f>SUMIF('[16]COAL RECEIPT &amp; GCV DATA'!$A$3:$A$8,'MASTER DATA FILE RAW COAL (2)'!A209,'[16]COAL RECEIPT &amp; GCV DATA'!$B$3:$B$8)</f>
        <v>#VALUE!</v>
      </c>
      <c r="C209" s="13" t="e">
        <f>SUMIF('[16]COAL RECEIPT &amp; GCV DATA'!$A$3:$A$8,'MASTER DATA FILE RAW COAL (2)'!A209,'[16]COAL RECEIPT &amp; GCV DATA'!$C$3:$C$8)</f>
        <v>#VALUE!</v>
      </c>
      <c r="D209" s="13">
        <f>IFERROR(VLOOKUP(A209,'[16]COAL RECEIPT &amp; GCV DATA'!$A$2:$V$8,4,0),0)</f>
        <v>0</v>
      </c>
      <c r="E209" s="14">
        <f>IFERROR(VLOOKUP(A209,'[16]COAL RECEIPT &amp; GCV DATA'!$A$2:$V$8,5,0),0)</f>
        <v>0</v>
      </c>
      <c r="F209" s="13" t="e">
        <f>SUMIF('[16]COAL RECEIPT &amp; GCV DATA'!$A$3:$A$133,'MASTER DATA FILE RAW COAL (2)'!A237,'[16]COAL RECEIPT &amp; GCV DATA'!$F$3:$F$133)</f>
        <v>#VALUE!</v>
      </c>
      <c r="G209" s="13">
        <f>IFERROR(VLOOKUP(A209,'[16]COAL RECEIPT &amp; GCV DATA'!$A$2:$V$8,7,0),0)</f>
        <v>0</v>
      </c>
      <c r="H209" s="13">
        <f>IFERROR(VLOOKUP(A209,'[16]COAL RECEIPT &amp; GCV DATA'!$A$2:$V$8,8,0),0)</f>
        <v>0</v>
      </c>
      <c r="I209" s="13">
        <f>IFERROR(VLOOKUP(A209,'[16]COAL RECEIPT &amp; GCV DATA'!$A$2:$V$8,9,0),0)</f>
        <v>0</v>
      </c>
      <c r="J209" s="13">
        <f>IFERROR(VLOOKUP(A209,'[16]COAL RECEIPT &amp; GCV DATA'!$A$2:$V$8,10,0),0)</f>
        <v>0</v>
      </c>
      <c r="K209" s="15" t="e">
        <f>SUMIF('[16]COAL RECEIPT &amp; GCV DATA'!$A$3:$A$133,'MASTER DATA FILE RAW COAL (2)'!A209,'[16]COAL RECEIPT &amp; GCV DATA'!$K$3:$K$133)</f>
        <v>#VALUE!</v>
      </c>
      <c r="L209" s="15" t="e">
        <f>SUMIF('[16]COAL RECEIPT &amp; GCV DATA'!$A$3:$A$133,'MASTER DATA FILE RAW COAL (2)'!A209,'[16]COAL RECEIPT &amp; GCV DATA'!$L$3:$L$133)</f>
        <v>#VALUE!</v>
      </c>
      <c r="M209" s="15" t="e">
        <f t="shared" si="19"/>
        <v>#VALUE!</v>
      </c>
      <c r="N209" s="15" t="e">
        <f t="shared" si="20"/>
        <v>#VALUE!</v>
      </c>
      <c r="O209" s="15" t="e">
        <f>SUMIF('[16]COAL RECEIPT &amp; GCV DATA'!$A$3:$A$133,'MASTER DATA FILE RAW COAL (2)'!A209,'[16]COAL RECEIPT &amp; GCV DATA'!$O$3:$O$133)</f>
        <v>#VALUE!</v>
      </c>
      <c r="P209" s="15" t="e">
        <f t="shared" si="21"/>
        <v>#VALUE!</v>
      </c>
      <c r="Q209" s="15" t="e">
        <f>SUMIF('[16]COAL RECEIPT &amp; GCV DATA'!$A$3:$A$8,'MASTER DATA FILE RAW COAL (2)'!A209,'[16]COAL RECEIPT &amp; GCV DATA'!$Q$3:$Q$8)+IF(H209=$J$234,($K$234*K209),0)+IF(H209=$J$235,($K$235*K209),0)+IF(H208=$J$235,($K$236*K209),0)</f>
        <v>#VALUE!</v>
      </c>
      <c r="R209" s="16" t="e">
        <f>SUMIF('[16]COAL RECEIPT &amp; GCV DATA'!$A$3:$A$8,'MASTER DATA FILE RAW COAL (2)'!A209,'[16]COAL RECEIPT &amp; GCV DATA'!$R$3:$R$8)+IF(H209=$J$234,($K$234*K209),0)+IF(H209=$J$235,($K$235*K209),0)</f>
        <v>#VALUE!</v>
      </c>
      <c r="S209" s="15">
        <f t="shared" si="22"/>
        <v>0</v>
      </c>
      <c r="T209" s="15" t="e">
        <f>SUMIF('[16]COAL RECEIPT &amp; GCV DATA'!$A$3:$A$133,'MASTER DATA FILE RAW COAL (2)'!A209,'[16]COAL RECEIPT &amp; GCV DATA'!$T$3:$T$133)</f>
        <v>#VALUE!</v>
      </c>
      <c r="U209" s="15" t="e">
        <f t="shared" si="23"/>
        <v>#VALUE!</v>
      </c>
      <c r="V209" s="15" t="e">
        <f>SUMIF('[16]COAL RECEIPT &amp; GCV DATA'!$A$3:$A$133,'MASTER DATA FILE RAW COAL (2)'!A209,'[16]COAL RECEIPT &amp; GCV DATA'!$V$3:$V$133)</f>
        <v>#VALUE!</v>
      </c>
      <c r="W209" s="15" t="e">
        <f t="shared" si="24"/>
        <v>#VALUE!</v>
      </c>
    </row>
    <row r="210" spans="1:23" customFormat="1" x14ac:dyDescent="0.3">
      <c r="A210" s="12"/>
      <c r="B210" s="12" t="e">
        <f>SUMIF('[16]COAL RECEIPT &amp; GCV DATA'!$A$3:$A$8,'MASTER DATA FILE RAW COAL (2)'!A210,'[16]COAL RECEIPT &amp; GCV DATA'!$B$3:$B$8)</f>
        <v>#VALUE!</v>
      </c>
      <c r="C210" s="13" t="e">
        <f>SUMIF('[16]COAL RECEIPT &amp; GCV DATA'!$A$3:$A$8,'MASTER DATA FILE RAW COAL (2)'!A210,'[16]COAL RECEIPT &amp; GCV DATA'!$C$3:$C$8)</f>
        <v>#VALUE!</v>
      </c>
      <c r="D210" s="13">
        <f>IFERROR(VLOOKUP(A210,'[16]COAL RECEIPT &amp; GCV DATA'!$A$2:$V$8,4,0),0)</f>
        <v>0</v>
      </c>
      <c r="E210" s="14">
        <f>IFERROR(VLOOKUP(A210,'[16]COAL RECEIPT &amp; GCV DATA'!$A$2:$V$8,5,0),0)</f>
        <v>0</v>
      </c>
      <c r="F210" s="13" t="e">
        <f>SUMIF('[16]COAL RECEIPT &amp; GCV DATA'!$A$3:$A$133,'MASTER DATA FILE RAW COAL (2)'!A238,'[16]COAL RECEIPT &amp; GCV DATA'!$F$3:$F$133)</f>
        <v>#VALUE!</v>
      </c>
      <c r="G210" s="13">
        <f>IFERROR(VLOOKUP(A210,'[16]COAL RECEIPT &amp; GCV DATA'!$A$2:$V$8,7,0),0)</f>
        <v>0</v>
      </c>
      <c r="H210" s="13">
        <f>IFERROR(VLOOKUP(A210,'[16]COAL RECEIPT &amp; GCV DATA'!$A$2:$V$8,8,0),0)</f>
        <v>0</v>
      </c>
      <c r="I210" s="13">
        <f>IFERROR(VLOOKUP(A210,'[16]COAL RECEIPT &amp; GCV DATA'!$A$2:$V$8,9,0),0)</f>
        <v>0</v>
      </c>
      <c r="J210" s="13">
        <f>IFERROR(VLOOKUP(A210,'[16]COAL RECEIPT &amp; GCV DATA'!$A$2:$V$8,10,0),0)</f>
        <v>0</v>
      </c>
      <c r="K210" s="15" t="e">
        <f>SUMIF('[16]COAL RECEIPT &amp; GCV DATA'!$A$3:$A$133,'MASTER DATA FILE RAW COAL (2)'!A210,'[16]COAL RECEIPT &amp; GCV DATA'!$K$3:$K$133)</f>
        <v>#VALUE!</v>
      </c>
      <c r="L210" s="15" t="e">
        <f>SUMIF('[16]COAL RECEIPT &amp; GCV DATA'!$A$3:$A$133,'MASTER DATA FILE RAW COAL (2)'!A210,'[16]COAL RECEIPT &amp; GCV DATA'!$L$3:$L$133)</f>
        <v>#VALUE!</v>
      </c>
      <c r="M210" s="15" t="e">
        <f t="shared" si="19"/>
        <v>#VALUE!</v>
      </c>
      <c r="N210" s="15" t="e">
        <f t="shared" si="20"/>
        <v>#VALUE!</v>
      </c>
      <c r="O210" s="15" t="e">
        <f>SUMIF('[16]COAL RECEIPT &amp; GCV DATA'!$A$3:$A$133,'MASTER DATA FILE RAW COAL (2)'!A210,'[16]COAL RECEIPT &amp; GCV DATA'!$O$3:$O$133)</f>
        <v>#VALUE!</v>
      </c>
      <c r="P210" s="15" t="e">
        <f t="shared" si="21"/>
        <v>#VALUE!</v>
      </c>
      <c r="Q210" s="15" t="e">
        <f>SUMIF('[16]COAL RECEIPT &amp; GCV DATA'!$A$3:$A$8,'MASTER DATA FILE RAW COAL (2)'!A210,'[16]COAL RECEIPT &amp; GCV DATA'!$Q$3:$Q$8)+IF(H210=$J$234,($K$234*K210),0)+IF(H210=$J$235,($K$235*K210),0)+IF(H209=$J$235,($K$236*K210),0)</f>
        <v>#VALUE!</v>
      </c>
      <c r="R210" s="16" t="e">
        <f>SUMIF('[16]COAL RECEIPT &amp; GCV DATA'!$A$3:$A$8,'MASTER DATA FILE RAW COAL (2)'!A210,'[16]COAL RECEIPT &amp; GCV DATA'!$R$3:$R$8)+IF(H210=$J$234,($K$234*K210),0)+IF(H210=$J$235,($K$235*K210),0)</f>
        <v>#VALUE!</v>
      </c>
      <c r="S210" s="15">
        <f t="shared" si="22"/>
        <v>0</v>
      </c>
      <c r="T210" s="15" t="e">
        <f>SUMIF('[16]COAL RECEIPT &amp; GCV DATA'!$A$3:$A$133,'MASTER DATA FILE RAW COAL (2)'!A210,'[16]COAL RECEIPT &amp; GCV DATA'!$T$3:$T$133)</f>
        <v>#VALUE!</v>
      </c>
      <c r="U210" s="15" t="e">
        <f t="shared" si="23"/>
        <v>#VALUE!</v>
      </c>
      <c r="V210" s="15" t="e">
        <f>SUMIF('[16]COAL RECEIPT &amp; GCV DATA'!$A$3:$A$133,'MASTER DATA FILE RAW COAL (2)'!A210,'[16]COAL RECEIPT &amp; GCV DATA'!$V$3:$V$133)</f>
        <v>#VALUE!</v>
      </c>
      <c r="W210" s="15" t="e">
        <f t="shared" si="24"/>
        <v>#VALUE!</v>
      </c>
    </row>
    <row r="211" spans="1:23" customFormat="1" x14ac:dyDescent="0.3">
      <c r="A211" s="12"/>
      <c r="B211" s="12" t="e">
        <f>SUMIF('[16]COAL RECEIPT &amp; GCV DATA'!$A$3:$A$8,'MASTER DATA FILE RAW COAL (2)'!A211,'[16]COAL RECEIPT &amp; GCV DATA'!$B$3:$B$8)</f>
        <v>#VALUE!</v>
      </c>
      <c r="C211" s="13" t="e">
        <f>SUMIF('[16]COAL RECEIPT &amp; GCV DATA'!$A$3:$A$8,'MASTER DATA FILE RAW COAL (2)'!A211,'[16]COAL RECEIPT &amp; GCV DATA'!$C$3:$C$8)</f>
        <v>#VALUE!</v>
      </c>
      <c r="D211" s="13">
        <f>IFERROR(VLOOKUP(A211,'[16]COAL RECEIPT &amp; GCV DATA'!$A$2:$V$8,4,0),0)</f>
        <v>0</v>
      </c>
      <c r="E211" s="14">
        <f>IFERROR(VLOOKUP(A211,'[16]COAL RECEIPT &amp; GCV DATA'!$A$2:$V$8,5,0),0)</f>
        <v>0</v>
      </c>
      <c r="F211" s="13" t="e">
        <f>SUMIF('[16]COAL RECEIPT &amp; GCV DATA'!$A$3:$A$133,'MASTER DATA FILE RAW COAL (2)'!A239,'[16]COAL RECEIPT &amp; GCV DATA'!$F$3:$F$133)</f>
        <v>#VALUE!</v>
      </c>
      <c r="G211" s="13">
        <f>IFERROR(VLOOKUP(A211,'[16]COAL RECEIPT &amp; GCV DATA'!$A$2:$V$8,7,0),0)</f>
        <v>0</v>
      </c>
      <c r="H211" s="13">
        <f>IFERROR(VLOOKUP(A211,'[16]COAL RECEIPT &amp; GCV DATA'!$A$2:$V$8,8,0),0)</f>
        <v>0</v>
      </c>
      <c r="I211" s="13">
        <f>IFERROR(VLOOKUP(A211,'[16]COAL RECEIPT &amp; GCV DATA'!$A$2:$V$8,9,0),0)</f>
        <v>0</v>
      </c>
      <c r="J211" s="13">
        <f>IFERROR(VLOOKUP(A211,'[16]COAL RECEIPT &amp; GCV DATA'!$A$2:$V$8,10,0),0)</f>
        <v>0</v>
      </c>
      <c r="K211" s="15" t="e">
        <f>SUMIF('[16]COAL RECEIPT &amp; GCV DATA'!$A$3:$A$133,'MASTER DATA FILE RAW COAL (2)'!A211,'[16]COAL RECEIPT &amp; GCV DATA'!$K$3:$K$133)</f>
        <v>#VALUE!</v>
      </c>
      <c r="L211" s="15" t="e">
        <f>SUMIF('[16]COAL RECEIPT &amp; GCV DATA'!$A$3:$A$133,'MASTER DATA FILE RAW COAL (2)'!A211,'[16]COAL RECEIPT &amp; GCV DATA'!$L$3:$L$133)</f>
        <v>#VALUE!</v>
      </c>
      <c r="M211" s="15" t="e">
        <f t="shared" si="19"/>
        <v>#VALUE!</v>
      </c>
      <c r="N211" s="15" t="e">
        <f t="shared" si="20"/>
        <v>#VALUE!</v>
      </c>
      <c r="O211" s="15" t="e">
        <f>SUMIF('[16]COAL RECEIPT &amp; GCV DATA'!$A$3:$A$133,'MASTER DATA FILE RAW COAL (2)'!A211,'[16]COAL RECEIPT &amp; GCV DATA'!$O$3:$O$133)</f>
        <v>#VALUE!</v>
      </c>
      <c r="P211" s="15" t="e">
        <f t="shared" si="21"/>
        <v>#VALUE!</v>
      </c>
      <c r="Q211" s="15" t="e">
        <f>SUMIF('[16]COAL RECEIPT &amp; GCV DATA'!$A$3:$A$8,'MASTER DATA FILE RAW COAL (2)'!A211,'[16]COAL RECEIPT &amp; GCV DATA'!$Q$3:$Q$8)+IF(H211=$J$234,($K$234*K211),0)+IF(H211=$J$235,($K$235*K211),0)+IF(H210=$J$235,($K$236*K211),0)</f>
        <v>#VALUE!</v>
      </c>
      <c r="R211" s="16" t="e">
        <f>SUMIF('[16]COAL RECEIPT &amp; GCV DATA'!$A$3:$A$8,'MASTER DATA FILE RAW COAL (2)'!A211,'[16]COAL RECEIPT &amp; GCV DATA'!$R$3:$R$8)+IF(H211=$J$234,($K$234*K211),0)+IF(H211=$J$235,($K$235*K211),0)</f>
        <v>#VALUE!</v>
      </c>
      <c r="S211" s="15">
        <f t="shared" si="22"/>
        <v>0</v>
      </c>
      <c r="T211" s="15" t="e">
        <f>SUMIF('[16]COAL RECEIPT &amp; GCV DATA'!$A$3:$A$133,'MASTER DATA FILE RAW COAL (2)'!A211,'[16]COAL RECEIPT &amp; GCV DATA'!$T$3:$T$133)</f>
        <v>#VALUE!</v>
      </c>
      <c r="U211" s="15" t="e">
        <f t="shared" si="23"/>
        <v>#VALUE!</v>
      </c>
      <c r="V211" s="15" t="e">
        <f>SUMIF('[16]COAL RECEIPT &amp; GCV DATA'!$A$3:$A$133,'MASTER DATA FILE RAW COAL (2)'!A211,'[16]COAL RECEIPT &amp; GCV DATA'!$V$3:$V$133)</f>
        <v>#VALUE!</v>
      </c>
      <c r="W211" s="15" t="e">
        <f t="shared" si="24"/>
        <v>#VALUE!</v>
      </c>
    </row>
    <row r="212" spans="1:23" customFormat="1" x14ac:dyDescent="0.3">
      <c r="A212" s="12"/>
      <c r="B212" s="12" t="e">
        <f>SUMIF('[16]COAL RECEIPT &amp; GCV DATA'!$A$3:$A$8,'MASTER DATA FILE RAW COAL (2)'!A212,'[16]COAL RECEIPT &amp; GCV DATA'!$B$3:$B$8)</f>
        <v>#VALUE!</v>
      </c>
      <c r="C212" s="13" t="e">
        <f>SUMIF('[16]COAL RECEIPT &amp; GCV DATA'!$A$3:$A$8,'MASTER DATA FILE RAW COAL (2)'!A212,'[16]COAL RECEIPT &amp; GCV DATA'!$C$3:$C$8)</f>
        <v>#VALUE!</v>
      </c>
      <c r="D212" s="13">
        <f>IFERROR(VLOOKUP(A212,'[16]COAL RECEIPT &amp; GCV DATA'!$A$2:$V$8,4,0),0)</f>
        <v>0</v>
      </c>
      <c r="E212" s="14">
        <f>IFERROR(VLOOKUP(A212,'[16]COAL RECEIPT &amp; GCV DATA'!$A$2:$V$8,5,0),0)</f>
        <v>0</v>
      </c>
      <c r="F212" s="13" t="e">
        <f>SUMIF('[16]COAL RECEIPT &amp; GCV DATA'!$A$3:$A$133,'MASTER DATA FILE RAW COAL (2)'!A240,'[16]COAL RECEIPT &amp; GCV DATA'!$F$3:$F$133)</f>
        <v>#VALUE!</v>
      </c>
      <c r="G212" s="13">
        <f>IFERROR(VLOOKUP(A212,'[16]COAL RECEIPT &amp; GCV DATA'!$A$2:$V$8,7,0),0)</f>
        <v>0</v>
      </c>
      <c r="H212" s="13">
        <f>IFERROR(VLOOKUP(A212,'[16]COAL RECEIPT &amp; GCV DATA'!$A$2:$V$8,8,0),0)</f>
        <v>0</v>
      </c>
      <c r="I212" s="13">
        <f>IFERROR(VLOOKUP(A212,'[16]COAL RECEIPT &amp; GCV DATA'!$A$2:$V$8,9,0),0)</f>
        <v>0</v>
      </c>
      <c r="J212" s="13">
        <f>IFERROR(VLOOKUP(A212,'[16]COAL RECEIPT &amp; GCV DATA'!$A$2:$V$8,10,0),0)</f>
        <v>0</v>
      </c>
      <c r="K212" s="15" t="e">
        <f>SUMIF('[16]COAL RECEIPT &amp; GCV DATA'!$A$3:$A$133,'MASTER DATA FILE RAW COAL (2)'!A212,'[16]COAL RECEIPT &amp; GCV DATA'!$K$3:$K$133)</f>
        <v>#VALUE!</v>
      </c>
      <c r="L212" s="15" t="e">
        <f>SUMIF('[16]COAL RECEIPT &amp; GCV DATA'!$A$3:$A$133,'MASTER DATA FILE RAW COAL (2)'!A212,'[16]COAL RECEIPT &amp; GCV DATA'!$L$3:$L$133)</f>
        <v>#VALUE!</v>
      </c>
      <c r="M212" s="15" t="e">
        <f t="shared" si="19"/>
        <v>#VALUE!</v>
      </c>
      <c r="N212" s="15" t="e">
        <f t="shared" si="20"/>
        <v>#VALUE!</v>
      </c>
      <c r="O212" s="15" t="e">
        <f>SUMIF('[16]COAL RECEIPT &amp; GCV DATA'!$A$3:$A$133,'MASTER DATA FILE RAW COAL (2)'!A212,'[16]COAL RECEIPT &amp; GCV DATA'!$O$3:$O$133)</f>
        <v>#VALUE!</v>
      </c>
      <c r="P212" s="15" t="e">
        <f t="shared" si="21"/>
        <v>#VALUE!</v>
      </c>
      <c r="Q212" s="15" t="e">
        <f>SUMIF('[16]COAL RECEIPT &amp; GCV DATA'!$A$3:$A$8,'MASTER DATA FILE RAW COAL (2)'!A212,'[16]COAL RECEIPT &amp; GCV DATA'!$Q$3:$Q$8)+IF(H212=$J$234,($K$234*K212),0)+IF(H212=$J$235,($K$235*K212),0)+IF(H211=$J$235,($K$236*K212),0)</f>
        <v>#VALUE!</v>
      </c>
      <c r="R212" s="16" t="e">
        <f>SUMIF('[16]COAL RECEIPT &amp; GCV DATA'!$A$3:$A$8,'MASTER DATA FILE RAW COAL (2)'!A212,'[16]COAL RECEIPT &amp; GCV DATA'!$R$3:$R$8)+IF(H212=$J$234,($K$234*K212),0)+IF(H212=$J$235,($K$235*K212),0)</f>
        <v>#VALUE!</v>
      </c>
      <c r="S212" s="15">
        <f t="shared" si="22"/>
        <v>0</v>
      </c>
      <c r="T212" s="15" t="e">
        <f>SUMIF('[16]COAL RECEIPT &amp; GCV DATA'!$A$3:$A$133,'MASTER DATA FILE RAW COAL (2)'!A212,'[16]COAL RECEIPT &amp; GCV DATA'!$T$3:$T$133)</f>
        <v>#VALUE!</v>
      </c>
      <c r="U212" s="15" t="e">
        <f t="shared" si="23"/>
        <v>#VALUE!</v>
      </c>
      <c r="V212" s="15" t="e">
        <f>SUMIF('[16]COAL RECEIPT &amp; GCV DATA'!$A$3:$A$133,'MASTER DATA FILE RAW COAL (2)'!A212,'[16]COAL RECEIPT &amp; GCV DATA'!$V$3:$V$133)</f>
        <v>#VALUE!</v>
      </c>
      <c r="W212" s="15" t="e">
        <f t="shared" si="24"/>
        <v>#VALUE!</v>
      </c>
    </row>
    <row r="213" spans="1:23" customFormat="1" x14ac:dyDescent="0.3">
      <c r="A213" s="12"/>
      <c r="B213" s="12" t="e">
        <f>SUMIF('[16]COAL RECEIPT &amp; GCV DATA'!$A$3:$A$8,'MASTER DATA FILE RAW COAL (2)'!A213,'[16]COAL RECEIPT &amp; GCV DATA'!$B$3:$B$8)</f>
        <v>#VALUE!</v>
      </c>
      <c r="C213" s="13" t="e">
        <f>SUMIF('[16]COAL RECEIPT &amp; GCV DATA'!$A$3:$A$8,'MASTER DATA FILE RAW COAL (2)'!A213,'[16]COAL RECEIPT &amp; GCV DATA'!$C$3:$C$8)</f>
        <v>#VALUE!</v>
      </c>
      <c r="D213" s="13">
        <f>IFERROR(VLOOKUP(A213,'[16]COAL RECEIPT &amp; GCV DATA'!$A$2:$V$8,4,0),0)</f>
        <v>0</v>
      </c>
      <c r="E213" s="14">
        <f>IFERROR(VLOOKUP(A213,'[16]COAL RECEIPT &amp; GCV DATA'!$A$2:$V$8,5,0),0)</f>
        <v>0</v>
      </c>
      <c r="F213" s="13" t="e">
        <f>SUMIF('[16]COAL RECEIPT &amp; GCV DATA'!$A$3:$A$133,'MASTER DATA FILE RAW COAL (2)'!A241,'[16]COAL RECEIPT &amp; GCV DATA'!$F$3:$F$133)</f>
        <v>#VALUE!</v>
      </c>
      <c r="G213" s="13">
        <f>IFERROR(VLOOKUP(A213,'[16]COAL RECEIPT &amp; GCV DATA'!$A$2:$V$8,7,0),0)</f>
        <v>0</v>
      </c>
      <c r="H213" s="13">
        <f>IFERROR(VLOOKUP(A213,'[16]COAL RECEIPT &amp; GCV DATA'!$A$2:$V$8,8,0),0)</f>
        <v>0</v>
      </c>
      <c r="I213" s="13">
        <f>IFERROR(VLOOKUP(A213,'[16]COAL RECEIPT &amp; GCV DATA'!$A$2:$V$8,9,0),0)</f>
        <v>0</v>
      </c>
      <c r="J213" s="13">
        <f>IFERROR(VLOOKUP(A213,'[16]COAL RECEIPT &amp; GCV DATA'!$A$2:$V$8,10,0),0)</f>
        <v>0</v>
      </c>
      <c r="K213" s="15" t="e">
        <f>SUMIF('[16]COAL RECEIPT &amp; GCV DATA'!$A$3:$A$133,'MASTER DATA FILE RAW COAL (2)'!A213,'[16]COAL RECEIPT &amp; GCV DATA'!$K$3:$K$133)</f>
        <v>#VALUE!</v>
      </c>
      <c r="L213" s="15" t="e">
        <f>SUMIF('[16]COAL RECEIPT &amp; GCV DATA'!$A$3:$A$133,'MASTER DATA FILE RAW COAL (2)'!A213,'[16]COAL RECEIPT &amp; GCV DATA'!$L$3:$L$133)</f>
        <v>#VALUE!</v>
      </c>
      <c r="M213" s="15" t="e">
        <f t="shared" si="19"/>
        <v>#VALUE!</v>
      </c>
      <c r="N213" s="15" t="e">
        <f t="shared" si="20"/>
        <v>#VALUE!</v>
      </c>
      <c r="O213" s="15" t="e">
        <f>SUMIF('[16]COAL RECEIPT &amp; GCV DATA'!$A$3:$A$133,'MASTER DATA FILE RAW COAL (2)'!A213,'[16]COAL RECEIPT &amp; GCV DATA'!$O$3:$O$133)</f>
        <v>#VALUE!</v>
      </c>
      <c r="P213" s="15" t="e">
        <f t="shared" si="21"/>
        <v>#VALUE!</v>
      </c>
      <c r="Q213" s="15" t="e">
        <f>SUMIF('[16]COAL RECEIPT &amp; GCV DATA'!$A$3:$A$8,'MASTER DATA FILE RAW COAL (2)'!A213,'[16]COAL RECEIPT &amp; GCV DATA'!$Q$3:$Q$8)+IF(H213=$J$234,($K$234*K213),0)+IF(H213=$J$235,($K$235*K213),0)+IF(H212=$J$235,($K$236*K213),0)</f>
        <v>#VALUE!</v>
      </c>
      <c r="R213" s="16" t="e">
        <f>SUMIF('[16]COAL RECEIPT &amp; GCV DATA'!$A$3:$A$8,'MASTER DATA FILE RAW COAL (2)'!A213,'[16]COAL RECEIPT &amp; GCV DATA'!$R$3:$R$8)+IF(H213=$J$234,($K$234*K213),0)+IF(H213=$J$235,($K$235*K213),0)</f>
        <v>#VALUE!</v>
      </c>
      <c r="S213" s="15">
        <f t="shared" si="22"/>
        <v>0</v>
      </c>
      <c r="T213" s="15" t="e">
        <f>SUMIF('[16]COAL RECEIPT &amp; GCV DATA'!$A$3:$A$133,'MASTER DATA FILE RAW COAL (2)'!A213,'[16]COAL RECEIPT &amp; GCV DATA'!$T$3:$T$133)</f>
        <v>#VALUE!</v>
      </c>
      <c r="U213" s="15" t="e">
        <f t="shared" si="23"/>
        <v>#VALUE!</v>
      </c>
      <c r="V213" s="15" t="e">
        <f>SUMIF('[16]COAL RECEIPT &amp; GCV DATA'!$A$3:$A$133,'MASTER DATA FILE RAW COAL (2)'!A213,'[16]COAL RECEIPT &amp; GCV DATA'!$V$3:$V$133)</f>
        <v>#VALUE!</v>
      </c>
      <c r="W213" s="15" t="e">
        <f t="shared" si="24"/>
        <v>#VALUE!</v>
      </c>
    </row>
    <row r="214" spans="1:23" s="28" customFormat="1" x14ac:dyDescent="0.3">
      <c r="A214" s="22"/>
      <c r="B214" s="22"/>
      <c r="C214" s="23"/>
      <c r="D214" s="24"/>
      <c r="E214" s="24"/>
      <c r="F214" s="24"/>
      <c r="G214" s="24"/>
      <c r="H214" s="24"/>
      <c r="I214" s="24"/>
      <c r="J214" s="24"/>
      <c r="K214" s="25" t="e">
        <f>+SUM(K3:K213)</f>
        <v>#VALUE!</v>
      </c>
      <c r="L214" s="25" t="e">
        <f>+SUM(L3:L213)</f>
        <v>#VALUE!</v>
      </c>
      <c r="M214" s="25" t="e">
        <f>+SUM(M3:M213)</f>
        <v>#VALUE!</v>
      </c>
      <c r="N214" s="25" t="e">
        <f>+SUM(N3:N213)</f>
        <v>#VALUE!</v>
      </c>
      <c r="O214" s="26"/>
      <c r="P214" s="25" t="e">
        <f t="shared" ref="P214:R214" si="25">+SUM(P3:P213)</f>
        <v>#VALUE!</v>
      </c>
      <c r="Q214" s="25" t="e">
        <f t="shared" si="25"/>
        <v>#VALUE!</v>
      </c>
      <c r="R214" s="25" t="e">
        <f t="shared" si="25"/>
        <v>#VALUE!</v>
      </c>
      <c r="S214" s="25">
        <f t="shared" si="22"/>
        <v>0</v>
      </c>
      <c r="T214" s="27">
        <f>IFERROR(+U214/L214,0)</f>
        <v>0</v>
      </c>
      <c r="U214" s="25" t="e">
        <f>+SUM(U3:U213)</f>
        <v>#VALUE!</v>
      </c>
      <c r="V214" s="27">
        <f>IFERROR(+W214/L214,0)</f>
        <v>0</v>
      </c>
      <c r="W214" s="25" t="e">
        <f>+SUM(W3:W213)</f>
        <v>#VALUE!</v>
      </c>
    </row>
    <row r="215" spans="1:23" s="34" customFormat="1" x14ac:dyDescent="0.3">
      <c r="A215" s="29"/>
      <c r="B215" s="30"/>
      <c r="C215" s="31"/>
      <c r="D215" s="29"/>
      <c r="E215" s="29"/>
      <c r="F215" s="29"/>
      <c r="G215" s="29"/>
      <c r="H215" s="32"/>
      <c r="I215" s="29"/>
      <c r="J215" s="29"/>
      <c r="K215" s="33"/>
      <c r="L215" s="33"/>
      <c r="M215" s="33"/>
      <c r="N215" s="33"/>
      <c r="O215" s="33"/>
      <c r="P215" s="33">
        <v>34479960.200465329</v>
      </c>
      <c r="Q215" s="33">
        <v>58000364.910983406</v>
      </c>
      <c r="R215" s="33">
        <v>119539444.69783944</v>
      </c>
      <c r="S215" s="33"/>
      <c r="T215" s="33"/>
      <c r="U215" s="33"/>
      <c r="V215" s="33"/>
      <c r="W215" s="33"/>
    </row>
    <row r="216" spans="1:23" s="34" customFormat="1" x14ac:dyDescent="0.3">
      <c r="A216" s="29"/>
      <c r="B216" s="30"/>
      <c r="C216" s="31"/>
      <c r="D216" s="29"/>
      <c r="E216" s="29"/>
      <c r="F216" s="29"/>
      <c r="G216" s="29"/>
      <c r="H216" s="29"/>
      <c r="I216" s="29"/>
      <c r="J216" s="29"/>
      <c r="K216" s="33"/>
      <c r="L216" s="33"/>
      <c r="M216" s="33"/>
      <c r="N216" s="33"/>
      <c r="O216" s="33"/>
      <c r="P216" s="33"/>
      <c r="Q216" s="33"/>
      <c r="R216" s="35" t="e">
        <f>R214/L214</f>
        <v>#VALUE!</v>
      </c>
      <c r="S216" s="33"/>
    </row>
    <row r="217" spans="1:23" s="34" customFormat="1" x14ac:dyDescent="0.3">
      <c r="A217" s="36"/>
      <c r="B217" s="37"/>
      <c r="C217" s="38"/>
      <c r="D217" s="36"/>
      <c r="E217" s="36"/>
      <c r="F217" s="36"/>
      <c r="G217" s="36"/>
      <c r="H217" s="36"/>
      <c r="I217" s="36"/>
      <c r="J217" s="36"/>
      <c r="K217" s="39" t="e">
        <f>SUBTOTAL(9,K3:K66)</f>
        <v>#VALUE!</v>
      </c>
      <c r="L217" s="39"/>
      <c r="M217" s="39"/>
      <c r="N217" s="39"/>
      <c r="O217" s="39"/>
      <c r="P217" s="39" t="e">
        <f>P215-P214</f>
        <v>#VALUE!</v>
      </c>
      <c r="Q217" s="39"/>
      <c r="R217" s="39" t="e">
        <f>SUBTOTAL(9,R3:R66)</f>
        <v>#VALUE!</v>
      </c>
      <c r="S217" s="15">
        <f>+IFERROR(R217/K217,0)</f>
        <v>0</v>
      </c>
      <c r="T217" s="39" t="e">
        <f>U217/L217</f>
        <v>#VALUE!</v>
      </c>
      <c r="U217" s="39" t="e">
        <f>SUBTOTAL(9,U3:U66)</f>
        <v>#VALUE!</v>
      </c>
      <c r="V217" s="39" t="e">
        <f>W217/L217</f>
        <v>#VALUE!</v>
      </c>
      <c r="W217" s="39" t="e">
        <f>SUBTOTAL(9,W3:W66)</f>
        <v>#VALUE!</v>
      </c>
    </row>
    <row r="218" spans="1:23" s="34" customFormat="1" x14ac:dyDescent="0.3">
      <c r="A218" s="36"/>
      <c r="B218" s="37"/>
      <c r="C218" s="38"/>
      <c r="D218" s="36"/>
      <c r="E218" s="36"/>
      <c r="F218" s="36"/>
      <c r="G218" s="36"/>
      <c r="H218" s="40"/>
      <c r="I218" s="36"/>
      <c r="J218" s="36"/>
      <c r="K218" s="39">
        <v>82142.009999999995</v>
      </c>
      <c r="L218" s="39">
        <v>82408.600000000006</v>
      </c>
      <c r="M218" s="39"/>
      <c r="N218" s="39"/>
      <c r="O218" s="39"/>
      <c r="P218" s="39"/>
      <c r="Q218" s="39"/>
      <c r="R218" s="39">
        <v>225913060.01320213</v>
      </c>
      <c r="S218" s="15">
        <f>+IFERROR(R218/K218,0)</f>
        <v>2750.2743116853621</v>
      </c>
      <c r="T218" s="34">
        <v>4116</v>
      </c>
      <c r="U218" s="39">
        <f>T218*L218</f>
        <v>339193797.60000002</v>
      </c>
      <c r="V218" s="34">
        <v>2898</v>
      </c>
      <c r="W218" s="39">
        <f>V218*L218</f>
        <v>238820122.80000001</v>
      </c>
    </row>
    <row r="219" spans="1:23" s="34" customFormat="1" ht="16.5" customHeight="1" x14ac:dyDescent="0.3">
      <c r="B219" s="41"/>
      <c r="C219" s="42"/>
      <c r="K219" s="35" t="e">
        <f>SUBTOTAL(9,K3:K43)</f>
        <v>#VALUE!</v>
      </c>
      <c r="L219" s="35" t="e">
        <f>SUBTOTAL(9,L3:L43)</f>
        <v>#VALUE!</v>
      </c>
      <c r="M219" s="35" t="e">
        <f>SUBTOTAL(9,M3:M43)</f>
        <v>#VALUE!</v>
      </c>
      <c r="N219" s="35" t="e">
        <f>SUBTOTAL(9,N3:N43)</f>
        <v>#VALUE!</v>
      </c>
      <c r="O219" s="35"/>
      <c r="P219" s="35"/>
      <c r="Q219" s="35" t="e">
        <f>R219/K219</f>
        <v>#VALUE!</v>
      </c>
      <c r="R219" s="35" t="e">
        <f>SUBTOTAL(9,R3:R43)</f>
        <v>#VALUE!</v>
      </c>
      <c r="S219" s="35" t="e">
        <f>R219/L219</f>
        <v>#VALUE!</v>
      </c>
      <c r="T219" s="39" t="e">
        <f>U219/L219</f>
        <v>#VALUE!</v>
      </c>
      <c r="U219" s="39" t="e">
        <f>U218+U217</f>
        <v>#VALUE!</v>
      </c>
      <c r="V219" s="39" t="e">
        <f>W219/L219</f>
        <v>#VALUE!</v>
      </c>
      <c r="W219" s="39" t="e">
        <f>W218+W217</f>
        <v>#VALUE!</v>
      </c>
    </row>
    <row r="220" spans="1:23" s="34" customFormat="1" x14ac:dyDescent="0.3">
      <c r="B220" s="41"/>
      <c r="C220" s="42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3" s="43" customFormat="1" ht="43.2" x14ac:dyDescent="0.3">
      <c r="C221" s="44"/>
      <c r="I221" s="45"/>
      <c r="J221" s="45" t="s">
        <v>26</v>
      </c>
      <c r="K221" s="46" t="s">
        <v>18</v>
      </c>
      <c r="L221" s="46" t="s">
        <v>27</v>
      </c>
      <c r="M221" s="47" t="s">
        <v>28</v>
      </c>
      <c r="N221" s="47" t="s">
        <v>29</v>
      </c>
      <c r="O221" s="47" t="s">
        <v>12</v>
      </c>
      <c r="P221" s="47" t="s">
        <v>13</v>
      </c>
      <c r="Q221" s="47" t="s">
        <v>30</v>
      </c>
      <c r="R221" s="47" t="s">
        <v>31</v>
      </c>
      <c r="S221" s="47" t="s">
        <v>15</v>
      </c>
      <c r="T221" s="48" t="s">
        <v>44</v>
      </c>
      <c r="U221" s="48"/>
      <c r="V221" s="48"/>
      <c r="W221" s="48"/>
    </row>
    <row r="222" spans="1:23" s="34" customFormat="1" x14ac:dyDescent="0.3">
      <c r="B222" s="41"/>
      <c r="C222" s="42"/>
      <c r="H222" s="34" t="e">
        <f>+K222*O222</f>
        <v>#DIV/0!</v>
      </c>
      <c r="I222" s="49" t="s">
        <v>32</v>
      </c>
      <c r="J222" s="50" t="e">
        <f>SUMIF($G$3:$G$213,I222,$P$3:$P$213)/SUMIF($G$3:$G$213,I222,$K$3:$K$213)</f>
        <v>#DIV/0!</v>
      </c>
      <c r="K222" s="50" t="e">
        <f>+SUMIF($G$3:$G$213,I222,$Q$3:$Q$213)/SUMIF($G$3:$G$213,I222,$K$3:$K$213)</f>
        <v>#DIV/0!</v>
      </c>
      <c r="L222" s="50" t="e">
        <f>(SUMIF($G$3:$G$213,I222,$R$3:$R$213)-SUMIF($G$3:$G$213,I222,$Q$3:$Q$213)-SUMIF($G$3:$G$213,I222,$P$3:$P$213))/SUMIF($G$3:$G$213,I222,$K$3:$K$213)</f>
        <v>#DIV/0!</v>
      </c>
      <c r="M222" s="50" t="e">
        <f>SUMIF($G$3:$G$213,I222,$R$3:$R$213)/SUMIF($G$3:$G$213,I222,$K$3:$K$213)</f>
        <v>#DIV/0!</v>
      </c>
      <c r="N222" s="50" t="e">
        <f>(SUMIF($G$3:$G$213,I222,$R$3:$R$213)-SUMIF($G$3:$G$213,I222,$N$3:$N$213))/SUMIF($G$3:$G$213,I222,$K$3:$K$213)</f>
        <v>#DIV/0!</v>
      </c>
      <c r="O222" s="50">
        <f>SUMIF($G$3:$G$213,I222,$K$3:$K$213)</f>
        <v>0</v>
      </c>
      <c r="P222" s="50">
        <f>SUMIF($G$3:$G$213,I222,$L$3:$L$213)</f>
        <v>0</v>
      </c>
      <c r="Q222" s="50">
        <f>SUMIF($G$3:$G$213,I222,$R$3:$R$213)</f>
        <v>0</v>
      </c>
      <c r="R222" s="50">
        <f>SUMIF($G$3:$G$213,I222,$M$3:$M$213)</f>
        <v>0</v>
      </c>
      <c r="S222" s="50">
        <f>SUMIF($G$3:$G$213,I222,$N$3:$N$213)</f>
        <v>0</v>
      </c>
      <c r="T222" s="35"/>
      <c r="U222" s="35"/>
      <c r="V222" s="35"/>
      <c r="W222" s="35"/>
    </row>
    <row r="223" spans="1:23" s="34" customFormat="1" x14ac:dyDescent="0.3">
      <c r="B223" s="41"/>
      <c r="C223" s="42"/>
      <c r="H223" s="34" t="e">
        <f>+K223*O223</f>
        <v>#VALUE!</v>
      </c>
      <c r="I223" s="49" t="s">
        <v>33</v>
      </c>
      <c r="J223" s="50" t="e">
        <f>SUMIF($G$3:$G$213,I223,$P$3:$P$213)/SUMIF($G$3:$G$213,I223,$K$3:$K$213)</f>
        <v>#VALUE!</v>
      </c>
      <c r="K223" s="50" t="e">
        <f>+SUMIF($G$3:$G$213,I223,$Q$3:$Q$213)/SUMIF($G$3:$G$213,I223,$K$3:$K$213)</f>
        <v>#VALUE!</v>
      </c>
      <c r="L223" s="50" t="e">
        <f>(SUMIF($G$3:$G$213,I223,$R$3:$R$213)-SUMIF($G$3:$G$213,I223,$Q$3:$Q$213)-SUMIF($G$3:$G$213,I223,$P$3:$P$213))/SUMIF($G$3:$G$213,I223,$K$3:$K$213)</f>
        <v>#VALUE!</v>
      </c>
      <c r="M223" s="50" t="e">
        <f>SUMIF($G$3:$G$213,I223,$R$3:$R$213)/SUMIF($G$3:$G$213,I223,$K$3:$K$213)</f>
        <v>#VALUE!</v>
      </c>
      <c r="N223" s="50" t="e">
        <f>(SUMIF($G$3:$G$213,I223,$R$3:$R$213)-SUMIF($G$3:$G$213,I223,$N$3:$N$213))/SUMIF($G$3:$G$213,I223,$K$3:$K$213)</f>
        <v>#VALUE!</v>
      </c>
      <c r="O223" s="50" t="e">
        <f>SUMIF($G$3:$G$213,I223,$K$3:$K$213)</f>
        <v>#VALUE!</v>
      </c>
      <c r="P223" s="50" t="e">
        <f>SUMIF($G$3:$G$213,I223,$L$3:$L$213)</f>
        <v>#VALUE!</v>
      </c>
      <c r="Q223" s="50" t="e">
        <f>SUMIF($G$3:$G$213,I223,$R$3:$R$213)</f>
        <v>#VALUE!</v>
      </c>
      <c r="R223" s="50" t="e">
        <f>SUMIF($G$3:$G$213,I223,$M$3:$M$213)</f>
        <v>#VALUE!</v>
      </c>
      <c r="S223" s="50" t="e">
        <f>SUMIF($G$3:$G$213,I223,$N$3:$N$213)</f>
        <v>#VALUE!</v>
      </c>
      <c r="T223" s="35"/>
      <c r="U223" s="35"/>
      <c r="V223" s="35"/>
      <c r="W223" s="35"/>
    </row>
    <row r="224" spans="1:23" s="34" customFormat="1" x14ac:dyDescent="0.3">
      <c r="B224" s="41"/>
      <c r="C224" s="42"/>
      <c r="H224" s="34">
        <f>+K224*O224</f>
        <v>0</v>
      </c>
      <c r="I224" s="49" t="s">
        <v>34</v>
      </c>
      <c r="J224" s="50">
        <f>IFERROR(SUMIF($G$3:$G$213,I224,$P$3:$P$213)/SUMIF($G$3:$G$213,I224,$K$3:$K$213),0)</f>
        <v>0</v>
      </c>
      <c r="K224" s="50">
        <f>+IFERROR(SUMIF($G$3:$G$213,I224,$Q$3:$Q$213)/SUMIF($G$3:$G$213,I224,$K$3:$K$213),0)</f>
        <v>0</v>
      </c>
      <c r="L224" s="50">
        <f>IFERROR((SUMIF($G$3:$G$213,I224,$R$3:$R$213)-SUMIF($G$3:$G$213,I224,$Q$3:$Q$213)-SUMIF($G$3:$G$213,I224,$P$3:$P$213))/SUMIF($G$3:$G$213,I224,$K$3:$K$213),0)</f>
        <v>0</v>
      </c>
      <c r="M224" s="50">
        <f>IFERROR(SUMIF($G$3:$G$213,I224,$R$3:$R$213)/SUMIF($G$3:$G$213,I224,$K$3:$K$213),0)</f>
        <v>0</v>
      </c>
      <c r="N224" s="50">
        <f>IFERROR((SUMIF($G$3:$G$213,I224,$R$3:$R$213)-SUMIF($G$3:$G$213,I224,$N$3:$N$213))/SUMIF($G$3:$G$213,I224,$K$3:$K$213),0)</f>
        <v>0</v>
      </c>
      <c r="O224" s="50">
        <f>SUMIF($G$3:$G$213,I224,$K$3:$K$213)</f>
        <v>0</v>
      </c>
      <c r="P224" s="50">
        <f>SUMIF($G$3:$G$213,I224,$L$3:$L$213)</f>
        <v>0</v>
      </c>
      <c r="Q224" s="50">
        <f>SUMIF($G$3:$G$213,I224,$R$3:$R$213)</f>
        <v>0</v>
      </c>
      <c r="R224" s="50">
        <f>SUMIF($G$3:$G$213,I224,$M$3:$M$213)</f>
        <v>0</v>
      </c>
      <c r="S224" s="50">
        <f>SUMIF($G$3:$G$213,I224,$N$3:$N$213)</f>
        <v>0</v>
      </c>
      <c r="T224" s="35"/>
      <c r="U224" s="35"/>
      <c r="V224" s="35"/>
      <c r="W224" s="35"/>
    </row>
    <row r="225" spans="8:24" x14ac:dyDescent="0.3">
      <c r="I225" s="49" t="s">
        <v>35</v>
      </c>
      <c r="J225" s="50" t="e">
        <f>SUMIF($G$3:$G$213,I225,$P$3:$P$213)/SUMIF($G$3:$G$213,I225,$K$3:$K$213)</f>
        <v>#DIV/0!</v>
      </c>
      <c r="K225" s="50" t="e">
        <f>+SUMIF($G$3:$G$213,I225,$Q$3:$Q$213)/SUMIF($G$3:$G$213,I225,$K$3:$K$213)</f>
        <v>#DIV/0!</v>
      </c>
      <c r="L225" s="50" t="e">
        <f>(SUMIF($G$3:$G$213,I225,$R$3:$R$213)-SUMIF($G$3:$G$213,I225,$Q$3:$Q$213)-SUMIF($G$3:$G$213,I225,$P$3:$P$213))/SUMIF($G$3:$G$213,I225,$K$3:$K$213)</f>
        <v>#DIV/0!</v>
      </c>
      <c r="M225" s="50" t="e">
        <f>SUMIF($G$3:$G$213,I225,$R$3:$R$213)/SUMIF($G$3:$G$213,I225,$K$3:$K$213)</f>
        <v>#DIV/0!</v>
      </c>
      <c r="N225" s="50" t="e">
        <f>(SUMIF($G$3:$G$213,I225,$R$3:$R$213)-SUMIF($G$3:$G$213,I225,$N$3:$N$213))/SUMIF($G$3:$G$213,I225,$K$3:$K$213)</f>
        <v>#DIV/0!</v>
      </c>
      <c r="O225" s="50">
        <f>SUMIF($G$3:$G$213,I225,$K$3:$K$213)</f>
        <v>0</v>
      </c>
      <c r="P225" s="50">
        <f>SUMIF($G$3:$G$213,I225,$L$3:$L$213)</f>
        <v>0</v>
      </c>
      <c r="Q225" s="50">
        <f>SUMIF($G$3:$G$213,I225,$R$3:$R$213)</f>
        <v>0</v>
      </c>
      <c r="R225" s="50">
        <f>SUMIF($G$3:$G$213,I225,$M$3:$M$213)</f>
        <v>0</v>
      </c>
      <c r="S225" s="50">
        <f>SUMIF($G$3:$G$213,I225,$N$3:$N$213)</f>
        <v>0</v>
      </c>
      <c r="V225" s="35" t="e">
        <f>S214/V214</f>
        <v>#DIV/0!</v>
      </c>
    </row>
    <row r="226" spans="8:24" x14ac:dyDescent="0.3">
      <c r="H226" s="34">
        <f>+K226*O226</f>
        <v>0</v>
      </c>
      <c r="I226" s="49" t="s">
        <v>36</v>
      </c>
      <c r="J226" s="50">
        <f>IFERROR(SUMIF($G$3:$G$213,I226,$P$3:$P$213)/SUMIF($G$3:$G$213,I226,$K$3:$K$213),0)</f>
        <v>0</v>
      </c>
      <c r="K226" s="50">
        <f>+IFERROR(SUMIF($G$3:$G$213,I226,$Q$3:$Q$213)/SUMIF($G$3:$G$213,I226,$K$3:$K$213),0)</f>
        <v>0</v>
      </c>
      <c r="L226" s="50">
        <f>IFERROR((SUMIF($G$3:$G$213,I226,$R$3:$R$213)-SUMIF($G$3:$G$213,I226,$Q$3:$Q$213)-SUMIF($G$3:$G$213,I226,$P$3:$P$213))/SUMIF($G$3:$G$213,I226,$K$3:$K$213),0)</f>
        <v>0</v>
      </c>
      <c r="M226" s="50">
        <f>IFERROR(SUMIF($G$3:$G$213,I226,$R$3:$R$213)/SUMIF($G$3:$G$213,I226,$K$3:$K$213),0)</f>
        <v>0</v>
      </c>
      <c r="N226" s="50">
        <f>IFERROR((SUMIF($G$3:$G$213,I226,$R$3:$R$213)-SUMIF($G$3:$G$213,I226,$N$3:$N$213))/SUMIF($G$3:$G$213,I226,$K$3:$K$213),0)</f>
        <v>0</v>
      </c>
      <c r="O226" s="50">
        <f>SUMIF($G$3:$G$213,I226,$K$3:$K$213)</f>
        <v>0</v>
      </c>
      <c r="P226" s="50">
        <f>SUMIF($G$3:$G$213,I226,$L$3:$L$213)</f>
        <v>0</v>
      </c>
      <c r="Q226" s="50">
        <f>SUMIF($G$3:$G$213,I226,$R$3:$R$213)</f>
        <v>0</v>
      </c>
      <c r="R226" s="50">
        <f>SUMIF($G$3:$G$213,I226,$M$3:$M$213)</f>
        <v>0</v>
      </c>
      <c r="S226" s="50">
        <f>SUMIF($G$3:$G$213,I226,$N$3:$N$213)</f>
        <v>0</v>
      </c>
    </row>
    <row r="227" spans="8:24" x14ac:dyDescent="0.3">
      <c r="H227" s="34">
        <f>+K227*O227</f>
        <v>0</v>
      </c>
      <c r="I227" s="49" t="s">
        <v>37</v>
      </c>
      <c r="J227" s="50">
        <f>+'[16]ROAD CALCULATION'!M10</f>
        <v>0</v>
      </c>
      <c r="K227" s="50"/>
      <c r="L227" s="50"/>
      <c r="M227" s="50">
        <f>+J227</f>
        <v>0</v>
      </c>
      <c r="N227" s="50">
        <f>+J227</f>
        <v>0</v>
      </c>
      <c r="O227" s="50">
        <f>+'[16]ROAD CALCULATION'!F10</f>
        <v>0</v>
      </c>
      <c r="P227" s="50">
        <f>+'[16]ROAD CALCULATION'!G10</f>
        <v>0</v>
      </c>
      <c r="Q227" s="50"/>
      <c r="R227" s="50">
        <f>+O227-P227</f>
        <v>0</v>
      </c>
      <c r="S227" s="50"/>
    </row>
    <row r="228" spans="8:24" x14ac:dyDescent="0.3">
      <c r="I228" s="49"/>
      <c r="J228" s="50"/>
      <c r="K228" s="50"/>
      <c r="L228" s="50"/>
      <c r="M228" s="50"/>
      <c r="N228" s="50"/>
      <c r="O228" s="50" t="e">
        <f>SUM(O222:O227)</f>
        <v>#VALUE!</v>
      </c>
      <c r="P228" s="50" t="e">
        <f>SUM(P222:P227)</f>
        <v>#VALUE!</v>
      </c>
      <c r="Q228" s="50"/>
      <c r="R228" s="50" t="e">
        <f>SUM(R222:R227)</f>
        <v>#VALUE!</v>
      </c>
      <c r="S228" s="50"/>
      <c r="T228" s="35" t="e">
        <f>+R228/O228*100</f>
        <v>#VALUE!</v>
      </c>
    </row>
    <row r="231" spans="8:24" x14ac:dyDescent="0.3">
      <c r="X231" s="52">
        <f>222600.7-222462.95</f>
        <v>137.75</v>
      </c>
    </row>
    <row r="232" spans="8:24" x14ac:dyDescent="0.3">
      <c r="Q232" s="35" t="e">
        <f>L214+'MASTER DATA FILE RAW COAL 2 (2)'!L214</f>
        <v>#VALUE!</v>
      </c>
      <c r="R232" s="35" t="e">
        <f>R214+'MASTER DATA FILE RAW COAL 2 (2)'!R214</f>
        <v>#VALUE!</v>
      </c>
      <c r="S232" s="35" t="e">
        <f>R232/Q232</f>
        <v>#VALUE!</v>
      </c>
    </row>
    <row r="233" spans="8:24" x14ac:dyDescent="0.3">
      <c r="I233" s="19" t="s">
        <v>38</v>
      </c>
      <c r="J233" s="19" t="s">
        <v>39</v>
      </c>
      <c r="K233" s="19" t="s">
        <v>40</v>
      </c>
    </row>
    <row r="234" spans="8:24" x14ac:dyDescent="0.3">
      <c r="I234" s="51" t="s">
        <v>32</v>
      </c>
      <c r="J234" s="51" t="s">
        <v>41</v>
      </c>
      <c r="K234" s="51">
        <v>841.98</v>
      </c>
    </row>
    <row r="235" spans="8:24" x14ac:dyDescent="0.3">
      <c r="I235" s="51" t="s">
        <v>32</v>
      </c>
      <c r="J235" s="51" t="s">
        <v>45</v>
      </c>
      <c r="K235" s="51">
        <v>778.53</v>
      </c>
    </row>
    <row r="236" spans="8:24" x14ac:dyDescent="0.3">
      <c r="I236" s="51" t="s">
        <v>32</v>
      </c>
      <c r="J236" s="51" t="s">
        <v>43</v>
      </c>
      <c r="K236" s="51">
        <v>778.53</v>
      </c>
    </row>
  </sheetData>
  <sheetProtection selectLockedCells="1" selectUnlockedCells="1"/>
  <autoFilter ref="A2:WWG218" xr:uid="{00000000-0009-0000-0000-000019000000}"/>
  <mergeCells count="1">
    <mergeCell ref="A1:B1"/>
  </mergeCells>
  <conditionalFormatting sqref="A3">
    <cfRule type="duplicateValues" dxfId="1322" priority="1"/>
    <cfRule type="duplicateValues" dxfId="1321" priority="2"/>
    <cfRule type="duplicateValues" dxfId="1320" priority="3" stopIfTrue="1"/>
    <cfRule type="duplicateValues" dxfId="1319" priority="4"/>
    <cfRule type="duplicateValues" dxfId="1318" priority="5"/>
    <cfRule type="duplicateValues" dxfId="1317" priority="6"/>
    <cfRule type="duplicateValues" dxfId="1316" priority="7" stopIfTrue="1"/>
    <cfRule type="duplicateValues" dxfId="1315" priority="8" stopIfTrue="1"/>
    <cfRule type="duplicateValues" dxfId="1314" priority="9"/>
    <cfRule type="duplicateValues" dxfId="1313" priority="10"/>
    <cfRule type="duplicateValues" dxfId="1312" priority="11" stopIfTrue="1"/>
  </conditionalFormatting>
  <conditionalFormatting sqref="A4:A9">
    <cfRule type="duplicateValues" dxfId="1311" priority="19" stopIfTrue="1"/>
    <cfRule type="duplicateValues" dxfId="1310" priority="20"/>
    <cfRule type="duplicateValues" dxfId="1309" priority="21"/>
  </conditionalFormatting>
  <conditionalFormatting sqref="A4:A23">
    <cfRule type="duplicateValues" dxfId="1308" priority="12"/>
    <cfRule type="duplicateValues" dxfId="1307" priority="13"/>
    <cfRule type="duplicateValues" dxfId="1306" priority="14" stopIfTrue="1"/>
    <cfRule type="duplicateValues" dxfId="1305" priority="15"/>
    <cfRule type="duplicateValues" dxfId="1304" priority="16"/>
    <cfRule type="duplicateValues" dxfId="1303" priority="17"/>
    <cfRule type="duplicateValues" dxfId="1302" priority="26" stopIfTrue="1"/>
  </conditionalFormatting>
  <conditionalFormatting sqref="A5:A6">
    <cfRule type="duplicateValues" dxfId="1301" priority="18" stopIfTrue="1"/>
  </conditionalFormatting>
  <conditionalFormatting sqref="A20:A23">
    <cfRule type="duplicateValues" dxfId="1297" priority="22"/>
    <cfRule type="duplicateValues" dxfId="1300" priority="23"/>
    <cfRule type="duplicateValues" dxfId="1299" priority="24"/>
    <cfRule type="duplicateValues" dxfId="1298" priority="25" stopIfTrue="1"/>
  </conditionalFormatting>
  <conditionalFormatting sqref="A24:A41">
    <cfRule type="duplicateValues" dxfId="1295" priority="35"/>
    <cfRule type="duplicateValues" dxfId="1294" priority="36"/>
    <cfRule type="duplicateValues" dxfId="1296" priority="37"/>
    <cfRule type="duplicateValues" dxfId="1293" priority="38"/>
  </conditionalFormatting>
  <conditionalFormatting sqref="A42">
    <cfRule type="duplicateValues" dxfId="1292" priority="31"/>
    <cfRule type="duplicateValues" dxfId="1289" priority="32"/>
    <cfRule type="duplicateValues" dxfId="1291" priority="33"/>
    <cfRule type="duplicateValues" dxfId="1290" priority="34"/>
  </conditionalFormatting>
  <conditionalFormatting sqref="A43">
    <cfRule type="duplicateValues" dxfId="1288" priority="27"/>
    <cfRule type="duplicateValues" dxfId="1287" priority="28"/>
    <cfRule type="duplicateValues" dxfId="1286" priority="29"/>
    <cfRule type="duplicateValues" dxfId="1285" priority="30"/>
  </conditionalFormatting>
  <conditionalFormatting sqref="A44:A61 A63">
    <cfRule type="duplicateValues" dxfId="1284" priority="41"/>
    <cfRule type="duplicateValues" dxfId="1283" priority="42"/>
  </conditionalFormatting>
  <conditionalFormatting sqref="A62">
    <cfRule type="duplicateValues" dxfId="1282" priority="39"/>
    <cfRule type="duplicateValues" dxfId="1281" priority="40"/>
  </conditionalFormatting>
  <pageMargins left="0.75" right="0.75" top="1" bottom="1" header="0.5" footer="0.5"/>
  <pageSetup paperSize="9" scale="2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34442-4B36-4A87-A1EF-24F2374E0FD7}">
  <sheetPr>
    <pageSetUpPr fitToPage="1"/>
  </sheetPr>
  <dimension ref="A1:W241"/>
  <sheetViews>
    <sheetView workbookViewId="0">
      <selection activeCell="B18" sqref="B18"/>
    </sheetView>
  </sheetViews>
  <sheetFormatPr defaultRowHeight="14.4" x14ac:dyDescent="0.3"/>
  <cols>
    <col min="1" max="1" width="4.6640625" style="34" customWidth="1"/>
    <col min="2" max="2" width="21.33203125" style="41" customWidth="1"/>
    <col min="3" max="3" width="17.33203125" style="42" customWidth="1"/>
    <col min="4" max="4" width="11.88671875" style="34" bestFit="1" customWidth="1"/>
    <col min="5" max="5" width="10.109375" style="34" bestFit="1" customWidth="1"/>
    <col min="6" max="6" width="9.6640625" style="34" bestFit="1" customWidth="1"/>
    <col min="7" max="7" width="8.109375" style="34" customWidth="1"/>
    <col min="8" max="8" width="11.33203125" style="34" customWidth="1"/>
    <col min="9" max="9" width="15.6640625" style="34" bestFit="1" customWidth="1"/>
    <col min="10" max="10" width="10.6640625" style="34" bestFit="1" customWidth="1"/>
    <col min="11" max="11" width="10.88671875" style="35" bestFit="1" customWidth="1"/>
    <col min="12" max="12" width="11.44140625" style="35" bestFit="1" customWidth="1"/>
    <col min="13" max="13" width="13.6640625" style="35" bestFit="1" customWidth="1"/>
    <col min="14" max="14" width="14.33203125" style="35" bestFit="1" customWidth="1"/>
    <col min="15" max="15" width="13.88671875" style="35" bestFit="1" customWidth="1"/>
    <col min="16" max="16" width="13.6640625" style="35" bestFit="1" customWidth="1"/>
    <col min="17" max="17" width="12.33203125" style="35" bestFit="1" customWidth="1"/>
    <col min="18" max="18" width="12.5546875" style="35" bestFit="1" customWidth="1"/>
    <col min="19" max="19" width="10.33203125" style="35" customWidth="1"/>
    <col min="20" max="20" width="9" style="35" customWidth="1"/>
    <col min="21" max="21" width="12.33203125" style="35" bestFit="1" customWidth="1"/>
    <col min="22" max="22" width="9" style="35" customWidth="1"/>
    <col min="23" max="23" width="12.44140625" style="35" bestFit="1" customWidth="1"/>
    <col min="24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23" s="5" customFormat="1" ht="12" x14ac:dyDescent="0.25">
      <c r="A1" s="1" t="s">
        <v>0</v>
      </c>
      <c r="B1" s="1"/>
      <c r="C1" s="2">
        <f>+'[16]RAW COAL SHEET'!J1</f>
        <v>44835</v>
      </c>
      <c r="D1" s="3" t="s">
        <v>1</v>
      </c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4"/>
      <c r="Q1" s="4"/>
      <c r="R1" s="4"/>
      <c r="S1" s="4"/>
      <c r="T1" s="4"/>
      <c r="U1" s="4"/>
      <c r="V1" s="4"/>
      <c r="W1" s="4"/>
    </row>
    <row r="2" spans="1:23" s="10" customFormat="1" ht="32.25" customHeight="1" x14ac:dyDescent="0.3">
      <c r="A2" s="6" t="s">
        <v>2</v>
      </c>
      <c r="B2" s="7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</row>
    <row r="3" spans="1:23" customFormat="1" x14ac:dyDescent="0.3">
      <c r="A3" s="100">
        <v>6</v>
      </c>
      <c r="B3" s="12" t="e">
        <f>SUMIF('[16]COAL RECEIPT &amp; GCV DATA'!$A$3:$A$8,'MASTER DATA FILE RAW COAL 2 (2)'!A3,'[16]COAL RECEIPT &amp; GCV DATA'!$B$3:$B$8)</f>
        <v>#VALUE!</v>
      </c>
      <c r="C3" s="13" t="e">
        <f>SUMIF('[16]COAL RECEIPT &amp; GCV DATA'!$A$3:$A$133,'MASTER DATA FILE RAW COAL 2 (2)'!A3,'[16]COAL RECEIPT &amp; GCV DATA'!$C$3:$C$133)</f>
        <v>#VALUE!</v>
      </c>
      <c r="D3" s="13" t="str">
        <f>IFERROR(VLOOKUP(A3,'[16]COAL RECEIPT &amp; GCV DATA'!$A$2:$V$133,4,0),0)</f>
        <v>29.09.2022</v>
      </c>
      <c r="E3" s="14">
        <f>IFERROR(VLOOKUP(A3,'[16]COAL RECEIPT &amp; GCV DATA'!$A$2:$V$133,5,0),0)</f>
        <v>0</v>
      </c>
      <c r="F3" s="13" t="e">
        <f>SUMIF('[16]COAL RECEIPT &amp; GCV DATA'!$A$3:$A$133,'MASTER DATA FILE RAW COAL 2 (2)'!A3,'[16]COAL RECEIPT &amp; GCV DATA'!$F$3:$F$133)</f>
        <v>#VALUE!</v>
      </c>
      <c r="G3" s="13" t="str">
        <f>IFERROR(VLOOKUP(A3,'[16]COAL RECEIPT &amp; GCV DATA'!$A$2:$V$133,7,0),0)</f>
        <v>MCL</v>
      </c>
      <c r="H3" s="13" t="str">
        <f>IFERROR(VLOOKUP(A3,'[16]COAL RECEIPT &amp; GCV DATA'!$A$2:$V$133,8,0),0)</f>
        <v>BOCB</v>
      </c>
      <c r="I3" s="13">
        <f>IFERROR(VLOOKUP(A3,'[16]COAL RECEIPT &amp; GCV DATA'!$A$2:$V$133,9,0),0)</f>
        <v>0</v>
      </c>
      <c r="J3" s="13">
        <f>IFERROR(VLOOKUP(A3,'[16]COAL RECEIPT &amp; GCV DATA'!$A$2:$V$133,10,0),0)</f>
        <v>0</v>
      </c>
      <c r="K3" s="15" t="e">
        <f>SUMIF('[16]COAL RECEIPT &amp; GCV DATA'!$A$3:$A$133,'MASTER DATA FILE RAW COAL 2 (2)'!A3,'[16]COAL RECEIPT &amp; GCV DATA'!$K$3:$K$133)</f>
        <v>#VALUE!</v>
      </c>
      <c r="L3" s="15" t="e">
        <f>SUMIF('[16]COAL RECEIPT &amp; GCV DATA'!$A$3:$A$133,'MASTER DATA FILE RAW COAL 2 (2)'!A3,'[16]COAL RECEIPT &amp; GCV DATA'!$L$3:$L$133)</f>
        <v>#VALUE!</v>
      </c>
      <c r="M3" s="15" t="e">
        <f>+K3-L3</f>
        <v>#VALUE!</v>
      </c>
      <c r="N3" s="15" t="e">
        <f>+M3*S3</f>
        <v>#VALUE!</v>
      </c>
      <c r="O3" s="15" t="e">
        <f>SUMIF('[16]COAL RECEIPT &amp; GCV DATA'!$A$3:$A$133,'MASTER DATA FILE RAW COAL 2 (2)'!A3,'[16]COAL RECEIPT &amp; GCV DATA'!$O$3:$O$133)</f>
        <v>#VALUE!</v>
      </c>
      <c r="P3" s="15" t="e">
        <f>SUMIF('[16]COAL RECEIPT &amp; GCV DATA'!$A$3:$A$133,'MASTER DATA FILE RAW COAL 2 (2)'!A3,'[16]COAL RECEIPT &amp; GCV DATA'!$P$3:$P$133)+IF(H3=$J$234,($K$234*K3),0)+IF(H3=$J$235,($K$235*K3),0)++IF(H2=$J$235,($K$236*K3),0)</f>
        <v>#VALUE!</v>
      </c>
      <c r="Q3" s="15" t="e">
        <f>SUMIF('[16]COAL RECEIPT &amp; GCV DATA'!$A$3:$A$133,'MASTER DATA FILE RAW COAL 2 (2)'!A3,'[16]COAL RECEIPT &amp; GCV DATA'!$Q$3:$Q$133)+IF(H3=$J$234,($K$234*K3),0)+IF(H3=$J$235,($K$235*K3),0)++IF(H2=$J$235,($K$236*K3),0)</f>
        <v>#VALUE!</v>
      </c>
      <c r="R3" s="16" t="e">
        <f>SUMIF('[16]COAL RECEIPT &amp; GCV DATA'!$A$3:$A$133,'MASTER DATA FILE RAW COAL 2 (2)'!A3,'[16]COAL RECEIPT &amp; GCV DATA'!$R$3:$R$133)+IF(H3=$J$234,($K$234*K3),0)+IF(H3=$J$235,($K$235*K3),0)</f>
        <v>#VALUE!</v>
      </c>
      <c r="S3" s="15">
        <f>+IFERROR(R3/K3,0)</f>
        <v>0</v>
      </c>
      <c r="T3" s="15" t="e">
        <f>SUMIF('[16]COAL RECEIPT &amp; GCV DATA'!$A$3:$A$133,'MASTER DATA FILE RAW COAL 2 (2)'!A3,'[16]COAL RECEIPT &amp; GCV DATA'!$T$3:$T$133)</f>
        <v>#VALUE!</v>
      </c>
      <c r="U3" s="15" t="e">
        <f>+T3*L3</f>
        <v>#VALUE!</v>
      </c>
      <c r="V3" s="15" t="e">
        <f>SUMIF('[16]COAL RECEIPT &amp; GCV DATA'!$A$3:$A$133,'MASTER DATA FILE RAW COAL 2 (2)'!A3,'[16]COAL RECEIPT &amp; GCV DATA'!$V$3:$V$133)</f>
        <v>#VALUE!</v>
      </c>
      <c r="W3" s="15" t="e">
        <f>+V3*L3</f>
        <v>#VALUE!</v>
      </c>
    </row>
    <row r="4" spans="1:23" customFormat="1" x14ac:dyDescent="0.3">
      <c r="A4" s="100">
        <v>10</v>
      </c>
      <c r="B4" s="12" t="e">
        <f>SUMIF('[16]COAL RECEIPT &amp; GCV DATA'!$A$3:$A$8,'MASTER DATA FILE RAW COAL 2 (2)'!A4,'[16]COAL RECEIPT &amp; GCV DATA'!$B$3:$B$8)</f>
        <v>#VALUE!</v>
      </c>
      <c r="C4" s="13" t="e">
        <f>SUMIF('[16]COAL RECEIPT &amp; GCV DATA'!$A$3:$A$133,'MASTER DATA FILE RAW COAL 2 (2)'!A4,'[16]COAL RECEIPT &amp; GCV DATA'!$C$3:$C$133)</f>
        <v>#VALUE!</v>
      </c>
      <c r="D4" s="13" t="str">
        <f>IFERROR(VLOOKUP(A4,'[16]COAL RECEIPT &amp; GCV DATA'!$A$2:$V$133,4,0),0)</f>
        <v>30.09.2022</v>
      </c>
      <c r="E4" s="14">
        <f>IFERROR(VLOOKUP(A4,'[16]COAL RECEIPT &amp; GCV DATA'!$A$2:$V$133,5,0),0)</f>
        <v>0</v>
      </c>
      <c r="F4" s="13" t="e">
        <f>SUMIF('[16]COAL RECEIPT &amp; GCV DATA'!$A$3:$A$133,'MASTER DATA FILE RAW COAL 2 (2)'!A4,'[16]COAL RECEIPT &amp; GCV DATA'!$F$3:$F$133)</f>
        <v>#VALUE!</v>
      </c>
      <c r="G4" s="13" t="str">
        <f>IFERROR(VLOOKUP(A4,'[16]COAL RECEIPT &amp; GCV DATA'!$A$2:$V$133,7,0),0)</f>
        <v>MCL</v>
      </c>
      <c r="H4" s="13" t="str">
        <f>IFERROR(VLOOKUP(A4,'[16]COAL RECEIPT &amp; GCV DATA'!$A$2:$V$133,8,0),0)</f>
        <v>BOCM</v>
      </c>
      <c r="I4" s="13">
        <f>IFERROR(VLOOKUP(A4,'[16]COAL RECEIPT &amp; GCV DATA'!$A$2:$V$133,9,0),0)</f>
        <v>0</v>
      </c>
      <c r="J4" s="13">
        <f>IFERROR(VLOOKUP(A4,'[16]COAL RECEIPT &amp; GCV DATA'!$A$2:$V$133,10,0),0)</f>
        <v>0</v>
      </c>
      <c r="K4" s="15" t="e">
        <f>SUMIF('[16]COAL RECEIPT &amp; GCV DATA'!$A$3:$A$133,'MASTER DATA FILE RAW COAL 2 (2)'!A4,'[16]COAL RECEIPT &amp; GCV DATA'!$K$3:$K$133)</f>
        <v>#VALUE!</v>
      </c>
      <c r="L4" s="15" t="e">
        <f>SUMIF('[16]COAL RECEIPT &amp; GCV DATA'!$A$3:$A$133,'MASTER DATA FILE RAW COAL 2 (2)'!A4,'[16]COAL RECEIPT &amp; GCV DATA'!$L$3:$L$133)</f>
        <v>#VALUE!</v>
      </c>
      <c r="M4" s="15" t="e">
        <f>+K4-L4</f>
        <v>#VALUE!</v>
      </c>
      <c r="N4" s="15" t="e">
        <f>+M4*S4</f>
        <v>#VALUE!</v>
      </c>
      <c r="O4" s="15" t="e">
        <f>SUMIF('[16]COAL RECEIPT &amp; GCV DATA'!$A$3:$A$133,'MASTER DATA FILE RAW COAL 2 (2)'!A4,'[16]COAL RECEIPT &amp; GCV DATA'!$O$3:$O$133)</f>
        <v>#VALUE!</v>
      </c>
      <c r="P4" s="15" t="e">
        <f>SUMIF('[16]COAL RECEIPT &amp; GCV DATA'!$A$3:$A$133,'MASTER DATA FILE RAW COAL 2 (2)'!A4,'[16]COAL RECEIPT &amp; GCV DATA'!$P$3:$P$133)+IF(H4=$J$234,($K$234*K4),0)+IF(H4=$J$235,($K$235*K4),0)++IF(H3=$J$235,($K$236*K4),0)</f>
        <v>#VALUE!</v>
      </c>
      <c r="Q4" s="15" t="e">
        <f>SUMIF('[16]COAL RECEIPT &amp; GCV DATA'!$A$3:$A$133,'MASTER DATA FILE RAW COAL 2 (2)'!A4,'[16]COAL RECEIPT &amp; GCV DATA'!$Q$3:$Q$133)+IF(H4=$J$234,($K$234*K4),0)+IF(H4=$J$235,($K$235*K4),0)++IF(H3=$J$235,($K$236*K4),0)</f>
        <v>#VALUE!</v>
      </c>
      <c r="R4" s="16" t="e">
        <f>SUMIF('[16]COAL RECEIPT &amp; GCV DATA'!$A$3:$A$133,'MASTER DATA FILE RAW COAL 2 (2)'!A4,'[16]COAL RECEIPT &amp; GCV DATA'!$R$3:$R$133)+IF(H4=$J$234,($K$234*K4),0)+IF(H4=$J$235,($K$235*K4),0)</f>
        <v>#VALUE!</v>
      </c>
      <c r="S4" s="15">
        <f>+IFERROR(R4/K4,0)</f>
        <v>0</v>
      </c>
      <c r="T4" s="15" t="e">
        <f>SUMIF('[16]COAL RECEIPT &amp; GCV DATA'!$A$3:$A$133,'MASTER DATA FILE RAW COAL 2 (2)'!A4,'[16]COAL RECEIPT &amp; GCV DATA'!$T$3:$T$133)</f>
        <v>#VALUE!</v>
      </c>
      <c r="U4" s="15" t="e">
        <f>+T4*L4</f>
        <v>#VALUE!</v>
      </c>
      <c r="V4" s="15" t="e">
        <f>SUMIF('[16]COAL RECEIPT &amp; GCV DATA'!$A$3:$A$133,'MASTER DATA FILE RAW COAL 2 (2)'!A4,'[16]COAL RECEIPT &amp; GCV DATA'!$V$3:$V$133)</f>
        <v>#VALUE!</v>
      </c>
      <c r="W4" s="15" t="e">
        <f>+V4*L4</f>
        <v>#VALUE!</v>
      </c>
    </row>
    <row r="5" spans="1:23" customFormat="1" x14ac:dyDescent="0.3">
      <c r="A5" s="100">
        <v>13</v>
      </c>
      <c r="B5" s="12" t="e">
        <f>SUMIF('[16]COAL RECEIPT &amp; GCV DATA'!$A$3:$A$8,'MASTER DATA FILE RAW COAL 2 (2)'!A5,'[16]COAL RECEIPT &amp; GCV DATA'!$B$3:$B$8)</f>
        <v>#VALUE!</v>
      </c>
      <c r="C5" s="13" t="e">
        <f>SUMIF('[16]COAL RECEIPT &amp; GCV DATA'!$A$3:$A$133,'MASTER DATA FILE RAW COAL 2 (2)'!A5,'[16]COAL RECEIPT &amp; GCV DATA'!$C$3:$C$133)</f>
        <v>#VALUE!</v>
      </c>
      <c r="D5" s="13" t="str">
        <f>IFERROR(VLOOKUP(A5,'[16]COAL RECEIPT &amp; GCV DATA'!$A$2:$V$133,4,0),0)</f>
        <v>01.10.2022</v>
      </c>
      <c r="E5" s="14">
        <f>IFERROR(VLOOKUP(A5,'[16]COAL RECEIPT &amp; GCV DATA'!$A$2:$V$133,5,0),0)</f>
        <v>0</v>
      </c>
      <c r="F5" s="13" t="e">
        <f>SUMIF('[16]COAL RECEIPT &amp; GCV DATA'!$A$3:$A$133,'MASTER DATA FILE RAW COAL 2 (2)'!A5,'[16]COAL RECEIPT &amp; GCV DATA'!$F$3:$F$133)</f>
        <v>#VALUE!</v>
      </c>
      <c r="G5" s="13" t="str">
        <f>IFERROR(VLOOKUP(A5,'[16]COAL RECEIPT &amp; GCV DATA'!$A$2:$V$133,7,0),0)</f>
        <v>MCL</v>
      </c>
      <c r="H5" s="13" t="str">
        <f>IFERROR(VLOOKUP(A5,'[16]COAL RECEIPT &amp; GCV DATA'!$A$2:$V$133,8,0),0)</f>
        <v>BOCB</v>
      </c>
      <c r="I5" s="13">
        <f>IFERROR(VLOOKUP(A5,'[16]COAL RECEIPT &amp; GCV DATA'!$A$2:$V$133,9,0),0)</f>
        <v>0</v>
      </c>
      <c r="J5" s="13">
        <f>IFERROR(VLOOKUP(A5,'[16]COAL RECEIPT &amp; GCV DATA'!$A$2:$V$133,10,0),0)</f>
        <v>0</v>
      </c>
      <c r="K5" s="15" t="e">
        <f>SUMIF('[16]COAL RECEIPT &amp; GCV DATA'!$A$3:$A$133,'MASTER DATA FILE RAW COAL 2 (2)'!A5,'[16]COAL RECEIPT &amp; GCV DATA'!$K$3:$K$133)</f>
        <v>#VALUE!</v>
      </c>
      <c r="L5" s="15" t="e">
        <f>SUMIF('[16]COAL RECEIPT &amp; GCV DATA'!$A$3:$A$133,'MASTER DATA FILE RAW COAL 2 (2)'!A5,'[16]COAL RECEIPT &amp; GCV DATA'!$L$3:$L$133)</f>
        <v>#VALUE!</v>
      </c>
      <c r="M5" s="15" t="e">
        <f>+K5-L5</f>
        <v>#VALUE!</v>
      </c>
      <c r="N5" s="15" t="e">
        <f>+M5*S5</f>
        <v>#VALUE!</v>
      </c>
      <c r="O5" s="15" t="e">
        <f>SUMIF('[16]COAL RECEIPT &amp; GCV DATA'!$A$3:$A$133,'MASTER DATA FILE RAW COAL 2 (2)'!A5,'[16]COAL RECEIPT &amp; GCV DATA'!$O$3:$O$133)</f>
        <v>#VALUE!</v>
      </c>
      <c r="P5" s="15" t="e">
        <f>SUMIF('[16]COAL RECEIPT &amp; GCV DATA'!$A$3:$A$133,'MASTER DATA FILE RAW COAL 2 (2)'!A5,'[16]COAL RECEIPT &amp; GCV DATA'!$P$3:$P$133)+IF(H5=$J$234,($K$234*K5),0)+IF(H5=$J$235,($K$235*K5),0)++IF(H4=$J$235,($K$236*K5),0)</f>
        <v>#VALUE!</v>
      </c>
      <c r="Q5" s="15" t="e">
        <f>SUMIF('[16]COAL RECEIPT &amp; GCV DATA'!$A$3:$A$133,'MASTER DATA FILE RAW COAL 2 (2)'!A5,'[16]COAL RECEIPT &amp; GCV DATA'!$Q$3:$Q$133)+IF(H5=$J$234,($K$234*K5),0)+IF(H5=$J$235,($K$235*K5),0)++IF(H4=$J$235,($K$236*K5),0)</f>
        <v>#VALUE!</v>
      </c>
      <c r="R5" s="16" t="e">
        <f>SUMIF('[16]COAL RECEIPT &amp; GCV DATA'!$A$3:$A$133,'MASTER DATA FILE RAW COAL 2 (2)'!A5,'[16]COAL RECEIPT &amp; GCV DATA'!$R$3:$R$133)+IF(H5=$J$234,($K$234*K5),0)+IF(H5=$J$235,($K$235*K5),0)</f>
        <v>#VALUE!</v>
      </c>
      <c r="S5" s="15">
        <f>+IFERROR(R5/K5,0)</f>
        <v>0</v>
      </c>
      <c r="T5" s="15" t="e">
        <f>SUMIF('[16]COAL RECEIPT &amp; GCV DATA'!$A$3:$A$133,'MASTER DATA FILE RAW COAL 2 (2)'!A5,'[16]COAL RECEIPT &amp; GCV DATA'!$T$3:$T$133)</f>
        <v>#VALUE!</v>
      </c>
      <c r="U5" s="15" t="e">
        <f>+T5*L5</f>
        <v>#VALUE!</v>
      </c>
      <c r="V5" s="15" t="e">
        <f>SUMIF('[16]COAL RECEIPT &amp; GCV DATA'!$A$3:$A$133,'MASTER DATA FILE RAW COAL 2 (2)'!A5,'[16]COAL RECEIPT &amp; GCV DATA'!$V$3:$V$133)</f>
        <v>#VALUE!</v>
      </c>
      <c r="W5" s="15" t="e">
        <f>+V5*L5</f>
        <v>#VALUE!</v>
      </c>
    </row>
    <row r="6" spans="1:23" customFormat="1" x14ac:dyDescent="0.3">
      <c r="A6" s="100">
        <v>46</v>
      </c>
      <c r="B6" s="12" t="e">
        <f>SUMIF('[16]COAL RECEIPT &amp; GCV DATA'!$A$3:$A$8,'MASTER DATA FILE RAW COAL 2 (2)'!A6,'[16]COAL RECEIPT &amp; GCV DATA'!$B$3:$B$8)</f>
        <v>#VALUE!</v>
      </c>
      <c r="C6" s="13" t="e">
        <f>SUMIF('[16]COAL RECEIPT &amp; GCV DATA'!$A$3:$A$133,'MASTER DATA FILE RAW COAL 2 (2)'!A6,'[16]COAL RECEIPT &amp; GCV DATA'!$C$3:$C$133)</f>
        <v>#VALUE!</v>
      </c>
      <c r="D6" s="13" t="str">
        <f>IFERROR(VLOOKUP(A6,'[16]COAL RECEIPT &amp; GCV DATA'!$A$2:$V$133,4,0),0)</f>
        <v>08.10.2022</v>
      </c>
      <c r="E6" s="14">
        <f>IFERROR(VLOOKUP(A6,'[16]COAL RECEIPT &amp; GCV DATA'!$A$2:$V$133,5,0),0)</f>
        <v>0</v>
      </c>
      <c r="F6" s="13" t="e">
        <f>SUMIF('[16]COAL RECEIPT &amp; GCV DATA'!$A$3:$A$133,'MASTER DATA FILE RAW COAL 2 (2)'!A6,'[16]COAL RECEIPT &amp; GCV DATA'!$F$3:$F$133)</f>
        <v>#VALUE!</v>
      </c>
      <c r="G6" s="13" t="str">
        <f>IFERROR(VLOOKUP(A6,'[16]COAL RECEIPT &amp; GCV DATA'!$A$2:$V$133,7,0),0)</f>
        <v>SECL</v>
      </c>
      <c r="H6" s="13" t="str">
        <f>IFERROR(VLOOKUP(A6,'[16]COAL RECEIPT &amp; GCV DATA'!$A$2:$V$133,8,0),0)</f>
        <v>JRGR</v>
      </c>
      <c r="I6" s="13">
        <f>IFERROR(VLOOKUP(A6,'[16]COAL RECEIPT &amp; GCV DATA'!$A$2:$V$133,9,0),0)</f>
        <v>0</v>
      </c>
      <c r="J6" s="13">
        <f>IFERROR(VLOOKUP(A6,'[16]COAL RECEIPT &amp; GCV DATA'!$A$2:$V$133,10,0),0)</f>
        <v>0</v>
      </c>
      <c r="K6" s="15" t="e">
        <f>SUMIF('[16]COAL RECEIPT &amp; GCV DATA'!$A$3:$A$133,'MASTER DATA FILE RAW COAL 2 (2)'!A6,'[16]COAL RECEIPT &amp; GCV DATA'!$K$3:$K$133)</f>
        <v>#VALUE!</v>
      </c>
      <c r="L6" s="15" t="e">
        <f>SUMIF('[16]COAL RECEIPT &amp; GCV DATA'!$A$3:$A$133,'MASTER DATA FILE RAW COAL 2 (2)'!A6,'[16]COAL RECEIPT &amp; GCV DATA'!$L$3:$L$133)</f>
        <v>#VALUE!</v>
      </c>
      <c r="M6" s="15" t="e">
        <f t="shared" ref="M6:M69" si="0">+K6-L6</f>
        <v>#VALUE!</v>
      </c>
      <c r="N6" s="15" t="e">
        <f t="shared" ref="N6:N69" si="1">+M6*S6</f>
        <v>#VALUE!</v>
      </c>
      <c r="O6" s="15" t="e">
        <f>SUMIF('[16]COAL RECEIPT &amp; GCV DATA'!$A$3:$A$133,'MASTER DATA FILE RAW COAL 2 (2)'!A6,'[16]COAL RECEIPT &amp; GCV DATA'!$O$3:$O$133)</f>
        <v>#VALUE!</v>
      </c>
      <c r="P6" s="15" t="e">
        <f>SUMIF('[16]COAL RECEIPT &amp; GCV DATA'!$A$3:$A$133,'MASTER DATA FILE RAW COAL 2 (2)'!A6,'[16]COAL RECEIPT &amp; GCV DATA'!$P$3:$P$133)+IF(H6=$J$234,($K$234*K6),0)+IF(H6=$J$235,($K$235*K6),0)++IF(H5=$J$235,($K$236*K6),0)</f>
        <v>#VALUE!</v>
      </c>
      <c r="Q6" s="15" t="e">
        <f>SUMIF('[16]COAL RECEIPT &amp; GCV DATA'!$A$3:$A$133,'MASTER DATA FILE RAW COAL 2 (2)'!A6,'[16]COAL RECEIPT &amp; GCV DATA'!$Q$3:$Q$133)+IF(H6=$J$234,($K$234*K6),0)+IF(H6=$J$235,($K$235*K6),0)++IF(H5=$J$235,($K$236*K6),0)</f>
        <v>#VALUE!</v>
      </c>
      <c r="R6" s="16" t="e">
        <f>SUMIF('[16]COAL RECEIPT &amp; GCV DATA'!$A$3:$A$133,'MASTER DATA FILE RAW COAL 2 (2)'!A6,'[16]COAL RECEIPT &amp; GCV DATA'!$R$3:$R$133)+IF(H6=$J$234,($K$234*K6),0)+IF(H6=$J$235,($K$235*K6),0)</f>
        <v>#VALUE!</v>
      </c>
      <c r="S6" s="15">
        <f t="shared" ref="S6:S69" si="2">+IFERROR(R6/K6,0)</f>
        <v>0</v>
      </c>
      <c r="T6" s="15" t="e">
        <f>SUMIF('[16]COAL RECEIPT &amp; GCV DATA'!$A$3:$A$133,'MASTER DATA FILE RAW COAL 2 (2)'!A6,'[16]COAL RECEIPT &amp; GCV DATA'!$T$3:$T$133)</f>
        <v>#VALUE!</v>
      </c>
      <c r="U6" s="15" t="e">
        <f t="shared" ref="U6:U69" si="3">+T6*L6</f>
        <v>#VALUE!</v>
      </c>
      <c r="V6" s="15" t="e">
        <f>SUMIF('[16]COAL RECEIPT &amp; GCV DATA'!$A$3:$A$133,'MASTER DATA FILE RAW COAL 2 (2)'!A6,'[16]COAL RECEIPT &amp; GCV DATA'!$V$3:$V$133)</f>
        <v>#VALUE!</v>
      </c>
      <c r="W6" s="15" t="e">
        <f t="shared" ref="W6:W69" si="4">+V6*L6</f>
        <v>#VALUE!</v>
      </c>
    </row>
    <row r="7" spans="1:23" customFormat="1" x14ac:dyDescent="0.3">
      <c r="A7" s="100">
        <v>63</v>
      </c>
      <c r="B7" s="12" t="e">
        <f>SUMIF('[16]COAL RECEIPT &amp; GCV DATA'!$A$3:$A$8,'MASTER DATA FILE RAW COAL 2 (2)'!A7,'[16]COAL RECEIPT &amp; GCV DATA'!$B$3:$B$8)</f>
        <v>#VALUE!</v>
      </c>
      <c r="C7" s="13" t="e">
        <f>SUMIF('[16]COAL RECEIPT &amp; GCV DATA'!$A$3:$A$133,'MASTER DATA FILE RAW COAL 2 (2)'!A7,'[16]COAL RECEIPT &amp; GCV DATA'!$C$3:$C$133)</f>
        <v>#VALUE!</v>
      </c>
      <c r="D7" s="13" t="str">
        <f>IFERROR(VLOOKUP(A7,'[16]COAL RECEIPT &amp; GCV DATA'!$A$2:$V$133,4,0),0)</f>
        <v>11.10.2022</v>
      </c>
      <c r="E7" s="14">
        <f>IFERROR(VLOOKUP(A7,'[16]COAL RECEIPT &amp; GCV DATA'!$A$2:$V$8,5,0),0)</f>
        <v>0</v>
      </c>
      <c r="F7" s="13" t="e">
        <f>SUMIF('[16]COAL RECEIPT &amp; GCV DATA'!$A$3:$A$133,'MASTER DATA FILE RAW COAL 2 (2)'!A7,'[16]COAL RECEIPT &amp; GCV DATA'!$F$3:$F$133)</f>
        <v>#VALUE!</v>
      </c>
      <c r="G7" s="13" t="str">
        <f>IFERROR(VLOOKUP(A7,'[16]COAL RECEIPT &amp; GCV DATA'!$A$2:$V$133,7,0),0)</f>
        <v>SECL</v>
      </c>
      <c r="H7" s="13" t="str">
        <f>IFERROR(VLOOKUP(A7,'[16]COAL RECEIPT &amp; GCV DATA'!$A$2:$V$133,8,0),0)</f>
        <v>OKSR</v>
      </c>
      <c r="I7" s="13">
        <f>IFERROR(VLOOKUP(A7,'[16]COAL RECEIPT &amp; GCV DATA'!$A$2:$V$8,9,0),0)</f>
        <v>0</v>
      </c>
      <c r="J7" s="13">
        <f>IFERROR(VLOOKUP(A7,'[16]COAL RECEIPT &amp; GCV DATA'!$A$2:$V$8,10,0),0)</f>
        <v>0</v>
      </c>
      <c r="K7" s="15" t="e">
        <f>SUMIF('[16]COAL RECEIPT &amp; GCV DATA'!$A$3:$A$133,'MASTER DATA FILE RAW COAL 2 (2)'!A7,'[16]COAL RECEIPT &amp; GCV DATA'!$K$3:$K$133)</f>
        <v>#VALUE!</v>
      </c>
      <c r="L7" s="15" t="e">
        <f>SUMIF('[16]COAL RECEIPT &amp; GCV DATA'!$A$3:$A$133,'MASTER DATA FILE RAW COAL 2 (2)'!A7,'[16]COAL RECEIPT &amp; GCV DATA'!$L$3:$L$133)</f>
        <v>#VALUE!</v>
      </c>
      <c r="M7" s="15" t="e">
        <f t="shared" si="0"/>
        <v>#VALUE!</v>
      </c>
      <c r="N7" s="15" t="e">
        <f t="shared" si="1"/>
        <v>#VALUE!</v>
      </c>
      <c r="O7" s="15" t="e">
        <f>SUMIF('[16]COAL RECEIPT &amp; GCV DATA'!$A$3:$A$133,'MASTER DATA FILE RAW COAL 2 (2)'!A7,'[16]COAL RECEIPT &amp; GCV DATA'!$O$3:$O$133)</f>
        <v>#VALUE!</v>
      </c>
      <c r="P7" s="15" t="e">
        <f>SUMIF('[16]COAL RECEIPT &amp; GCV DATA'!$A$3:$A$133,'MASTER DATA FILE RAW COAL 2 (2)'!A7,'[16]COAL RECEIPT &amp; GCV DATA'!$P$3:$P$133)+IF(H7=$J$234,($K$234*K7),0)+IF(H7=$J$235,($K$235*K7),0)++IF(H6=$J$235,($K$236*K7),0)</f>
        <v>#VALUE!</v>
      </c>
      <c r="Q7" s="15" t="e">
        <f>SUMIF('[16]COAL RECEIPT &amp; GCV DATA'!$A$3:$A$133,'MASTER DATA FILE RAW COAL 2 (2)'!A7,'[16]COAL RECEIPT &amp; GCV DATA'!$Q$3:$Q$133)+IF(H7=$J$234,($K$234*K7),0)+IF(H7=$J$235,($K$235*K7),0)++IF(H6=$J$235,($K$236*K7),0)</f>
        <v>#VALUE!</v>
      </c>
      <c r="R7" s="16" t="e">
        <f>SUMIF('[16]COAL RECEIPT &amp; GCV DATA'!$A$3:$A$133,'MASTER DATA FILE RAW COAL 2 (2)'!A7,'[16]COAL RECEIPT &amp; GCV DATA'!$R$3:$R$133)+IF(H7=$J$234,($K$234*K7),0)+IF(H7=$J$235,($K$235*K7),0)</f>
        <v>#VALUE!</v>
      </c>
      <c r="S7" s="15">
        <f t="shared" si="2"/>
        <v>0</v>
      </c>
      <c r="T7" s="15" t="e">
        <f>SUMIF('[16]COAL RECEIPT &amp; GCV DATA'!$A$3:$A$133,'MASTER DATA FILE RAW COAL 2 (2)'!A7,'[16]COAL RECEIPT &amp; GCV DATA'!$T$3:$T$133)</f>
        <v>#VALUE!</v>
      </c>
      <c r="U7" s="15" t="e">
        <f t="shared" si="3"/>
        <v>#VALUE!</v>
      </c>
      <c r="V7" s="15" t="e">
        <f>SUMIF('[16]COAL RECEIPT &amp; GCV DATA'!$A$3:$A$133,'MASTER DATA FILE RAW COAL 2 (2)'!A7,'[16]COAL RECEIPT &amp; GCV DATA'!$V$3:$V$133)</f>
        <v>#VALUE!</v>
      </c>
      <c r="W7" s="15" t="e">
        <f t="shared" si="4"/>
        <v>#VALUE!</v>
      </c>
    </row>
    <row r="8" spans="1:23" customFormat="1" x14ac:dyDescent="0.3">
      <c r="A8" s="100">
        <v>94</v>
      </c>
      <c r="B8" s="12" t="e">
        <f>SUMIF('[16]COAL RECEIPT &amp; GCV DATA'!$A$3:$A$8,'MASTER DATA FILE RAW COAL 2 (2)'!A8,'[16]COAL RECEIPT &amp; GCV DATA'!$B$3:$B$8)</f>
        <v>#VALUE!</v>
      </c>
      <c r="C8" s="13" t="e">
        <f>SUMIF('[16]COAL RECEIPT &amp; GCV DATA'!$A$3:$A$8,'MASTER DATA FILE RAW COAL 2 (2)'!A8,'[16]COAL RECEIPT &amp; GCV DATA'!$C$3:$C$8)</f>
        <v>#VALUE!</v>
      </c>
      <c r="D8" s="13" t="str">
        <f>IFERROR(VLOOKUP(A8,'[16]COAL RECEIPT &amp; GCV DATA'!$A$2:$V$8,4,0),0)</f>
        <v>18.10.2022</v>
      </c>
      <c r="E8" s="14">
        <f>IFERROR(VLOOKUP(A8,'[16]COAL RECEIPT &amp; GCV DATA'!$A$2:$V$8,5,0),0)</f>
        <v>0</v>
      </c>
      <c r="F8" s="13" t="e">
        <f>SUMIF('[16]COAL RECEIPT &amp; GCV DATA'!$A$3:$A$8,'MASTER DATA FILE RAW COAL 2 (2)'!A8,'[16]COAL RECEIPT &amp; GCV DATA'!$F$3:$F$8)</f>
        <v>#VALUE!</v>
      </c>
      <c r="G8" s="13" t="str">
        <f>IFERROR(VLOOKUP(A8,'[16]COAL RECEIPT &amp; GCV DATA'!$A$2:$V$8,7,0),0)</f>
        <v>SECL</v>
      </c>
      <c r="H8" s="13" t="str">
        <f>IFERROR(VLOOKUP(A8,'[16]COAL RECEIPT &amp; GCV DATA'!$A$2:$V$8,8,0),0)</f>
        <v>NKCR</v>
      </c>
      <c r="I8" s="13">
        <f>IFERROR(VLOOKUP(A8,'[16]COAL RECEIPT &amp; GCV DATA'!$A$2:$V$8,9,0),0)</f>
        <v>0</v>
      </c>
      <c r="J8" s="13">
        <f>IFERROR(VLOOKUP(A8,'[16]COAL RECEIPT &amp; GCV DATA'!$A$2:$V$8,10,0),0)</f>
        <v>0</v>
      </c>
      <c r="K8" s="15" t="e">
        <f>SUMIF('[16]COAL RECEIPT &amp; GCV DATA'!$A$3:$A$8,'MASTER DATA FILE RAW COAL 2 (2)'!A8,'[16]COAL RECEIPT &amp; GCV DATA'!$K$3:$K$8)</f>
        <v>#VALUE!</v>
      </c>
      <c r="L8" s="15" t="e">
        <f>SUMIF('[16]COAL RECEIPT &amp; GCV DATA'!$A$3:$A$8,'MASTER DATA FILE RAW COAL 2 (2)'!A8,'[16]COAL RECEIPT &amp; GCV DATA'!$L$3:$L$8)</f>
        <v>#VALUE!</v>
      </c>
      <c r="M8" s="15" t="e">
        <f t="shared" si="0"/>
        <v>#VALUE!</v>
      </c>
      <c r="N8" s="15" t="e">
        <f t="shared" si="1"/>
        <v>#VALUE!</v>
      </c>
      <c r="O8" s="15" t="e">
        <f>SUMIF('[16]COAL RECEIPT &amp; GCV DATA'!$A$3:$A$8,'MASTER DATA FILE RAW COAL 2 (2)'!A8,'[16]COAL RECEIPT &amp; GCV DATA'!$O$3:$O$8)</f>
        <v>#VALUE!</v>
      </c>
      <c r="P8" s="15" t="e">
        <f>SUMIF('[16]COAL RECEIPT &amp; GCV DATA'!$A$3:$A$8,'MASTER DATA FILE RAW COAL 2 (2)'!A8,'[16]COAL RECEIPT &amp; GCV DATA'!$P$3:$P$8)+IF(H8=$J$234,($K$234*K8),0)+IF(H8=$J$235,($K$235*K8),0)++IF(H7=$J$235,($K$236*K8),0)</f>
        <v>#VALUE!</v>
      </c>
      <c r="Q8" s="15" t="e">
        <f>SUMIF('[16]COAL RECEIPT &amp; GCV DATA'!$A$3:$A$8,'MASTER DATA FILE RAW COAL 2 (2)'!A8,'[16]COAL RECEIPT &amp; GCV DATA'!$Q$3:$Q$8)+IF(H8=$J$234,($K$234*K8),0)+IF(H8=$J$235,($K$235*K8),0)++IF(H7=$J$235,($K$236*K8),0)</f>
        <v>#VALUE!</v>
      </c>
      <c r="R8" s="16" t="e">
        <f>SUMIF('[16]COAL RECEIPT &amp; GCV DATA'!$A$3:$A$8,'MASTER DATA FILE RAW COAL 2 (2)'!A8,'[16]COAL RECEIPT &amp; GCV DATA'!$R$3:$R$8)+IF(H8=$J$234,($K$234*K8),0)+IF(H8=$J$235,($K$235*K8),0)</f>
        <v>#VALUE!</v>
      </c>
      <c r="S8" s="15">
        <f t="shared" si="2"/>
        <v>0</v>
      </c>
      <c r="T8" s="15" t="e">
        <f>SUMIF('[16]COAL RECEIPT &amp; GCV DATA'!$A$3:$A$8,'MASTER DATA FILE RAW COAL 2 (2)'!A8,'[16]COAL RECEIPT &amp; GCV DATA'!$T$3:$T$8)</f>
        <v>#VALUE!</v>
      </c>
      <c r="U8" s="15" t="e">
        <f t="shared" si="3"/>
        <v>#VALUE!</v>
      </c>
      <c r="V8" s="15" t="e">
        <f>SUMIF('[16]COAL RECEIPT &amp; GCV DATA'!$A$3:$A$8,'MASTER DATA FILE RAW COAL 2 (2)'!A8,'[16]COAL RECEIPT &amp; GCV DATA'!$V$3:$V$8)</f>
        <v>#VALUE!</v>
      </c>
      <c r="W8" s="15" t="e">
        <f t="shared" si="4"/>
        <v>#VALUE!</v>
      </c>
    </row>
    <row r="9" spans="1:23" customFormat="1" x14ac:dyDescent="0.3">
      <c r="A9" s="100">
        <v>115</v>
      </c>
      <c r="B9" s="12" t="e">
        <f>SUMIF('[16]COAL RECEIPT &amp; GCV DATA'!$A$3:$A$8,'MASTER DATA FILE RAW COAL 2 (2)'!A9,'[16]COAL RECEIPT &amp; GCV DATA'!$B$3:$B$116)</f>
        <v>#VALUE!</v>
      </c>
      <c r="C9" s="13" t="e">
        <f>SUMIF('[16]COAL RECEIPT &amp; GCV DATA'!$A$3:$A$116,'MASTER DATA FILE RAW COAL 2 (2)'!A9,'[16]COAL RECEIPT &amp; GCV DATA'!$C$3:$C$116)</f>
        <v>#VALUE!</v>
      </c>
      <c r="D9" s="13">
        <f>IFERROR(VLOOKUP(A9,'[16]COAL RECEIPT &amp; GCV DATA'!$A$2:$V$8,4,0),0)</f>
        <v>0</v>
      </c>
      <c r="E9" s="14">
        <f>IFERROR(VLOOKUP(A9,'[16]COAL RECEIPT &amp; GCV DATA'!$A$2:$V$8,5,0),0)</f>
        <v>0</v>
      </c>
      <c r="F9" s="13" t="e">
        <f>SUMIF('[16]COAL RECEIPT &amp; GCV DATA'!$A$3:$A$116,'MASTER DATA FILE RAW COAL 2 (2)'!A9,'[16]COAL RECEIPT &amp; GCV DATA'!$F$3:$F$116)</f>
        <v>#VALUE!</v>
      </c>
      <c r="G9" s="13" t="str">
        <f>IFERROR(VLOOKUP(A9,'[16]COAL RECEIPT &amp; GCV DATA'!$A$2:$V$116,7,0),0)</f>
        <v>SECL</v>
      </c>
      <c r="H9" s="13" t="str">
        <f>IFERROR(VLOOKUP(A9,'[16]COAL RECEIPT &amp; GCV DATA'!$A$2:$V$116,8,0),0)</f>
        <v>GPCK</v>
      </c>
      <c r="I9" s="13">
        <f>IFERROR(VLOOKUP(A9,'[16]COAL RECEIPT &amp; GCV DATA'!$A$2:$V$8,9,0),0)</f>
        <v>0</v>
      </c>
      <c r="J9" s="13">
        <f>IFERROR(VLOOKUP(A9,'[16]COAL RECEIPT &amp; GCV DATA'!$A$2:$V$8,10,0),0)</f>
        <v>0</v>
      </c>
      <c r="K9" s="15" t="e">
        <f>SUMIF('[16]COAL RECEIPT &amp; GCV DATA'!$A$3:$A$116,'MASTER DATA FILE RAW COAL 2 (2)'!A9,'[16]COAL RECEIPT &amp; GCV DATA'!$K$3:$K$116)</f>
        <v>#VALUE!</v>
      </c>
      <c r="L9" s="15" t="e">
        <f>SUMIF('[16]COAL RECEIPT &amp; GCV DATA'!$A$3:$A$116,'MASTER DATA FILE RAW COAL 2 (2)'!A9,'[16]COAL RECEIPT &amp; GCV DATA'!$L$3:$L$116)</f>
        <v>#VALUE!</v>
      </c>
      <c r="M9" s="15" t="e">
        <f t="shared" si="0"/>
        <v>#VALUE!</v>
      </c>
      <c r="N9" s="15" t="e">
        <f t="shared" si="1"/>
        <v>#VALUE!</v>
      </c>
      <c r="O9" s="15" t="e">
        <f>SUMIF('[16]COAL RECEIPT &amp; GCV DATA'!$A$3:$A$116,'MASTER DATA FILE RAW COAL 2 (2)'!A9,'[16]COAL RECEIPT &amp; GCV DATA'!$O$3:$O$116)</f>
        <v>#VALUE!</v>
      </c>
      <c r="P9" s="15" t="e">
        <f>SUMIF('[16]COAL RECEIPT &amp; GCV DATA'!$A$3:$A$116,'MASTER DATA FILE RAW COAL 2 (2)'!A9,'[16]COAL RECEIPT &amp; GCV DATA'!$P$3:$P$8)+IF(H9=$J$234,($K$234*K9),0)+IF(H9=$J$235,($K$235*K9),0)++IF(H8=$J$235,($K$236*K9),0)</f>
        <v>#VALUE!</v>
      </c>
      <c r="Q9" s="15" t="e">
        <f>SUMIF('[16]COAL RECEIPT &amp; GCV DATA'!$A$3:$A$116,'MASTER DATA FILE RAW COAL 2 (2)'!A9,'[16]COAL RECEIPT &amp; GCV DATA'!$Q$3:$Q$116)+IF(H9=$J$234,($K$234*K9),0)+IF(H9=$J$235,($K$235*K9),0)++IF(H8=$J$235,($K$236*K9),0)</f>
        <v>#VALUE!</v>
      </c>
      <c r="R9" s="16" t="e">
        <f>SUMIF('[16]COAL RECEIPT &amp; GCV DATA'!$A$3:$A$116,'MASTER DATA FILE RAW COAL 2 (2)'!A9,'[16]COAL RECEIPT &amp; GCV DATA'!$R$3:$R$116)+IF(H9=$J$234,($K$234*K9),0)+IF(H9=$J$235,($K$235*K9),0)</f>
        <v>#VALUE!</v>
      </c>
      <c r="S9" s="15">
        <f t="shared" si="2"/>
        <v>0</v>
      </c>
      <c r="T9" s="15" t="e">
        <f>SUMIF('[16]COAL RECEIPT &amp; GCV DATA'!$A$3:$A$116,'MASTER DATA FILE RAW COAL 2 (2)'!A9,'[16]COAL RECEIPT &amp; GCV DATA'!$T$3:$T$116)</f>
        <v>#VALUE!</v>
      </c>
      <c r="U9" s="15" t="e">
        <f t="shared" si="3"/>
        <v>#VALUE!</v>
      </c>
      <c r="V9" s="15" t="e">
        <f>SUMIF('[16]COAL RECEIPT &amp; GCV DATA'!$A$3:$A$116,'MASTER DATA FILE RAW COAL 2 (2)'!A9,'[16]COAL RECEIPT &amp; GCV DATA'!$V$3:$V$116)</f>
        <v>#VALUE!</v>
      </c>
      <c r="W9" s="15" t="e">
        <f t="shared" si="4"/>
        <v>#VALUE!</v>
      </c>
    </row>
    <row r="10" spans="1:23" customFormat="1" x14ac:dyDescent="0.3">
      <c r="A10" s="100">
        <v>120</v>
      </c>
      <c r="B10" s="12" t="e">
        <f>SUMIF('[16]COAL RECEIPT &amp; GCV DATA'!$A$3:$A$116,'MASTER DATA FILE RAW COAL 2 (2)'!A10,'[16]COAL RECEIPT &amp; GCV DATA'!$B$3:$B$116)</f>
        <v>#VALUE!</v>
      </c>
      <c r="C10" s="13" t="e">
        <f>SUMIF('[16]COAL RECEIPT &amp; GCV DATA'!$A$3:$A$116,'MASTER DATA FILE RAW COAL 2 (2)'!A10,'[16]COAL RECEIPT &amp; GCV DATA'!$C$3:$C$116)</f>
        <v>#VALUE!</v>
      </c>
      <c r="D10" s="13" t="str">
        <f>IFERROR(VLOOKUP(A10,'[16]COAL RECEIPT &amp; GCV DATA'!$A$2:$V$116,4,0),0)</f>
        <v>24.10.2022</v>
      </c>
      <c r="E10" s="14">
        <f>IFERROR(VLOOKUP(A10,'[16]COAL RECEIPT &amp; GCV DATA'!$A$2:$V$8,5,0),0)</f>
        <v>0</v>
      </c>
      <c r="F10" s="13" t="e">
        <f>SUMIF('[16]COAL RECEIPT &amp; GCV DATA'!$A$3:$A$116,'MASTER DATA FILE RAW COAL 2 (2)'!A10,'[16]COAL RECEIPT &amp; GCV DATA'!$F$3:$F$116)</f>
        <v>#VALUE!</v>
      </c>
      <c r="G10" s="13" t="str">
        <f>IFERROR(VLOOKUP(A10,'[16]COAL RECEIPT &amp; GCV DATA'!$A$2:$V$116,7,0),0)</f>
        <v>SECL</v>
      </c>
      <c r="H10" s="13" t="str">
        <f>IFERROR(VLOOKUP(A10,'[16]COAL RECEIPT &amp; GCV DATA'!$A$2:$V$116,8,0),0)</f>
        <v>GPCK</v>
      </c>
      <c r="I10" s="13">
        <f>IFERROR(VLOOKUP(A10,'[16]COAL RECEIPT &amp; GCV DATA'!$A$2:$V$8,9,0),0)</f>
        <v>0</v>
      </c>
      <c r="J10" s="13">
        <f>IFERROR(VLOOKUP(A10,'[16]COAL RECEIPT &amp; GCV DATA'!$A$2:$V$8,10,0),0)</f>
        <v>0</v>
      </c>
      <c r="K10" s="15" t="e">
        <f>SUMIF('[16]COAL RECEIPT &amp; GCV DATA'!$A$3:$A$116,'MASTER DATA FILE RAW COAL 2 (2)'!A10,'[16]COAL RECEIPT &amp; GCV DATA'!$K$3:$K$116)</f>
        <v>#VALUE!</v>
      </c>
      <c r="L10" s="15" t="e">
        <f>SUMIF('[16]COAL RECEIPT &amp; GCV DATA'!$A$3:$A$116,'MASTER DATA FILE RAW COAL 2 (2)'!A10,'[16]COAL RECEIPT &amp; GCV DATA'!$L$3:$L$116)</f>
        <v>#VALUE!</v>
      </c>
      <c r="M10" s="15" t="e">
        <f t="shared" si="0"/>
        <v>#VALUE!</v>
      </c>
      <c r="N10" s="15" t="e">
        <f>+M10*S10</f>
        <v>#VALUE!</v>
      </c>
      <c r="O10" s="15" t="e">
        <f>SUMIF('[16]COAL RECEIPT &amp; GCV DATA'!$A$3:$A$116,'MASTER DATA FILE RAW COAL 2 (2)'!A10,'[16]COAL RECEIPT &amp; GCV DATA'!$O$3:$O$116)</f>
        <v>#VALUE!</v>
      </c>
      <c r="P10" s="15" t="e">
        <f>SUMIF('[16]COAL RECEIPT &amp; GCV DATA'!$A$3:$A$116,'MASTER DATA FILE RAW COAL 2 (2)'!A10,'[16]COAL RECEIPT &amp; GCV DATA'!$P$3:$P$8)+IF(H10=$J$234,($K$234*K10),0)+IF(H10=$J$235,($K$235*K10),0)++IF(H9=$J$235,($K$236*K10),0)</f>
        <v>#VALUE!</v>
      </c>
      <c r="Q10" s="15" t="e">
        <f>SUMIF('[16]COAL RECEIPT &amp; GCV DATA'!$A$3:$A$116,'MASTER DATA FILE RAW COAL 2 (2)'!A10,'[16]COAL RECEIPT &amp; GCV DATA'!$Q$3:$Q$116)+IF(H10=$J$234,($K$234*K10),0)+IF(H10=$J$235,($K$235*K10),0)++IF(H9=$J$235,($K$236*K10),0)</f>
        <v>#VALUE!</v>
      </c>
      <c r="R10" s="16" t="e">
        <f>SUMIF('[16]COAL RECEIPT &amp; GCV DATA'!$A$3:$A$116,'MASTER DATA FILE RAW COAL 2 (2)'!A10,'[16]COAL RECEIPT &amp; GCV DATA'!$R$3:$R$116)+IF(H10=$J$234,($K$234*K10),0)+IF(H10=$J$235,($K$235*K10),0)</f>
        <v>#VALUE!</v>
      </c>
      <c r="S10" s="15">
        <f t="shared" si="2"/>
        <v>0</v>
      </c>
      <c r="T10" s="15" t="e">
        <f>SUMIF('[16]COAL RECEIPT &amp; GCV DATA'!$A$3:$A$116,'MASTER DATA FILE RAW COAL 2 (2)'!A10,'[16]COAL RECEIPT &amp; GCV DATA'!$T$3:$T$116)</f>
        <v>#VALUE!</v>
      </c>
      <c r="U10" s="15" t="e">
        <f t="shared" si="3"/>
        <v>#VALUE!</v>
      </c>
      <c r="V10" s="15" t="e">
        <f>SUMIF('[16]COAL RECEIPT &amp; GCV DATA'!$A$3:$A$116,'MASTER DATA FILE RAW COAL 2 (2)'!A10,'[16]COAL RECEIPT &amp; GCV DATA'!$V$3:$V$116)</f>
        <v>#VALUE!</v>
      </c>
      <c r="W10" s="15" t="e">
        <f t="shared" si="4"/>
        <v>#VALUE!</v>
      </c>
    </row>
    <row r="11" spans="1:23" customFormat="1" x14ac:dyDescent="0.3">
      <c r="A11" s="100">
        <v>137</v>
      </c>
      <c r="B11" s="12" t="e">
        <f>SUMIF('[16]COAL RECEIPT &amp; GCV DATA'!$A$3:$A$116,'MASTER DATA FILE RAW COAL 2 (2)'!A11,'[16]COAL RECEIPT &amp; GCV DATA'!$B$3:$B$116)</f>
        <v>#VALUE!</v>
      </c>
      <c r="C11" s="13" t="e">
        <f>SUMIF('[16]COAL RECEIPT &amp; GCV DATA'!$A$3:$A$116,'MASTER DATA FILE RAW COAL 2 (2)'!A11,'[16]COAL RECEIPT &amp; GCV DATA'!$C$3:$C$116)</f>
        <v>#VALUE!</v>
      </c>
      <c r="D11" s="13" t="str">
        <f>IFERROR(VLOOKUP(A11,'[16]COAL RECEIPT &amp; GCV DATA'!$A$2:$V$116,4,0),0)</f>
        <v>28.10.2022</v>
      </c>
      <c r="E11" s="14">
        <f>IFERROR(VLOOKUP(A11,'[16]COAL RECEIPT &amp; GCV DATA'!$A$2:$V$8,5,0),0)</f>
        <v>0</v>
      </c>
      <c r="F11" s="13" t="e">
        <f>SUMIF('[16]COAL RECEIPT &amp; GCV DATA'!$A$3:$A$116,'MASTER DATA FILE RAW COAL 2 (2)'!A11,'[16]COAL RECEIPT &amp; GCV DATA'!$F$3:$F$116)</f>
        <v>#VALUE!</v>
      </c>
      <c r="G11" s="13" t="str">
        <f>IFERROR(VLOOKUP(A11,'[16]COAL RECEIPT &amp; GCV DATA'!$A$2:$V$116,7,0),0)</f>
        <v>SCCL</v>
      </c>
      <c r="H11" s="13" t="str">
        <f>IFERROR(VLOOKUP(A11,'[16]COAL RECEIPT &amp; GCV DATA'!$A$2:$V$116,8,0),0)</f>
        <v>SCRM</v>
      </c>
      <c r="I11" s="13">
        <f>IFERROR(VLOOKUP(A11,'[16]COAL RECEIPT &amp; GCV DATA'!$A$2:$V$8,9,0),0)</f>
        <v>0</v>
      </c>
      <c r="J11" s="13">
        <f>IFERROR(VLOOKUP(A11,'[16]COAL RECEIPT &amp; GCV DATA'!$A$2:$V$8,10,0),0)</f>
        <v>0</v>
      </c>
      <c r="K11" s="15" t="e">
        <f>SUMIF('[16]COAL RECEIPT &amp; GCV DATA'!$A$3:$A$116,'MASTER DATA FILE RAW COAL 2 (2)'!A11,'[16]COAL RECEIPT &amp; GCV DATA'!$K$3:$K$116)</f>
        <v>#VALUE!</v>
      </c>
      <c r="L11" s="15" t="e">
        <f>SUMIF('[16]COAL RECEIPT &amp; GCV DATA'!$A$3:$A$116,'MASTER DATA FILE RAW COAL 2 (2)'!A11,'[16]COAL RECEIPT &amp; GCV DATA'!$L$3:$L$116)</f>
        <v>#VALUE!</v>
      </c>
      <c r="M11" s="15" t="e">
        <f t="shared" si="0"/>
        <v>#VALUE!</v>
      </c>
      <c r="N11" s="15" t="e">
        <f t="shared" si="1"/>
        <v>#VALUE!</v>
      </c>
      <c r="O11" s="15" t="e">
        <f>SUMIF('[16]COAL RECEIPT &amp; GCV DATA'!$A$3:$A$116,'MASTER DATA FILE RAW COAL 2 (2)'!A11,'[16]COAL RECEIPT &amp; GCV DATA'!$O$3:$O$116)</f>
        <v>#VALUE!</v>
      </c>
      <c r="P11" s="15" t="e">
        <f>SUMIF('[16]COAL RECEIPT &amp; GCV DATA'!$A$3:$A$116,'MASTER DATA FILE RAW COAL 2 (2)'!A11,'[16]COAL RECEIPT &amp; GCV DATA'!$P$3:$P$8)+IF(H11=$J$234,($K$234*K11),0)+IF(H11=$J$235,($K$235*K11),0)++IF(H10=$J$235,($K$236*K11),0)</f>
        <v>#VALUE!</v>
      </c>
      <c r="Q11" s="15" t="e">
        <f>SUMIF('[16]COAL RECEIPT &amp; GCV DATA'!$A$3:$A$116,'MASTER DATA FILE RAW COAL 2 (2)'!A11,'[16]COAL RECEIPT &amp; GCV DATA'!$Q$3:$Q$116)+IF(H11=$J$234,($K$234*K11),0)+IF(H11=$J$235,($K$235*K11),0)++IF(H10=$J$235,($K$236*K11),0)</f>
        <v>#VALUE!</v>
      </c>
      <c r="R11" s="16" t="e">
        <f>SUMIF('[16]COAL RECEIPT &amp; GCV DATA'!$A$3:$A$116,'MASTER DATA FILE RAW COAL 2 (2)'!A11,'[16]COAL RECEIPT &amp; GCV DATA'!$R$3:$R$116)+IF(H11=$J$234,($K$234*K11),0)+IF(H11=$J$235,($K$235*K11),0)</f>
        <v>#VALUE!</v>
      </c>
      <c r="S11" s="15">
        <f t="shared" si="2"/>
        <v>0</v>
      </c>
      <c r="T11" s="15" t="e">
        <f>SUMIF('[16]COAL RECEIPT &amp; GCV DATA'!$A$3:$A$116,'MASTER DATA FILE RAW COAL 2 (2)'!A11,'[16]COAL RECEIPT &amp; GCV DATA'!$T$3:$T$116)</f>
        <v>#VALUE!</v>
      </c>
      <c r="U11" s="15" t="e">
        <f t="shared" si="3"/>
        <v>#VALUE!</v>
      </c>
      <c r="V11" s="15" t="e">
        <f>SUMIF('[16]COAL RECEIPT &amp; GCV DATA'!$A$3:$A$116,'MASTER DATA FILE RAW COAL 2 (2)'!A11,'[16]COAL RECEIPT &amp; GCV DATA'!$V$3:$V$116)</f>
        <v>#VALUE!</v>
      </c>
      <c r="W11" s="15" t="e">
        <f t="shared" si="4"/>
        <v>#VALUE!</v>
      </c>
    </row>
    <row r="12" spans="1:23" customFormat="1" x14ac:dyDescent="0.3">
      <c r="A12" s="100">
        <v>141</v>
      </c>
      <c r="B12" s="12" t="e">
        <f>SUMIF('[16]COAL RECEIPT &amp; GCV DATA'!$A$3:$A$116,'MASTER DATA FILE RAW COAL 2 (2)'!A12,'[16]COAL RECEIPT &amp; GCV DATA'!$B$3:$B$116)</f>
        <v>#VALUE!</v>
      </c>
      <c r="C12" s="13" t="e">
        <f>SUMIF('[16]COAL RECEIPT &amp; GCV DATA'!$A$3:$A$116,'MASTER DATA FILE RAW COAL 2 (2)'!A12,'[16]COAL RECEIPT &amp; GCV DATA'!$C$3:$C$116)</f>
        <v>#VALUE!</v>
      </c>
      <c r="D12" s="13" t="str">
        <f>IFERROR(VLOOKUP(A12,'[16]COAL RECEIPT &amp; GCV DATA'!$A$2:$V$116,4,0),0)</f>
        <v>29.10.2022</v>
      </c>
      <c r="E12" s="14">
        <f>IFERROR(VLOOKUP(A12,'[16]COAL RECEIPT &amp; GCV DATA'!$A$2:$V$8,5,0),0)</f>
        <v>0</v>
      </c>
      <c r="F12" s="13" t="e">
        <f>SUMIF('[16]COAL RECEIPT &amp; GCV DATA'!$A$3:$A$116,'MASTER DATA FILE RAW COAL 2 (2)'!A12,'[16]COAL RECEIPT &amp; GCV DATA'!$F$3:$F$116)</f>
        <v>#VALUE!</v>
      </c>
      <c r="G12" s="13" t="str">
        <f>IFERROR(VLOOKUP(A12,'[16]COAL RECEIPT &amp; GCV DATA'!$A$2:$V$116,7,0),0)</f>
        <v>SCCL</v>
      </c>
      <c r="H12" s="13" t="str">
        <f>IFERROR(VLOOKUP(A12,'[16]COAL RECEIPT &amp; GCV DATA'!$A$2:$V$116,8,0),0)</f>
        <v>MSCA</v>
      </c>
      <c r="I12" s="13">
        <f>IFERROR(VLOOKUP(A12,'[16]COAL RECEIPT &amp; GCV DATA'!$A$2:$V$8,9,0),0)</f>
        <v>0</v>
      </c>
      <c r="J12" s="13">
        <f>IFERROR(VLOOKUP(A12,'[16]COAL RECEIPT &amp; GCV DATA'!$A$2:$V$8,10,0),0)</f>
        <v>0</v>
      </c>
      <c r="K12" s="15" t="e">
        <f>SUMIF('[16]COAL RECEIPT &amp; GCV DATA'!$A$3:$A$116,'MASTER DATA FILE RAW COAL 2 (2)'!A12,'[16]COAL RECEIPT &amp; GCV DATA'!$K$3:$K$116)</f>
        <v>#VALUE!</v>
      </c>
      <c r="L12" s="15" t="e">
        <f>SUMIF('[16]COAL RECEIPT &amp; GCV DATA'!$A$3:$A$116,'MASTER DATA FILE RAW COAL 2 (2)'!A12,'[16]COAL RECEIPT &amp; GCV DATA'!$L$3:$L$116)</f>
        <v>#VALUE!</v>
      </c>
      <c r="M12" s="15" t="e">
        <f t="shared" si="0"/>
        <v>#VALUE!</v>
      </c>
      <c r="N12" s="15" t="e">
        <f t="shared" si="1"/>
        <v>#VALUE!</v>
      </c>
      <c r="O12" s="15" t="e">
        <f>SUMIF('[16]COAL RECEIPT &amp; GCV DATA'!$A$3:$A$116,'MASTER DATA FILE RAW COAL 2 (2)'!A12,'[16]COAL RECEIPT &amp; GCV DATA'!$O$3:$O$116)</f>
        <v>#VALUE!</v>
      </c>
      <c r="P12" s="15" t="e">
        <f>SUMIF('[16]COAL RECEIPT &amp; GCV DATA'!$A$3:$A$116,'MASTER DATA FILE RAW COAL 2 (2)'!A12,'[16]COAL RECEIPT &amp; GCV DATA'!$P$3:$P$8)+IF(H12=$J$234,($K$234*K12),0)+IF(H12=$J$235,($K$235*K12),0)++IF(H11=$J$235,($K$236*K12),0)</f>
        <v>#VALUE!</v>
      </c>
      <c r="Q12" s="15" t="e">
        <f>SUMIF('[16]COAL RECEIPT &amp; GCV DATA'!$A$3:$A$116,'MASTER DATA FILE RAW COAL 2 (2)'!A12,'[16]COAL RECEIPT &amp; GCV DATA'!$Q$3:$Q$116)+IF(H12=$J$234,($K$234*K12),0)+IF(H12=$J$235,($K$235*K12),0)++IF(H11=$J$235,($K$236*K12),0)</f>
        <v>#VALUE!</v>
      </c>
      <c r="R12" s="16" t="e">
        <f>SUMIF('[16]COAL RECEIPT &amp; GCV DATA'!$A$3:$A$116,'MASTER DATA FILE RAW COAL 2 (2)'!A12,'[16]COAL RECEIPT &amp; GCV DATA'!$R$3:$R$116)+IF(H12=$J$234,($K$234*K12),0)+IF(H12=$J$235,($K$235*K12),0)</f>
        <v>#VALUE!</v>
      </c>
      <c r="S12" s="15">
        <f t="shared" si="2"/>
        <v>0</v>
      </c>
      <c r="T12" s="15" t="e">
        <f>SUMIF('[16]COAL RECEIPT &amp; GCV DATA'!$A$3:$A$116,'MASTER DATA FILE RAW COAL 2 (2)'!A12,'[16]COAL RECEIPT &amp; GCV DATA'!$T$3:$T$116)</f>
        <v>#VALUE!</v>
      </c>
      <c r="U12" s="15" t="e">
        <f t="shared" si="3"/>
        <v>#VALUE!</v>
      </c>
      <c r="V12" s="15" t="e">
        <f>SUMIF('[16]COAL RECEIPT &amp; GCV DATA'!$A$3:$A$116,'MASTER DATA FILE RAW COAL 2 (2)'!A12,'[16]COAL RECEIPT &amp; GCV DATA'!$V$3:$V$116)</f>
        <v>#VALUE!</v>
      </c>
      <c r="W12" s="15" t="e">
        <f t="shared" si="4"/>
        <v>#VALUE!</v>
      </c>
    </row>
    <row r="13" spans="1:23" customFormat="1" x14ac:dyDescent="0.3">
      <c r="A13" s="100"/>
      <c r="B13" s="12" t="e">
        <f>SUMIF('[16]COAL RECEIPT &amp; GCV DATA'!$A$3:$A$116,'MASTER DATA FILE RAW COAL 2 (2)'!A13,'[16]COAL RECEIPT &amp; GCV DATA'!$B$3:$B$116)</f>
        <v>#VALUE!</v>
      </c>
      <c r="C13" s="13" t="e">
        <f>SUMIF('[16]COAL RECEIPT &amp; GCV DATA'!$A$3:$A$116,'MASTER DATA FILE RAW COAL 2 (2)'!A13,'[16]COAL RECEIPT &amp; GCV DATA'!$C$3:$C$116)</f>
        <v>#VALUE!</v>
      </c>
      <c r="D13" s="13">
        <f>IFERROR(VLOOKUP(A13,'[16]COAL RECEIPT &amp; GCV DATA'!$A$2:$V$116,4,0),0)</f>
        <v>0</v>
      </c>
      <c r="E13" s="14">
        <f>IFERROR(VLOOKUP(A13,'[16]COAL RECEIPT &amp; GCV DATA'!$A$2:$V$8,5,0),0)</f>
        <v>0</v>
      </c>
      <c r="F13" s="13" t="e">
        <f>SUMIF('[16]COAL RECEIPT &amp; GCV DATA'!$A$3:$A$116,'MASTER DATA FILE RAW COAL 2 (2)'!A13,'[16]COAL RECEIPT &amp; GCV DATA'!$F$3:$F$116)</f>
        <v>#VALUE!</v>
      </c>
      <c r="G13" s="13">
        <f>IFERROR(VLOOKUP(A13,'[16]COAL RECEIPT &amp; GCV DATA'!$A$2:$V$116,7,0),0)</f>
        <v>0</v>
      </c>
      <c r="H13" s="13">
        <f>IFERROR(VLOOKUP(A13,'[16]COAL RECEIPT &amp; GCV DATA'!$A$2:$V$116,8,0),0)</f>
        <v>0</v>
      </c>
      <c r="I13" s="13">
        <f>IFERROR(VLOOKUP(A13,'[16]COAL RECEIPT &amp; GCV DATA'!$A$2:$V$8,9,0),0)</f>
        <v>0</v>
      </c>
      <c r="J13" s="13">
        <f>IFERROR(VLOOKUP(A13,'[16]COAL RECEIPT &amp; GCV DATA'!$A$2:$V$8,10,0),0)</f>
        <v>0</v>
      </c>
      <c r="K13" s="15" t="e">
        <f>SUMIF('[16]COAL RECEIPT &amp; GCV DATA'!$A$3:$A$116,'MASTER DATA FILE RAW COAL 2 (2)'!A13,'[16]COAL RECEIPT &amp; GCV DATA'!$K$3:$K$116)</f>
        <v>#VALUE!</v>
      </c>
      <c r="L13" s="15" t="e">
        <f>SUMIF('[16]COAL RECEIPT &amp; GCV DATA'!$A$3:$A$116,'MASTER DATA FILE RAW COAL 2 (2)'!A13,'[16]COAL RECEIPT &amp; GCV DATA'!$L$3:$L$116)</f>
        <v>#VALUE!</v>
      </c>
      <c r="M13" s="15" t="e">
        <f t="shared" si="0"/>
        <v>#VALUE!</v>
      </c>
      <c r="N13" s="15" t="e">
        <f t="shared" si="1"/>
        <v>#VALUE!</v>
      </c>
      <c r="O13" s="15" t="e">
        <f>SUMIF('[16]COAL RECEIPT &amp; GCV DATA'!$A$3:$A$116,'MASTER DATA FILE RAW COAL 2 (2)'!A13,'[16]COAL RECEIPT &amp; GCV DATA'!$O$3:$O$116)</f>
        <v>#VALUE!</v>
      </c>
      <c r="P13" s="15" t="e">
        <f>SUMIF('[16]COAL RECEIPT &amp; GCV DATA'!$A$3:$A$116,'MASTER DATA FILE RAW COAL 2 (2)'!A13,'[16]COAL RECEIPT &amp; GCV DATA'!$P$3:$P$8)+IF(H13=$J$234,($K$234*K13),0)+IF(H13=$J$235,($K$235*K13),0)++IF(H12=$J$235,($K$236*K13),0)</f>
        <v>#VALUE!</v>
      </c>
      <c r="Q13" s="15" t="e">
        <f>SUMIF('[16]COAL RECEIPT &amp; GCV DATA'!$A$3:$A$116,'MASTER DATA FILE RAW COAL 2 (2)'!A13,'[16]COAL RECEIPT &amp; GCV DATA'!$Q$3:$Q$116)+IF(H13=$J$234,($K$234*K13),0)+IF(H13=$J$235,($K$235*K13),0)++IF(H12=$J$235,($K$236*K13),0)</f>
        <v>#VALUE!</v>
      </c>
      <c r="R13" s="16" t="e">
        <f>SUMIF('[16]COAL RECEIPT &amp; GCV DATA'!$A$3:$A$116,'MASTER DATA FILE RAW COAL 2 (2)'!A13,'[16]COAL RECEIPT &amp; GCV DATA'!$R$3:$R$116)+IF(H13=$J$234,($K$234*K13),0)+IF(H13=$J$235,($K$235*K13),0)</f>
        <v>#VALUE!</v>
      </c>
      <c r="S13" s="15">
        <f t="shared" si="2"/>
        <v>0</v>
      </c>
      <c r="T13" s="15" t="e">
        <f>SUMIF('[16]COAL RECEIPT &amp; GCV DATA'!$A$3:$A$116,'MASTER DATA FILE RAW COAL 2 (2)'!A13,'[16]COAL RECEIPT &amp; GCV DATA'!$T$3:$T$116)</f>
        <v>#VALUE!</v>
      </c>
      <c r="U13" s="15" t="e">
        <f t="shared" si="3"/>
        <v>#VALUE!</v>
      </c>
      <c r="V13" s="15" t="e">
        <f>SUMIF('[16]COAL RECEIPT &amp; GCV DATA'!$A$3:$A$116,'MASTER DATA FILE RAW COAL 2 (2)'!A13,'[16]COAL RECEIPT &amp; GCV DATA'!$V$3:$V$116)</f>
        <v>#VALUE!</v>
      </c>
      <c r="W13" s="15" t="e">
        <f t="shared" si="4"/>
        <v>#VALUE!</v>
      </c>
    </row>
    <row r="14" spans="1:23" customFormat="1" x14ac:dyDescent="0.3">
      <c r="A14" s="19"/>
      <c r="B14" s="12" t="e">
        <f>SUMIF('[16]COAL RECEIPT &amp; GCV DATA'!$A$3:$A$116,'MASTER DATA FILE RAW COAL 2 (2)'!A14,'[16]COAL RECEIPT &amp; GCV DATA'!$B$3:$B$116)</f>
        <v>#VALUE!</v>
      </c>
      <c r="C14" s="13" t="e">
        <f>SUMIF('[16]COAL RECEIPT &amp; GCV DATA'!$A$3:$A$116,'MASTER DATA FILE RAW COAL 2 (2)'!A14,'[16]COAL RECEIPT &amp; GCV DATA'!$C$3:$C$116)</f>
        <v>#VALUE!</v>
      </c>
      <c r="D14" s="13">
        <f>IFERROR(VLOOKUP(A14,'[16]COAL RECEIPT &amp; GCV DATA'!$A$2:$V$116,4,0),0)</f>
        <v>0</v>
      </c>
      <c r="E14" s="14">
        <f>IFERROR(VLOOKUP(A14,'[16]COAL RECEIPT &amp; GCV DATA'!$A$2:$V$8,5,0),0)</f>
        <v>0</v>
      </c>
      <c r="F14" s="13" t="e">
        <f>SUMIF('[16]COAL RECEIPT &amp; GCV DATA'!$A$3:$A$116,'MASTER DATA FILE RAW COAL 2 (2)'!A14,'[16]COAL RECEIPT &amp; GCV DATA'!$F$3:$F$116)</f>
        <v>#VALUE!</v>
      </c>
      <c r="G14" s="13">
        <f>IFERROR(VLOOKUP(A14,'[16]COAL RECEIPT &amp; GCV DATA'!$A$2:$V$8,7,0),0)</f>
        <v>0</v>
      </c>
      <c r="H14" s="13">
        <f>IFERROR(VLOOKUP(A14,'[16]COAL RECEIPT &amp; GCV DATA'!$A$2:$V$116,8,0),0)</f>
        <v>0</v>
      </c>
      <c r="I14" s="13">
        <f>IFERROR(VLOOKUP(A14,'[16]COAL RECEIPT &amp; GCV DATA'!$A$2:$V$8,9,0),0)</f>
        <v>0</v>
      </c>
      <c r="J14" s="13">
        <f>IFERROR(VLOOKUP(A14,'[16]COAL RECEIPT &amp; GCV DATA'!$A$2:$V$8,10,0),0)</f>
        <v>0</v>
      </c>
      <c r="K14" s="15" t="e">
        <f>SUMIF('[16]COAL RECEIPT &amp; GCV DATA'!$A$3:$A$116,'MASTER DATA FILE RAW COAL 2 (2)'!A14,'[16]COAL RECEIPT &amp; GCV DATA'!$K$3:$K$116)</f>
        <v>#VALUE!</v>
      </c>
      <c r="L14" s="15" t="e">
        <f>SUMIF('[16]COAL RECEIPT &amp; GCV DATA'!$A$3:$A$116,'MASTER DATA FILE RAW COAL 2 (2)'!A14,'[16]COAL RECEIPT &amp; GCV DATA'!$L$3:$L$116)</f>
        <v>#VALUE!</v>
      </c>
      <c r="M14" s="15" t="e">
        <f t="shared" si="0"/>
        <v>#VALUE!</v>
      </c>
      <c r="N14" s="15" t="e">
        <f t="shared" si="1"/>
        <v>#VALUE!</v>
      </c>
      <c r="O14" s="15" t="e">
        <f>SUMIF('[16]COAL RECEIPT &amp; GCV DATA'!$A$3:$A$116,'MASTER DATA FILE RAW COAL 2 (2)'!A14,'[16]COAL RECEIPT &amp; GCV DATA'!$O$3:$O$116)</f>
        <v>#VALUE!</v>
      </c>
      <c r="P14" s="15" t="e">
        <f>SUMIF('[16]COAL RECEIPT &amp; GCV DATA'!$A$3:$A$8,'MASTER DATA FILE RAW COAL 2 (2)'!A14,'[16]COAL RECEIPT &amp; GCV DATA'!$P$3:$P$8)+IF(H14=$J$234,($K$234*K14),0)+IF(H14=$J$235,($K$235*K14),0)++IF(H13=$J$235,($K$236*K14),0)</f>
        <v>#VALUE!</v>
      </c>
      <c r="Q14" s="15" t="e">
        <f>SUMIF('[16]COAL RECEIPT &amp; GCV DATA'!$A$3:$A$8,'MASTER DATA FILE RAW COAL 2 (2)'!A14,'[16]COAL RECEIPT &amp; GCV DATA'!$Q$3:$Q$8)+IF(H14=$J$234,($K$234*K14),0)+IF(H14=$J$235,($K$235*K14),0)++IF(H13=$J$235,($K$236*K14),0)</f>
        <v>#VALUE!</v>
      </c>
      <c r="R14" s="16" t="e">
        <f>SUMIF('[16]COAL RECEIPT &amp; GCV DATA'!$A$3:$A$8,'MASTER DATA FILE RAW COAL 2 (2)'!A14,'[16]COAL RECEIPT &amp; GCV DATA'!$R$3:$R$8)+IF(H14=$J$234,($K$234*K14),0)+IF(H14=$J$235,($K$235*K14),0)</f>
        <v>#VALUE!</v>
      </c>
      <c r="S14" s="15">
        <f t="shared" si="2"/>
        <v>0</v>
      </c>
      <c r="T14" s="15" t="e">
        <f>SUMIF('[16]COAL RECEIPT &amp; GCV DATA'!$A$3:$A$8,'MASTER DATA FILE RAW COAL 2 (2)'!A14,'[16]COAL RECEIPT &amp; GCV DATA'!$T$3:$T$8)</f>
        <v>#VALUE!</v>
      </c>
      <c r="U14" s="15" t="e">
        <f t="shared" si="3"/>
        <v>#VALUE!</v>
      </c>
      <c r="V14" s="15" t="e">
        <f>SUMIF('[16]COAL RECEIPT &amp; GCV DATA'!$A$3:$A$8,'MASTER DATA FILE RAW COAL 2 (2)'!A14,'[16]COAL RECEIPT &amp; GCV DATA'!$V$3:$V$8)</f>
        <v>#VALUE!</v>
      </c>
      <c r="W14" s="15" t="e">
        <f t="shared" si="4"/>
        <v>#VALUE!</v>
      </c>
    </row>
    <row r="15" spans="1:23" customFormat="1" x14ac:dyDescent="0.3">
      <c r="A15" s="20"/>
      <c r="B15" s="12" t="e">
        <f>SUMIF('[16]COAL RECEIPT &amp; GCV DATA'!$A$3:$A$116,'MASTER DATA FILE RAW COAL 2 (2)'!A15,'[16]COAL RECEIPT &amp; GCV DATA'!$B$3:$B$116)</f>
        <v>#VALUE!</v>
      </c>
      <c r="C15" s="13" t="e">
        <f>SUMIF('[16]COAL RECEIPT &amp; GCV DATA'!$A$3:$A$116,'MASTER DATA FILE RAW COAL 2 (2)'!A15,'[16]COAL RECEIPT &amp; GCV DATA'!$C$3:$C$116)</f>
        <v>#VALUE!</v>
      </c>
      <c r="D15" s="13">
        <f>IFERROR(VLOOKUP(A15,'[16]COAL RECEIPT &amp; GCV DATA'!$A$2:$V$116,4,0),0)</f>
        <v>0</v>
      </c>
      <c r="E15" s="14">
        <f>IFERROR(VLOOKUP(A15,'[16]COAL RECEIPT &amp; GCV DATA'!$A$2:$V$8,5,0),0)</f>
        <v>0</v>
      </c>
      <c r="F15" s="13" t="e">
        <f>SUMIF('[16]COAL RECEIPT &amp; GCV DATA'!$A$3:$A$8,'MASTER DATA FILE RAW COAL 2 (2)'!A15,'[16]COAL RECEIPT &amp; GCV DATA'!$F$3:$F$8)</f>
        <v>#VALUE!</v>
      </c>
      <c r="G15" s="13">
        <f>IFERROR(VLOOKUP(A15,'[16]COAL RECEIPT &amp; GCV DATA'!$A$2:$V$8,7,0),0)</f>
        <v>0</v>
      </c>
      <c r="H15" s="13">
        <f>IFERROR(VLOOKUP(A15,'[16]COAL RECEIPT &amp; GCV DATA'!$A$2:$V$116,8,0),0)</f>
        <v>0</v>
      </c>
      <c r="I15" s="13">
        <f>IFERROR(VLOOKUP(A15,'[16]COAL RECEIPT &amp; GCV DATA'!$A$2:$V$8,9,0),0)</f>
        <v>0</v>
      </c>
      <c r="J15" s="13">
        <f>IFERROR(VLOOKUP(A15,'[16]COAL RECEIPT &amp; GCV DATA'!$A$2:$V$8,10,0),0)</f>
        <v>0</v>
      </c>
      <c r="K15" s="15" t="e">
        <f>SUMIF('[16]COAL RECEIPT &amp; GCV DATA'!$A$3:$A$116,'MASTER DATA FILE RAW COAL 2 (2)'!A15,'[16]COAL RECEIPT &amp; GCV DATA'!$K$3:$K$116)</f>
        <v>#VALUE!</v>
      </c>
      <c r="L15" s="15" t="e">
        <f>SUMIF('[16]COAL RECEIPT &amp; GCV DATA'!$A$3:$A$116,'MASTER DATA FILE RAW COAL 2 (2)'!A15,'[16]COAL RECEIPT &amp; GCV DATA'!$L$3:$L$116)</f>
        <v>#VALUE!</v>
      </c>
      <c r="M15" s="15" t="e">
        <f t="shared" si="0"/>
        <v>#VALUE!</v>
      </c>
      <c r="N15" s="15" t="e">
        <f t="shared" si="1"/>
        <v>#VALUE!</v>
      </c>
      <c r="O15" s="15" t="e">
        <f>SUMIF('[16]COAL RECEIPT &amp; GCV DATA'!$A$3:$A$116,'MASTER DATA FILE RAW COAL 2 (2)'!A15,'[16]COAL RECEIPT &amp; GCV DATA'!$O$3:$O$116)</f>
        <v>#VALUE!</v>
      </c>
      <c r="P15" s="15" t="e">
        <f>SUMIF('[16]COAL RECEIPT &amp; GCV DATA'!$A$3:$A$8,'MASTER DATA FILE RAW COAL 2 (2)'!A15,'[16]COAL RECEIPT &amp; GCV DATA'!$P$3:$P$8)+IF(H15=$J$234,($K$234*K15),0)+IF(H15=$J$235,($K$235*K15),0)++IF(H14=$J$235,($K$236*K15),0)</f>
        <v>#VALUE!</v>
      </c>
      <c r="Q15" s="15" t="e">
        <f>SUMIF('[16]COAL RECEIPT &amp; GCV DATA'!$A$3:$A$8,'MASTER DATA FILE RAW COAL 2 (2)'!A15,'[16]COAL RECEIPT &amp; GCV DATA'!$Q$3:$Q$8)+IF(H15=$J$234,($K$234*K15),0)+IF(H15=$J$235,($K$235*K15),0)++IF(H14=$J$235,($K$236*K15),0)</f>
        <v>#VALUE!</v>
      </c>
      <c r="R15" s="16" t="e">
        <f>SUMIF('[16]COAL RECEIPT &amp; GCV DATA'!$A$3:$A$8,'MASTER DATA FILE RAW COAL 2 (2)'!A15,'[16]COAL RECEIPT &amp; GCV DATA'!$R$3:$R$8)+IF(H15=$J$234,($K$234*K15),0)+IF(H15=$J$235,($K$235*K15),0)</f>
        <v>#VALUE!</v>
      </c>
      <c r="S15" s="15">
        <f t="shared" si="2"/>
        <v>0</v>
      </c>
      <c r="T15" s="15" t="e">
        <f>SUMIF('[16]COAL RECEIPT &amp; GCV DATA'!$A$3:$A$8,'MASTER DATA FILE RAW COAL 2 (2)'!A15,'[16]COAL RECEIPT &amp; GCV DATA'!$T$3:$T$8)</f>
        <v>#VALUE!</v>
      </c>
      <c r="U15" s="15" t="e">
        <f t="shared" si="3"/>
        <v>#VALUE!</v>
      </c>
      <c r="V15" s="15" t="e">
        <f>SUMIF('[16]COAL RECEIPT &amp; GCV DATA'!$A$3:$A$8,'MASTER DATA FILE RAW COAL 2 (2)'!A15,'[16]COAL RECEIPT &amp; GCV DATA'!$V$3:$V$8)</f>
        <v>#VALUE!</v>
      </c>
      <c r="W15" s="15" t="e">
        <f t="shared" si="4"/>
        <v>#VALUE!</v>
      </c>
    </row>
    <row r="16" spans="1:23" customFormat="1" x14ac:dyDescent="0.3">
      <c r="A16" s="12"/>
      <c r="B16" s="12" t="e">
        <f>SUMIF('[16]COAL RECEIPT &amp; GCV DATA'!$A$3:$A$116,'MASTER DATA FILE RAW COAL 2 (2)'!A16,'[16]COAL RECEIPT &amp; GCV DATA'!$B$3:$B$116)</f>
        <v>#VALUE!</v>
      </c>
      <c r="C16" s="13" t="e">
        <f>SUMIF('[16]COAL RECEIPT &amp; GCV DATA'!$A$3:$A$116,'MASTER DATA FILE RAW COAL 2 (2)'!A16,'[16]COAL RECEIPT &amp; GCV DATA'!$C$3:$C$116)</f>
        <v>#VALUE!</v>
      </c>
      <c r="D16" s="13">
        <f>IFERROR(VLOOKUP(A16,'[16]COAL RECEIPT &amp; GCV DATA'!$A$2:$V$116,4,0),0)</f>
        <v>0</v>
      </c>
      <c r="E16" s="14">
        <f>IFERROR(VLOOKUP(A16,'[16]COAL RECEIPT &amp; GCV DATA'!$A$2:$V$8,5,0),0)</f>
        <v>0</v>
      </c>
      <c r="F16" s="13" t="e">
        <f>SUMIF('[16]COAL RECEIPT &amp; GCV DATA'!$A$3:$A$8,'MASTER DATA FILE RAW COAL 2 (2)'!A16,'[16]COAL RECEIPT &amp; GCV DATA'!$F$3:$F$8)</f>
        <v>#VALUE!</v>
      </c>
      <c r="G16" s="13">
        <f>IFERROR(VLOOKUP(A16,'[16]COAL RECEIPT &amp; GCV DATA'!$A$2:$V$8,7,0),0)</f>
        <v>0</v>
      </c>
      <c r="H16" s="13">
        <f>IFERROR(VLOOKUP(A16,'[16]COAL RECEIPT &amp; GCV DATA'!$A$2:$V$116,8,0),0)</f>
        <v>0</v>
      </c>
      <c r="I16" s="13">
        <f>IFERROR(VLOOKUP(A16,'[16]COAL RECEIPT &amp; GCV DATA'!$A$2:$V$8,9,0),0)</f>
        <v>0</v>
      </c>
      <c r="J16" s="13">
        <f>IFERROR(VLOOKUP(A16,'[16]COAL RECEIPT &amp; GCV DATA'!$A$2:$V$8,10,0),0)</f>
        <v>0</v>
      </c>
      <c r="K16" s="15" t="e">
        <f>SUMIF('[16]COAL RECEIPT &amp; GCV DATA'!$A$3:$A$116,'MASTER DATA FILE RAW COAL 2 (2)'!A16,'[16]COAL RECEIPT &amp; GCV DATA'!$K$3:$K$116)</f>
        <v>#VALUE!</v>
      </c>
      <c r="L16" s="15" t="e">
        <f>SUMIF('[16]COAL RECEIPT &amp; GCV DATA'!$A$3:$A$8,'MASTER DATA FILE RAW COAL 2 (2)'!A16,'[16]COAL RECEIPT &amp; GCV DATA'!$L$3:$L$8)</f>
        <v>#VALUE!</v>
      </c>
      <c r="M16" s="15" t="e">
        <f t="shared" si="0"/>
        <v>#VALUE!</v>
      </c>
      <c r="N16" s="15" t="e">
        <f t="shared" si="1"/>
        <v>#VALUE!</v>
      </c>
      <c r="O16" s="15" t="e">
        <f>SUMIF('[16]COAL RECEIPT &amp; GCV DATA'!$A$3:$A$116,'MASTER DATA FILE RAW COAL 2 (2)'!A16,'[16]COAL RECEIPT &amp; GCV DATA'!$O$3:$O$116)</f>
        <v>#VALUE!</v>
      </c>
      <c r="P16" s="15" t="e">
        <f>SUMIF('[16]COAL RECEIPT &amp; GCV DATA'!$A$3:$A$8,'MASTER DATA FILE RAW COAL 2 (2)'!A16,'[16]COAL RECEIPT &amp; GCV DATA'!$P$3:$P$8)+IF(H16=$J$234,($K$234*K16),0)+IF(H16=$J$235,($K$235*K16),0)++IF(H15=$J$235,($K$236*K16),0)</f>
        <v>#VALUE!</v>
      </c>
      <c r="Q16" s="15" t="e">
        <f>SUMIF('[16]COAL RECEIPT &amp; GCV DATA'!$A$3:$A$8,'MASTER DATA FILE RAW COAL 2 (2)'!A16,'[16]COAL RECEIPT &amp; GCV DATA'!$Q$3:$Q$8)+IF(H16=$J$234,($K$234*K16),0)+IF(H16=$J$235,($K$235*K16),0)++IF(H15=$J$235,($K$236*K16),0)</f>
        <v>#VALUE!</v>
      </c>
      <c r="R16" s="16" t="e">
        <f>SUMIF('[16]COAL RECEIPT &amp; GCV DATA'!$A$3:$A$8,'MASTER DATA FILE RAW COAL 2 (2)'!A16,'[16]COAL RECEIPT &amp; GCV DATA'!$R$3:$R$8)+IF(H16=$J$234,($K$234*K16),0)+IF(H16=$J$235,($K$235*K16),0)</f>
        <v>#VALUE!</v>
      </c>
      <c r="S16" s="15">
        <f t="shared" si="2"/>
        <v>0</v>
      </c>
      <c r="T16" s="15" t="e">
        <f>SUMIF('[16]COAL RECEIPT &amp; GCV DATA'!$A$3:$A$8,'MASTER DATA FILE RAW COAL 2 (2)'!A16,'[16]COAL RECEIPT &amp; GCV DATA'!$T$3:$T$8)</f>
        <v>#VALUE!</v>
      </c>
      <c r="U16" s="15" t="e">
        <f t="shared" si="3"/>
        <v>#VALUE!</v>
      </c>
      <c r="V16" s="15" t="e">
        <f>SUMIF('[16]COAL RECEIPT &amp; GCV DATA'!$A$3:$A$8,'MASTER DATA FILE RAW COAL 2 (2)'!A16,'[16]COAL RECEIPT &amp; GCV DATA'!$V$3:$V$8)</f>
        <v>#VALUE!</v>
      </c>
      <c r="W16" s="15" t="e">
        <f t="shared" si="4"/>
        <v>#VALUE!</v>
      </c>
    </row>
    <row r="17" spans="1:23" customFormat="1" x14ac:dyDescent="0.3">
      <c r="A17" s="21"/>
      <c r="B17" s="12" t="e">
        <f>SUMIF('[16]COAL RECEIPT &amp; GCV DATA'!$A$3:$A$116,'MASTER DATA FILE RAW COAL 2 (2)'!A17,'[16]COAL RECEIPT &amp; GCV DATA'!$B$3:$B$116)</f>
        <v>#VALUE!</v>
      </c>
      <c r="C17" s="13" t="e">
        <f>SUMIF('[16]COAL RECEIPT &amp; GCV DATA'!$A$3:$A$116,'MASTER DATA FILE RAW COAL 2 (2)'!A17,'[16]COAL RECEIPT &amp; GCV DATA'!$C$3:$C$116)</f>
        <v>#VALUE!</v>
      </c>
      <c r="D17" s="13">
        <f>IFERROR(VLOOKUP(A17,'[16]COAL RECEIPT &amp; GCV DATA'!$A$2:$V$116,4,0),0)</f>
        <v>0</v>
      </c>
      <c r="E17" s="14">
        <f>IFERROR(VLOOKUP(A17,'[16]COAL RECEIPT &amp; GCV DATA'!$A$2:$V$8,5,0),0)</f>
        <v>0</v>
      </c>
      <c r="F17" s="13" t="e">
        <f>SUMIF('[16]COAL RECEIPT &amp; GCV DATA'!$A$3:$A$8,'MASTER DATA FILE RAW COAL 2 (2)'!A17,'[16]COAL RECEIPT &amp; GCV DATA'!$F$3:$F$8)</f>
        <v>#VALUE!</v>
      </c>
      <c r="G17" s="13">
        <f>IFERROR(VLOOKUP(A17,'[16]COAL RECEIPT &amp; GCV DATA'!$A$2:$V$8,7,0),0)</f>
        <v>0</v>
      </c>
      <c r="H17" s="13">
        <f>IFERROR(VLOOKUP(A17,'[16]COAL RECEIPT &amp; GCV DATA'!$A$2:$V$8,8,0),0)</f>
        <v>0</v>
      </c>
      <c r="I17" s="13">
        <f>IFERROR(VLOOKUP(A17,'[16]COAL RECEIPT &amp; GCV DATA'!$A$2:$V$8,9,0),0)</f>
        <v>0</v>
      </c>
      <c r="J17" s="13">
        <f>IFERROR(VLOOKUP(A17,'[16]COAL RECEIPT &amp; GCV DATA'!$A$2:$V$8,10,0),0)</f>
        <v>0</v>
      </c>
      <c r="K17" s="15" t="e">
        <f>SUMIF('[16]COAL RECEIPT &amp; GCV DATA'!$A$3:$A$116,'MASTER DATA FILE RAW COAL 2 (2)'!A17,'[16]COAL RECEIPT &amp; GCV DATA'!$K$3:$K$116)</f>
        <v>#VALUE!</v>
      </c>
      <c r="L17" s="15" t="e">
        <f>SUMIF('[16]COAL RECEIPT &amp; GCV DATA'!$A$3:$A$8,'MASTER DATA FILE RAW COAL 2 (2)'!A17,'[16]COAL RECEIPT &amp; GCV DATA'!$L$3:$L$8)</f>
        <v>#VALUE!</v>
      </c>
      <c r="M17" s="15" t="e">
        <f t="shared" si="0"/>
        <v>#VALUE!</v>
      </c>
      <c r="N17" s="15" t="e">
        <f t="shared" si="1"/>
        <v>#VALUE!</v>
      </c>
      <c r="O17" s="15" t="e">
        <f>SUMIF('[16]COAL RECEIPT &amp; GCV DATA'!$A$3:$A$8,'MASTER DATA FILE RAW COAL 2 (2)'!A17,'[16]COAL RECEIPT &amp; GCV DATA'!$O$3:$O$8)</f>
        <v>#VALUE!</v>
      </c>
      <c r="P17" s="15" t="e">
        <f>SUMIF('[16]COAL RECEIPT &amp; GCV DATA'!$A$3:$A$8,'MASTER DATA FILE RAW COAL 2 (2)'!A17,'[16]COAL RECEIPT &amp; GCV DATA'!$P$3:$P$8)+IF(H17=$J$234,($K$234*K17),0)+IF(H17=$J$235,($K$235*K17),0)++IF(H16=$J$235,($K$236*K17),0)</f>
        <v>#VALUE!</v>
      </c>
      <c r="Q17" s="15" t="e">
        <f>SUMIF('[16]COAL RECEIPT &amp; GCV DATA'!$A$3:$A$8,'MASTER DATA FILE RAW COAL 2 (2)'!A17,'[16]COAL RECEIPT &amp; GCV DATA'!$Q$3:$Q$8)+IF(H17=$J$234,($K$234*K17),0)+IF(H17=$J$235,($K$235*K17),0)++IF(H16=$J$235,($K$236*K17),0)</f>
        <v>#VALUE!</v>
      </c>
      <c r="R17" s="16" t="e">
        <f>SUMIF('[16]COAL RECEIPT &amp; GCV DATA'!$A$3:$A$8,'MASTER DATA FILE RAW COAL 2 (2)'!A17,'[16]COAL RECEIPT &amp; GCV DATA'!$R$3:$R$8)+IF(H17=$J$234,($K$234*K17),0)+IF(H17=$J$235,($K$235*K17),0)</f>
        <v>#VALUE!</v>
      </c>
      <c r="S17" s="15">
        <f t="shared" si="2"/>
        <v>0</v>
      </c>
      <c r="T17" s="15" t="e">
        <f>SUMIF('[16]COAL RECEIPT &amp; GCV DATA'!$A$3:$A$8,'MASTER DATA FILE RAW COAL 2 (2)'!A17,'[16]COAL RECEIPT &amp; GCV DATA'!$T$3:$T$8)</f>
        <v>#VALUE!</v>
      </c>
      <c r="U17" s="15" t="e">
        <f t="shared" si="3"/>
        <v>#VALUE!</v>
      </c>
      <c r="V17" s="15" t="e">
        <f>SUMIF('[16]COAL RECEIPT &amp; GCV DATA'!$A$3:$A$8,'MASTER DATA FILE RAW COAL 2 (2)'!A17,'[16]COAL RECEIPT &amp; GCV DATA'!$V$3:$V$8)</f>
        <v>#VALUE!</v>
      </c>
      <c r="W17" s="15" t="e">
        <f t="shared" si="4"/>
        <v>#VALUE!</v>
      </c>
    </row>
    <row r="18" spans="1:23" customFormat="1" x14ac:dyDescent="0.3">
      <c r="A18" s="12"/>
      <c r="B18" s="12" t="e">
        <f>SUMIF('[16]COAL RECEIPT &amp; GCV DATA'!$A$3:$A$116,'MASTER DATA FILE RAW COAL 2 (2)'!A18,'[16]COAL RECEIPT &amp; GCV DATA'!$B$3:$B$116)</f>
        <v>#VALUE!</v>
      </c>
      <c r="C18" s="13" t="e">
        <f>SUMIF('[16]COAL RECEIPT &amp; GCV DATA'!$A$3:$A$116,'MASTER DATA FILE RAW COAL 2 (2)'!A18,'[16]COAL RECEIPT &amp; GCV DATA'!$C$3:$C$116)</f>
        <v>#VALUE!</v>
      </c>
      <c r="D18" s="13">
        <f>IFERROR(VLOOKUP(A18,'[16]COAL RECEIPT &amp; GCV DATA'!$A$2:$V$8,4,0),0)</f>
        <v>0</v>
      </c>
      <c r="E18" s="14">
        <f>IFERROR(VLOOKUP(A18,'[16]COAL RECEIPT &amp; GCV DATA'!$A$2:$V$8,5,0),0)</f>
        <v>0</v>
      </c>
      <c r="F18" s="13" t="e">
        <f>SUMIF('[16]COAL RECEIPT &amp; GCV DATA'!$A$3:$A$8,'MASTER DATA FILE RAW COAL 2 (2)'!A18,'[16]COAL RECEIPT &amp; GCV DATA'!$F$3:$F$8)</f>
        <v>#VALUE!</v>
      </c>
      <c r="G18" s="13">
        <f>IFERROR(VLOOKUP(A18,'[16]COAL RECEIPT &amp; GCV DATA'!$A$2:$V$8,7,0),0)</f>
        <v>0</v>
      </c>
      <c r="H18" s="13">
        <f>IFERROR(VLOOKUP(A18,'[16]COAL RECEIPT &amp; GCV DATA'!$A$2:$V$8,8,0),0)</f>
        <v>0</v>
      </c>
      <c r="I18" s="13">
        <f>IFERROR(VLOOKUP(A18,'[16]COAL RECEIPT &amp; GCV DATA'!$A$2:$V$8,9,0),0)</f>
        <v>0</v>
      </c>
      <c r="J18" s="13">
        <f>IFERROR(VLOOKUP(A18,'[16]COAL RECEIPT &amp; GCV DATA'!$A$2:$V$8,10,0),0)</f>
        <v>0</v>
      </c>
      <c r="K18" s="15" t="e">
        <f>SUMIF('[16]COAL RECEIPT &amp; GCV DATA'!$A$3:$A$116,'MASTER DATA FILE RAW COAL 2 (2)'!A18,'[16]COAL RECEIPT &amp; GCV DATA'!$K$3:$K$116)</f>
        <v>#VALUE!</v>
      </c>
      <c r="L18" s="15" t="e">
        <f>SUMIF('[16]COAL RECEIPT &amp; GCV DATA'!$A$3:$A$8,'MASTER DATA FILE RAW COAL 2 (2)'!A18,'[16]COAL RECEIPT &amp; GCV DATA'!$L$3:$L$8)</f>
        <v>#VALUE!</v>
      </c>
      <c r="M18" s="15" t="e">
        <f t="shared" si="0"/>
        <v>#VALUE!</v>
      </c>
      <c r="N18" s="15" t="e">
        <f t="shared" si="1"/>
        <v>#VALUE!</v>
      </c>
      <c r="O18" s="15" t="e">
        <f>SUMIF('[16]COAL RECEIPT &amp; GCV DATA'!$A$3:$A$8,'MASTER DATA FILE RAW COAL 2 (2)'!A18,'[16]COAL RECEIPT &amp; GCV DATA'!$O$3:$O$8)</f>
        <v>#VALUE!</v>
      </c>
      <c r="P18" s="15" t="e">
        <f t="shared" ref="P18:P81" si="5">+O18*K18</f>
        <v>#VALUE!</v>
      </c>
      <c r="Q18" s="15" t="e">
        <f>SUMIF('[16]COAL RECEIPT &amp; GCV DATA'!$A$3:$A$8,'MASTER DATA FILE RAW COAL 2 (2)'!A18,'[16]COAL RECEIPT &amp; GCV DATA'!$Q$3:$Q$8)+IF(H18=$J$234,($K$234*K18),0)+IF(H18=$J$235,($K$235*K18),0)++IF(H17=$J$235,($K$236*K18),0)</f>
        <v>#VALUE!</v>
      </c>
      <c r="R18" s="16" t="e">
        <f>SUMIF('[16]COAL RECEIPT &amp; GCV DATA'!$A$3:$A$8,'MASTER DATA FILE RAW COAL 2 (2)'!A18,'[16]COAL RECEIPT &amp; GCV DATA'!$R$3:$R$8)+IF(H18=$J$234,($K$234*K18),0)+IF(H18=$J$235,($K$235*K18),0)</f>
        <v>#VALUE!</v>
      </c>
      <c r="S18" s="15">
        <f t="shared" si="2"/>
        <v>0</v>
      </c>
      <c r="T18" s="15" t="e">
        <f>SUMIF('[16]COAL RECEIPT &amp; GCV DATA'!$A$3:$A$8,'MASTER DATA FILE RAW COAL 2 (2)'!A18,'[16]COAL RECEIPT &amp; GCV DATA'!$T$3:$T$8)</f>
        <v>#VALUE!</v>
      </c>
      <c r="U18" s="15" t="e">
        <f t="shared" si="3"/>
        <v>#VALUE!</v>
      </c>
      <c r="V18" s="15" t="e">
        <f>SUMIF('[16]COAL RECEIPT &amp; GCV DATA'!$A$3:$A$8,'MASTER DATA FILE RAW COAL 2 (2)'!A18,'[16]COAL RECEIPT &amp; GCV DATA'!$V$3:$V$8)</f>
        <v>#VALUE!</v>
      </c>
      <c r="W18" s="15" t="e">
        <f t="shared" si="4"/>
        <v>#VALUE!</v>
      </c>
    </row>
    <row r="19" spans="1:23" customFormat="1" x14ac:dyDescent="0.3">
      <c r="A19" s="12"/>
      <c r="B19" s="12" t="e">
        <f>SUMIF('[16]COAL RECEIPT &amp; GCV DATA'!$A$3:$A$116,'MASTER DATA FILE RAW COAL 2 (2)'!A19,'[16]COAL RECEIPT &amp; GCV DATA'!$B$3:$B$116)</f>
        <v>#VALUE!</v>
      </c>
      <c r="C19" s="13" t="e">
        <f>SUMIF('[16]COAL RECEIPT &amp; GCV DATA'!$A$3:$A$116,'MASTER DATA FILE RAW COAL 2 (2)'!A19,'[16]COAL RECEIPT &amp; GCV DATA'!$C$3:$C$116)</f>
        <v>#VALUE!</v>
      </c>
      <c r="D19" s="13">
        <f>IFERROR(VLOOKUP(A19,'[16]COAL RECEIPT &amp; GCV DATA'!$A$2:$V$8,4,0),0)</f>
        <v>0</v>
      </c>
      <c r="E19" s="14">
        <f>IFERROR(VLOOKUP(A19,'[16]COAL RECEIPT &amp; GCV DATA'!$A$2:$V$8,5,0),0)</f>
        <v>0</v>
      </c>
      <c r="F19" s="13" t="e">
        <f>SUMIF('[16]COAL RECEIPT &amp; GCV DATA'!$A$3:$A$8,'MASTER DATA FILE RAW COAL 2 (2)'!A19,'[16]COAL RECEIPT &amp; GCV DATA'!$F$3:$F$8)</f>
        <v>#VALUE!</v>
      </c>
      <c r="G19" s="13">
        <f>IFERROR(VLOOKUP(A19,'[16]COAL RECEIPT &amp; GCV DATA'!$A$2:$V$8,7,0),0)</f>
        <v>0</v>
      </c>
      <c r="H19" s="13">
        <f>IFERROR(VLOOKUP(A19,'[16]COAL RECEIPT &amp; GCV DATA'!$A$2:$V$8,8,0),0)</f>
        <v>0</v>
      </c>
      <c r="I19" s="13">
        <f>IFERROR(VLOOKUP(A19,'[16]COAL RECEIPT &amp; GCV DATA'!$A$2:$V$8,9,0),0)</f>
        <v>0</v>
      </c>
      <c r="J19" s="13">
        <f>IFERROR(VLOOKUP(A19,'[16]COAL RECEIPT &amp; GCV DATA'!$A$2:$V$8,10,0),0)</f>
        <v>0</v>
      </c>
      <c r="K19" s="15" t="e">
        <f>SUMIF('[16]COAL RECEIPT &amp; GCV DATA'!$A$3:$A$116,'MASTER DATA FILE RAW COAL 2 (2)'!A19,'[16]COAL RECEIPT &amp; GCV DATA'!$K$3:$K$116)</f>
        <v>#VALUE!</v>
      </c>
      <c r="L19" s="15" t="e">
        <f>SUMIF('[16]COAL RECEIPT &amp; GCV DATA'!$A$3:$A$8,'MASTER DATA FILE RAW COAL 2 (2)'!A19,'[16]COAL RECEIPT &amp; GCV DATA'!$L$3:$L$8)</f>
        <v>#VALUE!</v>
      </c>
      <c r="M19" s="15" t="e">
        <f t="shared" si="0"/>
        <v>#VALUE!</v>
      </c>
      <c r="N19" s="15" t="e">
        <f t="shared" si="1"/>
        <v>#VALUE!</v>
      </c>
      <c r="O19" s="15" t="e">
        <f>SUMIF('[16]COAL RECEIPT &amp; GCV DATA'!$A$3:$A$8,'MASTER DATA FILE RAW COAL 2 (2)'!A19,'[16]COAL RECEIPT &amp; GCV DATA'!$O$3:$O$8)</f>
        <v>#VALUE!</v>
      </c>
      <c r="P19" s="15" t="e">
        <f t="shared" si="5"/>
        <v>#VALUE!</v>
      </c>
      <c r="Q19" s="15" t="e">
        <f>SUMIF('[16]COAL RECEIPT &amp; GCV DATA'!$A$3:$A$8,'MASTER DATA FILE RAW COAL 2 (2)'!A19,'[16]COAL RECEIPT &amp; GCV DATA'!$Q$3:$Q$8)+IF(H19=$J$234,($K$234*K19),0)+IF(H19=$J$235,($K$235*K19),0)++IF(H18=$J$235,($K$236*K19),0)</f>
        <v>#VALUE!</v>
      </c>
      <c r="R19" s="16" t="e">
        <f>SUMIF('[16]COAL RECEIPT &amp; GCV DATA'!$A$3:$A$8,'MASTER DATA FILE RAW COAL 2 (2)'!A19,'[16]COAL RECEIPT &amp; GCV DATA'!$R$3:$R$8)+IF(H19=$J$234,($K$234*K19),0)+IF(H19=$J$235,($K$235*K19),0)</f>
        <v>#VALUE!</v>
      </c>
      <c r="S19" s="15">
        <f t="shared" si="2"/>
        <v>0</v>
      </c>
      <c r="T19" s="15" t="e">
        <f>SUMIF('[16]COAL RECEIPT &amp; GCV DATA'!$A$3:$A$8,'MASTER DATA FILE RAW COAL 2 (2)'!A19,'[16]COAL RECEIPT &amp; GCV DATA'!$T$3:$T$8)</f>
        <v>#VALUE!</v>
      </c>
      <c r="U19" s="15" t="e">
        <f t="shared" si="3"/>
        <v>#VALUE!</v>
      </c>
      <c r="V19" s="15" t="e">
        <f>SUMIF('[16]COAL RECEIPT &amp; GCV DATA'!$A$3:$A$8,'MASTER DATA FILE RAW COAL 2 (2)'!A19,'[16]COAL RECEIPT &amp; GCV DATA'!$V$3:$V$8)</f>
        <v>#VALUE!</v>
      </c>
      <c r="W19" s="15" t="e">
        <f t="shared" si="4"/>
        <v>#VALUE!</v>
      </c>
    </row>
    <row r="20" spans="1:23" customFormat="1" x14ac:dyDescent="0.3">
      <c r="A20" s="12"/>
      <c r="B20" s="12" t="e">
        <f>SUMIF('[16]COAL RECEIPT &amp; GCV DATA'!$A$3:$A$116,'MASTER DATA FILE RAW COAL 2 (2)'!A20,'[16]COAL RECEIPT &amp; GCV DATA'!$B$3:$B$116)</f>
        <v>#VALUE!</v>
      </c>
      <c r="C20" s="13" t="e">
        <f>SUMIF('[16]COAL RECEIPT &amp; GCV DATA'!$A$3:$A$116,'MASTER DATA FILE RAW COAL 2 (2)'!A20,'[16]COAL RECEIPT &amp; GCV DATA'!$C$3:$C$116)</f>
        <v>#VALUE!</v>
      </c>
      <c r="D20" s="13">
        <f>IFERROR(VLOOKUP(A20,'[16]COAL RECEIPT &amp; GCV DATA'!$A$2:$V$8,4,0),0)</f>
        <v>0</v>
      </c>
      <c r="E20" s="14">
        <f>IFERROR(VLOOKUP(A20,'[16]COAL RECEIPT &amp; GCV DATA'!$A$2:$V$8,5,0),0)</f>
        <v>0</v>
      </c>
      <c r="F20" s="13" t="e">
        <f>SUMIF('[16]COAL RECEIPT &amp; GCV DATA'!$A$3:$A$8,'MASTER DATA FILE RAW COAL 2 (2)'!A20,'[16]COAL RECEIPT &amp; GCV DATA'!$F$3:$F$8)</f>
        <v>#VALUE!</v>
      </c>
      <c r="G20" s="13">
        <f>IFERROR(VLOOKUP(A20,'[16]COAL RECEIPT &amp; GCV DATA'!$A$2:$V$8,7,0),0)</f>
        <v>0</v>
      </c>
      <c r="H20" s="13">
        <f>IFERROR(VLOOKUP(A20,'[16]COAL RECEIPT &amp; GCV DATA'!$A$2:$V$8,8,0),0)</f>
        <v>0</v>
      </c>
      <c r="I20" s="13">
        <f>IFERROR(VLOOKUP(A20,'[16]COAL RECEIPT &amp; GCV DATA'!$A$2:$V$8,9,0),0)</f>
        <v>0</v>
      </c>
      <c r="J20" s="13">
        <f>IFERROR(VLOOKUP(A20,'[16]COAL RECEIPT &amp; GCV DATA'!$A$2:$V$8,10,0),0)</f>
        <v>0</v>
      </c>
      <c r="K20" s="15" t="e">
        <f>SUMIF('[16]COAL RECEIPT &amp; GCV DATA'!$A$3:$A$116,'MASTER DATA FILE RAW COAL 2 (2)'!A20,'[16]COAL RECEIPT &amp; GCV DATA'!$K$3:$K$116)</f>
        <v>#VALUE!</v>
      </c>
      <c r="L20" s="15" t="e">
        <f>SUMIF('[16]COAL RECEIPT &amp; GCV DATA'!$A$3:$A$8,'MASTER DATA FILE RAW COAL 2 (2)'!A20,'[16]COAL RECEIPT &amp; GCV DATA'!$L$3:$L$8)</f>
        <v>#VALUE!</v>
      </c>
      <c r="M20" s="15" t="e">
        <f t="shared" si="0"/>
        <v>#VALUE!</v>
      </c>
      <c r="N20" s="15" t="e">
        <f t="shared" si="1"/>
        <v>#VALUE!</v>
      </c>
      <c r="O20" s="15" t="e">
        <f>SUMIF('[16]COAL RECEIPT &amp; GCV DATA'!$A$3:$A$8,'MASTER DATA FILE RAW COAL 2 (2)'!A20,'[16]COAL RECEIPT &amp; GCV DATA'!$O$3:$O$8)</f>
        <v>#VALUE!</v>
      </c>
      <c r="P20" s="15" t="e">
        <f t="shared" si="5"/>
        <v>#VALUE!</v>
      </c>
      <c r="Q20" s="15" t="e">
        <f>SUMIF('[16]COAL RECEIPT &amp; GCV DATA'!$A$3:$A$8,'MASTER DATA FILE RAW COAL 2 (2)'!A20,'[16]COAL RECEIPT &amp; GCV DATA'!$Q$3:$Q$8)+IF(H20=$J$234,($K$234*K20),0)+IF(H20=$J$235,($K$235*K20),0)++IF(H19=$J$235,($K$236*K20),0)</f>
        <v>#VALUE!</v>
      </c>
      <c r="R20" s="16" t="e">
        <f>SUMIF('[16]COAL RECEIPT &amp; GCV DATA'!$A$3:$A$8,'MASTER DATA FILE RAW COAL 2 (2)'!A20,'[16]COAL RECEIPT &amp; GCV DATA'!$R$3:$R$8)+IF(H20=$J$234,($K$234*K20),0)+IF(H20=$J$235,($K$235*K20),0)</f>
        <v>#VALUE!</v>
      </c>
      <c r="S20" s="15">
        <f t="shared" si="2"/>
        <v>0</v>
      </c>
      <c r="T20" s="15" t="e">
        <f>SUMIF('[16]COAL RECEIPT &amp; GCV DATA'!$A$3:$A$8,'MASTER DATA FILE RAW COAL 2 (2)'!A20,'[16]COAL RECEIPT &amp; GCV DATA'!$T$3:$T$8)</f>
        <v>#VALUE!</v>
      </c>
      <c r="U20" s="15" t="e">
        <f t="shared" si="3"/>
        <v>#VALUE!</v>
      </c>
      <c r="V20" s="15" t="e">
        <f>SUMIF('[16]COAL RECEIPT &amp; GCV DATA'!$A$3:$A$8,'MASTER DATA FILE RAW COAL 2 (2)'!A20,'[16]COAL RECEIPT &amp; GCV DATA'!$V$3:$V$8)</f>
        <v>#VALUE!</v>
      </c>
      <c r="W20" s="15" t="e">
        <f t="shared" si="4"/>
        <v>#VALUE!</v>
      </c>
    </row>
    <row r="21" spans="1:23" customFormat="1" x14ac:dyDescent="0.3">
      <c r="A21" s="12"/>
      <c r="B21" s="12" t="e">
        <f>SUMIF('[16]COAL RECEIPT &amp; GCV DATA'!$A$3:$A$8,'MASTER DATA FILE RAW COAL 2 (2)'!A21,'[16]COAL RECEIPT &amp; GCV DATA'!$B$3:$B$8)</f>
        <v>#VALUE!</v>
      </c>
      <c r="C21" s="13" t="e">
        <f>SUMIF('[16]COAL RECEIPT &amp; GCV DATA'!$A$3:$A$116,'MASTER DATA FILE RAW COAL 2 (2)'!A21,'[16]COAL RECEIPT &amp; GCV DATA'!$C$3:$C$116)</f>
        <v>#VALUE!</v>
      </c>
      <c r="D21" s="13">
        <f>IFERROR(VLOOKUP(A21,'[16]COAL RECEIPT &amp; GCV DATA'!$A$2:$V$8,4,0),0)</f>
        <v>0</v>
      </c>
      <c r="E21" s="14">
        <f>IFERROR(VLOOKUP(A21,'[16]COAL RECEIPT &amp; GCV DATA'!$A$2:$V$8,5,0),0)</f>
        <v>0</v>
      </c>
      <c r="F21" s="13" t="e">
        <f>SUMIF('[16]COAL RECEIPT &amp; GCV DATA'!$A$3:$A$8,'MASTER DATA FILE RAW COAL 2 (2)'!A21,'[16]COAL RECEIPT &amp; GCV DATA'!$F$3:$F$8)</f>
        <v>#VALUE!</v>
      </c>
      <c r="G21" s="13">
        <f>IFERROR(VLOOKUP(A21,'[16]COAL RECEIPT &amp; GCV DATA'!$A$2:$V$8,7,0),0)</f>
        <v>0</v>
      </c>
      <c r="H21" s="13">
        <f>IFERROR(VLOOKUP(A21,'[16]COAL RECEIPT &amp; GCV DATA'!$A$2:$V$8,8,0),0)</f>
        <v>0</v>
      </c>
      <c r="I21" s="13">
        <f>IFERROR(VLOOKUP(A21,'[16]COAL RECEIPT &amp; GCV DATA'!$A$2:$V$8,9,0),0)</f>
        <v>0</v>
      </c>
      <c r="J21" s="13">
        <f>IFERROR(VLOOKUP(A21,'[16]COAL RECEIPT &amp; GCV DATA'!$A$2:$V$8,10,0),0)</f>
        <v>0</v>
      </c>
      <c r="K21" s="15" t="e">
        <f>SUMIF('[16]COAL RECEIPT &amp; GCV DATA'!$A$3:$A$116,'MASTER DATA FILE RAW COAL 2 (2)'!A21,'[16]COAL RECEIPT &amp; GCV DATA'!$K$3:$K$116)</f>
        <v>#VALUE!</v>
      </c>
      <c r="L21" s="15" t="e">
        <f>SUMIF('[16]COAL RECEIPT &amp; GCV DATA'!$A$3:$A$8,'MASTER DATA FILE RAW COAL 2 (2)'!A21,'[16]COAL RECEIPT &amp; GCV DATA'!$L$3:$L$8)</f>
        <v>#VALUE!</v>
      </c>
      <c r="M21" s="15" t="e">
        <f t="shared" si="0"/>
        <v>#VALUE!</v>
      </c>
      <c r="N21" s="15" t="e">
        <f t="shared" si="1"/>
        <v>#VALUE!</v>
      </c>
      <c r="O21" s="15" t="e">
        <f>SUMIF('[16]COAL RECEIPT &amp; GCV DATA'!$A$3:$A$8,'MASTER DATA FILE RAW COAL 2 (2)'!A21,'[16]COAL RECEIPT &amp; GCV DATA'!$O$3:$O$8)</f>
        <v>#VALUE!</v>
      </c>
      <c r="P21" s="15" t="e">
        <f t="shared" si="5"/>
        <v>#VALUE!</v>
      </c>
      <c r="Q21" s="15" t="e">
        <f>SUMIF('[16]COAL RECEIPT &amp; GCV DATA'!$A$3:$A$8,'MASTER DATA FILE RAW COAL 2 (2)'!A21,'[16]COAL RECEIPT &amp; GCV DATA'!$Q$3:$Q$8)+IF(H21=$J$234,($K$234*K21),0)+IF(H21=$J$235,($K$235*K21),0)++IF(H20=$J$235,($K$236*K21),0)</f>
        <v>#VALUE!</v>
      </c>
      <c r="R21" s="16" t="e">
        <f>SUMIF('[16]COAL RECEIPT &amp; GCV DATA'!$A$3:$A$8,'MASTER DATA FILE RAW COAL 2 (2)'!A21,'[16]COAL RECEIPT &amp; GCV DATA'!$R$3:$R$8)+IF(H21=$J$234,($K$234*K21),0)+IF(H21=$J$235,($K$235*K21),0)</f>
        <v>#VALUE!</v>
      </c>
      <c r="S21" s="15">
        <f t="shared" si="2"/>
        <v>0</v>
      </c>
      <c r="T21" s="15" t="e">
        <f>SUMIF('[16]COAL RECEIPT &amp; GCV DATA'!$A$3:$A$8,'MASTER DATA FILE RAW COAL 2 (2)'!A21,'[16]COAL RECEIPT &amp; GCV DATA'!$T$3:$T$8)</f>
        <v>#VALUE!</v>
      </c>
      <c r="U21" s="15" t="e">
        <f t="shared" si="3"/>
        <v>#VALUE!</v>
      </c>
      <c r="V21" s="15" t="e">
        <f>SUMIF('[16]COAL RECEIPT &amp; GCV DATA'!$A$3:$A$8,'MASTER DATA FILE RAW COAL 2 (2)'!A21,'[16]COAL RECEIPT &amp; GCV DATA'!$V$3:$V$8)</f>
        <v>#VALUE!</v>
      </c>
      <c r="W21" s="15" t="e">
        <f t="shared" si="4"/>
        <v>#VALUE!</v>
      </c>
    </row>
    <row r="22" spans="1:23" customFormat="1" x14ac:dyDescent="0.3">
      <c r="A22" s="12"/>
      <c r="B22" s="12" t="e">
        <f>SUMIF('[16]COAL RECEIPT &amp; GCV DATA'!$A$3:$A$8,'MASTER DATA FILE RAW COAL 2 (2)'!A22,'[16]COAL RECEIPT &amp; GCV DATA'!$B$3:$B$8)</f>
        <v>#VALUE!</v>
      </c>
      <c r="C22" s="13" t="e">
        <f>SUMIF('[16]COAL RECEIPT &amp; GCV DATA'!$A$3:$A$116,'MASTER DATA FILE RAW COAL 2 (2)'!A22,'[16]COAL RECEIPT &amp; GCV DATA'!$C$3:$C$116)</f>
        <v>#VALUE!</v>
      </c>
      <c r="D22" s="13">
        <f>IFERROR(VLOOKUP(A22,'[16]COAL RECEIPT &amp; GCV DATA'!$A$2:$V$8,4,0),0)</f>
        <v>0</v>
      </c>
      <c r="E22" s="14">
        <f>IFERROR(VLOOKUP(A22,'[16]COAL RECEIPT &amp; GCV DATA'!$A$2:$V$8,5,0),0)</f>
        <v>0</v>
      </c>
      <c r="F22" s="13" t="e">
        <f>SUMIF('[16]COAL RECEIPT &amp; GCV DATA'!$A$3:$A$8,'MASTER DATA FILE RAW COAL 2 (2)'!A22,'[16]COAL RECEIPT &amp; GCV DATA'!$F$3:$F$8)</f>
        <v>#VALUE!</v>
      </c>
      <c r="G22" s="13">
        <f>IFERROR(VLOOKUP(A22,'[16]COAL RECEIPT &amp; GCV DATA'!$A$2:$V$8,7,0),0)</f>
        <v>0</v>
      </c>
      <c r="H22" s="13">
        <f>IFERROR(VLOOKUP(A22,'[16]COAL RECEIPT &amp; GCV DATA'!$A$2:$V$8,8,0),0)</f>
        <v>0</v>
      </c>
      <c r="I22" s="13">
        <f>IFERROR(VLOOKUP(A22,'[16]COAL RECEIPT &amp; GCV DATA'!$A$2:$V$8,9,0),0)</f>
        <v>0</v>
      </c>
      <c r="J22" s="13">
        <f>IFERROR(VLOOKUP(A22,'[16]COAL RECEIPT &amp; GCV DATA'!$A$2:$V$8,10,0),0)</f>
        <v>0</v>
      </c>
      <c r="K22" s="15" t="e">
        <f>SUMIF('[16]COAL RECEIPT &amp; GCV DATA'!$A$3:$A$8,'MASTER DATA FILE RAW COAL 2 (2)'!A22,'[16]COAL RECEIPT &amp; GCV DATA'!$K$3:$K$8)</f>
        <v>#VALUE!</v>
      </c>
      <c r="L22" s="15" t="e">
        <f>SUMIF('[16]COAL RECEIPT &amp; GCV DATA'!$A$3:$A$8,'MASTER DATA FILE RAW COAL 2 (2)'!A22,'[16]COAL RECEIPT &amp; GCV DATA'!$L$3:$L$8)</f>
        <v>#VALUE!</v>
      </c>
      <c r="M22" s="15" t="e">
        <f t="shared" si="0"/>
        <v>#VALUE!</v>
      </c>
      <c r="N22" s="15" t="e">
        <f t="shared" si="1"/>
        <v>#VALUE!</v>
      </c>
      <c r="O22" s="15" t="e">
        <f>SUMIF('[16]COAL RECEIPT &amp; GCV DATA'!$A$3:$A$8,'MASTER DATA FILE RAW COAL 2 (2)'!A22,'[16]COAL RECEIPT &amp; GCV DATA'!$O$3:$O$8)</f>
        <v>#VALUE!</v>
      </c>
      <c r="P22" s="15" t="e">
        <f t="shared" si="5"/>
        <v>#VALUE!</v>
      </c>
      <c r="Q22" s="15" t="e">
        <f>SUMIF('[16]COAL RECEIPT &amp; GCV DATA'!$A$3:$A$8,'MASTER DATA FILE RAW COAL 2 (2)'!A22,'[16]COAL RECEIPT &amp; GCV DATA'!$Q$3:$Q$8)+IF(H22=$J$234,($K$234*K22),0)+IF(H22=$J$235,($K$235*K22),0)++IF(H21=$J$235,($K$236*K22),0)</f>
        <v>#VALUE!</v>
      </c>
      <c r="R22" s="16" t="e">
        <f>SUMIF('[16]COAL RECEIPT &amp; GCV DATA'!$A$3:$A$8,'MASTER DATA FILE RAW COAL 2 (2)'!A22,'[16]COAL RECEIPT &amp; GCV DATA'!$R$3:$R$8)+IF(H22=$J$234,($K$234*K22),0)+IF(H22=$J$235,($K$235*K22),0)</f>
        <v>#VALUE!</v>
      </c>
      <c r="S22" s="15">
        <f t="shared" si="2"/>
        <v>0</v>
      </c>
      <c r="T22" s="15" t="e">
        <f>SUMIF('[16]COAL RECEIPT &amp; GCV DATA'!$A$3:$A$8,'MASTER DATA FILE RAW COAL 2 (2)'!A22,'[16]COAL RECEIPT &amp; GCV DATA'!$T$3:$T$8)</f>
        <v>#VALUE!</v>
      </c>
      <c r="U22" s="15" t="e">
        <f t="shared" si="3"/>
        <v>#VALUE!</v>
      </c>
      <c r="V22" s="15" t="e">
        <f>SUMIF('[16]COAL RECEIPT &amp; GCV DATA'!$A$3:$A$8,'MASTER DATA FILE RAW COAL 2 (2)'!A22,'[16]COAL RECEIPT &amp; GCV DATA'!$V$3:$V$8)</f>
        <v>#VALUE!</v>
      </c>
      <c r="W22" s="15" t="e">
        <f t="shared" si="4"/>
        <v>#VALUE!</v>
      </c>
    </row>
    <row r="23" spans="1:23" customFormat="1" x14ac:dyDescent="0.3">
      <c r="A23" s="12"/>
      <c r="B23" s="12" t="e">
        <f>SUMIF('[16]COAL RECEIPT &amp; GCV DATA'!$A$3:$A$8,'MASTER DATA FILE RAW COAL 2 (2)'!A23,'[16]COAL RECEIPT &amp; GCV DATA'!$B$3:$B$8)</f>
        <v>#VALUE!</v>
      </c>
      <c r="C23" s="13" t="e">
        <f>SUMIF('[16]COAL RECEIPT &amp; GCV DATA'!$A$3:$A$116,'MASTER DATA FILE RAW COAL 2 (2)'!A23,'[16]COAL RECEIPT &amp; GCV DATA'!$C$3:$C$116)</f>
        <v>#VALUE!</v>
      </c>
      <c r="D23" s="13">
        <f>IFERROR(VLOOKUP(A23,'[16]COAL RECEIPT &amp; GCV DATA'!$A$2:$V$8,4,0),0)</f>
        <v>0</v>
      </c>
      <c r="E23" s="14">
        <f>IFERROR(VLOOKUP(A23,'[16]COAL RECEIPT &amp; GCV DATA'!$A$2:$V$8,5,0),0)</f>
        <v>0</v>
      </c>
      <c r="F23" s="13" t="e">
        <f>SUMIF('[16]COAL RECEIPT &amp; GCV DATA'!$A$3:$A$8,'MASTER DATA FILE RAW COAL 2 (2)'!A23,'[16]COAL RECEIPT &amp; GCV DATA'!$F$3:$F$8)</f>
        <v>#VALUE!</v>
      </c>
      <c r="G23" s="13">
        <f>IFERROR(VLOOKUP(A23,'[16]COAL RECEIPT &amp; GCV DATA'!$A$2:$V$8,7,0),0)</f>
        <v>0</v>
      </c>
      <c r="H23" s="13">
        <f>IFERROR(VLOOKUP(A23,'[16]COAL RECEIPT &amp; GCV DATA'!$A$2:$V$8,8,0),0)</f>
        <v>0</v>
      </c>
      <c r="I23" s="13">
        <f>IFERROR(VLOOKUP(A23,'[16]COAL RECEIPT &amp; GCV DATA'!$A$2:$V$8,9,0),0)</f>
        <v>0</v>
      </c>
      <c r="J23" s="13">
        <f>IFERROR(VLOOKUP(A23,'[16]COAL RECEIPT &amp; GCV DATA'!$A$2:$V$8,10,0),0)</f>
        <v>0</v>
      </c>
      <c r="K23" s="15" t="e">
        <f>SUMIF('[16]COAL RECEIPT &amp; GCV DATA'!$A$3:$A$8,'MASTER DATA FILE RAW COAL 2 (2)'!A23,'[16]COAL RECEIPT &amp; GCV DATA'!$K$3:$K$8)</f>
        <v>#VALUE!</v>
      </c>
      <c r="L23" s="15" t="e">
        <f>SUMIF('[16]COAL RECEIPT &amp; GCV DATA'!$A$3:$A$8,'MASTER DATA FILE RAW COAL 2 (2)'!A23,'[16]COAL RECEIPT &amp; GCV DATA'!$L$3:$L$8)</f>
        <v>#VALUE!</v>
      </c>
      <c r="M23" s="15" t="e">
        <f t="shared" si="0"/>
        <v>#VALUE!</v>
      </c>
      <c r="N23" s="15" t="e">
        <f t="shared" si="1"/>
        <v>#VALUE!</v>
      </c>
      <c r="O23" s="15" t="e">
        <f>SUMIF('[16]COAL RECEIPT &amp; GCV DATA'!$A$3:$A$8,'MASTER DATA FILE RAW COAL 2 (2)'!A23,'[16]COAL RECEIPT &amp; GCV DATA'!$O$3:$O$8)</f>
        <v>#VALUE!</v>
      </c>
      <c r="P23" s="15" t="e">
        <f t="shared" si="5"/>
        <v>#VALUE!</v>
      </c>
      <c r="Q23" s="15" t="e">
        <f>SUMIF('[16]COAL RECEIPT &amp; GCV DATA'!$A$3:$A$8,'MASTER DATA FILE RAW COAL 2 (2)'!A23,'[16]COAL RECEIPT &amp; GCV DATA'!$Q$3:$Q$8)+IF(H23=$J$234,($K$234*K23),0)+IF(H23=$J$235,($K$235*K23),0)++IF(H22=$J$235,($K$236*K23),0)</f>
        <v>#VALUE!</v>
      </c>
      <c r="R23" s="16" t="e">
        <f>SUMIF('[16]COAL RECEIPT &amp; GCV DATA'!$A$3:$A$8,'MASTER DATA FILE RAW COAL 2 (2)'!A23,'[16]COAL RECEIPT &amp; GCV DATA'!$R$3:$R$8)+IF(H23=$J$234,($K$234*K23),0)+IF(H23=$J$235,($K$235*K23),0)</f>
        <v>#VALUE!</v>
      </c>
      <c r="S23" s="15">
        <f t="shared" si="2"/>
        <v>0</v>
      </c>
      <c r="T23" s="15" t="e">
        <f>SUMIF('[16]COAL RECEIPT &amp; GCV DATA'!$A$3:$A$8,'MASTER DATA FILE RAW COAL 2 (2)'!A23,'[16]COAL RECEIPT &amp; GCV DATA'!$T$3:$T$8)</f>
        <v>#VALUE!</v>
      </c>
      <c r="U23" s="15" t="e">
        <f t="shared" si="3"/>
        <v>#VALUE!</v>
      </c>
      <c r="V23" s="15" t="e">
        <f>SUMIF('[16]COAL RECEIPT &amp; GCV DATA'!$A$3:$A$8,'MASTER DATA FILE RAW COAL 2 (2)'!A23,'[16]COAL RECEIPT &amp; GCV DATA'!$V$3:$V$8)</f>
        <v>#VALUE!</v>
      </c>
      <c r="W23" s="15" t="e">
        <f t="shared" si="4"/>
        <v>#VALUE!</v>
      </c>
    </row>
    <row r="24" spans="1:23" customFormat="1" x14ac:dyDescent="0.3">
      <c r="A24" s="12"/>
      <c r="B24" s="12" t="e">
        <f>SUMIF('[16]COAL RECEIPT &amp; GCV DATA'!$A$3:$A$8,'MASTER DATA FILE RAW COAL 2 (2)'!A24,'[16]COAL RECEIPT &amp; GCV DATA'!$B$3:$B$8)</f>
        <v>#VALUE!</v>
      </c>
      <c r="C24" s="13" t="e">
        <f>SUMIF('[16]COAL RECEIPT &amp; GCV DATA'!$A$3:$A$116,'MASTER DATA FILE RAW COAL 2 (2)'!A24,'[16]COAL RECEIPT &amp; GCV DATA'!$C$3:$C$116)</f>
        <v>#VALUE!</v>
      </c>
      <c r="D24" s="13">
        <f>IFERROR(VLOOKUP(A24,'[16]COAL RECEIPT &amp; GCV DATA'!$A$2:$V$8,4,0),0)</f>
        <v>0</v>
      </c>
      <c r="E24" s="14">
        <f>IFERROR(VLOOKUP(A24,'[16]COAL RECEIPT &amp; GCV DATA'!$A$2:$V$8,5,0),0)</f>
        <v>0</v>
      </c>
      <c r="F24" s="13" t="e">
        <f>SUMIF('[16]COAL RECEIPT &amp; GCV DATA'!$A$3:$A$8,'MASTER DATA FILE RAW COAL 2 (2)'!A24,'[16]COAL RECEIPT &amp; GCV DATA'!$F$3:$F$8)</f>
        <v>#VALUE!</v>
      </c>
      <c r="G24" s="13">
        <f>IFERROR(VLOOKUP(A24,'[16]COAL RECEIPT &amp; GCV DATA'!$A$2:$V$8,7,0),0)</f>
        <v>0</v>
      </c>
      <c r="H24" s="13">
        <f>IFERROR(VLOOKUP(A24,'[16]COAL RECEIPT &amp; GCV DATA'!$A$2:$V$8,8,0),0)</f>
        <v>0</v>
      </c>
      <c r="I24" s="13">
        <f>IFERROR(VLOOKUP(A24,'[16]COAL RECEIPT &amp; GCV DATA'!$A$2:$V$8,9,0),0)</f>
        <v>0</v>
      </c>
      <c r="J24" s="13">
        <f>IFERROR(VLOOKUP(A24,'[16]COAL RECEIPT &amp; GCV DATA'!$A$2:$V$8,10,0),0)</f>
        <v>0</v>
      </c>
      <c r="K24" s="15" t="e">
        <f>SUMIF('[16]COAL RECEIPT &amp; GCV DATA'!$A$3:$A$8,'MASTER DATA FILE RAW COAL 2 (2)'!A24,'[16]COAL RECEIPT &amp; GCV DATA'!$K$3:$K$8)</f>
        <v>#VALUE!</v>
      </c>
      <c r="L24" s="15" t="e">
        <f>SUMIF('[16]COAL RECEIPT &amp; GCV DATA'!$A$3:$A$8,'MASTER DATA FILE RAW COAL 2 (2)'!A24,'[16]COAL RECEIPT &amp; GCV DATA'!$L$3:$L$8)</f>
        <v>#VALUE!</v>
      </c>
      <c r="M24" s="15" t="e">
        <f t="shared" si="0"/>
        <v>#VALUE!</v>
      </c>
      <c r="N24" s="15" t="e">
        <f t="shared" si="1"/>
        <v>#VALUE!</v>
      </c>
      <c r="O24" s="15" t="e">
        <f>SUMIF('[16]COAL RECEIPT &amp; GCV DATA'!$A$3:$A$8,'MASTER DATA FILE RAW COAL 2 (2)'!A24,'[16]COAL RECEIPT &amp; GCV DATA'!$O$3:$O$8)</f>
        <v>#VALUE!</v>
      </c>
      <c r="P24" s="15" t="e">
        <f t="shared" si="5"/>
        <v>#VALUE!</v>
      </c>
      <c r="Q24" s="15" t="e">
        <f>SUMIF('[16]COAL RECEIPT &amp; GCV DATA'!$A$3:$A$8,'MASTER DATA FILE RAW COAL 2 (2)'!A24,'[16]COAL RECEIPT &amp; GCV DATA'!$Q$3:$Q$8)+IF(H24=$J$234,($K$234*K24),0)+IF(H24=$J$235,($K$235*K24),0)++IF(H23=$J$235,($K$236*K24),0)</f>
        <v>#VALUE!</v>
      </c>
      <c r="R24" s="16" t="e">
        <f>SUMIF('[16]COAL RECEIPT &amp; GCV DATA'!$A$3:$A$8,'MASTER DATA FILE RAW COAL 2 (2)'!A24,'[16]COAL RECEIPT &amp; GCV DATA'!$R$3:$R$8)+IF(H24=$J$234,($K$234*K24),0)+IF(H24=$J$235,($K$235*K24),0)</f>
        <v>#VALUE!</v>
      </c>
      <c r="S24" s="15">
        <f t="shared" si="2"/>
        <v>0</v>
      </c>
      <c r="T24" s="15" t="e">
        <f>SUMIF('[16]COAL RECEIPT &amp; GCV DATA'!$A$3:$A$8,'MASTER DATA FILE RAW COAL 2 (2)'!A24,'[16]COAL RECEIPT &amp; GCV DATA'!$T$3:$T$8)</f>
        <v>#VALUE!</v>
      </c>
      <c r="U24" s="15" t="e">
        <f t="shared" si="3"/>
        <v>#VALUE!</v>
      </c>
      <c r="V24" s="15" t="e">
        <f>SUMIF('[16]COAL RECEIPT &amp; GCV DATA'!$A$3:$A$8,'MASTER DATA FILE RAW COAL 2 (2)'!A24,'[16]COAL RECEIPT &amp; GCV DATA'!$V$3:$V$8)</f>
        <v>#VALUE!</v>
      </c>
      <c r="W24" s="15" t="e">
        <f t="shared" si="4"/>
        <v>#VALUE!</v>
      </c>
    </row>
    <row r="25" spans="1:23" customFormat="1" x14ac:dyDescent="0.3">
      <c r="A25" s="12"/>
      <c r="B25" s="12" t="e">
        <f>SUMIF('[16]COAL RECEIPT &amp; GCV DATA'!$A$3:$A$8,'MASTER DATA FILE RAW COAL 2 (2)'!A25,'[16]COAL RECEIPT &amp; GCV DATA'!$B$3:$B$8)</f>
        <v>#VALUE!</v>
      </c>
      <c r="C25" s="13" t="e">
        <f>SUMIF('[16]COAL RECEIPT &amp; GCV DATA'!$A$3:$A$8,'MASTER DATA FILE RAW COAL 2 (2)'!A25,'[16]COAL RECEIPT &amp; GCV DATA'!$C$3:$C$8)</f>
        <v>#VALUE!</v>
      </c>
      <c r="D25" s="13">
        <f>IFERROR(VLOOKUP(A25,'[16]COAL RECEIPT &amp; GCV DATA'!$A$2:$V$8,4,0),0)</f>
        <v>0</v>
      </c>
      <c r="E25" s="14">
        <f>IFERROR(VLOOKUP(A25,'[16]COAL RECEIPT &amp; GCV DATA'!$A$2:$V$8,5,0),0)</f>
        <v>0</v>
      </c>
      <c r="F25" s="13" t="e">
        <f>SUMIF('[16]COAL RECEIPT &amp; GCV DATA'!$A$3:$A$8,'MASTER DATA FILE RAW COAL 2 (2)'!A25,'[16]COAL RECEIPT &amp; GCV DATA'!$F$3:$F$8)</f>
        <v>#VALUE!</v>
      </c>
      <c r="G25" s="13">
        <f>IFERROR(VLOOKUP(A25,'[16]COAL RECEIPT &amp; GCV DATA'!$A$2:$V$8,7,0),0)</f>
        <v>0</v>
      </c>
      <c r="H25" s="13">
        <f>IFERROR(VLOOKUP(A25,'[16]COAL RECEIPT &amp; GCV DATA'!$A$2:$V$8,8,0),0)</f>
        <v>0</v>
      </c>
      <c r="I25" s="13">
        <f>IFERROR(VLOOKUP(A25,'[16]COAL RECEIPT &amp; GCV DATA'!$A$2:$V$8,9,0),0)</f>
        <v>0</v>
      </c>
      <c r="J25" s="13">
        <f>IFERROR(VLOOKUP(A25,'[16]COAL RECEIPT &amp; GCV DATA'!$A$2:$V$8,10,0),0)</f>
        <v>0</v>
      </c>
      <c r="K25" s="15" t="e">
        <f>SUMIF('[16]COAL RECEIPT &amp; GCV DATA'!$A$3:$A$8,'MASTER DATA FILE RAW COAL 2 (2)'!A25,'[16]COAL RECEIPT &amp; GCV DATA'!$K$3:$K$8)</f>
        <v>#VALUE!</v>
      </c>
      <c r="L25" s="15" t="e">
        <f>SUMIF('[16]COAL RECEIPT &amp; GCV DATA'!$A$3:$A$8,'MASTER DATA FILE RAW COAL 2 (2)'!A25,'[16]COAL RECEIPT &amp; GCV DATA'!$L$3:$L$8)</f>
        <v>#VALUE!</v>
      </c>
      <c r="M25" s="15" t="e">
        <f t="shared" si="0"/>
        <v>#VALUE!</v>
      </c>
      <c r="N25" s="15" t="e">
        <f t="shared" si="1"/>
        <v>#VALUE!</v>
      </c>
      <c r="O25" s="15" t="e">
        <f>SUMIF('[16]COAL RECEIPT &amp; GCV DATA'!$A$3:$A$8,'MASTER DATA FILE RAW COAL 2 (2)'!A25,'[16]COAL RECEIPT &amp; GCV DATA'!$O$3:$O$8)</f>
        <v>#VALUE!</v>
      </c>
      <c r="P25" s="15" t="e">
        <f t="shared" si="5"/>
        <v>#VALUE!</v>
      </c>
      <c r="Q25" s="15" t="e">
        <f>SUMIF('[16]COAL RECEIPT &amp; GCV DATA'!$A$3:$A$8,'MASTER DATA FILE RAW COAL 2 (2)'!A25,'[16]COAL RECEIPT &amp; GCV DATA'!$Q$3:$Q$8)+IF(H25=$J$234,($K$234*K25),0)+IF(H25=$J$235,($K$235*K25),0)++IF(H24=$J$235,($K$236*K25),0)</f>
        <v>#VALUE!</v>
      </c>
      <c r="R25" s="16" t="e">
        <f>SUMIF('[16]COAL RECEIPT &amp; GCV DATA'!$A$3:$A$8,'MASTER DATA FILE RAW COAL 2 (2)'!A25,'[16]COAL RECEIPT &amp; GCV DATA'!$R$3:$R$8)+IF(H25=$J$234,($K$234*K25),0)+IF(H25=$J$235,($K$235*K25),0)</f>
        <v>#VALUE!</v>
      </c>
      <c r="S25" s="15">
        <f t="shared" si="2"/>
        <v>0</v>
      </c>
      <c r="T25" s="15" t="e">
        <f>SUMIF('[16]COAL RECEIPT &amp; GCV DATA'!$A$3:$A$8,'MASTER DATA FILE RAW COAL 2 (2)'!A25,'[16]COAL RECEIPT &amp; GCV DATA'!$T$3:$T$8)</f>
        <v>#VALUE!</v>
      </c>
      <c r="U25" s="15" t="e">
        <f t="shared" si="3"/>
        <v>#VALUE!</v>
      </c>
      <c r="V25" s="15" t="e">
        <f>SUMIF('[16]COAL RECEIPT &amp; GCV DATA'!$A$3:$A$8,'MASTER DATA FILE RAW COAL 2 (2)'!A25,'[16]COAL RECEIPT &amp; GCV DATA'!$V$3:$V$8)</f>
        <v>#VALUE!</v>
      </c>
      <c r="W25" s="15" t="e">
        <f t="shared" si="4"/>
        <v>#VALUE!</v>
      </c>
    </row>
    <row r="26" spans="1:23" customFormat="1" x14ac:dyDescent="0.3">
      <c r="A26" s="12"/>
      <c r="B26" s="12" t="e">
        <f>SUMIF('[16]COAL RECEIPT &amp; GCV DATA'!$A$3:$A$8,'MASTER DATA FILE RAW COAL 2 (2)'!A26,'[16]COAL RECEIPT &amp; GCV DATA'!$B$3:$B$8)</f>
        <v>#VALUE!</v>
      </c>
      <c r="C26" s="13" t="e">
        <f>SUMIF('[16]COAL RECEIPT &amp; GCV DATA'!$A$3:$A$8,'MASTER DATA FILE RAW COAL 2 (2)'!A26,'[16]COAL RECEIPT &amp; GCV DATA'!$C$3:$C$8)</f>
        <v>#VALUE!</v>
      </c>
      <c r="D26" s="13">
        <f>IFERROR(VLOOKUP(A26,'[16]COAL RECEIPT &amp; GCV DATA'!$A$2:$V$8,4,0),0)</f>
        <v>0</v>
      </c>
      <c r="E26" s="14">
        <f>IFERROR(VLOOKUP(A26,'[16]COAL RECEIPT &amp; GCV DATA'!$A$2:$V$8,5,0),0)</f>
        <v>0</v>
      </c>
      <c r="F26" s="13" t="e">
        <f>SUMIF('[16]COAL RECEIPT &amp; GCV DATA'!$A$3:$A$8,'MASTER DATA FILE RAW COAL 2 (2)'!A26,'[16]COAL RECEIPT &amp; GCV DATA'!$F$3:$F$8)</f>
        <v>#VALUE!</v>
      </c>
      <c r="G26" s="13">
        <f>IFERROR(VLOOKUP(A26,'[16]COAL RECEIPT &amp; GCV DATA'!$A$2:$V$8,7,0),0)</f>
        <v>0</v>
      </c>
      <c r="H26" s="13">
        <f>IFERROR(VLOOKUP(A26,'[16]COAL RECEIPT &amp; GCV DATA'!$A$2:$V$8,8,0),0)</f>
        <v>0</v>
      </c>
      <c r="I26" s="13">
        <f>IFERROR(VLOOKUP(A26,'[16]COAL RECEIPT &amp; GCV DATA'!$A$2:$V$8,9,0),0)</f>
        <v>0</v>
      </c>
      <c r="J26" s="13">
        <f>IFERROR(VLOOKUP(A26,'[16]COAL RECEIPT &amp; GCV DATA'!$A$2:$V$8,10,0),0)</f>
        <v>0</v>
      </c>
      <c r="K26" s="15" t="e">
        <f>SUMIF('[16]COAL RECEIPT &amp; GCV DATA'!$A$3:$A$8,'MASTER DATA FILE RAW COAL 2 (2)'!A26,'[16]COAL RECEIPT &amp; GCV DATA'!$K$3:$K$8)</f>
        <v>#VALUE!</v>
      </c>
      <c r="L26" s="15" t="e">
        <f>SUMIF('[16]COAL RECEIPT &amp; GCV DATA'!$A$3:$A$8,'MASTER DATA FILE RAW COAL 2 (2)'!A26,'[16]COAL RECEIPT &amp; GCV DATA'!$L$3:$L$8)</f>
        <v>#VALUE!</v>
      </c>
      <c r="M26" s="15" t="e">
        <f t="shared" si="0"/>
        <v>#VALUE!</v>
      </c>
      <c r="N26" s="15" t="e">
        <f t="shared" si="1"/>
        <v>#VALUE!</v>
      </c>
      <c r="O26" s="15" t="e">
        <f>SUMIF('[16]COAL RECEIPT &amp; GCV DATA'!$A$3:$A$8,'MASTER DATA FILE RAW COAL 2 (2)'!A26,'[16]COAL RECEIPT &amp; GCV DATA'!$O$3:$O$8)</f>
        <v>#VALUE!</v>
      </c>
      <c r="P26" s="15" t="e">
        <f t="shared" si="5"/>
        <v>#VALUE!</v>
      </c>
      <c r="Q26" s="15" t="e">
        <f>SUMIF('[16]COAL RECEIPT &amp; GCV DATA'!$A$3:$A$8,'MASTER DATA FILE RAW COAL 2 (2)'!A26,'[16]COAL RECEIPT &amp; GCV DATA'!$Q$3:$Q$8)+IF(H26=$J$234,($K$234*K26),0)+IF(H26=$J$235,($K$235*K26),0)++IF(H25=$J$235,($K$236*K26),0)</f>
        <v>#VALUE!</v>
      </c>
      <c r="R26" s="16" t="e">
        <f>SUMIF('[16]COAL RECEIPT &amp; GCV DATA'!$A$3:$A$8,'MASTER DATA FILE RAW COAL 2 (2)'!A26,'[16]COAL RECEIPT &amp; GCV DATA'!$R$3:$R$8)+IF(H26=$J$234,($K$234*K26),0)+IF(H26=$J$235,($K$235*K26),0)</f>
        <v>#VALUE!</v>
      </c>
      <c r="S26" s="15">
        <f t="shared" si="2"/>
        <v>0</v>
      </c>
      <c r="T26" s="15" t="e">
        <f>SUMIF('[16]COAL RECEIPT &amp; GCV DATA'!$A$3:$A$8,'MASTER DATA FILE RAW COAL 2 (2)'!A26,'[16]COAL RECEIPT &amp; GCV DATA'!$T$3:$T$8)</f>
        <v>#VALUE!</v>
      </c>
      <c r="U26" s="15" t="e">
        <f t="shared" si="3"/>
        <v>#VALUE!</v>
      </c>
      <c r="V26" s="15" t="e">
        <f>SUMIF('[16]COAL RECEIPT &amp; GCV DATA'!$A$3:$A$8,'MASTER DATA FILE RAW COAL 2 (2)'!A26,'[16]COAL RECEIPT &amp; GCV DATA'!$V$3:$V$8)</f>
        <v>#VALUE!</v>
      </c>
      <c r="W26" s="15" t="e">
        <f t="shared" si="4"/>
        <v>#VALUE!</v>
      </c>
    </row>
    <row r="27" spans="1:23" customFormat="1" x14ac:dyDescent="0.3">
      <c r="A27" s="12"/>
      <c r="B27" s="12" t="e">
        <f>SUMIF('[16]COAL RECEIPT &amp; GCV DATA'!$A$3:$A$8,'MASTER DATA FILE RAW COAL 2 (2)'!A27,'[16]COAL RECEIPT &amp; GCV DATA'!$B$3:$B$8)</f>
        <v>#VALUE!</v>
      </c>
      <c r="C27" s="13" t="e">
        <f>SUMIF('[16]COAL RECEIPT &amp; GCV DATA'!$A$3:$A$8,'MASTER DATA FILE RAW COAL 2 (2)'!A27,'[16]COAL RECEIPT &amp; GCV DATA'!$C$3:$C$8)</f>
        <v>#VALUE!</v>
      </c>
      <c r="D27" s="13">
        <f>IFERROR(VLOOKUP(A27,'[16]COAL RECEIPT &amp; GCV DATA'!$A$2:$V$8,4,0),0)</f>
        <v>0</v>
      </c>
      <c r="E27" s="14">
        <f>IFERROR(VLOOKUP(A27,'[16]COAL RECEIPT &amp; GCV DATA'!$A$2:$V$8,5,0),0)</f>
        <v>0</v>
      </c>
      <c r="F27" s="13" t="e">
        <f>SUMIF('[16]COAL RECEIPT &amp; GCV DATA'!$A$3:$A$8,'MASTER DATA FILE RAW COAL 2 (2)'!A27,'[16]COAL RECEIPT &amp; GCV DATA'!$F$3:$F$8)</f>
        <v>#VALUE!</v>
      </c>
      <c r="G27" s="13">
        <f>IFERROR(VLOOKUP(A27,'[16]COAL RECEIPT &amp; GCV DATA'!$A$2:$V$8,7,0),0)</f>
        <v>0</v>
      </c>
      <c r="H27" s="13">
        <f>IFERROR(VLOOKUP(A27,'[16]COAL RECEIPT &amp; GCV DATA'!$A$2:$V$8,8,0),0)</f>
        <v>0</v>
      </c>
      <c r="I27" s="13">
        <f>IFERROR(VLOOKUP(A27,'[16]COAL RECEIPT &amp; GCV DATA'!$A$2:$V$8,9,0),0)</f>
        <v>0</v>
      </c>
      <c r="J27" s="13">
        <f>IFERROR(VLOOKUP(A27,'[16]COAL RECEIPT &amp; GCV DATA'!$A$2:$V$8,10,0),0)</f>
        <v>0</v>
      </c>
      <c r="K27" s="15" t="e">
        <f>SUMIF('[16]COAL RECEIPT &amp; GCV DATA'!$A$3:$A$8,'MASTER DATA FILE RAW COAL 2 (2)'!A27,'[16]COAL RECEIPT &amp; GCV DATA'!$K$3:$K$8)</f>
        <v>#VALUE!</v>
      </c>
      <c r="L27" s="15" t="e">
        <f>SUMIF('[16]COAL RECEIPT &amp; GCV DATA'!$A$3:$A$8,'MASTER DATA FILE RAW COAL 2 (2)'!A27,'[16]COAL RECEIPT &amp; GCV DATA'!$L$3:$L$8)</f>
        <v>#VALUE!</v>
      </c>
      <c r="M27" s="15" t="e">
        <f t="shared" si="0"/>
        <v>#VALUE!</v>
      </c>
      <c r="N27" s="15" t="e">
        <f t="shared" si="1"/>
        <v>#VALUE!</v>
      </c>
      <c r="O27" s="15" t="e">
        <f>SUMIF('[16]COAL RECEIPT &amp; GCV DATA'!$A$3:$A$8,'MASTER DATA FILE RAW COAL 2 (2)'!A27,'[16]COAL RECEIPT &amp; GCV DATA'!$O$3:$O$8)</f>
        <v>#VALUE!</v>
      </c>
      <c r="P27" s="15" t="e">
        <f t="shared" si="5"/>
        <v>#VALUE!</v>
      </c>
      <c r="Q27" s="15" t="e">
        <f>SUMIF('[16]COAL RECEIPT &amp; GCV DATA'!$A$3:$A$8,'MASTER DATA FILE RAW COAL 2 (2)'!A27,'[16]COAL RECEIPT &amp; GCV DATA'!$Q$3:$Q$8)+IF(H27=$J$234,($K$234*K27),0)+IF(H27=$J$235,($K$235*K27),0)++IF(H26=$J$235,($K$236*K27),0)</f>
        <v>#VALUE!</v>
      </c>
      <c r="R27" s="16" t="e">
        <f>SUMIF('[16]COAL RECEIPT &amp; GCV DATA'!$A$3:$A$8,'MASTER DATA FILE RAW COAL 2 (2)'!A27,'[16]COAL RECEIPT &amp; GCV DATA'!$R$3:$R$8)+IF(H27=$J$234,($K$234*K27),0)+IF(H27=$J$235,($K$235*K27),0)</f>
        <v>#VALUE!</v>
      </c>
      <c r="S27" s="15">
        <f t="shared" si="2"/>
        <v>0</v>
      </c>
      <c r="T27" s="15" t="e">
        <f>SUMIF('[16]COAL RECEIPT &amp; GCV DATA'!$A$3:$A$8,'MASTER DATA FILE RAW COAL 2 (2)'!A27,'[16]COAL RECEIPT &amp; GCV DATA'!$T$3:$T$8)</f>
        <v>#VALUE!</v>
      </c>
      <c r="U27" s="15" t="e">
        <f t="shared" si="3"/>
        <v>#VALUE!</v>
      </c>
      <c r="V27" s="15" t="e">
        <f>SUMIF('[16]COAL RECEIPT &amp; GCV DATA'!$A$3:$A$8,'MASTER DATA FILE RAW COAL 2 (2)'!A27,'[16]COAL RECEIPT &amp; GCV DATA'!$V$3:$V$8)</f>
        <v>#VALUE!</v>
      </c>
      <c r="W27" s="15" t="e">
        <f t="shared" si="4"/>
        <v>#VALUE!</v>
      </c>
    </row>
    <row r="28" spans="1:23" customFormat="1" x14ac:dyDescent="0.3">
      <c r="A28" s="12"/>
      <c r="B28" s="12" t="e">
        <f>SUMIF('[16]COAL RECEIPT &amp; GCV DATA'!$A$3:$A$8,'MASTER DATA FILE RAW COAL 2 (2)'!A28,'[16]COAL RECEIPT &amp; GCV DATA'!$B$3:$B$8)</f>
        <v>#VALUE!</v>
      </c>
      <c r="C28" s="13" t="e">
        <f>SUMIF('[16]COAL RECEIPT &amp; GCV DATA'!$A$3:$A$8,'MASTER DATA FILE RAW COAL 2 (2)'!A28,'[16]COAL RECEIPT &amp; GCV DATA'!$C$3:$C$8)</f>
        <v>#VALUE!</v>
      </c>
      <c r="D28" s="13">
        <f>IFERROR(VLOOKUP(A28,'[16]COAL RECEIPT &amp; GCV DATA'!$A$2:$V$8,4,0),0)</f>
        <v>0</v>
      </c>
      <c r="E28" s="14">
        <f>IFERROR(VLOOKUP(A28,'[16]COAL RECEIPT &amp; GCV DATA'!$A$2:$V$8,5,0),0)</f>
        <v>0</v>
      </c>
      <c r="F28" s="13" t="e">
        <f>SUMIF('[16]COAL RECEIPT &amp; GCV DATA'!$A$3:$A$8,'MASTER DATA FILE RAW COAL 2 (2)'!A28,'[16]COAL RECEIPT &amp; GCV DATA'!$F$3:$F$8)</f>
        <v>#VALUE!</v>
      </c>
      <c r="G28" s="13">
        <f>IFERROR(VLOOKUP(A28,'[16]COAL RECEIPT &amp; GCV DATA'!$A$2:$V$8,7,0),0)</f>
        <v>0</v>
      </c>
      <c r="H28" s="13">
        <f>IFERROR(VLOOKUP(A28,'[16]COAL RECEIPT &amp; GCV DATA'!$A$2:$V$8,8,0),0)</f>
        <v>0</v>
      </c>
      <c r="I28" s="13">
        <f>IFERROR(VLOOKUP(A28,'[16]COAL RECEIPT &amp; GCV DATA'!$A$2:$V$8,9,0),0)</f>
        <v>0</v>
      </c>
      <c r="J28" s="13">
        <f>IFERROR(VLOOKUP(A28,'[16]COAL RECEIPT &amp; GCV DATA'!$A$2:$V$8,10,0),0)</f>
        <v>0</v>
      </c>
      <c r="K28" s="15" t="e">
        <f>SUMIF('[16]COAL RECEIPT &amp; GCV DATA'!$A$3:$A$8,'MASTER DATA FILE RAW COAL 2 (2)'!A28,'[16]COAL RECEIPT &amp; GCV DATA'!$K$3:$K$8)</f>
        <v>#VALUE!</v>
      </c>
      <c r="L28" s="15" t="e">
        <f>SUMIF('[16]COAL RECEIPT &amp; GCV DATA'!$A$3:$A$8,'MASTER DATA FILE RAW COAL 2 (2)'!A28,'[16]COAL RECEIPT &amp; GCV DATA'!$L$3:$L$8)</f>
        <v>#VALUE!</v>
      </c>
      <c r="M28" s="15" t="e">
        <f t="shared" si="0"/>
        <v>#VALUE!</v>
      </c>
      <c r="N28" s="15" t="e">
        <f t="shared" si="1"/>
        <v>#VALUE!</v>
      </c>
      <c r="O28" s="15" t="e">
        <f>SUMIF('[16]COAL RECEIPT &amp; GCV DATA'!$A$3:$A$8,'MASTER DATA FILE RAW COAL 2 (2)'!A28,'[16]COAL RECEIPT &amp; GCV DATA'!$O$3:$O$8)</f>
        <v>#VALUE!</v>
      </c>
      <c r="P28" s="15" t="e">
        <f t="shared" si="5"/>
        <v>#VALUE!</v>
      </c>
      <c r="Q28" s="15" t="e">
        <f>SUMIF('[16]COAL RECEIPT &amp; GCV DATA'!$A$3:$A$8,'MASTER DATA FILE RAW COAL 2 (2)'!A28,'[16]COAL RECEIPT &amp; GCV DATA'!$Q$3:$Q$8)+IF(H28=$J$234,($K$234*K28),0)+IF(H28=$J$235,($K$235*K28),0)++IF(H27=$J$235,($K$236*K28),0)</f>
        <v>#VALUE!</v>
      </c>
      <c r="R28" s="16" t="e">
        <f>SUMIF('[16]COAL RECEIPT &amp; GCV DATA'!$A$3:$A$8,'MASTER DATA FILE RAW COAL 2 (2)'!A28,'[16]COAL RECEIPT &amp; GCV DATA'!$R$3:$R$8)+IF(H28=$J$234,($K$234*K28),0)+IF(H28=$J$235,($K$235*K28),0)</f>
        <v>#VALUE!</v>
      </c>
      <c r="S28" s="15">
        <f t="shared" si="2"/>
        <v>0</v>
      </c>
      <c r="T28" s="15" t="e">
        <f>SUMIF('[16]COAL RECEIPT &amp; GCV DATA'!$A$3:$A$8,'MASTER DATA FILE RAW COAL 2 (2)'!A28,'[16]COAL RECEIPT &amp; GCV DATA'!$T$3:$T$8)</f>
        <v>#VALUE!</v>
      </c>
      <c r="U28" s="15" t="e">
        <f t="shared" si="3"/>
        <v>#VALUE!</v>
      </c>
      <c r="V28" s="15" t="e">
        <f>SUMIF('[16]COAL RECEIPT &amp; GCV DATA'!$A$3:$A$8,'MASTER DATA FILE RAW COAL 2 (2)'!A28,'[16]COAL RECEIPT &amp; GCV DATA'!$V$3:$V$8)</f>
        <v>#VALUE!</v>
      </c>
      <c r="W28" s="15" t="e">
        <f t="shared" si="4"/>
        <v>#VALUE!</v>
      </c>
    </row>
    <row r="29" spans="1:23" customFormat="1" x14ac:dyDescent="0.3">
      <c r="A29" s="12"/>
      <c r="B29" s="12" t="e">
        <f>SUMIF('[16]COAL RECEIPT &amp; GCV DATA'!$A$3:$A$8,'MASTER DATA FILE RAW COAL 2 (2)'!A29,'[16]COAL RECEIPT &amp; GCV DATA'!$B$3:$B$8)</f>
        <v>#VALUE!</v>
      </c>
      <c r="C29" s="13" t="e">
        <f>SUMIF('[16]COAL RECEIPT &amp; GCV DATA'!$A$3:$A$8,'MASTER DATA FILE RAW COAL 2 (2)'!A29,'[16]COAL RECEIPT &amp; GCV DATA'!$C$3:$C$8)</f>
        <v>#VALUE!</v>
      </c>
      <c r="D29" s="13">
        <f>IFERROR(VLOOKUP(A29,'[16]COAL RECEIPT &amp; GCV DATA'!$A$2:$V$8,4,0),0)</f>
        <v>0</v>
      </c>
      <c r="E29" s="14">
        <f>IFERROR(VLOOKUP(A29,'[16]COAL RECEIPT &amp; GCV DATA'!$A$2:$V$8,5,0),0)</f>
        <v>0</v>
      </c>
      <c r="F29" s="13" t="e">
        <f>SUMIF('[16]COAL RECEIPT &amp; GCV DATA'!$A$3:$A$8,'MASTER DATA FILE RAW COAL 2 (2)'!A29,'[16]COAL RECEIPT &amp; GCV DATA'!$F$3:$F$8)</f>
        <v>#VALUE!</v>
      </c>
      <c r="G29" s="13">
        <f>IFERROR(VLOOKUP(A29,'[16]COAL RECEIPT &amp; GCV DATA'!$A$2:$V$8,7,0),0)</f>
        <v>0</v>
      </c>
      <c r="H29" s="13">
        <f>IFERROR(VLOOKUP(A29,'[16]COAL RECEIPT &amp; GCV DATA'!$A$2:$V$8,8,0),0)</f>
        <v>0</v>
      </c>
      <c r="I29" s="13">
        <f>IFERROR(VLOOKUP(A29,'[16]COAL RECEIPT &amp; GCV DATA'!$A$2:$V$8,9,0),0)</f>
        <v>0</v>
      </c>
      <c r="J29" s="13">
        <f>IFERROR(VLOOKUP(A29,'[16]COAL RECEIPT &amp; GCV DATA'!$A$2:$V$8,10,0),0)</f>
        <v>0</v>
      </c>
      <c r="K29" s="15" t="e">
        <f>SUMIF('[16]COAL RECEIPT &amp; GCV DATA'!$A$3:$A$8,'MASTER DATA FILE RAW COAL 2 (2)'!A29,'[16]COAL RECEIPT &amp; GCV DATA'!$K$3:$K$8)</f>
        <v>#VALUE!</v>
      </c>
      <c r="L29" s="15" t="e">
        <f>SUMIF('[16]COAL RECEIPT &amp; GCV DATA'!$A$3:$A$8,'MASTER DATA FILE RAW COAL 2 (2)'!A29,'[16]COAL RECEIPT &amp; GCV DATA'!$L$3:$L$8)</f>
        <v>#VALUE!</v>
      </c>
      <c r="M29" s="15" t="e">
        <f t="shared" si="0"/>
        <v>#VALUE!</v>
      </c>
      <c r="N29" s="15" t="e">
        <f t="shared" si="1"/>
        <v>#VALUE!</v>
      </c>
      <c r="O29" s="15" t="e">
        <f>SUMIF('[16]COAL RECEIPT &amp; GCV DATA'!$A$3:$A$8,'MASTER DATA FILE RAW COAL 2 (2)'!A29,'[16]COAL RECEIPT &amp; GCV DATA'!$O$3:$O$8)</f>
        <v>#VALUE!</v>
      </c>
      <c r="P29" s="15" t="e">
        <f t="shared" si="5"/>
        <v>#VALUE!</v>
      </c>
      <c r="Q29" s="15" t="e">
        <f>SUMIF('[16]COAL RECEIPT &amp; GCV DATA'!$A$3:$A$8,'MASTER DATA FILE RAW COAL 2 (2)'!A29,'[16]COAL RECEIPT &amp; GCV DATA'!$Q$3:$Q$8)+IF(H29=$J$234,($K$234*K29),0)+IF(H29=$J$235,($K$235*K29),0)++IF(H28=$J$235,($K$236*K29),0)</f>
        <v>#VALUE!</v>
      </c>
      <c r="R29" s="16" t="e">
        <f>SUMIF('[16]COAL RECEIPT &amp; GCV DATA'!$A$3:$A$8,'MASTER DATA FILE RAW COAL 2 (2)'!A29,'[16]COAL RECEIPT &amp; GCV DATA'!$R$3:$R$8)+IF(H29=$J$234,($K$234*K29),0)+IF(H29=$J$235,($K$235*K29),0)</f>
        <v>#VALUE!</v>
      </c>
      <c r="S29" s="15">
        <f t="shared" si="2"/>
        <v>0</v>
      </c>
      <c r="T29" s="15" t="e">
        <f>SUMIF('[16]COAL RECEIPT &amp; GCV DATA'!$A$3:$A$8,'MASTER DATA FILE RAW COAL 2 (2)'!A29,'[16]COAL RECEIPT &amp; GCV DATA'!$T$3:$T$8)</f>
        <v>#VALUE!</v>
      </c>
      <c r="U29" s="15" t="e">
        <f t="shared" si="3"/>
        <v>#VALUE!</v>
      </c>
      <c r="V29" s="15" t="e">
        <f>SUMIF('[16]COAL RECEIPT &amp; GCV DATA'!$A$3:$A$8,'MASTER DATA FILE RAW COAL 2 (2)'!A29,'[16]COAL RECEIPT &amp; GCV DATA'!$V$3:$V$8)</f>
        <v>#VALUE!</v>
      </c>
      <c r="W29" s="15" t="e">
        <f t="shared" si="4"/>
        <v>#VALUE!</v>
      </c>
    </row>
    <row r="30" spans="1:23" customFormat="1" x14ac:dyDescent="0.3">
      <c r="A30" s="12"/>
      <c r="B30" s="12" t="e">
        <f>SUMIF('[16]COAL RECEIPT &amp; GCV DATA'!$A$3:$A$8,'MASTER DATA FILE RAW COAL 2 (2)'!A30,'[16]COAL RECEIPT &amp; GCV DATA'!$B$3:$B$8)</f>
        <v>#VALUE!</v>
      </c>
      <c r="C30" s="13" t="e">
        <f>SUMIF('[16]COAL RECEIPT &amp; GCV DATA'!$A$3:$A$8,'MASTER DATA FILE RAW COAL 2 (2)'!A30,'[16]COAL RECEIPT &amp; GCV DATA'!$C$3:$C$8)</f>
        <v>#VALUE!</v>
      </c>
      <c r="D30" s="13">
        <f>IFERROR(VLOOKUP(A30,'[16]COAL RECEIPT &amp; GCV DATA'!$A$2:$V$8,4,0),0)</f>
        <v>0</v>
      </c>
      <c r="E30" s="14">
        <f>IFERROR(VLOOKUP(A30,'[16]COAL RECEIPT &amp; GCV DATA'!$A$2:$V$8,5,0),0)</f>
        <v>0</v>
      </c>
      <c r="F30" s="13" t="e">
        <f>SUMIF('[16]COAL RECEIPT &amp; GCV DATA'!$A$3:$A$8,'MASTER DATA FILE RAW COAL 2 (2)'!A30,'[16]COAL RECEIPT &amp; GCV DATA'!$F$3:$F$8)</f>
        <v>#VALUE!</v>
      </c>
      <c r="G30" s="13">
        <f>IFERROR(VLOOKUP(A30,'[16]COAL RECEIPT &amp; GCV DATA'!$A$2:$V$8,7,0),0)</f>
        <v>0</v>
      </c>
      <c r="H30" s="13">
        <f>IFERROR(VLOOKUP(A30,'[16]COAL RECEIPT &amp; GCV DATA'!$A$2:$V$8,8,0),0)</f>
        <v>0</v>
      </c>
      <c r="I30" s="13">
        <f>IFERROR(VLOOKUP(A30,'[16]COAL RECEIPT &amp; GCV DATA'!$A$2:$V$8,9,0),0)</f>
        <v>0</v>
      </c>
      <c r="J30" s="13">
        <f>IFERROR(VLOOKUP(A30,'[16]COAL RECEIPT &amp; GCV DATA'!$A$2:$V$8,10,0),0)</f>
        <v>0</v>
      </c>
      <c r="K30" s="15" t="e">
        <f>SUMIF('[16]COAL RECEIPT &amp; GCV DATA'!$A$3:$A$8,'MASTER DATA FILE RAW COAL 2 (2)'!A30,'[16]COAL RECEIPT &amp; GCV DATA'!$K$3:$K$8)</f>
        <v>#VALUE!</v>
      </c>
      <c r="L30" s="15" t="e">
        <f>SUMIF('[16]COAL RECEIPT &amp; GCV DATA'!$A$3:$A$8,'MASTER DATA FILE RAW COAL 2 (2)'!A30,'[16]COAL RECEIPT &amp; GCV DATA'!$L$3:$L$8)</f>
        <v>#VALUE!</v>
      </c>
      <c r="M30" s="15" t="e">
        <f t="shared" si="0"/>
        <v>#VALUE!</v>
      </c>
      <c r="N30" s="15" t="e">
        <f t="shared" si="1"/>
        <v>#VALUE!</v>
      </c>
      <c r="O30" s="15" t="e">
        <f>SUMIF('[16]COAL RECEIPT &amp; GCV DATA'!$A$3:$A$8,'MASTER DATA FILE RAW COAL 2 (2)'!A30,'[16]COAL RECEIPT &amp; GCV DATA'!$O$3:$O$8)</f>
        <v>#VALUE!</v>
      </c>
      <c r="P30" s="15" t="e">
        <f t="shared" si="5"/>
        <v>#VALUE!</v>
      </c>
      <c r="Q30" s="15" t="e">
        <f>SUMIF('[16]COAL RECEIPT &amp; GCV DATA'!$A$3:$A$8,'MASTER DATA FILE RAW COAL 2 (2)'!A30,'[16]COAL RECEIPT &amp; GCV DATA'!$Q$3:$Q$8)+IF(H30=$J$234,($K$234*K30),0)+IF(H30=$J$235,($K$235*K30),0)++IF(H29=$J$235,($K$236*K30),0)</f>
        <v>#VALUE!</v>
      </c>
      <c r="R30" s="16" t="e">
        <f>SUMIF('[16]COAL RECEIPT &amp; GCV DATA'!$A$3:$A$8,'MASTER DATA FILE RAW COAL 2 (2)'!A30,'[16]COAL RECEIPT &amp; GCV DATA'!$R$3:$R$8)+IF(H30=$J$234,($K$234*K30),0)+IF(H30=$J$235,($K$235*K30),0)</f>
        <v>#VALUE!</v>
      </c>
      <c r="S30" s="15">
        <f t="shared" si="2"/>
        <v>0</v>
      </c>
      <c r="T30" s="15" t="e">
        <f>SUMIF('[16]COAL RECEIPT &amp; GCV DATA'!$A$3:$A$8,'MASTER DATA FILE RAW COAL 2 (2)'!A30,'[16]COAL RECEIPT &amp; GCV DATA'!$T$3:$T$8)</f>
        <v>#VALUE!</v>
      </c>
      <c r="U30" s="15" t="e">
        <f t="shared" si="3"/>
        <v>#VALUE!</v>
      </c>
      <c r="V30" s="15" t="e">
        <f>SUMIF('[16]COAL RECEIPT &amp; GCV DATA'!$A$3:$A$8,'MASTER DATA FILE RAW COAL 2 (2)'!A30,'[16]COAL RECEIPT &amp; GCV DATA'!$V$3:$V$8)</f>
        <v>#VALUE!</v>
      </c>
      <c r="W30" s="15" t="e">
        <f t="shared" si="4"/>
        <v>#VALUE!</v>
      </c>
    </row>
    <row r="31" spans="1:23" customFormat="1" x14ac:dyDescent="0.3">
      <c r="A31" s="12"/>
      <c r="B31" s="12" t="e">
        <f>SUMIF('[16]COAL RECEIPT &amp; GCV DATA'!$A$3:$A$8,'MASTER DATA FILE RAW COAL 2 (2)'!A31,'[16]COAL RECEIPT &amp; GCV DATA'!$B$3:$B$8)</f>
        <v>#VALUE!</v>
      </c>
      <c r="C31" s="13" t="e">
        <f>SUMIF('[16]COAL RECEIPT &amp; GCV DATA'!$A$3:$A$8,'MASTER DATA FILE RAW COAL 2 (2)'!A31,'[16]COAL RECEIPT &amp; GCV DATA'!$C$3:$C$8)</f>
        <v>#VALUE!</v>
      </c>
      <c r="D31" s="13">
        <f>IFERROR(VLOOKUP(A31,'[16]COAL RECEIPT &amp; GCV DATA'!$A$2:$V$8,4,0),0)</f>
        <v>0</v>
      </c>
      <c r="E31" s="14">
        <f>IFERROR(VLOOKUP(A31,'[16]COAL RECEIPT &amp; GCV DATA'!$A$2:$V$8,5,0),0)</f>
        <v>0</v>
      </c>
      <c r="F31" s="13" t="e">
        <f>SUMIF('[16]COAL RECEIPT &amp; GCV DATA'!$A$3:$A$8,'MASTER DATA FILE RAW COAL 2 (2)'!A31,'[16]COAL RECEIPT &amp; GCV DATA'!$F$3:$F$8)</f>
        <v>#VALUE!</v>
      </c>
      <c r="G31" s="13">
        <f>IFERROR(VLOOKUP(A31,'[16]COAL RECEIPT &amp; GCV DATA'!$A$2:$V$8,7,0),0)</f>
        <v>0</v>
      </c>
      <c r="H31" s="13">
        <f>IFERROR(VLOOKUP(A31,'[16]COAL RECEIPT &amp; GCV DATA'!$A$2:$V$8,8,0),0)</f>
        <v>0</v>
      </c>
      <c r="I31" s="13">
        <f>IFERROR(VLOOKUP(A31,'[16]COAL RECEIPT &amp; GCV DATA'!$A$2:$V$8,9,0),0)</f>
        <v>0</v>
      </c>
      <c r="J31" s="13">
        <f>IFERROR(VLOOKUP(A31,'[16]COAL RECEIPT &amp; GCV DATA'!$A$2:$V$8,10,0),0)</f>
        <v>0</v>
      </c>
      <c r="K31" s="15" t="e">
        <f>SUMIF('[16]COAL RECEIPT &amp; GCV DATA'!$A$3:$A$8,'MASTER DATA FILE RAW COAL 2 (2)'!A31,'[16]COAL RECEIPT &amp; GCV DATA'!$K$3:$K$8)</f>
        <v>#VALUE!</v>
      </c>
      <c r="L31" s="15" t="e">
        <f>SUMIF('[16]COAL RECEIPT &amp; GCV DATA'!$A$3:$A$8,'MASTER DATA FILE RAW COAL 2 (2)'!A31,'[16]COAL RECEIPT &amp; GCV DATA'!$L$3:$L$8)</f>
        <v>#VALUE!</v>
      </c>
      <c r="M31" s="15" t="e">
        <f t="shared" si="0"/>
        <v>#VALUE!</v>
      </c>
      <c r="N31" s="15" t="e">
        <f t="shared" si="1"/>
        <v>#VALUE!</v>
      </c>
      <c r="O31" s="15" t="e">
        <f>SUMIF('[16]COAL RECEIPT &amp; GCV DATA'!$A$3:$A$8,'MASTER DATA FILE RAW COAL 2 (2)'!A31,'[16]COAL RECEIPT &amp; GCV DATA'!$O$3:$O$8)</f>
        <v>#VALUE!</v>
      </c>
      <c r="P31" s="15" t="e">
        <f t="shared" si="5"/>
        <v>#VALUE!</v>
      </c>
      <c r="Q31" s="15" t="e">
        <f>SUMIF('[16]COAL RECEIPT &amp; GCV DATA'!$A$3:$A$8,'MASTER DATA FILE RAW COAL 2 (2)'!A31,'[16]COAL RECEIPT &amp; GCV DATA'!$Q$3:$Q$8)+IF(H31=$J$234,($K$234*K31),0)+IF(H31=$J$235,($K$235*K31),0)++IF(H30=$J$235,($K$236*K31),0)</f>
        <v>#VALUE!</v>
      </c>
      <c r="R31" s="16" t="e">
        <f>SUMIF('[16]COAL RECEIPT &amp; GCV DATA'!$A$3:$A$8,'MASTER DATA FILE RAW COAL 2 (2)'!A31,'[16]COAL RECEIPT &amp; GCV DATA'!$R$3:$R$8)+IF(H31=$J$234,($K$234*K31),0)+IF(H31=$J$235,($K$235*K31),0)</f>
        <v>#VALUE!</v>
      </c>
      <c r="S31" s="15">
        <f t="shared" si="2"/>
        <v>0</v>
      </c>
      <c r="T31" s="15" t="e">
        <f>SUMIF('[16]COAL RECEIPT &amp; GCV DATA'!$A$3:$A$8,'MASTER DATA FILE RAW COAL 2 (2)'!A31,'[16]COAL RECEIPT &amp; GCV DATA'!$T$3:$T$8)</f>
        <v>#VALUE!</v>
      </c>
      <c r="U31" s="15" t="e">
        <f t="shared" si="3"/>
        <v>#VALUE!</v>
      </c>
      <c r="V31" s="15" t="e">
        <f>SUMIF('[16]COAL RECEIPT &amp; GCV DATA'!$A$3:$A$8,'MASTER DATA FILE RAW COAL 2 (2)'!A31,'[16]COAL RECEIPT &amp; GCV DATA'!$V$3:$V$8)</f>
        <v>#VALUE!</v>
      </c>
      <c r="W31" s="15" t="e">
        <f t="shared" si="4"/>
        <v>#VALUE!</v>
      </c>
    </row>
    <row r="32" spans="1:23" customFormat="1" x14ac:dyDescent="0.3">
      <c r="A32" s="12"/>
      <c r="B32" s="12" t="e">
        <f>SUMIF('[16]COAL RECEIPT &amp; GCV DATA'!$A$3:$A$8,'MASTER DATA FILE RAW COAL 2 (2)'!A32,'[16]COAL RECEIPT &amp; GCV DATA'!$B$3:$B$8)</f>
        <v>#VALUE!</v>
      </c>
      <c r="C32" s="13" t="e">
        <f>SUMIF('[16]COAL RECEIPT &amp; GCV DATA'!$A$3:$A$8,'MASTER DATA FILE RAW COAL 2 (2)'!A32,'[16]COAL RECEIPT &amp; GCV DATA'!$C$3:$C$8)</f>
        <v>#VALUE!</v>
      </c>
      <c r="D32" s="13">
        <f>IFERROR(VLOOKUP(A32,'[16]COAL RECEIPT &amp; GCV DATA'!$A$2:$V$8,4,0),0)</f>
        <v>0</v>
      </c>
      <c r="E32" s="14">
        <f>IFERROR(VLOOKUP(A32,'[16]COAL RECEIPT &amp; GCV DATA'!$A$2:$V$8,5,0),0)</f>
        <v>0</v>
      </c>
      <c r="F32" s="13" t="e">
        <f>SUMIF('[16]COAL RECEIPT &amp; GCV DATA'!$A$3:$A$8,'MASTER DATA FILE RAW COAL 2 (2)'!A32,'[16]COAL RECEIPT &amp; GCV DATA'!$F$3:$F$8)</f>
        <v>#VALUE!</v>
      </c>
      <c r="G32" s="13">
        <f>IFERROR(VLOOKUP(A32,'[16]COAL RECEIPT &amp; GCV DATA'!$A$2:$V$8,7,0),0)</f>
        <v>0</v>
      </c>
      <c r="H32" s="13">
        <f>IFERROR(VLOOKUP(A32,'[16]COAL RECEIPT &amp; GCV DATA'!$A$2:$V$8,8,0),0)</f>
        <v>0</v>
      </c>
      <c r="I32" s="13">
        <f>IFERROR(VLOOKUP(A32,'[16]COAL RECEIPT &amp; GCV DATA'!$A$2:$V$8,9,0),0)</f>
        <v>0</v>
      </c>
      <c r="J32" s="13">
        <f>IFERROR(VLOOKUP(A32,'[16]COAL RECEIPT &amp; GCV DATA'!$A$2:$V$8,10,0),0)</f>
        <v>0</v>
      </c>
      <c r="K32" s="15" t="e">
        <f>SUMIF('[16]COAL RECEIPT &amp; GCV DATA'!$A$3:$A$8,'MASTER DATA FILE RAW COAL 2 (2)'!A32,'[16]COAL RECEIPT &amp; GCV DATA'!$K$3:$K$8)</f>
        <v>#VALUE!</v>
      </c>
      <c r="L32" s="15" t="e">
        <f>SUMIF('[16]COAL RECEIPT &amp; GCV DATA'!$A$3:$A$8,'MASTER DATA FILE RAW COAL 2 (2)'!A32,'[16]COAL RECEIPT &amp; GCV DATA'!$L$3:$L$8)</f>
        <v>#VALUE!</v>
      </c>
      <c r="M32" s="15" t="e">
        <f t="shared" si="0"/>
        <v>#VALUE!</v>
      </c>
      <c r="N32" s="15" t="e">
        <f t="shared" si="1"/>
        <v>#VALUE!</v>
      </c>
      <c r="O32" s="15" t="e">
        <f>SUMIF('[16]COAL RECEIPT &amp; GCV DATA'!$A$3:$A$8,'MASTER DATA FILE RAW COAL 2 (2)'!A32,'[16]COAL RECEIPT &amp; GCV DATA'!$O$3:$O$8)</f>
        <v>#VALUE!</v>
      </c>
      <c r="P32" s="15" t="e">
        <f t="shared" si="5"/>
        <v>#VALUE!</v>
      </c>
      <c r="Q32" s="15" t="e">
        <f>SUMIF('[16]COAL RECEIPT &amp; GCV DATA'!$A$3:$A$8,'MASTER DATA FILE RAW COAL 2 (2)'!A32,'[16]COAL RECEIPT &amp; GCV DATA'!$Q$3:$Q$8)+IF(H32=$J$234,($K$234*K32),0)+IF(H32=$J$235,($K$235*K32),0)++IF(H31=$J$235,($K$236*K32),0)</f>
        <v>#VALUE!</v>
      </c>
      <c r="R32" s="16" t="e">
        <f>SUMIF('[16]COAL RECEIPT &amp; GCV DATA'!$A$3:$A$8,'MASTER DATA FILE RAW COAL 2 (2)'!A32,'[16]COAL RECEIPT &amp; GCV DATA'!$R$3:$R$8)+IF(H32=$J$234,($K$234*K32),0)+IF(H32=$J$235,($K$235*K32),0)</f>
        <v>#VALUE!</v>
      </c>
      <c r="S32" s="15">
        <f t="shared" si="2"/>
        <v>0</v>
      </c>
      <c r="T32" s="15" t="e">
        <f>SUMIF('[16]COAL RECEIPT &amp; GCV DATA'!$A$3:$A$8,'MASTER DATA FILE RAW COAL 2 (2)'!A32,'[16]COAL RECEIPT &amp; GCV DATA'!$T$3:$T$8)</f>
        <v>#VALUE!</v>
      </c>
      <c r="U32" s="15" t="e">
        <f t="shared" si="3"/>
        <v>#VALUE!</v>
      </c>
      <c r="V32" s="15" t="e">
        <f>SUMIF('[16]COAL RECEIPT &amp; GCV DATA'!$A$3:$A$8,'MASTER DATA FILE RAW COAL 2 (2)'!A32,'[16]COAL RECEIPT &amp; GCV DATA'!$V$3:$V$8)</f>
        <v>#VALUE!</v>
      </c>
      <c r="W32" s="15" t="e">
        <f t="shared" si="4"/>
        <v>#VALUE!</v>
      </c>
    </row>
    <row r="33" spans="1:23" customFormat="1" x14ac:dyDescent="0.3">
      <c r="A33" s="12"/>
      <c r="B33" s="12" t="e">
        <f>SUMIF('[16]COAL RECEIPT &amp; GCV DATA'!$A$3:$A$8,'MASTER DATA FILE RAW COAL 2 (2)'!A33,'[16]COAL RECEIPT &amp; GCV DATA'!$B$3:$B$8)</f>
        <v>#VALUE!</v>
      </c>
      <c r="C33" s="13" t="e">
        <f>SUMIF('[16]COAL RECEIPT &amp; GCV DATA'!$A$3:$A$8,'MASTER DATA FILE RAW COAL 2 (2)'!A33,'[16]COAL RECEIPT &amp; GCV DATA'!$C$3:$C$8)</f>
        <v>#VALUE!</v>
      </c>
      <c r="D33" s="13">
        <f>IFERROR(VLOOKUP(A33,'[16]COAL RECEIPT &amp; GCV DATA'!$A$2:$V$8,4,0),0)</f>
        <v>0</v>
      </c>
      <c r="E33" s="14">
        <f>IFERROR(VLOOKUP(A33,'[16]COAL RECEIPT &amp; GCV DATA'!$A$2:$V$8,5,0),0)</f>
        <v>0</v>
      </c>
      <c r="F33" s="13" t="e">
        <f>SUMIF('[16]COAL RECEIPT &amp; GCV DATA'!$A$3:$A$8,'MASTER DATA FILE RAW COAL 2 (2)'!A33,'[16]COAL RECEIPT &amp; GCV DATA'!$F$3:$F$8)</f>
        <v>#VALUE!</v>
      </c>
      <c r="G33" s="13">
        <f>IFERROR(VLOOKUP(A33,'[16]COAL RECEIPT &amp; GCV DATA'!$A$2:$V$8,7,0),0)</f>
        <v>0</v>
      </c>
      <c r="H33" s="13">
        <f>IFERROR(VLOOKUP(A33,'[16]COAL RECEIPT &amp; GCV DATA'!$A$2:$V$8,8,0),0)</f>
        <v>0</v>
      </c>
      <c r="I33" s="13">
        <f>IFERROR(VLOOKUP(A33,'[16]COAL RECEIPT &amp; GCV DATA'!$A$2:$V$8,9,0),0)</f>
        <v>0</v>
      </c>
      <c r="J33" s="13">
        <f>IFERROR(VLOOKUP(A33,'[16]COAL RECEIPT &amp; GCV DATA'!$A$2:$V$8,10,0),0)</f>
        <v>0</v>
      </c>
      <c r="K33" s="15" t="e">
        <f>SUMIF('[16]COAL RECEIPT &amp; GCV DATA'!$A$3:$A$8,'MASTER DATA FILE RAW COAL 2 (2)'!A33,'[16]COAL RECEIPT &amp; GCV DATA'!$K$3:$K$8)</f>
        <v>#VALUE!</v>
      </c>
      <c r="L33" s="15" t="e">
        <f>SUMIF('[16]COAL RECEIPT &amp; GCV DATA'!$A$3:$A$8,'MASTER DATA FILE RAW COAL 2 (2)'!A33,'[16]COAL RECEIPT &amp; GCV DATA'!$L$3:$L$8)</f>
        <v>#VALUE!</v>
      </c>
      <c r="M33" s="15" t="e">
        <f t="shared" si="0"/>
        <v>#VALUE!</v>
      </c>
      <c r="N33" s="15" t="e">
        <f t="shared" si="1"/>
        <v>#VALUE!</v>
      </c>
      <c r="O33" s="15" t="e">
        <f>SUMIF('[16]COAL RECEIPT &amp; GCV DATA'!$A$3:$A$8,'MASTER DATA FILE RAW COAL 2 (2)'!A33,'[16]COAL RECEIPT &amp; GCV DATA'!$O$3:$O$8)</f>
        <v>#VALUE!</v>
      </c>
      <c r="P33" s="15" t="e">
        <f t="shared" si="5"/>
        <v>#VALUE!</v>
      </c>
      <c r="Q33" s="15" t="e">
        <f>SUMIF('[16]COAL RECEIPT &amp; GCV DATA'!$A$3:$A$8,'MASTER DATA FILE RAW COAL 2 (2)'!A33,'[16]COAL RECEIPT &amp; GCV DATA'!$Q$3:$Q$8)+IF(H33=$J$234,($K$234*K33),0)+IF(H33=$J$235,($K$235*K33),0)++IF(H32=$J$235,($K$236*K33),0)</f>
        <v>#VALUE!</v>
      </c>
      <c r="R33" s="16" t="e">
        <f>SUMIF('[16]COAL RECEIPT &amp; GCV DATA'!$A$3:$A$8,'MASTER DATA FILE RAW COAL 2 (2)'!A33,'[16]COAL RECEIPT &amp; GCV DATA'!$R$3:$R$8)+IF(H33=$J$234,($K$234*K33),0)+IF(H33=$J$235,($K$235*K33),0)</f>
        <v>#VALUE!</v>
      </c>
      <c r="S33" s="15">
        <f t="shared" si="2"/>
        <v>0</v>
      </c>
      <c r="T33" s="15" t="e">
        <f>SUMIF('[16]COAL RECEIPT &amp; GCV DATA'!$A$3:$A$8,'MASTER DATA FILE RAW COAL 2 (2)'!A33,'[16]COAL RECEIPT &amp; GCV DATA'!$T$3:$T$8)</f>
        <v>#VALUE!</v>
      </c>
      <c r="U33" s="15" t="e">
        <f t="shared" si="3"/>
        <v>#VALUE!</v>
      </c>
      <c r="V33" s="15" t="e">
        <f>SUMIF('[16]COAL RECEIPT &amp; GCV DATA'!$A$3:$A$8,'MASTER DATA FILE RAW COAL 2 (2)'!A33,'[16]COAL RECEIPT &amp; GCV DATA'!$V$3:$V$8)</f>
        <v>#VALUE!</v>
      </c>
      <c r="W33" s="15" t="e">
        <f t="shared" si="4"/>
        <v>#VALUE!</v>
      </c>
    </row>
    <row r="34" spans="1:23" customFormat="1" x14ac:dyDescent="0.3">
      <c r="A34" s="12"/>
      <c r="B34" s="12" t="e">
        <f>SUMIF('[16]COAL RECEIPT &amp; GCV DATA'!$A$3:$A$8,'MASTER DATA FILE RAW COAL 2 (2)'!A34,'[16]COAL RECEIPT &amp; GCV DATA'!$B$3:$B$8)</f>
        <v>#VALUE!</v>
      </c>
      <c r="C34" s="13" t="e">
        <f>SUMIF('[16]COAL RECEIPT &amp; GCV DATA'!$A$3:$A$8,'MASTER DATA FILE RAW COAL 2 (2)'!A34,'[16]COAL RECEIPT &amp; GCV DATA'!$C$3:$C$8)</f>
        <v>#VALUE!</v>
      </c>
      <c r="D34" s="13">
        <f>IFERROR(VLOOKUP(A34,'[16]COAL RECEIPT &amp; GCV DATA'!$A$2:$V$8,4,0),0)</f>
        <v>0</v>
      </c>
      <c r="E34" s="14">
        <f>IFERROR(VLOOKUP(A34,'[16]COAL RECEIPT &amp; GCV DATA'!$A$2:$V$8,5,0),0)</f>
        <v>0</v>
      </c>
      <c r="F34" s="13" t="e">
        <f>SUMIF('[16]COAL RECEIPT &amp; GCV DATA'!$A$3:$A$8,'MASTER DATA FILE RAW COAL 2 (2)'!A34,'[16]COAL RECEIPT &amp; GCV DATA'!$F$3:$F$8)</f>
        <v>#VALUE!</v>
      </c>
      <c r="G34" s="13">
        <f>IFERROR(VLOOKUP(A34,'[16]COAL RECEIPT &amp; GCV DATA'!$A$2:$V$8,7,0),0)</f>
        <v>0</v>
      </c>
      <c r="H34" s="13">
        <f>IFERROR(VLOOKUP(A34,'[16]COAL RECEIPT &amp; GCV DATA'!$A$2:$V$8,8,0),0)</f>
        <v>0</v>
      </c>
      <c r="I34" s="13">
        <f>IFERROR(VLOOKUP(A34,'[16]COAL RECEIPT &amp; GCV DATA'!$A$2:$V$8,9,0),0)</f>
        <v>0</v>
      </c>
      <c r="J34" s="13">
        <f>IFERROR(VLOOKUP(A34,'[16]COAL RECEIPT &amp; GCV DATA'!$A$2:$V$8,10,0),0)</f>
        <v>0</v>
      </c>
      <c r="K34" s="15" t="e">
        <f>SUMIF('[16]COAL RECEIPT &amp; GCV DATA'!$A$3:$A$8,'MASTER DATA FILE RAW COAL 2 (2)'!A34,'[16]COAL RECEIPT &amp; GCV DATA'!$K$3:$K$8)</f>
        <v>#VALUE!</v>
      </c>
      <c r="L34" s="15" t="e">
        <f>SUMIF('[16]COAL RECEIPT &amp; GCV DATA'!$A$3:$A$8,'MASTER DATA FILE RAW COAL 2 (2)'!A34,'[16]COAL RECEIPT &amp; GCV DATA'!$L$3:$L$8)</f>
        <v>#VALUE!</v>
      </c>
      <c r="M34" s="15" t="e">
        <f t="shared" si="0"/>
        <v>#VALUE!</v>
      </c>
      <c r="N34" s="15" t="e">
        <f t="shared" si="1"/>
        <v>#VALUE!</v>
      </c>
      <c r="O34" s="15" t="e">
        <f>SUMIF('[16]COAL RECEIPT &amp; GCV DATA'!$A$3:$A$8,'MASTER DATA FILE RAW COAL 2 (2)'!A34,'[16]COAL RECEIPT &amp; GCV DATA'!$O$3:$O$8)</f>
        <v>#VALUE!</v>
      </c>
      <c r="P34" s="15" t="e">
        <f t="shared" si="5"/>
        <v>#VALUE!</v>
      </c>
      <c r="Q34" s="15" t="e">
        <f>SUMIF('[16]COAL RECEIPT &amp; GCV DATA'!$A$3:$A$8,'MASTER DATA FILE RAW COAL 2 (2)'!A34,'[16]COAL RECEIPT &amp; GCV DATA'!$Q$3:$Q$8)+IF(H34=$J$234,($K$234*K34),0)+IF(H34=$J$235,($K$235*K34),0)++IF(H33=$J$235,($K$236*K34),0)</f>
        <v>#VALUE!</v>
      </c>
      <c r="R34" s="16" t="e">
        <f>SUMIF('[16]COAL RECEIPT &amp; GCV DATA'!$A$3:$A$8,'MASTER DATA FILE RAW COAL 2 (2)'!A34,'[16]COAL RECEIPT &amp; GCV DATA'!$R$3:$R$8)+IF(H34=$J$234,($K$234*K34),0)+IF(H34=$J$235,($K$235*K34),0)</f>
        <v>#VALUE!</v>
      </c>
      <c r="S34" s="15">
        <f t="shared" si="2"/>
        <v>0</v>
      </c>
      <c r="T34" s="15" t="e">
        <f>SUMIF('[16]COAL RECEIPT &amp; GCV DATA'!$A$3:$A$8,'MASTER DATA FILE RAW COAL 2 (2)'!A34,'[16]COAL RECEIPT &amp; GCV DATA'!$T$3:$T$8)</f>
        <v>#VALUE!</v>
      </c>
      <c r="U34" s="15" t="e">
        <f t="shared" si="3"/>
        <v>#VALUE!</v>
      </c>
      <c r="V34" s="15" t="e">
        <f>SUMIF('[16]COAL RECEIPT &amp; GCV DATA'!$A$3:$A$8,'MASTER DATA FILE RAW COAL 2 (2)'!A34,'[16]COAL RECEIPT &amp; GCV DATA'!$V$3:$V$8)</f>
        <v>#VALUE!</v>
      </c>
      <c r="W34" s="15" t="e">
        <f t="shared" si="4"/>
        <v>#VALUE!</v>
      </c>
    </row>
    <row r="35" spans="1:23" customFormat="1" x14ac:dyDescent="0.3">
      <c r="A35" s="12"/>
      <c r="B35" s="12" t="e">
        <f>SUMIF('[16]COAL RECEIPT &amp; GCV DATA'!$A$3:$A$8,'MASTER DATA FILE RAW COAL 2 (2)'!A35,'[16]COAL RECEIPT &amp; GCV DATA'!$B$3:$B$8)</f>
        <v>#VALUE!</v>
      </c>
      <c r="C35" s="13" t="e">
        <f>SUMIF('[16]COAL RECEIPT &amp; GCV DATA'!$A$3:$A$8,'MASTER DATA FILE RAW COAL 2 (2)'!A35,'[16]COAL RECEIPT &amp; GCV DATA'!$C$3:$C$8)</f>
        <v>#VALUE!</v>
      </c>
      <c r="D35" s="13">
        <f>IFERROR(VLOOKUP(A35,'[16]COAL RECEIPT &amp; GCV DATA'!$A$2:$V$8,4,0),0)</f>
        <v>0</v>
      </c>
      <c r="E35" s="14">
        <f>IFERROR(VLOOKUP(A35,'[16]COAL RECEIPT &amp; GCV DATA'!$A$2:$V$8,5,0),0)</f>
        <v>0</v>
      </c>
      <c r="F35" s="13" t="e">
        <f>SUMIF('[16]COAL RECEIPT &amp; GCV DATA'!$A$3:$A$8,'MASTER DATA FILE RAW COAL 2 (2)'!A35,'[16]COAL RECEIPT &amp; GCV DATA'!$F$3:$F$8)</f>
        <v>#VALUE!</v>
      </c>
      <c r="G35" s="13">
        <f>IFERROR(VLOOKUP(A35,'[16]COAL RECEIPT &amp; GCV DATA'!$A$2:$V$8,7,0),0)</f>
        <v>0</v>
      </c>
      <c r="H35" s="13">
        <f>IFERROR(VLOOKUP(A35,'[16]COAL RECEIPT &amp; GCV DATA'!$A$2:$V$8,8,0),0)</f>
        <v>0</v>
      </c>
      <c r="I35" s="13">
        <f>IFERROR(VLOOKUP(A35,'[16]COAL RECEIPT &amp; GCV DATA'!$A$2:$V$8,9,0),0)</f>
        <v>0</v>
      </c>
      <c r="J35" s="13">
        <f>IFERROR(VLOOKUP(A35,'[16]COAL RECEIPT &amp; GCV DATA'!$A$2:$V$8,10,0),0)</f>
        <v>0</v>
      </c>
      <c r="K35" s="15" t="e">
        <f>SUMIF('[16]COAL RECEIPT &amp; GCV DATA'!$A$3:$A$8,'MASTER DATA FILE RAW COAL 2 (2)'!A35,'[16]COAL RECEIPT &amp; GCV DATA'!$K$3:$K$8)</f>
        <v>#VALUE!</v>
      </c>
      <c r="L35" s="15" t="e">
        <f>SUMIF('[16]COAL RECEIPT &amp; GCV DATA'!$A$3:$A$8,'MASTER DATA FILE RAW COAL 2 (2)'!A35,'[16]COAL RECEIPT &amp; GCV DATA'!$L$3:$L$8)</f>
        <v>#VALUE!</v>
      </c>
      <c r="M35" s="15" t="e">
        <f t="shared" si="0"/>
        <v>#VALUE!</v>
      </c>
      <c r="N35" s="15" t="e">
        <f t="shared" si="1"/>
        <v>#VALUE!</v>
      </c>
      <c r="O35" s="15" t="e">
        <f>SUMIF('[16]COAL RECEIPT &amp; GCV DATA'!$A$3:$A$8,'MASTER DATA FILE RAW COAL 2 (2)'!A35,'[16]COAL RECEIPT &amp; GCV DATA'!$O$3:$O$8)</f>
        <v>#VALUE!</v>
      </c>
      <c r="P35" s="15" t="e">
        <f t="shared" si="5"/>
        <v>#VALUE!</v>
      </c>
      <c r="Q35" s="15" t="e">
        <f>SUMIF('[16]COAL RECEIPT &amp; GCV DATA'!$A$3:$A$8,'MASTER DATA FILE RAW COAL 2 (2)'!A35,'[16]COAL RECEIPT &amp; GCV DATA'!$Q$3:$Q$8)+IF(H35=$J$234,($K$234*K35),0)+IF(H35=$J$235,($K$235*K35),0)++IF(H34=$J$235,($K$236*K35),0)</f>
        <v>#VALUE!</v>
      </c>
      <c r="R35" s="16" t="e">
        <f>SUMIF('[16]COAL RECEIPT &amp; GCV DATA'!$A$3:$A$8,'MASTER DATA FILE RAW COAL 2 (2)'!A35,'[16]COAL RECEIPT &amp; GCV DATA'!$R$3:$R$8)+IF(H35=$J$234,($K$234*K35),0)+IF(H35=$J$235,($K$235*K35),0)</f>
        <v>#VALUE!</v>
      </c>
      <c r="S35" s="15">
        <f t="shared" si="2"/>
        <v>0</v>
      </c>
      <c r="T35" s="15" t="e">
        <f>SUMIF('[16]COAL RECEIPT &amp; GCV DATA'!$A$3:$A$8,'MASTER DATA FILE RAW COAL 2 (2)'!A35,'[16]COAL RECEIPT &amp; GCV DATA'!$T$3:$T$8)</f>
        <v>#VALUE!</v>
      </c>
      <c r="U35" s="15" t="e">
        <f t="shared" si="3"/>
        <v>#VALUE!</v>
      </c>
      <c r="V35" s="15" t="e">
        <f>SUMIF('[16]COAL RECEIPT &amp; GCV DATA'!$A$3:$A$8,'MASTER DATA FILE RAW COAL 2 (2)'!A35,'[16]COAL RECEIPT &amp; GCV DATA'!$V$3:$V$8)</f>
        <v>#VALUE!</v>
      </c>
      <c r="W35" s="15" t="e">
        <f t="shared" si="4"/>
        <v>#VALUE!</v>
      </c>
    </row>
    <row r="36" spans="1:23" customFormat="1" x14ac:dyDescent="0.3">
      <c r="A36" s="12"/>
      <c r="B36" s="12" t="e">
        <f>SUMIF('[16]COAL RECEIPT &amp; GCV DATA'!$A$3:$A$8,'MASTER DATA FILE RAW COAL 2 (2)'!A36,'[16]COAL RECEIPT &amp; GCV DATA'!$B$3:$B$8)</f>
        <v>#VALUE!</v>
      </c>
      <c r="C36" s="13" t="e">
        <f>SUMIF('[16]COAL RECEIPT &amp; GCV DATA'!$A$3:$A$8,'MASTER DATA FILE RAW COAL 2 (2)'!A36,'[16]COAL RECEIPT &amp; GCV DATA'!$C$3:$C$8)</f>
        <v>#VALUE!</v>
      </c>
      <c r="D36" s="13">
        <f>IFERROR(VLOOKUP(A36,'[16]COAL RECEIPT &amp; GCV DATA'!$A$2:$V$8,4,0),0)</f>
        <v>0</v>
      </c>
      <c r="E36" s="14">
        <f>IFERROR(VLOOKUP(A36,'[16]COAL RECEIPT &amp; GCV DATA'!$A$2:$V$8,5,0),0)</f>
        <v>0</v>
      </c>
      <c r="F36" s="13" t="e">
        <f>SUMIF('[16]COAL RECEIPT &amp; GCV DATA'!$A$3:$A$8,'MASTER DATA FILE RAW COAL 2 (2)'!A36,'[16]COAL RECEIPT &amp; GCV DATA'!$F$3:$F$8)</f>
        <v>#VALUE!</v>
      </c>
      <c r="G36" s="13">
        <f>IFERROR(VLOOKUP(A36,'[16]COAL RECEIPT &amp; GCV DATA'!$A$2:$V$8,7,0),0)</f>
        <v>0</v>
      </c>
      <c r="H36" s="13">
        <f>IFERROR(VLOOKUP(A36,'[16]COAL RECEIPT &amp; GCV DATA'!$A$2:$V$8,8,0),0)</f>
        <v>0</v>
      </c>
      <c r="I36" s="13">
        <f>IFERROR(VLOOKUP(A36,'[16]COAL RECEIPT &amp; GCV DATA'!$A$2:$V$8,9,0),0)</f>
        <v>0</v>
      </c>
      <c r="J36" s="13">
        <f>IFERROR(VLOOKUP(A36,'[16]COAL RECEIPT &amp; GCV DATA'!$A$2:$V$8,10,0),0)</f>
        <v>0</v>
      </c>
      <c r="K36" s="15" t="e">
        <f>SUMIF('[16]COAL RECEIPT &amp; GCV DATA'!$A$3:$A$8,'MASTER DATA FILE RAW COAL 2 (2)'!A36,'[16]COAL RECEIPT &amp; GCV DATA'!$K$3:$K$8)</f>
        <v>#VALUE!</v>
      </c>
      <c r="L36" s="15" t="e">
        <f>SUMIF('[16]COAL RECEIPT &amp; GCV DATA'!$A$3:$A$8,'MASTER DATA FILE RAW COAL 2 (2)'!A36,'[16]COAL RECEIPT &amp; GCV DATA'!$L$3:$L$8)</f>
        <v>#VALUE!</v>
      </c>
      <c r="M36" s="15" t="e">
        <f t="shared" si="0"/>
        <v>#VALUE!</v>
      </c>
      <c r="N36" s="15" t="e">
        <f t="shared" si="1"/>
        <v>#VALUE!</v>
      </c>
      <c r="O36" s="15" t="e">
        <f>SUMIF('[16]COAL RECEIPT &amp; GCV DATA'!$A$3:$A$8,'MASTER DATA FILE RAW COAL 2 (2)'!A36,'[16]COAL RECEIPT &amp; GCV DATA'!$O$3:$O$8)</f>
        <v>#VALUE!</v>
      </c>
      <c r="P36" s="15" t="e">
        <f t="shared" si="5"/>
        <v>#VALUE!</v>
      </c>
      <c r="Q36" s="15" t="e">
        <f>SUMIF('[16]COAL RECEIPT &amp; GCV DATA'!$A$3:$A$8,'MASTER DATA FILE RAW COAL 2 (2)'!A36,'[16]COAL RECEIPT &amp; GCV DATA'!$Q$3:$Q$8)+IF(H36=$J$234,($K$234*K36),0)+IF(H36=$J$235,($K$235*K36),0)++IF(H35=$J$235,($K$236*K36),0)</f>
        <v>#VALUE!</v>
      </c>
      <c r="R36" s="16" t="e">
        <f>SUMIF('[16]COAL RECEIPT &amp; GCV DATA'!$A$3:$A$8,'MASTER DATA FILE RAW COAL 2 (2)'!A36,'[16]COAL RECEIPT &amp; GCV DATA'!$R$3:$R$8)+IF(H36=$J$234,($K$234*K36),0)+IF(H36=$J$235,($K$235*K36),0)</f>
        <v>#VALUE!</v>
      </c>
      <c r="S36" s="15">
        <f t="shared" si="2"/>
        <v>0</v>
      </c>
      <c r="T36" s="15" t="e">
        <f>SUMIF('[16]COAL RECEIPT &amp; GCV DATA'!$A$3:$A$8,'MASTER DATA FILE RAW COAL 2 (2)'!A36,'[16]COAL RECEIPT &amp; GCV DATA'!$T$3:$T$8)</f>
        <v>#VALUE!</v>
      </c>
      <c r="U36" s="15" t="e">
        <f t="shared" si="3"/>
        <v>#VALUE!</v>
      </c>
      <c r="V36" s="15" t="e">
        <f>SUMIF('[16]COAL RECEIPT &amp; GCV DATA'!$A$3:$A$8,'MASTER DATA FILE RAW COAL 2 (2)'!A36,'[16]COAL RECEIPT &amp; GCV DATA'!$V$3:$V$8)</f>
        <v>#VALUE!</v>
      </c>
      <c r="W36" s="15" t="e">
        <f t="shared" si="4"/>
        <v>#VALUE!</v>
      </c>
    </row>
    <row r="37" spans="1:23" customFormat="1" x14ac:dyDescent="0.3">
      <c r="A37" s="12"/>
      <c r="B37" s="12" t="e">
        <f>SUMIF('[16]COAL RECEIPT &amp; GCV DATA'!$A$3:$A$8,'MASTER DATA FILE RAW COAL 2 (2)'!A37,'[16]COAL RECEIPT &amp; GCV DATA'!$B$3:$B$8)</f>
        <v>#VALUE!</v>
      </c>
      <c r="C37" s="13" t="e">
        <f>SUMIF('[16]COAL RECEIPT &amp; GCV DATA'!$A$3:$A$8,'MASTER DATA FILE RAW COAL 2 (2)'!A37,'[16]COAL RECEIPT &amp; GCV DATA'!$C$3:$C$8)</f>
        <v>#VALUE!</v>
      </c>
      <c r="D37" s="13">
        <f>IFERROR(VLOOKUP(A37,'[16]COAL RECEIPT &amp; GCV DATA'!$A$2:$V$8,4,0),0)</f>
        <v>0</v>
      </c>
      <c r="E37" s="14">
        <f>IFERROR(VLOOKUP(A37,'[16]COAL RECEIPT &amp; GCV DATA'!$A$2:$V$8,5,0),0)</f>
        <v>0</v>
      </c>
      <c r="F37" s="13" t="e">
        <f>SUMIF('[16]COAL RECEIPT &amp; GCV DATA'!$A$3:$A$8,'MASTER DATA FILE RAW COAL 2 (2)'!A37,'[16]COAL RECEIPT &amp; GCV DATA'!$F$3:$F$8)</f>
        <v>#VALUE!</v>
      </c>
      <c r="G37" s="13">
        <f>IFERROR(VLOOKUP(A37,'[16]COAL RECEIPT &amp; GCV DATA'!$A$2:$V$8,7,0),0)</f>
        <v>0</v>
      </c>
      <c r="H37" s="13">
        <f>IFERROR(VLOOKUP(A37,'[16]COAL RECEIPT &amp; GCV DATA'!$A$2:$V$8,8,0),0)</f>
        <v>0</v>
      </c>
      <c r="I37" s="13">
        <f>IFERROR(VLOOKUP(A37,'[16]COAL RECEIPT &amp; GCV DATA'!$A$2:$V$8,9,0),0)</f>
        <v>0</v>
      </c>
      <c r="J37" s="13">
        <f>IFERROR(VLOOKUP(A37,'[16]COAL RECEIPT &amp; GCV DATA'!$A$2:$V$8,10,0),0)</f>
        <v>0</v>
      </c>
      <c r="K37" s="15" t="e">
        <f>SUMIF('[16]COAL RECEIPT &amp; GCV DATA'!$A$3:$A$8,'MASTER DATA FILE RAW COAL 2 (2)'!A37,'[16]COAL RECEIPT &amp; GCV DATA'!$K$3:$K$8)</f>
        <v>#VALUE!</v>
      </c>
      <c r="L37" s="15" t="e">
        <f>SUMIF('[16]COAL RECEIPT &amp; GCV DATA'!$A$3:$A$8,'MASTER DATA FILE RAW COAL 2 (2)'!A37,'[16]COAL RECEIPT &amp; GCV DATA'!$L$3:$L$8)</f>
        <v>#VALUE!</v>
      </c>
      <c r="M37" s="15" t="e">
        <f t="shared" si="0"/>
        <v>#VALUE!</v>
      </c>
      <c r="N37" s="15" t="e">
        <f t="shared" si="1"/>
        <v>#VALUE!</v>
      </c>
      <c r="O37" s="15" t="e">
        <f>SUMIF('[16]COAL RECEIPT &amp; GCV DATA'!$A$3:$A$8,'MASTER DATA FILE RAW COAL 2 (2)'!A37,'[16]COAL RECEIPT &amp; GCV DATA'!$O$3:$O$8)</f>
        <v>#VALUE!</v>
      </c>
      <c r="P37" s="15" t="e">
        <f t="shared" si="5"/>
        <v>#VALUE!</v>
      </c>
      <c r="Q37" s="15" t="e">
        <f>SUMIF('[16]COAL RECEIPT &amp; GCV DATA'!$A$3:$A$8,'MASTER DATA FILE RAW COAL 2 (2)'!A37,'[16]COAL RECEIPT &amp; GCV DATA'!$Q$3:$Q$8)+IF(H37=$J$234,($K$234*K37),0)+IF(H37=$J$235,($K$235*K37),0)++IF(H36=$J$235,($K$236*K37),0)</f>
        <v>#VALUE!</v>
      </c>
      <c r="R37" s="16" t="e">
        <f>SUMIF('[16]COAL RECEIPT &amp; GCV DATA'!$A$3:$A$8,'MASTER DATA FILE RAW COAL 2 (2)'!A37,'[16]COAL RECEIPT &amp; GCV DATA'!$R$3:$R$8)+IF(H37=$J$234,($K$234*K37),0)+IF(H37=$J$235,($K$235*K37),0)</f>
        <v>#VALUE!</v>
      </c>
      <c r="S37" s="15">
        <f t="shared" si="2"/>
        <v>0</v>
      </c>
      <c r="T37" s="15" t="e">
        <f>SUMIF('[16]COAL RECEIPT &amp; GCV DATA'!$A$3:$A$8,'MASTER DATA FILE RAW COAL 2 (2)'!A37,'[16]COAL RECEIPT &amp; GCV DATA'!$T$3:$T$8)</f>
        <v>#VALUE!</v>
      </c>
      <c r="U37" s="15" t="e">
        <f t="shared" si="3"/>
        <v>#VALUE!</v>
      </c>
      <c r="V37" s="15" t="e">
        <f>SUMIF('[16]COAL RECEIPT &amp; GCV DATA'!$A$3:$A$8,'MASTER DATA FILE RAW COAL 2 (2)'!A37,'[16]COAL RECEIPT &amp; GCV DATA'!$V$3:$V$8)</f>
        <v>#VALUE!</v>
      </c>
      <c r="W37" s="15" t="e">
        <f t="shared" si="4"/>
        <v>#VALUE!</v>
      </c>
    </row>
    <row r="38" spans="1:23" customFormat="1" x14ac:dyDescent="0.3">
      <c r="A38" s="12"/>
      <c r="B38" s="12" t="e">
        <f>SUMIF('[16]COAL RECEIPT &amp; GCV DATA'!$A$3:$A$8,'MASTER DATA FILE RAW COAL 2 (2)'!A38,'[16]COAL RECEIPT &amp; GCV DATA'!$B$3:$B$8)</f>
        <v>#VALUE!</v>
      </c>
      <c r="C38" s="13" t="e">
        <f>SUMIF('[16]COAL RECEIPT &amp; GCV DATA'!$A$3:$A$8,'MASTER DATA FILE RAW COAL 2 (2)'!A38,'[16]COAL RECEIPT &amp; GCV DATA'!$C$3:$C$8)</f>
        <v>#VALUE!</v>
      </c>
      <c r="D38" s="13">
        <f>IFERROR(VLOOKUP(A38,'[16]COAL RECEIPT &amp; GCV DATA'!$A$2:$V$8,4,0),0)</f>
        <v>0</v>
      </c>
      <c r="E38" s="14">
        <f>IFERROR(VLOOKUP(A38,'[16]COAL RECEIPT &amp; GCV DATA'!$A$2:$V$8,5,0),0)</f>
        <v>0</v>
      </c>
      <c r="F38" s="13" t="e">
        <f>SUMIF('[16]COAL RECEIPT &amp; GCV DATA'!$A$3:$A$8,'MASTER DATA FILE RAW COAL 2 (2)'!A38,'[16]COAL RECEIPT &amp; GCV DATA'!$F$3:$F$8)</f>
        <v>#VALUE!</v>
      </c>
      <c r="G38" s="13">
        <f>IFERROR(VLOOKUP(A38,'[16]COAL RECEIPT &amp; GCV DATA'!$A$2:$V$8,7,0),0)</f>
        <v>0</v>
      </c>
      <c r="H38" s="13">
        <f>IFERROR(VLOOKUP(A38,'[16]COAL RECEIPT &amp; GCV DATA'!$A$2:$V$8,8,0),0)</f>
        <v>0</v>
      </c>
      <c r="I38" s="13">
        <f>IFERROR(VLOOKUP(A38,'[16]COAL RECEIPT &amp; GCV DATA'!$A$2:$V$8,9,0),0)</f>
        <v>0</v>
      </c>
      <c r="J38" s="13">
        <f>IFERROR(VLOOKUP(A38,'[16]COAL RECEIPT &amp; GCV DATA'!$A$2:$V$8,10,0),0)</f>
        <v>0</v>
      </c>
      <c r="K38" s="15" t="e">
        <f>SUMIF('[16]COAL RECEIPT &amp; GCV DATA'!$A$3:$A$8,'MASTER DATA FILE RAW COAL 2 (2)'!A38,'[16]COAL RECEIPT &amp; GCV DATA'!$K$3:$K$8)</f>
        <v>#VALUE!</v>
      </c>
      <c r="L38" s="15" t="e">
        <f>SUMIF('[16]COAL RECEIPT &amp; GCV DATA'!$A$3:$A$8,'MASTER DATA FILE RAW COAL 2 (2)'!A38,'[16]COAL RECEIPT &amp; GCV DATA'!$L$3:$L$8)</f>
        <v>#VALUE!</v>
      </c>
      <c r="M38" s="15" t="e">
        <f t="shared" si="0"/>
        <v>#VALUE!</v>
      </c>
      <c r="N38" s="15" t="e">
        <f t="shared" si="1"/>
        <v>#VALUE!</v>
      </c>
      <c r="O38" s="15" t="e">
        <f>SUMIF('[16]COAL RECEIPT &amp; GCV DATA'!$A$3:$A$8,'MASTER DATA FILE RAW COAL 2 (2)'!A38,'[16]COAL RECEIPT &amp; GCV DATA'!$O$3:$O$8)</f>
        <v>#VALUE!</v>
      </c>
      <c r="P38" s="15" t="e">
        <f t="shared" si="5"/>
        <v>#VALUE!</v>
      </c>
      <c r="Q38" s="15" t="e">
        <f>SUMIF('[16]COAL RECEIPT &amp; GCV DATA'!$A$3:$A$8,'MASTER DATA FILE RAW COAL 2 (2)'!A38,'[16]COAL RECEIPT &amp; GCV DATA'!$Q$3:$Q$8)+IF(H38=$J$234,($K$234*K38),0)+IF(H38=$J$235,($K$235*K38),0)++IF(H37=$J$235,($K$236*K38),0)</f>
        <v>#VALUE!</v>
      </c>
      <c r="R38" s="16" t="e">
        <f>SUMIF('[16]COAL RECEIPT &amp; GCV DATA'!$A$3:$A$8,'MASTER DATA FILE RAW COAL 2 (2)'!A38,'[16]COAL RECEIPT &amp; GCV DATA'!$R$3:$R$8)+IF(H38=$J$234,($K$234*K38),0)+IF(H38=$J$235,($K$235*K38),0)</f>
        <v>#VALUE!</v>
      </c>
      <c r="S38" s="15">
        <f t="shared" si="2"/>
        <v>0</v>
      </c>
      <c r="T38" s="15" t="e">
        <f>SUMIF('[16]COAL RECEIPT &amp; GCV DATA'!$A$3:$A$8,'MASTER DATA FILE RAW COAL 2 (2)'!A38,'[16]COAL RECEIPT &amp; GCV DATA'!$T$3:$T$8)</f>
        <v>#VALUE!</v>
      </c>
      <c r="U38" s="15" t="e">
        <f t="shared" si="3"/>
        <v>#VALUE!</v>
      </c>
      <c r="V38" s="15" t="e">
        <f>SUMIF('[16]COAL RECEIPT &amp; GCV DATA'!$A$3:$A$8,'MASTER DATA FILE RAW COAL 2 (2)'!A38,'[16]COAL RECEIPT &amp; GCV DATA'!$V$3:$V$8)</f>
        <v>#VALUE!</v>
      </c>
      <c r="W38" s="15" t="e">
        <f t="shared" si="4"/>
        <v>#VALUE!</v>
      </c>
    </row>
    <row r="39" spans="1:23" customFormat="1" x14ac:dyDescent="0.3">
      <c r="A39" s="12"/>
      <c r="B39" s="12" t="e">
        <f>SUMIF('[16]COAL RECEIPT &amp; GCV DATA'!$A$3:$A$8,'MASTER DATA FILE RAW COAL 2 (2)'!A39,'[16]COAL RECEIPT &amp; GCV DATA'!$B$3:$B$8)</f>
        <v>#VALUE!</v>
      </c>
      <c r="C39" s="13" t="e">
        <f>SUMIF('[16]COAL RECEIPT &amp; GCV DATA'!$A$3:$A$8,'MASTER DATA FILE RAW COAL 2 (2)'!A39,'[16]COAL RECEIPT &amp; GCV DATA'!$C$3:$C$8)</f>
        <v>#VALUE!</v>
      </c>
      <c r="D39" s="13">
        <f>IFERROR(VLOOKUP(A39,'[16]COAL RECEIPT &amp; GCV DATA'!$A$2:$V$8,4,0),0)</f>
        <v>0</v>
      </c>
      <c r="E39" s="14">
        <f>IFERROR(VLOOKUP(A39,'[16]COAL RECEIPT &amp; GCV DATA'!$A$2:$V$8,5,0),0)</f>
        <v>0</v>
      </c>
      <c r="F39" s="13" t="e">
        <f>SUMIF('[16]COAL RECEIPT &amp; GCV DATA'!$A$3:$A$8,'MASTER DATA FILE RAW COAL 2 (2)'!A39,'[16]COAL RECEIPT &amp; GCV DATA'!$F$3:$F$8)</f>
        <v>#VALUE!</v>
      </c>
      <c r="G39" s="13">
        <f>IFERROR(VLOOKUP(A39,'[16]COAL RECEIPT &amp; GCV DATA'!$A$2:$V$8,7,0),0)</f>
        <v>0</v>
      </c>
      <c r="H39" s="13">
        <f>IFERROR(VLOOKUP(A39,'[16]COAL RECEIPT &amp; GCV DATA'!$A$2:$V$8,8,0),0)</f>
        <v>0</v>
      </c>
      <c r="I39" s="13">
        <f>IFERROR(VLOOKUP(A39,'[16]COAL RECEIPT &amp; GCV DATA'!$A$2:$V$8,9,0),0)</f>
        <v>0</v>
      </c>
      <c r="J39" s="13">
        <f>IFERROR(VLOOKUP(A39,'[16]COAL RECEIPT &amp; GCV DATA'!$A$2:$V$8,10,0),0)</f>
        <v>0</v>
      </c>
      <c r="K39" s="15" t="e">
        <f>SUMIF('[16]COAL RECEIPT &amp; GCV DATA'!$A$3:$A$8,'MASTER DATA FILE RAW COAL 2 (2)'!A39,'[16]COAL RECEIPT &amp; GCV DATA'!$K$3:$K$8)</f>
        <v>#VALUE!</v>
      </c>
      <c r="L39" s="15" t="e">
        <f>SUMIF('[16]COAL RECEIPT &amp; GCV DATA'!$A$3:$A$8,'MASTER DATA FILE RAW COAL 2 (2)'!A39,'[16]COAL RECEIPT &amp; GCV DATA'!$L$3:$L$8)</f>
        <v>#VALUE!</v>
      </c>
      <c r="M39" s="15" t="e">
        <f t="shared" si="0"/>
        <v>#VALUE!</v>
      </c>
      <c r="N39" s="15" t="e">
        <f t="shared" si="1"/>
        <v>#VALUE!</v>
      </c>
      <c r="O39" s="15" t="e">
        <f>SUMIF('[16]COAL RECEIPT &amp; GCV DATA'!$A$3:$A$8,'MASTER DATA FILE RAW COAL 2 (2)'!A39,'[16]COAL RECEIPT &amp; GCV DATA'!$O$3:$O$8)</f>
        <v>#VALUE!</v>
      </c>
      <c r="P39" s="15" t="e">
        <f t="shared" si="5"/>
        <v>#VALUE!</v>
      </c>
      <c r="Q39" s="15" t="e">
        <f>SUMIF('[16]COAL RECEIPT &amp; GCV DATA'!$A$3:$A$8,'MASTER DATA FILE RAW COAL 2 (2)'!A39,'[16]COAL RECEIPT &amp; GCV DATA'!$Q$3:$Q$8)+IF(H39=$J$234,($K$234*K39),0)+IF(H39=$J$235,($K$235*K39),0)++IF(H38=$J$235,($K$236*K39),0)</f>
        <v>#VALUE!</v>
      </c>
      <c r="R39" s="16" t="e">
        <f>SUMIF('[16]COAL RECEIPT &amp; GCV DATA'!$A$3:$A$8,'MASTER DATA FILE RAW COAL 2 (2)'!A39,'[16]COAL RECEIPT &amp; GCV DATA'!$R$3:$R$8)+IF(H39=$J$234,($K$234*K39),0)+IF(H39=$J$235,($K$235*K39),0)</f>
        <v>#VALUE!</v>
      </c>
      <c r="S39" s="15">
        <f t="shared" si="2"/>
        <v>0</v>
      </c>
      <c r="T39" s="15" t="e">
        <f>SUMIF('[16]COAL RECEIPT &amp; GCV DATA'!$A$3:$A$8,'MASTER DATA FILE RAW COAL 2 (2)'!A39,'[16]COAL RECEIPT &amp; GCV DATA'!$T$3:$T$8)</f>
        <v>#VALUE!</v>
      </c>
      <c r="U39" s="15" t="e">
        <f t="shared" si="3"/>
        <v>#VALUE!</v>
      </c>
      <c r="V39" s="15" t="e">
        <f>SUMIF('[16]COAL RECEIPT &amp; GCV DATA'!$A$3:$A$8,'MASTER DATA FILE RAW COAL 2 (2)'!A39,'[16]COAL RECEIPT &amp; GCV DATA'!$V$3:$V$8)</f>
        <v>#VALUE!</v>
      </c>
      <c r="W39" s="15" t="e">
        <f t="shared" si="4"/>
        <v>#VALUE!</v>
      </c>
    </row>
    <row r="40" spans="1:23" customFormat="1" x14ac:dyDescent="0.3">
      <c r="A40" s="12"/>
      <c r="B40" s="12" t="e">
        <f>SUMIF('[16]COAL RECEIPT &amp; GCV DATA'!$A$3:$A$8,'MASTER DATA FILE RAW COAL 2 (2)'!A40,'[16]COAL RECEIPT &amp; GCV DATA'!$B$3:$B$8)</f>
        <v>#VALUE!</v>
      </c>
      <c r="C40" s="13" t="e">
        <f>SUMIF('[16]COAL RECEIPT &amp; GCV DATA'!$A$3:$A$8,'MASTER DATA FILE RAW COAL 2 (2)'!A40,'[16]COAL RECEIPT &amp; GCV DATA'!$C$3:$C$8)</f>
        <v>#VALUE!</v>
      </c>
      <c r="D40" s="13">
        <f>IFERROR(VLOOKUP(A40,'[16]COAL RECEIPT &amp; GCV DATA'!$A$2:$V$8,4,0),0)</f>
        <v>0</v>
      </c>
      <c r="E40" s="14">
        <f>IFERROR(VLOOKUP(A40,'[16]COAL RECEIPT &amp; GCV DATA'!$A$2:$V$8,5,0),0)</f>
        <v>0</v>
      </c>
      <c r="F40" s="13" t="e">
        <f>SUMIF('[16]COAL RECEIPT &amp; GCV DATA'!$A$3:$A$8,'MASTER DATA FILE RAW COAL 2 (2)'!A40,'[16]COAL RECEIPT &amp; GCV DATA'!$F$3:$F$8)</f>
        <v>#VALUE!</v>
      </c>
      <c r="G40" s="13">
        <f>IFERROR(VLOOKUP(A40,'[16]COAL RECEIPT &amp; GCV DATA'!$A$2:$V$8,7,0),0)</f>
        <v>0</v>
      </c>
      <c r="H40" s="13">
        <f>IFERROR(VLOOKUP(A40,'[16]COAL RECEIPT &amp; GCV DATA'!$A$2:$V$8,8,0),0)</f>
        <v>0</v>
      </c>
      <c r="I40" s="13">
        <f>IFERROR(VLOOKUP(A40,'[16]COAL RECEIPT &amp; GCV DATA'!$A$2:$V$8,9,0),0)</f>
        <v>0</v>
      </c>
      <c r="J40" s="13">
        <f>IFERROR(VLOOKUP(A40,'[16]COAL RECEIPT &amp; GCV DATA'!$A$2:$V$8,10,0),0)</f>
        <v>0</v>
      </c>
      <c r="K40" s="15" t="e">
        <f>SUMIF('[16]COAL RECEIPT &amp; GCV DATA'!$A$3:$A$8,'MASTER DATA FILE RAW COAL 2 (2)'!A40,'[16]COAL RECEIPT &amp; GCV DATA'!$K$3:$K$8)</f>
        <v>#VALUE!</v>
      </c>
      <c r="L40" s="15" t="e">
        <f>SUMIF('[16]COAL RECEIPT &amp; GCV DATA'!$A$3:$A$8,'MASTER DATA FILE RAW COAL 2 (2)'!A40,'[16]COAL RECEIPT &amp; GCV DATA'!$L$3:$L$8)</f>
        <v>#VALUE!</v>
      </c>
      <c r="M40" s="15" t="e">
        <f t="shared" si="0"/>
        <v>#VALUE!</v>
      </c>
      <c r="N40" s="15" t="e">
        <f t="shared" si="1"/>
        <v>#VALUE!</v>
      </c>
      <c r="O40" s="15" t="e">
        <f>SUMIF('[16]COAL RECEIPT &amp; GCV DATA'!$A$3:$A$8,'MASTER DATA FILE RAW COAL 2 (2)'!A40,'[16]COAL RECEIPT &amp; GCV DATA'!$O$3:$O$8)</f>
        <v>#VALUE!</v>
      </c>
      <c r="P40" s="15" t="e">
        <f t="shared" si="5"/>
        <v>#VALUE!</v>
      </c>
      <c r="Q40" s="15" t="e">
        <f>SUMIF('[16]COAL RECEIPT &amp; GCV DATA'!$A$3:$A$8,'MASTER DATA FILE RAW COAL 2 (2)'!A40,'[16]COAL RECEIPT &amp; GCV DATA'!$Q$3:$Q$8)+IF(H40=$J$234,($K$234*K40),0)+IF(H40=$J$235,($K$235*K40),0)++IF(H39=$J$235,($K$236*K40),0)</f>
        <v>#VALUE!</v>
      </c>
      <c r="R40" s="16" t="e">
        <f>SUMIF('[16]COAL RECEIPT &amp; GCV DATA'!$A$3:$A$8,'MASTER DATA FILE RAW COAL 2 (2)'!A40,'[16]COAL RECEIPT &amp; GCV DATA'!$R$3:$R$8)+IF(H40=$J$234,($K$234*K40),0)+IF(H40=$J$235,($K$235*K40),0)</f>
        <v>#VALUE!</v>
      </c>
      <c r="S40" s="15">
        <f t="shared" si="2"/>
        <v>0</v>
      </c>
      <c r="T40" s="15" t="e">
        <f>SUMIF('[16]COAL RECEIPT &amp; GCV DATA'!$A$3:$A$8,'MASTER DATA FILE RAW COAL 2 (2)'!A40,'[16]COAL RECEIPT &amp; GCV DATA'!$T$3:$T$8)</f>
        <v>#VALUE!</v>
      </c>
      <c r="U40" s="15" t="e">
        <f t="shared" si="3"/>
        <v>#VALUE!</v>
      </c>
      <c r="V40" s="15" t="e">
        <f>SUMIF('[16]COAL RECEIPT &amp; GCV DATA'!$A$3:$A$8,'MASTER DATA FILE RAW COAL 2 (2)'!A40,'[16]COAL RECEIPT &amp; GCV DATA'!$V$3:$V$8)</f>
        <v>#VALUE!</v>
      </c>
      <c r="W40" s="15" t="e">
        <f t="shared" si="4"/>
        <v>#VALUE!</v>
      </c>
    </row>
    <row r="41" spans="1:23" customFormat="1" x14ac:dyDescent="0.3">
      <c r="A41" s="12"/>
      <c r="B41" s="12" t="e">
        <f>SUMIF('[16]COAL RECEIPT &amp; GCV DATA'!$A$3:$A$8,'MASTER DATA FILE RAW COAL 2 (2)'!A41,'[16]COAL RECEIPT &amp; GCV DATA'!$B$3:$B$8)</f>
        <v>#VALUE!</v>
      </c>
      <c r="C41" s="13" t="e">
        <f>SUMIF('[16]COAL RECEIPT &amp; GCV DATA'!$A$3:$A$8,'MASTER DATA FILE RAW COAL 2 (2)'!A41,'[16]COAL RECEIPT &amp; GCV DATA'!$C$3:$C$8)</f>
        <v>#VALUE!</v>
      </c>
      <c r="D41" s="13">
        <f>IFERROR(VLOOKUP(A41,'[16]COAL RECEIPT &amp; GCV DATA'!$A$2:$V$8,4,0),0)</f>
        <v>0</v>
      </c>
      <c r="E41" s="14">
        <f>IFERROR(VLOOKUP(A41,'[16]COAL RECEIPT &amp; GCV DATA'!$A$2:$V$8,5,0),0)</f>
        <v>0</v>
      </c>
      <c r="F41" s="13" t="e">
        <f>SUMIF('[16]COAL RECEIPT &amp; GCV DATA'!$A$3:$A$8,'MASTER DATA FILE RAW COAL 2 (2)'!A41,'[16]COAL RECEIPT &amp; GCV DATA'!$F$3:$F$8)</f>
        <v>#VALUE!</v>
      </c>
      <c r="G41" s="13">
        <f>IFERROR(VLOOKUP(A41,'[16]COAL RECEIPT &amp; GCV DATA'!$A$2:$V$8,7,0),0)</f>
        <v>0</v>
      </c>
      <c r="H41" s="13">
        <f>IFERROR(VLOOKUP(A41,'[16]COAL RECEIPT &amp; GCV DATA'!$A$2:$V$8,8,0),0)</f>
        <v>0</v>
      </c>
      <c r="I41" s="13">
        <f>IFERROR(VLOOKUP(A41,'[16]COAL RECEIPT &amp; GCV DATA'!$A$2:$V$8,9,0),0)</f>
        <v>0</v>
      </c>
      <c r="J41" s="13">
        <f>IFERROR(VLOOKUP(A41,'[16]COAL RECEIPT &amp; GCV DATA'!$A$2:$V$8,10,0),0)</f>
        <v>0</v>
      </c>
      <c r="K41" s="15" t="e">
        <f>SUMIF('[16]COAL RECEIPT &amp; GCV DATA'!$A$3:$A$8,'MASTER DATA FILE RAW COAL 2 (2)'!A41,'[16]COAL RECEIPT &amp; GCV DATA'!$K$3:$K$8)</f>
        <v>#VALUE!</v>
      </c>
      <c r="L41" s="15" t="e">
        <f>SUMIF('[16]COAL RECEIPT &amp; GCV DATA'!$A$3:$A$8,'MASTER DATA FILE RAW COAL 2 (2)'!A41,'[16]COAL RECEIPT &amp; GCV DATA'!$L$3:$L$8)</f>
        <v>#VALUE!</v>
      </c>
      <c r="M41" s="15" t="e">
        <f t="shared" si="0"/>
        <v>#VALUE!</v>
      </c>
      <c r="N41" s="15" t="e">
        <f t="shared" si="1"/>
        <v>#VALUE!</v>
      </c>
      <c r="O41" s="15" t="e">
        <f>SUMIF('[16]COAL RECEIPT &amp; GCV DATA'!$A$3:$A$8,'MASTER DATA FILE RAW COAL 2 (2)'!A41,'[16]COAL RECEIPT &amp; GCV DATA'!$O$3:$O$8)</f>
        <v>#VALUE!</v>
      </c>
      <c r="P41" s="15" t="e">
        <f t="shared" si="5"/>
        <v>#VALUE!</v>
      </c>
      <c r="Q41" s="15" t="e">
        <f>SUMIF('[16]COAL RECEIPT &amp; GCV DATA'!$A$3:$A$8,'MASTER DATA FILE RAW COAL 2 (2)'!A41,'[16]COAL RECEIPT &amp; GCV DATA'!$Q$3:$Q$8)+IF(H41=$J$234,($K$234*K41),0)+IF(H41=$J$235,($K$235*K41),0)++IF(H40=$J$235,($K$236*K41),0)</f>
        <v>#VALUE!</v>
      </c>
      <c r="R41" s="16" t="e">
        <f>SUMIF('[16]COAL RECEIPT &amp; GCV DATA'!$A$3:$A$8,'MASTER DATA FILE RAW COAL 2 (2)'!A41,'[16]COAL RECEIPT &amp; GCV DATA'!$R$3:$R$8)+IF(H41=$J$234,($K$234*K41),0)+IF(H41=$J$235,($K$235*K41),0)</f>
        <v>#VALUE!</v>
      </c>
      <c r="S41" s="15">
        <f t="shared" si="2"/>
        <v>0</v>
      </c>
      <c r="T41" s="15" t="e">
        <f>SUMIF('[16]COAL RECEIPT &amp; GCV DATA'!$A$3:$A$8,'MASTER DATA FILE RAW COAL 2 (2)'!A41,'[16]COAL RECEIPT &amp; GCV DATA'!$T$3:$T$8)</f>
        <v>#VALUE!</v>
      </c>
      <c r="U41" s="15" t="e">
        <f t="shared" si="3"/>
        <v>#VALUE!</v>
      </c>
      <c r="V41" s="15" t="e">
        <f>SUMIF('[16]COAL RECEIPT &amp; GCV DATA'!$A$3:$A$8,'MASTER DATA FILE RAW COAL 2 (2)'!A41,'[16]COAL RECEIPT &amp; GCV DATA'!$V$3:$V$8)</f>
        <v>#VALUE!</v>
      </c>
      <c r="W41" s="15" t="e">
        <f t="shared" si="4"/>
        <v>#VALUE!</v>
      </c>
    </row>
    <row r="42" spans="1:23" customFormat="1" x14ac:dyDescent="0.3">
      <c r="A42" s="12"/>
      <c r="B42" s="12" t="e">
        <f>SUMIF('[16]COAL RECEIPT &amp; GCV DATA'!$A$3:$A$8,'MASTER DATA FILE RAW COAL 2 (2)'!A42,'[16]COAL RECEIPT &amp; GCV DATA'!$B$3:$B$8)</f>
        <v>#VALUE!</v>
      </c>
      <c r="C42" s="13" t="e">
        <f>SUMIF('[16]COAL RECEIPT &amp; GCV DATA'!$A$3:$A$8,'MASTER DATA FILE RAW COAL 2 (2)'!A42,'[16]COAL RECEIPT &amp; GCV DATA'!$C$3:$C$8)</f>
        <v>#VALUE!</v>
      </c>
      <c r="D42" s="13">
        <f>IFERROR(VLOOKUP(A42,'[16]COAL RECEIPT &amp; GCV DATA'!$A$2:$V$8,4,0),0)</f>
        <v>0</v>
      </c>
      <c r="E42" s="14">
        <f>IFERROR(VLOOKUP(A42,'[16]COAL RECEIPT &amp; GCV DATA'!$A$2:$V$8,5,0),0)</f>
        <v>0</v>
      </c>
      <c r="F42" s="13" t="e">
        <f>SUMIF('[16]COAL RECEIPT &amp; GCV DATA'!$A$3:$A$8,'MASTER DATA FILE RAW COAL 2 (2)'!A42,'[16]COAL RECEIPT &amp; GCV DATA'!$F$3:$F$8)</f>
        <v>#VALUE!</v>
      </c>
      <c r="G42" s="13">
        <f>IFERROR(VLOOKUP(A42,'[16]COAL RECEIPT &amp; GCV DATA'!$A$2:$V$8,7,0),0)</f>
        <v>0</v>
      </c>
      <c r="H42" s="13">
        <f>IFERROR(VLOOKUP(A42,'[16]COAL RECEIPT &amp; GCV DATA'!$A$2:$V$8,8,0),0)</f>
        <v>0</v>
      </c>
      <c r="I42" s="13">
        <f>IFERROR(VLOOKUP(A42,'[16]COAL RECEIPT &amp; GCV DATA'!$A$2:$V$8,9,0),0)</f>
        <v>0</v>
      </c>
      <c r="J42" s="13">
        <f>IFERROR(VLOOKUP(A42,'[16]COAL RECEIPT &amp; GCV DATA'!$A$2:$V$8,10,0),0)</f>
        <v>0</v>
      </c>
      <c r="K42" s="15" t="e">
        <f>SUMIF('[16]COAL RECEIPT &amp; GCV DATA'!$A$3:$A$8,'MASTER DATA FILE RAW COAL 2 (2)'!A42,'[16]COAL RECEIPT &amp; GCV DATA'!$K$3:$K$8)</f>
        <v>#VALUE!</v>
      </c>
      <c r="L42" s="15" t="e">
        <f>SUMIF('[16]COAL RECEIPT &amp; GCV DATA'!$A$3:$A$8,'MASTER DATA FILE RAW COAL 2 (2)'!A42,'[16]COAL RECEIPT &amp; GCV DATA'!$L$3:$L$8)</f>
        <v>#VALUE!</v>
      </c>
      <c r="M42" s="15" t="e">
        <f t="shared" si="0"/>
        <v>#VALUE!</v>
      </c>
      <c r="N42" s="15" t="e">
        <f t="shared" si="1"/>
        <v>#VALUE!</v>
      </c>
      <c r="O42" s="15" t="e">
        <f>SUMIF('[16]COAL RECEIPT &amp; GCV DATA'!$A$3:$A$8,'MASTER DATA FILE RAW COAL 2 (2)'!A42,'[16]COAL RECEIPT &amp; GCV DATA'!$O$3:$O$8)</f>
        <v>#VALUE!</v>
      </c>
      <c r="P42" s="15" t="e">
        <f t="shared" si="5"/>
        <v>#VALUE!</v>
      </c>
      <c r="Q42" s="15" t="e">
        <f>SUMIF('[16]COAL RECEIPT &amp; GCV DATA'!$A$3:$A$8,'MASTER DATA FILE RAW COAL 2 (2)'!A42,'[16]COAL RECEIPT &amp; GCV DATA'!$Q$3:$Q$8)+IF(H42=$J$234,($K$234*K42),0)+IF(H42=$J$235,($K$235*K42),0)++IF(H41=$J$235,($K$236*K42),0)</f>
        <v>#VALUE!</v>
      </c>
      <c r="R42" s="16" t="e">
        <f>SUMIF('[16]COAL RECEIPT &amp; GCV DATA'!$A$3:$A$8,'MASTER DATA FILE RAW COAL 2 (2)'!A42,'[16]COAL RECEIPT &amp; GCV DATA'!$R$3:$R$8)+IF(H42=$J$234,($K$234*K42),0)+IF(H42=$J$235,($K$235*K42),0)</f>
        <v>#VALUE!</v>
      </c>
      <c r="S42" s="15">
        <f t="shared" si="2"/>
        <v>0</v>
      </c>
      <c r="T42" s="15" t="e">
        <f>SUMIF('[16]COAL RECEIPT &amp; GCV DATA'!$A$3:$A$8,'MASTER DATA FILE RAW COAL 2 (2)'!A42,'[16]COAL RECEIPT &amp; GCV DATA'!$T$3:$T$8)</f>
        <v>#VALUE!</v>
      </c>
      <c r="U42" s="15" t="e">
        <f t="shared" si="3"/>
        <v>#VALUE!</v>
      </c>
      <c r="V42" s="15" t="e">
        <f>SUMIF('[16]COAL RECEIPT &amp; GCV DATA'!$A$3:$A$8,'MASTER DATA FILE RAW COAL 2 (2)'!A42,'[16]COAL RECEIPT &amp; GCV DATA'!$V$3:$V$8)</f>
        <v>#VALUE!</v>
      </c>
      <c r="W42" s="15" t="e">
        <f t="shared" si="4"/>
        <v>#VALUE!</v>
      </c>
    </row>
    <row r="43" spans="1:23" customFormat="1" x14ac:dyDescent="0.3">
      <c r="A43" s="12"/>
      <c r="B43" s="12" t="e">
        <f>SUMIF('[16]COAL RECEIPT &amp; GCV DATA'!$A$3:$A$8,'MASTER DATA FILE RAW COAL 2 (2)'!A43,'[16]COAL RECEIPT &amp; GCV DATA'!$B$3:$B$8)</f>
        <v>#VALUE!</v>
      </c>
      <c r="C43" s="13" t="e">
        <f>SUMIF('[16]COAL RECEIPT &amp; GCV DATA'!$A$3:$A$8,'MASTER DATA FILE RAW COAL 2 (2)'!A43,'[16]COAL RECEIPT &amp; GCV DATA'!$C$3:$C$8)</f>
        <v>#VALUE!</v>
      </c>
      <c r="D43" s="13">
        <f>IFERROR(VLOOKUP(A43,'[16]COAL RECEIPT &amp; GCV DATA'!$A$2:$V$8,4,0),0)</f>
        <v>0</v>
      </c>
      <c r="E43" s="14">
        <f>IFERROR(VLOOKUP(A43,'[16]COAL RECEIPT &amp; GCV DATA'!$A$2:$V$8,5,0),0)</f>
        <v>0</v>
      </c>
      <c r="F43" s="13" t="e">
        <f>SUMIF('[16]COAL RECEIPT &amp; GCV DATA'!$A$3:$A$8,'MASTER DATA FILE RAW COAL 2 (2)'!A43,'[16]COAL RECEIPT &amp; GCV DATA'!$F$3:$F$8)</f>
        <v>#VALUE!</v>
      </c>
      <c r="G43" s="13">
        <f>IFERROR(VLOOKUP(A43,'[16]COAL RECEIPT &amp; GCV DATA'!$A$2:$V$8,7,0),0)</f>
        <v>0</v>
      </c>
      <c r="H43" s="13">
        <f>IFERROR(VLOOKUP(A43,'[16]COAL RECEIPT &amp; GCV DATA'!$A$2:$V$8,8,0),0)</f>
        <v>0</v>
      </c>
      <c r="I43" s="13">
        <f>IFERROR(VLOOKUP(A43,'[16]COAL RECEIPT &amp; GCV DATA'!$A$2:$V$8,9,0),0)</f>
        <v>0</v>
      </c>
      <c r="J43" s="13">
        <f>IFERROR(VLOOKUP(A43,'[16]COAL RECEIPT &amp; GCV DATA'!$A$2:$V$8,10,0),0)</f>
        <v>0</v>
      </c>
      <c r="K43" s="15" t="e">
        <f>SUMIF('[16]COAL RECEIPT &amp; GCV DATA'!$A$3:$A$8,'MASTER DATA FILE RAW COAL 2 (2)'!A43,'[16]COAL RECEIPT &amp; GCV DATA'!$K$3:$K$8)</f>
        <v>#VALUE!</v>
      </c>
      <c r="L43" s="15" t="e">
        <f>SUMIF('[16]COAL RECEIPT &amp; GCV DATA'!$A$3:$A$8,'MASTER DATA FILE RAW COAL 2 (2)'!A43,'[16]COAL RECEIPT &amp; GCV DATA'!$L$3:$L$8)</f>
        <v>#VALUE!</v>
      </c>
      <c r="M43" s="15" t="e">
        <f t="shared" si="0"/>
        <v>#VALUE!</v>
      </c>
      <c r="N43" s="15" t="e">
        <f t="shared" si="1"/>
        <v>#VALUE!</v>
      </c>
      <c r="O43" s="15" t="e">
        <f>SUMIF('[16]COAL RECEIPT &amp; GCV DATA'!$A$3:$A$8,'MASTER DATA FILE RAW COAL 2 (2)'!A43,'[16]COAL RECEIPT &amp; GCV DATA'!$O$3:$O$8)</f>
        <v>#VALUE!</v>
      </c>
      <c r="P43" s="15" t="e">
        <f t="shared" si="5"/>
        <v>#VALUE!</v>
      </c>
      <c r="Q43" s="15" t="e">
        <f>SUMIF('[16]COAL RECEIPT &amp; GCV DATA'!$A$3:$A$8,'MASTER DATA FILE RAW COAL 2 (2)'!A43,'[16]COAL RECEIPT &amp; GCV DATA'!$Q$3:$Q$8)+IF(H43=$J$234,($K$234*K43),0)+IF(H43=$J$235,($K$235*K43),0)++IF(H42=$J$235,($K$236*K43),0)</f>
        <v>#VALUE!</v>
      </c>
      <c r="R43" s="16" t="e">
        <f>SUMIF('[16]COAL RECEIPT &amp; GCV DATA'!$A$3:$A$8,'MASTER DATA FILE RAW COAL 2 (2)'!A43,'[16]COAL RECEIPT &amp; GCV DATA'!$R$3:$R$8)+IF(H43=$J$234,($K$234*K43),0)+IF(H43=$J$235,($K$235*K43),0)</f>
        <v>#VALUE!</v>
      </c>
      <c r="S43" s="15">
        <f t="shared" si="2"/>
        <v>0</v>
      </c>
      <c r="T43" s="15" t="e">
        <f>SUMIF('[16]COAL RECEIPT &amp; GCV DATA'!$A$3:$A$8,'MASTER DATA FILE RAW COAL 2 (2)'!A43,'[16]COAL RECEIPT &amp; GCV DATA'!$T$3:$T$8)</f>
        <v>#VALUE!</v>
      </c>
      <c r="U43" s="15" t="e">
        <f t="shared" si="3"/>
        <v>#VALUE!</v>
      </c>
      <c r="V43" s="15" t="e">
        <f>SUMIF('[16]COAL RECEIPT &amp; GCV DATA'!$A$3:$A$8,'MASTER DATA FILE RAW COAL 2 (2)'!A43,'[16]COAL RECEIPT &amp; GCV DATA'!$V$3:$V$8)</f>
        <v>#VALUE!</v>
      </c>
      <c r="W43" s="15" t="e">
        <f t="shared" si="4"/>
        <v>#VALUE!</v>
      </c>
    </row>
    <row r="44" spans="1:23" customFormat="1" x14ac:dyDescent="0.3">
      <c r="A44" s="12"/>
      <c r="B44" s="12" t="e">
        <f>SUMIF('[16]COAL RECEIPT &amp; GCV DATA'!$A$3:$A$8,'MASTER DATA FILE RAW COAL 2 (2)'!A44,'[16]COAL RECEIPT &amp; GCV DATA'!$B$3:$B$8)</f>
        <v>#VALUE!</v>
      </c>
      <c r="C44" s="13" t="e">
        <f>SUMIF('[16]COAL RECEIPT &amp; GCV DATA'!$A$3:$A$8,'MASTER DATA FILE RAW COAL 2 (2)'!A44,'[16]COAL RECEIPT &amp; GCV DATA'!$C$3:$C$8)</f>
        <v>#VALUE!</v>
      </c>
      <c r="D44" s="13">
        <f>IFERROR(VLOOKUP(A44,'[16]COAL RECEIPT &amp; GCV DATA'!$A$2:$V$8,4,0),0)</f>
        <v>0</v>
      </c>
      <c r="E44" s="14">
        <f>IFERROR(VLOOKUP(A44,'[16]COAL RECEIPT &amp; GCV DATA'!$A$2:$V$8,5,0),0)</f>
        <v>0</v>
      </c>
      <c r="F44" s="13" t="e">
        <f>SUMIF('[16]COAL RECEIPT &amp; GCV DATA'!$A$3:$A$8,'MASTER DATA FILE RAW COAL 2 (2)'!A44,'[16]COAL RECEIPT &amp; GCV DATA'!$F$3:$F$8)</f>
        <v>#VALUE!</v>
      </c>
      <c r="G44" s="13">
        <f>IFERROR(VLOOKUP(A44,'[16]COAL RECEIPT &amp; GCV DATA'!$A$2:$V$8,7,0),0)</f>
        <v>0</v>
      </c>
      <c r="H44" s="13">
        <f>IFERROR(VLOOKUP(A44,'[16]COAL RECEIPT &amp; GCV DATA'!$A$2:$V$8,8,0),0)</f>
        <v>0</v>
      </c>
      <c r="I44" s="13">
        <f>IFERROR(VLOOKUP(A44,'[16]COAL RECEIPT &amp; GCV DATA'!$A$2:$V$8,9,0),0)</f>
        <v>0</v>
      </c>
      <c r="J44" s="13">
        <f>IFERROR(VLOOKUP(A44,'[16]COAL RECEIPT &amp; GCV DATA'!$A$2:$V$8,10,0),0)</f>
        <v>0</v>
      </c>
      <c r="K44" s="15" t="e">
        <f>SUMIF('[16]COAL RECEIPT &amp; GCV DATA'!$A$3:$A$8,'MASTER DATA FILE RAW COAL 2 (2)'!A44,'[16]COAL RECEIPT &amp; GCV DATA'!$K$3:$K$8)</f>
        <v>#VALUE!</v>
      </c>
      <c r="L44" s="15" t="e">
        <f>SUMIF('[16]COAL RECEIPT &amp; GCV DATA'!$A$3:$A$8,'MASTER DATA FILE RAW COAL 2 (2)'!A44,'[16]COAL RECEIPT &amp; GCV DATA'!$L$3:$L$8)</f>
        <v>#VALUE!</v>
      </c>
      <c r="M44" s="15" t="e">
        <f t="shared" si="0"/>
        <v>#VALUE!</v>
      </c>
      <c r="N44" s="15" t="e">
        <f t="shared" si="1"/>
        <v>#VALUE!</v>
      </c>
      <c r="O44" s="15" t="e">
        <f>SUMIF('[16]COAL RECEIPT &amp; GCV DATA'!$A$3:$A$8,'MASTER DATA FILE RAW COAL 2 (2)'!A44,'[16]COAL RECEIPT &amp; GCV DATA'!$O$3:$O$8)</f>
        <v>#VALUE!</v>
      </c>
      <c r="P44" s="15" t="e">
        <f t="shared" si="5"/>
        <v>#VALUE!</v>
      </c>
      <c r="Q44" s="15" t="e">
        <f>SUMIF('[16]COAL RECEIPT &amp; GCV DATA'!$A$3:$A$8,'MASTER DATA FILE RAW COAL 2 (2)'!A44,'[16]COAL RECEIPT &amp; GCV DATA'!$Q$3:$Q$8)+IF(H44=$J$234,($K$234*K44),0)+IF(H44=$J$235,($K$235*K44),0)++IF(H43=$J$235,($K$236*K44),0)</f>
        <v>#VALUE!</v>
      </c>
      <c r="R44" s="16" t="e">
        <f>SUMIF('[16]COAL RECEIPT &amp; GCV DATA'!$A$3:$A$8,'MASTER DATA FILE RAW COAL 2 (2)'!A44,'[16]COAL RECEIPT &amp; GCV DATA'!$R$3:$R$8)+IF(H44=$J$234,($K$234*K44),0)+IF(H44=$J$235,($K$235*K44),0)</f>
        <v>#VALUE!</v>
      </c>
      <c r="S44" s="15">
        <f t="shared" si="2"/>
        <v>0</v>
      </c>
      <c r="T44" s="15" t="e">
        <f>SUMIF('[16]COAL RECEIPT &amp; GCV DATA'!$A$3:$A$8,'MASTER DATA FILE RAW COAL 2 (2)'!A44,'[16]COAL RECEIPT &amp; GCV DATA'!$T$3:$T$8)</f>
        <v>#VALUE!</v>
      </c>
      <c r="U44" s="15" t="e">
        <f t="shared" si="3"/>
        <v>#VALUE!</v>
      </c>
      <c r="V44" s="15" t="e">
        <f>SUMIF('[16]COAL RECEIPT &amp; GCV DATA'!$A$3:$A$8,'MASTER DATA FILE RAW COAL 2 (2)'!A44,'[16]COAL RECEIPT &amp; GCV DATA'!$V$3:$V$8)</f>
        <v>#VALUE!</v>
      </c>
      <c r="W44" s="15" t="e">
        <f t="shared" si="4"/>
        <v>#VALUE!</v>
      </c>
    </row>
    <row r="45" spans="1:23" customFormat="1" x14ac:dyDescent="0.3">
      <c r="A45" s="12"/>
      <c r="B45" s="12" t="e">
        <f>SUMIF('[16]COAL RECEIPT &amp; GCV DATA'!$A$3:$A$8,'MASTER DATA FILE RAW COAL 2 (2)'!A45,'[16]COAL RECEIPT &amp; GCV DATA'!$B$3:$B$8)</f>
        <v>#VALUE!</v>
      </c>
      <c r="C45" s="13" t="e">
        <f>SUMIF('[16]COAL RECEIPT &amp; GCV DATA'!$A$3:$A$8,'MASTER DATA FILE RAW COAL 2 (2)'!A45,'[16]COAL RECEIPT &amp; GCV DATA'!$C$3:$C$8)</f>
        <v>#VALUE!</v>
      </c>
      <c r="D45" s="13">
        <f>IFERROR(VLOOKUP(A45,'[16]COAL RECEIPT &amp; GCV DATA'!$A$2:$V$8,4,0),0)</f>
        <v>0</v>
      </c>
      <c r="E45" s="14">
        <f>IFERROR(VLOOKUP(A45,'[16]COAL RECEIPT &amp; GCV DATA'!$A$2:$V$8,5,0),0)</f>
        <v>0</v>
      </c>
      <c r="F45" s="13" t="e">
        <f>SUMIF('[16]COAL RECEIPT &amp; GCV DATA'!$A$3:$A$8,'MASTER DATA FILE RAW COAL 2 (2)'!A45,'[16]COAL RECEIPT &amp; GCV DATA'!$F$3:$F$8)</f>
        <v>#VALUE!</v>
      </c>
      <c r="G45" s="13">
        <f>IFERROR(VLOOKUP(A45,'[16]COAL RECEIPT &amp; GCV DATA'!$A$2:$V$8,7,0),0)</f>
        <v>0</v>
      </c>
      <c r="H45" s="13">
        <f>IFERROR(VLOOKUP(A45,'[16]COAL RECEIPT &amp; GCV DATA'!$A$2:$V$8,8,0),0)</f>
        <v>0</v>
      </c>
      <c r="I45" s="13">
        <f>IFERROR(VLOOKUP(A45,'[16]COAL RECEIPT &amp; GCV DATA'!$A$2:$V$8,9,0),0)</f>
        <v>0</v>
      </c>
      <c r="J45" s="13">
        <f>IFERROR(VLOOKUP(A45,'[16]COAL RECEIPT &amp; GCV DATA'!$A$2:$V$8,10,0),0)</f>
        <v>0</v>
      </c>
      <c r="K45" s="15" t="e">
        <f>SUMIF('[16]COAL RECEIPT &amp; GCV DATA'!$A$3:$A$8,'MASTER DATA FILE RAW COAL 2 (2)'!A45,'[16]COAL RECEIPT &amp; GCV DATA'!$K$3:$K$8)</f>
        <v>#VALUE!</v>
      </c>
      <c r="L45" s="15" t="e">
        <f>SUMIF('[16]COAL RECEIPT &amp; GCV DATA'!$A$3:$A$8,'MASTER DATA FILE RAW COAL 2 (2)'!A45,'[16]COAL RECEIPT &amp; GCV DATA'!$L$3:$L$8)</f>
        <v>#VALUE!</v>
      </c>
      <c r="M45" s="15" t="e">
        <f t="shared" si="0"/>
        <v>#VALUE!</v>
      </c>
      <c r="N45" s="15" t="e">
        <f t="shared" si="1"/>
        <v>#VALUE!</v>
      </c>
      <c r="O45" s="15" t="e">
        <f>SUMIF('[16]COAL RECEIPT &amp; GCV DATA'!$A$3:$A$8,'MASTER DATA FILE RAW COAL 2 (2)'!A45,'[16]COAL RECEIPT &amp; GCV DATA'!$O$3:$O$8)</f>
        <v>#VALUE!</v>
      </c>
      <c r="P45" s="15" t="e">
        <f t="shared" si="5"/>
        <v>#VALUE!</v>
      </c>
      <c r="Q45" s="15" t="e">
        <f>SUMIF('[16]COAL RECEIPT &amp; GCV DATA'!$A$3:$A$8,'MASTER DATA FILE RAW COAL 2 (2)'!A45,'[16]COAL RECEIPT &amp; GCV DATA'!$Q$3:$Q$8)+IF(H45=$J$234,($K$234*K45),0)+IF(H45=$J$235,($K$235*K45),0)++IF(H44=$J$235,($K$236*K45),0)</f>
        <v>#VALUE!</v>
      </c>
      <c r="R45" s="16" t="e">
        <f>SUMIF('[16]COAL RECEIPT &amp; GCV DATA'!$A$3:$A$8,'MASTER DATA FILE RAW COAL 2 (2)'!A45,'[16]COAL RECEIPT &amp; GCV DATA'!$R$3:$R$8)+IF(H45=$J$234,($K$234*K45),0)+IF(H45=$J$235,($K$235*K45),0)</f>
        <v>#VALUE!</v>
      </c>
      <c r="S45" s="15">
        <f t="shared" si="2"/>
        <v>0</v>
      </c>
      <c r="T45" s="15" t="e">
        <f>SUMIF('[16]COAL RECEIPT &amp; GCV DATA'!$A$3:$A$8,'MASTER DATA FILE RAW COAL 2 (2)'!A45,'[16]COAL RECEIPT &amp; GCV DATA'!$T$3:$T$8)</f>
        <v>#VALUE!</v>
      </c>
      <c r="U45" s="15" t="e">
        <f t="shared" si="3"/>
        <v>#VALUE!</v>
      </c>
      <c r="V45" s="15" t="e">
        <f>SUMIF('[16]COAL RECEIPT &amp; GCV DATA'!$A$3:$A$8,'MASTER DATA FILE RAW COAL 2 (2)'!A45,'[16]COAL RECEIPT &amp; GCV DATA'!$V$3:$V$8)</f>
        <v>#VALUE!</v>
      </c>
      <c r="W45" s="15" t="e">
        <f t="shared" si="4"/>
        <v>#VALUE!</v>
      </c>
    </row>
    <row r="46" spans="1:23" customFormat="1" x14ac:dyDescent="0.3">
      <c r="A46" s="12"/>
      <c r="B46" s="12" t="e">
        <f>SUMIF('[16]COAL RECEIPT &amp; GCV DATA'!$A$3:$A$8,'MASTER DATA FILE RAW COAL 2 (2)'!A46,'[16]COAL RECEIPT &amp; GCV DATA'!$B$3:$B$8)</f>
        <v>#VALUE!</v>
      </c>
      <c r="C46" s="13" t="e">
        <f>SUMIF('[16]COAL RECEIPT &amp; GCV DATA'!$A$3:$A$8,'MASTER DATA FILE RAW COAL 2 (2)'!A46,'[16]COAL RECEIPT &amp; GCV DATA'!$C$3:$C$8)</f>
        <v>#VALUE!</v>
      </c>
      <c r="D46" s="13">
        <f>IFERROR(VLOOKUP(A46,'[16]COAL RECEIPT &amp; GCV DATA'!$A$2:$V$8,4,0),0)</f>
        <v>0</v>
      </c>
      <c r="E46" s="14">
        <f>IFERROR(VLOOKUP(A46,'[16]COAL RECEIPT &amp; GCV DATA'!$A$2:$V$8,5,0),0)</f>
        <v>0</v>
      </c>
      <c r="F46" s="13" t="e">
        <f>SUMIF('[16]COAL RECEIPT &amp; GCV DATA'!$A$3:$A$8,'MASTER DATA FILE RAW COAL 2 (2)'!A46,'[16]COAL RECEIPT &amp; GCV DATA'!$F$3:$F$8)</f>
        <v>#VALUE!</v>
      </c>
      <c r="G46" s="13">
        <f>IFERROR(VLOOKUP(A46,'[16]COAL RECEIPT &amp; GCV DATA'!$A$2:$V$8,7,0),0)</f>
        <v>0</v>
      </c>
      <c r="H46" s="13">
        <f>IFERROR(VLOOKUP(A46,'[16]COAL RECEIPT &amp; GCV DATA'!$A$2:$V$8,8,0),0)</f>
        <v>0</v>
      </c>
      <c r="I46" s="13">
        <f>IFERROR(VLOOKUP(A46,'[16]COAL RECEIPT &amp; GCV DATA'!$A$2:$V$8,9,0),0)</f>
        <v>0</v>
      </c>
      <c r="J46" s="13">
        <f>IFERROR(VLOOKUP(A46,'[16]COAL RECEIPT &amp; GCV DATA'!$A$2:$V$8,10,0),0)</f>
        <v>0</v>
      </c>
      <c r="K46" s="15" t="e">
        <f>SUMIF('[16]COAL RECEIPT &amp; GCV DATA'!$A$3:$A$8,'MASTER DATA FILE RAW COAL 2 (2)'!A46,'[16]COAL RECEIPT &amp; GCV DATA'!$K$3:$K$8)</f>
        <v>#VALUE!</v>
      </c>
      <c r="L46" s="15" t="e">
        <f>SUMIF('[16]COAL RECEIPT &amp; GCV DATA'!$A$3:$A$8,'MASTER DATA FILE RAW COAL 2 (2)'!A46,'[16]COAL RECEIPT &amp; GCV DATA'!$L$3:$L$8)</f>
        <v>#VALUE!</v>
      </c>
      <c r="M46" s="15" t="e">
        <f t="shared" si="0"/>
        <v>#VALUE!</v>
      </c>
      <c r="N46" s="15" t="e">
        <f t="shared" si="1"/>
        <v>#VALUE!</v>
      </c>
      <c r="O46" s="15" t="e">
        <f>SUMIF('[16]COAL RECEIPT &amp; GCV DATA'!$A$3:$A$8,'MASTER DATA FILE RAW COAL 2 (2)'!A46,'[16]COAL RECEIPT &amp; GCV DATA'!$O$3:$O$8)</f>
        <v>#VALUE!</v>
      </c>
      <c r="P46" s="15" t="e">
        <f t="shared" si="5"/>
        <v>#VALUE!</v>
      </c>
      <c r="Q46" s="15" t="e">
        <f>SUMIF('[16]COAL RECEIPT &amp; GCV DATA'!$A$3:$A$8,'MASTER DATA FILE RAW COAL 2 (2)'!A46,'[16]COAL RECEIPT &amp; GCV DATA'!$Q$3:$Q$8)+IF(H46=$J$234,($K$234*K46),0)+IF(H46=$J$235,($K$235*K46),0)++IF(H45=$J$235,($K$236*K46),0)</f>
        <v>#VALUE!</v>
      </c>
      <c r="R46" s="16" t="e">
        <f>SUMIF('[16]COAL RECEIPT &amp; GCV DATA'!$A$3:$A$8,'MASTER DATA FILE RAW COAL 2 (2)'!A46,'[16]COAL RECEIPT &amp; GCV DATA'!$R$3:$R$8)+IF(H46=$J$234,($K$234*K46),0)+IF(H46=$J$235,($K$235*K46),0)</f>
        <v>#VALUE!</v>
      </c>
      <c r="S46" s="15">
        <f t="shared" si="2"/>
        <v>0</v>
      </c>
      <c r="T46" s="15" t="e">
        <f>SUMIF('[16]COAL RECEIPT &amp; GCV DATA'!$A$3:$A$8,'MASTER DATA FILE RAW COAL 2 (2)'!A46,'[16]COAL RECEIPT &amp; GCV DATA'!$T$3:$T$8)</f>
        <v>#VALUE!</v>
      </c>
      <c r="U46" s="15" t="e">
        <f t="shared" si="3"/>
        <v>#VALUE!</v>
      </c>
      <c r="V46" s="15" t="e">
        <f>SUMIF('[16]COAL RECEIPT &amp; GCV DATA'!$A$3:$A$8,'MASTER DATA FILE RAW COAL 2 (2)'!A46,'[16]COAL RECEIPT &amp; GCV DATA'!$V$3:$V$8)</f>
        <v>#VALUE!</v>
      </c>
      <c r="W46" s="15" t="e">
        <f t="shared" si="4"/>
        <v>#VALUE!</v>
      </c>
    </row>
    <row r="47" spans="1:23" customFormat="1" x14ac:dyDescent="0.3">
      <c r="A47" s="12"/>
      <c r="B47" s="12" t="e">
        <f>SUMIF('[16]COAL RECEIPT &amp; GCV DATA'!$A$3:$A$8,'MASTER DATA FILE RAW COAL 2 (2)'!A47,'[16]COAL RECEIPT &amp; GCV DATA'!$B$3:$B$8)</f>
        <v>#VALUE!</v>
      </c>
      <c r="C47" s="13" t="e">
        <f>SUMIF('[16]COAL RECEIPT &amp; GCV DATA'!$A$3:$A$8,'MASTER DATA FILE RAW COAL 2 (2)'!A47,'[16]COAL RECEIPT &amp; GCV DATA'!$C$3:$C$8)</f>
        <v>#VALUE!</v>
      </c>
      <c r="D47" s="13">
        <f>IFERROR(VLOOKUP(A47,'[16]COAL RECEIPT &amp; GCV DATA'!$A$2:$V$8,4,0),0)</f>
        <v>0</v>
      </c>
      <c r="E47" s="14">
        <f>IFERROR(VLOOKUP(A47,'[16]COAL RECEIPT &amp; GCV DATA'!$A$2:$V$8,5,0),0)</f>
        <v>0</v>
      </c>
      <c r="F47" s="13" t="e">
        <f>SUMIF('[16]COAL RECEIPT &amp; GCV DATA'!$A$3:$A$8,'MASTER DATA FILE RAW COAL 2 (2)'!A47,'[16]COAL RECEIPT &amp; GCV DATA'!$F$3:$F$8)</f>
        <v>#VALUE!</v>
      </c>
      <c r="G47" s="13">
        <f>IFERROR(VLOOKUP(A47,'[16]COAL RECEIPT &amp; GCV DATA'!$A$2:$V$8,7,0),0)</f>
        <v>0</v>
      </c>
      <c r="H47" s="13">
        <f>IFERROR(VLOOKUP(A47,'[16]COAL RECEIPT &amp; GCV DATA'!$A$2:$V$8,8,0),0)</f>
        <v>0</v>
      </c>
      <c r="I47" s="13">
        <f>IFERROR(VLOOKUP(A47,'[16]COAL RECEIPT &amp; GCV DATA'!$A$2:$V$8,9,0),0)</f>
        <v>0</v>
      </c>
      <c r="J47" s="13">
        <f>IFERROR(VLOOKUP(A47,'[16]COAL RECEIPT &amp; GCV DATA'!$A$2:$V$8,10,0),0)</f>
        <v>0</v>
      </c>
      <c r="K47" s="15" t="e">
        <f>SUMIF('[16]COAL RECEIPT &amp; GCV DATA'!$A$3:$A$8,'MASTER DATA FILE RAW COAL 2 (2)'!A47,'[16]COAL RECEIPT &amp; GCV DATA'!$K$3:$K$8)</f>
        <v>#VALUE!</v>
      </c>
      <c r="L47" s="15" t="e">
        <f>SUMIF('[16]COAL RECEIPT &amp; GCV DATA'!$A$3:$A$8,'MASTER DATA FILE RAW COAL 2 (2)'!A47,'[16]COAL RECEIPT &amp; GCV DATA'!$L$3:$L$8)</f>
        <v>#VALUE!</v>
      </c>
      <c r="M47" s="15" t="e">
        <f t="shared" si="0"/>
        <v>#VALUE!</v>
      </c>
      <c r="N47" s="15" t="e">
        <f t="shared" si="1"/>
        <v>#VALUE!</v>
      </c>
      <c r="O47" s="15" t="e">
        <f>SUMIF('[16]COAL RECEIPT &amp; GCV DATA'!$A$3:$A$8,'MASTER DATA FILE RAW COAL 2 (2)'!A47,'[16]COAL RECEIPT &amp; GCV DATA'!$O$3:$O$8)</f>
        <v>#VALUE!</v>
      </c>
      <c r="P47" s="15" t="e">
        <f t="shared" si="5"/>
        <v>#VALUE!</v>
      </c>
      <c r="Q47" s="15" t="e">
        <f>SUMIF('[16]COAL RECEIPT &amp; GCV DATA'!$A$3:$A$8,'MASTER DATA FILE RAW COAL 2 (2)'!A47,'[16]COAL RECEIPT &amp; GCV DATA'!$Q$3:$Q$8)+IF(H47=$J$234,($K$234*K47),0)+IF(H47=$J$235,($K$235*K47),0)++IF(H46=$J$235,($K$236*K47),0)</f>
        <v>#VALUE!</v>
      </c>
      <c r="R47" s="16" t="e">
        <f>SUMIF('[16]COAL RECEIPT &amp; GCV DATA'!$A$3:$A$8,'MASTER DATA FILE RAW COAL 2 (2)'!A47,'[16]COAL RECEIPT &amp; GCV DATA'!$R$3:$R$8)+IF(H47=$J$234,($K$234*K47),0)+IF(H47=$J$235,($K$235*K47),0)</f>
        <v>#VALUE!</v>
      </c>
      <c r="S47" s="15">
        <f t="shared" si="2"/>
        <v>0</v>
      </c>
      <c r="T47" s="15" t="e">
        <f>SUMIF('[16]COAL RECEIPT &amp; GCV DATA'!$A$3:$A$8,'MASTER DATA FILE RAW COAL 2 (2)'!A47,'[16]COAL RECEIPT &amp; GCV DATA'!$T$3:$T$8)</f>
        <v>#VALUE!</v>
      </c>
      <c r="U47" s="15" t="e">
        <f t="shared" si="3"/>
        <v>#VALUE!</v>
      </c>
      <c r="V47" s="15" t="e">
        <f>SUMIF('[16]COAL RECEIPT &amp; GCV DATA'!$A$3:$A$8,'MASTER DATA FILE RAW COAL 2 (2)'!A47,'[16]COAL RECEIPT &amp; GCV DATA'!$V$3:$V$8)</f>
        <v>#VALUE!</v>
      </c>
      <c r="W47" s="15" t="e">
        <f t="shared" si="4"/>
        <v>#VALUE!</v>
      </c>
    </row>
    <row r="48" spans="1:23" customFormat="1" x14ac:dyDescent="0.3">
      <c r="A48" s="12"/>
      <c r="B48" s="12" t="e">
        <f>SUMIF('[16]COAL RECEIPT &amp; GCV DATA'!$A$3:$A$8,'MASTER DATA FILE RAW COAL 2 (2)'!A48,'[16]COAL RECEIPT &amp; GCV DATA'!$B$3:$B$8)</f>
        <v>#VALUE!</v>
      </c>
      <c r="C48" s="13" t="e">
        <f>SUMIF('[16]COAL RECEIPT &amp; GCV DATA'!$A$3:$A$8,'MASTER DATA FILE RAW COAL 2 (2)'!A48,'[16]COAL RECEIPT &amp; GCV DATA'!$C$3:$C$8)</f>
        <v>#VALUE!</v>
      </c>
      <c r="D48" s="13">
        <f>IFERROR(VLOOKUP(A48,'[16]COAL RECEIPT &amp; GCV DATA'!$A$2:$V$8,4,0),0)</f>
        <v>0</v>
      </c>
      <c r="E48" s="14">
        <f>IFERROR(VLOOKUP(A48,'[16]COAL RECEIPT &amp; GCV DATA'!$A$2:$V$8,5,0),0)</f>
        <v>0</v>
      </c>
      <c r="F48" s="13" t="e">
        <f>SUMIF('[16]COAL RECEIPT &amp; GCV DATA'!$A$3:$A$8,'MASTER DATA FILE RAW COAL 2 (2)'!A48,'[16]COAL RECEIPT &amp; GCV DATA'!$F$3:$F$8)</f>
        <v>#VALUE!</v>
      </c>
      <c r="G48" s="13">
        <f>IFERROR(VLOOKUP(A48,'[16]COAL RECEIPT &amp; GCV DATA'!$A$2:$V$8,7,0),0)</f>
        <v>0</v>
      </c>
      <c r="H48" s="13">
        <f>IFERROR(VLOOKUP(A48,'[16]COAL RECEIPT &amp; GCV DATA'!$A$2:$V$8,8,0),0)</f>
        <v>0</v>
      </c>
      <c r="I48" s="13">
        <f>IFERROR(VLOOKUP(A48,'[16]COAL RECEIPT &amp; GCV DATA'!$A$2:$V$8,9,0),0)</f>
        <v>0</v>
      </c>
      <c r="J48" s="13">
        <f>IFERROR(VLOOKUP(A48,'[16]COAL RECEIPT &amp; GCV DATA'!$A$2:$V$8,10,0),0)</f>
        <v>0</v>
      </c>
      <c r="K48" s="15" t="e">
        <f>SUMIF('[16]COAL RECEIPT &amp; GCV DATA'!$A$3:$A$8,'MASTER DATA FILE RAW COAL 2 (2)'!A48,'[16]COAL RECEIPT &amp; GCV DATA'!$K$3:$K$8)</f>
        <v>#VALUE!</v>
      </c>
      <c r="L48" s="15" t="e">
        <f>SUMIF('[16]COAL RECEIPT &amp; GCV DATA'!$A$3:$A$8,'MASTER DATA FILE RAW COAL 2 (2)'!A48,'[16]COAL RECEIPT &amp; GCV DATA'!$L$3:$L$8)</f>
        <v>#VALUE!</v>
      </c>
      <c r="M48" s="15" t="e">
        <f t="shared" si="0"/>
        <v>#VALUE!</v>
      </c>
      <c r="N48" s="15" t="e">
        <f t="shared" si="1"/>
        <v>#VALUE!</v>
      </c>
      <c r="O48" s="15" t="e">
        <f>SUMIF('[16]COAL RECEIPT &amp; GCV DATA'!$A$3:$A$8,'MASTER DATA FILE RAW COAL 2 (2)'!A48,'[16]COAL RECEIPT &amp; GCV DATA'!$O$3:$O$8)</f>
        <v>#VALUE!</v>
      </c>
      <c r="P48" s="15" t="e">
        <f t="shared" si="5"/>
        <v>#VALUE!</v>
      </c>
      <c r="Q48" s="15" t="e">
        <f>SUMIF('[16]COAL RECEIPT &amp; GCV DATA'!$A$3:$A$8,'MASTER DATA FILE RAW COAL 2 (2)'!A48,'[16]COAL RECEIPT &amp; GCV DATA'!$Q$3:$Q$8)+IF(H48=$J$234,($K$234*K48),0)+IF(H48=$J$235,($K$235*K48),0)++IF(H47=$J$235,($K$236*K48),0)</f>
        <v>#VALUE!</v>
      </c>
      <c r="R48" s="16" t="e">
        <f>SUMIF('[16]COAL RECEIPT &amp; GCV DATA'!$A$3:$A$8,'MASTER DATA FILE RAW COAL 2 (2)'!A48,'[16]COAL RECEIPT &amp; GCV DATA'!$R$3:$R$8)+IF(H48=$J$234,($K$234*K48),0)+IF(H48=$J$235,($K$235*K48),0)</f>
        <v>#VALUE!</v>
      </c>
      <c r="S48" s="15">
        <f t="shared" si="2"/>
        <v>0</v>
      </c>
      <c r="T48" s="15" t="e">
        <f>SUMIF('[16]COAL RECEIPT &amp; GCV DATA'!$A$3:$A$8,'MASTER DATA FILE RAW COAL 2 (2)'!A48,'[16]COAL RECEIPT &amp; GCV DATA'!$T$3:$T$8)</f>
        <v>#VALUE!</v>
      </c>
      <c r="U48" s="15" t="e">
        <f t="shared" si="3"/>
        <v>#VALUE!</v>
      </c>
      <c r="V48" s="15" t="e">
        <f>SUMIF('[16]COAL RECEIPT &amp; GCV DATA'!$A$3:$A$8,'MASTER DATA FILE RAW COAL 2 (2)'!A48,'[16]COAL RECEIPT &amp; GCV DATA'!$V$3:$V$8)</f>
        <v>#VALUE!</v>
      </c>
      <c r="W48" s="15" t="e">
        <f t="shared" si="4"/>
        <v>#VALUE!</v>
      </c>
    </row>
    <row r="49" spans="1:23" customFormat="1" x14ac:dyDescent="0.3">
      <c r="A49" s="12"/>
      <c r="B49" s="12" t="e">
        <f>SUMIF('[16]COAL RECEIPT &amp; GCV DATA'!$A$3:$A$8,'MASTER DATA FILE RAW COAL 2 (2)'!A49,'[16]COAL RECEIPT &amp; GCV DATA'!$B$3:$B$8)</f>
        <v>#VALUE!</v>
      </c>
      <c r="C49" s="13" t="e">
        <f>SUMIF('[16]COAL RECEIPT &amp; GCV DATA'!$A$3:$A$8,'MASTER DATA FILE RAW COAL 2 (2)'!A49,'[16]COAL RECEIPT &amp; GCV DATA'!$C$3:$C$8)</f>
        <v>#VALUE!</v>
      </c>
      <c r="D49" s="13">
        <f>IFERROR(VLOOKUP(A49,'[16]COAL RECEIPT &amp; GCV DATA'!$A$2:$V$8,4,0),0)</f>
        <v>0</v>
      </c>
      <c r="E49" s="14">
        <f>IFERROR(VLOOKUP(A49,'[16]COAL RECEIPT &amp; GCV DATA'!$A$2:$V$8,5,0),0)</f>
        <v>0</v>
      </c>
      <c r="F49" s="13" t="e">
        <f>SUMIF('[16]COAL RECEIPT &amp; GCV DATA'!$A$3:$A$8,'MASTER DATA FILE RAW COAL 2 (2)'!A49,'[16]COAL RECEIPT &amp; GCV DATA'!$F$3:$F$8)</f>
        <v>#VALUE!</v>
      </c>
      <c r="G49" s="13">
        <f>IFERROR(VLOOKUP(A49,'[16]COAL RECEIPT &amp; GCV DATA'!$A$2:$V$8,7,0),0)</f>
        <v>0</v>
      </c>
      <c r="H49" s="13">
        <f>IFERROR(VLOOKUP(A49,'[16]COAL RECEIPT &amp; GCV DATA'!$A$2:$V$8,8,0),0)</f>
        <v>0</v>
      </c>
      <c r="I49" s="13">
        <f>IFERROR(VLOOKUP(A49,'[16]COAL RECEIPT &amp; GCV DATA'!$A$2:$V$8,9,0),0)</f>
        <v>0</v>
      </c>
      <c r="J49" s="13">
        <f>IFERROR(VLOOKUP(A49,'[16]COAL RECEIPT &amp; GCV DATA'!$A$2:$V$8,10,0),0)</f>
        <v>0</v>
      </c>
      <c r="K49" s="15" t="e">
        <f>SUMIF('[16]COAL RECEIPT &amp; GCV DATA'!$A$3:$A$8,'MASTER DATA FILE RAW COAL 2 (2)'!A49,'[16]COAL RECEIPT &amp; GCV DATA'!$K$3:$K$8)</f>
        <v>#VALUE!</v>
      </c>
      <c r="L49" s="15" t="e">
        <f>SUMIF('[16]COAL RECEIPT &amp; GCV DATA'!$A$3:$A$8,'MASTER DATA FILE RAW COAL 2 (2)'!A49,'[16]COAL RECEIPT &amp; GCV DATA'!$L$3:$L$8)</f>
        <v>#VALUE!</v>
      </c>
      <c r="M49" s="15" t="e">
        <f t="shared" si="0"/>
        <v>#VALUE!</v>
      </c>
      <c r="N49" s="15" t="e">
        <f t="shared" si="1"/>
        <v>#VALUE!</v>
      </c>
      <c r="O49" s="15" t="e">
        <f>SUMIF('[16]COAL RECEIPT &amp; GCV DATA'!$A$3:$A$8,'MASTER DATA FILE RAW COAL 2 (2)'!A49,'[16]COAL RECEIPT &amp; GCV DATA'!$O$3:$O$8)</f>
        <v>#VALUE!</v>
      </c>
      <c r="P49" s="15" t="e">
        <f t="shared" si="5"/>
        <v>#VALUE!</v>
      </c>
      <c r="Q49" s="15" t="e">
        <f>SUMIF('[16]COAL RECEIPT &amp; GCV DATA'!$A$3:$A$8,'MASTER DATA FILE RAW COAL 2 (2)'!A49,'[16]COAL RECEIPT &amp; GCV DATA'!$Q$3:$Q$8)+IF(H49=$J$234,($K$234*K49),0)+IF(H49=$J$235,($K$235*K49),0)++IF(H48=$J$235,($K$236*K49),0)</f>
        <v>#VALUE!</v>
      </c>
      <c r="R49" s="16" t="e">
        <f>SUMIF('[16]COAL RECEIPT &amp; GCV DATA'!$A$3:$A$8,'MASTER DATA FILE RAW COAL 2 (2)'!A49,'[16]COAL RECEIPT &amp; GCV DATA'!$R$3:$R$8)+IF(H49=$J$234,($K$234*K49),0)+IF(H49=$J$235,($K$235*K49),0)</f>
        <v>#VALUE!</v>
      </c>
      <c r="S49" s="15">
        <f t="shared" si="2"/>
        <v>0</v>
      </c>
      <c r="T49" s="15" t="e">
        <f>SUMIF('[16]COAL RECEIPT &amp; GCV DATA'!$A$3:$A$8,'MASTER DATA FILE RAW COAL 2 (2)'!A49,'[16]COAL RECEIPT &amp; GCV DATA'!$T$3:$T$8)</f>
        <v>#VALUE!</v>
      </c>
      <c r="U49" s="15" t="e">
        <f t="shared" si="3"/>
        <v>#VALUE!</v>
      </c>
      <c r="V49" s="15" t="e">
        <f>SUMIF('[16]COAL RECEIPT &amp; GCV DATA'!$A$3:$A$8,'MASTER DATA FILE RAW COAL 2 (2)'!A49,'[16]COAL RECEIPT &amp; GCV DATA'!$V$3:$V$8)</f>
        <v>#VALUE!</v>
      </c>
      <c r="W49" s="15" t="e">
        <f t="shared" si="4"/>
        <v>#VALUE!</v>
      </c>
    </row>
    <row r="50" spans="1:23" customFormat="1" x14ac:dyDescent="0.3">
      <c r="A50" s="12"/>
      <c r="B50" s="12" t="e">
        <f>SUMIF('[16]COAL RECEIPT &amp; GCV DATA'!$A$3:$A$8,'MASTER DATA FILE RAW COAL 2 (2)'!A50,'[16]COAL RECEIPT &amp; GCV DATA'!$B$3:$B$8)</f>
        <v>#VALUE!</v>
      </c>
      <c r="C50" s="13" t="e">
        <f>SUMIF('[16]COAL RECEIPT &amp; GCV DATA'!$A$3:$A$8,'MASTER DATA FILE RAW COAL 2 (2)'!A50,'[16]COAL RECEIPT &amp; GCV DATA'!$C$3:$C$8)</f>
        <v>#VALUE!</v>
      </c>
      <c r="D50" s="13">
        <f>IFERROR(VLOOKUP(A50,'[16]COAL RECEIPT &amp; GCV DATA'!$A$2:$V$8,4,0),0)</f>
        <v>0</v>
      </c>
      <c r="E50" s="14">
        <f>IFERROR(VLOOKUP(A50,'[16]COAL RECEIPT &amp; GCV DATA'!$A$2:$V$8,5,0),0)</f>
        <v>0</v>
      </c>
      <c r="F50" s="13" t="e">
        <f>SUMIF('[16]COAL RECEIPT &amp; GCV DATA'!$A$3:$A$8,'MASTER DATA FILE RAW COAL 2 (2)'!A50,'[16]COAL RECEIPT &amp; GCV DATA'!$F$3:$F$8)</f>
        <v>#VALUE!</v>
      </c>
      <c r="G50" s="13">
        <f>IFERROR(VLOOKUP(A50,'[16]COAL RECEIPT &amp; GCV DATA'!$A$2:$V$8,7,0),0)</f>
        <v>0</v>
      </c>
      <c r="H50" s="13">
        <f>IFERROR(VLOOKUP(A50,'[16]COAL RECEIPT &amp; GCV DATA'!$A$2:$V$8,8,0),0)</f>
        <v>0</v>
      </c>
      <c r="I50" s="13">
        <f>IFERROR(VLOOKUP(A50,'[16]COAL RECEIPT &amp; GCV DATA'!$A$2:$V$8,9,0),0)</f>
        <v>0</v>
      </c>
      <c r="J50" s="13">
        <f>IFERROR(VLOOKUP(A50,'[16]COAL RECEIPT &amp; GCV DATA'!$A$2:$V$8,10,0),0)</f>
        <v>0</v>
      </c>
      <c r="K50" s="15" t="e">
        <f>SUMIF('[16]COAL RECEIPT &amp; GCV DATA'!$A$3:$A$8,'MASTER DATA FILE RAW COAL 2 (2)'!A50,'[16]COAL RECEIPT &amp; GCV DATA'!$K$3:$K$8)</f>
        <v>#VALUE!</v>
      </c>
      <c r="L50" s="15" t="e">
        <f>SUMIF('[16]COAL RECEIPT &amp; GCV DATA'!$A$3:$A$8,'MASTER DATA FILE RAW COAL 2 (2)'!A50,'[16]COAL RECEIPT &amp; GCV DATA'!$L$3:$L$8)</f>
        <v>#VALUE!</v>
      </c>
      <c r="M50" s="15" t="e">
        <f t="shared" si="0"/>
        <v>#VALUE!</v>
      </c>
      <c r="N50" s="15" t="e">
        <f t="shared" si="1"/>
        <v>#VALUE!</v>
      </c>
      <c r="O50" s="15" t="e">
        <f>SUMIF('[16]COAL RECEIPT &amp; GCV DATA'!$A$3:$A$8,'MASTER DATA FILE RAW COAL 2 (2)'!A50,'[16]COAL RECEIPT &amp; GCV DATA'!$O$3:$O$8)</f>
        <v>#VALUE!</v>
      </c>
      <c r="P50" s="15" t="e">
        <f t="shared" si="5"/>
        <v>#VALUE!</v>
      </c>
      <c r="Q50" s="15" t="e">
        <f>SUMIF('[16]COAL RECEIPT &amp; GCV DATA'!$A$3:$A$8,'MASTER DATA FILE RAW COAL 2 (2)'!A50,'[16]COAL RECEIPT &amp; GCV DATA'!$Q$3:$Q$8)+IF(H50=$J$234,($K$234*K50),0)+IF(H50=$J$235,($K$235*K50),0)++IF(H49=$J$235,($K$236*K50),0)</f>
        <v>#VALUE!</v>
      </c>
      <c r="R50" s="16" t="e">
        <f>SUMIF('[16]COAL RECEIPT &amp; GCV DATA'!$A$3:$A$8,'MASTER DATA FILE RAW COAL 2 (2)'!A50,'[16]COAL RECEIPT &amp; GCV DATA'!$R$3:$R$8)+IF(H50=$J$234,($K$234*K50),0)+IF(H50=$J$235,($K$235*K50),0)</f>
        <v>#VALUE!</v>
      </c>
      <c r="S50" s="15">
        <f t="shared" si="2"/>
        <v>0</v>
      </c>
      <c r="T50" s="15" t="e">
        <f>SUMIF('[16]COAL RECEIPT &amp; GCV DATA'!$A$3:$A$8,'MASTER DATA FILE RAW COAL 2 (2)'!A50,'[16]COAL RECEIPT &amp; GCV DATA'!$T$3:$T$8)</f>
        <v>#VALUE!</v>
      </c>
      <c r="U50" s="15" t="e">
        <f t="shared" si="3"/>
        <v>#VALUE!</v>
      </c>
      <c r="V50" s="15" t="e">
        <f>SUMIF('[16]COAL RECEIPT &amp; GCV DATA'!$A$3:$A$8,'MASTER DATA FILE RAW COAL 2 (2)'!A50,'[16]COAL RECEIPT &amp; GCV DATA'!$V$3:$V$8)</f>
        <v>#VALUE!</v>
      </c>
      <c r="W50" s="15" t="e">
        <f t="shared" si="4"/>
        <v>#VALUE!</v>
      </c>
    </row>
    <row r="51" spans="1:23" customFormat="1" x14ac:dyDescent="0.3">
      <c r="A51" s="12"/>
      <c r="B51" s="12" t="e">
        <f>SUMIF('[16]COAL RECEIPT &amp; GCV DATA'!$A$3:$A$8,'MASTER DATA FILE RAW COAL 2 (2)'!A51,'[16]COAL RECEIPT &amp; GCV DATA'!$B$3:$B$8)</f>
        <v>#VALUE!</v>
      </c>
      <c r="C51" s="13" t="e">
        <f>SUMIF('[16]COAL RECEIPT &amp; GCV DATA'!$A$3:$A$8,'MASTER DATA FILE RAW COAL 2 (2)'!A51,'[16]COAL RECEIPT &amp; GCV DATA'!$C$3:$C$8)</f>
        <v>#VALUE!</v>
      </c>
      <c r="D51" s="13">
        <f>IFERROR(VLOOKUP(A51,'[16]COAL RECEIPT &amp; GCV DATA'!$A$2:$V$8,4,0),0)</f>
        <v>0</v>
      </c>
      <c r="E51" s="14">
        <f>IFERROR(VLOOKUP(A51,'[16]COAL RECEIPT &amp; GCV DATA'!$A$2:$V$8,5,0),0)</f>
        <v>0</v>
      </c>
      <c r="F51" s="13" t="e">
        <f>SUMIF('[16]COAL RECEIPT &amp; GCV DATA'!$A$3:$A$8,'MASTER DATA FILE RAW COAL 2 (2)'!A51,'[16]COAL RECEIPT &amp; GCV DATA'!$F$3:$F$8)</f>
        <v>#VALUE!</v>
      </c>
      <c r="G51" s="13">
        <f>IFERROR(VLOOKUP(A51,'[16]COAL RECEIPT &amp; GCV DATA'!$A$2:$V$8,7,0),0)</f>
        <v>0</v>
      </c>
      <c r="H51" s="13">
        <f>IFERROR(VLOOKUP(A51,'[16]COAL RECEIPT &amp; GCV DATA'!$A$2:$V$8,8,0),0)</f>
        <v>0</v>
      </c>
      <c r="I51" s="13">
        <f>IFERROR(VLOOKUP(A51,'[16]COAL RECEIPT &amp; GCV DATA'!$A$2:$V$8,9,0),0)</f>
        <v>0</v>
      </c>
      <c r="J51" s="13">
        <f>IFERROR(VLOOKUP(A51,'[16]COAL RECEIPT &amp; GCV DATA'!$A$2:$V$8,10,0),0)</f>
        <v>0</v>
      </c>
      <c r="K51" s="15" t="e">
        <f>SUMIF('[16]COAL RECEIPT &amp; GCV DATA'!$A$3:$A$8,'MASTER DATA FILE RAW COAL 2 (2)'!A51,'[16]COAL RECEIPT &amp; GCV DATA'!$K$3:$K$8)</f>
        <v>#VALUE!</v>
      </c>
      <c r="L51" s="15" t="e">
        <f>SUMIF('[16]COAL RECEIPT &amp; GCV DATA'!$A$3:$A$8,'MASTER DATA FILE RAW COAL 2 (2)'!A51,'[16]COAL RECEIPT &amp; GCV DATA'!$L$3:$L$8)</f>
        <v>#VALUE!</v>
      </c>
      <c r="M51" s="15" t="e">
        <f t="shared" si="0"/>
        <v>#VALUE!</v>
      </c>
      <c r="N51" s="15" t="e">
        <f t="shared" si="1"/>
        <v>#VALUE!</v>
      </c>
      <c r="O51" s="15" t="e">
        <f>SUMIF('[16]COAL RECEIPT &amp; GCV DATA'!$A$3:$A$8,'MASTER DATA FILE RAW COAL 2 (2)'!A51,'[16]COAL RECEIPT &amp; GCV DATA'!$O$3:$O$8)</f>
        <v>#VALUE!</v>
      </c>
      <c r="P51" s="15" t="e">
        <f t="shared" si="5"/>
        <v>#VALUE!</v>
      </c>
      <c r="Q51" s="15" t="e">
        <f>SUMIF('[16]COAL RECEIPT &amp; GCV DATA'!$A$3:$A$8,'MASTER DATA FILE RAW COAL 2 (2)'!A51,'[16]COAL RECEIPT &amp; GCV DATA'!$Q$3:$Q$8)+IF(H51=$J$234,($K$234*K51),0)+IF(H51=$J$235,($K$235*K51),0)++IF(H50=$J$235,($K$236*K51),0)</f>
        <v>#VALUE!</v>
      </c>
      <c r="R51" s="16" t="e">
        <f>SUMIF('[16]COAL RECEIPT &amp; GCV DATA'!$A$3:$A$8,'MASTER DATA FILE RAW COAL 2 (2)'!A51,'[16]COAL RECEIPT &amp; GCV DATA'!$R$3:$R$8)+IF(H51=$J$234,($K$234*K51),0)+IF(H51=$J$235,($K$235*K51),0)</f>
        <v>#VALUE!</v>
      </c>
      <c r="S51" s="15">
        <f t="shared" si="2"/>
        <v>0</v>
      </c>
      <c r="T51" s="15" t="e">
        <f>SUMIF('[16]COAL RECEIPT &amp; GCV DATA'!$A$3:$A$8,'MASTER DATA FILE RAW COAL 2 (2)'!A51,'[16]COAL RECEIPT &amp; GCV DATA'!$T$3:$T$8)</f>
        <v>#VALUE!</v>
      </c>
      <c r="U51" s="15" t="e">
        <f t="shared" si="3"/>
        <v>#VALUE!</v>
      </c>
      <c r="V51" s="15" t="e">
        <f>SUMIF('[16]COAL RECEIPT &amp; GCV DATA'!$A$3:$A$8,'MASTER DATA FILE RAW COAL 2 (2)'!A51,'[16]COAL RECEIPT &amp; GCV DATA'!$V$3:$V$8)</f>
        <v>#VALUE!</v>
      </c>
      <c r="W51" s="15" t="e">
        <f t="shared" si="4"/>
        <v>#VALUE!</v>
      </c>
    </row>
    <row r="52" spans="1:23" customFormat="1" x14ac:dyDescent="0.3">
      <c r="A52" s="12"/>
      <c r="B52" s="12" t="e">
        <f>SUMIF('[16]COAL RECEIPT &amp; GCV DATA'!$A$3:$A$8,'MASTER DATA FILE RAW COAL 2 (2)'!A52,'[16]COAL RECEIPT &amp; GCV DATA'!$B$3:$B$8)</f>
        <v>#VALUE!</v>
      </c>
      <c r="C52" s="13" t="e">
        <f>SUMIF('[16]COAL RECEIPT &amp; GCV DATA'!$A$3:$A$8,'MASTER DATA FILE RAW COAL 2 (2)'!A52,'[16]COAL RECEIPT &amp; GCV DATA'!$C$3:$C$8)</f>
        <v>#VALUE!</v>
      </c>
      <c r="D52" s="13">
        <f>IFERROR(VLOOKUP(A52,'[16]COAL RECEIPT &amp; GCV DATA'!$A$2:$V$8,4,0),0)</f>
        <v>0</v>
      </c>
      <c r="E52" s="14">
        <f>IFERROR(VLOOKUP(A52,'[16]COAL RECEIPT &amp; GCV DATA'!$A$2:$V$8,5,0),0)</f>
        <v>0</v>
      </c>
      <c r="F52" s="13" t="e">
        <f>SUMIF('[16]COAL RECEIPT &amp; GCV DATA'!$A$3:$A$8,'MASTER DATA FILE RAW COAL 2 (2)'!A52,'[16]COAL RECEIPT &amp; GCV DATA'!$F$3:$F$8)</f>
        <v>#VALUE!</v>
      </c>
      <c r="G52" s="13">
        <f>IFERROR(VLOOKUP(A52,'[16]COAL RECEIPT &amp; GCV DATA'!$A$2:$V$8,7,0),0)</f>
        <v>0</v>
      </c>
      <c r="H52" s="13">
        <f>IFERROR(VLOOKUP(A52,'[16]COAL RECEIPT &amp; GCV DATA'!$A$2:$V$8,8,0),0)</f>
        <v>0</v>
      </c>
      <c r="I52" s="13">
        <f>IFERROR(VLOOKUP(A52,'[16]COAL RECEIPT &amp; GCV DATA'!$A$2:$V$8,9,0),0)</f>
        <v>0</v>
      </c>
      <c r="J52" s="13">
        <f>IFERROR(VLOOKUP(A52,'[16]COAL RECEIPT &amp; GCV DATA'!$A$2:$V$8,10,0),0)</f>
        <v>0</v>
      </c>
      <c r="K52" s="15" t="e">
        <f>SUMIF('[16]COAL RECEIPT &amp; GCV DATA'!$A$3:$A$8,'MASTER DATA FILE RAW COAL 2 (2)'!A52,'[16]COAL RECEIPT &amp; GCV DATA'!$K$3:$K$8)</f>
        <v>#VALUE!</v>
      </c>
      <c r="L52" s="15" t="e">
        <f>SUMIF('[16]COAL RECEIPT &amp; GCV DATA'!$A$3:$A$8,'MASTER DATA FILE RAW COAL 2 (2)'!A52,'[16]COAL RECEIPT &amp; GCV DATA'!$L$3:$L$8)</f>
        <v>#VALUE!</v>
      </c>
      <c r="M52" s="15" t="e">
        <f t="shared" si="0"/>
        <v>#VALUE!</v>
      </c>
      <c r="N52" s="15" t="e">
        <f t="shared" si="1"/>
        <v>#VALUE!</v>
      </c>
      <c r="O52" s="15" t="e">
        <f>SUMIF('[16]COAL RECEIPT &amp; GCV DATA'!$A$3:$A$8,'MASTER DATA FILE RAW COAL 2 (2)'!A52,'[16]COAL RECEIPT &amp; GCV DATA'!$O$3:$O$8)</f>
        <v>#VALUE!</v>
      </c>
      <c r="P52" s="15" t="e">
        <f t="shared" si="5"/>
        <v>#VALUE!</v>
      </c>
      <c r="Q52" s="15" t="e">
        <f>SUMIF('[16]COAL RECEIPT &amp; GCV DATA'!$A$3:$A$8,'MASTER DATA FILE RAW COAL 2 (2)'!A52,'[16]COAL RECEIPT &amp; GCV DATA'!$Q$3:$Q$8)+IF(H52=$J$234,($K$234*K52),0)+IF(H52=$J$235,($K$235*K52),0)++IF(H51=$J$235,($K$236*K52),0)</f>
        <v>#VALUE!</v>
      </c>
      <c r="R52" s="16" t="e">
        <f>SUMIF('[16]COAL RECEIPT &amp; GCV DATA'!$A$3:$A$8,'MASTER DATA FILE RAW COAL 2 (2)'!A52,'[16]COAL RECEIPT &amp; GCV DATA'!$R$3:$R$8)+IF(H52=$J$234,($K$234*K52),0)+IF(H52=$J$235,($K$235*K52),0)</f>
        <v>#VALUE!</v>
      </c>
      <c r="S52" s="15">
        <f t="shared" si="2"/>
        <v>0</v>
      </c>
      <c r="T52" s="15" t="e">
        <f>SUMIF('[16]COAL RECEIPT &amp; GCV DATA'!$A$3:$A$8,'MASTER DATA FILE RAW COAL 2 (2)'!A52,'[16]COAL RECEIPT &amp; GCV DATA'!$T$3:$T$8)</f>
        <v>#VALUE!</v>
      </c>
      <c r="U52" s="15" t="e">
        <f t="shared" si="3"/>
        <v>#VALUE!</v>
      </c>
      <c r="V52" s="15" t="e">
        <f>SUMIF('[16]COAL RECEIPT &amp; GCV DATA'!$A$3:$A$8,'MASTER DATA FILE RAW COAL 2 (2)'!A52,'[16]COAL RECEIPT &amp; GCV DATA'!$V$3:$V$8)</f>
        <v>#VALUE!</v>
      </c>
      <c r="W52" s="15" t="e">
        <f t="shared" si="4"/>
        <v>#VALUE!</v>
      </c>
    </row>
    <row r="53" spans="1:23" customFormat="1" x14ac:dyDescent="0.3">
      <c r="A53" s="12"/>
      <c r="B53" s="12" t="e">
        <f>SUMIF('[16]COAL RECEIPT &amp; GCV DATA'!$A$3:$A$8,'MASTER DATA FILE RAW COAL 2 (2)'!A53,'[16]COAL RECEIPT &amp; GCV DATA'!$B$3:$B$8)</f>
        <v>#VALUE!</v>
      </c>
      <c r="C53" s="13" t="e">
        <f>SUMIF('[16]COAL RECEIPT &amp; GCV DATA'!$A$3:$A$8,'MASTER DATA FILE RAW COAL 2 (2)'!A53,'[16]COAL RECEIPT &amp; GCV DATA'!$C$3:$C$8)</f>
        <v>#VALUE!</v>
      </c>
      <c r="D53" s="13">
        <f>IFERROR(VLOOKUP(A53,'[16]COAL RECEIPT &amp; GCV DATA'!$A$2:$V$8,4,0),0)</f>
        <v>0</v>
      </c>
      <c r="E53" s="14">
        <f>IFERROR(VLOOKUP(A53,'[16]COAL RECEIPT &amp; GCV DATA'!$A$2:$V$8,5,0),0)</f>
        <v>0</v>
      </c>
      <c r="F53" s="13" t="e">
        <f>SUMIF('[16]COAL RECEIPT &amp; GCV DATA'!$A$3:$A$8,'MASTER DATA FILE RAW COAL 2 (2)'!A53,'[16]COAL RECEIPT &amp; GCV DATA'!$F$3:$F$8)</f>
        <v>#VALUE!</v>
      </c>
      <c r="G53" s="13">
        <f>IFERROR(VLOOKUP(A53,'[16]COAL RECEIPT &amp; GCV DATA'!$A$2:$V$8,7,0),0)</f>
        <v>0</v>
      </c>
      <c r="H53" s="13">
        <f>IFERROR(VLOOKUP(A53,'[16]COAL RECEIPT &amp; GCV DATA'!$A$2:$V$8,8,0),0)</f>
        <v>0</v>
      </c>
      <c r="I53" s="13">
        <f>IFERROR(VLOOKUP(A53,'[16]COAL RECEIPT &amp; GCV DATA'!$A$2:$V$8,9,0),0)</f>
        <v>0</v>
      </c>
      <c r="J53" s="13">
        <f>IFERROR(VLOOKUP(A53,'[16]COAL RECEIPT &amp; GCV DATA'!$A$2:$V$8,10,0),0)</f>
        <v>0</v>
      </c>
      <c r="K53" s="15" t="e">
        <f>SUMIF('[16]COAL RECEIPT &amp; GCV DATA'!$A$3:$A$8,'MASTER DATA FILE RAW COAL 2 (2)'!A53,'[16]COAL RECEIPT &amp; GCV DATA'!$K$3:$K$8)</f>
        <v>#VALUE!</v>
      </c>
      <c r="L53" s="15" t="e">
        <f>SUMIF('[16]COAL RECEIPT &amp; GCV DATA'!$A$3:$A$8,'MASTER DATA FILE RAW COAL 2 (2)'!A53,'[16]COAL RECEIPT &amp; GCV DATA'!$L$3:$L$8)</f>
        <v>#VALUE!</v>
      </c>
      <c r="M53" s="15" t="e">
        <f t="shared" si="0"/>
        <v>#VALUE!</v>
      </c>
      <c r="N53" s="15" t="e">
        <f t="shared" si="1"/>
        <v>#VALUE!</v>
      </c>
      <c r="O53" s="15" t="e">
        <f>SUMIF('[16]COAL RECEIPT &amp; GCV DATA'!$A$3:$A$8,'MASTER DATA FILE RAW COAL 2 (2)'!A53,'[16]COAL RECEIPT &amp; GCV DATA'!$O$3:$O$8)</f>
        <v>#VALUE!</v>
      </c>
      <c r="P53" s="15" t="e">
        <f t="shared" si="5"/>
        <v>#VALUE!</v>
      </c>
      <c r="Q53" s="15" t="e">
        <f>SUMIF('[16]COAL RECEIPT &amp; GCV DATA'!$A$3:$A$8,'MASTER DATA FILE RAW COAL 2 (2)'!A53,'[16]COAL RECEIPT &amp; GCV DATA'!$Q$3:$Q$8)+IF(H53=$J$234,($K$234*K53),0)+IF(H53=$J$235,($K$235*K53),0)++IF(H52=$J$235,($K$236*K53),0)</f>
        <v>#VALUE!</v>
      </c>
      <c r="R53" s="16" t="e">
        <f>SUMIF('[16]COAL RECEIPT &amp; GCV DATA'!$A$3:$A$8,'MASTER DATA FILE RAW COAL 2 (2)'!A53,'[16]COAL RECEIPT &amp; GCV DATA'!$R$3:$R$8)+IF(H53=$J$234,($K$234*K53),0)+IF(H53=$J$235,($K$235*K53),0)</f>
        <v>#VALUE!</v>
      </c>
      <c r="S53" s="15">
        <f t="shared" si="2"/>
        <v>0</v>
      </c>
      <c r="T53" s="15" t="e">
        <f>SUMIF('[16]COAL RECEIPT &amp; GCV DATA'!$A$3:$A$8,'MASTER DATA FILE RAW COAL 2 (2)'!A53,'[16]COAL RECEIPT &amp; GCV DATA'!$T$3:$T$8)</f>
        <v>#VALUE!</v>
      </c>
      <c r="U53" s="15" t="e">
        <f t="shared" si="3"/>
        <v>#VALUE!</v>
      </c>
      <c r="V53" s="15" t="e">
        <f>SUMIF('[16]COAL RECEIPT &amp; GCV DATA'!$A$3:$A$8,'MASTER DATA FILE RAW COAL 2 (2)'!A53,'[16]COAL RECEIPT &amp; GCV DATA'!$V$3:$V$8)</f>
        <v>#VALUE!</v>
      </c>
      <c r="W53" s="15" t="e">
        <f t="shared" si="4"/>
        <v>#VALUE!</v>
      </c>
    </row>
    <row r="54" spans="1:23" customFormat="1" x14ac:dyDescent="0.3">
      <c r="A54" s="12"/>
      <c r="B54" s="12" t="e">
        <f>SUMIF('[16]COAL RECEIPT &amp; GCV DATA'!$A$3:$A$8,'MASTER DATA FILE RAW COAL 2 (2)'!A54,'[16]COAL RECEIPT &amp; GCV DATA'!$B$3:$B$8)</f>
        <v>#VALUE!</v>
      </c>
      <c r="C54" s="13" t="e">
        <f>SUMIF('[16]COAL RECEIPT &amp; GCV DATA'!$A$3:$A$8,'MASTER DATA FILE RAW COAL 2 (2)'!A54,'[16]COAL RECEIPT &amp; GCV DATA'!$C$3:$C$8)</f>
        <v>#VALUE!</v>
      </c>
      <c r="D54" s="13">
        <f>IFERROR(VLOOKUP(A54,'[16]COAL RECEIPT &amp; GCV DATA'!$A$2:$V$8,4,0),0)</f>
        <v>0</v>
      </c>
      <c r="E54" s="14">
        <f>IFERROR(VLOOKUP(A54,'[16]COAL RECEIPT &amp; GCV DATA'!$A$2:$V$8,5,0),0)</f>
        <v>0</v>
      </c>
      <c r="F54" s="13" t="e">
        <f>SUMIF('[16]COAL RECEIPT &amp; GCV DATA'!$A$3:$A$8,'MASTER DATA FILE RAW COAL 2 (2)'!A54,'[16]COAL RECEIPT &amp; GCV DATA'!$F$3:$F$8)</f>
        <v>#VALUE!</v>
      </c>
      <c r="G54" s="13">
        <f>IFERROR(VLOOKUP(A54,'[16]COAL RECEIPT &amp; GCV DATA'!$A$2:$V$8,7,0),0)</f>
        <v>0</v>
      </c>
      <c r="H54" s="13">
        <f>IFERROR(VLOOKUP(A54,'[16]COAL RECEIPT &amp; GCV DATA'!$A$2:$V$8,8,0),0)</f>
        <v>0</v>
      </c>
      <c r="I54" s="13">
        <f>IFERROR(VLOOKUP(A54,'[16]COAL RECEIPT &amp; GCV DATA'!$A$2:$V$8,9,0),0)</f>
        <v>0</v>
      </c>
      <c r="J54" s="13">
        <f>IFERROR(VLOOKUP(A54,'[16]COAL RECEIPT &amp; GCV DATA'!$A$2:$V$8,10,0),0)</f>
        <v>0</v>
      </c>
      <c r="K54" s="15" t="e">
        <f>SUMIF('[16]COAL RECEIPT &amp; GCV DATA'!$A$3:$A$8,'MASTER DATA FILE RAW COAL 2 (2)'!A54,'[16]COAL RECEIPT &amp; GCV DATA'!$K$3:$K$8)</f>
        <v>#VALUE!</v>
      </c>
      <c r="L54" s="15" t="e">
        <f>SUMIF('[16]COAL RECEIPT &amp; GCV DATA'!$A$3:$A$8,'MASTER DATA FILE RAW COAL 2 (2)'!A54,'[16]COAL RECEIPT &amp; GCV DATA'!$L$3:$L$8)</f>
        <v>#VALUE!</v>
      </c>
      <c r="M54" s="15" t="e">
        <f t="shared" si="0"/>
        <v>#VALUE!</v>
      </c>
      <c r="N54" s="15" t="e">
        <f t="shared" si="1"/>
        <v>#VALUE!</v>
      </c>
      <c r="O54" s="15" t="e">
        <f>SUMIF('[16]COAL RECEIPT &amp; GCV DATA'!$A$3:$A$8,'MASTER DATA FILE RAW COAL 2 (2)'!A54,'[16]COAL RECEIPT &amp; GCV DATA'!$O$3:$O$8)</f>
        <v>#VALUE!</v>
      </c>
      <c r="P54" s="15" t="e">
        <f t="shared" si="5"/>
        <v>#VALUE!</v>
      </c>
      <c r="Q54" s="15" t="e">
        <f>SUMIF('[16]COAL RECEIPT &amp; GCV DATA'!$A$3:$A$8,'MASTER DATA FILE RAW COAL 2 (2)'!A54,'[16]COAL RECEIPT &amp; GCV DATA'!$Q$3:$Q$8)+IF(H54=$J$234,($K$234*K54),0)+IF(H54=$J$235,($K$235*K54),0)++IF(H53=$J$235,($K$236*K54),0)</f>
        <v>#VALUE!</v>
      </c>
      <c r="R54" s="16" t="e">
        <f>SUMIF('[16]COAL RECEIPT &amp; GCV DATA'!$A$3:$A$8,'MASTER DATA FILE RAW COAL 2 (2)'!A54,'[16]COAL RECEIPT &amp; GCV DATA'!$R$3:$R$8)+IF(H54=$J$234,($K$234*K54),0)+IF(H54=$J$235,($K$235*K54),0)</f>
        <v>#VALUE!</v>
      </c>
      <c r="S54" s="15">
        <f t="shared" si="2"/>
        <v>0</v>
      </c>
      <c r="T54" s="15" t="e">
        <f>SUMIF('[16]COAL RECEIPT &amp; GCV DATA'!$A$3:$A$8,'MASTER DATA FILE RAW COAL 2 (2)'!A54,'[16]COAL RECEIPT &amp; GCV DATA'!$T$3:$T$8)</f>
        <v>#VALUE!</v>
      </c>
      <c r="U54" s="15" t="e">
        <f t="shared" si="3"/>
        <v>#VALUE!</v>
      </c>
      <c r="V54" s="15" t="e">
        <f>SUMIF('[16]COAL RECEIPT &amp; GCV DATA'!$A$3:$A$8,'MASTER DATA FILE RAW COAL 2 (2)'!A54,'[16]COAL RECEIPT &amp; GCV DATA'!$V$3:$V$8)</f>
        <v>#VALUE!</v>
      </c>
      <c r="W54" s="15" t="e">
        <f t="shared" si="4"/>
        <v>#VALUE!</v>
      </c>
    </row>
    <row r="55" spans="1:23" customFormat="1" x14ac:dyDescent="0.3">
      <c r="A55" s="12"/>
      <c r="B55" s="12" t="e">
        <f>SUMIF('[16]COAL RECEIPT &amp; GCV DATA'!$A$3:$A$8,'MASTER DATA FILE RAW COAL 2 (2)'!A55,'[16]COAL RECEIPT &amp; GCV DATA'!$B$3:$B$8)</f>
        <v>#VALUE!</v>
      </c>
      <c r="C55" s="13" t="e">
        <f>SUMIF('[16]COAL RECEIPT &amp; GCV DATA'!$A$3:$A$8,'MASTER DATA FILE RAW COAL 2 (2)'!A55,'[16]COAL RECEIPT &amp; GCV DATA'!$C$3:$C$8)</f>
        <v>#VALUE!</v>
      </c>
      <c r="D55" s="13">
        <f>IFERROR(VLOOKUP(A55,'[16]COAL RECEIPT &amp; GCV DATA'!$A$2:$V$8,4,0),0)</f>
        <v>0</v>
      </c>
      <c r="E55" s="14">
        <f>IFERROR(VLOOKUP(A55,'[16]COAL RECEIPT &amp; GCV DATA'!$A$2:$V$8,5,0),0)</f>
        <v>0</v>
      </c>
      <c r="F55" s="13" t="e">
        <f>SUMIF('[16]COAL RECEIPT &amp; GCV DATA'!$A$3:$A$8,'MASTER DATA FILE RAW COAL 2 (2)'!A55,'[16]COAL RECEIPT &amp; GCV DATA'!$F$3:$F$8)</f>
        <v>#VALUE!</v>
      </c>
      <c r="G55" s="13">
        <f>IFERROR(VLOOKUP(A55,'[16]COAL RECEIPT &amp; GCV DATA'!$A$2:$V$8,7,0),0)</f>
        <v>0</v>
      </c>
      <c r="H55" s="13">
        <f>IFERROR(VLOOKUP(A55,'[16]COAL RECEIPT &amp; GCV DATA'!$A$2:$V$8,8,0),0)</f>
        <v>0</v>
      </c>
      <c r="I55" s="13">
        <f>IFERROR(VLOOKUP(A55,'[16]COAL RECEIPT &amp; GCV DATA'!$A$2:$V$8,9,0),0)</f>
        <v>0</v>
      </c>
      <c r="J55" s="13">
        <f>IFERROR(VLOOKUP(A55,'[16]COAL RECEIPT &amp; GCV DATA'!$A$2:$V$8,10,0),0)</f>
        <v>0</v>
      </c>
      <c r="K55" s="15" t="e">
        <f>SUMIF('[16]COAL RECEIPT &amp; GCV DATA'!$A$3:$A$8,'MASTER DATA FILE RAW COAL 2 (2)'!A55,'[16]COAL RECEIPT &amp; GCV DATA'!$K$3:$K$8)</f>
        <v>#VALUE!</v>
      </c>
      <c r="L55" s="15" t="e">
        <f>SUMIF('[16]COAL RECEIPT &amp; GCV DATA'!$A$3:$A$8,'MASTER DATA FILE RAW COAL 2 (2)'!A55,'[16]COAL RECEIPT &amp; GCV DATA'!$L$3:$L$8)</f>
        <v>#VALUE!</v>
      </c>
      <c r="M55" s="15" t="e">
        <f t="shared" si="0"/>
        <v>#VALUE!</v>
      </c>
      <c r="N55" s="15" t="e">
        <f t="shared" si="1"/>
        <v>#VALUE!</v>
      </c>
      <c r="O55" s="15" t="e">
        <f>SUMIF('[16]COAL RECEIPT &amp; GCV DATA'!$A$3:$A$8,'MASTER DATA FILE RAW COAL 2 (2)'!A55,'[16]COAL RECEIPT &amp; GCV DATA'!$O$3:$O$8)</f>
        <v>#VALUE!</v>
      </c>
      <c r="P55" s="15" t="e">
        <f t="shared" si="5"/>
        <v>#VALUE!</v>
      </c>
      <c r="Q55" s="15" t="e">
        <f>SUMIF('[16]COAL RECEIPT &amp; GCV DATA'!$A$3:$A$8,'MASTER DATA FILE RAW COAL 2 (2)'!A55,'[16]COAL RECEIPT &amp; GCV DATA'!$Q$3:$Q$8)+IF(H55=$J$234,($K$234*K55),0)+IF(H55=$J$235,($K$235*K55),0)++IF(H54=$J$235,($K$236*K55),0)</f>
        <v>#VALUE!</v>
      </c>
      <c r="R55" s="16" t="e">
        <f>SUMIF('[16]COAL RECEIPT &amp; GCV DATA'!$A$3:$A$8,'MASTER DATA FILE RAW COAL 2 (2)'!A55,'[16]COAL RECEIPT &amp; GCV DATA'!$R$3:$R$8)+IF(H55=$J$234,($K$234*K55),0)+IF(H55=$J$235,($K$235*K55),0)</f>
        <v>#VALUE!</v>
      </c>
      <c r="S55" s="15">
        <f t="shared" si="2"/>
        <v>0</v>
      </c>
      <c r="T55" s="15" t="e">
        <f>SUMIF('[16]COAL RECEIPT &amp; GCV DATA'!$A$3:$A$8,'MASTER DATA FILE RAW COAL 2 (2)'!A55,'[16]COAL RECEIPT &amp; GCV DATA'!$T$3:$T$8)</f>
        <v>#VALUE!</v>
      </c>
      <c r="U55" s="15" t="e">
        <f t="shared" si="3"/>
        <v>#VALUE!</v>
      </c>
      <c r="V55" s="15" t="e">
        <f>SUMIF('[16]COAL RECEIPT &amp; GCV DATA'!$A$3:$A$8,'MASTER DATA FILE RAW COAL 2 (2)'!A55,'[16]COAL RECEIPT &amp; GCV DATA'!$V$3:$V$8)</f>
        <v>#VALUE!</v>
      </c>
      <c r="W55" s="15" t="e">
        <f t="shared" si="4"/>
        <v>#VALUE!</v>
      </c>
    </row>
    <row r="56" spans="1:23" customFormat="1" x14ac:dyDescent="0.3">
      <c r="A56" s="12"/>
      <c r="B56" s="12" t="e">
        <f>SUMIF('[16]COAL RECEIPT &amp; GCV DATA'!$A$3:$A$8,'MASTER DATA FILE RAW COAL 2 (2)'!A56,'[16]COAL RECEIPT &amp; GCV DATA'!$B$3:$B$8)</f>
        <v>#VALUE!</v>
      </c>
      <c r="C56" s="13" t="e">
        <f>SUMIF('[16]COAL RECEIPT &amp; GCV DATA'!$A$3:$A$8,'MASTER DATA FILE RAW COAL 2 (2)'!A56,'[16]COAL RECEIPT &amp; GCV DATA'!$C$3:$C$8)</f>
        <v>#VALUE!</v>
      </c>
      <c r="D56" s="13">
        <f>IFERROR(VLOOKUP(A56,'[16]COAL RECEIPT &amp; GCV DATA'!$A$2:$V$8,4,0),0)</f>
        <v>0</v>
      </c>
      <c r="E56" s="14">
        <f>IFERROR(VLOOKUP(A56,'[16]COAL RECEIPT &amp; GCV DATA'!$A$2:$V$8,5,0),0)</f>
        <v>0</v>
      </c>
      <c r="F56" s="13" t="e">
        <f>SUMIF('[16]COAL RECEIPT &amp; GCV DATA'!$A$3:$A$8,'MASTER DATA FILE RAW COAL 2 (2)'!A56,'[16]COAL RECEIPT &amp; GCV DATA'!$F$3:$F$8)</f>
        <v>#VALUE!</v>
      </c>
      <c r="G56" s="13">
        <f>IFERROR(VLOOKUP(A56,'[16]COAL RECEIPT &amp; GCV DATA'!$A$2:$V$8,7,0),0)</f>
        <v>0</v>
      </c>
      <c r="H56" s="13">
        <f>IFERROR(VLOOKUP(A56,'[16]COAL RECEIPT &amp; GCV DATA'!$A$2:$V$8,8,0),0)</f>
        <v>0</v>
      </c>
      <c r="I56" s="13">
        <f>IFERROR(VLOOKUP(A56,'[16]COAL RECEIPT &amp; GCV DATA'!$A$2:$V$8,9,0),0)</f>
        <v>0</v>
      </c>
      <c r="J56" s="13">
        <f>IFERROR(VLOOKUP(A56,'[16]COAL RECEIPT &amp; GCV DATA'!$A$2:$V$8,10,0),0)</f>
        <v>0</v>
      </c>
      <c r="K56" s="15" t="e">
        <f>SUMIF('[16]COAL RECEIPT &amp; GCV DATA'!$A$3:$A$8,'MASTER DATA FILE RAW COAL 2 (2)'!A56,'[16]COAL RECEIPT &amp; GCV DATA'!$K$3:$K$8)</f>
        <v>#VALUE!</v>
      </c>
      <c r="L56" s="15" t="e">
        <f>SUMIF('[16]COAL RECEIPT &amp; GCV DATA'!$A$3:$A$8,'MASTER DATA FILE RAW COAL 2 (2)'!A56,'[16]COAL RECEIPT &amp; GCV DATA'!$L$3:$L$8)</f>
        <v>#VALUE!</v>
      </c>
      <c r="M56" s="15" t="e">
        <f t="shared" si="0"/>
        <v>#VALUE!</v>
      </c>
      <c r="N56" s="15" t="e">
        <f t="shared" si="1"/>
        <v>#VALUE!</v>
      </c>
      <c r="O56" s="15" t="e">
        <f>SUMIF('[16]COAL RECEIPT &amp; GCV DATA'!$A$3:$A$8,'MASTER DATA FILE RAW COAL 2 (2)'!A56,'[16]COAL RECEIPT &amp; GCV DATA'!$O$3:$O$8)</f>
        <v>#VALUE!</v>
      </c>
      <c r="P56" s="15" t="e">
        <f t="shared" si="5"/>
        <v>#VALUE!</v>
      </c>
      <c r="Q56" s="15" t="e">
        <f>SUMIF('[16]COAL RECEIPT &amp; GCV DATA'!$A$3:$A$8,'MASTER DATA FILE RAW COAL 2 (2)'!A56,'[16]COAL RECEIPT &amp; GCV DATA'!$Q$3:$Q$8)+IF(H56=$J$234,($K$234*K56),0)+IF(H56=$J$235,($K$235*K56),0)++IF(H55=$J$235,($K$236*K56),0)</f>
        <v>#VALUE!</v>
      </c>
      <c r="R56" s="16" t="e">
        <f>SUMIF('[16]COAL RECEIPT &amp; GCV DATA'!$A$3:$A$8,'MASTER DATA FILE RAW COAL 2 (2)'!A56,'[16]COAL RECEIPT &amp; GCV DATA'!$R$3:$R$8)+IF(H56=$J$234,($K$234*K56),0)+IF(H56=$J$235,($K$235*K56),0)</f>
        <v>#VALUE!</v>
      </c>
      <c r="S56" s="15">
        <f t="shared" si="2"/>
        <v>0</v>
      </c>
      <c r="T56" s="15" t="e">
        <f>SUMIF('[16]COAL RECEIPT &amp; GCV DATA'!$A$3:$A$8,'MASTER DATA FILE RAW COAL 2 (2)'!A56,'[16]COAL RECEIPT &amp; GCV DATA'!$T$3:$T$8)</f>
        <v>#VALUE!</v>
      </c>
      <c r="U56" s="15" t="e">
        <f t="shared" si="3"/>
        <v>#VALUE!</v>
      </c>
      <c r="V56" s="15" t="e">
        <f>SUMIF('[16]COAL RECEIPT &amp; GCV DATA'!$A$3:$A$8,'MASTER DATA FILE RAW COAL 2 (2)'!A56,'[16]COAL RECEIPT &amp; GCV DATA'!$V$3:$V$8)</f>
        <v>#VALUE!</v>
      </c>
      <c r="W56" s="15" t="e">
        <f t="shared" si="4"/>
        <v>#VALUE!</v>
      </c>
    </row>
    <row r="57" spans="1:23" customFormat="1" x14ac:dyDescent="0.3">
      <c r="A57" s="12"/>
      <c r="B57" s="12" t="e">
        <f>SUMIF('[16]COAL RECEIPT &amp; GCV DATA'!$A$3:$A$8,'MASTER DATA FILE RAW COAL 2 (2)'!A57,'[16]COAL RECEIPT &amp; GCV DATA'!$B$3:$B$8)</f>
        <v>#VALUE!</v>
      </c>
      <c r="C57" s="13" t="e">
        <f>SUMIF('[16]COAL RECEIPT &amp; GCV DATA'!$A$3:$A$8,'MASTER DATA FILE RAW COAL 2 (2)'!A57,'[16]COAL RECEIPT &amp; GCV DATA'!$C$3:$C$8)</f>
        <v>#VALUE!</v>
      </c>
      <c r="D57" s="13">
        <f>IFERROR(VLOOKUP(A57,'[16]COAL RECEIPT &amp; GCV DATA'!$A$2:$V$8,4,0),0)</f>
        <v>0</v>
      </c>
      <c r="E57" s="14">
        <f>IFERROR(VLOOKUP(A57,'[16]COAL RECEIPT &amp; GCV DATA'!$A$2:$V$8,5,0),0)</f>
        <v>0</v>
      </c>
      <c r="F57" s="13" t="e">
        <f>SUMIF('[16]COAL RECEIPT &amp; GCV DATA'!$A$3:$A$8,'MASTER DATA FILE RAW COAL 2 (2)'!A57,'[16]COAL RECEIPT &amp; GCV DATA'!$F$3:$F$8)</f>
        <v>#VALUE!</v>
      </c>
      <c r="G57" s="13">
        <f>IFERROR(VLOOKUP(A57,'[16]COAL RECEIPT &amp; GCV DATA'!$A$2:$V$8,7,0),0)</f>
        <v>0</v>
      </c>
      <c r="H57" s="13">
        <f>IFERROR(VLOOKUP(A57,'[16]COAL RECEIPT &amp; GCV DATA'!$A$2:$V$8,8,0),0)</f>
        <v>0</v>
      </c>
      <c r="I57" s="13">
        <f>IFERROR(VLOOKUP(A57,'[16]COAL RECEIPT &amp; GCV DATA'!$A$2:$V$8,9,0),0)</f>
        <v>0</v>
      </c>
      <c r="J57" s="13">
        <f>IFERROR(VLOOKUP(A57,'[16]COAL RECEIPT &amp; GCV DATA'!$A$2:$V$8,10,0),0)</f>
        <v>0</v>
      </c>
      <c r="K57" s="15" t="e">
        <f>SUMIF('[16]COAL RECEIPT &amp; GCV DATA'!$A$3:$A$8,'MASTER DATA FILE RAW COAL 2 (2)'!A57,'[16]COAL RECEIPT &amp; GCV DATA'!$K$3:$K$8)</f>
        <v>#VALUE!</v>
      </c>
      <c r="L57" s="15" t="e">
        <f>SUMIF('[16]COAL RECEIPT &amp; GCV DATA'!$A$3:$A$8,'MASTER DATA FILE RAW COAL 2 (2)'!A57,'[16]COAL RECEIPT &amp; GCV DATA'!$L$3:$L$8)</f>
        <v>#VALUE!</v>
      </c>
      <c r="M57" s="15" t="e">
        <f t="shared" si="0"/>
        <v>#VALUE!</v>
      </c>
      <c r="N57" s="15" t="e">
        <f t="shared" si="1"/>
        <v>#VALUE!</v>
      </c>
      <c r="O57" s="15" t="e">
        <f>SUMIF('[16]COAL RECEIPT &amp; GCV DATA'!$A$3:$A$8,'MASTER DATA FILE RAW COAL 2 (2)'!A57,'[16]COAL RECEIPT &amp; GCV DATA'!$O$3:$O$8)</f>
        <v>#VALUE!</v>
      </c>
      <c r="P57" s="15" t="e">
        <f t="shared" si="5"/>
        <v>#VALUE!</v>
      </c>
      <c r="Q57" s="15" t="e">
        <f>SUMIF('[16]COAL RECEIPT &amp; GCV DATA'!$A$3:$A$8,'MASTER DATA FILE RAW COAL 2 (2)'!A57,'[16]COAL RECEIPT &amp; GCV DATA'!$Q$3:$Q$8)+IF(H57=$J$234,($K$234*K57),0)+IF(H57=$J$235,($K$235*K57),0)++IF(H56=$J$235,($K$236*K57),0)</f>
        <v>#VALUE!</v>
      </c>
      <c r="R57" s="16" t="e">
        <f>SUMIF('[16]COAL RECEIPT &amp; GCV DATA'!$A$3:$A$8,'MASTER DATA FILE RAW COAL 2 (2)'!A57,'[16]COAL RECEIPT &amp; GCV DATA'!$R$3:$R$8)+IF(H57=$J$234,($K$234*K57),0)+IF(H57=$J$235,($K$235*K57),0)</f>
        <v>#VALUE!</v>
      </c>
      <c r="S57" s="15">
        <f t="shared" si="2"/>
        <v>0</v>
      </c>
      <c r="T57" s="15" t="e">
        <f>SUMIF('[16]COAL RECEIPT &amp; GCV DATA'!$A$3:$A$8,'MASTER DATA FILE RAW COAL 2 (2)'!A57,'[16]COAL RECEIPT &amp; GCV DATA'!$T$3:$T$8)</f>
        <v>#VALUE!</v>
      </c>
      <c r="U57" s="15" t="e">
        <f t="shared" si="3"/>
        <v>#VALUE!</v>
      </c>
      <c r="V57" s="15" t="e">
        <f>SUMIF('[16]COAL RECEIPT &amp; GCV DATA'!$A$3:$A$8,'MASTER DATA FILE RAW COAL 2 (2)'!A57,'[16]COAL RECEIPT &amp; GCV DATA'!$V$3:$V$8)</f>
        <v>#VALUE!</v>
      </c>
      <c r="W57" s="15" t="e">
        <f t="shared" si="4"/>
        <v>#VALUE!</v>
      </c>
    </row>
    <row r="58" spans="1:23" customFormat="1" x14ac:dyDescent="0.3">
      <c r="A58" s="12"/>
      <c r="B58" s="12" t="e">
        <f>SUMIF('[16]COAL RECEIPT &amp; GCV DATA'!$A$3:$A$8,'MASTER DATA FILE RAW COAL 2 (2)'!A58,'[16]COAL RECEIPT &amp; GCV DATA'!$B$3:$B$8)</f>
        <v>#VALUE!</v>
      </c>
      <c r="C58" s="13" t="e">
        <f>SUMIF('[16]COAL RECEIPT &amp; GCV DATA'!$A$3:$A$8,'MASTER DATA FILE RAW COAL 2 (2)'!A58,'[16]COAL RECEIPT &amp; GCV DATA'!$C$3:$C$8)</f>
        <v>#VALUE!</v>
      </c>
      <c r="D58" s="13">
        <f>IFERROR(VLOOKUP(A58,'[16]COAL RECEIPT &amp; GCV DATA'!$A$2:$V$8,4,0),0)</f>
        <v>0</v>
      </c>
      <c r="E58" s="14">
        <f>IFERROR(VLOOKUP(A58,'[16]COAL RECEIPT &amp; GCV DATA'!$A$2:$V$8,5,0),0)</f>
        <v>0</v>
      </c>
      <c r="F58" s="13" t="e">
        <f>SUMIF('[16]COAL RECEIPT &amp; GCV DATA'!$A$3:$A$8,'MASTER DATA FILE RAW COAL 2 (2)'!A58,'[16]COAL RECEIPT &amp; GCV DATA'!$F$3:$F$8)</f>
        <v>#VALUE!</v>
      </c>
      <c r="G58" s="13">
        <f>IFERROR(VLOOKUP(A58,'[16]COAL RECEIPT &amp; GCV DATA'!$A$2:$V$8,7,0),0)</f>
        <v>0</v>
      </c>
      <c r="H58" s="13">
        <f>IFERROR(VLOOKUP(A58,'[16]COAL RECEIPT &amp; GCV DATA'!$A$2:$V$8,8,0),0)</f>
        <v>0</v>
      </c>
      <c r="I58" s="13">
        <f>IFERROR(VLOOKUP(A58,'[16]COAL RECEIPT &amp; GCV DATA'!$A$2:$V$8,9,0),0)</f>
        <v>0</v>
      </c>
      <c r="J58" s="13">
        <f>IFERROR(VLOOKUP(A58,'[16]COAL RECEIPT &amp; GCV DATA'!$A$2:$V$8,10,0),0)</f>
        <v>0</v>
      </c>
      <c r="K58" s="15" t="e">
        <f>SUMIF('[16]COAL RECEIPT &amp; GCV DATA'!$A$3:$A$8,'MASTER DATA FILE RAW COAL 2 (2)'!A58,'[16]COAL RECEIPT &amp; GCV DATA'!$K$3:$K$8)</f>
        <v>#VALUE!</v>
      </c>
      <c r="L58" s="15" t="e">
        <f>SUMIF('[16]COAL RECEIPT &amp; GCV DATA'!$A$3:$A$8,'MASTER DATA FILE RAW COAL 2 (2)'!A58,'[16]COAL RECEIPT &amp; GCV DATA'!$L$3:$L$8)</f>
        <v>#VALUE!</v>
      </c>
      <c r="M58" s="15" t="e">
        <f t="shared" si="0"/>
        <v>#VALUE!</v>
      </c>
      <c r="N58" s="15" t="e">
        <f t="shared" si="1"/>
        <v>#VALUE!</v>
      </c>
      <c r="O58" s="15" t="e">
        <f>SUMIF('[16]COAL RECEIPT &amp; GCV DATA'!$A$3:$A$8,'MASTER DATA FILE RAW COAL 2 (2)'!A58,'[16]COAL RECEIPT &amp; GCV DATA'!$O$3:$O$8)</f>
        <v>#VALUE!</v>
      </c>
      <c r="P58" s="15" t="e">
        <f t="shared" si="5"/>
        <v>#VALUE!</v>
      </c>
      <c r="Q58" s="15" t="e">
        <f>SUMIF('[16]COAL RECEIPT &amp; GCV DATA'!$A$3:$A$8,'MASTER DATA FILE RAW COAL 2 (2)'!A58,'[16]COAL RECEIPT &amp; GCV DATA'!$Q$3:$Q$8)+IF(H58=$J$234,($K$234*K58),0)+IF(H58=$J$235,($K$235*K58),0)++IF(H57=$J$235,($K$236*K58),0)</f>
        <v>#VALUE!</v>
      </c>
      <c r="R58" s="16" t="e">
        <f>SUMIF('[16]COAL RECEIPT &amp; GCV DATA'!$A$3:$A$8,'MASTER DATA FILE RAW COAL 2 (2)'!A58,'[16]COAL RECEIPT &amp; GCV DATA'!$R$3:$R$8)+IF(H58=$J$234,($K$234*K58),0)+IF(H58=$J$235,($K$235*K58),0)</f>
        <v>#VALUE!</v>
      </c>
      <c r="S58" s="15">
        <f t="shared" si="2"/>
        <v>0</v>
      </c>
      <c r="T58" s="15" t="e">
        <f>SUMIF('[16]COAL RECEIPT &amp; GCV DATA'!$A$3:$A$8,'MASTER DATA FILE RAW COAL 2 (2)'!A58,'[16]COAL RECEIPT &amp; GCV DATA'!$T$3:$T$8)</f>
        <v>#VALUE!</v>
      </c>
      <c r="U58" s="15" t="e">
        <f t="shared" si="3"/>
        <v>#VALUE!</v>
      </c>
      <c r="V58" s="15" t="e">
        <f>SUMIF('[16]COAL RECEIPT &amp; GCV DATA'!$A$3:$A$8,'MASTER DATA FILE RAW COAL 2 (2)'!A58,'[16]COAL RECEIPT &amp; GCV DATA'!$V$3:$V$8)</f>
        <v>#VALUE!</v>
      </c>
      <c r="W58" s="15" t="e">
        <f t="shared" si="4"/>
        <v>#VALUE!</v>
      </c>
    </row>
    <row r="59" spans="1:23" customFormat="1" x14ac:dyDescent="0.3">
      <c r="A59" s="12"/>
      <c r="B59" s="12" t="e">
        <f>SUMIF('[16]COAL RECEIPT &amp; GCV DATA'!$A$3:$A$8,'MASTER DATA FILE RAW COAL 2 (2)'!A59,'[16]COAL RECEIPT &amp; GCV DATA'!$B$3:$B$8)</f>
        <v>#VALUE!</v>
      </c>
      <c r="C59" s="13" t="e">
        <f>SUMIF('[16]COAL RECEIPT &amp; GCV DATA'!$A$3:$A$8,'MASTER DATA FILE RAW COAL 2 (2)'!A59,'[16]COAL RECEIPT &amp; GCV DATA'!$C$3:$C$8)</f>
        <v>#VALUE!</v>
      </c>
      <c r="D59" s="13">
        <f>IFERROR(VLOOKUP(A59,'[16]COAL RECEIPT &amp; GCV DATA'!$A$2:$V$8,4,0),0)</f>
        <v>0</v>
      </c>
      <c r="E59" s="14">
        <f>IFERROR(VLOOKUP(A59,'[16]COAL RECEIPT &amp; GCV DATA'!$A$2:$V$8,5,0),0)</f>
        <v>0</v>
      </c>
      <c r="F59" s="13" t="e">
        <f>SUMIF('[16]COAL RECEIPT &amp; GCV DATA'!$A$3:$A$8,'MASTER DATA FILE RAW COAL 2 (2)'!A59,'[16]COAL RECEIPT &amp; GCV DATA'!$F$3:$F$8)</f>
        <v>#VALUE!</v>
      </c>
      <c r="G59" s="13">
        <f>IFERROR(VLOOKUP(A59,'[16]COAL RECEIPT &amp; GCV DATA'!$A$2:$V$8,7,0),0)</f>
        <v>0</v>
      </c>
      <c r="H59" s="13">
        <f>IFERROR(VLOOKUP(A59,'[16]COAL RECEIPT &amp; GCV DATA'!$A$2:$V$8,8,0),0)</f>
        <v>0</v>
      </c>
      <c r="I59" s="13">
        <f>IFERROR(VLOOKUP(A59,'[16]COAL RECEIPT &amp; GCV DATA'!$A$2:$V$8,9,0),0)</f>
        <v>0</v>
      </c>
      <c r="J59" s="13">
        <f>IFERROR(VLOOKUP(A59,'[16]COAL RECEIPT &amp; GCV DATA'!$A$2:$V$8,10,0),0)</f>
        <v>0</v>
      </c>
      <c r="K59" s="15" t="e">
        <f>SUMIF('[16]COAL RECEIPT &amp; GCV DATA'!$A$3:$A$8,'MASTER DATA FILE RAW COAL 2 (2)'!A59,'[16]COAL RECEIPT &amp; GCV DATA'!$K$3:$K$8)</f>
        <v>#VALUE!</v>
      </c>
      <c r="L59" s="15" t="e">
        <f>SUMIF('[16]COAL RECEIPT &amp; GCV DATA'!$A$3:$A$8,'MASTER DATA FILE RAW COAL 2 (2)'!A59,'[16]COAL RECEIPT &amp; GCV DATA'!$L$3:$L$8)</f>
        <v>#VALUE!</v>
      </c>
      <c r="M59" s="15" t="e">
        <f t="shared" si="0"/>
        <v>#VALUE!</v>
      </c>
      <c r="N59" s="15" t="e">
        <f t="shared" si="1"/>
        <v>#VALUE!</v>
      </c>
      <c r="O59" s="15" t="e">
        <f>SUMIF('[16]COAL RECEIPT &amp; GCV DATA'!$A$3:$A$8,'MASTER DATA FILE RAW COAL 2 (2)'!A59,'[16]COAL RECEIPT &amp; GCV DATA'!$O$3:$O$8)</f>
        <v>#VALUE!</v>
      </c>
      <c r="P59" s="15" t="e">
        <f t="shared" si="5"/>
        <v>#VALUE!</v>
      </c>
      <c r="Q59" s="15" t="e">
        <f>SUMIF('[16]COAL RECEIPT &amp; GCV DATA'!$A$3:$A$8,'MASTER DATA FILE RAW COAL 2 (2)'!A59,'[16]COAL RECEIPT &amp; GCV DATA'!$Q$3:$Q$8)+IF(H59=$J$234,($K$234*K59),0)+IF(H59=$J$235,($K$235*K59),0)++IF(H58=$J$235,($K$236*K59),0)</f>
        <v>#VALUE!</v>
      </c>
      <c r="R59" s="16" t="e">
        <f>SUMIF('[16]COAL RECEIPT &amp; GCV DATA'!$A$3:$A$8,'MASTER DATA FILE RAW COAL 2 (2)'!A59,'[16]COAL RECEIPT &amp; GCV DATA'!$R$3:$R$8)+IF(H59=$J$234,($K$234*K59),0)+IF(H59=$J$235,($K$235*K59),0)</f>
        <v>#VALUE!</v>
      </c>
      <c r="S59" s="15">
        <f t="shared" si="2"/>
        <v>0</v>
      </c>
      <c r="T59" s="15" t="e">
        <f>SUMIF('[16]COAL RECEIPT &amp; GCV DATA'!$A$3:$A$8,'MASTER DATA FILE RAW COAL 2 (2)'!A59,'[16]COAL RECEIPT &amp; GCV DATA'!$T$3:$T$8)</f>
        <v>#VALUE!</v>
      </c>
      <c r="U59" s="15" t="e">
        <f t="shared" si="3"/>
        <v>#VALUE!</v>
      </c>
      <c r="V59" s="15" t="e">
        <f>SUMIF('[16]COAL RECEIPT &amp; GCV DATA'!$A$3:$A$8,'MASTER DATA FILE RAW COAL 2 (2)'!A59,'[16]COAL RECEIPT &amp; GCV DATA'!$V$3:$V$8)</f>
        <v>#VALUE!</v>
      </c>
      <c r="W59" s="15" t="e">
        <f t="shared" si="4"/>
        <v>#VALUE!</v>
      </c>
    </row>
    <row r="60" spans="1:23" customFormat="1" x14ac:dyDescent="0.3">
      <c r="A60" s="12"/>
      <c r="B60" s="12" t="e">
        <f>SUMIF('[16]COAL RECEIPT &amp; GCV DATA'!$A$3:$A$8,'MASTER DATA FILE RAW COAL 2 (2)'!A60,'[16]COAL RECEIPT &amp; GCV DATA'!$B$3:$B$8)</f>
        <v>#VALUE!</v>
      </c>
      <c r="C60" s="13" t="e">
        <f>SUMIF('[16]COAL RECEIPT &amp; GCV DATA'!$A$3:$A$8,'MASTER DATA FILE RAW COAL 2 (2)'!A60,'[16]COAL RECEIPT &amp; GCV DATA'!$C$3:$C$8)</f>
        <v>#VALUE!</v>
      </c>
      <c r="D60" s="13">
        <f>IFERROR(VLOOKUP(A60,'[16]COAL RECEIPT &amp; GCV DATA'!$A$2:$V$8,4,0),0)</f>
        <v>0</v>
      </c>
      <c r="E60" s="14">
        <f>IFERROR(VLOOKUP(A60,'[16]COAL RECEIPT &amp; GCV DATA'!$A$2:$V$8,5,0),0)</f>
        <v>0</v>
      </c>
      <c r="F60" s="13" t="e">
        <f>SUMIF('[16]COAL RECEIPT &amp; GCV DATA'!$A$3:$A$8,'MASTER DATA FILE RAW COAL 2 (2)'!A60,'[16]COAL RECEIPT &amp; GCV DATA'!$F$3:$F$8)</f>
        <v>#VALUE!</v>
      </c>
      <c r="G60" s="13">
        <f>IFERROR(VLOOKUP(A60,'[16]COAL RECEIPT &amp; GCV DATA'!$A$2:$V$8,7,0),0)</f>
        <v>0</v>
      </c>
      <c r="H60" s="13">
        <f>IFERROR(VLOOKUP(A60,'[16]COAL RECEIPT &amp; GCV DATA'!$A$2:$V$8,8,0),0)</f>
        <v>0</v>
      </c>
      <c r="I60" s="13">
        <f>IFERROR(VLOOKUP(A60,'[16]COAL RECEIPT &amp; GCV DATA'!$A$2:$V$8,9,0),0)</f>
        <v>0</v>
      </c>
      <c r="J60" s="13">
        <f>IFERROR(VLOOKUP(A60,'[16]COAL RECEIPT &amp; GCV DATA'!$A$2:$V$8,10,0),0)</f>
        <v>0</v>
      </c>
      <c r="K60" s="15" t="e">
        <f>SUMIF('[16]COAL RECEIPT &amp; GCV DATA'!$A$3:$A$8,'MASTER DATA FILE RAW COAL 2 (2)'!A60,'[16]COAL RECEIPT &amp; GCV DATA'!$K$3:$K$8)</f>
        <v>#VALUE!</v>
      </c>
      <c r="L60" s="15" t="e">
        <f>SUMIF('[16]COAL RECEIPT &amp; GCV DATA'!$A$3:$A$8,'MASTER DATA FILE RAW COAL 2 (2)'!A60,'[16]COAL RECEIPT &amp; GCV DATA'!$L$3:$L$8)</f>
        <v>#VALUE!</v>
      </c>
      <c r="M60" s="15" t="e">
        <f t="shared" si="0"/>
        <v>#VALUE!</v>
      </c>
      <c r="N60" s="15" t="e">
        <f t="shared" si="1"/>
        <v>#VALUE!</v>
      </c>
      <c r="O60" s="15" t="e">
        <f>SUMIF('[16]COAL RECEIPT &amp; GCV DATA'!$A$3:$A$8,'MASTER DATA FILE RAW COAL 2 (2)'!A60,'[16]COAL RECEIPT &amp; GCV DATA'!$O$3:$O$8)</f>
        <v>#VALUE!</v>
      </c>
      <c r="P60" s="15" t="e">
        <f t="shared" si="5"/>
        <v>#VALUE!</v>
      </c>
      <c r="Q60" s="15" t="e">
        <f>SUMIF('[16]COAL RECEIPT &amp; GCV DATA'!$A$3:$A$8,'MASTER DATA FILE RAW COAL 2 (2)'!A60,'[16]COAL RECEIPT &amp; GCV DATA'!$Q$3:$Q$8)+IF(H60=$J$234,($K$234*K60),0)+IF(H60=$J$235,($K$235*K60),0)++IF(H59=$J$235,($K$236*K60),0)</f>
        <v>#VALUE!</v>
      </c>
      <c r="R60" s="16" t="e">
        <f>SUMIF('[16]COAL RECEIPT &amp; GCV DATA'!$A$3:$A$8,'MASTER DATA FILE RAW COAL 2 (2)'!A60,'[16]COAL RECEIPT &amp; GCV DATA'!$R$3:$R$8)+IF(H60=$J$234,($K$234*K60),0)+IF(H60=$J$235,($K$235*K60),0)</f>
        <v>#VALUE!</v>
      </c>
      <c r="S60" s="15">
        <f t="shared" si="2"/>
        <v>0</v>
      </c>
      <c r="T60" s="15" t="e">
        <f>SUMIF('[16]COAL RECEIPT &amp; GCV DATA'!$A$3:$A$8,'MASTER DATA FILE RAW COAL 2 (2)'!A60,'[16]COAL RECEIPT &amp; GCV DATA'!$T$3:$T$8)</f>
        <v>#VALUE!</v>
      </c>
      <c r="U60" s="15" t="e">
        <f t="shared" si="3"/>
        <v>#VALUE!</v>
      </c>
      <c r="V60" s="15" t="e">
        <f>SUMIF('[16]COAL RECEIPT &amp; GCV DATA'!$A$3:$A$8,'MASTER DATA FILE RAW COAL 2 (2)'!A60,'[16]COAL RECEIPT &amp; GCV DATA'!$V$3:$V$8)</f>
        <v>#VALUE!</v>
      </c>
      <c r="W60" s="15" t="e">
        <f t="shared" si="4"/>
        <v>#VALUE!</v>
      </c>
    </row>
    <row r="61" spans="1:23" customFormat="1" x14ac:dyDescent="0.3">
      <c r="A61" s="12"/>
      <c r="B61" s="12" t="e">
        <f>SUMIF('[16]COAL RECEIPT &amp; GCV DATA'!$A$3:$A$8,'MASTER DATA FILE RAW COAL 2 (2)'!A61,'[16]COAL RECEIPT &amp; GCV DATA'!$B$3:$B$8)</f>
        <v>#VALUE!</v>
      </c>
      <c r="C61" s="13" t="e">
        <f>SUMIF('[16]COAL RECEIPT &amp; GCV DATA'!$A$3:$A$8,'MASTER DATA FILE RAW COAL 2 (2)'!A61,'[16]COAL RECEIPT &amp; GCV DATA'!$C$3:$C$8)</f>
        <v>#VALUE!</v>
      </c>
      <c r="D61" s="13">
        <f>IFERROR(VLOOKUP(A61,'[16]COAL RECEIPT &amp; GCV DATA'!$A$2:$V$8,4,0),0)</f>
        <v>0</v>
      </c>
      <c r="E61" s="14">
        <f>IFERROR(VLOOKUP(A61,'[16]COAL RECEIPT &amp; GCV DATA'!$A$2:$V$8,5,0),0)</f>
        <v>0</v>
      </c>
      <c r="F61" s="13" t="e">
        <f>SUMIF('[16]COAL RECEIPT &amp; GCV DATA'!$A$3:$A$8,'MASTER DATA FILE RAW COAL 2 (2)'!A61,'[16]COAL RECEIPT &amp; GCV DATA'!$F$3:$F$8)</f>
        <v>#VALUE!</v>
      </c>
      <c r="G61" s="13">
        <f>IFERROR(VLOOKUP(A61,'[16]COAL RECEIPT &amp; GCV DATA'!$A$2:$V$8,7,0),0)</f>
        <v>0</v>
      </c>
      <c r="H61" s="13">
        <f>IFERROR(VLOOKUP(A61,'[16]COAL RECEIPT &amp; GCV DATA'!$A$2:$V$8,8,0),0)</f>
        <v>0</v>
      </c>
      <c r="I61" s="13">
        <f>IFERROR(VLOOKUP(A61,'[16]COAL RECEIPT &amp; GCV DATA'!$A$2:$V$8,9,0),0)</f>
        <v>0</v>
      </c>
      <c r="J61" s="13">
        <f>IFERROR(VLOOKUP(A61,'[16]COAL RECEIPT &amp; GCV DATA'!$A$2:$V$8,10,0),0)</f>
        <v>0</v>
      </c>
      <c r="K61" s="15" t="e">
        <f>SUMIF('[16]COAL RECEIPT &amp; GCV DATA'!$A$3:$A$8,'MASTER DATA FILE RAW COAL 2 (2)'!A61,'[16]COAL RECEIPT &amp; GCV DATA'!$K$3:$K$8)</f>
        <v>#VALUE!</v>
      </c>
      <c r="L61" s="15" t="e">
        <f>SUMIF('[16]COAL RECEIPT &amp; GCV DATA'!$A$3:$A$8,'MASTER DATA FILE RAW COAL 2 (2)'!A61,'[16]COAL RECEIPT &amp; GCV DATA'!$L$3:$L$8)</f>
        <v>#VALUE!</v>
      </c>
      <c r="M61" s="15" t="e">
        <f t="shared" si="0"/>
        <v>#VALUE!</v>
      </c>
      <c r="N61" s="15" t="e">
        <f t="shared" si="1"/>
        <v>#VALUE!</v>
      </c>
      <c r="O61" s="15" t="e">
        <f>SUMIF('[16]COAL RECEIPT &amp; GCV DATA'!$A$3:$A$8,'MASTER DATA FILE RAW COAL 2 (2)'!A61,'[16]COAL RECEIPT &amp; GCV DATA'!$O$3:$O$8)</f>
        <v>#VALUE!</v>
      </c>
      <c r="P61" s="15" t="e">
        <f t="shared" si="5"/>
        <v>#VALUE!</v>
      </c>
      <c r="Q61" s="15" t="e">
        <f>SUMIF('[16]COAL RECEIPT &amp; GCV DATA'!$A$3:$A$8,'MASTER DATA FILE RAW COAL 2 (2)'!A61,'[16]COAL RECEIPT &amp; GCV DATA'!$Q$3:$Q$8)+IF(H61=$J$234,($K$234*K61),0)+IF(H61=$J$235,($K$235*K61),0)++IF(H60=$J$235,($K$236*K61),0)</f>
        <v>#VALUE!</v>
      </c>
      <c r="R61" s="16" t="e">
        <f>SUMIF('[16]COAL RECEIPT &amp; GCV DATA'!$A$3:$A$8,'MASTER DATA FILE RAW COAL 2 (2)'!A61,'[16]COAL RECEIPT &amp; GCV DATA'!$R$3:$R$8)+IF(H61=$J$234,($K$234*K61),0)+IF(H61=$J$235,($K$235*K61),0)</f>
        <v>#VALUE!</v>
      </c>
      <c r="S61" s="15">
        <f t="shared" si="2"/>
        <v>0</v>
      </c>
      <c r="T61" s="15" t="e">
        <f>SUMIF('[16]COAL RECEIPT &amp; GCV DATA'!$A$3:$A$8,'MASTER DATA FILE RAW COAL 2 (2)'!A61,'[16]COAL RECEIPT &amp; GCV DATA'!$T$3:$T$8)</f>
        <v>#VALUE!</v>
      </c>
      <c r="U61" s="15" t="e">
        <f t="shared" si="3"/>
        <v>#VALUE!</v>
      </c>
      <c r="V61" s="15" t="e">
        <f>SUMIF('[16]COAL RECEIPT &amp; GCV DATA'!$A$3:$A$8,'MASTER DATA FILE RAW COAL 2 (2)'!A61,'[16]COAL RECEIPT &amp; GCV DATA'!$V$3:$V$8)</f>
        <v>#VALUE!</v>
      </c>
      <c r="W61" s="15" t="e">
        <f t="shared" si="4"/>
        <v>#VALUE!</v>
      </c>
    </row>
    <row r="62" spans="1:23" customFormat="1" x14ac:dyDescent="0.3">
      <c r="A62" s="12"/>
      <c r="B62" s="12" t="e">
        <f>SUMIF('[16]COAL RECEIPT &amp; GCV DATA'!$A$3:$A$8,'MASTER DATA FILE RAW COAL 2 (2)'!A62,'[16]COAL RECEIPT &amp; GCV DATA'!$B$3:$B$8)</f>
        <v>#VALUE!</v>
      </c>
      <c r="C62" s="13" t="e">
        <f>SUMIF('[16]COAL RECEIPT &amp; GCV DATA'!$A$3:$A$8,'MASTER DATA FILE RAW COAL 2 (2)'!A62,'[16]COAL RECEIPT &amp; GCV DATA'!$C$3:$C$8)</f>
        <v>#VALUE!</v>
      </c>
      <c r="D62" s="13">
        <f>IFERROR(VLOOKUP(A62,'[16]COAL RECEIPT &amp; GCV DATA'!$A$2:$V$8,4,0),0)</f>
        <v>0</v>
      </c>
      <c r="E62" s="14">
        <f>IFERROR(VLOOKUP(A62,'[16]COAL RECEIPT &amp; GCV DATA'!$A$2:$V$8,5,0),0)</f>
        <v>0</v>
      </c>
      <c r="F62" s="13" t="e">
        <f>SUMIF('[16]COAL RECEIPT &amp; GCV DATA'!$A$3:$A$8,'MASTER DATA FILE RAW COAL 2 (2)'!A62,'[16]COAL RECEIPT &amp; GCV DATA'!$F$3:$F$8)</f>
        <v>#VALUE!</v>
      </c>
      <c r="G62" s="13">
        <f>IFERROR(VLOOKUP(A62,'[16]COAL RECEIPT &amp; GCV DATA'!$A$2:$V$8,7,0),0)</f>
        <v>0</v>
      </c>
      <c r="H62" s="13">
        <f>IFERROR(VLOOKUP(A62,'[16]COAL RECEIPT &amp; GCV DATA'!$A$2:$V$8,8,0),0)</f>
        <v>0</v>
      </c>
      <c r="I62" s="13">
        <f>IFERROR(VLOOKUP(A62,'[16]COAL RECEIPT &amp; GCV DATA'!$A$2:$V$8,9,0),0)</f>
        <v>0</v>
      </c>
      <c r="J62" s="13">
        <f>IFERROR(VLOOKUP(A62,'[16]COAL RECEIPT &amp; GCV DATA'!$A$2:$V$8,10,0),0)</f>
        <v>0</v>
      </c>
      <c r="K62" s="15" t="e">
        <f>SUMIF('[16]COAL RECEIPT &amp; GCV DATA'!$A$3:$A$8,'MASTER DATA FILE RAW COAL 2 (2)'!A62,'[16]COAL RECEIPT &amp; GCV DATA'!$K$3:$K$8)</f>
        <v>#VALUE!</v>
      </c>
      <c r="L62" s="15" t="e">
        <f>SUMIF('[16]COAL RECEIPT &amp; GCV DATA'!$A$3:$A$8,'MASTER DATA FILE RAW COAL 2 (2)'!A62,'[16]COAL RECEIPT &amp; GCV DATA'!$L$3:$L$8)</f>
        <v>#VALUE!</v>
      </c>
      <c r="M62" s="15" t="e">
        <f t="shared" si="0"/>
        <v>#VALUE!</v>
      </c>
      <c r="N62" s="15" t="e">
        <f t="shared" si="1"/>
        <v>#VALUE!</v>
      </c>
      <c r="O62" s="15" t="e">
        <f>SUMIF('[16]COAL RECEIPT &amp; GCV DATA'!$A$3:$A$8,'MASTER DATA FILE RAW COAL 2 (2)'!A62,'[16]COAL RECEIPT &amp; GCV DATA'!$O$3:$O$8)</f>
        <v>#VALUE!</v>
      </c>
      <c r="P62" s="15" t="e">
        <f t="shared" si="5"/>
        <v>#VALUE!</v>
      </c>
      <c r="Q62" s="15" t="e">
        <f>SUMIF('[16]COAL RECEIPT &amp; GCV DATA'!$A$3:$A$8,'MASTER DATA FILE RAW COAL 2 (2)'!A62,'[16]COAL RECEIPT &amp; GCV DATA'!$Q$3:$Q$8)+IF(H62=$J$234,($K$234*K62),0)+IF(H62=$J$235,($K$235*K62),0)++IF(H61=$J$235,($K$236*K62),0)</f>
        <v>#VALUE!</v>
      </c>
      <c r="R62" s="16" t="e">
        <f>SUMIF('[16]COAL RECEIPT &amp; GCV DATA'!$A$3:$A$8,'MASTER DATA FILE RAW COAL 2 (2)'!A62,'[16]COAL RECEIPT &amp; GCV DATA'!$R$3:$R$8)+IF(H62=$J$234,($K$234*K62),0)+IF(H62=$J$235,($K$235*K62),0)</f>
        <v>#VALUE!</v>
      </c>
      <c r="S62" s="15">
        <f t="shared" si="2"/>
        <v>0</v>
      </c>
      <c r="T62" s="15" t="e">
        <f>SUMIF('[16]COAL RECEIPT &amp; GCV DATA'!$A$3:$A$8,'MASTER DATA FILE RAW COAL 2 (2)'!A62,'[16]COAL RECEIPT &amp; GCV DATA'!$T$3:$T$8)</f>
        <v>#VALUE!</v>
      </c>
      <c r="U62" s="15" t="e">
        <f t="shared" si="3"/>
        <v>#VALUE!</v>
      </c>
      <c r="V62" s="15" t="e">
        <f>SUMIF('[16]COAL RECEIPT &amp; GCV DATA'!$A$3:$A$8,'MASTER DATA FILE RAW COAL 2 (2)'!A62,'[16]COAL RECEIPT &amp; GCV DATA'!$V$3:$V$8)</f>
        <v>#VALUE!</v>
      </c>
      <c r="W62" s="15" t="e">
        <f t="shared" si="4"/>
        <v>#VALUE!</v>
      </c>
    </row>
    <row r="63" spans="1:23" customFormat="1" x14ac:dyDescent="0.3">
      <c r="A63" s="12"/>
      <c r="B63" s="12" t="e">
        <f>SUMIF('[16]COAL RECEIPT &amp; GCV DATA'!$A$3:$A$8,'MASTER DATA FILE RAW COAL 2 (2)'!A63,'[16]COAL RECEIPT &amp; GCV DATA'!$B$3:$B$8)</f>
        <v>#VALUE!</v>
      </c>
      <c r="C63" s="13" t="e">
        <f>SUMIF('[16]COAL RECEIPT &amp; GCV DATA'!$A$3:$A$8,'MASTER DATA FILE RAW COAL 2 (2)'!A63,'[16]COAL RECEIPT &amp; GCV DATA'!$C$3:$C$8)</f>
        <v>#VALUE!</v>
      </c>
      <c r="D63" s="13">
        <f>IFERROR(VLOOKUP(A63,'[16]COAL RECEIPT &amp; GCV DATA'!$A$2:$V$8,4,0),0)</f>
        <v>0</v>
      </c>
      <c r="E63" s="14">
        <f>IFERROR(VLOOKUP(A63,'[16]COAL RECEIPT &amp; GCV DATA'!$A$2:$V$8,5,0),0)</f>
        <v>0</v>
      </c>
      <c r="F63" s="13" t="e">
        <f>SUMIF('[16]COAL RECEIPT &amp; GCV DATA'!$A$3:$A$8,'MASTER DATA FILE RAW COAL 2 (2)'!A63,'[16]COAL RECEIPT &amp; GCV DATA'!$F$3:$F$8)</f>
        <v>#VALUE!</v>
      </c>
      <c r="G63" s="13">
        <f>IFERROR(VLOOKUP(A63,'[16]COAL RECEIPT &amp; GCV DATA'!$A$2:$V$8,7,0),0)</f>
        <v>0</v>
      </c>
      <c r="H63" s="13">
        <f>IFERROR(VLOOKUP(A63,'[16]COAL RECEIPT &amp; GCV DATA'!$A$2:$V$8,8,0),0)</f>
        <v>0</v>
      </c>
      <c r="I63" s="13">
        <f>IFERROR(VLOOKUP(A63,'[16]COAL RECEIPT &amp; GCV DATA'!$A$2:$V$8,9,0),0)</f>
        <v>0</v>
      </c>
      <c r="J63" s="13">
        <f>IFERROR(VLOOKUP(A63,'[16]COAL RECEIPT &amp; GCV DATA'!$A$2:$V$8,10,0),0)</f>
        <v>0</v>
      </c>
      <c r="K63" s="15" t="e">
        <f>SUMIF('[16]COAL RECEIPT &amp; GCV DATA'!$A$3:$A$8,'MASTER DATA FILE RAW COAL 2 (2)'!A63,'[16]COAL RECEIPT &amp; GCV DATA'!$K$3:$K$8)</f>
        <v>#VALUE!</v>
      </c>
      <c r="L63" s="15" t="e">
        <f>SUMIF('[16]COAL RECEIPT &amp; GCV DATA'!$A$3:$A$8,'MASTER DATA FILE RAW COAL 2 (2)'!A63,'[16]COAL RECEIPT &amp; GCV DATA'!$L$3:$L$8)</f>
        <v>#VALUE!</v>
      </c>
      <c r="M63" s="15" t="e">
        <f t="shared" si="0"/>
        <v>#VALUE!</v>
      </c>
      <c r="N63" s="15" t="e">
        <f t="shared" si="1"/>
        <v>#VALUE!</v>
      </c>
      <c r="O63" s="15" t="e">
        <f>SUMIF('[16]COAL RECEIPT &amp; GCV DATA'!$A$3:$A$8,'MASTER DATA FILE RAW COAL 2 (2)'!A63,'[16]COAL RECEIPT &amp; GCV DATA'!$O$3:$O$8)</f>
        <v>#VALUE!</v>
      </c>
      <c r="P63" s="15" t="e">
        <f t="shared" si="5"/>
        <v>#VALUE!</v>
      </c>
      <c r="Q63" s="15" t="e">
        <f>SUMIF('[16]COAL RECEIPT &amp; GCV DATA'!$A$3:$A$8,'MASTER DATA FILE RAW COAL 2 (2)'!A63,'[16]COAL RECEIPT &amp; GCV DATA'!$Q$3:$Q$8)+IF(H63=$J$234,($K$234*K63),0)+IF(H63=$J$235,($K$235*K63),0)++IF(H62=$J$235,($K$236*K63),0)</f>
        <v>#VALUE!</v>
      </c>
      <c r="R63" s="16" t="e">
        <f>SUMIF('[16]COAL RECEIPT &amp; GCV DATA'!$A$3:$A$8,'MASTER DATA FILE RAW COAL 2 (2)'!A63,'[16]COAL RECEIPT &amp; GCV DATA'!$R$3:$R$8)+IF(H63=$J$234,($K$234*K63),0)+IF(H63=$J$235,($K$235*K63),0)</f>
        <v>#VALUE!</v>
      </c>
      <c r="S63" s="15">
        <f t="shared" si="2"/>
        <v>0</v>
      </c>
      <c r="T63" s="15" t="e">
        <f>SUMIF('[16]COAL RECEIPT &amp; GCV DATA'!$A$3:$A$8,'MASTER DATA FILE RAW COAL 2 (2)'!A63,'[16]COAL RECEIPT &amp; GCV DATA'!$T$3:$T$8)</f>
        <v>#VALUE!</v>
      </c>
      <c r="U63" s="15" t="e">
        <f t="shared" si="3"/>
        <v>#VALUE!</v>
      </c>
      <c r="V63" s="15" t="e">
        <f>SUMIF('[16]COAL RECEIPT &amp; GCV DATA'!$A$3:$A$8,'MASTER DATA FILE RAW COAL 2 (2)'!A63,'[16]COAL RECEIPT &amp; GCV DATA'!$V$3:$V$8)</f>
        <v>#VALUE!</v>
      </c>
      <c r="W63" s="15" t="e">
        <f t="shared" si="4"/>
        <v>#VALUE!</v>
      </c>
    </row>
    <row r="64" spans="1:23" customFormat="1" x14ac:dyDescent="0.3">
      <c r="A64" s="12"/>
      <c r="B64" s="12" t="e">
        <f>SUMIF('[16]COAL RECEIPT &amp; GCV DATA'!$A$3:$A$8,'MASTER DATA FILE RAW COAL 2 (2)'!A64,'[16]COAL RECEIPT &amp; GCV DATA'!$B$3:$B$8)</f>
        <v>#VALUE!</v>
      </c>
      <c r="C64" s="13" t="e">
        <f>SUMIF('[16]COAL RECEIPT &amp; GCV DATA'!$A$3:$A$8,'MASTER DATA FILE RAW COAL 2 (2)'!A64,'[16]COAL RECEIPT &amp; GCV DATA'!$C$3:$C$8)</f>
        <v>#VALUE!</v>
      </c>
      <c r="D64" s="13">
        <f>IFERROR(VLOOKUP(A64,'[16]COAL RECEIPT &amp; GCV DATA'!$A$2:$V$8,4,0),0)</f>
        <v>0</v>
      </c>
      <c r="E64" s="14">
        <f>IFERROR(VLOOKUP(A64,'[16]COAL RECEIPT &amp; GCV DATA'!$A$2:$V$8,5,0),0)</f>
        <v>0</v>
      </c>
      <c r="F64" s="13" t="e">
        <f>SUMIF('[16]COAL RECEIPT &amp; GCV DATA'!$A$3:$A$8,'MASTER DATA FILE RAW COAL 2 (2)'!A64,'[16]COAL RECEIPT &amp; GCV DATA'!$F$3:$F$8)</f>
        <v>#VALUE!</v>
      </c>
      <c r="G64" s="13">
        <f>IFERROR(VLOOKUP(A64,'[16]COAL RECEIPT &amp; GCV DATA'!$A$2:$V$8,7,0),0)</f>
        <v>0</v>
      </c>
      <c r="H64" s="13">
        <f>IFERROR(VLOOKUP(A64,'[16]COAL RECEIPT &amp; GCV DATA'!$A$2:$V$8,8,0),0)</f>
        <v>0</v>
      </c>
      <c r="I64" s="13">
        <f>IFERROR(VLOOKUP(A64,'[16]COAL RECEIPT &amp; GCV DATA'!$A$2:$V$8,9,0),0)</f>
        <v>0</v>
      </c>
      <c r="J64" s="13">
        <f>IFERROR(VLOOKUP(A64,'[16]COAL RECEIPT &amp; GCV DATA'!$A$2:$V$8,10,0),0)</f>
        <v>0</v>
      </c>
      <c r="K64" s="15" t="e">
        <f>SUMIF('[16]COAL RECEIPT &amp; GCV DATA'!$A$3:$A$8,'MASTER DATA FILE RAW COAL 2 (2)'!A64,'[16]COAL RECEIPT &amp; GCV DATA'!$K$3:$K$8)</f>
        <v>#VALUE!</v>
      </c>
      <c r="L64" s="15" t="e">
        <f>SUMIF('[16]COAL RECEIPT &amp; GCV DATA'!$A$3:$A$8,'MASTER DATA FILE RAW COAL 2 (2)'!A64,'[16]COAL RECEIPT &amp; GCV DATA'!$L$3:$L$8)</f>
        <v>#VALUE!</v>
      </c>
      <c r="M64" s="15" t="e">
        <f t="shared" si="0"/>
        <v>#VALUE!</v>
      </c>
      <c r="N64" s="15" t="e">
        <f t="shared" si="1"/>
        <v>#VALUE!</v>
      </c>
      <c r="O64" s="15" t="e">
        <f>SUMIF('[16]COAL RECEIPT &amp; GCV DATA'!$A$3:$A$8,'MASTER DATA FILE RAW COAL 2 (2)'!A64,'[16]COAL RECEIPT &amp; GCV DATA'!$O$3:$O$8)</f>
        <v>#VALUE!</v>
      </c>
      <c r="P64" s="15" t="e">
        <f t="shared" si="5"/>
        <v>#VALUE!</v>
      </c>
      <c r="Q64" s="15" t="e">
        <f>SUMIF('[16]COAL RECEIPT &amp; GCV DATA'!$A$3:$A$8,'MASTER DATA FILE RAW COAL 2 (2)'!A64,'[16]COAL RECEIPT &amp; GCV DATA'!$Q$3:$Q$8)+IF(H64=$J$234,($K$234*K64),0)+IF(H64=$J$235,($K$235*K64),0)++IF(H63=$J$235,($K$236*K64),0)</f>
        <v>#VALUE!</v>
      </c>
      <c r="R64" s="16" t="e">
        <f>SUMIF('[16]COAL RECEIPT &amp; GCV DATA'!$A$3:$A$8,'MASTER DATA FILE RAW COAL 2 (2)'!A64,'[16]COAL RECEIPT &amp; GCV DATA'!$R$3:$R$8)+IF(H64=$J$234,($K$234*K64),0)+IF(H64=$J$235,($K$235*K64),0)</f>
        <v>#VALUE!</v>
      </c>
      <c r="S64" s="15">
        <f t="shared" si="2"/>
        <v>0</v>
      </c>
      <c r="T64" s="15" t="e">
        <f>SUMIF('[16]COAL RECEIPT &amp; GCV DATA'!$A$3:$A$8,'MASTER DATA FILE RAW COAL 2 (2)'!A64,'[16]COAL RECEIPT &amp; GCV DATA'!$T$3:$T$8)</f>
        <v>#VALUE!</v>
      </c>
      <c r="U64" s="15" t="e">
        <f t="shared" si="3"/>
        <v>#VALUE!</v>
      </c>
      <c r="V64" s="15" t="e">
        <f>SUMIF('[16]COAL RECEIPT &amp; GCV DATA'!$A$3:$A$8,'MASTER DATA FILE RAW COAL 2 (2)'!A64,'[16]COAL RECEIPT &amp; GCV DATA'!$V$3:$V$8)</f>
        <v>#VALUE!</v>
      </c>
      <c r="W64" s="15" t="e">
        <f t="shared" si="4"/>
        <v>#VALUE!</v>
      </c>
    </row>
    <row r="65" spans="1:23" customFormat="1" x14ac:dyDescent="0.3">
      <c r="A65" s="12"/>
      <c r="B65" s="12" t="e">
        <f>SUMIF('[16]COAL RECEIPT &amp; GCV DATA'!$A$3:$A$8,'MASTER DATA FILE RAW COAL 2 (2)'!A65,'[16]COAL RECEIPT &amp; GCV DATA'!$B$3:$B$8)</f>
        <v>#VALUE!</v>
      </c>
      <c r="C65" s="13" t="e">
        <f>SUMIF('[16]COAL RECEIPT &amp; GCV DATA'!$A$3:$A$8,'MASTER DATA FILE RAW COAL 2 (2)'!A65,'[16]COAL RECEIPT &amp; GCV DATA'!$C$3:$C$8)</f>
        <v>#VALUE!</v>
      </c>
      <c r="D65" s="13">
        <f>IFERROR(VLOOKUP(A65,'[16]COAL RECEIPT &amp; GCV DATA'!$A$2:$V$8,4,0),0)</f>
        <v>0</v>
      </c>
      <c r="E65" s="14">
        <f>IFERROR(VLOOKUP(A65,'[16]COAL RECEIPT &amp; GCV DATA'!$A$2:$V$8,5,0),0)</f>
        <v>0</v>
      </c>
      <c r="F65" s="13" t="e">
        <f>SUMIF('[16]COAL RECEIPT &amp; GCV DATA'!$A$3:$A$8,'MASTER DATA FILE RAW COAL 2 (2)'!A65,'[16]COAL RECEIPT &amp; GCV DATA'!$F$3:$F$8)</f>
        <v>#VALUE!</v>
      </c>
      <c r="G65" s="13">
        <f>IFERROR(VLOOKUP(A65,'[16]COAL RECEIPT &amp; GCV DATA'!$A$2:$V$8,7,0),0)</f>
        <v>0</v>
      </c>
      <c r="H65" s="13">
        <f>IFERROR(VLOOKUP(A65,'[16]COAL RECEIPT &amp; GCV DATA'!$A$2:$V$8,8,0),0)</f>
        <v>0</v>
      </c>
      <c r="I65" s="13">
        <f>IFERROR(VLOOKUP(A65,'[16]COAL RECEIPT &amp; GCV DATA'!$A$2:$V$8,9,0),0)</f>
        <v>0</v>
      </c>
      <c r="J65" s="13">
        <f>IFERROR(VLOOKUP(A65,'[16]COAL RECEIPT &amp; GCV DATA'!$A$2:$V$8,10,0),0)</f>
        <v>0</v>
      </c>
      <c r="K65" s="15" t="e">
        <f>SUMIF('[16]COAL RECEIPT &amp; GCV DATA'!$A$3:$A$8,'MASTER DATA FILE RAW COAL 2 (2)'!A65,'[16]COAL RECEIPT &amp; GCV DATA'!$K$3:$K$8)</f>
        <v>#VALUE!</v>
      </c>
      <c r="L65" s="15" t="e">
        <f>SUMIF('[16]COAL RECEIPT &amp; GCV DATA'!$A$3:$A$8,'MASTER DATA FILE RAW COAL 2 (2)'!A65,'[16]COAL RECEIPT &amp; GCV DATA'!$L$3:$L$8)</f>
        <v>#VALUE!</v>
      </c>
      <c r="M65" s="15" t="e">
        <f t="shared" si="0"/>
        <v>#VALUE!</v>
      </c>
      <c r="N65" s="15" t="e">
        <f t="shared" si="1"/>
        <v>#VALUE!</v>
      </c>
      <c r="O65" s="15" t="e">
        <f>SUMIF('[16]COAL RECEIPT &amp; GCV DATA'!$A$3:$A$8,'MASTER DATA FILE RAW COAL 2 (2)'!A65,'[16]COAL RECEIPT &amp; GCV DATA'!$O$3:$O$8)</f>
        <v>#VALUE!</v>
      </c>
      <c r="P65" s="15" t="e">
        <f t="shared" si="5"/>
        <v>#VALUE!</v>
      </c>
      <c r="Q65" s="15" t="e">
        <f>SUMIF('[16]COAL RECEIPT &amp; GCV DATA'!$A$3:$A$8,'MASTER DATA FILE RAW COAL 2 (2)'!A65,'[16]COAL RECEIPT &amp; GCV DATA'!$Q$3:$Q$8)+IF(H65=$J$234,($K$234*K65),0)+IF(H65=$J$235,($K$235*K65),0)++IF(H64=$J$235,($K$236*K65),0)</f>
        <v>#VALUE!</v>
      </c>
      <c r="R65" s="16" t="e">
        <f>SUMIF('[16]COAL RECEIPT &amp; GCV DATA'!$A$3:$A$8,'MASTER DATA FILE RAW COAL 2 (2)'!A65,'[16]COAL RECEIPT &amp; GCV DATA'!$R$3:$R$8)+IF(H65=$J$234,($K$234*K65),0)+IF(H65=$J$235,($K$235*K65),0)</f>
        <v>#VALUE!</v>
      </c>
      <c r="S65" s="15">
        <f t="shared" si="2"/>
        <v>0</v>
      </c>
      <c r="T65" s="15" t="e">
        <f>SUMIF('[16]COAL RECEIPT &amp; GCV DATA'!$A$3:$A$8,'MASTER DATA FILE RAW COAL 2 (2)'!A65,'[16]COAL RECEIPT &amp; GCV DATA'!$T$3:$T$8)</f>
        <v>#VALUE!</v>
      </c>
      <c r="U65" s="15" t="e">
        <f t="shared" si="3"/>
        <v>#VALUE!</v>
      </c>
      <c r="V65" s="15" t="e">
        <f>SUMIF('[16]COAL RECEIPT &amp; GCV DATA'!$A$3:$A$8,'MASTER DATA FILE RAW COAL 2 (2)'!A65,'[16]COAL RECEIPT &amp; GCV DATA'!$V$3:$V$8)</f>
        <v>#VALUE!</v>
      </c>
      <c r="W65" s="15" t="e">
        <f t="shared" si="4"/>
        <v>#VALUE!</v>
      </c>
    </row>
    <row r="66" spans="1:23" customFormat="1" x14ac:dyDescent="0.3">
      <c r="A66" s="12"/>
      <c r="B66" s="12" t="e">
        <f>SUMIF('[16]COAL RECEIPT &amp; GCV DATA'!$A$3:$A$8,'MASTER DATA FILE RAW COAL 2 (2)'!A66,'[16]COAL RECEIPT &amp; GCV DATA'!$B$3:$B$8)</f>
        <v>#VALUE!</v>
      </c>
      <c r="C66" s="13" t="e">
        <f>SUMIF('[16]COAL RECEIPT &amp; GCV DATA'!$A$3:$A$8,'MASTER DATA FILE RAW COAL 2 (2)'!A66,'[16]COAL RECEIPT &amp; GCV DATA'!$C$3:$C$8)</f>
        <v>#VALUE!</v>
      </c>
      <c r="D66" s="13">
        <f>IFERROR(VLOOKUP(A66,'[16]COAL RECEIPT &amp; GCV DATA'!$A$2:$V$8,4,0),0)</f>
        <v>0</v>
      </c>
      <c r="E66" s="14">
        <f>IFERROR(VLOOKUP(A66,'[16]COAL RECEIPT &amp; GCV DATA'!$A$2:$V$8,5,0),0)</f>
        <v>0</v>
      </c>
      <c r="F66" s="13" t="e">
        <f>SUMIF('[16]COAL RECEIPT &amp; GCV DATA'!$A$3:$A$8,'MASTER DATA FILE RAW COAL 2 (2)'!A66,'[16]COAL RECEIPT &amp; GCV DATA'!$F$3:$F$8)</f>
        <v>#VALUE!</v>
      </c>
      <c r="G66" s="13">
        <f>IFERROR(VLOOKUP(A66,'[16]COAL RECEIPT &amp; GCV DATA'!$A$2:$V$8,7,0),0)</f>
        <v>0</v>
      </c>
      <c r="H66" s="13">
        <f>IFERROR(VLOOKUP(A66,'[16]COAL RECEIPT &amp; GCV DATA'!$A$2:$V$8,8,0),0)</f>
        <v>0</v>
      </c>
      <c r="I66" s="13">
        <f>IFERROR(VLOOKUP(A66,'[16]COAL RECEIPT &amp; GCV DATA'!$A$2:$V$8,9,0),0)</f>
        <v>0</v>
      </c>
      <c r="J66" s="13">
        <f>IFERROR(VLOOKUP(A66,'[16]COAL RECEIPT &amp; GCV DATA'!$A$2:$V$8,10,0),0)</f>
        <v>0</v>
      </c>
      <c r="K66" s="15" t="e">
        <f>SUMIF('[16]COAL RECEIPT &amp; GCV DATA'!$A$3:$A$8,'MASTER DATA FILE RAW COAL 2 (2)'!A66,'[16]COAL RECEIPT &amp; GCV DATA'!$K$3:$K$8)</f>
        <v>#VALUE!</v>
      </c>
      <c r="L66" s="15" t="e">
        <f>SUMIF('[16]COAL RECEIPT &amp; GCV DATA'!$A$3:$A$8,'MASTER DATA FILE RAW COAL 2 (2)'!A66,'[16]COAL RECEIPT &amp; GCV DATA'!$L$3:$L$8)</f>
        <v>#VALUE!</v>
      </c>
      <c r="M66" s="15" t="e">
        <f t="shared" si="0"/>
        <v>#VALUE!</v>
      </c>
      <c r="N66" s="15" t="e">
        <f t="shared" si="1"/>
        <v>#VALUE!</v>
      </c>
      <c r="O66" s="15" t="e">
        <f>SUMIF('[16]COAL RECEIPT &amp; GCV DATA'!$A$3:$A$8,'MASTER DATA FILE RAW COAL 2 (2)'!A66,'[16]COAL RECEIPT &amp; GCV DATA'!$O$3:$O$8)</f>
        <v>#VALUE!</v>
      </c>
      <c r="P66" s="15" t="e">
        <f t="shared" si="5"/>
        <v>#VALUE!</v>
      </c>
      <c r="Q66" s="15" t="e">
        <f>SUMIF('[16]COAL RECEIPT &amp; GCV DATA'!$A$3:$A$8,'MASTER DATA FILE RAW COAL 2 (2)'!A66,'[16]COAL RECEIPT &amp; GCV DATA'!$Q$3:$Q$8)+IF(H66=$J$234,($K$234*K66),0)+IF(H66=$J$235,($K$235*K66),0)++IF(H65=$J$235,($K$236*K66),0)</f>
        <v>#VALUE!</v>
      </c>
      <c r="R66" s="16" t="e">
        <f>SUMIF('[16]COAL RECEIPT &amp; GCV DATA'!$A$3:$A$8,'MASTER DATA FILE RAW COAL 2 (2)'!A66,'[16]COAL RECEIPT &amp; GCV DATA'!$R$3:$R$8)+IF(H66=$J$234,($K$234*K66),0)+IF(H66=$J$235,($K$235*K66),0)</f>
        <v>#VALUE!</v>
      </c>
      <c r="S66" s="15">
        <f t="shared" si="2"/>
        <v>0</v>
      </c>
      <c r="T66" s="15" t="e">
        <f>SUMIF('[16]COAL RECEIPT &amp; GCV DATA'!$A$3:$A$8,'MASTER DATA FILE RAW COAL 2 (2)'!A66,'[16]COAL RECEIPT &amp; GCV DATA'!$T$3:$T$8)</f>
        <v>#VALUE!</v>
      </c>
      <c r="U66" s="15" t="e">
        <f t="shared" si="3"/>
        <v>#VALUE!</v>
      </c>
      <c r="V66" s="15" t="e">
        <f>SUMIF('[16]COAL RECEIPT &amp; GCV DATA'!$A$3:$A$8,'MASTER DATA FILE RAW COAL 2 (2)'!A66,'[16]COAL RECEIPT &amp; GCV DATA'!$V$3:$V$8)</f>
        <v>#VALUE!</v>
      </c>
      <c r="W66" s="15" t="e">
        <f t="shared" si="4"/>
        <v>#VALUE!</v>
      </c>
    </row>
    <row r="67" spans="1:23" customFormat="1" x14ac:dyDescent="0.3">
      <c r="A67" s="12"/>
      <c r="B67" s="12" t="e">
        <f>SUMIF('[16]COAL RECEIPT &amp; GCV DATA'!$A$3:$A$8,'MASTER DATA FILE RAW COAL 2 (2)'!A67,'[16]COAL RECEIPT &amp; GCV DATA'!$B$3:$B$8)</f>
        <v>#VALUE!</v>
      </c>
      <c r="C67" s="13" t="e">
        <f>SUMIF('[16]COAL RECEIPT &amp; GCV DATA'!$A$3:$A$8,'MASTER DATA FILE RAW COAL 2 (2)'!A67,'[16]COAL RECEIPT &amp; GCV DATA'!$C$3:$C$8)</f>
        <v>#VALUE!</v>
      </c>
      <c r="D67" s="13">
        <f>IFERROR(VLOOKUP(A67,'[16]COAL RECEIPT &amp; GCV DATA'!$A$2:$V$8,4,0),0)</f>
        <v>0</v>
      </c>
      <c r="E67" s="14">
        <f>IFERROR(VLOOKUP(A67,'[16]COAL RECEIPT &amp; GCV DATA'!$A$2:$V$8,5,0),0)</f>
        <v>0</v>
      </c>
      <c r="F67" s="13" t="e">
        <f>SUMIF('[16]COAL RECEIPT &amp; GCV DATA'!$A$3:$A$8,'MASTER DATA FILE RAW COAL 2 (2)'!A67,'[16]COAL RECEIPT &amp; GCV DATA'!$F$3:$F$8)</f>
        <v>#VALUE!</v>
      </c>
      <c r="G67" s="13">
        <f>IFERROR(VLOOKUP(A67,'[16]COAL RECEIPT &amp; GCV DATA'!$A$2:$V$8,7,0),0)</f>
        <v>0</v>
      </c>
      <c r="H67" s="13">
        <f>IFERROR(VLOOKUP(A67,'[16]COAL RECEIPT &amp; GCV DATA'!$A$2:$V$8,8,0),0)</f>
        <v>0</v>
      </c>
      <c r="I67" s="13">
        <f>IFERROR(VLOOKUP(A67,'[16]COAL RECEIPT &amp; GCV DATA'!$A$2:$V$8,9,0),0)</f>
        <v>0</v>
      </c>
      <c r="J67" s="13">
        <f>IFERROR(VLOOKUP(A67,'[16]COAL RECEIPT &amp; GCV DATA'!$A$2:$V$8,10,0),0)</f>
        <v>0</v>
      </c>
      <c r="K67" s="15" t="e">
        <f>SUMIF('[16]COAL RECEIPT &amp; GCV DATA'!$A$3:$A$8,'MASTER DATA FILE RAW COAL 2 (2)'!A67,'[16]COAL RECEIPT &amp; GCV DATA'!$K$3:$K$8)</f>
        <v>#VALUE!</v>
      </c>
      <c r="L67" s="15" t="e">
        <f>SUMIF('[16]COAL RECEIPT &amp; GCV DATA'!$A$3:$A$8,'MASTER DATA FILE RAW COAL 2 (2)'!A67,'[16]COAL RECEIPT &amp; GCV DATA'!$L$3:$L$8)</f>
        <v>#VALUE!</v>
      </c>
      <c r="M67" s="15" t="e">
        <f t="shared" si="0"/>
        <v>#VALUE!</v>
      </c>
      <c r="N67" s="15" t="e">
        <f t="shared" si="1"/>
        <v>#VALUE!</v>
      </c>
      <c r="O67" s="15" t="e">
        <f>SUMIF('[16]COAL RECEIPT &amp; GCV DATA'!$A$3:$A$8,'MASTER DATA FILE RAW COAL 2 (2)'!A67,'[16]COAL RECEIPT &amp; GCV DATA'!$O$3:$O$8)</f>
        <v>#VALUE!</v>
      </c>
      <c r="P67" s="15" t="e">
        <f t="shared" si="5"/>
        <v>#VALUE!</v>
      </c>
      <c r="Q67" s="15" t="e">
        <f>SUMIF('[16]COAL RECEIPT &amp; GCV DATA'!$A$3:$A$8,'MASTER DATA FILE RAW COAL 2 (2)'!A67,'[16]COAL RECEIPT &amp; GCV DATA'!$Q$3:$Q$8)+IF(H67=$J$234,($K$234*K67),0)+IF(H67=$J$235,($K$235*K67),0)++IF(H66=$J$235,($K$236*K67),0)</f>
        <v>#VALUE!</v>
      </c>
      <c r="R67" s="16" t="e">
        <f>SUMIF('[16]COAL RECEIPT &amp; GCV DATA'!$A$3:$A$8,'MASTER DATA FILE RAW COAL 2 (2)'!A67,'[16]COAL RECEIPT &amp; GCV DATA'!$R$3:$R$8)+IF(H67=$J$234,($K$234*K67),0)+IF(H67=$J$235,($K$235*K67),0)</f>
        <v>#VALUE!</v>
      </c>
      <c r="S67" s="15">
        <f t="shared" si="2"/>
        <v>0</v>
      </c>
      <c r="T67" s="15" t="e">
        <f>SUMIF('[16]COAL RECEIPT &amp; GCV DATA'!$A$3:$A$8,'MASTER DATA FILE RAW COAL 2 (2)'!A67,'[16]COAL RECEIPT &amp; GCV DATA'!$T$3:$T$8)</f>
        <v>#VALUE!</v>
      </c>
      <c r="U67" s="15" t="e">
        <f t="shared" si="3"/>
        <v>#VALUE!</v>
      </c>
      <c r="V67" s="15" t="e">
        <f>SUMIF('[16]COAL RECEIPT &amp; GCV DATA'!$A$3:$A$8,'MASTER DATA FILE RAW COAL 2 (2)'!A67,'[16]COAL RECEIPT &amp; GCV DATA'!$V$3:$V$8)</f>
        <v>#VALUE!</v>
      </c>
      <c r="W67" s="15" t="e">
        <f t="shared" si="4"/>
        <v>#VALUE!</v>
      </c>
    </row>
    <row r="68" spans="1:23" customFormat="1" x14ac:dyDescent="0.3">
      <c r="A68" s="12"/>
      <c r="B68" s="12" t="e">
        <f>SUMIF('[16]COAL RECEIPT &amp; GCV DATA'!$A$3:$A$8,'MASTER DATA FILE RAW COAL 2 (2)'!A68,'[16]COAL RECEIPT &amp; GCV DATA'!$B$3:$B$8)</f>
        <v>#VALUE!</v>
      </c>
      <c r="C68" s="13" t="e">
        <f>SUMIF('[16]COAL RECEIPT &amp; GCV DATA'!$A$3:$A$8,'MASTER DATA FILE RAW COAL 2 (2)'!A68,'[16]COAL RECEIPT &amp; GCV DATA'!$C$3:$C$8)</f>
        <v>#VALUE!</v>
      </c>
      <c r="D68" s="13">
        <f>IFERROR(VLOOKUP(A68,'[16]COAL RECEIPT &amp; GCV DATA'!$A$2:$V$8,4,0),0)</f>
        <v>0</v>
      </c>
      <c r="E68" s="14">
        <f>IFERROR(VLOOKUP(A68,'[16]COAL RECEIPT &amp; GCV DATA'!$A$2:$V$8,5,0),0)</f>
        <v>0</v>
      </c>
      <c r="F68" s="13" t="e">
        <f>SUMIF('[16]COAL RECEIPT &amp; GCV DATA'!$A$3:$A$8,'MASTER DATA FILE RAW COAL 2 (2)'!A68,'[16]COAL RECEIPT &amp; GCV DATA'!$F$3:$F$8)</f>
        <v>#VALUE!</v>
      </c>
      <c r="G68" s="13">
        <f>IFERROR(VLOOKUP(A68,'[16]COAL RECEIPT &amp; GCV DATA'!$A$2:$V$8,7,0),0)</f>
        <v>0</v>
      </c>
      <c r="H68" s="13">
        <f>IFERROR(VLOOKUP(A68,'[16]COAL RECEIPT &amp; GCV DATA'!$A$2:$V$8,8,0),0)</f>
        <v>0</v>
      </c>
      <c r="I68" s="13">
        <f>IFERROR(VLOOKUP(A68,'[16]COAL RECEIPT &amp; GCV DATA'!$A$2:$V$8,9,0),0)</f>
        <v>0</v>
      </c>
      <c r="J68" s="13">
        <f>IFERROR(VLOOKUP(A68,'[16]COAL RECEIPT &amp; GCV DATA'!$A$2:$V$8,10,0),0)</f>
        <v>0</v>
      </c>
      <c r="K68" s="15" t="e">
        <f>SUMIF('[16]COAL RECEIPT &amp; GCV DATA'!$A$3:$A$8,'MASTER DATA FILE RAW COAL 2 (2)'!A68,'[16]COAL RECEIPT &amp; GCV DATA'!$K$3:$K$8)</f>
        <v>#VALUE!</v>
      </c>
      <c r="L68" s="15" t="e">
        <f>SUMIF('[16]COAL RECEIPT &amp; GCV DATA'!$A$3:$A$8,'MASTER DATA FILE RAW COAL 2 (2)'!A68,'[16]COAL RECEIPT &amp; GCV DATA'!$L$3:$L$8)</f>
        <v>#VALUE!</v>
      </c>
      <c r="M68" s="15" t="e">
        <f t="shared" si="0"/>
        <v>#VALUE!</v>
      </c>
      <c r="N68" s="15" t="e">
        <f t="shared" si="1"/>
        <v>#VALUE!</v>
      </c>
      <c r="O68" s="15" t="e">
        <f>SUMIF('[16]COAL RECEIPT &amp; GCV DATA'!$A$3:$A$8,'MASTER DATA FILE RAW COAL 2 (2)'!A68,'[16]COAL RECEIPT &amp; GCV DATA'!$O$3:$O$8)</f>
        <v>#VALUE!</v>
      </c>
      <c r="P68" s="15" t="e">
        <f t="shared" si="5"/>
        <v>#VALUE!</v>
      </c>
      <c r="Q68" s="15" t="e">
        <f>SUMIF('[16]COAL RECEIPT &amp; GCV DATA'!$A$3:$A$8,'MASTER DATA FILE RAW COAL 2 (2)'!A68,'[16]COAL RECEIPT &amp; GCV DATA'!$Q$3:$Q$8)+IF(H68=$J$234,($K$234*K68),0)+IF(H68=$J$235,($K$235*K68),0)++IF(H67=$J$235,($K$236*K68),0)</f>
        <v>#VALUE!</v>
      </c>
      <c r="R68" s="16" t="e">
        <f>SUMIF('[16]COAL RECEIPT &amp; GCV DATA'!$A$3:$A$8,'MASTER DATA FILE RAW COAL 2 (2)'!A68,'[16]COAL RECEIPT &amp; GCV DATA'!$R$3:$R$8)+IF(H68=$J$234,($K$234*K68),0)+IF(H68=$J$235,($K$235*K68),0)</f>
        <v>#VALUE!</v>
      </c>
      <c r="S68" s="15">
        <f t="shared" si="2"/>
        <v>0</v>
      </c>
      <c r="T68" s="15" t="e">
        <f>SUMIF('[16]COAL RECEIPT &amp; GCV DATA'!$A$3:$A$8,'MASTER DATA FILE RAW COAL 2 (2)'!A68,'[16]COAL RECEIPT &amp; GCV DATA'!$T$3:$T$8)</f>
        <v>#VALUE!</v>
      </c>
      <c r="U68" s="15" t="e">
        <f t="shared" si="3"/>
        <v>#VALUE!</v>
      </c>
      <c r="V68" s="15" t="e">
        <f>SUMIF('[16]COAL RECEIPT &amp; GCV DATA'!$A$3:$A$8,'MASTER DATA FILE RAW COAL 2 (2)'!A68,'[16]COAL RECEIPT &amp; GCV DATA'!$V$3:$V$8)</f>
        <v>#VALUE!</v>
      </c>
      <c r="W68" s="15" t="e">
        <f t="shared" si="4"/>
        <v>#VALUE!</v>
      </c>
    </row>
    <row r="69" spans="1:23" customFormat="1" x14ac:dyDescent="0.3">
      <c r="A69" s="12"/>
      <c r="B69" s="12" t="e">
        <f>SUMIF('[16]COAL RECEIPT &amp; GCV DATA'!$A$3:$A$8,'MASTER DATA FILE RAW COAL 2 (2)'!A69,'[16]COAL RECEIPT &amp; GCV DATA'!$B$3:$B$8)</f>
        <v>#VALUE!</v>
      </c>
      <c r="C69" s="13" t="e">
        <f>SUMIF('[16]COAL RECEIPT &amp; GCV DATA'!$A$3:$A$8,'MASTER DATA FILE RAW COAL 2 (2)'!A69,'[16]COAL RECEIPT &amp; GCV DATA'!$C$3:$C$8)</f>
        <v>#VALUE!</v>
      </c>
      <c r="D69" s="13">
        <f>IFERROR(VLOOKUP(A69,'[16]COAL RECEIPT &amp; GCV DATA'!$A$2:$V$8,4,0),0)</f>
        <v>0</v>
      </c>
      <c r="E69" s="14">
        <f>IFERROR(VLOOKUP(A69,'[16]COAL RECEIPT &amp; GCV DATA'!$A$2:$V$8,5,0),0)</f>
        <v>0</v>
      </c>
      <c r="F69" s="13" t="e">
        <f>SUMIF('[16]COAL RECEIPT &amp; GCV DATA'!$A$3:$A$8,'MASTER DATA FILE RAW COAL 2 (2)'!A69,'[16]COAL RECEIPT &amp; GCV DATA'!$F$3:$F$8)</f>
        <v>#VALUE!</v>
      </c>
      <c r="G69" s="13">
        <f>IFERROR(VLOOKUP(A69,'[16]COAL RECEIPT &amp; GCV DATA'!$A$2:$V$8,7,0),0)</f>
        <v>0</v>
      </c>
      <c r="H69" s="13">
        <f>IFERROR(VLOOKUP(A69,'[16]COAL RECEIPT &amp; GCV DATA'!$A$2:$V$8,8,0),0)</f>
        <v>0</v>
      </c>
      <c r="I69" s="13">
        <f>IFERROR(VLOOKUP(A69,'[16]COAL RECEIPT &amp; GCV DATA'!$A$2:$V$8,9,0),0)</f>
        <v>0</v>
      </c>
      <c r="J69" s="13">
        <f>IFERROR(VLOOKUP(A69,'[16]COAL RECEIPT &amp; GCV DATA'!$A$2:$V$8,10,0),0)</f>
        <v>0</v>
      </c>
      <c r="K69" s="15" t="e">
        <f>SUMIF('[16]COAL RECEIPT &amp; GCV DATA'!$A$3:$A$8,'MASTER DATA FILE RAW COAL 2 (2)'!A69,'[16]COAL RECEIPT &amp; GCV DATA'!$K$3:$K$8)</f>
        <v>#VALUE!</v>
      </c>
      <c r="L69" s="15" t="e">
        <f>SUMIF('[16]COAL RECEIPT &amp; GCV DATA'!$A$3:$A$8,'MASTER DATA FILE RAW COAL 2 (2)'!A69,'[16]COAL RECEIPT &amp; GCV DATA'!$L$3:$L$8)</f>
        <v>#VALUE!</v>
      </c>
      <c r="M69" s="15" t="e">
        <f t="shared" si="0"/>
        <v>#VALUE!</v>
      </c>
      <c r="N69" s="15" t="e">
        <f t="shared" si="1"/>
        <v>#VALUE!</v>
      </c>
      <c r="O69" s="15" t="e">
        <f>SUMIF('[16]COAL RECEIPT &amp; GCV DATA'!$A$3:$A$8,'MASTER DATA FILE RAW COAL 2 (2)'!A69,'[16]COAL RECEIPT &amp; GCV DATA'!$O$3:$O$8)</f>
        <v>#VALUE!</v>
      </c>
      <c r="P69" s="15" t="e">
        <f t="shared" si="5"/>
        <v>#VALUE!</v>
      </c>
      <c r="Q69" s="15" t="e">
        <f>SUMIF('[16]COAL RECEIPT &amp; GCV DATA'!$A$3:$A$8,'MASTER DATA FILE RAW COAL 2 (2)'!A69,'[16]COAL RECEIPT &amp; GCV DATA'!$Q$3:$Q$8)+IF(H69=$J$234,($K$234*K69),0)+IF(H69=$J$235,($K$235*K69),0)++IF(H68=$J$235,($K$236*K69),0)</f>
        <v>#VALUE!</v>
      </c>
      <c r="R69" s="16" t="e">
        <f>SUMIF('[16]COAL RECEIPT &amp; GCV DATA'!$A$3:$A$8,'MASTER DATA FILE RAW COAL 2 (2)'!A69,'[16]COAL RECEIPT &amp; GCV DATA'!$R$3:$R$8)+IF(H69=$J$234,($K$234*K69),0)+IF(H69=$J$235,($K$235*K69),0)</f>
        <v>#VALUE!</v>
      </c>
      <c r="S69" s="15">
        <f t="shared" si="2"/>
        <v>0</v>
      </c>
      <c r="T69" s="15" t="e">
        <f>SUMIF('[16]COAL RECEIPT &amp; GCV DATA'!$A$3:$A$8,'MASTER DATA FILE RAW COAL 2 (2)'!A69,'[16]COAL RECEIPT &amp; GCV DATA'!$T$3:$T$8)</f>
        <v>#VALUE!</v>
      </c>
      <c r="U69" s="15" t="e">
        <f t="shared" si="3"/>
        <v>#VALUE!</v>
      </c>
      <c r="V69" s="15" t="e">
        <f>SUMIF('[16]COAL RECEIPT &amp; GCV DATA'!$A$3:$A$8,'MASTER DATA FILE RAW COAL 2 (2)'!A69,'[16]COAL RECEIPT &amp; GCV DATA'!$V$3:$V$8)</f>
        <v>#VALUE!</v>
      </c>
      <c r="W69" s="15" t="e">
        <f t="shared" si="4"/>
        <v>#VALUE!</v>
      </c>
    </row>
    <row r="70" spans="1:23" customFormat="1" x14ac:dyDescent="0.3">
      <c r="A70" s="12"/>
      <c r="B70" s="12" t="e">
        <f>SUMIF('[16]COAL RECEIPT &amp; GCV DATA'!$A$3:$A$8,'MASTER DATA FILE RAW COAL 2 (2)'!A70,'[16]COAL RECEIPT &amp; GCV DATA'!$B$3:$B$8)</f>
        <v>#VALUE!</v>
      </c>
      <c r="C70" s="13" t="e">
        <f>SUMIF('[16]COAL RECEIPT &amp; GCV DATA'!$A$3:$A$8,'MASTER DATA FILE RAW COAL 2 (2)'!A70,'[16]COAL RECEIPT &amp; GCV DATA'!$C$3:$C$8)</f>
        <v>#VALUE!</v>
      </c>
      <c r="D70" s="13">
        <f>IFERROR(VLOOKUP(A70,'[16]COAL RECEIPT &amp; GCV DATA'!$A$2:$V$8,4,0),0)</f>
        <v>0</v>
      </c>
      <c r="E70" s="14">
        <f>IFERROR(VLOOKUP(A70,'[16]COAL RECEIPT &amp; GCV DATA'!$A$2:$V$8,5,0),0)</f>
        <v>0</v>
      </c>
      <c r="F70" s="13" t="e">
        <f>SUMIF('[16]COAL RECEIPT &amp; GCV DATA'!$A$3:$A$8,'MASTER DATA FILE RAW COAL 2 (2)'!A70,'[16]COAL RECEIPT &amp; GCV DATA'!$F$3:$F$8)</f>
        <v>#VALUE!</v>
      </c>
      <c r="G70" s="13">
        <f>IFERROR(VLOOKUP(A70,'[16]COAL RECEIPT &amp; GCV DATA'!$A$2:$V$8,7,0),0)</f>
        <v>0</v>
      </c>
      <c r="H70" s="13">
        <f>IFERROR(VLOOKUP(A70,'[16]COAL RECEIPT &amp; GCV DATA'!$A$2:$V$8,8,0),0)</f>
        <v>0</v>
      </c>
      <c r="I70" s="13">
        <f>IFERROR(VLOOKUP(A70,'[16]COAL RECEIPT &amp; GCV DATA'!$A$2:$V$8,9,0),0)</f>
        <v>0</v>
      </c>
      <c r="J70" s="13">
        <f>IFERROR(VLOOKUP(A70,'[16]COAL RECEIPT &amp; GCV DATA'!$A$2:$V$8,10,0),0)</f>
        <v>0</v>
      </c>
      <c r="K70" s="15" t="e">
        <f>SUMIF('[16]COAL RECEIPT &amp; GCV DATA'!$A$3:$A$8,'MASTER DATA FILE RAW COAL 2 (2)'!A70,'[16]COAL RECEIPT &amp; GCV DATA'!$K$3:$K$8)</f>
        <v>#VALUE!</v>
      </c>
      <c r="L70" s="15" t="e">
        <f>SUMIF('[16]COAL RECEIPT &amp; GCV DATA'!$A$3:$A$8,'MASTER DATA FILE RAW COAL 2 (2)'!A70,'[16]COAL RECEIPT &amp; GCV DATA'!$L$3:$L$8)</f>
        <v>#VALUE!</v>
      </c>
      <c r="M70" s="15" t="e">
        <f t="shared" ref="M70:M133" si="6">+K70-L70</f>
        <v>#VALUE!</v>
      </c>
      <c r="N70" s="15" t="e">
        <f t="shared" ref="N70:N133" si="7">+M70*S70</f>
        <v>#VALUE!</v>
      </c>
      <c r="O70" s="15" t="e">
        <f>SUMIF('[16]COAL RECEIPT &amp; GCV DATA'!$A$3:$A$8,'MASTER DATA FILE RAW COAL 2 (2)'!A70,'[16]COAL RECEIPT &amp; GCV DATA'!$O$3:$O$8)</f>
        <v>#VALUE!</v>
      </c>
      <c r="P70" s="15" t="e">
        <f t="shared" si="5"/>
        <v>#VALUE!</v>
      </c>
      <c r="Q70" s="15" t="e">
        <f>SUMIF('[16]COAL RECEIPT &amp; GCV DATA'!$A$3:$A$8,'MASTER DATA FILE RAW COAL 2 (2)'!A70,'[16]COAL RECEIPT &amp; GCV DATA'!$Q$3:$Q$8)+IF(H70=$J$234,($K$234*K70),0)+IF(H70=$J$235,($K$235*K70),0)++IF(H69=$J$235,($K$236*K70),0)</f>
        <v>#VALUE!</v>
      </c>
      <c r="R70" s="16" t="e">
        <f>SUMIF('[16]COAL RECEIPT &amp; GCV DATA'!$A$3:$A$8,'MASTER DATA FILE RAW COAL 2 (2)'!A70,'[16]COAL RECEIPT &amp; GCV DATA'!$R$3:$R$8)+IF(H70=$J$234,($K$234*K70),0)+IF(H70=$J$235,($K$235*K70),0)</f>
        <v>#VALUE!</v>
      </c>
      <c r="S70" s="15">
        <f t="shared" ref="S70:S133" si="8">+IFERROR(R70/K70,0)</f>
        <v>0</v>
      </c>
      <c r="T70" s="15" t="e">
        <f>SUMIF('[16]COAL RECEIPT &amp; GCV DATA'!$A$3:$A$8,'MASTER DATA FILE RAW COAL 2 (2)'!A70,'[16]COAL RECEIPT &amp; GCV DATA'!$T$3:$T$8)</f>
        <v>#VALUE!</v>
      </c>
      <c r="U70" s="15" t="e">
        <f t="shared" ref="U70:U133" si="9">+T70*L70</f>
        <v>#VALUE!</v>
      </c>
      <c r="V70" s="15" t="e">
        <f>SUMIF('[16]COAL RECEIPT &amp; GCV DATA'!$A$3:$A$8,'MASTER DATA FILE RAW COAL 2 (2)'!A70,'[16]COAL RECEIPT &amp; GCV DATA'!$V$3:$V$8)</f>
        <v>#VALUE!</v>
      </c>
      <c r="W70" s="15" t="e">
        <f t="shared" ref="W70:W133" si="10">+V70*L70</f>
        <v>#VALUE!</v>
      </c>
    </row>
    <row r="71" spans="1:23" customFormat="1" x14ac:dyDescent="0.3">
      <c r="A71" s="12"/>
      <c r="B71" s="12" t="e">
        <f>SUMIF('[16]COAL RECEIPT &amp; GCV DATA'!$A$3:$A$8,'MASTER DATA FILE RAW COAL 2 (2)'!A71,'[16]COAL RECEIPT &amp; GCV DATA'!$B$3:$B$8)</f>
        <v>#VALUE!</v>
      </c>
      <c r="C71" s="13" t="e">
        <f>SUMIF('[16]COAL RECEIPT &amp; GCV DATA'!$A$3:$A$8,'MASTER DATA FILE RAW COAL 2 (2)'!A71,'[16]COAL RECEIPT &amp; GCV DATA'!$C$3:$C$8)</f>
        <v>#VALUE!</v>
      </c>
      <c r="D71" s="13">
        <f>IFERROR(VLOOKUP(A71,'[16]COAL RECEIPT &amp; GCV DATA'!$A$2:$V$8,4,0),0)</f>
        <v>0</v>
      </c>
      <c r="E71" s="14">
        <f>IFERROR(VLOOKUP(A71,'[16]COAL RECEIPT &amp; GCV DATA'!$A$2:$V$8,5,0),0)</f>
        <v>0</v>
      </c>
      <c r="F71" s="13" t="e">
        <f>SUMIF('[16]COAL RECEIPT &amp; GCV DATA'!$A$3:$A$8,'MASTER DATA FILE RAW COAL 2 (2)'!A71,'[16]COAL RECEIPT &amp; GCV DATA'!$F$3:$F$8)</f>
        <v>#VALUE!</v>
      </c>
      <c r="G71" s="13">
        <f>IFERROR(VLOOKUP(A71,'[16]COAL RECEIPT &amp; GCV DATA'!$A$2:$V$8,7,0),0)</f>
        <v>0</v>
      </c>
      <c r="H71" s="13">
        <f>IFERROR(VLOOKUP(A71,'[16]COAL RECEIPT &amp; GCV DATA'!$A$2:$V$8,8,0),0)</f>
        <v>0</v>
      </c>
      <c r="I71" s="13">
        <f>IFERROR(VLOOKUP(A71,'[16]COAL RECEIPT &amp; GCV DATA'!$A$2:$V$8,9,0),0)</f>
        <v>0</v>
      </c>
      <c r="J71" s="13">
        <f>IFERROR(VLOOKUP(A71,'[16]COAL RECEIPT &amp; GCV DATA'!$A$2:$V$8,10,0),0)</f>
        <v>0</v>
      </c>
      <c r="K71" s="15" t="e">
        <f>SUMIF('[16]COAL RECEIPT &amp; GCV DATA'!$A$3:$A$8,'MASTER DATA FILE RAW COAL 2 (2)'!A71,'[16]COAL RECEIPT &amp; GCV DATA'!$K$3:$K$8)</f>
        <v>#VALUE!</v>
      </c>
      <c r="L71" s="15" t="e">
        <f>SUMIF('[16]COAL RECEIPT &amp; GCV DATA'!$A$3:$A$8,'MASTER DATA FILE RAW COAL 2 (2)'!A71,'[16]COAL RECEIPT &amp; GCV DATA'!$L$3:$L$8)</f>
        <v>#VALUE!</v>
      </c>
      <c r="M71" s="15" t="e">
        <f t="shared" si="6"/>
        <v>#VALUE!</v>
      </c>
      <c r="N71" s="15" t="e">
        <f t="shared" si="7"/>
        <v>#VALUE!</v>
      </c>
      <c r="O71" s="15" t="e">
        <f>SUMIF('[16]COAL RECEIPT &amp; GCV DATA'!$A$3:$A$8,'MASTER DATA FILE RAW COAL 2 (2)'!A71,'[16]COAL RECEIPT &amp; GCV DATA'!$O$3:$O$8)</f>
        <v>#VALUE!</v>
      </c>
      <c r="P71" s="15" t="e">
        <f t="shared" si="5"/>
        <v>#VALUE!</v>
      </c>
      <c r="Q71" s="15" t="e">
        <f>SUMIF('[16]COAL RECEIPT &amp; GCV DATA'!$A$3:$A$8,'MASTER DATA FILE RAW COAL 2 (2)'!A71,'[16]COAL RECEIPT &amp; GCV DATA'!$Q$3:$Q$8)+IF(H71=$J$234,($K$234*K71),0)+IF(H71=$J$235,($K$235*K71),0)++IF(H70=$J$235,($K$236*K71),0)</f>
        <v>#VALUE!</v>
      </c>
      <c r="R71" s="16" t="e">
        <f>SUMIF('[16]COAL RECEIPT &amp; GCV DATA'!$A$3:$A$8,'MASTER DATA FILE RAW COAL 2 (2)'!A71,'[16]COAL RECEIPT &amp; GCV DATA'!$R$3:$R$8)+IF(H71=$J$234,($K$234*K71),0)+IF(H71=$J$235,($K$235*K71),0)</f>
        <v>#VALUE!</v>
      </c>
      <c r="S71" s="15">
        <f t="shared" si="8"/>
        <v>0</v>
      </c>
      <c r="T71" s="15" t="e">
        <f>SUMIF('[16]COAL RECEIPT &amp; GCV DATA'!$A$3:$A$8,'MASTER DATA FILE RAW COAL 2 (2)'!A71,'[16]COAL RECEIPT &amp; GCV DATA'!$T$3:$T$8)</f>
        <v>#VALUE!</v>
      </c>
      <c r="U71" s="15" t="e">
        <f t="shared" si="9"/>
        <v>#VALUE!</v>
      </c>
      <c r="V71" s="15" t="e">
        <f>SUMIF('[16]COAL RECEIPT &amp; GCV DATA'!$A$3:$A$8,'MASTER DATA FILE RAW COAL 2 (2)'!A71,'[16]COAL RECEIPT &amp; GCV DATA'!$V$3:$V$8)</f>
        <v>#VALUE!</v>
      </c>
      <c r="W71" s="15" t="e">
        <f t="shared" si="10"/>
        <v>#VALUE!</v>
      </c>
    </row>
    <row r="72" spans="1:23" customFormat="1" x14ac:dyDescent="0.3">
      <c r="A72" s="12"/>
      <c r="B72" s="12" t="e">
        <f>SUMIF('[16]COAL RECEIPT &amp; GCV DATA'!$A$3:$A$8,'MASTER DATA FILE RAW COAL 2 (2)'!A72,'[16]COAL RECEIPT &amp; GCV DATA'!$B$3:$B$8)</f>
        <v>#VALUE!</v>
      </c>
      <c r="C72" s="13" t="e">
        <f>SUMIF('[16]COAL RECEIPT &amp; GCV DATA'!$A$3:$A$8,'MASTER DATA FILE RAW COAL 2 (2)'!A72,'[16]COAL RECEIPT &amp; GCV DATA'!$C$3:$C$8)</f>
        <v>#VALUE!</v>
      </c>
      <c r="D72" s="13">
        <f>IFERROR(VLOOKUP(A72,'[16]COAL RECEIPT &amp; GCV DATA'!$A$2:$V$8,4,0),0)</f>
        <v>0</v>
      </c>
      <c r="E72" s="14">
        <f>IFERROR(VLOOKUP(A72,'[16]COAL RECEIPT &amp; GCV DATA'!$A$2:$V$8,5,0),0)</f>
        <v>0</v>
      </c>
      <c r="F72" s="13" t="e">
        <f>SUMIF('[16]COAL RECEIPT &amp; GCV DATA'!$A$3:$A$8,'MASTER DATA FILE RAW COAL 2 (2)'!A72,'[16]COAL RECEIPT &amp; GCV DATA'!$F$3:$F$8)</f>
        <v>#VALUE!</v>
      </c>
      <c r="G72" s="13">
        <f>IFERROR(VLOOKUP(A72,'[16]COAL RECEIPT &amp; GCV DATA'!$A$2:$V$8,7,0),0)</f>
        <v>0</v>
      </c>
      <c r="H72" s="13">
        <f>IFERROR(VLOOKUP(A72,'[16]COAL RECEIPT &amp; GCV DATA'!$A$2:$V$8,8,0),0)</f>
        <v>0</v>
      </c>
      <c r="I72" s="13">
        <f>IFERROR(VLOOKUP(A72,'[16]COAL RECEIPT &amp; GCV DATA'!$A$2:$V$8,9,0),0)</f>
        <v>0</v>
      </c>
      <c r="J72" s="13">
        <f>IFERROR(VLOOKUP(A72,'[16]COAL RECEIPT &amp; GCV DATA'!$A$2:$V$8,10,0),0)</f>
        <v>0</v>
      </c>
      <c r="K72" s="15" t="e">
        <f>SUMIF('[16]COAL RECEIPT &amp; GCV DATA'!$A$3:$A$8,'MASTER DATA FILE RAW COAL 2 (2)'!A72,'[16]COAL RECEIPT &amp; GCV DATA'!$K$3:$K$8)</f>
        <v>#VALUE!</v>
      </c>
      <c r="L72" s="15" t="e">
        <f>SUMIF('[16]COAL RECEIPT &amp; GCV DATA'!$A$3:$A$8,'MASTER DATA FILE RAW COAL 2 (2)'!A72,'[16]COAL RECEIPT &amp; GCV DATA'!$L$3:$L$8)</f>
        <v>#VALUE!</v>
      </c>
      <c r="M72" s="15" t="e">
        <f t="shared" si="6"/>
        <v>#VALUE!</v>
      </c>
      <c r="N72" s="15" t="e">
        <f t="shared" si="7"/>
        <v>#VALUE!</v>
      </c>
      <c r="O72" s="15" t="e">
        <f>SUMIF('[16]COAL RECEIPT &amp; GCV DATA'!$A$3:$A$8,'MASTER DATA FILE RAW COAL 2 (2)'!A72,'[16]COAL RECEIPT &amp; GCV DATA'!$O$3:$O$8)</f>
        <v>#VALUE!</v>
      </c>
      <c r="P72" s="15" t="e">
        <f t="shared" si="5"/>
        <v>#VALUE!</v>
      </c>
      <c r="Q72" s="15" t="e">
        <f>SUMIF('[16]COAL RECEIPT &amp; GCV DATA'!$A$3:$A$8,'MASTER DATA FILE RAW COAL 2 (2)'!A72,'[16]COAL RECEIPT &amp; GCV DATA'!$Q$3:$Q$8)+IF(H72=$J$234,($K$234*K72),0)+IF(H72=$J$235,($K$235*K72),0)++IF(H71=$J$235,($K$236*K72),0)</f>
        <v>#VALUE!</v>
      </c>
      <c r="R72" s="16" t="e">
        <f>SUMIF('[16]COAL RECEIPT &amp; GCV DATA'!$A$3:$A$8,'MASTER DATA FILE RAW COAL 2 (2)'!A72,'[16]COAL RECEIPT &amp; GCV DATA'!$R$3:$R$8)+IF(H72=$J$234,($K$234*K72),0)+IF(H72=$J$235,($K$235*K72),0)</f>
        <v>#VALUE!</v>
      </c>
      <c r="S72" s="15">
        <f t="shared" si="8"/>
        <v>0</v>
      </c>
      <c r="T72" s="15" t="e">
        <f>SUMIF('[16]COAL RECEIPT &amp; GCV DATA'!$A$3:$A$8,'MASTER DATA FILE RAW COAL 2 (2)'!A72,'[16]COAL RECEIPT &amp; GCV DATA'!$T$3:$T$8)</f>
        <v>#VALUE!</v>
      </c>
      <c r="U72" s="15" t="e">
        <f t="shared" si="9"/>
        <v>#VALUE!</v>
      </c>
      <c r="V72" s="15" t="e">
        <f>SUMIF('[16]COAL RECEIPT &amp; GCV DATA'!$A$3:$A$8,'MASTER DATA FILE RAW COAL 2 (2)'!A72,'[16]COAL RECEIPT &amp; GCV DATA'!$V$3:$V$8)</f>
        <v>#VALUE!</v>
      </c>
      <c r="W72" s="15" t="e">
        <f t="shared" si="10"/>
        <v>#VALUE!</v>
      </c>
    </row>
    <row r="73" spans="1:23" customFormat="1" x14ac:dyDescent="0.3">
      <c r="A73" s="12"/>
      <c r="B73" s="12" t="e">
        <f>SUMIF('[16]COAL RECEIPT &amp; GCV DATA'!$A$3:$A$8,'MASTER DATA FILE RAW COAL 2 (2)'!A73,'[16]COAL RECEIPT &amp; GCV DATA'!$B$3:$B$8)</f>
        <v>#VALUE!</v>
      </c>
      <c r="C73" s="13" t="e">
        <f>SUMIF('[16]COAL RECEIPT &amp; GCV DATA'!$A$3:$A$8,'MASTER DATA FILE RAW COAL 2 (2)'!A73,'[16]COAL RECEIPT &amp; GCV DATA'!$C$3:$C$8)</f>
        <v>#VALUE!</v>
      </c>
      <c r="D73" s="13">
        <f>IFERROR(VLOOKUP(A73,'[16]COAL RECEIPT &amp; GCV DATA'!$A$2:$V$8,4,0),0)</f>
        <v>0</v>
      </c>
      <c r="E73" s="14">
        <f>IFERROR(VLOOKUP(A73,'[16]COAL RECEIPT &amp; GCV DATA'!$A$2:$V$8,5,0),0)</f>
        <v>0</v>
      </c>
      <c r="F73" s="13" t="e">
        <f>SUMIF('[16]COAL RECEIPT &amp; GCV DATA'!$A$3:$A$8,'MASTER DATA FILE RAW COAL 2 (2)'!A73,'[16]COAL RECEIPT &amp; GCV DATA'!$F$3:$F$8)</f>
        <v>#VALUE!</v>
      </c>
      <c r="G73" s="13">
        <f>IFERROR(VLOOKUP(A73,'[16]COAL RECEIPT &amp; GCV DATA'!$A$2:$V$8,7,0),0)</f>
        <v>0</v>
      </c>
      <c r="H73" s="13">
        <f>IFERROR(VLOOKUP(A73,'[16]COAL RECEIPT &amp; GCV DATA'!$A$2:$V$8,8,0),0)</f>
        <v>0</v>
      </c>
      <c r="I73" s="13">
        <f>IFERROR(VLOOKUP(A73,'[16]COAL RECEIPT &amp; GCV DATA'!$A$2:$V$8,9,0),0)</f>
        <v>0</v>
      </c>
      <c r="J73" s="13">
        <f>IFERROR(VLOOKUP(A73,'[16]COAL RECEIPT &amp; GCV DATA'!$A$2:$V$8,10,0),0)</f>
        <v>0</v>
      </c>
      <c r="K73" s="15" t="e">
        <f>SUMIF('[16]COAL RECEIPT &amp; GCV DATA'!$A$3:$A$8,'MASTER DATA FILE RAW COAL 2 (2)'!A73,'[16]COAL RECEIPT &amp; GCV DATA'!$K$3:$K$8)</f>
        <v>#VALUE!</v>
      </c>
      <c r="L73" s="15" t="e">
        <f>SUMIF('[16]COAL RECEIPT &amp; GCV DATA'!$A$3:$A$8,'MASTER DATA FILE RAW COAL 2 (2)'!A73,'[16]COAL RECEIPT &amp; GCV DATA'!$L$3:$L$8)</f>
        <v>#VALUE!</v>
      </c>
      <c r="M73" s="15" t="e">
        <f t="shared" si="6"/>
        <v>#VALUE!</v>
      </c>
      <c r="N73" s="15" t="e">
        <f t="shared" si="7"/>
        <v>#VALUE!</v>
      </c>
      <c r="O73" s="15" t="e">
        <f>SUMIF('[16]COAL RECEIPT &amp; GCV DATA'!$A$3:$A$8,'MASTER DATA FILE RAW COAL 2 (2)'!A73,'[16]COAL RECEIPT &amp; GCV DATA'!$O$3:$O$8)</f>
        <v>#VALUE!</v>
      </c>
      <c r="P73" s="15" t="e">
        <f t="shared" si="5"/>
        <v>#VALUE!</v>
      </c>
      <c r="Q73" s="15" t="e">
        <f>SUMIF('[16]COAL RECEIPT &amp; GCV DATA'!$A$3:$A$8,'MASTER DATA FILE RAW COAL 2 (2)'!A73,'[16]COAL RECEIPT &amp; GCV DATA'!$Q$3:$Q$8)+IF(H73=$J$234,($K$234*K73),0)+IF(H73=$J$235,($K$235*K73),0)++IF(H72=$J$235,($K$236*K73),0)</f>
        <v>#VALUE!</v>
      </c>
      <c r="R73" s="16" t="e">
        <f>SUMIF('[16]COAL RECEIPT &amp; GCV DATA'!$A$3:$A$8,'MASTER DATA FILE RAW COAL 2 (2)'!A73,'[16]COAL RECEIPT &amp; GCV DATA'!$R$3:$R$8)+IF(H73=$J$234,($K$234*K73),0)+IF(H73=$J$235,($K$235*K73),0)</f>
        <v>#VALUE!</v>
      </c>
      <c r="S73" s="15">
        <f t="shared" si="8"/>
        <v>0</v>
      </c>
      <c r="T73" s="15" t="e">
        <f>SUMIF('[16]COAL RECEIPT &amp; GCV DATA'!$A$3:$A$8,'MASTER DATA FILE RAW COAL 2 (2)'!A73,'[16]COAL RECEIPT &amp; GCV DATA'!$T$3:$T$8)</f>
        <v>#VALUE!</v>
      </c>
      <c r="U73" s="15" t="e">
        <f t="shared" si="9"/>
        <v>#VALUE!</v>
      </c>
      <c r="V73" s="15" t="e">
        <f>SUMIF('[16]COAL RECEIPT &amp; GCV DATA'!$A$3:$A$8,'MASTER DATA FILE RAW COAL 2 (2)'!A73,'[16]COAL RECEIPT &amp; GCV DATA'!$V$3:$V$8)</f>
        <v>#VALUE!</v>
      </c>
      <c r="W73" s="15" t="e">
        <f t="shared" si="10"/>
        <v>#VALUE!</v>
      </c>
    </row>
    <row r="74" spans="1:23" customFormat="1" x14ac:dyDescent="0.3">
      <c r="A74" s="12"/>
      <c r="B74" s="12" t="e">
        <f>SUMIF('[16]COAL RECEIPT &amp; GCV DATA'!$A$3:$A$8,'MASTER DATA FILE RAW COAL 2 (2)'!A74,'[16]COAL RECEIPT &amp; GCV DATA'!$B$3:$B$8)</f>
        <v>#VALUE!</v>
      </c>
      <c r="C74" s="13" t="e">
        <f>SUMIF('[16]COAL RECEIPT &amp; GCV DATA'!$A$3:$A$8,'MASTER DATA FILE RAW COAL 2 (2)'!A74,'[16]COAL RECEIPT &amp; GCV DATA'!$C$3:$C$8)</f>
        <v>#VALUE!</v>
      </c>
      <c r="D74" s="13">
        <f>IFERROR(VLOOKUP(A74,'[16]COAL RECEIPT &amp; GCV DATA'!$A$2:$V$8,4,0),0)</f>
        <v>0</v>
      </c>
      <c r="E74" s="14">
        <f>IFERROR(VLOOKUP(A74,'[16]COAL RECEIPT &amp; GCV DATA'!$A$2:$V$8,5,0),0)</f>
        <v>0</v>
      </c>
      <c r="F74" s="13" t="e">
        <f>SUMIF('[16]COAL RECEIPT &amp; GCV DATA'!$A$3:$A$8,'MASTER DATA FILE RAW COAL 2 (2)'!A74,'[16]COAL RECEIPT &amp; GCV DATA'!$F$3:$F$8)</f>
        <v>#VALUE!</v>
      </c>
      <c r="G74" s="13">
        <f>IFERROR(VLOOKUP(A74,'[16]COAL RECEIPT &amp; GCV DATA'!$A$2:$V$8,7,0),0)</f>
        <v>0</v>
      </c>
      <c r="H74" s="13">
        <f>IFERROR(VLOOKUP(A74,'[16]COAL RECEIPT &amp; GCV DATA'!$A$2:$V$8,8,0),0)</f>
        <v>0</v>
      </c>
      <c r="I74" s="13">
        <f>IFERROR(VLOOKUP(A74,'[16]COAL RECEIPT &amp; GCV DATA'!$A$2:$V$8,9,0),0)</f>
        <v>0</v>
      </c>
      <c r="J74" s="13">
        <f>IFERROR(VLOOKUP(A74,'[16]COAL RECEIPT &amp; GCV DATA'!$A$2:$V$8,10,0),0)</f>
        <v>0</v>
      </c>
      <c r="K74" s="15" t="e">
        <f>SUMIF('[16]COAL RECEIPT &amp; GCV DATA'!$A$3:$A$8,'MASTER DATA FILE RAW COAL 2 (2)'!A74,'[16]COAL RECEIPT &amp; GCV DATA'!$K$3:$K$8)</f>
        <v>#VALUE!</v>
      </c>
      <c r="L74" s="15" t="e">
        <f>SUMIF('[16]COAL RECEIPT &amp; GCV DATA'!$A$3:$A$8,'MASTER DATA FILE RAW COAL 2 (2)'!A74,'[16]COAL RECEIPT &amp; GCV DATA'!$L$3:$L$8)</f>
        <v>#VALUE!</v>
      </c>
      <c r="M74" s="15" t="e">
        <f t="shared" si="6"/>
        <v>#VALUE!</v>
      </c>
      <c r="N74" s="15" t="e">
        <f t="shared" si="7"/>
        <v>#VALUE!</v>
      </c>
      <c r="O74" s="15" t="e">
        <f>SUMIF('[16]COAL RECEIPT &amp; GCV DATA'!$A$3:$A$8,'MASTER DATA FILE RAW COAL 2 (2)'!A74,'[16]COAL RECEIPT &amp; GCV DATA'!$O$3:$O$8)</f>
        <v>#VALUE!</v>
      </c>
      <c r="P74" s="15" t="e">
        <f t="shared" si="5"/>
        <v>#VALUE!</v>
      </c>
      <c r="Q74" s="15" t="e">
        <f>SUMIF('[16]COAL RECEIPT &amp; GCV DATA'!$A$3:$A$8,'MASTER DATA FILE RAW COAL 2 (2)'!A74,'[16]COAL RECEIPT &amp; GCV DATA'!$Q$3:$Q$8)+IF(H74=$J$234,($K$234*K74),0)+IF(H74=$J$235,($K$235*K74),0)++IF(H73=$J$235,($K$236*K74),0)</f>
        <v>#VALUE!</v>
      </c>
      <c r="R74" s="16" t="e">
        <f>SUMIF('[16]COAL RECEIPT &amp; GCV DATA'!$A$3:$A$8,'MASTER DATA FILE RAW COAL 2 (2)'!A74,'[16]COAL RECEIPT &amp; GCV DATA'!$R$3:$R$8)+IF(H74=$J$234,($K$234*K74),0)+IF(H74=$J$235,($K$235*K74),0)</f>
        <v>#VALUE!</v>
      </c>
      <c r="S74" s="15">
        <f t="shared" si="8"/>
        <v>0</v>
      </c>
      <c r="T74" s="15" t="e">
        <f>SUMIF('[16]COAL RECEIPT &amp; GCV DATA'!$A$3:$A$8,'MASTER DATA FILE RAW COAL 2 (2)'!A74,'[16]COAL RECEIPT &amp; GCV DATA'!$T$3:$T$8)</f>
        <v>#VALUE!</v>
      </c>
      <c r="U74" s="15" t="e">
        <f t="shared" si="9"/>
        <v>#VALUE!</v>
      </c>
      <c r="V74" s="15" t="e">
        <f>SUMIF('[16]COAL RECEIPT &amp; GCV DATA'!$A$3:$A$8,'MASTER DATA FILE RAW COAL 2 (2)'!A74,'[16]COAL RECEIPT &amp; GCV DATA'!$V$3:$V$8)</f>
        <v>#VALUE!</v>
      </c>
      <c r="W74" s="15" t="e">
        <f t="shared" si="10"/>
        <v>#VALUE!</v>
      </c>
    </row>
    <row r="75" spans="1:23" customFormat="1" x14ac:dyDescent="0.3">
      <c r="A75" s="12"/>
      <c r="B75" s="12" t="e">
        <f>SUMIF('[16]COAL RECEIPT &amp; GCV DATA'!$A$3:$A$8,'MASTER DATA FILE RAW COAL 2 (2)'!A75,'[16]COAL RECEIPT &amp; GCV DATA'!$B$3:$B$8)</f>
        <v>#VALUE!</v>
      </c>
      <c r="C75" s="13" t="e">
        <f>SUMIF('[16]COAL RECEIPT &amp; GCV DATA'!$A$3:$A$8,'MASTER DATA FILE RAW COAL 2 (2)'!A75,'[16]COAL RECEIPT &amp; GCV DATA'!$C$3:$C$8)</f>
        <v>#VALUE!</v>
      </c>
      <c r="D75" s="13">
        <f>IFERROR(VLOOKUP(A75,'[16]COAL RECEIPT &amp; GCV DATA'!$A$2:$V$8,4,0),0)</f>
        <v>0</v>
      </c>
      <c r="E75" s="14">
        <f>IFERROR(VLOOKUP(A75,'[16]COAL RECEIPT &amp; GCV DATA'!$A$2:$V$8,5,0),0)</f>
        <v>0</v>
      </c>
      <c r="F75" s="13" t="e">
        <f>SUMIF('[16]COAL RECEIPT &amp; GCV DATA'!$A$3:$A$8,'MASTER DATA FILE RAW COAL 2 (2)'!A75,'[16]COAL RECEIPT &amp; GCV DATA'!$F$3:$F$8)</f>
        <v>#VALUE!</v>
      </c>
      <c r="G75" s="13">
        <f>IFERROR(VLOOKUP(A75,'[16]COAL RECEIPT &amp; GCV DATA'!$A$2:$V$8,7,0),0)</f>
        <v>0</v>
      </c>
      <c r="H75" s="13">
        <f>IFERROR(VLOOKUP(A75,'[16]COAL RECEIPT &amp; GCV DATA'!$A$2:$V$8,8,0),0)</f>
        <v>0</v>
      </c>
      <c r="I75" s="13">
        <f>IFERROR(VLOOKUP(A75,'[16]COAL RECEIPT &amp; GCV DATA'!$A$2:$V$8,9,0),0)</f>
        <v>0</v>
      </c>
      <c r="J75" s="13">
        <f>IFERROR(VLOOKUP(A75,'[16]COAL RECEIPT &amp; GCV DATA'!$A$2:$V$8,10,0),0)</f>
        <v>0</v>
      </c>
      <c r="K75" s="15" t="e">
        <f>SUMIF('[16]COAL RECEIPT &amp; GCV DATA'!$A$3:$A$8,'MASTER DATA FILE RAW COAL 2 (2)'!A75,'[16]COAL RECEIPT &amp; GCV DATA'!$K$3:$K$8)</f>
        <v>#VALUE!</v>
      </c>
      <c r="L75" s="15" t="e">
        <f>SUMIF('[16]COAL RECEIPT &amp; GCV DATA'!$A$3:$A$8,'MASTER DATA FILE RAW COAL 2 (2)'!A75,'[16]COAL RECEIPT &amp; GCV DATA'!$L$3:$L$8)</f>
        <v>#VALUE!</v>
      </c>
      <c r="M75" s="15" t="e">
        <f t="shared" si="6"/>
        <v>#VALUE!</v>
      </c>
      <c r="N75" s="15" t="e">
        <f t="shared" si="7"/>
        <v>#VALUE!</v>
      </c>
      <c r="O75" s="15" t="e">
        <f>SUMIF('[16]COAL RECEIPT &amp; GCV DATA'!$A$3:$A$8,'MASTER DATA FILE RAW COAL 2 (2)'!A75,'[16]COAL RECEIPT &amp; GCV DATA'!$O$3:$O$8)</f>
        <v>#VALUE!</v>
      </c>
      <c r="P75" s="15" t="e">
        <f t="shared" si="5"/>
        <v>#VALUE!</v>
      </c>
      <c r="Q75" s="15" t="e">
        <f>SUMIF('[16]COAL RECEIPT &amp; GCV DATA'!$A$3:$A$8,'MASTER DATA FILE RAW COAL 2 (2)'!A75,'[16]COAL RECEIPT &amp; GCV DATA'!$Q$3:$Q$8)+IF(H75=$J$234,($K$234*K75),0)+IF(H75=$J$235,($K$235*K75),0)++IF(H74=$J$235,($K$236*K75),0)</f>
        <v>#VALUE!</v>
      </c>
      <c r="R75" s="16" t="e">
        <f>SUMIF('[16]COAL RECEIPT &amp; GCV DATA'!$A$3:$A$8,'MASTER DATA FILE RAW COAL 2 (2)'!A75,'[16]COAL RECEIPT &amp; GCV DATA'!$R$3:$R$8)+IF(H75=$J$234,($K$234*K75),0)+IF(H75=$J$235,($K$235*K75),0)</f>
        <v>#VALUE!</v>
      </c>
      <c r="S75" s="15">
        <f t="shared" si="8"/>
        <v>0</v>
      </c>
      <c r="T75" s="15" t="e">
        <f>SUMIF('[16]COAL RECEIPT &amp; GCV DATA'!$A$3:$A$8,'MASTER DATA FILE RAW COAL 2 (2)'!A75,'[16]COAL RECEIPT &amp; GCV DATA'!$T$3:$T$8)</f>
        <v>#VALUE!</v>
      </c>
      <c r="U75" s="15" t="e">
        <f t="shared" si="9"/>
        <v>#VALUE!</v>
      </c>
      <c r="V75" s="15" t="e">
        <f>SUMIF('[16]COAL RECEIPT &amp; GCV DATA'!$A$3:$A$8,'MASTER DATA FILE RAW COAL 2 (2)'!A75,'[16]COAL RECEIPT &amp; GCV DATA'!$V$3:$V$8)</f>
        <v>#VALUE!</v>
      </c>
      <c r="W75" s="15" t="e">
        <f t="shared" si="10"/>
        <v>#VALUE!</v>
      </c>
    </row>
    <row r="76" spans="1:23" customFormat="1" x14ac:dyDescent="0.3">
      <c r="A76" s="12"/>
      <c r="B76" s="12" t="e">
        <f>SUMIF('[16]COAL RECEIPT &amp; GCV DATA'!$A$3:$A$8,'MASTER DATA FILE RAW COAL 2 (2)'!A76,'[16]COAL RECEIPT &amp; GCV DATA'!$B$3:$B$8)</f>
        <v>#VALUE!</v>
      </c>
      <c r="C76" s="13" t="e">
        <f>SUMIF('[16]COAL RECEIPT &amp; GCV DATA'!$A$3:$A$8,'MASTER DATA FILE RAW COAL 2 (2)'!A76,'[16]COAL RECEIPT &amp; GCV DATA'!$C$3:$C$8)</f>
        <v>#VALUE!</v>
      </c>
      <c r="D76" s="13">
        <f>IFERROR(VLOOKUP(A76,'[16]COAL RECEIPT &amp; GCV DATA'!$A$2:$V$8,4,0),0)</f>
        <v>0</v>
      </c>
      <c r="E76" s="14">
        <f>IFERROR(VLOOKUP(A76,'[16]COAL RECEIPT &amp; GCV DATA'!$A$2:$V$8,5,0),0)</f>
        <v>0</v>
      </c>
      <c r="F76" s="13" t="e">
        <f>SUMIF('[16]COAL RECEIPT &amp; GCV DATA'!$A$3:$A$8,'MASTER DATA FILE RAW COAL 2 (2)'!A76,'[16]COAL RECEIPT &amp; GCV DATA'!$F$3:$F$8)</f>
        <v>#VALUE!</v>
      </c>
      <c r="G76" s="13">
        <f>IFERROR(VLOOKUP(A76,'[16]COAL RECEIPT &amp; GCV DATA'!$A$2:$V$8,7,0),0)</f>
        <v>0</v>
      </c>
      <c r="H76" s="13">
        <f>IFERROR(VLOOKUP(A76,'[16]COAL RECEIPT &amp; GCV DATA'!$A$2:$V$8,8,0),0)</f>
        <v>0</v>
      </c>
      <c r="I76" s="13">
        <f>IFERROR(VLOOKUP(A76,'[16]COAL RECEIPT &amp; GCV DATA'!$A$2:$V$8,9,0),0)</f>
        <v>0</v>
      </c>
      <c r="J76" s="13">
        <f>IFERROR(VLOOKUP(A76,'[16]COAL RECEIPT &amp; GCV DATA'!$A$2:$V$8,10,0),0)</f>
        <v>0</v>
      </c>
      <c r="K76" s="15" t="e">
        <f>SUMIF('[16]COAL RECEIPT &amp; GCV DATA'!$A$3:$A$8,'MASTER DATA FILE RAW COAL 2 (2)'!A76,'[16]COAL RECEIPT &amp; GCV DATA'!$K$3:$K$8)</f>
        <v>#VALUE!</v>
      </c>
      <c r="L76" s="15" t="e">
        <f>SUMIF('[16]COAL RECEIPT &amp; GCV DATA'!$A$3:$A$8,'MASTER DATA FILE RAW COAL 2 (2)'!A76,'[16]COAL RECEIPT &amp; GCV DATA'!$L$3:$L$8)</f>
        <v>#VALUE!</v>
      </c>
      <c r="M76" s="15" t="e">
        <f t="shared" si="6"/>
        <v>#VALUE!</v>
      </c>
      <c r="N76" s="15" t="e">
        <f t="shared" si="7"/>
        <v>#VALUE!</v>
      </c>
      <c r="O76" s="15" t="e">
        <f>SUMIF('[16]COAL RECEIPT &amp; GCV DATA'!$A$3:$A$8,'MASTER DATA FILE RAW COAL 2 (2)'!A76,'[16]COAL RECEIPT &amp; GCV DATA'!$O$3:$O$8)</f>
        <v>#VALUE!</v>
      </c>
      <c r="P76" s="15" t="e">
        <f t="shared" si="5"/>
        <v>#VALUE!</v>
      </c>
      <c r="Q76" s="15" t="e">
        <f>SUMIF('[16]COAL RECEIPT &amp; GCV DATA'!$A$3:$A$8,'MASTER DATA FILE RAW COAL 2 (2)'!A76,'[16]COAL RECEIPT &amp; GCV DATA'!$Q$3:$Q$8)+IF(H76=$J$234,($K$234*K76),0)+IF(H76=$J$235,($K$235*K76),0)++IF(H75=$J$235,($K$236*K76),0)</f>
        <v>#VALUE!</v>
      </c>
      <c r="R76" s="16" t="e">
        <f>SUMIF('[16]COAL RECEIPT &amp; GCV DATA'!$A$3:$A$8,'MASTER DATA FILE RAW COAL 2 (2)'!A76,'[16]COAL RECEIPT &amp; GCV DATA'!$R$3:$R$8)+IF(H76=$J$234,($K$234*K76),0)+IF(H76=$J$235,($K$235*K76),0)</f>
        <v>#VALUE!</v>
      </c>
      <c r="S76" s="15">
        <f t="shared" si="8"/>
        <v>0</v>
      </c>
      <c r="T76" s="15" t="e">
        <f>SUMIF('[16]COAL RECEIPT &amp; GCV DATA'!$A$3:$A$8,'MASTER DATA FILE RAW COAL 2 (2)'!A76,'[16]COAL RECEIPT &amp; GCV DATA'!$T$3:$T$8)</f>
        <v>#VALUE!</v>
      </c>
      <c r="U76" s="15" t="e">
        <f t="shared" si="9"/>
        <v>#VALUE!</v>
      </c>
      <c r="V76" s="15" t="e">
        <f>SUMIF('[16]COAL RECEIPT &amp; GCV DATA'!$A$3:$A$8,'MASTER DATA FILE RAW COAL 2 (2)'!A76,'[16]COAL RECEIPT &amp; GCV DATA'!$V$3:$V$8)</f>
        <v>#VALUE!</v>
      </c>
      <c r="W76" s="15" t="e">
        <f t="shared" si="10"/>
        <v>#VALUE!</v>
      </c>
    </row>
    <row r="77" spans="1:23" customFormat="1" x14ac:dyDescent="0.3">
      <c r="A77" s="12"/>
      <c r="B77" s="12" t="e">
        <f>SUMIF('[16]COAL RECEIPT &amp; GCV DATA'!$A$3:$A$8,'MASTER DATA FILE RAW COAL 2 (2)'!A77,'[16]COAL RECEIPT &amp; GCV DATA'!$B$3:$B$8)</f>
        <v>#VALUE!</v>
      </c>
      <c r="C77" s="13" t="e">
        <f>SUMIF('[16]COAL RECEIPT &amp; GCV DATA'!$A$3:$A$8,'MASTER DATA FILE RAW COAL 2 (2)'!A77,'[16]COAL RECEIPT &amp; GCV DATA'!$C$3:$C$8)</f>
        <v>#VALUE!</v>
      </c>
      <c r="D77" s="13">
        <f>IFERROR(VLOOKUP(A77,'[16]COAL RECEIPT &amp; GCV DATA'!$A$2:$V$8,4,0),0)</f>
        <v>0</v>
      </c>
      <c r="E77" s="14">
        <f>IFERROR(VLOOKUP(A77,'[16]COAL RECEIPT &amp; GCV DATA'!$A$2:$V$8,5,0),0)</f>
        <v>0</v>
      </c>
      <c r="F77" s="13" t="e">
        <f>SUMIF('[16]COAL RECEIPT &amp; GCV DATA'!$A$3:$A$8,'MASTER DATA FILE RAW COAL 2 (2)'!A77,'[16]COAL RECEIPT &amp; GCV DATA'!$F$3:$F$8)</f>
        <v>#VALUE!</v>
      </c>
      <c r="G77" s="13">
        <f>IFERROR(VLOOKUP(A77,'[16]COAL RECEIPT &amp; GCV DATA'!$A$2:$V$8,7,0),0)</f>
        <v>0</v>
      </c>
      <c r="H77" s="13">
        <f>IFERROR(VLOOKUP(A77,'[16]COAL RECEIPT &amp; GCV DATA'!$A$2:$V$8,8,0),0)</f>
        <v>0</v>
      </c>
      <c r="I77" s="13">
        <f>IFERROR(VLOOKUP(A77,'[16]COAL RECEIPT &amp; GCV DATA'!$A$2:$V$8,9,0),0)</f>
        <v>0</v>
      </c>
      <c r="J77" s="13">
        <f>IFERROR(VLOOKUP(A77,'[16]COAL RECEIPT &amp; GCV DATA'!$A$2:$V$8,10,0),0)</f>
        <v>0</v>
      </c>
      <c r="K77" s="15" t="e">
        <f>SUMIF('[16]COAL RECEIPT &amp; GCV DATA'!$A$3:$A$8,'MASTER DATA FILE RAW COAL 2 (2)'!A77,'[16]COAL RECEIPT &amp; GCV DATA'!$K$3:$K$8)</f>
        <v>#VALUE!</v>
      </c>
      <c r="L77" s="15" t="e">
        <f>SUMIF('[16]COAL RECEIPT &amp; GCV DATA'!$A$3:$A$8,'MASTER DATA FILE RAW COAL 2 (2)'!A77,'[16]COAL RECEIPT &amp; GCV DATA'!$L$3:$L$8)</f>
        <v>#VALUE!</v>
      </c>
      <c r="M77" s="15" t="e">
        <f t="shared" si="6"/>
        <v>#VALUE!</v>
      </c>
      <c r="N77" s="15" t="e">
        <f t="shared" si="7"/>
        <v>#VALUE!</v>
      </c>
      <c r="O77" s="15" t="e">
        <f>SUMIF('[16]COAL RECEIPT &amp; GCV DATA'!$A$3:$A$8,'MASTER DATA FILE RAW COAL 2 (2)'!A77,'[16]COAL RECEIPT &amp; GCV DATA'!$O$3:$O$8)</f>
        <v>#VALUE!</v>
      </c>
      <c r="P77" s="15" t="e">
        <f t="shared" si="5"/>
        <v>#VALUE!</v>
      </c>
      <c r="Q77" s="15" t="e">
        <f>SUMIF('[16]COAL RECEIPT &amp; GCV DATA'!$A$3:$A$8,'MASTER DATA FILE RAW COAL 2 (2)'!A77,'[16]COAL RECEIPT &amp; GCV DATA'!$Q$3:$Q$8)+IF(H77=$J$234,($K$234*K77),0)+IF(H77=$J$235,($K$235*K77),0)++IF(H76=$J$235,($K$236*K77),0)</f>
        <v>#VALUE!</v>
      </c>
      <c r="R77" s="16" t="e">
        <f>SUMIF('[16]COAL RECEIPT &amp; GCV DATA'!$A$3:$A$8,'MASTER DATA FILE RAW COAL 2 (2)'!A77,'[16]COAL RECEIPT &amp; GCV DATA'!$R$3:$R$8)+IF(H77=$J$234,($K$234*K77),0)+IF(H77=$J$235,($K$235*K77),0)</f>
        <v>#VALUE!</v>
      </c>
      <c r="S77" s="15">
        <f t="shared" si="8"/>
        <v>0</v>
      </c>
      <c r="T77" s="15" t="e">
        <f>SUMIF('[16]COAL RECEIPT &amp; GCV DATA'!$A$3:$A$8,'MASTER DATA FILE RAW COAL 2 (2)'!A77,'[16]COAL RECEIPT &amp; GCV DATA'!$T$3:$T$8)</f>
        <v>#VALUE!</v>
      </c>
      <c r="U77" s="15" t="e">
        <f t="shared" si="9"/>
        <v>#VALUE!</v>
      </c>
      <c r="V77" s="15" t="e">
        <f>SUMIF('[16]COAL RECEIPT &amp; GCV DATA'!$A$3:$A$8,'MASTER DATA FILE RAW COAL 2 (2)'!A77,'[16]COAL RECEIPT &amp; GCV DATA'!$V$3:$V$8)</f>
        <v>#VALUE!</v>
      </c>
      <c r="W77" s="15" t="e">
        <f t="shared" si="10"/>
        <v>#VALUE!</v>
      </c>
    </row>
    <row r="78" spans="1:23" customFormat="1" x14ac:dyDescent="0.3">
      <c r="A78" s="12"/>
      <c r="B78" s="12" t="e">
        <f>SUMIF('[16]COAL RECEIPT &amp; GCV DATA'!$A$3:$A$8,'MASTER DATA FILE RAW COAL 2 (2)'!A78,'[16]COAL RECEIPT &amp; GCV DATA'!$B$3:$B$8)</f>
        <v>#VALUE!</v>
      </c>
      <c r="C78" s="13" t="e">
        <f>SUMIF('[16]COAL RECEIPT &amp; GCV DATA'!$A$3:$A$8,'MASTER DATA FILE RAW COAL 2 (2)'!A78,'[16]COAL RECEIPT &amp; GCV DATA'!$C$3:$C$8)</f>
        <v>#VALUE!</v>
      </c>
      <c r="D78" s="13">
        <f>IFERROR(VLOOKUP(A78,'[16]COAL RECEIPT &amp; GCV DATA'!$A$2:$V$8,4,0),0)</f>
        <v>0</v>
      </c>
      <c r="E78" s="14">
        <f>IFERROR(VLOOKUP(A78,'[16]COAL RECEIPT &amp; GCV DATA'!$A$2:$V$8,5,0),0)</f>
        <v>0</v>
      </c>
      <c r="F78" s="13" t="e">
        <f>SUMIF('[16]COAL RECEIPT &amp; GCV DATA'!$A$3:$A$8,'MASTER DATA FILE RAW COAL 2 (2)'!A78,'[16]COAL RECEIPT &amp; GCV DATA'!$F$3:$F$8)</f>
        <v>#VALUE!</v>
      </c>
      <c r="G78" s="13">
        <f>IFERROR(VLOOKUP(A78,'[16]COAL RECEIPT &amp; GCV DATA'!$A$2:$V$8,7,0),0)</f>
        <v>0</v>
      </c>
      <c r="H78" s="13">
        <f>IFERROR(VLOOKUP(A78,'[16]COAL RECEIPT &amp; GCV DATA'!$A$2:$V$8,8,0),0)</f>
        <v>0</v>
      </c>
      <c r="I78" s="13">
        <f>IFERROR(VLOOKUP(A78,'[16]COAL RECEIPT &amp; GCV DATA'!$A$2:$V$8,9,0),0)</f>
        <v>0</v>
      </c>
      <c r="J78" s="13">
        <f>IFERROR(VLOOKUP(A78,'[16]COAL RECEIPT &amp; GCV DATA'!$A$2:$V$8,10,0),0)</f>
        <v>0</v>
      </c>
      <c r="K78" s="15" t="e">
        <f>SUMIF('[16]COAL RECEIPT &amp; GCV DATA'!$A$3:$A$8,'MASTER DATA FILE RAW COAL 2 (2)'!A78,'[16]COAL RECEIPT &amp; GCV DATA'!$K$3:$K$8)</f>
        <v>#VALUE!</v>
      </c>
      <c r="L78" s="15" t="e">
        <f>SUMIF('[16]COAL RECEIPT &amp; GCV DATA'!$A$3:$A$8,'MASTER DATA FILE RAW COAL 2 (2)'!A78,'[16]COAL RECEIPT &amp; GCV DATA'!$L$3:$L$8)</f>
        <v>#VALUE!</v>
      </c>
      <c r="M78" s="15" t="e">
        <f t="shared" si="6"/>
        <v>#VALUE!</v>
      </c>
      <c r="N78" s="15" t="e">
        <f t="shared" si="7"/>
        <v>#VALUE!</v>
      </c>
      <c r="O78" s="15" t="e">
        <f>SUMIF('[16]COAL RECEIPT &amp; GCV DATA'!$A$3:$A$8,'MASTER DATA FILE RAW COAL 2 (2)'!A78,'[16]COAL RECEIPT &amp; GCV DATA'!$O$3:$O$8)</f>
        <v>#VALUE!</v>
      </c>
      <c r="P78" s="15" t="e">
        <f t="shared" si="5"/>
        <v>#VALUE!</v>
      </c>
      <c r="Q78" s="15" t="e">
        <f>SUMIF('[16]COAL RECEIPT &amp; GCV DATA'!$A$3:$A$8,'MASTER DATA FILE RAW COAL 2 (2)'!A78,'[16]COAL RECEIPT &amp; GCV DATA'!$Q$3:$Q$8)+IF(H78=$J$234,($K$234*K78),0)+IF(H78=$J$235,($K$235*K78),0)++IF(H77=$J$235,($K$236*K78),0)</f>
        <v>#VALUE!</v>
      </c>
      <c r="R78" s="16" t="e">
        <f>SUMIF('[16]COAL RECEIPT &amp; GCV DATA'!$A$3:$A$8,'MASTER DATA FILE RAW COAL 2 (2)'!A78,'[16]COAL RECEIPT &amp; GCV DATA'!$R$3:$R$8)+IF(H78=$J$234,($K$234*K78),0)+IF(H78=$J$235,($K$235*K78),0)</f>
        <v>#VALUE!</v>
      </c>
      <c r="S78" s="15">
        <f t="shared" si="8"/>
        <v>0</v>
      </c>
      <c r="T78" s="15" t="e">
        <f>SUMIF('[16]COAL RECEIPT &amp; GCV DATA'!$A$3:$A$8,'MASTER DATA FILE RAW COAL 2 (2)'!A78,'[16]COAL RECEIPT &amp; GCV DATA'!$T$3:$T$8)</f>
        <v>#VALUE!</v>
      </c>
      <c r="U78" s="15" t="e">
        <f t="shared" si="9"/>
        <v>#VALUE!</v>
      </c>
      <c r="V78" s="15" t="e">
        <f>SUMIF('[16]COAL RECEIPT &amp; GCV DATA'!$A$3:$A$8,'MASTER DATA FILE RAW COAL 2 (2)'!A78,'[16]COAL RECEIPT &amp; GCV DATA'!$V$3:$V$8)</f>
        <v>#VALUE!</v>
      </c>
      <c r="W78" s="15" t="e">
        <f t="shared" si="10"/>
        <v>#VALUE!</v>
      </c>
    </row>
    <row r="79" spans="1:23" customFormat="1" x14ac:dyDescent="0.3">
      <c r="A79" s="12"/>
      <c r="B79" s="12" t="e">
        <f>SUMIF('[16]COAL RECEIPT &amp; GCV DATA'!$A$3:$A$8,'MASTER DATA FILE RAW COAL 2 (2)'!A79,'[16]COAL RECEIPT &amp; GCV DATA'!$B$3:$B$8)</f>
        <v>#VALUE!</v>
      </c>
      <c r="C79" s="13" t="e">
        <f>SUMIF('[16]COAL RECEIPT &amp; GCV DATA'!$A$3:$A$8,'MASTER DATA FILE RAW COAL 2 (2)'!A79,'[16]COAL RECEIPT &amp; GCV DATA'!$C$3:$C$8)</f>
        <v>#VALUE!</v>
      </c>
      <c r="D79" s="13">
        <f>IFERROR(VLOOKUP(A79,'[16]COAL RECEIPT &amp; GCV DATA'!$A$2:$V$8,4,0),0)</f>
        <v>0</v>
      </c>
      <c r="E79" s="14">
        <f>IFERROR(VLOOKUP(A79,'[16]COAL RECEIPT &amp; GCV DATA'!$A$2:$V$8,5,0),0)</f>
        <v>0</v>
      </c>
      <c r="F79" s="13" t="e">
        <f>SUMIF('[16]COAL RECEIPT &amp; GCV DATA'!$A$3:$A$8,'MASTER DATA FILE RAW COAL 2 (2)'!A79,'[16]COAL RECEIPT &amp; GCV DATA'!$F$3:$F$8)</f>
        <v>#VALUE!</v>
      </c>
      <c r="G79" s="13">
        <f>IFERROR(VLOOKUP(A79,'[16]COAL RECEIPT &amp; GCV DATA'!$A$2:$V$8,7,0),0)</f>
        <v>0</v>
      </c>
      <c r="H79" s="13">
        <f>IFERROR(VLOOKUP(A79,'[16]COAL RECEIPT &amp; GCV DATA'!$A$2:$V$8,8,0),0)</f>
        <v>0</v>
      </c>
      <c r="I79" s="13">
        <f>IFERROR(VLOOKUP(A79,'[16]COAL RECEIPT &amp; GCV DATA'!$A$2:$V$8,9,0),0)</f>
        <v>0</v>
      </c>
      <c r="J79" s="13">
        <f>IFERROR(VLOOKUP(A79,'[16]COAL RECEIPT &amp; GCV DATA'!$A$2:$V$8,10,0),0)</f>
        <v>0</v>
      </c>
      <c r="K79" s="15" t="e">
        <f>SUMIF('[16]COAL RECEIPT &amp; GCV DATA'!$A$3:$A$8,'MASTER DATA FILE RAW COAL 2 (2)'!A79,'[16]COAL RECEIPT &amp; GCV DATA'!$K$3:$K$8)</f>
        <v>#VALUE!</v>
      </c>
      <c r="L79" s="15" t="e">
        <f>SUMIF('[16]COAL RECEIPT &amp; GCV DATA'!$A$3:$A$8,'MASTER DATA FILE RAW COAL 2 (2)'!A79,'[16]COAL RECEIPT &amp; GCV DATA'!$L$3:$L$8)</f>
        <v>#VALUE!</v>
      </c>
      <c r="M79" s="15" t="e">
        <f t="shared" si="6"/>
        <v>#VALUE!</v>
      </c>
      <c r="N79" s="15" t="e">
        <f t="shared" si="7"/>
        <v>#VALUE!</v>
      </c>
      <c r="O79" s="15" t="e">
        <f>SUMIF('[16]COAL RECEIPT &amp; GCV DATA'!$A$3:$A$8,'MASTER DATA FILE RAW COAL 2 (2)'!A79,'[16]COAL RECEIPT &amp; GCV DATA'!$O$3:$O$8)</f>
        <v>#VALUE!</v>
      </c>
      <c r="P79" s="15" t="e">
        <f t="shared" si="5"/>
        <v>#VALUE!</v>
      </c>
      <c r="Q79" s="15" t="e">
        <f>SUMIF('[16]COAL RECEIPT &amp; GCV DATA'!$A$3:$A$8,'MASTER DATA FILE RAW COAL 2 (2)'!A79,'[16]COAL RECEIPT &amp; GCV DATA'!$Q$3:$Q$8)+IF(H79=$J$234,($K$234*K79),0)+IF(H79=$J$235,($K$235*K79),0)++IF(H78=$J$235,($K$236*K79),0)</f>
        <v>#VALUE!</v>
      </c>
      <c r="R79" s="16" t="e">
        <f>SUMIF('[16]COAL RECEIPT &amp; GCV DATA'!$A$3:$A$8,'MASTER DATA FILE RAW COAL 2 (2)'!A79,'[16]COAL RECEIPT &amp; GCV DATA'!$R$3:$R$8)+IF(H79=$J$234,($K$234*K79),0)+IF(H79=$J$235,($K$235*K79),0)</f>
        <v>#VALUE!</v>
      </c>
      <c r="S79" s="15">
        <f t="shared" si="8"/>
        <v>0</v>
      </c>
      <c r="T79" s="15" t="e">
        <f>SUMIF('[16]COAL RECEIPT &amp; GCV DATA'!$A$3:$A$8,'MASTER DATA FILE RAW COAL 2 (2)'!A79,'[16]COAL RECEIPT &amp; GCV DATA'!$T$3:$T$8)</f>
        <v>#VALUE!</v>
      </c>
      <c r="U79" s="15" t="e">
        <f t="shared" si="9"/>
        <v>#VALUE!</v>
      </c>
      <c r="V79" s="15" t="e">
        <f>SUMIF('[16]COAL RECEIPT &amp; GCV DATA'!$A$3:$A$8,'MASTER DATA FILE RAW COAL 2 (2)'!A79,'[16]COAL RECEIPT &amp; GCV DATA'!$V$3:$V$8)</f>
        <v>#VALUE!</v>
      </c>
      <c r="W79" s="15" t="e">
        <f t="shared" si="10"/>
        <v>#VALUE!</v>
      </c>
    </row>
    <row r="80" spans="1:23" customFormat="1" x14ac:dyDescent="0.3">
      <c r="A80" s="12"/>
      <c r="B80" s="12" t="e">
        <f>SUMIF('[16]COAL RECEIPT &amp; GCV DATA'!$A$3:$A$8,'MASTER DATA FILE RAW COAL 2 (2)'!A80,'[16]COAL RECEIPT &amp; GCV DATA'!$B$3:$B$8)</f>
        <v>#VALUE!</v>
      </c>
      <c r="C80" s="13" t="e">
        <f>SUMIF('[16]COAL RECEIPT &amp; GCV DATA'!$A$3:$A$8,'MASTER DATA FILE RAW COAL 2 (2)'!A80,'[16]COAL RECEIPT &amp; GCV DATA'!$C$3:$C$8)</f>
        <v>#VALUE!</v>
      </c>
      <c r="D80" s="13">
        <f>IFERROR(VLOOKUP(A80,'[16]COAL RECEIPT &amp; GCV DATA'!$A$2:$V$8,4,0),0)</f>
        <v>0</v>
      </c>
      <c r="E80" s="14">
        <f>IFERROR(VLOOKUP(A80,'[16]COAL RECEIPT &amp; GCV DATA'!$A$2:$V$8,5,0),0)</f>
        <v>0</v>
      </c>
      <c r="F80" s="13" t="e">
        <f>SUMIF('[16]COAL RECEIPT &amp; GCV DATA'!$A$3:$A$8,'MASTER DATA FILE RAW COAL 2 (2)'!A80,'[16]COAL RECEIPT &amp; GCV DATA'!$F$3:$F$8)</f>
        <v>#VALUE!</v>
      </c>
      <c r="G80" s="13">
        <f>IFERROR(VLOOKUP(A80,'[16]COAL RECEIPT &amp; GCV DATA'!$A$2:$V$8,7,0),0)</f>
        <v>0</v>
      </c>
      <c r="H80" s="13">
        <f>IFERROR(VLOOKUP(A80,'[16]COAL RECEIPT &amp; GCV DATA'!$A$2:$V$8,8,0),0)</f>
        <v>0</v>
      </c>
      <c r="I80" s="13">
        <f>IFERROR(VLOOKUP(A80,'[16]COAL RECEIPT &amp; GCV DATA'!$A$2:$V$8,9,0),0)</f>
        <v>0</v>
      </c>
      <c r="J80" s="13">
        <f>IFERROR(VLOOKUP(A80,'[16]COAL RECEIPT &amp; GCV DATA'!$A$2:$V$8,10,0),0)</f>
        <v>0</v>
      </c>
      <c r="K80" s="15" t="e">
        <f>SUMIF('[16]COAL RECEIPT &amp; GCV DATA'!$A$3:$A$8,'MASTER DATA FILE RAW COAL 2 (2)'!A80,'[16]COAL RECEIPT &amp; GCV DATA'!$K$3:$K$8)</f>
        <v>#VALUE!</v>
      </c>
      <c r="L80" s="15" t="e">
        <f>SUMIF('[16]COAL RECEIPT &amp; GCV DATA'!$A$3:$A$8,'MASTER DATA FILE RAW COAL 2 (2)'!A80,'[16]COAL RECEIPT &amp; GCV DATA'!$L$3:$L$8)</f>
        <v>#VALUE!</v>
      </c>
      <c r="M80" s="15" t="e">
        <f t="shared" si="6"/>
        <v>#VALUE!</v>
      </c>
      <c r="N80" s="15" t="e">
        <f t="shared" si="7"/>
        <v>#VALUE!</v>
      </c>
      <c r="O80" s="15" t="e">
        <f>SUMIF('[16]COAL RECEIPT &amp; GCV DATA'!$A$3:$A$8,'MASTER DATA FILE RAW COAL 2 (2)'!A80,'[16]COAL RECEIPT &amp; GCV DATA'!$O$3:$O$8)</f>
        <v>#VALUE!</v>
      </c>
      <c r="P80" s="15" t="e">
        <f t="shared" si="5"/>
        <v>#VALUE!</v>
      </c>
      <c r="Q80" s="15" t="e">
        <f>SUMIF('[16]COAL RECEIPT &amp; GCV DATA'!$A$3:$A$8,'MASTER DATA FILE RAW COAL 2 (2)'!A80,'[16]COAL RECEIPT &amp; GCV DATA'!$Q$3:$Q$8)+IF(H80=$J$234,($K$234*K80),0)+IF(H80=$J$235,($K$235*K80),0)++IF(H79=$J$235,($K$236*K80),0)</f>
        <v>#VALUE!</v>
      </c>
      <c r="R80" s="16" t="e">
        <f>SUMIF('[16]COAL RECEIPT &amp; GCV DATA'!$A$3:$A$8,'MASTER DATA FILE RAW COAL 2 (2)'!A80,'[16]COAL RECEIPT &amp; GCV DATA'!$R$3:$R$8)+IF(H80=$J$234,($K$234*K80),0)+IF(H80=$J$235,($K$235*K80),0)</f>
        <v>#VALUE!</v>
      </c>
      <c r="S80" s="15">
        <f t="shared" si="8"/>
        <v>0</v>
      </c>
      <c r="T80" s="15" t="e">
        <f>SUMIF('[16]COAL RECEIPT &amp; GCV DATA'!$A$3:$A$8,'MASTER DATA FILE RAW COAL 2 (2)'!A80,'[16]COAL RECEIPT &amp; GCV DATA'!$T$3:$T$8)</f>
        <v>#VALUE!</v>
      </c>
      <c r="U80" s="15" t="e">
        <f t="shared" si="9"/>
        <v>#VALUE!</v>
      </c>
      <c r="V80" s="15" t="e">
        <f>SUMIF('[16]COAL RECEIPT &amp; GCV DATA'!$A$3:$A$8,'MASTER DATA FILE RAW COAL 2 (2)'!A80,'[16]COAL RECEIPT &amp; GCV DATA'!$V$3:$V$8)</f>
        <v>#VALUE!</v>
      </c>
      <c r="W80" s="15" t="e">
        <f t="shared" si="10"/>
        <v>#VALUE!</v>
      </c>
    </row>
    <row r="81" spans="1:23" customFormat="1" x14ac:dyDescent="0.3">
      <c r="A81" s="12"/>
      <c r="B81" s="12" t="e">
        <f>SUMIF('[16]COAL RECEIPT &amp; GCV DATA'!$A$3:$A$8,'MASTER DATA FILE RAW COAL 2 (2)'!A81,'[16]COAL RECEIPT &amp; GCV DATA'!$B$3:$B$8)</f>
        <v>#VALUE!</v>
      </c>
      <c r="C81" s="13" t="e">
        <f>SUMIF('[16]COAL RECEIPT &amp; GCV DATA'!$A$3:$A$8,'MASTER DATA FILE RAW COAL 2 (2)'!A81,'[16]COAL RECEIPT &amp; GCV DATA'!$C$3:$C$8)</f>
        <v>#VALUE!</v>
      </c>
      <c r="D81" s="13">
        <f>IFERROR(VLOOKUP(A81,'[16]COAL RECEIPT &amp; GCV DATA'!$A$2:$V$8,4,0),0)</f>
        <v>0</v>
      </c>
      <c r="E81" s="14">
        <f>IFERROR(VLOOKUP(A81,'[16]COAL RECEIPT &amp; GCV DATA'!$A$2:$V$8,5,0),0)</f>
        <v>0</v>
      </c>
      <c r="F81" s="13" t="e">
        <f>SUMIF('[16]COAL RECEIPT &amp; GCV DATA'!$A$3:$A$8,'MASTER DATA FILE RAW COAL 2 (2)'!A81,'[16]COAL RECEIPT &amp; GCV DATA'!$F$3:$F$8)</f>
        <v>#VALUE!</v>
      </c>
      <c r="G81" s="13">
        <f>IFERROR(VLOOKUP(A81,'[16]COAL RECEIPT &amp; GCV DATA'!$A$2:$V$8,7,0),0)</f>
        <v>0</v>
      </c>
      <c r="H81" s="13">
        <f>IFERROR(VLOOKUP(A81,'[16]COAL RECEIPT &amp; GCV DATA'!$A$2:$V$8,8,0),0)</f>
        <v>0</v>
      </c>
      <c r="I81" s="13">
        <f>IFERROR(VLOOKUP(A81,'[16]COAL RECEIPT &amp; GCV DATA'!$A$2:$V$8,9,0),0)</f>
        <v>0</v>
      </c>
      <c r="J81" s="13">
        <f>IFERROR(VLOOKUP(A81,'[16]COAL RECEIPT &amp; GCV DATA'!$A$2:$V$8,10,0),0)</f>
        <v>0</v>
      </c>
      <c r="K81" s="15" t="e">
        <f>SUMIF('[16]COAL RECEIPT &amp; GCV DATA'!$A$3:$A$8,'MASTER DATA FILE RAW COAL 2 (2)'!A81,'[16]COAL RECEIPT &amp; GCV DATA'!$K$3:$K$8)</f>
        <v>#VALUE!</v>
      </c>
      <c r="L81" s="15" t="e">
        <f>SUMIF('[16]COAL RECEIPT &amp; GCV DATA'!$A$3:$A$8,'MASTER DATA FILE RAW COAL 2 (2)'!A81,'[16]COAL RECEIPT &amp; GCV DATA'!$L$3:$L$8)</f>
        <v>#VALUE!</v>
      </c>
      <c r="M81" s="15" t="e">
        <f t="shared" si="6"/>
        <v>#VALUE!</v>
      </c>
      <c r="N81" s="15" t="e">
        <f t="shared" si="7"/>
        <v>#VALUE!</v>
      </c>
      <c r="O81" s="15" t="e">
        <f>SUMIF('[16]COAL RECEIPT &amp; GCV DATA'!$A$3:$A$8,'MASTER DATA FILE RAW COAL 2 (2)'!A81,'[16]COAL RECEIPT &amp; GCV DATA'!$O$3:$O$8)</f>
        <v>#VALUE!</v>
      </c>
      <c r="P81" s="15" t="e">
        <f t="shared" si="5"/>
        <v>#VALUE!</v>
      </c>
      <c r="Q81" s="15" t="e">
        <f>SUMIF('[16]COAL RECEIPT &amp; GCV DATA'!$A$3:$A$8,'MASTER DATA FILE RAW COAL 2 (2)'!A81,'[16]COAL RECEIPT &amp; GCV DATA'!$Q$3:$Q$8)+IF(H81=$J$234,($K$234*K81),0)+IF(H81=$J$235,($K$235*K81),0)++IF(H80=$J$235,($K$236*K81),0)</f>
        <v>#VALUE!</v>
      </c>
      <c r="R81" s="16" t="e">
        <f>SUMIF('[16]COAL RECEIPT &amp; GCV DATA'!$A$3:$A$8,'MASTER DATA FILE RAW COAL 2 (2)'!A81,'[16]COAL RECEIPT &amp; GCV DATA'!$R$3:$R$8)+IF(H81=$J$234,($K$234*K81),0)+IF(H81=$J$235,($K$235*K81),0)</f>
        <v>#VALUE!</v>
      </c>
      <c r="S81" s="15">
        <f t="shared" si="8"/>
        <v>0</v>
      </c>
      <c r="T81" s="15" t="e">
        <f>SUMIF('[16]COAL RECEIPT &amp; GCV DATA'!$A$3:$A$8,'MASTER DATA FILE RAW COAL 2 (2)'!A81,'[16]COAL RECEIPT &amp; GCV DATA'!$T$3:$T$8)</f>
        <v>#VALUE!</v>
      </c>
      <c r="U81" s="15" t="e">
        <f t="shared" si="9"/>
        <v>#VALUE!</v>
      </c>
      <c r="V81" s="15" t="e">
        <f>SUMIF('[16]COAL RECEIPT &amp; GCV DATA'!$A$3:$A$8,'MASTER DATA FILE RAW COAL 2 (2)'!A81,'[16]COAL RECEIPT &amp; GCV DATA'!$V$3:$V$8)</f>
        <v>#VALUE!</v>
      </c>
      <c r="W81" s="15" t="e">
        <f t="shared" si="10"/>
        <v>#VALUE!</v>
      </c>
    </row>
    <row r="82" spans="1:23" customFormat="1" x14ac:dyDescent="0.3">
      <c r="A82" s="12"/>
      <c r="B82" s="12" t="e">
        <f>SUMIF('[16]COAL RECEIPT &amp; GCV DATA'!$A$3:$A$8,'MASTER DATA FILE RAW COAL 2 (2)'!A82,'[16]COAL RECEIPT &amp; GCV DATA'!$B$3:$B$8)</f>
        <v>#VALUE!</v>
      </c>
      <c r="C82" s="13" t="e">
        <f>SUMIF('[16]COAL RECEIPT &amp; GCV DATA'!$A$3:$A$8,'MASTER DATA FILE RAW COAL 2 (2)'!A82,'[16]COAL RECEIPT &amp; GCV DATA'!$C$3:$C$8)</f>
        <v>#VALUE!</v>
      </c>
      <c r="D82" s="13">
        <f>IFERROR(VLOOKUP(A82,'[16]COAL RECEIPT &amp; GCV DATA'!$A$2:$V$8,4,0),0)</f>
        <v>0</v>
      </c>
      <c r="E82" s="14">
        <f>IFERROR(VLOOKUP(A82,'[16]COAL RECEIPT &amp; GCV DATA'!$A$2:$V$8,5,0),0)</f>
        <v>0</v>
      </c>
      <c r="F82" s="13" t="e">
        <f>SUMIF('[16]COAL RECEIPT &amp; GCV DATA'!$A$3:$A$8,'MASTER DATA FILE RAW COAL 2 (2)'!A82,'[16]COAL RECEIPT &amp; GCV DATA'!$F$3:$F$8)</f>
        <v>#VALUE!</v>
      </c>
      <c r="G82" s="13">
        <f>IFERROR(VLOOKUP(A82,'[16]COAL RECEIPT &amp; GCV DATA'!$A$2:$V$8,7,0),0)</f>
        <v>0</v>
      </c>
      <c r="H82" s="13">
        <f>IFERROR(VLOOKUP(A82,'[16]COAL RECEIPT &amp; GCV DATA'!$A$2:$V$8,8,0),0)</f>
        <v>0</v>
      </c>
      <c r="I82" s="13">
        <f>IFERROR(VLOOKUP(A82,'[16]COAL RECEIPT &amp; GCV DATA'!$A$2:$V$8,9,0),0)</f>
        <v>0</v>
      </c>
      <c r="J82" s="13">
        <f>IFERROR(VLOOKUP(A82,'[16]COAL RECEIPT &amp; GCV DATA'!$A$2:$V$8,10,0),0)</f>
        <v>0</v>
      </c>
      <c r="K82" s="15" t="e">
        <f>SUMIF('[16]COAL RECEIPT &amp; GCV DATA'!$A$3:$A$8,'MASTER DATA FILE RAW COAL 2 (2)'!A82,'[16]COAL RECEIPT &amp; GCV DATA'!$K$3:$K$8)</f>
        <v>#VALUE!</v>
      </c>
      <c r="L82" s="15" t="e">
        <f>SUMIF('[16]COAL RECEIPT &amp; GCV DATA'!$A$3:$A$8,'MASTER DATA FILE RAW COAL 2 (2)'!A82,'[16]COAL RECEIPT &amp; GCV DATA'!$L$3:$L$8)</f>
        <v>#VALUE!</v>
      </c>
      <c r="M82" s="15" t="e">
        <f t="shared" si="6"/>
        <v>#VALUE!</v>
      </c>
      <c r="N82" s="15" t="e">
        <f t="shared" si="7"/>
        <v>#VALUE!</v>
      </c>
      <c r="O82" s="15" t="e">
        <f>SUMIF('[16]COAL RECEIPT &amp; GCV DATA'!$A$3:$A$8,'MASTER DATA FILE RAW COAL 2 (2)'!A82,'[16]COAL RECEIPT &amp; GCV DATA'!$O$3:$O$8)</f>
        <v>#VALUE!</v>
      </c>
      <c r="P82" s="15" t="e">
        <f t="shared" ref="P82:P145" si="11">+O82*K82</f>
        <v>#VALUE!</v>
      </c>
      <c r="Q82" s="15" t="e">
        <f>SUMIF('[16]COAL RECEIPT &amp; GCV DATA'!$A$3:$A$8,'MASTER DATA FILE RAW COAL 2 (2)'!A82,'[16]COAL RECEIPT &amp; GCV DATA'!$Q$3:$Q$8)+IF(H82=$J$234,($K$234*K82),0)+IF(H82=$J$235,($K$235*K82),0)++IF(H81=$J$235,($K$236*K82),0)</f>
        <v>#VALUE!</v>
      </c>
      <c r="R82" s="16" t="e">
        <f>SUMIF('[16]COAL RECEIPT &amp; GCV DATA'!$A$3:$A$8,'MASTER DATA FILE RAW COAL 2 (2)'!A82,'[16]COAL RECEIPT &amp; GCV DATA'!$R$3:$R$8)+IF(H82=$J$234,($K$234*K82),0)+IF(H82=$J$235,($K$235*K82),0)</f>
        <v>#VALUE!</v>
      </c>
      <c r="S82" s="15">
        <f t="shared" si="8"/>
        <v>0</v>
      </c>
      <c r="T82" s="15" t="e">
        <f>SUMIF('[16]COAL RECEIPT &amp; GCV DATA'!$A$3:$A$8,'MASTER DATA FILE RAW COAL 2 (2)'!A82,'[16]COAL RECEIPT &amp; GCV DATA'!$T$3:$T$8)</f>
        <v>#VALUE!</v>
      </c>
      <c r="U82" s="15" t="e">
        <f t="shared" si="9"/>
        <v>#VALUE!</v>
      </c>
      <c r="V82" s="15" t="e">
        <f>SUMIF('[16]COAL RECEIPT &amp; GCV DATA'!$A$3:$A$8,'MASTER DATA FILE RAW COAL 2 (2)'!A82,'[16]COAL RECEIPT &amp; GCV DATA'!$V$3:$V$8)</f>
        <v>#VALUE!</v>
      </c>
      <c r="W82" s="15" t="e">
        <f t="shared" si="10"/>
        <v>#VALUE!</v>
      </c>
    </row>
    <row r="83" spans="1:23" customFormat="1" x14ac:dyDescent="0.3">
      <c r="A83" s="12"/>
      <c r="B83" s="12" t="e">
        <f>SUMIF('[16]COAL RECEIPT &amp; GCV DATA'!$A$3:$A$8,'MASTER DATA FILE RAW COAL 2 (2)'!A83,'[16]COAL RECEIPT &amp; GCV DATA'!$B$3:$B$8)</f>
        <v>#VALUE!</v>
      </c>
      <c r="C83" s="13" t="e">
        <f>SUMIF('[16]COAL RECEIPT &amp; GCV DATA'!$A$3:$A$8,'MASTER DATA FILE RAW COAL 2 (2)'!A83,'[16]COAL RECEIPT &amp; GCV DATA'!$C$3:$C$8)</f>
        <v>#VALUE!</v>
      </c>
      <c r="D83" s="13">
        <f>IFERROR(VLOOKUP(A83,'[16]COAL RECEIPT &amp; GCV DATA'!$A$2:$V$8,4,0),0)</f>
        <v>0</v>
      </c>
      <c r="E83" s="14">
        <f>IFERROR(VLOOKUP(A83,'[16]COAL RECEIPT &amp; GCV DATA'!$A$2:$V$8,5,0),0)</f>
        <v>0</v>
      </c>
      <c r="F83" s="13" t="e">
        <f>SUMIF('[16]COAL RECEIPT &amp; GCV DATA'!$A$3:$A$8,'MASTER DATA FILE RAW COAL 2 (2)'!A83,'[16]COAL RECEIPT &amp; GCV DATA'!$F$3:$F$8)</f>
        <v>#VALUE!</v>
      </c>
      <c r="G83" s="13">
        <f>IFERROR(VLOOKUP(A83,'[16]COAL RECEIPT &amp; GCV DATA'!$A$2:$V$8,7,0),0)</f>
        <v>0</v>
      </c>
      <c r="H83" s="13">
        <f>IFERROR(VLOOKUP(A83,'[16]COAL RECEIPT &amp; GCV DATA'!$A$2:$V$8,8,0),0)</f>
        <v>0</v>
      </c>
      <c r="I83" s="13">
        <f>IFERROR(VLOOKUP(A83,'[16]COAL RECEIPT &amp; GCV DATA'!$A$2:$V$8,9,0),0)</f>
        <v>0</v>
      </c>
      <c r="J83" s="13">
        <f>IFERROR(VLOOKUP(A83,'[16]COAL RECEIPT &amp; GCV DATA'!$A$2:$V$8,10,0),0)</f>
        <v>0</v>
      </c>
      <c r="K83" s="15" t="e">
        <f>SUMIF('[16]COAL RECEIPT &amp; GCV DATA'!$A$3:$A$8,'MASTER DATA FILE RAW COAL 2 (2)'!A83,'[16]COAL RECEIPT &amp; GCV DATA'!$K$3:$K$8)</f>
        <v>#VALUE!</v>
      </c>
      <c r="L83" s="15" t="e">
        <f>SUMIF('[16]COAL RECEIPT &amp; GCV DATA'!$A$3:$A$8,'MASTER DATA FILE RAW COAL 2 (2)'!A83,'[16]COAL RECEIPT &amp; GCV DATA'!$L$3:$L$8)</f>
        <v>#VALUE!</v>
      </c>
      <c r="M83" s="15" t="e">
        <f t="shared" si="6"/>
        <v>#VALUE!</v>
      </c>
      <c r="N83" s="15" t="e">
        <f t="shared" si="7"/>
        <v>#VALUE!</v>
      </c>
      <c r="O83" s="15" t="e">
        <f>SUMIF('[16]COAL RECEIPT &amp; GCV DATA'!$A$3:$A$8,'MASTER DATA FILE RAW COAL 2 (2)'!A83,'[16]COAL RECEIPT &amp; GCV DATA'!$O$3:$O$8)</f>
        <v>#VALUE!</v>
      </c>
      <c r="P83" s="15" t="e">
        <f t="shared" si="11"/>
        <v>#VALUE!</v>
      </c>
      <c r="Q83" s="15" t="e">
        <f>SUMIF('[16]COAL RECEIPT &amp; GCV DATA'!$A$3:$A$8,'MASTER DATA FILE RAW COAL 2 (2)'!A83,'[16]COAL RECEIPT &amp; GCV DATA'!$Q$3:$Q$8)+IF(H83=$J$234,($K$234*K83),0)+IF(H83=$J$235,($K$235*K83),0)++IF(H82=$J$235,($K$236*K83),0)</f>
        <v>#VALUE!</v>
      </c>
      <c r="R83" s="16" t="e">
        <f>SUMIF('[16]COAL RECEIPT &amp; GCV DATA'!$A$3:$A$8,'MASTER DATA FILE RAW COAL 2 (2)'!A83,'[16]COAL RECEIPT &amp; GCV DATA'!$R$3:$R$8)+IF(H83=$J$234,($K$234*K83),0)+IF(H83=$J$235,($K$235*K83),0)</f>
        <v>#VALUE!</v>
      </c>
      <c r="S83" s="15">
        <f t="shared" si="8"/>
        <v>0</v>
      </c>
      <c r="T83" s="15" t="e">
        <f>SUMIF('[16]COAL RECEIPT &amp; GCV DATA'!$A$3:$A$8,'MASTER DATA FILE RAW COAL 2 (2)'!A83,'[16]COAL RECEIPT &amp; GCV DATA'!$T$3:$T$8)</f>
        <v>#VALUE!</v>
      </c>
      <c r="U83" s="15" t="e">
        <f t="shared" si="9"/>
        <v>#VALUE!</v>
      </c>
      <c r="V83" s="15" t="e">
        <f>SUMIF('[16]COAL RECEIPT &amp; GCV DATA'!$A$3:$A$8,'MASTER DATA FILE RAW COAL 2 (2)'!A83,'[16]COAL RECEIPT &amp; GCV DATA'!$V$3:$V$8)</f>
        <v>#VALUE!</v>
      </c>
      <c r="W83" s="15" t="e">
        <f t="shared" si="10"/>
        <v>#VALUE!</v>
      </c>
    </row>
    <row r="84" spans="1:23" customFormat="1" x14ac:dyDescent="0.3">
      <c r="A84" s="12"/>
      <c r="B84" s="12" t="e">
        <f>SUMIF('[16]COAL RECEIPT &amp; GCV DATA'!$A$3:$A$8,'MASTER DATA FILE RAW COAL 2 (2)'!A84,'[16]COAL RECEIPT &amp; GCV DATA'!$B$3:$B$8)</f>
        <v>#VALUE!</v>
      </c>
      <c r="C84" s="13" t="e">
        <f>SUMIF('[16]COAL RECEIPT &amp; GCV DATA'!$A$3:$A$8,'MASTER DATA FILE RAW COAL 2 (2)'!A84,'[16]COAL RECEIPT &amp; GCV DATA'!$C$3:$C$8)</f>
        <v>#VALUE!</v>
      </c>
      <c r="D84" s="13">
        <f>IFERROR(VLOOKUP(A84,'[16]COAL RECEIPT &amp; GCV DATA'!$A$2:$V$8,4,0),0)</f>
        <v>0</v>
      </c>
      <c r="E84" s="14">
        <f>IFERROR(VLOOKUP(A84,'[16]COAL RECEIPT &amp; GCV DATA'!$A$2:$V$8,5,0),0)</f>
        <v>0</v>
      </c>
      <c r="F84" s="13" t="e">
        <f>SUMIF('[16]COAL RECEIPT &amp; GCV DATA'!$A$3:$A$8,'MASTER DATA FILE RAW COAL 2 (2)'!A84,'[16]COAL RECEIPT &amp; GCV DATA'!$F$3:$F$8)</f>
        <v>#VALUE!</v>
      </c>
      <c r="G84" s="13">
        <f>IFERROR(VLOOKUP(A84,'[16]COAL RECEIPT &amp; GCV DATA'!$A$2:$V$8,7,0),0)</f>
        <v>0</v>
      </c>
      <c r="H84" s="13">
        <f>IFERROR(VLOOKUP(A84,'[16]COAL RECEIPT &amp; GCV DATA'!$A$2:$V$8,8,0),0)</f>
        <v>0</v>
      </c>
      <c r="I84" s="13">
        <f>IFERROR(VLOOKUP(A84,'[16]COAL RECEIPT &amp; GCV DATA'!$A$2:$V$8,9,0),0)</f>
        <v>0</v>
      </c>
      <c r="J84" s="13">
        <f>IFERROR(VLOOKUP(A84,'[16]COAL RECEIPT &amp; GCV DATA'!$A$2:$V$8,10,0),0)</f>
        <v>0</v>
      </c>
      <c r="K84" s="15" t="e">
        <f>SUMIF('[16]COAL RECEIPT &amp; GCV DATA'!$A$3:$A$8,'MASTER DATA FILE RAW COAL 2 (2)'!A84,'[16]COAL RECEIPT &amp; GCV DATA'!$K$3:$K$8)</f>
        <v>#VALUE!</v>
      </c>
      <c r="L84" s="15" t="e">
        <f>SUMIF('[16]COAL RECEIPT &amp; GCV DATA'!$A$3:$A$8,'MASTER DATA FILE RAW COAL 2 (2)'!A84,'[16]COAL RECEIPT &amp; GCV DATA'!$L$3:$L$8)</f>
        <v>#VALUE!</v>
      </c>
      <c r="M84" s="15" t="e">
        <f t="shared" si="6"/>
        <v>#VALUE!</v>
      </c>
      <c r="N84" s="15" t="e">
        <f t="shared" si="7"/>
        <v>#VALUE!</v>
      </c>
      <c r="O84" s="15" t="e">
        <f>SUMIF('[16]COAL RECEIPT &amp; GCV DATA'!$A$3:$A$8,'MASTER DATA FILE RAW COAL 2 (2)'!A84,'[16]COAL RECEIPT &amp; GCV DATA'!$O$3:$O$8)</f>
        <v>#VALUE!</v>
      </c>
      <c r="P84" s="15" t="e">
        <f t="shared" si="11"/>
        <v>#VALUE!</v>
      </c>
      <c r="Q84" s="15" t="e">
        <f>SUMIF('[16]COAL RECEIPT &amp; GCV DATA'!$A$3:$A$8,'MASTER DATA FILE RAW COAL 2 (2)'!A84,'[16]COAL RECEIPT &amp; GCV DATA'!$Q$3:$Q$8)+IF(H84=$J$234,($K$234*K84),0)+IF(H84=$J$235,($K$235*K84),0)++IF(H83=$J$235,($K$236*K84),0)</f>
        <v>#VALUE!</v>
      </c>
      <c r="R84" s="16" t="e">
        <f>SUMIF('[16]COAL RECEIPT &amp; GCV DATA'!$A$3:$A$8,'MASTER DATA FILE RAW COAL 2 (2)'!A84,'[16]COAL RECEIPT &amp; GCV DATA'!$R$3:$R$8)+IF(H84=$J$234,($K$234*K84),0)+IF(H84=$J$235,($K$235*K84),0)</f>
        <v>#VALUE!</v>
      </c>
      <c r="S84" s="15">
        <f t="shared" si="8"/>
        <v>0</v>
      </c>
      <c r="T84" s="15" t="e">
        <f>SUMIF('[16]COAL RECEIPT &amp; GCV DATA'!$A$3:$A$8,'MASTER DATA FILE RAW COAL 2 (2)'!A84,'[16]COAL RECEIPT &amp; GCV DATA'!$T$3:$T$8)</f>
        <v>#VALUE!</v>
      </c>
      <c r="U84" s="15" t="e">
        <f t="shared" si="9"/>
        <v>#VALUE!</v>
      </c>
      <c r="V84" s="15" t="e">
        <f>SUMIF('[16]COAL RECEIPT &amp; GCV DATA'!$A$3:$A$8,'MASTER DATA FILE RAW COAL 2 (2)'!A84,'[16]COAL RECEIPT &amp; GCV DATA'!$V$3:$V$8)</f>
        <v>#VALUE!</v>
      </c>
      <c r="W84" s="15" t="e">
        <f t="shared" si="10"/>
        <v>#VALUE!</v>
      </c>
    </row>
    <row r="85" spans="1:23" customFormat="1" x14ac:dyDescent="0.3">
      <c r="A85" s="12"/>
      <c r="B85" s="12" t="e">
        <f>SUMIF('[16]COAL RECEIPT &amp; GCV DATA'!$A$3:$A$8,'MASTER DATA FILE RAW COAL 2 (2)'!A85,'[16]COAL RECEIPT &amp; GCV DATA'!$B$3:$B$8)</f>
        <v>#VALUE!</v>
      </c>
      <c r="C85" s="13" t="e">
        <f>SUMIF('[16]COAL RECEIPT &amp; GCV DATA'!$A$3:$A$8,'MASTER DATA FILE RAW COAL 2 (2)'!A85,'[16]COAL RECEIPT &amp; GCV DATA'!$C$3:$C$8)</f>
        <v>#VALUE!</v>
      </c>
      <c r="D85" s="13">
        <f>IFERROR(VLOOKUP(A85,'[16]COAL RECEIPT &amp; GCV DATA'!$A$2:$V$8,4,0),0)</f>
        <v>0</v>
      </c>
      <c r="E85" s="14">
        <f>IFERROR(VLOOKUP(A85,'[16]COAL RECEIPT &amp; GCV DATA'!$A$2:$V$8,5,0),0)</f>
        <v>0</v>
      </c>
      <c r="F85" s="13" t="e">
        <f>SUMIF('[16]COAL RECEIPT &amp; GCV DATA'!$A$3:$A$8,'MASTER DATA FILE RAW COAL 2 (2)'!A85,'[16]COAL RECEIPT &amp; GCV DATA'!$F$3:$F$8)</f>
        <v>#VALUE!</v>
      </c>
      <c r="G85" s="13">
        <f>IFERROR(VLOOKUP(A85,'[16]COAL RECEIPT &amp; GCV DATA'!$A$2:$V$8,7,0),0)</f>
        <v>0</v>
      </c>
      <c r="H85" s="13">
        <f>IFERROR(VLOOKUP(A85,'[16]COAL RECEIPT &amp; GCV DATA'!$A$2:$V$8,8,0),0)</f>
        <v>0</v>
      </c>
      <c r="I85" s="13">
        <f>IFERROR(VLOOKUP(A85,'[16]COAL RECEIPT &amp; GCV DATA'!$A$2:$V$8,9,0),0)</f>
        <v>0</v>
      </c>
      <c r="J85" s="13">
        <f>IFERROR(VLOOKUP(A85,'[16]COAL RECEIPT &amp; GCV DATA'!$A$2:$V$8,10,0),0)</f>
        <v>0</v>
      </c>
      <c r="K85" s="15" t="e">
        <f>SUMIF('[16]COAL RECEIPT &amp; GCV DATA'!$A$3:$A$8,'MASTER DATA FILE RAW COAL 2 (2)'!A85,'[16]COAL RECEIPT &amp; GCV DATA'!$K$3:$K$8)</f>
        <v>#VALUE!</v>
      </c>
      <c r="L85" s="15" t="e">
        <f>SUMIF('[16]COAL RECEIPT &amp; GCV DATA'!$A$3:$A$8,'MASTER DATA FILE RAW COAL 2 (2)'!A85,'[16]COAL RECEIPT &amp; GCV DATA'!$L$3:$L$8)</f>
        <v>#VALUE!</v>
      </c>
      <c r="M85" s="15" t="e">
        <f t="shared" si="6"/>
        <v>#VALUE!</v>
      </c>
      <c r="N85" s="15" t="e">
        <f t="shared" si="7"/>
        <v>#VALUE!</v>
      </c>
      <c r="O85" s="15" t="e">
        <f>SUMIF('[16]COAL RECEIPT &amp; GCV DATA'!$A$3:$A$8,'MASTER DATA FILE RAW COAL 2 (2)'!A85,'[16]COAL RECEIPT &amp; GCV DATA'!$O$3:$O$8)</f>
        <v>#VALUE!</v>
      </c>
      <c r="P85" s="15" t="e">
        <f t="shared" si="11"/>
        <v>#VALUE!</v>
      </c>
      <c r="Q85" s="15" t="e">
        <f>SUMIF('[16]COAL RECEIPT &amp; GCV DATA'!$A$3:$A$8,'MASTER DATA FILE RAW COAL 2 (2)'!A85,'[16]COAL RECEIPT &amp; GCV DATA'!$Q$3:$Q$8)+IF(H85=$J$234,($K$234*K85),0)+IF(H85=$J$235,($K$235*K85),0)++IF(H84=$J$235,($K$236*K85),0)</f>
        <v>#VALUE!</v>
      </c>
      <c r="R85" s="16" t="e">
        <f>SUMIF('[16]COAL RECEIPT &amp; GCV DATA'!$A$3:$A$8,'MASTER DATA FILE RAW COAL 2 (2)'!A85,'[16]COAL RECEIPT &amp; GCV DATA'!$R$3:$R$8)+IF(H85=$J$234,($K$234*K85),0)+IF(H85=$J$235,($K$235*K85),0)</f>
        <v>#VALUE!</v>
      </c>
      <c r="S85" s="15">
        <f t="shared" si="8"/>
        <v>0</v>
      </c>
      <c r="T85" s="15" t="e">
        <f>SUMIF('[16]COAL RECEIPT &amp; GCV DATA'!$A$3:$A$8,'MASTER DATA FILE RAW COAL 2 (2)'!A85,'[16]COAL RECEIPT &amp; GCV DATA'!$T$3:$T$8)</f>
        <v>#VALUE!</v>
      </c>
      <c r="U85" s="15" t="e">
        <f t="shared" si="9"/>
        <v>#VALUE!</v>
      </c>
      <c r="V85" s="15" t="e">
        <f>SUMIF('[16]COAL RECEIPT &amp; GCV DATA'!$A$3:$A$8,'MASTER DATA FILE RAW COAL 2 (2)'!A85,'[16]COAL RECEIPT &amp; GCV DATA'!$V$3:$V$8)</f>
        <v>#VALUE!</v>
      </c>
      <c r="W85" s="15" t="e">
        <f t="shared" si="10"/>
        <v>#VALUE!</v>
      </c>
    </row>
    <row r="86" spans="1:23" customFormat="1" x14ac:dyDescent="0.3">
      <c r="A86" s="12"/>
      <c r="B86" s="12" t="e">
        <f>SUMIF('[16]COAL RECEIPT &amp; GCV DATA'!$A$3:$A$8,'MASTER DATA FILE RAW COAL 2 (2)'!A86,'[16]COAL RECEIPT &amp; GCV DATA'!$B$3:$B$8)</f>
        <v>#VALUE!</v>
      </c>
      <c r="C86" s="13" t="e">
        <f>SUMIF('[16]COAL RECEIPT &amp; GCV DATA'!$A$3:$A$8,'MASTER DATA FILE RAW COAL 2 (2)'!A86,'[16]COAL RECEIPT &amp; GCV DATA'!$C$3:$C$8)</f>
        <v>#VALUE!</v>
      </c>
      <c r="D86" s="13">
        <f>IFERROR(VLOOKUP(A86,'[16]COAL RECEIPT &amp; GCV DATA'!$A$2:$V$8,4,0),0)</f>
        <v>0</v>
      </c>
      <c r="E86" s="14">
        <f>IFERROR(VLOOKUP(A86,'[16]COAL RECEIPT &amp; GCV DATA'!$A$2:$V$8,5,0),0)</f>
        <v>0</v>
      </c>
      <c r="F86" s="13" t="e">
        <f>SUMIF('[16]COAL RECEIPT &amp; GCV DATA'!$A$3:$A$8,'MASTER DATA FILE RAW COAL 2 (2)'!A86,'[16]COAL RECEIPT &amp; GCV DATA'!$F$3:$F$8)</f>
        <v>#VALUE!</v>
      </c>
      <c r="G86" s="13">
        <f>IFERROR(VLOOKUP(A86,'[16]COAL RECEIPT &amp; GCV DATA'!$A$2:$V$8,7,0),0)</f>
        <v>0</v>
      </c>
      <c r="H86" s="13">
        <f>IFERROR(VLOOKUP(A86,'[16]COAL RECEIPT &amp; GCV DATA'!$A$2:$V$8,8,0),0)</f>
        <v>0</v>
      </c>
      <c r="I86" s="13">
        <f>IFERROR(VLOOKUP(A86,'[16]COAL RECEIPT &amp; GCV DATA'!$A$2:$V$8,9,0),0)</f>
        <v>0</v>
      </c>
      <c r="J86" s="13">
        <f>IFERROR(VLOOKUP(A86,'[16]COAL RECEIPT &amp; GCV DATA'!$A$2:$V$8,10,0),0)</f>
        <v>0</v>
      </c>
      <c r="K86" s="15" t="e">
        <f>SUMIF('[16]COAL RECEIPT &amp; GCV DATA'!$A$3:$A$8,'MASTER DATA FILE RAW COAL 2 (2)'!A86,'[16]COAL RECEIPT &amp; GCV DATA'!$K$3:$K$8)</f>
        <v>#VALUE!</v>
      </c>
      <c r="L86" s="15" t="e">
        <f>SUMIF('[16]COAL RECEIPT &amp; GCV DATA'!$A$3:$A$8,'MASTER DATA FILE RAW COAL 2 (2)'!A86,'[16]COAL RECEIPT &amp; GCV DATA'!$L$3:$L$8)</f>
        <v>#VALUE!</v>
      </c>
      <c r="M86" s="15" t="e">
        <f t="shared" si="6"/>
        <v>#VALUE!</v>
      </c>
      <c r="N86" s="15" t="e">
        <f t="shared" si="7"/>
        <v>#VALUE!</v>
      </c>
      <c r="O86" s="15" t="e">
        <f>SUMIF('[16]COAL RECEIPT &amp; GCV DATA'!$A$3:$A$8,'MASTER DATA FILE RAW COAL 2 (2)'!A86,'[16]COAL RECEIPT &amp; GCV DATA'!$O$3:$O$8)</f>
        <v>#VALUE!</v>
      </c>
      <c r="P86" s="15" t="e">
        <f t="shared" si="11"/>
        <v>#VALUE!</v>
      </c>
      <c r="Q86" s="15" t="e">
        <f>SUMIF('[16]COAL RECEIPT &amp; GCV DATA'!$A$3:$A$8,'MASTER DATA FILE RAW COAL 2 (2)'!A86,'[16]COAL RECEIPT &amp; GCV DATA'!$Q$3:$Q$8)+IF(H86=$J$234,($K$234*K86),0)+IF(H86=$J$235,($K$235*K86),0)++IF(H85=$J$235,($K$236*K86),0)</f>
        <v>#VALUE!</v>
      </c>
      <c r="R86" s="16" t="e">
        <f>SUMIF('[16]COAL RECEIPT &amp; GCV DATA'!$A$3:$A$8,'MASTER DATA FILE RAW COAL 2 (2)'!A86,'[16]COAL RECEIPT &amp; GCV DATA'!$R$3:$R$8)+IF(H86=$J$234,($K$234*K86),0)+IF(H86=$J$235,($K$235*K86),0)</f>
        <v>#VALUE!</v>
      </c>
      <c r="S86" s="15">
        <f t="shared" si="8"/>
        <v>0</v>
      </c>
      <c r="T86" s="15" t="e">
        <f>SUMIF('[16]COAL RECEIPT &amp; GCV DATA'!$A$3:$A$8,'MASTER DATA FILE RAW COAL 2 (2)'!A86,'[16]COAL RECEIPT &amp; GCV DATA'!$T$3:$T$8)</f>
        <v>#VALUE!</v>
      </c>
      <c r="U86" s="15" t="e">
        <f t="shared" si="9"/>
        <v>#VALUE!</v>
      </c>
      <c r="V86" s="15" t="e">
        <f>SUMIF('[16]COAL RECEIPT &amp; GCV DATA'!$A$3:$A$8,'MASTER DATA FILE RAW COAL 2 (2)'!A86,'[16]COAL RECEIPT &amp; GCV DATA'!$V$3:$V$8)</f>
        <v>#VALUE!</v>
      </c>
      <c r="W86" s="15" t="e">
        <f t="shared" si="10"/>
        <v>#VALUE!</v>
      </c>
    </row>
    <row r="87" spans="1:23" customFormat="1" x14ac:dyDescent="0.3">
      <c r="A87" s="12"/>
      <c r="B87" s="12" t="e">
        <f>SUMIF('[16]COAL RECEIPT &amp; GCV DATA'!$A$3:$A$8,'MASTER DATA FILE RAW COAL 2 (2)'!A87,'[16]COAL RECEIPT &amp; GCV DATA'!$B$3:$B$8)</f>
        <v>#VALUE!</v>
      </c>
      <c r="C87" s="13" t="e">
        <f>SUMIF('[16]COAL RECEIPT &amp; GCV DATA'!$A$3:$A$8,'MASTER DATA FILE RAW COAL 2 (2)'!A87,'[16]COAL RECEIPT &amp; GCV DATA'!$C$3:$C$8)</f>
        <v>#VALUE!</v>
      </c>
      <c r="D87" s="13">
        <f>IFERROR(VLOOKUP(A87,'[16]COAL RECEIPT &amp; GCV DATA'!$A$2:$V$8,4,0),0)</f>
        <v>0</v>
      </c>
      <c r="E87" s="14">
        <f>IFERROR(VLOOKUP(A87,'[16]COAL RECEIPT &amp; GCV DATA'!$A$2:$V$8,5,0),0)</f>
        <v>0</v>
      </c>
      <c r="F87" s="13" t="e">
        <f>SUMIF('[16]COAL RECEIPT &amp; GCV DATA'!$A$3:$A$8,'MASTER DATA FILE RAW COAL 2 (2)'!A87,'[16]COAL RECEIPT &amp; GCV DATA'!$F$3:$F$8)</f>
        <v>#VALUE!</v>
      </c>
      <c r="G87" s="13">
        <f>IFERROR(VLOOKUP(A87,'[16]COAL RECEIPT &amp; GCV DATA'!$A$2:$V$8,7,0),0)</f>
        <v>0</v>
      </c>
      <c r="H87" s="13">
        <f>IFERROR(VLOOKUP(A87,'[16]COAL RECEIPT &amp; GCV DATA'!$A$2:$V$8,8,0),0)</f>
        <v>0</v>
      </c>
      <c r="I87" s="13">
        <f>IFERROR(VLOOKUP(A87,'[16]COAL RECEIPT &amp; GCV DATA'!$A$2:$V$8,9,0),0)</f>
        <v>0</v>
      </c>
      <c r="J87" s="13">
        <f>IFERROR(VLOOKUP(A87,'[16]COAL RECEIPT &amp; GCV DATA'!$A$2:$V$8,10,0),0)</f>
        <v>0</v>
      </c>
      <c r="K87" s="15" t="e">
        <f>SUMIF('[16]COAL RECEIPT &amp; GCV DATA'!$A$3:$A$8,'MASTER DATA FILE RAW COAL 2 (2)'!A87,'[16]COAL RECEIPT &amp; GCV DATA'!$K$3:$K$8)</f>
        <v>#VALUE!</v>
      </c>
      <c r="L87" s="15" t="e">
        <f>SUMIF('[16]COAL RECEIPT &amp; GCV DATA'!$A$3:$A$8,'MASTER DATA FILE RAW COAL 2 (2)'!A87,'[16]COAL RECEIPT &amp; GCV DATA'!$L$3:$L$8)</f>
        <v>#VALUE!</v>
      </c>
      <c r="M87" s="15" t="e">
        <f t="shared" si="6"/>
        <v>#VALUE!</v>
      </c>
      <c r="N87" s="15" t="e">
        <f t="shared" si="7"/>
        <v>#VALUE!</v>
      </c>
      <c r="O87" s="15" t="e">
        <f>SUMIF('[16]COAL RECEIPT &amp; GCV DATA'!$A$3:$A$8,'MASTER DATA FILE RAW COAL 2 (2)'!A87,'[16]COAL RECEIPT &amp; GCV DATA'!$O$3:$O$8)</f>
        <v>#VALUE!</v>
      </c>
      <c r="P87" s="15" t="e">
        <f t="shared" si="11"/>
        <v>#VALUE!</v>
      </c>
      <c r="Q87" s="15" t="e">
        <f>SUMIF('[16]COAL RECEIPT &amp; GCV DATA'!$A$3:$A$8,'MASTER DATA FILE RAW COAL 2 (2)'!A87,'[16]COAL RECEIPT &amp; GCV DATA'!$Q$3:$Q$8)+IF(H87=$J$234,($K$234*K87),0)+IF(H87=$J$235,($K$235*K87),0)++IF(H86=$J$235,($K$236*K87),0)</f>
        <v>#VALUE!</v>
      </c>
      <c r="R87" s="16" t="e">
        <f>SUMIF('[16]COAL RECEIPT &amp; GCV DATA'!$A$3:$A$8,'MASTER DATA FILE RAW COAL 2 (2)'!A87,'[16]COAL RECEIPT &amp; GCV DATA'!$R$3:$R$8)+IF(H87=$J$234,($K$234*K87),0)+IF(H87=$J$235,($K$235*K87),0)</f>
        <v>#VALUE!</v>
      </c>
      <c r="S87" s="15">
        <f t="shared" si="8"/>
        <v>0</v>
      </c>
      <c r="T87" s="15" t="e">
        <f>SUMIF('[16]COAL RECEIPT &amp; GCV DATA'!$A$3:$A$8,'MASTER DATA FILE RAW COAL 2 (2)'!A87,'[16]COAL RECEIPT &amp; GCV DATA'!$T$3:$T$8)</f>
        <v>#VALUE!</v>
      </c>
      <c r="U87" s="15" t="e">
        <f t="shared" si="9"/>
        <v>#VALUE!</v>
      </c>
      <c r="V87" s="15" t="e">
        <f>SUMIF('[16]COAL RECEIPT &amp; GCV DATA'!$A$3:$A$8,'MASTER DATA FILE RAW COAL 2 (2)'!A87,'[16]COAL RECEIPT &amp; GCV DATA'!$V$3:$V$8)</f>
        <v>#VALUE!</v>
      </c>
      <c r="W87" s="15" t="e">
        <f t="shared" si="10"/>
        <v>#VALUE!</v>
      </c>
    </row>
    <row r="88" spans="1:23" customFormat="1" x14ac:dyDescent="0.3">
      <c r="A88" s="12"/>
      <c r="B88" s="12" t="e">
        <f>SUMIF('[16]COAL RECEIPT &amp; GCV DATA'!$A$3:$A$8,'MASTER DATA FILE RAW COAL 2 (2)'!A88,'[16]COAL RECEIPT &amp; GCV DATA'!$B$3:$B$8)</f>
        <v>#VALUE!</v>
      </c>
      <c r="C88" s="13" t="e">
        <f>SUMIF('[16]COAL RECEIPT &amp; GCV DATA'!$A$3:$A$8,'MASTER DATA FILE RAW COAL 2 (2)'!A88,'[16]COAL RECEIPT &amp; GCV DATA'!$C$3:$C$8)</f>
        <v>#VALUE!</v>
      </c>
      <c r="D88" s="13">
        <f>IFERROR(VLOOKUP(A88,'[16]COAL RECEIPT &amp; GCV DATA'!$A$2:$V$8,4,0),0)</f>
        <v>0</v>
      </c>
      <c r="E88" s="14">
        <f>IFERROR(VLOOKUP(A88,'[16]COAL RECEIPT &amp; GCV DATA'!$A$2:$V$8,5,0),0)</f>
        <v>0</v>
      </c>
      <c r="F88" s="13" t="e">
        <f>SUMIF('[16]COAL RECEIPT &amp; GCV DATA'!$A$3:$A$8,'MASTER DATA FILE RAW COAL 2 (2)'!A88,'[16]COAL RECEIPT &amp; GCV DATA'!$F$3:$F$8)</f>
        <v>#VALUE!</v>
      </c>
      <c r="G88" s="13">
        <f>IFERROR(VLOOKUP(A88,'[16]COAL RECEIPT &amp; GCV DATA'!$A$2:$V$8,7,0),0)</f>
        <v>0</v>
      </c>
      <c r="H88" s="13">
        <f>IFERROR(VLOOKUP(A88,'[16]COAL RECEIPT &amp; GCV DATA'!$A$2:$V$8,8,0),0)</f>
        <v>0</v>
      </c>
      <c r="I88" s="13">
        <f>IFERROR(VLOOKUP(A88,'[16]COAL RECEIPT &amp; GCV DATA'!$A$2:$V$8,9,0),0)</f>
        <v>0</v>
      </c>
      <c r="J88" s="13">
        <f>IFERROR(VLOOKUP(A88,'[16]COAL RECEIPT &amp; GCV DATA'!$A$2:$V$8,10,0),0)</f>
        <v>0</v>
      </c>
      <c r="K88" s="15" t="e">
        <f>SUMIF('[16]COAL RECEIPT &amp; GCV DATA'!$A$3:$A$8,'MASTER DATA FILE RAW COAL 2 (2)'!A88,'[16]COAL RECEIPT &amp; GCV DATA'!$K$3:$K$8)</f>
        <v>#VALUE!</v>
      </c>
      <c r="L88" s="15" t="e">
        <f>SUMIF('[16]COAL RECEIPT &amp; GCV DATA'!$A$3:$A$8,'MASTER DATA FILE RAW COAL 2 (2)'!A88,'[16]COAL RECEIPT &amp; GCV DATA'!$L$3:$L$8)</f>
        <v>#VALUE!</v>
      </c>
      <c r="M88" s="15" t="e">
        <f t="shared" si="6"/>
        <v>#VALUE!</v>
      </c>
      <c r="N88" s="15" t="e">
        <f t="shared" si="7"/>
        <v>#VALUE!</v>
      </c>
      <c r="O88" s="15" t="e">
        <f>SUMIF('[16]COAL RECEIPT &amp; GCV DATA'!$A$3:$A$8,'MASTER DATA FILE RAW COAL 2 (2)'!A88,'[16]COAL RECEIPT &amp; GCV DATA'!$O$3:$O$8)</f>
        <v>#VALUE!</v>
      </c>
      <c r="P88" s="15" t="e">
        <f t="shared" si="11"/>
        <v>#VALUE!</v>
      </c>
      <c r="Q88" s="15" t="e">
        <f>SUMIF('[16]COAL RECEIPT &amp; GCV DATA'!$A$3:$A$8,'MASTER DATA FILE RAW COAL 2 (2)'!A88,'[16]COAL RECEIPT &amp; GCV DATA'!$Q$3:$Q$8)+IF(H88=$J$234,($K$234*K88),0)+IF(H88=$J$235,($K$235*K88),0)++IF(H87=$J$235,($K$236*K88),0)</f>
        <v>#VALUE!</v>
      </c>
      <c r="R88" s="16" t="e">
        <f>SUMIF('[16]COAL RECEIPT &amp; GCV DATA'!$A$3:$A$8,'MASTER DATA FILE RAW COAL 2 (2)'!A88,'[16]COAL RECEIPT &amp; GCV DATA'!$R$3:$R$8)+IF(H88=$J$234,($K$234*K88),0)+IF(H88=$J$235,($K$235*K88),0)</f>
        <v>#VALUE!</v>
      </c>
      <c r="S88" s="15">
        <f t="shared" si="8"/>
        <v>0</v>
      </c>
      <c r="T88" s="15" t="e">
        <f>SUMIF('[16]COAL RECEIPT &amp; GCV DATA'!$A$3:$A$8,'MASTER DATA FILE RAW COAL 2 (2)'!A88,'[16]COAL RECEIPT &amp; GCV DATA'!$T$3:$T$8)</f>
        <v>#VALUE!</v>
      </c>
      <c r="U88" s="15" t="e">
        <f t="shared" si="9"/>
        <v>#VALUE!</v>
      </c>
      <c r="V88" s="15" t="e">
        <f>SUMIF('[16]COAL RECEIPT &amp; GCV DATA'!$A$3:$A$8,'MASTER DATA FILE RAW COAL 2 (2)'!A88,'[16]COAL RECEIPT &amp; GCV DATA'!$V$3:$V$8)</f>
        <v>#VALUE!</v>
      </c>
      <c r="W88" s="15" t="e">
        <f t="shared" si="10"/>
        <v>#VALUE!</v>
      </c>
    </row>
    <row r="89" spans="1:23" customFormat="1" x14ac:dyDescent="0.3">
      <c r="A89" s="12"/>
      <c r="B89" s="12" t="e">
        <f>SUMIF('[16]COAL RECEIPT &amp; GCV DATA'!$A$3:$A$8,'MASTER DATA FILE RAW COAL 2 (2)'!A89,'[16]COAL RECEIPT &amp; GCV DATA'!$B$3:$B$8)</f>
        <v>#VALUE!</v>
      </c>
      <c r="C89" s="13" t="e">
        <f>SUMIF('[16]COAL RECEIPT &amp; GCV DATA'!$A$3:$A$8,'MASTER DATA FILE RAW COAL 2 (2)'!A89,'[16]COAL RECEIPT &amp; GCV DATA'!$C$3:$C$8)</f>
        <v>#VALUE!</v>
      </c>
      <c r="D89" s="13">
        <f>IFERROR(VLOOKUP(A89,'[16]COAL RECEIPT &amp; GCV DATA'!$A$2:$V$8,4,0),0)</f>
        <v>0</v>
      </c>
      <c r="E89" s="14">
        <f>IFERROR(VLOOKUP(A89,'[16]COAL RECEIPT &amp; GCV DATA'!$A$2:$V$8,5,0),0)</f>
        <v>0</v>
      </c>
      <c r="F89" s="13" t="e">
        <f>SUMIF('[16]COAL RECEIPT &amp; GCV DATA'!$A$3:$A$8,'MASTER DATA FILE RAW COAL 2 (2)'!A89,'[16]COAL RECEIPT &amp; GCV DATA'!$F$3:$F$8)</f>
        <v>#VALUE!</v>
      </c>
      <c r="G89" s="13">
        <f>IFERROR(VLOOKUP(A89,'[16]COAL RECEIPT &amp; GCV DATA'!$A$2:$V$8,7,0),0)</f>
        <v>0</v>
      </c>
      <c r="H89" s="13">
        <f>IFERROR(VLOOKUP(A89,'[16]COAL RECEIPT &amp; GCV DATA'!$A$2:$V$8,8,0),0)</f>
        <v>0</v>
      </c>
      <c r="I89" s="13">
        <f>IFERROR(VLOOKUP(A89,'[16]COAL RECEIPT &amp; GCV DATA'!$A$2:$V$8,9,0),0)</f>
        <v>0</v>
      </c>
      <c r="J89" s="13">
        <f>IFERROR(VLOOKUP(A89,'[16]COAL RECEIPT &amp; GCV DATA'!$A$2:$V$8,10,0),0)</f>
        <v>0</v>
      </c>
      <c r="K89" s="15" t="e">
        <f>SUMIF('[16]COAL RECEIPT &amp; GCV DATA'!$A$3:$A$8,'MASTER DATA FILE RAW COAL 2 (2)'!A89,'[16]COAL RECEIPT &amp; GCV DATA'!$K$3:$K$8)</f>
        <v>#VALUE!</v>
      </c>
      <c r="L89" s="15" t="e">
        <f>SUMIF('[16]COAL RECEIPT &amp; GCV DATA'!$A$3:$A$8,'MASTER DATA FILE RAW COAL 2 (2)'!A89,'[16]COAL RECEIPT &amp; GCV DATA'!$L$3:$L$8)</f>
        <v>#VALUE!</v>
      </c>
      <c r="M89" s="15" t="e">
        <f t="shared" si="6"/>
        <v>#VALUE!</v>
      </c>
      <c r="N89" s="15" t="e">
        <f t="shared" si="7"/>
        <v>#VALUE!</v>
      </c>
      <c r="O89" s="15" t="e">
        <f>SUMIF('[16]COAL RECEIPT &amp; GCV DATA'!$A$3:$A$8,'MASTER DATA FILE RAW COAL 2 (2)'!A89,'[16]COAL RECEIPT &amp; GCV DATA'!$O$3:$O$8)</f>
        <v>#VALUE!</v>
      </c>
      <c r="P89" s="15" t="e">
        <f t="shared" si="11"/>
        <v>#VALUE!</v>
      </c>
      <c r="Q89" s="15" t="e">
        <f>SUMIF('[16]COAL RECEIPT &amp; GCV DATA'!$A$3:$A$8,'MASTER DATA FILE RAW COAL 2 (2)'!A89,'[16]COAL RECEIPT &amp; GCV DATA'!$Q$3:$Q$8)+IF(H89=$J$234,($K$234*K89),0)+IF(H89=$J$235,($K$235*K89),0)++IF(H88=$J$235,($K$236*K89),0)</f>
        <v>#VALUE!</v>
      </c>
      <c r="R89" s="16" t="e">
        <f>SUMIF('[16]COAL RECEIPT &amp; GCV DATA'!$A$3:$A$8,'MASTER DATA FILE RAW COAL 2 (2)'!A89,'[16]COAL RECEIPT &amp; GCV DATA'!$R$3:$R$8)+IF(H89=$J$234,($K$234*K89),0)+IF(H89=$J$235,($K$235*K89),0)</f>
        <v>#VALUE!</v>
      </c>
      <c r="S89" s="15">
        <f t="shared" si="8"/>
        <v>0</v>
      </c>
      <c r="T89" s="15" t="e">
        <f>SUMIF('[16]COAL RECEIPT &amp; GCV DATA'!$A$3:$A$8,'MASTER DATA FILE RAW COAL 2 (2)'!A89,'[16]COAL RECEIPT &amp; GCV DATA'!$T$3:$T$8)</f>
        <v>#VALUE!</v>
      </c>
      <c r="U89" s="15" t="e">
        <f t="shared" si="9"/>
        <v>#VALUE!</v>
      </c>
      <c r="V89" s="15" t="e">
        <f>SUMIF('[16]COAL RECEIPT &amp; GCV DATA'!$A$3:$A$8,'MASTER DATA FILE RAW COAL 2 (2)'!A89,'[16]COAL RECEIPT &amp; GCV DATA'!$V$3:$V$8)</f>
        <v>#VALUE!</v>
      </c>
      <c r="W89" s="15" t="e">
        <f t="shared" si="10"/>
        <v>#VALUE!</v>
      </c>
    </row>
    <row r="90" spans="1:23" customFormat="1" x14ac:dyDescent="0.3">
      <c r="A90" s="12"/>
      <c r="B90" s="12" t="e">
        <f>SUMIF('[16]COAL RECEIPT &amp; GCV DATA'!$A$3:$A$8,'MASTER DATA FILE RAW COAL 2 (2)'!A90,'[16]COAL RECEIPT &amp; GCV DATA'!$B$3:$B$8)</f>
        <v>#VALUE!</v>
      </c>
      <c r="C90" s="13" t="e">
        <f>SUMIF('[16]COAL RECEIPT &amp; GCV DATA'!$A$3:$A$8,'MASTER DATA FILE RAW COAL 2 (2)'!A90,'[16]COAL RECEIPT &amp; GCV DATA'!$C$3:$C$8)</f>
        <v>#VALUE!</v>
      </c>
      <c r="D90" s="13">
        <f>IFERROR(VLOOKUP(A90,'[16]COAL RECEIPT &amp; GCV DATA'!$A$2:$V$8,4,0),0)</f>
        <v>0</v>
      </c>
      <c r="E90" s="14">
        <f>IFERROR(VLOOKUP(A90,'[16]COAL RECEIPT &amp; GCV DATA'!$A$2:$V$8,5,0),0)</f>
        <v>0</v>
      </c>
      <c r="F90" s="13" t="e">
        <f>SUMIF('[16]COAL RECEIPT &amp; GCV DATA'!$A$3:$A$8,'MASTER DATA FILE RAW COAL 2 (2)'!A90,'[16]COAL RECEIPT &amp; GCV DATA'!$F$3:$F$8)</f>
        <v>#VALUE!</v>
      </c>
      <c r="G90" s="13">
        <f>IFERROR(VLOOKUP(A90,'[16]COAL RECEIPT &amp; GCV DATA'!$A$2:$V$8,7,0),0)</f>
        <v>0</v>
      </c>
      <c r="H90" s="13">
        <f>IFERROR(VLOOKUP(A90,'[16]COAL RECEIPT &amp; GCV DATA'!$A$2:$V$8,8,0),0)</f>
        <v>0</v>
      </c>
      <c r="I90" s="13">
        <f>IFERROR(VLOOKUP(A90,'[16]COAL RECEIPT &amp; GCV DATA'!$A$2:$V$8,9,0),0)</f>
        <v>0</v>
      </c>
      <c r="J90" s="13">
        <f>IFERROR(VLOOKUP(A90,'[16]COAL RECEIPT &amp; GCV DATA'!$A$2:$V$8,10,0),0)</f>
        <v>0</v>
      </c>
      <c r="K90" s="15" t="e">
        <f>SUMIF('[16]COAL RECEIPT &amp; GCV DATA'!$A$3:$A$8,'MASTER DATA FILE RAW COAL 2 (2)'!A90,'[16]COAL RECEIPT &amp; GCV DATA'!$K$3:$K$8)</f>
        <v>#VALUE!</v>
      </c>
      <c r="L90" s="15" t="e">
        <f>SUMIF('[16]COAL RECEIPT &amp; GCV DATA'!$A$3:$A$8,'MASTER DATA FILE RAW COAL 2 (2)'!A90,'[16]COAL RECEIPT &amp; GCV DATA'!$L$3:$L$8)</f>
        <v>#VALUE!</v>
      </c>
      <c r="M90" s="15" t="e">
        <f t="shared" si="6"/>
        <v>#VALUE!</v>
      </c>
      <c r="N90" s="15" t="e">
        <f t="shared" si="7"/>
        <v>#VALUE!</v>
      </c>
      <c r="O90" s="15" t="e">
        <f>SUMIF('[16]COAL RECEIPT &amp; GCV DATA'!$A$3:$A$8,'MASTER DATA FILE RAW COAL 2 (2)'!A90,'[16]COAL RECEIPT &amp; GCV DATA'!$O$3:$O$8)</f>
        <v>#VALUE!</v>
      </c>
      <c r="P90" s="15" t="e">
        <f t="shared" si="11"/>
        <v>#VALUE!</v>
      </c>
      <c r="Q90" s="15" t="e">
        <f>SUMIF('[16]COAL RECEIPT &amp; GCV DATA'!$A$3:$A$8,'MASTER DATA FILE RAW COAL 2 (2)'!A90,'[16]COAL RECEIPT &amp; GCV DATA'!$Q$3:$Q$8)+IF(H90=$J$234,($K$234*K90),0)+IF(H90=$J$235,($K$235*K90),0)++IF(H89=$J$235,($K$236*K90),0)</f>
        <v>#VALUE!</v>
      </c>
      <c r="R90" s="16" t="e">
        <f>SUMIF('[16]COAL RECEIPT &amp; GCV DATA'!$A$3:$A$8,'MASTER DATA FILE RAW COAL 2 (2)'!A90,'[16]COAL RECEIPT &amp; GCV DATA'!$R$3:$R$8)+IF(H90=$J$234,($K$234*K90),0)+IF(H90=$J$235,($K$235*K90),0)</f>
        <v>#VALUE!</v>
      </c>
      <c r="S90" s="15">
        <f t="shared" si="8"/>
        <v>0</v>
      </c>
      <c r="T90" s="15" t="e">
        <f>SUMIF('[16]COAL RECEIPT &amp; GCV DATA'!$A$3:$A$8,'MASTER DATA FILE RAW COAL 2 (2)'!A90,'[16]COAL RECEIPT &amp; GCV DATA'!$T$3:$T$8)</f>
        <v>#VALUE!</v>
      </c>
      <c r="U90" s="15" t="e">
        <f t="shared" si="9"/>
        <v>#VALUE!</v>
      </c>
      <c r="V90" s="15" t="e">
        <f>SUMIF('[16]COAL RECEIPT &amp; GCV DATA'!$A$3:$A$8,'MASTER DATA FILE RAW COAL 2 (2)'!A90,'[16]COAL RECEIPT &amp; GCV DATA'!$V$3:$V$8)</f>
        <v>#VALUE!</v>
      </c>
      <c r="W90" s="15" t="e">
        <f t="shared" si="10"/>
        <v>#VALUE!</v>
      </c>
    </row>
    <row r="91" spans="1:23" customFormat="1" x14ac:dyDescent="0.3">
      <c r="A91" s="12"/>
      <c r="B91" s="12" t="e">
        <f>SUMIF('[16]COAL RECEIPT &amp; GCV DATA'!$A$3:$A$8,'MASTER DATA FILE RAW COAL 2 (2)'!A91,'[16]COAL RECEIPT &amp; GCV DATA'!$B$3:$B$8)</f>
        <v>#VALUE!</v>
      </c>
      <c r="C91" s="13" t="e">
        <f>SUMIF('[16]COAL RECEIPT &amp; GCV DATA'!$A$3:$A$8,'MASTER DATA FILE RAW COAL 2 (2)'!A91,'[16]COAL RECEIPT &amp; GCV DATA'!$C$3:$C$8)</f>
        <v>#VALUE!</v>
      </c>
      <c r="D91" s="13">
        <f>IFERROR(VLOOKUP(A91,'[16]COAL RECEIPT &amp; GCV DATA'!$A$2:$V$8,4,0),0)</f>
        <v>0</v>
      </c>
      <c r="E91" s="14">
        <f>IFERROR(VLOOKUP(A91,'[16]COAL RECEIPT &amp; GCV DATA'!$A$2:$V$8,5,0),0)</f>
        <v>0</v>
      </c>
      <c r="F91" s="13" t="e">
        <f>SUMIF('[16]COAL RECEIPT &amp; GCV DATA'!$A$3:$A$8,'MASTER DATA FILE RAW COAL 2 (2)'!A91,'[16]COAL RECEIPT &amp; GCV DATA'!$F$3:$F$8)</f>
        <v>#VALUE!</v>
      </c>
      <c r="G91" s="13">
        <f>IFERROR(VLOOKUP(A91,'[16]COAL RECEIPT &amp; GCV DATA'!$A$2:$V$8,7,0),0)</f>
        <v>0</v>
      </c>
      <c r="H91" s="13">
        <f>IFERROR(VLOOKUP(A91,'[16]COAL RECEIPT &amp; GCV DATA'!$A$2:$V$8,8,0),0)</f>
        <v>0</v>
      </c>
      <c r="I91" s="13">
        <f>IFERROR(VLOOKUP(A91,'[16]COAL RECEIPT &amp; GCV DATA'!$A$2:$V$8,9,0),0)</f>
        <v>0</v>
      </c>
      <c r="J91" s="13">
        <f>IFERROR(VLOOKUP(A91,'[16]COAL RECEIPT &amp; GCV DATA'!$A$2:$V$8,10,0),0)</f>
        <v>0</v>
      </c>
      <c r="K91" s="15" t="e">
        <f>SUMIF('[16]COAL RECEIPT &amp; GCV DATA'!$A$3:$A$8,'MASTER DATA FILE RAW COAL 2 (2)'!A91,'[16]COAL RECEIPT &amp; GCV DATA'!$K$3:$K$8)</f>
        <v>#VALUE!</v>
      </c>
      <c r="L91" s="15" t="e">
        <f>SUMIF('[16]COAL RECEIPT &amp; GCV DATA'!$A$3:$A$8,'MASTER DATA FILE RAW COAL 2 (2)'!A91,'[16]COAL RECEIPT &amp; GCV DATA'!$L$3:$L$8)</f>
        <v>#VALUE!</v>
      </c>
      <c r="M91" s="15" t="e">
        <f t="shared" si="6"/>
        <v>#VALUE!</v>
      </c>
      <c r="N91" s="15" t="e">
        <f t="shared" si="7"/>
        <v>#VALUE!</v>
      </c>
      <c r="O91" s="15" t="e">
        <f>SUMIF('[16]COAL RECEIPT &amp; GCV DATA'!$A$3:$A$8,'MASTER DATA FILE RAW COAL 2 (2)'!A91,'[16]COAL RECEIPT &amp; GCV DATA'!$O$3:$O$8)</f>
        <v>#VALUE!</v>
      </c>
      <c r="P91" s="15" t="e">
        <f t="shared" si="11"/>
        <v>#VALUE!</v>
      </c>
      <c r="Q91" s="15" t="e">
        <f>SUMIF('[16]COAL RECEIPT &amp; GCV DATA'!$A$3:$A$8,'MASTER DATA FILE RAW COAL 2 (2)'!A91,'[16]COAL RECEIPT &amp; GCV DATA'!$Q$3:$Q$8)+IF(H91=$J$234,($K$234*K91),0)+IF(H91=$J$235,($K$235*K91),0)++IF(H90=$J$235,($K$236*K91),0)</f>
        <v>#VALUE!</v>
      </c>
      <c r="R91" s="16" t="e">
        <f>SUMIF('[16]COAL RECEIPT &amp; GCV DATA'!$A$3:$A$8,'MASTER DATA FILE RAW COAL 2 (2)'!A91,'[16]COAL RECEIPT &amp; GCV DATA'!$R$3:$R$8)+IF(H91=$J$234,($K$234*K91),0)+IF(H91=$J$235,($K$235*K91),0)</f>
        <v>#VALUE!</v>
      </c>
      <c r="S91" s="15">
        <f t="shared" si="8"/>
        <v>0</v>
      </c>
      <c r="T91" s="15" t="e">
        <f>SUMIF('[16]COAL RECEIPT &amp; GCV DATA'!$A$3:$A$8,'MASTER DATA FILE RAW COAL 2 (2)'!A91,'[16]COAL RECEIPT &amp; GCV DATA'!$T$3:$T$8)</f>
        <v>#VALUE!</v>
      </c>
      <c r="U91" s="15" t="e">
        <f t="shared" si="9"/>
        <v>#VALUE!</v>
      </c>
      <c r="V91" s="15" t="e">
        <f>SUMIF('[16]COAL RECEIPT &amp; GCV DATA'!$A$3:$A$8,'MASTER DATA FILE RAW COAL 2 (2)'!A91,'[16]COAL RECEIPT &amp; GCV DATA'!$V$3:$V$8)</f>
        <v>#VALUE!</v>
      </c>
      <c r="W91" s="15" t="e">
        <f t="shared" si="10"/>
        <v>#VALUE!</v>
      </c>
    </row>
    <row r="92" spans="1:23" customFormat="1" x14ac:dyDescent="0.3">
      <c r="A92" s="12"/>
      <c r="B92" s="12" t="e">
        <f>SUMIF('[16]COAL RECEIPT &amp; GCV DATA'!$A$3:$A$8,'MASTER DATA FILE RAW COAL 2 (2)'!A92,'[16]COAL RECEIPT &amp; GCV DATA'!$B$3:$B$8)</f>
        <v>#VALUE!</v>
      </c>
      <c r="C92" s="13" t="e">
        <f>SUMIF('[16]COAL RECEIPT &amp; GCV DATA'!$A$3:$A$8,'MASTER DATA FILE RAW COAL 2 (2)'!A92,'[16]COAL RECEIPT &amp; GCV DATA'!$C$3:$C$8)</f>
        <v>#VALUE!</v>
      </c>
      <c r="D92" s="13">
        <f>IFERROR(VLOOKUP(A92,'[16]COAL RECEIPT &amp; GCV DATA'!$A$2:$V$8,4,0),0)</f>
        <v>0</v>
      </c>
      <c r="E92" s="14">
        <f>IFERROR(VLOOKUP(A92,'[16]COAL RECEIPT &amp; GCV DATA'!$A$2:$V$8,5,0),0)</f>
        <v>0</v>
      </c>
      <c r="F92" s="13" t="e">
        <f>SUMIF('[16]COAL RECEIPT &amp; GCV DATA'!$A$3:$A$8,'MASTER DATA FILE RAW COAL 2 (2)'!A92,'[16]COAL RECEIPT &amp; GCV DATA'!$F$3:$F$8)</f>
        <v>#VALUE!</v>
      </c>
      <c r="G92" s="13">
        <f>IFERROR(VLOOKUP(A92,'[16]COAL RECEIPT &amp; GCV DATA'!$A$2:$V$8,7,0),0)</f>
        <v>0</v>
      </c>
      <c r="H92" s="13">
        <f>IFERROR(VLOOKUP(A92,'[16]COAL RECEIPT &amp; GCV DATA'!$A$2:$V$8,8,0),0)</f>
        <v>0</v>
      </c>
      <c r="I92" s="13">
        <f>IFERROR(VLOOKUP(A92,'[16]COAL RECEIPT &amp; GCV DATA'!$A$2:$V$8,9,0),0)</f>
        <v>0</v>
      </c>
      <c r="J92" s="13">
        <f>IFERROR(VLOOKUP(A92,'[16]COAL RECEIPT &amp; GCV DATA'!$A$2:$V$8,10,0),0)</f>
        <v>0</v>
      </c>
      <c r="K92" s="15" t="e">
        <f>SUMIF('[16]COAL RECEIPT &amp; GCV DATA'!$A$3:$A$8,'MASTER DATA FILE RAW COAL 2 (2)'!A92,'[16]COAL RECEIPT &amp; GCV DATA'!$K$3:$K$8)</f>
        <v>#VALUE!</v>
      </c>
      <c r="L92" s="15" t="e">
        <f>SUMIF('[16]COAL RECEIPT &amp; GCV DATA'!$A$3:$A$8,'MASTER DATA FILE RAW COAL 2 (2)'!A92,'[16]COAL RECEIPT &amp; GCV DATA'!$L$3:$L$8)</f>
        <v>#VALUE!</v>
      </c>
      <c r="M92" s="15" t="e">
        <f t="shared" si="6"/>
        <v>#VALUE!</v>
      </c>
      <c r="N92" s="15" t="e">
        <f t="shared" si="7"/>
        <v>#VALUE!</v>
      </c>
      <c r="O92" s="15" t="e">
        <f>SUMIF('[16]COAL RECEIPT &amp; GCV DATA'!$A$3:$A$8,'MASTER DATA FILE RAW COAL 2 (2)'!A92,'[16]COAL RECEIPT &amp; GCV DATA'!$O$3:$O$8)</f>
        <v>#VALUE!</v>
      </c>
      <c r="P92" s="15" t="e">
        <f t="shared" si="11"/>
        <v>#VALUE!</v>
      </c>
      <c r="Q92" s="15" t="e">
        <f>SUMIF('[16]COAL RECEIPT &amp; GCV DATA'!$A$3:$A$8,'MASTER DATA FILE RAW COAL 2 (2)'!A92,'[16]COAL RECEIPT &amp; GCV DATA'!$Q$3:$Q$8)+IF(H92=$J$234,($K$234*K92),0)+IF(H92=$J$235,($K$235*K92),0)++IF(H91=$J$235,($K$236*K92),0)</f>
        <v>#VALUE!</v>
      </c>
      <c r="R92" s="16" t="e">
        <f>SUMIF('[16]COAL RECEIPT &amp; GCV DATA'!$A$3:$A$8,'MASTER DATA FILE RAW COAL 2 (2)'!A92,'[16]COAL RECEIPT &amp; GCV DATA'!$R$3:$R$8)+IF(H92=$J$234,($K$234*K92),0)+IF(H92=$J$235,($K$235*K92),0)</f>
        <v>#VALUE!</v>
      </c>
      <c r="S92" s="15">
        <f t="shared" si="8"/>
        <v>0</v>
      </c>
      <c r="T92" s="15" t="e">
        <f>SUMIF('[16]COAL RECEIPT &amp; GCV DATA'!$A$3:$A$8,'MASTER DATA FILE RAW COAL 2 (2)'!A92,'[16]COAL RECEIPT &amp; GCV DATA'!$T$3:$T$8)</f>
        <v>#VALUE!</v>
      </c>
      <c r="U92" s="15" t="e">
        <f t="shared" si="9"/>
        <v>#VALUE!</v>
      </c>
      <c r="V92" s="15" t="e">
        <f>SUMIF('[16]COAL RECEIPT &amp; GCV DATA'!$A$3:$A$8,'MASTER DATA FILE RAW COAL 2 (2)'!A92,'[16]COAL RECEIPT &amp; GCV DATA'!$V$3:$V$8)</f>
        <v>#VALUE!</v>
      </c>
      <c r="W92" s="15" t="e">
        <f t="shared" si="10"/>
        <v>#VALUE!</v>
      </c>
    </row>
    <row r="93" spans="1:23" customFormat="1" x14ac:dyDescent="0.3">
      <c r="A93" s="12"/>
      <c r="B93" s="12" t="e">
        <f>SUMIF('[16]COAL RECEIPT &amp; GCV DATA'!$A$3:$A$8,'MASTER DATA FILE RAW COAL 2 (2)'!A93,'[16]COAL RECEIPT &amp; GCV DATA'!$B$3:$B$8)</f>
        <v>#VALUE!</v>
      </c>
      <c r="C93" s="13" t="e">
        <f>SUMIF('[16]COAL RECEIPT &amp; GCV DATA'!$A$3:$A$8,'MASTER DATA FILE RAW COAL 2 (2)'!A93,'[16]COAL RECEIPT &amp; GCV DATA'!$C$3:$C$8)</f>
        <v>#VALUE!</v>
      </c>
      <c r="D93" s="13">
        <f>IFERROR(VLOOKUP(A93,'[16]COAL RECEIPT &amp; GCV DATA'!$A$2:$V$8,4,0),0)</f>
        <v>0</v>
      </c>
      <c r="E93" s="14">
        <f>IFERROR(VLOOKUP(A93,'[16]COAL RECEIPT &amp; GCV DATA'!$A$2:$V$8,5,0),0)</f>
        <v>0</v>
      </c>
      <c r="F93" s="13" t="e">
        <f>SUMIF('[16]COAL RECEIPT &amp; GCV DATA'!$A$3:$A$8,'MASTER DATA FILE RAW COAL 2 (2)'!A93,'[16]COAL RECEIPT &amp; GCV DATA'!$F$3:$F$8)</f>
        <v>#VALUE!</v>
      </c>
      <c r="G93" s="13">
        <f>IFERROR(VLOOKUP(A93,'[16]COAL RECEIPT &amp; GCV DATA'!$A$2:$V$8,7,0),0)</f>
        <v>0</v>
      </c>
      <c r="H93" s="13">
        <f>IFERROR(VLOOKUP(A93,'[16]COAL RECEIPT &amp; GCV DATA'!$A$2:$V$8,8,0),0)</f>
        <v>0</v>
      </c>
      <c r="I93" s="13">
        <f>IFERROR(VLOOKUP(A93,'[16]COAL RECEIPT &amp; GCV DATA'!$A$2:$V$8,9,0),0)</f>
        <v>0</v>
      </c>
      <c r="J93" s="13">
        <f>IFERROR(VLOOKUP(A93,'[16]COAL RECEIPT &amp; GCV DATA'!$A$2:$V$8,10,0),0)</f>
        <v>0</v>
      </c>
      <c r="K93" s="15" t="e">
        <f>SUMIF('[16]COAL RECEIPT &amp; GCV DATA'!$A$3:$A$8,'MASTER DATA FILE RAW COAL 2 (2)'!A93,'[16]COAL RECEIPT &amp; GCV DATA'!$K$3:$K$8)</f>
        <v>#VALUE!</v>
      </c>
      <c r="L93" s="15" t="e">
        <f>SUMIF('[16]COAL RECEIPT &amp; GCV DATA'!$A$3:$A$8,'MASTER DATA FILE RAW COAL 2 (2)'!A93,'[16]COAL RECEIPT &amp; GCV DATA'!$L$3:$L$8)</f>
        <v>#VALUE!</v>
      </c>
      <c r="M93" s="15" t="e">
        <f t="shared" si="6"/>
        <v>#VALUE!</v>
      </c>
      <c r="N93" s="15" t="e">
        <f t="shared" si="7"/>
        <v>#VALUE!</v>
      </c>
      <c r="O93" s="15" t="e">
        <f>SUMIF('[16]COAL RECEIPT &amp; GCV DATA'!$A$3:$A$8,'MASTER DATA FILE RAW COAL 2 (2)'!A93,'[16]COAL RECEIPT &amp; GCV DATA'!$O$3:$O$8)</f>
        <v>#VALUE!</v>
      </c>
      <c r="P93" s="15" t="e">
        <f t="shared" si="11"/>
        <v>#VALUE!</v>
      </c>
      <c r="Q93" s="15" t="e">
        <f>SUMIF('[16]COAL RECEIPT &amp; GCV DATA'!$A$3:$A$8,'MASTER DATA FILE RAW COAL 2 (2)'!A93,'[16]COAL RECEIPT &amp; GCV DATA'!$Q$3:$Q$8)+IF(H93=$J$234,($K$234*K93),0)+IF(H93=$J$235,($K$235*K93),0)++IF(H92=$J$235,($K$236*K93),0)</f>
        <v>#VALUE!</v>
      </c>
      <c r="R93" s="16" t="e">
        <f>SUMIF('[16]COAL RECEIPT &amp; GCV DATA'!$A$3:$A$8,'MASTER DATA FILE RAW COAL 2 (2)'!A93,'[16]COAL RECEIPT &amp; GCV DATA'!$R$3:$R$8)+IF(H93=$J$234,($K$234*K93),0)+IF(H93=$J$235,($K$235*K93),0)</f>
        <v>#VALUE!</v>
      </c>
      <c r="S93" s="15">
        <f t="shared" si="8"/>
        <v>0</v>
      </c>
      <c r="T93" s="15" t="e">
        <f>SUMIF('[16]COAL RECEIPT &amp; GCV DATA'!$A$3:$A$8,'MASTER DATA FILE RAW COAL 2 (2)'!A93,'[16]COAL RECEIPT &amp; GCV DATA'!$T$3:$T$8)</f>
        <v>#VALUE!</v>
      </c>
      <c r="U93" s="15" t="e">
        <f t="shared" si="9"/>
        <v>#VALUE!</v>
      </c>
      <c r="V93" s="15" t="e">
        <f>SUMIF('[16]COAL RECEIPT &amp; GCV DATA'!$A$3:$A$8,'MASTER DATA FILE RAW COAL 2 (2)'!A93,'[16]COAL RECEIPT &amp; GCV DATA'!$V$3:$V$8)</f>
        <v>#VALUE!</v>
      </c>
      <c r="W93" s="15" t="e">
        <f t="shared" si="10"/>
        <v>#VALUE!</v>
      </c>
    </row>
    <row r="94" spans="1:23" customFormat="1" x14ac:dyDescent="0.3">
      <c r="A94" s="12"/>
      <c r="B94" s="12" t="e">
        <f>SUMIF('[16]COAL RECEIPT &amp; GCV DATA'!$A$3:$A$8,'MASTER DATA FILE RAW COAL 2 (2)'!A94,'[16]COAL RECEIPT &amp; GCV DATA'!$B$3:$B$8)</f>
        <v>#VALUE!</v>
      </c>
      <c r="C94" s="13" t="e">
        <f>SUMIF('[16]COAL RECEIPT &amp; GCV DATA'!$A$3:$A$8,'MASTER DATA FILE RAW COAL 2 (2)'!A94,'[16]COAL RECEIPT &amp; GCV DATA'!$C$3:$C$8)</f>
        <v>#VALUE!</v>
      </c>
      <c r="D94" s="13">
        <f>IFERROR(VLOOKUP(A94,'[16]COAL RECEIPT &amp; GCV DATA'!$A$2:$V$8,4,0),0)</f>
        <v>0</v>
      </c>
      <c r="E94" s="14">
        <f>IFERROR(VLOOKUP(A94,'[16]COAL RECEIPT &amp; GCV DATA'!$A$2:$V$8,5,0),0)</f>
        <v>0</v>
      </c>
      <c r="F94" s="13" t="e">
        <f>SUMIF('[16]COAL RECEIPT &amp; GCV DATA'!$A$3:$A$8,'MASTER DATA FILE RAW COAL 2 (2)'!A94,'[16]COAL RECEIPT &amp; GCV DATA'!$F$3:$F$8)</f>
        <v>#VALUE!</v>
      </c>
      <c r="G94" s="13">
        <f>IFERROR(VLOOKUP(A94,'[16]COAL RECEIPT &amp; GCV DATA'!$A$2:$V$8,7,0),0)</f>
        <v>0</v>
      </c>
      <c r="H94" s="13">
        <f>IFERROR(VLOOKUP(A94,'[16]COAL RECEIPT &amp; GCV DATA'!$A$2:$V$8,8,0),0)</f>
        <v>0</v>
      </c>
      <c r="I94" s="13">
        <f>IFERROR(VLOOKUP(A94,'[16]COAL RECEIPT &amp; GCV DATA'!$A$2:$V$8,9,0),0)</f>
        <v>0</v>
      </c>
      <c r="J94" s="13">
        <f>IFERROR(VLOOKUP(A94,'[16]COAL RECEIPT &amp; GCV DATA'!$A$2:$V$8,10,0),0)</f>
        <v>0</v>
      </c>
      <c r="K94" s="15" t="e">
        <f>SUMIF('[16]COAL RECEIPT &amp; GCV DATA'!$A$3:$A$8,'MASTER DATA FILE RAW COAL 2 (2)'!A94,'[16]COAL RECEIPT &amp; GCV DATA'!$K$3:$K$8)</f>
        <v>#VALUE!</v>
      </c>
      <c r="L94" s="15" t="e">
        <f>SUMIF('[16]COAL RECEIPT &amp; GCV DATA'!$A$3:$A$8,'MASTER DATA FILE RAW COAL 2 (2)'!A94,'[16]COAL RECEIPT &amp; GCV DATA'!$L$3:$L$8)</f>
        <v>#VALUE!</v>
      </c>
      <c r="M94" s="15" t="e">
        <f t="shared" si="6"/>
        <v>#VALUE!</v>
      </c>
      <c r="N94" s="15" t="e">
        <f t="shared" si="7"/>
        <v>#VALUE!</v>
      </c>
      <c r="O94" s="15" t="e">
        <f>SUMIF('[16]COAL RECEIPT &amp; GCV DATA'!$A$3:$A$8,'MASTER DATA FILE RAW COAL 2 (2)'!A94,'[16]COAL RECEIPT &amp; GCV DATA'!$O$3:$O$8)</f>
        <v>#VALUE!</v>
      </c>
      <c r="P94" s="15" t="e">
        <f t="shared" si="11"/>
        <v>#VALUE!</v>
      </c>
      <c r="Q94" s="15" t="e">
        <f>SUMIF('[16]COAL RECEIPT &amp; GCV DATA'!$A$3:$A$8,'MASTER DATA FILE RAW COAL 2 (2)'!A94,'[16]COAL RECEIPT &amp; GCV DATA'!$Q$3:$Q$8)+IF(H94=$J$234,($K$234*K94),0)+IF(H94=$J$235,($K$235*K94),0)++IF(H93=$J$235,($K$236*K94),0)</f>
        <v>#VALUE!</v>
      </c>
      <c r="R94" s="16" t="e">
        <f>SUMIF('[16]COAL RECEIPT &amp; GCV DATA'!$A$3:$A$8,'MASTER DATA FILE RAW COAL 2 (2)'!A94,'[16]COAL RECEIPT &amp; GCV DATA'!$R$3:$R$8)+IF(H94=$J$234,($K$234*K94),0)+IF(H94=$J$235,($K$235*K94),0)</f>
        <v>#VALUE!</v>
      </c>
      <c r="S94" s="15">
        <f t="shared" si="8"/>
        <v>0</v>
      </c>
      <c r="T94" s="15" t="e">
        <f>SUMIF('[16]COAL RECEIPT &amp; GCV DATA'!$A$3:$A$8,'MASTER DATA FILE RAW COAL 2 (2)'!A94,'[16]COAL RECEIPT &amp; GCV DATA'!$T$3:$T$8)</f>
        <v>#VALUE!</v>
      </c>
      <c r="U94" s="15" t="e">
        <f t="shared" si="9"/>
        <v>#VALUE!</v>
      </c>
      <c r="V94" s="15" t="e">
        <f>SUMIF('[16]COAL RECEIPT &amp; GCV DATA'!$A$3:$A$8,'MASTER DATA FILE RAW COAL 2 (2)'!A94,'[16]COAL RECEIPT &amp; GCV DATA'!$V$3:$V$8)</f>
        <v>#VALUE!</v>
      </c>
      <c r="W94" s="15" t="e">
        <f t="shared" si="10"/>
        <v>#VALUE!</v>
      </c>
    </row>
    <row r="95" spans="1:23" customFormat="1" x14ac:dyDescent="0.3">
      <c r="A95" s="12"/>
      <c r="B95" s="12" t="e">
        <f>SUMIF('[16]COAL RECEIPT &amp; GCV DATA'!$A$3:$A$8,'MASTER DATA FILE RAW COAL 2 (2)'!A95,'[16]COAL RECEIPT &amp; GCV DATA'!$B$3:$B$8)</f>
        <v>#VALUE!</v>
      </c>
      <c r="C95" s="13" t="e">
        <f>SUMIF('[16]COAL RECEIPT &amp; GCV DATA'!$A$3:$A$8,'MASTER DATA FILE RAW COAL 2 (2)'!A95,'[16]COAL RECEIPT &amp; GCV DATA'!$C$3:$C$8)</f>
        <v>#VALUE!</v>
      </c>
      <c r="D95" s="13">
        <f>IFERROR(VLOOKUP(A95,'[16]COAL RECEIPT &amp; GCV DATA'!$A$2:$V$8,4,0),0)</f>
        <v>0</v>
      </c>
      <c r="E95" s="14">
        <f>IFERROR(VLOOKUP(A95,'[16]COAL RECEIPT &amp; GCV DATA'!$A$2:$V$8,5,0),0)</f>
        <v>0</v>
      </c>
      <c r="F95" s="13" t="e">
        <f>SUMIF('[16]COAL RECEIPT &amp; GCV DATA'!$A$3:$A$8,'MASTER DATA FILE RAW COAL 2 (2)'!A95,'[16]COAL RECEIPT &amp; GCV DATA'!$F$3:$F$8)</f>
        <v>#VALUE!</v>
      </c>
      <c r="G95" s="13">
        <f>IFERROR(VLOOKUP(A95,'[16]COAL RECEIPT &amp; GCV DATA'!$A$2:$V$8,7,0),0)</f>
        <v>0</v>
      </c>
      <c r="H95" s="13">
        <f>IFERROR(VLOOKUP(A95,'[16]COAL RECEIPT &amp; GCV DATA'!$A$2:$V$8,8,0),0)</f>
        <v>0</v>
      </c>
      <c r="I95" s="13">
        <f>IFERROR(VLOOKUP(A95,'[16]COAL RECEIPT &amp; GCV DATA'!$A$2:$V$8,9,0),0)</f>
        <v>0</v>
      </c>
      <c r="J95" s="13">
        <f>IFERROR(VLOOKUP(A95,'[16]COAL RECEIPT &amp; GCV DATA'!$A$2:$V$8,10,0),0)</f>
        <v>0</v>
      </c>
      <c r="K95" s="15" t="e">
        <f>SUMIF('[16]COAL RECEIPT &amp; GCV DATA'!$A$3:$A$8,'MASTER DATA FILE RAW COAL 2 (2)'!A95,'[16]COAL RECEIPT &amp; GCV DATA'!$K$3:$K$8)</f>
        <v>#VALUE!</v>
      </c>
      <c r="L95" s="15" t="e">
        <f>SUMIF('[16]COAL RECEIPT &amp; GCV DATA'!$A$3:$A$8,'MASTER DATA FILE RAW COAL 2 (2)'!A95,'[16]COAL RECEIPT &amp; GCV DATA'!$L$3:$L$8)</f>
        <v>#VALUE!</v>
      </c>
      <c r="M95" s="15" t="e">
        <f t="shared" si="6"/>
        <v>#VALUE!</v>
      </c>
      <c r="N95" s="15" t="e">
        <f t="shared" si="7"/>
        <v>#VALUE!</v>
      </c>
      <c r="O95" s="15" t="e">
        <f>SUMIF('[16]COAL RECEIPT &amp; GCV DATA'!$A$3:$A$8,'MASTER DATA FILE RAW COAL 2 (2)'!A95,'[16]COAL RECEIPT &amp; GCV DATA'!$O$3:$O$8)</f>
        <v>#VALUE!</v>
      </c>
      <c r="P95" s="15" t="e">
        <f t="shared" si="11"/>
        <v>#VALUE!</v>
      </c>
      <c r="Q95" s="15" t="e">
        <f>SUMIF('[16]COAL RECEIPT &amp; GCV DATA'!$A$3:$A$8,'MASTER DATA FILE RAW COAL 2 (2)'!A95,'[16]COAL RECEIPT &amp; GCV DATA'!$Q$3:$Q$8)+IF(H95=$J$234,($K$234*K95),0)+IF(H95=$J$235,($K$235*K95),0)++IF(H94=$J$235,($K$236*K95),0)</f>
        <v>#VALUE!</v>
      </c>
      <c r="R95" s="16" t="e">
        <f>SUMIF('[16]COAL RECEIPT &amp; GCV DATA'!$A$3:$A$8,'MASTER DATA FILE RAW COAL 2 (2)'!A95,'[16]COAL RECEIPT &amp; GCV DATA'!$R$3:$R$8)+IF(H95=$J$234,($K$234*K95),0)+IF(H95=$J$235,($K$235*K95),0)</f>
        <v>#VALUE!</v>
      </c>
      <c r="S95" s="15">
        <f t="shared" si="8"/>
        <v>0</v>
      </c>
      <c r="T95" s="15" t="e">
        <f>SUMIF('[16]COAL RECEIPT &amp; GCV DATA'!$A$3:$A$8,'MASTER DATA FILE RAW COAL 2 (2)'!A95,'[16]COAL RECEIPT &amp; GCV DATA'!$T$3:$T$8)</f>
        <v>#VALUE!</v>
      </c>
      <c r="U95" s="15" t="e">
        <f t="shared" si="9"/>
        <v>#VALUE!</v>
      </c>
      <c r="V95" s="15" t="e">
        <f>SUMIF('[16]COAL RECEIPT &amp; GCV DATA'!$A$3:$A$8,'MASTER DATA FILE RAW COAL 2 (2)'!A95,'[16]COAL RECEIPT &amp; GCV DATA'!$V$3:$V$8)</f>
        <v>#VALUE!</v>
      </c>
      <c r="W95" s="15" t="e">
        <f t="shared" si="10"/>
        <v>#VALUE!</v>
      </c>
    </row>
    <row r="96" spans="1:23" customFormat="1" x14ac:dyDescent="0.3">
      <c r="A96" s="12"/>
      <c r="B96" s="12" t="e">
        <f>SUMIF('[16]COAL RECEIPT &amp; GCV DATA'!$A$3:$A$8,'MASTER DATA FILE RAW COAL 2 (2)'!A96,'[16]COAL RECEIPT &amp; GCV DATA'!$B$3:$B$8)</f>
        <v>#VALUE!</v>
      </c>
      <c r="C96" s="13" t="e">
        <f>SUMIF('[16]COAL RECEIPT &amp; GCV DATA'!$A$3:$A$8,'MASTER DATA FILE RAW COAL 2 (2)'!A96,'[16]COAL RECEIPT &amp; GCV DATA'!$C$3:$C$8)</f>
        <v>#VALUE!</v>
      </c>
      <c r="D96" s="13">
        <f>IFERROR(VLOOKUP(A96,'[16]COAL RECEIPT &amp; GCV DATA'!$A$2:$V$8,4,0),0)</f>
        <v>0</v>
      </c>
      <c r="E96" s="14">
        <f>IFERROR(VLOOKUP(A96,'[16]COAL RECEIPT &amp; GCV DATA'!$A$2:$V$8,5,0),0)</f>
        <v>0</v>
      </c>
      <c r="F96" s="13" t="e">
        <f>SUMIF('[16]COAL RECEIPT &amp; GCV DATA'!$A$3:$A$8,'MASTER DATA FILE RAW COAL 2 (2)'!A96,'[16]COAL RECEIPT &amp; GCV DATA'!$F$3:$F$8)</f>
        <v>#VALUE!</v>
      </c>
      <c r="G96" s="13">
        <f>IFERROR(VLOOKUP(A96,'[16]COAL RECEIPT &amp; GCV DATA'!$A$2:$V$8,7,0),0)</f>
        <v>0</v>
      </c>
      <c r="H96" s="13">
        <f>IFERROR(VLOOKUP(A96,'[16]COAL RECEIPT &amp; GCV DATA'!$A$2:$V$8,8,0),0)</f>
        <v>0</v>
      </c>
      <c r="I96" s="13">
        <f>IFERROR(VLOOKUP(A96,'[16]COAL RECEIPT &amp; GCV DATA'!$A$2:$V$8,9,0),0)</f>
        <v>0</v>
      </c>
      <c r="J96" s="13">
        <f>IFERROR(VLOOKUP(A96,'[16]COAL RECEIPT &amp; GCV DATA'!$A$2:$V$8,10,0),0)</f>
        <v>0</v>
      </c>
      <c r="K96" s="15" t="e">
        <f>SUMIF('[16]COAL RECEIPT &amp; GCV DATA'!$A$3:$A$8,'MASTER DATA FILE RAW COAL 2 (2)'!A96,'[16]COAL RECEIPT &amp; GCV DATA'!$K$3:$K$8)</f>
        <v>#VALUE!</v>
      </c>
      <c r="L96" s="15" t="e">
        <f>SUMIF('[16]COAL RECEIPT &amp; GCV DATA'!$A$3:$A$8,'MASTER DATA FILE RAW COAL 2 (2)'!A96,'[16]COAL RECEIPT &amp; GCV DATA'!$L$3:$L$8)</f>
        <v>#VALUE!</v>
      </c>
      <c r="M96" s="15" t="e">
        <f t="shared" si="6"/>
        <v>#VALUE!</v>
      </c>
      <c r="N96" s="15" t="e">
        <f t="shared" si="7"/>
        <v>#VALUE!</v>
      </c>
      <c r="O96" s="15" t="e">
        <f>SUMIF('[16]COAL RECEIPT &amp; GCV DATA'!$A$3:$A$8,'MASTER DATA FILE RAW COAL 2 (2)'!A96,'[16]COAL RECEIPT &amp; GCV DATA'!$O$3:$O$8)</f>
        <v>#VALUE!</v>
      </c>
      <c r="P96" s="15" t="e">
        <f t="shared" si="11"/>
        <v>#VALUE!</v>
      </c>
      <c r="Q96" s="15" t="e">
        <f>SUMIF('[16]COAL RECEIPT &amp; GCV DATA'!$A$3:$A$8,'MASTER DATA FILE RAW COAL 2 (2)'!A96,'[16]COAL RECEIPT &amp; GCV DATA'!$Q$3:$Q$8)+IF(H96=$J$234,($K$234*K96),0)+IF(H96=$J$235,($K$235*K96),0)++IF(H95=$J$235,($K$236*K96),0)</f>
        <v>#VALUE!</v>
      </c>
      <c r="R96" s="16" t="e">
        <f>SUMIF('[16]COAL RECEIPT &amp; GCV DATA'!$A$3:$A$8,'MASTER DATA FILE RAW COAL 2 (2)'!A96,'[16]COAL RECEIPT &amp; GCV DATA'!$R$3:$R$8)+IF(H96=$J$234,($K$234*K96),0)+IF(H96=$J$235,($K$235*K96),0)</f>
        <v>#VALUE!</v>
      </c>
      <c r="S96" s="15">
        <f t="shared" si="8"/>
        <v>0</v>
      </c>
      <c r="T96" s="15" t="e">
        <f>SUMIF('[16]COAL RECEIPT &amp; GCV DATA'!$A$3:$A$8,'MASTER DATA FILE RAW COAL 2 (2)'!A96,'[16]COAL RECEIPT &amp; GCV DATA'!$T$3:$T$8)</f>
        <v>#VALUE!</v>
      </c>
      <c r="U96" s="15" t="e">
        <f t="shared" si="9"/>
        <v>#VALUE!</v>
      </c>
      <c r="V96" s="15" t="e">
        <f>SUMIF('[16]COAL RECEIPT &amp; GCV DATA'!$A$3:$A$8,'MASTER DATA FILE RAW COAL 2 (2)'!A96,'[16]COAL RECEIPT &amp; GCV DATA'!$V$3:$V$8)</f>
        <v>#VALUE!</v>
      </c>
      <c r="W96" s="15" t="e">
        <f t="shared" si="10"/>
        <v>#VALUE!</v>
      </c>
    </row>
    <row r="97" spans="1:23" customFormat="1" x14ac:dyDescent="0.3">
      <c r="A97" s="12"/>
      <c r="B97" s="12" t="e">
        <f>SUMIF('[16]COAL RECEIPT &amp; GCV DATA'!$A$3:$A$8,'MASTER DATA FILE RAW COAL 2 (2)'!A97,'[16]COAL RECEIPT &amp; GCV DATA'!$B$3:$B$8)</f>
        <v>#VALUE!</v>
      </c>
      <c r="C97" s="13" t="e">
        <f>SUMIF('[16]COAL RECEIPT &amp; GCV DATA'!$A$3:$A$8,'MASTER DATA FILE RAW COAL 2 (2)'!A97,'[16]COAL RECEIPT &amp; GCV DATA'!$C$3:$C$8)</f>
        <v>#VALUE!</v>
      </c>
      <c r="D97" s="13">
        <f>IFERROR(VLOOKUP(A97,'[16]COAL RECEIPT &amp; GCV DATA'!$A$2:$V$8,4,0),0)</f>
        <v>0</v>
      </c>
      <c r="E97" s="14">
        <f>IFERROR(VLOOKUP(A97,'[16]COAL RECEIPT &amp; GCV DATA'!$A$2:$V$8,5,0),0)</f>
        <v>0</v>
      </c>
      <c r="F97" s="13" t="e">
        <f>SUMIF('[16]COAL RECEIPT &amp; GCV DATA'!$A$3:$A$8,'MASTER DATA FILE RAW COAL 2 (2)'!A97,'[16]COAL RECEIPT &amp; GCV DATA'!$F$3:$F$8)</f>
        <v>#VALUE!</v>
      </c>
      <c r="G97" s="13">
        <f>IFERROR(VLOOKUP(A97,'[16]COAL RECEIPT &amp; GCV DATA'!$A$2:$V$8,7,0),0)</f>
        <v>0</v>
      </c>
      <c r="H97" s="13">
        <f>IFERROR(VLOOKUP(A97,'[16]COAL RECEIPT &amp; GCV DATA'!$A$2:$V$8,8,0),0)</f>
        <v>0</v>
      </c>
      <c r="I97" s="13">
        <f>IFERROR(VLOOKUP(A97,'[16]COAL RECEIPT &amp; GCV DATA'!$A$2:$V$8,9,0),0)</f>
        <v>0</v>
      </c>
      <c r="J97" s="13">
        <f>IFERROR(VLOOKUP(A97,'[16]COAL RECEIPT &amp; GCV DATA'!$A$2:$V$8,10,0),0)</f>
        <v>0</v>
      </c>
      <c r="K97" s="15" t="e">
        <f>SUMIF('[16]COAL RECEIPT &amp; GCV DATA'!$A$3:$A$8,'MASTER DATA FILE RAW COAL 2 (2)'!A97,'[16]COAL RECEIPT &amp; GCV DATA'!$K$3:$K$8)</f>
        <v>#VALUE!</v>
      </c>
      <c r="L97" s="15" t="e">
        <f>SUMIF('[16]COAL RECEIPT &amp; GCV DATA'!$A$3:$A$8,'MASTER DATA FILE RAW COAL 2 (2)'!A97,'[16]COAL RECEIPT &amp; GCV DATA'!$L$3:$L$8)</f>
        <v>#VALUE!</v>
      </c>
      <c r="M97" s="15" t="e">
        <f t="shared" si="6"/>
        <v>#VALUE!</v>
      </c>
      <c r="N97" s="15" t="e">
        <f t="shared" si="7"/>
        <v>#VALUE!</v>
      </c>
      <c r="O97" s="15" t="e">
        <f>SUMIF('[16]COAL RECEIPT &amp; GCV DATA'!$A$3:$A$8,'MASTER DATA FILE RAW COAL 2 (2)'!A97,'[16]COAL RECEIPT &amp; GCV DATA'!$O$3:$O$8)</f>
        <v>#VALUE!</v>
      </c>
      <c r="P97" s="15" t="e">
        <f t="shared" si="11"/>
        <v>#VALUE!</v>
      </c>
      <c r="Q97" s="15" t="e">
        <f>SUMIF('[16]COAL RECEIPT &amp; GCV DATA'!$A$3:$A$8,'MASTER DATA FILE RAW COAL 2 (2)'!A97,'[16]COAL RECEIPT &amp; GCV DATA'!$Q$3:$Q$8)+IF(H97=$J$234,($K$234*K97),0)+IF(H97=$J$235,($K$235*K97),0)++IF(H96=$J$235,($K$236*K97),0)</f>
        <v>#VALUE!</v>
      </c>
      <c r="R97" s="16" t="e">
        <f>SUMIF('[16]COAL RECEIPT &amp; GCV DATA'!$A$3:$A$8,'MASTER DATA FILE RAW COAL 2 (2)'!A97,'[16]COAL RECEIPT &amp; GCV DATA'!$R$3:$R$8)+IF(H97=$J$234,($K$234*K97),0)+IF(H97=$J$235,($K$235*K97),0)</f>
        <v>#VALUE!</v>
      </c>
      <c r="S97" s="15">
        <f t="shared" si="8"/>
        <v>0</v>
      </c>
      <c r="T97" s="15" t="e">
        <f>SUMIF('[16]COAL RECEIPT &amp; GCV DATA'!$A$3:$A$8,'MASTER DATA FILE RAW COAL 2 (2)'!A97,'[16]COAL RECEIPT &amp; GCV DATA'!$T$3:$T$8)</f>
        <v>#VALUE!</v>
      </c>
      <c r="U97" s="15" t="e">
        <f t="shared" si="9"/>
        <v>#VALUE!</v>
      </c>
      <c r="V97" s="15" t="e">
        <f>SUMIF('[16]COAL RECEIPT &amp; GCV DATA'!$A$3:$A$8,'MASTER DATA FILE RAW COAL 2 (2)'!A97,'[16]COAL RECEIPT &amp; GCV DATA'!$V$3:$V$8)</f>
        <v>#VALUE!</v>
      </c>
      <c r="W97" s="15" t="e">
        <f t="shared" si="10"/>
        <v>#VALUE!</v>
      </c>
    </row>
    <row r="98" spans="1:23" customFormat="1" x14ac:dyDescent="0.3">
      <c r="A98" s="12"/>
      <c r="B98" s="12" t="e">
        <f>SUMIF('[16]COAL RECEIPT &amp; GCV DATA'!$A$3:$A$8,'MASTER DATA FILE RAW COAL 2 (2)'!A98,'[16]COAL RECEIPT &amp; GCV DATA'!$B$3:$B$8)</f>
        <v>#VALUE!</v>
      </c>
      <c r="C98" s="13" t="e">
        <f>SUMIF('[16]COAL RECEIPT &amp; GCV DATA'!$A$3:$A$8,'MASTER DATA FILE RAW COAL 2 (2)'!A98,'[16]COAL RECEIPT &amp; GCV DATA'!$C$3:$C$8)</f>
        <v>#VALUE!</v>
      </c>
      <c r="D98" s="13">
        <f>IFERROR(VLOOKUP(A98,'[16]COAL RECEIPT &amp; GCV DATA'!$A$2:$V$8,4,0),0)</f>
        <v>0</v>
      </c>
      <c r="E98" s="14">
        <f>IFERROR(VLOOKUP(A98,'[16]COAL RECEIPT &amp; GCV DATA'!$A$2:$V$8,5,0),0)</f>
        <v>0</v>
      </c>
      <c r="F98" s="13" t="e">
        <f>SUMIF('[16]COAL RECEIPT &amp; GCV DATA'!$A$3:$A$8,'MASTER DATA FILE RAW COAL 2 (2)'!A98,'[16]COAL RECEIPT &amp; GCV DATA'!$F$3:$F$8)</f>
        <v>#VALUE!</v>
      </c>
      <c r="G98" s="13">
        <f>IFERROR(VLOOKUP(A98,'[16]COAL RECEIPT &amp; GCV DATA'!$A$2:$V$8,7,0),0)</f>
        <v>0</v>
      </c>
      <c r="H98" s="13">
        <f>IFERROR(VLOOKUP(A98,'[16]COAL RECEIPT &amp; GCV DATA'!$A$2:$V$8,8,0),0)</f>
        <v>0</v>
      </c>
      <c r="I98" s="13">
        <f>IFERROR(VLOOKUP(A98,'[16]COAL RECEIPT &amp; GCV DATA'!$A$2:$V$8,9,0),0)</f>
        <v>0</v>
      </c>
      <c r="J98" s="13">
        <f>IFERROR(VLOOKUP(A98,'[16]COAL RECEIPT &amp; GCV DATA'!$A$2:$V$8,10,0),0)</f>
        <v>0</v>
      </c>
      <c r="K98" s="15" t="e">
        <f>SUMIF('[16]COAL RECEIPT &amp; GCV DATA'!$A$3:$A$8,'MASTER DATA FILE RAW COAL 2 (2)'!A98,'[16]COAL RECEIPT &amp; GCV DATA'!$K$3:$K$8)</f>
        <v>#VALUE!</v>
      </c>
      <c r="L98" s="15" t="e">
        <f>SUMIF('[16]COAL RECEIPT &amp; GCV DATA'!$A$3:$A$8,'MASTER DATA FILE RAW COAL 2 (2)'!A98,'[16]COAL RECEIPT &amp; GCV DATA'!$L$3:$L$8)</f>
        <v>#VALUE!</v>
      </c>
      <c r="M98" s="15" t="e">
        <f t="shared" si="6"/>
        <v>#VALUE!</v>
      </c>
      <c r="N98" s="15" t="e">
        <f t="shared" si="7"/>
        <v>#VALUE!</v>
      </c>
      <c r="O98" s="15" t="e">
        <f>SUMIF('[16]COAL RECEIPT &amp; GCV DATA'!$A$3:$A$8,'MASTER DATA FILE RAW COAL 2 (2)'!A98,'[16]COAL RECEIPT &amp; GCV DATA'!$O$3:$O$8)</f>
        <v>#VALUE!</v>
      </c>
      <c r="P98" s="15" t="e">
        <f t="shared" si="11"/>
        <v>#VALUE!</v>
      </c>
      <c r="Q98" s="15" t="e">
        <f>SUMIF('[16]COAL RECEIPT &amp; GCV DATA'!$A$3:$A$8,'MASTER DATA FILE RAW COAL 2 (2)'!A98,'[16]COAL RECEIPT &amp; GCV DATA'!$Q$3:$Q$8)+IF(H98=$J$234,($K$234*K98),0)+IF(H98=$J$235,($K$235*K98),0)++IF(H97=$J$235,($K$236*K98),0)</f>
        <v>#VALUE!</v>
      </c>
      <c r="R98" s="16" t="e">
        <f>SUMIF('[16]COAL RECEIPT &amp; GCV DATA'!$A$3:$A$8,'MASTER DATA FILE RAW COAL 2 (2)'!A98,'[16]COAL RECEIPT &amp; GCV DATA'!$R$3:$R$8)+IF(H98=$J$234,($K$234*K98),0)+IF(H98=$J$235,($K$235*K98),0)</f>
        <v>#VALUE!</v>
      </c>
      <c r="S98" s="15">
        <f t="shared" si="8"/>
        <v>0</v>
      </c>
      <c r="T98" s="15" t="e">
        <f>SUMIF('[16]COAL RECEIPT &amp; GCV DATA'!$A$3:$A$8,'MASTER DATA FILE RAW COAL 2 (2)'!A98,'[16]COAL RECEIPT &amp; GCV DATA'!$T$3:$T$8)</f>
        <v>#VALUE!</v>
      </c>
      <c r="U98" s="15" t="e">
        <f t="shared" si="9"/>
        <v>#VALUE!</v>
      </c>
      <c r="V98" s="15" t="e">
        <f>SUMIF('[16]COAL RECEIPT &amp; GCV DATA'!$A$3:$A$8,'MASTER DATA FILE RAW COAL 2 (2)'!A98,'[16]COAL RECEIPT &amp; GCV DATA'!$V$3:$V$8)</f>
        <v>#VALUE!</v>
      </c>
      <c r="W98" s="15" t="e">
        <f t="shared" si="10"/>
        <v>#VALUE!</v>
      </c>
    </row>
    <row r="99" spans="1:23" customFormat="1" x14ac:dyDescent="0.3">
      <c r="A99" s="12"/>
      <c r="B99" s="12" t="e">
        <f>SUMIF('[16]COAL RECEIPT &amp; GCV DATA'!$A$3:$A$8,'MASTER DATA FILE RAW COAL 2 (2)'!A99,'[16]COAL RECEIPT &amp; GCV DATA'!$B$3:$B$8)</f>
        <v>#VALUE!</v>
      </c>
      <c r="C99" s="13" t="e">
        <f>SUMIF('[16]COAL RECEIPT &amp; GCV DATA'!$A$3:$A$8,'MASTER DATA FILE RAW COAL 2 (2)'!A99,'[16]COAL RECEIPT &amp; GCV DATA'!$C$3:$C$8)</f>
        <v>#VALUE!</v>
      </c>
      <c r="D99" s="13">
        <f>IFERROR(VLOOKUP(A99,'[16]COAL RECEIPT &amp; GCV DATA'!$A$2:$V$8,4,0),0)</f>
        <v>0</v>
      </c>
      <c r="E99" s="14">
        <f>IFERROR(VLOOKUP(A99,'[16]COAL RECEIPT &amp; GCV DATA'!$A$2:$V$8,5,0),0)</f>
        <v>0</v>
      </c>
      <c r="F99" s="13" t="e">
        <f>SUMIF('[16]COAL RECEIPT &amp; GCV DATA'!$A$3:$A$8,'MASTER DATA FILE RAW COAL 2 (2)'!A99,'[16]COAL RECEIPT &amp; GCV DATA'!$F$3:$F$8)</f>
        <v>#VALUE!</v>
      </c>
      <c r="G99" s="13">
        <f>IFERROR(VLOOKUP(A99,'[16]COAL RECEIPT &amp; GCV DATA'!$A$2:$V$8,7,0),0)</f>
        <v>0</v>
      </c>
      <c r="H99" s="13">
        <f>IFERROR(VLOOKUP(A99,'[16]COAL RECEIPT &amp; GCV DATA'!$A$2:$V$8,8,0),0)</f>
        <v>0</v>
      </c>
      <c r="I99" s="13">
        <f>IFERROR(VLOOKUP(A99,'[16]COAL RECEIPT &amp; GCV DATA'!$A$2:$V$8,9,0),0)</f>
        <v>0</v>
      </c>
      <c r="J99" s="13">
        <f>IFERROR(VLOOKUP(A99,'[16]COAL RECEIPT &amp; GCV DATA'!$A$2:$V$8,10,0),0)</f>
        <v>0</v>
      </c>
      <c r="K99" s="15" t="e">
        <f>SUMIF('[16]COAL RECEIPT &amp; GCV DATA'!$A$3:$A$8,'MASTER DATA FILE RAW COAL 2 (2)'!A99,'[16]COAL RECEIPT &amp; GCV DATA'!$K$3:$K$8)</f>
        <v>#VALUE!</v>
      </c>
      <c r="L99" s="15" t="e">
        <f>SUMIF('[16]COAL RECEIPT &amp; GCV DATA'!$A$3:$A$8,'MASTER DATA FILE RAW COAL 2 (2)'!A99,'[16]COAL RECEIPT &amp; GCV DATA'!$L$3:$L$8)</f>
        <v>#VALUE!</v>
      </c>
      <c r="M99" s="15" t="e">
        <f t="shared" si="6"/>
        <v>#VALUE!</v>
      </c>
      <c r="N99" s="15" t="e">
        <f t="shared" si="7"/>
        <v>#VALUE!</v>
      </c>
      <c r="O99" s="15" t="e">
        <f>SUMIF('[16]COAL RECEIPT &amp; GCV DATA'!$A$3:$A$8,'MASTER DATA FILE RAW COAL 2 (2)'!A99,'[16]COAL RECEIPT &amp; GCV DATA'!$O$3:$O$8)</f>
        <v>#VALUE!</v>
      </c>
      <c r="P99" s="15" t="e">
        <f t="shared" si="11"/>
        <v>#VALUE!</v>
      </c>
      <c r="Q99" s="15" t="e">
        <f>SUMIF('[16]COAL RECEIPT &amp; GCV DATA'!$A$3:$A$8,'MASTER DATA FILE RAW COAL 2 (2)'!A99,'[16]COAL RECEIPT &amp; GCV DATA'!$Q$3:$Q$8)+IF(H99=$J$234,($K$234*K99),0)+IF(H99=$J$235,($K$235*K99),0)++IF(H98=$J$235,($K$236*K99),0)</f>
        <v>#VALUE!</v>
      </c>
      <c r="R99" s="16" t="e">
        <f>SUMIF('[16]COAL RECEIPT &amp; GCV DATA'!$A$3:$A$8,'MASTER DATA FILE RAW COAL 2 (2)'!A99,'[16]COAL RECEIPT &amp; GCV DATA'!$R$3:$R$8)+IF(H99=$J$234,($K$234*K99),0)+IF(H99=$J$235,($K$235*K99),0)</f>
        <v>#VALUE!</v>
      </c>
      <c r="S99" s="15">
        <f t="shared" si="8"/>
        <v>0</v>
      </c>
      <c r="T99" s="15" t="e">
        <f>SUMIF('[16]COAL RECEIPT &amp; GCV DATA'!$A$3:$A$8,'MASTER DATA FILE RAW COAL 2 (2)'!A99,'[16]COAL RECEIPT &amp; GCV DATA'!$T$3:$T$8)</f>
        <v>#VALUE!</v>
      </c>
      <c r="U99" s="15" t="e">
        <f t="shared" si="9"/>
        <v>#VALUE!</v>
      </c>
      <c r="V99" s="15" t="e">
        <f>SUMIF('[16]COAL RECEIPT &amp; GCV DATA'!$A$3:$A$8,'MASTER DATA FILE RAW COAL 2 (2)'!A99,'[16]COAL RECEIPT &amp; GCV DATA'!$V$3:$V$8)</f>
        <v>#VALUE!</v>
      </c>
      <c r="W99" s="15" t="e">
        <f t="shared" si="10"/>
        <v>#VALUE!</v>
      </c>
    </row>
    <row r="100" spans="1:23" customFormat="1" x14ac:dyDescent="0.3">
      <c r="A100" s="12"/>
      <c r="B100" s="12" t="e">
        <f>SUMIF('[16]COAL RECEIPT &amp; GCV DATA'!$A$3:$A$8,'MASTER DATA FILE RAW COAL 2 (2)'!A100,'[16]COAL RECEIPT &amp; GCV DATA'!$B$3:$B$8)</f>
        <v>#VALUE!</v>
      </c>
      <c r="C100" s="13" t="e">
        <f>SUMIF('[16]COAL RECEIPT &amp; GCV DATA'!$A$3:$A$8,'MASTER DATA FILE RAW COAL 2 (2)'!A100,'[16]COAL RECEIPT &amp; GCV DATA'!$C$3:$C$8)</f>
        <v>#VALUE!</v>
      </c>
      <c r="D100" s="13">
        <f>IFERROR(VLOOKUP(A100,'[16]COAL RECEIPT &amp; GCV DATA'!$A$2:$V$8,4,0),0)</f>
        <v>0</v>
      </c>
      <c r="E100" s="14">
        <f>IFERROR(VLOOKUP(A100,'[16]COAL RECEIPT &amp; GCV DATA'!$A$2:$V$8,5,0),0)</f>
        <v>0</v>
      </c>
      <c r="F100" s="13" t="e">
        <f>SUMIF('[16]COAL RECEIPT &amp; GCV DATA'!$A$3:$A$8,'MASTER DATA FILE RAW COAL 2 (2)'!A100,'[16]COAL RECEIPT &amp; GCV DATA'!$F$3:$F$8)</f>
        <v>#VALUE!</v>
      </c>
      <c r="G100" s="13">
        <f>IFERROR(VLOOKUP(A100,'[16]COAL RECEIPT &amp; GCV DATA'!$A$2:$V$8,7,0),0)</f>
        <v>0</v>
      </c>
      <c r="H100" s="13">
        <f>IFERROR(VLOOKUP(A100,'[16]COAL RECEIPT &amp; GCV DATA'!$A$2:$V$8,8,0),0)</f>
        <v>0</v>
      </c>
      <c r="I100" s="13">
        <f>IFERROR(VLOOKUP(A100,'[16]COAL RECEIPT &amp; GCV DATA'!$A$2:$V$8,9,0),0)</f>
        <v>0</v>
      </c>
      <c r="J100" s="13">
        <f>IFERROR(VLOOKUP(A100,'[16]COAL RECEIPT &amp; GCV DATA'!$A$2:$V$8,10,0),0)</f>
        <v>0</v>
      </c>
      <c r="K100" s="15" t="e">
        <f>SUMIF('[16]COAL RECEIPT &amp; GCV DATA'!$A$3:$A$8,'MASTER DATA FILE RAW COAL 2 (2)'!A100,'[16]COAL RECEIPT &amp; GCV DATA'!$K$3:$K$8)</f>
        <v>#VALUE!</v>
      </c>
      <c r="L100" s="15" t="e">
        <f>SUMIF('[16]COAL RECEIPT &amp; GCV DATA'!$A$3:$A$8,'MASTER DATA FILE RAW COAL 2 (2)'!A100,'[16]COAL RECEIPT &amp; GCV DATA'!$L$3:$L$8)</f>
        <v>#VALUE!</v>
      </c>
      <c r="M100" s="15" t="e">
        <f t="shared" si="6"/>
        <v>#VALUE!</v>
      </c>
      <c r="N100" s="15" t="e">
        <f t="shared" si="7"/>
        <v>#VALUE!</v>
      </c>
      <c r="O100" s="15" t="e">
        <f>SUMIF('[16]COAL RECEIPT &amp; GCV DATA'!$A$3:$A$8,'MASTER DATA FILE RAW COAL 2 (2)'!A100,'[16]COAL RECEIPT &amp; GCV DATA'!$O$3:$O$8)</f>
        <v>#VALUE!</v>
      </c>
      <c r="P100" s="15" t="e">
        <f t="shared" si="11"/>
        <v>#VALUE!</v>
      </c>
      <c r="Q100" s="15" t="e">
        <f>SUMIF('[16]COAL RECEIPT &amp; GCV DATA'!$A$3:$A$8,'MASTER DATA FILE RAW COAL 2 (2)'!A100,'[16]COAL RECEIPT &amp; GCV DATA'!$Q$3:$Q$8)+IF(H100=$J$234,($K$234*K100),0)+IF(H100=$J$235,($K$235*K100),0)++IF(H99=$J$235,($K$236*K100),0)</f>
        <v>#VALUE!</v>
      </c>
      <c r="R100" s="16" t="e">
        <f>SUMIF('[16]COAL RECEIPT &amp; GCV DATA'!$A$3:$A$8,'MASTER DATA FILE RAW COAL 2 (2)'!A100,'[16]COAL RECEIPT &amp; GCV DATA'!$R$3:$R$8)+IF(H100=$J$234,($K$234*K100),0)+IF(H100=$J$235,($K$235*K100),0)</f>
        <v>#VALUE!</v>
      </c>
      <c r="S100" s="15">
        <f t="shared" si="8"/>
        <v>0</v>
      </c>
      <c r="T100" s="15" t="e">
        <f>SUMIF('[16]COAL RECEIPT &amp; GCV DATA'!$A$3:$A$8,'MASTER DATA FILE RAW COAL 2 (2)'!A100,'[16]COAL RECEIPT &amp; GCV DATA'!$T$3:$T$8)</f>
        <v>#VALUE!</v>
      </c>
      <c r="U100" s="15" t="e">
        <f t="shared" si="9"/>
        <v>#VALUE!</v>
      </c>
      <c r="V100" s="15" t="e">
        <f>SUMIF('[16]COAL RECEIPT &amp; GCV DATA'!$A$3:$A$8,'MASTER DATA FILE RAW COAL 2 (2)'!A100,'[16]COAL RECEIPT &amp; GCV DATA'!$V$3:$V$8)</f>
        <v>#VALUE!</v>
      </c>
      <c r="W100" s="15" t="e">
        <f t="shared" si="10"/>
        <v>#VALUE!</v>
      </c>
    </row>
    <row r="101" spans="1:23" customFormat="1" x14ac:dyDescent="0.3">
      <c r="A101" s="12"/>
      <c r="B101" s="12" t="e">
        <f>SUMIF('[16]COAL RECEIPT &amp; GCV DATA'!$A$3:$A$8,'MASTER DATA FILE RAW COAL 2 (2)'!A101,'[16]COAL RECEIPT &amp; GCV DATA'!$B$3:$B$8)</f>
        <v>#VALUE!</v>
      </c>
      <c r="C101" s="13" t="e">
        <f>SUMIF('[16]COAL RECEIPT &amp; GCV DATA'!$A$3:$A$8,'MASTER DATA FILE RAW COAL 2 (2)'!A101,'[16]COAL RECEIPT &amp; GCV DATA'!$C$3:$C$8)</f>
        <v>#VALUE!</v>
      </c>
      <c r="D101" s="13">
        <f>IFERROR(VLOOKUP(A101,'[16]COAL RECEIPT &amp; GCV DATA'!$A$2:$V$8,4,0),0)</f>
        <v>0</v>
      </c>
      <c r="E101" s="14">
        <f>IFERROR(VLOOKUP(A101,'[16]COAL RECEIPT &amp; GCV DATA'!$A$2:$V$8,5,0),0)</f>
        <v>0</v>
      </c>
      <c r="F101" s="13" t="e">
        <f>SUMIF('[16]COAL RECEIPT &amp; GCV DATA'!$A$3:$A$8,'MASTER DATA FILE RAW COAL 2 (2)'!A101,'[16]COAL RECEIPT &amp; GCV DATA'!$F$3:$F$8)</f>
        <v>#VALUE!</v>
      </c>
      <c r="G101" s="13">
        <f>IFERROR(VLOOKUP(A101,'[16]COAL RECEIPT &amp; GCV DATA'!$A$2:$V$8,7,0),0)</f>
        <v>0</v>
      </c>
      <c r="H101" s="13">
        <f>IFERROR(VLOOKUP(A101,'[16]COAL RECEIPT &amp; GCV DATA'!$A$2:$V$8,8,0),0)</f>
        <v>0</v>
      </c>
      <c r="I101" s="13">
        <f>IFERROR(VLOOKUP(A101,'[16]COAL RECEIPT &amp; GCV DATA'!$A$2:$V$8,9,0),0)</f>
        <v>0</v>
      </c>
      <c r="J101" s="13">
        <f>IFERROR(VLOOKUP(A101,'[16]COAL RECEIPT &amp; GCV DATA'!$A$2:$V$8,10,0),0)</f>
        <v>0</v>
      </c>
      <c r="K101" s="15" t="e">
        <f>SUMIF('[16]COAL RECEIPT &amp; GCV DATA'!$A$3:$A$8,'MASTER DATA FILE RAW COAL 2 (2)'!A101,'[16]COAL RECEIPT &amp; GCV DATA'!$K$3:$K$8)</f>
        <v>#VALUE!</v>
      </c>
      <c r="L101" s="15" t="e">
        <f>SUMIF('[16]COAL RECEIPT &amp; GCV DATA'!$A$3:$A$8,'MASTER DATA FILE RAW COAL 2 (2)'!A101,'[16]COAL RECEIPT &amp; GCV DATA'!$L$3:$L$8)</f>
        <v>#VALUE!</v>
      </c>
      <c r="M101" s="15" t="e">
        <f t="shared" si="6"/>
        <v>#VALUE!</v>
      </c>
      <c r="N101" s="15" t="e">
        <f t="shared" si="7"/>
        <v>#VALUE!</v>
      </c>
      <c r="O101" s="15" t="e">
        <f>SUMIF('[16]COAL RECEIPT &amp; GCV DATA'!$A$3:$A$8,'MASTER DATA FILE RAW COAL 2 (2)'!A101,'[16]COAL RECEIPT &amp; GCV DATA'!$O$3:$O$8)</f>
        <v>#VALUE!</v>
      </c>
      <c r="P101" s="15" t="e">
        <f t="shared" si="11"/>
        <v>#VALUE!</v>
      </c>
      <c r="Q101" s="15" t="e">
        <f>SUMIF('[16]COAL RECEIPT &amp; GCV DATA'!$A$3:$A$8,'MASTER DATA FILE RAW COAL 2 (2)'!A101,'[16]COAL RECEIPT &amp; GCV DATA'!$Q$3:$Q$8)+IF(H101=$J$234,($K$234*K101),0)+IF(H101=$J$235,($K$235*K101),0)++IF(H100=$J$235,($K$236*K101),0)</f>
        <v>#VALUE!</v>
      </c>
      <c r="R101" s="16" t="e">
        <f>SUMIF('[16]COAL RECEIPT &amp; GCV DATA'!$A$3:$A$8,'MASTER DATA FILE RAW COAL 2 (2)'!A101,'[16]COAL RECEIPT &amp; GCV DATA'!$R$3:$R$8)+IF(H101=$J$234,($K$234*K101),0)+IF(H101=$J$235,($K$235*K101),0)</f>
        <v>#VALUE!</v>
      </c>
      <c r="S101" s="15">
        <f t="shared" si="8"/>
        <v>0</v>
      </c>
      <c r="T101" s="15" t="e">
        <f>SUMIF('[16]COAL RECEIPT &amp; GCV DATA'!$A$3:$A$8,'MASTER DATA FILE RAW COAL 2 (2)'!A101,'[16]COAL RECEIPT &amp; GCV DATA'!$T$3:$T$8)</f>
        <v>#VALUE!</v>
      </c>
      <c r="U101" s="15" t="e">
        <f t="shared" si="9"/>
        <v>#VALUE!</v>
      </c>
      <c r="V101" s="15" t="e">
        <f>SUMIF('[16]COAL RECEIPT &amp; GCV DATA'!$A$3:$A$8,'MASTER DATA FILE RAW COAL 2 (2)'!A101,'[16]COAL RECEIPT &amp; GCV DATA'!$V$3:$V$8)</f>
        <v>#VALUE!</v>
      </c>
      <c r="W101" s="15" t="e">
        <f t="shared" si="10"/>
        <v>#VALUE!</v>
      </c>
    </row>
    <row r="102" spans="1:23" customFormat="1" x14ac:dyDescent="0.3">
      <c r="A102" s="12"/>
      <c r="B102" s="12" t="e">
        <f>SUMIF('[16]COAL RECEIPT &amp; GCV DATA'!$A$3:$A$8,'MASTER DATA FILE RAW COAL 2 (2)'!A102,'[16]COAL RECEIPT &amp; GCV DATA'!$B$3:$B$8)</f>
        <v>#VALUE!</v>
      </c>
      <c r="C102" s="13" t="e">
        <f>SUMIF('[16]COAL RECEIPT &amp; GCV DATA'!$A$3:$A$8,'MASTER DATA FILE RAW COAL 2 (2)'!A102,'[16]COAL RECEIPT &amp; GCV DATA'!$C$3:$C$8)</f>
        <v>#VALUE!</v>
      </c>
      <c r="D102" s="13">
        <f>IFERROR(VLOOKUP(A102,'[16]COAL RECEIPT &amp; GCV DATA'!$A$2:$V$8,4,0),0)</f>
        <v>0</v>
      </c>
      <c r="E102" s="14">
        <f>IFERROR(VLOOKUP(A102,'[16]COAL RECEIPT &amp; GCV DATA'!$A$2:$V$8,5,0),0)</f>
        <v>0</v>
      </c>
      <c r="F102" s="13" t="e">
        <f>SUMIF('[16]COAL RECEIPT &amp; GCV DATA'!$A$3:$A$8,'MASTER DATA FILE RAW COAL 2 (2)'!A102,'[16]COAL RECEIPT &amp; GCV DATA'!$F$3:$F$8)</f>
        <v>#VALUE!</v>
      </c>
      <c r="G102" s="13">
        <f>IFERROR(VLOOKUP(A102,'[16]COAL RECEIPT &amp; GCV DATA'!$A$2:$V$8,7,0),0)</f>
        <v>0</v>
      </c>
      <c r="H102" s="13">
        <f>IFERROR(VLOOKUP(A102,'[16]COAL RECEIPT &amp; GCV DATA'!$A$2:$V$8,8,0),0)</f>
        <v>0</v>
      </c>
      <c r="I102" s="13">
        <f>IFERROR(VLOOKUP(A102,'[16]COAL RECEIPT &amp; GCV DATA'!$A$2:$V$8,9,0),0)</f>
        <v>0</v>
      </c>
      <c r="J102" s="13">
        <f>IFERROR(VLOOKUP(A102,'[16]COAL RECEIPT &amp; GCV DATA'!$A$2:$V$8,10,0),0)</f>
        <v>0</v>
      </c>
      <c r="K102" s="15" t="e">
        <f>SUMIF('[16]COAL RECEIPT &amp; GCV DATA'!$A$3:$A$8,'MASTER DATA FILE RAW COAL 2 (2)'!A102,'[16]COAL RECEIPT &amp; GCV DATA'!$K$3:$K$8)</f>
        <v>#VALUE!</v>
      </c>
      <c r="L102" s="15" t="e">
        <f>SUMIF('[16]COAL RECEIPT &amp; GCV DATA'!$A$3:$A$8,'MASTER DATA FILE RAW COAL 2 (2)'!A102,'[16]COAL RECEIPT &amp; GCV DATA'!$L$3:$L$8)</f>
        <v>#VALUE!</v>
      </c>
      <c r="M102" s="15" t="e">
        <f t="shared" si="6"/>
        <v>#VALUE!</v>
      </c>
      <c r="N102" s="15" t="e">
        <f t="shared" si="7"/>
        <v>#VALUE!</v>
      </c>
      <c r="O102" s="15" t="e">
        <f>SUMIF('[16]COAL RECEIPT &amp; GCV DATA'!$A$3:$A$8,'MASTER DATA FILE RAW COAL 2 (2)'!A102,'[16]COAL RECEIPT &amp; GCV DATA'!$O$3:$O$8)</f>
        <v>#VALUE!</v>
      </c>
      <c r="P102" s="15" t="e">
        <f t="shared" si="11"/>
        <v>#VALUE!</v>
      </c>
      <c r="Q102" s="15" t="e">
        <f>SUMIF('[16]COAL RECEIPT &amp; GCV DATA'!$A$3:$A$8,'MASTER DATA FILE RAW COAL 2 (2)'!A102,'[16]COAL RECEIPT &amp; GCV DATA'!$Q$3:$Q$8)+IF(H102=$J$234,($K$234*K102),0)+IF(H102=$J$235,($K$235*K102),0)++IF(H101=$J$235,($K$236*K102),0)</f>
        <v>#VALUE!</v>
      </c>
      <c r="R102" s="16" t="e">
        <f>SUMIF('[16]COAL RECEIPT &amp; GCV DATA'!$A$3:$A$8,'MASTER DATA FILE RAW COAL 2 (2)'!A102,'[16]COAL RECEIPT &amp; GCV DATA'!$R$3:$R$8)+IF(H102=$J$234,($K$234*K102),0)+IF(H102=$J$235,($K$235*K102),0)</f>
        <v>#VALUE!</v>
      </c>
      <c r="S102" s="15">
        <f t="shared" si="8"/>
        <v>0</v>
      </c>
      <c r="T102" s="15" t="e">
        <f>SUMIF('[16]COAL RECEIPT &amp; GCV DATA'!$A$3:$A$8,'MASTER DATA FILE RAW COAL 2 (2)'!A102,'[16]COAL RECEIPT &amp; GCV DATA'!$T$3:$T$8)</f>
        <v>#VALUE!</v>
      </c>
      <c r="U102" s="15" t="e">
        <f t="shared" si="9"/>
        <v>#VALUE!</v>
      </c>
      <c r="V102" s="15" t="e">
        <f>SUMIF('[16]COAL RECEIPT &amp; GCV DATA'!$A$3:$A$8,'MASTER DATA FILE RAW COAL 2 (2)'!A102,'[16]COAL RECEIPT &amp; GCV DATA'!$V$3:$V$8)</f>
        <v>#VALUE!</v>
      </c>
      <c r="W102" s="15" t="e">
        <f t="shared" si="10"/>
        <v>#VALUE!</v>
      </c>
    </row>
    <row r="103" spans="1:23" customFormat="1" x14ac:dyDescent="0.3">
      <c r="A103" s="12"/>
      <c r="B103" s="12" t="e">
        <f>SUMIF('[16]COAL RECEIPT &amp; GCV DATA'!$A$3:$A$8,'MASTER DATA FILE RAW COAL 2 (2)'!A103,'[16]COAL RECEIPT &amp; GCV DATA'!$B$3:$B$8)</f>
        <v>#VALUE!</v>
      </c>
      <c r="C103" s="13" t="e">
        <f>SUMIF('[16]COAL RECEIPT &amp; GCV DATA'!$A$3:$A$8,'MASTER DATA FILE RAW COAL 2 (2)'!A103,'[16]COAL RECEIPT &amp; GCV DATA'!$C$3:$C$8)</f>
        <v>#VALUE!</v>
      </c>
      <c r="D103" s="13">
        <f>IFERROR(VLOOKUP(A103,'[16]COAL RECEIPT &amp; GCV DATA'!$A$2:$V$8,4,0),0)</f>
        <v>0</v>
      </c>
      <c r="E103" s="14">
        <f>IFERROR(VLOOKUP(A103,'[16]COAL RECEIPT &amp; GCV DATA'!$A$2:$V$8,5,0),0)</f>
        <v>0</v>
      </c>
      <c r="F103" s="13" t="e">
        <f>SUMIF('[16]COAL RECEIPT &amp; GCV DATA'!$A$3:$A$8,'MASTER DATA FILE RAW COAL 2 (2)'!A103,'[16]COAL RECEIPT &amp; GCV DATA'!$F$3:$F$8)</f>
        <v>#VALUE!</v>
      </c>
      <c r="G103" s="13">
        <f>IFERROR(VLOOKUP(A103,'[16]COAL RECEIPT &amp; GCV DATA'!$A$2:$V$8,7,0),0)</f>
        <v>0</v>
      </c>
      <c r="H103" s="13">
        <f>IFERROR(VLOOKUP(A103,'[16]COAL RECEIPT &amp; GCV DATA'!$A$2:$V$8,8,0),0)</f>
        <v>0</v>
      </c>
      <c r="I103" s="13">
        <f>IFERROR(VLOOKUP(A103,'[16]COAL RECEIPT &amp; GCV DATA'!$A$2:$V$8,9,0),0)</f>
        <v>0</v>
      </c>
      <c r="J103" s="13">
        <f>IFERROR(VLOOKUP(A103,'[16]COAL RECEIPT &amp; GCV DATA'!$A$2:$V$8,10,0),0)</f>
        <v>0</v>
      </c>
      <c r="K103" s="15" t="e">
        <f>SUMIF('[16]COAL RECEIPT &amp; GCV DATA'!$A$3:$A$8,'MASTER DATA FILE RAW COAL 2 (2)'!A103,'[16]COAL RECEIPT &amp; GCV DATA'!$K$3:$K$8)</f>
        <v>#VALUE!</v>
      </c>
      <c r="L103" s="15" t="e">
        <f>SUMIF('[16]COAL RECEIPT &amp; GCV DATA'!$A$3:$A$8,'MASTER DATA FILE RAW COAL 2 (2)'!A103,'[16]COAL RECEIPT &amp; GCV DATA'!$L$3:$L$8)</f>
        <v>#VALUE!</v>
      </c>
      <c r="M103" s="15" t="e">
        <f t="shared" si="6"/>
        <v>#VALUE!</v>
      </c>
      <c r="N103" s="15" t="e">
        <f t="shared" si="7"/>
        <v>#VALUE!</v>
      </c>
      <c r="O103" s="15" t="e">
        <f>SUMIF('[16]COAL RECEIPT &amp; GCV DATA'!$A$3:$A$8,'MASTER DATA FILE RAW COAL 2 (2)'!A103,'[16]COAL RECEIPT &amp; GCV DATA'!$O$3:$O$8)</f>
        <v>#VALUE!</v>
      </c>
      <c r="P103" s="15" t="e">
        <f t="shared" si="11"/>
        <v>#VALUE!</v>
      </c>
      <c r="Q103" s="15" t="e">
        <f>SUMIF('[16]COAL RECEIPT &amp; GCV DATA'!$A$3:$A$8,'MASTER DATA FILE RAW COAL 2 (2)'!A103,'[16]COAL RECEIPT &amp; GCV DATA'!$Q$3:$Q$8)+IF(H103=$J$234,($K$234*K103),0)+IF(H103=$J$235,($K$235*K103),0)++IF(H102=$J$235,($K$236*K103),0)</f>
        <v>#VALUE!</v>
      </c>
      <c r="R103" s="16" t="e">
        <f>SUMIF('[16]COAL RECEIPT &amp; GCV DATA'!$A$3:$A$8,'MASTER DATA FILE RAW COAL 2 (2)'!A103,'[16]COAL RECEIPT &amp; GCV DATA'!$R$3:$R$8)+IF(H103=$J$234,($K$234*K103),0)+IF(H103=$J$235,($K$235*K103),0)</f>
        <v>#VALUE!</v>
      </c>
      <c r="S103" s="15">
        <f t="shared" si="8"/>
        <v>0</v>
      </c>
      <c r="T103" s="15" t="e">
        <f>SUMIF('[16]COAL RECEIPT &amp; GCV DATA'!$A$3:$A$8,'MASTER DATA FILE RAW COAL 2 (2)'!A103,'[16]COAL RECEIPT &amp; GCV DATA'!$T$3:$T$8)</f>
        <v>#VALUE!</v>
      </c>
      <c r="U103" s="15" t="e">
        <f t="shared" si="9"/>
        <v>#VALUE!</v>
      </c>
      <c r="V103" s="15" t="e">
        <f>SUMIF('[16]COAL RECEIPT &amp; GCV DATA'!$A$3:$A$8,'MASTER DATA FILE RAW COAL 2 (2)'!A103,'[16]COAL RECEIPT &amp; GCV DATA'!$V$3:$V$8)</f>
        <v>#VALUE!</v>
      </c>
      <c r="W103" s="15" t="e">
        <f t="shared" si="10"/>
        <v>#VALUE!</v>
      </c>
    </row>
    <row r="104" spans="1:23" customFormat="1" x14ac:dyDescent="0.3">
      <c r="A104" s="12"/>
      <c r="B104" s="12" t="e">
        <f>SUMIF('[16]COAL RECEIPT &amp; GCV DATA'!$A$3:$A$8,'MASTER DATA FILE RAW COAL 2 (2)'!A104,'[16]COAL RECEIPT &amp; GCV DATA'!$B$3:$B$8)</f>
        <v>#VALUE!</v>
      </c>
      <c r="C104" s="13" t="e">
        <f>SUMIF('[16]COAL RECEIPT &amp; GCV DATA'!$A$3:$A$8,'MASTER DATA FILE RAW COAL 2 (2)'!A104,'[16]COAL RECEIPT &amp; GCV DATA'!$C$3:$C$8)</f>
        <v>#VALUE!</v>
      </c>
      <c r="D104" s="13">
        <f>IFERROR(VLOOKUP(A104,'[16]COAL RECEIPT &amp; GCV DATA'!$A$2:$V$8,4,0),0)</f>
        <v>0</v>
      </c>
      <c r="E104" s="14">
        <f>IFERROR(VLOOKUP(A104,'[16]COAL RECEIPT &amp; GCV DATA'!$A$2:$V$8,5,0),0)</f>
        <v>0</v>
      </c>
      <c r="F104" s="13" t="e">
        <f>SUMIF('[16]COAL RECEIPT &amp; GCV DATA'!$A$3:$A$8,'MASTER DATA FILE RAW COAL 2 (2)'!A104,'[16]COAL RECEIPT &amp; GCV DATA'!$F$3:$F$8)</f>
        <v>#VALUE!</v>
      </c>
      <c r="G104" s="13">
        <f>IFERROR(VLOOKUP(A104,'[16]COAL RECEIPT &amp; GCV DATA'!$A$2:$V$8,7,0),0)</f>
        <v>0</v>
      </c>
      <c r="H104" s="13">
        <f>IFERROR(VLOOKUP(A104,'[16]COAL RECEIPT &amp; GCV DATA'!$A$2:$V$8,8,0),0)</f>
        <v>0</v>
      </c>
      <c r="I104" s="13">
        <f>IFERROR(VLOOKUP(A104,'[16]COAL RECEIPT &amp; GCV DATA'!$A$2:$V$8,9,0),0)</f>
        <v>0</v>
      </c>
      <c r="J104" s="13">
        <f>IFERROR(VLOOKUP(A104,'[16]COAL RECEIPT &amp; GCV DATA'!$A$2:$V$8,10,0),0)</f>
        <v>0</v>
      </c>
      <c r="K104" s="15" t="e">
        <f>SUMIF('[16]COAL RECEIPT &amp; GCV DATA'!$A$3:$A$8,'MASTER DATA FILE RAW COAL 2 (2)'!A104,'[16]COAL RECEIPT &amp; GCV DATA'!$K$3:$K$8)</f>
        <v>#VALUE!</v>
      </c>
      <c r="L104" s="15" t="e">
        <f>SUMIF('[16]COAL RECEIPT &amp; GCV DATA'!$A$3:$A$8,'MASTER DATA FILE RAW COAL 2 (2)'!A104,'[16]COAL RECEIPT &amp; GCV DATA'!$L$3:$L$8)</f>
        <v>#VALUE!</v>
      </c>
      <c r="M104" s="15" t="e">
        <f t="shared" si="6"/>
        <v>#VALUE!</v>
      </c>
      <c r="N104" s="15" t="e">
        <f t="shared" si="7"/>
        <v>#VALUE!</v>
      </c>
      <c r="O104" s="15" t="e">
        <f>SUMIF('[16]COAL RECEIPT &amp; GCV DATA'!$A$3:$A$8,'MASTER DATA FILE RAW COAL 2 (2)'!A104,'[16]COAL RECEIPT &amp; GCV DATA'!$O$3:$O$8)</f>
        <v>#VALUE!</v>
      </c>
      <c r="P104" s="15" t="e">
        <f t="shared" si="11"/>
        <v>#VALUE!</v>
      </c>
      <c r="Q104" s="15" t="e">
        <f>SUMIF('[16]COAL RECEIPT &amp; GCV DATA'!$A$3:$A$8,'MASTER DATA FILE RAW COAL 2 (2)'!A104,'[16]COAL RECEIPT &amp; GCV DATA'!$Q$3:$Q$8)+IF(H104=$J$234,($K$234*K104),0)+IF(H104=$J$235,($K$235*K104),0)++IF(H103=$J$235,($K$236*K104),0)</f>
        <v>#VALUE!</v>
      </c>
      <c r="R104" s="16" t="e">
        <f>SUMIF('[16]COAL RECEIPT &amp; GCV DATA'!$A$3:$A$8,'MASTER DATA FILE RAW COAL 2 (2)'!A104,'[16]COAL RECEIPT &amp; GCV DATA'!$R$3:$R$8)+IF(H104=$J$234,($K$234*K104),0)+IF(H104=$J$235,($K$235*K104),0)</f>
        <v>#VALUE!</v>
      </c>
      <c r="S104" s="15">
        <f t="shared" si="8"/>
        <v>0</v>
      </c>
      <c r="T104" s="15" t="e">
        <f>SUMIF('[16]COAL RECEIPT &amp; GCV DATA'!$A$3:$A$8,'MASTER DATA FILE RAW COAL 2 (2)'!A104,'[16]COAL RECEIPT &amp; GCV DATA'!$T$3:$T$8)</f>
        <v>#VALUE!</v>
      </c>
      <c r="U104" s="15" t="e">
        <f t="shared" si="9"/>
        <v>#VALUE!</v>
      </c>
      <c r="V104" s="15" t="e">
        <f>SUMIF('[16]COAL RECEIPT &amp; GCV DATA'!$A$3:$A$8,'MASTER DATA FILE RAW COAL 2 (2)'!A104,'[16]COAL RECEIPT &amp; GCV DATA'!$V$3:$V$8)</f>
        <v>#VALUE!</v>
      </c>
      <c r="W104" s="15" t="e">
        <f t="shared" si="10"/>
        <v>#VALUE!</v>
      </c>
    </row>
    <row r="105" spans="1:23" customFormat="1" x14ac:dyDescent="0.3">
      <c r="A105" s="12"/>
      <c r="B105" s="12" t="e">
        <f>SUMIF('[16]COAL RECEIPT &amp; GCV DATA'!$A$3:$A$8,'MASTER DATA FILE RAW COAL 2 (2)'!A105,'[16]COAL RECEIPT &amp; GCV DATA'!$B$3:$B$8)</f>
        <v>#VALUE!</v>
      </c>
      <c r="C105" s="13" t="e">
        <f>SUMIF('[16]COAL RECEIPT &amp; GCV DATA'!$A$3:$A$8,'MASTER DATA FILE RAW COAL 2 (2)'!A105,'[16]COAL RECEIPT &amp; GCV DATA'!$C$3:$C$8)</f>
        <v>#VALUE!</v>
      </c>
      <c r="D105" s="13">
        <f>IFERROR(VLOOKUP(A105,'[16]COAL RECEIPT &amp; GCV DATA'!$A$2:$V$8,4,0),0)</f>
        <v>0</v>
      </c>
      <c r="E105" s="14">
        <f>IFERROR(VLOOKUP(A105,'[16]COAL RECEIPT &amp; GCV DATA'!$A$2:$V$8,5,0),0)</f>
        <v>0</v>
      </c>
      <c r="F105" s="13" t="e">
        <f>SUMIF('[16]COAL RECEIPT &amp; GCV DATA'!$A$3:$A$8,'MASTER DATA FILE RAW COAL 2 (2)'!A105,'[16]COAL RECEIPT &amp; GCV DATA'!$F$3:$F$8)</f>
        <v>#VALUE!</v>
      </c>
      <c r="G105" s="13">
        <f>IFERROR(VLOOKUP(A105,'[16]COAL RECEIPT &amp; GCV DATA'!$A$2:$V$8,7,0),0)</f>
        <v>0</v>
      </c>
      <c r="H105" s="13">
        <f>IFERROR(VLOOKUP(A105,'[16]COAL RECEIPT &amp; GCV DATA'!$A$2:$V$8,8,0),0)</f>
        <v>0</v>
      </c>
      <c r="I105" s="13">
        <f>IFERROR(VLOOKUP(A105,'[16]COAL RECEIPT &amp; GCV DATA'!$A$2:$V$8,9,0),0)</f>
        <v>0</v>
      </c>
      <c r="J105" s="13">
        <f>IFERROR(VLOOKUP(A105,'[16]COAL RECEIPT &amp; GCV DATA'!$A$2:$V$8,10,0),0)</f>
        <v>0</v>
      </c>
      <c r="K105" s="15" t="e">
        <f>SUMIF('[16]COAL RECEIPT &amp; GCV DATA'!$A$3:$A$8,'MASTER DATA FILE RAW COAL 2 (2)'!A105,'[16]COAL RECEIPT &amp; GCV DATA'!$K$3:$K$8)</f>
        <v>#VALUE!</v>
      </c>
      <c r="L105" s="15" t="e">
        <f>SUMIF('[16]COAL RECEIPT &amp; GCV DATA'!$A$3:$A$8,'MASTER DATA FILE RAW COAL 2 (2)'!A105,'[16]COAL RECEIPT &amp; GCV DATA'!$L$3:$L$8)</f>
        <v>#VALUE!</v>
      </c>
      <c r="M105" s="15" t="e">
        <f t="shared" si="6"/>
        <v>#VALUE!</v>
      </c>
      <c r="N105" s="15" t="e">
        <f t="shared" si="7"/>
        <v>#VALUE!</v>
      </c>
      <c r="O105" s="15" t="e">
        <f>SUMIF('[16]COAL RECEIPT &amp; GCV DATA'!$A$3:$A$8,'MASTER DATA FILE RAW COAL 2 (2)'!A105,'[16]COAL RECEIPT &amp; GCV DATA'!$O$3:$O$8)</f>
        <v>#VALUE!</v>
      </c>
      <c r="P105" s="15" t="e">
        <f t="shared" si="11"/>
        <v>#VALUE!</v>
      </c>
      <c r="Q105" s="15" t="e">
        <f>SUMIF('[16]COAL RECEIPT &amp; GCV DATA'!$A$3:$A$8,'MASTER DATA FILE RAW COAL 2 (2)'!A105,'[16]COAL RECEIPT &amp; GCV DATA'!$Q$3:$Q$8)+IF(H105=$J$234,($K$234*K105),0)+IF(H105=$J$235,($K$235*K105),0)++IF(H104=$J$235,($K$236*K105),0)</f>
        <v>#VALUE!</v>
      </c>
      <c r="R105" s="16" t="e">
        <f>SUMIF('[16]COAL RECEIPT &amp; GCV DATA'!$A$3:$A$8,'MASTER DATA FILE RAW COAL 2 (2)'!A105,'[16]COAL RECEIPT &amp; GCV DATA'!$R$3:$R$8)+IF(H105=$J$234,($K$234*K105),0)+IF(H105=$J$235,($K$235*K105),0)</f>
        <v>#VALUE!</v>
      </c>
      <c r="S105" s="15">
        <f t="shared" si="8"/>
        <v>0</v>
      </c>
      <c r="T105" s="15" t="e">
        <f>SUMIF('[16]COAL RECEIPT &amp; GCV DATA'!$A$3:$A$8,'MASTER DATA FILE RAW COAL 2 (2)'!A105,'[16]COAL RECEIPT &amp; GCV DATA'!$T$3:$T$8)</f>
        <v>#VALUE!</v>
      </c>
      <c r="U105" s="15" t="e">
        <f t="shared" si="9"/>
        <v>#VALUE!</v>
      </c>
      <c r="V105" s="15" t="e">
        <f>SUMIF('[16]COAL RECEIPT &amp; GCV DATA'!$A$3:$A$8,'MASTER DATA FILE RAW COAL 2 (2)'!A105,'[16]COAL RECEIPT &amp; GCV DATA'!$V$3:$V$8)</f>
        <v>#VALUE!</v>
      </c>
      <c r="W105" s="15" t="e">
        <f t="shared" si="10"/>
        <v>#VALUE!</v>
      </c>
    </row>
    <row r="106" spans="1:23" customFormat="1" x14ac:dyDescent="0.3">
      <c r="A106" s="12"/>
      <c r="B106" s="12" t="e">
        <f>SUMIF('[16]COAL RECEIPT &amp; GCV DATA'!$A$3:$A$8,'MASTER DATA FILE RAW COAL 2 (2)'!A106,'[16]COAL RECEIPT &amp; GCV DATA'!$B$3:$B$8)</f>
        <v>#VALUE!</v>
      </c>
      <c r="C106" s="13" t="e">
        <f>SUMIF('[16]COAL RECEIPT &amp; GCV DATA'!$A$3:$A$8,'MASTER DATA FILE RAW COAL 2 (2)'!A106,'[16]COAL RECEIPT &amp; GCV DATA'!$C$3:$C$8)</f>
        <v>#VALUE!</v>
      </c>
      <c r="D106" s="13">
        <f>IFERROR(VLOOKUP(A106,'[16]COAL RECEIPT &amp; GCV DATA'!$A$2:$V$8,4,0),0)</f>
        <v>0</v>
      </c>
      <c r="E106" s="14">
        <f>IFERROR(VLOOKUP(A106,'[16]COAL RECEIPT &amp; GCV DATA'!$A$2:$V$8,5,0),0)</f>
        <v>0</v>
      </c>
      <c r="F106" s="13" t="e">
        <f>SUMIF('[16]COAL RECEIPT &amp; GCV DATA'!$A$3:$A$8,'MASTER DATA FILE RAW COAL 2 (2)'!A106,'[16]COAL RECEIPT &amp; GCV DATA'!$F$3:$F$8)</f>
        <v>#VALUE!</v>
      </c>
      <c r="G106" s="13">
        <f>IFERROR(VLOOKUP(A106,'[16]COAL RECEIPT &amp; GCV DATA'!$A$2:$V$8,7,0),0)</f>
        <v>0</v>
      </c>
      <c r="H106" s="13">
        <f>IFERROR(VLOOKUP(A106,'[16]COAL RECEIPT &amp; GCV DATA'!$A$2:$V$8,8,0),0)</f>
        <v>0</v>
      </c>
      <c r="I106" s="13">
        <f>IFERROR(VLOOKUP(A106,'[16]COAL RECEIPT &amp; GCV DATA'!$A$2:$V$8,9,0),0)</f>
        <v>0</v>
      </c>
      <c r="J106" s="13">
        <f>IFERROR(VLOOKUP(A106,'[16]COAL RECEIPT &amp; GCV DATA'!$A$2:$V$8,10,0),0)</f>
        <v>0</v>
      </c>
      <c r="K106" s="15" t="e">
        <f>SUMIF('[16]COAL RECEIPT &amp; GCV DATA'!$A$3:$A$8,'MASTER DATA FILE RAW COAL 2 (2)'!A106,'[16]COAL RECEIPT &amp; GCV DATA'!$K$3:$K$8)</f>
        <v>#VALUE!</v>
      </c>
      <c r="L106" s="15" t="e">
        <f>SUMIF('[16]COAL RECEIPT &amp; GCV DATA'!$A$3:$A$8,'MASTER DATA FILE RAW COAL 2 (2)'!A106,'[16]COAL RECEIPT &amp; GCV DATA'!$L$3:$L$8)</f>
        <v>#VALUE!</v>
      </c>
      <c r="M106" s="15" t="e">
        <f t="shared" si="6"/>
        <v>#VALUE!</v>
      </c>
      <c r="N106" s="15" t="e">
        <f t="shared" si="7"/>
        <v>#VALUE!</v>
      </c>
      <c r="O106" s="15" t="e">
        <f>SUMIF('[16]COAL RECEIPT &amp; GCV DATA'!$A$3:$A$8,'MASTER DATA FILE RAW COAL 2 (2)'!A106,'[16]COAL RECEIPT &amp; GCV DATA'!$O$3:$O$8)</f>
        <v>#VALUE!</v>
      </c>
      <c r="P106" s="15" t="e">
        <f t="shared" si="11"/>
        <v>#VALUE!</v>
      </c>
      <c r="Q106" s="15" t="e">
        <f>SUMIF('[16]COAL RECEIPT &amp; GCV DATA'!$A$3:$A$8,'MASTER DATA FILE RAW COAL 2 (2)'!A106,'[16]COAL RECEIPT &amp; GCV DATA'!$Q$3:$Q$8)+IF(H106=$J$234,($K$234*K106),0)+IF(H106=$J$235,($K$235*K106),0)++IF(H105=$J$235,($K$236*K106),0)</f>
        <v>#VALUE!</v>
      </c>
      <c r="R106" s="16" t="e">
        <f>SUMIF('[16]COAL RECEIPT &amp; GCV DATA'!$A$3:$A$8,'MASTER DATA FILE RAW COAL 2 (2)'!A106,'[16]COAL RECEIPT &amp; GCV DATA'!$R$3:$R$8)+IF(H106=$J$234,($K$234*K106),0)+IF(H106=$J$235,($K$235*K106),0)</f>
        <v>#VALUE!</v>
      </c>
      <c r="S106" s="15">
        <f t="shared" si="8"/>
        <v>0</v>
      </c>
      <c r="T106" s="15" t="e">
        <f>SUMIF('[16]COAL RECEIPT &amp; GCV DATA'!$A$3:$A$8,'MASTER DATA FILE RAW COAL 2 (2)'!A106,'[16]COAL RECEIPT &amp; GCV DATA'!$T$3:$T$8)</f>
        <v>#VALUE!</v>
      </c>
      <c r="U106" s="15" t="e">
        <f t="shared" si="9"/>
        <v>#VALUE!</v>
      </c>
      <c r="V106" s="15" t="e">
        <f>SUMIF('[16]COAL RECEIPT &amp; GCV DATA'!$A$3:$A$8,'MASTER DATA FILE RAW COAL 2 (2)'!A106,'[16]COAL RECEIPT &amp; GCV DATA'!$V$3:$V$8)</f>
        <v>#VALUE!</v>
      </c>
      <c r="W106" s="15" t="e">
        <f t="shared" si="10"/>
        <v>#VALUE!</v>
      </c>
    </row>
    <row r="107" spans="1:23" customFormat="1" x14ac:dyDescent="0.3">
      <c r="A107" s="12"/>
      <c r="B107" s="12" t="e">
        <f>SUMIF('[16]COAL RECEIPT &amp; GCV DATA'!$A$3:$A$8,'MASTER DATA FILE RAW COAL 2 (2)'!A107,'[16]COAL RECEIPT &amp; GCV DATA'!$B$3:$B$8)</f>
        <v>#VALUE!</v>
      </c>
      <c r="C107" s="13" t="e">
        <f>SUMIF('[16]COAL RECEIPT &amp; GCV DATA'!$A$3:$A$8,'MASTER DATA FILE RAW COAL 2 (2)'!A107,'[16]COAL RECEIPT &amp; GCV DATA'!$C$3:$C$8)</f>
        <v>#VALUE!</v>
      </c>
      <c r="D107" s="13">
        <f>IFERROR(VLOOKUP(A107,'[16]COAL RECEIPT &amp; GCV DATA'!$A$2:$V$8,4,0),0)</f>
        <v>0</v>
      </c>
      <c r="E107" s="14">
        <f>IFERROR(VLOOKUP(A107,'[16]COAL RECEIPT &amp; GCV DATA'!$A$2:$V$8,5,0),0)</f>
        <v>0</v>
      </c>
      <c r="F107" s="13" t="e">
        <f>SUMIF('[16]COAL RECEIPT &amp; GCV DATA'!$A$3:$A$8,'MASTER DATA FILE RAW COAL 2 (2)'!A107,'[16]COAL RECEIPT &amp; GCV DATA'!$F$3:$F$8)</f>
        <v>#VALUE!</v>
      </c>
      <c r="G107" s="13">
        <f>IFERROR(VLOOKUP(A107,'[16]COAL RECEIPT &amp; GCV DATA'!$A$2:$V$8,7,0),0)</f>
        <v>0</v>
      </c>
      <c r="H107" s="13">
        <f>IFERROR(VLOOKUP(A107,'[16]COAL RECEIPT &amp; GCV DATA'!$A$2:$V$8,8,0),0)</f>
        <v>0</v>
      </c>
      <c r="I107" s="13">
        <f>IFERROR(VLOOKUP(A107,'[16]COAL RECEIPT &amp; GCV DATA'!$A$2:$V$8,9,0),0)</f>
        <v>0</v>
      </c>
      <c r="J107" s="13">
        <f>IFERROR(VLOOKUP(A107,'[16]COAL RECEIPT &amp; GCV DATA'!$A$2:$V$8,10,0),0)</f>
        <v>0</v>
      </c>
      <c r="K107" s="15" t="e">
        <f>SUMIF('[16]COAL RECEIPT &amp; GCV DATA'!$A$3:$A$8,'MASTER DATA FILE RAW COAL 2 (2)'!A107,'[16]COAL RECEIPT &amp; GCV DATA'!$K$3:$K$8)</f>
        <v>#VALUE!</v>
      </c>
      <c r="L107" s="15" t="e">
        <f>SUMIF('[16]COAL RECEIPT &amp; GCV DATA'!$A$3:$A$8,'MASTER DATA FILE RAW COAL 2 (2)'!A107,'[16]COAL RECEIPT &amp; GCV DATA'!$L$3:$L$8)</f>
        <v>#VALUE!</v>
      </c>
      <c r="M107" s="15" t="e">
        <f t="shared" si="6"/>
        <v>#VALUE!</v>
      </c>
      <c r="N107" s="15" t="e">
        <f t="shared" si="7"/>
        <v>#VALUE!</v>
      </c>
      <c r="O107" s="15" t="e">
        <f>SUMIF('[16]COAL RECEIPT &amp; GCV DATA'!$A$3:$A$8,'MASTER DATA FILE RAW COAL 2 (2)'!A107,'[16]COAL RECEIPT &amp; GCV DATA'!$O$3:$O$8)</f>
        <v>#VALUE!</v>
      </c>
      <c r="P107" s="15" t="e">
        <f t="shared" si="11"/>
        <v>#VALUE!</v>
      </c>
      <c r="Q107" s="15" t="e">
        <f>SUMIF('[16]COAL RECEIPT &amp; GCV DATA'!$A$3:$A$8,'MASTER DATA FILE RAW COAL 2 (2)'!A107,'[16]COAL RECEIPT &amp; GCV DATA'!$Q$3:$Q$8)+IF(H107=$J$234,($K$234*K107),0)+IF(H107=$J$235,($K$235*K107),0)++IF(H106=$J$235,($K$236*K107),0)</f>
        <v>#VALUE!</v>
      </c>
      <c r="R107" s="16" t="e">
        <f>SUMIF('[16]COAL RECEIPT &amp; GCV DATA'!$A$3:$A$8,'MASTER DATA FILE RAW COAL 2 (2)'!A107,'[16]COAL RECEIPT &amp; GCV DATA'!$R$3:$R$8)+IF(H107=$J$234,($K$234*K107),0)+IF(H107=$J$235,($K$235*K107),0)</f>
        <v>#VALUE!</v>
      </c>
      <c r="S107" s="15">
        <f t="shared" si="8"/>
        <v>0</v>
      </c>
      <c r="T107" s="15" t="e">
        <f>SUMIF('[16]COAL RECEIPT &amp; GCV DATA'!$A$3:$A$8,'MASTER DATA FILE RAW COAL 2 (2)'!A107,'[16]COAL RECEIPT &amp; GCV DATA'!$T$3:$T$8)</f>
        <v>#VALUE!</v>
      </c>
      <c r="U107" s="15" t="e">
        <f t="shared" si="9"/>
        <v>#VALUE!</v>
      </c>
      <c r="V107" s="15" t="e">
        <f>SUMIF('[16]COAL RECEIPT &amp; GCV DATA'!$A$3:$A$8,'MASTER DATA FILE RAW COAL 2 (2)'!A107,'[16]COAL RECEIPT &amp; GCV DATA'!$V$3:$V$8)</f>
        <v>#VALUE!</v>
      </c>
      <c r="W107" s="15" t="e">
        <f t="shared" si="10"/>
        <v>#VALUE!</v>
      </c>
    </row>
    <row r="108" spans="1:23" customFormat="1" x14ac:dyDescent="0.3">
      <c r="A108" s="12"/>
      <c r="B108" s="12" t="e">
        <f>SUMIF('[16]COAL RECEIPT &amp; GCV DATA'!$A$3:$A$8,'MASTER DATA FILE RAW COAL 2 (2)'!A108,'[16]COAL RECEIPT &amp; GCV DATA'!$B$3:$B$8)</f>
        <v>#VALUE!</v>
      </c>
      <c r="C108" s="13" t="e">
        <f>SUMIF('[16]COAL RECEIPT &amp; GCV DATA'!$A$3:$A$8,'MASTER DATA FILE RAW COAL 2 (2)'!A108,'[16]COAL RECEIPT &amp; GCV DATA'!$C$3:$C$8)</f>
        <v>#VALUE!</v>
      </c>
      <c r="D108" s="13">
        <f>IFERROR(VLOOKUP(A108,'[16]COAL RECEIPT &amp; GCV DATA'!$A$2:$V$8,4,0),0)</f>
        <v>0</v>
      </c>
      <c r="E108" s="14">
        <f>IFERROR(VLOOKUP(A108,'[16]COAL RECEIPT &amp; GCV DATA'!$A$2:$V$8,5,0),0)</f>
        <v>0</v>
      </c>
      <c r="F108" s="13" t="e">
        <f>SUMIF('[16]COAL RECEIPT &amp; GCV DATA'!$A$3:$A$8,'MASTER DATA FILE RAW COAL 2 (2)'!A108,'[16]COAL RECEIPT &amp; GCV DATA'!$F$3:$F$8)</f>
        <v>#VALUE!</v>
      </c>
      <c r="G108" s="13">
        <f>IFERROR(VLOOKUP(A108,'[16]COAL RECEIPT &amp; GCV DATA'!$A$2:$V$8,7,0),0)</f>
        <v>0</v>
      </c>
      <c r="H108" s="13">
        <f>IFERROR(VLOOKUP(A108,'[16]COAL RECEIPT &amp; GCV DATA'!$A$2:$V$8,8,0),0)</f>
        <v>0</v>
      </c>
      <c r="I108" s="13">
        <f>IFERROR(VLOOKUP(A108,'[16]COAL RECEIPT &amp; GCV DATA'!$A$2:$V$8,9,0),0)</f>
        <v>0</v>
      </c>
      <c r="J108" s="13">
        <f>IFERROR(VLOOKUP(A108,'[16]COAL RECEIPT &amp; GCV DATA'!$A$2:$V$8,10,0),0)</f>
        <v>0</v>
      </c>
      <c r="K108" s="15" t="e">
        <f>SUMIF('[16]COAL RECEIPT &amp; GCV DATA'!$A$3:$A$8,'MASTER DATA FILE RAW COAL 2 (2)'!A108,'[16]COAL RECEIPT &amp; GCV DATA'!$K$3:$K$8)</f>
        <v>#VALUE!</v>
      </c>
      <c r="L108" s="15" t="e">
        <f>SUMIF('[16]COAL RECEIPT &amp; GCV DATA'!$A$3:$A$8,'MASTER DATA FILE RAW COAL 2 (2)'!A108,'[16]COAL RECEIPT &amp; GCV DATA'!$L$3:$L$8)</f>
        <v>#VALUE!</v>
      </c>
      <c r="M108" s="15" t="e">
        <f t="shared" si="6"/>
        <v>#VALUE!</v>
      </c>
      <c r="N108" s="15" t="e">
        <f t="shared" si="7"/>
        <v>#VALUE!</v>
      </c>
      <c r="O108" s="15" t="e">
        <f>SUMIF('[16]COAL RECEIPT &amp; GCV DATA'!$A$3:$A$8,'MASTER DATA FILE RAW COAL 2 (2)'!A108,'[16]COAL RECEIPT &amp; GCV DATA'!$O$3:$O$8)</f>
        <v>#VALUE!</v>
      </c>
      <c r="P108" s="15" t="e">
        <f t="shared" si="11"/>
        <v>#VALUE!</v>
      </c>
      <c r="Q108" s="15" t="e">
        <f>SUMIF('[16]COAL RECEIPT &amp; GCV DATA'!$A$3:$A$8,'MASTER DATA FILE RAW COAL 2 (2)'!A108,'[16]COAL RECEIPT &amp; GCV DATA'!$Q$3:$Q$8)+IF(H108=$J$234,($K$234*K108),0)+IF(H108=$J$235,($K$235*K108),0)++IF(H107=$J$235,($K$236*K108),0)</f>
        <v>#VALUE!</v>
      </c>
      <c r="R108" s="16" t="e">
        <f>SUMIF('[16]COAL RECEIPT &amp; GCV DATA'!$A$3:$A$8,'MASTER DATA FILE RAW COAL 2 (2)'!A108,'[16]COAL RECEIPT &amp; GCV DATA'!$R$3:$R$8)+IF(H108=$J$234,($K$234*K108),0)+IF(H108=$J$235,($K$235*K108),0)</f>
        <v>#VALUE!</v>
      </c>
      <c r="S108" s="15">
        <f t="shared" si="8"/>
        <v>0</v>
      </c>
      <c r="T108" s="15" t="e">
        <f>SUMIF('[16]COAL RECEIPT &amp; GCV DATA'!$A$3:$A$8,'MASTER DATA FILE RAW COAL 2 (2)'!A108,'[16]COAL RECEIPT &amp; GCV DATA'!$T$3:$T$8)</f>
        <v>#VALUE!</v>
      </c>
      <c r="U108" s="15" t="e">
        <f t="shared" si="9"/>
        <v>#VALUE!</v>
      </c>
      <c r="V108" s="15" t="e">
        <f>SUMIF('[16]COAL RECEIPT &amp; GCV DATA'!$A$3:$A$8,'MASTER DATA FILE RAW COAL 2 (2)'!A108,'[16]COAL RECEIPT &amp; GCV DATA'!$V$3:$V$8)</f>
        <v>#VALUE!</v>
      </c>
      <c r="W108" s="15" t="e">
        <f t="shared" si="10"/>
        <v>#VALUE!</v>
      </c>
    </row>
    <row r="109" spans="1:23" customFormat="1" x14ac:dyDescent="0.3">
      <c r="A109" s="12"/>
      <c r="B109" s="12" t="e">
        <f>SUMIF('[16]COAL RECEIPT &amp; GCV DATA'!$A$3:$A$8,'MASTER DATA FILE RAW COAL 2 (2)'!A109,'[16]COAL RECEIPT &amp; GCV DATA'!$B$3:$B$8)</f>
        <v>#VALUE!</v>
      </c>
      <c r="C109" s="13" t="e">
        <f>SUMIF('[16]COAL RECEIPT &amp; GCV DATA'!$A$3:$A$8,'MASTER DATA FILE RAW COAL 2 (2)'!A109,'[16]COAL RECEIPT &amp; GCV DATA'!$C$3:$C$8)</f>
        <v>#VALUE!</v>
      </c>
      <c r="D109" s="13">
        <f>IFERROR(VLOOKUP(A109,'[16]COAL RECEIPT &amp; GCV DATA'!$A$2:$V$8,4,0),0)</f>
        <v>0</v>
      </c>
      <c r="E109" s="14">
        <f>IFERROR(VLOOKUP(A109,'[16]COAL RECEIPT &amp; GCV DATA'!$A$2:$V$8,5,0),0)</f>
        <v>0</v>
      </c>
      <c r="F109" s="13" t="e">
        <f>SUMIF('[16]COAL RECEIPT &amp; GCV DATA'!$A$3:$A$8,'MASTER DATA FILE RAW COAL 2 (2)'!A109,'[16]COAL RECEIPT &amp; GCV DATA'!$F$3:$F$8)</f>
        <v>#VALUE!</v>
      </c>
      <c r="G109" s="13">
        <f>IFERROR(VLOOKUP(A109,'[16]COAL RECEIPT &amp; GCV DATA'!$A$2:$V$8,7,0),0)</f>
        <v>0</v>
      </c>
      <c r="H109" s="13">
        <f>IFERROR(VLOOKUP(A109,'[16]COAL RECEIPT &amp; GCV DATA'!$A$2:$V$8,8,0),0)</f>
        <v>0</v>
      </c>
      <c r="I109" s="13">
        <f>IFERROR(VLOOKUP(A109,'[16]COAL RECEIPT &amp; GCV DATA'!$A$2:$V$8,9,0),0)</f>
        <v>0</v>
      </c>
      <c r="J109" s="13">
        <f>IFERROR(VLOOKUP(A109,'[16]COAL RECEIPT &amp; GCV DATA'!$A$2:$V$8,10,0),0)</f>
        <v>0</v>
      </c>
      <c r="K109" s="15" t="e">
        <f>SUMIF('[16]COAL RECEIPT &amp; GCV DATA'!$A$3:$A$8,'MASTER DATA FILE RAW COAL 2 (2)'!A109,'[16]COAL RECEIPT &amp; GCV DATA'!$K$3:$K$8)</f>
        <v>#VALUE!</v>
      </c>
      <c r="L109" s="15" t="e">
        <f>SUMIF('[16]COAL RECEIPT &amp; GCV DATA'!$A$3:$A$8,'MASTER DATA FILE RAW COAL 2 (2)'!A109,'[16]COAL RECEIPT &amp; GCV DATA'!$L$3:$L$8)</f>
        <v>#VALUE!</v>
      </c>
      <c r="M109" s="15" t="e">
        <f t="shared" si="6"/>
        <v>#VALUE!</v>
      </c>
      <c r="N109" s="15" t="e">
        <f t="shared" si="7"/>
        <v>#VALUE!</v>
      </c>
      <c r="O109" s="15" t="e">
        <f>SUMIF('[16]COAL RECEIPT &amp; GCV DATA'!$A$3:$A$8,'MASTER DATA FILE RAW COAL 2 (2)'!A109,'[16]COAL RECEIPT &amp; GCV DATA'!$O$3:$O$8)</f>
        <v>#VALUE!</v>
      </c>
      <c r="P109" s="15" t="e">
        <f t="shared" si="11"/>
        <v>#VALUE!</v>
      </c>
      <c r="Q109" s="15" t="e">
        <f>SUMIF('[16]COAL RECEIPT &amp; GCV DATA'!$A$3:$A$8,'MASTER DATA FILE RAW COAL 2 (2)'!A109,'[16]COAL RECEIPT &amp; GCV DATA'!$Q$3:$Q$8)+IF(H109=$J$234,($K$234*K109),0)+IF(H109=$J$235,($K$235*K109),0)++IF(H108=$J$235,($K$236*K109),0)</f>
        <v>#VALUE!</v>
      </c>
      <c r="R109" s="16" t="e">
        <f>SUMIF('[16]COAL RECEIPT &amp; GCV DATA'!$A$3:$A$8,'MASTER DATA FILE RAW COAL 2 (2)'!A109,'[16]COAL RECEIPT &amp; GCV DATA'!$R$3:$R$8)+IF(H109=$J$234,($K$234*K109),0)+IF(H109=$J$235,($K$235*K109),0)</f>
        <v>#VALUE!</v>
      </c>
      <c r="S109" s="15">
        <f t="shared" si="8"/>
        <v>0</v>
      </c>
      <c r="T109" s="15" t="e">
        <f>SUMIF('[16]COAL RECEIPT &amp; GCV DATA'!$A$3:$A$8,'MASTER DATA FILE RAW COAL 2 (2)'!A109,'[16]COAL RECEIPT &amp; GCV DATA'!$T$3:$T$8)</f>
        <v>#VALUE!</v>
      </c>
      <c r="U109" s="15" t="e">
        <f t="shared" si="9"/>
        <v>#VALUE!</v>
      </c>
      <c r="V109" s="15" t="e">
        <f>SUMIF('[16]COAL RECEIPT &amp; GCV DATA'!$A$3:$A$8,'MASTER DATA FILE RAW COAL 2 (2)'!A109,'[16]COAL RECEIPT &amp; GCV DATA'!$V$3:$V$8)</f>
        <v>#VALUE!</v>
      </c>
      <c r="W109" s="15" t="e">
        <f t="shared" si="10"/>
        <v>#VALUE!</v>
      </c>
    </row>
    <row r="110" spans="1:23" customFormat="1" x14ac:dyDescent="0.3">
      <c r="A110" s="12"/>
      <c r="B110" s="12" t="e">
        <f>SUMIF('[16]COAL RECEIPT &amp; GCV DATA'!$A$3:$A$8,'MASTER DATA FILE RAW COAL 2 (2)'!A110,'[16]COAL RECEIPT &amp; GCV DATA'!$B$3:$B$8)</f>
        <v>#VALUE!</v>
      </c>
      <c r="C110" s="13" t="e">
        <f>SUMIF('[16]COAL RECEIPT &amp; GCV DATA'!$A$3:$A$8,'MASTER DATA FILE RAW COAL 2 (2)'!A110,'[16]COAL RECEIPT &amp; GCV DATA'!$C$3:$C$8)</f>
        <v>#VALUE!</v>
      </c>
      <c r="D110" s="13">
        <f>IFERROR(VLOOKUP(A110,'[16]COAL RECEIPT &amp; GCV DATA'!$A$2:$V$8,4,0),0)</f>
        <v>0</v>
      </c>
      <c r="E110" s="14">
        <f>IFERROR(VLOOKUP(A110,'[16]COAL RECEIPT &amp; GCV DATA'!$A$2:$V$8,5,0),0)</f>
        <v>0</v>
      </c>
      <c r="F110" s="13" t="e">
        <f>SUMIF('[16]COAL RECEIPT &amp; GCV DATA'!$A$3:$A$8,'MASTER DATA FILE RAW COAL 2 (2)'!A110,'[16]COAL RECEIPT &amp; GCV DATA'!$F$3:$F$8)</f>
        <v>#VALUE!</v>
      </c>
      <c r="G110" s="13">
        <f>IFERROR(VLOOKUP(A110,'[16]COAL RECEIPT &amp; GCV DATA'!$A$2:$V$8,7,0),0)</f>
        <v>0</v>
      </c>
      <c r="H110" s="13">
        <f>IFERROR(VLOOKUP(A110,'[16]COAL RECEIPT &amp; GCV DATA'!$A$2:$V$8,8,0),0)</f>
        <v>0</v>
      </c>
      <c r="I110" s="13">
        <f>IFERROR(VLOOKUP(A110,'[16]COAL RECEIPT &amp; GCV DATA'!$A$2:$V$8,9,0),0)</f>
        <v>0</v>
      </c>
      <c r="J110" s="13">
        <f>IFERROR(VLOOKUP(A110,'[16]COAL RECEIPT &amp; GCV DATA'!$A$2:$V$8,10,0),0)</f>
        <v>0</v>
      </c>
      <c r="K110" s="15" t="e">
        <f>SUMIF('[16]COAL RECEIPT &amp; GCV DATA'!$A$3:$A$8,'MASTER DATA FILE RAW COAL 2 (2)'!A110,'[16]COAL RECEIPT &amp; GCV DATA'!$K$3:$K$8)</f>
        <v>#VALUE!</v>
      </c>
      <c r="L110" s="15" t="e">
        <f>SUMIF('[16]COAL RECEIPT &amp; GCV DATA'!$A$3:$A$8,'MASTER DATA FILE RAW COAL 2 (2)'!A110,'[16]COAL RECEIPT &amp; GCV DATA'!$L$3:$L$8)</f>
        <v>#VALUE!</v>
      </c>
      <c r="M110" s="15" t="e">
        <f t="shared" si="6"/>
        <v>#VALUE!</v>
      </c>
      <c r="N110" s="15" t="e">
        <f t="shared" si="7"/>
        <v>#VALUE!</v>
      </c>
      <c r="O110" s="15" t="e">
        <f>SUMIF('[16]COAL RECEIPT &amp; GCV DATA'!$A$3:$A$8,'MASTER DATA FILE RAW COAL 2 (2)'!A110,'[16]COAL RECEIPT &amp; GCV DATA'!$O$3:$O$8)</f>
        <v>#VALUE!</v>
      </c>
      <c r="P110" s="15" t="e">
        <f t="shared" si="11"/>
        <v>#VALUE!</v>
      </c>
      <c r="Q110" s="15" t="e">
        <f>SUMIF('[16]COAL RECEIPT &amp; GCV DATA'!$A$3:$A$8,'MASTER DATA FILE RAW COAL 2 (2)'!A110,'[16]COAL RECEIPT &amp; GCV DATA'!$Q$3:$Q$8)+IF(H110=$J$234,($K$234*K110),0)+IF(H110=$J$235,($K$235*K110),0)++IF(H109=$J$235,($K$236*K110),0)</f>
        <v>#VALUE!</v>
      </c>
      <c r="R110" s="16" t="e">
        <f>SUMIF('[16]COAL RECEIPT &amp; GCV DATA'!$A$3:$A$8,'MASTER DATA FILE RAW COAL 2 (2)'!A110,'[16]COAL RECEIPT &amp; GCV DATA'!$R$3:$R$8)+IF(H110=$J$234,($K$234*K110),0)+IF(H110=$J$235,($K$235*K110),0)</f>
        <v>#VALUE!</v>
      </c>
      <c r="S110" s="15">
        <f t="shared" si="8"/>
        <v>0</v>
      </c>
      <c r="T110" s="15" t="e">
        <f>SUMIF('[16]COAL RECEIPT &amp; GCV DATA'!$A$3:$A$8,'MASTER DATA FILE RAW COAL 2 (2)'!A110,'[16]COAL RECEIPT &amp; GCV DATA'!$T$3:$T$8)</f>
        <v>#VALUE!</v>
      </c>
      <c r="U110" s="15" t="e">
        <f t="shared" si="9"/>
        <v>#VALUE!</v>
      </c>
      <c r="V110" s="15" t="e">
        <f>SUMIF('[16]COAL RECEIPT &amp; GCV DATA'!$A$3:$A$8,'MASTER DATA FILE RAW COAL 2 (2)'!A110,'[16]COAL RECEIPT &amp; GCV DATA'!$V$3:$V$8)</f>
        <v>#VALUE!</v>
      </c>
      <c r="W110" s="15" t="e">
        <f t="shared" si="10"/>
        <v>#VALUE!</v>
      </c>
    </row>
    <row r="111" spans="1:23" customFormat="1" x14ac:dyDescent="0.3">
      <c r="A111" s="12"/>
      <c r="B111" s="12" t="e">
        <f>SUMIF('[16]COAL RECEIPT &amp; GCV DATA'!$A$3:$A$8,'MASTER DATA FILE RAW COAL 2 (2)'!A111,'[16]COAL RECEIPT &amp; GCV DATA'!$B$3:$B$8)</f>
        <v>#VALUE!</v>
      </c>
      <c r="C111" s="13" t="e">
        <f>SUMIF('[16]COAL RECEIPT &amp; GCV DATA'!$A$3:$A$8,'MASTER DATA FILE RAW COAL 2 (2)'!A111,'[16]COAL RECEIPT &amp; GCV DATA'!$C$3:$C$8)</f>
        <v>#VALUE!</v>
      </c>
      <c r="D111" s="13">
        <f>IFERROR(VLOOKUP(A111,'[16]COAL RECEIPT &amp; GCV DATA'!$A$2:$V$8,4,0),0)</f>
        <v>0</v>
      </c>
      <c r="E111" s="14">
        <f>IFERROR(VLOOKUP(A111,'[16]COAL RECEIPT &amp; GCV DATA'!$A$2:$V$8,5,0),0)</f>
        <v>0</v>
      </c>
      <c r="F111" s="13" t="e">
        <f>SUMIF('[16]COAL RECEIPT &amp; GCV DATA'!$A$3:$A$8,'MASTER DATA FILE RAW COAL 2 (2)'!A111,'[16]COAL RECEIPT &amp; GCV DATA'!$F$3:$F$8)</f>
        <v>#VALUE!</v>
      </c>
      <c r="G111" s="13">
        <f>IFERROR(VLOOKUP(A111,'[16]COAL RECEIPT &amp; GCV DATA'!$A$2:$V$8,7,0),0)</f>
        <v>0</v>
      </c>
      <c r="H111" s="13">
        <f>IFERROR(VLOOKUP(A111,'[16]COAL RECEIPT &amp; GCV DATA'!$A$2:$V$8,8,0),0)</f>
        <v>0</v>
      </c>
      <c r="I111" s="13">
        <f>IFERROR(VLOOKUP(A111,'[16]COAL RECEIPT &amp; GCV DATA'!$A$2:$V$8,9,0),0)</f>
        <v>0</v>
      </c>
      <c r="J111" s="13">
        <f>IFERROR(VLOOKUP(A111,'[16]COAL RECEIPT &amp; GCV DATA'!$A$2:$V$8,10,0),0)</f>
        <v>0</v>
      </c>
      <c r="K111" s="15" t="e">
        <f>SUMIF('[16]COAL RECEIPT &amp; GCV DATA'!$A$3:$A$8,'MASTER DATA FILE RAW COAL 2 (2)'!A111,'[16]COAL RECEIPT &amp; GCV DATA'!$K$3:$K$8)</f>
        <v>#VALUE!</v>
      </c>
      <c r="L111" s="15" t="e">
        <f>SUMIF('[16]COAL RECEIPT &amp; GCV DATA'!$A$3:$A$8,'MASTER DATA FILE RAW COAL 2 (2)'!A111,'[16]COAL RECEIPT &amp; GCV DATA'!$L$3:$L$8)</f>
        <v>#VALUE!</v>
      </c>
      <c r="M111" s="15" t="e">
        <f t="shared" si="6"/>
        <v>#VALUE!</v>
      </c>
      <c r="N111" s="15" t="e">
        <f t="shared" si="7"/>
        <v>#VALUE!</v>
      </c>
      <c r="O111" s="15" t="e">
        <f>SUMIF('[16]COAL RECEIPT &amp; GCV DATA'!$A$3:$A$8,'MASTER DATA FILE RAW COAL 2 (2)'!A111,'[16]COAL RECEIPT &amp; GCV DATA'!$O$3:$O$8)</f>
        <v>#VALUE!</v>
      </c>
      <c r="P111" s="15" t="e">
        <f t="shared" si="11"/>
        <v>#VALUE!</v>
      </c>
      <c r="Q111" s="15" t="e">
        <f>SUMIF('[16]COAL RECEIPT &amp; GCV DATA'!$A$3:$A$8,'MASTER DATA FILE RAW COAL 2 (2)'!A111,'[16]COAL RECEIPT &amp; GCV DATA'!$Q$3:$Q$8)+IF(H111=$J$234,($K$234*K111),0)+IF(H111=$J$235,($K$235*K111),0)++IF(H110=$J$235,($K$236*K111),0)</f>
        <v>#VALUE!</v>
      </c>
      <c r="R111" s="16" t="e">
        <f>SUMIF('[16]COAL RECEIPT &amp; GCV DATA'!$A$3:$A$8,'MASTER DATA FILE RAW COAL 2 (2)'!A111,'[16]COAL RECEIPT &amp; GCV DATA'!$R$3:$R$8)+IF(H111=$J$234,($K$234*K111),0)+IF(H111=$J$235,($K$235*K111),0)</f>
        <v>#VALUE!</v>
      </c>
      <c r="S111" s="15">
        <f t="shared" si="8"/>
        <v>0</v>
      </c>
      <c r="T111" s="15" t="e">
        <f>SUMIF('[16]COAL RECEIPT &amp; GCV DATA'!$A$3:$A$8,'MASTER DATA FILE RAW COAL 2 (2)'!A111,'[16]COAL RECEIPT &amp; GCV DATA'!$T$3:$T$8)</f>
        <v>#VALUE!</v>
      </c>
      <c r="U111" s="15" t="e">
        <f t="shared" si="9"/>
        <v>#VALUE!</v>
      </c>
      <c r="V111" s="15" t="e">
        <f>SUMIF('[16]COAL RECEIPT &amp; GCV DATA'!$A$3:$A$8,'MASTER DATA FILE RAW COAL 2 (2)'!A111,'[16]COAL RECEIPT &amp; GCV DATA'!$V$3:$V$8)</f>
        <v>#VALUE!</v>
      </c>
      <c r="W111" s="15" t="e">
        <f t="shared" si="10"/>
        <v>#VALUE!</v>
      </c>
    </row>
    <row r="112" spans="1:23" customFormat="1" x14ac:dyDescent="0.3">
      <c r="A112" s="12"/>
      <c r="B112" s="12" t="e">
        <f>SUMIF('[16]COAL RECEIPT &amp; GCV DATA'!$A$3:$A$8,'MASTER DATA FILE RAW COAL 2 (2)'!A112,'[16]COAL RECEIPT &amp; GCV DATA'!$B$3:$B$8)</f>
        <v>#VALUE!</v>
      </c>
      <c r="C112" s="13" t="e">
        <f>SUMIF('[16]COAL RECEIPT &amp; GCV DATA'!$A$3:$A$8,'MASTER DATA FILE RAW COAL 2 (2)'!A112,'[16]COAL RECEIPT &amp; GCV DATA'!$C$3:$C$8)</f>
        <v>#VALUE!</v>
      </c>
      <c r="D112" s="13">
        <f>IFERROR(VLOOKUP(A112,'[16]COAL RECEIPT &amp; GCV DATA'!$A$2:$V$8,4,0),0)</f>
        <v>0</v>
      </c>
      <c r="E112" s="14">
        <f>IFERROR(VLOOKUP(A112,'[16]COAL RECEIPT &amp; GCV DATA'!$A$2:$V$8,5,0),0)</f>
        <v>0</v>
      </c>
      <c r="F112" s="13" t="e">
        <f>SUMIF('[16]COAL RECEIPT &amp; GCV DATA'!$A$3:$A$8,'MASTER DATA FILE RAW COAL 2 (2)'!A112,'[16]COAL RECEIPT &amp; GCV DATA'!$F$3:$F$8)</f>
        <v>#VALUE!</v>
      </c>
      <c r="G112" s="13">
        <f>IFERROR(VLOOKUP(A112,'[16]COAL RECEIPT &amp; GCV DATA'!$A$2:$V$8,7,0),0)</f>
        <v>0</v>
      </c>
      <c r="H112" s="13">
        <f>IFERROR(VLOOKUP(A112,'[16]COAL RECEIPT &amp; GCV DATA'!$A$2:$V$8,8,0),0)</f>
        <v>0</v>
      </c>
      <c r="I112" s="13">
        <f>IFERROR(VLOOKUP(A112,'[16]COAL RECEIPT &amp; GCV DATA'!$A$2:$V$8,9,0),0)</f>
        <v>0</v>
      </c>
      <c r="J112" s="13">
        <f>IFERROR(VLOOKUP(A112,'[16]COAL RECEIPT &amp; GCV DATA'!$A$2:$V$8,10,0),0)</f>
        <v>0</v>
      </c>
      <c r="K112" s="15" t="e">
        <f>SUMIF('[16]COAL RECEIPT &amp; GCV DATA'!$A$3:$A$8,'MASTER DATA FILE RAW COAL 2 (2)'!A112,'[16]COAL RECEIPT &amp; GCV DATA'!$K$3:$K$8)</f>
        <v>#VALUE!</v>
      </c>
      <c r="L112" s="15" t="e">
        <f>SUMIF('[16]COAL RECEIPT &amp; GCV DATA'!$A$3:$A$8,'MASTER DATA FILE RAW COAL 2 (2)'!A112,'[16]COAL RECEIPT &amp; GCV DATA'!$L$3:$L$8)</f>
        <v>#VALUE!</v>
      </c>
      <c r="M112" s="15" t="e">
        <f t="shared" si="6"/>
        <v>#VALUE!</v>
      </c>
      <c r="N112" s="15" t="e">
        <f t="shared" si="7"/>
        <v>#VALUE!</v>
      </c>
      <c r="O112" s="15" t="e">
        <f>SUMIF('[16]COAL RECEIPT &amp; GCV DATA'!$A$3:$A$8,'MASTER DATA FILE RAW COAL 2 (2)'!A112,'[16]COAL RECEIPT &amp; GCV DATA'!$O$3:$O$8)</f>
        <v>#VALUE!</v>
      </c>
      <c r="P112" s="15" t="e">
        <f t="shared" si="11"/>
        <v>#VALUE!</v>
      </c>
      <c r="Q112" s="15" t="e">
        <f>SUMIF('[16]COAL RECEIPT &amp; GCV DATA'!$A$3:$A$8,'MASTER DATA FILE RAW COAL 2 (2)'!A112,'[16]COAL RECEIPT &amp; GCV DATA'!$Q$3:$Q$8)+IF(H112=$J$234,($K$234*K112),0)+IF(H112=$J$235,($K$235*K112),0)++IF(H111=$J$235,($K$236*K112),0)</f>
        <v>#VALUE!</v>
      </c>
      <c r="R112" s="16" t="e">
        <f>SUMIF('[16]COAL RECEIPT &amp; GCV DATA'!$A$3:$A$8,'MASTER DATA FILE RAW COAL 2 (2)'!A112,'[16]COAL RECEIPT &amp; GCV DATA'!$R$3:$R$8)+IF(H112=$J$234,($K$234*K112),0)+IF(H112=$J$235,($K$235*K112),0)</f>
        <v>#VALUE!</v>
      </c>
      <c r="S112" s="15">
        <f t="shared" si="8"/>
        <v>0</v>
      </c>
      <c r="T112" s="15" t="e">
        <f>SUMIF('[16]COAL RECEIPT &amp; GCV DATA'!$A$3:$A$8,'MASTER DATA FILE RAW COAL 2 (2)'!A112,'[16]COAL RECEIPT &amp; GCV DATA'!$T$3:$T$8)</f>
        <v>#VALUE!</v>
      </c>
      <c r="U112" s="15" t="e">
        <f t="shared" si="9"/>
        <v>#VALUE!</v>
      </c>
      <c r="V112" s="15" t="e">
        <f>SUMIF('[16]COAL RECEIPT &amp; GCV DATA'!$A$3:$A$8,'MASTER DATA FILE RAW COAL 2 (2)'!A112,'[16]COAL RECEIPT &amp; GCV DATA'!$V$3:$V$8)</f>
        <v>#VALUE!</v>
      </c>
      <c r="W112" s="15" t="e">
        <f t="shared" si="10"/>
        <v>#VALUE!</v>
      </c>
    </row>
    <row r="113" spans="1:23" customFormat="1" x14ac:dyDescent="0.3">
      <c r="A113" s="12"/>
      <c r="B113" s="12" t="e">
        <f>SUMIF('[16]COAL RECEIPT &amp; GCV DATA'!$A$3:$A$8,'MASTER DATA FILE RAW COAL 2 (2)'!A113,'[16]COAL RECEIPT &amp; GCV DATA'!$B$3:$B$8)</f>
        <v>#VALUE!</v>
      </c>
      <c r="C113" s="13" t="e">
        <f>SUMIF('[16]COAL RECEIPT &amp; GCV DATA'!$A$3:$A$8,'MASTER DATA FILE RAW COAL 2 (2)'!A113,'[16]COAL RECEIPT &amp; GCV DATA'!$C$3:$C$8)</f>
        <v>#VALUE!</v>
      </c>
      <c r="D113" s="13">
        <f>IFERROR(VLOOKUP(A113,'[16]COAL RECEIPT &amp; GCV DATA'!$A$2:$V$8,4,0),0)</f>
        <v>0</v>
      </c>
      <c r="E113" s="14">
        <f>IFERROR(VLOOKUP(A113,'[16]COAL RECEIPT &amp; GCV DATA'!$A$2:$V$8,5,0),0)</f>
        <v>0</v>
      </c>
      <c r="F113" s="13" t="e">
        <f>SUMIF('[16]COAL RECEIPT &amp; GCV DATA'!$A$3:$A$8,'MASTER DATA FILE RAW COAL 2 (2)'!A113,'[16]COAL RECEIPT &amp; GCV DATA'!$F$3:$F$8)</f>
        <v>#VALUE!</v>
      </c>
      <c r="G113" s="13">
        <f>IFERROR(VLOOKUP(A113,'[16]COAL RECEIPT &amp; GCV DATA'!$A$2:$V$8,7,0),0)</f>
        <v>0</v>
      </c>
      <c r="H113" s="13">
        <f>IFERROR(VLOOKUP(A113,'[16]COAL RECEIPT &amp; GCV DATA'!$A$2:$V$8,8,0),0)</f>
        <v>0</v>
      </c>
      <c r="I113" s="13">
        <f>IFERROR(VLOOKUP(A113,'[16]COAL RECEIPT &amp; GCV DATA'!$A$2:$V$8,9,0),0)</f>
        <v>0</v>
      </c>
      <c r="J113" s="13">
        <f>IFERROR(VLOOKUP(A113,'[16]COAL RECEIPT &amp; GCV DATA'!$A$2:$V$8,10,0),0)</f>
        <v>0</v>
      </c>
      <c r="K113" s="15" t="e">
        <f>SUMIF('[16]COAL RECEIPT &amp; GCV DATA'!$A$3:$A$8,'MASTER DATA FILE RAW COAL 2 (2)'!A113,'[16]COAL RECEIPT &amp; GCV DATA'!$K$3:$K$8)</f>
        <v>#VALUE!</v>
      </c>
      <c r="L113" s="15" t="e">
        <f>SUMIF('[16]COAL RECEIPT &amp; GCV DATA'!$A$3:$A$8,'MASTER DATA FILE RAW COAL 2 (2)'!A113,'[16]COAL RECEIPT &amp; GCV DATA'!$L$3:$L$8)</f>
        <v>#VALUE!</v>
      </c>
      <c r="M113" s="15" t="e">
        <f t="shared" si="6"/>
        <v>#VALUE!</v>
      </c>
      <c r="N113" s="15" t="e">
        <f t="shared" si="7"/>
        <v>#VALUE!</v>
      </c>
      <c r="O113" s="15" t="e">
        <f>SUMIF('[16]COAL RECEIPT &amp; GCV DATA'!$A$3:$A$8,'MASTER DATA FILE RAW COAL 2 (2)'!A113,'[16]COAL RECEIPT &amp; GCV DATA'!$O$3:$O$8)</f>
        <v>#VALUE!</v>
      </c>
      <c r="P113" s="15" t="e">
        <f t="shared" si="11"/>
        <v>#VALUE!</v>
      </c>
      <c r="Q113" s="15" t="e">
        <f>SUMIF('[16]COAL RECEIPT &amp; GCV DATA'!$A$3:$A$8,'MASTER DATA FILE RAW COAL 2 (2)'!A113,'[16]COAL RECEIPT &amp; GCV DATA'!$Q$3:$Q$8)+IF(H113=$J$234,($K$234*K113),0)+IF(H113=$J$235,($K$235*K113),0)++IF(H112=$J$235,($K$236*K113),0)</f>
        <v>#VALUE!</v>
      </c>
      <c r="R113" s="16" t="e">
        <f>SUMIF('[16]COAL RECEIPT &amp; GCV DATA'!$A$3:$A$8,'MASTER DATA FILE RAW COAL 2 (2)'!A113,'[16]COAL RECEIPT &amp; GCV DATA'!$R$3:$R$8)+IF(H113=$J$234,($K$234*K113),0)+IF(H113=$J$235,($K$235*K113),0)</f>
        <v>#VALUE!</v>
      </c>
      <c r="S113" s="15">
        <f t="shared" si="8"/>
        <v>0</v>
      </c>
      <c r="T113" s="15" t="e">
        <f>SUMIF('[16]COAL RECEIPT &amp; GCV DATA'!$A$3:$A$8,'MASTER DATA FILE RAW COAL 2 (2)'!A113,'[16]COAL RECEIPT &amp; GCV DATA'!$T$3:$T$8)</f>
        <v>#VALUE!</v>
      </c>
      <c r="U113" s="15" t="e">
        <f t="shared" si="9"/>
        <v>#VALUE!</v>
      </c>
      <c r="V113" s="15" t="e">
        <f>SUMIF('[16]COAL RECEIPT &amp; GCV DATA'!$A$3:$A$8,'MASTER DATA FILE RAW COAL 2 (2)'!A113,'[16]COAL RECEIPT &amp; GCV DATA'!$V$3:$V$8)</f>
        <v>#VALUE!</v>
      </c>
      <c r="W113" s="15" t="e">
        <f t="shared" si="10"/>
        <v>#VALUE!</v>
      </c>
    </row>
    <row r="114" spans="1:23" customFormat="1" x14ac:dyDescent="0.3">
      <c r="A114" s="12"/>
      <c r="B114" s="12" t="e">
        <f>SUMIF('[16]COAL RECEIPT &amp; GCV DATA'!$A$3:$A$8,'MASTER DATA FILE RAW COAL 2 (2)'!A114,'[16]COAL RECEIPT &amp; GCV DATA'!$B$3:$B$8)</f>
        <v>#VALUE!</v>
      </c>
      <c r="C114" s="13" t="e">
        <f>SUMIF('[16]COAL RECEIPT &amp; GCV DATA'!$A$3:$A$8,'MASTER DATA FILE RAW COAL 2 (2)'!A114,'[16]COAL RECEIPT &amp; GCV DATA'!$C$3:$C$8)</f>
        <v>#VALUE!</v>
      </c>
      <c r="D114" s="13">
        <f>IFERROR(VLOOKUP(A114,'[16]COAL RECEIPT &amp; GCV DATA'!$A$2:$V$8,4,0),0)</f>
        <v>0</v>
      </c>
      <c r="E114" s="14">
        <f>IFERROR(VLOOKUP(A114,'[16]COAL RECEIPT &amp; GCV DATA'!$A$2:$V$8,5,0),0)</f>
        <v>0</v>
      </c>
      <c r="F114" s="13" t="e">
        <f>SUMIF('[16]COAL RECEIPT &amp; GCV DATA'!$A$3:$A$8,'MASTER DATA FILE RAW COAL 2 (2)'!A114,'[16]COAL RECEIPT &amp; GCV DATA'!$F$3:$F$8)</f>
        <v>#VALUE!</v>
      </c>
      <c r="G114" s="13">
        <f>IFERROR(VLOOKUP(A114,'[16]COAL RECEIPT &amp; GCV DATA'!$A$2:$V$8,7,0),0)</f>
        <v>0</v>
      </c>
      <c r="H114" s="13">
        <f>IFERROR(VLOOKUP(A114,'[16]COAL RECEIPT &amp; GCV DATA'!$A$2:$V$8,8,0),0)</f>
        <v>0</v>
      </c>
      <c r="I114" s="13">
        <f>IFERROR(VLOOKUP(A114,'[16]COAL RECEIPT &amp; GCV DATA'!$A$2:$V$8,9,0),0)</f>
        <v>0</v>
      </c>
      <c r="J114" s="13">
        <f>IFERROR(VLOOKUP(A114,'[16]COAL RECEIPT &amp; GCV DATA'!$A$2:$V$8,10,0),0)</f>
        <v>0</v>
      </c>
      <c r="K114" s="15" t="e">
        <f>SUMIF('[16]COAL RECEIPT &amp; GCV DATA'!$A$3:$A$8,'MASTER DATA FILE RAW COAL 2 (2)'!A114,'[16]COAL RECEIPT &amp; GCV DATA'!$K$3:$K$8)</f>
        <v>#VALUE!</v>
      </c>
      <c r="L114" s="15" t="e">
        <f>SUMIF('[16]COAL RECEIPT &amp; GCV DATA'!$A$3:$A$8,'MASTER DATA FILE RAW COAL 2 (2)'!A114,'[16]COAL RECEIPT &amp; GCV DATA'!$L$3:$L$8)</f>
        <v>#VALUE!</v>
      </c>
      <c r="M114" s="15" t="e">
        <f t="shared" si="6"/>
        <v>#VALUE!</v>
      </c>
      <c r="N114" s="15" t="e">
        <f t="shared" si="7"/>
        <v>#VALUE!</v>
      </c>
      <c r="O114" s="15" t="e">
        <f>SUMIF('[16]COAL RECEIPT &amp; GCV DATA'!$A$3:$A$8,'MASTER DATA FILE RAW COAL 2 (2)'!A114,'[16]COAL RECEIPT &amp; GCV DATA'!$O$3:$O$8)</f>
        <v>#VALUE!</v>
      </c>
      <c r="P114" s="15" t="e">
        <f t="shared" si="11"/>
        <v>#VALUE!</v>
      </c>
      <c r="Q114" s="15" t="e">
        <f>SUMIF('[16]COAL RECEIPT &amp; GCV DATA'!$A$3:$A$8,'MASTER DATA FILE RAW COAL 2 (2)'!A114,'[16]COAL RECEIPT &amp; GCV DATA'!$Q$3:$Q$8)+IF(H114=$J$234,($K$234*K114),0)+IF(H114=$J$235,($K$235*K114),0)++IF(H113=$J$235,($K$236*K114),0)</f>
        <v>#VALUE!</v>
      </c>
      <c r="R114" s="16" t="e">
        <f>SUMIF('[16]COAL RECEIPT &amp; GCV DATA'!$A$3:$A$8,'MASTER DATA FILE RAW COAL 2 (2)'!A114,'[16]COAL RECEIPT &amp; GCV DATA'!$R$3:$R$8)+IF(H114=$J$234,($K$234*K114),0)+IF(H114=$J$235,($K$235*K114),0)</f>
        <v>#VALUE!</v>
      </c>
      <c r="S114" s="15">
        <f t="shared" si="8"/>
        <v>0</v>
      </c>
      <c r="T114" s="15" t="e">
        <f>SUMIF('[16]COAL RECEIPT &amp; GCV DATA'!$A$3:$A$8,'MASTER DATA FILE RAW COAL 2 (2)'!A114,'[16]COAL RECEIPT &amp; GCV DATA'!$T$3:$T$8)</f>
        <v>#VALUE!</v>
      </c>
      <c r="U114" s="15" t="e">
        <f t="shared" si="9"/>
        <v>#VALUE!</v>
      </c>
      <c r="V114" s="15" t="e">
        <f>SUMIF('[16]COAL RECEIPT &amp; GCV DATA'!$A$3:$A$8,'MASTER DATA FILE RAW COAL 2 (2)'!A114,'[16]COAL RECEIPT &amp; GCV DATA'!$V$3:$V$8)</f>
        <v>#VALUE!</v>
      </c>
      <c r="W114" s="15" t="e">
        <f t="shared" si="10"/>
        <v>#VALUE!</v>
      </c>
    </row>
    <row r="115" spans="1:23" customFormat="1" x14ac:dyDescent="0.3">
      <c r="A115" s="12"/>
      <c r="B115" s="12" t="e">
        <f>SUMIF('[16]COAL RECEIPT &amp; GCV DATA'!$A$3:$A$8,'MASTER DATA FILE RAW COAL 2 (2)'!A115,'[16]COAL RECEIPT &amp; GCV DATA'!$B$3:$B$8)</f>
        <v>#VALUE!</v>
      </c>
      <c r="C115" s="13" t="e">
        <f>SUMIF('[16]COAL RECEIPT &amp; GCV DATA'!$A$3:$A$8,'MASTER DATA FILE RAW COAL 2 (2)'!A115,'[16]COAL RECEIPT &amp; GCV DATA'!$C$3:$C$8)</f>
        <v>#VALUE!</v>
      </c>
      <c r="D115" s="13">
        <f>IFERROR(VLOOKUP(A115,'[16]COAL RECEIPT &amp; GCV DATA'!$A$2:$V$8,4,0),0)</f>
        <v>0</v>
      </c>
      <c r="E115" s="14">
        <f>IFERROR(VLOOKUP(A115,'[16]COAL RECEIPT &amp; GCV DATA'!$A$2:$V$8,5,0),0)</f>
        <v>0</v>
      </c>
      <c r="F115" s="13" t="e">
        <f>SUMIF('[16]COAL RECEIPT &amp; GCV DATA'!$A$3:$A$8,'MASTER DATA FILE RAW COAL 2 (2)'!A115,'[16]COAL RECEIPT &amp; GCV DATA'!$F$3:$F$8)</f>
        <v>#VALUE!</v>
      </c>
      <c r="G115" s="13">
        <f>IFERROR(VLOOKUP(A115,'[16]COAL RECEIPT &amp; GCV DATA'!$A$2:$V$8,7,0),0)</f>
        <v>0</v>
      </c>
      <c r="H115" s="13">
        <f>IFERROR(VLOOKUP(A115,'[16]COAL RECEIPT &amp; GCV DATA'!$A$2:$V$8,8,0),0)</f>
        <v>0</v>
      </c>
      <c r="I115" s="13">
        <f>IFERROR(VLOOKUP(A115,'[16]COAL RECEIPT &amp; GCV DATA'!$A$2:$V$8,9,0),0)</f>
        <v>0</v>
      </c>
      <c r="J115" s="13">
        <f>IFERROR(VLOOKUP(A115,'[16]COAL RECEIPT &amp; GCV DATA'!$A$2:$V$8,10,0),0)</f>
        <v>0</v>
      </c>
      <c r="K115" s="15" t="e">
        <f>SUMIF('[16]COAL RECEIPT &amp; GCV DATA'!$A$3:$A$8,'MASTER DATA FILE RAW COAL 2 (2)'!A115,'[16]COAL RECEIPT &amp; GCV DATA'!$K$3:$K$8)</f>
        <v>#VALUE!</v>
      </c>
      <c r="L115" s="15" t="e">
        <f>SUMIF('[16]COAL RECEIPT &amp; GCV DATA'!$A$3:$A$8,'MASTER DATA FILE RAW COAL 2 (2)'!A115,'[16]COAL RECEIPT &amp; GCV DATA'!$L$3:$L$8)</f>
        <v>#VALUE!</v>
      </c>
      <c r="M115" s="15" t="e">
        <f t="shared" si="6"/>
        <v>#VALUE!</v>
      </c>
      <c r="N115" s="15" t="e">
        <f t="shared" si="7"/>
        <v>#VALUE!</v>
      </c>
      <c r="O115" s="15" t="e">
        <f>SUMIF('[16]COAL RECEIPT &amp; GCV DATA'!$A$3:$A$8,'MASTER DATA FILE RAW COAL 2 (2)'!A115,'[16]COAL RECEIPT &amp; GCV DATA'!$O$3:$O$8)</f>
        <v>#VALUE!</v>
      </c>
      <c r="P115" s="15" t="e">
        <f t="shared" si="11"/>
        <v>#VALUE!</v>
      </c>
      <c r="Q115" s="15" t="e">
        <f>SUMIF('[16]COAL RECEIPT &amp; GCV DATA'!$A$3:$A$8,'MASTER DATA FILE RAW COAL 2 (2)'!A115,'[16]COAL RECEIPT &amp; GCV DATA'!$Q$3:$Q$8)+IF(H115=$J$234,($K$234*K115),0)+IF(H115=$J$235,($K$235*K115),0)++IF(H114=$J$235,($K$236*K115),0)</f>
        <v>#VALUE!</v>
      </c>
      <c r="R115" s="16" t="e">
        <f>SUMIF('[16]COAL RECEIPT &amp; GCV DATA'!$A$3:$A$8,'MASTER DATA FILE RAW COAL 2 (2)'!A115,'[16]COAL RECEIPT &amp; GCV DATA'!$R$3:$R$8)+IF(H115=$J$234,($K$234*K115),0)+IF(H115=$J$235,($K$235*K115),0)</f>
        <v>#VALUE!</v>
      </c>
      <c r="S115" s="15">
        <f t="shared" si="8"/>
        <v>0</v>
      </c>
      <c r="T115" s="15" t="e">
        <f>SUMIF('[16]COAL RECEIPT &amp; GCV DATA'!$A$3:$A$8,'MASTER DATA FILE RAW COAL 2 (2)'!A115,'[16]COAL RECEIPT &amp; GCV DATA'!$T$3:$T$8)</f>
        <v>#VALUE!</v>
      </c>
      <c r="U115" s="15" t="e">
        <f t="shared" si="9"/>
        <v>#VALUE!</v>
      </c>
      <c r="V115" s="15" t="e">
        <f>SUMIF('[16]COAL RECEIPT &amp; GCV DATA'!$A$3:$A$8,'MASTER DATA FILE RAW COAL 2 (2)'!A115,'[16]COAL RECEIPT &amp; GCV DATA'!$V$3:$V$8)</f>
        <v>#VALUE!</v>
      </c>
      <c r="W115" s="15" t="e">
        <f t="shared" si="10"/>
        <v>#VALUE!</v>
      </c>
    </row>
    <row r="116" spans="1:23" customFormat="1" x14ac:dyDescent="0.3">
      <c r="A116" s="12"/>
      <c r="B116" s="12" t="e">
        <f>SUMIF('[16]COAL RECEIPT &amp; GCV DATA'!$A$3:$A$8,'MASTER DATA FILE RAW COAL 2 (2)'!A116,'[16]COAL RECEIPT &amp; GCV DATA'!$B$3:$B$8)</f>
        <v>#VALUE!</v>
      </c>
      <c r="C116" s="13" t="e">
        <f>SUMIF('[16]COAL RECEIPT &amp; GCV DATA'!$A$3:$A$8,'MASTER DATA FILE RAW COAL 2 (2)'!A116,'[16]COAL RECEIPT &amp; GCV DATA'!$C$3:$C$8)</f>
        <v>#VALUE!</v>
      </c>
      <c r="D116" s="13">
        <f>IFERROR(VLOOKUP(A116,'[16]COAL RECEIPT &amp; GCV DATA'!$A$2:$V$8,4,0),0)</f>
        <v>0</v>
      </c>
      <c r="E116" s="14">
        <f>IFERROR(VLOOKUP(A116,'[16]COAL RECEIPT &amp; GCV DATA'!$A$2:$V$8,5,0),0)</f>
        <v>0</v>
      </c>
      <c r="F116" s="13" t="e">
        <f>SUMIF('[16]COAL RECEIPT &amp; GCV DATA'!$A$3:$A$8,'MASTER DATA FILE RAW COAL 2 (2)'!A116,'[16]COAL RECEIPT &amp; GCV DATA'!$F$3:$F$8)</f>
        <v>#VALUE!</v>
      </c>
      <c r="G116" s="13">
        <f>IFERROR(VLOOKUP(A116,'[16]COAL RECEIPT &amp; GCV DATA'!$A$2:$V$8,7,0),0)</f>
        <v>0</v>
      </c>
      <c r="H116" s="13">
        <f>IFERROR(VLOOKUP(A116,'[16]COAL RECEIPT &amp; GCV DATA'!$A$2:$V$8,8,0),0)</f>
        <v>0</v>
      </c>
      <c r="I116" s="13">
        <f>IFERROR(VLOOKUP(A116,'[16]COAL RECEIPT &amp; GCV DATA'!$A$2:$V$8,9,0),0)</f>
        <v>0</v>
      </c>
      <c r="J116" s="13">
        <f>IFERROR(VLOOKUP(A116,'[16]COAL RECEIPT &amp; GCV DATA'!$A$2:$V$8,10,0),0)</f>
        <v>0</v>
      </c>
      <c r="K116" s="15" t="e">
        <f>SUMIF('[16]COAL RECEIPT &amp; GCV DATA'!$A$3:$A$8,'MASTER DATA FILE RAW COAL 2 (2)'!A116,'[16]COAL RECEIPT &amp; GCV DATA'!$K$3:$K$8)</f>
        <v>#VALUE!</v>
      </c>
      <c r="L116" s="15" t="e">
        <f>SUMIF('[16]COAL RECEIPT &amp; GCV DATA'!$A$3:$A$8,'MASTER DATA FILE RAW COAL 2 (2)'!A116,'[16]COAL RECEIPT &amp; GCV DATA'!$L$3:$L$8)</f>
        <v>#VALUE!</v>
      </c>
      <c r="M116" s="15" t="e">
        <f t="shared" si="6"/>
        <v>#VALUE!</v>
      </c>
      <c r="N116" s="15" t="e">
        <f t="shared" si="7"/>
        <v>#VALUE!</v>
      </c>
      <c r="O116" s="15" t="e">
        <f>SUMIF('[16]COAL RECEIPT &amp; GCV DATA'!$A$3:$A$8,'MASTER DATA FILE RAW COAL 2 (2)'!A116,'[16]COAL RECEIPT &amp; GCV DATA'!$O$3:$O$8)</f>
        <v>#VALUE!</v>
      </c>
      <c r="P116" s="15" t="e">
        <f t="shared" si="11"/>
        <v>#VALUE!</v>
      </c>
      <c r="Q116" s="15" t="e">
        <f>SUMIF('[16]COAL RECEIPT &amp; GCV DATA'!$A$3:$A$8,'MASTER DATA FILE RAW COAL 2 (2)'!A116,'[16]COAL RECEIPT &amp; GCV DATA'!$Q$3:$Q$8)+IF(H116=$J$234,($K$234*K116),0)+IF(H116=$J$235,($K$235*K116),0)++IF(H115=$J$235,($K$236*K116),0)</f>
        <v>#VALUE!</v>
      </c>
      <c r="R116" s="16" t="e">
        <f>SUMIF('[16]COAL RECEIPT &amp; GCV DATA'!$A$3:$A$8,'MASTER DATA FILE RAW COAL 2 (2)'!A116,'[16]COAL RECEIPT &amp; GCV DATA'!$R$3:$R$8)+IF(H116=$J$234,($K$234*K116),0)+IF(H116=$J$235,($K$235*K116),0)</f>
        <v>#VALUE!</v>
      </c>
      <c r="S116" s="15">
        <f t="shared" si="8"/>
        <v>0</v>
      </c>
      <c r="T116" s="15" t="e">
        <f>SUMIF('[16]COAL RECEIPT &amp; GCV DATA'!$A$3:$A$8,'MASTER DATA FILE RAW COAL 2 (2)'!A116,'[16]COAL RECEIPT &amp; GCV DATA'!$T$3:$T$8)</f>
        <v>#VALUE!</v>
      </c>
      <c r="U116" s="15" t="e">
        <f t="shared" si="9"/>
        <v>#VALUE!</v>
      </c>
      <c r="V116" s="15" t="e">
        <f>SUMIF('[16]COAL RECEIPT &amp; GCV DATA'!$A$3:$A$8,'MASTER DATA FILE RAW COAL 2 (2)'!A116,'[16]COAL RECEIPT &amp; GCV DATA'!$V$3:$V$8)</f>
        <v>#VALUE!</v>
      </c>
      <c r="W116" s="15" t="e">
        <f t="shared" si="10"/>
        <v>#VALUE!</v>
      </c>
    </row>
    <row r="117" spans="1:23" customFormat="1" x14ac:dyDescent="0.3">
      <c r="A117" s="12"/>
      <c r="B117" s="12" t="e">
        <f>SUMIF('[16]COAL RECEIPT &amp; GCV DATA'!$A$3:$A$8,'MASTER DATA FILE RAW COAL 2 (2)'!A117,'[16]COAL RECEIPT &amp; GCV DATA'!$B$3:$B$8)</f>
        <v>#VALUE!</v>
      </c>
      <c r="C117" s="13" t="e">
        <f>SUMIF('[16]COAL RECEIPT &amp; GCV DATA'!$A$3:$A$8,'MASTER DATA FILE RAW COAL 2 (2)'!A117,'[16]COAL RECEIPT &amp; GCV DATA'!$C$3:$C$8)</f>
        <v>#VALUE!</v>
      </c>
      <c r="D117" s="13">
        <f>IFERROR(VLOOKUP(A117,'[16]COAL RECEIPT &amp; GCV DATA'!$A$2:$V$8,4,0),0)</f>
        <v>0</v>
      </c>
      <c r="E117" s="14">
        <f>IFERROR(VLOOKUP(A117,'[16]COAL RECEIPT &amp; GCV DATA'!$A$2:$V$8,5,0),0)</f>
        <v>0</v>
      </c>
      <c r="F117" s="13" t="e">
        <f>SUMIF('[16]COAL RECEIPT &amp; GCV DATA'!$A$3:$A$8,'MASTER DATA FILE RAW COAL 2 (2)'!A117,'[16]COAL RECEIPT &amp; GCV DATA'!$F$3:$F$8)</f>
        <v>#VALUE!</v>
      </c>
      <c r="G117" s="13">
        <f>IFERROR(VLOOKUP(A117,'[16]COAL RECEIPT &amp; GCV DATA'!$A$2:$V$8,7,0),0)</f>
        <v>0</v>
      </c>
      <c r="H117" s="13">
        <f>IFERROR(VLOOKUP(A117,'[16]COAL RECEIPT &amp; GCV DATA'!$A$2:$V$8,8,0),0)</f>
        <v>0</v>
      </c>
      <c r="I117" s="13">
        <f>IFERROR(VLOOKUP(A117,'[16]COAL RECEIPT &amp; GCV DATA'!$A$2:$V$8,9,0),0)</f>
        <v>0</v>
      </c>
      <c r="J117" s="13">
        <f>IFERROR(VLOOKUP(A117,'[16]COAL RECEIPT &amp; GCV DATA'!$A$2:$V$8,10,0),0)</f>
        <v>0</v>
      </c>
      <c r="K117" s="15" t="e">
        <f>SUMIF('[16]COAL RECEIPT &amp; GCV DATA'!$A$3:$A$8,'MASTER DATA FILE RAW COAL 2 (2)'!A117,'[16]COAL RECEIPT &amp; GCV DATA'!$K$3:$K$8)</f>
        <v>#VALUE!</v>
      </c>
      <c r="L117" s="15" t="e">
        <f>SUMIF('[16]COAL RECEIPT &amp; GCV DATA'!$A$3:$A$8,'MASTER DATA FILE RAW COAL 2 (2)'!A117,'[16]COAL RECEIPT &amp; GCV DATA'!$L$3:$L$8)</f>
        <v>#VALUE!</v>
      </c>
      <c r="M117" s="15" t="e">
        <f t="shared" si="6"/>
        <v>#VALUE!</v>
      </c>
      <c r="N117" s="15" t="e">
        <f t="shared" si="7"/>
        <v>#VALUE!</v>
      </c>
      <c r="O117" s="15" t="e">
        <f>SUMIF('[16]COAL RECEIPT &amp; GCV DATA'!$A$3:$A$8,'MASTER DATA FILE RAW COAL 2 (2)'!A117,'[16]COAL RECEIPT &amp; GCV DATA'!$O$3:$O$8)</f>
        <v>#VALUE!</v>
      </c>
      <c r="P117" s="15" t="e">
        <f t="shared" si="11"/>
        <v>#VALUE!</v>
      </c>
      <c r="Q117" s="15" t="e">
        <f>SUMIF('[16]COAL RECEIPT &amp; GCV DATA'!$A$3:$A$8,'MASTER DATA FILE RAW COAL 2 (2)'!A117,'[16]COAL RECEIPT &amp; GCV DATA'!$Q$3:$Q$8)+IF(H117=$J$234,($K$234*K117),0)+IF(H117=$J$235,($K$235*K117),0)++IF(H116=$J$235,($K$236*K117),0)</f>
        <v>#VALUE!</v>
      </c>
      <c r="R117" s="16" t="e">
        <f>SUMIF('[16]COAL RECEIPT &amp; GCV DATA'!$A$3:$A$8,'MASTER DATA FILE RAW COAL 2 (2)'!A117,'[16]COAL RECEIPT &amp; GCV DATA'!$R$3:$R$8)+IF(H117=$J$234,($K$234*K117),0)+IF(H117=$J$235,($K$235*K117),0)</f>
        <v>#VALUE!</v>
      </c>
      <c r="S117" s="15">
        <f t="shared" si="8"/>
        <v>0</v>
      </c>
      <c r="T117" s="15" t="e">
        <f>SUMIF('[16]COAL RECEIPT &amp; GCV DATA'!$A$3:$A$8,'MASTER DATA FILE RAW COAL 2 (2)'!A117,'[16]COAL RECEIPT &amp; GCV DATA'!$T$3:$T$8)</f>
        <v>#VALUE!</v>
      </c>
      <c r="U117" s="15" t="e">
        <f t="shared" si="9"/>
        <v>#VALUE!</v>
      </c>
      <c r="V117" s="15" t="e">
        <f>SUMIF('[16]COAL RECEIPT &amp; GCV DATA'!$A$3:$A$8,'MASTER DATA FILE RAW COAL 2 (2)'!A117,'[16]COAL RECEIPT &amp; GCV DATA'!$V$3:$V$8)</f>
        <v>#VALUE!</v>
      </c>
      <c r="W117" s="15" t="e">
        <f t="shared" si="10"/>
        <v>#VALUE!</v>
      </c>
    </row>
    <row r="118" spans="1:23" customFormat="1" x14ac:dyDescent="0.3">
      <c r="A118" s="12"/>
      <c r="B118" s="12" t="e">
        <f>SUMIF('[16]COAL RECEIPT &amp; GCV DATA'!$A$3:$A$8,'MASTER DATA FILE RAW COAL 2 (2)'!A118,'[16]COAL RECEIPT &amp; GCV DATA'!$B$3:$B$8)</f>
        <v>#VALUE!</v>
      </c>
      <c r="C118" s="13" t="e">
        <f>SUMIF('[16]COAL RECEIPT &amp; GCV DATA'!$A$3:$A$8,'MASTER DATA FILE RAW COAL 2 (2)'!A118,'[16]COAL RECEIPT &amp; GCV DATA'!$C$3:$C$8)</f>
        <v>#VALUE!</v>
      </c>
      <c r="D118" s="13">
        <f>IFERROR(VLOOKUP(A118,'[16]COAL RECEIPT &amp; GCV DATA'!$A$2:$V$8,4,0),0)</f>
        <v>0</v>
      </c>
      <c r="E118" s="14">
        <f>IFERROR(VLOOKUP(A118,'[16]COAL RECEIPT &amp; GCV DATA'!$A$2:$V$8,5,0),0)</f>
        <v>0</v>
      </c>
      <c r="F118" s="13" t="e">
        <f>SUMIF('[16]COAL RECEIPT &amp; GCV DATA'!$A$3:$A$8,'MASTER DATA FILE RAW COAL 2 (2)'!A118,'[16]COAL RECEIPT &amp; GCV DATA'!$F$3:$F$8)</f>
        <v>#VALUE!</v>
      </c>
      <c r="G118" s="13">
        <f>IFERROR(VLOOKUP(A118,'[16]COAL RECEIPT &amp; GCV DATA'!$A$2:$V$8,7,0),0)</f>
        <v>0</v>
      </c>
      <c r="H118" s="13">
        <f>IFERROR(VLOOKUP(A118,'[16]COAL RECEIPT &amp; GCV DATA'!$A$2:$V$8,8,0),0)</f>
        <v>0</v>
      </c>
      <c r="I118" s="13">
        <f>IFERROR(VLOOKUP(A118,'[16]COAL RECEIPT &amp; GCV DATA'!$A$2:$V$8,9,0),0)</f>
        <v>0</v>
      </c>
      <c r="J118" s="13">
        <f>IFERROR(VLOOKUP(A118,'[16]COAL RECEIPT &amp; GCV DATA'!$A$2:$V$8,10,0),0)</f>
        <v>0</v>
      </c>
      <c r="K118" s="15" t="e">
        <f>SUMIF('[16]COAL RECEIPT &amp; GCV DATA'!$A$3:$A$8,'MASTER DATA FILE RAW COAL 2 (2)'!A118,'[16]COAL RECEIPT &amp; GCV DATA'!$K$3:$K$8)</f>
        <v>#VALUE!</v>
      </c>
      <c r="L118" s="15" t="e">
        <f>SUMIF('[16]COAL RECEIPT &amp; GCV DATA'!$A$3:$A$8,'MASTER DATA FILE RAW COAL 2 (2)'!A118,'[16]COAL RECEIPT &amp; GCV DATA'!$L$3:$L$8)</f>
        <v>#VALUE!</v>
      </c>
      <c r="M118" s="15" t="e">
        <f t="shared" si="6"/>
        <v>#VALUE!</v>
      </c>
      <c r="N118" s="15" t="e">
        <f t="shared" si="7"/>
        <v>#VALUE!</v>
      </c>
      <c r="O118" s="15" t="e">
        <f>SUMIF('[16]COAL RECEIPT &amp; GCV DATA'!$A$3:$A$8,'MASTER DATA FILE RAW COAL 2 (2)'!A118,'[16]COAL RECEIPT &amp; GCV DATA'!$O$3:$O$8)</f>
        <v>#VALUE!</v>
      </c>
      <c r="P118" s="15" t="e">
        <f t="shared" si="11"/>
        <v>#VALUE!</v>
      </c>
      <c r="Q118" s="15" t="e">
        <f>SUMIF('[16]COAL RECEIPT &amp; GCV DATA'!$A$3:$A$8,'MASTER DATA FILE RAW COAL 2 (2)'!A118,'[16]COAL RECEIPT &amp; GCV DATA'!$Q$3:$Q$8)+IF(H118=$J$234,($K$234*K118),0)+IF(H118=$J$235,($K$235*K118),0)++IF(H117=$J$235,($K$236*K118),0)</f>
        <v>#VALUE!</v>
      </c>
      <c r="R118" s="16" t="e">
        <f>SUMIF('[16]COAL RECEIPT &amp; GCV DATA'!$A$3:$A$8,'MASTER DATA FILE RAW COAL 2 (2)'!A118,'[16]COAL RECEIPT &amp; GCV DATA'!$R$3:$R$8)+IF(H118=$J$234,($K$234*K118),0)+IF(H118=$J$235,($K$235*K118),0)</f>
        <v>#VALUE!</v>
      </c>
      <c r="S118" s="15">
        <f t="shared" si="8"/>
        <v>0</v>
      </c>
      <c r="T118" s="15" t="e">
        <f>SUMIF('[16]COAL RECEIPT &amp; GCV DATA'!$A$3:$A$8,'MASTER DATA FILE RAW COAL 2 (2)'!A118,'[16]COAL RECEIPT &amp; GCV DATA'!$T$3:$T$8)</f>
        <v>#VALUE!</v>
      </c>
      <c r="U118" s="15" t="e">
        <f t="shared" si="9"/>
        <v>#VALUE!</v>
      </c>
      <c r="V118" s="15" t="e">
        <f>SUMIF('[16]COAL RECEIPT &amp; GCV DATA'!$A$3:$A$8,'MASTER DATA FILE RAW COAL 2 (2)'!A118,'[16]COAL RECEIPT &amp; GCV DATA'!$V$3:$V$8)</f>
        <v>#VALUE!</v>
      </c>
      <c r="W118" s="15" t="e">
        <f t="shared" si="10"/>
        <v>#VALUE!</v>
      </c>
    </row>
    <row r="119" spans="1:23" customFormat="1" x14ac:dyDescent="0.3">
      <c r="A119" s="12"/>
      <c r="B119" s="12" t="e">
        <f>SUMIF('[16]COAL RECEIPT &amp; GCV DATA'!$A$3:$A$8,'MASTER DATA FILE RAW COAL 2 (2)'!A119,'[16]COAL RECEIPT &amp; GCV DATA'!$B$3:$B$8)</f>
        <v>#VALUE!</v>
      </c>
      <c r="C119" s="13" t="e">
        <f>SUMIF('[16]COAL RECEIPT &amp; GCV DATA'!$A$3:$A$8,'MASTER DATA FILE RAW COAL 2 (2)'!A119,'[16]COAL RECEIPT &amp; GCV DATA'!$C$3:$C$8)</f>
        <v>#VALUE!</v>
      </c>
      <c r="D119" s="13">
        <f>IFERROR(VLOOKUP(A119,'[16]COAL RECEIPT &amp; GCV DATA'!$A$2:$V$8,4,0),0)</f>
        <v>0</v>
      </c>
      <c r="E119" s="14">
        <f>IFERROR(VLOOKUP(A119,'[16]COAL RECEIPT &amp; GCV DATA'!$A$2:$V$8,5,0),0)</f>
        <v>0</v>
      </c>
      <c r="F119" s="13" t="e">
        <f>SUMIF('[16]COAL RECEIPT &amp; GCV DATA'!$A$3:$A$8,'MASTER DATA FILE RAW COAL 2 (2)'!A119,'[16]COAL RECEIPT &amp; GCV DATA'!$F$3:$F$8)</f>
        <v>#VALUE!</v>
      </c>
      <c r="G119" s="13">
        <f>IFERROR(VLOOKUP(A119,'[16]COAL RECEIPT &amp; GCV DATA'!$A$2:$V$8,7,0),0)</f>
        <v>0</v>
      </c>
      <c r="H119" s="13">
        <f>IFERROR(VLOOKUP(A119,'[16]COAL RECEIPT &amp; GCV DATA'!$A$2:$V$8,8,0),0)</f>
        <v>0</v>
      </c>
      <c r="I119" s="13">
        <f>IFERROR(VLOOKUP(A119,'[16]COAL RECEIPT &amp; GCV DATA'!$A$2:$V$8,9,0),0)</f>
        <v>0</v>
      </c>
      <c r="J119" s="13">
        <f>IFERROR(VLOOKUP(A119,'[16]COAL RECEIPT &amp; GCV DATA'!$A$2:$V$8,10,0),0)</f>
        <v>0</v>
      </c>
      <c r="K119" s="15" t="e">
        <f>SUMIF('[16]COAL RECEIPT &amp; GCV DATA'!$A$3:$A$8,'MASTER DATA FILE RAW COAL 2 (2)'!A119,'[16]COAL RECEIPT &amp; GCV DATA'!$K$3:$K$8)</f>
        <v>#VALUE!</v>
      </c>
      <c r="L119" s="15" t="e">
        <f>SUMIF('[16]COAL RECEIPT &amp; GCV DATA'!$A$3:$A$8,'MASTER DATA FILE RAW COAL 2 (2)'!A119,'[16]COAL RECEIPT &amp; GCV DATA'!$L$3:$L$8)</f>
        <v>#VALUE!</v>
      </c>
      <c r="M119" s="15" t="e">
        <f t="shared" si="6"/>
        <v>#VALUE!</v>
      </c>
      <c r="N119" s="15" t="e">
        <f t="shared" si="7"/>
        <v>#VALUE!</v>
      </c>
      <c r="O119" s="15" t="e">
        <f>SUMIF('[16]COAL RECEIPT &amp; GCV DATA'!$A$3:$A$8,'MASTER DATA FILE RAW COAL 2 (2)'!A119,'[16]COAL RECEIPT &amp; GCV DATA'!$O$3:$O$8)</f>
        <v>#VALUE!</v>
      </c>
      <c r="P119" s="15" t="e">
        <f t="shared" si="11"/>
        <v>#VALUE!</v>
      </c>
      <c r="Q119" s="15" t="e">
        <f>SUMIF('[16]COAL RECEIPT &amp; GCV DATA'!$A$3:$A$8,'MASTER DATA FILE RAW COAL 2 (2)'!A119,'[16]COAL RECEIPT &amp; GCV DATA'!$Q$3:$Q$8)+IF(H119=$J$234,($K$234*K119),0)+IF(H119=$J$235,($K$235*K119),0)++IF(H118=$J$235,($K$236*K119),0)</f>
        <v>#VALUE!</v>
      </c>
      <c r="R119" s="16" t="e">
        <f>SUMIF('[16]COAL RECEIPT &amp; GCV DATA'!$A$3:$A$8,'MASTER DATA FILE RAW COAL 2 (2)'!A119,'[16]COAL RECEIPT &amp; GCV DATA'!$R$3:$R$8)+IF(H119=$J$234,($K$234*K119),0)+IF(H119=$J$235,($K$235*K119),0)</f>
        <v>#VALUE!</v>
      </c>
      <c r="S119" s="15">
        <f t="shared" si="8"/>
        <v>0</v>
      </c>
      <c r="T119" s="15" t="e">
        <f>SUMIF('[16]COAL RECEIPT &amp; GCV DATA'!$A$3:$A$8,'MASTER DATA FILE RAW COAL 2 (2)'!A119,'[16]COAL RECEIPT &amp; GCV DATA'!$T$3:$T$8)</f>
        <v>#VALUE!</v>
      </c>
      <c r="U119" s="15" t="e">
        <f t="shared" si="9"/>
        <v>#VALUE!</v>
      </c>
      <c r="V119" s="15" t="e">
        <f>SUMIF('[16]COAL RECEIPT &amp; GCV DATA'!$A$3:$A$8,'MASTER DATA FILE RAW COAL 2 (2)'!A119,'[16]COAL RECEIPT &amp; GCV DATA'!$V$3:$V$8)</f>
        <v>#VALUE!</v>
      </c>
      <c r="W119" s="15" t="e">
        <f t="shared" si="10"/>
        <v>#VALUE!</v>
      </c>
    </row>
    <row r="120" spans="1:23" customFormat="1" x14ac:dyDescent="0.3">
      <c r="A120" s="12"/>
      <c r="B120" s="12" t="e">
        <f>SUMIF('[16]COAL RECEIPT &amp; GCV DATA'!$A$3:$A$8,'MASTER DATA FILE RAW COAL 2 (2)'!A120,'[16]COAL RECEIPT &amp; GCV DATA'!$B$3:$B$8)</f>
        <v>#VALUE!</v>
      </c>
      <c r="C120" s="13" t="e">
        <f>SUMIF('[16]COAL RECEIPT &amp; GCV DATA'!$A$3:$A$8,'MASTER DATA FILE RAW COAL 2 (2)'!A120,'[16]COAL RECEIPT &amp; GCV DATA'!$C$3:$C$8)</f>
        <v>#VALUE!</v>
      </c>
      <c r="D120" s="13">
        <f>IFERROR(VLOOKUP(A120,'[16]COAL RECEIPT &amp; GCV DATA'!$A$2:$V$8,4,0),0)</f>
        <v>0</v>
      </c>
      <c r="E120" s="14">
        <f>IFERROR(VLOOKUP(A120,'[16]COAL RECEIPT &amp; GCV DATA'!$A$2:$V$8,5,0),0)</f>
        <v>0</v>
      </c>
      <c r="F120" s="13" t="e">
        <f>SUMIF('[16]COAL RECEIPT &amp; GCV DATA'!$A$3:$A$8,'MASTER DATA FILE RAW COAL 2 (2)'!A120,'[16]COAL RECEIPT &amp; GCV DATA'!$F$3:$F$8)</f>
        <v>#VALUE!</v>
      </c>
      <c r="G120" s="13">
        <f>IFERROR(VLOOKUP(A120,'[16]COAL RECEIPT &amp; GCV DATA'!$A$2:$V$8,7,0),0)</f>
        <v>0</v>
      </c>
      <c r="H120" s="13">
        <f>IFERROR(VLOOKUP(A120,'[16]COAL RECEIPT &amp; GCV DATA'!$A$2:$V$8,8,0),0)</f>
        <v>0</v>
      </c>
      <c r="I120" s="13">
        <f>IFERROR(VLOOKUP(A120,'[16]COAL RECEIPT &amp; GCV DATA'!$A$2:$V$8,9,0),0)</f>
        <v>0</v>
      </c>
      <c r="J120" s="13">
        <f>IFERROR(VLOOKUP(A120,'[16]COAL RECEIPT &amp; GCV DATA'!$A$2:$V$8,10,0),0)</f>
        <v>0</v>
      </c>
      <c r="K120" s="15" t="e">
        <f>SUMIF('[16]COAL RECEIPT &amp; GCV DATA'!$A$3:$A$8,'MASTER DATA FILE RAW COAL 2 (2)'!A120,'[16]COAL RECEIPT &amp; GCV DATA'!$K$3:$K$8)</f>
        <v>#VALUE!</v>
      </c>
      <c r="L120" s="15" t="e">
        <f>SUMIF('[16]COAL RECEIPT &amp; GCV DATA'!$A$3:$A$8,'MASTER DATA FILE RAW COAL 2 (2)'!A120,'[16]COAL RECEIPT &amp; GCV DATA'!$L$3:$L$8)</f>
        <v>#VALUE!</v>
      </c>
      <c r="M120" s="15" t="e">
        <f t="shared" si="6"/>
        <v>#VALUE!</v>
      </c>
      <c r="N120" s="15" t="e">
        <f t="shared" si="7"/>
        <v>#VALUE!</v>
      </c>
      <c r="O120" s="15" t="e">
        <f>SUMIF('[16]COAL RECEIPT &amp; GCV DATA'!$A$3:$A$8,'MASTER DATA FILE RAW COAL 2 (2)'!A120,'[16]COAL RECEIPT &amp; GCV DATA'!$O$3:$O$8)</f>
        <v>#VALUE!</v>
      </c>
      <c r="P120" s="15" t="e">
        <f t="shared" si="11"/>
        <v>#VALUE!</v>
      </c>
      <c r="Q120" s="15" t="e">
        <f>SUMIF('[16]COAL RECEIPT &amp; GCV DATA'!$A$3:$A$8,'MASTER DATA FILE RAW COAL 2 (2)'!A120,'[16]COAL RECEIPT &amp; GCV DATA'!$Q$3:$Q$8)+IF(H120=$J$234,($K$234*K120),0)+IF(H120=$J$235,($K$235*K120),0)++IF(H119=$J$235,($K$236*K120),0)</f>
        <v>#VALUE!</v>
      </c>
      <c r="R120" s="16" t="e">
        <f>SUMIF('[16]COAL RECEIPT &amp; GCV DATA'!$A$3:$A$8,'MASTER DATA FILE RAW COAL 2 (2)'!A120,'[16]COAL RECEIPT &amp; GCV DATA'!$R$3:$R$8)+IF(H120=$J$234,($K$234*K120),0)+IF(H120=$J$235,($K$235*K120),0)</f>
        <v>#VALUE!</v>
      </c>
      <c r="S120" s="15">
        <f t="shared" si="8"/>
        <v>0</v>
      </c>
      <c r="T120" s="15" t="e">
        <f>SUMIF('[16]COAL RECEIPT &amp; GCV DATA'!$A$3:$A$8,'MASTER DATA FILE RAW COAL 2 (2)'!A120,'[16]COAL RECEIPT &amp; GCV DATA'!$T$3:$T$8)</f>
        <v>#VALUE!</v>
      </c>
      <c r="U120" s="15" t="e">
        <f t="shared" si="9"/>
        <v>#VALUE!</v>
      </c>
      <c r="V120" s="15" t="e">
        <f>SUMIF('[16]COAL RECEIPT &amp; GCV DATA'!$A$3:$A$8,'MASTER DATA FILE RAW COAL 2 (2)'!A120,'[16]COAL RECEIPT &amp; GCV DATA'!$V$3:$V$8)</f>
        <v>#VALUE!</v>
      </c>
      <c r="W120" s="15" t="e">
        <f t="shared" si="10"/>
        <v>#VALUE!</v>
      </c>
    </row>
    <row r="121" spans="1:23" customFormat="1" x14ac:dyDescent="0.3">
      <c r="A121" s="12"/>
      <c r="B121" s="12" t="e">
        <f>SUMIF('[16]COAL RECEIPT &amp; GCV DATA'!$A$3:$A$8,'MASTER DATA FILE RAW COAL 2 (2)'!A121,'[16]COAL RECEIPT &amp; GCV DATA'!$B$3:$B$8)</f>
        <v>#VALUE!</v>
      </c>
      <c r="C121" s="13" t="e">
        <f>SUMIF('[16]COAL RECEIPT &amp; GCV DATA'!$A$3:$A$8,'MASTER DATA FILE RAW COAL 2 (2)'!A121,'[16]COAL RECEIPT &amp; GCV DATA'!$C$3:$C$8)</f>
        <v>#VALUE!</v>
      </c>
      <c r="D121" s="13">
        <f>IFERROR(VLOOKUP(A121,'[16]COAL RECEIPT &amp; GCV DATA'!$A$2:$V$8,4,0),0)</f>
        <v>0</v>
      </c>
      <c r="E121" s="14">
        <f>IFERROR(VLOOKUP(A121,'[16]COAL RECEIPT &amp; GCV DATA'!$A$2:$V$8,5,0),0)</f>
        <v>0</v>
      </c>
      <c r="F121" s="13" t="e">
        <f>SUMIF('[16]COAL RECEIPT &amp; GCV DATA'!$A$3:$A$8,'MASTER DATA FILE RAW COAL 2 (2)'!A121,'[16]COAL RECEIPT &amp; GCV DATA'!$F$3:$F$8)</f>
        <v>#VALUE!</v>
      </c>
      <c r="G121" s="13">
        <f>IFERROR(VLOOKUP(A121,'[16]COAL RECEIPT &amp; GCV DATA'!$A$2:$V$8,7,0),0)</f>
        <v>0</v>
      </c>
      <c r="H121" s="13">
        <f>IFERROR(VLOOKUP(A121,'[16]COAL RECEIPT &amp; GCV DATA'!$A$2:$V$8,8,0),0)</f>
        <v>0</v>
      </c>
      <c r="I121" s="13">
        <f>IFERROR(VLOOKUP(A121,'[16]COAL RECEIPT &amp; GCV DATA'!$A$2:$V$8,9,0),0)</f>
        <v>0</v>
      </c>
      <c r="J121" s="13">
        <f>IFERROR(VLOOKUP(A121,'[16]COAL RECEIPT &amp; GCV DATA'!$A$2:$V$8,10,0),0)</f>
        <v>0</v>
      </c>
      <c r="K121" s="15" t="e">
        <f>SUMIF('[16]COAL RECEIPT &amp; GCV DATA'!$A$3:$A$8,'MASTER DATA FILE RAW COAL 2 (2)'!A121,'[16]COAL RECEIPT &amp; GCV DATA'!$K$3:$K$8)</f>
        <v>#VALUE!</v>
      </c>
      <c r="L121" s="15" t="e">
        <f>SUMIF('[16]COAL RECEIPT &amp; GCV DATA'!$A$3:$A$8,'MASTER DATA FILE RAW COAL 2 (2)'!A121,'[16]COAL RECEIPT &amp; GCV DATA'!$L$3:$L$8)</f>
        <v>#VALUE!</v>
      </c>
      <c r="M121" s="15" t="e">
        <f t="shared" si="6"/>
        <v>#VALUE!</v>
      </c>
      <c r="N121" s="15" t="e">
        <f t="shared" si="7"/>
        <v>#VALUE!</v>
      </c>
      <c r="O121" s="15" t="e">
        <f>SUMIF('[16]COAL RECEIPT &amp; GCV DATA'!$A$3:$A$8,'MASTER DATA FILE RAW COAL 2 (2)'!A121,'[16]COAL RECEIPT &amp; GCV DATA'!$O$3:$O$8)</f>
        <v>#VALUE!</v>
      </c>
      <c r="P121" s="15" t="e">
        <f t="shared" si="11"/>
        <v>#VALUE!</v>
      </c>
      <c r="Q121" s="15" t="e">
        <f>SUMIF('[16]COAL RECEIPT &amp; GCV DATA'!$A$3:$A$8,'MASTER DATA FILE RAW COAL 2 (2)'!A121,'[16]COAL RECEIPT &amp; GCV DATA'!$Q$3:$Q$8)+IF(H121=$J$234,($K$234*K121),0)+IF(H121=$J$235,($K$235*K121),0)++IF(H120=$J$235,($K$236*K121),0)</f>
        <v>#VALUE!</v>
      </c>
      <c r="R121" s="16" t="e">
        <f>SUMIF('[16]COAL RECEIPT &amp; GCV DATA'!$A$3:$A$8,'MASTER DATA FILE RAW COAL 2 (2)'!A121,'[16]COAL RECEIPT &amp; GCV DATA'!$R$3:$R$8)+IF(H121=$J$234,($K$234*K121),0)+IF(H121=$J$235,($K$235*K121),0)</f>
        <v>#VALUE!</v>
      </c>
      <c r="S121" s="15">
        <f t="shared" si="8"/>
        <v>0</v>
      </c>
      <c r="T121" s="15" t="e">
        <f>SUMIF('[16]COAL RECEIPT &amp; GCV DATA'!$A$3:$A$8,'MASTER DATA FILE RAW COAL 2 (2)'!A121,'[16]COAL RECEIPT &amp; GCV DATA'!$T$3:$T$8)</f>
        <v>#VALUE!</v>
      </c>
      <c r="U121" s="15" t="e">
        <f t="shared" si="9"/>
        <v>#VALUE!</v>
      </c>
      <c r="V121" s="15" t="e">
        <f>SUMIF('[16]COAL RECEIPT &amp; GCV DATA'!$A$3:$A$8,'MASTER DATA FILE RAW COAL 2 (2)'!A121,'[16]COAL RECEIPT &amp; GCV DATA'!$V$3:$V$8)</f>
        <v>#VALUE!</v>
      </c>
      <c r="W121" s="15" t="e">
        <f t="shared" si="10"/>
        <v>#VALUE!</v>
      </c>
    </row>
    <row r="122" spans="1:23" customFormat="1" x14ac:dyDescent="0.3">
      <c r="A122" s="12"/>
      <c r="B122" s="12" t="e">
        <f>SUMIF('[16]COAL RECEIPT &amp; GCV DATA'!$A$3:$A$8,'MASTER DATA FILE RAW COAL 2 (2)'!A122,'[16]COAL RECEIPT &amp; GCV DATA'!$B$3:$B$8)</f>
        <v>#VALUE!</v>
      </c>
      <c r="C122" s="13" t="e">
        <f>SUMIF('[16]COAL RECEIPT &amp; GCV DATA'!$A$3:$A$8,'MASTER DATA FILE RAW COAL 2 (2)'!A122,'[16]COAL RECEIPT &amp; GCV DATA'!$C$3:$C$8)</f>
        <v>#VALUE!</v>
      </c>
      <c r="D122" s="13">
        <f>IFERROR(VLOOKUP(A122,'[16]COAL RECEIPT &amp; GCV DATA'!$A$2:$V$8,4,0),0)</f>
        <v>0</v>
      </c>
      <c r="E122" s="14">
        <f>IFERROR(VLOOKUP(A122,'[16]COAL RECEIPT &amp; GCV DATA'!$A$2:$V$8,5,0),0)</f>
        <v>0</v>
      </c>
      <c r="F122" s="13" t="e">
        <f>SUMIF('[16]COAL RECEIPT &amp; GCV DATA'!$A$3:$A$8,'MASTER DATA FILE RAW COAL 2 (2)'!A122,'[16]COAL RECEIPT &amp; GCV DATA'!$F$3:$F$8)</f>
        <v>#VALUE!</v>
      </c>
      <c r="G122" s="13">
        <f>IFERROR(VLOOKUP(A122,'[16]COAL RECEIPT &amp; GCV DATA'!$A$2:$V$8,7,0),0)</f>
        <v>0</v>
      </c>
      <c r="H122" s="13">
        <f>IFERROR(VLOOKUP(A122,'[16]COAL RECEIPT &amp; GCV DATA'!$A$2:$V$8,8,0),0)</f>
        <v>0</v>
      </c>
      <c r="I122" s="13">
        <f>IFERROR(VLOOKUP(A122,'[16]COAL RECEIPT &amp; GCV DATA'!$A$2:$V$8,9,0),0)</f>
        <v>0</v>
      </c>
      <c r="J122" s="13">
        <f>IFERROR(VLOOKUP(A122,'[16]COAL RECEIPT &amp; GCV DATA'!$A$2:$V$8,10,0),0)</f>
        <v>0</v>
      </c>
      <c r="K122" s="15" t="e">
        <f>SUMIF('[16]COAL RECEIPT &amp; GCV DATA'!$A$3:$A$8,'MASTER DATA FILE RAW COAL 2 (2)'!A122,'[16]COAL RECEIPT &amp; GCV DATA'!$K$3:$K$8)</f>
        <v>#VALUE!</v>
      </c>
      <c r="L122" s="15" t="e">
        <f>SUMIF('[16]COAL RECEIPT &amp; GCV DATA'!$A$3:$A$8,'MASTER DATA FILE RAW COAL 2 (2)'!A122,'[16]COAL RECEIPT &amp; GCV DATA'!$L$3:$L$8)</f>
        <v>#VALUE!</v>
      </c>
      <c r="M122" s="15" t="e">
        <f t="shared" si="6"/>
        <v>#VALUE!</v>
      </c>
      <c r="N122" s="15" t="e">
        <f t="shared" si="7"/>
        <v>#VALUE!</v>
      </c>
      <c r="O122" s="15" t="e">
        <f>SUMIF('[16]COAL RECEIPT &amp; GCV DATA'!$A$3:$A$8,'MASTER DATA FILE RAW COAL 2 (2)'!A122,'[16]COAL RECEIPT &amp; GCV DATA'!$O$3:$O$8)</f>
        <v>#VALUE!</v>
      </c>
      <c r="P122" s="15" t="e">
        <f t="shared" si="11"/>
        <v>#VALUE!</v>
      </c>
      <c r="Q122" s="15" t="e">
        <f>SUMIF('[16]COAL RECEIPT &amp; GCV DATA'!$A$3:$A$8,'MASTER DATA FILE RAW COAL 2 (2)'!A122,'[16]COAL RECEIPT &amp; GCV DATA'!$Q$3:$Q$8)+IF(H122=$J$234,($K$234*K122),0)+IF(H122=$J$235,($K$235*K122),0)++IF(H121=$J$235,($K$236*K122),0)</f>
        <v>#VALUE!</v>
      </c>
      <c r="R122" s="16" t="e">
        <f>SUMIF('[16]COAL RECEIPT &amp; GCV DATA'!$A$3:$A$8,'MASTER DATA FILE RAW COAL 2 (2)'!A122,'[16]COAL RECEIPT &amp; GCV DATA'!$R$3:$R$8)+IF(H122=$J$234,($K$234*K122),0)+IF(H122=$J$235,($K$235*K122),0)</f>
        <v>#VALUE!</v>
      </c>
      <c r="S122" s="15">
        <f t="shared" si="8"/>
        <v>0</v>
      </c>
      <c r="T122" s="15" t="e">
        <f>SUMIF('[16]COAL RECEIPT &amp; GCV DATA'!$A$3:$A$8,'MASTER DATA FILE RAW COAL 2 (2)'!A122,'[16]COAL RECEIPT &amp; GCV DATA'!$T$3:$T$8)</f>
        <v>#VALUE!</v>
      </c>
      <c r="U122" s="15" t="e">
        <f t="shared" si="9"/>
        <v>#VALUE!</v>
      </c>
      <c r="V122" s="15" t="e">
        <f>SUMIF('[16]COAL RECEIPT &amp; GCV DATA'!$A$3:$A$8,'MASTER DATA FILE RAW COAL 2 (2)'!A122,'[16]COAL RECEIPT &amp; GCV DATA'!$V$3:$V$8)</f>
        <v>#VALUE!</v>
      </c>
      <c r="W122" s="15" t="e">
        <f t="shared" si="10"/>
        <v>#VALUE!</v>
      </c>
    </row>
    <row r="123" spans="1:23" customFormat="1" x14ac:dyDescent="0.3">
      <c r="A123" s="12"/>
      <c r="B123" s="12" t="e">
        <f>SUMIF('[16]COAL RECEIPT &amp; GCV DATA'!$A$3:$A$8,'MASTER DATA FILE RAW COAL 2 (2)'!A123,'[16]COAL RECEIPT &amp; GCV DATA'!$B$3:$B$8)</f>
        <v>#VALUE!</v>
      </c>
      <c r="C123" s="13" t="e">
        <f>SUMIF('[16]COAL RECEIPT &amp; GCV DATA'!$A$3:$A$8,'MASTER DATA FILE RAW COAL 2 (2)'!A123,'[16]COAL RECEIPT &amp; GCV DATA'!$C$3:$C$8)</f>
        <v>#VALUE!</v>
      </c>
      <c r="D123" s="13">
        <f>IFERROR(VLOOKUP(A123,'[16]COAL RECEIPT &amp; GCV DATA'!$A$2:$V$8,4,0),0)</f>
        <v>0</v>
      </c>
      <c r="E123" s="14">
        <f>IFERROR(VLOOKUP(A123,'[16]COAL RECEIPT &amp; GCV DATA'!$A$2:$V$8,5,0),0)</f>
        <v>0</v>
      </c>
      <c r="F123" s="13" t="e">
        <f>SUMIF('[16]COAL RECEIPT &amp; GCV DATA'!$A$3:$A$8,'MASTER DATA FILE RAW COAL 2 (2)'!A123,'[16]COAL RECEIPT &amp; GCV DATA'!$F$3:$F$8)</f>
        <v>#VALUE!</v>
      </c>
      <c r="G123" s="13">
        <f>IFERROR(VLOOKUP(A123,'[16]COAL RECEIPT &amp; GCV DATA'!$A$2:$V$8,7,0),0)</f>
        <v>0</v>
      </c>
      <c r="H123" s="13">
        <f>IFERROR(VLOOKUP(A123,'[16]COAL RECEIPT &amp; GCV DATA'!$A$2:$V$8,8,0),0)</f>
        <v>0</v>
      </c>
      <c r="I123" s="13">
        <f>IFERROR(VLOOKUP(A123,'[16]COAL RECEIPT &amp; GCV DATA'!$A$2:$V$8,9,0),0)</f>
        <v>0</v>
      </c>
      <c r="J123" s="13">
        <f>IFERROR(VLOOKUP(A123,'[16]COAL RECEIPT &amp; GCV DATA'!$A$2:$V$8,10,0),0)</f>
        <v>0</v>
      </c>
      <c r="K123" s="15" t="e">
        <f>SUMIF('[16]COAL RECEIPT &amp; GCV DATA'!$A$3:$A$8,'MASTER DATA FILE RAW COAL 2 (2)'!A123,'[16]COAL RECEIPT &amp; GCV DATA'!$K$3:$K$8)</f>
        <v>#VALUE!</v>
      </c>
      <c r="L123" s="15" t="e">
        <f>SUMIF('[16]COAL RECEIPT &amp; GCV DATA'!$A$3:$A$8,'MASTER DATA FILE RAW COAL 2 (2)'!A123,'[16]COAL RECEIPT &amp; GCV DATA'!$L$3:$L$8)</f>
        <v>#VALUE!</v>
      </c>
      <c r="M123" s="15" t="e">
        <f t="shared" si="6"/>
        <v>#VALUE!</v>
      </c>
      <c r="N123" s="15" t="e">
        <f t="shared" si="7"/>
        <v>#VALUE!</v>
      </c>
      <c r="O123" s="15" t="e">
        <f>SUMIF('[16]COAL RECEIPT &amp; GCV DATA'!$A$3:$A$8,'MASTER DATA FILE RAW COAL 2 (2)'!A123,'[16]COAL RECEIPT &amp; GCV DATA'!$O$3:$O$8)</f>
        <v>#VALUE!</v>
      </c>
      <c r="P123" s="15" t="e">
        <f t="shared" si="11"/>
        <v>#VALUE!</v>
      </c>
      <c r="Q123" s="15" t="e">
        <f>SUMIF('[16]COAL RECEIPT &amp; GCV DATA'!$A$3:$A$8,'MASTER DATA FILE RAW COAL 2 (2)'!A123,'[16]COAL RECEIPT &amp; GCV DATA'!$Q$3:$Q$8)+IF(H123=$J$234,($K$234*K123),0)+IF(H123=$J$235,($K$235*K123),0)++IF(H122=$J$235,($K$236*K123),0)</f>
        <v>#VALUE!</v>
      </c>
      <c r="R123" s="16" t="e">
        <f>SUMIF('[16]COAL RECEIPT &amp; GCV DATA'!$A$3:$A$8,'MASTER DATA FILE RAW COAL 2 (2)'!A123,'[16]COAL RECEIPT &amp; GCV DATA'!$R$3:$R$8)+IF(H123=$J$234,($K$234*K123),0)+IF(H123=$J$235,($K$235*K123),0)</f>
        <v>#VALUE!</v>
      </c>
      <c r="S123" s="15">
        <f t="shared" si="8"/>
        <v>0</v>
      </c>
      <c r="T123" s="15" t="e">
        <f>SUMIF('[16]COAL RECEIPT &amp; GCV DATA'!$A$3:$A$8,'MASTER DATA FILE RAW COAL 2 (2)'!A123,'[16]COAL RECEIPT &amp; GCV DATA'!$T$3:$T$8)</f>
        <v>#VALUE!</v>
      </c>
      <c r="U123" s="15" t="e">
        <f t="shared" si="9"/>
        <v>#VALUE!</v>
      </c>
      <c r="V123" s="15" t="e">
        <f>SUMIF('[16]COAL RECEIPT &amp; GCV DATA'!$A$3:$A$8,'MASTER DATA FILE RAW COAL 2 (2)'!A123,'[16]COAL RECEIPT &amp; GCV DATA'!$V$3:$V$8)</f>
        <v>#VALUE!</v>
      </c>
      <c r="W123" s="15" t="e">
        <f t="shared" si="10"/>
        <v>#VALUE!</v>
      </c>
    </row>
    <row r="124" spans="1:23" customFormat="1" x14ac:dyDescent="0.3">
      <c r="A124" s="12"/>
      <c r="B124" s="12" t="e">
        <f>SUMIF('[16]COAL RECEIPT &amp; GCV DATA'!$A$3:$A$8,'MASTER DATA FILE RAW COAL 2 (2)'!A124,'[16]COAL RECEIPT &amp; GCV DATA'!$B$3:$B$8)</f>
        <v>#VALUE!</v>
      </c>
      <c r="C124" s="13" t="e">
        <f>SUMIF('[16]COAL RECEIPT &amp; GCV DATA'!$A$3:$A$8,'MASTER DATA FILE RAW COAL 2 (2)'!A124,'[16]COAL RECEIPT &amp; GCV DATA'!$C$3:$C$8)</f>
        <v>#VALUE!</v>
      </c>
      <c r="D124" s="13">
        <f>IFERROR(VLOOKUP(A124,'[16]COAL RECEIPT &amp; GCV DATA'!$A$2:$V$8,4,0),0)</f>
        <v>0</v>
      </c>
      <c r="E124" s="14">
        <f>IFERROR(VLOOKUP(A124,'[16]COAL RECEIPT &amp; GCV DATA'!$A$2:$V$8,5,0),0)</f>
        <v>0</v>
      </c>
      <c r="F124" s="13" t="e">
        <f>SUMIF('[16]COAL RECEIPT &amp; GCV DATA'!$A$3:$A$8,'MASTER DATA FILE RAW COAL 2 (2)'!A124,'[16]COAL RECEIPT &amp; GCV DATA'!$F$3:$F$8)</f>
        <v>#VALUE!</v>
      </c>
      <c r="G124" s="13">
        <f>IFERROR(VLOOKUP(A124,'[16]COAL RECEIPT &amp; GCV DATA'!$A$2:$V$8,7,0),0)</f>
        <v>0</v>
      </c>
      <c r="H124" s="13">
        <f>IFERROR(VLOOKUP(A124,'[16]COAL RECEIPT &amp; GCV DATA'!$A$2:$V$8,8,0),0)</f>
        <v>0</v>
      </c>
      <c r="I124" s="13">
        <f>IFERROR(VLOOKUP(A124,'[16]COAL RECEIPT &amp; GCV DATA'!$A$2:$V$8,9,0),0)</f>
        <v>0</v>
      </c>
      <c r="J124" s="13">
        <f>IFERROR(VLOOKUP(A124,'[16]COAL RECEIPT &amp; GCV DATA'!$A$2:$V$8,10,0),0)</f>
        <v>0</v>
      </c>
      <c r="K124" s="15" t="e">
        <f>SUMIF('[16]COAL RECEIPT &amp; GCV DATA'!$A$3:$A$8,'MASTER DATA FILE RAW COAL 2 (2)'!A124,'[16]COAL RECEIPT &amp; GCV DATA'!$K$3:$K$8)</f>
        <v>#VALUE!</v>
      </c>
      <c r="L124" s="15" t="e">
        <f>SUMIF('[16]COAL RECEIPT &amp; GCV DATA'!$A$3:$A$8,'MASTER DATA FILE RAW COAL 2 (2)'!A124,'[16]COAL RECEIPT &amp; GCV DATA'!$L$3:$L$8)</f>
        <v>#VALUE!</v>
      </c>
      <c r="M124" s="15" t="e">
        <f t="shared" si="6"/>
        <v>#VALUE!</v>
      </c>
      <c r="N124" s="15" t="e">
        <f t="shared" si="7"/>
        <v>#VALUE!</v>
      </c>
      <c r="O124" s="15" t="e">
        <f>SUMIF('[16]COAL RECEIPT &amp; GCV DATA'!$A$3:$A$8,'MASTER DATA FILE RAW COAL 2 (2)'!A124,'[16]COAL RECEIPT &amp; GCV DATA'!$O$3:$O$8)</f>
        <v>#VALUE!</v>
      </c>
      <c r="P124" s="15" t="e">
        <f t="shared" si="11"/>
        <v>#VALUE!</v>
      </c>
      <c r="Q124" s="15" t="e">
        <f>SUMIF('[16]COAL RECEIPT &amp; GCV DATA'!$A$3:$A$8,'MASTER DATA FILE RAW COAL 2 (2)'!A124,'[16]COAL RECEIPT &amp; GCV DATA'!$Q$3:$Q$8)+IF(H124=$J$234,($K$234*K124),0)+IF(H124=$J$235,($K$235*K124),0)++IF(H123=$J$235,($K$236*K124),0)</f>
        <v>#VALUE!</v>
      </c>
      <c r="R124" s="16" t="e">
        <f>SUMIF('[16]COAL RECEIPT &amp; GCV DATA'!$A$3:$A$8,'MASTER DATA FILE RAW COAL 2 (2)'!A124,'[16]COAL RECEIPT &amp; GCV DATA'!$R$3:$R$8)+IF(H124=$J$234,($K$234*K124),0)+IF(H124=$J$235,($K$235*K124),0)</f>
        <v>#VALUE!</v>
      </c>
      <c r="S124" s="15">
        <f t="shared" si="8"/>
        <v>0</v>
      </c>
      <c r="T124" s="15" t="e">
        <f>SUMIF('[16]COAL RECEIPT &amp; GCV DATA'!$A$3:$A$8,'MASTER DATA FILE RAW COAL 2 (2)'!A124,'[16]COAL RECEIPT &amp; GCV DATA'!$T$3:$T$8)</f>
        <v>#VALUE!</v>
      </c>
      <c r="U124" s="15" t="e">
        <f t="shared" si="9"/>
        <v>#VALUE!</v>
      </c>
      <c r="V124" s="15" t="e">
        <f>SUMIF('[16]COAL RECEIPT &amp; GCV DATA'!$A$3:$A$8,'MASTER DATA FILE RAW COAL 2 (2)'!A124,'[16]COAL RECEIPT &amp; GCV DATA'!$V$3:$V$8)</f>
        <v>#VALUE!</v>
      </c>
      <c r="W124" s="15" t="e">
        <f t="shared" si="10"/>
        <v>#VALUE!</v>
      </c>
    </row>
    <row r="125" spans="1:23" customFormat="1" x14ac:dyDescent="0.3">
      <c r="A125" s="12"/>
      <c r="B125" s="12" t="e">
        <f>SUMIF('[16]COAL RECEIPT &amp; GCV DATA'!$A$3:$A$8,'MASTER DATA FILE RAW COAL 2 (2)'!A125,'[16]COAL RECEIPT &amp; GCV DATA'!$B$3:$B$8)</f>
        <v>#VALUE!</v>
      </c>
      <c r="C125" s="13" t="e">
        <f>SUMIF('[16]COAL RECEIPT &amp; GCV DATA'!$A$3:$A$8,'MASTER DATA FILE RAW COAL 2 (2)'!A125,'[16]COAL RECEIPT &amp; GCV DATA'!$C$3:$C$8)</f>
        <v>#VALUE!</v>
      </c>
      <c r="D125" s="13">
        <f>IFERROR(VLOOKUP(A125,'[16]COAL RECEIPT &amp; GCV DATA'!$A$2:$V$8,4,0),0)</f>
        <v>0</v>
      </c>
      <c r="E125" s="14">
        <f>IFERROR(VLOOKUP(A125,'[16]COAL RECEIPT &amp; GCV DATA'!$A$2:$V$8,5,0),0)</f>
        <v>0</v>
      </c>
      <c r="F125" s="13" t="e">
        <f>SUMIF('[16]COAL RECEIPT &amp; GCV DATA'!$A$3:$A$8,'MASTER DATA FILE RAW COAL 2 (2)'!A125,'[16]COAL RECEIPT &amp; GCV DATA'!$F$3:$F$8)</f>
        <v>#VALUE!</v>
      </c>
      <c r="G125" s="13">
        <f>IFERROR(VLOOKUP(A125,'[16]COAL RECEIPT &amp; GCV DATA'!$A$2:$V$8,7,0),0)</f>
        <v>0</v>
      </c>
      <c r="H125" s="13">
        <f>IFERROR(VLOOKUP(A125,'[16]COAL RECEIPT &amp; GCV DATA'!$A$2:$V$8,8,0),0)</f>
        <v>0</v>
      </c>
      <c r="I125" s="13">
        <f>IFERROR(VLOOKUP(A125,'[16]COAL RECEIPT &amp; GCV DATA'!$A$2:$V$8,9,0),0)</f>
        <v>0</v>
      </c>
      <c r="J125" s="13">
        <f>IFERROR(VLOOKUP(A125,'[16]COAL RECEIPT &amp; GCV DATA'!$A$2:$V$8,10,0),0)</f>
        <v>0</v>
      </c>
      <c r="K125" s="15" t="e">
        <f>SUMIF('[16]COAL RECEIPT &amp; GCV DATA'!$A$3:$A$8,'MASTER DATA FILE RAW COAL 2 (2)'!A125,'[16]COAL RECEIPT &amp; GCV DATA'!$K$3:$K$8)</f>
        <v>#VALUE!</v>
      </c>
      <c r="L125" s="15" t="e">
        <f>SUMIF('[16]COAL RECEIPT &amp; GCV DATA'!$A$3:$A$8,'MASTER DATA FILE RAW COAL 2 (2)'!A125,'[16]COAL RECEIPT &amp; GCV DATA'!$L$3:$L$8)</f>
        <v>#VALUE!</v>
      </c>
      <c r="M125" s="15" t="e">
        <f t="shared" si="6"/>
        <v>#VALUE!</v>
      </c>
      <c r="N125" s="15" t="e">
        <f t="shared" si="7"/>
        <v>#VALUE!</v>
      </c>
      <c r="O125" s="15" t="e">
        <f>SUMIF('[16]COAL RECEIPT &amp; GCV DATA'!$A$3:$A$8,'MASTER DATA FILE RAW COAL 2 (2)'!A125,'[16]COAL RECEIPT &amp; GCV DATA'!$O$3:$O$8)</f>
        <v>#VALUE!</v>
      </c>
      <c r="P125" s="15" t="e">
        <f t="shared" si="11"/>
        <v>#VALUE!</v>
      </c>
      <c r="Q125" s="15" t="e">
        <f>SUMIF('[16]COAL RECEIPT &amp; GCV DATA'!$A$3:$A$8,'MASTER DATA FILE RAW COAL 2 (2)'!A125,'[16]COAL RECEIPT &amp; GCV DATA'!$Q$3:$Q$8)+IF(H125=$J$234,($K$234*K125),0)+IF(H125=$J$235,($K$235*K125),0)++IF(H124=$J$235,($K$236*K125),0)</f>
        <v>#VALUE!</v>
      </c>
      <c r="R125" s="16" t="e">
        <f>SUMIF('[16]COAL RECEIPT &amp; GCV DATA'!$A$3:$A$8,'MASTER DATA FILE RAW COAL 2 (2)'!A125,'[16]COAL RECEIPT &amp; GCV DATA'!$R$3:$R$8)+IF(H125=$J$234,($K$234*K125),0)+IF(H125=$J$235,($K$235*K125),0)</f>
        <v>#VALUE!</v>
      </c>
      <c r="S125" s="15">
        <f t="shared" si="8"/>
        <v>0</v>
      </c>
      <c r="T125" s="15" t="e">
        <f>SUMIF('[16]COAL RECEIPT &amp; GCV DATA'!$A$3:$A$8,'MASTER DATA FILE RAW COAL 2 (2)'!A125,'[16]COAL RECEIPT &amp; GCV DATA'!$T$3:$T$8)</f>
        <v>#VALUE!</v>
      </c>
      <c r="U125" s="15" t="e">
        <f t="shared" si="9"/>
        <v>#VALUE!</v>
      </c>
      <c r="V125" s="15" t="e">
        <f>SUMIF('[16]COAL RECEIPT &amp; GCV DATA'!$A$3:$A$8,'MASTER DATA FILE RAW COAL 2 (2)'!A125,'[16]COAL RECEIPT &amp; GCV DATA'!$V$3:$V$8)</f>
        <v>#VALUE!</v>
      </c>
      <c r="W125" s="15" t="e">
        <f t="shared" si="10"/>
        <v>#VALUE!</v>
      </c>
    </row>
    <row r="126" spans="1:23" customFormat="1" x14ac:dyDescent="0.3">
      <c r="A126" s="12"/>
      <c r="B126" s="12" t="e">
        <f>SUMIF('[16]COAL RECEIPT &amp; GCV DATA'!$A$3:$A$8,'MASTER DATA FILE RAW COAL 2 (2)'!A126,'[16]COAL RECEIPT &amp; GCV DATA'!$B$3:$B$8)</f>
        <v>#VALUE!</v>
      </c>
      <c r="C126" s="13" t="e">
        <f>SUMIF('[16]COAL RECEIPT &amp; GCV DATA'!$A$3:$A$8,'MASTER DATA FILE RAW COAL 2 (2)'!A126,'[16]COAL RECEIPT &amp; GCV DATA'!$C$3:$C$8)</f>
        <v>#VALUE!</v>
      </c>
      <c r="D126" s="13">
        <f>IFERROR(VLOOKUP(A126,'[16]COAL RECEIPT &amp; GCV DATA'!$A$2:$V$8,4,0),0)</f>
        <v>0</v>
      </c>
      <c r="E126" s="14">
        <f>IFERROR(VLOOKUP(A126,'[16]COAL RECEIPT &amp; GCV DATA'!$A$2:$V$8,5,0),0)</f>
        <v>0</v>
      </c>
      <c r="F126" s="13" t="e">
        <f>SUMIF('[16]COAL RECEIPT &amp; GCV DATA'!$A$3:$A$8,'MASTER DATA FILE RAW COAL 2 (2)'!A126,'[16]COAL RECEIPT &amp; GCV DATA'!$F$3:$F$8)</f>
        <v>#VALUE!</v>
      </c>
      <c r="G126" s="13">
        <f>IFERROR(VLOOKUP(A126,'[16]COAL RECEIPT &amp; GCV DATA'!$A$2:$V$8,7,0),0)</f>
        <v>0</v>
      </c>
      <c r="H126" s="13">
        <f>IFERROR(VLOOKUP(A126,'[16]COAL RECEIPT &amp; GCV DATA'!$A$2:$V$8,8,0),0)</f>
        <v>0</v>
      </c>
      <c r="I126" s="13">
        <f>IFERROR(VLOOKUP(A126,'[16]COAL RECEIPT &amp; GCV DATA'!$A$2:$V$8,9,0),0)</f>
        <v>0</v>
      </c>
      <c r="J126" s="13">
        <f>IFERROR(VLOOKUP(A126,'[16]COAL RECEIPT &amp; GCV DATA'!$A$2:$V$8,10,0),0)</f>
        <v>0</v>
      </c>
      <c r="K126" s="15" t="e">
        <f>SUMIF('[16]COAL RECEIPT &amp; GCV DATA'!$A$3:$A$8,'MASTER DATA FILE RAW COAL 2 (2)'!A126,'[16]COAL RECEIPT &amp; GCV DATA'!$K$3:$K$8)</f>
        <v>#VALUE!</v>
      </c>
      <c r="L126" s="15" t="e">
        <f>SUMIF('[16]COAL RECEIPT &amp; GCV DATA'!$A$3:$A$8,'MASTER DATA FILE RAW COAL 2 (2)'!A126,'[16]COAL RECEIPT &amp; GCV DATA'!$L$3:$L$8)</f>
        <v>#VALUE!</v>
      </c>
      <c r="M126" s="15" t="e">
        <f t="shared" si="6"/>
        <v>#VALUE!</v>
      </c>
      <c r="N126" s="15" t="e">
        <f t="shared" si="7"/>
        <v>#VALUE!</v>
      </c>
      <c r="O126" s="15" t="e">
        <f>SUMIF('[16]COAL RECEIPT &amp; GCV DATA'!$A$3:$A$8,'MASTER DATA FILE RAW COAL 2 (2)'!A126,'[16]COAL RECEIPT &amp; GCV DATA'!$O$3:$O$8)</f>
        <v>#VALUE!</v>
      </c>
      <c r="P126" s="15" t="e">
        <f t="shared" si="11"/>
        <v>#VALUE!</v>
      </c>
      <c r="Q126" s="15" t="e">
        <f>SUMIF('[16]COAL RECEIPT &amp; GCV DATA'!$A$3:$A$8,'MASTER DATA FILE RAW COAL 2 (2)'!A126,'[16]COAL RECEIPT &amp; GCV DATA'!$Q$3:$Q$8)+IF(H126=$J$234,($K$234*K126),0)+IF(H126=$J$235,($K$235*K126),0)++IF(H125=$J$235,($K$236*K126),0)</f>
        <v>#VALUE!</v>
      </c>
      <c r="R126" s="16" t="e">
        <f>SUMIF('[16]COAL RECEIPT &amp; GCV DATA'!$A$3:$A$8,'MASTER DATA FILE RAW COAL 2 (2)'!A126,'[16]COAL RECEIPT &amp; GCV DATA'!$R$3:$R$8)+IF(H126=$J$234,($K$234*K126),0)+IF(H126=$J$235,($K$235*K126),0)</f>
        <v>#VALUE!</v>
      </c>
      <c r="S126" s="15">
        <f t="shared" si="8"/>
        <v>0</v>
      </c>
      <c r="T126" s="15" t="e">
        <f>SUMIF('[16]COAL RECEIPT &amp; GCV DATA'!$A$3:$A$8,'MASTER DATA FILE RAW COAL 2 (2)'!A126,'[16]COAL RECEIPT &amp; GCV DATA'!$T$3:$T$8)</f>
        <v>#VALUE!</v>
      </c>
      <c r="U126" s="15" t="e">
        <f t="shared" si="9"/>
        <v>#VALUE!</v>
      </c>
      <c r="V126" s="15" t="e">
        <f>SUMIF('[16]COAL RECEIPT &amp; GCV DATA'!$A$3:$A$8,'MASTER DATA FILE RAW COAL 2 (2)'!A126,'[16]COAL RECEIPT &amp; GCV DATA'!$V$3:$V$8)</f>
        <v>#VALUE!</v>
      </c>
      <c r="W126" s="15" t="e">
        <f t="shared" si="10"/>
        <v>#VALUE!</v>
      </c>
    </row>
    <row r="127" spans="1:23" customFormat="1" x14ac:dyDescent="0.3">
      <c r="A127" s="12"/>
      <c r="B127" s="12" t="e">
        <f>SUMIF('[16]COAL RECEIPT &amp; GCV DATA'!$A$3:$A$8,'MASTER DATA FILE RAW COAL 2 (2)'!A127,'[16]COAL RECEIPT &amp; GCV DATA'!$B$3:$B$8)</f>
        <v>#VALUE!</v>
      </c>
      <c r="C127" s="13" t="e">
        <f>SUMIF('[16]COAL RECEIPT &amp; GCV DATA'!$A$3:$A$8,'MASTER DATA FILE RAW COAL 2 (2)'!A127,'[16]COAL RECEIPT &amp; GCV DATA'!$C$3:$C$8)</f>
        <v>#VALUE!</v>
      </c>
      <c r="D127" s="13">
        <f>IFERROR(VLOOKUP(A127,'[16]COAL RECEIPT &amp; GCV DATA'!$A$2:$V$8,4,0),0)</f>
        <v>0</v>
      </c>
      <c r="E127" s="14">
        <f>IFERROR(VLOOKUP(A127,'[16]COAL RECEIPT &amp; GCV DATA'!$A$2:$V$8,5,0),0)</f>
        <v>0</v>
      </c>
      <c r="F127" s="13" t="e">
        <f>SUMIF('[16]COAL RECEIPT &amp; GCV DATA'!$A$3:$A$8,'MASTER DATA FILE RAW COAL 2 (2)'!A127,'[16]COAL RECEIPT &amp; GCV DATA'!$F$3:$F$8)</f>
        <v>#VALUE!</v>
      </c>
      <c r="G127" s="13">
        <f>IFERROR(VLOOKUP(A127,'[16]COAL RECEIPT &amp; GCV DATA'!$A$2:$V$8,7,0),0)</f>
        <v>0</v>
      </c>
      <c r="H127" s="13">
        <f>IFERROR(VLOOKUP(A127,'[16]COAL RECEIPT &amp; GCV DATA'!$A$2:$V$8,8,0),0)</f>
        <v>0</v>
      </c>
      <c r="I127" s="13">
        <f>IFERROR(VLOOKUP(A127,'[16]COAL RECEIPT &amp; GCV DATA'!$A$2:$V$8,9,0),0)</f>
        <v>0</v>
      </c>
      <c r="J127" s="13">
        <f>IFERROR(VLOOKUP(A127,'[16]COAL RECEIPT &amp; GCV DATA'!$A$2:$V$8,10,0),0)</f>
        <v>0</v>
      </c>
      <c r="K127" s="15" t="e">
        <f>SUMIF('[16]COAL RECEIPT &amp; GCV DATA'!$A$3:$A$8,'MASTER DATA FILE RAW COAL 2 (2)'!A127,'[16]COAL RECEIPT &amp; GCV DATA'!$K$3:$K$8)</f>
        <v>#VALUE!</v>
      </c>
      <c r="L127" s="15" t="e">
        <f>SUMIF('[16]COAL RECEIPT &amp; GCV DATA'!$A$3:$A$8,'MASTER DATA FILE RAW COAL 2 (2)'!A127,'[16]COAL RECEIPT &amp; GCV DATA'!$L$3:$L$8)</f>
        <v>#VALUE!</v>
      </c>
      <c r="M127" s="15" t="e">
        <f t="shared" si="6"/>
        <v>#VALUE!</v>
      </c>
      <c r="N127" s="15" t="e">
        <f t="shared" si="7"/>
        <v>#VALUE!</v>
      </c>
      <c r="O127" s="15" t="e">
        <f>SUMIF('[16]COAL RECEIPT &amp; GCV DATA'!$A$3:$A$8,'MASTER DATA FILE RAW COAL 2 (2)'!A127,'[16]COAL RECEIPT &amp; GCV DATA'!$O$3:$O$8)</f>
        <v>#VALUE!</v>
      </c>
      <c r="P127" s="15" t="e">
        <f t="shared" si="11"/>
        <v>#VALUE!</v>
      </c>
      <c r="Q127" s="15" t="e">
        <f>SUMIF('[16]COAL RECEIPT &amp; GCV DATA'!$A$3:$A$8,'MASTER DATA FILE RAW COAL 2 (2)'!A127,'[16]COAL RECEIPT &amp; GCV DATA'!$Q$3:$Q$8)+IF(H127=$J$234,($K$234*K127),0)+IF(H127=$J$235,($K$235*K127),0)++IF(H126=$J$235,($K$236*K127),0)</f>
        <v>#VALUE!</v>
      </c>
      <c r="R127" s="16" t="e">
        <f>SUMIF('[16]COAL RECEIPT &amp; GCV DATA'!$A$3:$A$8,'MASTER DATA FILE RAW COAL 2 (2)'!A127,'[16]COAL RECEIPT &amp; GCV DATA'!$R$3:$R$8)+IF(H127=$J$234,($K$234*K127),0)+IF(H127=$J$235,($K$235*K127),0)</f>
        <v>#VALUE!</v>
      </c>
      <c r="S127" s="15">
        <f t="shared" si="8"/>
        <v>0</v>
      </c>
      <c r="T127" s="15" t="e">
        <f>SUMIF('[16]COAL RECEIPT &amp; GCV DATA'!$A$3:$A$8,'MASTER DATA FILE RAW COAL 2 (2)'!A127,'[16]COAL RECEIPT &amp; GCV DATA'!$T$3:$T$8)</f>
        <v>#VALUE!</v>
      </c>
      <c r="U127" s="15" t="e">
        <f t="shared" si="9"/>
        <v>#VALUE!</v>
      </c>
      <c r="V127" s="15" t="e">
        <f>SUMIF('[16]COAL RECEIPT &amp; GCV DATA'!$A$3:$A$8,'MASTER DATA FILE RAW COAL 2 (2)'!A127,'[16]COAL RECEIPT &amp; GCV DATA'!$V$3:$V$8)</f>
        <v>#VALUE!</v>
      </c>
      <c r="W127" s="15" t="e">
        <f t="shared" si="10"/>
        <v>#VALUE!</v>
      </c>
    </row>
    <row r="128" spans="1:23" customFormat="1" x14ac:dyDescent="0.3">
      <c r="A128" s="12"/>
      <c r="B128" s="12" t="e">
        <f>SUMIF('[16]COAL RECEIPT &amp; GCV DATA'!$A$3:$A$8,'MASTER DATA FILE RAW COAL 2 (2)'!A128,'[16]COAL RECEIPT &amp; GCV DATA'!$B$3:$B$8)</f>
        <v>#VALUE!</v>
      </c>
      <c r="C128" s="13" t="e">
        <f>SUMIF('[16]COAL RECEIPT &amp; GCV DATA'!$A$3:$A$8,'MASTER DATA FILE RAW COAL 2 (2)'!A128,'[16]COAL RECEIPT &amp; GCV DATA'!$C$3:$C$8)</f>
        <v>#VALUE!</v>
      </c>
      <c r="D128" s="13">
        <f>IFERROR(VLOOKUP(A128,'[16]COAL RECEIPT &amp; GCV DATA'!$A$2:$V$8,4,0),0)</f>
        <v>0</v>
      </c>
      <c r="E128" s="14">
        <f>IFERROR(VLOOKUP(A128,'[16]COAL RECEIPT &amp; GCV DATA'!$A$2:$V$8,5,0),0)</f>
        <v>0</v>
      </c>
      <c r="F128" s="13" t="e">
        <f>SUMIF('[16]COAL RECEIPT &amp; GCV DATA'!$A$3:$A$8,'MASTER DATA FILE RAW COAL 2 (2)'!A128,'[16]COAL RECEIPT &amp; GCV DATA'!$F$3:$F$8)</f>
        <v>#VALUE!</v>
      </c>
      <c r="G128" s="13">
        <f>IFERROR(VLOOKUP(A128,'[16]COAL RECEIPT &amp; GCV DATA'!$A$2:$V$8,7,0),0)</f>
        <v>0</v>
      </c>
      <c r="H128" s="13">
        <f>IFERROR(VLOOKUP(A128,'[16]COAL RECEIPT &amp; GCV DATA'!$A$2:$V$8,8,0),0)</f>
        <v>0</v>
      </c>
      <c r="I128" s="13">
        <f>IFERROR(VLOOKUP(A128,'[16]COAL RECEIPT &amp; GCV DATA'!$A$2:$V$8,9,0),0)</f>
        <v>0</v>
      </c>
      <c r="J128" s="13">
        <f>IFERROR(VLOOKUP(A128,'[16]COAL RECEIPT &amp; GCV DATA'!$A$2:$V$8,10,0),0)</f>
        <v>0</v>
      </c>
      <c r="K128" s="15" t="e">
        <f>SUMIF('[16]COAL RECEIPT &amp; GCV DATA'!$A$3:$A$8,'MASTER DATA FILE RAW COAL 2 (2)'!A128,'[16]COAL RECEIPT &amp; GCV DATA'!$K$3:$K$8)</f>
        <v>#VALUE!</v>
      </c>
      <c r="L128" s="15" t="e">
        <f>SUMIF('[16]COAL RECEIPT &amp; GCV DATA'!$A$3:$A$8,'MASTER DATA FILE RAW COAL 2 (2)'!A128,'[16]COAL RECEIPT &amp; GCV DATA'!$L$3:$L$8)</f>
        <v>#VALUE!</v>
      </c>
      <c r="M128" s="15" t="e">
        <f t="shared" si="6"/>
        <v>#VALUE!</v>
      </c>
      <c r="N128" s="15" t="e">
        <f t="shared" si="7"/>
        <v>#VALUE!</v>
      </c>
      <c r="O128" s="15" t="e">
        <f>SUMIF('[16]COAL RECEIPT &amp; GCV DATA'!$A$3:$A$8,'MASTER DATA FILE RAW COAL 2 (2)'!A128,'[16]COAL RECEIPT &amp; GCV DATA'!$O$3:$O$8)</f>
        <v>#VALUE!</v>
      </c>
      <c r="P128" s="15" t="e">
        <f t="shared" si="11"/>
        <v>#VALUE!</v>
      </c>
      <c r="Q128" s="15" t="e">
        <f>SUMIF('[16]COAL RECEIPT &amp; GCV DATA'!$A$3:$A$8,'MASTER DATA FILE RAW COAL 2 (2)'!A128,'[16]COAL RECEIPT &amp; GCV DATA'!$Q$3:$Q$8)+IF(H128=$J$234,($K$234*K128),0)+IF(H128=$J$235,($K$235*K128),0)++IF(H127=$J$235,($K$236*K128),0)</f>
        <v>#VALUE!</v>
      </c>
      <c r="R128" s="16" t="e">
        <f>SUMIF('[16]COAL RECEIPT &amp; GCV DATA'!$A$3:$A$8,'MASTER DATA FILE RAW COAL 2 (2)'!A128,'[16]COAL RECEIPT &amp; GCV DATA'!$R$3:$R$8)+IF(H128=$J$234,($K$234*K128),0)+IF(H128=$J$235,($K$235*K128),0)</f>
        <v>#VALUE!</v>
      </c>
      <c r="S128" s="15">
        <f t="shared" si="8"/>
        <v>0</v>
      </c>
      <c r="T128" s="15" t="e">
        <f>SUMIF('[16]COAL RECEIPT &amp; GCV DATA'!$A$3:$A$8,'MASTER DATA FILE RAW COAL 2 (2)'!A128,'[16]COAL RECEIPT &amp; GCV DATA'!$T$3:$T$8)</f>
        <v>#VALUE!</v>
      </c>
      <c r="U128" s="15" t="e">
        <f t="shared" si="9"/>
        <v>#VALUE!</v>
      </c>
      <c r="V128" s="15" t="e">
        <f>SUMIF('[16]COAL RECEIPT &amp; GCV DATA'!$A$3:$A$8,'MASTER DATA FILE RAW COAL 2 (2)'!A128,'[16]COAL RECEIPT &amp; GCV DATA'!$V$3:$V$8)</f>
        <v>#VALUE!</v>
      </c>
      <c r="W128" s="15" t="e">
        <f t="shared" si="10"/>
        <v>#VALUE!</v>
      </c>
    </row>
    <row r="129" spans="1:23" customFormat="1" x14ac:dyDescent="0.3">
      <c r="A129" s="12"/>
      <c r="B129" s="12" t="e">
        <f>SUMIF('[16]COAL RECEIPT &amp; GCV DATA'!$A$3:$A$8,'MASTER DATA FILE RAW COAL 2 (2)'!A129,'[16]COAL RECEIPT &amp; GCV DATA'!$B$3:$B$8)</f>
        <v>#VALUE!</v>
      </c>
      <c r="C129" s="13" t="e">
        <f>SUMIF('[16]COAL RECEIPT &amp; GCV DATA'!$A$3:$A$8,'MASTER DATA FILE RAW COAL 2 (2)'!A129,'[16]COAL RECEIPT &amp; GCV DATA'!$C$3:$C$8)</f>
        <v>#VALUE!</v>
      </c>
      <c r="D129" s="13">
        <f>IFERROR(VLOOKUP(A129,'[16]COAL RECEIPT &amp; GCV DATA'!$A$2:$V$8,4,0),0)</f>
        <v>0</v>
      </c>
      <c r="E129" s="14">
        <f>IFERROR(VLOOKUP(A129,'[16]COAL RECEIPT &amp; GCV DATA'!$A$2:$V$8,5,0),0)</f>
        <v>0</v>
      </c>
      <c r="F129" s="13" t="e">
        <f>SUMIF('[16]COAL RECEIPT &amp; GCV DATA'!$A$3:$A$8,'MASTER DATA FILE RAW COAL 2 (2)'!A129,'[16]COAL RECEIPT &amp; GCV DATA'!$F$3:$F$8)</f>
        <v>#VALUE!</v>
      </c>
      <c r="G129" s="13">
        <f>IFERROR(VLOOKUP(A129,'[16]COAL RECEIPT &amp; GCV DATA'!$A$2:$V$8,7,0),0)</f>
        <v>0</v>
      </c>
      <c r="H129" s="13">
        <f>IFERROR(VLOOKUP(A129,'[16]COAL RECEIPT &amp; GCV DATA'!$A$2:$V$8,8,0),0)</f>
        <v>0</v>
      </c>
      <c r="I129" s="13">
        <f>IFERROR(VLOOKUP(A129,'[16]COAL RECEIPT &amp; GCV DATA'!$A$2:$V$8,9,0),0)</f>
        <v>0</v>
      </c>
      <c r="J129" s="13">
        <f>IFERROR(VLOOKUP(A129,'[16]COAL RECEIPT &amp; GCV DATA'!$A$2:$V$8,10,0),0)</f>
        <v>0</v>
      </c>
      <c r="K129" s="15" t="e">
        <f>SUMIF('[16]COAL RECEIPT &amp; GCV DATA'!$A$3:$A$8,'MASTER DATA FILE RAW COAL 2 (2)'!A129,'[16]COAL RECEIPT &amp; GCV DATA'!$K$3:$K$8)</f>
        <v>#VALUE!</v>
      </c>
      <c r="L129" s="15" t="e">
        <f>SUMIF('[16]COAL RECEIPT &amp; GCV DATA'!$A$3:$A$8,'MASTER DATA FILE RAW COAL 2 (2)'!A129,'[16]COAL RECEIPT &amp; GCV DATA'!$L$3:$L$8)</f>
        <v>#VALUE!</v>
      </c>
      <c r="M129" s="15" t="e">
        <f t="shared" si="6"/>
        <v>#VALUE!</v>
      </c>
      <c r="N129" s="15" t="e">
        <f t="shared" si="7"/>
        <v>#VALUE!</v>
      </c>
      <c r="O129" s="15" t="e">
        <f>SUMIF('[16]COAL RECEIPT &amp; GCV DATA'!$A$3:$A$8,'MASTER DATA FILE RAW COAL 2 (2)'!A129,'[16]COAL RECEIPT &amp; GCV DATA'!$O$3:$O$8)</f>
        <v>#VALUE!</v>
      </c>
      <c r="P129" s="15" t="e">
        <f t="shared" si="11"/>
        <v>#VALUE!</v>
      </c>
      <c r="Q129" s="15" t="e">
        <f>SUMIF('[16]COAL RECEIPT &amp; GCV DATA'!$A$3:$A$8,'MASTER DATA FILE RAW COAL 2 (2)'!A129,'[16]COAL RECEIPT &amp; GCV DATA'!$Q$3:$Q$8)+IF(H129=$J$234,($K$234*K129),0)+IF(H129=$J$235,($K$235*K129),0)++IF(H128=$J$235,($K$236*K129),0)</f>
        <v>#VALUE!</v>
      </c>
      <c r="R129" s="16" t="e">
        <f>SUMIF('[16]COAL RECEIPT &amp; GCV DATA'!$A$3:$A$8,'MASTER DATA FILE RAW COAL 2 (2)'!A129,'[16]COAL RECEIPT &amp; GCV DATA'!$R$3:$R$8)+IF(H129=$J$234,($K$234*K129),0)+IF(H129=$J$235,($K$235*K129),0)</f>
        <v>#VALUE!</v>
      </c>
      <c r="S129" s="15">
        <f t="shared" si="8"/>
        <v>0</v>
      </c>
      <c r="T129" s="15" t="e">
        <f>SUMIF('[16]COAL RECEIPT &amp; GCV DATA'!$A$3:$A$8,'MASTER DATA FILE RAW COAL 2 (2)'!A129,'[16]COAL RECEIPT &amp; GCV DATA'!$T$3:$T$8)</f>
        <v>#VALUE!</v>
      </c>
      <c r="U129" s="15" t="e">
        <f t="shared" si="9"/>
        <v>#VALUE!</v>
      </c>
      <c r="V129" s="15" t="e">
        <f>SUMIF('[16]COAL RECEIPT &amp; GCV DATA'!$A$3:$A$8,'MASTER DATA FILE RAW COAL 2 (2)'!A129,'[16]COAL RECEIPT &amp; GCV DATA'!$V$3:$V$8)</f>
        <v>#VALUE!</v>
      </c>
      <c r="W129" s="15" t="e">
        <f t="shared" si="10"/>
        <v>#VALUE!</v>
      </c>
    </row>
    <row r="130" spans="1:23" customFormat="1" x14ac:dyDescent="0.3">
      <c r="A130" s="12"/>
      <c r="B130" s="12" t="e">
        <f>SUMIF('[16]COAL RECEIPT &amp; GCV DATA'!$A$3:$A$8,'MASTER DATA FILE RAW COAL 2 (2)'!A130,'[16]COAL RECEIPT &amp; GCV DATA'!$B$3:$B$8)</f>
        <v>#VALUE!</v>
      </c>
      <c r="C130" s="13" t="e">
        <f>SUMIF('[16]COAL RECEIPT &amp; GCV DATA'!$A$3:$A$8,'MASTER DATA FILE RAW COAL 2 (2)'!A130,'[16]COAL RECEIPT &amp; GCV DATA'!$C$3:$C$8)</f>
        <v>#VALUE!</v>
      </c>
      <c r="D130" s="13">
        <f>IFERROR(VLOOKUP(A130,'[16]COAL RECEIPT &amp; GCV DATA'!$A$2:$V$8,4,0),0)</f>
        <v>0</v>
      </c>
      <c r="E130" s="14">
        <f>IFERROR(VLOOKUP(A130,'[16]COAL RECEIPT &amp; GCV DATA'!$A$2:$V$8,5,0),0)</f>
        <v>0</v>
      </c>
      <c r="F130" s="13" t="e">
        <f>SUMIF('[16]COAL RECEIPT &amp; GCV DATA'!$A$3:$A$8,'MASTER DATA FILE RAW COAL 2 (2)'!A130,'[16]COAL RECEIPT &amp; GCV DATA'!$F$3:$F$8)</f>
        <v>#VALUE!</v>
      </c>
      <c r="G130" s="13">
        <f>IFERROR(VLOOKUP(A130,'[16]COAL RECEIPT &amp; GCV DATA'!$A$2:$V$8,7,0),0)</f>
        <v>0</v>
      </c>
      <c r="H130" s="13">
        <f>IFERROR(VLOOKUP(A130,'[16]COAL RECEIPT &amp; GCV DATA'!$A$2:$V$8,8,0),0)</f>
        <v>0</v>
      </c>
      <c r="I130" s="13">
        <f>IFERROR(VLOOKUP(A130,'[16]COAL RECEIPT &amp; GCV DATA'!$A$2:$V$8,9,0),0)</f>
        <v>0</v>
      </c>
      <c r="J130" s="13">
        <f>IFERROR(VLOOKUP(A130,'[16]COAL RECEIPT &amp; GCV DATA'!$A$2:$V$8,10,0),0)</f>
        <v>0</v>
      </c>
      <c r="K130" s="15" t="e">
        <f>SUMIF('[16]COAL RECEIPT &amp; GCV DATA'!$A$3:$A$8,'MASTER DATA FILE RAW COAL 2 (2)'!A130,'[16]COAL RECEIPT &amp; GCV DATA'!$K$3:$K$8)</f>
        <v>#VALUE!</v>
      </c>
      <c r="L130" s="15" t="e">
        <f>SUMIF('[16]COAL RECEIPT &amp; GCV DATA'!$A$3:$A$8,'MASTER DATA FILE RAW COAL 2 (2)'!A130,'[16]COAL RECEIPT &amp; GCV DATA'!$L$3:$L$8)</f>
        <v>#VALUE!</v>
      </c>
      <c r="M130" s="15" t="e">
        <f t="shared" si="6"/>
        <v>#VALUE!</v>
      </c>
      <c r="N130" s="15" t="e">
        <f t="shared" si="7"/>
        <v>#VALUE!</v>
      </c>
      <c r="O130" s="15" t="e">
        <f>SUMIF('[16]COAL RECEIPT &amp; GCV DATA'!$A$3:$A$8,'MASTER DATA FILE RAW COAL 2 (2)'!A130,'[16]COAL RECEIPT &amp; GCV DATA'!$O$3:$O$8)</f>
        <v>#VALUE!</v>
      </c>
      <c r="P130" s="15" t="e">
        <f t="shared" si="11"/>
        <v>#VALUE!</v>
      </c>
      <c r="Q130" s="15" t="e">
        <f>SUMIF('[16]COAL RECEIPT &amp; GCV DATA'!$A$3:$A$8,'MASTER DATA FILE RAW COAL 2 (2)'!A130,'[16]COAL RECEIPT &amp; GCV DATA'!$Q$3:$Q$8)+IF(H130=$J$234,($K$234*K130),0)+IF(H130=$J$235,($K$235*K130),0)++IF(H129=$J$235,($K$236*K130),0)</f>
        <v>#VALUE!</v>
      </c>
      <c r="R130" s="16" t="e">
        <f>SUMIF('[16]COAL RECEIPT &amp; GCV DATA'!$A$3:$A$8,'MASTER DATA FILE RAW COAL 2 (2)'!A130,'[16]COAL RECEIPT &amp; GCV DATA'!$R$3:$R$8)+IF(H130=$J$234,($K$234*K130),0)+IF(H130=$J$235,($K$235*K130),0)</f>
        <v>#VALUE!</v>
      </c>
      <c r="S130" s="15">
        <f t="shared" si="8"/>
        <v>0</v>
      </c>
      <c r="T130" s="15" t="e">
        <f>SUMIF('[16]COAL RECEIPT &amp; GCV DATA'!$A$3:$A$8,'MASTER DATA FILE RAW COAL 2 (2)'!A130,'[16]COAL RECEIPT &amp; GCV DATA'!$T$3:$T$8)</f>
        <v>#VALUE!</v>
      </c>
      <c r="U130" s="15" t="e">
        <f t="shared" si="9"/>
        <v>#VALUE!</v>
      </c>
      <c r="V130" s="15" t="e">
        <f>SUMIF('[16]COAL RECEIPT &amp; GCV DATA'!$A$3:$A$8,'MASTER DATA FILE RAW COAL 2 (2)'!A130,'[16]COAL RECEIPT &amp; GCV DATA'!$V$3:$V$8)</f>
        <v>#VALUE!</v>
      </c>
      <c r="W130" s="15" t="e">
        <f t="shared" si="10"/>
        <v>#VALUE!</v>
      </c>
    </row>
    <row r="131" spans="1:23" customFormat="1" x14ac:dyDescent="0.3">
      <c r="A131" s="12"/>
      <c r="B131" s="12" t="e">
        <f>SUMIF('[16]COAL RECEIPT &amp; GCV DATA'!$A$3:$A$8,'MASTER DATA FILE RAW COAL 2 (2)'!A131,'[16]COAL RECEIPT &amp; GCV DATA'!$B$3:$B$8)</f>
        <v>#VALUE!</v>
      </c>
      <c r="C131" s="13" t="e">
        <f>SUMIF('[16]COAL RECEIPT &amp; GCV DATA'!$A$3:$A$8,'MASTER DATA FILE RAW COAL 2 (2)'!A131,'[16]COAL RECEIPT &amp; GCV DATA'!$C$3:$C$8)</f>
        <v>#VALUE!</v>
      </c>
      <c r="D131" s="13">
        <f>IFERROR(VLOOKUP(A131,'[16]COAL RECEIPT &amp; GCV DATA'!$A$2:$V$8,4,0),0)</f>
        <v>0</v>
      </c>
      <c r="E131" s="14">
        <f>IFERROR(VLOOKUP(A131,'[16]COAL RECEIPT &amp; GCV DATA'!$A$2:$V$8,5,0),0)</f>
        <v>0</v>
      </c>
      <c r="F131" s="13" t="e">
        <f>SUMIF('[16]COAL RECEIPT &amp; GCV DATA'!$A$3:$A$8,'MASTER DATA FILE RAW COAL 2 (2)'!A131,'[16]COAL RECEIPT &amp; GCV DATA'!$F$3:$F$8)</f>
        <v>#VALUE!</v>
      </c>
      <c r="G131" s="13">
        <f>IFERROR(VLOOKUP(A131,'[16]COAL RECEIPT &amp; GCV DATA'!$A$2:$V$8,7,0),0)</f>
        <v>0</v>
      </c>
      <c r="H131" s="13">
        <f>IFERROR(VLOOKUP(A131,'[16]COAL RECEIPT &amp; GCV DATA'!$A$2:$V$8,8,0),0)</f>
        <v>0</v>
      </c>
      <c r="I131" s="13">
        <f>IFERROR(VLOOKUP(A131,'[16]COAL RECEIPT &amp; GCV DATA'!$A$2:$V$8,9,0),0)</f>
        <v>0</v>
      </c>
      <c r="J131" s="13">
        <f>IFERROR(VLOOKUP(A131,'[16]COAL RECEIPT &amp; GCV DATA'!$A$2:$V$8,10,0),0)</f>
        <v>0</v>
      </c>
      <c r="K131" s="15" t="e">
        <f>SUMIF('[16]COAL RECEIPT &amp; GCV DATA'!$A$3:$A$8,'MASTER DATA FILE RAW COAL 2 (2)'!A131,'[16]COAL RECEIPT &amp; GCV DATA'!$K$3:$K$8)</f>
        <v>#VALUE!</v>
      </c>
      <c r="L131" s="15" t="e">
        <f>SUMIF('[16]COAL RECEIPT &amp; GCV DATA'!$A$3:$A$8,'MASTER DATA FILE RAW COAL 2 (2)'!A131,'[16]COAL RECEIPT &amp; GCV DATA'!$L$3:$L$8)</f>
        <v>#VALUE!</v>
      </c>
      <c r="M131" s="15" t="e">
        <f t="shared" si="6"/>
        <v>#VALUE!</v>
      </c>
      <c r="N131" s="15" t="e">
        <f t="shared" si="7"/>
        <v>#VALUE!</v>
      </c>
      <c r="O131" s="15" t="e">
        <f>SUMIF('[16]COAL RECEIPT &amp; GCV DATA'!$A$3:$A$8,'MASTER DATA FILE RAW COAL 2 (2)'!A131,'[16]COAL RECEIPT &amp; GCV DATA'!$O$3:$O$8)</f>
        <v>#VALUE!</v>
      </c>
      <c r="P131" s="15" t="e">
        <f t="shared" si="11"/>
        <v>#VALUE!</v>
      </c>
      <c r="Q131" s="15" t="e">
        <f>SUMIF('[16]COAL RECEIPT &amp; GCV DATA'!$A$3:$A$8,'MASTER DATA FILE RAW COAL 2 (2)'!A131,'[16]COAL RECEIPT &amp; GCV DATA'!$Q$3:$Q$8)+IF(H131=$J$234,($K$234*K131),0)+IF(H131=$J$235,($K$235*K131),0)++IF(H130=$J$235,($K$236*K131),0)</f>
        <v>#VALUE!</v>
      </c>
      <c r="R131" s="16" t="e">
        <f>SUMIF('[16]COAL RECEIPT &amp; GCV DATA'!$A$3:$A$8,'MASTER DATA FILE RAW COAL 2 (2)'!A131,'[16]COAL RECEIPT &amp; GCV DATA'!$R$3:$R$8)+IF(H131=$J$234,($K$234*K131),0)+IF(H131=$J$235,($K$235*K131),0)</f>
        <v>#VALUE!</v>
      </c>
      <c r="S131" s="15">
        <f t="shared" si="8"/>
        <v>0</v>
      </c>
      <c r="T131" s="15" t="e">
        <f>SUMIF('[16]COAL RECEIPT &amp; GCV DATA'!$A$3:$A$8,'MASTER DATA FILE RAW COAL 2 (2)'!A131,'[16]COAL RECEIPT &amp; GCV DATA'!$T$3:$T$8)</f>
        <v>#VALUE!</v>
      </c>
      <c r="U131" s="15" t="e">
        <f t="shared" si="9"/>
        <v>#VALUE!</v>
      </c>
      <c r="V131" s="15" t="e">
        <f>SUMIF('[16]COAL RECEIPT &amp; GCV DATA'!$A$3:$A$8,'MASTER DATA FILE RAW COAL 2 (2)'!A131,'[16]COAL RECEIPT &amp; GCV DATA'!$V$3:$V$8)</f>
        <v>#VALUE!</v>
      </c>
      <c r="W131" s="15" t="e">
        <f t="shared" si="10"/>
        <v>#VALUE!</v>
      </c>
    </row>
    <row r="132" spans="1:23" customFormat="1" x14ac:dyDescent="0.3">
      <c r="A132" s="12"/>
      <c r="B132" s="12" t="e">
        <f>SUMIF('[16]COAL RECEIPT &amp; GCV DATA'!$A$3:$A$8,'MASTER DATA FILE RAW COAL 2 (2)'!A132,'[16]COAL RECEIPT &amp; GCV DATA'!$B$3:$B$8)</f>
        <v>#VALUE!</v>
      </c>
      <c r="C132" s="13" t="e">
        <f>SUMIF('[16]COAL RECEIPT &amp; GCV DATA'!$A$3:$A$8,'MASTER DATA FILE RAW COAL 2 (2)'!A132,'[16]COAL RECEIPT &amp; GCV DATA'!$C$3:$C$8)</f>
        <v>#VALUE!</v>
      </c>
      <c r="D132" s="13">
        <f>IFERROR(VLOOKUP(A132,'[16]COAL RECEIPT &amp; GCV DATA'!$A$2:$V$8,4,0),0)</f>
        <v>0</v>
      </c>
      <c r="E132" s="14">
        <f>IFERROR(VLOOKUP(A132,'[16]COAL RECEIPT &amp; GCV DATA'!$A$2:$V$8,5,0),0)</f>
        <v>0</v>
      </c>
      <c r="F132" s="13" t="e">
        <f>SUMIF('[16]COAL RECEIPT &amp; GCV DATA'!$A$3:$A$8,'MASTER DATA FILE RAW COAL 2 (2)'!A132,'[16]COAL RECEIPT &amp; GCV DATA'!$F$3:$F$8)</f>
        <v>#VALUE!</v>
      </c>
      <c r="G132" s="13">
        <f>IFERROR(VLOOKUP(A132,'[16]COAL RECEIPT &amp; GCV DATA'!$A$2:$V$8,7,0),0)</f>
        <v>0</v>
      </c>
      <c r="H132" s="13">
        <f>IFERROR(VLOOKUP(A132,'[16]COAL RECEIPT &amp; GCV DATA'!$A$2:$V$8,8,0),0)</f>
        <v>0</v>
      </c>
      <c r="I132" s="13">
        <f>IFERROR(VLOOKUP(A132,'[16]COAL RECEIPT &amp; GCV DATA'!$A$2:$V$8,9,0),0)</f>
        <v>0</v>
      </c>
      <c r="J132" s="13">
        <f>IFERROR(VLOOKUP(A132,'[16]COAL RECEIPT &amp; GCV DATA'!$A$2:$V$8,10,0),0)</f>
        <v>0</v>
      </c>
      <c r="K132" s="15" t="e">
        <f>SUMIF('[16]COAL RECEIPT &amp; GCV DATA'!$A$3:$A$8,'MASTER DATA FILE RAW COAL 2 (2)'!A132,'[16]COAL RECEIPT &amp; GCV DATA'!$K$3:$K$8)</f>
        <v>#VALUE!</v>
      </c>
      <c r="L132" s="15" t="e">
        <f>SUMIF('[16]COAL RECEIPT &amp; GCV DATA'!$A$3:$A$8,'MASTER DATA FILE RAW COAL 2 (2)'!A132,'[16]COAL RECEIPT &amp; GCV DATA'!$L$3:$L$8)</f>
        <v>#VALUE!</v>
      </c>
      <c r="M132" s="15" t="e">
        <f t="shared" si="6"/>
        <v>#VALUE!</v>
      </c>
      <c r="N132" s="15" t="e">
        <f t="shared" si="7"/>
        <v>#VALUE!</v>
      </c>
      <c r="O132" s="15" t="e">
        <f>SUMIF('[16]COAL RECEIPT &amp; GCV DATA'!$A$3:$A$8,'MASTER DATA FILE RAW COAL 2 (2)'!A132,'[16]COAL RECEIPT &amp; GCV DATA'!$O$3:$O$8)</f>
        <v>#VALUE!</v>
      </c>
      <c r="P132" s="15" t="e">
        <f t="shared" si="11"/>
        <v>#VALUE!</v>
      </c>
      <c r="Q132" s="15" t="e">
        <f>SUMIF('[16]COAL RECEIPT &amp; GCV DATA'!$A$3:$A$8,'MASTER DATA FILE RAW COAL 2 (2)'!A132,'[16]COAL RECEIPT &amp; GCV DATA'!$Q$3:$Q$8)+IF(H132=$J$234,($K$234*K132),0)+IF(H132=$J$235,($K$235*K132),0)++IF(H131=$J$235,($K$236*K132),0)</f>
        <v>#VALUE!</v>
      </c>
      <c r="R132" s="16" t="e">
        <f>SUMIF('[16]COAL RECEIPT &amp; GCV DATA'!$A$3:$A$8,'MASTER DATA FILE RAW COAL 2 (2)'!A132,'[16]COAL RECEIPT &amp; GCV DATA'!$R$3:$R$8)+IF(H132=$J$234,($K$234*K132),0)+IF(H132=$J$235,($K$235*K132),0)</f>
        <v>#VALUE!</v>
      </c>
      <c r="S132" s="15">
        <f t="shared" si="8"/>
        <v>0</v>
      </c>
      <c r="T132" s="15" t="e">
        <f>SUMIF('[16]COAL RECEIPT &amp; GCV DATA'!$A$3:$A$8,'MASTER DATA FILE RAW COAL 2 (2)'!A132,'[16]COAL RECEIPT &amp; GCV DATA'!$T$3:$T$8)</f>
        <v>#VALUE!</v>
      </c>
      <c r="U132" s="15" t="e">
        <f t="shared" si="9"/>
        <v>#VALUE!</v>
      </c>
      <c r="V132" s="15" t="e">
        <f>SUMIF('[16]COAL RECEIPT &amp; GCV DATA'!$A$3:$A$8,'MASTER DATA FILE RAW COAL 2 (2)'!A132,'[16]COAL RECEIPT &amp; GCV DATA'!$V$3:$V$8)</f>
        <v>#VALUE!</v>
      </c>
      <c r="W132" s="15" t="e">
        <f t="shared" si="10"/>
        <v>#VALUE!</v>
      </c>
    </row>
    <row r="133" spans="1:23" customFormat="1" x14ac:dyDescent="0.3">
      <c r="A133" s="12"/>
      <c r="B133" s="12" t="e">
        <f>SUMIF('[16]COAL RECEIPT &amp; GCV DATA'!$A$3:$A$8,'MASTER DATA FILE RAW COAL 2 (2)'!A133,'[16]COAL RECEIPT &amp; GCV DATA'!$B$3:$B$8)</f>
        <v>#VALUE!</v>
      </c>
      <c r="C133" s="13" t="e">
        <f>SUMIF('[16]COAL RECEIPT &amp; GCV DATA'!$A$3:$A$8,'MASTER DATA FILE RAW COAL 2 (2)'!A133,'[16]COAL RECEIPT &amp; GCV DATA'!$C$3:$C$8)</f>
        <v>#VALUE!</v>
      </c>
      <c r="D133" s="13">
        <f>IFERROR(VLOOKUP(A133,'[16]COAL RECEIPT &amp; GCV DATA'!$A$2:$V$8,4,0),0)</f>
        <v>0</v>
      </c>
      <c r="E133" s="14">
        <f>IFERROR(VLOOKUP(A133,'[16]COAL RECEIPT &amp; GCV DATA'!$A$2:$V$8,5,0),0)</f>
        <v>0</v>
      </c>
      <c r="F133" s="13" t="e">
        <f>SUMIF('[16]COAL RECEIPT &amp; GCV DATA'!$A$3:$A$8,'MASTER DATA FILE RAW COAL 2 (2)'!A133,'[16]COAL RECEIPT &amp; GCV DATA'!$F$3:$F$8)</f>
        <v>#VALUE!</v>
      </c>
      <c r="G133" s="13">
        <f>IFERROR(VLOOKUP(A133,'[16]COAL RECEIPT &amp; GCV DATA'!$A$2:$V$8,7,0),0)</f>
        <v>0</v>
      </c>
      <c r="H133" s="13">
        <f>IFERROR(VLOOKUP(A133,'[16]COAL RECEIPT &amp; GCV DATA'!$A$2:$V$8,8,0),0)</f>
        <v>0</v>
      </c>
      <c r="I133" s="13">
        <f>IFERROR(VLOOKUP(A133,'[16]COAL RECEIPT &amp; GCV DATA'!$A$2:$V$8,9,0),0)</f>
        <v>0</v>
      </c>
      <c r="J133" s="13">
        <f>IFERROR(VLOOKUP(A133,'[16]COAL RECEIPT &amp; GCV DATA'!$A$2:$V$8,10,0),0)</f>
        <v>0</v>
      </c>
      <c r="K133" s="15" t="e">
        <f>SUMIF('[16]COAL RECEIPT &amp; GCV DATA'!$A$3:$A$8,'MASTER DATA FILE RAW COAL 2 (2)'!A133,'[16]COAL RECEIPT &amp; GCV DATA'!$K$3:$K$8)</f>
        <v>#VALUE!</v>
      </c>
      <c r="L133" s="15" t="e">
        <f>SUMIF('[16]COAL RECEIPT &amp; GCV DATA'!$A$3:$A$8,'MASTER DATA FILE RAW COAL 2 (2)'!A133,'[16]COAL RECEIPT &amp; GCV DATA'!$L$3:$L$8)</f>
        <v>#VALUE!</v>
      </c>
      <c r="M133" s="15" t="e">
        <f t="shared" si="6"/>
        <v>#VALUE!</v>
      </c>
      <c r="N133" s="15" t="e">
        <f t="shared" si="7"/>
        <v>#VALUE!</v>
      </c>
      <c r="O133" s="15" t="e">
        <f>SUMIF('[16]COAL RECEIPT &amp; GCV DATA'!$A$3:$A$8,'MASTER DATA FILE RAW COAL 2 (2)'!A133,'[16]COAL RECEIPT &amp; GCV DATA'!$O$3:$O$8)</f>
        <v>#VALUE!</v>
      </c>
      <c r="P133" s="15" t="e">
        <f t="shared" si="11"/>
        <v>#VALUE!</v>
      </c>
      <c r="Q133" s="15" t="e">
        <f>SUMIF('[16]COAL RECEIPT &amp; GCV DATA'!$A$3:$A$8,'MASTER DATA FILE RAW COAL 2 (2)'!A133,'[16]COAL RECEIPT &amp; GCV DATA'!$Q$3:$Q$8)+IF(H133=$J$234,($K$234*K133),0)+IF(H133=$J$235,($K$235*K133),0)++IF(H132=$J$235,($K$236*K133),0)</f>
        <v>#VALUE!</v>
      </c>
      <c r="R133" s="16" t="e">
        <f>SUMIF('[16]COAL RECEIPT &amp; GCV DATA'!$A$3:$A$8,'MASTER DATA FILE RAW COAL 2 (2)'!A133,'[16]COAL RECEIPT &amp; GCV DATA'!$R$3:$R$8)+IF(H133=$J$234,($K$234*K133),0)+IF(H133=$J$235,($K$235*K133),0)</f>
        <v>#VALUE!</v>
      </c>
      <c r="S133" s="15">
        <f t="shared" si="8"/>
        <v>0</v>
      </c>
      <c r="T133" s="15" t="e">
        <f>SUMIF('[16]COAL RECEIPT &amp; GCV DATA'!$A$3:$A$8,'MASTER DATA FILE RAW COAL 2 (2)'!A133,'[16]COAL RECEIPT &amp; GCV DATA'!$T$3:$T$8)</f>
        <v>#VALUE!</v>
      </c>
      <c r="U133" s="15" t="e">
        <f t="shared" si="9"/>
        <v>#VALUE!</v>
      </c>
      <c r="V133" s="15" t="e">
        <f>SUMIF('[16]COAL RECEIPT &amp; GCV DATA'!$A$3:$A$8,'MASTER DATA FILE RAW COAL 2 (2)'!A133,'[16]COAL RECEIPT &amp; GCV DATA'!$V$3:$V$8)</f>
        <v>#VALUE!</v>
      </c>
      <c r="W133" s="15" t="e">
        <f t="shared" si="10"/>
        <v>#VALUE!</v>
      </c>
    </row>
    <row r="134" spans="1:23" customFormat="1" x14ac:dyDescent="0.3">
      <c r="A134" s="12"/>
      <c r="B134" s="12" t="e">
        <f>SUMIF('[16]COAL RECEIPT &amp; GCV DATA'!$A$3:$A$8,'MASTER DATA FILE RAW COAL 2 (2)'!A134,'[16]COAL RECEIPT &amp; GCV DATA'!$B$3:$B$8)</f>
        <v>#VALUE!</v>
      </c>
      <c r="C134" s="13" t="e">
        <f>SUMIF('[16]COAL RECEIPT &amp; GCV DATA'!$A$3:$A$8,'MASTER DATA FILE RAW COAL 2 (2)'!A134,'[16]COAL RECEIPT &amp; GCV DATA'!$C$3:$C$8)</f>
        <v>#VALUE!</v>
      </c>
      <c r="D134" s="13">
        <f>IFERROR(VLOOKUP(A134,'[16]COAL RECEIPT &amp; GCV DATA'!$A$2:$V$8,4,0),0)</f>
        <v>0</v>
      </c>
      <c r="E134" s="14">
        <f>IFERROR(VLOOKUP(A134,'[16]COAL RECEIPT &amp; GCV DATA'!$A$2:$V$8,5,0),0)</f>
        <v>0</v>
      </c>
      <c r="F134" s="13" t="e">
        <f>SUMIF('[16]COAL RECEIPT &amp; GCV DATA'!$A$3:$A$8,'MASTER DATA FILE RAW COAL 2 (2)'!A134,'[16]COAL RECEIPT &amp; GCV DATA'!$F$3:$F$8)</f>
        <v>#VALUE!</v>
      </c>
      <c r="G134" s="13">
        <f>IFERROR(VLOOKUP(A134,'[16]COAL RECEIPT &amp; GCV DATA'!$A$2:$V$8,7,0),0)</f>
        <v>0</v>
      </c>
      <c r="H134" s="13">
        <f>IFERROR(VLOOKUP(A134,'[16]COAL RECEIPT &amp; GCV DATA'!$A$2:$V$8,8,0),0)</f>
        <v>0</v>
      </c>
      <c r="I134" s="13">
        <f>IFERROR(VLOOKUP(A134,'[16]COAL RECEIPT &amp; GCV DATA'!$A$2:$V$8,9,0),0)</f>
        <v>0</v>
      </c>
      <c r="J134" s="13">
        <f>IFERROR(VLOOKUP(A134,'[16]COAL RECEIPT &amp; GCV DATA'!$A$2:$V$8,10,0),0)</f>
        <v>0</v>
      </c>
      <c r="K134" s="15" t="e">
        <f>SUMIF('[16]COAL RECEIPT &amp; GCV DATA'!$A$3:$A$8,'MASTER DATA FILE RAW COAL 2 (2)'!A134,'[16]COAL RECEIPT &amp; GCV DATA'!$K$3:$K$8)</f>
        <v>#VALUE!</v>
      </c>
      <c r="L134" s="15" t="e">
        <f>SUMIF('[16]COAL RECEIPT &amp; GCV DATA'!$A$3:$A$8,'MASTER DATA FILE RAW COAL 2 (2)'!A134,'[16]COAL RECEIPT &amp; GCV DATA'!$L$3:$L$8)</f>
        <v>#VALUE!</v>
      </c>
      <c r="M134" s="15" t="e">
        <f t="shared" ref="M134:M197" si="12">+K134-L134</f>
        <v>#VALUE!</v>
      </c>
      <c r="N134" s="15" t="e">
        <f t="shared" ref="N134:N197" si="13">+M134*S134</f>
        <v>#VALUE!</v>
      </c>
      <c r="O134" s="15" t="e">
        <f>SUMIF('[16]COAL RECEIPT &amp; GCV DATA'!$A$3:$A$8,'MASTER DATA FILE RAW COAL 2 (2)'!A134,'[16]COAL RECEIPT &amp; GCV DATA'!$O$3:$O$8)</f>
        <v>#VALUE!</v>
      </c>
      <c r="P134" s="15" t="e">
        <f t="shared" si="11"/>
        <v>#VALUE!</v>
      </c>
      <c r="Q134" s="15" t="e">
        <f>SUMIF('[16]COAL RECEIPT &amp; GCV DATA'!$A$3:$A$8,'MASTER DATA FILE RAW COAL 2 (2)'!A134,'[16]COAL RECEIPT &amp; GCV DATA'!$Q$3:$Q$8)+IF(H134=$J$234,($K$234*K134),0)+IF(H134=$J$235,($K$235*K134),0)++IF(H133=$J$235,($K$236*K134),0)</f>
        <v>#VALUE!</v>
      </c>
      <c r="R134" s="16" t="e">
        <f>SUMIF('[16]COAL RECEIPT &amp; GCV DATA'!$A$3:$A$8,'MASTER DATA FILE RAW COAL 2 (2)'!A134,'[16]COAL RECEIPT &amp; GCV DATA'!$R$3:$R$8)+IF(H134=$J$234,($K$234*K134),0)+IF(H134=$J$235,($K$235*K134),0)</f>
        <v>#VALUE!</v>
      </c>
      <c r="S134" s="15">
        <f t="shared" ref="S134:S197" si="14">+IFERROR(R134/K134,0)</f>
        <v>0</v>
      </c>
      <c r="T134" s="15" t="e">
        <f>SUMIF('[16]COAL RECEIPT &amp; GCV DATA'!$A$3:$A$8,'MASTER DATA FILE RAW COAL 2 (2)'!A134,'[16]COAL RECEIPT &amp; GCV DATA'!$T$3:$T$8)</f>
        <v>#VALUE!</v>
      </c>
      <c r="U134" s="15" t="e">
        <f t="shared" ref="U134:U197" si="15">+T134*L134</f>
        <v>#VALUE!</v>
      </c>
      <c r="V134" s="15" t="e">
        <f>SUMIF('[16]COAL RECEIPT &amp; GCV DATA'!$A$3:$A$8,'MASTER DATA FILE RAW COAL 2 (2)'!A134,'[16]COAL RECEIPT &amp; GCV DATA'!$V$3:$V$8)</f>
        <v>#VALUE!</v>
      </c>
      <c r="W134" s="15" t="e">
        <f t="shared" ref="W134:W197" si="16">+V134*L134</f>
        <v>#VALUE!</v>
      </c>
    </row>
    <row r="135" spans="1:23" customFormat="1" x14ac:dyDescent="0.3">
      <c r="A135" s="12"/>
      <c r="B135" s="12" t="e">
        <f>SUMIF('[16]COAL RECEIPT &amp; GCV DATA'!$A$3:$A$8,'MASTER DATA FILE RAW COAL 2 (2)'!A135,'[16]COAL RECEIPT &amp; GCV DATA'!$B$3:$B$8)</f>
        <v>#VALUE!</v>
      </c>
      <c r="C135" s="13" t="e">
        <f>SUMIF('[16]COAL RECEIPT &amp; GCV DATA'!$A$3:$A$8,'MASTER DATA FILE RAW COAL 2 (2)'!A135,'[16]COAL RECEIPT &amp; GCV DATA'!$C$3:$C$8)</f>
        <v>#VALUE!</v>
      </c>
      <c r="D135" s="13">
        <f>IFERROR(VLOOKUP(A135,'[16]COAL RECEIPT &amp; GCV DATA'!$A$2:$V$8,4,0),0)</f>
        <v>0</v>
      </c>
      <c r="E135" s="14">
        <f>IFERROR(VLOOKUP(A135,'[16]COAL RECEIPT &amp; GCV DATA'!$A$2:$V$8,5,0),0)</f>
        <v>0</v>
      </c>
      <c r="F135" s="13" t="e">
        <f>SUMIF('[16]COAL RECEIPT &amp; GCV DATA'!$A$3:$A$8,'MASTER DATA FILE RAW COAL 2 (2)'!A135,'[16]COAL RECEIPT &amp; GCV DATA'!$F$3:$F$8)</f>
        <v>#VALUE!</v>
      </c>
      <c r="G135" s="13">
        <f>IFERROR(VLOOKUP(A135,'[16]COAL RECEIPT &amp; GCV DATA'!$A$2:$V$8,7,0),0)</f>
        <v>0</v>
      </c>
      <c r="H135" s="13">
        <f>IFERROR(VLOOKUP(A135,'[16]COAL RECEIPT &amp; GCV DATA'!$A$2:$V$8,8,0),0)</f>
        <v>0</v>
      </c>
      <c r="I135" s="13">
        <f>IFERROR(VLOOKUP(A135,'[16]COAL RECEIPT &amp; GCV DATA'!$A$2:$V$8,9,0),0)</f>
        <v>0</v>
      </c>
      <c r="J135" s="13">
        <f>IFERROR(VLOOKUP(A135,'[16]COAL RECEIPT &amp; GCV DATA'!$A$2:$V$8,10,0),0)</f>
        <v>0</v>
      </c>
      <c r="K135" s="15" t="e">
        <f>SUMIF('[16]COAL RECEIPT &amp; GCV DATA'!$A$3:$A$8,'MASTER DATA FILE RAW COAL 2 (2)'!A135,'[16]COAL RECEIPT &amp; GCV DATA'!$K$3:$K$8)</f>
        <v>#VALUE!</v>
      </c>
      <c r="L135" s="15" t="e">
        <f>SUMIF('[16]COAL RECEIPT &amp; GCV DATA'!$A$3:$A$8,'MASTER DATA FILE RAW COAL 2 (2)'!A135,'[16]COAL RECEIPT &amp; GCV DATA'!$L$3:$L$8)</f>
        <v>#VALUE!</v>
      </c>
      <c r="M135" s="15" t="e">
        <f t="shared" si="12"/>
        <v>#VALUE!</v>
      </c>
      <c r="N135" s="15" t="e">
        <f t="shared" si="13"/>
        <v>#VALUE!</v>
      </c>
      <c r="O135" s="15" t="e">
        <f>SUMIF('[16]COAL RECEIPT &amp; GCV DATA'!$A$3:$A$8,'MASTER DATA FILE RAW COAL 2 (2)'!A135,'[16]COAL RECEIPT &amp; GCV DATA'!$O$3:$O$8)</f>
        <v>#VALUE!</v>
      </c>
      <c r="P135" s="15" t="e">
        <f t="shared" si="11"/>
        <v>#VALUE!</v>
      </c>
      <c r="Q135" s="15" t="e">
        <f>SUMIF('[16]COAL RECEIPT &amp; GCV DATA'!$A$3:$A$8,'MASTER DATA FILE RAW COAL 2 (2)'!A135,'[16]COAL RECEIPT &amp; GCV DATA'!$Q$3:$Q$8)+IF(H135=$J$234,($K$234*K135),0)+IF(H135=$J$235,($K$235*K135),0)++IF(H134=$J$235,($K$236*K135),0)</f>
        <v>#VALUE!</v>
      </c>
      <c r="R135" s="16" t="e">
        <f>SUMIF('[16]COAL RECEIPT &amp; GCV DATA'!$A$3:$A$8,'MASTER DATA FILE RAW COAL 2 (2)'!A135,'[16]COAL RECEIPT &amp; GCV DATA'!$R$3:$R$8)+IF(H135=$J$234,($K$234*K135),0)+IF(H135=$J$235,($K$235*K135),0)</f>
        <v>#VALUE!</v>
      </c>
      <c r="S135" s="15">
        <f t="shared" si="14"/>
        <v>0</v>
      </c>
      <c r="T135" s="15" t="e">
        <f>SUMIF('[16]COAL RECEIPT &amp; GCV DATA'!$A$3:$A$8,'MASTER DATA FILE RAW COAL 2 (2)'!A135,'[16]COAL RECEIPT &amp; GCV DATA'!$T$3:$T$8)</f>
        <v>#VALUE!</v>
      </c>
      <c r="U135" s="15" t="e">
        <f t="shared" si="15"/>
        <v>#VALUE!</v>
      </c>
      <c r="V135" s="15" t="e">
        <f>SUMIF('[16]COAL RECEIPT &amp; GCV DATA'!$A$3:$A$8,'MASTER DATA FILE RAW COAL 2 (2)'!A135,'[16]COAL RECEIPT &amp; GCV DATA'!$V$3:$V$8)</f>
        <v>#VALUE!</v>
      </c>
      <c r="W135" s="15" t="e">
        <f t="shared" si="16"/>
        <v>#VALUE!</v>
      </c>
    </row>
    <row r="136" spans="1:23" customFormat="1" x14ac:dyDescent="0.3">
      <c r="A136" s="12"/>
      <c r="B136" s="12" t="e">
        <f>SUMIF('[16]COAL RECEIPT &amp; GCV DATA'!$A$3:$A$8,'MASTER DATA FILE RAW COAL 2 (2)'!A136,'[16]COAL RECEIPT &amp; GCV DATA'!$B$3:$B$8)</f>
        <v>#VALUE!</v>
      </c>
      <c r="C136" s="13" t="e">
        <f>SUMIF('[16]COAL RECEIPT &amp; GCV DATA'!$A$3:$A$8,'MASTER DATA FILE RAW COAL 2 (2)'!A136,'[16]COAL RECEIPT &amp; GCV DATA'!$C$3:$C$8)</f>
        <v>#VALUE!</v>
      </c>
      <c r="D136" s="13">
        <f>IFERROR(VLOOKUP(A136,'[16]COAL RECEIPT &amp; GCV DATA'!$A$2:$V$8,4,0),0)</f>
        <v>0</v>
      </c>
      <c r="E136" s="14">
        <f>IFERROR(VLOOKUP(A136,'[16]COAL RECEIPT &amp; GCV DATA'!$A$2:$V$8,5,0),0)</f>
        <v>0</v>
      </c>
      <c r="F136" s="13" t="e">
        <f>SUMIF('[16]COAL RECEIPT &amp; GCV DATA'!$A$3:$A$8,'MASTER DATA FILE RAW COAL 2 (2)'!A136,'[16]COAL RECEIPT &amp; GCV DATA'!$F$3:$F$8)</f>
        <v>#VALUE!</v>
      </c>
      <c r="G136" s="13">
        <f>IFERROR(VLOOKUP(A136,'[16]COAL RECEIPT &amp; GCV DATA'!$A$2:$V$8,7,0),0)</f>
        <v>0</v>
      </c>
      <c r="H136" s="13">
        <f>IFERROR(VLOOKUP(A136,'[16]COAL RECEIPT &amp; GCV DATA'!$A$2:$V$8,8,0),0)</f>
        <v>0</v>
      </c>
      <c r="I136" s="13">
        <f>IFERROR(VLOOKUP(A136,'[16]COAL RECEIPT &amp; GCV DATA'!$A$2:$V$8,9,0),0)</f>
        <v>0</v>
      </c>
      <c r="J136" s="13">
        <f>IFERROR(VLOOKUP(A136,'[16]COAL RECEIPT &amp; GCV DATA'!$A$2:$V$8,10,0),0)</f>
        <v>0</v>
      </c>
      <c r="K136" s="15" t="e">
        <f>SUMIF('[16]COAL RECEIPT &amp; GCV DATA'!$A$3:$A$8,'MASTER DATA FILE RAW COAL 2 (2)'!A136,'[16]COAL RECEIPT &amp; GCV DATA'!$K$3:$K$8)</f>
        <v>#VALUE!</v>
      </c>
      <c r="L136" s="15" t="e">
        <f>SUMIF('[16]COAL RECEIPT &amp; GCV DATA'!$A$3:$A$8,'MASTER DATA FILE RAW COAL 2 (2)'!A136,'[16]COAL RECEIPT &amp; GCV DATA'!$L$3:$L$8)</f>
        <v>#VALUE!</v>
      </c>
      <c r="M136" s="15" t="e">
        <f t="shared" si="12"/>
        <v>#VALUE!</v>
      </c>
      <c r="N136" s="15" t="e">
        <f t="shared" si="13"/>
        <v>#VALUE!</v>
      </c>
      <c r="O136" s="15" t="e">
        <f>SUMIF('[16]COAL RECEIPT &amp; GCV DATA'!$A$3:$A$8,'MASTER DATA FILE RAW COAL 2 (2)'!A136,'[16]COAL RECEIPT &amp; GCV DATA'!$O$3:$O$8)</f>
        <v>#VALUE!</v>
      </c>
      <c r="P136" s="15" t="e">
        <f t="shared" si="11"/>
        <v>#VALUE!</v>
      </c>
      <c r="Q136" s="15" t="e">
        <f>SUMIF('[16]COAL RECEIPT &amp; GCV DATA'!$A$3:$A$8,'MASTER DATA FILE RAW COAL 2 (2)'!A136,'[16]COAL RECEIPT &amp; GCV DATA'!$Q$3:$Q$8)+IF(H136=$J$234,($K$234*K136),0)+IF(H136=$J$235,($K$235*K136),0)++IF(H135=$J$235,($K$236*K136),0)</f>
        <v>#VALUE!</v>
      </c>
      <c r="R136" s="16" t="e">
        <f>SUMIF('[16]COAL RECEIPT &amp; GCV DATA'!$A$3:$A$8,'MASTER DATA FILE RAW COAL 2 (2)'!A136,'[16]COAL RECEIPT &amp; GCV DATA'!$R$3:$R$8)+IF(H136=$J$234,($K$234*K136),0)+IF(H136=$J$235,($K$235*K136),0)</f>
        <v>#VALUE!</v>
      </c>
      <c r="S136" s="15">
        <f t="shared" si="14"/>
        <v>0</v>
      </c>
      <c r="T136" s="15" t="e">
        <f>SUMIF('[16]COAL RECEIPT &amp; GCV DATA'!$A$3:$A$8,'MASTER DATA FILE RAW COAL 2 (2)'!A136,'[16]COAL RECEIPT &amp; GCV DATA'!$T$3:$T$8)</f>
        <v>#VALUE!</v>
      </c>
      <c r="U136" s="15" t="e">
        <f t="shared" si="15"/>
        <v>#VALUE!</v>
      </c>
      <c r="V136" s="15" t="e">
        <f>SUMIF('[16]COAL RECEIPT &amp; GCV DATA'!$A$3:$A$8,'MASTER DATA FILE RAW COAL 2 (2)'!A136,'[16]COAL RECEIPT &amp; GCV DATA'!$V$3:$V$8)</f>
        <v>#VALUE!</v>
      </c>
      <c r="W136" s="15" t="e">
        <f t="shared" si="16"/>
        <v>#VALUE!</v>
      </c>
    </row>
    <row r="137" spans="1:23" customFormat="1" x14ac:dyDescent="0.3">
      <c r="A137" s="12"/>
      <c r="B137" s="12" t="e">
        <f>SUMIF('[16]COAL RECEIPT &amp; GCV DATA'!$A$3:$A$8,'MASTER DATA FILE RAW COAL 2 (2)'!A137,'[16]COAL RECEIPT &amp; GCV DATA'!$B$3:$B$8)</f>
        <v>#VALUE!</v>
      </c>
      <c r="C137" s="13" t="e">
        <f>SUMIF('[16]COAL RECEIPT &amp; GCV DATA'!$A$3:$A$8,'MASTER DATA FILE RAW COAL 2 (2)'!A137,'[16]COAL RECEIPT &amp; GCV DATA'!$C$3:$C$8)</f>
        <v>#VALUE!</v>
      </c>
      <c r="D137" s="13">
        <f>IFERROR(VLOOKUP(A137,'[16]COAL RECEIPT &amp; GCV DATA'!$A$2:$V$8,4,0),0)</f>
        <v>0</v>
      </c>
      <c r="E137" s="14">
        <f>IFERROR(VLOOKUP(A137,'[16]COAL RECEIPT &amp; GCV DATA'!$A$2:$V$8,5,0),0)</f>
        <v>0</v>
      </c>
      <c r="F137" s="13" t="e">
        <f>SUMIF('[16]COAL RECEIPT &amp; GCV DATA'!$A$3:$A$8,'MASTER DATA FILE RAW COAL 2 (2)'!A137,'[16]COAL RECEIPT &amp; GCV DATA'!$F$3:$F$8)</f>
        <v>#VALUE!</v>
      </c>
      <c r="G137" s="13">
        <f>IFERROR(VLOOKUP(A137,'[16]COAL RECEIPT &amp; GCV DATA'!$A$2:$V$8,7,0),0)</f>
        <v>0</v>
      </c>
      <c r="H137" s="13">
        <f>IFERROR(VLOOKUP(A137,'[16]COAL RECEIPT &amp; GCV DATA'!$A$2:$V$8,8,0),0)</f>
        <v>0</v>
      </c>
      <c r="I137" s="13">
        <f>IFERROR(VLOOKUP(A137,'[16]COAL RECEIPT &amp; GCV DATA'!$A$2:$V$8,9,0),0)</f>
        <v>0</v>
      </c>
      <c r="J137" s="13">
        <f>IFERROR(VLOOKUP(A137,'[16]COAL RECEIPT &amp; GCV DATA'!$A$2:$V$8,10,0),0)</f>
        <v>0</v>
      </c>
      <c r="K137" s="15" t="e">
        <f>SUMIF('[16]COAL RECEIPT &amp; GCV DATA'!$A$3:$A$8,'MASTER DATA FILE RAW COAL 2 (2)'!A137,'[16]COAL RECEIPT &amp; GCV DATA'!$K$3:$K$8)</f>
        <v>#VALUE!</v>
      </c>
      <c r="L137" s="15" t="e">
        <f>SUMIF('[16]COAL RECEIPT &amp; GCV DATA'!$A$3:$A$8,'MASTER DATA FILE RAW COAL 2 (2)'!A137,'[16]COAL RECEIPT &amp; GCV DATA'!$L$3:$L$8)</f>
        <v>#VALUE!</v>
      </c>
      <c r="M137" s="15" t="e">
        <f t="shared" si="12"/>
        <v>#VALUE!</v>
      </c>
      <c r="N137" s="15" t="e">
        <f t="shared" si="13"/>
        <v>#VALUE!</v>
      </c>
      <c r="O137" s="15" t="e">
        <f>SUMIF('[16]COAL RECEIPT &amp; GCV DATA'!$A$3:$A$8,'MASTER DATA FILE RAW COAL 2 (2)'!A137,'[16]COAL RECEIPT &amp; GCV DATA'!$O$3:$O$8)</f>
        <v>#VALUE!</v>
      </c>
      <c r="P137" s="15" t="e">
        <f t="shared" si="11"/>
        <v>#VALUE!</v>
      </c>
      <c r="Q137" s="15" t="e">
        <f>SUMIF('[16]COAL RECEIPT &amp; GCV DATA'!$A$3:$A$8,'MASTER DATA FILE RAW COAL 2 (2)'!A137,'[16]COAL RECEIPT &amp; GCV DATA'!$Q$3:$Q$8)+IF(H137=$J$234,($K$234*K137),0)+IF(H137=$J$235,($K$235*K137),0)++IF(H136=$J$235,($K$236*K137),0)</f>
        <v>#VALUE!</v>
      </c>
      <c r="R137" s="16" t="e">
        <f>SUMIF('[16]COAL RECEIPT &amp; GCV DATA'!$A$3:$A$8,'MASTER DATA FILE RAW COAL 2 (2)'!A137,'[16]COAL RECEIPT &amp; GCV DATA'!$R$3:$R$8)+IF(H137=$J$234,($K$234*K137),0)+IF(H137=$J$235,($K$235*K137),0)</f>
        <v>#VALUE!</v>
      </c>
      <c r="S137" s="15">
        <f t="shared" si="14"/>
        <v>0</v>
      </c>
      <c r="T137" s="15" t="e">
        <f>SUMIF('[16]COAL RECEIPT &amp; GCV DATA'!$A$3:$A$8,'MASTER DATA FILE RAW COAL 2 (2)'!A137,'[16]COAL RECEIPT &amp; GCV DATA'!$T$3:$T$8)</f>
        <v>#VALUE!</v>
      </c>
      <c r="U137" s="15" t="e">
        <f t="shared" si="15"/>
        <v>#VALUE!</v>
      </c>
      <c r="V137" s="15" t="e">
        <f>SUMIF('[16]COAL RECEIPT &amp; GCV DATA'!$A$3:$A$8,'MASTER DATA FILE RAW COAL 2 (2)'!A137,'[16]COAL RECEIPT &amp; GCV DATA'!$V$3:$V$8)</f>
        <v>#VALUE!</v>
      </c>
      <c r="W137" s="15" t="e">
        <f t="shared" si="16"/>
        <v>#VALUE!</v>
      </c>
    </row>
    <row r="138" spans="1:23" customFormat="1" x14ac:dyDescent="0.3">
      <c r="A138" s="12"/>
      <c r="B138" s="12" t="e">
        <f>SUMIF('[16]COAL RECEIPT &amp; GCV DATA'!$A$3:$A$8,'MASTER DATA FILE RAW COAL 2 (2)'!A138,'[16]COAL RECEIPT &amp; GCV DATA'!$B$3:$B$8)</f>
        <v>#VALUE!</v>
      </c>
      <c r="C138" s="13" t="e">
        <f>SUMIF('[16]COAL RECEIPT &amp; GCV DATA'!$A$3:$A$8,'MASTER DATA FILE RAW COAL 2 (2)'!A138,'[16]COAL RECEIPT &amp; GCV DATA'!$C$3:$C$8)</f>
        <v>#VALUE!</v>
      </c>
      <c r="D138" s="13">
        <f>IFERROR(VLOOKUP(A138,'[16]COAL RECEIPT &amp; GCV DATA'!$A$2:$V$8,4,0),0)</f>
        <v>0</v>
      </c>
      <c r="E138" s="14">
        <f>IFERROR(VLOOKUP(A138,'[16]COAL RECEIPT &amp; GCV DATA'!$A$2:$V$8,5,0),0)</f>
        <v>0</v>
      </c>
      <c r="F138" s="13" t="e">
        <f>SUMIF('[16]COAL RECEIPT &amp; GCV DATA'!$A$3:$A$8,'MASTER DATA FILE RAW COAL 2 (2)'!A138,'[16]COAL RECEIPT &amp; GCV DATA'!$F$3:$F$8)</f>
        <v>#VALUE!</v>
      </c>
      <c r="G138" s="13">
        <f>IFERROR(VLOOKUP(A138,'[16]COAL RECEIPT &amp; GCV DATA'!$A$2:$V$8,7,0),0)</f>
        <v>0</v>
      </c>
      <c r="H138" s="13">
        <f>IFERROR(VLOOKUP(A138,'[16]COAL RECEIPT &amp; GCV DATA'!$A$2:$V$8,8,0),0)</f>
        <v>0</v>
      </c>
      <c r="I138" s="13">
        <f>IFERROR(VLOOKUP(A138,'[16]COAL RECEIPT &amp; GCV DATA'!$A$2:$V$8,9,0),0)</f>
        <v>0</v>
      </c>
      <c r="J138" s="13">
        <f>IFERROR(VLOOKUP(A138,'[16]COAL RECEIPT &amp; GCV DATA'!$A$2:$V$8,10,0),0)</f>
        <v>0</v>
      </c>
      <c r="K138" s="15" t="e">
        <f>SUMIF('[16]COAL RECEIPT &amp; GCV DATA'!$A$3:$A$8,'MASTER DATA FILE RAW COAL 2 (2)'!A138,'[16]COAL RECEIPT &amp; GCV DATA'!$K$3:$K$8)</f>
        <v>#VALUE!</v>
      </c>
      <c r="L138" s="15" t="e">
        <f>SUMIF('[16]COAL RECEIPT &amp; GCV DATA'!$A$3:$A$8,'MASTER DATA FILE RAW COAL 2 (2)'!A138,'[16]COAL RECEIPT &amp; GCV DATA'!$L$3:$L$8)</f>
        <v>#VALUE!</v>
      </c>
      <c r="M138" s="15" t="e">
        <f t="shared" si="12"/>
        <v>#VALUE!</v>
      </c>
      <c r="N138" s="15" t="e">
        <f t="shared" si="13"/>
        <v>#VALUE!</v>
      </c>
      <c r="O138" s="15" t="e">
        <f>SUMIF('[16]COAL RECEIPT &amp; GCV DATA'!$A$3:$A$8,'MASTER DATA FILE RAW COAL 2 (2)'!A138,'[16]COAL RECEIPT &amp; GCV DATA'!$O$3:$O$8)</f>
        <v>#VALUE!</v>
      </c>
      <c r="P138" s="15" t="e">
        <f t="shared" si="11"/>
        <v>#VALUE!</v>
      </c>
      <c r="Q138" s="15" t="e">
        <f>SUMIF('[16]COAL RECEIPT &amp; GCV DATA'!$A$3:$A$8,'MASTER DATA FILE RAW COAL 2 (2)'!A138,'[16]COAL RECEIPT &amp; GCV DATA'!$Q$3:$Q$8)+IF(H138=$J$234,($K$234*K138),0)+IF(H138=$J$235,($K$235*K138),0)++IF(H137=$J$235,($K$236*K138),0)</f>
        <v>#VALUE!</v>
      </c>
      <c r="R138" s="16" t="e">
        <f>SUMIF('[16]COAL RECEIPT &amp; GCV DATA'!$A$3:$A$8,'MASTER DATA FILE RAW COAL 2 (2)'!A138,'[16]COAL RECEIPT &amp; GCV DATA'!$R$3:$R$8)+IF(H138=$J$234,($K$234*K138),0)+IF(H138=$J$235,($K$235*K138),0)</f>
        <v>#VALUE!</v>
      </c>
      <c r="S138" s="15">
        <f t="shared" si="14"/>
        <v>0</v>
      </c>
      <c r="T138" s="15" t="e">
        <f>SUMIF('[16]COAL RECEIPT &amp; GCV DATA'!$A$3:$A$8,'MASTER DATA FILE RAW COAL 2 (2)'!A138,'[16]COAL RECEIPT &amp; GCV DATA'!$T$3:$T$8)</f>
        <v>#VALUE!</v>
      </c>
      <c r="U138" s="15" t="e">
        <f t="shared" si="15"/>
        <v>#VALUE!</v>
      </c>
      <c r="V138" s="15" t="e">
        <f>SUMIF('[16]COAL RECEIPT &amp; GCV DATA'!$A$3:$A$8,'MASTER DATA FILE RAW COAL 2 (2)'!A138,'[16]COAL RECEIPT &amp; GCV DATA'!$V$3:$V$8)</f>
        <v>#VALUE!</v>
      </c>
      <c r="W138" s="15" t="e">
        <f t="shared" si="16"/>
        <v>#VALUE!</v>
      </c>
    </row>
    <row r="139" spans="1:23" customFormat="1" x14ac:dyDescent="0.3">
      <c r="A139" s="12"/>
      <c r="B139" s="12" t="e">
        <f>SUMIF('[16]COAL RECEIPT &amp; GCV DATA'!$A$3:$A$8,'MASTER DATA FILE RAW COAL 2 (2)'!A139,'[16]COAL RECEIPT &amp; GCV DATA'!$B$3:$B$8)</f>
        <v>#VALUE!</v>
      </c>
      <c r="C139" s="13" t="e">
        <f>SUMIF('[16]COAL RECEIPT &amp; GCV DATA'!$A$3:$A$8,'MASTER DATA FILE RAW COAL 2 (2)'!A139,'[16]COAL RECEIPT &amp; GCV DATA'!$C$3:$C$8)</f>
        <v>#VALUE!</v>
      </c>
      <c r="D139" s="13">
        <f>IFERROR(VLOOKUP(A139,'[16]COAL RECEIPT &amp; GCV DATA'!$A$2:$V$8,4,0),0)</f>
        <v>0</v>
      </c>
      <c r="E139" s="14">
        <f>IFERROR(VLOOKUP(A139,'[16]COAL RECEIPT &amp; GCV DATA'!$A$2:$V$8,5,0),0)</f>
        <v>0</v>
      </c>
      <c r="F139" s="13" t="e">
        <f>SUMIF('[16]COAL RECEIPT &amp; GCV DATA'!$A$3:$A$8,'MASTER DATA FILE RAW COAL 2 (2)'!A139,'[16]COAL RECEIPT &amp; GCV DATA'!$F$3:$F$8)</f>
        <v>#VALUE!</v>
      </c>
      <c r="G139" s="13">
        <f>IFERROR(VLOOKUP(A139,'[16]COAL RECEIPT &amp; GCV DATA'!$A$2:$V$8,7,0),0)</f>
        <v>0</v>
      </c>
      <c r="H139" s="13">
        <f>IFERROR(VLOOKUP(A139,'[16]COAL RECEIPT &amp; GCV DATA'!$A$2:$V$8,8,0),0)</f>
        <v>0</v>
      </c>
      <c r="I139" s="13">
        <f>IFERROR(VLOOKUP(A139,'[16]COAL RECEIPT &amp; GCV DATA'!$A$2:$V$8,9,0),0)</f>
        <v>0</v>
      </c>
      <c r="J139" s="13">
        <f>IFERROR(VLOOKUP(A139,'[16]COAL RECEIPT &amp; GCV DATA'!$A$2:$V$8,10,0),0)</f>
        <v>0</v>
      </c>
      <c r="K139" s="15" t="e">
        <f>SUMIF('[16]COAL RECEIPT &amp; GCV DATA'!$A$3:$A$8,'MASTER DATA FILE RAW COAL 2 (2)'!A139,'[16]COAL RECEIPT &amp; GCV DATA'!$K$3:$K$8)</f>
        <v>#VALUE!</v>
      </c>
      <c r="L139" s="15" t="e">
        <f>SUMIF('[16]COAL RECEIPT &amp; GCV DATA'!$A$3:$A$8,'MASTER DATA FILE RAW COAL 2 (2)'!A139,'[16]COAL RECEIPT &amp; GCV DATA'!$L$3:$L$8)</f>
        <v>#VALUE!</v>
      </c>
      <c r="M139" s="15" t="e">
        <f t="shared" si="12"/>
        <v>#VALUE!</v>
      </c>
      <c r="N139" s="15" t="e">
        <f t="shared" si="13"/>
        <v>#VALUE!</v>
      </c>
      <c r="O139" s="15" t="e">
        <f>SUMIF('[16]COAL RECEIPT &amp; GCV DATA'!$A$3:$A$8,'MASTER DATA FILE RAW COAL 2 (2)'!A139,'[16]COAL RECEIPT &amp; GCV DATA'!$O$3:$O$8)</f>
        <v>#VALUE!</v>
      </c>
      <c r="P139" s="15" t="e">
        <f t="shared" si="11"/>
        <v>#VALUE!</v>
      </c>
      <c r="Q139" s="15" t="e">
        <f>SUMIF('[16]COAL RECEIPT &amp; GCV DATA'!$A$3:$A$8,'MASTER DATA FILE RAW COAL 2 (2)'!A139,'[16]COAL RECEIPT &amp; GCV DATA'!$Q$3:$Q$8)+IF(H139=$J$234,($K$234*K139),0)+IF(H139=$J$235,($K$235*K139),0)++IF(H138=$J$235,($K$236*K139),0)</f>
        <v>#VALUE!</v>
      </c>
      <c r="R139" s="16" t="e">
        <f>SUMIF('[16]COAL RECEIPT &amp; GCV DATA'!$A$3:$A$8,'MASTER DATA FILE RAW COAL 2 (2)'!A139,'[16]COAL RECEIPT &amp; GCV DATA'!$R$3:$R$8)+IF(H139=$J$234,($K$234*K139),0)+IF(H139=$J$235,($K$235*K139),0)</f>
        <v>#VALUE!</v>
      </c>
      <c r="S139" s="15">
        <f t="shared" si="14"/>
        <v>0</v>
      </c>
      <c r="T139" s="15" t="e">
        <f>SUMIF('[16]COAL RECEIPT &amp; GCV DATA'!$A$3:$A$8,'MASTER DATA FILE RAW COAL 2 (2)'!A139,'[16]COAL RECEIPT &amp; GCV DATA'!$T$3:$T$8)</f>
        <v>#VALUE!</v>
      </c>
      <c r="U139" s="15" t="e">
        <f t="shared" si="15"/>
        <v>#VALUE!</v>
      </c>
      <c r="V139" s="15" t="e">
        <f>SUMIF('[16]COAL RECEIPT &amp; GCV DATA'!$A$3:$A$8,'MASTER DATA FILE RAW COAL 2 (2)'!A139,'[16]COAL RECEIPT &amp; GCV DATA'!$V$3:$V$8)</f>
        <v>#VALUE!</v>
      </c>
      <c r="W139" s="15" t="e">
        <f t="shared" si="16"/>
        <v>#VALUE!</v>
      </c>
    </row>
    <row r="140" spans="1:23" customFormat="1" x14ac:dyDescent="0.3">
      <c r="A140" s="12"/>
      <c r="B140" s="12" t="e">
        <f>SUMIF('[16]COAL RECEIPT &amp; GCV DATA'!$A$3:$A$8,'MASTER DATA FILE RAW COAL 2 (2)'!A140,'[16]COAL RECEIPT &amp; GCV DATA'!$B$3:$B$8)</f>
        <v>#VALUE!</v>
      </c>
      <c r="C140" s="13" t="e">
        <f>SUMIF('[16]COAL RECEIPT &amp; GCV DATA'!$A$3:$A$8,'MASTER DATA FILE RAW COAL 2 (2)'!A140,'[16]COAL RECEIPT &amp; GCV DATA'!$C$3:$C$8)</f>
        <v>#VALUE!</v>
      </c>
      <c r="D140" s="13">
        <f>IFERROR(VLOOKUP(A140,'[16]COAL RECEIPT &amp; GCV DATA'!$A$2:$V$8,4,0),0)</f>
        <v>0</v>
      </c>
      <c r="E140" s="14">
        <f>IFERROR(VLOOKUP(A140,'[16]COAL RECEIPT &amp; GCV DATA'!$A$2:$V$8,5,0),0)</f>
        <v>0</v>
      </c>
      <c r="F140" s="13" t="e">
        <f>SUMIF('[16]COAL RECEIPT &amp; GCV DATA'!$A$3:$A$8,'MASTER DATA FILE RAW COAL 2 (2)'!A140,'[16]COAL RECEIPT &amp; GCV DATA'!$F$3:$F$8)</f>
        <v>#VALUE!</v>
      </c>
      <c r="G140" s="13">
        <f>IFERROR(VLOOKUP(A140,'[16]COAL RECEIPT &amp; GCV DATA'!$A$2:$V$8,7,0),0)</f>
        <v>0</v>
      </c>
      <c r="H140" s="13">
        <f>IFERROR(VLOOKUP(A140,'[16]COAL RECEIPT &amp; GCV DATA'!$A$2:$V$8,8,0),0)</f>
        <v>0</v>
      </c>
      <c r="I140" s="13">
        <f>IFERROR(VLOOKUP(A140,'[16]COAL RECEIPT &amp; GCV DATA'!$A$2:$V$8,9,0),0)</f>
        <v>0</v>
      </c>
      <c r="J140" s="13">
        <f>IFERROR(VLOOKUP(A140,'[16]COAL RECEIPT &amp; GCV DATA'!$A$2:$V$8,10,0),0)</f>
        <v>0</v>
      </c>
      <c r="K140" s="15" t="e">
        <f>SUMIF('[16]COAL RECEIPT &amp; GCV DATA'!$A$3:$A$8,'MASTER DATA FILE RAW COAL 2 (2)'!A140,'[16]COAL RECEIPT &amp; GCV DATA'!$K$3:$K$8)</f>
        <v>#VALUE!</v>
      </c>
      <c r="L140" s="15" t="e">
        <f>SUMIF('[16]COAL RECEIPT &amp; GCV DATA'!$A$3:$A$8,'MASTER DATA FILE RAW COAL 2 (2)'!A140,'[16]COAL RECEIPT &amp; GCV DATA'!$L$3:$L$8)</f>
        <v>#VALUE!</v>
      </c>
      <c r="M140" s="15" t="e">
        <f t="shared" si="12"/>
        <v>#VALUE!</v>
      </c>
      <c r="N140" s="15" t="e">
        <f t="shared" si="13"/>
        <v>#VALUE!</v>
      </c>
      <c r="O140" s="15" t="e">
        <f>SUMIF('[16]COAL RECEIPT &amp; GCV DATA'!$A$3:$A$8,'MASTER DATA FILE RAW COAL 2 (2)'!A140,'[16]COAL RECEIPT &amp; GCV DATA'!$O$3:$O$8)</f>
        <v>#VALUE!</v>
      </c>
      <c r="P140" s="15" t="e">
        <f t="shared" si="11"/>
        <v>#VALUE!</v>
      </c>
      <c r="Q140" s="15" t="e">
        <f>SUMIF('[16]COAL RECEIPT &amp; GCV DATA'!$A$3:$A$8,'MASTER DATA FILE RAW COAL 2 (2)'!A140,'[16]COAL RECEIPT &amp; GCV DATA'!$Q$3:$Q$8)+IF(H140=$J$234,($K$234*K140),0)+IF(H140=$J$235,($K$235*K140),0)++IF(H139=$J$235,($K$236*K140),0)</f>
        <v>#VALUE!</v>
      </c>
      <c r="R140" s="16" t="e">
        <f>SUMIF('[16]COAL RECEIPT &amp; GCV DATA'!$A$3:$A$8,'MASTER DATA FILE RAW COAL 2 (2)'!A140,'[16]COAL RECEIPT &amp; GCV DATA'!$R$3:$R$8)+IF(H140=$J$234,($K$234*K140),0)+IF(H140=$J$235,($K$235*K140),0)</f>
        <v>#VALUE!</v>
      </c>
      <c r="S140" s="15">
        <f t="shared" si="14"/>
        <v>0</v>
      </c>
      <c r="T140" s="15" t="e">
        <f>SUMIF('[16]COAL RECEIPT &amp; GCV DATA'!$A$3:$A$8,'MASTER DATA FILE RAW COAL 2 (2)'!A140,'[16]COAL RECEIPT &amp; GCV DATA'!$T$3:$T$8)</f>
        <v>#VALUE!</v>
      </c>
      <c r="U140" s="15" t="e">
        <f t="shared" si="15"/>
        <v>#VALUE!</v>
      </c>
      <c r="V140" s="15" t="e">
        <f>SUMIF('[16]COAL RECEIPT &amp; GCV DATA'!$A$3:$A$8,'MASTER DATA FILE RAW COAL 2 (2)'!A140,'[16]COAL RECEIPT &amp; GCV DATA'!$V$3:$V$8)</f>
        <v>#VALUE!</v>
      </c>
      <c r="W140" s="15" t="e">
        <f t="shared" si="16"/>
        <v>#VALUE!</v>
      </c>
    </row>
    <row r="141" spans="1:23" customFormat="1" x14ac:dyDescent="0.3">
      <c r="A141" s="12"/>
      <c r="B141" s="12" t="e">
        <f>SUMIF('[16]COAL RECEIPT &amp; GCV DATA'!$A$3:$A$8,'MASTER DATA FILE RAW COAL 2 (2)'!A141,'[16]COAL RECEIPT &amp; GCV DATA'!$B$3:$B$8)</f>
        <v>#VALUE!</v>
      </c>
      <c r="C141" s="13" t="e">
        <f>SUMIF('[16]COAL RECEIPT &amp; GCV DATA'!$A$3:$A$8,'MASTER DATA FILE RAW COAL 2 (2)'!A141,'[16]COAL RECEIPT &amp; GCV DATA'!$C$3:$C$8)</f>
        <v>#VALUE!</v>
      </c>
      <c r="D141" s="13">
        <f>IFERROR(VLOOKUP(A141,'[16]COAL RECEIPT &amp; GCV DATA'!$A$2:$V$8,4,0),0)</f>
        <v>0</v>
      </c>
      <c r="E141" s="14">
        <f>IFERROR(VLOOKUP(A141,'[16]COAL RECEIPT &amp; GCV DATA'!$A$2:$V$8,5,0),0)</f>
        <v>0</v>
      </c>
      <c r="F141" s="13" t="e">
        <f>SUMIF('[16]COAL RECEIPT &amp; GCV DATA'!$A$3:$A$8,'MASTER DATA FILE RAW COAL 2 (2)'!A141,'[16]COAL RECEIPT &amp; GCV DATA'!$F$3:$F$8)</f>
        <v>#VALUE!</v>
      </c>
      <c r="G141" s="13">
        <f>IFERROR(VLOOKUP(A141,'[16]COAL RECEIPT &amp; GCV DATA'!$A$2:$V$8,7,0),0)</f>
        <v>0</v>
      </c>
      <c r="H141" s="13">
        <f>IFERROR(VLOOKUP(A141,'[16]COAL RECEIPT &amp; GCV DATA'!$A$2:$V$8,8,0),0)</f>
        <v>0</v>
      </c>
      <c r="I141" s="13">
        <f>IFERROR(VLOOKUP(A141,'[16]COAL RECEIPT &amp; GCV DATA'!$A$2:$V$8,9,0),0)</f>
        <v>0</v>
      </c>
      <c r="J141" s="13">
        <f>IFERROR(VLOOKUP(A141,'[16]COAL RECEIPT &amp; GCV DATA'!$A$2:$V$8,10,0),0)</f>
        <v>0</v>
      </c>
      <c r="K141" s="15" t="e">
        <f>SUMIF('[16]COAL RECEIPT &amp; GCV DATA'!$A$3:$A$8,'MASTER DATA FILE RAW COAL 2 (2)'!A141,'[16]COAL RECEIPT &amp; GCV DATA'!$K$3:$K$8)</f>
        <v>#VALUE!</v>
      </c>
      <c r="L141" s="15" t="e">
        <f>SUMIF('[16]COAL RECEIPT &amp; GCV DATA'!$A$3:$A$8,'MASTER DATA FILE RAW COAL 2 (2)'!A141,'[16]COAL RECEIPT &amp; GCV DATA'!$L$3:$L$8)</f>
        <v>#VALUE!</v>
      </c>
      <c r="M141" s="15" t="e">
        <f t="shared" si="12"/>
        <v>#VALUE!</v>
      </c>
      <c r="N141" s="15" t="e">
        <f t="shared" si="13"/>
        <v>#VALUE!</v>
      </c>
      <c r="O141" s="15" t="e">
        <f>SUMIF('[16]COAL RECEIPT &amp; GCV DATA'!$A$3:$A$8,'MASTER DATA FILE RAW COAL 2 (2)'!A141,'[16]COAL RECEIPT &amp; GCV DATA'!$O$3:$O$8)</f>
        <v>#VALUE!</v>
      </c>
      <c r="P141" s="15" t="e">
        <f t="shared" si="11"/>
        <v>#VALUE!</v>
      </c>
      <c r="Q141" s="15" t="e">
        <f>SUMIF('[16]COAL RECEIPT &amp; GCV DATA'!$A$3:$A$8,'MASTER DATA FILE RAW COAL 2 (2)'!A141,'[16]COAL RECEIPT &amp; GCV DATA'!$Q$3:$Q$8)+IF(H141=$J$234,($K$234*K141),0)+IF(H141=$J$235,($K$235*K141),0)++IF(H140=$J$235,($K$236*K141),0)</f>
        <v>#VALUE!</v>
      </c>
      <c r="R141" s="16" t="e">
        <f>SUMIF('[16]COAL RECEIPT &amp; GCV DATA'!$A$3:$A$8,'MASTER DATA FILE RAW COAL 2 (2)'!A141,'[16]COAL RECEIPT &amp; GCV DATA'!$R$3:$R$8)+IF(H141=$J$234,($K$234*K141),0)+IF(H141=$J$235,($K$235*K141),0)</f>
        <v>#VALUE!</v>
      </c>
      <c r="S141" s="15">
        <f t="shared" si="14"/>
        <v>0</v>
      </c>
      <c r="T141" s="15" t="e">
        <f>SUMIF('[16]COAL RECEIPT &amp; GCV DATA'!$A$3:$A$8,'MASTER DATA FILE RAW COAL 2 (2)'!A141,'[16]COAL RECEIPT &amp; GCV DATA'!$T$3:$T$8)</f>
        <v>#VALUE!</v>
      </c>
      <c r="U141" s="15" t="e">
        <f t="shared" si="15"/>
        <v>#VALUE!</v>
      </c>
      <c r="V141" s="15" t="e">
        <f>SUMIF('[16]COAL RECEIPT &amp; GCV DATA'!$A$3:$A$8,'MASTER DATA FILE RAW COAL 2 (2)'!A141,'[16]COAL RECEIPT &amp; GCV DATA'!$V$3:$V$8)</f>
        <v>#VALUE!</v>
      </c>
      <c r="W141" s="15" t="e">
        <f t="shared" si="16"/>
        <v>#VALUE!</v>
      </c>
    </row>
    <row r="142" spans="1:23" customFormat="1" x14ac:dyDescent="0.3">
      <c r="A142" s="12"/>
      <c r="B142" s="12" t="e">
        <f>SUMIF('[16]COAL RECEIPT &amp; GCV DATA'!$A$3:$A$8,'MASTER DATA FILE RAW COAL 2 (2)'!A142,'[16]COAL RECEIPT &amp; GCV DATA'!$B$3:$B$8)</f>
        <v>#VALUE!</v>
      </c>
      <c r="C142" s="13" t="e">
        <f>SUMIF('[16]COAL RECEIPT &amp; GCV DATA'!$A$3:$A$8,'MASTER DATA FILE RAW COAL 2 (2)'!A142,'[16]COAL RECEIPT &amp; GCV DATA'!$C$3:$C$8)</f>
        <v>#VALUE!</v>
      </c>
      <c r="D142" s="13">
        <f>IFERROR(VLOOKUP(A142,'[16]COAL RECEIPT &amp; GCV DATA'!$A$2:$V$8,4,0),0)</f>
        <v>0</v>
      </c>
      <c r="E142" s="14">
        <f>IFERROR(VLOOKUP(A142,'[16]COAL RECEIPT &amp; GCV DATA'!$A$2:$V$8,5,0),0)</f>
        <v>0</v>
      </c>
      <c r="F142" s="13" t="e">
        <f>SUMIF('[16]COAL RECEIPT &amp; GCV DATA'!$A$3:$A$8,'MASTER DATA FILE RAW COAL 2 (2)'!A142,'[16]COAL RECEIPT &amp; GCV DATA'!$F$3:$F$8)</f>
        <v>#VALUE!</v>
      </c>
      <c r="G142" s="13">
        <f>IFERROR(VLOOKUP(A142,'[16]COAL RECEIPT &amp; GCV DATA'!$A$2:$V$8,7,0),0)</f>
        <v>0</v>
      </c>
      <c r="H142" s="13">
        <f>IFERROR(VLOOKUP(A142,'[16]COAL RECEIPT &amp; GCV DATA'!$A$2:$V$8,8,0),0)</f>
        <v>0</v>
      </c>
      <c r="I142" s="13">
        <f>IFERROR(VLOOKUP(A142,'[16]COAL RECEIPT &amp; GCV DATA'!$A$2:$V$8,9,0),0)</f>
        <v>0</v>
      </c>
      <c r="J142" s="13">
        <f>IFERROR(VLOOKUP(A142,'[16]COAL RECEIPT &amp; GCV DATA'!$A$2:$V$8,10,0),0)</f>
        <v>0</v>
      </c>
      <c r="K142" s="15" t="e">
        <f>SUMIF('[16]COAL RECEIPT &amp; GCV DATA'!$A$3:$A$8,'MASTER DATA FILE RAW COAL 2 (2)'!A142,'[16]COAL RECEIPT &amp; GCV DATA'!$K$3:$K$8)</f>
        <v>#VALUE!</v>
      </c>
      <c r="L142" s="15" t="e">
        <f>SUMIF('[16]COAL RECEIPT &amp; GCV DATA'!$A$3:$A$8,'MASTER DATA FILE RAW COAL 2 (2)'!A142,'[16]COAL RECEIPT &amp; GCV DATA'!$L$3:$L$8)</f>
        <v>#VALUE!</v>
      </c>
      <c r="M142" s="15" t="e">
        <f t="shared" si="12"/>
        <v>#VALUE!</v>
      </c>
      <c r="N142" s="15" t="e">
        <f t="shared" si="13"/>
        <v>#VALUE!</v>
      </c>
      <c r="O142" s="15" t="e">
        <f>SUMIF('[16]COAL RECEIPT &amp; GCV DATA'!$A$3:$A$8,'MASTER DATA FILE RAW COAL 2 (2)'!A142,'[16]COAL RECEIPT &amp; GCV DATA'!$O$3:$O$8)</f>
        <v>#VALUE!</v>
      </c>
      <c r="P142" s="15" t="e">
        <f t="shared" si="11"/>
        <v>#VALUE!</v>
      </c>
      <c r="Q142" s="15" t="e">
        <f>SUMIF('[16]COAL RECEIPT &amp; GCV DATA'!$A$3:$A$8,'MASTER DATA FILE RAW COAL 2 (2)'!A142,'[16]COAL RECEIPT &amp; GCV DATA'!$Q$3:$Q$8)+IF(H142=$J$234,($K$234*K142),0)+IF(H142=$J$235,($K$235*K142),0)++IF(H141=$J$235,($K$236*K142),0)</f>
        <v>#VALUE!</v>
      </c>
      <c r="R142" s="16" t="e">
        <f>SUMIF('[16]COAL RECEIPT &amp; GCV DATA'!$A$3:$A$8,'MASTER DATA FILE RAW COAL 2 (2)'!A142,'[16]COAL RECEIPT &amp; GCV DATA'!$R$3:$R$8)+IF(H142=$J$234,($K$234*K142),0)+IF(H142=$J$235,($K$235*K142),0)</f>
        <v>#VALUE!</v>
      </c>
      <c r="S142" s="15">
        <f t="shared" si="14"/>
        <v>0</v>
      </c>
      <c r="T142" s="15" t="e">
        <f>SUMIF('[16]COAL RECEIPT &amp; GCV DATA'!$A$3:$A$8,'MASTER DATA FILE RAW COAL 2 (2)'!A142,'[16]COAL RECEIPT &amp; GCV DATA'!$T$3:$T$8)</f>
        <v>#VALUE!</v>
      </c>
      <c r="U142" s="15" t="e">
        <f t="shared" si="15"/>
        <v>#VALUE!</v>
      </c>
      <c r="V142" s="15" t="e">
        <f>SUMIF('[16]COAL RECEIPT &amp; GCV DATA'!$A$3:$A$8,'MASTER DATA FILE RAW COAL 2 (2)'!A142,'[16]COAL RECEIPT &amp; GCV DATA'!$V$3:$V$8)</f>
        <v>#VALUE!</v>
      </c>
      <c r="W142" s="15" t="e">
        <f t="shared" si="16"/>
        <v>#VALUE!</v>
      </c>
    </row>
    <row r="143" spans="1:23" customFormat="1" x14ac:dyDescent="0.3">
      <c r="A143" s="12"/>
      <c r="B143" s="12" t="e">
        <f>SUMIF('[16]COAL RECEIPT &amp; GCV DATA'!$A$3:$A$8,'MASTER DATA FILE RAW COAL 2 (2)'!A143,'[16]COAL RECEIPT &amp; GCV DATA'!$B$3:$B$8)</f>
        <v>#VALUE!</v>
      </c>
      <c r="C143" s="13" t="e">
        <f>SUMIF('[16]COAL RECEIPT &amp; GCV DATA'!$A$3:$A$8,'MASTER DATA FILE RAW COAL 2 (2)'!A143,'[16]COAL RECEIPT &amp; GCV DATA'!$C$3:$C$8)</f>
        <v>#VALUE!</v>
      </c>
      <c r="D143" s="13">
        <f>IFERROR(VLOOKUP(A143,'[16]COAL RECEIPT &amp; GCV DATA'!$A$2:$V$8,4,0),0)</f>
        <v>0</v>
      </c>
      <c r="E143" s="14">
        <f>IFERROR(VLOOKUP(A143,'[16]COAL RECEIPT &amp; GCV DATA'!$A$2:$V$8,5,0),0)</f>
        <v>0</v>
      </c>
      <c r="F143" s="13" t="e">
        <f>SUMIF('[16]COAL RECEIPT &amp; GCV DATA'!$A$3:$A$8,'MASTER DATA FILE RAW COAL 2 (2)'!A143,'[16]COAL RECEIPT &amp; GCV DATA'!$F$3:$F$8)</f>
        <v>#VALUE!</v>
      </c>
      <c r="G143" s="13">
        <f>IFERROR(VLOOKUP(A143,'[16]COAL RECEIPT &amp; GCV DATA'!$A$2:$V$8,7,0),0)</f>
        <v>0</v>
      </c>
      <c r="H143" s="13">
        <f>IFERROR(VLOOKUP(A143,'[16]COAL RECEIPT &amp; GCV DATA'!$A$2:$V$8,8,0),0)</f>
        <v>0</v>
      </c>
      <c r="I143" s="13">
        <f>IFERROR(VLOOKUP(A143,'[16]COAL RECEIPT &amp; GCV DATA'!$A$2:$V$8,9,0),0)</f>
        <v>0</v>
      </c>
      <c r="J143" s="13">
        <f>IFERROR(VLOOKUP(A143,'[16]COAL RECEIPT &amp; GCV DATA'!$A$2:$V$8,10,0),0)</f>
        <v>0</v>
      </c>
      <c r="K143" s="15" t="e">
        <f>SUMIF('[16]COAL RECEIPT &amp; GCV DATA'!$A$3:$A$8,'MASTER DATA FILE RAW COAL 2 (2)'!A143,'[16]COAL RECEIPT &amp; GCV DATA'!$K$3:$K$8)</f>
        <v>#VALUE!</v>
      </c>
      <c r="L143" s="15" t="e">
        <f>SUMIF('[16]COAL RECEIPT &amp; GCV DATA'!$A$3:$A$8,'MASTER DATA FILE RAW COAL 2 (2)'!A143,'[16]COAL RECEIPT &amp; GCV DATA'!$L$3:$L$8)</f>
        <v>#VALUE!</v>
      </c>
      <c r="M143" s="15" t="e">
        <f t="shared" si="12"/>
        <v>#VALUE!</v>
      </c>
      <c r="N143" s="15" t="e">
        <f t="shared" si="13"/>
        <v>#VALUE!</v>
      </c>
      <c r="O143" s="15" t="e">
        <f>SUMIF('[16]COAL RECEIPT &amp; GCV DATA'!$A$3:$A$8,'MASTER DATA FILE RAW COAL 2 (2)'!A143,'[16]COAL RECEIPT &amp; GCV DATA'!$O$3:$O$8)</f>
        <v>#VALUE!</v>
      </c>
      <c r="P143" s="15" t="e">
        <f t="shared" si="11"/>
        <v>#VALUE!</v>
      </c>
      <c r="Q143" s="15" t="e">
        <f>SUMIF('[16]COAL RECEIPT &amp; GCV DATA'!$A$3:$A$8,'MASTER DATA FILE RAW COAL 2 (2)'!A143,'[16]COAL RECEIPT &amp; GCV DATA'!$Q$3:$Q$8)+IF(H143=$J$234,($K$234*K143),0)+IF(H143=$J$235,($K$235*K143),0)++IF(H142=$J$235,($K$236*K143),0)</f>
        <v>#VALUE!</v>
      </c>
      <c r="R143" s="16" t="e">
        <f>SUMIF('[16]COAL RECEIPT &amp; GCV DATA'!$A$3:$A$8,'MASTER DATA FILE RAW COAL 2 (2)'!A143,'[16]COAL RECEIPT &amp; GCV DATA'!$R$3:$R$8)+IF(H143=$J$234,($K$234*K143),0)+IF(H143=$J$235,($K$235*K143),0)</f>
        <v>#VALUE!</v>
      </c>
      <c r="S143" s="15">
        <f t="shared" si="14"/>
        <v>0</v>
      </c>
      <c r="T143" s="15" t="e">
        <f>SUMIF('[16]COAL RECEIPT &amp; GCV DATA'!$A$3:$A$8,'MASTER DATA FILE RAW COAL 2 (2)'!A143,'[16]COAL RECEIPT &amp; GCV DATA'!$T$3:$T$8)</f>
        <v>#VALUE!</v>
      </c>
      <c r="U143" s="15" t="e">
        <f t="shared" si="15"/>
        <v>#VALUE!</v>
      </c>
      <c r="V143" s="15" t="e">
        <f>SUMIF('[16]COAL RECEIPT &amp; GCV DATA'!$A$3:$A$8,'MASTER DATA FILE RAW COAL 2 (2)'!A143,'[16]COAL RECEIPT &amp; GCV DATA'!$V$3:$V$8)</f>
        <v>#VALUE!</v>
      </c>
      <c r="W143" s="15" t="e">
        <f t="shared" si="16"/>
        <v>#VALUE!</v>
      </c>
    </row>
    <row r="144" spans="1:23" customFormat="1" x14ac:dyDescent="0.3">
      <c r="A144" s="12"/>
      <c r="B144" s="12" t="e">
        <f>SUMIF('[16]COAL RECEIPT &amp; GCV DATA'!$A$3:$A$8,'MASTER DATA FILE RAW COAL 2 (2)'!A144,'[16]COAL RECEIPT &amp; GCV DATA'!$B$3:$B$8)</f>
        <v>#VALUE!</v>
      </c>
      <c r="C144" s="13" t="e">
        <f>SUMIF('[16]COAL RECEIPT &amp; GCV DATA'!$A$3:$A$8,'MASTER DATA FILE RAW COAL 2 (2)'!A144,'[16]COAL RECEIPT &amp; GCV DATA'!$C$3:$C$8)</f>
        <v>#VALUE!</v>
      </c>
      <c r="D144" s="13">
        <f>IFERROR(VLOOKUP(A144,'[16]COAL RECEIPT &amp; GCV DATA'!$A$2:$V$8,4,0),0)</f>
        <v>0</v>
      </c>
      <c r="E144" s="14">
        <f>IFERROR(VLOOKUP(A144,'[16]COAL RECEIPT &amp; GCV DATA'!$A$2:$V$8,5,0),0)</f>
        <v>0</v>
      </c>
      <c r="F144" s="13" t="e">
        <f>SUMIF('[16]COAL RECEIPT &amp; GCV DATA'!$A$3:$A$8,'MASTER DATA FILE RAW COAL 2 (2)'!A144,'[16]COAL RECEIPT &amp; GCV DATA'!$F$3:$F$8)</f>
        <v>#VALUE!</v>
      </c>
      <c r="G144" s="13">
        <f>IFERROR(VLOOKUP(A144,'[16]COAL RECEIPT &amp; GCV DATA'!$A$2:$V$8,7,0),0)</f>
        <v>0</v>
      </c>
      <c r="H144" s="13">
        <f>IFERROR(VLOOKUP(A144,'[16]COAL RECEIPT &amp; GCV DATA'!$A$2:$V$8,8,0),0)</f>
        <v>0</v>
      </c>
      <c r="I144" s="13">
        <f>IFERROR(VLOOKUP(A144,'[16]COAL RECEIPT &amp; GCV DATA'!$A$2:$V$8,9,0),0)</f>
        <v>0</v>
      </c>
      <c r="J144" s="13">
        <f>IFERROR(VLOOKUP(A144,'[16]COAL RECEIPT &amp; GCV DATA'!$A$2:$V$8,10,0),0)</f>
        <v>0</v>
      </c>
      <c r="K144" s="15" t="e">
        <f>SUMIF('[16]COAL RECEIPT &amp; GCV DATA'!$A$3:$A$8,'MASTER DATA FILE RAW COAL 2 (2)'!A144,'[16]COAL RECEIPT &amp; GCV DATA'!$K$3:$K$8)</f>
        <v>#VALUE!</v>
      </c>
      <c r="L144" s="15" t="e">
        <f>SUMIF('[16]COAL RECEIPT &amp; GCV DATA'!$A$3:$A$8,'MASTER DATA FILE RAW COAL 2 (2)'!A144,'[16]COAL RECEIPT &amp; GCV DATA'!$L$3:$L$8)</f>
        <v>#VALUE!</v>
      </c>
      <c r="M144" s="15" t="e">
        <f t="shared" si="12"/>
        <v>#VALUE!</v>
      </c>
      <c r="N144" s="15" t="e">
        <f t="shared" si="13"/>
        <v>#VALUE!</v>
      </c>
      <c r="O144" s="15" t="e">
        <f>SUMIF('[16]COAL RECEIPT &amp; GCV DATA'!$A$3:$A$8,'MASTER DATA FILE RAW COAL 2 (2)'!A144,'[16]COAL RECEIPT &amp; GCV DATA'!$O$3:$O$8)</f>
        <v>#VALUE!</v>
      </c>
      <c r="P144" s="15" t="e">
        <f t="shared" si="11"/>
        <v>#VALUE!</v>
      </c>
      <c r="Q144" s="15" t="e">
        <f>SUMIF('[16]COAL RECEIPT &amp; GCV DATA'!$A$3:$A$8,'MASTER DATA FILE RAW COAL 2 (2)'!A144,'[16]COAL RECEIPT &amp; GCV DATA'!$Q$3:$Q$8)+IF(H144=$J$234,($K$234*K144),0)+IF(H144=$J$235,($K$235*K144),0)++IF(H143=$J$235,($K$236*K144),0)</f>
        <v>#VALUE!</v>
      </c>
      <c r="R144" s="16" t="e">
        <f>SUMIF('[16]COAL RECEIPT &amp; GCV DATA'!$A$3:$A$8,'MASTER DATA FILE RAW COAL 2 (2)'!A144,'[16]COAL RECEIPT &amp; GCV DATA'!$R$3:$R$8)+IF(H144=$J$234,($K$234*K144),0)+IF(H144=$J$235,($K$235*K144),0)</f>
        <v>#VALUE!</v>
      </c>
      <c r="S144" s="15">
        <f t="shared" si="14"/>
        <v>0</v>
      </c>
      <c r="T144" s="15" t="e">
        <f>SUMIF('[16]COAL RECEIPT &amp; GCV DATA'!$A$3:$A$8,'MASTER DATA FILE RAW COAL 2 (2)'!A144,'[16]COAL RECEIPT &amp; GCV DATA'!$T$3:$T$8)</f>
        <v>#VALUE!</v>
      </c>
      <c r="U144" s="15" t="e">
        <f t="shared" si="15"/>
        <v>#VALUE!</v>
      </c>
      <c r="V144" s="15" t="e">
        <f>SUMIF('[16]COAL RECEIPT &amp; GCV DATA'!$A$3:$A$8,'MASTER DATA FILE RAW COAL 2 (2)'!A144,'[16]COAL RECEIPT &amp; GCV DATA'!$V$3:$V$8)</f>
        <v>#VALUE!</v>
      </c>
      <c r="W144" s="15" t="e">
        <f t="shared" si="16"/>
        <v>#VALUE!</v>
      </c>
    </row>
    <row r="145" spans="1:23" customFormat="1" x14ac:dyDescent="0.3">
      <c r="A145" s="12"/>
      <c r="B145" s="12" t="e">
        <f>SUMIF('[16]COAL RECEIPT &amp; GCV DATA'!$A$3:$A$8,'MASTER DATA FILE RAW COAL 2 (2)'!A145,'[16]COAL RECEIPT &amp; GCV DATA'!$B$3:$B$8)</f>
        <v>#VALUE!</v>
      </c>
      <c r="C145" s="13" t="e">
        <f>SUMIF('[16]COAL RECEIPT &amp; GCV DATA'!$A$3:$A$8,'MASTER DATA FILE RAW COAL 2 (2)'!A145,'[16]COAL RECEIPT &amp; GCV DATA'!$C$3:$C$8)</f>
        <v>#VALUE!</v>
      </c>
      <c r="D145" s="13">
        <f>IFERROR(VLOOKUP(A145,'[16]COAL RECEIPT &amp; GCV DATA'!$A$2:$V$8,4,0),0)</f>
        <v>0</v>
      </c>
      <c r="E145" s="14">
        <f>IFERROR(VLOOKUP(A145,'[16]COAL RECEIPT &amp; GCV DATA'!$A$2:$V$8,5,0),0)</f>
        <v>0</v>
      </c>
      <c r="F145" s="13" t="e">
        <f>SUMIF('[16]COAL RECEIPT &amp; GCV DATA'!$A$3:$A$8,'MASTER DATA FILE RAW COAL 2 (2)'!A145,'[16]COAL RECEIPT &amp; GCV DATA'!$F$3:$F$8)</f>
        <v>#VALUE!</v>
      </c>
      <c r="G145" s="13">
        <f>IFERROR(VLOOKUP(A145,'[16]COAL RECEIPT &amp; GCV DATA'!$A$2:$V$8,7,0),0)</f>
        <v>0</v>
      </c>
      <c r="H145" s="13">
        <f>IFERROR(VLOOKUP(A145,'[16]COAL RECEIPT &amp; GCV DATA'!$A$2:$V$8,8,0),0)</f>
        <v>0</v>
      </c>
      <c r="I145" s="13">
        <f>IFERROR(VLOOKUP(A145,'[16]COAL RECEIPT &amp; GCV DATA'!$A$2:$V$8,9,0),0)</f>
        <v>0</v>
      </c>
      <c r="J145" s="13">
        <f>IFERROR(VLOOKUP(A145,'[16]COAL RECEIPT &amp; GCV DATA'!$A$2:$V$8,10,0),0)</f>
        <v>0</v>
      </c>
      <c r="K145" s="15" t="e">
        <f>SUMIF('[16]COAL RECEIPT &amp; GCV DATA'!$A$3:$A$8,'MASTER DATA FILE RAW COAL 2 (2)'!A145,'[16]COAL RECEIPT &amp; GCV DATA'!$K$3:$K$8)</f>
        <v>#VALUE!</v>
      </c>
      <c r="L145" s="15" t="e">
        <f>SUMIF('[16]COAL RECEIPT &amp; GCV DATA'!$A$3:$A$8,'MASTER DATA FILE RAW COAL 2 (2)'!A145,'[16]COAL RECEIPT &amp; GCV DATA'!$L$3:$L$8)</f>
        <v>#VALUE!</v>
      </c>
      <c r="M145" s="15" t="e">
        <f t="shared" si="12"/>
        <v>#VALUE!</v>
      </c>
      <c r="N145" s="15" t="e">
        <f t="shared" si="13"/>
        <v>#VALUE!</v>
      </c>
      <c r="O145" s="15" t="e">
        <f>SUMIF('[16]COAL RECEIPT &amp; GCV DATA'!$A$3:$A$8,'MASTER DATA FILE RAW COAL 2 (2)'!A145,'[16]COAL RECEIPT &amp; GCV DATA'!$O$3:$O$8)</f>
        <v>#VALUE!</v>
      </c>
      <c r="P145" s="15" t="e">
        <f t="shared" si="11"/>
        <v>#VALUE!</v>
      </c>
      <c r="Q145" s="15" t="e">
        <f>SUMIF('[16]COAL RECEIPT &amp; GCV DATA'!$A$3:$A$8,'MASTER DATA FILE RAW COAL 2 (2)'!A145,'[16]COAL RECEIPT &amp; GCV DATA'!$Q$3:$Q$8)+IF(H145=$J$234,($K$234*K145),0)+IF(H145=$J$235,($K$235*K145),0)++IF(H144=$J$235,($K$236*K145),0)</f>
        <v>#VALUE!</v>
      </c>
      <c r="R145" s="16" t="e">
        <f>SUMIF('[16]COAL RECEIPT &amp; GCV DATA'!$A$3:$A$8,'MASTER DATA FILE RAW COAL 2 (2)'!A145,'[16]COAL RECEIPT &amp; GCV DATA'!$R$3:$R$8)+IF(H145=$J$234,($K$234*K145),0)+IF(H145=$J$235,($K$235*K145),0)</f>
        <v>#VALUE!</v>
      </c>
      <c r="S145" s="15">
        <f t="shared" si="14"/>
        <v>0</v>
      </c>
      <c r="T145" s="15" t="e">
        <f>SUMIF('[16]COAL RECEIPT &amp; GCV DATA'!$A$3:$A$8,'MASTER DATA FILE RAW COAL 2 (2)'!A145,'[16]COAL RECEIPT &amp; GCV DATA'!$T$3:$T$8)</f>
        <v>#VALUE!</v>
      </c>
      <c r="U145" s="15" t="e">
        <f t="shared" si="15"/>
        <v>#VALUE!</v>
      </c>
      <c r="V145" s="15" t="e">
        <f>SUMIF('[16]COAL RECEIPT &amp; GCV DATA'!$A$3:$A$8,'MASTER DATA FILE RAW COAL 2 (2)'!A145,'[16]COAL RECEIPT &amp; GCV DATA'!$V$3:$V$8)</f>
        <v>#VALUE!</v>
      </c>
      <c r="W145" s="15" t="e">
        <f t="shared" si="16"/>
        <v>#VALUE!</v>
      </c>
    </row>
    <row r="146" spans="1:23" customFormat="1" x14ac:dyDescent="0.3">
      <c r="A146" s="12"/>
      <c r="B146" s="12" t="e">
        <f>SUMIF('[16]COAL RECEIPT &amp; GCV DATA'!$A$3:$A$8,'MASTER DATA FILE RAW COAL 2 (2)'!A146,'[16]COAL RECEIPT &amp; GCV DATA'!$B$3:$B$8)</f>
        <v>#VALUE!</v>
      </c>
      <c r="C146" s="13" t="e">
        <f>SUMIF('[16]COAL RECEIPT &amp; GCV DATA'!$A$3:$A$8,'MASTER DATA FILE RAW COAL 2 (2)'!A146,'[16]COAL RECEIPT &amp; GCV DATA'!$C$3:$C$8)</f>
        <v>#VALUE!</v>
      </c>
      <c r="D146" s="13">
        <f>IFERROR(VLOOKUP(A146,'[16]COAL RECEIPT &amp; GCV DATA'!$A$2:$V$8,4,0),0)</f>
        <v>0</v>
      </c>
      <c r="E146" s="14">
        <f>IFERROR(VLOOKUP(A146,'[16]COAL RECEIPT &amp; GCV DATA'!$A$2:$V$8,5,0),0)</f>
        <v>0</v>
      </c>
      <c r="F146" s="13" t="e">
        <f>SUMIF('[16]COAL RECEIPT &amp; GCV DATA'!$A$3:$A$8,'MASTER DATA FILE RAW COAL 2 (2)'!A146,'[16]COAL RECEIPT &amp; GCV DATA'!$F$3:$F$8)</f>
        <v>#VALUE!</v>
      </c>
      <c r="G146" s="13">
        <f>IFERROR(VLOOKUP(A146,'[16]COAL RECEIPT &amp; GCV DATA'!$A$2:$V$8,7,0),0)</f>
        <v>0</v>
      </c>
      <c r="H146" s="13">
        <f>IFERROR(VLOOKUP(A146,'[16]COAL RECEIPT &amp; GCV DATA'!$A$2:$V$8,8,0),0)</f>
        <v>0</v>
      </c>
      <c r="I146" s="13">
        <f>IFERROR(VLOOKUP(A146,'[16]COAL RECEIPT &amp; GCV DATA'!$A$2:$V$8,9,0),0)</f>
        <v>0</v>
      </c>
      <c r="J146" s="13">
        <f>IFERROR(VLOOKUP(A146,'[16]COAL RECEIPT &amp; GCV DATA'!$A$2:$V$8,10,0),0)</f>
        <v>0</v>
      </c>
      <c r="K146" s="15" t="e">
        <f>SUMIF('[16]COAL RECEIPT &amp; GCV DATA'!$A$3:$A$8,'MASTER DATA FILE RAW COAL 2 (2)'!A146,'[16]COAL RECEIPT &amp; GCV DATA'!$K$3:$K$8)</f>
        <v>#VALUE!</v>
      </c>
      <c r="L146" s="15" t="e">
        <f>SUMIF('[16]COAL RECEIPT &amp; GCV DATA'!$A$3:$A$8,'MASTER DATA FILE RAW COAL 2 (2)'!A146,'[16]COAL RECEIPT &amp; GCV DATA'!$L$3:$L$8)</f>
        <v>#VALUE!</v>
      </c>
      <c r="M146" s="15" t="e">
        <f t="shared" si="12"/>
        <v>#VALUE!</v>
      </c>
      <c r="N146" s="15" t="e">
        <f t="shared" si="13"/>
        <v>#VALUE!</v>
      </c>
      <c r="O146" s="15" t="e">
        <f>SUMIF('[16]COAL RECEIPT &amp; GCV DATA'!$A$3:$A$8,'MASTER DATA FILE RAW COAL 2 (2)'!A146,'[16]COAL RECEIPT &amp; GCV DATA'!$O$3:$O$8)</f>
        <v>#VALUE!</v>
      </c>
      <c r="P146" s="15" t="e">
        <f t="shared" ref="P146:P209" si="17">+O146*K146</f>
        <v>#VALUE!</v>
      </c>
      <c r="Q146" s="15" t="e">
        <f>SUMIF('[16]COAL RECEIPT &amp; GCV DATA'!$A$3:$A$8,'MASTER DATA FILE RAW COAL 2 (2)'!A146,'[16]COAL RECEIPT &amp; GCV DATA'!$Q$3:$Q$8)+IF(H146=$J$234,($K$234*K146),0)+IF(H146=$J$235,($K$235*K146),0)++IF(H145=$J$235,($K$236*K146),0)</f>
        <v>#VALUE!</v>
      </c>
      <c r="R146" s="16" t="e">
        <f>SUMIF('[16]COAL RECEIPT &amp; GCV DATA'!$A$3:$A$8,'MASTER DATA FILE RAW COAL 2 (2)'!A146,'[16]COAL RECEIPT &amp; GCV DATA'!$R$3:$R$8)+IF(H146=$J$234,($K$234*K146),0)+IF(H146=$J$235,($K$235*K146),0)</f>
        <v>#VALUE!</v>
      </c>
      <c r="S146" s="15">
        <f t="shared" si="14"/>
        <v>0</v>
      </c>
      <c r="T146" s="15" t="e">
        <f>SUMIF('[16]COAL RECEIPT &amp; GCV DATA'!$A$3:$A$8,'MASTER DATA FILE RAW COAL 2 (2)'!A146,'[16]COAL RECEIPT &amp; GCV DATA'!$T$3:$T$8)</f>
        <v>#VALUE!</v>
      </c>
      <c r="U146" s="15" t="e">
        <f t="shared" si="15"/>
        <v>#VALUE!</v>
      </c>
      <c r="V146" s="15" t="e">
        <f>SUMIF('[16]COAL RECEIPT &amp; GCV DATA'!$A$3:$A$8,'MASTER DATA FILE RAW COAL 2 (2)'!A146,'[16]COAL RECEIPT &amp; GCV DATA'!$V$3:$V$8)</f>
        <v>#VALUE!</v>
      </c>
      <c r="W146" s="15" t="e">
        <f t="shared" si="16"/>
        <v>#VALUE!</v>
      </c>
    </row>
    <row r="147" spans="1:23" customFormat="1" x14ac:dyDescent="0.3">
      <c r="A147" s="12"/>
      <c r="B147" s="12" t="e">
        <f>SUMIF('[16]COAL RECEIPT &amp; GCV DATA'!$A$3:$A$8,'MASTER DATA FILE RAW COAL 2 (2)'!A147,'[16]COAL RECEIPT &amp; GCV DATA'!$B$3:$B$8)</f>
        <v>#VALUE!</v>
      </c>
      <c r="C147" s="13" t="e">
        <f>SUMIF('[16]COAL RECEIPT &amp; GCV DATA'!$A$3:$A$8,'MASTER DATA FILE RAW COAL 2 (2)'!A147,'[16]COAL RECEIPT &amp; GCV DATA'!$C$3:$C$8)</f>
        <v>#VALUE!</v>
      </c>
      <c r="D147" s="13">
        <f>IFERROR(VLOOKUP(A147,'[16]COAL RECEIPT &amp; GCV DATA'!$A$2:$V$8,4,0),0)</f>
        <v>0</v>
      </c>
      <c r="E147" s="14">
        <f>IFERROR(VLOOKUP(A147,'[16]COAL RECEIPT &amp; GCV DATA'!$A$2:$V$8,5,0),0)</f>
        <v>0</v>
      </c>
      <c r="F147" s="13" t="e">
        <f>SUMIF('[16]COAL RECEIPT &amp; GCV DATA'!$A$3:$A$8,'MASTER DATA FILE RAW COAL 2 (2)'!A147,'[16]COAL RECEIPT &amp; GCV DATA'!$F$3:$F$8)</f>
        <v>#VALUE!</v>
      </c>
      <c r="G147" s="13">
        <f>IFERROR(VLOOKUP(A147,'[16]COAL RECEIPT &amp; GCV DATA'!$A$2:$V$8,7,0),0)</f>
        <v>0</v>
      </c>
      <c r="H147" s="13">
        <f>IFERROR(VLOOKUP(A147,'[16]COAL RECEIPT &amp; GCV DATA'!$A$2:$V$8,8,0),0)</f>
        <v>0</v>
      </c>
      <c r="I147" s="13">
        <f>IFERROR(VLOOKUP(A147,'[16]COAL RECEIPT &amp; GCV DATA'!$A$2:$V$8,9,0),0)</f>
        <v>0</v>
      </c>
      <c r="J147" s="13">
        <f>IFERROR(VLOOKUP(A147,'[16]COAL RECEIPT &amp; GCV DATA'!$A$2:$V$8,10,0),0)</f>
        <v>0</v>
      </c>
      <c r="K147" s="15" t="e">
        <f>SUMIF('[16]COAL RECEIPT &amp; GCV DATA'!$A$3:$A$8,'MASTER DATA FILE RAW COAL 2 (2)'!A147,'[16]COAL RECEIPT &amp; GCV DATA'!$K$3:$K$8)</f>
        <v>#VALUE!</v>
      </c>
      <c r="L147" s="15" t="e">
        <f>SUMIF('[16]COAL RECEIPT &amp; GCV DATA'!$A$3:$A$8,'MASTER DATA FILE RAW COAL 2 (2)'!A147,'[16]COAL RECEIPT &amp; GCV DATA'!$L$3:$L$8)</f>
        <v>#VALUE!</v>
      </c>
      <c r="M147" s="15" t="e">
        <f t="shared" si="12"/>
        <v>#VALUE!</v>
      </c>
      <c r="N147" s="15" t="e">
        <f t="shared" si="13"/>
        <v>#VALUE!</v>
      </c>
      <c r="O147" s="15" t="e">
        <f>SUMIF('[16]COAL RECEIPT &amp; GCV DATA'!$A$3:$A$8,'MASTER DATA FILE RAW COAL 2 (2)'!A147,'[16]COAL RECEIPT &amp; GCV DATA'!$O$3:$O$8)</f>
        <v>#VALUE!</v>
      </c>
      <c r="P147" s="15" t="e">
        <f t="shared" si="17"/>
        <v>#VALUE!</v>
      </c>
      <c r="Q147" s="15" t="e">
        <f>SUMIF('[16]COAL RECEIPT &amp; GCV DATA'!$A$3:$A$8,'MASTER DATA FILE RAW COAL 2 (2)'!A147,'[16]COAL RECEIPT &amp; GCV DATA'!$Q$3:$Q$8)+IF(H147=$J$234,($K$234*K147),0)+IF(H147=$J$235,($K$235*K147),0)++IF(H146=$J$235,($K$236*K147),0)</f>
        <v>#VALUE!</v>
      </c>
      <c r="R147" s="16" t="e">
        <f>SUMIF('[16]COAL RECEIPT &amp; GCV DATA'!$A$3:$A$8,'MASTER DATA FILE RAW COAL 2 (2)'!A147,'[16]COAL RECEIPT &amp; GCV DATA'!$R$3:$R$8)+IF(H147=$J$234,($K$234*K147),0)+IF(H147=$J$235,($K$235*K147),0)</f>
        <v>#VALUE!</v>
      </c>
      <c r="S147" s="15">
        <f t="shared" si="14"/>
        <v>0</v>
      </c>
      <c r="T147" s="15" t="e">
        <f>SUMIF('[16]COAL RECEIPT &amp; GCV DATA'!$A$3:$A$8,'MASTER DATA FILE RAW COAL 2 (2)'!A147,'[16]COAL RECEIPT &amp; GCV DATA'!$T$3:$T$8)</f>
        <v>#VALUE!</v>
      </c>
      <c r="U147" s="15" t="e">
        <f t="shared" si="15"/>
        <v>#VALUE!</v>
      </c>
      <c r="V147" s="15" t="e">
        <f>SUMIF('[16]COAL RECEIPT &amp; GCV DATA'!$A$3:$A$8,'MASTER DATA FILE RAW COAL 2 (2)'!A147,'[16]COAL RECEIPT &amp; GCV DATA'!$V$3:$V$8)</f>
        <v>#VALUE!</v>
      </c>
      <c r="W147" s="15" t="e">
        <f t="shared" si="16"/>
        <v>#VALUE!</v>
      </c>
    </row>
    <row r="148" spans="1:23" customFormat="1" x14ac:dyDescent="0.3">
      <c r="A148" s="12"/>
      <c r="B148" s="12" t="e">
        <f>SUMIF('[16]COAL RECEIPT &amp; GCV DATA'!$A$3:$A$8,'MASTER DATA FILE RAW COAL 2 (2)'!A148,'[16]COAL RECEIPT &amp; GCV DATA'!$B$3:$B$8)</f>
        <v>#VALUE!</v>
      </c>
      <c r="C148" s="13" t="e">
        <f>SUMIF('[16]COAL RECEIPT &amp; GCV DATA'!$A$3:$A$8,'MASTER DATA FILE RAW COAL 2 (2)'!A148,'[16]COAL RECEIPT &amp; GCV DATA'!$C$3:$C$8)</f>
        <v>#VALUE!</v>
      </c>
      <c r="D148" s="13">
        <f>IFERROR(VLOOKUP(A148,'[16]COAL RECEIPT &amp; GCV DATA'!$A$2:$V$8,4,0),0)</f>
        <v>0</v>
      </c>
      <c r="E148" s="14">
        <f>IFERROR(VLOOKUP(A148,'[16]COAL RECEIPT &amp; GCV DATA'!$A$2:$V$8,5,0),0)</f>
        <v>0</v>
      </c>
      <c r="F148" s="13" t="e">
        <f>SUMIF('[16]COAL RECEIPT &amp; GCV DATA'!$A$3:$A$8,'MASTER DATA FILE RAW COAL 2 (2)'!A148,'[16]COAL RECEIPT &amp; GCV DATA'!$F$3:$F$8)</f>
        <v>#VALUE!</v>
      </c>
      <c r="G148" s="13">
        <f>IFERROR(VLOOKUP(A148,'[16]COAL RECEIPT &amp; GCV DATA'!$A$2:$V$8,7,0),0)</f>
        <v>0</v>
      </c>
      <c r="H148" s="13">
        <f>IFERROR(VLOOKUP(A148,'[16]COAL RECEIPT &amp; GCV DATA'!$A$2:$V$8,8,0),0)</f>
        <v>0</v>
      </c>
      <c r="I148" s="13">
        <f>IFERROR(VLOOKUP(A148,'[16]COAL RECEIPT &amp; GCV DATA'!$A$2:$V$8,9,0),0)</f>
        <v>0</v>
      </c>
      <c r="J148" s="13">
        <f>IFERROR(VLOOKUP(A148,'[16]COAL RECEIPT &amp; GCV DATA'!$A$2:$V$8,10,0),0)</f>
        <v>0</v>
      </c>
      <c r="K148" s="15" t="e">
        <f>SUMIF('[16]COAL RECEIPT &amp; GCV DATA'!$A$3:$A$8,'MASTER DATA FILE RAW COAL 2 (2)'!A148,'[16]COAL RECEIPT &amp; GCV DATA'!$K$3:$K$8)</f>
        <v>#VALUE!</v>
      </c>
      <c r="L148" s="15" t="e">
        <f>SUMIF('[16]COAL RECEIPT &amp; GCV DATA'!$A$3:$A$8,'MASTER DATA FILE RAW COAL 2 (2)'!A148,'[16]COAL RECEIPT &amp; GCV DATA'!$L$3:$L$8)</f>
        <v>#VALUE!</v>
      </c>
      <c r="M148" s="15" t="e">
        <f t="shared" si="12"/>
        <v>#VALUE!</v>
      </c>
      <c r="N148" s="15" t="e">
        <f t="shared" si="13"/>
        <v>#VALUE!</v>
      </c>
      <c r="O148" s="15" t="e">
        <f>SUMIF('[16]COAL RECEIPT &amp; GCV DATA'!$A$3:$A$8,'MASTER DATA FILE RAW COAL 2 (2)'!A148,'[16]COAL RECEIPT &amp; GCV DATA'!$O$3:$O$8)</f>
        <v>#VALUE!</v>
      </c>
      <c r="P148" s="15" t="e">
        <f t="shared" si="17"/>
        <v>#VALUE!</v>
      </c>
      <c r="Q148" s="15" t="e">
        <f>SUMIF('[16]COAL RECEIPT &amp; GCV DATA'!$A$3:$A$8,'MASTER DATA FILE RAW COAL 2 (2)'!A148,'[16]COAL RECEIPT &amp; GCV DATA'!$Q$3:$Q$8)+IF(H148=$J$234,($K$234*K148),0)+IF(H148=$J$235,($K$235*K148),0)++IF(H147=$J$235,($K$236*K148),0)</f>
        <v>#VALUE!</v>
      </c>
      <c r="R148" s="16" t="e">
        <f>SUMIF('[16]COAL RECEIPT &amp; GCV DATA'!$A$3:$A$8,'MASTER DATA FILE RAW COAL 2 (2)'!A148,'[16]COAL RECEIPT &amp; GCV DATA'!$R$3:$R$8)+IF(H148=$J$234,($K$234*K148),0)+IF(H148=$J$235,($K$235*K148),0)</f>
        <v>#VALUE!</v>
      </c>
      <c r="S148" s="15">
        <f t="shared" si="14"/>
        <v>0</v>
      </c>
      <c r="T148" s="15" t="e">
        <f>SUMIF('[16]COAL RECEIPT &amp; GCV DATA'!$A$3:$A$8,'MASTER DATA FILE RAW COAL 2 (2)'!A148,'[16]COAL RECEIPT &amp; GCV DATA'!$T$3:$T$8)</f>
        <v>#VALUE!</v>
      </c>
      <c r="U148" s="15" t="e">
        <f t="shared" si="15"/>
        <v>#VALUE!</v>
      </c>
      <c r="V148" s="15" t="e">
        <f>SUMIF('[16]COAL RECEIPT &amp; GCV DATA'!$A$3:$A$8,'MASTER DATA FILE RAW COAL 2 (2)'!A148,'[16]COAL RECEIPT &amp; GCV DATA'!$V$3:$V$8)</f>
        <v>#VALUE!</v>
      </c>
      <c r="W148" s="15" t="e">
        <f t="shared" si="16"/>
        <v>#VALUE!</v>
      </c>
    </row>
    <row r="149" spans="1:23" customFormat="1" x14ac:dyDescent="0.3">
      <c r="A149" s="12"/>
      <c r="B149" s="12" t="e">
        <f>SUMIF('[16]COAL RECEIPT &amp; GCV DATA'!$A$3:$A$8,'MASTER DATA FILE RAW COAL 2 (2)'!A149,'[16]COAL RECEIPT &amp; GCV DATA'!$B$3:$B$8)</f>
        <v>#VALUE!</v>
      </c>
      <c r="C149" s="13" t="e">
        <f>SUMIF('[16]COAL RECEIPT &amp; GCV DATA'!$A$3:$A$8,'MASTER DATA FILE RAW COAL 2 (2)'!A149,'[16]COAL RECEIPT &amp; GCV DATA'!$C$3:$C$8)</f>
        <v>#VALUE!</v>
      </c>
      <c r="D149" s="13">
        <f>IFERROR(VLOOKUP(A149,'[16]COAL RECEIPT &amp; GCV DATA'!$A$2:$V$8,4,0),0)</f>
        <v>0</v>
      </c>
      <c r="E149" s="14">
        <f>IFERROR(VLOOKUP(A149,'[16]COAL RECEIPT &amp; GCV DATA'!$A$2:$V$8,5,0),0)</f>
        <v>0</v>
      </c>
      <c r="F149" s="13" t="e">
        <f>SUMIF('[16]COAL RECEIPT &amp; GCV DATA'!$A$3:$A$8,'MASTER DATA FILE RAW COAL 2 (2)'!A149,'[16]COAL RECEIPT &amp; GCV DATA'!$F$3:$F$8)</f>
        <v>#VALUE!</v>
      </c>
      <c r="G149" s="13">
        <f>IFERROR(VLOOKUP(A149,'[16]COAL RECEIPT &amp; GCV DATA'!$A$2:$V$8,7,0),0)</f>
        <v>0</v>
      </c>
      <c r="H149" s="13">
        <f>IFERROR(VLOOKUP(A149,'[16]COAL RECEIPT &amp; GCV DATA'!$A$2:$V$8,8,0),0)</f>
        <v>0</v>
      </c>
      <c r="I149" s="13">
        <f>IFERROR(VLOOKUP(A149,'[16]COAL RECEIPT &amp; GCV DATA'!$A$2:$V$8,9,0),0)</f>
        <v>0</v>
      </c>
      <c r="J149" s="13">
        <f>IFERROR(VLOOKUP(A149,'[16]COAL RECEIPT &amp; GCV DATA'!$A$2:$V$8,10,0),0)</f>
        <v>0</v>
      </c>
      <c r="K149" s="15" t="e">
        <f>SUMIF('[16]COAL RECEIPT &amp; GCV DATA'!$A$3:$A$8,'MASTER DATA FILE RAW COAL 2 (2)'!A149,'[16]COAL RECEIPT &amp; GCV DATA'!$K$3:$K$8)</f>
        <v>#VALUE!</v>
      </c>
      <c r="L149" s="15" t="e">
        <f>SUMIF('[16]COAL RECEIPT &amp; GCV DATA'!$A$3:$A$8,'MASTER DATA FILE RAW COAL 2 (2)'!A149,'[16]COAL RECEIPT &amp; GCV DATA'!$L$3:$L$8)</f>
        <v>#VALUE!</v>
      </c>
      <c r="M149" s="15" t="e">
        <f t="shared" si="12"/>
        <v>#VALUE!</v>
      </c>
      <c r="N149" s="15" t="e">
        <f t="shared" si="13"/>
        <v>#VALUE!</v>
      </c>
      <c r="O149" s="15" t="e">
        <f>SUMIF('[16]COAL RECEIPT &amp; GCV DATA'!$A$3:$A$8,'MASTER DATA FILE RAW COAL 2 (2)'!A149,'[16]COAL RECEIPT &amp; GCV DATA'!$O$3:$O$8)</f>
        <v>#VALUE!</v>
      </c>
      <c r="P149" s="15" t="e">
        <f t="shared" si="17"/>
        <v>#VALUE!</v>
      </c>
      <c r="Q149" s="15" t="e">
        <f>SUMIF('[16]COAL RECEIPT &amp; GCV DATA'!$A$3:$A$8,'MASTER DATA FILE RAW COAL 2 (2)'!A149,'[16]COAL RECEIPT &amp; GCV DATA'!$Q$3:$Q$8)+IF(H149=$J$234,($K$234*K149),0)+IF(H149=$J$235,($K$235*K149),0)++IF(H148=$J$235,($K$236*K149),0)</f>
        <v>#VALUE!</v>
      </c>
      <c r="R149" s="16" t="e">
        <f>SUMIF('[16]COAL RECEIPT &amp; GCV DATA'!$A$3:$A$8,'MASTER DATA FILE RAW COAL 2 (2)'!A149,'[16]COAL RECEIPT &amp; GCV DATA'!$R$3:$R$8)+IF(H149=$J$234,($K$234*K149),0)+IF(H149=$J$235,($K$235*K149),0)</f>
        <v>#VALUE!</v>
      </c>
      <c r="S149" s="15">
        <f t="shared" si="14"/>
        <v>0</v>
      </c>
      <c r="T149" s="15" t="e">
        <f>SUMIF('[16]COAL RECEIPT &amp; GCV DATA'!$A$3:$A$8,'MASTER DATA FILE RAW COAL 2 (2)'!A149,'[16]COAL RECEIPT &amp; GCV DATA'!$T$3:$T$8)</f>
        <v>#VALUE!</v>
      </c>
      <c r="U149" s="15" t="e">
        <f t="shared" si="15"/>
        <v>#VALUE!</v>
      </c>
      <c r="V149" s="15" t="e">
        <f>SUMIF('[16]COAL RECEIPT &amp; GCV DATA'!$A$3:$A$8,'MASTER DATA FILE RAW COAL 2 (2)'!A149,'[16]COAL RECEIPT &amp; GCV DATA'!$V$3:$V$8)</f>
        <v>#VALUE!</v>
      </c>
      <c r="W149" s="15" t="e">
        <f t="shared" si="16"/>
        <v>#VALUE!</v>
      </c>
    </row>
    <row r="150" spans="1:23" customFormat="1" x14ac:dyDescent="0.3">
      <c r="A150" s="12"/>
      <c r="B150" s="12" t="e">
        <f>SUMIF('[16]COAL RECEIPT &amp; GCV DATA'!$A$3:$A$8,'MASTER DATA FILE RAW COAL 2 (2)'!A150,'[16]COAL RECEIPT &amp; GCV DATA'!$B$3:$B$8)</f>
        <v>#VALUE!</v>
      </c>
      <c r="C150" s="13" t="e">
        <f>SUMIF('[16]COAL RECEIPT &amp; GCV DATA'!$A$3:$A$8,'MASTER DATA FILE RAW COAL 2 (2)'!A150,'[16]COAL RECEIPT &amp; GCV DATA'!$C$3:$C$8)</f>
        <v>#VALUE!</v>
      </c>
      <c r="D150" s="13">
        <f>IFERROR(VLOOKUP(A150,'[16]COAL RECEIPT &amp; GCV DATA'!$A$2:$V$8,4,0),0)</f>
        <v>0</v>
      </c>
      <c r="E150" s="14">
        <f>IFERROR(VLOOKUP(A150,'[16]COAL RECEIPT &amp; GCV DATA'!$A$2:$V$8,5,0),0)</f>
        <v>0</v>
      </c>
      <c r="F150" s="13" t="e">
        <f>SUMIF('[16]COAL RECEIPT &amp; GCV DATA'!$A$3:$A$8,'MASTER DATA FILE RAW COAL 2 (2)'!A150,'[16]COAL RECEIPT &amp; GCV DATA'!$F$3:$F$8)</f>
        <v>#VALUE!</v>
      </c>
      <c r="G150" s="13">
        <f>IFERROR(VLOOKUP(A150,'[16]COAL RECEIPT &amp; GCV DATA'!$A$2:$V$8,7,0),0)</f>
        <v>0</v>
      </c>
      <c r="H150" s="13">
        <f>IFERROR(VLOOKUP(A150,'[16]COAL RECEIPT &amp; GCV DATA'!$A$2:$V$8,8,0),0)</f>
        <v>0</v>
      </c>
      <c r="I150" s="13">
        <f>IFERROR(VLOOKUP(A150,'[16]COAL RECEIPT &amp; GCV DATA'!$A$2:$V$8,9,0),0)</f>
        <v>0</v>
      </c>
      <c r="J150" s="13">
        <f>IFERROR(VLOOKUP(A150,'[16]COAL RECEIPT &amp; GCV DATA'!$A$2:$V$8,10,0),0)</f>
        <v>0</v>
      </c>
      <c r="K150" s="15" t="e">
        <f>SUMIF('[16]COAL RECEIPT &amp; GCV DATA'!$A$3:$A$8,'MASTER DATA FILE RAW COAL 2 (2)'!A150,'[16]COAL RECEIPT &amp; GCV DATA'!$K$3:$K$8)</f>
        <v>#VALUE!</v>
      </c>
      <c r="L150" s="15" t="e">
        <f>SUMIF('[16]COAL RECEIPT &amp; GCV DATA'!$A$3:$A$8,'MASTER DATA FILE RAW COAL 2 (2)'!A150,'[16]COAL RECEIPT &amp; GCV DATA'!$L$3:$L$8)</f>
        <v>#VALUE!</v>
      </c>
      <c r="M150" s="15" t="e">
        <f t="shared" si="12"/>
        <v>#VALUE!</v>
      </c>
      <c r="N150" s="15" t="e">
        <f t="shared" si="13"/>
        <v>#VALUE!</v>
      </c>
      <c r="O150" s="15" t="e">
        <f>SUMIF('[16]COAL RECEIPT &amp; GCV DATA'!$A$3:$A$8,'MASTER DATA FILE RAW COAL 2 (2)'!A150,'[16]COAL RECEIPT &amp; GCV DATA'!$O$3:$O$8)</f>
        <v>#VALUE!</v>
      </c>
      <c r="P150" s="15" t="e">
        <f t="shared" si="17"/>
        <v>#VALUE!</v>
      </c>
      <c r="Q150" s="15" t="e">
        <f>SUMIF('[16]COAL RECEIPT &amp; GCV DATA'!$A$3:$A$8,'MASTER DATA FILE RAW COAL 2 (2)'!A150,'[16]COAL RECEIPT &amp; GCV DATA'!$Q$3:$Q$8)+IF(H150=$J$234,($K$234*K150),0)+IF(H150=$J$235,($K$235*K150),0)++IF(H149=$J$235,($K$236*K150),0)</f>
        <v>#VALUE!</v>
      </c>
      <c r="R150" s="16" t="e">
        <f>SUMIF('[16]COAL RECEIPT &amp; GCV DATA'!$A$3:$A$8,'MASTER DATA FILE RAW COAL 2 (2)'!A150,'[16]COAL RECEIPT &amp; GCV DATA'!$R$3:$R$8)+IF(H150=$J$234,($K$234*K150),0)+IF(H150=$J$235,($K$235*K150),0)</f>
        <v>#VALUE!</v>
      </c>
      <c r="S150" s="15">
        <f t="shared" si="14"/>
        <v>0</v>
      </c>
      <c r="T150" s="15" t="e">
        <f>SUMIF('[16]COAL RECEIPT &amp; GCV DATA'!$A$3:$A$8,'MASTER DATA FILE RAW COAL 2 (2)'!A150,'[16]COAL RECEIPT &amp; GCV DATA'!$T$3:$T$8)</f>
        <v>#VALUE!</v>
      </c>
      <c r="U150" s="15" t="e">
        <f t="shared" si="15"/>
        <v>#VALUE!</v>
      </c>
      <c r="V150" s="15" t="e">
        <f>SUMIF('[16]COAL RECEIPT &amp; GCV DATA'!$A$3:$A$8,'MASTER DATA FILE RAW COAL 2 (2)'!A150,'[16]COAL RECEIPT &amp; GCV DATA'!$V$3:$V$8)</f>
        <v>#VALUE!</v>
      </c>
      <c r="W150" s="15" t="e">
        <f t="shared" si="16"/>
        <v>#VALUE!</v>
      </c>
    </row>
    <row r="151" spans="1:23" customFormat="1" x14ac:dyDescent="0.3">
      <c r="A151" s="12"/>
      <c r="B151" s="12" t="e">
        <f>SUMIF('[16]COAL RECEIPT &amp; GCV DATA'!$A$3:$A$8,'MASTER DATA FILE RAW COAL 2 (2)'!A151,'[16]COAL RECEIPT &amp; GCV DATA'!$B$3:$B$8)</f>
        <v>#VALUE!</v>
      </c>
      <c r="C151" s="13" t="e">
        <f>SUMIF('[16]COAL RECEIPT &amp; GCV DATA'!$A$3:$A$8,'MASTER DATA FILE RAW COAL 2 (2)'!A151,'[16]COAL RECEIPT &amp; GCV DATA'!$C$3:$C$8)</f>
        <v>#VALUE!</v>
      </c>
      <c r="D151" s="13">
        <f>IFERROR(VLOOKUP(A151,'[16]COAL RECEIPT &amp; GCV DATA'!$A$2:$V$8,4,0),0)</f>
        <v>0</v>
      </c>
      <c r="E151" s="14">
        <f>IFERROR(VLOOKUP(A151,'[16]COAL RECEIPT &amp; GCV DATA'!$A$2:$V$8,5,0),0)</f>
        <v>0</v>
      </c>
      <c r="F151" s="13" t="e">
        <f>SUMIF('[16]COAL RECEIPT &amp; GCV DATA'!$A$3:$A$8,'MASTER DATA FILE RAW COAL 2 (2)'!A151,'[16]COAL RECEIPT &amp; GCV DATA'!$F$3:$F$8)</f>
        <v>#VALUE!</v>
      </c>
      <c r="G151" s="13">
        <f>IFERROR(VLOOKUP(A151,'[16]COAL RECEIPT &amp; GCV DATA'!$A$2:$V$8,7,0),0)</f>
        <v>0</v>
      </c>
      <c r="H151" s="13">
        <f>IFERROR(VLOOKUP(A151,'[16]COAL RECEIPT &amp; GCV DATA'!$A$2:$V$8,8,0),0)</f>
        <v>0</v>
      </c>
      <c r="I151" s="13">
        <f>IFERROR(VLOOKUP(A151,'[16]COAL RECEIPT &amp; GCV DATA'!$A$2:$V$8,9,0),0)</f>
        <v>0</v>
      </c>
      <c r="J151" s="13">
        <f>IFERROR(VLOOKUP(A151,'[16]COAL RECEIPT &amp; GCV DATA'!$A$2:$V$8,10,0),0)</f>
        <v>0</v>
      </c>
      <c r="K151" s="15" t="e">
        <f>SUMIF('[16]COAL RECEIPT &amp; GCV DATA'!$A$3:$A$8,'MASTER DATA FILE RAW COAL 2 (2)'!A151,'[16]COAL RECEIPT &amp; GCV DATA'!$K$3:$K$8)</f>
        <v>#VALUE!</v>
      </c>
      <c r="L151" s="15" t="e">
        <f>SUMIF('[16]COAL RECEIPT &amp; GCV DATA'!$A$3:$A$8,'MASTER DATA FILE RAW COAL 2 (2)'!A151,'[16]COAL RECEIPT &amp; GCV DATA'!$L$3:$L$8)</f>
        <v>#VALUE!</v>
      </c>
      <c r="M151" s="15" t="e">
        <f t="shared" si="12"/>
        <v>#VALUE!</v>
      </c>
      <c r="N151" s="15" t="e">
        <f t="shared" si="13"/>
        <v>#VALUE!</v>
      </c>
      <c r="O151" s="15" t="e">
        <f>SUMIF('[16]COAL RECEIPT &amp; GCV DATA'!$A$3:$A$8,'MASTER DATA FILE RAW COAL 2 (2)'!A151,'[16]COAL RECEIPT &amp; GCV DATA'!$O$3:$O$8)</f>
        <v>#VALUE!</v>
      </c>
      <c r="P151" s="15" t="e">
        <f t="shared" si="17"/>
        <v>#VALUE!</v>
      </c>
      <c r="Q151" s="15" t="e">
        <f>SUMIF('[16]COAL RECEIPT &amp; GCV DATA'!$A$3:$A$8,'MASTER DATA FILE RAW COAL 2 (2)'!A151,'[16]COAL RECEIPT &amp; GCV DATA'!$Q$3:$Q$8)+IF(H151=$J$234,($K$234*K151),0)+IF(H151=$J$235,($K$235*K151),0)++IF(H150=$J$235,($K$236*K151),0)</f>
        <v>#VALUE!</v>
      </c>
      <c r="R151" s="16" t="e">
        <f>SUMIF('[16]COAL RECEIPT &amp; GCV DATA'!$A$3:$A$8,'MASTER DATA FILE RAW COAL 2 (2)'!A151,'[16]COAL RECEIPT &amp; GCV DATA'!$R$3:$R$8)+IF(H151=$J$234,($K$234*K151),0)+IF(H151=$J$235,($K$235*K151),0)</f>
        <v>#VALUE!</v>
      </c>
      <c r="S151" s="15">
        <f t="shared" si="14"/>
        <v>0</v>
      </c>
      <c r="T151" s="15" t="e">
        <f>SUMIF('[16]COAL RECEIPT &amp; GCV DATA'!$A$3:$A$8,'MASTER DATA FILE RAW COAL 2 (2)'!A151,'[16]COAL RECEIPT &amp; GCV DATA'!$T$3:$T$8)</f>
        <v>#VALUE!</v>
      </c>
      <c r="U151" s="15" t="e">
        <f t="shared" si="15"/>
        <v>#VALUE!</v>
      </c>
      <c r="V151" s="15" t="e">
        <f>SUMIF('[16]COAL RECEIPT &amp; GCV DATA'!$A$3:$A$8,'MASTER DATA FILE RAW COAL 2 (2)'!A151,'[16]COAL RECEIPT &amp; GCV DATA'!$V$3:$V$8)</f>
        <v>#VALUE!</v>
      </c>
      <c r="W151" s="15" t="e">
        <f t="shared" si="16"/>
        <v>#VALUE!</v>
      </c>
    </row>
    <row r="152" spans="1:23" customFormat="1" x14ac:dyDescent="0.3">
      <c r="A152" s="12"/>
      <c r="B152" s="12" t="e">
        <f>SUMIF('[16]COAL RECEIPT &amp; GCV DATA'!$A$3:$A$8,'MASTER DATA FILE RAW COAL 2 (2)'!A152,'[16]COAL RECEIPT &amp; GCV DATA'!$B$3:$B$8)</f>
        <v>#VALUE!</v>
      </c>
      <c r="C152" s="13" t="e">
        <f>SUMIF('[16]COAL RECEIPT &amp; GCV DATA'!$A$3:$A$8,'MASTER DATA FILE RAW COAL 2 (2)'!A152,'[16]COAL RECEIPT &amp; GCV DATA'!$C$3:$C$8)</f>
        <v>#VALUE!</v>
      </c>
      <c r="D152" s="13">
        <f>IFERROR(VLOOKUP(A152,'[16]COAL RECEIPT &amp; GCV DATA'!$A$2:$V$8,4,0),0)</f>
        <v>0</v>
      </c>
      <c r="E152" s="14">
        <f>IFERROR(VLOOKUP(A152,'[16]COAL RECEIPT &amp; GCV DATA'!$A$2:$V$8,5,0),0)</f>
        <v>0</v>
      </c>
      <c r="F152" s="13" t="e">
        <f>SUMIF('[16]COAL RECEIPT &amp; GCV DATA'!$A$3:$A$8,'MASTER DATA FILE RAW COAL 2 (2)'!A152,'[16]COAL RECEIPT &amp; GCV DATA'!$F$3:$F$8)</f>
        <v>#VALUE!</v>
      </c>
      <c r="G152" s="13">
        <f>IFERROR(VLOOKUP(A152,'[16]COAL RECEIPT &amp; GCV DATA'!$A$2:$V$8,7,0),0)</f>
        <v>0</v>
      </c>
      <c r="H152" s="13">
        <f>IFERROR(VLOOKUP(A152,'[16]COAL RECEIPT &amp; GCV DATA'!$A$2:$V$8,8,0),0)</f>
        <v>0</v>
      </c>
      <c r="I152" s="13">
        <f>IFERROR(VLOOKUP(A152,'[16]COAL RECEIPT &amp; GCV DATA'!$A$2:$V$8,9,0),0)</f>
        <v>0</v>
      </c>
      <c r="J152" s="13">
        <f>IFERROR(VLOOKUP(A152,'[16]COAL RECEIPT &amp; GCV DATA'!$A$2:$V$8,10,0),0)</f>
        <v>0</v>
      </c>
      <c r="K152" s="15" t="e">
        <f>SUMIF('[16]COAL RECEIPT &amp; GCV DATA'!$A$3:$A$8,'MASTER DATA FILE RAW COAL 2 (2)'!A152,'[16]COAL RECEIPT &amp; GCV DATA'!$K$3:$K$8)</f>
        <v>#VALUE!</v>
      </c>
      <c r="L152" s="15" t="e">
        <f>SUMIF('[16]COAL RECEIPT &amp; GCV DATA'!$A$3:$A$8,'MASTER DATA FILE RAW COAL 2 (2)'!A152,'[16]COAL RECEIPT &amp; GCV DATA'!$L$3:$L$8)</f>
        <v>#VALUE!</v>
      </c>
      <c r="M152" s="15" t="e">
        <f t="shared" si="12"/>
        <v>#VALUE!</v>
      </c>
      <c r="N152" s="15" t="e">
        <f t="shared" si="13"/>
        <v>#VALUE!</v>
      </c>
      <c r="O152" s="15" t="e">
        <f>SUMIF('[16]COAL RECEIPT &amp; GCV DATA'!$A$3:$A$8,'MASTER DATA FILE RAW COAL 2 (2)'!A152,'[16]COAL RECEIPT &amp; GCV DATA'!$O$3:$O$8)</f>
        <v>#VALUE!</v>
      </c>
      <c r="P152" s="15" t="e">
        <f t="shared" si="17"/>
        <v>#VALUE!</v>
      </c>
      <c r="Q152" s="15" t="e">
        <f>SUMIF('[16]COAL RECEIPT &amp; GCV DATA'!$A$3:$A$8,'MASTER DATA FILE RAW COAL 2 (2)'!A152,'[16]COAL RECEIPT &amp; GCV DATA'!$Q$3:$Q$8)+IF(H152=$J$234,($K$234*K152),0)+IF(H152=$J$235,($K$235*K152),0)++IF(H151=$J$235,($K$236*K152),0)</f>
        <v>#VALUE!</v>
      </c>
      <c r="R152" s="16" t="e">
        <f>SUMIF('[16]COAL RECEIPT &amp; GCV DATA'!$A$3:$A$8,'MASTER DATA FILE RAW COAL 2 (2)'!A152,'[16]COAL RECEIPT &amp; GCV DATA'!$R$3:$R$8)+IF(H152=$J$234,($K$234*K152),0)+IF(H152=$J$235,($K$235*K152),0)</f>
        <v>#VALUE!</v>
      </c>
      <c r="S152" s="15">
        <f t="shared" si="14"/>
        <v>0</v>
      </c>
      <c r="T152" s="15" t="e">
        <f>SUMIF('[16]COAL RECEIPT &amp; GCV DATA'!$A$3:$A$8,'MASTER DATA FILE RAW COAL 2 (2)'!A152,'[16]COAL RECEIPT &amp; GCV DATA'!$T$3:$T$8)</f>
        <v>#VALUE!</v>
      </c>
      <c r="U152" s="15" t="e">
        <f t="shared" si="15"/>
        <v>#VALUE!</v>
      </c>
      <c r="V152" s="15" t="e">
        <f>SUMIF('[16]COAL RECEIPT &amp; GCV DATA'!$A$3:$A$8,'MASTER DATA FILE RAW COAL 2 (2)'!A152,'[16]COAL RECEIPT &amp; GCV DATA'!$V$3:$V$8)</f>
        <v>#VALUE!</v>
      </c>
      <c r="W152" s="15" t="e">
        <f t="shared" si="16"/>
        <v>#VALUE!</v>
      </c>
    </row>
    <row r="153" spans="1:23" customFormat="1" x14ac:dyDescent="0.3">
      <c r="A153" s="12"/>
      <c r="B153" s="12" t="e">
        <f>SUMIF('[16]COAL RECEIPT &amp; GCV DATA'!$A$3:$A$8,'MASTER DATA FILE RAW COAL 2 (2)'!A153,'[16]COAL RECEIPT &amp; GCV DATA'!$B$3:$B$8)</f>
        <v>#VALUE!</v>
      </c>
      <c r="C153" s="13" t="e">
        <f>SUMIF('[16]COAL RECEIPT &amp; GCV DATA'!$A$3:$A$8,'MASTER DATA FILE RAW COAL 2 (2)'!A153,'[16]COAL RECEIPT &amp; GCV DATA'!$C$3:$C$8)</f>
        <v>#VALUE!</v>
      </c>
      <c r="D153" s="13">
        <f>IFERROR(VLOOKUP(A153,'[16]COAL RECEIPT &amp; GCV DATA'!$A$2:$V$8,4,0),0)</f>
        <v>0</v>
      </c>
      <c r="E153" s="14">
        <f>IFERROR(VLOOKUP(A153,'[16]COAL RECEIPT &amp; GCV DATA'!$A$2:$V$8,5,0),0)</f>
        <v>0</v>
      </c>
      <c r="F153" s="13" t="e">
        <f>SUMIF('[16]COAL RECEIPT &amp; GCV DATA'!$A$3:$A$8,'MASTER DATA FILE RAW COAL 2 (2)'!A153,'[16]COAL RECEIPT &amp; GCV DATA'!$F$3:$F$8)</f>
        <v>#VALUE!</v>
      </c>
      <c r="G153" s="13">
        <f>IFERROR(VLOOKUP(A153,'[16]COAL RECEIPT &amp; GCV DATA'!$A$2:$V$8,7,0),0)</f>
        <v>0</v>
      </c>
      <c r="H153" s="13">
        <f>IFERROR(VLOOKUP(A153,'[16]COAL RECEIPT &amp; GCV DATA'!$A$2:$V$8,8,0),0)</f>
        <v>0</v>
      </c>
      <c r="I153" s="13">
        <f>IFERROR(VLOOKUP(A153,'[16]COAL RECEIPT &amp; GCV DATA'!$A$2:$V$8,9,0),0)</f>
        <v>0</v>
      </c>
      <c r="J153" s="13">
        <f>IFERROR(VLOOKUP(A153,'[16]COAL RECEIPT &amp; GCV DATA'!$A$2:$V$8,10,0),0)</f>
        <v>0</v>
      </c>
      <c r="K153" s="15" t="e">
        <f>SUMIF('[16]COAL RECEIPT &amp; GCV DATA'!$A$3:$A$8,'MASTER DATA FILE RAW COAL 2 (2)'!A153,'[16]COAL RECEIPT &amp; GCV DATA'!$K$3:$K$8)</f>
        <v>#VALUE!</v>
      </c>
      <c r="L153" s="15" t="e">
        <f>SUMIF('[16]COAL RECEIPT &amp; GCV DATA'!$A$3:$A$8,'MASTER DATA FILE RAW COAL 2 (2)'!A153,'[16]COAL RECEIPT &amp; GCV DATA'!$L$3:$L$8)</f>
        <v>#VALUE!</v>
      </c>
      <c r="M153" s="15" t="e">
        <f t="shared" si="12"/>
        <v>#VALUE!</v>
      </c>
      <c r="N153" s="15" t="e">
        <f t="shared" si="13"/>
        <v>#VALUE!</v>
      </c>
      <c r="O153" s="15" t="e">
        <f>SUMIF('[16]COAL RECEIPT &amp; GCV DATA'!$A$3:$A$8,'MASTER DATA FILE RAW COAL 2 (2)'!A153,'[16]COAL RECEIPT &amp; GCV DATA'!$O$3:$O$8)</f>
        <v>#VALUE!</v>
      </c>
      <c r="P153" s="15" t="e">
        <f t="shared" si="17"/>
        <v>#VALUE!</v>
      </c>
      <c r="Q153" s="15" t="e">
        <f>SUMIF('[16]COAL RECEIPT &amp; GCV DATA'!$A$3:$A$8,'MASTER DATA FILE RAW COAL 2 (2)'!A153,'[16]COAL RECEIPT &amp; GCV DATA'!$Q$3:$Q$8)+IF(H153=$J$234,($K$234*K153),0)+IF(H153=$J$235,($K$235*K153),0)++IF(H152=$J$235,($K$236*K153),0)</f>
        <v>#VALUE!</v>
      </c>
      <c r="R153" s="16" t="e">
        <f>SUMIF('[16]COAL RECEIPT &amp; GCV DATA'!$A$3:$A$8,'MASTER DATA FILE RAW COAL 2 (2)'!A153,'[16]COAL RECEIPT &amp; GCV DATA'!$R$3:$R$8)+IF(H153=$J$234,($K$234*K153),0)+IF(H153=$J$235,($K$235*K153),0)</f>
        <v>#VALUE!</v>
      </c>
      <c r="S153" s="15">
        <f t="shared" si="14"/>
        <v>0</v>
      </c>
      <c r="T153" s="15" t="e">
        <f>SUMIF('[16]COAL RECEIPT &amp; GCV DATA'!$A$3:$A$8,'MASTER DATA FILE RAW COAL 2 (2)'!A153,'[16]COAL RECEIPT &amp; GCV DATA'!$T$3:$T$8)</f>
        <v>#VALUE!</v>
      </c>
      <c r="U153" s="15" t="e">
        <f t="shared" si="15"/>
        <v>#VALUE!</v>
      </c>
      <c r="V153" s="15" t="e">
        <f>SUMIF('[16]COAL RECEIPT &amp; GCV DATA'!$A$3:$A$8,'MASTER DATA FILE RAW COAL 2 (2)'!A153,'[16]COAL RECEIPT &amp; GCV DATA'!$V$3:$V$8)</f>
        <v>#VALUE!</v>
      </c>
      <c r="W153" s="15" t="e">
        <f t="shared" si="16"/>
        <v>#VALUE!</v>
      </c>
    </row>
    <row r="154" spans="1:23" customFormat="1" x14ac:dyDescent="0.3">
      <c r="A154" s="12"/>
      <c r="B154" s="12" t="e">
        <f>SUMIF('[16]COAL RECEIPT &amp; GCV DATA'!$A$3:$A$8,'MASTER DATA FILE RAW COAL 2 (2)'!A154,'[16]COAL RECEIPT &amp; GCV DATA'!$B$3:$B$8)</f>
        <v>#VALUE!</v>
      </c>
      <c r="C154" s="13" t="e">
        <f>SUMIF('[16]COAL RECEIPT &amp; GCV DATA'!$A$3:$A$8,'MASTER DATA FILE RAW COAL 2 (2)'!A154,'[16]COAL RECEIPT &amp; GCV DATA'!$C$3:$C$8)</f>
        <v>#VALUE!</v>
      </c>
      <c r="D154" s="13">
        <f>IFERROR(VLOOKUP(A154,'[16]COAL RECEIPT &amp; GCV DATA'!$A$2:$V$8,4,0),0)</f>
        <v>0</v>
      </c>
      <c r="E154" s="14">
        <f>IFERROR(VLOOKUP(A154,'[16]COAL RECEIPT &amp; GCV DATA'!$A$2:$V$8,5,0),0)</f>
        <v>0</v>
      </c>
      <c r="F154" s="13" t="e">
        <f>SUMIF('[16]COAL RECEIPT &amp; GCV DATA'!$A$3:$A$8,'MASTER DATA FILE RAW COAL 2 (2)'!A154,'[16]COAL RECEIPT &amp; GCV DATA'!$F$3:$F$8)</f>
        <v>#VALUE!</v>
      </c>
      <c r="G154" s="13">
        <f>IFERROR(VLOOKUP(A154,'[16]COAL RECEIPT &amp; GCV DATA'!$A$2:$V$8,7,0),0)</f>
        <v>0</v>
      </c>
      <c r="H154" s="13">
        <f>IFERROR(VLOOKUP(A154,'[16]COAL RECEIPT &amp; GCV DATA'!$A$2:$V$8,8,0),0)</f>
        <v>0</v>
      </c>
      <c r="I154" s="13">
        <f>IFERROR(VLOOKUP(A154,'[16]COAL RECEIPT &amp; GCV DATA'!$A$2:$V$8,9,0),0)</f>
        <v>0</v>
      </c>
      <c r="J154" s="13">
        <f>IFERROR(VLOOKUP(A154,'[16]COAL RECEIPT &amp; GCV DATA'!$A$2:$V$8,10,0),0)</f>
        <v>0</v>
      </c>
      <c r="K154" s="15" t="e">
        <f>SUMIF('[16]COAL RECEIPT &amp; GCV DATA'!$A$3:$A$8,'MASTER DATA FILE RAW COAL 2 (2)'!A154,'[16]COAL RECEIPT &amp; GCV DATA'!$K$3:$K$8)</f>
        <v>#VALUE!</v>
      </c>
      <c r="L154" s="15" t="e">
        <f>SUMIF('[16]COAL RECEIPT &amp; GCV DATA'!$A$3:$A$8,'MASTER DATA FILE RAW COAL 2 (2)'!A154,'[16]COAL RECEIPT &amp; GCV DATA'!$L$3:$L$8)</f>
        <v>#VALUE!</v>
      </c>
      <c r="M154" s="15" t="e">
        <f t="shared" si="12"/>
        <v>#VALUE!</v>
      </c>
      <c r="N154" s="15" t="e">
        <f t="shared" si="13"/>
        <v>#VALUE!</v>
      </c>
      <c r="O154" s="15" t="e">
        <f>SUMIF('[16]COAL RECEIPT &amp; GCV DATA'!$A$3:$A$8,'MASTER DATA FILE RAW COAL 2 (2)'!A154,'[16]COAL RECEIPT &amp; GCV DATA'!$O$3:$O$8)</f>
        <v>#VALUE!</v>
      </c>
      <c r="P154" s="15" t="e">
        <f t="shared" si="17"/>
        <v>#VALUE!</v>
      </c>
      <c r="Q154" s="15" t="e">
        <f>SUMIF('[16]COAL RECEIPT &amp; GCV DATA'!$A$3:$A$8,'MASTER DATA FILE RAW COAL 2 (2)'!A154,'[16]COAL RECEIPT &amp; GCV DATA'!$Q$3:$Q$8)+IF(H154=$J$234,($K$234*K154),0)+IF(H154=$J$235,($K$235*K154),0)++IF(H153=$J$235,($K$236*K154),0)</f>
        <v>#VALUE!</v>
      </c>
      <c r="R154" s="16" t="e">
        <f>SUMIF('[16]COAL RECEIPT &amp; GCV DATA'!$A$3:$A$8,'MASTER DATA FILE RAW COAL 2 (2)'!A154,'[16]COAL RECEIPT &amp; GCV DATA'!$R$3:$R$8)+IF(H154=$J$234,($K$234*K154),0)+IF(H154=$J$235,($K$235*K154),0)</f>
        <v>#VALUE!</v>
      </c>
      <c r="S154" s="15">
        <f t="shared" si="14"/>
        <v>0</v>
      </c>
      <c r="T154" s="15" t="e">
        <f>SUMIF('[16]COAL RECEIPT &amp; GCV DATA'!$A$3:$A$8,'MASTER DATA FILE RAW COAL 2 (2)'!A154,'[16]COAL RECEIPT &amp; GCV DATA'!$T$3:$T$8)</f>
        <v>#VALUE!</v>
      </c>
      <c r="U154" s="15" t="e">
        <f t="shared" si="15"/>
        <v>#VALUE!</v>
      </c>
      <c r="V154" s="15" t="e">
        <f>SUMIF('[16]COAL RECEIPT &amp; GCV DATA'!$A$3:$A$8,'MASTER DATA FILE RAW COAL 2 (2)'!A154,'[16]COAL RECEIPT &amp; GCV DATA'!$V$3:$V$8)</f>
        <v>#VALUE!</v>
      </c>
      <c r="W154" s="15" t="e">
        <f t="shared" si="16"/>
        <v>#VALUE!</v>
      </c>
    </row>
    <row r="155" spans="1:23" customFormat="1" x14ac:dyDescent="0.3">
      <c r="A155" s="12"/>
      <c r="B155" s="12" t="e">
        <f>SUMIF('[16]COAL RECEIPT &amp; GCV DATA'!$A$3:$A$8,'MASTER DATA FILE RAW COAL 2 (2)'!A155,'[16]COAL RECEIPT &amp; GCV DATA'!$B$3:$B$8)</f>
        <v>#VALUE!</v>
      </c>
      <c r="C155" s="13" t="e">
        <f>SUMIF('[16]COAL RECEIPT &amp; GCV DATA'!$A$3:$A$8,'MASTER DATA FILE RAW COAL 2 (2)'!A155,'[16]COAL RECEIPT &amp; GCV DATA'!$C$3:$C$8)</f>
        <v>#VALUE!</v>
      </c>
      <c r="D155" s="13">
        <f>IFERROR(VLOOKUP(A155,'[16]COAL RECEIPT &amp; GCV DATA'!$A$2:$V$8,4,0),0)</f>
        <v>0</v>
      </c>
      <c r="E155" s="14">
        <f>IFERROR(VLOOKUP(A155,'[16]COAL RECEIPT &amp; GCV DATA'!$A$2:$V$8,5,0),0)</f>
        <v>0</v>
      </c>
      <c r="F155" s="13" t="e">
        <f>SUMIF('[16]COAL RECEIPT &amp; GCV DATA'!$A$3:$A$8,'MASTER DATA FILE RAW COAL 2 (2)'!A155,'[16]COAL RECEIPT &amp; GCV DATA'!$F$3:$F$8)</f>
        <v>#VALUE!</v>
      </c>
      <c r="G155" s="13">
        <f>IFERROR(VLOOKUP(A155,'[16]COAL RECEIPT &amp; GCV DATA'!$A$2:$V$8,7,0),0)</f>
        <v>0</v>
      </c>
      <c r="H155" s="13">
        <f>IFERROR(VLOOKUP(A155,'[16]COAL RECEIPT &amp; GCV DATA'!$A$2:$V$8,8,0),0)</f>
        <v>0</v>
      </c>
      <c r="I155" s="13">
        <f>IFERROR(VLOOKUP(A155,'[16]COAL RECEIPT &amp; GCV DATA'!$A$2:$V$8,9,0),0)</f>
        <v>0</v>
      </c>
      <c r="J155" s="13">
        <f>IFERROR(VLOOKUP(A155,'[16]COAL RECEIPT &amp; GCV DATA'!$A$2:$V$8,10,0),0)</f>
        <v>0</v>
      </c>
      <c r="K155" s="15" t="e">
        <f>SUMIF('[16]COAL RECEIPT &amp; GCV DATA'!$A$3:$A$8,'MASTER DATA FILE RAW COAL 2 (2)'!A155,'[16]COAL RECEIPT &amp; GCV DATA'!$K$3:$K$8)</f>
        <v>#VALUE!</v>
      </c>
      <c r="L155" s="15" t="e">
        <f>SUMIF('[16]COAL RECEIPT &amp; GCV DATA'!$A$3:$A$8,'MASTER DATA FILE RAW COAL 2 (2)'!A155,'[16]COAL RECEIPT &amp; GCV DATA'!$L$3:$L$8)</f>
        <v>#VALUE!</v>
      </c>
      <c r="M155" s="15" t="e">
        <f t="shared" si="12"/>
        <v>#VALUE!</v>
      </c>
      <c r="N155" s="15" t="e">
        <f t="shared" si="13"/>
        <v>#VALUE!</v>
      </c>
      <c r="O155" s="15" t="e">
        <f>SUMIF('[16]COAL RECEIPT &amp; GCV DATA'!$A$3:$A$8,'MASTER DATA FILE RAW COAL 2 (2)'!A155,'[16]COAL RECEIPT &amp; GCV DATA'!$O$3:$O$8)</f>
        <v>#VALUE!</v>
      </c>
      <c r="P155" s="15" t="e">
        <f t="shared" si="17"/>
        <v>#VALUE!</v>
      </c>
      <c r="Q155" s="15" t="e">
        <f>SUMIF('[16]COAL RECEIPT &amp; GCV DATA'!$A$3:$A$8,'MASTER DATA FILE RAW COAL 2 (2)'!A155,'[16]COAL RECEIPT &amp; GCV DATA'!$Q$3:$Q$8)+IF(H155=$J$234,($K$234*K155),0)+IF(H155=$J$235,($K$235*K155),0)++IF(H154=$J$235,($K$236*K155),0)</f>
        <v>#VALUE!</v>
      </c>
      <c r="R155" s="16" t="e">
        <f>SUMIF('[16]COAL RECEIPT &amp; GCV DATA'!$A$3:$A$8,'MASTER DATA FILE RAW COAL 2 (2)'!A155,'[16]COAL RECEIPT &amp; GCV DATA'!$R$3:$R$8)+IF(H155=$J$234,($K$234*K155),0)+IF(H155=$J$235,($K$235*K155),0)</f>
        <v>#VALUE!</v>
      </c>
      <c r="S155" s="15">
        <f t="shared" si="14"/>
        <v>0</v>
      </c>
      <c r="T155" s="15" t="e">
        <f>SUMIF('[16]COAL RECEIPT &amp; GCV DATA'!$A$3:$A$8,'MASTER DATA FILE RAW COAL 2 (2)'!A155,'[16]COAL RECEIPT &amp; GCV DATA'!$T$3:$T$8)</f>
        <v>#VALUE!</v>
      </c>
      <c r="U155" s="15" t="e">
        <f t="shared" si="15"/>
        <v>#VALUE!</v>
      </c>
      <c r="V155" s="15" t="e">
        <f>SUMIF('[16]COAL RECEIPT &amp; GCV DATA'!$A$3:$A$8,'MASTER DATA FILE RAW COAL 2 (2)'!A155,'[16]COAL RECEIPT &amp; GCV DATA'!$V$3:$V$8)</f>
        <v>#VALUE!</v>
      </c>
      <c r="W155" s="15" t="e">
        <f t="shared" si="16"/>
        <v>#VALUE!</v>
      </c>
    </row>
    <row r="156" spans="1:23" customFormat="1" x14ac:dyDescent="0.3">
      <c r="A156" s="12"/>
      <c r="B156" s="12" t="e">
        <f>SUMIF('[16]COAL RECEIPT &amp; GCV DATA'!$A$3:$A$8,'MASTER DATA FILE RAW COAL 2 (2)'!A156,'[16]COAL RECEIPT &amp; GCV DATA'!$B$3:$B$8)</f>
        <v>#VALUE!</v>
      </c>
      <c r="C156" s="13" t="e">
        <f>SUMIF('[16]COAL RECEIPT &amp; GCV DATA'!$A$3:$A$8,'MASTER DATA FILE RAW COAL 2 (2)'!A156,'[16]COAL RECEIPT &amp; GCV DATA'!$C$3:$C$8)</f>
        <v>#VALUE!</v>
      </c>
      <c r="D156" s="13">
        <f>IFERROR(VLOOKUP(A156,'[16]COAL RECEIPT &amp; GCV DATA'!$A$2:$V$8,4,0),0)</f>
        <v>0</v>
      </c>
      <c r="E156" s="14">
        <f>IFERROR(VLOOKUP(A156,'[16]COAL RECEIPT &amp; GCV DATA'!$A$2:$V$8,5,0),0)</f>
        <v>0</v>
      </c>
      <c r="F156" s="13" t="e">
        <f>SUMIF('[16]COAL RECEIPT &amp; GCV DATA'!$A$3:$A$8,'MASTER DATA FILE RAW COAL 2 (2)'!A156,'[16]COAL RECEIPT &amp; GCV DATA'!$F$3:$F$8)</f>
        <v>#VALUE!</v>
      </c>
      <c r="G156" s="13">
        <f>IFERROR(VLOOKUP(A156,'[16]COAL RECEIPT &amp; GCV DATA'!$A$2:$V$8,7,0),0)</f>
        <v>0</v>
      </c>
      <c r="H156" s="13">
        <f>IFERROR(VLOOKUP(A156,'[16]COAL RECEIPT &amp; GCV DATA'!$A$2:$V$8,8,0),0)</f>
        <v>0</v>
      </c>
      <c r="I156" s="13">
        <f>IFERROR(VLOOKUP(A156,'[16]COAL RECEIPT &amp; GCV DATA'!$A$2:$V$8,9,0),0)</f>
        <v>0</v>
      </c>
      <c r="J156" s="13">
        <f>IFERROR(VLOOKUP(A156,'[16]COAL RECEIPT &amp; GCV DATA'!$A$2:$V$8,10,0),0)</f>
        <v>0</v>
      </c>
      <c r="K156" s="15" t="e">
        <f>SUMIF('[16]COAL RECEIPT &amp; GCV DATA'!$A$3:$A$8,'MASTER DATA FILE RAW COAL 2 (2)'!A156,'[16]COAL RECEIPT &amp; GCV DATA'!$K$3:$K$8)</f>
        <v>#VALUE!</v>
      </c>
      <c r="L156" s="15" t="e">
        <f>SUMIF('[16]COAL RECEIPT &amp; GCV DATA'!$A$3:$A$8,'MASTER DATA FILE RAW COAL 2 (2)'!A156,'[16]COAL RECEIPT &amp; GCV DATA'!$L$3:$L$8)</f>
        <v>#VALUE!</v>
      </c>
      <c r="M156" s="15" t="e">
        <f t="shared" si="12"/>
        <v>#VALUE!</v>
      </c>
      <c r="N156" s="15" t="e">
        <f t="shared" si="13"/>
        <v>#VALUE!</v>
      </c>
      <c r="O156" s="15" t="e">
        <f>SUMIF('[16]COAL RECEIPT &amp; GCV DATA'!$A$3:$A$8,'MASTER DATA FILE RAW COAL 2 (2)'!A156,'[16]COAL RECEIPT &amp; GCV DATA'!$O$3:$O$8)</f>
        <v>#VALUE!</v>
      </c>
      <c r="P156" s="15" t="e">
        <f t="shared" si="17"/>
        <v>#VALUE!</v>
      </c>
      <c r="Q156" s="15" t="e">
        <f>SUMIF('[16]COAL RECEIPT &amp; GCV DATA'!$A$3:$A$8,'MASTER DATA FILE RAW COAL 2 (2)'!A156,'[16]COAL RECEIPT &amp; GCV DATA'!$Q$3:$Q$8)+IF(H156=$J$234,($K$234*K156),0)+IF(H156=$J$235,($K$235*K156),0)++IF(H155=$J$235,($K$236*K156),0)</f>
        <v>#VALUE!</v>
      </c>
      <c r="R156" s="16" t="e">
        <f>SUMIF('[16]COAL RECEIPT &amp; GCV DATA'!$A$3:$A$8,'MASTER DATA FILE RAW COAL 2 (2)'!A156,'[16]COAL RECEIPT &amp; GCV DATA'!$R$3:$R$8)+IF(H156=$J$234,($K$234*K156),0)+IF(H156=$J$235,($K$235*K156),0)</f>
        <v>#VALUE!</v>
      </c>
      <c r="S156" s="15">
        <f t="shared" si="14"/>
        <v>0</v>
      </c>
      <c r="T156" s="15" t="e">
        <f>SUMIF('[16]COAL RECEIPT &amp; GCV DATA'!$A$3:$A$8,'MASTER DATA FILE RAW COAL 2 (2)'!A156,'[16]COAL RECEIPT &amp; GCV DATA'!$T$3:$T$8)</f>
        <v>#VALUE!</v>
      </c>
      <c r="U156" s="15" t="e">
        <f t="shared" si="15"/>
        <v>#VALUE!</v>
      </c>
      <c r="V156" s="15" t="e">
        <f>SUMIF('[16]COAL RECEIPT &amp; GCV DATA'!$A$3:$A$8,'MASTER DATA FILE RAW COAL 2 (2)'!A156,'[16]COAL RECEIPT &amp; GCV DATA'!$V$3:$V$8)</f>
        <v>#VALUE!</v>
      </c>
      <c r="W156" s="15" t="e">
        <f t="shared" si="16"/>
        <v>#VALUE!</v>
      </c>
    </row>
    <row r="157" spans="1:23" customFormat="1" x14ac:dyDescent="0.3">
      <c r="A157" s="12"/>
      <c r="B157" s="12" t="e">
        <f>SUMIF('[16]COAL RECEIPT &amp; GCV DATA'!$A$3:$A$8,'MASTER DATA FILE RAW COAL 2 (2)'!A157,'[16]COAL RECEIPT &amp; GCV DATA'!$B$3:$B$8)</f>
        <v>#VALUE!</v>
      </c>
      <c r="C157" s="13" t="e">
        <f>SUMIF('[16]COAL RECEIPT &amp; GCV DATA'!$A$3:$A$8,'MASTER DATA FILE RAW COAL 2 (2)'!A157,'[16]COAL RECEIPT &amp; GCV DATA'!$C$3:$C$8)</f>
        <v>#VALUE!</v>
      </c>
      <c r="D157" s="13">
        <f>IFERROR(VLOOKUP(A157,'[16]COAL RECEIPT &amp; GCV DATA'!$A$2:$V$8,4,0),0)</f>
        <v>0</v>
      </c>
      <c r="E157" s="14">
        <f>IFERROR(VLOOKUP(A157,'[16]COAL RECEIPT &amp; GCV DATA'!$A$2:$V$8,5,0),0)</f>
        <v>0</v>
      </c>
      <c r="F157" s="13" t="e">
        <f>SUMIF('[16]COAL RECEIPT &amp; GCV DATA'!$A$3:$A$8,'MASTER DATA FILE RAW COAL 2 (2)'!A157,'[16]COAL RECEIPT &amp; GCV DATA'!$F$3:$F$8)</f>
        <v>#VALUE!</v>
      </c>
      <c r="G157" s="13">
        <f>IFERROR(VLOOKUP(A157,'[16]COAL RECEIPT &amp; GCV DATA'!$A$2:$V$8,7,0),0)</f>
        <v>0</v>
      </c>
      <c r="H157" s="13">
        <f>IFERROR(VLOOKUP(A157,'[16]COAL RECEIPT &amp; GCV DATA'!$A$2:$V$8,8,0),0)</f>
        <v>0</v>
      </c>
      <c r="I157" s="13">
        <f>IFERROR(VLOOKUP(A157,'[16]COAL RECEIPT &amp; GCV DATA'!$A$2:$V$8,9,0),0)</f>
        <v>0</v>
      </c>
      <c r="J157" s="13">
        <f>IFERROR(VLOOKUP(A157,'[16]COAL RECEIPT &amp; GCV DATA'!$A$2:$V$8,10,0),0)</f>
        <v>0</v>
      </c>
      <c r="K157" s="15" t="e">
        <f>SUMIF('[16]COAL RECEIPT &amp; GCV DATA'!$A$3:$A$8,'MASTER DATA FILE RAW COAL 2 (2)'!A157,'[16]COAL RECEIPT &amp; GCV DATA'!$K$3:$K$8)</f>
        <v>#VALUE!</v>
      </c>
      <c r="L157" s="15" t="e">
        <f>SUMIF('[16]COAL RECEIPT &amp; GCV DATA'!$A$3:$A$8,'MASTER DATA FILE RAW COAL 2 (2)'!A157,'[16]COAL RECEIPT &amp; GCV DATA'!$L$3:$L$8)</f>
        <v>#VALUE!</v>
      </c>
      <c r="M157" s="15" t="e">
        <f t="shared" si="12"/>
        <v>#VALUE!</v>
      </c>
      <c r="N157" s="15" t="e">
        <f t="shared" si="13"/>
        <v>#VALUE!</v>
      </c>
      <c r="O157" s="15" t="e">
        <f>SUMIF('[16]COAL RECEIPT &amp; GCV DATA'!$A$3:$A$8,'MASTER DATA FILE RAW COAL 2 (2)'!A157,'[16]COAL RECEIPT &amp; GCV DATA'!$O$3:$O$8)</f>
        <v>#VALUE!</v>
      </c>
      <c r="P157" s="15" t="e">
        <f t="shared" si="17"/>
        <v>#VALUE!</v>
      </c>
      <c r="Q157" s="15" t="e">
        <f>SUMIF('[16]COAL RECEIPT &amp; GCV DATA'!$A$3:$A$8,'MASTER DATA FILE RAW COAL 2 (2)'!A157,'[16]COAL RECEIPT &amp; GCV DATA'!$Q$3:$Q$8)+IF(H157=$J$234,($K$234*K157),0)+IF(H157=$J$235,($K$235*K157),0)++IF(H156=$J$235,($K$236*K157),0)</f>
        <v>#VALUE!</v>
      </c>
      <c r="R157" s="16" t="e">
        <f>SUMIF('[16]COAL RECEIPT &amp; GCV DATA'!$A$3:$A$8,'MASTER DATA FILE RAW COAL 2 (2)'!A157,'[16]COAL RECEIPT &amp; GCV DATA'!$R$3:$R$8)+IF(H157=$J$234,($K$234*K157),0)+IF(H157=$J$235,($K$235*K157),0)</f>
        <v>#VALUE!</v>
      </c>
      <c r="S157" s="15">
        <f t="shared" si="14"/>
        <v>0</v>
      </c>
      <c r="T157" s="15" t="e">
        <f>SUMIF('[16]COAL RECEIPT &amp; GCV DATA'!$A$3:$A$8,'MASTER DATA FILE RAW COAL 2 (2)'!A157,'[16]COAL RECEIPT &amp; GCV DATA'!$T$3:$T$8)</f>
        <v>#VALUE!</v>
      </c>
      <c r="U157" s="15" t="e">
        <f t="shared" si="15"/>
        <v>#VALUE!</v>
      </c>
      <c r="V157" s="15" t="e">
        <f>SUMIF('[16]COAL RECEIPT &amp; GCV DATA'!$A$3:$A$8,'MASTER DATA FILE RAW COAL 2 (2)'!A157,'[16]COAL RECEIPT &amp; GCV DATA'!$V$3:$V$8)</f>
        <v>#VALUE!</v>
      </c>
      <c r="W157" s="15" t="e">
        <f t="shared" si="16"/>
        <v>#VALUE!</v>
      </c>
    </row>
    <row r="158" spans="1:23" customFormat="1" x14ac:dyDescent="0.3">
      <c r="A158" s="12"/>
      <c r="B158" s="12" t="e">
        <f>SUMIF('[16]COAL RECEIPT &amp; GCV DATA'!$A$3:$A$8,'MASTER DATA FILE RAW COAL 2 (2)'!A158,'[16]COAL RECEIPT &amp; GCV DATA'!$B$3:$B$8)</f>
        <v>#VALUE!</v>
      </c>
      <c r="C158" s="13" t="e">
        <f>SUMIF('[16]COAL RECEIPT &amp; GCV DATA'!$A$3:$A$8,'MASTER DATA FILE RAW COAL 2 (2)'!A158,'[16]COAL RECEIPT &amp; GCV DATA'!$C$3:$C$8)</f>
        <v>#VALUE!</v>
      </c>
      <c r="D158" s="13">
        <f>IFERROR(VLOOKUP(A158,'[16]COAL RECEIPT &amp; GCV DATA'!$A$2:$V$8,4,0),0)</f>
        <v>0</v>
      </c>
      <c r="E158" s="14">
        <f>IFERROR(VLOOKUP(A158,'[16]COAL RECEIPT &amp; GCV DATA'!$A$2:$V$8,5,0),0)</f>
        <v>0</v>
      </c>
      <c r="F158" s="13" t="e">
        <f>SUMIF('[16]COAL RECEIPT &amp; GCV DATA'!$A$3:$A$8,'MASTER DATA FILE RAW COAL 2 (2)'!A158,'[16]COAL RECEIPT &amp; GCV DATA'!$F$3:$F$8)</f>
        <v>#VALUE!</v>
      </c>
      <c r="G158" s="13">
        <f>IFERROR(VLOOKUP(A158,'[16]COAL RECEIPT &amp; GCV DATA'!$A$2:$V$8,7,0),0)</f>
        <v>0</v>
      </c>
      <c r="H158" s="13">
        <f>IFERROR(VLOOKUP(A158,'[16]COAL RECEIPT &amp; GCV DATA'!$A$2:$V$8,8,0),0)</f>
        <v>0</v>
      </c>
      <c r="I158" s="13">
        <f>IFERROR(VLOOKUP(A158,'[16]COAL RECEIPT &amp; GCV DATA'!$A$2:$V$8,9,0),0)</f>
        <v>0</v>
      </c>
      <c r="J158" s="13">
        <f>IFERROR(VLOOKUP(A158,'[16]COAL RECEIPT &amp; GCV DATA'!$A$2:$V$8,10,0),0)</f>
        <v>0</v>
      </c>
      <c r="K158" s="15" t="e">
        <f>SUMIF('[16]COAL RECEIPT &amp; GCV DATA'!$A$3:$A$8,'MASTER DATA FILE RAW COAL 2 (2)'!A158,'[16]COAL RECEIPT &amp; GCV DATA'!$K$3:$K$8)</f>
        <v>#VALUE!</v>
      </c>
      <c r="L158" s="15" t="e">
        <f>SUMIF('[16]COAL RECEIPT &amp; GCV DATA'!$A$3:$A$8,'MASTER DATA FILE RAW COAL 2 (2)'!A158,'[16]COAL RECEIPT &amp; GCV DATA'!$L$3:$L$8)</f>
        <v>#VALUE!</v>
      </c>
      <c r="M158" s="15" t="e">
        <f t="shared" si="12"/>
        <v>#VALUE!</v>
      </c>
      <c r="N158" s="15" t="e">
        <f t="shared" si="13"/>
        <v>#VALUE!</v>
      </c>
      <c r="O158" s="15" t="e">
        <f>SUMIF('[16]COAL RECEIPT &amp; GCV DATA'!$A$3:$A$8,'MASTER DATA FILE RAW COAL 2 (2)'!A158,'[16]COAL RECEIPT &amp; GCV DATA'!$O$3:$O$8)</f>
        <v>#VALUE!</v>
      </c>
      <c r="P158" s="15" t="e">
        <f t="shared" si="17"/>
        <v>#VALUE!</v>
      </c>
      <c r="Q158" s="15" t="e">
        <f>SUMIF('[16]COAL RECEIPT &amp; GCV DATA'!$A$3:$A$8,'MASTER DATA FILE RAW COAL 2 (2)'!A158,'[16]COAL RECEIPT &amp; GCV DATA'!$Q$3:$Q$8)+IF(H158=$J$234,($K$234*K158),0)+IF(H158=$J$235,($K$235*K158),0)++IF(H157=$J$235,($K$236*K158),0)</f>
        <v>#VALUE!</v>
      </c>
      <c r="R158" s="16" t="e">
        <f>SUMIF('[16]COAL RECEIPT &amp; GCV DATA'!$A$3:$A$8,'MASTER DATA FILE RAW COAL 2 (2)'!A158,'[16]COAL RECEIPT &amp; GCV DATA'!$R$3:$R$8)+IF(H158=$J$234,($K$234*K158),0)+IF(H158=$J$235,($K$235*K158),0)</f>
        <v>#VALUE!</v>
      </c>
      <c r="S158" s="15">
        <f t="shared" si="14"/>
        <v>0</v>
      </c>
      <c r="T158" s="15" t="e">
        <f>SUMIF('[16]COAL RECEIPT &amp; GCV DATA'!$A$3:$A$8,'MASTER DATA FILE RAW COAL 2 (2)'!A158,'[16]COAL RECEIPT &amp; GCV DATA'!$T$3:$T$8)</f>
        <v>#VALUE!</v>
      </c>
      <c r="U158" s="15" t="e">
        <f t="shared" si="15"/>
        <v>#VALUE!</v>
      </c>
      <c r="V158" s="15" t="e">
        <f>SUMIF('[16]COAL RECEIPT &amp; GCV DATA'!$A$3:$A$8,'MASTER DATA FILE RAW COAL 2 (2)'!A158,'[16]COAL RECEIPT &amp; GCV DATA'!$V$3:$V$8)</f>
        <v>#VALUE!</v>
      </c>
      <c r="W158" s="15" t="e">
        <f t="shared" si="16"/>
        <v>#VALUE!</v>
      </c>
    </row>
    <row r="159" spans="1:23" customFormat="1" x14ac:dyDescent="0.3">
      <c r="A159" s="12"/>
      <c r="B159" s="12" t="e">
        <f>SUMIF('[16]COAL RECEIPT &amp; GCV DATA'!$A$3:$A$8,'MASTER DATA FILE RAW COAL 2 (2)'!A159,'[16]COAL RECEIPT &amp; GCV DATA'!$B$3:$B$8)</f>
        <v>#VALUE!</v>
      </c>
      <c r="C159" s="13" t="e">
        <f>SUMIF('[16]COAL RECEIPT &amp; GCV DATA'!$A$3:$A$8,'MASTER DATA FILE RAW COAL 2 (2)'!A159,'[16]COAL RECEIPT &amp; GCV DATA'!$C$3:$C$8)</f>
        <v>#VALUE!</v>
      </c>
      <c r="D159" s="13">
        <f>IFERROR(VLOOKUP(A159,'[16]COAL RECEIPT &amp; GCV DATA'!$A$2:$V$8,4,0),0)</f>
        <v>0</v>
      </c>
      <c r="E159" s="14">
        <f>IFERROR(VLOOKUP(A159,'[16]COAL RECEIPT &amp; GCV DATA'!$A$2:$V$8,5,0),0)</f>
        <v>0</v>
      </c>
      <c r="F159" s="13" t="e">
        <f>SUMIF('[16]COAL RECEIPT &amp; GCV DATA'!$A$3:$A$8,'MASTER DATA FILE RAW COAL 2 (2)'!A159,'[16]COAL RECEIPT &amp; GCV DATA'!$F$3:$F$8)</f>
        <v>#VALUE!</v>
      </c>
      <c r="G159" s="13">
        <f>IFERROR(VLOOKUP(A159,'[16]COAL RECEIPT &amp; GCV DATA'!$A$2:$V$8,7,0),0)</f>
        <v>0</v>
      </c>
      <c r="H159" s="13">
        <f>IFERROR(VLOOKUP(A159,'[16]COAL RECEIPT &amp; GCV DATA'!$A$2:$V$8,8,0),0)</f>
        <v>0</v>
      </c>
      <c r="I159" s="13">
        <f>IFERROR(VLOOKUP(A159,'[16]COAL RECEIPT &amp; GCV DATA'!$A$2:$V$8,9,0),0)</f>
        <v>0</v>
      </c>
      <c r="J159" s="13">
        <f>IFERROR(VLOOKUP(A159,'[16]COAL RECEIPT &amp; GCV DATA'!$A$2:$V$8,10,0),0)</f>
        <v>0</v>
      </c>
      <c r="K159" s="15" t="e">
        <f>SUMIF('[16]COAL RECEIPT &amp; GCV DATA'!$A$3:$A$8,'MASTER DATA FILE RAW COAL 2 (2)'!A159,'[16]COAL RECEIPT &amp; GCV DATA'!$K$3:$K$8)</f>
        <v>#VALUE!</v>
      </c>
      <c r="L159" s="15" t="e">
        <f>SUMIF('[16]COAL RECEIPT &amp; GCV DATA'!$A$3:$A$8,'MASTER DATA FILE RAW COAL 2 (2)'!A159,'[16]COAL RECEIPT &amp; GCV DATA'!$L$3:$L$8)</f>
        <v>#VALUE!</v>
      </c>
      <c r="M159" s="15" t="e">
        <f t="shared" si="12"/>
        <v>#VALUE!</v>
      </c>
      <c r="N159" s="15" t="e">
        <f t="shared" si="13"/>
        <v>#VALUE!</v>
      </c>
      <c r="O159" s="15" t="e">
        <f>SUMIF('[16]COAL RECEIPT &amp; GCV DATA'!$A$3:$A$8,'MASTER DATA FILE RAW COAL 2 (2)'!A159,'[16]COAL RECEIPT &amp; GCV DATA'!$O$3:$O$8)</f>
        <v>#VALUE!</v>
      </c>
      <c r="P159" s="15" t="e">
        <f t="shared" si="17"/>
        <v>#VALUE!</v>
      </c>
      <c r="Q159" s="15" t="e">
        <f>SUMIF('[16]COAL RECEIPT &amp; GCV DATA'!$A$3:$A$8,'MASTER DATA FILE RAW COAL 2 (2)'!A159,'[16]COAL RECEIPT &amp; GCV DATA'!$Q$3:$Q$8)+IF(H159=$J$234,($K$234*K159),0)+IF(H159=$J$235,($K$235*K159),0)++IF(H158=$J$235,($K$236*K159),0)</f>
        <v>#VALUE!</v>
      </c>
      <c r="R159" s="16" t="e">
        <f>SUMIF('[16]COAL RECEIPT &amp; GCV DATA'!$A$3:$A$8,'MASTER DATA FILE RAW COAL 2 (2)'!A159,'[16]COAL RECEIPT &amp; GCV DATA'!$R$3:$R$8)+IF(H159=$J$234,($K$234*K159),0)+IF(H159=$J$235,($K$235*K159),0)</f>
        <v>#VALUE!</v>
      </c>
      <c r="S159" s="15">
        <f t="shared" si="14"/>
        <v>0</v>
      </c>
      <c r="T159" s="15" t="e">
        <f>SUMIF('[16]COAL RECEIPT &amp; GCV DATA'!$A$3:$A$8,'MASTER DATA FILE RAW COAL 2 (2)'!A159,'[16]COAL RECEIPT &amp; GCV DATA'!$T$3:$T$8)</f>
        <v>#VALUE!</v>
      </c>
      <c r="U159" s="15" t="e">
        <f t="shared" si="15"/>
        <v>#VALUE!</v>
      </c>
      <c r="V159" s="15" t="e">
        <f>SUMIF('[16]COAL RECEIPT &amp; GCV DATA'!$A$3:$A$8,'MASTER DATA FILE RAW COAL 2 (2)'!A159,'[16]COAL RECEIPT &amp; GCV DATA'!$V$3:$V$8)</f>
        <v>#VALUE!</v>
      </c>
      <c r="W159" s="15" t="e">
        <f t="shared" si="16"/>
        <v>#VALUE!</v>
      </c>
    </row>
    <row r="160" spans="1:23" customFormat="1" x14ac:dyDescent="0.3">
      <c r="A160" s="12"/>
      <c r="B160" s="12" t="e">
        <f>SUMIF('[16]COAL RECEIPT &amp; GCV DATA'!$A$3:$A$8,'MASTER DATA FILE RAW COAL 2 (2)'!A160,'[16]COAL RECEIPT &amp; GCV DATA'!$B$3:$B$8)</f>
        <v>#VALUE!</v>
      </c>
      <c r="C160" s="13" t="e">
        <f>SUMIF('[16]COAL RECEIPT &amp; GCV DATA'!$A$3:$A$8,'MASTER DATA FILE RAW COAL 2 (2)'!A160,'[16]COAL RECEIPT &amp; GCV DATA'!$C$3:$C$8)</f>
        <v>#VALUE!</v>
      </c>
      <c r="D160" s="13">
        <f>IFERROR(VLOOKUP(A160,'[16]COAL RECEIPT &amp; GCV DATA'!$A$2:$V$8,4,0),0)</f>
        <v>0</v>
      </c>
      <c r="E160" s="14">
        <f>IFERROR(VLOOKUP(A160,'[16]COAL RECEIPT &amp; GCV DATA'!$A$2:$V$8,5,0),0)</f>
        <v>0</v>
      </c>
      <c r="F160" s="13" t="e">
        <f>SUMIF('[16]COAL RECEIPT &amp; GCV DATA'!$A$3:$A$8,'MASTER DATA FILE RAW COAL 2 (2)'!A160,'[16]COAL RECEIPT &amp; GCV DATA'!$F$3:$F$8)</f>
        <v>#VALUE!</v>
      </c>
      <c r="G160" s="13">
        <f>IFERROR(VLOOKUP(A160,'[16]COAL RECEIPT &amp; GCV DATA'!$A$2:$V$8,7,0),0)</f>
        <v>0</v>
      </c>
      <c r="H160" s="13">
        <f>IFERROR(VLOOKUP(A160,'[16]COAL RECEIPT &amp; GCV DATA'!$A$2:$V$8,8,0),0)</f>
        <v>0</v>
      </c>
      <c r="I160" s="13">
        <f>IFERROR(VLOOKUP(A160,'[16]COAL RECEIPT &amp; GCV DATA'!$A$2:$V$8,9,0),0)</f>
        <v>0</v>
      </c>
      <c r="J160" s="13">
        <f>IFERROR(VLOOKUP(A160,'[16]COAL RECEIPT &amp; GCV DATA'!$A$2:$V$8,10,0),0)</f>
        <v>0</v>
      </c>
      <c r="K160" s="15" t="e">
        <f>SUMIF('[16]COAL RECEIPT &amp; GCV DATA'!$A$3:$A$8,'MASTER DATA FILE RAW COAL 2 (2)'!A160,'[16]COAL RECEIPT &amp; GCV DATA'!$K$3:$K$8)</f>
        <v>#VALUE!</v>
      </c>
      <c r="L160" s="15" t="e">
        <f>SUMIF('[16]COAL RECEIPT &amp; GCV DATA'!$A$3:$A$8,'MASTER DATA FILE RAW COAL 2 (2)'!A160,'[16]COAL RECEIPT &amp; GCV DATA'!$L$3:$L$8)</f>
        <v>#VALUE!</v>
      </c>
      <c r="M160" s="15" t="e">
        <f t="shared" si="12"/>
        <v>#VALUE!</v>
      </c>
      <c r="N160" s="15" t="e">
        <f t="shared" si="13"/>
        <v>#VALUE!</v>
      </c>
      <c r="O160" s="15" t="e">
        <f>SUMIF('[16]COAL RECEIPT &amp; GCV DATA'!$A$3:$A$8,'MASTER DATA FILE RAW COAL 2 (2)'!A160,'[16]COAL RECEIPT &amp; GCV DATA'!$O$3:$O$8)</f>
        <v>#VALUE!</v>
      </c>
      <c r="P160" s="15" t="e">
        <f t="shared" si="17"/>
        <v>#VALUE!</v>
      </c>
      <c r="Q160" s="15" t="e">
        <f>SUMIF('[16]COAL RECEIPT &amp; GCV DATA'!$A$3:$A$8,'MASTER DATA FILE RAW COAL 2 (2)'!A160,'[16]COAL RECEIPT &amp; GCV DATA'!$Q$3:$Q$8)+IF(H160=$J$234,($K$234*K160),0)+IF(H160=$J$235,($K$235*K160),0)++IF(H159=$J$235,($K$236*K160),0)</f>
        <v>#VALUE!</v>
      </c>
      <c r="R160" s="16" t="e">
        <f>SUMIF('[16]COAL RECEIPT &amp; GCV DATA'!$A$3:$A$8,'MASTER DATA FILE RAW COAL 2 (2)'!A160,'[16]COAL RECEIPT &amp; GCV DATA'!$R$3:$R$8)+IF(H160=$J$234,($K$234*K160),0)+IF(H160=$J$235,($K$235*K160),0)</f>
        <v>#VALUE!</v>
      </c>
      <c r="S160" s="15">
        <f t="shared" si="14"/>
        <v>0</v>
      </c>
      <c r="T160" s="15" t="e">
        <f>SUMIF('[16]COAL RECEIPT &amp; GCV DATA'!$A$3:$A$8,'MASTER DATA FILE RAW COAL 2 (2)'!A160,'[16]COAL RECEIPT &amp; GCV DATA'!$T$3:$T$8)</f>
        <v>#VALUE!</v>
      </c>
      <c r="U160" s="15" t="e">
        <f t="shared" si="15"/>
        <v>#VALUE!</v>
      </c>
      <c r="V160" s="15" t="e">
        <f>SUMIF('[16]COAL RECEIPT &amp; GCV DATA'!$A$3:$A$8,'MASTER DATA FILE RAW COAL 2 (2)'!A160,'[16]COAL RECEIPT &amp; GCV DATA'!$V$3:$V$8)</f>
        <v>#VALUE!</v>
      </c>
      <c r="W160" s="15" t="e">
        <f t="shared" si="16"/>
        <v>#VALUE!</v>
      </c>
    </row>
    <row r="161" spans="1:23" customFormat="1" x14ac:dyDescent="0.3">
      <c r="A161" s="12"/>
      <c r="B161" s="12" t="e">
        <f>SUMIF('[16]COAL RECEIPT &amp; GCV DATA'!$A$3:$A$8,'MASTER DATA FILE RAW COAL 2 (2)'!A161,'[16]COAL RECEIPT &amp; GCV DATA'!$B$3:$B$8)</f>
        <v>#VALUE!</v>
      </c>
      <c r="C161" s="13" t="e">
        <f>SUMIF('[16]COAL RECEIPT &amp; GCV DATA'!$A$3:$A$8,'MASTER DATA FILE RAW COAL 2 (2)'!A161,'[16]COAL RECEIPT &amp; GCV DATA'!$C$3:$C$8)</f>
        <v>#VALUE!</v>
      </c>
      <c r="D161" s="13">
        <f>IFERROR(VLOOKUP(A161,'[16]COAL RECEIPT &amp; GCV DATA'!$A$2:$V$8,4,0),0)</f>
        <v>0</v>
      </c>
      <c r="E161" s="14">
        <f>IFERROR(VLOOKUP(A161,'[16]COAL RECEIPT &amp; GCV DATA'!$A$2:$V$8,5,0),0)</f>
        <v>0</v>
      </c>
      <c r="F161" s="13" t="e">
        <f>SUMIF('[16]COAL RECEIPT &amp; GCV DATA'!$A$3:$A$8,'MASTER DATA FILE RAW COAL 2 (2)'!A161,'[16]COAL RECEIPT &amp; GCV DATA'!$F$3:$F$8)</f>
        <v>#VALUE!</v>
      </c>
      <c r="G161" s="13">
        <f>IFERROR(VLOOKUP(A161,'[16]COAL RECEIPT &amp; GCV DATA'!$A$2:$V$8,7,0),0)</f>
        <v>0</v>
      </c>
      <c r="H161" s="13">
        <f>IFERROR(VLOOKUP(A161,'[16]COAL RECEIPT &amp; GCV DATA'!$A$2:$V$8,8,0),0)</f>
        <v>0</v>
      </c>
      <c r="I161" s="13">
        <f>IFERROR(VLOOKUP(A161,'[16]COAL RECEIPT &amp; GCV DATA'!$A$2:$V$8,9,0),0)</f>
        <v>0</v>
      </c>
      <c r="J161" s="13">
        <f>IFERROR(VLOOKUP(A161,'[16]COAL RECEIPT &amp; GCV DATA'!$A$2:$V$8,10,0),0)</f>
        <v>0</v>
      </c>
      <c r="K161" s="15" t="e">
        <f>SUMIF('[16]COAL RECEIPT &amp; GCV DATA'!$A$3:$A$8,'MASTER DATA FILE RAW COAL 2 (2)'!A161,'[16]COAL RECEIPT &amp; GCV DATA'!$K$3:$K$8)</f>
        <v>#VALUE!</v>
      </c>
      <c r="L161" s="15" t="e">
        <f>SUMIF('[16]COAL RECEIPT &amp; GCV DATA'!$A$3:$A$8,'MASTER DATA FILE RAW COAL 2 (2)'!A161,'[16]COAL RECEIPT &amp; GCV DATA'!$L$3:$L$8)</f>
        <v>#VALUE!</v>
      </c>
      <c r="M161" s="15" t="e">
        <f t="shared" si="12"/>
        <v>#VALUE!</v>
      </c>
      <c r="N161" s="15" t="e">
        <f t="shared" si="13"/>
        <v>#VALUE!</v>
      </c>
      <c r="O161" s="15" t="e">
        <f>SUMIF('[16]COAL RECEIPT &amp; GCV DATA'!$A$3:$A$8,'MASTER DATA FILE RAW COAL 2 (2)'!A161,'[16]COAL RECEIPT &amp; GCV DATA'!$O$3:$O$8)</f>
        <v>#VALUE!</v>
      </c>
      <c r="P161" s="15" t="e">
        <f t="shared" si="17"/>
        <v>#VALUE!</v>
      </c>
      <c r="Q161" s="15" t="e">
        <f>SUMIF('[16]COAL RECEIPT &amp; GCV DATA'!$A$3:$A$8,'MASTER DATA FILE RAW COAL 2 (2)'!A161,'[16]COAL RECEIPT &amp; GCV DATA'!$Q$3:$Q$8)+IF(H161=$J$234,($K$234*K161),0)+IF(H161=$J$235,($K$235*K161),0)++IF(H160=$J$235,($K$236*K161),0)</f>
        <v>#VALUE!</v>
      </c>
      <c r="R161" s="16" t="e">
        <f>SUMIF('[16]COAL RECEIPT &amp; GCV DATA'!$A$3:$A$8,'MASTER DATA FILE RAW COAL 2 (2)'!A161,'[16]COAL RECEIPT &amp; GCV DATA'!$R$3:$R$8)+IF(H161=$J$234,($K$234*K161),0)+IF(H161=$J$235,($K$235*K161),0)</f>
        <v>#VALUE!</v>
      </c>
      <c r="S161" s="15">
        <f t="shared" si="14"/>
        <v>0</v>
      </c>
      <c r="T161" s="15" t="e">
        <f>SUMIF('[16]COAL RECEIPT &amp; GCV DATA'!$A$3:$A$8,'MASTER DATA FILE RAW COAL 2 (2)'!A161,'[16]COAL RECEIPT &amp; GCV DATA'!$T$3:$T$8)</f>
        <v>#VALUE!</v>
      </c>
      <c r="U161" s="15" t="e">
        <f t="shared" si="15"/>
        <v>#VALUE!</v>
      </c>
      <c r="V161" s="15" t="e">
        <f>SUMIF('[16]COAL RECEIPT &amp; GCV DATA'!$A$3:$A$8,'MASTER DATA FILE RAW COAL 2 (2)'!A161,'[16]COAL RECEIPT &amp; GCV DATA'!$V$3:$V$8)</f>
        <v>#VALUE!</v>
      </c>
      <c r="W161" s="15" t="e">
        <f t="shared" si="16"/>
        <v>#VALUE!</v>
      </c>
    </row>
    <row r="162" spans="1:23" customFormat="1" x14ac:dyDescent="0.3">
      <c r="A162" s="12"/>
      <c r="B162" s="12" t="e">
        <f>SUMIF('[16]COAL RECEIPT &amp; GCV DATA'!$A$3:$A$8,'MASTER DATA FILE RAW COAL 2 (2)'!A162,'[16]COAL RECEIPT &amp; GCV DATA'!$B$3:$B$8)</f>
        <v>#VALUE!</v>
      </c>
      <c r="C162" s="13" t="e">
        <f>SUMIF('[16]COAL RECEIPT &amp; GCV DATA'!$A$3:$A$8,'MASTER DATA FILE RAW COAL 2 (2)'!A162,'[16]COAL RECEIPT &amp; GCV DATA'!$C$3:$C$8)</f>
        <v>#VALUE!</v>
      </c>
      <c r="D162" s="13">
        <f>IFERROR(VLOOKUP(A162,'[16]COAL RECEIPT &amp; GCV DATA'!$A$2:$V$8,4,0),0)</f>
        <v>0</v>
      </c>
      <c r="E162" s="14">
        <f>IFERROR(VLOOKUP(A162,'[16]COAL RECEIPT &amp; GCV DATA'!$A$2:$V$8,5,0),0)</f>
        <v>0</v>
      </c>
      <c r="F162" s="13" t="e">
        <f>SUMIF('[16]COAL RECEIPT &amp; GCV DATA'!$A$3:$A$8,'MASTER DATA FILE RAW COAL 2 (2)'!A162,'[16]COAL RECEIPT &amp; GCV DATA'!$F$3:$F$8)</f>
        <v>#VALUE!</v>
      </c>
      <c r="G162" s="13">
        <f>IFERROR(VLOOKUP(A162,'[16]COAL RECEIPT &amp; GCV DATA'!$A$2:$V$8,7,0),0)</f>
        <v>0</v>
      </c>
      <c r="H162" s="13">
        <f>IFERROR(VLOOKUP(A162,'[16]COAL RECEIPT &amp; GCV DATA'!$A$2:$V$8,8,0),0)</f>
        <v>0</v>
      </c>
      <c r="I162" s="13">
        <f>IFERROR(VLOOKUP(A162,'[16]COAL RECEIPT &amp; GCV DATA'!$A$2:$V$8,9,0),0)</f>
        <v>0</v>
      </c>
      <c r="J162" s="13">
        <f>IFERROR(VLOOKUP(A162,'[16]COAL RECEIPT &amp; GCV DATA'!$A$2:$V$8,10,0),0)</f>
        <v>0</v>
      </c>
      <c r="K162" s="15" t="e">
        <f>SUMIF('[16]COAL RECEIPT &amp; GCV DATA'!$A$3:$A$8,'MASTER DATA FILE RAW COAL 2 (2)'!A162,'[16]COAL RECEIPT &amp; GCV DATA'!$K$3:$K$8)</f>
        <v>#VALUE!</v>
      </c>
      <c r="L162" s="15" t="e">
        <f>SUMIF('[16]COAL RECEIPT &amp; GCV DATA'!$A$3:$A$8,'MASTER DATA FILE RAW COAL 2 (2)'!A162,'[16]COAL RECEIPT &amp; GCV DATA'!$L$3:$L$8)</f>
        <v>#VALUE!</v>
      </c>
      <c r="M162" s="15" t="e">
        <f t="shared" si="12"/>
        <v>#VALUE!</v>
      </c>
      <c r="N162" s="15" t="e">
        <f t="shared" si="13"/>
        <v>#VALUE!</v>
      </c>
      <c r="O162" s="15" t="e">
        <f>SUMIF('[16]COAL RECEIPT &amp; GCV DATA'!$A$3:$A$8,'MASTER DATA FILE RAW COAL 2 (2)'!A162,'[16]COAL RECEIPT &amp; GCV DATA'!$O$3:$O$8)</f>
        <v>#VALUE!</v>
      </c>
      <c r="P162" s="15" t="e">
        <f t="shared" si="17"/>
        <v>#VALUE!</v>
      </c>
      <c r="Q162" s="15" t="e">
        <f>SUMIF('[16]COAL RECEIPT &amp; GCV DATA'!$A$3:$A$8,'MASTER DATA FILE RAW COAL 2 (2)'!A162,'[16]COAL RECEIPT &amp; GCV DATA'!$Q$3:$Q$8)+IF(H162=$J$234,($K$234*K162),0)+IF(H162=$J$235,($K$235*K162),0)++IF(H161=$J$235,($K$236*K162),0)</f>
        <v>#VALUE!</v>
      </c>
      <c r="R162" s="16" t="e">
        <f>SUMIF('[16]COAL RECEIPT &amp; GCV DATA'!$A$3:$A$8,'MASTER DATA FILE RAW COAL 2 (2)'!A162,'[16]COAL RECEIPT &amp; GCV DATA'!$R$3:$R$8)+IF(H162=$J$234,($K$234*K162),0)+IF(H162=$J$235,($K$235*K162),0)</f>
        <v>#VALUE!</v>
      </c>
      <c r="S162" s="15">
        <f t="shared" si="14"/>
        <v>0</v>
      </c>
      <c r="T162" s="15" t="e">
        <f>SUMIF('[16]COAL RECEIPT &amp; GCV DATA'!$A$3:$A$8,'MASTER DATA FILE RAW COAL 2 (2)'!A162,'[16]COAL RECEIPT &amp; GCV DATA'!$T$3:$T$8)</f>
        <v>#VALUE!</v>
      </c>
      <c r="U162" s="15" t="e">
        <f t="shared" si="15"/>
        <v>#VALUE!</v>
      </c>
      <c r="V162" s="15" t="e">
        <f>SUMIF('[16]COAL RECEIPT &amp; GCV DATA'!$A$3:$A$8,'MASTER DATA FILE RAW COAL 2 (2)'!A162,'[16]COAL RECEIPT &amp; GCV DATA'!$V$3:$V$8)</f>
        <v>#VALUE!</v>
      </c>
      <c r="W162" s="15" t="e">
        <f t="shared" si="16"/>
        <v>#VALUE!</v>
      </c>
    </row>
    <row r="163" spans="1:23" customFormat="1" x14ac:dyDescent="0.3">
      <c r="A163" s="12"/>
      <c r="B163" s="12" t="e">
        <f>SUMIF('[16]COAL RECEIPT &amp; GCV DATA'!$A$3:$A$8,'MASTER DATA FILE RAW COAL 2 (2)'!A163,'[16]COAL RECEIPT &amp; GCV DATA'!$B$3:$B$8)</f>
        <v>#VALUE!</v>
      </c>
      <c r="C163" s="13" t="e">
        <f>SUMIF('[16]COAL RECEIPT &amp; GCV DATA'!$A$3:$A$8,'MASTER DATA FILE RAW COAL 2 (2)'!A163,'[16]COAL RECEIPT &amp; GCV DATA'!$C$3:$C$8)</f>
        <v>#VALUE!</v>
      </c>
      <c r="D163" s="13">
        <f>IFERROR(VLOOKUP(A163,'[16]COAL RECEIPT &amp; GCV DATA'!$A$2:$V$8,4,0),0)</f>
        <v>0</v>
      </c>
      <c r="E163" s="14">
        <f>IFERROR(VLOOKUP(A163,'[16]COAL RECEIPT &amp; GCV DATA'!$A$2:$V$8,5,0),0)</f>
        <v>0</v>
      </c>
      <c r="F163" s="13" t="e">
        <f>SUMIF('[16]COAL RECEIPT &amp; GCV DATA'!$A$3:$A$8,'MASTER DATA FILE RAW COAL 2 (2)'!A163,'[16]COAL RECEIPT &amp; GCV DATA'!$F$3:$F$8)</f>
        <v>#VALUE!</v>
      </c>
      <c r="G163" s="13">
        <f>IFERROR(VLOOKUP(A163,'[16]COAL RECEIPT &amp; GCV DATA'!$A$2:$V$8,7,0),0)</f>
        <v>0</v>
      </c>
      <c r="H163" s="13">
        <f>IFERROR(VLOOKUP(A163,'[16]COAL RECEIPT &amp; GCV DATA'!$A$2:$V$8,8,0),0)</f>
        <v>0</v>
      </c>
      <c r="I163" s="13">
        <f>IFERROR(VLOOKUP(A163,'[16]COAL RECEIPT &amp; GCV DATA'!$A$2:$V$8,9,0),0)</f>
        <v>0</v>
      </c>
      <c r="J163" s="13">
        <f>IFERROR(VLOOKUP(A163,'[16]COAL RECEIPT &amp; GCV DATA'!$A$2:$V$8,10,0),0)</f>
        <v>0</v>
      </c>
      <c r="K163" s="15" t="e">
        <f>SUMIF('[16]COAL RECEIPT &amp; GCV DATA'!$A$3:$A$8,'MASTER DATA FILE RAW COAL 2 (2)'!A163,'[16]COAL RECEIPT &amp; GCV DATA'!$K$3:$K$8)</f>
        <v>#VALUE!</v>
      </c>
      <c r="L163" s="15" t="e">
        <f>SUMIF('[16]COAL RECEIPT &amp; GCV DATA'!$A$3:$A$8,'MASTER DATA FILE RAW COAL 2 (2)'!A163,'[16]COAL RECEIPT &amp; GCV DATA'!$L$3:$L$8)</f>
        <v>#VALUE!</v>
      </c>
      <c r="M163" s="15" t="e">
        <f t="shared" si="12"/>
        <v>#VALUE!</v>
      </c>
      <c r="N163" s="15" t="e">
        <f t="shared" si="13"/>
        <v>#VALUE!</v>
      </c>
      <c r="O163" s="15" t="e">
        <f>SUMIF('[16]COAL RECEIPT &amp; GCV DATA'!$A$3:$A$8,'MASTER DATA FILE RAW COAL 2 (2)'!A163,'[16]COAL RECEIPT &amp; GCV DATA'!$O$3:$O$8)</f>
        <v>#VALUE!</v>
      </c>
      <c r="P163" s="15" t="e">
        <f t="shared" si="17"/>
        <v>#VALUE!</v>
      </c>
      <c r="Q163" s="15" t="e">
        <f>SUMIF('[16]COAL RECEIPT &amp; GCV DATA'!$A$3:$A$8,'MASTER DATA FILE RAW COAL 2 (2)'!A163,'[16]COAL RECEIPT &amp; GCV DATA'!$Q$3:$Q$8)+IF(H163=$J$234,($K$234*K163),0)+IF(H163=$J$235,($K$235*K163),0)++IF(H162=$J$235,($K$236*K163),0)</f>
        <v>#VALUE!</v>
      </c>
      <c r="R163" s="16" t="e">
        <f>SUMIF('[16]COAL RECEIPT &amp; GCV DATA'!$A$3:$A$8,'MASTER DATA FILE RAW COAL 2 (2)'!A163,'[16]COAL RECEIPT &amp; GCV DATA'!$R$3:$R$8)+IF(H163=$J$234,($K$234*K163),0)+IF(H163=$J$235,($K$235*K163),0)</f>
        <v>#VALUE!</v>
      </c>
      <c r="S163" s="15">
        <f t="shared" si="14"/>
        <v>0</v>
      </c>
      <c r="T163" s="15" t="e">
        <f>SUMIF('[16]COAL RECEIPT &amp; GCV DATA'!$A$3:$A$8,'MASTER DATA FILE RAW COAL 2 (2)'!A163,'[16]COAL RECEIPT &amp; GCV DATA'!$T$3:$T$8)</f>
        <v>#VALUE!</v>
      </c>
      <c r="U163" s="15" t="e">
        <f t="shared" si="15"/>
        <v>#VALUE!</v>
      </c>
      <c r="V163" s="15" t="e">
        <f>SUMIF('[16]COAL RECEIPT &amp; GCV DATA'!$A$3:$A$8,'MASTER DATA FILE RAW COAL 2 (2)'!A163,'[16]COAL RECEIPT &amp; GCV DATA'!$V$3:$V$8)</f>
        <v>#VALUE!</v>
      </c>
      <c r="W163" s="15" t="e">
        <f t="shared" si="16"/>
        <v>#VALUE!</v>
      </c>
    </row>
    <row r="164" spans="1:23" customFormat="1" x14ac:dyDescent="0.3">
      <c r="A164" s="12"/>
      <c r="B164" s="12" t="e">
        <f>SUMIF('[16]COAL RECEIPT &amp; GCV DATA'!$A$3:$A$8,'MASTER DATA FILE RAW COAL 2 (2)'!A164,'[16]COAL RECEIPT &amp; GCV DATA'!$B$3:$B$8)</f>
        <v>#VALUE!</v>
      </c>
      <c r="C164" s="13" t="e">
        <f>SUMIF('[16]COAL RECEIPT &amp; GCV DATA'!$A$3:$A$8,'MASTER DATA FILE RAW COAL 2 (2)'!A164,'[16]COAL RECEIPT &amp; GCV DATA'!$C$3:$C$8)</f>
        <v>#VALUE!</v>
      </c>
      <c r="D164" s="13">
        <f>IFERROR(VLOOKUP(A164,'[16]COAL RECEIPT &amp; GCV DATA'!$A$2:$V$8,4,0),0)</f>
        <v>0</v>
      </c>
      <c r="E164" s="14">
        <f>IFERROR(VLOOKUP(A164,'[16]COAL RECEIPT &amp; GCV DATA'!$A$2:$V$8,5,0),0)</f>
        <v>0</v>
      </c>
      <c r="F164" s="13" t="e">
        <f>SUMIF('[16]COAL RECEIPT &amp; GCV DATA'!$A$3:$A$8,'MASTER DATA FILE RAW COAL 2 (2)'!A164,'[16]COAL RECEIPT &amp; GCV DATA'!$F$3:$F$8)</f>
        <v>#VALUE!</v>
      </c>
      <c r="G164" s="13">
        <f>IFERROR(VLOOKUP(A164,'[16]COAL RECEIPT &amp; GCV DATA'!$A$2:$V$8,7,0),0)</f>
        <v>0</v>
      </c>
      <c r="H164" s="13">
        <f>IFERROR(VLOOKUP(A164,'[16]COAL RECEIPT &amp; GCV DATA'!$A$2:$V$8,8,0),0)</f>
        <v>0</v>
      </c>
      <c r="I164" s="13">
        <f>IFERROR(VLOOKUP(A164,'[16]COAL RECEIPT &amp; GCV DATA'!$A$2:$V$8,9,0),0)</f>
        <v>0</v>
      </c>
      <c r="J164" s="13">
        <f>IFERROR(VLOOKUP(A164,'[16]COAL RECEIPT &amp; GCV DATA'!$A$2:$V$8,10,0),0)</f>
        <v>0</v>
      </c>
      <c r="K164" s="15" t="e">
        <f>SUMIF('[16]COAL RECEIPT &amp; GCV DATA'!$A$3:$A$8,'MASTER DATA FILE RAW COAL 2 (2)'!A164,'[16]COAL RECEIPT &amp; GCV DATA'!$K$3:$K$8)</f>
        <v>#VALUE!</v>
      </c>
      <c r="L164" s="15" t="e">
        <f>SUMIF('[16]COAL RECEIPT &amp; GCV DATA'!$A$3:$A$8,'MASTER DATA FILE RAW COAL 2 (2)'!A164,'[16]COAL RECEIPT &amp; GCV DATA'!$L$3:$L$8)</f>
        <v>#VALUE!</v>
      </c>
      <c r="M164" s="15" t="e">
        <f t="shared" si="12"/>
        <v>#VALUE!</v>
      </c>
      <c r="N164" s="15" t="e">
        <f t="shared" si="13"/>
        <v>#VALUE!</v>
      </c>
      <c r="O164" s="15" t="e">
        <f>SUMIF('[16]COAL RECEIPT &amp; GCV DATA'!$A$3:$A$8,'MASTER DATA FILE RAW COAL 2 (2)'!A164,'[16]COAL RECEIPT &amp; GCV DATA'!$O$3:$O$8)</f>
        <v>#VALUE!</v>
      </c>
      <c r="P164" s="15" t="e">
        <f t="shared" si="17"/>
        <v>#VALUE!</v>
      </c>
      <c r="Q164" s="15" t="e">
        <f>SUMIF('[16]COAL RECEIPT &amp; GCV DATA'!$A$3:$A$8,'MASTER DATA FILE RAW COAL 2 (2)'!A164,'[16]COAL RECEIPT &amp; GCV DATA'!$Q$3:$Q$8)+IF(H164=$J$234,($K$234*K164),0)+IF(H164=$J$235,($K$235*K164),0)++IF(H163=$J$235,($K$236*K164),0)</f>
        <v>#VALUE!</v>
      </c>
      <c r="R164" s="16" t="e">
        <f>SUMIF('[16]COAL RECEIPT &amp; GCV DATA'!$A$3:$A$8,'MASTER DATA FILE RAW COAL 2 (2)'!A164,'[16]COAL RECEIPT &amp; GCV DATA'!$R$3:$R$8)+IF(H164=$J$234,($K$234*K164),0)+IF(H164=$J$235,($K$235*K164),0)</f>
        <v>#VALUE!</v>
      </c>
      <c r="S164" s="15">
        <f t="shared" si="14"/>
        <v>0</v>
      </c>
      <c r="T164" s="15" t="e">
        <f>SUMIF('[16]COAL RECEIPT &amp; GCV DATA'!$A$3:$A$8,'MASTER DATA FILE RAW COAL 2 (2)'!A164,'[16]COAL RECEIPT &amp; GCV DATA'!$T$3:$T$8)</f>
        <v>#VALUE!</v>
      </c>
      <c r="U164" s="15" t="e">
        <f t="shared" si="15"/>
        <v>#VALUE!</v>
      </c>
      <c r="V164" s="15" t="e">
        <f>SUMIF('[16]COAL RECEIPT &amp; GCV DATA'!$A$3:$A$8,'MASTER DATA FILE RAW COAL 2 (2)'!A164,'[16]COAL RECEIPT &amp; GCV DATA'!$V$3:$V$8)</f>
        <v>#VALUE!</v>
      </c>
      <c r="W164" s="15" t="e">
        <f t="shared" si="16"/>
        <v>#VALUE!</v>
      </c>
    </row>
    <row r="165" spans="1:23" customFormat="1" x14ac:dyDescent="0.3">
      <c r="A165" s="12"/>
      <c r="B165" s="12" t="e">
        <f>SUMIF('[16]COAL RECEIPT &amp; GCV DATA'!$A$3:$A$8,'MASTER DATA FILE RAW COAL 2 (2)'!A165,'[16]COAL RECEIPT &amp; GCV DATA'!$B$3:$B$8)</f>
        <v>#VALUE!</v>
      </c>
      <c r="C165" s="13" t="e">
        <f>SUMIF('[16]COAL RECEIPT &amp; GCV DATA'!$A$3:$A$8,'MASTER DATA FILE RAW COAL 2 (2)'!A165,'[16]COAL RECEIPT &amp; GCV DATA'!$C$3:$C$8)</f>
        <v>#VALUE!</v>
      </c>
      <c r="D165" s="13">
        <f>IFERROR(VLOOKUP(A165,'[16]COAL RECEIPT &amp; GCV DATA'!$A$2:$V$8,4,0),0)</f>
        <v>0</v>
      </c>
      <c r="E165" s="14">
        <f>IFERROR(VLOOKUP(A165,'[16]COAL RECEIPT &amp; GCV DATA'!$A$2:$V$8,5,0),0)</f>
        <v>0</v>
      </c>
      <c r="F165" s="13" t="e">
        <f>SUMIF('[16]COAL RECEIPT &amp; GCV DATA'!$A$3:$A$8,'MASTER DATA FILE RAW COAL 2 (2)'!A165,'[16]COAL RECEIPT &amp; GCV DATA'!$F$3:$F$8)</f>
        <v>#VALUE!</v>
      </c>
      <c r="G165" s="13">
        <f>IFERROR(VLOOKUP(A165,'[16]COAL RECEIPT &amp; GCV DATA'!$A$2:$V$8,7,0),0)</f>
        <v>0</v>
      </c>
      <c r="H165" s="13">
        <f>IFERROR(VLOOKUP(A165,'[16]COAL RECEIPT &amp; GCV DATA'!$A$2:$V$8,8,0),0)</f>
        <v>0</v>
      </c>
      <c r="I165" s="13">
        <f>IFERROR(VLOOKUP(A165,'[16]COAL RECEIPT &amp; GCV DATA'!$A$2:$V$8,9,0),0)</f>
        <v>0</v>
      </c>
      <c r="J165" s="13">
        <f>IFERROR(VLOOKUP(A165,'[16]COAL RECEIPT &amp; GCV DATA'!$A$2:$V$8,10,0),0)</f>
        <v>0</v>
      </c>
      <c r="K165" s="15" t="e">
        <f>SUMIF('[16]COAL RECEIPT &amp; GCV DATA'!$A$3:$A$8,'MASTER DATA FILE RAW COAL 2 (2)'!A165,'[16]COAL RECEIPT &amp; GCV DATA'!$K$3:$K$8)</f>
        <v>#VALUE!</v>
      </c>
      <c r="L165" s="15" t="e">
        <f>SUMIF('[16]COAL RECEIPT &amp; GCV DATA'!$A$3:$A$8,'MASTER DATA FILE RAW COAL 2 (2)'!A165,'[16]COAL RECEIPT &amp; GCV DATA'!$L$3:$L$8)</f>
        <v>#VALUE!</v>
      </c>
      <c r="M165" s="15" t="e">
        <f t="shared" si="12"/>
        <v>#VALUE!</v>
      </c>
      <c r="N165" s="15" t="e">
        <f t="shared" si="13"/>
        <v>#VALUE!</v>
      </c>
      <c r="O165" s="15" t="e">
        <f>SUMIF('[16]COAL RECEIPT &amp; GCV DATA'!$A$3:$A$8,'MASTER DATA FILE RAW COAL 2 (2)'!A165,'[16]COAL RECEIPT &amp; GCV DATA'!$O$3:$O$8)</f>
        <v>#VALUE!</v>
      </c>
      <c r="P165" s="15" t="e">
        <f t="shared" si="17"/>
        <v>#VALUE!</v>
      </c>
      <c r="Q165" s="15" t="e">
        <f>SUMIF('[16]COAL RECEIPT &amp; GCV DATA'!$A$3:$A$8,'MASTER DATA FILE RAW COAL 2 (2)'!A165,'[16]COAL RECEIPT &amp; GCV DATA'!$Q$3:$Q$8)+IF(H165=$J$234,($K$234*K165),0)+IF(H165=$J$235,($K$235*K165),0)++IF(H164=$J$235,($K$236*K165),0)</f>
        <v>#VALUE!</v>
      </c>
      <c r="R165" s="16" t="e">
        <f>SUMIF('[16]COAL RECEIPT &amp; GCV DATA'!$A$3:$A$8,'MASTER DATA FILE RAW COAL 2 (2)'!A165,'[16]COAL RECEIPT &amp; GCV DATA'!$R$3:$R$8)+IF(H165=$J$234,($K$234*K165),0)+IF(H165=$J$235,($K$235*K165),0)</f>
        <v>#VALUE!</v>
      </c>
      <c r="S165" s="15">
        <f t="shared" si="14"/>
        <v>0</v>
      </c>
      <c r="T165" s="15" t="e">
        <f>SUMIF('[16]COAL RECEIPT &amp; GCV DATA'!$A$3:$A$8,'MASTER DATA FILE RAW COAL 2 (2)'!A165,'[16]COAL RECEIPT &amp; GCV DATA'!$T$3:$T$8)</f>
        <v>#VALUE!</v>
      </c>
      <c r="U165" s="15" t="e">
        <f t="shared" si="15"/>
        <v>#VALUE!</v>
      </c>
      <c r="V165" s="15" t="e">
        <f>SUMIF('[16]COAL RECEIPT &amp; GCV DATA'!$A$3:$A$8,'MASTER DATA FILE RAW COAL 2 (2)'!A165,'[16]COAL RECEIPT &amp; GCV DATA'!$V$3:$V$8)</f>
        <v>#VALUE!</v>
      </c>
      <c r="W165" s="15" t="e">
        <f t="shared" si="16"/>
        <v>#VALUE!</v>
      </c>
    </row>
    <row r="166" spans="1:23" customFormat="1" x14ac:dyDescent="0.3">
      <c r="A166" s="12"/>
      <c r="B166" s="12" t="e">
        <f>SUMIF('[16]COAL RECEIPT &amp; GCV DATA'!$A$3:$A$8,'MASTER DATA FILE RAW COAL 2 (2)'!A166,'[16]COAL RECEIPT &amp; GCV DATA'!$B$3:$B$8)</f>
        <v>#VALUE!</v>
      </c>
      <c r="C166" s="13" t="e">
        <f>SUMIF('[16]COAL RECEIPT &amp; GCV DATA'!$A$3:$A$8,'MASTER DATA FILE RAW COAL 2 (2)'!A166,'[16]COAL RECEIPT &amp; GCV DATA'!$C$3:$C$8)</f>
        <v>#VALUE!</v>
      </c>
      <c r="D166" s="13">
        <f>IFERROR(VLOOKUP(A166,'[16]COAL RECEIPT &amp; GCV DATA'!$A$2:$V$8,4,0),0)</f>
        <v>0</v>
      </c>
      <c r="E166" s="14">
        <f>IFERROR(VLOOKUP(A166,'[16]COAL RECEIPT &amp; GCV DATA'!$A$2:$V$8,5,0),0)</f>
        <v>0</v>
      </c>
      <c r="F166" s="13" t="e">
        <f>SUMIF('[16]COAL RECEIPT &amp; GCV DATA'!$A$3:$A$8,'MASTER DATA FILE RAW COAL 2 (2)'!A166,'[16]COAL RECEIPT &amp; GCV DATA'!$F$3:$F$8)</f>
        <v>#VALUE!</v>
      </c>
      <c r="G166" s="13">
        <f>IFERROR(VLOOKUP(A166,'[16]COAL RECEIPT &amp; GCV DATA'!$A$2:$V$8,7,0),0)</f>
        <v>0</v>
      </c>
      <c r="H166" s="13">
        <f>IFERROR(VLOOKUP(A166,'[16]COAL RECEIPT &amp; GCV DATA'!$A$2:$V$8,8,0),0)</f>
        <v>0</v>
      </c>
      <c r="I166" s="13">
        <f>IFERROR(VLOOKUP(A166,'[16]COAL RECEIPT &amp; GCV DATA'!$A$2:$V$8,9,0),0)</f>
        <v>0</v>
      </c>
      <c r="J166" s="13">
        <f>IFERROR(VLOOKUP(A166,'[16]COAL RECEIPT &amp; GCV DATA'!$A$2:$V$8,10,0),0)</f>
        <v>0</v>
      </c>
      <c r="K166" s="15" t="e">
        <f>SUMIF('[16]COAL RECEIPT &amp; GCV DATA'!$A$3:$A$8,'MASTER DATA FILE RAW COAL 2 (2)'!A166,'[16]COAL RECEIPT &amp; GCV DATA'!$K$3:$K$8)</f>
        <v>#VALUE!</v>
      </c>
      <c r="L166" s="15" t="e">
        <f>SUMIF('[16]COAL RECEIPT &amp; GCV DATA'!$A$3:$A$8,'MASTER DATA FILE RAW COAL 2 (2)'!A166,'[16]COAL RECEIPT &amp; GCV DATA'!$L$3:$L$8)</f>
        <v>#VALUE!</v>
      </c>
      <c r="M166" s="15" t="e">
        <f t="shared" si="12"/>
        <v>#VALUE!</v>
      </c>
      <c r="N166" s="15" t="e">
        <f t="shared" si="13"/>
        <v>#VALUE!</v>
      </c>
      <c r="O166" s="15" t="e">
        <f>SUMIF('[16]COAL RECEIPT &amp; GCV DATA'!$A$3:$A$8,'MASTER DATA FILE RAW COAL 2 (2)'!A166,'[16]COAL RECEIPT &amp; GCV DATA'!$O$3:$O$8)</f>
        <v>#VALUE!</v>
      </c>
      <c r="P166" s="15" t="e">
        <f t="shared" si="17"/>
        <v>#VALUE!</v>
      </c>
      <c r="Q166" s="15" t="e">
        <f>SUMIF('[16]COAL RECEIPT &amp; GCV DATA'!$A$3:$A$8,'MASTER DATA FILE RAW COAL 2 (2)'!A166,'[16]COAL RECEIPT &amp; GCV DATA'!$Q$3:$Q$8)+IF(H166=$J$234,($K$234*K166),0)+IF(H166=$J$235,($K$235*K166),0)++IF(H165=$J$235,($K$236*K166),0)</f>
        <v>#VALUE!</v>
      </c>
      <c r="R166" s="16" t="e">
        <f>SUMIF('[16]COAL RECEIPT &amp; GCV DATA'!$A$3:$A$8,'MASTER DATA FILE RAW COAL 2 (2)'!A166,'[16]COAL RECEIPT &amp; GCV DATA'!$R$3:$R$8)+IF(H166=$J$234,($K$234*K166),0)+IF(H166=$J$235,($K$235*K166),0)</f>
        <v>#VALUE!</v>
      </c>
      <c r="S166" s="15">
        <f t="shared" si="14"/>
        <v>0</v>
      </c>
      <c r="T166" s="15" t="e">
        <f>SUMIF('[16]COAL RECEIPT &amp; GCV DATA'!$A$3:$A$8,'MASTER DATA FILE RAW COAL 2 (2)'!A166,'[16]COAL RECEIPT &amp; GCV DATA'!$T$3:$T$8)</f>
        <v>#VALUE!</v>
      </c>
      <c r="U166" s="15" t="e">
        <f t="shared" si="15"/>
        <v>#VALUE!</v>
      </c>
      <c r="V166" s="15" t="e">
        <f>SUMIF('[16]COAL RECEIPT &amp; GCV DATA'!$A$3:$A$8,'MASTER DATA FILE RAW COAL 2 (2)'!A166,'[16]COAL RECEIPT &amp; GCV DATA'!$V$3:$V$8)</f>
        <v>#VALUE!</v>
      </c>
      <c r="W166" s="15" t="e">
        <f t="shared" si="16"/>
        <v>#VALUE!</v>
      </c>
    </row>
    <row r="167" spans="1:23" customFormat="1" x14ac:dyDescent="0.3">
      <c r="A167" s="12"/>
      <c r="B167" s="12" t="e">
        <f>SUMIF('[16]COAL RECEIPT &amp; GCV DATA'!$A$3:$A$8,'MASTER DATA FILE RAW COAL 2 (2)'!A167,'[16]COAL RECEIPT &amp; GCV DATA'!$B$3:$B$8)</f>
        <v>#VALUE!</v>
      </c>
      <c r="C167" s="13" t="e">
        <f>SUMIF('[16]COAL RECEIPT &amp; GCV DATA'!$A$3:$A$8,'MASTER DATA FILE RAW COAL 2 (2)'!A167,'[16]COAL RECEIPT &amp; GCV DATA'!$C$3:$C$8)</f>
        <v>#VALUE!</v>
      </c>
      <c r="D167" s="13">
        <f>IFERROR(VLOOKUP(A167,'[16]COAL RECEIPT &amp; GCV DATA'!$A$2:$V$8,4,0),0)</f>
        <v>0</v>
      </c>
      <c r="E167" s="14">
        <f>IFERROR(VLOOKUP(A167,'[16]COAL RECEIPT &amp; GCV DATA'!$A$2:$V$8,5,0),0)</f>
        <v>0</v>
      </c>
      <c r="F167" s="13" t="e">
        <f>SUMIF('[16]COAL RECEIPT &amp; GCV DATA'!$A$3:$A$8,'MASTER DATA FILE RAW COAL 2 (2)'!A167,'[16]COAL RECEIPT &amp; GCV DATA'!$F$3:$F$8)</f>
        <v>#VALUE!</v>
      </c>
      <c r="G167" s="13">
        <f>IFERROR(VLOOKUP(A167,'[16]COAL RECEIPT &amp; GCV DATA'!$A$2:$V$8,7,0),0)</f>
        <v>0</v>
      </c>
      <c r="H167" s="13">
        <f>IFERROR(VLOOKUP(A167,'[16]COAL RECEIPT &amp; GCV DATA'!$A$2:$V$8,8,0),0)</f>
        <v>0</v>
      </c>
      <c r="I167" s="13">
        <f>IFERROR(VLOOKUP(A167,'[16]COAL RECEIPT &amp; GCV DATA'!$A$2:$V$8,9,0),0)</f>
        <v>0</v>
      </c>
      <c r="J167" s="13">
        <f>IFERROR(VLOOKUP(A167,'[16]COAL RECEIPT &amp; GCV DATA'!$A$2:$V$8,10,0),0)</f>
        <v>0</v>
      </c>
      <c r="K167" s="15" t="e">
        <f>SUMIF('[16]COAL RECEIPT &amp; GCV DATA'!$A$3:$A$8,'MASTER DATA FILE RAW COAL 2 (2)'!A167,'[16]COAL RECEIPT &amp; GCV DATA'!$K$3:$K$8)</f>
        <v>#VALUE!</v>
      </c>
      <c r="L167" s="15" t="e">
        <f>SUMIF('[16]COAL RECEIPT &amp; GCV DATA'!$A$3:$A$8,'MASTER DATA FILE RAW COAL 2 (2)'!A167,'[16]COAL RECEIPT &amp; GCV DATA'!$L$3:$L$8)</f>
        <v>#VALUE!</v>
      </c>
      <c r="M167" s="15" t="e">
        <f t="shared" si="12"/>
        <v>#VALUE!</v>
      </c>
      <c r="N167" s="15" t="e">
        <f t="shared" si="13"/>
        <v>#VALUE!</v>
      </c>
      <c r="O167" s="15" t="e">
        <f>SUMIF('[16]COAL RECEIPT &amp; GCV DATA'!$A$3:$A$8,'MASTER DATA FILE RAW COAL 2 (2)'!A167,'[16]COAL RECEIPT &amp; GCV DATA'!$O$3:$O$8)</f>
        <v>#VALUE!</v>
      </c>
      <c r="P167" s="15" t="e">
        <f t="shared" si="17"/>
        <v>#VALUE!</v>
      </c>
      <c r="Q167" s="15" t="e">
        <f>SUMIF('[16]COAL RECEIPT &amp; GCV DATA'!$A$3:$A$8,'MASTER DATA FILE RAW COAL 2 (2)'!A167,'[16]COAL RECEIPT &amp; GCV DATA'!$Q$3:$Q$8)+IF(H167=$J$234,($K$234*K167),0)+IF(H167=$J$235,($K$235*K167),0)++IF(H166=$J$235,($K$236*K167),0)</f>
        <v>#VALUE!</v>
      </c>
      <c r="R167" s="16" t="e">
        <f>SUMIF('[16]COAL RECEIPT &amp; GCV DATA'!$A$3:$A$8,'MASTER DATA FILE RAW COAL 2 (2)'!A167,'[16]COAL RECEIPT &amp; GCV DATA'!$R$3:$R$8)+IF(H167=$J$234,($K$234*K167),0)+IF(H167=$J$235,($K$235*K167),0)</f>
        <v>#VALUE!</v>
      </c>
      <c r="S167" s="15">
        <f t="shared" si="14"/>
        <v>0</v>
      </c>
      <c r="T167" s="15" t="e">
        <f>SUMIF('[16]COAL RECEIPT &amp; GCV DATA'!$A$3:$A$8,'MASTER DATA FILE RAW COAL 2 (2)'!A167,'[16]COAL RECEIPT &amp; GCV DATA'!$T$3:$T$8)</f>
        <v>#VALUE!</v>
      </c>
      <c r="U167" s="15" t="e">
        <f t="shared" si="15"/>
        <v>#VALUE!</v>
      </c>
      <c r="V167" s="15" t="e">
        <f>SUMIF('[16]COAL RECEIPT &amp; GCV DATA'!$A$3:$A$8,'MASTER DATA FILE RAW COAL 2 (2)'!A167,'[16]COAL RECEIPT &amp; GCV DATA'!$V$3:$V$8)</f>
        <v>#VALUE!</v>
      </c>
      <c r="W167" s="15" t="e">
        <f t="shared" si="16"/>
        <v>#VALUE!</v>
      </c>
    </row>
    <row r="168" spans="1:23" customFormat="1" x14ac:dyDescent="0.3">
      <c r="A168" s="12"/>
      <c r="B168" s="12" t="e">
        <f>SUMIF('[16]COAL RECEIPT &amp; GCV DATA'!$A$3:$A$8,'MASTER DATA FILE RAW COAL 2 (2)'!A168,'[16]COAL RECEIPT &amp; GCV DATA'!$B$3:$B$8)</f>
        <v>#VALUE!</v>
      </c>
      <c r="C168" s="13" t="e">
        <f>SUMIF('[16]COAL RECEIPT &amp; GCV DATA'!$A$3:$A$8,'MASTER DATA FILE RAW COAL 2 (2)'!A168,'[16]COAL RECEIPT &amp; GCV DATA'!$C$3:$C$8)</f>
        <v>#VALUE!</v>
      </c>
      <c r="D168" s="13">
        <f>IFERROR(VLOOKUP(A168,'[16]COAL RECEIPT &amp; GCV DATA'!$A$2:$V$8,4,0),0)</f>
        <v>0</v>
      </c>
      <c r="E168" s="14">
        <f>IFERROR(VLOOKUP(A168,'[16]COAL RECEIPT &amp; GCV DATA'!$A$2:$V$8,5,0),0)</f>
        <v>0</v>
      </c>
      <c r="F168" s="13" t="e">
        <f>SUMIF('[16]COAL RECEIPT &amp; GCV DATA'!$A$3:$A$8,'MASTER DATA FILE RAW COAL 2 (2)'!A168,'[16]COAL RECEIPT &amp; GCV DATA'!$F$3:$F$8)</f>
        <v>#VALUE!</v>
      </c>
      <c r="G168" s="13">
        <f>IFERROR(VLOOKUP(A168,'[16]COAL RECEIPT &amp; GCV DATA'!$A$2:$V$8,7,0),0)</f>
        <v>0</v>
      </c>
      <c r="H168" s="13">
        <f>IFERROR(VLOOKUP(A168,'[16]COAL RECEIPT &amp; GCV DATA'!$A$2:$V$8,8,0),0)</f>
        <v>0</v>
      </c>
      <c r="I168" s="13">
        <f>IFERROR(VLOOKUP(A168,'[16]COAL RECEIPT &amp; GCV DATA'!$A$2:$V$8,9,0),0)</f>
        <v>0</v>
      </c>
      <c r="J168" s="13">
        <f>IFERROR(VLOOKUP(A168,'[16]COAL RECEIPT &amp; GCV DATA'!$A$2:$V$8,10,0),0)</f>
        <v>0</v>
      </c>
      <c r="K168" s="15" t="e">
        <f>SUMIF('[16]COAL RECEIPT &amp; GCV DATA'!$A$3:$A$8,'MASTER DATA FILE RAW COAL 2 (2)'!A168,'[16]COAL RECEIPT &amp; GCV DATA'!$K$3:$K$8)</f>
        <v>#VALUE!</v>
      </c>
      <c r="L168" s="15" t="e">
        <f>SUMIF('[16]COAL RECEIPT &amp; GCV DATA'!$A$3:$A$8,'MASTER DATA FILE RAW COAL 2 (2)'!A168,'[16]COAL RECEIPT &amp; GCV DATA'!$L$3:$L$8)</f>
        <v>#VALUE!</v>
      </c>
      <c r="M168" s="15" t="e">
        <f t="shared" si="12"/>
        <v>#VALUE!</v>
      </c>
      <c r="N168" s="15" t="e">
        <f t="shared" si="13"/>
        <v>#VALUE!</v>
      </c>
      <c r="O168" s="15" t="e">
        <f>SUMIF('[16]COAL RECEIPT &amp; GCV DATA'!$A$3:$A$8,'MASTER DATA FILE RAW COAL 2 (2)'!A168,'[16]COAL RECEIPT &amp; GCV DATA'!$O$3:$O$8)</f>
        <v>#VALUE!</v>
      </c>
      <c r="P168" s="15" t="e">
        <f t="shared" si="17"/>
        <v>#VALUE!</v>
      </c>
      <c r="Q168" s="15" t="e">
        <f>SUMIF('[16]COAL RECEIPT &amp; GCV DATA'!$A$3:$A$8,'MASTER DATA FILE RAW COAL 2 (2)'!A168,'[16]COAL RECEIPT &amp; GCV DATA'!$Q$3:$Q$8)+IF(H168=$J$234,($K$234*K168),0)+IF(H168=$J$235,($K$235*K168),0)++IF(H167=$J$235,($K$236*K168),0)</f>
        <v>#VALUE!</v>
      </c>
      <c r="R168" s="16" t="e">
        <f>SUMIF('[16]COAL RECEIPT &amp; GCV DATA'!$A$3:$A$8,'MASTER DATA FILE RAW COAL 2 (2)'!A168,'[16]COAL RECEIPT &amp; GCV DATA'!$R$3:$R$8)+IF(H168=$J$234,($K$234*K168),0)+IF(H168=$J$235,($K$235*K168),0)</f>
        <v>#VALUE!</v>
      </c>
      <c r="S168" s="15">
        <f t="shared" si="14"/>
        <v>0</v>
      </c>
      <c r="T168" s="15" t="e">
        <f>SUMIF('[16]COAL RECEIPT &amp; GCV DATA'!$A$3:$A$8,'MASTER DATA FILE RAW COAL 2 (2)'!A168,'[16]COAL RECEIPT &amp; GCV DATA'!$T$3:$T$8)</f>
        <v>#VALUE!</v>
      </c>
      <c r="U168" s="15" t="e">
        <f t="shared" si="15"/>
        <v>#VALUE!</v>
      </c>
      <c r="V168" s="15" t="e">
        <f>SUMIF('[16]COAL RECEIPT &amp; GCV DATA'!$A$3:$A$8,'MASTER DATA FILE RAW COAL 2 (2)'!A168,'[16]COAL RECEIPT &amp; GCV DATA'!$V$3:$V$8)</f>
        <v>#VALUE!</v>
      </c>
      <c r="W168" s="15" t="e">
        <f t="shared" si="16"/>
        <v>#VALUE!</v>
      </c>
    </row>
    <row r="169" spans="1:23" customFormat="1" x14ac:dyDescent="0.3">
      <c r="A169" s="12"/>
      <c r="B169" s="12" t="e">
        <f>SUMIF('[16]COAL RECEIPT &amp; GCV DATA'!$A$3:$A$8,'MASTER DATA FILE RAW COAL 2 (2)'!A169,'[16]COAL RECEIPT &amp; GCV DATA'!$B$3:$B$8)</f>
        <v>#VALUE!</v>
      </c>
      <c r="C169" s="13" t="e">
        <f>SUMIF('[16]COAL RECEIPT &amp; GCV DATA'!$A$3:$A$8,'MASTER DATA FILE RAW COAL 2 (2)'!A169,'[16]COAL RECEIPT &amp; GCV DATA'!$C$3:$C$8)</f>
        <v>#VALUE!</v>
      </c>
      <c r="D169" s="13">
        <f>IFERROR(VLOOKUP(A169,'[16]COAL RECEIPT &amp; GCV DATA'!$A$2:$V$8,4,0),0)</f>
        <v>0</v>
      </c>
      <c r="E169" s="14">
        <f>IFERROR(VLOOKUP(A169,'[16]COAL RECEIPT &amp; GCV DATA'!$A$2:$V$8,5,0),0)</f>
        <v>0</v>
      </c>
      <c r="F169" s="13" t="e">
        <f>SUMIF('[16]COAL RECEIPT &amp; GCV DATA'!$A$3:$A$8,'MASTER DATA FILE RAW COAL 2 (2)'!A169,'[16]COAL RECEIPT &amp; GCV DATA'!$F$3:$F$8)</f>
        <v>#VALUE!</v>
      </c>
      <c r="G169" s="13">
        <f>IFERROR(VLOOKUP(A169,'[16]COAL RECEIPT &amp; GCV DATA'!$A$2:$V$8,7,0),0)</f>
        <v>0</v>
      </c>
      <c r="H169" s="13">
        <f>IFERROR(VLOOKUP(A169,'[16]COAL RECEIPT &amp; GCV DATA'!$A$2:$V$8,8,0),0)</f>
        <v>0</v>
      </c>
      <c r="I169" s="13">
        <f>IFERROR(VLOOKUP(A169,'[16]COAL RECEIPT &amp; GCV DATA'!$A$2:$V$8,9,0),0)</f>
        <v>0</v>
      </c>
      <c r="J169" s="13">
        <f>IFERROR(VLOOKUP(A169,'[16]COAL RECEIPT &amp; GCV DATA'!$A$2:$V$8,10,0),0)</f>
        <v>0</v>
      </c>
      <c r="K169" s="15" t="e">
        <f>SUMIF('[16]COAL RECEIPT &amp; GCV DATA'!$A$3:$A$8,'MASTER DATA FILE RAW COAL 2 (2)'!A169,'[16]COAL RECEIPT &amp; GCV DATA'!$K$3:$K$8)</f>
        <v>#VALUE!</v>
      </c>
      <c r="L169" s="15" t="e">
        <f>SUMIF('[16]COAL RECEIPT &amp; GCV DATA'!$A$3:$A$8,'MASTER DATA FILE RAW COAL 2 (2)'!A169,'[16]COAL RECEIPT &amp; GCV DATA'!$L$3:$L$8)</f>
        <v>#VALUE!</v>
      </c>
      <c r="M169" s="15" t="e">
        <f t="shared" si="12"/>
        <v>#VALUE!</v>
      </c>
      <c r="N169" s="15" t="e">
        <f t="shared" si="13"/>
        <v>#VALUE!</v>
      </c>
      <c r="O169" s="15" t="e">
        <f>SUMIF('[16]COAL RECEIPT &amp; GCV DATA'!$A$3:$A$8,'MASTER DATA FILE RAW COAL 2 (2)'!A169,'[16]COAL RECEIPT &amp; GCV DATA'!$O$3:$O$8)</f>
        <v>#VALUE!</v>
      </c>
      <c r="P169" s="15" t="e">
        <f t="shared" si="17"/>
        <v>#VALUE!</v>
      </c>
      <c r="Q169" s="15" t="e">
        <f>SUMIF('[16]COAL RECEIPT &amp; GCV DATA'!$A$3:$A$8,'MASTER DATA FILE RAW COAL 2 (2)'!A169,'[16]COAL RECEIPT &amp; GCV DATA'!$Q$3:$Q$8)+IF(H169=$J$234,($K$234*K169),0)+IF(H169=$J$235,($K$235*K169),0)++IF(H168=$J$235,($K$236*K169),0)</f>
        <v>#VALUE!</v>
      </c>
      <c r="R169" s="16" t="e">
        <f>SUMIF('[16]COAL RECEIPT &amp; GCV DATA'!$A$3:$A$8,'MASTER DATA FILE RAW COAL 2 (2)'!A169,'[16]COAL RECEIPT &amp; GCV DATA'!$R$3:$R$8)+IF(H169=$J$234,($K$234*K169),0)+IF(H169=$J$235,($K$235*K169),0)</f>
        <v>#VALUE!</v>
      </c>
      <c r="S169" s="15">
        <f t="shared" si="14"/>
        <v>0</v>
      </c>
      <c r="T169" s="15" t="e">
        <f>SUMIF('[16]COAL RECEIPT &amp; GCV DATA'!$A$3:$A$8,'MASTER DATA FILE RAW COAL 2 (2)'!A169,'[16]COAL RECEIPT &amp; GCV DATA'!$T$3:$T$8)</f>
        <v>#VALUE!</v>
      </c>
      <c r="U169" s="15" t="e">
        <f t="shared" si="15"/>
        <v>#VALUE!</v>
      </c>
      <c r="V169" s="15" t="e">
        <f>SUMIF('[16]COAL RECEIPT &amp; GCV DATA'!$A$3:$A$8,'MASTER DATA FILE RAW COAL 2 (2)'!A169,'[16]COAL RECEIPT &amp; GCV DATA'!$V$3:$V$8)</f>
        <v>#VALUE!</v>
      </c>
      <c r="W169" s="15" t="e">
        <f t="shared" si="16"/>
        <v>#VALUE!</v>
      </c>
    </row>
    <row r="170" spans="1:23" customFormat="1" x14ac:dyDescent="0.3">
      <c r="A170" s="12"/>
      <c r="B170" s="12" t="e">
        <f>SUMIF('[16]COAL RECEIPT &amp; GCV DATA'!$A$3:$A$8,'MASTER DATA FILE RAW COAL 2 (2)'!A170,'[16]COAL RECEIPT &amp; GCV DATA'!$B$3:$B$8)</f>
        <v>#VALUE!</v>
      </c>
      <c r="C170" s="13" t="e">
        <f>SUMIF('[16]COAL RECEIPT &amp; GCV DATA'!$A$3:$A$8,'MASTER DATA FILE RAW COAL 2 (2)'!A170,'[16]COAL RECEIPT &amp; GCV DATA'!$C$3:$C$8)</f>
        <v>#VALUE!</v>
      </c>
      <c r="D170" s="13">
        <f>IFERROR(VLOOKUP(A170,'[16]COAL RECEIPT &amp; GCV DATA'!$A$2:$V$8,4,0),0)</f>
        <v>0</v>
      </c>
      <c r="E170" s="14">
        <f>IFERROR(VLOOKUP(A170,'[16]COAL RECEIPT &amp; GCV DATA'!$A$2:$V$8,5,0),0)</f>
        <v>0</v>
      </c>
      <c r="F170" s="13" t="e">
        <f>SUMIF('[16]COAL RECEIPT &amp; GCV DATA'!$A$3:$A$8,'MASTER DATA FILE RAW COAL 2 (2)'!A170,'[16]COAL RECEIPT &amp; GCV DATA'!$F$3:$F$8)</f>
        <v>#VALUE!</v>
      </c>
      <c r="G170" s="13">
        <f>IFERROR(VLOOKUP(A170,'[16]COAL RECEIPT &amp; GCV DATA'!$A$2:$V$8,7,0),0)</f>
        <v>0</v>
      </c>
      <c r="H170" s="13">
        <f>IFERROR(VLOOKUP(A170,'[16]COAL RECEIPT &amp; GCV DATA'!$A$2:$V$8,8,0),0)</f>
        <v>0</v>
      </c>
      <c r="I170" s="13">
        <f>IFERROR(VLOOKUP(A170,'[16]COAL RECEIPT &amp; GCV DATA'!$A$2:$V$8,9,0),0)</f>
        <v>0</v>
      </c>
      <c r="J170" s="13">
        <f>IFERROR(VLOOKUP(A170,'[16]COAL RECEIPT &amp; GCV DATA'!$A$2:$V$8,10,0),0)</f>
        <v>0</v>
      </c>
      <c r="K170" s="15" t="e">
        <f>SUMIF('[16]COAL RECEIPT &amp; GCV DATA'!$A$3:$A$8,'MASTER DATA FILE RAW COAL 2 (2)'!A170,'[16]COAL RECEIPT &amp; GCV DATA'!$K$3:$K$8)</f>
        <v>#VALUE!</v>
      </c>
      <c r="L170" s="15" t="e">
        <f>SUMIF('[16]COAL RECEIPT &amp; GCV DATA'!$A$3:$A$8,'MASTER DATA FILE RAW COAL 2 (2)'!A170,'[16]COAL RECEIPT &amp; GCV DATA'!$L$3:$L$8)</f>
        <v>#VALUE!</v>
      </c>
      <c r="M170" s="15" t="e">
        <f t="shared" si="12"/>
        <v>#VALUE!</v>
      </c>
      <c r="N170" s="15" t="e">
        <f t="shared" si="13"/>
        <v>#VALUE!</v>
      </c>
      <c r="O170" s="15" t="e">
        <f>SUMIF('[16]COAL RECEIPT &amp; GCV DATA'!$A$3:$A$8,'MASTER DATA FILE RAW COAL 2 (2)'!A170,'[16]COAL RECEIPT &amp; GCV DATA'!$O$3:$O$8)</f>
        <v>#VALUE!</v>
      </c>
      <c r="P170" s="15" t="e">
        <f t="shared" si="17"/>
        <v>#VALUE!</v>
      </c>
      <c r="Q170" s="15" t="e">
        <f>SUMIF('[16]COAL RECEIPT &amp; GCV DATA'!$A$3:$A$8,'MASTER DATA FILE RAW COAL 2 (2)'!A170,'[16]COAL RECEIPT &amp; GCV DATA'!$Q$3:$Q$8)+IF(H170=$J$234,($K$234*K170),0)+IF(H170=$J$235,($K$235*K170),0)++IF(H169=$J$235,($K$236*K170),0)</f>
        <v>#VALUE!</v>
      </c>
      <c r="R170" s="16" t="e">
        <f>SUMIF('[16]COAL RECEIPT &amp; GCV DATA'!$A$3:$A$8,'MASTER DATA FILE RAW COAL 2 (2)'!A170,'[16]COAL RECEIPT &amp; GCV DATA'!$R$3:$R$8)+IF(H170=$J$234,($K$234*K170),0)+IF(H170=$J$235,($K$235*K170),0)</f>
        <v>#VALUE!</v>
      </c>
      <c r="S170" s="15">
        <f t="shared" si="14"/>
        <v>0</v>
      </c>
      <c r="T170" s="15" t="e">
        <f>SUMIF('[16]COAL RECEIPT &amp; GCV DATA'!$A$3:$A$8,'MASTER DATA FILE RAW COAL 2 (2)'!A170,'[16]COAL RECEIPT &amp; GCV DATA'!$T$3:$T$8)</f>
        <v>#VALUE!</v>
      </c>
      <c r="U170" s="15" t="e">
        <f t="shared" si="15"/>
        <v>#VALUE!</v>
      </c>
      <c r="V170" s="15" t="e">
        <f>SUMIF('[16]COAL RECEIPT &amp; GCV DATA'!$A$3:$A$8,'MASTER DATA FILE RAW COAL 2 (2)'!A170,'[16]COAL RECEIPT &amp; GCV DATA'!$V$3:$V$8)</f>
        <v>#VALUE!</v>
      </c>
      <c r="W170" s="15" t="e">
        <f t="shared" si="16"/>
        <v>#VALUE!</v>
      </c>
    </row>
    <row r="171" spans="1:23" customFormat="1" x14ac:dyDescent="0.3">
      <c r="A171" s="12"/>
      <c r="B171" s="12" t="e">
        <f>SUMIF('[16]COAL RECEIPT &amp; GCV DATA'!$A$3:$A$8,'MASTER DATA FILE RAW COAL 2 (2)'!A171,'[16]COAL RECEIPT &amp; GCV DATA'!$B$3:$B$8)</f>
        <v>#VALUE!</v>
      </c>
      <c r="C171" s="13" t="e">
        <f>SUMIF('[16]COAL RECEIPT &amp; GCV DATA'!$A$3:$A$8,'MASTER DATA FILE RAW COAL 2 (2)'!A171,'[16]COAL RECEIPT &amp; GCV DATA'!$C$3:$C$8)</f>
        <v>#VALUE!</v>
      </c>
      <c r="D171" s="13">
        <f>IFERROR(VLOOKUP(A171,'[16]COAL RECEIPT &amp; GCV DATA'!$A$2:$V$8,4,0),0)</f>
        <v>0</v>
      </c>
      <c r="E171" s="14">
        <f>IFERROR(VLOOKUP(A171,'[16]COAL RECEIPT &amp; GCV DATA'!$A$2:$V$8,5,0),0)</f>
        <v>0</v>
      </c>
      <c r="F171" s="13" t="e">
        <f>SUMIF('[16]COAL RECEIPT &amp; GCV DATA'!$A$3:$A$8,'MASTER DATA FILE RAW COAL 2 (2)'!A171,'[16]COAL RECEIPT &amp; GCV DATA'!$F$3:$F$8)</f>
        <v>#VALUE!</v>
      </c>
      <c r="G171" s="13">
        <f>IFERROR(VLOOKUP(A171,'[16]COAL RECEIPT &amp; GCV DATA'!$A$2:$V$8,7,0),0)</f>
        <v>0</v>
      </c>
      <c r="H171" s="13">
        <f>IFERROR(VLOOKUP(A171,'[16]COAL RECEIPT &amp; GCV DATA'!$A$2:$V$8,8,0),0)</f>
        <v>0</v>
      </c>
      <c r="I171" s="13">
        <f>IFERROR(VLOOKUP(A171,'[16]COAL RECEIPT &amp; GCV DATA'!$A$2:$V$8,9,0),0)</f>
        <v>0</v>
      </c>
      <c r="J171" s="13">
        <f>IFERROR(VLOOKUP(A171,'[16]COAL RECEIPT &amp; GCV DATA'!$A$2:$V$8,10,0),0)</f>
        <v>0</v>
      </c>
      <c r="K171" s="15" t="e">
        <f>SUMIF('[16]COAL RECEIPT &amp; GCV DATA'!$A$3:$A$8,'MASTER DATA FILE RAW COAL 2 (2)'!A171,'[16]COAL RECEIPT &amp; GCV DATA'!$K$3:$K$8)</f>
        <v>#VALUE!</v>
      </c>
      <c r="L171" s="15" t="e">
        <f>SUMIF('[16]COAL RECEIPT &amp; GCV DATA'!$A$3:$A$8,'MASTER DATA FILE RAW COAL 2 (2)'!A171,'[16]COAL RECEIPT &amp; GCV DATA'!$L$3:$L$8)</f>
        <v>#VALUE!</v>
      </c>
      <c r="M171" s="15" t="e">
        <f t="shared" si="12"/>
        <v>#VALUE!</v>
      </c>
      <c r="N171" s="15" t="e">
        <f t="shared" si="13"/>
        <v>#VALUE!</v>
      </c>
      <c r="O171" s="15" t="e">
        <f>SUMIF('[16]COAL RECEIPT &amp; GCV DATA'!$A$3:$A$8,'MASTER DATA FILE RAW COAL 2 (2)'!A171,'[16]COAL RECEIPT &amp; GCV DATA'!$O$3:$O$8)</f>
        <v>#VALUE!</v>
      </c>
      <c r="P171" s="15" t="e">
        <f t="shared" si="17"/>
        <v>#VALUE!</v>
      </c>
      <c r="Q171" s="15" t="e">
        <f>SUMIF('[16]COAL RECEIPT &amp; GCV DATA'!$A$3:$A$8,'MASTER DATA FILE RAW COAL 2 (2)'!A171,'[16]COAL RECEIPT &amp; GCV DATA'!$Q$3:$Q$8)+IF(H171=$J$234,($K$234*K171),0)+IF(H171=$J$235,($K$235*K171),0)++IF(H170=$J$235,($K$236*K171),0)</f>
        <v>#VALUE!</v>
      </c>
      <c r="R171" s="16" t="e">
        <f>SUMIF('[16]COAL RECEIPT &amp; GCV DATA'!$A$3:$A$8,'MASTER DATA FILE RAW COAL 2 (2)'!A171,'[16]COAL RECEIPT &amp; GCV DATA'!$R$3:$R$8)+IF(H171=$J$234,($K$234*K171),0)+IF(H171=$J$235,($K$235*K171),0)</f>
        <v>#VALUE!</v>
      </c>
      <c r="S171" s="15">
        <f t="shared" si="14"/>
        <v>0</v>
      </c>
      <c r="T171" s="15" t="e">
        <f>SUMIF('[16]COAL RECEIPT &amp; GCV DATA'!$A$3:$A$8,'MASTER DATA FILE RAW COAL 2 (2)'!A171,'[16]COAL RECEIPT &amp; GCV DATA'!$T$3:$T$8)</f>
        <v>#VALUE!</v>
      </c>
      <c r="U171" s="15" t="e">
        <f t="shared" si="15"/>
        <v>#VALUE!</v>
      </c>
      <c r="V171" s="15" t="e">
        <f>SUMIF('[16]COAL RECEIPT &amp; GCV DATA'!$A$3:$A$8,'MASTER DATA FILE RAW COAL 2 (2)'!A171,'[16]COAL RECEIPT &amp; GCV DATA'!$V$3:$V$8)</f>
        <v>#VALUE!</v>
      </c>
      <c r="W171" s="15" t="e">
        <f t="shared" si="16"/>
        <v>#VALUE!</v>
      </c>
    </row>
    <row r="172" spans="1:23" customFormat="1" x14ac:dyDescent="0.3">
      <c r="A172" s="12"/>
      <c r="B172" s="12" t="e">
        <f>SUMIF('[16]COAL RECEIPT &amp; GCV DATA'!$A$3:$A$8,'MASTER DATA FILE RAW COAL 2 (2)'!A172,'[16]COAL RECEIPT &amp; GCV DATA'!$B$3:$B$8)</f>
        <v>#VALUE!</v>
      </c>
      <c r="C172" s="13" t="e">
        <f>SUMIF('[16]COAL RECEIPT &amp; GCV DATA'!$A$3:$A$8,'MASTER DATA FILE RAW COAL 2 (2)'!A172,'[16]COAL RECEIPT &amp; GCV DATA'!$C$3:$C$8)</f>
        <v>#VALUE!</v>
      </c>
      <c r="D172" s="13">
        <f>IFERROR(VLOOKUP(A172,'[16]COAL RECEIPT &amp; GCV DATA'!$A$2:$V$8,4,0),0)</f>
        <v>0</v>
      </c>
      <c r="E172" s="14">
        <f>IFERROR(VLOOKUP(A172,'[16]COAL RECEIPT &amp; GCV DATA'!$A$2:$V$8,5,0),0)</f>
        <v>0</v>
      </c>
      <c r="F172" s="13" t="e">
        <f>SUMIF('[16]COAL RECEIPT &amp; GCV DATA'!$A$3:$A$8,'MASTER DATA FILE RAW COAL 2 (2)'!A172,'[16]COAL RECEIPT &amp; GCV DATA'!$F$3:$F$8)</f>
        <v>#VALUE!</v>
      </c>
      <c r="G172" s="13">
        <f>IFERROR(VLOOKUP(A172,'[16]COAL RECEIPT &amp; GCV DATA'!$A$2:$V$8,7,0),0)</f>
        <v>0</v>
      </c>
      <c r="H172" s="13">
        <f>IFERROR(VLOOKUP(A172,'[16]COAL RECEIPT &amp; GCV DATA'!$A$2:$V$8,8,0),0)</f>
        <v>0</v>
      </c>
      <c r="I172" s="13">
        <f>IFERROR(VLOOKUP(A172,'[16]COAL RECEIPT &amp; GCV DATA'!$A$2:$V$8,9,0),0)</f>
        <v>0</v>
      </c>
      <c r="J172" s="13">
        <f>IFERROR(VLOOKUP(A172,'[16]COAL RECEIPT &amp; GCV DATA'!$A$2:$V$8,10,0),0)</f>
        <v>0</v>
      </c>
      <c r="K172" s="15" t="e">
        <f>SUMIF('[16]COAL RECEIPT &amp; GCV DATA'!$A$3:$A$8,'MASTER DATA FILE RAW COAL 2 (2)'!A172,'[16]COAL RECEIPT &amp; GCV DATA'!$K$3:$K$8)</f>
        <v>#VALUE!</v>
      </c>
      <c r="L172" s="15" t="e">
        <f>SUMIF('[16]COAL RECEIPT &amp; GCV DATA'!$A$3:$A$8,'MASTER DATA FILE RAW COAL 2 (2)'!A172,'[16]COAL RECEIPT &amp; GCV DATA'!$L$3:$L$8)</f>
        <v>#VALUE!</v>
      </c>
      <c r="M172" s="15" t="e">
        <f t="shared" si="12"/>
        <v>#VALUE!</v>
      </c>
      <c r="N172" s="15" t="e">
        <f t="shared" si="13"/>
        <v>#VALUE!</v>
      </c>
      <c r="O172" s="15" t="e">
        <f>SUMIF('[16]COAL RECEIPT &amp; GCV DATA'!$A$3:$A$8,'MASTER DATA FILE RAW COAL 2 (2)'!A172,'[16]COAL RECEIPT &amp; GCV DATA'!$O$3:$O$8)</f>
        <v>#VALUE!</v>
      </c>
      <c r="P172" s="15" t="e">
        <f t="shared" si="17"/>
        <v>#VALUE!</v>
      </c>
      <c r="Q172" s="15" t="e">
        <f>SUMIF('[16]COAL RECEIPT &amp; GCV DATA'!$A$3:$A$8,'MASTER DATA FILE RAW COAL 2 (2)'!A172,'[16]COAL RECEIPT &amp; GCV DATA'!$Q$3:$Q$8)+IF(H172=$J$234,($K$234*K172),0)+IF(H172=$J$235,($K$235*K172),0)++IF(H171=$J$235,($K$236*K172),0)</f>
        <v>#VALUE!</v>
      </c>
      <c r="R172" s="16" t="e">
        <f>SUMIF('[16]COAL RECEIPT &amp; GCV DATA'!$A$3:$A$8,'MASTER DATA FILE RAW COAL 2 (2)'!A172,'[16]COAL RECEIPT &amp; GCV DATA'!$R$3:$R$8)+IF(H172=$J$234,($K$234*K172),0)+IF(H172=$J$235,($K$235*K172),0)</f>
        <v>#VALUE!</v>
      </c>
      <c r="S172" s="15">
        <f t="shared" si="14"/>
        <v>0</v>
      </c>
      <c r="T172" s="15" t="e">
        <f>SUMIF('[16]COAL RECEIPT &amp; GCV DATA'!$A$3:$A$8,'MASTER DATA FILE RAW COAL 2 (2)'!A172,'[16]COAL RECEIPT &amp; GCV DATA'!$T$3:$T$8)</f>
        <v>#VALUE!</v>
      </c>
      <c r="U172" s="15" t="e">
        <f t="shared" si="15"/>
        <v>#VALUE!</v>
      </c>
      <c r="V172" s="15" t="e">
        <f>SUMIF('[16]COAL RECEIPT &amp; GCV DATA'!$A$3:$A$8,'MASTER DATA FILE RAW COAL 2 (2)'!A172,'[16]COAL RECEIPT &amp; GCV DATA'!$V$3:$V$8)</f>
        <v>#VALUE!</v>
      </c>
      <c r="W172" s="15" t="e">
        <f t="shared" si="16"/>
        <v>#VALUE!</v>
      </c>
    </row>
    <row r="173" spans="1:23" customFormat="1" x14ac:dyDescent="0.3">
      <c r="A173" s="12"/>
      <c r="B173" s="12" t="e">
        <f>SUMIF('[16]COAL RECEIPT &amp; GCV DATA'!$A$3:$A$8,'MASTER DATA FILE RAW COAL 2 (2)'!A173,'[16]COAL RECEIPT &amp; GCV DATA'!$B$3:$B$8)</f>
        <v>#VALUE!</v>
      </c>
      <c r="C173" s="13" t="e">
        <f>SUMIF('[16]COAL RECEIPT &amp; GCV DATA'!$A$3:$A$8,'MASTER DATA FILE RAW COAL 2 (2)'!A173,'[16]COAL RECEIPT &amp; GCV DATA'!$C$3:$C$8)</f>
        <v>#VALUE!</v>
      </c>
      <c r="D173" s="13">
        <f>IFERROR(VLOOKUP(A173,'[16]COAL RECEIPT &amp; GCV DATA'!$A$2:$V$8,4,0),0)</f>
        <v>0</v>
      </c>
      <c r="E173" s="14">
        <f>IFERROR(VLOOKUP(A173,'[16]COAL RECEIPT &amp; GCV DATA'!$A$2:$V$8,5,0),0)</f>
        <v>0</v>
      </c>
      <c r="F173" s="13" t="e">
        <f>SUMIF('[16]COAL RECEIPT &amp; GCV DATA'!$A$3:$A$8,'MASTER DATA FILE RAW COAL 2 (2)'!A173,'[16]COAL RECEIPT &amp; GCV DATA'!$F$3:$F$8)</f>
        <v>#VALUE!</v>
      </c>
      <c r="G173" s="13">
        <f>IFERROR(VLOOKUP(A173,'[16]COAL RECEIPT &amp; GCV DATA'!$A$2:$V$8,7,0),0)</f>
        <v>0</v>
      </c>
      <c r="H173" s="13">
        <f>IFERROR(VLOOKUP(A173,'[16]COAL RECEIPT &amp; GCV DATA'!$A$2:$V$8,8,0),0)</f>
        <v>0</v>
      </c>
      <c r="I173" s="13">
        <f>IFERROR(VLOOKUP(A173,'[16]COAL RECEIPT &amp; GCV DATA'!$A$2:$V$8,9,0),0)</f>
        <v>0</v>
      </c>
      <c r="J173" s="13">
        <f>IFERROR(VLOOKUP(A173,'[16]COAL RECEIPT &amp; GCV DATA'!$A$2:$V$8,10,0),0)</f>
        <v>0</v>
      </c>
      <c r="K173" s="15" t="e">
        <f>SUMIF('[16]COAL RECEIPT &amp; GCV DATA'!$A$3:$A$8,'MASTER DATA FILE RAW COAL 2 (2)'!A173,'[16]COAL RECEIPT &amp; GCV DATA'!$K$3:$K$8)</f>
        <v>#VALUE!</v>
      </c>
      <c r="L173" s="15" t="e">
        <f>SUMIF('[16]COAL RECEIPT &amp; GCV DATA'!$A$3:$A$8,'MASTER DATA FILE RAW COAL 2 (2)'!A173,'[16]COAL RECEIPT &amp; GCV DATA'!$L$3:$L$8)</f>
        <v>#VALUE!</v>
      </c>
      <c r="M173" s="15" t="e">
        <f t="shared" si="12"/>
        <v>#VALUE!</v>
      </c>
      <c r="N173" s="15" t="e">
        <f t="shared" si="13"/>
        <v>#VALUE!</v>
      </c>
      <c r="O173" s="15" t="e">
        <f>SUMIF('[16]COAL RECEIPT &amp; GCV DATA'!$A$3:$A$8,'MASTER DATA FILE RAW COAL 2 (2)'!A173,'[16]COAL RECEIPT &amp; GCV DATA'!$O$3:$O$8)</f>
        <v>#VALUE!</v>
      </c>
      <c r="P173" s="15" t="e">
        <f t="shared" si="17"/>
        <v>#VALUE!</v>
      </c>
      <c r="Q173" s="15" t="e">
        <f>SUMIF('[16]COAL RECEIPT &amp; GCV DATA'!$A$3:$A$8,'MASTER DATA FILE RAW COAL 2 (2)'!A173,'[16]COAL RECEIPT &amp; GCV DATA'!$Q$3:$Q$8)+IF(H173=$J$234,($K$234*K173),0)+IF(H173=$J$235,($K$235*K173),0)++IF(H172=$J$235,($K$236*K173),0)</f>
        <v>#VALUE!</v>
      </c>
      <c r="R173" s="16" t="e">
        <f>SUMIF('[16]COAL RECEIPT &amp; GCV DATA'!$A$3:$A$8,'MASTER DATA FILE RAW COAL 2 (2)'!A173,'[16]COAL RECEIPT &amp; GCV DATA'!$R$3:$R$8)+IF(H173=$J$234,($K$234*K173),0)+IF(H173=$J$235,($K$235*K173),0)</f>
        <v>#VALUE!</v>
      </c>
      <c r="S173" s="15">
        <f t="shared" si="14"/>
        <v>0</v>
      </c>
      <c r="T173" s="15" t="e">
        <f>SUMIF('[16]COAL RECEIPT &amp; GCV DATA'!$A$3:$A$8,'MASTER DATA FILE RAW COAL 2 (2)'!A173,'[16]COAL RECEIPT &amp; GCV DATA'!$T$3:$T$8)</f>
        <v>#VALUE!</v>
      </c>
      <c r="U173" s="15" t="e">
        <f t="shared" si="15"/>
        <v>#VALUE!</v>
      </c>
      <c r="V173" s="15" t="e">
        <f>SUMIF('[16]COAL RECEIPT &amp; GCV DATA'!$A$3:$A$8,'MASTER DATA FILE RAW COAL 2 (2)'!A173,'[16]COAL RECEIPT &amp; GCV DATA'!$V$3:$V$8)</f>
        <v>#VALUE!</v>
      </c>
      <c r="W173" s="15" t="e">
        <f t="shared" si="16"/>
        <v>#VALUE!</v>
      </c>
    </row>
    <row r="174" spans="1:23" customFormat="1" x14ac:dyDescent="0.3">
      <c r="A174" s="12"/>
      <c r="B174" s="12" t="e">
        <f>SUMIF('[16]COAL RECEIPT &amp; GCV DATA'!$A$3:$A$8,'MASTER DATA FILE RAW COAL 2 (2)'!A174,'[16]COAL RECEIPT &amp; GCV DATA'!$B$3:$B$8)</f>
        <v>#VALUE!</v>
      </c>
      <c r="C174" s="13" t="e">
        <f>SUMIF('[16]COAL RECEIPT &amp; GCV DATA'!$A$3:$A$8,'MASTER DATA FILE RAW COAL 2 (2)'!A174,'[16]COAL RECEIPT &amp; GCV DATA'!$C$3:$C$8)</f>
        <v>#VALUE!</v>
      </c>
      <c r="D174" s="13">
        <f>IFERROR(VLOOKUP(A174,'[16]COAL RECEIPT &amp; GCV DATA'!$A$2:$V$8,4,0),0)</f>
        <v>0</v>
      </c>
      <c r="E174" s="14">
        <f>IFERROR(VLOOKUP(A174,'[16]COAL RECEIPT &amp; GCV DATA'!$A$2:$V$8,5,0),0)</f>
        <v>0</v>
      </c>
      <c r="F174" s="13" t="e">
        <f>SUMIF('[16]COAL RECEIPT &amp; GCV DATA'!$A$3:$A$8,'MASTER DATA FILE RAW COAL 2 (2)'!A174,'[16]COAL RECEIPT &amp; GCV DATA'!$F$3:$F$8)</f>
        <v>#VALUE!</v>
      </c>
      <c r="G174" s="13">
        <f>IFERROR(VLOOKUP(A174,'[16]COAL RECEIPT &amp; GCV DATA'!$A$2:$V$8,7,0),0)</f>
        <v>0</v>
      </c>
      <c r="H174" s="13">
        <f>IFERROR(VLOOKUP(A174,'[16]COAL RECEIPT &amp; GCV DATA'!$A$2:$V$8,8,0),0)</f>
        <v>0</v>
      </c>
      <c r="I174" s="13">
        <f>IFERROR(VLOOKUP(A174,'[16]COAL RECEIPT &amp; GCV DATA'!$A$2:$V$8,9,0),0)</f>
        <v>0</v>
      </c>
      <c r="J174" s="13">
        <f>IFERROR(VLOOKUP(A174,'[16]COAL RECEIPT &amp; GCV DATA'!$A$2:$V$8,10,0),0)</f>
        <v>0</v>
      </c>
      <c r="K174" s="15" t="e">
        <f>SUMIF('[16]COAL RECEIPT &amp; GCV DATA'!$A$3:$A$8,'MASTER DATA FILE RAW COAL 2 (2)'!A174,'[16]COAL RECEIPT &amp; GCV DATA'!$K$3:$K$8)</f>
        <v>#VALUE!</v>
      </c>
      <c r="L174" s="15" t="e">
        <f>SUMIF('[16]COAL RECEIPT &amp; GCV DATA'!$A$3:$A$8,'MASTER DATA FILE RAW COAL 2 (2)'!A174,'[16]COAL RECEIPT &amp; GCV DATA'!$L$3:$L$8)</f>
        <v>#VALUE!</v>
      </c>
      <c r="M174" s="15" t="e">
        <f t="shared" si="12"/>
        <v>#VALUE!</v>
      </c>
      <c r="N174" s="15" t="e">
        <f t="shared" si="13"/>
        <v>#VALUE!</v>
      </c>
      <c r="O174" s="15" t="e">
        <f>SUMIF('[16]COAL RECEIPT &amp; GCV DATA'!$A$3:$A$8,'MASTER DATA FILE RAW COAL 2 (2)'!A174,'[16]COAL RECEIPT &amp; GCV DATA'!$O$3:$O$8)</f>
        <v>#VALUE!</v>
      </c>
      <c r="P174" s="15" t="e">
        <f t="shared" si="17"/>
        <v>#VALUE!</v>
      </c>
      <c r="Q174" s="15" t="e">
        <f>SUMIF('[16]COAL RECEIPT &amp; GCV DATA'!$A$3:$A$8,'MASTER DATA FILE RAW COAL 2 (2)'!A174,'[16]COAL RECEIPT &amp; GCV DATA'!$Q$3:$Q$8)+IF(H174=$J$234,($K$234*K174),0)+IF(H174=$J$235,($K$235*K174),0)++IF(H173=$J$235,($K$236*K174),0)</f>
        <v>#VALUE!</v>
      </c>
      <c r="R174" s="16" t="e">
        <f>SUMIF('[16]COAL RECEIPT &amp; GCV DATA'!$A$3:$A$8,'MASTER DATA FILE RAW COAL 2 (2)'!A174,'[16]COAL RECEIPT &amp; GCV DATA'!$R$3:$R$8)+IF(H174=$J$234,($K$234*K174),0)+IF(H174=$J$235,($K$235*K174),0)</f>
        <v>#VALUE!</v>
      </c>
      <c r="S174" s="15">
        <f t="shared" si="14"/>
        <v>0</v>
      </c>
      <c r="T174" s="15" t="e">
        <f>SUMIF('[16]COAL RECEIPT &amp; GCV DATA'!$A$3:$A$8,'MASTER DATA FILE RAW COAL 2 (2)'!A174,'[16]COAL RECEIPT &amp; GCV DATA'!$T$3:$T$8)</f>
        <v>#VALUE!</v>
      </c>
      <c r="U174" s="15" t="e">
        <f t="shared" si="15"/>
        <v>#VALUE!</v>
      </c>
      <c r="V174" s="15" t="e">
        <f>SUMIF('[16]COAL RECEIPT &amp; GCV DATA'!$A$3:$A$8,'MASTER DATA FILE RAW COAL 2 (2)'!A174,'[16]COAL RECEIPT &amp; GCV DATA'!$V$3:$V$8)</f>
        <v>#VALUE!</v>
      </c>
      <c r="W174" s="15" t="e">
        <f t="shared" si="16"/>
        <v>#VALUE!</v>
      </c>
    </row>
    <row r="175" spans="1:23" customFormat="1" x14ac:dyDescent="0.3">
      <c r="A175" s="12"/>
      <c r="B175" s="12" t="e">
        <f>SUMIF('[16]COAL RECEIPT &amp; GCV DATA'!$A$3:$A$8,'MASTER DATA FILE RAW COAL 2 (2)'!A175,'[16]COAL RECEIPT &amp; GCV DATA'!$B$3:$B$8)</f>
        <v>#VALUE!</v>
      </c>
      <c r="C175" s="13" t="e">
        <f>SUMIF('[16]COAL RECEIPT &amp; GCV DATA'!$A$3:$A$8,'MASTER DATA FILE RAW COAL 2 (2)'!A175,'[16]COAL RECEIPT &amp; GCV DATA'!$C$3:$C$8)</f>
        <v>#VALUE!</v>
      </c>
      <c r="D175" s="13">
        <f>IFERROR(VLOOKUP(A175,'[16]COAL RECEIPT &amp; GCV DATA'!$A$2:$V$8,4,0),0)</f>
        <v>0</v>
      </c>
      <c r="E175" s="14">
        <f>IFERROR(VLOOKUP(A175,'[16]COAL RECEIPT &amp; GCV DATA'!$A$2:$V$8,5,0),0)</f>
        <v>0</v>
      </c>
      <c r="F175" s="13" t="e">
        <f>SUMIF('[16]COAL RECEIPT &amp; GCV DATA'!$A$3:$A$8,'MASTER DATA FILE RAW COAL 2 (2)'!A175,'[16]COAL RECEIPT &amp; GCV DATA'!$F$3:$F$8)</f>
        <v>#VALUE!</v>
      </c>
      <c r="G175" s="13">
        <f>IFERROR(VLOOKUP(A175,'[16]COAL RECEIPT &amp; GCV DATA'!$A$2:$V$8,7,0),0)</f>
        <v>0</v>
      </c>
      <c r="H175" s="13">
        <f>IFERROR(VLOOKUP(A175,'[16]COAL RECEIPT &amp; GCV DATA'!$A$2:$V$8,8,0),0)</f>
        <v>0</v>
      </c>
      <c r="I175" s="13">
        <f>IFERROR(VLOOKUP(A175,'[16]COAL RECEIPT &amp; GCV DATA'!$A$2:$V$8,9,0),0)</f>
        <v>0</v>
      </c>
      <c r="J175" s="13">
        <f>IFERROR(VLOOKUP(A175,'[16]COAL RECEIPT &amp; GCV DATA'!$A$2:$V$8,10,0),0)</f>
        <v>0</v>
      </c>
      <c r="K175" s="15" t="e">
        <f>SUMIF('[16]COAL RECEIPT &amp; GCV DATA'!$A$3:$A$8,'MASTER DATA FILE RAW COAL 2 (2)'!A175,'[16]COAL RECEIPT &amp; GCV DATA'!$K$3:$K$8)</f>
        <v>#VALUE!</v>
      </c>
      <c r="L175" s="15" t="e">
        <f>SUMIF('[16]COAL RECEIPT &amp; GCV DATA'!$A$3:$A$8,'MASTER DATA FILE RAW COAL 2 (2)'!A175,'[16]COAL RECEIPT &amp; GCV DATA'!$L$3:$L$8)</f>
        <v>#VALUE!</v>
      </c>
      <c r="M175" s="15" t="e">
        <f t="shared" si="12"/>
        <v>#VALUE!</v>
      </c>
      <c r="N175" s="15" t="e">
        <f t="shared" si="13"/>
        <v>#VALUE!</v>
      </c>
      <c r="O175" s="15" t="e">
        <f>SUMIF('[16]COAL RECEIPT &amp; GCV DATA'!$A$3:$A$8,'MASTER DATA FILE RAW COAL 2 (2)'!A175,'[16]COAL RECEIPT &amp; GCV DATA'!$O$3:$O$8)</f>
        <v>#VALUE!</v>
      </c>
      <c r="P175" s="15" t="e">
        <f t="shared" si="17"/>
        <v>#VALUE!</v>
      </c>
      <c r="Q175" s="15" t="e">
        <f>SUMIF('[16]COAL RECEIPT &amp; GCV DATA'!$A$3:$A$8,'MASTER DATA FILE RAW COAL 2 (2)'!A175,'[16]COAL RECEIPT &amp; GCV DATA'!$Q$3:$Q$8)+IF(H175=$J$234,($K$234*K175),0)+IF(H175=$J$235,($K$235*K175),0)++IF(H174=$J$235,($K$236*K175),0)</f>
        <v>#VALUE!</v>
      </c>
      <c r="R175" s="16" t="e">
        <f>SUMIF('[16]COAL RECEIPT &amp; GCV DATA'!$A$3:$A$8,'MASTER DATA FILE RAW COAL 2 (2)'!A175,'[16]COAL RECEIPT &amp; GCV DATA'!$R$3:$R$8)+IF(H175=$J$234,($K$234*K175),0)+IF(H175=$J$235,($K$235*K175),0)</f>
        <v>#VALUE!</v>
      </c>
      <c r="S175" s="15">
        <f t="shared" si="14"/>
        <v>0</v>
      </c>
      <c r="T175" s="15" t="e">
        <f>SUMIF('[16]COAL RECEIPT &amp; GCV DATA'!$A$3:$A$8,'MASTER DATA FILE RAW COAL 2 (2)'!A175,'[16]COAL RECEIPT &amp; GCV DATA'!$T$3:$T$8)</f>
        <v>#VALUE!</v>
      </c>
      <c r="U175" s="15" t="e">
        <f t="shared" si="15"/>
        <v>#VALUE!</v>
      </c>
      <c r="V175" s="15" t="e">
        <f>SUMIF('[16]COAL RECEIPT &amp; GCV DATA'!$A$3:$A$8,'MASTER DATA FILE RAW COAL 2 (2)'!A175,'[16]COAL RECEIPT &amp; GCV DATA'!$V$3:$V$8)</f>
        <v>#VALUE!</v>
      </c>
      <c r="W175" s="15" t="e">
        <f t="shared" si="16"/>
        <v>#VALUE!</v>
      </c>
    </row>
    <row r="176" spans="1:23" customFormat="1" x14ac:dyDescent="0.3">
      <c r="A176" s="12"/>
      <c r="B176" s="12" t="e">
        <f>SUMIF('[16]COAL RECEIPT &amp; GCV DATA'!$A$3:$A$8,'MASTER DATA FILE RAW COAL 2 (2)'!A176,'[16]COAL RECEIPT &amp; GCV DATA'!$B$3:$B$8)</f>
        <v>#VALUE!</v>
      </c>
      <c r="C176" s="13" t="e">
        <f>SUMIF('[16]COAL RECEIPT &amp; GCV DATA'!$A$3:$A$8,'MASTER DATA FILE RAW COAL 2 (2)'!A176,'[16]COAL RECEIPT &amp; GCV DATA'!$C$3:$C$8)</f>
        <v>#VALUE!</v>
      </c>
      <c r="D176" s="13">
        <f>IFERROR(VLOOKUP(A176,'[16]COAL RECEIPT &amp; GCV DATA'!$A$2:$V$8,4,0),0)</f>
        <v>0</v>
      </c>
      <c r="E176" s="14">
        <f>IFERROR(VLOOKUP(A176,'[16]COAL RECEIPT &amp; GCV DATA'!$A$2:$V$8,5,0),0)</f>
        <v>0</v>
      </c>
      <c r="F176" s="13" t="e">
        <f>SUMIF('[16]COAL RECEIPT &amp; GCV DATA'!$A$3:$A$8,'MASTER DATA FILE RAW COAL 2 (2)'!A176,'[16]COAL RECEIPT &amp; GCV DATA'!$F$3:$F$8)</f>
        <v>#VALUE!</v>
      </c>
      <c r="G176" s="13">
        <f>IFERROR(VLOOKUP(A176,'[16]COAL RECEIPT &amp; GCV DATA'!$A$2:$V$8,7,0),0)</f>
        <v>0</v>
      </c>
      <c r="H176" s="13">
        <f>IFERROR(VLOOKUP(A176,'[16]COAL RECEIPT &amp; GCV DATA'!$A$2:$V$8,8,0),0)</f>
        <v>0</v>
      </c>
      <c r="I176" s="13">
        <f>IFERROR(VLOOKUP(A176,'[16]COAL RECEIPT &amp; GCV DATA'!$A$2:$V$8,9,0),0)</f>
        <v>0</v>
      </c>
      <c r="J176" s="13">
        <f>IFERROR(VLOOKUP(A176,'[16]COAL RECEIPT &amp; GCV DATA'!$A$2:$V$8,10,0),0)</f>
        <v>0</v>
      </c>
      <c r="K176" s="15" t="e">
        <f>SUMIF('[16]COAL RECEIPT &amp; GCV DATA'!$A$3:$A$8,'MASTER DATA FILE RAW COAL 2 (2)'!A176,'[16]COAL RECEIPT &amp; GCV DATA'!$K$3:$K$8)</f>
        <v>#VALUE!</v>
      </c>
      <c r="L176" s="15" t="e">
        <f>SUMIF('[16]COAL RECEIPT &amp; GCV DATA'!$A$3:$A$8,'MASTER DATA FILE RAW COAL 2 (2)'!A176,'[16]COAL RECEIPT &amp; GCV DATA'!$L$3:$L$8)</f>
        <v>#VALUE!</v>
      </c>
      <c r="M176" s="15" t="e">
        <f t="shared" si="12"/>
        <v>#VALUE!</v>
      </c>
      <c r="N176" s="15" t="e">
        <f t="shared" si="13"/>
        <v>#VALUE!</v>
      </c>
      <c r="O176" s="15" t="e">
        <f>SUMIF('[16]COAL RECEIPT &amp; GCV DATA'!$A$3:$A$8,'MASTER DATA FILE RAW COAL 2 (2)'!A176,'[16]COAL RECEIPT &amp; GCV DATA'!$O$3:$O$8)</f>
        <v>#VALUE!</v>
      </c>
      <c r="P176" s="15" t="e">
        <f t="shared" si="17"/>
        <v>#VALUE!</v>
      </c>
      <c r="Q176" s="15" t="e">
        <f>SUMIF('[16]COAL RECEIPT &amp; GCV DATA'!$A$3:$A$8,'MASTER DATA FILE RAW COAL 2 (2)'!A176,'[16]COAL RECEIPT &amp; GCV DATA'!$Q$3:$Q$8)+IF(H176=$J$234,($K$234*K176),0)+IF(H176=$J$235,($K$235*K176),0)++IF(H175=$J$235,($K$236*K176),0)</f>
        <v>#VALUE!</v>
      </c>
      <c r="R176" s="16" t="e">
        <f>SUMIF('[16]COAL RECEIPT &amp; GCV DATA'!$A$3:$A$8,'MASTER DATA FILE RAW COAL 2 (2)'!A176,'[16]COAL RECEIPT &amp; GCV DATA'!$R$3:$R$8)+IF(H176=$J$234,($K$234*K176),0)+IF(H176=$J$235,($K$235*K176),0)</f>
        <v>#VALUE!</v>
      </c>
      <c r="S176" s="15">
        <f t="shared" si="14"/>
        <v>0</v>
      </c>
      <c r="T176" s="15" t="e">
        <f>SUMIF('[16]COAL RECEIPT &amp; GCV DATA'!$A$3:$A$8,'MASTER DATA FILE RAW COAL 2 (2)'!A176,'[16]COAL RECEIPT &amp; GCV DATA'!$T$3:$T$8)</f>
        <v>#VALUE!</v>
      </c>
      <c r="U176" s="15" t="e">
        <f t="shared" si="15"/>
        <v>#VALUE!</v>
      </c>
      <c r="V176" s="15" t="e">
        <f>SUMIF('[16]COAL RECEIPT &amp; GCV DATA'!$A$3:$A$8,'MASTER DATA FILE RAW COAL 2 (2)'!A176,'[16]COAL RECEIPT &amp; GCV DATA'!$V$3:$V$8)</f>
        <v>#VALUE!</v>
      </c>
      <c r="W176" s="15" t="e">
        <f t="shared" si="16"/>
        <v>#VALUE!</v>
      </c>
    </row>
    <row r="177" spans="1:23" customFormat="1" x14ac:dyDescent="0.3">
      <c r="A177" s="12"/>
      <c r="B177" s="12" t="e">
        <f>SUMIF('[16]COAL RECEIPT &amp; GCV DATA'!$A$3:$A$8,'MASTER DATA FILE RAW COAL 2 (2)'!A177,'[16]COAL RECEIPT &amp; GCV DATA'!$B$3:$B$8)</f>
        <v>#VALUE!</v>
      </c>
      <c r="C177" s="13" t="e">
        <f>SUMIF('[16]COAL RECEIPT &amp; GCV DATA'!$A$3:$A$8,'MASTER DATA FILE RAW COAL 2 (2)'!A177,'[16]COAL RECEIPT &amp; GCV DATA'!$C$3:$C$8)</f>
        <v>#VALUE!</v>
      </c>
      <c r="D177" s="13">
        <f>IFERROR(VLOOKUP(A177,'[16]COAL RECEIPT &amp; GCV DATA'!$A$2:$V$8,4,0),0)</f>
        <v>0</v>
      </c>
      <c r="E177" s="14">
        <f>IFERROR(VLOOKUP(A177,'[16]COAL RECEIPT &amp; GCV DATA'!$A$2:$V$8,5,0),0)</f>
        <v>0</v>
      </c>
      <c r="F177" s="13" t="e">
        <f>SUMIF('[16]COAL RECEIPT &amp; GCV DATA'!$A$3:$A$8,'MASTER DATA FILE RAW COAL 2 (2)'!A177,'[16]COAL RECEIPT &amp; GCV DATA'!$F$3:$F$8)</f>
        <v>#VALUE!</v>
      </c>
      <c r="G177" s="13">
        <f>IFERROR(VLOOKUP(A177,'[16]COAL RECEIPT &amp; GCV DATA'!$A$2:$V$8,7,0),0)</f>
        <v>0</v>
      </c>
      <c r="H177" s="13">
        <f>IFERROR(VLOOKUP(A177,'[16]COAL RECEIPT &amp; GCV DATA'!$A$2:$V$8,8,0),0)</f>
        <v>0</v>
      </c>
      <c r="I177" s="13">
        <f>IFERROR(VLOOKUP(A177,'[16]COAL RECEIPT &amp; GCV DATA'!$A$2:$V$8,9,0),0)</f>
        <v>0</v>
      </c>
      <c r="J177" s="13">
        <f>IFERROR(VLOOKUP(A177,'[16]COAL RECEIPT &amp; GCV DATA'!$A$2:$V$8,10,0),0)</f>
        <v>0</v>
      </c>
      <c r="K177" s="15" t="e">
        <f>SUMIF('[16]COAL RECEIPT &amp; GCV DATA'!$A$3:$A$8,'MASTER DATA FILE RAW COAL 2 (2)'!A177,'[16]COAL RECEIPT &amp; GCV DATA'!$K$3:$K$8)</f>
        <v>#VALUE!</v>
      </c>
      <c r="L177" s="15" t="e">
        <f>SUMIF('[16]COAL RECEIPT &amp; GCV DATA'!$A$3:$A$8,'MASTER DATA FILE RAW COAL 2 (2)'!A177,'[16]COAL RECEIPT &amp; GCV DATA'!$L$3:$L$8)</f>
        <v>#VALUE!</v>
      </c>
      <c r="M177" s="15" t="e">
        <f t="shared" si="12"/>
        <v>#VALUE!</v>
      </c>
      <c r="N177" s="15" t="e">
        <f t="shared" si="13"/>
        <v>#VALUE!</v>
      </c>
      <c r="O177" s="15" t="e">
        <f>SUMIF('[16]COAL RECEIPT &amp; GCV DATA'!$A$3:$A$8,'MASTER DATA FILE RAW COAL 2 (2)'!A177,'[16]COAL RECEIPT &amp; GCV DATA'!$O$3:$O$8)</f>
        <v>#VALUE!</v>
      </c>
      <c r="P177" s="15" t="e">
        <f t="shared" si="17"/>
        <v>#VALUE!</v>
      </c>
      <c r="Q177" s="15" t="e">
        <f>SUMIF('[16]COAL RECEIPT &amp; GCV DATA'!$A$3:$A$8,'MASTER DATA FILE RAW COAL 2 (2)'!A177,'[16]COAL RECEIPT &amp; GCV DATA'!$Q$3:$Q$8)+IF(H177=$J$234,($K$234*K177),0)+IF(H177=$J$235,($K$235*K177),0)++IF(H176=$J$235,($K$236*K177),0)</f>
        <v>#VALUE!</v>
      </c>
      <c r="R177" s="16" t="e">
        <f>SUMIF('[16]COAL RECEIPT &amp; GCV DATA'!$A$3:$A$8,'MASTER DATA FILE RAW COAL 2 (2)'!A177,'[16]COAL RECEIPT &amp; GCV DATA'!$R$3:$R$8)+IF(H177=$J$234,($K$234*K177),0)+IF(H177=$J$235,($K$235*K177),0)</f>
        <v>#VALUE!</v>
      </c>
      <c r="S177" s="15">
        <f t="shared" si="14"/>
        <v>0</v>
      </c>
      <c r="T177" s="15" t="e">
        <f>SUMIF('[16]COAL RECEIPT &amp; GCV DATA'!$A$3:$A$8,'MASTER DATA FILE RAW COAL 2 (2)'!A177,'[16]COAL RECEIPT &amp; GCV DATA'!$T$3:$T$8)</f>
        <v>#VALUE!</v>
      </c>
      <c r="U177" s="15" t="e">
        <f t="shared" si="15"/>
        <v>#VALUE!</v>
      </c>
      <c r="V177" s="15" t="e">
        <f>SUMIF('[16]COAL RECEIPT &amp; GCV DATA'!$A$3:$A$8,'MASTER DATA FILE RAW COAL 2 (2)'!A177,'[16]COAL RECEIPT &amp; GCV DATA'!$V$3:$V$8)</f>
        <v>#VALUE!</v>
      </c>
      <c r="W177" s="15" t="e">
        <f t="shared" si="16"/>
        <v>#VALUE!</v>
      </c>
    </row>
    <row r="178" spans="1:23" customFormat="1" x14ac:dyDescent="0.3">
      <c r="A178" s="12"/>
      <c r="B178" s="12" t="e">
        <f>SUMIF('[16]COAL RECEIPT &amp; GCV DATA'!$A$3:$A$8,'MASTER DATA FILE RAW COAL 2 (2)'!A178,'[16]COAL RECEIPT &amp; GCV DATA'!$B$3:$B$8)</f>
        <v>#VALUE!</v>
      </c>
      <c r="C178" s="13" t="e">
        <f>SUMIF('[16]COAL RECEIPT &amp; GCV DATA'!$A$3:$A$8,'MASTER DATA FILE RAW COAL 2 (2)'!A178,'[16]COAL RECEIPT &amp; GCV DATA'!$C$3:$C$8)</f>
        <v>#VALUE!</v>
      </c>
      <c r="D178" s="13">
        <f>IFERROR(VLOOKUP(A178,'[16]COAL RECEIPT &amp; GCV DATA'!$A$2:$V$8,4,0),0)</f>
        <v>0</v>
      </c>
      <c r="E178" s="14">
        <f>IFERROR(VLOOKUP(A178,'[16]COAL RECEIPT &amp; GCV DATA'!$A$2:$V$8,5,0),0)</f>
        <v>0</v>
      </c>
      <c r="F178" s="13" t="e">
        <f>SUMIF('[16]COAL RECEIPT &amp; GCV DATA'!$A$3:$A$8,'MASTER DATA FILE RAW COAL 2 (2)'!A178,'[16]COAL RECEIPT &amp; GCV DATA'!$F$3:$F$8)</f>
        <v>#VALUE!</v>
      </c>
      <c r="G178" s="13">
        <f>IFERROR(VLOOKUP(A178,'[16]COAL RECEIPT &amp; GCV DATA'!$A$2:$V$8,7,0),0)</f>
        <v>0</v>
      </c>
      <c r="H178" s="13">
        <f>IFERROR(VLOOKUP(A178,'[16]COAL RECEIPT &amp; GCV DATA'!$A$2:$V$8,8,0),0)</f>
        <v>0</v>
      </c>
      <c r="I178" s="13">
        <f>IFERROR(VLOOKUP(A178,'[16]COAL RECEIPT &amp; GCV DATA'!$A$2:$V$8,9,0),0)</f>
        <v>0</v>
      </c>
      <c r="J178" s="13">
        <f>IFERROR(VLOOKUP(A178,'[16]COAL RECEIPT &amp; GCV DATA'!$A$2:$V$8,10,0),0)</f>
        <v>0</v>
      </c>
      <c r="K178" s="15" t="e">
        <f>SUMIF('[16]COAL RECEIPT &amp; GCV DATA'!$A$3:$A$8,'MASTER DATA FILE RAW COAL 2 (2)'!A178,'[16]COAL RECEIPT &amp; GCV DATA'!$K$3:$K$8)</f>
        <v>#VALUE!</v>
      </c>
      <c r="L178" s="15" t="e">
        <f>SUMIF('[16]COAL RECEIPT &amp; GCV DATA'!$A$3:$A$8,'MASTER DATA FILE RAW COAL 2 (2)'!A178,'[16]COAL RECEIPT &amp; GCV DATA'!$L$3:$L$8)</f>
        <v>#VALUE!</v>
      </c>
      <c r="M178" s="15" t="e">
        <f t="shared" si="12"/>
        <v>#VALUE!</v>
      </c>
      <c r="N178" s="15" t="e">
        <f t="shared" si="13"/>
        <v>#VALUE!</v>
      </c>
      <c r="O178" s="15" t="e">
        <f>SUMIF('[16]COAL RECEIPT &amp; GCV DATA'!$A$3:$A$8,'MASTER DATA FILE RAW COAL 2 (2)'!A178,'[16]COAL RECEIPT &amp; GCV DATA'!$O$3:$O$8)</f>
        <v>#VALUE!</v>
      </c>
      <c r="P178" s="15" t="e">
        <f t="shared" si="17"/>
        <v>#VALUE!</v>
      </c>
      <c r="Q178" s="15" t="e">
        <f>SUMIF('[16]COAL RECEIPT &amp; GCV DATA'!$A$3:$A$8,'MASTER DATA FILE RAW COAL 2 (2)'!A178,'[16]COAL RECEIPT &amp; GCV DATA'!$Q$3:$Q$8)+IF(H178=$J$234,($K$234*K178),0)+IF(H178=$J$235,($K$235*K178),0)++IF(H177=$J$235,($K$236*K178),0)</f>
        <v>#VALUE!</v>
      </c>
      <c r="R178" s="16" t="e">
        <f>SUMIF('[16]COAL RECEIPT &amp; GCV DATA'!$A$3:$A$8,'MASTER DATA FILE RAW COAL 2 (2)'!A178,'[16]COAL RECEIPT &amp; GCV DATA'!$R$3:$R$8)+IF(H178=$J$234,($K$234*K178),0)+IF(H178=$J$235,($K$235*K178),0)</f>
        <v>#VALUE!</v>
      </c>
      <c r="S178" s="15">
        <f t="shared" si="14"/>
        <v>0</v>
      </c>
      <c r="T178" s="15" t="e">
        <f>SUMIF('[16]COAL RECEIPT &amp; GCV DATA'!$A$3:$A$8,'MASTER DATA FILE RAW COAL 2 (2)'!A178,'[16]COAL RECEIPT &amp; GCV DATA'!$T$3:$T$8)</f>
        <v>#VALUE!</v>
      </c>
      <c r="U178" s="15" t="e">
        <f t="shared" si="15"/>
        <v>#VALUE!</v>
      </c>
      <c r="V178" s="15" t="e">
        <f>SUMIF('[16]COAL RECEIPT &amp; GCV DATA'!$A$3:$A$8,'MASTER DATA FILE RAW COAL 2 (2)'!A178,'[16]COAL RECEIPT &amp; GCV DATA'!$V$3:$V$8)</f>
        <v>#VALUE!</v>
      </c>
      <c r="W178" s="15" t="e">
        <f t="shared" si="16"/>
        <v>#VALUE!</v>
      </c>
    </row>
    <row r="179" spans="1:23" customFormat="1" x14ac:dyDescent="0.3">
      <c r="A179" s="12"/>
      <c r="B179" s="12" t="e">
        <f>SUMIF('[16]COAL RECEIPT &amp; GCV DATA'!$A$3:$A$8,'MASTER DATA FILE RAW COAL 2 (2)'!A179,'[16]COAL RECEIPT &amp; GCV DATA'!$B$3:$B$8)</f>
        <v>#VALUE!</v>
      </c>
      <c r="C179" s="13" t="e">
        <f>SUMIF('[16]COAL RECEIPT &amp; GCV DATA'!$A$3:$A$8,'MASTER DATA FILE RAW COAL 2 (2)'!A179,'[16]COAL RECEIPT &amp; GCV DATA'!$C$3:$C$8)</f>
        <v>#VALUE!</v>
      </c>
      <c r="D179" s="13">
        <f>IFERROR(VLOOKUP(A179,'[16]COAL RECEIPT &amp; GCV DATA'!$A$2:$V$8,4,0),0)</f>
        <v>0</v>
      </c>
      <c r="E179" s="14">
        <f>IFERROR(VLOOKUP(A179,'[16]COAL RECEIPT &amp; GCV DATA'!$A$2:$V$8,5,0),0)</f>
        <v>0</v>
      </c>
      <c r="F179" s="13" t="e">
        <f>SUMIF('[16]COAL RECEIPT &amp; GCV DATA'!$A$3:$A$8,'MASTER DATA FILE RAW COAL 2 (2)'!A179,'[16]COAL RECEIPT &amp; GCV DATA'!$F$3:$F$8)</f>
        <v>#VALUE!</v>
      </c>
      <c r="G179" s="13">
        <f>IFERROR(VLOOKUP(A179,'[16]COAL RECEIPT &amp; GCV DATA'!$A$2:$V$8,7,0),0)</f>
        <v>0</v>
      </c>
      <c r="H179" s="13">
        <f>IFERROR(VLOOKUP(A179,'[16]COAL RECEIPT &amp; GCV DATA'!$A$2:$V$8,8,0),0)</f>
        <v>0</v>
      </c>
      <c r="I179" s="13">
        <f>IFERROR(VLOOKUP(A179,'[16]COAL RECEIPT &amp; GCV DATA'!$A$2:$V$8,9,0),0)</f>
        <v>0</v>
      </c>
      <c r="J179" s="13">
        <f>IFERROR(VLOOKUP(A179,'[16]COAL RECEIPT &amp; GCV DATA'!$A$2:$V$8,10,0),0)</f>
        <v>0</v>
      </c>
      <c r="K179" s="15" t="e">
        <f>SUMIF('[16]COAL RECEIPT &amp; GCV DATA'!$A$3:$A$8,'MASTER DATA FILE RAW COAL 2 (2)'!A179,'[16]COAL RECEIPT &amp; GCV DATA'!$K$3:$K$8)</f>
        <v>#VALUE!</v>
      </c>
      <c r="L179" s="15" t="e">
        <f>SUMIF('[16]COAL RECEIPT &amp; GCV DATA'!$A$3:$A$8,'MASTER DATA FILE RAW COAL 2 (2)'!A179,'[16]COAL RECEIPT &amp; GCV DATA'!$L$3:$L$8)</f>
        <v>#VALUE!</v>
      </c>
      <c r="M179" s="15" t="e">
        <f t="shared" si="12"/>
        <v>#VALUE!</v>
      </c>
      <c r="N179" s="15" t="e">
        <f t="shared" si="13"/>
        <v>#VALUE!</v>
      </c>
      <c r="O179" s="15" t="e">
        <f>SUMIF('[16]COAL RECEIPT &amp; GCV DATA'!$A$3:$A$8,'MASTER DATA FILE RAW COAL 2 (2)'!A179,'[16]COAL RECEIPT &amp; GCV DATA'!$O$3:$O$8)</f>
        <v>#VALUE!</v>
      </c>
      <c r="P179" s="15" t="e">
        <f t="shared" si="17"/>
        <v>#VALUE!</v>
      </c>
      <c r="Q179" s="15" t="e">
        <f>SUMIF('[16]COAL RECEIPT &amp; GCV DATA'!$A$3:$A$8,'MASTER DATA FILE RAW COAL 2 (2)'!A179,'[16]COAL RECEIPT &amp; GCV DATA'!$Q$3:$Q$8)+IF(H179=$J$234,($K$234*K179),0)+IF(H179=$J$235,($K$235*K179),0)++IF(H178=$J$235,($K$236*K179),0)</f>
        <v>#VALUE!</v>
      </c>
      <c r="R179" s="16" t="e">
        <f>SUMIF('[16]COAL RECEIPT &amp; GCV DATA'!$A$3:$A$8,'MASTER DATA FILE RAW COAL 2 (2)'!A179,'[16]COAL RECEIPT &amp; GCV DATA'!$R$3:$R$8)+IF(H179=$J$234,($K$234*K179),0)+IF(H179=$J$235,($K$235*K179),0)</f>
        <v>#VALUE!</v>
      </c>
      <c r="S179" s="15">
        <f t="shared" si="14"/>
        <v>0</v>
      </c>
      <c r="T179" s="15" t="e">
        <f>SUMIF('[16]COAL RECEIPT &amp; GCV DATA'!$A$3:$A$8,'MASTER DATA FILE RAW COAL 2 (2)'!A179,'[16]COAL RECEIPT &amp; GCV DATA'!$T$3:$T$8)</f>
        <v>#VALUE!</v>
      </c>
      <c r="U179" s="15" t="e">
        <f t="shared" si="15"/>
        <v>#VALUE!</v>
      </c>
      <c r="V179" s="15" t="e">
        <f>SUMIF('[16]COAL RECEIPT &amp; GCV DATA'!$A$3:$A$8,'MASTER DATA FILE RAW COAL 2 (2)'!A179,'[16]COAL RECEIPT &amp; GCV DATA'!$V$3:$V$8)</f>
        <v>#VALUE!</v>
      </c>
      <c r="W179" s="15" t="e">
        <f t="shared" si="16"/>
        <v>#VALUE!</v>
      </c>
    </row>
    <row r="180" spans="1:23" customFormat="1" x14ac:dyDescent="0.3">
      <c r="A180" s="12"/>
      <c r="B180" s="12" t="e">
        <f>SUMIF('[16]COAL RECEIPT &amp; GCV DATA'!$A$3:$A$8,'MASTER DATA FILE RAW COAL 2 (2)'!A180,'[16]COAL RECEIPT &amp; GCV DATA'!$B$3:$B$8)</f>
        <v>#VALUE!</v>
      </c>
      <c r="C180" s="13" t="e">
        <f>SUMIF('[16]COAL RECEIPT &amp; GCV DATA'!$A$3:$A$8,'MASTER DATA FILE RAW COAL 2 (2)'!A180,'[16]COAL RECEIPT &amp; GCV DATA'!$C$3:$C$8)</f>
        <v>#VALUE!</v>
      </c>
      <c r="D180" s="13">
        <f>IFERROR(VLOOKUP(A180,'[16]COAL RECEIPT &amp; GCV DATA'!$A$2:$V$8,4,0),0)</f>
        <v>0</v>
      </c>
      <c r="E180" s="14">
        <f>IFERROR(VLOOKUP(A180,'[16]COAL RECEIPT &amp; GCV DATA'!$A$2:$V$8,5,0),0)</f>
        <v>0</v>
      </c>
      <c r="F180" s="13" t="e">
        <f>SUMIF('[16]COAL RECEIPT &amp; GCV DATA'!$A$3:$A$8,'MASTER DATA FILE RAW COAL 2 (2)'!A180,'[16]COAL RECEIPT &amp; GCV DATA'!$F$3:$F$8)</f>
        <v>#VALUE!</v>
      </c>
      <c r="G180" s="13">
        <f>IFERROR(VLOOKUP(A180,'[16]COAL RECEIPT &amp; GCV DATA'!$A$2:$V$8,7,0),0)</f>
        <v>0</v>
      </c>
      <c r="H180" s="13">
        <f>IFERROR(VLOOKUP(A180,'[16]COAL RECEIPT &amp; GCV DATA'!$A$2:$V$8,8,0),0)</f>
        <v>0</v>
      </c>
      <c r="I180" s="13">
        <f>IFERROR(VLOOKUP(A180,'[16]COAL RECEIPT &amp; GCV DATA'!$A$2:$V$8,9,0),0)</f>
        <v>0</v>
      </c>
      <c r="J180" s="13">
        <f>IFERROR(VLOOKUP(A180,'[16]COAL RECEIPT &amp; GCV DATA'!$A$2:$V$8,10,0),0)</f>
        <v>0</v>
      </c>
      <c r="K180" s="15" t="e">
        <f>SUMIF('[16]COAL RECEIPT &amp; GCV DATA'!$A$3:$A$8,'MASTER DATA FILE RAW COAL 2 (2)'!A180,'[16]COAL RECEIPT &amp; GCV DATA'!$K$3:$K$8)</f>
        <v>#VALUE!</v>
      </c>
      <c r="L180" s="15" t="e">
        <f>SUMIF('[16]COAL RECEIPT &amp; GCV DATA'!$A$3:$A$8,'MASTER DATA FILE RAW COAL 2 (2)'!A180,'[16]COAL RECEIPT &amp; GCV DATA'!$L$3:$L$8)</f>
        <v>#VALUE!</v>
      </c>
      <c r="M180" s="15" t="e">
        <f t="shared" si="12"/>
        <v>#VALUE!</v>
      </c>
      <c r="N180" s="15" t="e">
        <f t="shared" si="13"/>
        <v>#VALUE!</v>
      </c>
      <c r="O180" s="15" t="e">
        <f>SUMIF('[16]COAL RECEIPT &amp; GCV DATA'!$A$3:$A$8,'MASTER DATA FILE RAW COAL 2 (2)'!A180,'[16]COAL RECEIPT &amp; GCV DATA'!$O$3:$O$8)</f>
        <v>#VALUE!</v>
      </c>
      <c r="P180" s="15" t="e">
        <f t="shared" si="17"/>
        <v>#VALUE!</v>
      </c>
      <c r="Q180" s="15" t="e">
        <f>SUMIF('[16]COAL RECEIPT &amp; GCV DATA'!$A$3:$A$8,'MASTER DATA FILE RAW COAL 2 (2)'!A180,'[16]COAL RECEIPT &amp; GCV DATA'!$Q$3:$Q$8)+IF(H180=$J$234,($K$234*K180),0)+IF(H180=$J$235,($K$235*K180),0)++IF(H179=$J$235,($K$236*K180),0)</f>
        <v>#VALUE!</v>
      </c>
      <c r="R180" s="16" t="e">
        <f>SUMIF('[16]COAL RECEIPT &amp; GCV DATA'!$A$3:$A$8,'MASTER DATA FILE RAW COAL 2 (2)'!A180,'[16]COAL RECEIPT &amp; GCV DATA'!$R$3:$R$8)+IF(H180=$J$234,($K$234*K180),0)+IF(H180=$J$235,($K$235*K180),0)</f>
        <v>#VALUE!</v>
      </c>
      <c r="S180" s="15">
        <f t="shared" si="14"/>
        <v>0</v>
      </c>
      <c r="T180" s="15" t="e">
        <f>SUMIF('[16]COAL RECEIPT &amp; GCV DATA'!$A$3:$A$8,'MASTER DATA FILE RAW COAL 2 (2)'!A180,'[16]COAL RECEIPT &amp; GCV DATA'!$T$3:$T$8)</f>
        <v>#VALUE!</v>
      </c>
      <c r="U180" s="15" t="e">
        <f t="shared" si="15"/>
        <v>#VALUE!</v>
      </c>
      <c r="V180" s="15" t="e">
        <f>SUMIF('[16]COAL RECEIPT &amp; GCV DATA'!$A$3:$A$8,'MASTER DATA FILE RAW COAL 2 (2)'!A180,'[16]COAL RECEIPT &amp; GCV DATA'!$V$3:$V$8)</f>
        <v>#VALUE!</v>
      </c>
      <c r="W180" s="15" t="e">
        <f t="shared" si="16"/>
        <v>#VALUE!</v>
      </c>
    </row>
    <row r="181" spans="1:23" customFormat="1" x14ac:dyDescent="0.3">
      <c r="A181" s="12"/>
      <c r="B181" s="12" t="e">
        <f>SUMIF('[16]COAL RECEIPT &amp; GCV DATA'!$A$3:$A$8,'MASTER DATA FILE RAW COAL 2 (2)'!A181,'[16]COAL RECEIPT &amp; GCV DATA'!$B$3:$B$8)</f>
        <v>#VALUE!</v>
      </c>
      <c r="C181" s="13" t="e">
        <f>SUMIF('[16]COAL RECEIPT &amp; GCV DATA'!$A$3:$A$8,'MASTER DATA FILE RAW COAL 2 (2)'!A181,'[16]COAL RECEIPT &amp; GCV DATA'!$C$3:$C$8)</f>
        <v>#VALUE!</v>
      </c>
      <c r="D181" s="13">
        <f>IFERROR(VLOOKUP(A181,'[16]COAL RECEIPT &amp; GCV DATA'!$A$2:$V$8,4,0),0)</f>
        <v>0</v>
      </c>
      <c r="E181" s="14">
        <f>IFERROR(VLOOKUP(A181,'[16]COAL RECEIPT &amp; GCV DATA'!$A$2:$V$8,5,0),0)</f>
        <v>0</v>
      </c>
      <c r="F181" s="13" t="e">
        <f>SUMIF('[16]COAL RECEIPT &amp; GCV DATA'!$A$3:$A$8,'MASTER DATA FILE RAW COAL 2 (2)'!A181,'[16]COAL RECEIPT &amp; GCV DATA'!$F$3:$F$8)</f>
        <v>#VALUE!</v>
      </c>
      <c r="G181" s="13">
        <f>IFERROR(VLOOKUP(A181,'[16]COAL RECEIPT &amp; GCV DATA'!$A$2:$V$8,7,0),0)</f>
        <v>0</v>
      </c>
      <c r="H181" s="13">
        <f>IFERROR(VLOOKUP(A181,'[16]COAL RECEIPT &amp; GCV DATA'!$A$2:$V$8,8,0),0)</f>
        <v>0</v>
      </c>
      <c r="I181" s="13">
        <f>IFERROR(VLOOKUP(A181,'[16]COAL RECEIPT &amp; GCV DATA'!$A$2:$V$8,9,0),0)</f>
        <v>0</v>
      </c>
      <c r="J181" s="13">
        <f>IFERROR(VLOOKUP(A181,'[16]COAL RECEIPT &amp; GCV DATA'!$A$2:$V$8,10,0),0)</f>
        <v>0</v>
      </c>
      <c r="K181" s="15" t="e">
        <f>SUMIF('[16]COAL RECEIPT &amp; GCV DATA'!$A$3:$A$8,'MASTER DATA FILE RAW COAL 2 (2)'!A181,'[16]COAL RECEIPT &amp; GCV DATA'!$K$3:$K$8)</f>
        <v>#VALUE!</v>
      </c>
      <c r="L181" s="15" t="e">
        <f>SUMIF('[16]COAL RECEIPT &amp; GCV DATA'!$A$3:$A$8,'MASTER DATA FILE RAW COAL 2 (2)'!A181,'[16]COAL RECEIPT &amp; GCV DATA'!$L$3:$L$8)</f>
        <v>#VALUE!</v>
      </c>
      <c r="M181" s="15" t="e">
        <f t="shared" si="12"/>
        <v>#VALUE!</v>
      </c>
      <c r="N181" s="15" t="e">
        <f t="shared" si="13"/>
        <v>#VALUE!</v>
      </c>
      <c r="O181" s="15" t="e">
        <f>SUMIF('[16]COAL RECEIPT &amp; GCV DATA'!$A$3:$A$8,'MASTER DATA FILE RAW COAL 2 (2)'!A181,'[16]COAL RECEIPT &amp; GCV DATA'!$O$3:$O$8)</f>
        <v>#VALUE!</v>
      </c>
      <c r="P181" s="15" t="e">
        <f t="shared" si="17"/>
        <v>#VALUE!</v>
      </c>
      <c r="Q181" s="15" t="e">
        <f>SUMIF('[16]COAL RECEIPT &amp; GCV DATA'!$A$3:$A$8,'MASTER DATA FILE RAW COAL 2 (2)'!A181,'[16]COAL RECEIPT &amp; GCV DATA'!$Q$3:$Q$8)+IF(H181=$J$234,($K$234*K181),0)+IF(H181=$J$235,($K$235*K181),0)++IF(H180=$J$235,($K$236*K181),0)</f>
        <v>#VALUE!</v>
      </c>
      <c r="R181" s="16" t="e">
        <f>SUMIF('[16]COAL RECEIPT &amp; GCV DATA'!$A$3:$A$8,'MASTER DATA FILE RAW COAL 2 (2)'!A181,'[16]COAL RECEIPT &amp; GCV DATA'!$R$3:$R$8)+IF(H181=$J$234,($K$234*K181),0)+IF(H181=$J$235,($K$235*K181),0)</f>
        <v>#VALUE!</v>
      </c>
      <c r="S181" s="15">
        <f t="shared" si="14"/>
        <v>0</v>
      </c>
      <c r="T181" s="15" t="e">
        <f>SUMIF('[16]COAL RECEIPT &amp; GCV DATA'!$A$3:$A$8,'MASTER DATA FILE RAW COAL 2 (2)'!A181,'[16]COAL RECEIPT &amp; GCV DATA'!$T$3:$T$8)</f>
        <v>#VALUE!</v>
      </c>
      <c r="U181" s="15" t="e">
        <f t="shared" si="15"/>
        <v>#VALUE!</v>
      </c>
      <c r="V181" s="15" t="e">
        <f>SUMIF('[16]COAL RECEIPT &amp; GCV DATA'!$A$3:$A$8,'MASTER DATA FILE RAW COAL 2 (2)'!A181,'[16]COAL RECEIPT &amp; GCV DATA'!$V$3:$V$8)</f>
        <v>#VALUE!</v>
      </c>
      <c r="W181" s="15" t="e">
        <f t="shared" si="16"/>
        <v>#VALUE!</v>
      </c>
    </row>
    <row r="182" spans="1:23" customFormat="1" x14ac:dyDescent="0.3">
      <c r="A182" s="12"/>
      <c r="B182" s="12" t="e">
        <f>SUMIF('[16]COAL RECEIPT &amp; GCV DATA'!$A$3:$A$8,'MASTER DATA FILE RAW COAL 2 (2)'!A182,'[16]COAL RECEIPT &amp; GCV DATA'!$B$3:$B$8)</f>
        <v>#VALUE!</v>
      </c>
      <c r="C182" s="13" t="e">
        <f>SUMIF('[16]COAL RECEIPT &amp; GCV DATA'!$A$3:$A$8,'MASTER DATA FILE RAW COAL 2 (2)'!A182,'[16]COAL RECEIPT &amp; GCV DATA'!$C$3:$C$8)</f>
        <v>#VALUE!</v>
      </c>
      <c r="D182" s="13">
        <f>IFERROR(VLOOKUP(A182,'[16]COAL RECEIPT &amp; GCV DATA'!$A$2:$V$8,4,0),0)</f>
        <v>0</v>
      </c>
      <c r="E182" s="14">
        <f>IFERROR(VLOOKUP(A182,'[16]COAL RECEIPT &amp; GCV DATA'!$A$2:$V$8,5,0),0)</f>
        <v>0</v>
      </c>
      <c r="F182" s="13" t="e">
        <f>SUMIF('[16]COAL RECEIPT &amp; GCV DATA'!$A$3:$A$8,'MASTER DATA FILE RAW COAL 2 (2)'!A182,'[16]COAL RECEIPT &amp; GCV DATA'!$F$3:$F$8)</f>
        <v>#VALUE!</v>
      </c>
      <c r="G182" s="13">
        <f>IFERROR(VLOOKUP(A182,'[16]COAL RECEIPT &amp; GCV DATA'!$A$2:$V$8,7,0),0)</f>
        <v>0</v>
      </c>
      <c r="H182" s="13">
        <f>IFERROR(VLOOKUP(A182,'[16]COAL RECEIPT &amp; GCV DATA'!$A$2:$V$8,8,0),0)</f>
        <v>0</v>
      </c>
      <c r="I182" s="13">
        <f>IFERROR(VLOOKUP(A182,'[16]COAL RECEIPT &amp; GCV DATA'!$A$2:$V$8,9,0),0)</f>
        <v>0</v>
      </c>
      <c r="J182" s="13">
        <f>IFERROR(VLOOKUP(A182,'[16]COAL RECEIPT &amp; GCV DATA'!$A$2:$V$8,10,0),0)</f>
        <v>0</v>
      </c>
      <c r="K182" s="15" t="e">
        <f>SUMIF('[16]COAL RECEIPT &amp; GCV DATA'!$A$3:$A$8,'MASTER DATA FILE RAW COAL 2 (2)'!A182,'[16]COAL RECEIPT &amp; GCV DATA'!$K$3:$K$8)</f>
        <v>#VALUE!</v>
      </c>
      <c r="L182" s="15" t="e">
        <f>SUMIF('[16]COAL RECEIPT &amp; GCV DATA'!$A$3:$A$8,'MASTER DATA FILE RAW COAL 2 (2)'!A182,'[16]COAL RECEIPT &amp; GCV DATA'!$L$3:$L$8)</f>
        <v>#VALUE!</v>
      </c>
      <c r="M182" s="15" t="e">
        <f t="shared" si="12"/>
        <v>#VALUE!</v>
      </c>
      <c r="N182" s="15" t="e">
        <f t="shared" si="13"/>
        <v>#VALUE!</v>
      </c>
      <c r="O182" s="15" t="e">
        <f>SUMIF('[16]COAL RECEIPT &amp; GCV DATA'!$A$3:$A$8,'MASTER DATA FILE RAW COAL 2 (2)'!A182,'[16]COAL RECEIPT &amp; GCV DATA'!$O$3:$O$8)</f>
        <v>#VALUE!</v>
      </c>
      <c r="P182" s="15" t="e">
        <f t="shared" si="17"/>
        <v>#VALUE!</v>
      </c>
      <c r="Q182" s="15" t="e">
        <f>SUMIF('[16]COAL RECEIPT &amp; GCV DATA'!$A$3:$A$8,'MASTER DATA FILE RAW COAL 2 (2)'!A182,'[16]COAL RECEIPT &amp; GCV DATA'!$Q$3:$Q$8)+IF(H182=$J$234,($K$234*K182),0)+IF(H182=$J$235,($K$235*K182),0)++IF(H181=$J$235,($K$236*K182),0)</f>
        <v>#VALUE!</v>
      </c>
      <c r="R182" s="16" t="e">
        <f>SUMIF('[16]COAL RECEIPT &amp; GCV DATA'!$A$3:$A$8,'MASTER DATA FILE RAW COAL 2 (2)'!A182,'[16]COAL RECEIPT &amp; GCV DATA'!$R$3:$R$8)+IF(H182=$J$234,($K$234*K182),0)+IF(H182=$J$235,($K$235*K182),0)</f>
        <v>#VALUE!</v>
      </c>
      <c r="S182" s="15">
        <f t="shared" si="14"/>
        <v>0</v>
      </c>
      <c r="T182" s="15" t="e">
        <f>SUMIF('[16]COAL RECEIPT &amp; GCV DATA'!$A$3:$A$8,'MASTER DATA FILE RAW COAL 2 (2)'!A182,'[16]COAL RECEIPT &amp; GCV DATA'!$T$3:$T$8)</f>
        <v>#VALUE!</v>
      </c>
      <c r="U182" s="15" t="e">
        <f t="shared" si="15"/>
        <v>#VALUE!</v>
      </c>
      <c r="V182" s="15" t="e">
        <f>SUMIF('[16]COAL RECEIPT &amp; GCV DATA'!$A$3:$A$8,'MASTER DATA FILE RAW COAL 2 (2)'!A182,'[16]COAL RECEIPT &amp; GCV DATA'!$V$3:$V$8)</f>
        <v>#VALUE!</v>
      </c>
      <c r="W182" s="15" t="e">
        <f t="shared" si="16"/>
        <v>#VALUE!</v>
      </c>
    </row>
    <row r="183" spans="1:23" customFormat="1" x14ac:dyDescent="0.3">
      <c r="A183" s="12"/>
      <c r="B183" s="12" t="e">
        <f>SUMIF('[16]COAL RECEIPT &amp; GCV DATA'!$A$3:$A$8,'MASTER DATA FILE RAW COAL 2 (2)'!A183,'[16]COAL RECEIPT &amp; GCV DATA'!$B$3:$B$8)</f>
        <v>#VALUE!</v>
      </c>
      <c r="C183" s="13" t="e">
        <f>SUMIF('[16]COAL RECEIPT &amp; GCV DATA'!$A$3:$A$8,'MASTER DATA FILE RAW COAL 2 (2)'!A183,'[16]COAL RECEIPT &amp; GCV DATA'!$C$3:$C$8)</f>
        <v>#VALUE!</v>
      </c>
      <c r="D183" s="13">
        <f>IFERROR(VLOOKUP(A183,'[16]COAL RECEIPT &amp; GCV DATA'!$A$2:$V$8,4,0),0)</f>
        <v>0</v>
      </c>
      <c r="E183" s="14">
        <f>IFERROR(VLOOKUP(A183,'[16]COAL RECEIPT &amp; GCV DATA'!$A$2:$V$8,5,0),0)</f>
        <v>0</v>
      </c>
      <c r="F183" s="13" t="e">
        <f>SUMIF('[16]COAL RECEIPT &amp; GCV DATA'!$A$3:$A$8,'MASTER DATA FILE RAW COAL 2 (2)'!A183,'[16]COAL RECEIPT &amp; GCV DATA'!$F$3:$F$8)</f>
        <v>#VALUE!</v>
      </c>
      <c r="G183" s="13">
        <f>IFERROR(VLOOKUP(A183,'[16]COAL RECEIPT &amp; GCV DATA'!$A$2:$V$8,7,0),0)</f>
        <v>0</v>
      </c>
      <c r="H183" s="13">
        <f>IFERROR(VLOOKUP(A183,'[16]COAL RECEIPT &amp; GCV DATA'!$A$2:$V$8,8,0),0)</f>
        <v>0</v>
      </c>
      <c r="I183" s="13">
        <f>IFERROR(VLOOKUP(A183,'[16]COAL RECEIPT &amp; GCV DATA'!$A$2:$V$8,9,0),0)</f>
        <v>0</v>
      </c>
      <c r="J183" s="13">
        <f>IFERROR(VLOOKUP(A183,'[16]COAL RECEIPT &amp; GCV DATA'!$A$2:$V$8,10,0),0)</f>
        <v>0</v>
      </c>
      <c r="K183" s="15" t="e">
        <f>SUMIF('[16]COAL RECEIPT &amp; GCV DATA'!$A$3:$A$8,'MASTER DATA FILE RAW COAL 2 (2)'!A183,'[16]COAL RECEIPT &amp; GCV DATA'!$K$3:$K$8)</f>
        <v>#VALUE!</v>
      </c>
      <c r="L183" s="15" t="e">
        <f>SUMIF('[16]COAL RECEIPT &amp; GCV DATA'!$A$3:$A$8,'MASTER DATA FILE RAW COAL 2 (2)'!A183,'[16]COAL RECEIPT &amp; GCV DATA'!$L$3:$L$8)</f>
        <v>#VALUE!</v>
      </c>
      <c r="M183" s="15" t="e">
        <f t="shared" si="12"/>
        <v>#VALUE!</v>
      </c>
      <c r="N183" s="15" t="e">
        <f t="shared" si="13"/>
        <v>#VALUE!</v>
      </c>
      <c r="O183" s="15" t="e">
        <f>SUMIF('[16]COAL RECEIPT &amp; GCV DATA'!$A$3:$A$8,'MASTER DATA FILE RAW COAL 2 (2)'!A183,'[16]COAL RECEIPT &amp; GCV DATA'!$O$3:$O$8)</f>
        <v>#VALUE!</v>
      </c>
      <c r="P183" s="15" t="e">
        <f t="shared" si="17"/>
        <v>#VALUE!</v>
      </c>
      <c r="Q183" s="15" t="e">
        <f>SUMIF('[16]COAL RECEIPT &amp; GCV DATA'!$A$3:$A$8,'MASTER DATA FILE RAW COAL 2 (2)'!A183,'[16]COAL RECEIPT &amp; GCV DATA'!$Q$3:$Q$8)+IF(H183=$J$234,($K$234*K183),0)+IF(H183=$J$235,($K$235*K183),0)++IF(H182=$J$235,($K$236*K183),0)</f>
        <v>#VALUE!</v>
      </c>
      <c r="R183" s="16" t="e">
        <f>SUMIF('[16]COAL RECEIPT &amp; GCV DATA'!$A$3:$A$8,'MASTER DATA FILE RAW COAL 2 (2)'!A183,'[16]COAL RECEIPT &amp; GCV DATA'!$R$3:$R$8)+IF(H183=$J$234,($K$234*K183),0)+IF(H183=$J$235,($K$235*K183),0)</f>
        <v>#VALUE!</v>
      </c>
      <c r="S183" s="15">
        <f t="shared" si="14"/>
        <v>0</v>
      </c>
      <c r="T183" s="15" t="e">
        <f>SUMIF('[16]COAL RECEIPT &amp; GCV DATA'!$A$3:$A$8,'MASTER DATA FILE RAW COAL 2 (2)'!A183,'[16]COAL RECEIPT &amp; GCV DATA'!$T$3:$T$8)</f>
        <v>#VALUE!</v>
      </c>
      <c r="U183" s="15" t="e">
        <f t="shared" si="15"/>
        <v>#VALUE!</v>
      </c>
      <c r="V183" s="15" t="e">
        <f>SUMIF('[16]COAL RECEIPT &amp; GCV DATA'!$A$3:$A$8,'MASTER DATA FILE RAW COAL 2 (2)'!A183,'[16]COAL RECEIPT &amp; GCV DATA'!$V$3:$V$8)</f>
        <v>#VALUE!</v>
      </c>
      <c r="W183" s="15" t="e">
        <f t="shared" si="16"/>
        <v>#VALUE!</v>
      </c>
    </row>
    <row r="184" spans="1:23" customFormat="1" x14ac:dyDescent="0.3">
      <c r="A184" s="12"/>
      <c r="B184" s="12" t="e">
        <f>SUMIF('[16]COAL RECEIPT &amp; GCV DATA'!$A$3:$A$8,'MASTER DATA FILE RAW COAL 2 (2)'!A184,'[16]COAL RECEIPT &amp; GCV DATA'!$B$3:$B$8)</f>
        <v>#VALUE!</v>
      </c>
      <c r="C184" s="13" t="e">
        <f>SUMIF('[16]COAL RECEIPT &amp; GCV DATA'!$A$3:$A$8,'MASTER DATA FILE RAW COAL 2 (2)'!A184,'[16]COAL RECEIPT &amp; GCV DATA'!$C$3:$C$8)</f>
        <v>#VALUE!</v>
      </c>
      <c r="D184" s="13">
        <f>IFERROR(VLOOKUP(A184,'[16]COAL RECEIPT &amp; GCV DATA'!$A$2:$V$8,4,0),0)</f>
        <v>0</v>
      </c>
      <c r="E184" s="14">
        <f>IFERROR(VLOOKUP(A184,'[16]COAL RECEIPT &amp; GCV DATA'!$A$2:$V$8,5,0),0)</f>
        <v>0</v>
      </c>
      <c r="F184" s="13" t="e">
        <f>SUMIF('[16]COAL RECEIPT &amp; GCV DATA'!$A$3:$A$8,'MASTER DATA FILE RAW COAL 2 (2)'!A184,'[16]COAL RECEIPT &amp; GCV DATA'!$F$3:$F$8)</f>
        <v>#VALUE!</v>
      </c>
      <c r="G184" s="13">
        <f>IFERROR(VLOOKUP(A184,'[16]COAL RECEIPT &amp; GCV DATA'!$A$2:$V$8,7,0),0)</f>
        <v>0</v>
      </c>
      <c r="H184" s="13">
        <f>IFERROR(VLOOKUP(A184,'[16]COAL RECEIPT &amp; GCV DATA'!$A$2:$V$8,8,0),0)</f>
        <v>0</v>
      </c>
      <c r="I184" s="13">
        <f>IFERROR(VLOOKUP(A184,'[16]COAL RECEIPT &amp; GCV DATA'!$A$2:$V$8,9,0),0)</f>
        <v>0</v>
      </c>
      <c r="J184" s="13">
        <f>IFERROR(VLOOKUP(A184,'[16]COAL RECEIPT &amp; GCV DATA'!$A$2:$V$8,10,0),0)</f>
        <v>0</v>
      </c>
      <c r="K184" s="15" t="e">
        <f>SUMIF('[16]COAL RECEIPT &amp; GCV DATA'!$A$3:$A$8,'MASTER DATA FILE RAW COAL 2 (2)'!A184,'[16]COAL RECEIPT &amp; GCV DATA'!$K$3:$K$8)</f>
        <v>#VALUE!</v>
      </c>
      <c r="L184" s="15" t="e">
        <f>SUMIF('[16]COAL RECEIPT &amp; GCV DATA'!$A$3:$A$8,'MASTER DATA FILE RAW COAL 2 (2)'!A184,'[16]COAL RECEIPT &amp; GCV DATA'!$L$3:$L$8)</f>
        <v>#VALUE!</v>
      </c>
      <c r="M184" s="15" t="e">
        <f t="shared" si="12"/>
        <v>#VALUE!</v>
      </c>
      <c r="N184" s="15" t="e">
        <f t="shared" si="13"/>
        <v>#VALUE!</v>
      </c>
      <c r="O184" s="15" t="e">
        <f>SUMIF('[16]COAL RECEIPT &amp; GCV DATA'!$A$3:$A$8,'MASTER DATA FILE RAW COAL 2 (2)'!A184,'[16]COAL RECEIPT &amp; GCV DATA'!$O$3:$O$8)</f>
        <v>#VALUE!</v>
      </c>
      <c r="P184" s="15" t="e">
        <f t="shared" si="17"/>
        <v>#VALUE!</v>
      </c>
      <c r="Q184" s="15" t="e">
        <f>SUMIF('[16]COAL RECEIPT &amp; GCV DATA'!$A$3:$A$8,'MASTER DATA FILE RAW COAL 2 (2)'!A184,'[16]COAL RECEIPT &amp; GCV DATA'!$Q$3:$Q$8)+IF(H184=$J$234,($K$234*K184),0)+IF(H184=$J$235,($K$235*K184),0)++IF(H183=$J$235,($K$236*K184),0)</f>
        <v>#VALUE!</v>
      </c>
      <c r="R184" s="16" t="e">
        <f>SUMIF('[16]COAL RECEIPT &amp; GCV DATA'!$A$3:$A$8,'MASTER DATA FILE RAW COAL 2 (2)'!A184,'[16]COAL RECEIPT &amp; GCV DATA'!$R$3:$R$8)+IF(H184=$J$234,($K$234*K184),0)+IF(H184=$J$235,($K$235*K184),0)</f>
        <v>#VALUE!</v>
      </c>
      <c r="S184" s="15">
        <f t="shared" si="14"/>
        <v>0</v>
      </c>
      <c r="T184" s="15" t="e">
        <f>SUMIF('[16]COAL RECEIPT &amp; GCV DATA'!$A$3:$A$8,'MASTER DATA FILE RAW COAL 2 (2)'!A184,'[16]COAL RECEIPT &amp; GCV DATA'!$T$3:$T$8)</f>
        <v>#VALUE!</v>
      </c>
      <c r="U184" s="15" t="e">
        <f t="shared" si="15"/>
        <v>#VALUE!</v>
      </c>
      <c r="V184" s="15" t="e">
        <f>SUMIF('[16]COAL RECEIPT &amp; GCV DATA'!$A$3:$A$8,'MASTER DATA FILE RAW COAL 2 (2)'!A184,'[16]COAL RECEIPT &amp; GCV DATA'!$V$3:$V$8)</f>
        <v>#VALUE!</v>
      </c>
      <c r="W184" s="15" t="e">
        <f t="shared" si="16"/>
        <v>#VALUE!</v>
      </c>
    </row>
    <row r="185" spans="1:23" customFormat="1" x14ac:dyDescent="0.3">
      <c r="A185" s="12"/>
      <c r="B185" s="12" t="e">
        <f>SUMIF('[16]COAL RECEIPT &amp; GCV DATA'!$A$3:$A$8,'MASTER DATA FILE RAW COAL 2 (2)'!A185,'[16]COAL RECEIPT &amp; GCV DATA'!$B$3:$B$8)</f>
        <v>#VALUE!</v>
      </c>
      <c r="C185" s="13" t="e">
        <f>SUMIF('[16]COAL RECEIPT &amp; GCV DATA'!$A$3:$A$8,'MASTER DATA FILE RAW COAL 2 (2)'!A185,'[16]COAL RECEIPT &amp; GCV DATA'!$C$3:$C$8)</f>
        <v>#VALUE!</v>
      </c>
      <c r="D185" s="13">
        <f>IFERROR(VLOOKUP(A185,'[16]COAL RECEIPT &amp; GCV DATA'!$A$2:$V$8,4,0),0)</f>
        <v>0</v>
      </c>
      <c r="E185" s="14">
        <f>IFERROR(VLOOKUP(A185,'[16]COAL RECEIPT &amp; GCV DATA'!$A$2:$V$8,5,0),0)</f>
        <v>0</v>
      </c>
      <c r="F185" s="13" t="e">
        <f>SUMIF('[16]COAL RECEIPT &amp; GCV DATA'!$A$3:$A$8,'MASTER DATA FILE RAW COAL 2 (2)'!A185,'[16]COAL RECEIPT &amp; GCV DATA'!$F$3:$F$8)</f>
        <v>#VALUE!</v>
      </c>
      <c r="G185" s="13">
        <f>IFERROR(VLOOKUP(A185,'[16]COAL RECEIPT &amp; GCV DATA'!$A$2:$V$8,7,0),0)</f>
        <v>0</v>
      </c>
      <c r="H185" s="13">
        <f>IFERROR(VLOOKUP(A185,'[16]COAL RECEIPT &amp; GCV DATA'!$A$2:$V$8,8,0),0)</f>
        <v>0</v>
      </c>
      <c r="I185" s="13">
        <f>IFERROR(VLOOKUP(A185,'[16]COAL RECEIPT &amp; GCV DATA'!$A$2:$V$8,9,0),0)</f>
        <v>0</v>
      </c>
      <c r="J185" s="13">
        <f>IFERROR(VLOOKUP(A185,'[16]COAL RECEIPT &amp; GCV DATA'!$A$2:$V$8,10,0),0)</f>
        <v>0</v>
      </c>
      <c r="K185" s="15" t="e">
        <f>SUMIF('[16]COAL RECEIPT &amp; GCV DATA'!$A$3:$A$8,'MASTER DATA FILE RAW COAL 2 (2)'!A185,'[16]COAL RECEIPT &amp; GCV DATA'!$K$3:$K$8)</f>
        <v>#VALUE!</v>
      </c>
      <c r="L185" s="15" t="e">
        <f>SUMIF('[16]COAL RECEIPT &amp; GCV DATA'!$A$3:$A$8,'MASTER DATA FILE RAW COAL 2 (2)'!A185,'[16]COAL RECEIPT &amp; GCV DATA'!$L$3:$L$8)</f>
        <v>#VALUE!</v>
      </c>
      <c r="M185" s="15" t="e">
        <f t="shared" si="12"/>
        <v>#VALUE!</v>
      </c>
      <c r="N185" s="15" t="e">
        <f t="shared" si="13"/>
        <v>#VALUE!</v>
      </c>
      <c r="O185" s="15" t="e">
        <f>SUMIF('[16]COAL RECEIPT &amp; GCV DATA'!$A$3:$A$8,'MASTER DATA FILE RAW COAL 2 (2)'!A185,'[16]COAL RECEIPT &amp; GCV DATA'!$O$3:$O$8)</f>
        <v>#VALUE!</v>
      </c>
      <c r="P185" s="15" t="e">
        <f t="shared" si="17"/>
        <v>#VALUE!</v>
      </c>
      <c r="Q185" s="15" t="e">
        <f>SUMIF('[16]COAL RECEIPT &amp; GCV DATA'!$A$3:$A$8,'MASTER DATA FILE RAW COAL 2 (2)'!A185,'[16]COAL RECEIPT &amp; GCV DATA'!$Q$3:$Q$8)+IF(H185=$J$234,($K$234*K185),0)+IF(H185=$J$235,($K$235*K185),0)++IF(H184=$J$235,($K$236*K185),0)</f>
        <v>#VALUE!</v>
      </c>
      <c r="R185" s="16" t="e">
        <f>SUMIF('[16]COAL RECEIPT &amp; GCV DATA'!$A$3:$A$8,'MASTER DATA FILE RAW COAL 2 (2)'!A185,'[16]COAL RECEIPT &amp; GCV DATA'!$R$3:$R$8)+IF(H185=$J$234,($K$234*K185),0)+IF(H185=$J$235,($K$235*K185),0)</f>
        <v>#VALUE!</v>
      </c>
      <c r="S185" s="15">
        <f t="shared" si="14"/>
        <v>0</v>
      </c>
      <c r="T185" s="15" t="e">
        <f>SUMIF('[16]COAL RECEIPT &amp; GCV DATA'!$A$3:$A$8,'MASTER DATA FILE RAW COAL 2 (2)'!A185,'[16]COAL RECEIPT &amp; GCV DATA'!$T$3:$T$8)</f>
        <v>#VALUE!</v>
      </c>
      <c r="U185" s="15" t="e">
        <f t="shared" si="15"/>
        <v>#VALUE!</v>
      </c>
      <c r="V185" s="15" t="e">
        <f>SUMIF('[16]COAL RECEIPT &amp; GCV DATA'!$A$3:$A$8,'MASTER DATA FILE RAW COAL 2 (2)'!A185,'[16]COAL RECEIPT &amp; GCV DATA'!$V$3:$V$8)</f>
        <v>#VALUE!</v>
      </c>
      <c r="W185" s="15" t="e">
        <f t="shared" si="16"/>
        <v>#VALUE!</v>
      </c>
    </row>
    <row r="186" spans="1:23" customFormat="1" x14ac:dyDescent="0.3">
      <c r="A186" s="12"/>
      <c r="B186" s="12" t="e">
        <f>SUMIF('[16]COAL RECEIPT &amp; GCV DATA'!$A$3:$A$8,'MASTER DATA FILE RAW COAL 2 (2)'!A186,'[16]COAL RECEIPT &amp; GCV DATA'!$B$3:$B$8)</f>
        <v>#VALUE!</v>
      </c>
      <c r="C186" s="13" t="e">
        <f>SUMIF('[16]COAL RECEIPT &amp; GCV DATA'!$A$3:$A$8,'MASTER DATA FILE RAW COAL 2 (2)'!A186,'[16]COAL RECEIPT &amp; GCV DATA'!$C$3:$C$8)</f>
        <v>#VALUE!</v>
      </c>
      <c r="D186" s="13">
        <f>IFERROR(VLOOKUP(A186,'[16]COAL RECEIPT &amp; GCV DATA'!$A$2:$V$8,4,0),0)</f>
        <v>0</v>
      </c>
      <c r="E186" s="14">
        <f>IFERROR(VLOOKUP(A186,'[16]COAL RECEIPT &amp; GCV DATA'!$A$2:$V$8,5,0),0)</f>
        <v>0</v>
      </c>
      <c r="F186" s="13" t="e">
        <f>SUMIF('[16]COAL RECEIPT &amp; GCV DATA'!$A$3:$A$8,'MASTER DATA FILE RAW COAL 2 (2)'!A186,'[16]COAL RECEIPT &amp; GCV DATA'!$F$3:$F$8)</f>
        <v>#VALUE!</v>
      </c>
      <c r="G186" s="13">
        <f>IFERROR(VLOOKUP(A186,'[16]COAL RECEIPT &amp; GCV DATA'!$A$2:$V$8,7,0),0)</f>
        <v>0</v>
      </c>
      <c r="H186" s="13">
        <f>IFERROR(VLOOKUP(A186,'[16]COAL RECEIPT &amp; GCV DATA'!$A$2:$V$8,8,0),0)</f>
        <v>0</v>
      </c>
      <c r="I186" s="13">
        <f>IFERROR(VLOOKUP(A186,'[16]COAL RECEIPT &amp; GCV DATA'!$A$2:$V$8,9,0),0)</f>
        <v>0</v>
      </c>
      <c r="J186" s="13">
        <f>IFERROR(VLOOKUP(A186,'[16]COAL RECEIPT &amp; GCV DATA'!$A$2:$V$8,10,0),0)</f>
        <v>0</v>
      </c>
      <c r="K186" s="15" t="e">
        <f>SUMIF('[16]COAL RECEIPT &amp; GCV DATA'!$A$3:$A$8,'MASTER DATA FILE RAW COAL 2 (2)'!A186,'[16]COAL RECEIPT &amp; GCV DATA'!$K$3:$K$8)</f>
        <v>#VALUE!</v>
      </c>
      <c r="L186" s="15" t="e">
        <f>SUMIF('[16]COAL RECEIPT &amp; GCV DATA'!$A$3:$A$8,'MASTER DATA FILE RAW COAL 2 (2)'!A186,'[16]COAL RECEIPT &amp; GCV DATA'!$L$3:$L$8)</f>
        <v>#VALUE!</v>
      </c>
      <c r="M186" s="15" t="e">
        <f t="shared" si="12"/>
        <v>#VALUE!</v>
      </c>
      <c r="N186" s="15" t="e">
        <f t="shared" si="13"/>
        <v>#VALUE!</v>
      </c>
      <c r="O186" s="15" t="e">
        <f>SUMIF('[16]COAL RECEIPT &amp; GCV DATA'!$A$3:$A$8,'MASTER DATA FILE RAW COAL 2 (2)'!A186,'[16]COAL RECEIPT &amp; GCV DATA'!$O$3:$O$8)</f>
        <v>#VALUE!</v>
      </c>
      <c r="P186" s="15" t="e">
        <f t="shared" si="17"/>
        <v>#VALUE!</v>
      </c>
      <c r="Q186" s="15" t="e">
        <f>SUMIF('[16]COAL RECEIPT &amp; GCV DATA'!$A$3:$A$8,'MASTER DATA FILE RAW COAL 2 (2)'!A186,'[16]COAL RECEIPT &amp; GCV DATA'!$Q$3:$Q$8)+IF(H186=$J$234,($K$234*K186),0)+IF(H186=$J$235,($K$235*K186),0)++IF(H185=$J$235,($K$236*K186),0)</f>
        <v>#VALUE!</v>
      </c>
      <c r="R186" s="16" t="e">
        <f>SUMIF('[16]COAL RECEIPT &amp; GCV DATA'!$A$3:$A$8,'MASTER DATA FILE RAW COAL 2 (2)'!A186,'[16]COAL RECEIPT &amp; GCV DATA'!$R$3:$R$8)+IF(H186=$J$234,($K$234*K186),0)+IF(H186=$J$235,($K$235*K186),0)</f>
        <v>#VALUE!</v>
      </c>
      <c r="S186" s="15">
        <f t="shared" si="14"/>
        <v>0</v>
      </c>
      <c r="T186" s="15" t="e">
        <f>SUMIF('[16]COAL RECEIPT &amp; GCV DATA'!$A$3:$A$8,'MASTER DATA FILE RAW COAL 2 (2)'!A186,'[16]COAL RECEIPT &amp; GCV DATA'!$T$3:$T$8)</f>
        <v>#VALUE!</v>
      </c>
      <c r="U186" s="15" t="e">
        <f t="shared" si="15"/>
        <v>#VALUE!</v>
      </c>
      <c r="V186" s="15" t="e">
        <f>SUMIF('[16]COAL RECEIPT &amp; GCV DATA'!$A$3:$A$8,'MASTER DATA FILE RAW COAL 2 (2)'!A186,'[16]COAL RECEIPT &amp; GCV DATA'!$V$3:$V$8)</f>
        <v>#VALUE!</v>
      </c>
      <c r="W186" s="15" t="e">
        <f t="shared" si="16"/>
        <v>#VALUE!</v>
      </c>
    </row>
    <row r="187" spans="1:23" customFormat="1" x14ac:dyDescent="0.3">
      <c r="A187" s="12"/>
      <c r="B187" s="12" t="e">
        <f>SUMIF('[16]COAL RECEIPT &amp; GCV DATA'!$A$3:$A$8,'MASTER DATA FILE RAW COAL 2 (2)'!A187,'[16]COAL RECEIPT &amp; GCV DATA'!$B$3:$B$8)</f>
        <v>#VALUE!</v>
      </c>
      <c r="C187" s="13" t="e">
        <f>SUMIF('[16]COAL RECEIPT &amp; GCV DATA'!$A$3:$A$8,'MASTER DATA FILE RAW COAL 2 (2)'!A187,'[16]COAL RECEIPT &amp; GCV DATA'!$C$3:$C$8)</f>
        <v>#VALUE!</v>
      </c>
      <c r="D187" s="13">
        <f>IFERROR(VLOOKUP(A187,'[16]COAL RECEIPT &amp; GCV DATA'!$A$2:$V$8,4,0),0)</f>
        <v>0</v>
      </c>
      <c r="E187" s="14">
        <f>IFERROR(VLOOKUP(A187,'[16]COAL RECEIPT &amp; GCV DATA'!$A$2:$V$8,5,0),0)</f>
        <v>0</v>
      </c>
      <c r="F187" s="13" t="e">
        <f>SUMIF('[16]COAL RECEIPT &amp; GCV DATA'!$A$3:$A$8,'MASTER DATA FILE RAW COAL 2 (2)'!A187,'[16]COAL RECEIPT &amp; GCV DATA'!$F$3:$F$8)</f>
        <v>#VALUE!</v>
      </c>
      <c r="G187" s="13">
        <f>IFERROR(VLOOKUP(A187,'[16]COAL RECEIPT &amp; GCV DATA'!$A$2:$V$8,7,0),0)</f>
        <v>0</v>
      </c>
      <c r="H187" s="13">
        <f>IFERROR(VLOOKUP(A187,'[16]COAL RECEIPT &amp; GCV DATA'!$A$2:$V$8,8,0),0)</f>
        <v>0</v>
      </c>
      <c r="I187" s="13">
        <f>IFERROR(VLOOKUP(A187,'[16]COAL RECEIPT &amp; GCV DATA'!$A$2:$V$8,9,0),0)</f>
        <v>0</v>
      </c>
      <c r="J187" s="13">
        <f>IFERROR(VLOOKUP(A187,'[16]COAL RECEIPT &amp; GCV DATA'!$A$2:$V$8,10,0),0)</f>
        <v>0</v>
      </c>
      <c r="K187" s="15" t="e">
        <f>SUMIF('[16]COAL RECEIPT &amp; GCV DATA'!$A$3:$A$8,'MASTER DATA FILE RAW COAL 2 (2)'!A187,'[16]COAL RECEIPT &amp; GCV DATA'!$K$3:$K$8)</f>
        <v>#VALUE!</v>
      </c>
      <c r="L187" s="15" t="e">
        <f>SUMIF('[16]COAL RECEIPT &amp; GCV DATA'!$A$3:$A$8,'MASTER DATA FILE RAW COAL 2 (2)'!A187,'[16]COAL RECEIPT &amp; GCV DATA'!$L$3:$L$8)</f>
        <v>#VALUE!</v>
      </c>
      <c r="M187" s="15" t="e">
        <f t="shared" si="12"/>
        <v>#VALUE!</v>
      </c>
      <c r="N187" s="15" t="e">
        <f t="shared" si="13"/>
        <v>#VALUE!</v>
      </c>
      <c r="O187" s="15" t="e">
        <f>SUMIF('[16]COAL RECEIPT &amp; GCV DATA'!$A$3:$A$8,'MASTER DATA FILE RAW COAL 2 (2)'!A187,'[16]COAL RECEIPT &amp; GCV DATA'!$O$3:$O$8)</f>
        <v>#VALUE!</v>
      </c>
      <c r="P187" s="15" t="e">
        <f t="shared" si="17"/>
        <v>#VALUE!</v>
      </c>
      <c r="Q187" s="15" t="e">
        <f>SUMIF('[16]COAL RECEIPT &amp; GCV DATA'!$A$3:$A$8,'MASTER DATA FILE RAW COAL 2 (2)'!A187,'[16]COAL RECEIPT &amp; GCV DATA'!$Q$3:$Q$8)+IF(H187=$J$234,($K$234*K187),0)+IF(H187=$J$235,($K$235*K187),0)++IF(H186=$J$235,($K$236*K187),0)</f>
        <v>#VALUE!</v>
      </c>
      <c r="R187" s="16" t="e">
        <f>SUMIF('[16]COAL RECEIPT &amp; GCV DATA'!$A$3:$A$8,'MASTER DATA FILE RAW COAL 2 (2)'!A187,'[16]COAL RECEIPT &amp; GCV DATA'!$R$3:$R$8)+IF(H187=$J$234,($K$234*K187),0)+IF(H187=$J$235,($K$235*K187),0)</f>
        <v>#VALUE!</v>
      </c>
      <c r="S187" s="15">
        <f t="shared" si="14"/>
        <v>0</v>
      </c>
      <c r="T187" s="15" t="e">
        <f>SUMIF('[16]COAL RECEIPT &amp; GCV DATA'!$A$3:$A$8,'MASTER DATA FILE RAW COAL 2 (2)'!A187,'[16]COAL RECEIPT &amp; GCV DATA'!$T$3:$T$8)</f>
        <v>#VALUE!</v>
      </c>
      <c r="U187" s="15" t="e">
        <f t="shared" si="15"/>
        <v>#VALUE!</v>
      </c>
      <c r="V187" s="15" t="e">
        <f>SUMIF('[16]COAL RECEIPT &amp; GCV DATA'!$A$3:$A$8,'MASTER DATA FILE RAW COAL 2 (2)'!A187,'[16]COAL RECEIPT &amp; GCV DATA'!$V$3:$V$8)</f>
        <v>#VALUE!</v>
      </c>
      <c r="W187" s="15" t="e">
        <f t="shared" si="16"/>
        <v>#VALUE!</v>
      </c>
    </row>
    <row r="188" spans="1:23" customFormat="1" x14ac:dyDescent="0.3">
      <c r="A188" s="12"/>
      <c r="B188" s="12" t="e">
        <f>SUMIF('[16]COAL RECEIPT &amp; GCV DATA'!$A$3:$A$8,'MASTER DATA FILE RAW COAL 2 (2)'!A188,'[16]COAL RECEIPT &amp; GCV DATA'!$B$3:$B$8)</f>
        <v>#VALUE!</v>
      </c>
      <c r="C188" s="13" t="e">
        <f>SUMIF('[16]COAL RECEIPT &amp; GCV DATA'!$A$3:$A$8,'MASTER DATA FILE RAW COAL 2 (2)'!A188,'[16]COAL RECEIPT &amp; GCV DATA'!$C$3:$C$8)</f>
        <v>#VALUE!</v>
      </c>
      <c r="D188" s="13">
        <f>IFERROR(VLOOKUP(A188,'[16]COAL RECEIPT &amp; GCV DATA'!$A$2:$V$8,4,0),0)</f>
        <v>0</v>
      </c>
      <c r="E188" s="14">
        <f>IFERROR(VLOOKUP(A188,'[16]COAL RECEIPT &amp; GCV DATA'!$A$2:$V$8,5,0),0)</f>
        <v>0</v>
      </c>
      <c r="F188" s="13" t="e">
        <f>SUMIF('[16]COAL RECEIPT &amp; GCV DATA'!$A$3:$A$8,'MASTER DATA FILE RAW COAL 2 (2)'!A188,'[16]COAL RECEIPT &amp; GCV DATA'!$F$3:$F$8)</f>
        <v>#VALUE!</v>
      </c>
      <c r="G188" s="13">
        <f>IFERROR(VLOOKUP(A188,'[16]COAL RECEIPT &amp; GCV DATA'!$A$2:$V$8,7,0),0)</f>
        <v>0</v>
      </c>
      <c r="H188" s="13">
        <f>IFERROR(VLOOKUP(A188,'[16]COAL RECEIPT &amp; GCV DATA'!$A$2:$V$8,8,0),0)</f>
        <v>0</v>
      </c>
      <c r="I188" s="13">
        <f>IFERROR(VLOOKUP(A188,'[16]COAL RECEIPT &amp; GCV DATA'!$A$2:$V$8,9,0),0)</f>
        <v>0</v>
      </c>
      <c r="J188" s="13">
        <f>IFERROR(VLOOKUP(A188,'[16]COAL RECEIPT &amp; GCV DATA'!$A$2:$V$8,10,0),0)</f>
        <v>0</v>
      </c>
      <c r="K188" s="15" t="e">
        <f>SUMIF('[16]COAL RECEIPT &amp; GCV DATA'!$A$3:$A$8,'MASTER DATA FILE RAW COAL 2 (2)'!A188,'[16]COAL RECEIPT &amp; GCV DATA'!$K$3:$K$8)</f>
        <v>#VALUE!</v>
      </c>
      <c r="L188" s="15" t="e">
        <f>SUMIF('[16]COAL RECEIPT &amp; GCV DATA'!$A$3:$A$8,'MASTER DATA FILE RAW COAL 2 (2)'!A188,'[16]COAL RECEIPT &amp; GCV DATA'!$L$3:$L$8)</f>
        <v>#VALUE!</v>
      </c>
      <c r="M188" s="15" t="e">
        <f t="shared" si="12"/>
        <v>#VALUE!</v>
      </c>
      <c r="N188" s="15" t="e">
        <f t="shared" si="13"/>
        <v>#VALUE!</v>
      </c>
      <c r="O188" s="15" t="e">
        <f>SUMIF('[16]COAL RECEIPT &amp; GCV DATA'!$A$3:$A$8,'MASTER DATA FILE RAW COAL 2 (2)'!A188,'[16]COAL RECEIPT &amp; GCV DATA'!$O$3:$O$8)</f>
        <v>#VALUE!</v>
      </c>
      <c r="P188" s="15" t="e">
        <f t="shared" si="17"/>
        <v>#VALUE!</v>
      </c>
      <c r="Q188" s="15" t="e">
        <f>SUMIF('[16]COAL RECEIPT &amp; GCV DATA'!$A$3:$A$8,'MASTER DATA FILE RAW COAL 2 (2)'!A188,'[16]COAL RECEIPT &amp; GCV DATA'!$Q$3:$Q$8)+IF(H188=$J$234,($K$234*K188),0)+IF(H188=$J$235,($K$235*K188),0)++IF(H187=$J$235,($K$236*K188),0)</f>
        <v>#VALUE!</v>
      </c>
      <c r="R188" s="16" t="e">
        <f>SUMIF('[16]COAL RECEIPT &amp; GCV DATA'!$A$3:$A$8,'MASTER DATA FILE RAW COAL 2 (2)'!A188,'[16]COAL RECEIPT &amp; GCV DATA'!$R$3:$R$8)+IF(H188=$J$234,($K$234*K188),0)+IF(H188=$J$235,($K$235*K188),0)</f>
        <v>#VALUE!</v>
      </c>
      <c r="S188" s="15">
        <f t="shared" si="14"/>
        <v>0</v>
      </c>
      <c r="T188" s="15" t="e">
        <f>SUMIF('[16]COAL RECEIPT &amp; GCV DATA'!$A$3:$A$8,'MASTER DATA FILE RAW COAL 2 (2)'!A188,'[16]COAL RECEIPT &amp; GCV DATA'!$T$3:$T$8)</f>
        <v>#VALUE!</v>
      </c>
      <c r="U188" s="15" t="e">
        <f t="shared" si="15"/>
        <v>#VALUE!</v>
      </c>
      <c r="V188" s="15" t="e">
        <f>SUMIF('[16]COAL RECEIPT &amp; GCV DATA'!$A$3:$A$8,'MASTER DATA FILE RAW COAL 2 (2)'!A188,'[16]COAL RECEIPT &amp; GCV DATA'!$V$3:$V$8)</f>
        <v>#VALUE!</v>
      </c>
      <c r="W188" s="15" t="e">
        <f t="shared" si="16"/>
        <v>#VALUE!</v>
      </c>
    </row>
    <row r="189" spans="1:23" customFormat="1" x14ac:dyDescent="0.3">
      <c r="A189" s="12"/>
      <c r="B189" s="12" t="e">
        <f>SUMIF('[16]COAL RECEIPT &amp; GCV DATA'!$A$3:$A$8,'MASTER DATA FILE RAW COAL 2 (2)'!A189,'[16]COAL RECEIPT &amp; GCV DATA'!$B$3:$B$8)</f>
        <v>#VALUE!</v>
      </c>
      <c r="C189" s="13" t="e">
        <f>SUMIF('[16]COAL RECEIPT &amp; GCV DATA'!$A$3:$A$8,'MASTER DATA FILE RAW COAL 2 (2)'!A189,'[16]COAL RECEIPT &amp; GCV DATA'!$C$3:$C$8)</f>
        <v>#VALUE!</v>
      </c>
      <c r="D189" s="13">
        <f>IFERROR(VLOOKUP(A189,'[16]COAL RECEIPT &amp; GCV DATA'!$A$2:$V$8,4,0),0)</f>
        <v>0</v>
      </c>
      <c r="E189" s="14">
        <f>IFERROR(VLOOKUP(A189,'[16]COAL RECEIPT &amp; GCV DATA'!$A$2:$V$8,5,0),0)</f>
        <v>0</v>
      </c>
      <c r="F189" s="13" t="e">
        <f>SUMIF('[16]COAL RECEIPT &amp; GCV DATA'!$A$3:$A$8,'MASTER DATA FILE RAW COAL 2 (2)'!A189,'[16]COAL RECEIPT &amp; GCV DATA'!$F$3:$F$8)</f>
        <v>#VALUE!</v>
      </c>
      <c r="G189" s="13">
        <f>IFERROR(VLOOKUP(A189,'[16]COAL RECEIPT &amp; GCV DATA'!$A$2:$V$8,7,0),0)</f>
        <v>0</v>
      </c>
      <c r="H189" s="13">
        <f>IFERROR(VLOOKUP(A189,'[16]COAL RECEIPT &amp; GCV DATA'!$A$2:$V$8,8,0),0)</f>
        <v>0</v>
      </c>
      <c r="I189" s="13">
        <f>IFERROR(VLOOKUP(A189,'[16]COAL RECEIPT &amp; GCV DATA'!$A$2:$V$8,9,0),0)</f>
        <v>0</v>
      </c>
      <c r="J189" s="13">
        <f>IFERROR(VLOOKUP(A189,'[16]COAL RECEIPT &amp; GCV DATA'!$A$2:$V$8,10,0),0)</f>
        <v>0</v>
      </c>
      <c r="K189" s="15" t="e">
        <f>SUMIF('[16]COAL RECEIPT &amp; GCV DATA'!$A$3:$A$8,'MASTER DATA FILE RAW COAL 2 (2)'!A189,'[16]COAL RECEIPT &amp; GCV DATA'!$K$3:$K$8)</f>
        <v>#VALUE!</v>
      </c>
      <c r="L189" s="15" t="e">
        <f>SUMIF('[16]COAL RECEIPT &amp; GCV DATA'!$A$3:$A$8,'MASTER DATA FILE RAW COAL 2 (2)'!A189,'[16]COAL RECEIPT &amp; GCV DATA'!$L$3:$L$8)</f>
        <v>#VALUE!</v>
      </c>
      <c r="M189" s="15" t="e">
        <f t="shared" si="12"/>
        <v>#VALUE!</v>
      </c>
      <c r="N189" s="15" t="e">
        <f t="shared" si="13"/>
        <v>#VALUE!</v>
      </c>
      <c r="O189" s="15" t="e">
        <f>SUMIF('[16]COAL RECEIPT &amp; GCV DATA'!$A$3:$A$8,'MASTER DATA FILE RAW COAL 2 (2)'!A189,'[16]COAL RECEIPT &amp; GCV DATA'!$O$3:$O$8)</f>
        <v>#VALUE!</v>
      </c>
      <c r="P189" s="15" t="e">
        <f t="shared" si="17"/>
        <v>#VALUE!</v>
      </c>
      <c r="Q189" s="15" t="e">
        <f>SUMIF('[16]COAL RECEIPT &amp; GCV DATA'!$A$3:$A$8,'MASTER DATA FILE RAW COAL 2 (2)'!A189,'[16]COAL RECEIPT &amp; GCV DATA'!$Q$3:$Q$8)+IF(H189=$J$234,($K$234*K189),0)+IF(H189=$J$235,($K$235*K189),0)++IF(H188=$J$235,($K$236*K189),0)</f>
        <v>#VALUE!</v>
      </c>
      <c r="R189" s="16" t="e">
        <f>SUMIF('[16]COAL RECEIPT &amp; GCV DATA'!$A$3:$A$8,'MASTER DATA FILE RAW COAL 2 (2)'!A189,'[16]COAL RECEIPT &amp; GCV DATA'!$R$3:$R$8)+IF(H189=$J$234,($K$234*K189),0)+IF(H189=$J$235,($K$235*K189),0)</f>
        <v>#VALUE!</v>
      </c>
      <c r="S189" s="15">
        <f t="shared" si="14"/>
        <v>0</v>
      </c>
      <c r="T189" s="15" t="e">
        <f>SUMIF('[16]COAL RECEIPT &amp; GCV DATA'!$A$3:$A$8,'MASTER DATA FILE RAW COAL 2 (2)'!A189,'[16]COAL RECEIPT &amp; GCV DATA'!$T$3:$T$8)</f>
        <v>#VALUE!</v>
      </c>
      <c r="U189" s="15" t="e">
        <f t="shared" si="15"/>
        <v>#VALUE!</v>
      </c>
      <c r="V189" s="15" t="e">
        <f>SUMIF('[16]COAL RECEIPT &amp; GCV DATA'!$A$3:$A$8,'MASTER DATA FILE RAW COAL 2 (2)'!A189,'[16]COAL RECEIPT &amp; GCV DATA'!$V$3:$V$8)</f>
        <v>#VALUE!</v>
      </c>
      <c r="W189" s="15" t="e">
        <f t="shared" si="16"/>
        <v>#VALUE!</v>
      </c>
    </row>
    <row r="190" spans="1:23" customFormat="1" x14ac:dyDescent="0.3">
      <c r="A190" s="12"/>
      <c r="B190" s="12" t="e">
        <f>SUMIF('[16]COAL RECEIPT &amp; GCV DATA'!$A$3:$A$8,'MASTER DATA FILE RAW COAL 2 (2)'!A190,'[16]COAL RECEIPT &amp; GCV DATA'!$B$3:$B$8)</f>
        <v>#VALUE!</v>
      </c>
      <c r="C190" s="13" t="e">
        <f>SUMIF('[16]COAL RECEIPT &amp; GCV DATA'!$A$3:$A$8,'MASTER DATA FILE RAW COAL 2 (2)'!A190,'[16]COAL RECEIPT &amp; GCV DATA'!$C$3:$C$8)</f>
        <v>#VALUE!</v>
      </c>
      <c r="D190" s="13">
        <f>IFERROR(VLOOKUP(A190,'[16]COAL RECEIPT &amp; GCV DATA'!$A$2:$V$8,4,0),0)</f>
        <v>0</v>
      </c>
      <c r="E190" s="14">
        <f>IFERROR(VLOOKUP(A190,'[16]COAL RECEIPT &amp; GCV DATA'!$A$2:$V$8,5,0),0)</f>
        <v>0</v>
      </c>
      <c r="F190" s="13" t="e">
        <f>SUMIF('[16]COAL RECEIPT &amp; GCV DATA'!$A$3:$A$8,'MASTER DATA FILE RAW COAL 2 (2)'!A190,'[16]COAL RECEIPT &amp; GCV DATA'!$F$3:$F$8)</f>
        <v>#VALUE!</v>
      </c>
      <c r="G190" s="13">
        <f>IFERROR(VLOOKUP(A190,'[16]COAL RECEIPT &amp; GCV DATA'!$A$2:$V$8,7,0),0)</f>
        <v>0</v>
      </c>
      <c r="H190" s="13">
        <f>IFERROR(VLOOKUP(A190,'[16]COAL RECEIPT &amp; GCV DATA'!$A$2:$V$8,8,0),0)</f>
        <v>0</v>
      </c>
      <c r="I190" s="13">
        <f>IFERROR(VLOOKUP(A190,'[16]COAL RECEIPT &amp; GCV DATA'!$A$2:$V$8,9,0),0)</f>
        <v>0</v>
      </c>
      <c r="J190" s="13">
        <f>IFERROR(VLOOKUP(A190,'[16]COAL RECEIPT &amp; GCV DATA'!$A$2:$V$8,10,0),0)</f>
        <v>0</v>
      </c>
      <c r="K190" s="15" t="e">
        <f>SUMIF('[16]COAL RECEIPT &amp; GCV DATA'!$A$3:$A$8,'MASTER DATA FILE RAW COAL 2 (2)'!A190,'[16]COAL RECEIPT &amp; GCV DATA'!$K$3:$K$8)</f>
        <v>#VALUE!</v>
      </c>
      <c r="L190" s="15" t="e">
        <f>SUMIF('[16]COAL RECEIPT &amp; GCV DATA'!$A$3:$A$8,'MASTER DATA FILE RAW COAL 2 (2)'!A190,'[16]COAL RECEIPT &amp; GCV DATA'!$L$3:$L$8)</f>
        <v>#VALUE!</v>
      </c>
      <c r="M190" s="15" t="e">
        <f t="shared" si="12"/>
        <v>#VALUE!</v>
      </c>
      <c r="N190" s="15" t="e">
        <f t="shared" si="13"/>
        <v>#VALUE!</v>
      </c>
      <c r="O190" s="15" t="e">
        <f>SUMIF('[16]COAL RECEIPT &amp; GCV DATA'!$A$3:$A$8,'MASTER DATA FILE RAW COAL 2 (2)'!A190,'[16]COAL RECEIPT &amp; GCV DATA'!$O$3:$O$8)</f>
        <v>#VALUE!</v>
      </c>
      <c r="P190" s="15" t="e">
        <f t="shared" si="17"/>
        <v>#VALUE!</v>
      </c>
      <c r="Q190" s="15" t="e">
        <f>SUMIF('[16]COAL RECEIPT &amp; GCV DATA'!$A$3:$A$8,'MASTER DATA FILE RAW COAL 2 (2)'!A190,'[16]COAL RECEIPT &amp; GCV DATA'!$Q$3:$Q$8)+IF(H190=$J$234,($K$234*K190),0)+IF(H190=$J$235,($K$235*K190),0)++IF(H189=$J$235,($K$236*K190),0)</f>
        <v>#VALUE!</v>
      </c>
      <c r="R190" s="16" t="e">
        <f>SUMIF('[16]COAL RECEIPT &amp; GCV DATA'!$A$3:$A$8,'MASTER DATA FILE RAW COAL 2 (2)'!A190,'[16]COAL RECEIPT &amp; GCV DATA'!$R$3:$R$8)+IF(H190=$J$234,($K$234*K190),0)+IF(H190=$J$235,($K$235*K190),0)</f>
        <v>#VALUE!</v>
      </c>
      <c r="S190" s="15">
        <f t="shared" si="14"/>
        <v>0</v>
      </c>
      <c r="T190" s="15" t="e">
        <f>SUMIF('[16]COAL RECEIPT &amp; GCV DATA'!$A$3:$A$8,'MASTER DATA FILE RAW COAL 2 (2)'!A190,'[16]COAL RECEIPT &amp; GCV DATA'!$T$3:$T$8)</f>
        <v>#VALUE!</v>
      </c>
      <c r="U190" s="15" t="e">
        <f t="shared" si="15"/>
        <v>#VALUE!</v>
      </c>
      <c r="V190" s="15" t="e">
        <f>SUMIF('[16]COAL RECEIPT &amp; GCV DATA'!$A$3:$A$8,'MASTER DATA FILE RAW COAL 2 (2)'!A190,'[16]COAL RECEIPT &amp; GCV DATA'!$V$3:$V$8)</f>
        <v>#VALUE!</v>
      </c>
      <c r="W190" s="15" t="e">
        <f t="shared" si="16"/>
        <v>#VALUE!</v>
      </c>
    </row>
    <row r="191" spans="1:23" customFormat="1" x14ac:dyDescent="0.3">
      <c r="A191" s="12"/>
      <c r="B191" s="12" t="e">
        <f>SUMIF('[16]COAL RECEIPT &amp; GCV DATA'!$A$3:$A$8,'MASTER DATA FILE RAW COAL 2 (2)'!A191,'[16]COAL RECEIPT &amp; GCV DATA'!$B$3:$B$8)</f>
        <v>#VALUE!</v>
      </c>
      <c r="C191" s="13" t="e">
        <f>SUMIF('[16]COAL RECEIPT &amp; GCV DATA'!$A$3:$A$8,'MASTER DATA FILE RAW COAL 2 (2)'!A191,'[16]COAL RECEIPT &amp; GCV DATA'!$C$3:$C$8)</f>
        <v>#VALUE!</v>
      </c>
      <c r="D191" s="13">
        <f>IFERROR(VLOOKUP(A191,'[16]COAL RECEIPT &amp; GCV DATA'!$A$2:$V$8,4,0),0)</f>
        <v>0</v>
      </c>
      <c r="E191" s="14">
        <f>IFERROR(VLOOKUP(A191,'[16]COAL RECEIPT &amp; GCV DATA'!$A$2:$V$8,5,0),0)</f>
        <v>0</v>
      </c>
      <c r="F191" s="13" t="e">
        <f>SUMIF('[16]COAL RECEIPT &amp; GCV DATA'!$A$3:$A$8,'MASTER DATA FILE RAW COAL 2 (2)'!A191,'[16]COAL RECEIPT &amp; GCV DATA'!$F$3:$F$8)</f>
        <v>#VALUE!</v>
      </c>
      <c r="G191" s="13">
        <f>IFERROR(VLOOKUP(A191,'[16]COAL RECEIPT &amp; GCV DATA'!$A$2:$V$8,7,0),0)</f>
        <v>0</v>
      </c>
      <c r="H191" s="13">
        <f>IFERROR(VLOOKUP(A191,'[16]COAL RECEIPT &amp; GCV DATA'!$A$2:$V$8,8,0),0)</f>
        <v>0</v>
      </c>
      <c r="I191" s="13">
        <f>IFERROR(VLOOKUP(A191,'[16]COAL RECEIPT &amp; GCV DATA'!$A$2:$V$8,9,0),0)</f>
        <v>0</v>
      </c>
      <c r="J191" s="13">
        <f>IFERROR(VLOOKUP(A191,'[16]COAL RECEIPT &amp; GCV DATA'!$A$2:$V$8,10,0),0)</f>
        <v>0</v>
      </c>
      <c r="K191" s="15" t="e">
        <f>SUMIF('[16]COAL RECEIPT &amp; GCV DATA'!$A$3:$A$8,'MASTER DATA FILE RAW COAL 2 (2)'!A191,'[16]COAL RECEIPT &amp; GCV DATA'!$K$3:$K$8)</f>
        <v>#VALUE!</v>
      </c>
      <c r="L191" s="15" t="e">
        <f>SUMIF('[16]COAL RECEIPT &amp; GCV DATA'!$A$3:$A$8,'MASTER DATA FILE RAW COAL 2 (2)'!A191,'[16]COAL RECEIPT &amp; GCV DATA'!$L$3:$L$8)</f>
        <v>#VALUE!</v>
      </c>
      <c r="M191" s="15" t="e">
        <f t="shared" si="12"/>
        <v>#VALUE!</v>
      </c>
      <c r="N191" s="15" t="e">
        <f t="shared" si="13"/>
        <v>#VALUE!</v>
      </c>
      <c r="O191" s="15" t="e">
        <f>SUMIF('[16]COAL RECEIPT &amp; GCV DATA'!$A$3:$A$8,'MASTER DATA FILE RAW COAL 2 (2)'!A191,'[16]COAL RECEIPT &amp; GCV DATA'!$O$3:$O$8)</f>
        <v>#VALUE!</v>
      </c>
      <c r="P191" s="15" t="e">
        <f t="shared" si="17"/>
        <v>#VALUE!</v>
      </c>
      <c r="Q191" s="15" t="e">
        <f>SUMIF('[16]COAL RECEIPT &amp; GCV DATA'!$A$3:$A$8,'MASTER DATA FILE RAW COAL 2 (2)'!A191,'[16]COAL RECEIPT &amp; GCV DATA'!$Q$3:$Q$8)+IF(H191=$J$234,($K$234*K191),0)+IF(H191=$J$235,($K$235*K191),0)++IF(H190=$J$235,($K$236*K191),0)</f>
        <v>#VALUE!</v>
      </c>
      <c r="R191" s="16" t="e">
        <f>SUMIF('[16]COAL RECEIPT &amp; GCV DATA'!$A$3:$A$8,'MASTER DATA FILE RAW COAL 2 (2)'!A191,'[16]COAL RECEIPT &amp; GCV DATA'!$R$3:$R$8)+IF(H191=$J$234,($K$234*K191),0)+IF(H191=$J$235,($K$235*K191),0)</f>
        <v>#VALUE!</v>
      </c>
      <c r="S191" s="15">
        <f t="shared" si="14"/>
        <v>0</v>
      </c>
      <c r="T191" s="15" t="e">
        <f>SUMIF('[16]COAL RECEIPT &amp; GCV DATA'!$A$3:$A$8,'MASTER DATA FILE RAW COAL 2 (2)'!A191,'[16]COAL RECEIPT &amp; GCV DATA'!$T$3:$T$8)</f>
        <v>#VALUE!</v>
      </c>
      <c r="U191" s="15" t="e">
        <f t="shared" si="15"/>
        <v>#VALUE!</v>
      </c>
      <c r="V191" s="15" t="e">
        <f>SUMIF('[16]COAL RECEIPT &amp; GCV DATA'!$A$3:$A$8,'MASTER DATA FILE RAW COAL 2 (2)'!A191,'[16]COAL RECEIPT &amp; GCV DATA'!$V$3:$V$8)</f>
        <v>#VALUE!</v>
      </c>
      <c r="W191" s="15" t="e">
        <f t="shared" si="16"/>
        <v>#VALUE!</v>
      </c>
    </row>
    <row r="192" spans="1:23" customFormat="1" x14ac:dyDescent="0.3">
      <c r="A192" s="12"/>
      <c r="B192" s="12" t="e">
        <f>SUMIF('[16]COAL RECEIPT &amp; GCV DATA'!$A$3:$A$8,'MASTER DATA FILE RAW COAL 2 (2)'!A192,'[16]COAL RECEIPT &amp; GCV DATA'!$B$3:$B$8)</f>
        <v>#VALUE!</v>
      </c>
      <c r="C192" s="13" t="e">
        <f>SUMIF('[16]COAL RECEIPT &amp; GCV DATA'!$A$3:$A$8,'MASTER DATA FILE RAW COAL 2 (2)'!A192,'[16]COAL RECEIPT &amp; GCV DATA'!$C$3:$C$8)</f>
        <v>#VALUE!</v>
      </c>
      <c r="D192" s="13">
        <f>IFERROR(VLOOKUP(A192,'[16]COAL RECEIPT &amp; GCV DATA'!$A$2:$V$8,4,0),0)</f>
        <v>0</v>
      </c>
      <c r="E192" s="14">
        <f>IFERROR(VLOOKUP(A192,'[16]COAL RECEIPT &amp; GCV DATA'!$A$2:$V$8,5,0),0)</f>
        <v>0</v>
      </c>
      <c r="F192" s="13" t="e">
        <f>SUMIF('[16]COAL RECEIPT &amp; GCV DATA'!$A$3:$A$8,'MASTER DATA FILE RAW COAL 2 (2)'!A192,'[16]COAL RECEIPT &amp; GCV DATA'!$F$3:$F$8)</f>
        <v>#VALUE!</v>
      </c>
      <c r="G192" s="13">
        <f>IFERROR(VLOOKUP(A192,'[16]COAL RECEIPT &amp; GCV DATA'!$A$2:$V$8,7,0),0)</f>
        <v>0</v>
      </c>
      <c r="H192" s="13">
        <f>IFERROR(VLOOKUP(A192,'[16]COAL RECEIPT &amp; GCV DATA'!$A$2:$V$8,8,0),0)</f>
        <v>0</v>
      </c>
      <c r="I192" s="13">
        <f>IFERROR(VLOOKUP(A192,'[16]COAL RECEIPT &amp; GCV DATA'!$A$2:$V$8,9,0),0)</f>
        <v>0</v>
      </c>
      <c r="J192" s="13">
        <f>IFERROR(VLOOKUP(A192,'[16]COAL RECEIPT &amp; GCV DATA'!$A$2:$V$8,10,0),0)</f>
        <v>0</v>
      </c>
      <c r="K192" s="15" t="e">
        <f>SUMIF('[16]COAL RECEIPT &amp; GCV DATA'!$A$3:$A$8,'MASTER DATA FILE RAW COAL 2 (2)'!A192,'[16]COAL RECEIPT &amp; GCV DATA'!$K$3:$K$8)</f>
        <v>#VALUE!</v>
      </c>
      <c r="L192" s="15" t="e">
        <f>SUMIF('[16]COAL RECEIPT &amp; GCV DATA'!$A$3:$A$8,'MASTER DATA FILE RAW COAL 2 (2)'!A192,'[16]COAL RECEIPT &amp; GCV DATA'!$L$3:$L$8)</f>
        <v>#VALUE!</v>
      </c>
      <c r="M192" s="15" t="e">
        <f t="shared" si="12"/>
        <v>#VALUE!</v>
      </c>
      <c r="N192" s="15" t="e">
        <f t="shared" si="13"/>
        <v>#VALUE!</v>
      </c>
      <c r="O192" s="15" t="e">
        <f>SUMIF('[16]COAL RECEIPT &amp; GCV DATA'!$A$3:$A$8,'MASTER DATA FILE RAW COAL 2 (2)'!A192,'[16]COAL RECEIPT &amp; GCV DATA'!$O$3:$O$8)</f>
        <v>#VALUE!</v>
      </c>
      <c r="P192" s="15" t="e">
        <f t="shared" si="17"/>
        <v>#VALUE!</v>
      </c>
      <c r="Q192" s="15" t="e">
        <f>SUMIF('[16]COAL RECEIPT &amp; GCV DATA'!$A$3:$A$8,'MASTER DATA FILE RAW COAL 2 (2)'!A192,'[16]COAL RECEIPT &amp; GCV DATA'!$Q$3:$Q$8)+IF(H192=$J$234,($K$234*K192),0)+IF(H192=$J$235,($K$235*K192),0)++IF(H191=$J$235,($K$236*K192),0)</f>
        <v>#VALUE!</v>
      </c>
      <c r="R192" s="16" t="e">
        <f>SUMIF('[16]COAL RECEIPT &amp; GCV DATA'!$A$3:$A$8,'MASTER DATA FILE RAW COAL 2 (2)'!A192,'[16]COAL RECEIPT &amp; GCV DATA'!$R$3:$R$8)+IF(H192=$J$234,($K$234*K192),0)+IF(H192=$J$235,($K$235*K192),0)</f>
        <v>#VALUE!</v>
      </c>
      <c r="S192" s="15">
        <f t="shared" si="14"/>
        <v>0</v>
      </c>
      <c r="T192" s="15" t="e">
        <f>SUMIF('[16]COAL RECEIPT &amp; GCV DATA'!$A$3:$A$8,'MASTER DATA FILE RAW COAL 2 (2)'!A192,'[16]COAL RECEIPT &amp; GCV DATA'!$T$3:$T$8)</f>
        <v>#VALUE!</v>
      </c>
      <c r="U192" s="15" t="e">
        <f t="shared" si="15"/>
        <v>#VALUE!</v>
      </c>
      <c r="V192" s="15" t="e">
        <f>SUMIF('[16]COAL RECEIPT &amp; GCV DATA'!$A$3:$A$8,'MASTER DATA FILE RAW COAL 2 (2)'!A192,'[16]COAL RECEIPT &amp; GCV DATA'!$V$3:$V$8)</f>
        <v>#VALUE!</v>
      </c>
      <c r="W192" s="15" t="e">
        <f t="shared" si="16"/>
        <v>#VALUE!</v>
      </c>
    </row>
    <row r="193" spans="1:23" customFormat="1" x14ac:dyDescent="0.3">
      <c r="A193" s="12"/>
      <c r="B193" s="12" t="e">
        <f>SUMIF('[16]COAL RECEIPT &amp; GCV DATA'!$A$3:$A$8,'MASTER DATA FILE RAW COAL 2 (2)'!A193,'[16]COAL RECEIPT &amp; GCV DATA'!$B$3:$B$8)</f>
        <v>#VALUE!</v>
      </c>
      <c r="C193" s="13" t="e">
        <f>SUMIF('[16]COAL RECEIPT &amp; GCV DATA'!$A$3:$A$8,'MASTER DATA FILE RAW COAL 2 (2)'!A193,'[16]COAL RECEIPT &amp; GCV DATA'!$C$3:$C$8)</f>
        <v>#VALUE!</v>
      </c>
      <c r="D193" s="13">
        <f>IFERROR(VLOOKUP(A193,'[16]COAL RECEIPT &amp; GCV DATA'!$A$2:$V$8,4,0),0)</f>
        <v>0</v>
      </c>
      <c r="E193" s="14">
        <f>IFERROR(VLOOKUP(A193,'[16]COAL RECEIPT &amp; GCV DATA'!$A$2:$V$8,5,0),0)</f>
        <v>0</v>
      </c>
      <c r="F193" s="13" t="e">
        <f>SUMIF('[16]COAL RECEIPT &amp; GCV DATA'!$A$3:$A$8,'MASTER DATA FILE RAW COAL 2 (2)'!A193,'[16]COAL RECEIPT &amp; GCV DATA'!$F$3:$F$8)</f>
        <v>#VALUE!</v>
      </c>
      <c r="G193" s="13">
        <f>IFERROR(VLOOKUP(A193,'[16]COAL RECEIPT &amp; GCV DATA'!$A$2:$V$8,7,0),0)</f>
        <v>0</v>
      </c>
      <c r="H193" s="13">
        <f>IFERROR(VLOOKUP(A193,'[16]COAL RECEIPT &amp; GCV DATA'!$A$2:$V$8,8,0),0)</f>
        <v>0</v>
      </c>
      <c r="I193" s="13">
        <f>IFERROR(VLOOKUP(A193,'[16]COAL RECEIPT &amp; GCV DATA'!$A$2:$V$8,9,0),0)</f>
        <v>0</v>
      </c>
      <c r="J193" s="13">
        <f>IFERROR(VLOOKUP(A193,'[16]COAL RECEIPT &amp; GCV DATA'!$A$2:$V$8,10,0),0)</f>
        <v>0</v>
      </c>
      <c r="K193" s="15" t="e">
        <f>SUMIF('[16]COAL RECEIPT &amp; GCV DATA'!$A$3:$A$8,'MASTER DATA FILE RAW COAL 2 (2)'!A193,'[16]COAL RECEIPT &amp; GCV DATA'!$K$3:$K$8)</f>
        <v>#VALUE!</v>
      </c>
      <c r="L193" s="15" t="e">
        <f>SUMIF('[16]COAL RECEIPT &amp; GCV DATA'!$A$3:$A$8,'MASTER DATA FILE RAW COAL 2 (2)'!A193,'[16]COAL RECEIPT &amp; GCV DATA'!$L$3:$L$8)</f>
        <v>#VALUE!</v>
      </c>
      <c r="M193" s="15" t="e">
        <f t="shared" si="12"/>
        <v>#VALUE!</v>
      </c>
      <c r="N193" s="15" t="e">
        <f t="shared" si="13"/>
        <v>#VALUE!</v>
      </c>
      <c r="O193" s="15" t="e">
        <f>SUMIF('[16]COAL RECEIPT &amp; GCV DATA'!$A$3:$A$8,'MASTER DATA FILE RAW COAL 2 (2)'!A193,'[16]COAL RECEIPT &amp; GCV DATA'!$O$3:$O$8)</f>
        <v>#VALUE!</v>
      </c>
      <c r="P193" s="15" t="e">
        <f t="shared" si="17"/>
        <v>#VALUE!</v>
      </c>
      <c r="Q193" s="15" t="e">
        <f>SUMIF('[16]COAL RECEIPT &amp; GCV DATA'!$A$3:$A$8,'MASTER DATA FILE RAW COAL 2 (2)'!A193,'[16]COAL RECEIPT &amp; GCV DATA'!$Q$3:$Q$8)+IF(H193=$J$234,($K$234*K193),0)+IF(H193=$J$235,($K$235*K193),0)++IF(H192=$J$235,($K$236*K193),0)</f>
        <v>#VALUE!</v>
      </c>
      <c r="R193" s="16" t="e">
        <f>SUMIF('[16]COAL RECEIPT &amp; GCV DATA'!$A$3:$A$8,'MASTER DATA FILE RAW COAL 2 (2)'!A193,'[16]COAL RECEIPT &amp; GCV DATA'!$R$3:$R$8)+IF(H193=$J$234,($K$234*K193),0)+IF(H193=$J$235,($K$235*K193),0)</f>
        <v>#VALUE!</v>
      </c>
      <c r="S193" s="15">
        <f t="shared" si="14"/>
        <v>0</v>
      </c>
      <c r="T193" s="15" t="e">
        <f>SUMIF('[16]COAL RECEIPT &amp; GCV DATA'!$A$3:$A$8,'MASTER DATA FILE RAW COAL 2 (2)'!A193,'[16]COAL RECEIPT &amp; GCV DATA'!$T$3:$T$8)</f>
        <v>#VALUE!</v>
      </c>
      <c r="U193" s="15" t="e">
        <f t="shared" si="15"/>
        <v>#VALUE!</v>
      </c>
      <c r="V193" s="15" t="e">
        <f>SUMIF('[16]COAL RECEIPT &amp; GCV DATA'!$A$3:$A$8,'MASTER DATA FILE RAW COAL 2 (2)'!A193,'[16]COAL RECEIPT &amp; GCV DATA'!$V$3:$V$8)</f>
        <v>#VALUE!</v>
      </c>
      <c r="W193" s="15" t="e">
        <f t="shared" si="16"/>
        <v>#VALUE!</v>
      </c>
    </row>
    <row r="194" spans="1:23" customFormat="1" x14ac:dyDescent="0.3">
      <c r="A194" s="12"/>
      <c r="B194" s="12" t="e">
        <f>SUMIF('[16]COAL RECEIPT &amp; GCV DATA'!$A$3:$A$8,'MASTER DATA FILE RAW COAL 2 (2)'!A194,'[16]COAL RECEIPT &amp; GCV DATA'!$B$3:$B$8)</f>
        <v>#VALUE!</v>
      </c>
      <c r="C194" s="13" t="e">
        <f>SUMIF('[16]COAL RECEIPT &amp; GCV DATA'!$A$3:$A$8,'MASTER DATA FILE RAW COAL 2 (2)'!A194,'[16]COAL RECEIPT &amp; GCV DATA'!$C$3:$C$8)</f>
        <v>#VALUE!</v>
      </c>
      <c r="D194" s="13">
        <f>IFERROR(VLOOKUP(A194,'[16]COAL RECEIPT &amp; GCV DATA'!$A$2:$V$8,4,0),0)</f>
        <v>0</v>
      </c>
      <c r="E194" s="14">
        <f>IFERROR(VLOOKUP(A194,'[16]COAL RECEIPT &amp; GCV DATA'!$A$2:$V$8,5,0),0)</f>
        <v>0</v>
      </c>
      <c r="F194" s="13" t="e">
        <f>SUMIF('[16]COAL RECEIPT &amp; GCV DATA'!$A$3:$A$8,'MASTER DATA FILE RAW COAL 2 (2)'!A194,'[16]COAL RECEIPT &amp; GCV DATA'!$F$3:$F$8)</f>
        <v>#VALUE!</v>
      </c>
      <c r="G194" s="13">
        <f>IFERROR(VLOOKUP(A194,'[16]COAL RECEIPT &amp; GCV DATA'!$A$2:$V$8,7,0),0)</f>
        <v>0</v>
      </c>
      <c r="H194" s="13">
        <f>IFERROR(VLOOKUP(A194,'[16]COAL RECEIPT &amp; GCV DATA'!$A$2:$V$8,8,0),0)</f>
        <v>0</v>
      </c>
      <c r="I194" s="13">
        <f>IFERROR(VLOOKUP(A194,'[16]COAL RECEIPT &amp; GCV DATA'!$A$2:$V$8,9,0),0)</f>
        <v>0</v>
      </c>
      <c r="J194" s="13">
        <f>IFERROR(VLOOKUP(A194,'[16]COAL RECEIPT &amp; GCV DATA'!$A$2:$V$8,10,0),0)</f>
        <v>0</v>
      </c>
      <c r="K194" s="15" t="e">
        <f>SUMIF('[16]COAL RECEIPT &amp; GCV DATA'!$A$3:$A$8,'MASTER DATA FILE RAW COAL 2 (2)'!A194,'[16]COAL RECEIPT &amp; GCV DATA'!$K$3:$K$8)</f>
        <v>#VALUE!</v>
      </c>
      <c r="L194" s="15" t="e">
        <f>SUMIF('[16]COAL RECEIPT &amp; GCV DATA'!$A$3:$A$8,'MASTER DATA FILE RAW COAL 2 (2)'!A194,'[16]COAL RECEIPT &amp; GCV DATA'!$L$3:$L$8)</f>
        <v>#VALUE!</v>
      </c>
      <c r="M194" s="15" t="e">
        <f t="shared" si="12"/>
        <v>#VALUE!</v>
      </c>
      <c r="N194" s="15" t="e">
        <f t="shared" si="13"/>
        <v>#VALUE!</v>
      </c>
      <c r="O194" s="15" t="e">
        <f>SUMIF('[16]COAL RECEIPT &amp; GCV DATA'!$A$3:$A$8,'MASTER DATA FILE RAW COAL 2 (2)'!A194,'[16]COAL RECEIPT &amp; GCV DATA'!$O$3:$O$8)</f>
        <v>#VALUE!</v>
      </c>
      <c r="P194" s="15" t="e">
        <f t="shared" si="17"/>
        <v>#VALUE!</v>
      </c>
      <c r="Q194" s="15" t="e">
        <f>SUMIF('[16]COAL RECEIPT &amp; GCV DATA'!$A$3:$A$8,'MASTER DATA FILE RAW COAL 2 (2)'!A194,'[16]COAL RECEIPT &amp; GCV DATA'!$Q$3:$Q$8)+IF(H194=$J$234,($K$234*K194),0)+IF(H194=$J$235,($K$235*K194),0)++IF(H193=$J$235,($K$236*K194),0)</f>
        <v>#VALUE!</v>
      </c>
      <c r="R194" s="16" t="e">
        <f>SUMIF('[16]COAL RECEIPT &amp; GCV DATA'!$A$3:$A$8,'MASTER DATA FILE RAW COAL 2 (2)'!A194,'[16]COAL RECEIPT &amp; GCV DATA'!$R$3:$R$8)+IF(H194=$J$234,($K$234*K194),0)+IF(H194=$J$235,($K$235*K194),0)</f>
        <v>#VALUE!</v>
      </c>
      <c r="S194" s="15">
        <f t="shared" si="14"/>
        <v>0</v>
      </c>
      <c r="T194" s="15" t="e">
        <f>SUMIF('[16]COAL RECEIPT &amp; GCV DATA'!$A$3:$A$8,'MASTER DATA FILE RAW COAL 2 (2)'!A194,'[16]COAL RECEIPT &amp; GCV DATA'!$T$3:$T$8)</f>
        <v>#VALUE!</v>
      </c>
      <c r="U194" s="15" t="e">
        <f t="shared" si="15"/>
        <v>#VALUE!</v>
      </c>
      <c r="V194" s="15" t="e">
        <f>SUMIF('[16]COAL RECEIPT &amp; GCV DATA'!$A$3:$A$8,'MASTER DATA FILE RAW COAL 2 (2)'!A194,'[16]COAL RECEIPT &amp; GCV DATA'!$V$3:$V$8)</f>
        <v>#VALUE!</v>
      </c>
      <c r="W194" s="15" t="e">
        <f t="shared" si="16"/>
        <v>#VALUE!</v>
      </c>
    </row>
    <row r="195" spans="1:23" customFormat="1" x14ac:dyDescent="0.3">
      <c r="A195" s="12"/>
      <c r="B195" s="12" t="e">
        <f>SUMIF('[16]COAL RECEIPT &amp; GCV DATA'!$A$3:$A$8,'MASTER DATA FILE RAW COAL 2 (2)'!A195,'[16]COAL RECEIPT &amp; GCV DATA'!$B$3:$B$8)</f>
        <v>#VALUE!</v>
      </c>
      <c r="C195" s="13" t="e">
        <f>SUMIF('[16]COAL RECEIPT &amp; GCV DATA'!$A$3:$A$8,'MASTER DATA FILE RAW COAL 2 (2)'!A195,'[16]COAL RECEIPT &amp; GCV DATA'!$C$3:$C$8)</f>
        <v>#VALUE!</v>
      </c>
      <c r="D195" s="13">
        <f>IFERROR(VLOOKUP(A195,'[16]COAL RECEIPT &amp; GCV DATA'!$A$2:$V$8,4,0),0)</f>
        <v>0</v>
      </c>
      <c r="E195" s="14">
        <f>IFERROR(VLOOKUP(A195,'[16]COAL RECEIPT &amp; GCV DATA'!$A$2:$V$8,5,0),0)</f>
        <v>0</v>
      </c>
      <c r="F195" s="13" t="e">
        <f>SUMIF('[16]COAL RECEIPT &amp; GCV DATA'!$A$3:$A$8,'MASTER DATA FILE RAW COAL 2 (2)'!A195,'[16]COAL RECEIPT &amp; GCV DATA'!$F$3:$F$8)</f>
        <v>#VALUE!</v>
      </c>
      <c r="G195" s="13">
        <f>IFERROR(VLOOKUP(A195,'[16]COAL RECEIPT &amp; GCV DATA'!$A$2:$V$8,7,0),0)</f>
        <v>0</v>
      </c>
      <c r="H195" s="13">
        <f>IFERROR(VLOOKUP(A195,'[16]COAL RECEIPT &amp; GCV DATA'!$A$2:$V$8,8,0),0)</f>
        <v>0</v>
      </c>
      <c r="I195" s="13">
        <f>IFERROR(VLOOKUP(A195,'[16]COAL RECEIPT &amp; GCV DATA'!$A$2:$V$8,9,0),0)</f>
        <v>0</v>
      </c>
      <c r="J195" s="13">
        <f>IFERROR(VLOOKUP(A195,'[16]COAL RECEIPT &amp; GCV DATA'!$A$2:$V$8,10,0),0)</f>
        <v>0</v>
      </c>
      <c r="K195" s="15" t="e">
        <f>SUMIF('[16]COAL RECEIPT &amp; GCV DATA'!$A$3:$A$8,'MASTER DATA FILE RAW COAL 2 (2)'!A195,'[16]COAL RECEIPT &amp; GCV DATA'!$K$3:$K$8)</f>
        <v>#VALUE!</v>
      </c>
      <c r="L195" s="15" t="e">
        <f>SUMIF('[16]COAL RECEIPT &amp; GCV DATA'!$A$3:$A$8,'MASTER DATA FILE RAW COAL 2 (2)'!A195,'[16]COAL RECEIPT &amp; GCV DATA'!$L$3:$L$8)</f>
        <v>#VALUE!</v>
      </c>
      <c r="M195" s="15" t="e">
        <f t="shared" si="12"/>
        <v>#VALUE!</v>
      </c>
      <c r="N195" s="15" t="e">
        <f t="shared" si="13"/>
        <v>#VALUE!</v>
      </c>
      <c r="O195" s="15" t="e">
        <f>SUMIF('[16]COAL RECEIPT &amp; GCV DATA'!$A$3:$A$8,'MASTER DATA FILE RAW COAL 2 (2)'!A195,'[16]COAL RECEIPT &amp; GCV DATA'!$O$3:$O$8)</f>
        <v>#VALUE!</v>
      </c>
      <c r="P195" s="15" t="e">
        <f t="shared" si="17"/>
        <v>#VALUE!</v>
      </c>
      <c r="Q195" s="15" t="e">
        <f>SUMIF('[16]COAL RECEIPT &amp; GCV DATA'!$A$3:$A$8,'MASTER DATA FILE RAW COAL 2 (2)'!A195,'[16]COAL RECEIPT &amp; GCV DATA'!$Q$3:$Q$8)+IF(H195=$J$234,($K$234*K195),0)+IF(H195=$J$235,($K$235*K195),0)++IF(H194=$J$235,($K$236*K195),0)</f>
        <v>#VALUE!</v>
      </c>
      <c r="R195" s="16" t="e">
        <f>SUMIF('[16]COAL RECEIPT &amp; GCV DATA'!$A$3:$A$8,'MASTER DATA FILE RAW COAL 2 (2)'!A195,'[16]COAL RECEIPT &amp; GCV DATA'!$R$3:$R$8)+IF(H195=$J$234,($K$234*K195),0)+IF(H195=$J$235,($K$235*K195),0)</f>
        <v>#VALUE!</v>
      </c>
      <c r="S195" s="15">
        <f t="shared" si="14"/>
        <v>0</v>
      </c>
      <c r="T195" s="15" t="e">
        <f>SUMIF('[16]COAL RECEIPT &amp; GCV DATA'!$A$3:$A$8,'MASTER DATA FILE RAW COAL 2 (2)'!A195,'[16]COAL RECEIPT &amp; GCV DATA'!$T$3:$T$8)</f>
        <v>#VALUE!</v>
      </c>
      <c r="U195" s="15" t="e">
        <f t="shared" si="15"/>
        <v>#VALUE!</v>
      </c>
      <c r="V195" s="15" t="e">
        <f>SUMIF('[16]COAL RECEIPT &amp; GCV DATA'!$A$3:$A$8,'MASTER DATA FILE RAW COAL 2 (2)'!A195,'[16]COAL RECEIPT &amp; GCV DATA'!$V$3:$V$8)</f>
        <v>#VALUE!</v>
      </c>
      <c r="W195" s="15" t="e">
        <f t="shared" si="16"/>
        <v>#VALUE!</v>
      </c>
    </row>
    <row r="196" spans="1:23" customFormat="1" x14ac:dyDescent="0.3">
      <c r="A196" s="12"/>
      <c r="B196" s="12" t="e">
        <f>SUMIF('[16]COAL RECEIPT &amp; GCV DATA'!$A$3:$A$8,'MASTER DATA FILE RAW COAL 2 (2)'!A196,'[16]COAL RECEIPT &amp; GCV DATA'!$B$3:$B$8)</f>
        <v>#VALUE!</v>
      </c>
      <c r="C196" s="13" t="e">
        <f>SUMIF('[16]COAL RECEIPT &amp; GCV DATA'!$A$3:$A$8,'MASTER DATA FILE RAW COAL 2 (2)'!A196,'[16]COAL RECEIPT &amp; GCV DATA'!$C$3:$C$8)</f>
        <v>#VALUE!</v>
      </c>
      <c r="D196" s="13">
        <f>IFERROR(VLOOKUP(A196,'[16]COAL RECEIPT &amp; GCV DATA'!$A$2:$V$8,4,0),0)</f>
        <v>0</v>
      </c>
      <c r="E196" s="14">
        <f>IFERROR(VLOOKUP(A196,'[16]COAL RECEIPT &amp; GCV DATA'!$A$2:$V$8,5,0),0)</f>
        <v>0</v>
      </c>
      <c r="F196" s="13" t="e">
        <f>SUMIF('[16]COAL RECEIPT &amp; GCV DATA'!$A$3:$A$8,'MASTER DATA FILE RAW COAL 2 (2)'!A196,'[16]COAL RECEIPT &amp; GCV DATA'!$F$3:$F$8)</f>
        <v>#VALUE!</v>
      </c>
      <c r="G196" s="13">
        <f>IFERROR(VLOOKUP(A196,'[16]COAL RECEIPT &amp; GCV DATA'!$A$2:$V$8,7,0),0)</f>
        <v>0</v>
      </c>
      <c r="H196" s="13">
        <f>IFERROR(VLOOKUP(A196,'[16]COAL RECEIPT &amp; GCV DATA'!$A$2:$V$8,8,0),0)</f>
        <v>0</v>
      </c>
      <c r="I196" s="13">
        <f>IFERROR(VLOOKUP(A196,'[16]COAL RECEIPT &amp; GCV DATA'!$A$2:$V$8,9,0),0)</f>
        <v>0</v>
      </c>
      <c r="J196" s="13">
        <f>IFERROR(VLOOKUP(A196,'[16]COAL RECEIPT &amp; GCV DATA'!$A$2:$V$8,10,0),0)</f>
        <v>0</v>
      </c>
      <c r="K196" s="15" t="e">
        <f>SUMIF('[16]COAL RECEIPT &amp; GCV DATA'!$A$3:$A$8,'MASTER DATA FILE RAW COAL 2 (2)'!A196,'[16]COAL RECEIPT &amp; GCV DATA'!$K$3:$K$8)</f>
        <v>#VALUE!</v>
      </c>
      <c r="L196" s="15" t="e">
        <f>SUMIF('[16]COAL RECEIPT &amp; GCV DATA'!$A$3:$A$8,'MASTER DATA FILE RAW COAL 2 (2)'!A196,'[16]COAL RECEIPT &amp; GCV DATA'!$L$3:$L$8)</f>
        <v>#VALUE!</v>
      </c>
      <c r="M196" s="15" t="e">
        <f t="shared" si="12"/>
        <v>#VALUE!</v>
      </c>
      <c r="N196" s="15" t="e">
        <f t="shared" si="13"/>
        <v>#VALUE!</v>
      </c>
      <c r="O196" s="15" t="e">
        <f>SUMIF('[16]COAL RECEIPT &amp; GCV DATA'!$A$3:$A$8,'MASTER DATA FILE RAW COAL 2 (2)'!A196,'[16]COAL RECEIPT &amp; GCV DATA'!$O$3:$O$8)</f>
        <v>#VALUE!</v>
      </c>
      <c r="P196" s="15" t="e">
        <f t="shared" si="17"/>
        <v>#VALUE!</v>
      </c>
      <c r="Q196" s="15" t="e">
        <f>SUMIF('[16]COAL RECEIPT &amp; GCV DATA'!$A$3:$A$8,'MASTER DATA FILE RAW COAL 2 (2)'!A196,'[16]COAL RECEIPT &amp; GCV DATA'!$Q$3:$Q$8)+IF(H196=$J$234,($K$234*K196),0)+IF(H196=$J$235,($K$235*K196),0)++IF(H195=$J$235,($K$236*K196),0)</f>
        <v>#VALUE!</v>
      </c>
      <c r="R196" s="16" t="e">
        <f>SUMIF('[16]COAL RECEIPT &amp; GCV DATA'!$A$3:$A$8,'MASTER DATA FILE RAW COAL 2 (2)'!A196,'[16]COAL RECEIPT &amp; GCV DATA'!$R$3:$R$8)+IF(H196=$J$234,($K$234*K196),0)+IF(H196=$J$235,($K$235*K196),0)</f>
        <v>#VALUE!</v>
      </c>
      <c r="S196" s="15">
        <f t="shared" si="14"/>
        <v>0</v>
      </c>
      <c r="T196" s="15" t="e">
        <f>SUMIF('[16]COAL RECEIPT &amp; GCV DATA'!$A$3:$A$8,'MASTER DATA FILE RAW COAL 2 (2)'!A196,'[16]COAL RECEIPT &amp; GCV DATA'!$T$3:$T$8)</f>
        <v>#VALUE!</v>
      </c>
      <c r="U196" s="15" t="e">
        <f t="shared" si="15"/>
        <v>#VALUE!</v>
      </c>
      <c r="V196" s="15" t="e">
        <f>SUMIF('[16]COAL RECEIPT &amp; GCV DATA'!$A$3:$A$8,'MASTER DATA FILE RAW COAL 2 (2)'!A196,'[16]COAL RECEIPT &amp; GCV DATA'!$V$3:$V$8)</f>
        <v>#VALUE!</v>
      </c>
      <c r="W196" s="15" t="e">
        <f t="shared" si="16"/>
        <v>#VALUE!</v>
      </c>
    </row>
    <row r="197" spans="1:23" customFormat="1" x14ac:dyDescent="0.3">
      <c r="A197" s="12"/>
      <c r="B197" s="12" t="e">
        <f>SUMIF('[16]COAL RECEIPT &amp; GCV DATA'!$A$3:$A$8,'MASTER DATA FILE RAW COAL 2 (2)'!A197,'[16]COAL RECEIPT &amp; GCV DATA'!$B$3:$B$8)</f>
        <v>#VALUE!</v>
      </c>
      <c r="C197" s="13" t="e">
        <f>SUMIF('[16]COAL RECEIPT &amp; GCV DATA'!$A$3:$A$8,'MASTER DATA FILE RAW COAL 2 (2)'!A197,'[16]COAL RECEIPT &amp; GCV DATA'!$C$3:$C$8)</f>
        <v>#VALUE!</v>
      </c>
      <c r="D197" s="13">
        <f>IFERROR(VLOOKUP(A197,'[16]COAL RECEIPT &amp; GCV DATA'!$A$2:$V$8,4,0),0)</f>
        <v>0</v>
      </c>
      <c r="E197" s="14">
        <f>IFERROR(VLOOKUP(A197,'[16]COAL RECEIPT &amp; GCV DATA'!$A$2:$V$8,5,0),0)</f>
        <v>0</v>
      </c>
      <c r="F197" s="13" t="e">
        <f>SUMIF('[16]COAL RECEIPT &amp; GCV DATA'!$A$3:$A$8,'MASTER DATA FILE RAW COAL 2 (2)'!A197,'[16]COAL RECEIPT &amp; GCV DATA'!$F$3:$F$8)</f>
        <v>#VALUE!</v>
      </c>
      <c r="G197" s="13">
        <f>IFERROR(VLOOKUP(A197,'[16]COAL RECEIPT &amp; GCV DATA'!$A$2:$V$8,7,0),0)</f>
        <v>0</v>
      </c>
      <c r="H197" s="13">
        <f>IFERROR(VLOOKUP(A197,'[16]COAL RECEIPT &amp; GCV DATA'!$A$2:$V$8,8,0),0)</f>
        <v>0</v>
      </c>
      <c r="I197" s="13">
        <f>IFERROR(VLOOKUP(A197,'[16]COAL RECEIPT &amp; GCV DATA'!$A$2:$V$8,9,0),0)</f>
        <v>0</v>
      </c>
      <c r="J197" s="13">
        <f>IFERROR(VLOOKUP(A197,'[16]COAL RECEIPT &amp; GCV DATA'!$A$2:$V$8,10,0),0)</f>
        <v>0</v>
      </c>
      <c r="K197" s="15" t="e">
        <f>SUMIF('[16]COAL RECEIPT &amp; GCV DATA'!$A$3:$A$8,'MASTER DATA FILE RAW COAL 2 (2)'!A197,'[16]COAL RECEIPT &amp; GCV DATA'!$K$3:$K$8)</f>
        <v>#VALUE!</v>
      </c>
      <c r="L197" s="15" t="e">
        <f>SUMIF('[16]COAL RECEIPT &amp; GCV DATA'!$A$3:$A$8,'MASTER DATA FILE RAW COAL 2 (2)'!A197,'[16]COAL RECEIPT &amp; GCV DATA'!$L$3:$L$8)</f>
        <v>#VALUE!</v>
      </c>
      <c r="M197" s="15" t="e">
        <f t="shared" si="12"/>
        <v>#VALUE!</v>
      </c>
      <c r="N197" s="15" t="e">
        <f t="shared" si="13"/>
        <v>#VALUE!</v>
      </c>
      <c r="O197" s="15" t="e">
        <f>SUMIF('[16]COAL RECEIPT &amp; GCV DATA'!$A$3:$A$8,'MASTER DATA FILE RAW COAL 2 (2)'!A197,'[16]COAL RECEIPT &amp; GCV DATA'!$O$3:$O$8)</f>
        <v>#VALUE!</v>
      </c>
      <c r="P197" s="15" t="e">
        <f t="shared" si="17"/>
        <v>#VALUE!</v>
      </c>
      <c r="Q197" s="15" t="e">
        <f>SUMIF('[16]COAL RECEIPT &amp; GCV DATA'!$A$3:$A$8,'MASTER DATA FILE RAW COAL 2 (2)'!A197,'[16]COAL RECEIPT &amp; GCV DATA'!$Q$3:$Q$8)+IF(H197=$J$234,($K$234*K197),0)+IF(H197=$J$235,($K$235*K197),0)++IF(H196=$J$235,($K$236*K197),0)</f>
        <v>#VALUE!</v>
      </c>
      <c r="R197" s="16" t="e">
        <f>SUMIF('[16]COAL RECEIPT &amp; GCV DATA'!$A$3:$A$8,'MASTER DATA FILE RAW COAL 2 (2)'!A197,'[16]COAL RECEIPT &amp; GCV DATA'!$R$3:$R$8)+IF(H197=$J$234,($K$234*K197),0)+IF(H197=$J$235,($K$235*K197),0)</f>
        <v>#VALUE!</v>
      </c>
      <c r="S197" s="15">
        <f t="shared" si="14"/>
        <v>0</v>
      </c>
      <c r="T197" s="15" t="e">
        <f>SUMIF('[16]COAL RECEIPT &amp; GCV DATA'!$A$3:$A$8,'MASTER DATA FILE RAW COAL 2 (2)'!A197,'[16]COAL RECEIPT &amp; GCV DATA'!$T$3:$T$8)</f>
        <v>#VALUE!</v>
      </c>
      <c r="U197" s="15" t="e">
        <f t="shared" si="15"/>
        <v>#VALUE!</v>
      </c>
      <c r="V197" s="15" t="e">
        <f>SUMIF('[16]COAL RECEIPT &amp; GCV DATA'!$A$3:$A$8,'MASTER DATA FILE RAW COAL 2 (2)'!A197,'[16]COAL RECEIPT &amp; GCV DATA'!$V$3:$V$8)</f>
        <v>#VALUE!</v>
      </c>
      <c r="W197" s="15" t="e">
        <f t="shared" si="16"/>
        <v>#VALUE!</v>
      </c>
    </row>
    <row r="198" spans="1:23" customFormat="1" x14ac:dyDescent="0.3">
      <c r="A198" s="12"/>
      <c r="B198" s="12" t="e">
        <f>SUMIF('[16]COAL RECEIPT &amp; GCV DATA'!$A$3:$A$8,'MASTER DATA FILE RAW COAL 2 (2)'!A198,'[16]COAL RECEIPT &amp; GCV DATA'!$B$3:$B$8)</f>
        <v>#VALUE!</v>
      </c>
      <c r="C198" s="13" t="e">
        <f>SUMIF('[16]COAL RECEIPT &amp; GCV DATA'!$A$3:$A$8,'MASTER DATA FILE RAW COAL 2 (2)'!A198,'[16]COAL RECEIPT &amp; GCV DATA'!$C$3:$C$8)</f>
        <v>#VALUE!</v>
      </c>
      <c r="D198" s="13">
        <f>IFERROR(VLOOKUP(A198,'[16]COAL RECEIPT &amp; GCV DATA'!$A$2:$V$8,4,0),0)</f>
        <v>0</v>
      </c>
      <c r="E198" s="14">
        <f>IFERROR(VLOOKUP(A198,'[16]COAL RECEIPT &amp; GCV DATA'!$A$2:$V$8,5,0),0)</f>
        <v>0</v>
      </c>
      <c r="F198" s="13" t="e">
        <f>SUMIF('[16]COAL RECEIPT &amp; GCV DATA'!$A$3:$A$8,'MASTER DATA FILE RAW COAL 2 (2)'!A198,'[16]COAL RECEIPT &amp; GCV DATA'!$F$3:$F$8)</f>
        <v>#VALUE!</v>
      </c>
      <c r="G198" s="13">
        <f>IFERROR(VLOOKUP(A198,'[16]COAL RECEIPT &amp; GCV DATA'!$A$2:$V$8,7,0),0)</f>
        <v>0</v>
      </c>
      <c r="H198" s="13">
        <f>IFERROR(VLOOKUP(A198,'[16]COAL RECEIPT &amp; GCV DATA'!$A$2:$V$8,8,0),0)</f>
        <v>0</v>
      </c>
      <c r="I198" s="13">
        <f>IFERROR(VLOOKUP(A198,'[16]COAL RECEIPT &amp; GCV DATA'!$A$2:$V$8,9,0),0)</f>
        <v>0</v>
      </c>
      <c r="J198" s="13">
        <f>IFERROR(VLOOKUP(A198,'[16]COAL RECEIPT &amp; GCV DATA'!$A$2:$V$8,10,0),0)</f>
        <v>0</v>
      </c>
      <c r="K198" s="15" t="e">
        <f>SUMIF('[16]COAL RECEIPT &amp; GCV DATA'!$A$3:$A$8,'MASTER DATA FILE RAW COAL 2 (2)'!A198,'[16]COAL RECEIPT &amp; GCV DATA'!$K$3:$K$8)</f>
        <v>#VALUE!</v>
      </c>
      <c r="L198" s="15" t="e">
        <f>SUMIF('[16]COAL RECEIPT &amp; GCV DATA'!$A$3:$A$8,'MASTER DATA FILE RAW COAL 2 (2)'!A198,'[16]COAL RECEIPT &amp; GCV DATA'!$L$3:$L$8)</f>
        <v>#VALUE!</v>
      </c>
      <c r="M198" s="15" t="e">
        <f t="shared" ref="M198:M216" si="18">+K198-L198</f>
        <v>#VALUE!</v>
      </c>
      <c r="N198" s="15" t="e">
        <f t="shared" ref="N198:N216" si="19">+M198*S198</f>
        <v>#VALUE!</v>
      </c>
      <c r="O198" s="15" t="e">
        <f>SUMIF('[16]COAL RECEIPT &amp; GCV DATA'!$A$3:$A$8,'MASTER DATA FILE RAW COAL 2 (2)'!A198,'[16]COAL RECEIPT &amp; GCV DATA'!$O$3:$O$8)</f>
        <v>#VALUE!</v>
      </c>
      <c r="P198" s="15" t="e">
        <f t="shared" si="17"/>
        <v>#VALUE!</v>
      </c>
      <c r="Q198" s="15" t="e">
        <f>SUMIF('[16]COAL RECEIPT &amp; GCV DATA'!$A$3:$A$8,'MASTER DATA FILE RAW COAL 2 (2)'!A198,'[16]COAL RECEIPT &amp; GCV DATA'!$Q$3:$Q$8)+IF(H198=$J$234,($K$234*K198),0)+IF(H198=$J$235,($K$235*K198),0)++IF(H197=$J$235,($K$236*K198),0)</f>
        <v>#VALUE!</v>
      </c>
      <c r="R198" s="16" t="e">
        <f>SUMIF('[16]COAL RECEIPT &amp; GCV DATA'!$A$3:$A$8,'MASTER DATA FILE RAW COAL 2 (2)'!A198,'[16]COAL RECEIPT &amp; GCV DATA'!$R$3:$R$8)+IF(H198=$J$234,($K$234*K198),0)+IF(H198=$J$235,($K$235*K198),0)</f>
        <v>#VALUE!</v>
      </c>
      <c r="S198" s="15">
        <f t="shared" ref="S198:S217" si="20">+IFERROR(R198/K198,0)</f>
        <v>0</v>
      </c>
      <c r="T198" s="15" t="e">
        <f>SUMIF('[16]COAL RECEIPT &amp; GCV DATA'!$A$3:$A$8,'MASTER DATA FILE RAW COAL 2 (2)'!A198,'[16]COAL RECEIPT &amp; GCV DATA'!$T$3:$T$8)</f>
        <v>#VALUE!</v>
      </c>
      <c r="U198" s="15" t="e">
        <f t="shared" ref="U198:U216" si="21">+T198*L198</f>
        <v>#VALUE!</v>
      </c>
      <c r="V198" s="15" t="e">
        <f>SUMIF('[16]COAL RECEIPT &amp; GCV DATA'!$A$3:$A$8,'MASTER DATA FILE RAW COAL 2 (2)'!A198,'[16]COAL RECEIPT &amp; GCV DATA'!$V$3:$V$8)</f>
        <v>#VALUE!</v>
      </c>
      <c r="W198" s="15" t="e">
        <f t="shared" ref="W198:W216" si="22">+V198*L198</f>
        <v>#VALUE!</v>
      </c>
    </row>
    <row r="199" spans="1:23" customFormat="1" x14ac:dyDescent="0.3">
      <c r="A199" s="12"/>
      <c r="B199" s="12" t="e">
        <f>SUMIF('[16]COAL RECEIPT &amp; GCV DATA'!$A$3:$A$8,'MASTER DATA FILE RAW COAL 2 (2)'!A199,'[16]COAL RECEIPT &amp; GCV DATA'!$B$3:$B$8)</f>
        <v>#VALUE!</v>
      </c>
      <c r="C199" s="13" t="e">
        <f>SUMIF('[16]COAL RECEIPT &amp; GCV DATA'!$A$3:$A$8,'MASTER DATA FILE RAW COAL 2 (2)'!A199,'[16]COAL RECEIPT &amp; GCV DATA'!$C$3:$C$8)</f>
        <v>#VALUE!</v>
      </c>
      <c r="D199" s="13">
        <f>IFERROR(VLOOKUP(A199,'[16]COAL RECEIPT &amp; GCV DATA'!$A$2:$V$8,4,0),0)</f>
        <v>0</v>
      </c>
      <c r="E199" s="14">
        <f>IFERROR(VLOOKUP(A199,'[16]COAL RECEIPT &amp; GCV DATA'!$A$2:$V$8,5,0),0)</f>
        <v>0</v>
      </c>
      <c r="F199" s="13" t="e">
        <f>SUMIF('[16]COAL RECEIPT &amp; GCV DATA'!$A$3:$A$8,'MASTER DATA FILE RAW COAL 2 (2)'!A199,'[16]COAL RECEIPT &amp; GCV DATA'!$F$3:$F$8)</f>
        <v>#VALUE!</v>
      </c>
      <c r="G199" s="13">
        <f>IFERROR(VLOOKUP(A199,'[16]COAL RECEIPT &amp; GCV DATA'!$A$2:$V$8,7,0),0)</f>
        <v>0</v>
      </c>
      <c r="H199" s="13">
        <f>IFERROR(VLOOKUP(A199,'[16]COAL RECEIPT &amp; GCV DATA'!$A$2:$V$8,8,0),0)</f>
        <v>0</v>
      </c>
      <c r="I199" s="13">
        <f>IFERROR(VLOOKUP(A199,'[16]COAL RECEIPT &amp; GCV DATA'!$A$2:$V$8,9,0),0)</f>
        <v>0</v>
      </c>
      <c r="J199" s="13">
        <f>IFERROR(VLOOKUP(A199,'[16]COAL RECEIPT &amp; GCV DATA'!$A$2:$V$8,10,0),0)</f>
        <v>0</v>
      </c>
      <c r="K199" s="15" t="e">
        <f>SUMIF('[16]COAL RECEIPT &amp; GCV DATA'!$A$3:$A$8,'MASTER DATA FILE RAW COAL 2 (2)'!A199,'[16]COAL RECEIPT &amp; GCV DATA'!$K$3:$K$8)</f>
        <v>#VALUE!</v>
      </c>
      <c r="L199" s="15" t="e">
        <f>SUMIF('[16]COAL RECEIPT &amp; GCV DATA'!$A$3:$A$8,'MASTER DATA FILE RAW COAL 2 (2)'!A199,'[16]COAL RECEIPT &amp; GCV DATA'!$L$3:$L$8)</f>
        <v>#VALUE!</v>
      </c>
      <c r="M199" s="15" t="e">
        <f t="shared" si="18"/>
        <v>#VALUE!</v>
      </c>
      <c r="N199" s="15" t="e">
        <f t="shared" si="19"/>
        <v>#VALUE!</v>
      </c>
      <c r="O199" s="15" t="e">
        <f>SUMIF('[16]COAL RECEIPT &amp; GCV DATA'!$A$3:$A$8,'MASTER DATA FILE RAW COAL 2 (2)'!A199,'[16]COAL RECEIPT &amp; GCV DATA'!$O$3:$O$8)</f>
        <v>#VALUE!</v>
      </c>
      <c r="P199" s="15" t="e">
        <f t="shared" si="17"/>
        <v>#VALUE!</v>
      </c>
      <c r="Q199" s="15" t="e">
        <f>SUMIF('[16]COAL RECEIPT &amp; GCV DATA'!$A$3:$A$8,'MASTER DATA FILE RAW COAL 2 (2)'!A199,'[16]COAL RECEIPT &amp; GCV DATA'!$Q$3:$Q$8)+IF(H199=$J$234,($K$234*K199),0)+IF(H199=$J$235,($K$235*K199),0)++IF(H198=$J$235,($K$236*K199),0)</f>
        <v>#VALUE!</v>
      </c>
      <c r="R199" s="16" t="e">
        <f>SUMIF('[16]COAL RECEIPT &amp; GCV DATA'!$A$3:$A$8,'MASTER DATA FILE RAW COAL 2 (2)'!A199,'[16]COAL RECEIPT &amp; GCV DATA'!$R$3:$R$8)+IF(H199=$J$234,($K$234*K199),0)+IF(H199=$J$235,($K$235*K199),0)</f>
        <v>#VALUE!</v>
      </c>
      <c r="S199" s="15">
        <f t="shared" si="20"/>
        <v>0</v>
      </c>
      <c r="T199" s="15" t="e">
        <f>SUMIF('[16]COAL RECEIPT &amp; GCV DATA'!$A$3:$A$8,'MASTER DATA FILE RAW COAL 2 (2)'!A199,'[16]COAL RECEIPT &amp; GCV DATA'!$T$3:$T$8)</f>
        <v>#VALUE!</v>
      </c>
      <c r="U199" s="15" t="e">
        <f t="shared" si="21"/>
        <v>#VALUE!</v>
      </c>
      <c r="V199" s="15" t="e">
        <f>SUMIF('[16]COAL RECEIPT &amp; GCV DATA'!$A$3:$A$8,'MASTER DATA FILE RAW COAL 2 (2)'!A199,'[16]COAL RECEIPT &amp; GCV DATA'!$V$3:$V$8)</f>
        <v>#VALUE!</v>
      </c>
      <c r="W199" s="15" t="e">
        <f t="shared" si="22"/>
        <v>#VALUE!</v>
      </c>
    </row>
    <row r="200" spans="1:23" customFormat="1" x14ac:dyDescent="0.3">
      <c r="A200" s="12"/>
      <c r="B200" s="12" t="e">
        <f>SUMIF('[16]COAL RECEIPT &amp; GCV DATA'!$A$3:$A$8,'MASTER DATA FILE RAW COAL 2 (2)'!A200,'[16]COAL RECEIPT &amp; GCV DATA'!$B$3:$B$8)</f>
        <v>#VALUE!</v>
      </c>
      <c r="C200" s="13" t="e">
        <f>SUMIF('[16]COAL RECEIPT &amp; GCV DATA'!$A$3:$A$8,'MASTER DATA FILE RAW COAL 2 (2)'!A200,'[16]COAL RECEIPT &amp; GCV DATA'!$C$3:$C$8)</f>
        <v>#VALUE!</v>
      </c>
      <c r="D200" s="13">
        <f>IFERROR(VLOOKUP(A200,'[16]COAL RECEIPT &amp; GCV DATA'!$A$2:$V$8,4,0),0)</f>
        <v>0</v>
      </c>
      <c r="E200" s="14">
        <f>IFERROR(VLOOKUP(A200,'[16]COAL RECEIPT &amp; GCV DATA'!$A$2:$V$8,5,0),0)</f>
        <v>0</v>
      </c>
      <c r="F200" s="13" t="e">
        <f>SUMIF('[16]COAL RECEIPT &amp; GCV DATA'!$A$3:$A$8,'MASTER DATA FILE RAW COAL 2 (2)'!A200,'[16]COAL RECEIPT &amp; GCV DATA'!$F$3:$F$8)</f>
        <v>#VALUE!</v>
      </c>
      <c r="G200" s="13">
        <f>IFERROR(VLOOKUP(A200,'[16]COAL RECEIPT &amp; GCV DATA'!$A$2:$V$8,7,0),0)</f>
        <v>0</v>
      </c>
      <c r="H200" s="13">
        <f>IFERROR(VLOOKUP(A200,'[16]COAL RECEIPT &amp; GCV DATA'!$A$2:$V$8,8,0),0)</f>
        <v>0</v>
      </c>
      <c r="I200" s="13">
        <f>IFERROR(VLOOKUP(A200,'[16]COAL RECEIPT &amp; GCV DATA'!$A$2:$V$8,9,0),0)</f>
        <v>0</v>
      </c>
      <c r="J200" s="13">
        <f>IFERROR(VLOOKUP(A200,'[16]COAL RECEIPT &amp; GCV DATA'!$A$2:$V$8,10,0),0)</f>
        <v>0</v>
      </c>
      <c r="K200" s="15" t="e">
        <f>SUMIF('[16]COAL RECEIPT &amp; GCV DATA'!$A$3:$A$8,'MASTER DATA FILE RAW COAL 2 (2)'!A200,'[16]COAL RECEIPT &amp; GCV DATA'!$K$3:$K$8)</f>
        <v>#VALUE!</v>
      </c>
      <c r="L200" s="15" t="e">
        <f>SUMIF('[16]COAL RECEIPT &amp; GCV DATA'!$A$3:$A$8,'MASTER DATA FILE RAW COAL 2 (2)'!A200,'[16]COAL RECEIPT &amp; GCV DATA'!$L$3:$L$8)</f>
        <v>#VALUE!</v>
      </c>
      <c r="M200" s="15" t="e">
        <f t="shared" si="18"/>
        <v>#VALUE!</v>
      </c>
      <c r="N200" s="15" t="e">
        <f t="shared" si="19"/>
        <v>#VALUE!</v>
      </c>
      <c r="O200" s="15" t="e">
        <f>SUMIF('[16]COAL RECEIPT &amp; GCV DATA'!$A$3:$A$8,'MASTER DATA FILE RAW COAL 2 (2)'!A200,'[16]COAL RECEIPT &amp; GCV DATA'!$O$3:$O$8)</f>
        <v>#VALUE!</v>
      </c>
      <c r="P200" s="15" t="e">
        <f t="shared" si="17"/>
        <v>#VALUE!</v>
      </c>
      <c r="Q200" s="15" t="e">
        <f>SUMIF('[16]COAL RECEIPT &amp; GCV DATA'!$A$3:$A$8,'MASTER DATA FILE RAW COAL 2 (2)'!A200,'[16]COAL RECEIPT &amp; GCV DATA'!$Q$3:$Q$8)+IF(H200=$J$234,($K$234*K200),0)+IF(H200=$J$235,($K$235*K200),0)++IF(H199=$J$235,($K$236*K200),0)</f>
        <v>#VALUE!</v>
      </c>
      <c r="R200" s="16" t="e">
        <f>SUMIF('[16]COAL RECEIPT &amp; GCV DATA'!$A$3:$A$8,'MASTER DATA FILE RAW COAL 2 (2)'!A200,'[16]COAL RECEIPT &amp; GCV DATA'!$R$3:$R$8)+IF(H200=$J$234,($K$234*K200),0)+IF(H200=$J$235,($K$235*K200),0)</f>
        <v>#VALUE!</v>
      </c>
      <c r="S200" s="15">
        <f t="shared" si="20"/>
        <v>0</v>
      </c>
      <c r="T200" s="15" t="e">
        <f>SUMIF('[16]COAL RECEIPT &amp; GCV DATA'!$A$3:$A$8,'MASTER DATA FILE RAW COAL 2 (2)'!A200,'[16]COAL RECEIPT &amp; GCV DATA'!$T$3:$T$8)</f>
        <v>#VALUE!</v>
      </c>
      <c r="U200" s="15" t="e">
        <f t="shared" si="21"/>
        <v>#VALUE!</v>
      </c>
      <c r="V200" s="15" t="e">
        <f>SUMIF('[16]COAL RECEIPT &amp; GCV DATA'!$A$3:$A$8,'MASTER DATA FILE RAW COAL 2 (2)'!A200,'[16]COAL RECEIPT &amp; GCV DATA'!$V$3:$V$8)</f>
        <v>#VALUE!</v>
      </c>
      <c r="W200" s="15" t="e">
        <f t="shared" si="22"/>
        <v>#VALUE!</v>
      </c>
    </row>
    <row r="201" spans="1:23" customFormat="1" x14ac:dyDescent="0.3">
      <c r="A201" s="12"/>
      <c r="B201" s="12" t="e">
        <f>SUMIF('[16]COAL RECEIPT &amp; GCV DATA'!$A$3:$A$8,'MASTER DATA FILE RAW COAL 2 (2)'!A201,'[16]COAL RECEIPT &amp; GCV DATA'!$B$3:$B$8)</f>
        <v>#VALUE!</v>
      </c>
      <c r="C201" s="13" t="e">
        <f>SUMIF('[16]COAL RECEIPT &amp; GCV DATA'!$A$3:$A$8,'MASTER DATA FILE RAW COAL 2 (2)'!A201,'[16]COAL RECEIPT &amp; GCV DATA'!$C$3:$C$8)</f>
        <v>#VALUE!</v>
      </c>
      <c r="D201" s="13">
        <f>IFERROR(VLOOKUP(A201,'[16]COAL RECEIPT &amp; GCV DATA'!$A$2:$V$8,4,0),0)</f>
        <v>0</v>
      </c>
      <c r="E201" s="14">
        <f>IFERROR(VLOOKUP(A201,'[16]COAL RECEIPT &amp; GCV DATA'!$A$2:$V$8,5,0),0)</f>
        <v>0</v>
      </c>
      <c r="F201" s="13" t="e">
        <f>SUMIF('[16]COAL RECEIPT &amp; GCV DATA'!$A$3:$A$8,'MASTER DATA FILE RAW COAL 2 (2)'!A201,'[16]COAL RECEIPT &amp; GCV DATA'!$F$3:$F$8)</f>
        <v>#VALUE!</v>
      </c>
      <c r="G201" s="13">
        <f>IFERROR(VLOOKUP(A201,'[16]COAL RECEIPT &amp; GCV DATA'!$A$2:$V$8,7,0),0)</f>
        <v>0</v>
      </c>
      <c r="H201" s="13">
        <f>IFERROR(VLOOKUP(A201,'[16]COAL RECEIPT &amp; GCV DATA'!$A$2:$V$8,8,0),0)</f>
        <v>0</v>
      </c>
      <c r="I201" s="13">
        <f>IFERROR(VLOOKUP(A201,'[16]COAL RECEIPT &amp; GCV DATA'!$A$2:$V$8,9,0),0)</f>
        <v>0</v>
      </c>
      <c r="J201" s="13">
        <f>IFERROR(VLOOKUP(A201,'[16]COAL RECEIPT &amp; GCV DATA'!$A$2:$V$8,10,0),0)</f>
        <v>0</v>
      </c>
      <c r="K201" s="15" t="e">
        <f>SUMIF('[16]COAL RECEIPT &amp; GCV DATA'!$A$3:$A$8,'MASTER DATA FILE RAW COAL 2 (2)'!A201,'[16]COAL RECEIPT &amp; GCV DATA'!$K$3:$K$8)</f>
        <v>#VALUE!</v>
      </c>
      <c r="L201" s="15" t="e">
        <f>SUMIF('[16]COAL RECEIPT &amp; GCV DATA'!$A$3:$A$8,'MASTER DATA FILE RAW COAL 2 (2)'!A201,'[16]COAL RECEIPT &amp; GCV DATA'!$L$3:$L$8)</f>
        <v>#VALUE!</v>
      </c>
      <c r="M201" s="15" t="e">
        <f t="shared" si="18"/>
        <v>#VALUE!</v>
      </c>
      <c r="N201" s="15" t="e">
        <f t="shared" si="19"/>
        <v>#VALUE!</v>
      </c>
      <c r="O201" s="15" t="e">
        <f>SUMIF('[16]COAL RECEIPT &amp; GCV DATA'!$A$3:$A$8,'MASTER DATA FILE RAW COAL 2 (2)'!A201,'[16]COAL RECEIPT &amp; GCV DATA'!$O$3:$O$8)</f>
        <v>#VALUE!</v>
      </c>
      <c r="P201" s="15" t="e">
        <f t="shared" si="17"/>
        <v>#VALUE!</v>
      </c>
      <c r="Q201" s="15" t="e">
        <f>SUMIF('[16]COAL RECEIPT &amp; GCV DATA'!$A$3:$A$8,'MASTER DATA FILE RAW COAL 2 (2)'!A201,'[16]COAL RECEIPT &amp; GCV DATA'!$Q$3:$Q$8)+IF(H201=$J$234,($K$234*K201),0)+IF(H201=$J$235,($K$235*K201),0)++IF(H200=$J$235,($K$236*K201),0)</f>
        <v>#VALUE!</v>
      </c>
      <c r="R201" s="16" t="e">
        <f>SUMIF('[16]COAL RECEIPT &amp; GCV DATA'!$A$3:$A$8,'MASTER DATA FILE RAW COAL 2 (2)'!A201,'[16]COAL RECEIPT &amp; GCV DATA'!$R$3:$R$8)+IF(H201=$J$234,($K$234*K201),0)+IF(H201=$J$235,($K$235*K201),0)</f>
        <v>#VALUE!</v>
      </c>
      <c r="S201" s="15">
        <f t="shared" si="20"/>
        <v>0</v>
      </c>
      <c r="T201" s="15" t="e">
        <f>SUMIF('[16]COAL RECEIPT &amp; GCV DATA'!$A$3:$A$8,'MASTER DATA FILE RAW COAL 2 (2)'!A201,'[16]COAL RECEIPT &amp; GCV DATA'!$T$3:$T$8)</f>
        <v>#VALUE!</v>
      </c>
      <c r="U201" s="15" t="e">
        <f t="shared" si="21"/>
        <v>#VALUE!</v>
      </c>
      <c r="V201" s="15" t="e">
        <f>SUMIF('[16]COAL RECEIPT &amp; GCV DATA'!$A$3:$A$8,'MASTER DATA FILE RAW COAL 2 (2)'!A201,'[16]COAL RECEIPT &amp; GCV DATA'!$V$3:$V$8)</f>
        <v>#VALUE!</v>
      </c>
      <c r="W201" s="15" t="e">
        <f t="shared" si="22"/>
        <v>#VALUE!</v>
      </c>
    </row>
    <row r="202" spans="1:23" customFormat="1" x14ac:dyDescent="0.3">
      <c r="A202" s="12"/>
      <c r="B202" s="12" t="e">
        <f>SUMIF('[16]COAL RECEIPT &amp; GCV DATA'!$A$3:$A$8,'MASTER DATA FILE RAW COAL 2 (2)'!A202,'[16]COAL RECEIPT &amp; GCV DATA'!$B$3:$B$8)</f>
        <v>#VALUE!</v>
      </c>
      <c r="C202" s="13" t="e">
        <f>SUMIF('[16]COAL RECEIPT &amp; GCV DATA'!$A$3:$A$8,'MASTER DATA FILE RAW COAL 2 (2)'!A202,'[16]COAL RECEIPT &amp; GCV DATA'!$C$3:$C$8)</f>
        <v>#VALUE!</v>
      </c>
      <c r="D202" s="13">
        <f>IFERROR(VLOOKUP(A202,'[16]COAL RECEIPT &amp; GCV DATA'!$A$2:$V$8,4,0),0)</f>
        <v>0</v>
      </c>
      <c r="E202" s="14">
        <f>IFERROR(VLOOKUP(A202,'[16]COAL RECEIPT &amp; GCV DATA'!$A$2:$V$8,5,0),0)</f>
        <v>0</v>
      </c>
      <c r="F202" s="13" t="e">
        <f>SUMIF('[16]COAL RECEIPT &amp; GCV DATA'!$A$3:$A$8,'MASTER DATA FILE RAW COAL 2 (2)'!A202,'[16]COAL RECEIPT &amp; GCV DATA'!$F$3:$F$8)</f>
        <v>#VALUE!</v>
      </c>
      <c r="G202" s="13">
        <f>IFERROR(VLOOKUP(A202,'[16]COAL RECEIPT &amp; GCV DATA'!$A$2:$V$8,7,0),0)</f>
        <v>0</v>
      </c>
      <c r="H202" s="13">
        <f>IFERROR(VLOOKUP(A202,'[16]COAL RECEIPT &amp; GCV DATA'!$A$2:$V$8,8,0),0)</f>
        <v>0</v>
      </c>
      <c r="I202" s="13">
        <f>IFERROR(VLOOKUP(A202,'[16]COAL RECEIPT &amp; GCV DATA'!$A$2:$V$8,9,0),0)</f>
        <v>0</v>
      </c>
      <c r="J202" s="13">
        <f>IFERROR(VLOOKUP(A202,'[16]COAL RECEIPT &amp; GCV DATA'!$A$2:$V$8,10,0),0)</f>
        <v>0</v>
      </c>
      <c r="K202" s="15" t="e">
        <f>SUMIF('[16]COAL RECEIPT &amp; GCV DATA'!$A$3:$A$8,'MASTER DATA FILE RAW COAL 2 (2)'!A202,'[16]COAL RECEIPT &amp; GCV DATA'!$K$3:$K$8)</f>
        <v>#VALUE!</v>
      </c>
      <c r="L202" s="15" t="e">
        <f>SUMIF('[16]COAL RECEIPT &amp; GCV DATA'!$A$3:$A$8,'MASTER DATA FILE RAW COAL 2 (2)'!A202,'[16]COAL RECEIPT &amp; GCV DATA'!$L$3:$L$8)</f>
        <v>#VALUE!</v>
      </c>
      <c r="M202" s="15" t="e">
        <f t="shared" si="18"/>
        <v>#VALUE!</v>
      </c>
      <c r="N202" s="15" t="e">
        <f t="shared" si="19"/>
        <v>#VALUE!</v>
      </c>
      <c r="O202" s="15" t="e">
        <f>SUMIF('[16]COAL RECEIPT &amp; GCV DATA'!$A$3:$A$8,'MASTER DATA FILE RAW COAL 2 (2)'!A202,'[16]COAL RECEIPT &amp; GCV DATA'!$O$3:$O$8)</f>
        <v>#VALUE!</v>
      </c>
      <c r="P202" s="15" t="e">
        <f t="shared" si="17"/>
        <v>#VALUE!</v>
      </c>
      <c r="Q202" s="15" t="e">
        <f>SUMIF('[16]COAL RECEIPT &amp; GCV DATA'!$A$3:$A$8,'MASTER DATA FILE RAW COAL 2 (2)'!A202,'[16]COAL RECEIPT &amp; GCV DATA'!$Q$3:$Q$8)+IF(H202=$J$234,($K$234*K202),0)+IF(H202=$J$235,($K$235*K202),0)++IF(H201=$J$235,($K$236*K202),0)</f>
        <v>#VALUE!</v>
      </c>
      <c r="R202" s="16" t="e">
        <f>SUMIF('[16]COAL RECEIPT &amp; GCV DATA'!$A$3:$A$8,'MASTER DATA FILE RAW COAL 2 (2)'!A202,'[16]COAL RECEIPT &amp; GCV DATA'!$R$3:$R$8)+IF(H202=$J$234,($K$234*K202),0)+IF(H202=$J$235,($K$235*K202),0)</f>
        <v>#VALUE!</v>
      </c>
      <c r="S202" s="15">
        <f t="shared" si="20"/>
        <v>0</v>
      </c>
      <c r="T202" s="15" t="e">
        <f>SUMIF('[16]COAL RECEIPT &amp; GCV DATA'!$A$3:$A$8,'MASTER DATA FILE RAW COAL 2 (2)'!A202,'[16]COAL RECEIPT &amp; GCV DATA'!$T$3:$T$8)</f>
        <v>#VALUE!</v>
      </c>
      <c r="U202" s="15" t="e">
        <f t="shared" si="21"/>
        <v>#VALUE!</v>
      </c>
      <c r="V202" s="15" t="e">
        <f>SUMIF('[16]COAL RECEIPT &amp; GCV DATA'!$A$3:$A$8,'MASTER DATA FILE RAW COAL 2 (2)'!A202,'[16]COAL RECEIPT &amp; GCV DATA'!$V$3:$V$8)</f>
        <v>#VALUE!</v>
      </c>
      <c r="W202" s="15" t="e">
        <f t="shared" si="22"/>
        <v>#VALUE!</v>
      </c>
    </row>
    <row r="203" spans="1:23" customFormat="1" x14ac:dyDescent="0.3">
      <c r="A203" s="12"/>
      <c r="B203" s="12" t="e">
        <f>SUMIF('[16]COAL RECEIPT &amp; GCV DATA'!$A$3:$A$8,'MASTER DATA FILE RAW COAL 2 (2)'!A203,'[16]COAL RECEIPT &amp; GCV DATA'!$B$3:$B$8)</f>
        <v>#VALUE!</v>
      </c>
      <c r="C203" s="13" t="e">
        <f>SUMIF('[16]COAL RECEIPT &amp; GCV DATA'!$A$3:$A$8,'MASTER DATA FILE RAW COAL 2 (2)'!A203,'[16]COAL RECEIPT &amp; GCV DATA'!$C$3:$C$8)</f>
        <v>#VALUE!</v>
      </c>
      <c r="D203" s="13">
        <f>IFERROR(VLOOKUP(A203,'[16]COAL RECEIPT &amp; GCV DATA'!$A$2:$V$8,4,0),0)</f>
        <v>0</v>
      </c>
      <c r="E203" s="14">
        <f>IFERROR(VLOOKUP(A203,'[16]COAL RECEIPT &amp; GCV DATA'!$A$2:$V$8,5,0),0)</f>
        <v>0</v>
      </c>
      <c r="F203" s="13" t="e">
        <f>SUMIF('[16]COAL RECEIPT &amp; GCV DATA'!$A$3:$A$8,'MASTER DATA FILE RAW COAL 2 (2)'!A203,'[16]COAL RECEIPT &amp; GCV DATA'!$F$3:$F$8)</f>
        <v>#VALUE!</v>
      </c>
      <c r="G203" s="13">
        <f>IFERROR(VLOOKUP(A203,'[16]COAL RECEIPT &amp; GCV DATA'!$A$2:$V$8,7,0),0)</f>
        <v>0</v>
      </c>
      <c r="H203" s="13">
        <f>IFERROR(VLOOKUP(A203,'[16]COAL RECEIPT &amp; GCV DATA'!$A$2:$V$8,8,0),0)</f>
        <v>0</v>
      </c>
      <c r="I203" s="13">
        <f>IFERROR(VLOOKUP(A203,'[16]COAL RECEIPT &amp; GCV DATA'!$A$2:$V$8,9,0),0)</f>
        <v>0</v>
      </c>
      <c r="J203" s="13">
        <f>IFERROR(VLOOKUP(A203,'[16]COAL RECEIPT &amp; GCV DATA'!$A$2:$V$8,10,0),0)</f>
        <v>0</v>
      </c>
      <c r="K203" s="15" t="e">
        <f>SUMIF('[16]COAL RECEIPT &amp; GCV DATA'!$A$3:$A$8,'MASTER DATA FILE RAW COAL 2 (2)'!A203,'[16]COAL RECEIPT &amp; GCV DATA'!$K$3:$K$8)</f>
        <v>#VALUE!</v>
      </c>
      <c r="L203" s="15" t="e">
        <f>SUMIF('[16]COAL RECEIPT &amp; GCV DATA'!$A$3:$A$8,'MASTER DATA FILE RAW COAL 2 (2)'!A203,'[16]COAL RECEIPT &amp; GCV DATA'!$L$3:$L$8)</f>
        <v>#VALUE!</v>
      </c>
      <c r="M203" s="15" t="e">
        <f t="shared" si="18"/>
        <v>#VALUE!</v>
      </c>
      <c r="N203" s="15" t="e">
        <f t="shared" si="19"/>
        <v>#VALUE!</v>
      </c>
      <c r="O203" s="15" t="e">
        <f>SUMIF('[16]COAL RECEIPT &amp; GCV DATA'!$A$3:$A$8,'MASTER DATA FILE RAW COAL 2 (2)'!A203,'[16]COAL RECEIPT &amp; GCV DATA'!$O$3:$O$8)</f>
        <v>#VALUE!</v>
      </c>
      <c r="P203" s="15" t="e">
        <f t="shared" si="17"/>
        <v>#VALUE!</v>
      </c>
      <c r="Q203" s="15" t="e">
        <f>SUMIF('[16]COAL RECEIPT &amp; GCV DATA'!$A$3:$A$8,'MASTER DATA FILE RAW COAL 2 (2)'!A203,'[16]COAL RECEIPT &amp; GCV DATA'!$Q$3:$Q$8)+IF(H203=$J$234,($K$234*K203),0)+IF(H203=$J$235,($K$235*K203),0)++IF(H202=$J$235,($K$236*K203),0)</f>
        <v>#VALUE!</v>
      </c>
      <c r="R203" s="16" t="e">
        <f>SUMIF('[16]COAL RECEIPT &amp; GCV DATA'!$A$3:$A$8,'MASTER DATA FILE RAW COAL 2 (2)'!A203,'[16]COAL RECEIPT &amp; GCV DATA'!$R$3:$R$8)+IF(H203=$J$234,($K$234*K203),0)+IF(H203=$J$235,($K$235*K203),0)</f>
        <v>#VALUE!</v>
      </c>
      <c r="S203" s="15">
        <f t="shared" si="20"/>
        <v>0</v>
      </c>
      <c r="T203" s="15" t="e">
        <f>SUMIF('[16]COAL RECEIPT &amp; GCV DATA'!$A$3:$A$8,'MASTER DATA FILE RAW COAL 2 (2)'!A203,'[16]COAL RECEIPT &amp; GCV DATA'!$T$3:$T$8)</f>
        <v>#VALUE!</v>
      </c>
      <c r="U203" s="15" t="e">
        <f t="shared" si="21"/>
        <v>#VALUE!</v>
      </c>
      <c r="V203" s="15" t="e">
        <f>SUMIF('[16]COAL RECEIPT &amp; GCV DATA'!$A$3:$A$8,'MASTER DATA FILE RAW COAL 2 (2)'!A203,'[16]COAL RECEIPT &amp; GCV DATA'!$V$3:$V$8)</f>
        <v>#VALUE!</v>
      </c>
      <c r="W203" s="15" t="e">
        <f t="shared" si="22"/>
        <v>#VALUE!</v>
      </c>
    </row>
    <row r="204" spans="1:23" customFormat="1" x14ac:dyDescent="0.3">
      <c r="A204" s="12"/>
      <c r="B204" s="12" t="e">
        <f>SUMIF('[16]COAL RECEIPT &amp; GCV DATA'!$A$3:$A$8,'MASTER DATA FILE RAW COAL 2 (2)'!A204,'[16]COAL RECEIPT &amp; GCV DATA'!$B$3:$B$8)</f>
        <v>#VALUE!</v>
      </c>
      <c r="C204" s="13" t="e">
        <f>SUMIF('[16]COAL RECEIPT &amp; GCV DATA'!$A$3:$A$8,'MASTER DATA FILE RAW COAL 2 (2)'!A204,'[16]COAL RECEIPT &amp; GCV DATA'!$C$3:$C$8)</f>
        <v>#VALUE!</v>
      </c>
      <c r="D204" s="13">
        <f>IFERROR(VLOOKUP(A204,'[16]COAL RECEIPT &amp; GCV DATA'!$A$2:$V$8,4,0),0)</f>
        <v>0</v>
      </c>
      <c r="E204" s="14">
        <f>IFERROR(VLOOKUP(A204,'[16]COAL RECEIPT &amp; GCV DATA'!$A$2:$V$8,5,0),0)</f>
        <v>0</v>
      </c>
      <c r="F204" s="13" t="e">
        <f>SUMIF('[16]COAL RECEIPT &amp; GCV DATA'!$A$3:$A$8,'MASTER DATA FILE RAW COAL 2 (2)'!A204,'[16]COAL RECEIPT &amp; GCV DATA'!$F$3:$F$8)</f>
        <v>#VALUE!</v>
      </c>
      <c r="G204" s="13">
        <f>IFERROR(VLOOKUP(A204,'[16]COAL RECEIPT &amp; GCV DATA'!$A$2:$V$8,7,0),0)</f>
        <v>0</v>
      </c>
      <c r="H204" s="13">
        <f>IFERROR(VLOOKUP(A204,'[16]COAL RECEIPT &amp; GCV DATA'!$A$2:$V$8,8,0),0)</f>
        <v>0</v>
      </c>
      <c r="I204" s="13">
        <f>IFERROR(VLOOKUP(A204,'[16]COAL RECEIPT &amp; GCV DATA'!$A$2:$V$8,9,0),0)</f>
        <v>0</v>
      </c>
      <c r="J204" s="13">
        <f>IFERROR(VLOOKUP(A204,'[16]COAL RECEIPT &amp; GCV DATA'!$A$2:$V$8,10,0),0)</f>
        <v>0</v>
      </c>
      <c r="K204" s="15" t="e">
        <f>SUMIF('[16]COAL RECEIPT &amp; GCV DATA'!$A$3:$A$8,'MASTER DATA FILE RAW COAL 2 (2)'!A204,'[16]COAL RECEIPT &amp; GCV DATA'!$K$3:$K$8)</f>
        <v>#VALUE!</v>
      </c>
      <c r="L204" s="15" t="e">
        <f>SUMIF('[16]COAL RECEIPT &amp; GCV DATA'!$A$3:$A$8,'MASTER DATA FILE RAW COAL 2 (2)'!A204,'[16]COAL RECEIPT &amp; GCV DATA'!$L$3:$L$8)</f>
        <v>#VALUE!</v>
      </c>
      <c r="M204" s="15" t="e">
        <f t="shared" si="18"/>
        <v>#VALUE!</v>
      </c>
      <c r="N204" s="15" t="e">
        <f t="shared" si="19"/>
        <v>#VALUE!</v>
      </c>
      <c r="O204" s="15" t="e">
        <f>SUMIF('[16]COAL RECEIPT &amp; GCV DATA'!$A$3:$A$8,'MASTER DATA FILE RAW COAL 2 (2)'!A204,'[16]COAL RECEIPT &amp; GCV DATA'!$O$3:$O$8)</f>
        <v>#VALUE!</v>
      </c>
      <c r="P204" s="15" t="e">
        <f t="shared" si="17"/>
        <v>#VALUE!</v>
      </c>
      <c r="Q204" s="15" t="e">
        <f>SUMIF('[16]COAL RECEIPT &amp; GCV DATA'!$A$3:$A$8,'MASTER DATA FILE RAW COAL 2 (2)'!A204,'[16]COAL RECEIPT &amp; GCV DATA'!$Q$3:$Q$8)+IF(H204=$J$234,($K$234*K204),0)+IF(H204=$J$235,($K$235*K204),0)++IF(H203=$J$235,($K$236*K204),0)</f>
        <v>#VALUE!</v>
      </c>
      <c r="R204" s="16" t="e">
        <f>SUMIF('[16]COAL RECEIPT &amp; GCV DATA'!$A$3:$A$8,'MASTER DATA FILE RAW COAL 2 (2)'!A204,'[16]COAL RECEIPT &amp; GCV DATA'!$R$3:$R$8)+IF(H204=$J$234,($K$234*K204),0)+IF(H204=$J$235,($K$235*K204),0)</f>
        <v>#VALUE!</v>
      </c>
      <c r="S204" s="15">
        <f t="shared" si="20"/>
        <v>0</v>
      </c>
      <c r="T204" s="15" t="e">
        <f>SUMIF('[16]COAL RECEIPT &amp; GCV DATA'!$A$3:$A$8,'MASTER DATA FILE RAW COAL 2 (2)'!A204,'[16]COAL RECEIPT &amp; GCV DATA'!$T$3:$T$8)</f>
        <v>#VALUE!</v>
      </c>
      <c r="U204" s="15" t="e">
        <f t="shared" si="21"/>
        <v>#VALUE!</v>
      </c>
      <c r="V204" s="15" t="e">
        <f>SUMIF('[16]COAL RECEIPT &amp; GCV DATA'!$A$3:$A$8,'MASTER DATA FILE RAW COAL 2 (2)'!A204,'[16]COAL RECEIPT &amp; GCV DATA'!$V$3:$V$8)</f>
        <v>#VALUE!</v>
      </c>
      <c r="W204" s="15" t="e">
        <f t="shared" si="22"/>
        <v>#VALUE!</v>
      </c>
    </row>
    <row r="205" spans="1:23" customFormat="1" x14ac:dyDescent="0.3">
      <c r="A205" s="12"/>
      <c r="B205" s="12" t="e">
        <f>SUMIF('[16]COAL RECEIPT &amp; GCV DATA'!$A$3:$A$8,'MASTER DATA FILE RAW COAL 2 (2)'!A205,'[16]COAL RECEIPT &amp; GCV DATA'!$B$3:$B$8)</f>
        <v>#VALUE!</v>
      </c>
      <c r="C205" s="13" t="e">
        <f>SUMIF('[16]COAL RECEIPT &amp; GCV DATA'!$A$3:$A$8,'MASTER DATA FILE RAW COAL 2 (2)'!A205,'[16]COAL RECEIPT &amp; GCV DATA'!$C$3:$C$8)</f>
        <v>#VALUE!</v>
      </c>
      <c r="D205" s="13">
        <f>IFERROR(VLOOKUP(A205,'[16]COAL RECEIPT &amp; GCV DATA'!$A$2:$V$8,4,0),0)</f>
        <v>0</v>
      </c>
      <c r="E205" s="14">
        <f>IFERROR(VLOOKUP(A205,'[16]COAL RECEIPT &amp; GCV DATA'!$A$2:$V$8,5,0),0)</f>
        <v>0</v>
      </c>
      <c r="F205" s="13" t="e">
        <f>SUMIF('[16]COAL RECEIPT &amp; GCV DATA'!$A$3:$A$8,'MASTER DATA FILE RAW COAL 2 (2)'!A205,'[16]COAL RECEIPT &amp; GCV DATA'!$F$3:$F$8)</f>
        <v>#VALUE!</v>
      </c>
      <c r="G205" s="13">
        <f>IFERROR(VLOOKUP(A205,'[16]COAL RECEIPT &amp; GCV DATA'!$A$2:$V$8,7,0),0)</f>
        <v>0</v>
      </c>
      <c r="H205" s="13">
        <f>IFERROR(VLOOKUP(A205,'[16]COAL RECEIPT &amp; GCV DATA'!$A$2:$V$8,8,0),0)</f>
        <v>0</v>
      </c>
      <c r="I205" s="13">
        <f>IFERROR(VLOOKUP(A205,'[16]COAL RECEIPT &amp; GCV DATA'!$A$2:$V$8,9,0),0)</f>
        <v>0</v>
      </c>
      <c r="J205" s="13">
        <f>IFERROR(VLOOKUP(A205,'[16]COAL RECEIPT &amp; GCV DATA'!$A$2:$V$8,10,0),0)</f>
        <v>0</v>
      </c>
      <c r="K205" s="15" t="e">
        <f>SUMIF('[16]COAL RECEIPT &amp; GCV DATA'!$A$3:$A$8,'MASTER DATA FILE RAW COAL 2 (2)'!A205,'[16]COAL RECEIPT &amp; GCV DATA'!$K$3:$K$8)</f>
        <v>#VALUE!</v>
      </c>
      <c r="L205" s="15" t="e">
        <f>SUMIF('[16]COAL RECEIPT &amp; GCV DATA'!$A$3:$A$8,'MASTER DATA FILE RAW COAL 2 (2)'!A205,'[16]COAL RECEIPT &amp; GCV DATA'!$L$3:$L$8)</f>
        <v>#VALUE!</v>
      </c>
      <c r="M205" s="15" t="e">
        <f t="shared" si="18"/>
        <v>#VALUE!</v>
      </c>
      <c r="N205" s="15" t="e">
        <f t="shared" si="19"/>
        <v>#VALUE!</v>
      </c>
      <c r="O205" s="15" t="e">
        <f>SUMIF('[16]COAL RECEIPT &amp; GCV DATA'!$A$3:$A$8,'MASTER DATA FILE RAW COAL 2 (2)'!A205,'[16]COAL RECEIPT &amp; GCV DATA'!$O$3:$O$8)</f>
        <v>#VALUE!</v>
      </c>
      <c r="P205" s="15" t="e">
        <f t="shared" si="17"/>
        <v>#VALUE!</v>
      </c>
      <c r="Q205" s="15" t="e">
        <f>SUMIF('[16]COAL RECEIPT &amp; GCV DATA'!$A$3:$A$8,'MASTER DATA FILE RAW COAL 2 (2)'!A205,'[16]COAL RECEIPT &amp; GCV DATA'!$Q$3:$Q$8)+IF(H205=$J$234,($K$234*K205),0)+IF(H205=$J$235,($K$235*K205),0)++IF(H204=$J$235,($K$236*K205),0)</f>
        <v>#VALUE!</v>
      </c>
      <c r="R205" s="16" t="e">
        <f>SUMIF('[16]COAL RECEIPT &amp; GCV DATA'!$A$3:$A$8,'MASTER DATA FILE RAW COAL 2 (2)'!A205,'[16]COAL RECEIPT &amp; GCV DATA'!$R$3:$R$8)+IF(H205=$J$234,($K$234*K205),0)+IF(H205=$J$235,($K$235*K205),0)</f>
        <v>#VALUE!</v>
      </c>
      <c r="S205" s="15">
        <f t="shared" si="20"/>
        <v>0</v>
      </c>
      <c r="T205" s="15" t="e">
        <f>SUMIF('[16]COAL RECEIPT &amp; GCV DATA'!$A$3:$A$8,'MASTER DATA FILE RAW COAL 2 (2)'!A205,'[16]COAL RECEIPT &amp; GCV DATA'!$T$3:$T$8)</f>
        <v>#VALUE!</v>
      </c>
      <c r="U205" s="15" t="e">
        <f t="shared" si="21"/>
        <v>#VALUE!</v>
      </c>
      <c r="V205" s="15" t="e">
        <f>SUMIF('[16]COAL RECEIPT &amp; GCV DATA'!$A$3:$A$8,'MASTER DATA FILE RAW COAL 2 (2)'!A205,'[16]COAL RECEIPT &amp; GCV DATA'!$V$3:$V$8)</f>
        <v>#VALUE!</v>
      </c>
      <c r="W205" s="15" t="e">
        <f t="shared" si="22"/>
        <v>#VALUE!</v>
      </c>
    </row>
    <row r="206" spans="1:23" customFormat="1" x14ac:dyDescent="0.3">
      <c r="A206" s="12"/>
      <c r="B206" s="12" t="e">
        <f>SUMIF('[16]COAL RECEIPT &amp; GCV DATA'!$A$3:$A$8,'MASTER DATA FILE RAW COAL 2 (2)'!A206,'[16]COAL RECEIPT &amp; GCV DATA'!$B$3:$B$8)</f>
        <v>#VALUE!</v>
      </c>
      <c r="C206" s="13" t="e">
        <f>SUMIF('[16]COAL RECEIPT &amp; GCV DATA'!$A$3:$A$8,'MASTER DATA FILE RAW COAL 2 (2)'!A206,'[16]COAL RECEIPT &amp; GCV DATA'!$C$3:$C$8)</f>
        <v>#VALUE!</v>
      </c>
      <c r="D206" s="13">
        <f>IFERROR(VLOOKUP(A206,'[16]COAL RECEIPT &amp; GCV DATA'!$A$2:$V$8,4,0),0)</f>
        <v>0</v>
      </c>
      <c r="E206" s="14">
        <f>IFERROR(VLOOKUP(A206,'[16]COAL RECEIPT &amp; GCV DATA'!$A$2:$V$8,5,0),0)</f>
        <v>0</v>
      </c>
      <c r="F206" s="13" t="e">
        <f>SUMIF('[16]COAL RECEIPT &amp; GCV DATA'!$A$3:$A$8,'MASTER DATA FILE RAW COAL 2 (2)'!A206,'[16]COAL RECEIPT &amp; GCV DATA'!$F$3:$F$8)</f>
        <v>#VALUE!</v>
      </c>
      <c r="G206" s="13">
        <f>IFERROR(VLOOKUP(A206,'[16]COAL RECEIPT &amp; GCV DATA'!$A$2:$V$8,7,0),0)</f>
        <v>0</v>
      </c>
      <c r="H206" s="13">
        <f>IFERROR(VLOOKUP(A206,'[16]COAL RECEIPT &amp; GCV DATA'!$A$2:$V$8,8,0),0)</f>
        <v>0</v>
      </c>
      <c r="I206" s="13">
        <f>IFERROR(VLOOKUP(A206,'[16]COAL RECEIPT &amp; GCV DATA'!$A$2:$V$8,9,0),0)</f>
        <v>0</v>
      </c>
      <c r="J206" s="13">
        <f>IFERROR(VLOOKUP(A206,'[16]COAL RECEIPT &amp; GCV DATA'!$A$2:$V$8,10,0),0)</f>
        <v>0</v>
      </c>
      <c r="K206" s="15" t="e">
        <f>SUMIF('[16]COAL RECEIPT &amp; GCV DATA'!$A$3:$A$8,'MASTER DATA FILE RAW COAL 2 (2)'!A206,'[16]COAL RECEIPT &amp; GCV DATA'!$K$3:$K$8)</f>
        <v>#VALUE!</v>
      </c>
      <c r="L206" s="15" t="e">
        <f>SUMIF('[16]COAL RECEIPT &amp; GCV DATA'!$A$3:$A$8,'MASTER DATA FILE RAW COAL 2 (2)'!A206,'[16]COAL RECEIPT &amp; GCV DATA'!$L$3:$L$8)</f>
        <v>#VALUE!</v>
      </c>
      <c r="M206" s="15" t="e">
        <f t="shared" si="18"/>
        <v>#VALUE!</v>
      </c>
      <c r="N206" s="15" t="e">
        <f t="shared" si="19"/>
        <v>#VALUE!</v>
      </c>
      <c r="O206" s="15" t="e">
        <f>SUMIF('[16]COAL RECEIPT &amp; GCV DATA'!$A$3:$A$8,'MASTER DATA FILE RAW COAL 2 (2)'!A206,'[16]COAL RECEIPT &amp; GCV DATA'!$O$3:$O$8)</f>
        <v>#VALUE!</v>
      </c>
      <c r="P206" s="15" t="e">
        <f t="shared" si="17"/>
        <v>#VALUE!</v>
      </c>
      <c r="Q206" s="15" t="e">
        <f>SUMIF('[16]COAL RECEIPT &amp; GCV DATA'!$A$3:$A$8,'MASTER DATA FILE RAW COAL 2 (2)'!A206,'[16]COAL RECEIPT &amp; GCV DATA'!$Q$3:$Q$8)+IF(H206=$J$234,($K$234*K206),0)+IF(H206=$J$235,($K$235*K206),0)++IF(H205=$J$235,($K$236*K206),0)</f>
        <v>#VALUE!</v>
      </c>
      <c r="R206" s="16" t="e">
        <f>SUMIF('[16]COAL RECEIPT &amp; GCV DATA'!$A$3:$A$8,'MASTER DATA FILE RAW COAL 2 (2)'!A206,'[16]COAL RECEIPT &amp; GCV DATA'!$R$3:$R$8)+IF(H206=$J$234,($K$234*K206),0)+IF(H206=$J$235,($K$235*K206),0)</f>
        <v>#VALUE!</v>
      </c>
      <c r="S206" s="15">
        <f t="shared" si="20"/>
        <v>0</v>
      </c>
      <c r="T206" s="15" t="e">
        <f>SUMIF('[16]COAL RECEIPT &amp; GCV DATA'!$A$3:$A$8,'MASTER DATA FILE RAW COAL 2 (2)'!A206,'[16]COAL RECEIPT &amp; GCV DATA'!$T$3:$T$8)</f>
        <v>#VALUE!</v>
      </c>
      <c r="U206" s="15" t="e">
        <f t="shared" si="21"/>
        <v>#VALUE!</v>
      </c>
      <c r="V206" s="15" t="e">
        <f>SUMIF('[16]COAL RECEIPT &amp; GCV DATA'!$A$3:$A$8,'MASTER DATA FILE RAW COAL 2 (2)'!A206,'[16]COAL RECEIPT &amp; GCV DATA'!$V$3:$V$8)</f>
        <v>#VALUE!</v>
      </c>
      <c r="W206" s="15" t="e">
        <f t="shared" si="22"/>
        <v>#VALUE!</v>
      </c>
    </row>
    <row r="207" spans="1:23" customFormat="1" x14ac:dyDescent="0.3">
      <c r="A207" s="12"/>
      <c r="B207" s="12" t="e">
        <f>SUMIF('[16]COAL RECEIPT &amp; GCV DATA'!$A$3:$A$8,'MASTER DATA FILE RAW COAL 2 (2)'!A207,'[16]COAL RECEIPT &amp; GCV DATA'!$B$3:$B$8)</f>
        <v>#VALUE!</v>
      </c>
      <c r="C207" s="13" t="e">
        <f>SUMIF('[16]COAL RECEIPT &amp; GCV DATA'!$A$3:$A$8,'MASTER DATA FILE RAW COAL 2 (2)'!A207,'[16]COAL RECEIPT &amp; GCV DATA'!$C$3:$C$8)</f>
        <v>#VALUE!</v>
      </c>
      <c r="D207" s="13">
        <f>IFERROR(VLOOKUP(A207,'[16]COAL RECEIPT &amp; GCV DATA'!$A$2:$V$8,4,0),0)</f>
        <v>0</v>
      </c>
      <c r="E207" s="14">
        <f>IFERROR(VLOOKUP(A207,'[16]COAL RECEIPT &amp; GCV DATA'!$A$2:$V$8,5,0),0)</f>
        <v>0</v>
      </c>
      <c r="F207" s="13" t="e">
        <f>SUMIF('[16]COAL RECEIPT &amp; GCV DATA'!$A$3:$A$8,'MASTER DATA FILE RAW COAL 2 (2)'!A207,'[16]COAL RECEIPT &amp; GCV DATA'!$F$3:$F$8)</f>
        <v>#VALUE!</v>
      </c>
      <c r="G207" s="13">
        <f>IFERROR(VLOOKUP(A207,'[16]COAL RECEIPT &amp; GCV DATA'!$A$2:$V$8,7,0),0)</f>
        <v>0</v>
      </c>
      <c r="H207" s="13">
        <f>IFERROR(VLOOKUP(A207,'[16]COAL RECEIPT &amp; GCV DATA'!$A$2:$V$8,8,0),0)</f>
        <v>0</v>
      </c>
      <c r="I207" s="13">
        <f>IFERROR(VLOOKUP(A207,'[16]COAL RECEIPT &amp; GCV DATA'!$A$2:$V$8,9,0),0)</f>
        <v>0</v>
      </c>
      <c r="J207" s="13">
        <f>IFERROR(VLOOKUP(A207,'[16]COAL RECEIPT &amp; GCV DATA'!$A$2:$V$8,10,0),0)</f>
        <v>0</v>
      </c>
      <c r="K207" s="15" t="e">
        <f>SUMIF('[16]COAL RECEIPT &amp; GCV DATA'!$A$3:$A$8,'MASTER DATA FILE RAW COAL 2 (2)'!A207,'[16]COAL RECEIPT &amp; GCV DATA'!$K$3:$K$8)</f>
        <v>#VALUE!</v>
      </c>
      <c r="L207" s="15" t="e">
        <f>SUMIF('[16]COAL RECEIPT &amp; GCV DATA'!$A$3:$A$8,'MASTER DATA FILE RAW COAL 2 (2)'!A207,'[16]COAL RECEIPT &amp; GCV DATA'!$L$3:$L$8)</f>
        <v>#VALUE!</v>
      </c>
      <c r="M207" s="15" t="e">
        <f t="shared" si="18"/>
        <v>#VALUE!</v>
      </c>
      <c r="N207" s="15" t="e">
        <f t="shared" si="19"/>
        <v>#VALUE!</v>
      </c>
      <c r="O207" s="15" t="e">
        <f>SUMIF('[16]COAL RECEIPT &amp; GCV DATA'!$A$3:$A$8,'MASTER DATA FILE RAW COAL 2 (2)'!A207,'[16]COAL RECEIPT &amp; GCV DATA'!$O$3:$O$8)</f>
        <v>#VALUE!</v>
      </c>
      <c r="P207" s="15" t="e">
        <f t="shared" si="17"/>
        <v>#VALUE!</v>
      </c>
      <c r="Q207" s="15" t="e">
        <f>SUMIF('[16]COAL RECEIPT &amp; GCV DATA'!$A$3:$A$8,'MASTER DATA FILE RAW COAL 2 (2)'!A207,'[16]COAL RECEIPT &amp; GCV DATA'!$Q$3:$Q$8)+IF(H207=$J$234,($K$234*K207),0)+IF(H207=$J$235,($K$235*K207),0)++IF(H206=$J$235,($K$236*K207),0)</f>
        <v>#VALUE!</v>
      </c>
      <c r="R207" s="16" t="e">
        <f>SUMIF('[16]COAL RECEIPT &amp; GCV DATA'!$A$3:$A$8,'MASTER DATA FILE RAW COAL 2 (2)'!A207,'[16]COAL RECEIPT &amp; GCV DATA'!$R$3:$R$8)+IF(H207=$J$234,($K$234*K207),0)+IF(H207=$J$235,($K$235*K207),0)</f>
        <v>#VALUE!</v>
      </c>
      <c r="S207" s="15">
        <f t="shared" si="20"/>
        <v>0</v>
      </c>
      <c r="T207" s="15" t="e">
        <f>SUMIF('[16]COAL RECEIPT &amp; GCV DATA'!$A$3:$A$8,'MASTER DATA FILE RAW COAL 2 (2)'!A207,'[16]COAL RECEIPT &amp; GCV DATA'!$T$3:$T$8)</f>
        <v>#VALUE!</v>
      </c>
      <c r="U207" s="15" t="e">
        <f t="shared" si="21"/>
        <v>#VALUE!</v>
      </c>
      <c r="V207" s="15" t="e">
        <f>SUMIF('[16]COAL RECEIPT &amp; GCV DATA'!$A$3:$A$8,'MASTER DATA FILE RAW COAL 2 (2)'!A207,'[16]COAL RECEIPT &amp; GCV DATA'!$V$3:$V$8)</f>
        <v>#VALUE!</v>
      </c>
      <c r="W207" s="15" t="e">
        <f t="shared" si="22"/>
        <v>#VALUE!</v>
      </c>
    </row>
    <row r="208" spans="1:23" customFormat="1" x14ac:dyDescent="0.3">
      <c r="A208" s="12"/>
      <c r="B208" s="12" t="e">
        <f>SUMIF('[16]COAL RECEIPT &amp; GCV DATA'!$A$3:$A$8,'MASTER DATA FILE RAW COAL 2 (2)'!A208,'[16]COAL RECEIPT &amp; GCV DATA'!$B$3:$B$8)</f>
        <v>#VALUE!</v>
      </c>
      <c r="C208" s="13" t="e">
        <f>SUMIF('[16]COAL RECEIPT &amp; GCV DATA'!$A$3:$A$8,'MASTER DATA FILE RAW COAL 2 (2)'!A208,'[16]COAL RECEIPT &amp; GCV DATA'!$C$3:$C$8)</f>
        <v>#VALUE!</v>
      </c>
      <c r="D208" s="13">
        <f>IFERROR(VLOOKUP(A208,'[16]COAL RECEIPT &amp; GCV DATA'!$A$2:$V$8,4,0),0)</f>
        <v>0</v>
      </c>
      <c r="E208" s="14">
        <f>IFERROR(VLOOKUP(A208,'[16]COAL RECEIPT &amp; GCV DATA'!$A$2:$V$8,5,0),0)</f>
        <v>0</v>
      </c>
      <c r="F208" s="13" t="e">
        <f>SUMIF('[16]COAL RECEIPT &amp; GCV DATA'!$A$3:$A$8,'MASTER DATA FILE RAW COAL 2 (2)'!A208,'[16]COAL RECEIPT &amp; GCV DATA'!$F$3:$F$8)</f>
        <v>#VALUE!</v>
      </c>
      <c r="G208" s="13">
        <f>IFERROR(VLOOKUP(A208,'[16]COAL RECEIPT &amp; GCV DATA'!$A$2:$V$8,7,0),0)</f>
        <v>0</v>
      </c>
      <c r="H208" s="13">
        <f>IFERROR(VLOOKUP(A208,'[16]COAL RECEIPT &amp; GCV DATA'!$A$2:$V$8,8,0),0)</f>
        <v>0</v>
      </c>
      <c r="I208" s="13">
        <f>IFERROR(VLOOKUP(A208,'[16]COAL RECEIPT &amp; GCV DATA'!$A$2:$V$8,9,0),0)</f>
        <v>0</v>
      </c>
      <c r="J208" s="13">
        <f>IFERROR(VLOOKUP(A208,'[16]COAL RECEIPT &amp; GCV DATA'!$A$2:$V$8,10,0),0)</f>
        <v>0</v>
      </c>
      <c r="K208" s="15" t="e">
        <f>SUMIF('[16]COAL RECEIPT &amp; GCV DATA'!$A$3:$A$8,'MASTER DATA FILE RAW COAL 2 (2)'!A208,'[16]COAL RECEIPT &amp; GCV DATA'!$K$3:$K$8)</f>
        <v>#VALUE!</v>
      </c>
      <c r="L208" s="15" t="e">
        <f>SUMIF('[16]COAL RECEIPT &amp; GCV DATA'!$A$3:$A$8,'MASTER DATA FILE RAW COAL 2 (2)'!A208,'[16]COAL RECEIPT &amp; GCV DATA'!$L$3:$L$8)</f>
        <v>#VALUE!</v>
      </c>
      <c r="M208" s="15" t="e">
        <f t="shared" si="18"/>
        <v>#VALUE!</v>
      </c>
      <c r="N208" s="15" t="e">
        <f t="shared" si="19"/>
        <v>#VALUE!</v>
      </c>
      <c r="O208" s="15" t="e">
        <f>SUMIF('[16]COAL RECEIPT &amp; GCV DATA'!$A$3:$A$8,'MASTER DATA FILE RAW COAL 2 (2)'!A208,'[16]COAL RECEIPT &amp; GCV DATA'!$O$3:$O$8)</f>
        <v>#VALUE!</v>
      </c>
      <c r="P208" s="15" t="e">
        <f t="shared" si="17"/>
        <v>#VALUE!</v>
      </c>
      <c r="Q208" s="15" t="e">
        <f>SUMIF('[16]COAL RECEIPT &amp; GCV DATA'!$A$3:$A$8,'MASTER DATA FILE RAW COAL 2 (2)'!A208,'[16]COAL RECEIPT &amp; GCV DATA'!$Q$3:$Q$8)+IF(H208=$J$234,($K$234*K208),0)+IF(H208=$J$235,($K$235*K208),0)++IF(H207=$J$235,($K$236*K208),0)</f>
        <v>#VALUE!</v>
      </c>
      <c r="R208" s="16" t="e">
        <f>SUMIF('[16]COAL RECEIPT &amp; GCV DATA'!$A$3:$A$8,'MASTER DATA FILE RAW COAL 2 (2)'!A208,'[16]COAL RECEIPT &amp; GCV DATA'!$R$3:$R$8)+IF(H208=$J$234,($K$234*K208),0)+IF(H208=$J$235,($K$235*K208),0)</f>
        <v>#VALUE!</v>
      </c>
      <c r="S208" s="15">
        <f t="shared" si="20"/>
        <v>0</v>
      </c>
      <c r="T208" s="15" t="e">
        <f>SUMIF('[16]COAL RECEIPT &amp; GCV DATA'!$A$3:$A$8,'MASTER DATA FILE RAW COAL 2 (2)'!A208,'[16]COAL RECEIPT &amp; GCV DATA'!$T$3:$T$8)</f>
        <v>#VALUE!</v>
      </c>
      <c r="U208" s="15" t="e">
        <f t="shared" si="21"/>
        <v>#VALUE!</v>
      </c>
      <c r="V208" s="15" t="e">
        <f>SUMIF('[16]COAL RECEIPT &amp; GCV DATA'!$A$3:$A$8,'MASTER DATA FILE RAW COAL 2 (2)'!A208,'[16]COAL RECEIPT &amp; GCV DATA'!$V$3:$V$8)</f>
        <v>#VALUE!</v>
      </c>
      <c r="W208" s="15" t="e">
        <f t="shared" si="22"/>
        <v>#VALUE!</v>
      </c>
    </row>
    <row r="209" spans="1:23" customFormat="1" x14ac:dyDescent="0.3">
      <c r="A209" s="12"/>
      <c r="B209" s="12" t="e">
        <f>SUMIF('[16]COAL RECEIPT &amp; GCV DATA'!$A$3:$A$8,'MASTER DATA FILE RAW COAL 2 (2)'!A209,'[16]COAL RECEIPT &amp; GCV DATA'!$B$3:$B$8)</f>
        <v>#VALUE!</v>
      </c>
      <c r="C209" s="13" t="e">
        <f>SUMIF('[16]COAL RECEIPT &amp; GCV DATA'!$A$3:$A$8,'MASTER DATA FILE RAW COAL 2 (2)'!A209,'[16]COAL RECEIPT &amp; GCV DATA'!$C$3:$C$8)</f>
        <v>#VALUE!</v>
      </c>
      <c r="D209" s="13">
        <f>IFERROR(VLOOKUP(A209,'[16]COAL RECEIPT &amp; GCV DATA'!$A$2:$V$8,4,0),0)</f>
        <v>0</v>
      </c>
      <c r="E209" s="14">
        <f>IFERROR(VLOOKUP(A209,'[16]COAL RECEIPT &amp; GCV DATA'!$A$2:$V$8,5,0),0)</f>
        <v>0</v>
      </c>
      <c r="F209" s="13" t="e">
        <f>SUMIF('[16]COAL RECEIPT &amp; GCV DATA'!$A$3:$A$8,'MASTER DATA FILE RAW COAL 2 (2)'!A209,'[16]COAL RECEIPT &amp; GCV DATA'!$F$3:$F$8)</f>
        <v>#VALUE!</v>
      </c>
      <c r="G209" s="13">
        <f>IFERROR(VLOOKUP(A209,'[16]COAL RECEIPT &amp; GCV DATA'!$A$2:$V$8,7,0),0)</f>
        <v>0</v>
      </c>
      <c r="H209" s="13">
        <f>IFERROR(VLOOKUP(A209,'[16]COAL RECEIPT &amp; GCV DATA'!$A$2:$V$8,8,0),0)</f>
        <v>0</v>
      </c>
      <c r="I209" s="13">
        <f>IFERROR(VLOOKUP(A209,'[16]COAL RECEIPT &amp; GCV DATA'!$A$2:$V$8,9,0),0)</f>
        <v>0</v>
      </c>
      <c r="J209" s="13">
        <f>IFERROR(VLOOKUP(A209,'[16]COAL RECEIPT &amp; GCV DATA'!$A$2:$V$8,10,0),0)</f>
        <v>0</v>
      </c>
      <c r="K209" s="15" t="e">
        <f>SUMIF('[16]COAL RECEIPT &amp; GCV DATA'!$A$3:$A$8,'MASTER DATA FILE RAW COAL 2 (2)'!A209,'[16]COAL RECEIPT &amp; GCV DATA'!$K$3:$K$8)</f>
        <v>#VALUE!</v>
      </c>
      <c r="L209" s="15" t="e">
        <f>SUMIF('[16]COAL RECEIPT &amp; GCV DATA'!$A$3:$A$8,'MASTER DATA FILE RAW COAL 2 (2)'!A209,'[16]COAL RECEIPT &amp; GCV DATA'!$L$3:$L$8)</f>
        <v>#VALUE!</v>
      </c>
      <c r="M209" s="15" t="e">
        <f t="shared" si="18"/>
        <v>#VALUE!</v>
      </c>
      <c r="N209" s="15" t="e">
        <f t="shared" si="19"/>
        <v>#VALUE!</v>
      </c>
      <c r="O209" s="15" t="e">
        <f>SUMIF('[16]COAL RECEIPT &amp; GCV DATA'!$A$3:$A$8,'MASTER DATA FILE RAW COAL 2 (2)'!A209,'[16]COAL RECEIPT &amp; GCV DATA'!$O$3:$O$8)</f>
        <v>#VALUE!</v>
      </c>
      <c r="P209" s="15" t="e">
        <f t="shared" si="17"/>
        <v>#VALUE!</v>
      </c>
      <c r="Q209" s="15" t="e">
        <f>SUMIF('[16]COAL RECEIPT &amp; GCV DATA'!$A$3:$A$8,'MASTER DATA FILE RAW COAL 2 (2)'!A209,'[16]COAL RECEIPT &amp; GCV DATA'!$Q$3:$Q$8)+IF(H209=$J$234,($K$234*K209),0)+IF(H209=$J$235,($K$235*K209),0)++IF(H208=$J$235,($K$236*K209),0)</f>
        <v>#VALUE!</v>
      </c>
      <c r="R209" s="16" t="e">
        <f>SUMIF('[16]COAL RECEIPT &amp; GCV DATA'!$A$3:$A$8,'MASTER DATA FILE RAW COAL 2 (2)'!A209,'[16]COAL RECEIPT &amp; GCV DATA'!$R$3:$R$8)+IF(H209=$J$234,($K$234*K209),0)+IF(H209=$J$235,($K$235*K209),0)</f>
        <v>#VALUE!</v>
      </c>
      <c r="S209" s="15">
        <f t="shared" si="20"/>
        <v>0</v>
      </c>
      <c r="T209" s="15" t="e">
        <f>SUMIF('[16]COAL RECEIPT &amp; GCV DATA'!$A$3:$A$8,'MASTER DATA FILE RAW COAL 2 (2)'!A209,'[16]COAL RECEIPT &amp; GCV DATA'!$T$3:$T$8)</f>
        <v>#VALUE!</v>
      </c>
      <c r="U209" s="15" t="e">
        <f t="shared" si="21"/>
        <v>#VALUE!</v>
      </c>
      <c r="V209" s="15" t="e">
        <f>SUMIF('[16]COAL RECEIPT &amp; GCV DATA'!$A$3:$A$8,'MASTER DATA FILE RAW COAL 2 (2)'!A209,'[16]COAL RECEIPT &amp; GCV DATA'!$V$3:$V$8)</f>
        <v>#VALUE!</v>
      </c>
      <c r="W209" s="15" t="e">
        <f t="shared" si="22"/>
        <v>#VALUE!</v>
      </c>
    </row>
    <row r="210" spans="1:23" customFormat="1" x14ac:dyDescent="0.3">
      <c r="A210" s="12"/>
      <c r="B210" s="12" t="e">
        <f>SUMIF('[16]COAL RECEIPT &amp; GCV DATA'!$A$3:$A$8,'MASTER DATA FILE RAW COAL 2 (2)'!A210,'[16]COAL RECEIPT &amp; GCV DATA'!$B$3:$B$8)</f>
        <v>#VALUE!</v>
      </c>
      <c r="C210" s="13" t="e">
        <f>SUMIF('[16]COAL RECEIPT &amp; GCV DATA'!$A$3:$A$8,'MASTER DATA FILE RAW COAL 2 (2)'!A210,'[16]COAL RECEIPT &amp; GCV DATA'!$C$3:$C$8)</f>
        <v>#VALUE!</v>
      </c>
      <c r="D210" s="13">
        <f>IFERROR(VLOOKUP(A210,'[16]COAL RECEIPT &amp; GCV DATA'!$A$2:$V$8,4,0),0)</f>
        <v>0</v>
      </c>
      <c r="E210" s="14">
        <f>IFERROR(VLOOKUP(A210,'[16]COAL RECEIPT &amp; GCV DATA'!$A$2:$V$8,5,0),0)</f>
        <v>0</v>
      </c>
      <c r="F210" s="13" t="e">
        <f>SUMIF('[16]COAL RECEIPT &amp; GCV DATA'!$A$3:$A$8,'MASTER DATA FILE RAW COAL 2 (2)'!A210,'[16]COAL RECEIPT &amp; GCV DATA'!$F$3:$F$8)</f>
        <v>#VALUE!</v>
      </c>
      <c r="G210" s="13">
        <f>IFERROR(VLOOKUP(A210,'[16]COAL RECEIPT &amp; GCV DATA'!$A$2:$V$8,7,0),0)</f>
        <v>0</v>
      </c>
      <c r="H210" s="13">
        <f>IFERROR(VLOOKUP(A210,'[16]COAL RECEIPT &amp; GCV DATA'!$A$2:$V$8,8,0),0)</f>
        <v>0</v>
      </c>
      <c r="I210" s="13">
        <f>IFERROR(VLOOKUP(A210,'[16]COAL RECEIPT &amp; GCV DATA'!$A$2:$V$8,9,0),0)</f>
        <v>0</v>
      </c>
      <c r="J210" s="13">
        <f>IFERROR(VLOOKUP(A210,'[16]COAL RECEIPT &amp; GCV DATA'!$A$2:$V$8,10,0),0)</f>
        <v>0</v>
      </c>
      <c r="K210" s="15" t="e">
        <f>SUMIF('[16]COAL RECEIPT &amp; GCV DATA'!$A$3:$A$8,'MASTER DATA FILE RAW COAL 2 (2)'!A210,'[16]COAL RECEIPT &amp; GCV DATA'!$K$3:$K$8)</f>
        <v>#VALUE!</v>
      </c>
      <c r="L210" s="15" t="e">
        <f>SUMIF('[16]COAL RECEIPT &amp; GCV DATA'!$A$3:$A$8,'MASTER DATA FILE RAW COAL 2 (2)'!A210,'[16]COAL RECEIPT &amp; GCV DATA'!$L$3:$L$8)</f>
        <v>#VALUE!</v>
      </c>
      <c r="M210" s="15" t="e">
        <f t="shared" si="18"/>
        <v>#VALUE!</v>
      </c>
      <c r="N210" s="15" t="e">
        <f t="shared" si="19"/>
        <v>#VALUE!</v>
      </c>
      <c r="O210" s="15" t="e">
        <f>SUMIF('[16]COAL RECEIPT &amp; GCV DATA'!$A$3:$A$8,'MASTER DATA FILE RAW COAL 2 (2)'!A210,'[16]COAL RECEIPT &amp; GCV DATA'!$O$3:$O$8)</f>
        <v>#VALUE!</v>
      </c>
      <c r="P210" s="15" t="e">
        <f t="shared" ref="P210:P228" si="23">+O210*K210</f>
        <v>#VALUE!</v>
      </c>
      <c r="Q210" s="15" t="e">
        <f>SUMIF('[16]COAL RECEIPT &amp; GCV DATA'!$A$3:$A$8,'MASTER DATA FILE RAW COAL 2 (2)'!A210,'[16]COAL RECEIPT &amp; GCV DATA'!$Q$3:$Q$8)+IF(H210=$J$234,($K$234*K210),0)+IF(H210=$J$235,($K$235*K210),0)++IF(H209=$J$235,($K$236*K210),0)</f>
        <v>#VALUE!</v>
      </c>
      <c r="R210" s="16" t="e">
        <f>SUMIF('[16]COAL RECEIPT &amp; GCV DATA'!$A$3:$A$8,'MASTER DATA FILE RAW COAL 2 (2)'!A210,'[16]COAL RECEIPT &amp; GCV DATA'!$R$3:$R$8)+IF(H210=$J$234,($K$234*K210),0)+IF(H210=$J$235,($K$235*K210),0)</f>
        <v>#VALUE!</v>
      </c>
      <c r="S210" s="15">
        <f t="shared" si="20"/>
        <v>0</v>
      </c>
      <c r="T210" s="15" t="e">
        <f>SUMIF('[16]COAL RECEIPT &amp; GCV DATA'!$A$3:$A$8,'MASTER DATA FILE RAW COAL 2 (2)'!A210,'[16]COAL RECEIPT &amp; GCV DATA'!$T$3:$T$8)</f>
        <v>#VALUE!</v>
      </c>
      <c r="U210" s="15" t="e">
        <f t="shared" si="21"/>
        <v>#VALUE!</v>
      </c>
      <c r="V210" s="15" t="e">
        <f>SUMIF('[16]COAL RECEIPT &amp; GCV DATA'!$A$3:$A$8,'MASTER DATA FILE RAW COAL 2 (2)'!A210,'[16]COAL RECEIPT &amp; GCV DATA'!$V$3:$V$8)</f>
        <v>#VALUE!</v>
      </c>
      <c r="W210" s="15" t="e">
        <f t="shared" si="22"/>
        <v>#VALUE!</v>
      </c>
    </row>
    <row r="211" spans="1:23" customFormat="1" x14ac:dyDescent="0.3">
      <c r="A211" s="12"/>
      <c r="B211" s="12" t="e">
        <f>SUMIF('[16]COAL RECEIPT &amp; GCV DATA'!$A$3:$A$8,'MASTER DATA FILE RAW COAL 2 (2)'!A211,'[16]COAL RECEIPT &amp; GCV DATA'!$B$3:$B$8)</f>
        <v>#VALUE!</v>
      </c>
      <c r="C211" s="13" t="e">
        <f>SUMIF('[16]COAL RECEIPT &amp; GCV DATA'!$A$3:$A$8,'MASTER DATA FILE RAW COAL 2 (2)'!A211,'[16]COAL RECEIPT &amp; GCV DATA'!$C$3:$C$8)</f>
        <v>#VALUE!</v>
      </c>
      <c r="D211" s="13">
        <f>IFERROR(VLOOKUP(A211,'[16]COAL RECEIPT &amp; GCV DATA'!$A$2:$V$8,4,0),0)</f>
        <v>0</v>
      </c>
      <c r="E211" s="14">
        <f>IFERROR(VLOOKUP(A211,'[16]COAL RECEIPT &amp; GCV DATA'!$A$2:$V$8,5,0),0)</f>
        <v>0</v>
      </c>
      <c r="F211" s="13" t="e">
        <f>SUMIF('[16]COAL RECEIPT &amp; GCV DATA'!$A$3:$A$8,'MASTER DATA FILE RAW COAL 2 (2)'!A211,'[16]COAL RECEIPT &amp; GCV DATA'!$F$3:$F$8)</f>
        <v>#VALUE!</v>
      </c>
      <c r="G211" s="13">
        <f>IFERROR(VLOOKUP(A211,'[16]COAL RECEIPT &amp; GCV DATA'!$A$2:$V$8,7,0),0)</f>
        <v>0</v>
      </c>
      <c r="H211" s="13">
        <f>IFERROR(VLOOKUP(A211,'[16]COAL RECEIPT &amp; GCV DATA'!$A$2:$V$8,8,0),0)</f>
        <v>0</v>
      </c>
      <c r="I211" s="13">
        <f>IFERROR(VLOOKUP(A211,'[16]COAL RECEIPT &amp; GCV DATA'!$A$2:$V$8,9,0),0)</f>
        <v>0</v>
      </c>
      <c r="J211" s="13">
        <f>IFERROR(VLOOKUP(A211,'[16]COAL RECEIPT &amp; GCV DATA'!$A$2:$V$8,10,0),0)</f>
        <v>0</v>
      </c>
      <c r="K211" s="15" t="e">
        <f>SUMIF('[16]COAL RECEIPT &amp; GCV DATA'!$A$3:$A$8,'MASTER DATA FILE RAW COAL 2 (2)'!A211,'[16]COAL RECEIPT &amp; GCV DATA'!$K$3:$K$8)</f>
        <v>#VALUE!</v>
      </c>
      <c r="L211" s="15" t="e">
        <f>SUMIF('[16]COAL RECEIPT &amp; GCV DATA'!$A$3:$A$8,'MASTER DATA FILE RAW COAL 2 (2)'!A211,'[16]COAL RECEIPT &amp; GCV DATA'!$L$3:$L$8)</f>
        <v>#VALUE!</v>
      </c>
      <c r="M211" s="15" t="e">
        <f t="shared" si="18"/>
        <v>#VALUE!</v>
      </c>
      <c r="N211" s="15" t="e">
        <f t="shared" si="19"/>
        <v>#VALUE!</v>
      </c>
      <c r="O211" s="15" t="e">
        <f>SUMIF('[16]COAL RECEIPT &amp; GCV DATA'!$A$3:$A$8,'MASTER DATA FILE RAW COAL 2 (2)'!A211,'[16]COAL RECEIPT &amp; GCV DATA'!$O$3:$O$8)</f>
        <v>#VALUE!</v>
      </c>
      <c r="P211" s="15" t="e">
        <f t="shared" si="23"/>
        <v>#VALUE!</v>
      </c>
      <c r="Q211" s="15" t="e">
        <f>SUMIF('[16]COAL RECEIPT &amp; GCV DATA'!$A$3:$A$8,'MASTER DATA FILE RAW COAL 2 (2)'!A211,'[16]COAL RECEIPT &amp; GCV DATA'!$Q$3:$Q$8)+IF(H211=$J$234,($K$234*K211),0)+IF(H211=$J$235,($K$235*K211),0)++IF(H210=$J$235,($K$236*K211),0)</f>
        <v>#VALUE!</v>
      </c>
      <c r="R211" s="16" t="e">
        <f>SUMIF('[16]COAL RECEIPT &amp; GCV DATA'!$A$3:$A$8,'MASTER DATA FILE RAW COAL 2 (2)'!A211,'[16]COAL RECEIPT &amp; GCV DATA'!$R$3:$R$8)+IF(H211=$J$234,($K$234*K211),0)+IF(H211=$J$235,($K$235*K211),0)</f>
        <v>#VALUE!</v>
      </c>
      <c r="S211" s="15">
        <f t="shared" si="20"/>
        <v>0</v>
      </c>
      <c r="T211" s="15" t="e">
        <f>SUMIF('[16]COAL RECEIPT &amp; GCV DATA'!$A$3:$A$8,'MASTER DATA FILE RAW COAL 2 (2)'!A211,'[16]COAL RECEIPT &amp; GCV DATA'!$T$3:$T$8)</f>
        <v>#VALUE!</v>
      </c>
      <c r="U211" s="15" t="e">
        <f t="shared" si="21"/>
        <v>#VALUE!</v>
      </c>
      <c r="V211" s="15" t="e">
        <f>SUMIF('[16]COAL RECEIPT &amp; GCV DATA'!$A$3:$A$8,'MASTER DATA FILE RAW COAL 2 (2)'!A211,'[16]COAL RECEIPT &amp; GCV DATA'!$V$3:$V$8)</f>
        <v>#VALUE!</v>
      </c>
      <c r="W211" s="15" t="e">
        <f t="shared" si="22"/>
        <v>#VALUE!</v>
      </c>
    </row>
    <row r="212" spans="1:23" customFormat="1" x14ac:dyDescent="0.3">
      <c r="A212" s="12"/>
      <c r="B212" s="12" t="e">
        <f>SUMIF('[16]COAL RECEIPT &amp; GCV DATA'!$A$3:$A$8,'MASTER DATA FILE RAW COAL 2 (2)'!A212,'[16]COAL RECEIPT &amp; GCV DATA'!$B$3:$B$8)</f>
        <v>#VALUE!</v>
      </c>
      <c r="C212" s="13" t="e">
        <f>SUMIF('[16]COAL RECEIPT &amp; GCV DATA'!$A$3:$A$8,'MASTER DATA FILE RAW COAL 2 (2)'!A212,'[16]COAL RECEIPT &amp; GCV DATA'!$C$3:$C$8)</f>
        <v>#VALUE!</v>
      </c>
      <c r="D212" s="13">
        <f>IFERROR(VLOOKUP(A212,'[16]COAL RECEIPT &amp; GCV DATA'!$A$2:$V$8,4,0),0)</f>
        <v>0</v>
      </c>
      <c r="E212" s="14">
        <f>IFERROR(VLOOKUP(A212,'[16]COAL RECEIPT &amp; GCV DATA'!$A$2:$V$8,5,0),0)</f>
        <v>0</v>
      </c>
      <c r="F212" s="13" t="e">
        <f>SUMIF('[16]COAL RECEIPT &amp; GCV DATA'!$A$3:$A$8,'MASTER DATA FILE RAW COAL 2 (2)'!A212,'[16]COAL RECEIPT &amp; GCV DATA'!$F$3:$F$8)</f>
        <v>#VALUE!</v>
      </c>
      <c r="G212" s="13">
        <f>IFERROR(VLOOKUP(A212,'[16]COAL RECEIPT &amp; GCV DATA'!$A$2:$V$8,7,0),0)</f>
        <v>0</v>
      </c>
      <c r="H212" s="13">
        <f>IFERROR(VLOOKUP(A212,'[16]COAL RECEIPT &amp; GCV DATA'!$A$2:$V$8,8,0),0)</f>
        <v>0</v>
      </c>
      <c r="I212" s="13">
        <f>IFERROR(VLOOKUP(A212,'[16]COAL RECEIPT &amp; GCV DATA'!$A$2:$V$8,9,0),0)</f>
        <v>0</v>
      </c>
      <c r="J212" s="13">
        <f>IFERROR(VLOOKUP(A212,'[16]COAL RECEIPT &amp; GCV DATA'!$A$2:$V$8,10,0),0)</f>
        <v>0</v>
      </c>
      <c r="K212" s="15" t="e">
        <f>SUMIF('[16]COAL RECEIPT &amp; GCV DATA'!$A$3:$A$8,'MASTER DATA FILE RAW COAL 2 (2)'!A212,'[16]COAL RECEIPT &amp; GCV DATA'!$K$3:$K$8)</f>
        <v>#VALUE!</v>
      </c>
      <c r="L212" s="15" t="e">
        <f>SUMIF('[16]COAL RECEIPT &amp; GCV DATA'!$A$3:$A$8,'MASTER DATA FILE RAW COAL 2 (2)'!A212,'[16]COAL RECEIPT &amp; GCV DATA'!$L$3:$L$8)</f>
        <v>#VALUE!</v>
      </c>
      <c r="M212" s="15" t="e">
        <f t="shared" si="18"/>
        <v>#VALUE!</v>
      </c>
      <c r="N212" s="15" t="e">
        <f t="shared" si="19"/>
        <v>#VALUE!</v>
      </c>
      <c r="O212" s="15" t="e">
        <f>SUMIF('[16]COAL RECEIPT &amp; GCV DATA'!$A$3:$A$8,'MASTER DATA FILE RAW COAL 2 (2)'!A212,'[16]COAL RECEIPT &amp; GCV DATA'!$O$3:$O$8)</f>
        <v>#VALUE!</v>
      </c>
      <c r="P212" s="15" t="e">
        <f t="shared" si="23"/>
        <v>#VALUE!</v>
      </c>
      <c r="Q212" s="15" t="e">
        <f>SUMIF('[16]COAL RECEIPT &amp; GCV DATA'!$A$3:$A$8,'MASTER DATA FILE RAW COAL 2 (2)'!A212,'[16]COAL RECEIPT &amp; GCV DATA'!$Q$3:$Q$8)+IF(H212=$J$234,($K$234*K212),0)+IF(H212=$J$235,($K$235*K212),0)++IF(H211=$J$235,($K$236*K212),0)</f>
        <v>#VALUE!</v>
      </c>
      <c r="R212" s="16" t="e">
        <f>SUMIF('[16]COAL RECEIPT &amp; GCV DATA'!$A$3:$A$8,'MASTER DATA FILE RAW COAL 2 (2)'!A212,'[16]COAL RECEIPT &amp; GCV DATA'!$R$3:$R$8)+IF(H212=$J$234,($K$234*K212),0)+IF(H212=$J$235,($K$235*K212),0)</f>
        <v>#VALUE!</v>
      </c>
      <c r="S212" s="15">
        <f t="shared" si="20"/>
        <v>0</v>
      </c>
      <c r="T212" s="15" t="e">
        <f>SUMIF('[16]COAL RECEIPT &amp; GCV DATA'!$A$3:$A$8,'MASTER DATA FILE RAW COAL 2 (2)'!A212,'[16]COAL RECEIPT &amp; GCV DATA'!$T$3:$T$8)</f>
        <v>#VALUE!</v>
      </c>
      <c r="U212" s="15" t="e">
        <f t="shared" si="21"/>
        <v>#VALUE!</v>
      </c>
      <c r="V212" s="15" t="e">
        <f>SUMIF('[16]COAL RECEIPT &amp; GCV DATA'!$A$3:$A$8,'MASTER DATA FILE RAW COAL 2 (2)'!A212,'[16]COAL RECEIPT &amp; GCV DATA'!$V$3:$V$8)</f>
        <v>#VALUE!</v>
      </c>
      <c r="W212" s="15" t="e">
        <f t="shared" si="22"/>
        <v>#VALUE!</v>
      </c>
    </row>
    <row r="213" spans="1:23" customFormat="1" x14ac:dyDescent="0.3">
      <c r="A213" s="12"/>
      <c r="B213" s="12" t="e">
        <f>SUMIF('[16]COAL RECEIPT &amp; GCV DATA'!$A$3:$A$8,'MASTER DATA FILE RAW COAL 2 (2)'!A213,'[16]COAL RECEIPT &amp; GCV DATA'!$B$3:$B$8)</f>
        <v>#VALUE!</v>
      </c>
      <c r="C213" s="13" t="e">
        <f>SUMIF('[16]COAL RECEIPT &amp; GCV DATA'!$A$3:$A$8,'MASTER DATA FILE RAW COAL 2 (2)'!A213,'[16]COAL RECEIPT &amp; GCV DATA'!$C$3:$C$8)</f>
        <v>#VALUE!</v>
      </c>
      <c r="D213" s="13">
        <f>IFERROR(VLOOKUP(A213,'[16]COAL RECEIPT &amp; GCV DATA'!$A$2:$V$8,4,0),0)</f>
        <v>0</v>
      </c>
      <c r="E213" s="14">
        <f>IFERROR(VLOOKUP(A213,'[16]COAL RECEIPT &amp; GCV DATA'!$A$2:$V$8,5,0),0)</f>
        <v>0</v>
      </c>
      <c r="F213" s="13" t="e">
        <f>SUMIF('[16]COAL RECEIPT &amp; GCV DATA'!$A$3:$A$8,'MASTER DATA FILE RAW COAL 2 (2)'!A213,'[16]COAL RECEIPT &amp; GCV DATA'!$F$3:$F$8)</f>
        <v>#VALUE!</v>
      </c>
      <c r="G213" s="13">
        <f>IFERROR(VLOOKUP(A213,'[16]COAL RECEIPT &amp; GCV DATA'!$A$2:$V$8,7,0),0)</f>
        <v>0</v>
      </c>
      <c r="H213" s="13">
        <f>IFERROR(VLOOKUP(A213,'[16]COAL RECEIPT &amp; GCV DATA'!$A$2:$V$8,8,0),0)</f>
        <v>0</v>
      </c>
      <c r="I213" s="13">
        <f>IFERROR(VLOOKUP(A213,'[16]COAL RECEIPT &amp; GCV DATA'!$A$2:$V$8,9,0),0)</f>
        <v>0</v>
      </c>
      <c r="J213" s="13">
        <f>IFERROR(VLOOKUP(A213,'[16]COAL RECEIPT &amp; GCV DATA'!$A$2:$V$8,10,0),0)</f>
        <v>0</v>
      </c>
      <c r="K213" s="15" t="e">
        <f>SUMIF('[16]COAL RECEIPT &amp; GCV DATA'!$A$3:$A$8,'MASTER DATA FILE RAW COAL 2 (2)'!A213,'[16]COAL RECEIPT &amp; GCV DATA'!$K$3:$K$8)</f>
        <v>#VALUE!</v>
      </c>
      <c r="L213" s="15" t="e">
        <f>SUMIF('[16]COAL RECEIPT &amp; GCV DATA'!$A$3:$A$8,'MASTER DATA FILE RAW COAL 2 (2)'!A213,'[16]COAL RECEIPT &amp; GCV DATA'!$L$3:$L$8)</f>
        <v>#VALUE!</v>
      </c>
      <c r="M213" s="15" t="e">
        <f t="shared" si="18"/>
        <v>#VALUE!</v>
      </c>
      <c r="N213" s="15" t="e">
        <f t="shared" si="19"/>
        <v>#VALUE!</v>
      </c>
      <c r="O213" s="15" t="e">
        <f>SUMIF('[16]COAL RECEIPT &amp; GCV DATA'!$A$3:$A$8,'MASTER DATA FILE RAW COAL 2 (2)'!A213,'[16]COAL RECEIPT &amp; GCV DATA'!$O$3:$O$8)</f>
        <v>#VALUE!</v>
      </c>
      <c r="P213" s="15" t="e">
        <f t="shared" si="23"/>
        <v>#VALUE!</v>
      </c>
      <c r="Q213" s="15" t="e">
        <f>SUMIF('[16]COAL RECEIPT &amp; GCV DATA'!$A$3:$A$8,'MASTER DATA FILE RAW COAL 2 (2)'!A213,'[16]COAL RECEIPT &amp; GCV DATA'!$Q$3:$Q$8)+IF(H213=$J$234,($K$234*K213),0)+IF(H213=$J$235,($K$235*K213),0)++IF(H212=$J$235,($K$236*K213),0)</f>
        <v>#VALUE!</v>
      </c>
      <c r="R213" s="16" t="e">
        <f>SUMIF('[16]COAL RECEIPT &amp; GCV DATA'!$A$3:$A$8,'MASTER DATA FILE RAW COAL 2 (2)'!A213,'[16]COAL RECEIPT &amp; GCV DATA'!$R$3:$R$8)+IF(H213=$J$234,($K$234*K213),0)+IF(H213=$J$235,($K$235*K213),0)</f>
        <v>#VALUE!</v>
      </c>
      <c r="S213" s="15">
        <f t="shared" si="20"/>
        <v>0</v>
      </c>
      <c r="T213" s="15" t="e">
        <f>SUMIF('[16]COAL RECEIPT &amp; GCV DATA'!$A$3:$A$8,'MASTER DATA FILE RAW COAL 2 (2)'!A213,'[16]COAL RECEIPT &amp; GCV DATA'!$T$3:$T$8)</f>
        <v>#VALUE!</v>
      </c>
      <c r="U213" s="15" t="e">
        <f t="shared" si="21"/>
        <v>#VALUE!</v>
      </c>
      <c r="V213" s="15" t="e">
        <f>SUMIF('[16]COAL RECEIPT &amp; GCV DATA'!$A$3:$A$8,'MASTER DATA FILE RAW COAL 2 (2)'!A213,'[16]COAL RECEIPT &amp; GCV DATA'!$V$3:$V$8)</f>
        <v>#VALUE!</v>
      </c>
      <c r="W213" s="15" t="e">
        <f t="shared" si="22"/>
        <v>#VALUE!</v>
      </c>
    </row>
    <row r="214" spans="1:23" s="28" customFormat="1" x14ac:dyDescent="0.3">
      <c r="A214" s="22"/>
      <c r="B214" s="22"/>
      <c r="C214" s="23"/>
      <c r="D214" s="24"/>
      <c r="E214" s="24"/>
      <c r="F214" s="24"/>
      <c r="G214" s="24"/>
      <c r="H214" s="24"/>
      <c r="I214" s="24"/>
      <c r="J214" s="24"/>
      <c r="K214" s="25" t="e">
        <f>+SUM(K3:K213)</f>
        <v>#VALUE!</v>
      </c>
      <c r="L214" s="25" t="e">
        <f>+SUM(L3:L213)</f>
        <v>#VALUE!</v>
      </c>
      <c r="M214" s="25" t="e">
        <f>+SUM(M3:M213)</f>
        <v>#VALUE!</v>
      </c>
      <c r="N214" s="25" t="e">
        <f>+SUM(N3:N213)</f>
        <v>#VALUE!</v>
      </c>
      <c r="O214" s="26"/>
      <c r="P214" s="25" t="e">
        <f>+SUM(P3:P213)</f>
        <v>#VALUE!</v>
      </c>
      <c r="Q214" s="25" t="e">
        <f>+SUM(Q3:Q213)</f>
        <v>#VALUE!</v>
      </c>
      <c r="R214" s="25" t="e">
        <f>+SUM(R3:R213)</f>
        <v>#VALUE!</v>
      </c>
      <c r="S214" s="25">
        <f t="shared" si="20"/>
        <v>0</v>
      </c>
      <c r="T214" s="27">
        <f>IFERROR(+U214/L214,0)</f>
        <v>0</v>
      </c>
      <c r="U214" s="25" t="e">
        <f>SUM(U3:U213)</f>
        <v>#VALUE!</v>
      </c>
      <c r="V214" s="27">
        <f>IFERROR(+W214/L214,0)</f>
        <v>0</v>
      </c>
      <c r="W214" s="25" t="e">
        <f>SUM(W3:W213)</f>
        <v>#VALUE!</v>
      </c>
    </row>
    <row r="215" spans="1:23" s="34" customFormat="1" x14ac:dyDescent="0.3">
      <c r="A215" s="29"/>
      <c r="B215" s="30"/>
      <c r="C215" s="31"/>
      <c r="D215" s="29"/>
      <c r="E215" s="29"/>
      <c r="F215" s="29"/>
      <c r="G215" s="29"/>
      <c r="H215" s="32"/>
      <c r="I215" s="29"/>
      <c r="J215" s="29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</row>
    <row r="216" spans="1:23" s="34" customFormat="1" x14ac:dyDescent="0.3">
      <c r="A216" s="29"/>
      <c r="B216" s="30"/>
      <c r="C216" s="31"/>
      <c r="D216" s="29"/>
      <c r="E216" s="29"/>
      <c r="F216" s="29"/>
      <c r="G216" s="29"/>
      <c r="H216" s="29"/>
      <c r="I216" s="29"/>
      <c r="J216" s="29"/>
      <c r="K216" s="33"/>
      <c r="L216" s="33"/>
      <c r="M216" s="33"/>
      <c r="N216" s="33"/>
      <c r="O216" s="33"/>
      <c r="P216" s="33"/>
      <c r="Q216" s="33"/>
      <c r="R216" s="35" t="e">
        <f>R214/L214</f>
        <v>#VALUE!</v>
      </c>
      <c r="S216" s="33"/>
    </row>
    <row r="217" spans="1:23" s="34" customFormat="1" x14ac:dyDescent="0.3">
      <c r="A217" s="36"/>
      <c r="B217" s="37"/>
      <c r="C217" s="38"/>
      <c r="D217" s="36"/>
      <c r="E217" s="36"/>
      <c r="F217" s="36"/>
      <c r="G217" s="36"/>
      <c r="H217" s="36"/>
      <c r="I217" s="36"/>
      <c r="J217" s="36"/>
      <c r="K217" s="39" t="e">
        <f>SUBTOTAL(9,K3:K66)</f>
        <v>#VALUE!</v>
      </c>
      <c r="L217" s="39" t="e">
        <f>SUBTOTAL(9,L3:L213)</f>
        <v>#VALUE!</v>
      </c>
      <c r="M217" s="39"/>
      <c r="N217" s="39"/>
      <c r="O217" s="39"/>
      <c r="P217" s="39"/>
      <c r="Q217" s="39" t="e">
        <f>R217/K217</f>
        <v>#VALUE!</v>
      </c>
      <c r="R217" s="39" t="e">
        <f>SUBTOTAL(9,R3:R66)</f>
        <v>#VALUE!</v>
      </c>
      <c r="S217" s="15">
        <f>+IFERROR(R217/K217,0)</f>
        <v>0</v>
      </c>
      <c r="T217" s="39" t="e">
        <f>U217/L217</f>
        <v>#VALUE!</v>
      </c>
      <c r="U217" s="39" t="e">
        <f>SUBTOTAL(9,U3:U66)</f>
        <v>#VALUE!</v>
      </c>
      <c r="V217" s="39" t="e">
        <f>W217/L217</f>
        <v>#VALUE!</v>
      </c>
      <c r="W217" s="39" t="e">
        <f>SUBTOTAL(9,W3:W66)</f>
        <v>#VALUE!</v>
      </c>
    </row>
    <row r="218" spans="1:23" s="34" customFormat="1" x14ac:dyDescent="0.3">
      <c r="A218" s="36"/>
      <c r="B218" s="37"/>
      <c r="C218" s="38"/>
      <c r="D218" s="36"/>
      <c r="E218" s="36"/>
      <c r="F218" s="36"/>
      <c r="G218" s="36"/>
      <c r="H218" s="40"/>
      <c r="I218" s="36"/>
      <c r="J218" s="36"/>
      <c r="K218" s="39">
        <v>82142.009999999995</v>
      </c>
      <c r="L218" s="39">
        <v>82408.600000000006</v>
      </c>
      <c r="M218" s="39"/>
      <c r="N218" s="39"/>
      <c r="O218" s="39"/>
      <c r="P218" s="39"/>
      <c r="Q218" s="39"/>
      <c r="R218" s="39">
        <v>225913060.01320213</v>
      </c>
      <c r="S218" s="15">
        <f>+IFERROR(R218/K218,0)</f>
        <v>2750.2743116853621</v>
      </c>
      <c r="T218" s="34">
        <v>4116</v>
      </c>
      <c r="U218" s="39">
        <f>T218*L218</f>
        <v>339193797.60000002</v>
      </c>
      <c r="V218" s="34">
        <v>2898</v>
      </c>
      <c r="W218" s="39">
        <f>V218*L218</f>
        <v>238820122.80000001</v>
      </c>
    </row>
    <row r="219" spans="1:23" s="34" customFormat="1" ht="16.5" customHeight="1" x14ac:dyDescent="0.3">
      <c r="B219" s="41"/>
      <c r="C219" s="42"/>
      <c r="K219" s="35" t="e">
        <f>SUBTOTAL(9,K3:K43)</f>
        <v>#VALUE!</v>
      </c>
      <c r="L219" s="35" t="e">
        <f>L218+L217</f>
        <v>#VALUE!</v>
      </c>
      <c r="M219" s="35"/>
      <c r="N219" s="35" t="e">
        <f>SUBTOTAL(9,N3:N43)</f>
        <v>#VALUE!</v>
      </c>
      <c r="O219" s="35"/>
      <c r="P219" s="35"/>
      <c r="Q219" s="35" t="e">
        <f>R219/K219</f>
        <v>#VALUE!</v>
      </c>
      <c r="R219" s="35" t="e">
        <f>R218+R217</f>
        <v>#VALUE!</v>
      </c>
      <c r="S219" s="35" t="e">
        <f>R219/L219</f>
        <v>#VALUE!</v>
      </c>
      <c r="T219" s="39" t="e">
        <f>U219/L219</f>
        <v>#VALUE!</v>
      </c>
      <c r="U219" s="39" t="e">
        <f>U218+U217</f>
        <v>#VALUE!</v>
      </c>
      <c r="V219" s="39" t="e">
        <f>W219/L219</f>
        <v>#VALUE!</v>
      </c>
      <c r="W219" s="39" t="e">
        <f>W218+W217</f>
        <v>#VALUE!</v>
      </c>
    </row>
    <row r="220" spans="1:23" s="34" customFormat="1" x14ac:dyDescent="0.3">
      <c r="B220" s="41"/>
      <c r="C220" s="42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3" s="43" customFormat="1" ht="43.2" x14ac:dyDescent="0.3">
      <c r="C221" s="44"/>
      <c r="I221" s="45"/>
      <c r="J221" s="45" t="s">
        <v>26</v>
      </c>
      <c r="K221" s="46" t="s">
        <v>18</v>
      </c>
      <c r="L221" s="46" t="s">
        <v>27</v>
      </c>
      <c r="M221" s="47" t="s">
        <v>28</v>
      </c>
      <c r="N221" s="47" t="s">
        <v>29</v>
      </c>
      <c r="O221" s="47" t="s">
        <v>12</v>
      </c>
      <c r="P221" s="47" t="s">
        <v>13</v>
      </c>
      <c r="Q221" s="47" t="s">
        <v>30</v>
      </c>
      <c r="R221" s="47" t="s">
        <v>31</v>
      </c>
      <c r="S221" s="47" t="s">
        <v>15</v>
      </c>
      <c r="T221" s="48"/>
      <c r="U221" s="48"/>
      <c r="V221" s="48"/>
      <c r="W221" s="48"/>
    </row>
    <row r="222" spans="1:23" s="34" customFormat="1" x14ac:dyDescent="0.3">
      <c r="B222" s="41"/>
      <c r="C222" s="42"/>
      <c r="I222" s="49" t="s">
        <v>32</v>
      </c>
      <c r="J222" s="50">
        <f>IFERROR(SUMIF($G$3:$G$213,I222,$P$3:$P$213)/SUMIF($G$3:$G$213,I222,$K$3:$K$213),0)</f>
        <v>0</v>
      </c>
      <c r="K222" s="50" t="e">
        <f>+SUMIF($G$3:$G$213,I222,$Q$3:$Q$213)/SUMIF($G$3:$G$213,I222,$K$3:$K$213)</f>
        <v>#VALUE!</v>
      </c>
      <c r="L222" s="50" t="e">
        <f>(SUMIF($G$3:$G$213,I222,$R$3:$R$213)-SUMIF($G$3:$G$213,I222,$Q$3:$Q$213)-SUMIF($G$3:$G$213,I222,$P$3:$P$213))/SUMIF($G$3:$G$213,I222,$K$3:$K$213)</f>
        <v>#VALUE!</v>
      </c>
      <c r="M222" s="50" t="e">
        <f>SUMIF($G$3:$G$213,I222,$R$3:$R$213)/SUMIF($G$3:$G$213,I222,$K$3:$K$213)</f>
        <v>#VALUE!</v>
      </c>
      <c r="N222" s="50" t="e">
        <f>(SUMIF($G$3:$G$213,I222,$R$3:$R$213)-SUMIF($G$3:$G$213,I222,$N$3:$N$213))/SUMIF($G$3:$G$213,I222,$K$3:$K$213)</f>
        <v>#VALUE!</v>
      </c>
      <c r="O222" s="50" t="e">
        <f>SUMIF($G$3:$G$213,I222,$K$3:$K$213)</f>
        <v>#VALUE!</v>
      </c>
      <c r="P222" s="50" t="e">
        <f>SUMIF($G$3:$G$213,I222,$L$3:$L$213)</f>
        <v>#VALUE!</v>
      </c>
      <c r="Q222" s="50" t="e">
        <f>SUMIF($G$3:$G$213,I222,$R$3:$R$213)</f>
        <v>#VALUE!</v>
      </c>
      <c r="R222" s="50" t="e">
        <f>SUMIF($G$3:$G$213,I222,$M$3:$M$213)</f>
        <v>#VALUE!</v>
      </c>
      <c r="S222" s="50" t="e">
        <f>SUMIF($G$3:$G$213,I222,$N$3:$N$213)</f>
        <v>#VALUE!</v>
      </c>
      <c r="T222" s="35"/>
      <c r="U222" s="35"/>
      <c r="V222" s="35"/>
      <c r="W222" s="35"/>
    </row>
    <row r="223" spans="1:23" s="34" customFormat="1" x14ac:dyDescent="0.3">
      <c r="B223" s="41"/>
      <c r="C223" s="42"/>
      <c r="I223" s="49" t="s">
        <v>33</v>
      </c>
      <c r="J223" s="50" t="e">
        <f>SUMIF($G$3:$G$213,I223,$P$3:$P$213)/SUMIF($G$3:$G$213,I223,$K$3:$K$213)</f>
        <v>#VALUE!</v>
      </c>
      <c r="K223" s="50" t="e">
        <f>+SUMIF($G$3:$G$213,I223,$Q$3:$Q$213)/SUMIF($G$3:$G$213,I223,$K$3:$K$213)</f>
        <v>#VALUE!</v>
      </c>
      <c r="L223" s="50" t="e">
        <f>(SUMIF($G$3:$G$213,I223,$R$3:$R$213)-SUMIF($G$3:$G$213,I223,$Q$3:$Q$213)-SUMIF($G$3:$G$213,I223,$P$3:$P$213))/SUMIF($G$3:$G$213,I223,$K$3:$K$213)</f>
        <v>#VALUE!</v>
      </c>
      <c r="M223" s="50" t="e">
        <f>SUMIF($G$3:$G$213,I223,$R$3:$R$213)/SUMIF($G$3:$G$213,I223,$K$3:$K$213)</f>
        <v>#VALUE!</v>
      </c>
      <c r="N223" s="50" t="e">
        <f>(SUMIF($G$3:$G$213,I223,$R$3:$R$213)-SUMIF($G$3:$G$213,I223,$N$3:$N$213))/SUMIF($G$3:$G$213,I223,$K$3:$K$213)</f>
        <v>#VALUE!</v>
      </c>
      <c r="O223" s="50" t="e">
        <f>SUMIF($G$3:$G$213,I223,$K$3:$K$213)</f>
        <v>#VALUE!</v>
      </c>
      <c r="P223" s="50" t="e">
        <f>SUMIF($G$3:$G$213,I223,$L$3:$L$213)</f>
        <v>#VALUE!</v>
      </c>
      <c r="Q223" s="50" t="e">
        <f>SUMIF($G$3:$G$213,I223,$R$3:$R$213)</f>
        <v>#VALUE!</v>
      </c>
      <c r="R223" s="50" t="e">
        <f>SUMIF($G$3:$G$213,I223,$M$3:$M$213)</f>
        <v>#VALUE!</v>
      </c>
      <c r="S223" s="50" t="e">
        <f>SUMIF($G$3:$G$213,I223,$N$3:$N$213)</f>
        <v>#VALUE!</v>
      </c>
      <c r="T223" s="35"/>
      <c r="U223" s="35"/>
      <c r="V223" s="35"/>
      <c r="W223" s="35"/>
    </row>
    <row r="224" spans="1:23" s="34" customFormat="1" x14ac:dyDescent="0.3">
      <c r="B224" s="41"/>
      <c r="C224" s="42"/>
      <c r="I224" s="49" t="s">
        <v>34</v>
      </c>
      <c r="J224" s="50">
        <f>IFERROR(SUMIF($G$3:$G$213,I224,$P$3:$P$213)/SUMIF($G$3:$G$213,I224,$K$3:$K$213),0)</f>
        <v>0</v>
      </c>
      <c r="K224" s="50">
        <f>+IFERROR(SUMIF($G$3:$G$213,I224,$Q$3:$Q$213)/SUMIF($G$3:$G$213,I224,$K$3:$K$213),0)</f>
        <v>0</v>
      </c>
      <c r="L224" s="50">
        <f>IFERROR((SUMIF($G$3:$G$213,I224,$R$3:$R$213)-SUMIF($G$3:$G$213,I224,$Q$3:$Q$213)-SUMIF($G$3:$G$213,I224,$P$3:$P$213))/SUMIF($G$3:$G$213,I224,$K$3:$K$213),0)</f>
        <v>0</v>
      </c>
      <c r="M224" s="50">
        <f>IFERROR(SUMIF($G$3:$G$213,I224,$R$3:$R$213)/SUMIF($G$3:$G$213,I224,$K$3:$K$213),0)</f>
        <v>0</v>
      </c>
      <c r="N224" s="50">
        <f>IFERROR((SUMIF($G$3:$G$213,I224,$R$3:$R$213)-SUMIF($G$3:$G$213,I224,$N$3:$N$213))/SUMIF($G$3:$G$213,I224,$K$3:$K$213),0)</f>
        <v>0</v>
      </c>
      <c r="O224" s="50" t="e">
        <f>SUMIF($G$3:$G$213,I224,$K$3:$K$213)</f>
        <v>#VALUE!</v>
      </c>
      <c r="P224" s="50" t="e">
        <f>SUMIF($G$3:$G$213,I224,$L$3:$L$213)</f>
        <v>#VALUE!</v>
      </c>
      <c r="Q224" s="50" t="e">
        <f>SUMIF($G$3:$G$213,I224,$R$3:$R$213)</f>
        <v>#VALUE!</v>
      </c>
      <c r="R224" s="50" t="e">
        <f>SUMIF($G$3:$G$213,I224,$M$3:$M$213)</f>
        <v>#VALUE!</v>
      </c>
      <c r="S224" s="50" t="e">
        <f>SUMIF($G$3:$G$213,I224,$N$3:$N$213)</f>
        <v>#VALUE!</v>
      </c>
      <c r="T224" s="35"/>
      <c r="U224" s="35"/>
      <c r="V224" s="35"/>
      <c r="W224" s="35"/>
    </row>
    <row r="225" spans="9:19" x14ac:dyDescent="0.3">
      <c r="I225" s="49" t="s">
        <v>35</v>
      </c>
      <c r="J225" s="50" t="e">
        <f>SUMIF($G$3:$G$213,I225,$P$3:$P$213)/SUMIF($G$3:$G$213,I225,$K$3:$K$213)</f>
        <v>#DIV/0!</v>
      </c>
      <c r="K225" s="50" t="e">
        <f>+SUMIF($G$3:$G$213,I225,$Q$3:$Q$213)/SUMIF($G$3:$G$213,I225,$K$3:$K$213)</f>
        <v>#DIV/0!</v>
      </c>
      <c r="L225" s="50" t="e">
        <f>(SUMIF($G$3:$G$213,I225,$R$3:$R$213)-SUMIF($G$3:$G$213,I225,$Q$3:$Q$213)-SUMIF($G$3:$G$213,I225,$P$3:$P$213))/SUMIF($G$3:$G$213,I225,$K$3:$K$213)</f>
        <v>#DIV/0!</v>
      </c>
      <c r="M225" s="50" t="e">
        <f>SUMIF($G$3:$G$213,I225,$R$3:$R$213)/SUMIF($G$3:$G$213,I225,$K$3:$K$213)</f>
        <v>#DIV/0!</v>
      </c>
      <c r="N225" s="50" t="e">
        <f>(SUMIF($G$3:$G$213,I225,$R$3:$R$213)-SUMIF($G$3:$G$213,I225,$N$3:$N$213))/SUMIF($G$3:$G$213,I225,$K$3:$K$213)</f>
        <v>#DIV/0!</v>
      </c>
      <c r="O225" s="50">
        <f>SUMIF($G$3:$G$213,I225,$K$3:$K$213)</f>
        <v>0</v>
      </c>
      <c r="P225" s="50">
        <f>SUMIF($G$3:$G$213,I225,$L$3:$L$213)</f>
        <v>0</v>
      </c>
      <c r="Q225" s="50">
        <f>SUMIF($G$3:$G$213,I225,$R$3:$R$213)</f>
        <v>0</v>
      </c>
      <c r="R225" s="50">
        <f>SUMIF($G$3:$G$213,I225,$M$3:$M$213)</f>
        <v>0</v>
      </c>
      <c r="S225" s="50">
        <f>SUMIF($G$3:$G$213,I225,$N$3:$N$213)</f>
        <v>0</v>
      </c>
    </row>
    <row r="226" spans="9:19" x14ac:dyDescent="0.3">
      <c r="I226" s="49" t="s">
        <v>36</v>
      </c>
      <c r="J226" s="50">
        <f>IFERROR(SUMIF($G$3:$G$213,I226,$P$3:$P$213)/SUMIF($G$3:$G$213,I226,$K$3:$K$213),0)</f>
        <v>0</v>
      </c>
      <c r="K226" s="50">
        <f>+IFERROR(SUMIF($G$3:$G$213,I226,$Q$3:$Q$213)/SUMIF($G$3:$G$213,I226,$K$3:$K$213),0)</f>
        <v>0</v>
      </c>
      <c r="L226" s="50">
        <f>IFERROR((SUMIF($G$3:$G$213,I226,$R$3:$R$213)-SUMIF($G$3:$G$213,I226,$Q$3:$Q$213)-SUMIF($G$3:$G$213,I226,$P$3:$P$213))/SUMIF($G$3:$G$213,I226,$K$3:$K$213),0)</f>
        <v>0</v>
      </c>
      <c r="M226" s="50">
        <f>IFERROR(SUMIF($G$3:$G$213,I226,$R$3:$R$213)/SUMIF($G$3:$G$213,I226,$K$3:$K$213),0)</f>
        <v>0</v>
      </c>
      <c r="N226" s="50">
        <f>IFERROR((SUMIF($G$3:$G$213,I226,$R$3:$R$213)-SUMIF($G$3:$G$213,I226,$N$3:$N$213))/SUMIF($G$3:$G$213,I226,$K$3:$K$213),0)</f>
        <v>0</v>
      </c>
      <c r="O226" s="50">
        <f>SUMIF($G$3:$G$213,I226,$K$3:$K$213)</f>
        <v>0</v>
      </c>
      <c r="P226" s="50">
        <f>SUMIF($G$3:$G$213,I226,$L$3:$L$213)</f>
        <v>0</v>
      </c>
      <c r="Q226" s="50">
        <f>SUMIF($G$3:$G$213,I226,$R$3:$R$213)</f>
        <v>0</v>
      </c>
      <c r="R226" s="50">
        <f>SUMIF($G$3:$G$213,I226,$M$3:$M$213)</f>
        <v>0</v>
      </c>
      <c r="S226" s="50">
        <f>SUMIF($G$3:$G$213,I226,$N$3:$N$213)</f>
        <v>0</v>
      </c>
    </row>
    <row r="227" spans="9:19" x14ac:dyDescent="0.3">
      <c r="I227" s="49" t="s">
        <v>37</v>
      </c>
      <c r="J227" s="50">
        <f>+'[16]ROAD CALCULATION'!M10</f>
        <v>0</v>
      </c>
      <c r="K227" s="50"/>
      <c r="L227" s="50"/>
      <c r="M227" s="50">
        <f>+J227</f>
        <v>0</v>
      </c>
      <c r="N227" s="50">
        <f>+J227</f>
        <v>0</v>
      </c>
      <c r="O227" s="50"/>
      <c r="P227" s="50"/>
      <c r="Q227" s="50"/>
      <c r="R227" s="50"/>
      <c r="S227" s="50"/>
    </row>
    <row r="231" spans="9:19" x14ac:dyDescent="0.3">
      <c r="R231" s="35" t="e">
        <f>R214+'MASTER DATA FILE RAW COAL (2)'!R214</f>
        <v>#VALUE!</v>
      </c>
    </row>
    <row r="233" spans="9:19" x14ac:dyDescent="0.3">
      <c r="I233" s="19" t="s">
        <v>38</v>
      </c>
      <c r="J233" s="19" t="s">
        <v>39</v>
      </c>
      <c r="K233" s="19" t="s">
        <v>40</v>
      </c>
    </row>
    <row r="234" spans="9:19" x14ac:dyDescent="0.3">
      <c r="I234" s="51" t="s">
        <v>32</v>
      </c>
      <c r="J234" s="51" t="s">
        <v>41</v>
      </c>
      <c r="K234" s="51">
        <v>841.98</v>
      </c>
    </row>
    <row r="235" spans="9:19" x14ac:dyDescent="0.3">
      <c r="I235" s="51" t="s">
        <v>32</v>
      </c>
      <c r="J235" s="51" t="s">
        <v>42</v>
      </c>
      <c r="K235" s="51">
        <v>781.17000000000007</v>
      </c>
    </row>
    <row r="236" spans="9:19" x14ac:dyDescent="0.3">
      <c r="I236" s="51" t="s">
        <v>32</v>
      </c>
      <c r="J236" s="51" t="s">
        <v>43</v>
      </c>
      <c r="K236" s="51">
        <v>781.17000000000007</v>
      </c>
    </row>
    <row r="240" spans="9:19" x14ac:dyDescent="0.3">
      <c r="N240" s="35">
        <v>6.61</v>
      </c>
      <c r="O240" s="35">
        <v>97</v>
      </c>
      <c r="P240" s="35">
        <f>+O240*N240</f>
        <v>641.17000000000007</v>
      </c>
    </row>
    <row r="241" spans="16:16" x14ac:dyDescent="0.3">
      <c r="P241" s="35">
        <f>140+P240</f>
        <v>781.17000000000007</v>
      </c>
    </row>
  </sheetData>
  <sheetProtection selectLockedCells="1" selectUnlockedCells="1"/>
  <autoFilter ref="A2:WWE214" xr:uid="{00000000-0009-0000-0000-00001A000000}"/>
  <mergeCells count="1">
    <mergeCell ref="A1:B1"/>
  </mergeCells>
  <conditionalFormatting sqref="A3:A13">
    <cfRule type="duplicateValues" dxfId="1280" priority="1"/>
    <cfRule type="duplicateValues" dxfId="1279" priority="2"/>
    <cfRule type="duplicateValues" dxfId="1278" priority="3" stopIfTrue="1"/>
    <cfRule type="duplicateValues" dxfId="1277" priority="4"/>
    <cfRule type="duplicateValues" dxfId="1276" priority="5"/>
    <cfRule type="duplicateValues" dxfId="1275" priority="6"/>
    <cfRule type="duplicateValues" dxfId="1274" priority="8" stopIfTrue="1"/>
    <cfRule type="duplicateValues" dxfId="1273" priority="9"/>
    <cfRule type="duplicateValues" dxfId="1272" priority="10"/>
    <cfRule type="duplicateValues" dxfId="1271" priority="11" stopIfTrue="1"/>
  </conditionalFormatting>
  <conditionalFormatting sqref="A5:A6">
    <cfRule type="duplicateValues" dxfId="1270" priority="7" stopIfTrue="1"/>
  </conditionalFormatting>
  <conditionalFormatting sqref="A14">
    <cfRule type="duplicateValues" dxfId="1269" priority="12"/>
    <cfRule type="duplicateValues" dxfId="1268" priority="13"/>
    <cfRule type="duplicateValues" dxfId="1267" priority="14"/>
    <cfRule type="duplicateValues" dxfId="1266" priority="15" stopIfTrue="1"/>
    <cfRule type="duplicateValues" dxfId="1265" priority="16"/>
    <cfRule type="duplicateValues" dxfId="1264" priority="17"/>
    <cfRule type="duplicateValues" dxfId="1263" priority="18"/>
    <cfRule type="duplicateValues" dxfId="1262" priority="19"/>
    <cfRule type="duplicateValues" dxfId="1261" priority="20" stopIfTrue="1"/>
    <cfRule type="duplicateValues" dxfId="1260" priority="21"/>
    <cfRule type="duplicateValues" dxfId="1259" priority="35" stopIfTrue="1"/>
  </conditionalFormatting>
  <conditionalFormatting sqref="A14:A17">
    <cfRule type="duplicateValues" dxfId="1258" priority="22"/>
    <cfRule type="duplicateValues" dxfId="1255" priority="26"/>
    <cfRule type="duplicateValues" dxfId="1254" priority="27" stopIfTrue="1"/>
    <cfRule type="duplicateValues" dxfId="1253" priority="28"/>
    <cfRule type="duplicateValues" dxfId="1252" priority="29"/>
    <cfRule type="duplicateValues" dxfId="1251" priority="30"/>
    <cfRule type="duplicateValues" dxfId="1250" priority="31"/>
    <cfRule type="duplicateValues" dxfId="1249" priority="32" stopIfTrue="1"/>
    <cfRule type="duplicateValues" dxfId="1257" priority="33"/>
    <cfRule type="duplicateValues" dxfId="1256" priority="34"/>
  </conditionalFormatting>
  <conditionalFormatting sqref="A17">
    <cfRule type="duplicateValues" dxfId="1248" priority="23"/>
    <cfRule type="duplicateValues" dxfId="1247" priority="24"/>
    <cfRule type="duplicateValues" dxfId="1246" priority="25"/>
  </conditionalFormatting>
  <conditionalFormatting sqref="A18:A41">
    <cfRule type="duplicateValues" dxfId="1245" priority="40"/>
    <cfRule type="duplicateValues" dxfId="1244" priority="41"/>
    <cfRule type="duplicateValues" dxfId="1243" priority="46"/>
    <cfRule type="duplicateValues" dxfId="1242" priority="47"/>
  </conditionalFormatting>
  <conditionalFormatting sqref="A42">
    <cfRule type="duplicateValues" dxfId="1240" priority="42"/>
    <cfRule type="duplicateValues" dxfId="1239" priority="43"/>
    <cfRule type="duplicateValues" dxfId="1238" priority="44"/>
    <cfRule type="duplicateValues" dxfId="1241" priority="45"/>
  </conditionalFormatting>
  <conditionalFormatting sqref="A43">
    <cfRule type="duplicateValues" dxfId="1237" priority="36"/>
    <cfRule type="duplicateValues" dxfId="1236" priority="37"/>
    <cfRule type="duplicateValues" dxfId="1235" priority="38"/>
    <cfRule type="duplicateValues" dxfId="1234" priority="39"/>
  </conditionalFormatting>
  <conditionalFormatting sqref="A44:A61 A63">
    <cfRule type="duplicateValues" dxfId="1233" priority="48"/>
    <cfRule type="duplicateValues" dxfId="1232" priority="49"/>
  </conditionalFormatting>
  <conditionalFormatting sqref="A62">
    <cfRule type="duplicateValues" dxfId="1231" priority="50"/>
    <cfRule type="duplicateValues" dxfId="1230" priority="51"/>
  </conditionalFormatting>
  <pageMargins left="0.75" right="0.75" top="1" bottom="1" header="0.5" footer="0.5"/>
  <pageSetup paperSize="9" scale="2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23E12-8F81-4CE0-A6D4-9C351E9CBCE4}">
  <dimension ref="A1:AH300"/>
  <sheetViews>
    <sheetView workbookViewId="0">
      <selection activeCell="B18" sqref="B18"/>
    </sheetView>
  </sheetViews>
  <sheetFormatPr defaultRowHeight="14.4" x14ac:dyDescent="0.3"/>
  <cols>
    <col min="1" max="1" width="4.6640625" style="81" customWidth="1"/>
    <col min="2" max="2" width="21.33203125" style="88" customWidth="1"/>
    <col min="3" max="3" width="17.33203125" style="89" customWidth="1"/>
    <col min="4" max="4" width="11.88671875" style="81" bestFit="1" customWidth="1"/>
    <col min="5" max="5" width="10.109375" style="81" bestFit="1" customWidth="1"/>
    <col min="6" max="6" width="9.6640625" style="81" bestFit="1" customWidth="1"/>
    <col min="7" max="7" width="18.33203125" style="81" bestFit="1" customWidth="1"/>
    <col min="8" max="8" width="11.33203125" style="81" customWidth="1"/>
    <col min="9" max="9" width="15.6640625" style="81" bestFit="1" customWidth="1"/>
    <col min="10" max="10" width="10.6640625" style="81" bestFit="1" customWidth="1"/>
    <col min="11" max="11" width="10.88671875" style="90" bestFit="1" customWidth="1"/>
    <col min="12" max="12" width="11.44140625" style="90" bestFit="1" customWidth="1"/>
    <col min="13" max="13" width="13.6640625" style="90" bestFit="1" customWidth="1"/>
    <col min="14" max="14" width="14.33203125" style="90" bestFit="1" customWidth="1"/>
    <col min="15" max="15" width="13.88671875" style="90" bestFit="1" customWidth="1"/>
    <col min="16" max="16" width="13.6640625" style="90" bestFit="1" customWidth="1"/>
    <col min="17" max="17" width="18" style="90" customWidth="1"/>
    <col min="18" max="18" width="12.33203125" style="90" bestFit="1" customWidth="1"/>
    <col min="19" max="19" width="16.88671875" style="90" customWidth="1"/>
    <col min="20" max="20" width="9" style="90" customWidth="1"/>
    <col min="21" max="21" width="13.88671875" style="90" customWidth="1"/>
    <col min="22" max="22" width="9" style="90" customWidth="1"/>
    <col min="23" max="23" width="15.33203125" style="90" customWidth="1"/>
    <col min="24" max="24" width="15.109375" style="52" customWidth="1"/>
    <col min="25" max="25" width="12.109375" style="82" customWidth="1"/>
    <col min="26" max="26" width="20.88671875" style="82" bestFit="1" customWidth="1"/>
    <col min="27" max="28" width="8.88671875" style="52"/>
    <col min="29" max="29" width="11.5546875" style="52" bestFit="1" customWidth="1"/>
    <col min="30" max="30" width="8.88671875" style="52"/>
    <col min="31" max="31" width="17.5546875" style="52" customWidth="1"/>
    <col min="32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32" s="61" customFormat="1" ht="12" x14ac:dyDescent="0.25">
      <c r="A1" s="58" t="s">
        <v>0</v>
      </c>
      <c r="B1" s="58"/>
      <c r="C1" s="2" t="e">
        <f>+#REF!</f>
        <v>#REF!</v>
      </c>
      <c r="D1" s="59" t="s">
        <v>1</v>
      </c>
      <c r="E1" s="59"/>
      <c r="F1" s="59"/>
      <c r="G1" s="59"/>
      <c r="H1" s="59"/>
      <c r="I1" s="59"/>
      <c r="J1" s="59"/>
      <c r="K1" s="60"/>
      <c r="L1" s="60"/>
      <c r="M1" s="60"/>
      <c r="N1" s="60"/>
      <c r="O1" s="59"/>
      <c r="P1" s="60"/>
      <c r="Q1" s="60"/>
      <c r="R1" s="60"/>
      <c r="S1" s="60"/>
      <c r="T1" s="60"/>
      <c r="U1" s="60"/>
      <c r="V1" s="60"/>
      <c r="W1" s="60"/>
      <c r="Y1" s="62"/>
      <c r="Z1" s="62"/>
    </row>
    <row r="2" spans="1:32" s="10" customFormat="1" ht="24" x14ac:dyDescent="0.3">
      <c r="A2" s="63" t="s">
        <v>2</v>
      </c>
      <c r="B2" s="64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8"/>
      <c r="Y2" s="8"/>
      <c r="Z2" s="8"/>
    </row>
    <row r="3" spans="1:32" customFormat="1" ht="15.6" x14ac:dyDescent="0.3">
      <c r="A3" s="65">
        <v>2</v>
      </c>
      <c r="B3" s="57" t="e">
        <f>SUMIF('[16]IMP COAL RECEIPT &amp; GCV DATA'!$A$3:$A$121,A3,'[16]IMP COAL RECEIPT &amp; GCV DATA'!$B$3:$B$121)</f>
        <v>#VALUE!</v>
      </c>
      <c r="C3" s="13" t="e">
        <f>SUMIF('[16]IMP COAL RECEIPT &amp; GCV DATA'!$A$3:$A$121,A3,'[16]IMP COAL RECEIPT &amp; GCV DATA'!$C$3:$C$121)</f>
        <v>#VALUE!</v>
      </c>
      <c r="D3" s="66" t="str">
        <f>IFERROR(VLOOKUP(A3,'[16]IMP COAL RECEIPT &amp; GCV DATA'!A2:V121,4,0),0)</f>
        <v>28.09.22</v>
      </c>
      <c r="E3" s="14">
        <f>IFERROR(VLOOKUP(A3,'[16]IMP COAL RECEIPT &amp; GCV DATA'!$A$2:$V$193,5,0),0)</f>
        <v>0</v>
      </c>
      <c r="F3" s="13" t="e">
        <f>SUMIF('[16]IMP COAL RECEIPT &amp; GCV DATA'!$A$3:$A$193,'MASTER DATA FILE IMP COAL'!A3,'[16]IMP COAL RECEIPT &amp; GCV DATA'!$F$3:$F$193)</f>
        <v>#VALUE!</v>
      </c>
      <c r="G3" s="13">
        <f>IFERROR(VLOOKUP(A3,'[16]IMP COAL RECEIPT &amp; GCV DATA'!$A$2:$V$193,7,0),0)</f>
        <v>0</v>
      </c>
      <c r="H3" s="13" t="str">
        <f>IFERROR(VLOOKUP(A3,'[16]IMP COAL RECEIPT &amp; GCV DATA'!$A$2:$V$193,8,0),0)</f>
        <v>VZP</v>
      </c>
      <c r="I3" s="13">
        <f>IFERROR(VLOOKUP(A3,'[16]WASH COAL RECEIPT &amp; GCV DATA'!$A$2:$V$184,9,0),0)</f>
        <v>0</v>
      </c>
      <c r="J3" s="13">
        <f>IFERROR(VLOOKUP(A3,'[16]IMP COAL RECEIPT &amp; GCV DATA'!$A$2:$V$193,10,0),0)</f>
        <v>0</v>
      </c>
      <c r="K3" s="15" t="e">
        <f>SUMIF('[16]IMP COAL RECEIPT &amp; GCV DATA'!$A$3:$A$193,'MASTER DATA FILE IMP COAL'!A3,'[16]IMP COAL RECEIPT &amp; GCV DATA'!$K$3:$K$193)</f>
        <v>#VALUE!</v>
      </c>
      <c r="L3" s="15" t="e">
        <f>SUMIF('[16]IMP COAL RECEIPT &amp; GCV DATA'!$A$3:$A$193,'MASTER DATA FILE IMP COAL'!A3,'[16]IMP COAL RECEIPT &amp; GCV DATA'!$L$3:$L$193)</f>
        <v>#VALUE!</v>
      </c>
      <c r="M3" s="15" t="e">
        <f>+K3-L3</f>
        <v>#VALUE!</v>
      </c>
      <c r="N3" s="67" t="e">
        <f t="shared" ref="N3:N14" si="0">+M3*S3</f>
        <v>#VALUE!</v>
      </c>
      <c r="O3" s="15" t="e">
        <f>SUMIF('[16]IMP COAL RECEIPT &amp; GCV DATA'!$A$3:$A$193,'MASTER DATA FILE IMP COAL'!A3,'[16]IMP COAL RECEIPT &amp; GCV DATA'!$O$3:$O$193)</f>
        <v>#VALUE!</v>
      </c>
      <c r="P3" s="15" t="e">
        <f>+O3*K3</f>
        <v>#VALUE!</v>
      </c>
      <c r="Q3" s="15" t="e">
        <f>SUMIF('[16]IMP COAL RECEIPT &amp; GCV DATA'!$A$3:$A$193,'MASTER DATA FILE IMP COAL'!A3,'[16]IMP COAL RECEIPT &amp; GCV DATA'!$Q$3:$Q$193)</f>
        <v>#VALUE!</v>
      </c>
      <c r="R3" s="16" t="e">
        <f>SUMIF('[16]IMP COAL RECEIPT &amp; GCV DATA'!$A$3:$A$253,'MASTER DATA FILE IMP COAL'!A3,'[16]IMP COAL RECEIPT &amp; GCV DATA'!$R$3:$R$253)+IF(H3=$J$234,($K$234*K3),0)+IF(H3=$J$235,($K$235*K3),0)</f>
        <v>#VALUE!</v>
      </c>
      <c r="S3" s="15" t="e">
        <f>+R3/K3</f>
        <v>#VALUE!</v>
      </c>
      <c r="T3" s="15" t="e">
        <f>SUMIF('[16]IMP COAL RECEIPT &amp; GCV DATA'!$A$3:$A$193,'MASTER DATA FILE IMP COAL'!A3,'[16]IMP COAL RECEIPT &amp; GCV DATA'!$T$3:$T$193)</f>
        <v>#VALUE!</v>
      </c>
      <c r="U3" s="15" t="e">
        <f>+T3*L3</f>
        <v>#VALUE!</v>
      </c>
      <c r="V3" s="15" t="e">
        <f>SUMIF('[16]IMP COAL RECEIPT &amp; GCV DATA'!$A$3:$A$193,'MASTER DATA FILE IMP COAL'!A3,'[16]IMP COAL RECEIPT &amp; GCV DATA'!$V$3:$V$193)</f>
        <v>#VALUE!</v>
      </c>
      <c r="W3" s="15" t="e">
        <f>+V3*L3</f>
        <v>#VALUE!</v>
      </c>
      <c r="X3" s="13" t="e">
        <f>S3*L3</f>
        <v>#VALUE!</v>
      </c>
      <c r="Y3" s="13"/>
      <c r="Z3" s="13"/>
      <c r="AB3">
        <v>4080.9198113207549</v>
      </c>
      <c r="AC3" s="53" t="e">
        <f>V3-AB3</f>
        <v>#VALUE!</v>
      </c>
      <c r="AE3" s="53" t="e">
        <f>AC3-AD3</f>
        <v>#VALUE!</v>
      </c>
      <c r="AF3">
        <v>1</v>
      </c>
    </row>
    <row r="4" spans="1:32" customFormat="1" ht="15.6" x14ac:dyDescent="0.3">
      <c r="A4" s="65">
        <v>19</v>
      </c>
      <c r="B4" s="57" t="e">
        <f>SUMIF('[16]IMP COAL RECEIPT &amp; GCV DATA'!$A$3:$A$121,A4,'[16]IMP COAL RECEIPT &amp; GCV DATA'!$B$3:$B$121)</f>
        <v>#VALUE!</v>
      </c>
      <c r="C4" s="13" t="e">
        <f>SUMIF('[16]IMP COAL RECEIPT &amp; GCV DATA'!$A$3:$A$121,A4,'[16]IMP COAL RECEIPT &amp; GCV DATA'!$C$3:$C$121)</f>
        <v>#VALUE!</v>
      </c>
      <c r="D4" s="66" t="str">
        <f>IFERROR(VLOOKUP(A4,'[16]IMP COAL RECEIPT &amp; GCV DATA'!A3:V122,4,0),0)</f>
        <v>30.09.22</v>
      </c>
      <c r="E4" s="14">
        <f>IFERROR(VLOOKUP(A4,'[16]IMP COAL RECEIPT &amp; GCV DATA'!$A$2:$V$193,5,0),0)</f>
        <v>0</v>
      </c>
      <c r="F4" s="13" t="e">
        <f>SUMIF('[16]IMP COAL RECEIPT &amp; GCV DATA'!$A$3:$A$193,'MASTER DATA FILE IMP COAL'!A4,'[16]IMP COAL RECEIPT &amp; GCV DATA'!$F$3:$F$193)</f>
        <v>#VALUE!</v>
      </c>
      <c r="G4" s="13">
        <f>IFERROR(VLOOKUP(A4,'[16]IMP COAL RECEIPT &amp; GCV DATA'!$A$2:$V$193,7,0),0)</f>
        <v>0</v>
      </c>
      <c r="H4" s="13" t="str">
        <f>IFERROR(VLOOKUP(A4,'[16]IMP COAL RECEIPT &amp; GCV DATA'!$A$2:$V$193,8,0),0)</f>
        <v>VZP</v>
      </c>
      <c r="I4" s="13">
        <f>IFERROR(VLOOKUP(A4,'[16]WASH COAL RECEIPT &amp; GCV DATA'!$A$2:$V$184,9,0),0)</f>
        <v>0</v>
      </c>
      <c r="J4" s="13">
        <f>IFERROR(VLOOKUP(A4,'[16]IMP COAL RECEIPT &amp; GCV DATA'!$A$2:$V$193,10,0),0)</f>
        <v>0</v>
      </c>
      <c r="K4" s="15" t="e">
        <f>SUMIF('[16]IMP COAL RECEIPT &amp; GCV DATA'!$A$3:$A$193,'MASTER DATA FILE IMP COAL'!A4,'[16]IMP COAL RECEIPT &amp; GCV DATA'!$K$3:$K$193)</f>
        <v>#VALUE!</v>
      </c>
      <c r="L4" s="15" t="e">
        <f>SUMIF('[16]IMP COAL RECEIPT &amp; GCV DATA'!$A$3:$A$193,'MASTER DATA FILE IMP COAL'!A4,'[16]IMP COAL RECEIPT &amp; GCV DATA'!$L$3:$L$193)</f>
        <v>#VALUE!</v>
      </c>
      <c r="M4" s="15" t="e">
        <f t="shared" ref="M4:M67" si="1">+K4-L4</f>
        <v>#VALUE!</v>
      </c>
      <c r="N4" s="67" t="e">
        <f t="shared" si="0"/>
        <v>#VALUE!</v>
      </c>
      <c r="O4" s="15" t="e">
        <f>SUMIF('[16]IMP COAL RECEIPT &amp; GCV DATA'!$A$3:$A$193,'MASTER DATA FILE IMP COAL'!A4,'[16]IMP COAL RECEIPT &amp; GCV DATA'!$O$3:$O$193)</f>
        <v>#VALUE!</v>
      </c>
      <c r="P4" s="15" t="e">
        <f t="shared" ref="P4:P67" si="2">+O4*K4</f>
        <v>#VALUE!</v>
      </c>
      <c r="Q4" s="15" t="e">
        <f>SUMIF('[16]IMP COAL RECEIPT &amp; GCV DATA'!$A$3:$A$193,'MASTER DATA FILE IMP COAL'!A4,'[16]IMP COAL RECEIPT &amp; GCV DATA'!$Q$3:$Q$193)</f>
        <v>#VALUE!</v>
      </c>
      <c r="R4" s="16" t="e">
        <f>SUMIF('[16]IMP COAL RECEIPT &amp; GCV DATA'!$A$3:$A$253,'MASTER DATA FILE IMP COAL'!A4,'[16]IMP COAL RECEIPT &amp; GCV DATA'!$R$3:$R$253)+IF(H4=$J$234,($K$234*K4),0)+IF(H4=$J$235,($K$235*K4),0)</f>
        <v>#VALUE!</v>
      </c>
      <c r="S4" s="15" t="e">
        <f t="shared" ref="S4:S67" si="3">+R4/K4</f>
        <v>#VALUE!</v>
      </c>
      <c r="T4" s="15" t="e">
        <f>SUMIF('[16]IMP COAL RECEIPT &amp; GCV DATA'!$A$3:$A$193,'MASTER DATA FILE IMP COAL'!A4,'[16]IMP COAL RECEIPT &amp; GCV DATA'!$T$3:$T$193)</f>
        <v>#VALUE!</v>
      </c>
      <c r="U4" s="15" t="e">
        <f t="shared" ref="U4:U67" si="4">+T4*L4</f>
        <v>#VALUE!</v>
      </c>
      <c r="V4" s="15" t="e">
        <f>SUMIF('[16]IMP COAL RECEIPT &amp; GCV DATA'!$A$3:$A$193,'MASTER DATA FILE IMP COAL'!A4,'[16]IMP COAL RECEIPT &amp; GCV DATA'!$V$3:$V$193)</f>
        <v>#VALUE!</v>
      </c>
      <c r="W4" s="15" t="e">
        <f t="shared" ref="W4:W67" si="5">+V4*L4</f>
        <v>#VALUE!</v>
      </c>
      <c r="X4" s="13" t="e">
        <f t="shared" ref="X4:X67" si="6">S4*L4</f>
        <v>#VALUE!</v>
      </c>
      <c r="Y4" s="13"/>
      <c r="Z4" s="13"/>
      <c r="AB4">
        <v>4080.9198113207549</v>
      </c>
      <c r="AC4" s="53" t="e">
        <f t="shared" ref="AC4:AC67" si="7">V4-AB4</f>
        <v>#VALUE!</v>
      </c>
      <c r="AE4" s="53" t="e">
        <f t="shared" ref="AE4:AE67" si="8">AC4-AD4</f>
        <v>#VALUE!</v>
      </c>
      <c r="AF4">
        <v>1</v>
      </c>
    </row>
    <row r="5" spans="1:32" customFormat="1" ht="15.6" x14ac:dyDescent="0.3">
      <c r="A5" s="65">
        <v>25</v>
      </c>
      <c r="B5" s="57" t="e">
        <f>SUMIF('[16]IMP COAL RECEIPT &amp; GCV DATA'!$A$3:$A$121,A5,'[16]IMP COAL RECEIPT &amp; GCV DATA'!$B$3:$B$121)</f>
        <v>#VALUE!</v>
      </c>
      <c r="C5" s="13" t="e">
        <f>SUMIF('[16]IMP COAL RECEIPT &amp; GCV DATA'!$A$3:$A$121,A5,'[16]IMP COAL RECEIPT &amp; GCV DATA'!$C$3:$C$121)</f>
        <v>#VALUE!</v>
      </c>
      <c r="D5" s="66" t="str">
        <f>IFERROR(VLOOKUP(A5,'[16]IMP COAL RECEIPT &amp; GCV DATA'!A4:V123,4,0),0)</f>
        <v>01.10.22</v>
      </c>
      <c r="E5" s="14">
        <f>IFERROR(VLOOKUP(A5,'[16]IMP COAL RECEIPT &amp; GCV DATA'!$A$2:$V$193,5,0),0)</f>
        <v>0</v>
      </c>
      <c r="F5" s="13" t="e">
        <f>SUMIF('[16]IMP COAL RECEIPT &amp; GCV DATA'!$A$3:$A$193,'MASTER DATA FILE IMP COAL'!A5,'[16]IMP COAL RECEIPT &amp; GCV DATA'!$F$3:$F$193)</f>
        <v>#VALUE!</v>
      </c>
      <c r="G5" s="13">
        <f>IFERROR(VLOOKUP(A5,'[16]IMP COAL RECEIPT &amp; GCV DATA'!$A$2:$V$193,7,0),0)</f>
        <v>0</v>
      </c>
      <c r="H5" s="13" t="str">
        <f>IFERROR(VLOOKUP(A5,'[16]IMP COAL RECEIPT &amp; GCV DATA'!$A$2:$V$193,8,0),0)</f>
        <v>VZP</v>
      </c>
      <c r="I5" s="13">
        <f>IFERROR(VLOOKUP(A5,'[16]WASH COAL RECEIPT &amp; GCV DATA'!$A$2:$V$184,9,0),0)</f>
        <v>0</v>
      </c>
      <c r="J5" s="13">
        <f>IFERROR(VLOOKUP(A5,'[16]IMP COAL RECEIPT &amp; GCV DATA'!$A$2:$V$193,10,0),0)</f>
        <v>0</v>
      </c>
      <c r="K5" s="15" t="e">
        <f>SUMIF('[16]IMP COAL RECEIPT &amp; GCV DATA'!$A$3:$A$193,'MASTER DATA FILE IMP COAL'!A5,'[16]IMP COAL RECEIPT &amp; GCV DATA'!$K$3:$K$193)</f>
        <v>#VALUE!</v>
      </c>
      <c r="L5" s="15" t="e">
        <f>SUMIF('[16]IMP COAL RECEIPT &amp; GCV DATA'!$A$3:$A$193,'MASTER DATA FILE IMP COAL'!A5,'[16]IMP COAL RECEIPT &amp; GCV DATA'!$L$3:$L$193)</f>
        <v>#VALUE!</v>
      </c>
      <c r="M5" s="15" t="e">
        <f t="shared" si="1"/>
        <v>#VALUE!</v>
      </c>
      <c r="N5" s="67" t="e">
        <f t="shared" si="0"/>
        <v>#VALUE!</v>
      </c>
      <c r="O5" s="15" t="e">
        <f>SUMIF('[16]IMP COAL RECEIPT &amp; GCV DATA'!$A$3:$A$193,'MASTER DATA FILE IMP COAL'!A5,'[16]IMP COAL RECEIPT &amp; GCV DATA'!$O$3:$O$193)</f>
        <v>#VALUE!</v>
      </c>
      <c r="P5" s="15" t="e">
        <f t="shared" si="2"/>
        <v>#VALUE!</v>
      </c>
      <c r="Q5" s="15" t="e">
        <f>SUMIF('[16]IMP COAL RECEIPT &amp; GCV DATA'!$A$3:$A$193,'MASTER DATA FILE IMP COAL'!A5,'[16]IMP COAL RECEIPT &amp; GCV DATA'!$Q$3:$Q$193)</f>
        <v>#VALUE!</v>
      </c>
      <c r="R5" s="16" t="e">
        <f>SUMIF('[16]IMP COAL RECEIPT &amp; GCV DATA'!$A$3:$A$253,'MASTER DATA FILE IMP COAL'!A5,'[16]IMP COAL RECEIPT &amp; GCV DATA'!$R$3:$R$253)+IF(H5=$J$234,($K$234*K5),0)+IF(H5=$J$235,($K$235*K5),0)</f>
        <v>#VALUE!</v>
      </c>
      <c r="S5" s="15" t="e">
        <f t="shared" si="3"/>
        <v>#VALUE!</v>
      </c>
      <c r="T5" s="15" t="e">
        <f>SUMIF('[16]IMP COAL RECEIPT &amp; GCV DATA'!$A$3:$A$193,'MASTER DATA FILE IMP COAL'!A5,'[16]IMP COAL RECEIPT &amp; GCV DATA'!$T$3:$T$193)</f>
        <v>#VALUE!</v>
      </c>
      <c r="U5" s="15" t="e">
        <f t="shared" si="4"/>
        <v>#VALUE!</v>
      </c>
      <c r="V5" s="15" t="e">
        <f>SUMIF('[16]IMP COAL RECEIPT &amp; GCV DATA'!$A$3:$A$193,'MASTER DATA FILE IMP COAL'!A5,'[16]IMP COAL RECEIPT &amp; GCV DATA'!$V$3:$V$193)</f>
        <v>#VALUE!</v>
      </c>
      <c r="W5" s="15" t="e">
        <f t="shared" si="5"/>
        <v>#VALUE!</v>
      </c>
      <c r="X5" s="13" t="e">
        <f t="shared" si="6"/>
        <v>#VALUE!</v>
      </c>
      <c r="Y5" s="13"/>
      <c r="Z5" s="13"/>
      <c r="AB5">
        <v>4080.9198113207549</v>
      </c>
      <c r="AC5" s="53" t="e">
        <f t="shared" si="7"/>
        <v>#VALUE!</v>
      </c>
      <c r="AE5" s="53" t="e">
        <f t="shared" si="8"/>
        <v>#VALUE!</v>
      </c>
      <c r="AF5">
        <v>1</v>
      </c>
    </row>
    <row r="6" spans="1:32" customFormat="1" ht="15.6" x14ac:dyDescent="0.3">
      <c r="A6" s="65">
        <v>32</v>
      </c>
      <c r="B6" s="57" t="e">
        <f>SUMIF('[16]IMP COAL RECEIPT &amp; GCV DATA'!$A$3:$A$121,A6,'[16]IMP COAL RECEIPT &amp; GCV DATA'!$B$3:$B$121)</f>
        <v>#VALUE!</v>
      </c>
      <c r="C6" s="13" t="e">
        <f>SUMIF('[16]IMP COAL RECEIPT &amp; GCV DATA'!$A$3:$A$121,A6,'[16]IMP COAL RECEIPT &amp; GCV DATA'!$C$3:$C$121)</f>
        <v>#VALUE!</v>
      </c>
      <c r="D6" s="66" t="str">
        <f>IFERROR(VLOOKUP(A6,'[16]IMP COAL RECEIPT &amp; GCV DATA'!A5:V124,4,0),0)</f>
        <v>04.10.22</v>
      </c>
      <c r="E6" s="14">
        <f>IFERROR(VLOOKUP(A6,'[16]IMP COAL RECEIPT &amp; GCV DATA'!$A$2:$V$193,5,0),0)</f>
        <v>0</v>
      </c>
      <c r="F6" s="13" t="e">
        <f>SUMIF('[16]IMP COAL RECEIPT &amp; GCV DATA'!$A$3:$A$193,'MASTER DATA FILE IMP COAL'!A6,'[16]IMP COAL RECEIPT &amp; GCV DATA'!$F$3:$F$193)</f>
        <v>#VALUE!</v>
      </c>
      <c r="G6" s="13">
        <f>IFERROR(VLOOKUP(A6,'[16]IMP COAL RECEIPT &amp; GCV DATA'!$A$2:$V$193,7,0),0)</f>
        <v>0</v>
      </c>
      <c r="H6" s="13" t="str">
        <f>IFERROR(VLOOKUP(A6,'[16]IMP COAL RECEIPT &amp; GCV DATA'!$A$2:$V$193,8,0),0)</f>
        <v>VZP</v>
      </c>
      <c r="I6" s="13">
        <f>IFERROR(VLOOKUP(A6,'[16]WASH COAL RECEIPT &amp; GCV DATA'!$A$2:$V$184,9,0),0)</f>
        <v>0</v>
      </c>
      <c r="J6" s="13">
        <f>IFERROR(VLOOKUP(A6,'[16]IMP COAL RECEIPT &amp; GCV DATA'!$A$2:$V$193,10,0),0)</f>
        <v>0</v>
      </c>
      <c r="K6" s="15" t="e">
        <f>SUMIF('[16]IMP COAL RECEIPT &amp; GCV DATA'!$A$3:$A$193,'MASTER DATA FILE IMP COAL'!A6,'[16]IMP COAL RECEIPT &amp; GCV DATA'!$K$3:$K$193)</f>
        <v>#VALUE!</v>
      </c>
      <c r="L6" s="15" t="e">
        <f>SUMIF('[16]IMP COAL RECEIPT &amp; GCV DATA'!$A$3:$A$193,'MASTER DATA FILE IMP COAL'!A6,'[16]IMP COAL RECEIPT &amp; GCV DATA'!$L$3:$L$193)</f>
        <v>#VALUE!</v>
      </c>
      <c r="M6" s="15" t="e">
        <f t="shared" si="1"/>
        <v>#VALUE!</v>
      </c>
      <c r="N6" s="67" t="e">
        <f t="shared" si="0"/>
        <v>#VALUE!</v>
      </c>
      <c r="O6" s="15" t="e">
        <f>SUMIF('[16]IMP COAL RECEIPT &amp; GCV DATA'!$A$3:$A$193,'MASTER DATA FILE IMP COAL'!A6,'[16]IMP COAL RECEIPT &amp; GCV DATA'!$O$3:$O$193)</f>
        <v>#VALUE!</v>
      </c>
      <c r="P6" s="15" t="e">
        <f t="shared" si="2"/>
        <v>#VALUE!</v>
      </c>
      <c r="Q6" s="15" t="e">
        <f>SUMIF('[16]IMP COAL RECEIPT &amp; GCV DATA'!$A$3:$A$193,'MASTER DATA FILE IMP COAL'!A6,'[16]IMP COAL RECEIPT &amp; GCV DATA'!$Q$3:$Q$193)</f>
        <v>#VALUE!</v>
      </c>
      <c r="R6" s="16" t="e">
        <f>SUMIF('[16]IMP COAL RECEIPT &amp; GCV DATA'!$A$3:$A$253,'MASTER DATA FILE IMP COAL'!A6,'[16]IMP COAL RECEIPT &amp; GCV DATA'!$R$3:$R$253)+IF(H6=$J$234,($K$234*K6),0)+IF(H6=$J$235,($K$235*K6),0)</f>
        <v>#VALUE!</v>
      </c>
      <c r="S6" s="15" t="e">
        <f t="shared" si="3"/>
        <v>#VALUE!</v>
      </c>
      <c r="T6" s="15" t="e">
        <f>SUMIF('[16]IMP COAL RECEIPT &amp; GCV DATA'!$A$3:$A$193,'MASTER DATA FILE IMP COAL'!A6,'[16]IMP COAL RECEIPT &amp; GCV DATA'!$T$3:$T$193)</f>
        <v>#VALUE!</v>
      </c>
      <c r="U6" s="15" t="e">
        <f t="shared" si="4"/>
        <v>#VALUE!</v>
      </c>
      <c r="V6" s="15" t="e">
        <f>SUMIF('[16]IMP COAL RECEIPT &amp; GCV DATA'!$A$3:$A$193,'MASTER DATA FILE IMP COAL'!A6,'[16]IMP COAL RECEIPT &amp; GCV DATA'!$V$3:$V$193)</f>
        <v>#VALUE!</v>
      </c>
      <c r="W6" s="15" t="e">
        <f t="shared" si="5"/>
        <v>#VALUE!</v>
      </c>
      <c r="X6" s="13" t="e">
        <f t="shared" si="6"/>
        <v>#VALUE!</v>
      </c>
      <c r="Y6" s="13"/>
      <c r="Z6" s="13"/>
      <c r="AB6">
        <v>4080.9198113207549</v>
      </c>
      <c r="AC6" s="53" t="e">
        <f t="shared" si="7"/>
        <v>#VALUE!</v>
      </c>
      <c r="AE6" s="53" t="e">
        <f t="shared" si="8"/>
        <v>#VALUE!</v>
      </c>
      <c r="AF6">
        <v>1</v>
      </c>
    </row>
    <row r="7" spans="1:32" customFormat="1" ht="15.6" x14ac:dyDescent="0.3">
      <c r="A7" s="65">
        <v>36</v>
      </c>
      <c r="B7" s="57" t="e">
        <f>SUMIF('[16]IMP COAL RECEIPT &amp; GCV DATA'!$A$3:$A$121,A7,'[16]IMP COAL RECEIPT &amp; GCV DATA'!$B$3:$B$121)</f>
        <v>#VALUE!</v>
      </c>
      <c r="C7" s="13" t="e">
        <f>SUMIF('[16]IMP COAL RECEIPT &amp; GCV DATA'!$A$3:$A$121,A7,'[16]IMP COAL RECEIPT &amp; GCV DATA'!$C$3:$C$121)</f>
        <v>#VALUE!</v>
      </c>
      <c r="D7" s="66" t="str">
        <f>IFERROR(VLOOKUP(A7,'[16]IMP COAL RECEIPT &amp; GCV DATA'!A6:V125,4,0),0)</f>
        <v>05.10.22</v>
      </c>
      <c r="E7" s="14">
        <f>IFERROR(VLOOKUP(A7,'[16]IMP COAL RECEIPT &amp; GCV DATA'!$A$2:$V$193,5,0),0)</f>
        <v>0</v>
      </c>
      <c r="F7" s="13" t="e">
        <f>SUMIF('[16]IMP COAL RECEIPT &amp; GCV DATA'!$A$3:$A$193,'MASTER DATA FILE IMP COAL'!A7,'[16]IMP COAL RECEIPT &amp; GCV DATA'!$F$3:$F$193)</f>
        <v>#VALUE!</v>
      </c>
      <c r="G7" s="13">
        <f>IFERROR(VLOOKUP(A7,'[16]IMP COAL RECEIPT &amp; GCV DATA'!$A$2:$V$193,7,0),0)</f>
        <v>0</v>
      </c>
      <c r="H7" s="13" t="str">
        <f>IFERROR(VLOOKUP(A7,'[16]IMP COAL RECEIPT &amp; GCV DATA'!$A$2:$V$193,8,0),0)</f>
        <v>VZP</v>
      </c>
      <c r="I7" s="13">
        <f>IFERROR(VLOOKUP(A7,'[16]WASH COAL RECEIPT &amp; GCV DATA'!$A$2:$V$184,9,0),0)</f>
        <v>0</v>
      </c>
      <c r="J7" s="13">
        <f>IFERROR(VLOOKUP(A7,'[16]IMP COAL RECEIPT &amp; GCV DATA'!$A$2:$V$193,10,0),0)</f>
        <v>0</v>
      </c>
      <c r="K7" s="15" t="e">
        <f>SUMIF('[16]IMP COAL RECEIPT &amp; GCV DATA'!$A$3:$A$193,'MASTER DATA FILE IMP COAL'!A7,'[16]IMP COAL RECEIPT &amp; GCV DATA'!$K$3:$K$193)</f>
        <v>#VALUE!</v>
      </c>
      <c r="L7" s="15" t="e">
        <f>SUMIF('[16]IMP COAL RECEIPT &amp; GCV DATA'!$A$3:$A$193,'MASTER DATA FILE IMP COAL'!A7,'[16]IMP COAL RECEIPT &amp; GCV DATA'!$L$3:$L$193)</f>
        <v>#VALUE!</v>
      </c>
      <c r="M7" s="15" t="e">
        <f t="shared" si="1"/>
        <v>#VALUE!</v>
      </c>
      <c r="N7" s="67" t="e">
        <f t="shared" si="0"/>
        <v>#VALUE!</v>
      </c>
      <c r="O7" s="15" t="e">
        <f>SUMIF('[16]IMP COAL RECEIPT &amp; GCV DATA'!$A$3:$A$193,'MASTER DATA FILE IMP COAL'!A7,'[16]IMP COAL RECEIPT &amp; GCV DATA'!$O$3:$O$193)</f>
        <v>#VALUE!</v>
      </c>
      <c r="P7" s="15" t="e">
        <f t="shared" si="2"/>
        <v>#VALUE!</v>
      </c>
      <c r="Q7" s="15" t="e">
        <f>SUMIF('[16]IMP COAL RECEIPT &amp; GCV DATA'!$A$3:$A$193,'MASTER DATA FILE IMP COAL'!A7,'[16]IMP COAL RECEIPT &amp; GCV DATA'!$Q$3:$Q$193)</f>
        <v>#VALUE!</v>
      </c>
      <c r="R7" s="16" t="e">
        <f>SUMIF('[16]IMP COAL RECEIPT &amp; GCV DATA'!$A$3:$A$253,'MASTER DATA FILE IMP COAL'!A7,'[16]IMP COAL RECEIPT &amp; GCV DATA'!$R$3:$R$253)+IF(H7=$J$234,($K$234*K7),0)+IF(H7=$J$235,($K$235*K7),0)</f>
        <v>#VALUE!</v>
      </c>
      <c r="S7" s="15" t="e">
        <f t="shared" si="3"/>
        <v>#VALUE!</v>
      </c>
      <c r="T7" s="15" t="e">
        <f>SUMIF('[16]IMP COAL RECEIPT &amp; GCV DATA'!$A$3:$A$193,'MASTER DATA FILE IMP COAL'!A7,'[16]IMP COAL RECEIPT &amp; GCV DATA'!$T$3:$T$193)</f>
        <v>#VALUE!</v>
      </c>
      <c r="U7" s="15" t="e">
        <f t="shared" si="4"/>
        <v>#VALUE!</v>
      </c>
      <c r="V7" s="15" t="e">
        <f>SUMIF('[16]IMP COAL RECEIPT &amp; GCV DATA'!$A$3:$A$193,'MASTER DATA FILE IMP COAL'!A7,'[16]IMP COAL RECEIPT &amp; GCV DATA'!$V$3:$V$193)</f>
        <v>#VALUE!</v>
      </c>
      <c r="W7" s="15" t="e">
        <f t="shared" si="5"/>
        <v>#VALUE!</v>
      </c>
      <c r="X7" s="13" t="e">
        <f t="shared" si="6"/>
        <v>#VALUE!</v>
      </c>
      <c r="Y7" s="13"/>
      <c r="Z7" s="13"/>
      <c r="AB7">
        <v>4080.9198113207549</v>
      </c>
      <c r="AC7" s="53" t="e">
        <f t="shared" si="7"/>
        <v>#VALUE!</v>
      </c>
      <c r="AE7" s="53" t="e">
        <f t="shared" si="8"/>
        <v>#VALUE!</v>
      </c>
      <c r="AF7">
        <v>1</v>
      </c>
    </row>
    <row r="8" spans="1:32" customFormat="1" ht="15.6" x14ac:dyDescent="0.3">
      <c r="A8" s="65">
        <v>57</v>
      </c>
      <c r="B8" s="57" t="e">
        <f>SUMIF('[16]IMP COAL RECEIPT &amp; GCV DATA'!$A$3:$A$121,A8,'[16]IMP COAL RECEIPT &amp; GCV DATA'!$B$3:$B$121)</f>
        <v>#VALUE!</v>
      </c>
      <c r="C8" s="13" t="e">
        <f>SUMIF('[16]IMP COAL RECEIPT &amp; GCV DATA'!$A$3:$A$121,A8,'[16]IMP COAL RECEIPT &amp; GCV DATA'!$C$3:$C$121)</f>
        <v>#VALUE!</v>
      </c>
      <c r="D8" s="66" t="str">
        <f>IFERROR(VLOOKUP(A8,'[16]IMP COAL RECEIPT &amp; GCV DATA'!A6:V126,4,0),0)</f>
        <v>07.10.22</v>
      </c>
      <c r="E8" s="14">
        <f>IFERROR(VLOOKUP(A8,'[16]IMP COAL RECEIPT &amp; GCV DATA'!$A$2:$V$193,5,0),0)</f>
        <v>0</v>
      </c>
      <c r="F8" s="13" t="e">
        <f>SUMIF('[16]IMP COAL RECEIPT &amp; GCV DATA'!$A$3:$A$193,'MASTER DATA FILE IMP COAL'!A8,'[16]IMP COAL RECEIPT &amp; GCV DATA'!$F$3:$F$193)</f>
        <v>#VALUE!</v>
      </c>
      <c r="G8" s="13">
        <f>IFERROR(VLOOKUP(A8,'[16]IMP COAL RECEIPT &amp; GCV DATA'!$A$2:$V$193,7,0),0)</f>
        <v>0</v>
      </c>
      <c r="H8" s="13" t="str">
        <f>IFERROR(VLOOKUP(A8,'[16]IMP COAL RECEIPT &amp; GCV DATA'!$A$2:$V$193,8,0),0)</f>
        <v>VZP</v>
      </c>
      <c r="I8" s="13">
        <f>IFERROR(VLOOKUP(A8,'[16]WASH COAL RECEIPT &amp; GCV DATA'!$A$2:$V$184,9,0),0)</f>
        <v>0</v>
      </c>
      <c r="J8" s="13">
        <f>IFERROR(VLOOKUP(A8,'[16]IMP COAL RECEIPT &amp; GCV DATA'!$A$2:$V$193,10,0),0)</f>
        <v>0</v>
      </c>
      <c r="K8" s="15" t="e">
        <f>SUMIF('[16]IMP COAL RECEIPT &amp; GCV DATA'!$A$3:$A$193,'MASTER DATA FILE IMP COAL'!A8,'[16]IMP COAL RECEIPT &amp; GCV DATA'!$K$3:$K$193)</f>
        <v>#VALUE!</v>
      </c>
      <c r="L8" s="15" t="e">
        <f>SUMIF('[16]IMP COAL RECEIPT &amp; GCV DATA'!$A$3:$A$193,'MASTER DATA FILE IMP COAL'!A8,'[16]IMP COAL RECEIPT &amp; GCV DATA'!$L$3:$L$193)</f>
        <v>#VALUE!</v>
      </c>
      <c r="M8" s="15" t="e">
        <f t="shared" si="1"/>
        <v>#VALUE!</v>
      </c>
      <c r="N8" s="67" t="e">
        <f t="shared" si="0"/>
        <v>#VALUE!</v>
      </c>
      <c r="O8" s="15" t="e">
        <f>SUMIF('[16]IMP COAL RECEIPT &amp; GCV DATA'!$A$3:$A$193,'MASTER DATA FILE IMP COAL'!A8,'[16]IMP COAL RECEIPT &amp; GCV DATA'!$O$3:$O$193)</f>
        <v>#VALUE!</v>
      </c>
      <c r="P8" s="15" t="e">
        <f t="shared" si="2"/>
        <v>#VALUE!</v>
      </c>
      <c r="Q8" s="15" t="e">
        <f>SUMIF('[16]IMP COAL RECEIPT &amp; GCV DATA'!$A$3:$A$193,'MASTER DATA FILE IMP COAL'!A8,'[16]IMP COAL RECEIPT &amp; GCV DATA'!$Q$3:$Q$193)</f>
        <v>#VALUE!</v>
      </c>
      <c r="R8" s="16" t="e">
        <f>SUMIF('[16]IMP COAL RECEIPT &amp; GCV DATA'!$A$3:$A$253,'MASTER DATA FILE IMP COAL'!A8,'[16]IMP COAL RECEIPT &amp; GCV DATA'!$R$3:$R$253)+IF(H8=$J$234,($K$234*K8),0)+IF(H8=$J$235,($K$235*K8),0)</f>
        <v>#VALUE!</v>
      </c>
      <c r="S8" s="15" t="e">
        <f t="shared" si="3"/>
        <v>#VALUE!</v>
      </c>
      <c r="T8" s="15" t="e">
        <f>SUMIF('[16]IMP COAL RECEIPT &amp; GCV DATA'!$A$3:$A$193,'MASTER DATA FILE IMP COAL'!A8,'[16]IMP COAL RECEIPT &amp; GCV DATA'!$T$3:$T$193)</f>
        <v>#VALUE!</v>
      </c>
      <c r="U8" s="15" t="e">
        <f t="shared" si="4"/>
        <v>#VALUE!</v>
      </c>
      <c r="V8" s="15" t="e">
        <f>SUMIF('[16]IMP COAL RECEIPT &amp; GCV DATA'!$A$3:$A$193,'MASTER DATA FILE IMP COAL'!A8,'[16]IMP COAL RECEIPT &amp; GCV DATA'!$V$3:$V$193)</f>
        <v>#VALUE!</v>
      </c>
      <c r="W8" s="15" t="e">
        <f t="shared" si="5"/>
        <v>#VALUE!</v>
      </c>
      <c r="X8" s="13" t="e">
        <f t="shared" si="6"/>
        <v>#VALUE!</v>
      </c>
      <c r="Y8" s="13"/>
      <c r="Z8" s="13"/>
      <c r="AB8">
        <v>4080.9198113207549</v>
      </c>
      <c r="AC8" s="53" t="e">
        <f t="shared" si="7"/>
        <v>#VALUE!</v>
      </c>
      <c r="AE8" s="53" t="e">
        <f t="shared" si="8"/>
        <v>#VALUE!</v>
      </c>
      <c r="AF8">
        <v>1</v>
      </c>
    </row>
    <row r="9" spans="1:32" customFormat="1" ht="15.6" x14ac:dyDescent="0.3">
      <c r="A9" s="65">
        <v>65</v>
      </c>
      <c r="B9" s="57" t="e">
        <f>SUMIF('[16]IMP COAL RECEIPT &amp; GCV DATA'!$A$3:$A$121,A9,'[16]IMP COAL RECEIPT &amp; GCV DATA'!$B$3:$B$121)</f>
        <v>#VALUE!</v>
      </c>
      <c r="C9" s="13" t="e">
        <f>SUMIF('[16]IMP COAL RECEIPT &amp; GCV DATA'!$A$3:$A$121,A9,'[16]IMP COAL RECEIPT &amp; GCV DATA'!$C$3:$C$121)</f>
        <v>#VALUE!</v>
      </c>
      <c r="D9" s="66" t="str">
        <f>IFERROR(VLOOKUP(A9,'[16]IMP COAL RECEIPT &amp; GCV DATA'!A7:V127,4,0),0)</f>
        <v>11.10.22</v>
      </c>
      <c r="E9" s="14">
        <f>IFERROR(VLOOKUP(A9,'[16]IMP COAL RECEIPT &amp; GCV DATA'!$A$2:$V$193,5,0),0)</f>
        <v>0</v>
      </c>
      <c r="F9" s="13" t="e">
        <f>SUMIF('[16]IMP COAL RECEIPT &amp; GCV DATA'!$A$3:$A$193,'MASTER DATA FILE IMP COAL'!A9,'[16]IMP COAL RECEIPT &amp; GCV DATA'!$F$3:$F$193)</f>
        <v>#VALUE!</v>
      </c>
      <c r="G9" s="13">
        <f>IFERROR(VLOOKUP(A9,'[16]IMP COAL RECEIPT &amp; GCV DATA'!$A$2:$V$193,7,0),0)</f>
        <v>0</v>
      </c>
      <c r="H9" s="13" t="str">
        <f>IFERROR(VLOOKUP(A9,'[16]IMP COAL RECEIPT &amp; GCV DATA'!$A$2:$V$193,8,0),0)</f>
        <v>VZP</v>
      </c>
      <c r="I9" s="13">
        <f>IFERROR(VLOOKUP(A9,'[16]WASH COAL RECEIPT &amp; GCV DATA'!$A$2:$V$184,9,0),0)</f>
        <v>0</v>
      </c>
      <c r="J9" s="13">
        <f>IFERROR(VLOOKUP(A9,'[16]IMP COAL RECEIPT &amp; GCV DATA'!$A$2:$V$193,10,0),0)</f>
        <v>0</v>
      </c>
      <c r="K9" s="15" t="e">
        <f>SUMIF('[16]IMP COAL RECEIPT &amp; GCV DATA'!$A$3:$A$193,'MASTER DATA FILE IMP COAL'!A9,'[16]IMP COAL RECEIPT &amp; GCV DATA'!$K$3:$K$193)</f>
        <v>#VALUE!</v>
      </c>
      <c r="L9" s="15" t="e">
        <f>SUMIF('[16]IMP COAL RECEIPT &amp; GCV DATA'!$A$3:$A$193,'MASTER DATA FILE IMP COAL'!A9,'[16]IMP COAL RECEIPT &amp; GCV DATA'!$L$3:$L$193)</f>
        <v>#VALUE!</v>
      </c>
      <c r="M9" s="15" t="e">
        <f t="shared" si="1"/>
        <v>#VALUE!</v>
      </c>
      <c r="N9" s="67" t="e">
        <f t="shared" si="0"/>
        <v>#VALUE!</v>
      </c>
      <c r="O9" s="15" t="e">
        <f>SUMIF('[16]IMP COAL RECEIPT &amp; GCV DATA'!$A$3:$A$193,'MASTER DATA FILE IMP COAL'!A9,'[16]IMP COAL RECEIPT &amp; GCV DATA'!$O$3:$O$193)</f>
        <v>#VALUE!</v>
      </c>
      <c r="P9" s="15" t="e">
        <f t="shared" si="2"/>
        <v>#VALUE!</v>
      </c>
      <c r="Q9" s="15" t="e">
        <f>SUMIF('[16]IMP COAL RECEIPT &amp; GCV DATA'!$A$3:$A$193,'MASTER DATA FILE IMP COAL'!A9,'[16]IMP COAL RECEIPT &amp; GCV DATA'!$Q$3:$Q$193)</f>
        <v>#VALUE!</v>
      </c>
      <c r="R9" s="16" t="e">
        <f>SUMIF('[16]IMP COAL RECEIPT &amp; GCV DATA'!$A$3:$A$253,'MASTER DATA FILE IMP COAL'!A9,'[16]IMP COAL RECEIPT &amp; GCV DATA'!$R$3:$R$253)+IF(H9=$J$234,($K$234*K9),0)+IF(H9=$J$235,($K$235*K9),0)</f>
        <v>#VALUE!</v>
      </c>
      <c r="S9" s="15" t="e">
        <f t="shared" si="3"/>
        <v>#VALUE!</v>
      </c>
      <c r="T9" s="15" t="e">
        <f>SUMIF('[16]IMP COAL RECEIPT &amp; GCV DATA'!$A$3:$A$193,'MASTER DATA FILE IMP COAL'!A9,'[16]IMP COAL RECEIPT &amp; GCV DATA'!$T$3:$T$193)</f>
        <v>#VALUE!</v>
      </c>
      <c r="U9" s="15" t="e">
        <f t="shared" si="4"/>
        <v>#VALUE!</v>
      </c>
      <c r="V9" s="15" t="e">
        <f>SUMIF('[16]IMP COAL RECEIPT &amp; GCV DATA'!$A$3:$A$193,'MASTER DATA FILE IMP COAL'!A9,'[16]IMP COAL RECEIPT &amp; GCV DATA'!$V$3:$V$193)</f>
        <v>#VALUE!</v>
      </c>
      <c r="W9" s="15" t="e">
        <f t="shared" si="5"/>
        <v>#VALUE!</v>
      </c>
      <c r="X9" s="13" t="e">
        <f t="shared" si="6"/>
        <v>#VALUE!</v>
      </c>
      <c r="Y9" s="13"/>
      <c r="Z9" s="13"/>
      <c r="AB9">
        <v>4080.9198113207549</v>
      </c>
      <c r="AC9" s="53" t="e">
        <f t="shared" si="7"/>
        <v>#VALUE!</v>
      </c>
      <c r="AE9" s="53" t="e">
        <f t="shared" si="8"/>
        <v>#VALUE!</v>
      </c>
      <c r="AF9">
        <v>1</v>
      </c>
    </row>
    <row r="10" spans="1:32" customFormat="1" ht="15.6" x14ac:dyDescent="0.3">
      <c r="A10" s="65">
        <v>72</v>
      </c>
      <c r="B10" s="57" t="e">
        <f>SUMIF('[16]IMP COAL RECEIPT &amp; GCV DATA'!$A$3:$A$121,A10,'[16]IMP COAL RECEIPT &amp; GCV DATA'!$B$3:$B$121)</f>
        <v>#VALUE!</v>
      </c>
      <c r="C10" s="13" t="e">
        <f>SUMIF('[16]IMP COAL RECEIPT &amp; GCV DATA'!$A$3:$A$121,A10,'[16]IMP COAL RECEIPT &amp; GCV DATA'!$C$3:$C$121)</f>
        <v>#VALUE!</v>
      </c>
      <c r="D10" s="66" t="str">
        <f>IFERROR(VLOOKUP(A10,'[16]IMP COAL RECEIPT &amp; GCV DATA'!A8:V128,4,0),0)</f>
        <v>12.10.22</v>
      </c>
      <c r="E10" s="14">
        <f>IFERROR(VLOOKUP(A10,'[16]IMP COAL RECEIPT &amp; GCV DATA'!$A$2:$V$193,5,0),0)</f>
        <v>0</v>
      </c>
      <c r="F10" s="13" t="e">
        <f>SUMIF('[16]IMP COAL RECEIPT &amp; GCV DATA'!$A$3:$A$193,'MASTER DATA FILE IMP COAL'!A10,'[16]IMP COAL RECEIPT &amp; GCV DATA'!$F$3:$F$193)</f>
        <v>#VALUE!</v>
      </c>
      <c r="G10" s="13">
        <f>IFERROR(VLOOKUP(A10,'[16]IMP COAL RECEIPT &amp; GCV DATA'!$A$2:$V$193,7,0),0)</f>
        <v>0</v>
      </c>
      <c r="H10" s="13" t="str">
        <f>IFERROR(VLOOKUP(A10,'[16]IMP COAL RECEIPT &amp; GCV DATA'!$A$2:$V$193,8,0),0)</f>
        <v>VZP</v>
      </c>
      <c r="I10" s="13">
        <f>IFERROR(VLOOKUP(A10,'[16]WASH COAL RECEIPT &amp; GCV DATA'!$A$2:$V$184,9,0),0)</f>
        <v>0</v>
      </c>
      <c r="J10" s="13">
        <f>IFERROR(VLOOKUP(A10,'[16]IMP COAL RECEIPT &amp; GCV DATA'!$A$2:$V$193,10,0),0)</f>
        <v>0</v>
      </c>
      <c r="K10" s="15" t="e">
        <f>SUMIF('[16]IMP COAL RECEIPT &amp; GCV DATA'!$A$3:$A$193,'MASTER DATA FILE IMP COAL'!A10,'[16]IMP COAL RECEIPT &amp; GCV DATA'!$K$3:$K$193)</f>
        <v>#VALUE!</v>
      </c>
      <c r="L10" s="15" t="e">
        <f>SUMIF('[16]IMP COAL RECEIPT &amp; GCV DATA'!$A$3:$A$193,'MASTER DATA FILE IMP COAL'!A10,'[16]IMP COAL RECEIPT &amp; GCV DATA'!$L$3:$L$193)</f>
        <v>#VALUE!</v>
      </c>
      <c r="M10" s="15" t="e">
        <f t="shared" si="1"/>
        <v>#VALUE!</v>
      </c>
      <c r="N10" s="67" t="e">
        <f t="shared" si="0"/>
        <v>#VALUE!</v>
      </c>
      <c r="O10" s="15" t="e">
        <f>SUMIF('[16]IMP COAL RECEIPT &amp; GCV DATA'!$A$3:$A$193,'MASTER DATA FILE IMP COAL'!A10,'[16]IMP COAL RECEIPT &amp; GCV DATA'!$O$3:$O$193)</f>
        <v>#VALUE!</v>
      </c>
      <c r="P10" s="15" t="e">
        <f t="shared" si="2"/>
        <v>#VALUE!</v>
      </c>
      <c r="Q10" s="15" t="e">
        <f>SUMIF('[16]IMP COAL RECEIPT &amp; GCV DATA'!$A$3:$A$193,'MASTER DATA FILE IMP COAL'!A10,'[16]IMP COAL RECEIPT &amp; GCV DATA'!$Q$3:$Q$193)</f>
        <v>#VALUE!</v>
      </c>
      <c r="R10" s="16" t="e">
        <f>SUMIF('[16]IMP COAL RECEIPT &amp; GCV DATA'!$A$3:$A$253,'MASTER DATA FILE IMP COAL'!A10,'[16]IMP COAL RECEIPT &amp; GCV DATA'!$R$3:$R$253)+IF(H10=$J$234,($K$234*K10),0)+IF(H10=$J$235,($K$235*K10),0)</f>
        <v>#VALUE!</v>
      </c>
      <c r="S10" s="15" t="e">
        <f t="shared" si="3"/>
        <v>#VALUE!</v>
      </c>
      <c r="T10" s="15" t="e">
        <f>SUMIF('[16]IMP COAL RECEIPT &amp; GCV DATA'!$A$3:$A$193,'MASTER DATA FILE IMP COAL'!A10,'[16]IMP COAL RECEIPT &amp; GCV DATA'!$T$3:$T$193)</f>
        <v>#VALUE!</v>
      </c>
      <c r="U10" s="15" t="e">
        <f t="shared" si="4"/>
        <v>#VALUE!</v>
      </c>
      <c r="V10" s="15" t="e">
        <f>SUMIF('[16]IMP COAL RECEIPT &amp; GCV DATA'!$A$3:$A$193,'MASTER DATA FILE IMP COAL'!A10,'[16]IMP COAL RECEIPT &amp; GCV DATA'!$V$3:$V$193)</f>
        <v>#VALUE!</v>
      </c>
      <c r="W10" s="15" t="e">
        <f t="shared" si="5"/>
        <v>#VALUE!</v>
      </c>
      <c r="X10" s="13" t="e">
        <f t="shared" si="6"/>
        <v>#VALUE!</v>
      </c>
      <c r="Y10" s="13"/>
      <c r="Z10" s="13"/>
      <c r="AB10">
        <v>4080.9198113207549</v>
      </c>
      <c r="AC10" s="53" t="e">
        <f t="shared" si="7"/>
        <v>#VALUE!</v>
      </c>
      <c r="AE10" s="53" t="e">
        <f t="shared" si="8"/>
        <v>#VALUE!</v>
      </c>
      <c r="AF10">
        <v>1</v>
      </c>
    </row>
    <row r="11" spans="1:32" customFormat="1" ht="15.6" x14ac:dyDescent="0.3">
      <c r="A11" s="65">
        <v>74</v>
      </c>
      <c r="B11" s="57" t="e">
        <f>SUMIF('[16]IMP COAL RECEIPT &amp; GCV DATA'!$A$3:$A$121,A11,'[16]IMP COAL RECEIPT &amp; GCV DATA'!$B$3:$B$121)</f>
        <v>#VALUE!</v>
      </c>
      <c r="C11" s="13" t="e">
        <f>SUMIF('[16]IMP COAL RECEIPT &amp; GCV DATA'!$A$3:$A$121,A11,'[16]IMP COAL RECEIPT &amp; GCV DATA'!$C$3:$C$121)</f>
        <v>#VALUE!</v>
      </c>
      <c r="D11" s="66" t="str">
        <f>IFERROR(VLOOKUP(A11,'[16]IMP COAL RECEIPT &amp; GCV DATA'!A8:V129,4,0),0)</f>
        <v>12.10.22</v>
      </c>
      <c r="E11" s="14">
        <f>IFERROR(VLOOKUP(A11,'[16]IMP COAL RECEIPT &amp; GCV DATA'!$A$2:$V$193,5,0),0)</f>
        <v>0</v>
      </c>
      <c r="F11" s="13" t="e">
        <f>SUMIF('[16]IMP COAL RECEIPT &amp; GCV DATA'!$A$3:$A$193,'MASTER DATA FILE IMP COAL'!A11,'[16]IMP COAL RECEIPT &amp; GCV DATA'!$F$3:$F$193)</f>
        <v>#VALUE!</v>
      </c>
      <c r="G11" s="13">
        <f>IFERROR(VLOOKUP(A11,'[16]IMP COAL RECEIPT &amp; GCV DATA'!$A$2:$V$193,7,0),0)</f>
        <v>0</v>
      </c>
      <c r="H11" s="13" t="str">
        <f>IFERROR(VLOOKUP(A11,'[16]IMP COAL RECEIPT &amp; GCV DATA'!$A$2:$V$193,8,0),0)</f>
        <v>VZP</v>
      </c>
      <c r="I11" s="13">
        <f>IFERROR(VLOOKUP(A11,'[16]WASH COAL RECEIPT &amp; GCV DATA'!$A$2:$V$184,9,0),0)</f>
        <v>0</v>
      </c>
      <c r="J11" s="13">
        <f>IFERROR(VLOOKUP(A11,'[16]IMP COAL RECEIPT &amp; GCV DATA'!$A$2:$V$193,10,0),0)</f>
        <v>0</v>
      </c>
      <c r="K11" s="15" t="e">
        <f>SUMIF('[16]IMP COAL RECEIPT &amp; GCV DATA'!$A$3:$A$193,'MASTER DATA FILE IMP COAL'!A11,'[16]IMP COAL RECEIPT &amp; GCV DATA'!$K$3:$K$193)</f>
        <v>#VALUE!</v>
      </c>
      <c r="L11" s="15" t="e">
        <f>SUMIF('[16]IMP COAL RECEIPT &amp; GCV DATA'!$A$3:$A$193,'MASTER DATA FILE IMP COAL'!A11,'[16]IMP COAL RECEIPT &amp; GCV DATA'!$L$3:$L$193)</f>
        <v>#VALUE!</v>
      </c>
      <c r="M11" s="15" t="e">
        <f t="shared" si="1"/>
        <v>#VALUE!</v>
      </c>
      <c r="N11" s="67" t="e">
        <f t="shared" si="0"/>
        <v>#VALUE!</v>
      </c>
      <c r="O11" s="15" t="e">
        <f>SUMIF('[16]IMP COAL RECEIPT &amp; GCV DATA'!$A$3:$A$193,'MASTER DATA FILE IMP COAL'!A11,'[16]IMP COAL RECEIPT &amp; GCV DATA'!$O$3:$O$193)</f>
        <v>#VALUE!</v>
      </c>
      <c r="P11" s="15" t="e">
        <f t="shared" si="2"/>
        <v>#VALUE!</v>
      </c>
      <c r="Q11" s="15" t="e">
        <f>SUMIF('[16]IMP COAL RECEIPT &amp; GCV DATA'!$A$3:$A$193,'MASTER DATA FILE IMP COAL'!A11,'[16]IMP COAL RECEIPT &amp; GCV DATA'!$Q$3:$Q$193)</f>
        <v>#VALUE!</v>
      </c>
      <c r="R11" s="16" t="e">
        <f>SUMIF('[16]IMP COAL RECEIPT &amp; GCV DATA'!$A$3:$A$253,'MASTER DATA FILE IMP COAL'!A11,'[16]IMP COAL RECEIPT &amp; GCV DATA'!$R$3:$R$253)+IF(H11=$J$234,($K$234*K11),0)+IF(H11=$J$235,($K$235*K11),0)</f>
        <v>#VALUE!</v>
      </c>
      <c r="S11" s="15" t="e">
        <f t="shared" si="3"/>
        <v>#VALUE!</v>
      </c>
      <c r="T11" s="15" t="e">
        <f>SUMIF('[16]IMP COAL RECEIPT &amp; GCV DATA'!$A$3:$A$193,'MASTER DATA FILE IMP COAL'!A11,'[16]IMP COAL RECEIPT &amp; GCV DATA'!$T$3:$T$193)</f>
        <v>#VALUE!</v>
      </c>
      <c r="U11" s="15" t="e">
        <f t="shared" si="4"/>
        <v>#VALUE!</v>
      </c>
      <c r="V11" s="15" t="e">
        <f>SUMIF('[16]IMP COAL RECEIPT &amp; GCV DATA'!$A$3:$A$193,'MASTER DATA FILE IMP COAL'!A11,'[16]IMP COAL RECEIPT &amp; GCV DATA'!$V$3:$V$193)</f>
        <v>#VALUE!</v>
      </c>
      <c r="W11" s="15" t="e">
        <f t="shared" si="5"/>
        <v>#VALUE!</v>
      </c>
      <c r="X11" s="13" t="e">
        <f t="shared" si="6"/>
        <v>#VALUE!</v>
      </c>
      <c r="Y11" s="13"/>
      <c r="Z11" s="13"/>
      <c r="AB11">
        <v>4080.9198113207549</v>
      </c>
      <c r="AC11" s="53" t="e">
        <f t="shared" si="7"/>
        <v>#VALUE!</v>
      </c>
      <c r="AE11" s="53" t="e">
        <f t="shared" si="8"/>
        <v>#VALUE!</v>
      </c>
      <c r="AF11">
        <v>1</v>
      </c>
    </row>
    <row r="12" spans="1:32" customFormat="1" ht="15.6" x14ac:dyDescent="0.3">
      <c r="A12" s="65">
        <v>80</v>
      </c>
      <c r="B12" s="57" t="e">
        <f>SUMIF('[16]IMP COAL RECEIPT &amp; GCV DATA'!$A$3:$A$121,A12,'[16]IMP COAL RECEIPT &amp; GCV DATA'!$B$3:$B$121)</f>
        <v>#VALUE!</v>
      </c>
      <c r="C12" s="13" t="e">
        <f>SUMIF('[16]IMP COAL RECEIPT &amp; GCV DATA'!$A$3:$A$121,A12,'[16]IMP COAL RECEIPT &amp; GCV DATA'!$C$3:$C$121)</f>
        <v>#VALUE!</v>
      </c>
      <c r="D12" s="66" t="str">
        <f>IFERROR(VLOOKUP(A12,'[16]IMP COAL RECEIPT &amp; GCV DATA'!A8:V130,4,0),0)</f>
        <v>13.10.22</v>
      </c>
      <c r="E12" s="14">
        <f>IFERROR(VLOOKUP(A12,'[16]IMP COAL RECEIPT &amp; GCV DATA'!$A$2:$V$193,5,0),0)</f>
        <v>0</v>
      </c>
      <c r="F12" s="13" t="e">
        <f>SUMIF('[16]IMP COAL RECEIPT &amp; GCV DATA'!$A$3:$A$193,'MASTER DATA FILE IMP COAL'!A12,'[16]IMP COAL RECEIPT &amp; GCV DATA'!$F$3:$F$193)</f>
        <v>#VALUE!</v>
      </c>
      <c r="G12" s="13">
        <f>IFERROR(VLOOKUP(A12,'[16]IMP COAL RECEIPT &amp; GCV DATA'!$A$2:$V$193,7,0),0)</f>
        <v>0</v>
      </c>
      <c r="H12" s="13" t="str">
        <f>IFERROR(VLOOKUP(A12,'[16]IMP COAL RECEIPT &amp; GCV DATA'!$A$2:$V$193,8,0),0)</f>
        <v>VZP</v>
      </c>
      <c r="I12" s="13">
        <f>IFERROR(VLOOKUP(A12,'[16]WASH COAL RECEIPT &amp; GCV DATA'!$A$2:$V$184,9,0),0)</f>
        <v>0</v>
      </c>
      <c r="J12" s="13">
        <f>IFERROR(VLOOKUP(A12,'[16]IMP COAL RECEIPT &amp; GCV DATA'!$A$2:$V$193,10,0),0)</f>
        <v>0</v>
      </c>
      <c r="K12" s="15" t="e">
        <f>SUMIF('[16]IMP COAL RECEIPT &amp; GCV DATA'!$A$3:$A$193,'MASTER DATA FILE IMP COAL'!A12,'[16]IMP COAL RECEIPT &amp; GCV DATA'!$K$3:$K$193)</f>
        <v>#VALUE!</v>
      </c>
      <c r="L12" s="15" t="e">
        <f>SUMIF('[16]IMP COAL RECEIPT &amp; GCV DATA'!$A$3:$A$193,'MASTER DATA FILE IMP COAL'!A12,'[16]IMP COAL RECEIPT &amp; GCV DATA'!$L$3:$L$193)</f>
        <v>#VALUE!</v>
      </c>
      <c r="M12" s="15" t="e">
        <f t="shared" si="1"/>
        <v>#VALUE!</v>
      </c>
      <c r="N12" s="67" t="e">
        <f t="shared" si="0"/>
        <v>#VALUE!</v>
      </c>
      <c r="O12" s="15" t="e">
        <f>SUMIF('[16]IMP COAL RECEIPT &amp; GCV DATA'!$A$3:$A$193,'MASTER DATA FILE IMP COAL'!A12,'[16]IMP COAL RECEIPT &amp; GCV DATA'!$O$3:$O$193)</f>
        <v>#VALUE!</v>
      </c>
      <c r="P12" s="15" t="e">
        <f t="shared" si="2"/>
        <v>#VALUE!</v>
      </c>
      <c r="Q12" s="15" t="e">
        <f>SUMIF('[16]IMP COAL RECEIPT &amp; GCV DATA'!$A$3:$A$193,'MASTER DATA FILE IMP COAL'!A12,'[16]IMP COAL RECEIPT &amp; GCV DATA'!$Q$3:$Q$193)</f>
        <v>#VALUE!</v>
      </c>
      <c r="R12" s="16" t="e">
        <f>SUMIF('[16]IMP COAL RECEIPT &amp; GCV DATA'!$A$3:$A$253,'MASTER DATA FILE IMP COAL'!A12,'[16]IMP COAL RECEIPT &amp; GCV DATA'!$R$3:$R$253)+IF(H12=$J$234,($K$234*K12),0)+IF(H12=$J$235,($K$235*K12),0)</f>
        <v>#VALUE!</v>
      </c>
      <c r="S12" s="15" t="e">
        <f t="shared" si="3"/>
        <v>#VALUE!</v>
      </c>
      <c r="T12" s="15" t="e">
        <f>SUMIF('[16]IMP COAL RECEIPT &amp; GCV DATA'!$A$3:$A$193,'MASTER DATA FILE IMP COAL'!A12,'[16]IMP COAL RECEIPT &amp; GCV DATA'!$T$3:$T$193)</f>
        <v>#VALUE!</v>
      </c>
      <c r="U12" s="15" t="e">
        <f t="shared" si="4"/>
        <v>#VALUE!</v>
      </c>
      <c r="V12" s="15" t="e">
        <f>SUMIF('[16]IMP COAL RECEIPT &amp; GCV DATA'!$A$3:$A$193,'MASTER DATA FILE IMP COAL'!A12,'[16]IMP COAL RECEIPT &amp; GCV DATA'!$V$3:$V$193)</f>
        <v>#VALUE!</v>
      </c>
      <c r="W12" s="15" t="e">
        <f t="shared" si="5"/>
        <v>#VALUE!</v>
      </c>
      <c r="X12" s="13" t="e">
        <f t="shared" si="6"/>
        <v>#VALUE!</v>
      </c>
      <c r="Y12" s="13"/>
      <c r="Z12" s="13"/>
      <c r="AB12">
        <v>4080.9198113207549</v>
      </c>
      <c r="AC12" s="53" t="e">
        <f t="shared" si="7"/>
        <v>#VALUE!</v>
      </c>
      <c r="AE12" s="53" t="e">
        <f t="shared" si="8"/>
        <v>#VALUE!</v>
      </c>
      <c r="AF12">
        <v>1</v>
      </c>
    </row>
    <row r="13" spans="1:32" customFormat="1" ht="15.6" x14ac:dyDescent="0.3">
      <c r="A13" s="65">
        <v>84</v>
      </c>
      <c r="B13" s="57" t="e">
        <f>SUMIF('[16]IMP COAL RECEIPT &amp; GCV DATA'!$A$3:$A$121,A13,'[16]IMP COAL RECEIPT &amp; GCV DATA'!$B$3:$B$121)</f>
        <v>#VALUE!</v>
      </c>
      <c r="C13" s="13" t="e">
        <f>SUMIF('[16]IMP COAL RECEIPT &amp; GCV DATA'!$A$3:$A$121,A13,'[16]IMP COAL RECEIPT &amp; GCV DATA'!$C$3:$C$121)</f>
        <v>#VALUE!</v>
      </c>
      <c r="D13" s="66" t="str">
        <f>IFERROR(VLOOKUP(A13,'[16]IMP COAL RECEIPT &amp; GCV DATA'!A9:V131,4,0),0)</f>
        <v>15.10.22</v>
      </c>
      <c r="E13" s="14">
        <f>IFERROR(VLOOKUP(A13,'[16]IMP COAL RECEIPT &amp; GCV DATA'!$A$2:$V$193,5,0),0)</f>
        <v>0</v>
      </c>
      <c r="F13" s="13" t="e">
        <f>SUMIF('[16]IMP COAL RECEIPT &amp; GCV DATA'!$A$3:$A$193,'MASTER DATA FILE IMP COAL'!A13,'[16]IMP COAL RECEIPT &amp; GCV DATA'!$F$3:$F$193)</f>
        <v>#VALUE!</v>
      </c>
      <c r="G13" s="13">
        <f>IFERROR(VLOOKUP(A13,'[16]IMP COAL RECEIPT &amp; GCV DATA'!$A$2:$V$193,7,0),0)</f>
        <v>0</v>
      </c>
      <c r="H13" s="13" t="str">
        <f>IFERROR(VLOOKUP(A13,'[16]IMP COAL RECEIPT &amp; GCV DATA'!$A$2:$V$193,8,0),0)</f>
        <v>VZP</v>
      </c>
      <c r="I13" s="13">
        <f>IFERROR(VLOOKUP(A13,'[16]WASH COAL RECEIPT &amp; GCV DATA'!$A$2:$V$184,9,0),0)</f>
        <v>0</v>
      </c>
      <c r="J13" s="13">
        <f>IFERROR(VLOOKUP(A13,'[16]IMP COAL RECEIPT &amp; GCV DATA'!$A$2:$V$193,10,0),0)</f>
        <v>0</v>
      </c>
      <c r="K13" s="15" t="e">
        <f>SUMIF('[16]IMP COAL RECEIPT &amp; GCV DATA'!$A$3:$A$193,'MASTER DATA FILE IMP COAL'!A13,'[16]IMP COAL RECEIPT &amp; GCV DATA'!$K$3:$K$193)</f>
        <v>#VALUE!</v>
      </c>
      <c r="L13" s="15" t="e">
        <f>SUMIF('[16]IMP COAL RECEIPT &amp; GCV DATA'!$A$3:$A$193,'MASTER DATA FILE IMP COAL'!A13,'[16]IMP COAL RECEIPT &amp; GCV DATA'!$L$3:$L$193)</f>
        <v>#VALUE!</v>
      </c>
      <c r="M13" s="15" t="e">
        <f t="shared" si="1"/>
        <v>#VALUE!</v>
      </c>
      <c r="N13" s="67" t="e">
        <f t="shared" si="0"/>
        <v>#VALUE!</v>
      </c>
      <c r="O13" s="15" t="e">
        <f>SUMIF('[16]IMP COAL RECEIPT &amp; GCV DATA'!$A$3:$A$193,'MASTER DATA FILE IMP COAL'!A13,'[16]IMP COAL RECEIPT &amp; GCV DATA'!$O$3:$O$193)</f>
        <v>#VALUE!</v>
      </c>
      <c r="P13" s="15" t="e">
        <f t="shared" si="2"/>
        <v>#VALUE!</v>
      </c>
      <c r="Q13" s="15" t="e">
        <f>SUMIF('[16]IMP COAL RECEIPT &amp; GCV DATA'!$A$3:$A$193,'MASTER DATA FILE IMP COAL'!A13,'[16]IMP COAL RECEIPT &amp; GCV DATA'!$Q$3:$Q$193)</f>
        <v>#VALUE!</v>
      </c>
      <c r="R13" s="16" t="e">
        <f>SUMIF('[16]IMP COAL RECEIPT &amp; GCV DATA'!$A$3:$A$253,'MASTER DATA FILE IMP COAL'!A13,'[16]IMP COAL RECEIPT &amp; GCV DATA'!$R$3:$R$253)+IF(H13=$J$234,($K$234*K13),0)+IF(H13=$J$235,($K$235*K13),0)</f>
        <v>#VALUE!</v>
      </c>
      <c r="S13" s="15" t="e">
        <f t="shared" si="3"/>
        <v>#VALUE!</v>
      </c>
      <c r="T13" s="15" t="e">
        <f>SUMIF('[16]IMP COAL RECEIPT &amp; GCV DATA'!$A$3:$A$193,'MASTER DATA FILE IMP COAL'!A13,'[16]IMP COAL RECEIPT &amp; GCV DATA'!$T$3:$T$193)</f>
        <v>#VALUE!</v>
      </c>
      <c r="U13" s="15" t="e">
        <f t="shared" si="4"/>
        <v>#VALUE!</v>
      </c>
      <c r="V13" s="15" t="e">
        <f>SUMIF('[16]IMP COAL RECEIPT &amp; GCV DATA'!$A$3:$A$193,'MASTER DATA FILE IMP COAL'!A13,'[16]IMP COAL RECEIPT &amp; GCV DATA'!$V$3:$V$193)</f>
        <v>#VALUE!</v>
      </c>
      <c r="W13" s="15" t="e">
        <f t="shared" si="5"/>
        <v>#VALUE!</v>
      </c>
      <c r="X13" s="13" t="e">
        <f t="shared" si="6"/>
        <v>#VALUE!</v>
      </c>
      <c r="Y13" s="13"/>
      <c r="Z13" s="13"/>
      <c r="AB13">
        <v>4080.9198113207549</v>
      </c>
      <c r="AC13" s="53" t="e">
        <f t="shared" si="7"/>
        <v>#VALUE!</v>
      </c>
      <c r="AE13" s="53" t="e">
        <f t="shared" si="8"/>
        <v>#VALUE!</v>
      </c>
      <c r="AF13">
        <v>1</v>
      </c>
    </row>
    <row r="14" spans="1:32" customFormat="1" ht="15.6" x14ac:dyDescent="0.3">
      <c r="A14" s="65">
        <v>99</v>
      </c>
      <c r="B14" s="57" t="e">
        <f>SUMIF('[16]IMP COAL RECEIPT &amp; GCV DATA'!$A$3:$A$121,A14,'[16]IMP COAL RECEIPT &amp; GCV DATA'!$B$3:$B$121)</f>
        <v>#VALUE!</v>
      </c>
      <c r="C14" s="13" t="e">
        <f>SUMIF('[16]IMP COAL RECEIPT &amp; GCV DATA'!$A$3:$A$121,A14,'[16]IMP COAL RECEIPT &amp; GCV DATA'!$C$3:$C$121)</f>
        <v>#VALUE!</v>
      </c>
      <c r="D14" s="66" t="str">
        <f>IFERROR(VLOOKUP(A14,'[16]IMP COAL RECEIPT &amp; GCV DATA'!A10:V132,4,0),0)</f>
        <v>17.10.22</v>
      </c>
      <c r="E14" s="14">
        <f>IFERROR(VLOOKUP(A14,'[16]IMP COAL RECEIPT &amp; GCV DATA'!$A$2:$V$193,5,0),0)</f>
        <v>0</v>
      </c>
      <c r="F14" s="13" t="e">
        <f>SUMIF('[16]IMP COAL RECEIPT &amp; GCV DATA'!$A$3:$A$193,'MASTER DATA FILE IMP COAL'!A14,'[16]IMP COAL RECEIPT &amp; GCV DATA'!$F$3:$F$193)</f>
        <v>#VALUE!</v>
      </c>
      <c r="G14" s="13">
        <f>IFERROR(VLOOKUP(A14,'[16]IMP COAL RECEIPT &amp; GCV DATA'!$A$2:$V$193,7,0),0)</f>
        <v>0</v>
      </c>
      <c r="H14" s="13" t="str">
        <f>IFERROR(VLOOKUP(A14,'[16]IMP COAL RECEIPT &amp; GCV DATA'!$A$2:$V$193,8,0),0)</f>
        <v>VZP</v>
      </c>
      <c r="I14" s="13">
        <f>IFERROR(VLOOKUP(A14,'[16]WASH COAL RECEIPT &amp; GCV DATA'!$A$2:$V$184,9,0),0)</f>
        <v>0</v>
      </c>
      <c r="J14" s="13">
        <f>IFERROR(VLOOKUP(A14,'[16]IMP COAL RECEIPT &amp; GCV DATA'!$A$2:$V$193,10,0),0)</f>
        <v>0</v>
      </c>
      <c r="K14" s="15" t="e">
        <f>SUMIF('[16]IMP COAL RECEIPT &amp; GCV DATA'!$A$3:$A$193,'MASTER DATA FILE IMP COAL'!A14,'[16]IMP COAL RECEIPT &amp; GCV DATA'!$K$3:$K$193)</f>
        <v>#VALUE!</v>
      </c>
      <c r="L14" s="15" t="e">
        <f>SUMIF('[16]IMP COAL RECEIPT &amp; GCV DATA'!$A$3:$A$193,'MASTER DATA FILE IMP COAL'!A14,'[16]IMP COAL RECEIPT &amp; GCV DATA'!$L$3:$L$193)</f>
        <v>#VALUE!</v>
      </c>
      <c r="M14" s="15" t="e">
        <f t="shared" si="1"/>
        <v>#VALUE!</v>
      </c>
      <c r="N14" s="67" t="e">
        <f t="shared" si="0"/>
        <v>#VALUE!</v>
      </c>
      <c r="O14" s="15" t="e">
        <f>SUMIF('[16]IMP COAL RECEIPT &amp; GCV DATA'!$A$3:$A$193,'MASTER DATA FILE IMP COAL'!A14,'[16]IMP COAL RECEIPT &amp; GCV DATA'!$O$3:$O$193)</f>
        <v>#VALUE!</v>
      </c>
      <c r="P14" s="15" t="e">
        <f t="shared" si="2"/>
        <v>#VALUE!</v>
      </c>
      <c r="Q14" s="15" t="e">
        <f>SUMIF('[16]IMP COAL RECEIPT &amp; GCV DATA'!$A$3:$A$193,'MASTER DATA FILE IMP COAL'!A14,'[16]IMP COAL RECEIPT &amp; GCV DATA'!$Q$3:$Q$193)</f>
        <v>#VALUE!</v>
      </c>
      <c r="R14" s="16" t="e">
        <f>SUMIF('[16]IMP COAL RECEIPT &amp; GCV DATA'!$A$3:$A$253,'MASTER DATA FILE IMP COAL'!A14,'[16]IMP COAL RECEIPT &amp; GCV DATA'!$R$3:$R$253)+IF(H14=$J$234,($K$234*K14),0)+IF(H14=$J$235,($K$235*K14),0)</f>
        <v>#VALUE!</v>
      </c>
      <c r="S14" s="15" t="e">
        <f t="shared" si="3"/>
        <v>#VALUE!</v>
      </c>
      <c r="T14" s="15" t="e">
        <f>SUMIF('[16]IMP COAL RECEIPT &amp; GCV DATA'!$A$3:$A$193,'MASTER DATA FILE IMP COAL'!A14,'[16]IMP COAL RECEIPT &amp; GCV DATA'!$T$3:$T$193)</f>
        <v>#VALUE!</v>
      </c>
      <c r="U14" s="15" t="e">
        <f t="shared" si="4"/>
        <v>#VALUE!</v>
      </c>
      <c r="V14" s="15" t="e">
        <f>SUMIF('[16]IMP COAL RECEIPT &amp; GCV DATA'!$A$3:$A$193,'MASTER DATA FILE IMP COAL'!A14,'[16]IMP COAL RECEIPT &amp; GCV DATA'!$V$3:$V$193)</f>
        <v>#VALUE!</v>
      </c>
      <c r="W14" s="15" t="e">
        <f t="shared" si="5"/>
        <v>#VALUE!</v>
      </c>
      <c r="X14" s="13" t="e">
        <f t="shared" si="6"/>
        <v>#VALUE!</v>
      </c>
      <c r="Y14" s="13"/>
      <c r="Z14" s="13"/>
      <c r="AB14">
        <v>4080.9198113207549</v>
      </c>
      <c r="AC14" s="53" t="e">
        <f t="shared" si="7"/>
        <v>#VALUE!</v>
      </c>
      <c r="AE14" s="53" t="e">
        <f t="shared" si="8"/>
        <v>#VALUE!</v>
      </c>
      <c r="AF14">
        <v>1</v>
      </c>
    </row>
    <row r="15" spans="1:32" customFormat="1" ht="15.6" x14ac:dyDescent="0.3">
      <c r="A15" s="65">
        <v>100</v>
      </c>
      <c r="B15" s="57" t="e">
        <f>SUMIF('[16]IMP COAL RECEIPT &amp; GCV DATA'!$A$3:$A$121,A15,'[16]IMP COAL RECEIPT &amp; GCV DATA'!$B$3:$B$121)</f>
        <v>#VALUE!</v>
      </c>
      <c r="C15" s="13" t="e">
        <f>SUMIF('[16]IMP COAL RECEIPT &amp; GCV DATA'!$A$3:$A$121,A15,'[16]IMP COAL RECEIPT &amp; GCV DATA'!$C$3:$C$121)</f>
        <v>#VALUE!</v>
      </c>
      <c r="D15" s="66" t="str">
        <f>IFERROR(VLOOKUP(A15,'[16]IMP COAL RECEIPT &amp; GCV DATA'!A11:V133,4,0),0)</f>
        <v>16.10.22</v>
      </c>
      <c r="E15" s="14">
        <f>IFERROR(VLOOKUP(A15,'[16]IMP COAL RECEIPT &amp; GCV DATA'!$A$2:$V$193,5,0),0)</f>
        <v>0</v>
      </c>
      <c r="F15" s="13" t="e">
        <f>SUMIF('[16]IMP COAL RECEIPT &amp; GCV DATA'!$A$3:$A$193,'MASTER DATA FILE IMP COAL'!A15,'[16]IMP COAL RECEIPT &amp; GCV DATA'!$F$3:$F$193)</f>
        <v>#VALUE!</v>
      </c>
      <c r="G15" s="13">
        <f>IFERROR(VLOOKUP(A15,'[16]IMP COAL RECEIPT &amp; GCV DATA'!$A$2:$V$193,7,0),0)</f>
        <v>0</v>
      </c>
      <c r="H15" s="13" t="str">
        <f>IFERROR(VLOOKUP(A15,'[16]IMP COAL RECEIPT &amp; GCV DATA'!$A$2:$V$193,8,0),0)</f>
        <v>VZP</v>
      </c>
      <c r="I15" s="13">
        <f>IFERROR(VLOOKUP(A15,'[16]WASH COAL RECEIPT &amp; GCV DATA'!$A$2:$V$184,9,0),0)</f>
        <v>0</v>
      </c>
      <c r="J15" s="13">
        <f>IFERROR(VLOOKUP(A15,'[16]IMP COAL RECEIPT &amp; GCV DATA'!$A$2:$V$193,10,0),0)</f>
        <v>0</v>
      </c>
      <c r="K15" s="15" t="e">
        <f>SUMIF('[16]IMP COAL RECEIPT &amp; GCV DATA'!$A$3:$A$193,'MASTER DATA FILE IMP COAL'!A15,'[16]IMP COAL RECEIPT &amp; GCV DATA'!$K$3:$K$193)</f>
        <v>#VALUE!</v>
      </c>
      <c r="L15" s="15" t="e">
        <f>SUMIF('[16]IMP COAL RECEIPT &amp; GCV DATA'!$A$3:$A$193,'MASTER DATA FILE IMP COAL'!A15,'[16]IMP COAL RECEIPT &amp; GCV DATA'!$L$3:$L$193)</f>
        <v>#VALUE!</v>
      </c>
      <c r="M15" s="15" t="e">
        <f t="shared" si="1"/>
        <v>#VALUE!</v>
      </c>
      <c r="N15" s="67" t="e">
        <f>+M15*S15</f>
        <v>#VALUE!</v>
      </c>
      <c r="O15" s="15" t="e">
        <f>SUMIF('[16]IMP COAL RECEIPT &amp; GCV DATA'!$A$3:$A$193,'MASTER DATA FILE IMP COAL'!A15,'[16]IMP COAL RECEIPT &amp; GCV DATA'!$O$3:$O$193)</f>
        <v>#VALUE!</v>
      </c>
      <c r="P15" s="15" t="e">
        <f t="shared" si="2"/>
        <v>#VALUE!</v>
      </c>
      <c r="Q15" s="15" t="e">
        <f>SUMIF('[16]IMP COAL RECEIPT &amp; GCV DATA'!$A$3:$A$193,'MASTER DATA FILE IMP COAL'!A15,'[16]IMP COAL RECEIPT &amp; GCV DATA'!$Q$3:$Q$193)</f>
        <v>#VALUE!</v>
      </c>
      <c r="R15" s="16" t="e">
        <f>SUMIF('[16]IMP COAL RECEIPT &amp; GCV DATA'!$A$3:$A$253,'MASTER DATA FILE IMP COAL'!A15,'[16]IMP COAL RECEIPT &amp; GCV DATA'!$R$3:$R$253)+IF(H15=$J$234,($K$234*K15),0)+IF(H15=$J$235,($K$235*K15),0)</f>
        <v>#VALUE!</v>
      </c>
      <c r="S15" s="15" t="e">
        <f t="shared" si="3"/>
        <v>#VALUE!</v>
      </c>
      <c r="T15" s="15" t="e">
        <f>SUMIF('[16]IMP COAL RECEIPT &amp; GCV DATA'!$A$3:$A$193,'MASTER DATA FILE IMP COAL'!A15,'[16]IMP COAL RECEIPT &amp; GCV DATA'!$T$3:$T$193)</f>
        <v>#VALUE!</v>
      </c>
      <c r="U15" s="15" t="e">
        <f t="shared" si="4"/>
        <v>#VALUE!</v>
      </c>
      <c r="V15" s="15" t="e">
        <f>SUMIF('[16]IMP COAL RECEIPT &amp; GCV DATA'!$A$3:$A$193,'MASTER DATA FILE IMP COAL'!A15,'[16]IMP COAL RECEIPT &amp; GCV DATA'!$V$3:$V$193)</f>
        <v>#VALUE!</v>
      </c>
      <c r="W15" s="15" t="e">
        <f t="shared" si="5"/>
        <v>#VALUE!</v>
      </c>
      <c r="X15" s="13" t="e">
        <f t="shared" si="6"/>
        <v>#VALUE!</v>
      </c>
      <c r="Y15" s="13"/>
      <c r="Z15" s="13"/>
      <c r="AB15">
        <v>4080.9198113207549</v>
      </c>
      <c r="AC15" s="53" t="e">
        <f t="shared" si="7"/>
        <v>#VALUE!</v>
      </c>
      <c r="AE15" s="53" t="e">
        <f t="shared" si="8"/>
        <v>#VALUE!</v>
      </c>
      <c r="AF15">
        <v>1</v>
      </c>
    </row>
    <row r="16" spans="1:32" customFormat="1" ht="15.6" x14ac:dyDescent="0.3">
      <c r="A16" s="65">
        <v>112</v>
      </c>
      <c r="B16" s="57" t="e">
        <f>SUMIF('[16]IMP COAL RECEIPT &amp; GCV DATA'!$A$3:$A$121,A16,'[16]IMP COAL RECEIPT &amp; GCV DATA'!$B$3:$B$121)</f>
        <v>#VALUE!</v>
      </c>
      <c r="C16" s="13" t="e">
        <f>SUMIF('[16]IMP COAL RECEIPT &amp; GCV DATA'!$A$3:$A$121,A16,'[16]IMP COAL RECEIPT &amp; GCV DATA'!$C$3:$C$121)</f>
        <v>#VALUE!</v>
      </c>
      <c r="D16" s="66" t="str">
        <f>IFERROR(VLOOKUP(A16,'[16]IMP COAL RECEIPT &amp; GCV DATA'!A12:V134,4,0),0)</f>
        <v>18.10.22</v>
      </c>
      <c r="E16" s="14">
        <f>IFERROR(VLOOKUP(A16,'[16]IMP COAL RECEIPT &amp; GCV DATA'!$A$2:$V$193,5,0),0)</f>
        <v>0</v>
      </c>
      <c r="F16" s="13" t="e">
        <f>SUMIF('[16]IMP COAL RECEIPT &amp; GCV DATA'!$A$3:$A$193,'MASTER DATA FILE IMP COAL'!A16,'[16]IMP COAL RECEIPT &amp; GCV DATA'!$F$3:$F$193)</f>
        <v>#VALUE!</v>
      </c>
      <c r="G16" s="13">
        <f>IFERROR(VLOOKUP(A16,'[16]IMP COAL RECEIPT &amp; GCV DATA'!$A$2:$V$193,7,0),0)</f>
        <v>0</v>
      </c>
      <c r="H16" s="13" t="str">
        <f>IFERROR(VLOOKUP(A16,'[16]IMP COAL RECEIPT &amp; GCV DATA'!$A$2:$V$193,8,0),0)</f>
        <v>VZP</v>
      </c>
      <c r="I16" s="13">
        <f>IFERROR(VLOOKUP(A16,'[16]WASH COAL RECEIPT &amp; GCV DATA'!$A$2:$V$184,9,0),0)</f>
        <v>0</v>
      </c>
      <c r="J16" s="13">
        <f>IFERROR(VLOOKUP(A16,'[16]IMP COAL RECEIPT &amp; GCV DATA'!$A$2:$V$193,10,0),0)</f>
        <v>0</v>
      </c>
      <c r="K16" s="15" t="e">
        <f>SUMIF('[16]IMP COAL RECEIPT &amp; GCV DATA'!$A$3:$A$193,'MASTER DATA FILE IMP COAL'!A16,'[16]IMP COAL RECEIPT &amp; GCV DATA'!$K$3:$K$193)</f>
        <v>#VALUE!</v>
      </c>
      <c r="L16" s="15" t="e">
        <f>SUMIF('[16]IMP COAL RECEIPT &amp; GCV DATA'!$A$3:$A$193,'MASTER DATA FILE IMP COAL'!A16,'[16]IMP COAL RECEIPT &amp; GCV DATA'!$L$3:$L$193)</f>
        <v>#VALUE!</v>
      </c>
      <c r="M16" s="15" t="e">
        <f t="shared" si="1"/>
        <v>#VALUE!</v>
      </c>
      <c r="N16" s="67" t="e">
        <f t="shared" ref="N16:N26" si="9">+M16*S16</f>
        <v>#VALUE!</v>
      </c>
      <c r="O16" s="15" t="e">
        <f>SUMIF('[16]IMP COAL RECEIPT &amp; GCV DATA'!$A$3:$A$193,'MASTER DATA FILE IMP COAL'!A16,'[16]IMP COAL RECEIPT &amp; GCV DATA'!$O$3:$O$193)</f>
        <v>#VALUE!</v>
      </c>
      <c r="P16" s="15" t="e">
        <f t="shared" si="2"/>
        <v>#VALUE!</v>
      </c>
      <c r="Q16" s="15" t="e">
        <f>SUMIF('[16]IMP COAL RECEIPT &amp; GCV DATA'!$A$3:$A$193,'MASTER DATA FILE IMP COAL'!A16,'[16]IMP COAL RECEIPT &amp; GCV DATA'!$Q$3:$Q$193)</f>
        <v>#VALUE!</v>
      </c>
      <c r="R16" s="16" t="e">
        <f>SUMIF('[16]IMP COAL RECEIPT &amp; GCV DATA'!$A$3:$A$253,'MASTER DATA FILE IMP COAL'!A16,'[16]IMP COAL RECEIPT &amp; GCV DATA'!$R$3:$R$253)+IF(H16=$J$234,($K$234*K16),0)+IF(H16=$J$235,($K$235*K16),0)</f>
        <v>#VALUE!</v>
      </c>
      <c r="S16" s="15" t="e">
        <f t="shared" si="3"/>
        <v>#VALUE!</v>
      </c>
      <c r="T16" s="15" t="e">
        <f>SUMIF('[16]IMP COAL RECEIPT &amp; GCV DATA'!$A$3:$A$193,'MASTER DATA FILE IMP COAL'!A16,'[16]IMP COAL RECEIPT &amp; GCV DATA'!$T$3:$T$193)</f>
        <v>#VALUE!</v>
      </c>
      <c r="U16" s="15" t="e">
        <f t="shared" si="4"/>
        <v>#VALUE!</v>
      </c>
      <c r="V16" s="15" t="e">
        <f>SUMIF('[16]IMP COAL RECEIPT &amp; GCV DATA'!$A$3:$A$193,'MASTER DATA FILE IMP COAL'!A16,'[16]IMP COAL RECEIPT &amp; GCV DATA'!$V$3:$V$193)</f>
        <v>#VALUE!</v>
      </c>
      <c r="W16" s="15" t="e">
        <f t="shared" si="5"/>
        <v>#VALUE!</v>
      </c>
      <c r="X16" s="13" t="e">
        <f t="shared" si="6"/>
        <v>#VALUE!</v>
      </c>
      <c r="Y16" s="13"/>
      <c r="Z16" s="13"/>
      <c r="AB16">
        <v>4080.9198113207549</v>
      </c>
      <c r="AC16" s="53" t="e">
        <f t="shared" si="7"/>
        <v>#VALUE!</v>
      </c>
      <c r="AE16" s="53" t="e">
        <f t="shared" si="8"/>
        <v>#VALUE!</v>
      </c>
      <c r="AF16">
        <v>1</v>
      </c>
    </row>
    <row r="17" spans="1:32" customFormat="1" ht="15.6" x14ac:dyDescent="0.3">
      <c r="A17" s="65">
        <v>114</v>
      </c>
      <c r="B17" s="57" t="e">
        <f>SUMIF('[16]IMP COAL RECEIPT &amp; GCV DATA'!$A$3:$A$121,A17,'[16]IMP COAL RECEIPT &amp; GCV DATA'!$B$3:$B$121)</f>
        <v>#VALUE!</v>
      </c>
      <c r="C17" s="13" t="e">
        <f>SUMIF('[16]IMP COAL RECEIPT &amp; GCV DATA'!$A$3:$A$121,A17,'[16]IMP COAL RECEIPT &amp; GCV DATA'!$C$3:$C$121)</f>
        <v>#VALUE!</v>
      </c>
      <c r="D17" s="66" t="str">
        <f>IFERROR(VLOOKUP(A17,'[16]IMP COAL RECEIPT &amp; GCV DATA'!A13:V135,4,0),0)</f>
        <v>19.10.22</v>
      </c>
      <c r="E17" s="14">
        <f>IFERROR(VLOOKUP(A17,'[16]IMP COAL RECEIPT &amp; GCV DATA'!$A$2:$V$193,5,0),0)</f>
        <v>0</v>
      </c>
      <c r="F17" s="13" t="e">
        <f>SUMIF('[16]IMP COAL RECEIPT &amp; GCV DATA'!$A$3:$A$193,'MASTER DATA FILE IMP COAL'!A17,'[16]IMP COAL RECEIPT &amp; GCV DATA'!$F$3:$F$193)</f>
        <v>#VALUE!</v>
      </c>
      <c r="G17" s="13">
        <f>IFERROR(VLOOKUP(A17,'[16]IMP COAL RECEIPT &amp; GCV DATA'!$A$2:$V$193,7,0),0)</f>
        <v>0</v>
      </c>
      <c r="H17" s="13" t="str">
        <f>IFERROR(VLOOKUP(A17,'[16]IMP COAL RECEIPT &amp; GCV DATA'!$A$2:$V$193,8,0),0)</f>
        <v>VZP</v>
      </c>
      <c r="I17" s="13">
        <f>IFERROR(VLOOKUP(A17,'[16]WASH COAL RECEIPT &amp; GCV DATA'!$A$2:$V$184,9,0),0)</f>
        <v>0</v>
      </c>
      <c r="J17" s="13">
        <f>IFERROR(VLOOKUP(A17,'[16]IMP COAL RECEIPT &amp; GCV DATA'!$A$2:$V$193,10,0),0)</f>
        <v>0</v>
      </c>
      <c r="K17" s="15" t="e">
        <f>SUMIF('[16]IMP COAL RECEIPT &amp; GCV DATA'!$A$3:$A$193,'MASTER DATA FILE IMP COAL'!A17,'[16]IMP COAL RECEIPT &amp; GCV DATA'!$K$3:$K$193)</f>
        <v>#VALUE!</v>
      </c>
      <c r="L17" s="15" t="e">
        <f>SUMIF('[16]IMP COAL RECEIPT &amp; GCV DATA'!$A$3:$A$193,'MASTER DATA FILE IMP COAL'!A17,'[16]IMP COAL RECEIPT &amp; GCV DATA'!$L$3:$L$193)</f>
        <v>#VALUE!</v>
      </c>
      <c r="M17" s="15" t="e">
        <f t="shared" si="1"/>
        <v>#VALUE!</v>
      </c>
      <c r="N17" s="67" t="e">
        <f t="shared" si="9"/>
        <v>#VALUE!</v>
      </c>
      <c r="O17" s="15" t="e">
        <f>SUMIF('[16]IMP COAL RECEIPT &amp; GCV DATA'!$A$3:$A$193,'MASTER DATA FILE IMP COAL'!A17,'[16]IMP COAL RECEIPT &amp; GCV DATA'!$O$3:$O$193)</f>
        <v>#VALUE!</v>
      </c>
      <c r="P17" s="15" t="e">
        <f t="shared" si="2"/>
        <v>#VALUE!</v>
      </c>
      <c r="Q17" s="15" t="e">
        <f>SUMIF('[16]IMP COAL RECEIPT &amp; GCV DATA'!$A$3:$A$193,'MASTER DATA FILE IMP COAL'!A17,'[16]IMP COAL RECEIPT &amp; GCV DATA'!$Q$3:$Q$193)</f>
        <v>#VALUE!</v>
      </c>
      <c r="R17" s="16" t="e">
        <f>SUMIF('[16]IMP COAL RECEIPT &amp; GCV DATA'!$A$3:$A$253,'MASTER DATA FILE IMP COAL'!A17,'[16]IMP COAL RECEIPT &amp; GCV DATA'!$R$3:$R$253)+IF(H17=$J$234,($K$234*K17),0)+IF(H17=$J$235,($K$235*K17),0)</f>
        <v>#VALUE!</v>
      </c>
      <c r="S17" s="15" t="e">
        <f t="shared" si="3"/>
        <v>#VALUE!</v>
      </c>
      <c r="T17" s="15" t="e">
        <f>SUMIF('[16]IMP COAL RECEIPT &amp; GCV DATA'!$A$3:$A$193,'MASTER DATA FILE IMP COAL'!A17,'[16]IMP COAL RECEIPT &amp; GCV DATA'!$T$3:$T$193)</f>
        <v>#VALUE!</v>
      </c>
      <c r="U17" s="15" t="e">
        <f t="shared" si="4"/>
        <v>#VALUE!</v>
      </c>
      <c r="V17" s="15" t="e">
        <f>SUMIF('[16]IMP COAL RECEIPT &amp; GCV DATA'!$A$3:$A$193,'MASTER DATA FILE IMP COAL'!A17,'[16]IMP COAL RECEIPT &amp; GCV DATA'!$V$3:$V$193)</f>
        <v>#VALUE!</v>
      </c>
      <c r="W17" s="15" t="e">
        <f t="shared" si="5"/>
        <v>#VALUE!</v>
      </c>
      <c r="X17" s="13" t="e">
        <f t="shared" si="6"/>
        <v>#VALUE!</v>
      </c>
      <c r="Y17" s="13"/>
      <c r="Z17" s="13"/>
      <c r="AB17">
        <v>4080.9198113207549</v>
      </c>
      <c r="AC17" s="53" t="e">
        <f t="shared" si="7"/>
        <v>#VALUE!</v>
      </c>
      <c r="AE17" s="53" t="e">
        <f t="shared" si="8"/>
        <v>#VALUE!</v>
      </c>
      <c r="AF17">
        <v>1</v>
      </c>
    </row>
    <row r="18" spans="1:32" customFormat="1" ht="15.6" x14ac:dyDescent="0.3">
      <c r="A18" s="65">
        <v>126</v>
      </c>
      <c r="B18" s="57" t="e">
        <f>SUMIF('[16]IMP COAL RECEIPT &amp; GCV DATA'!$A$3:$A$121,A18,'[16]IMP COAL RECEIPT &amp; GCV DATA'!$B$3:$B$121)</f>
        <v>#VALUE!</v>
      </c>
      <c r="C18" s="13" t="e">
        <f>SUMIF('[16]IMP COAL RECEIPT &amp; GCV DATA'!$A$3:$A$121,A18,'[16]IMP COAL RECEIPT &amp; GCV DATA'!$C$3:$C$121)</f>
        <v>#VALUE!</v>
      </c>
      <c r="D18" s="66" t="str">
        <f>IFERROR(VLOOKUP(A18,'[16]IMP COAL RECEIPT &amp; GCV DATA'!A14:V136,4,0),0)</f>
        <v>23.10.22</v>
      </c>
      <c r="E18" s="14">
        <f>IFERROR(VLOOKUP(A18,'[16]IMP COAL RECEIPT &amp; GCV DATA'!$A$2:$V$193,5,0),0)</f>
        <v>0</v>
      </c>
      <c r="F18" s="13" t="e">
        <f>SUMIF('[16]IMP COAL RECEIPT &amp; GCV DATA'!$A$3:$A$193,'MASTER DATA FILE IMP COAL'!A18,'[16]IMP COAL RECEIPT &amp; GCV DATA'!$F$3:$F$193)</f>
        <v>#VALUE!</v>
      </c>
      <c r="G18" s="13">
        <f>IFERROR(VLOOKUP(A18,'[16]IMP COAL RECEIPT &amp; GCV DATA'!$A$2:$V$193,7,0),0)</f>
        <v>0</v>
      </c>
      <c r="H18" s="13" t="str">
        <f>IFERROR(VLOOKUP(A18,'[16]IMP COAL RECEIPT &amp; GCV DATA'!$A$2:$V$193,8,0),0)</f>
        <v>VZP</v>
      </c>
      <c r="I18" s="13">
        <f>IFERROR(VLOOKUP(A18,'[16]WASH COAL RECEIPT &amp; GCV DATA'!$A$2:$V$184,9,0),0)</f>
        <v>0</v>
      </c>
      <c r="J18" s="13">
        <f>IFERROR(VLOOKUP(A18,'[16]IMP COAL RECEIPT &amp; GCV DATA'!$A$2:$V$193,10,0),0)</f>
        <v>0</v>
      </c>
      <c r="K18" s="15" t="e">
        <f>SUMIF('[16]IMP COAL RECEIPT &amp; GCV DATA'!$A$3:$A$193,'MASTER DATA FILE IMP COAL'!A18,'[16]IMP COAL RECEIPT &amp; GCV DATA'!$K$3:$K$193)</f>
        <v>#VALUE!</v>
      </c>
      <c r="L18" s="15" t="e">
        <f>SUMIF('[16]IMP COAL RECEIPT &amp; GCV DATA'!$A$3:$A$193,'MASTER DATA FILE IMP COAL'!A18,'[16]IMP COAL RECEIPT &amp; GCV DATA'!$L$3:$L$193)</f>
        <v>#VALUE!</v>
      </c>
      <c r="M18" s="15" t="e">
        <f t="shared" si="1"/>
        <v>#VALUE!</v>
      </c>
      <c r="N18" s="67" t="e">
        <f t="shared" si="9"/>
        <v>#VALUE!</v>
      </c>
      <c r="O18" s="15" t="e">
        <f>SUMIF('[16]IMP COAL RECEIPT &amp; GCV DATA'!$A$3:$A$193,'MASTER DATA FILE IMP COAL'!A18,'[16]IMP COAL RECEIPT &amp; GCV DATA'!$O$3:$O$193)</f>
        <v>#VALUE!</v>
      </c>
      <c r="P18" s="15" t="e">
        <f t="shared" si="2"/>
        <v>#VALUE!</v>
      </c>
      <c r="Q18" s="15" t="e">
        <f>SUMIF('[16]IMP COAL RECEIPT &amp; GCV DATA'!$A$3:$A$193,'MASTER DATA FILE IMP COAL'!A18,'[16]IMP COAL RECEIPT &amp; GCV DATA'!$Q$3:$Q$193)</f>
        <v>#VALUE!</v>
      </c>
      <c r="R18" s="16" t="e">
        <f>SUMIF('[16]IMP COAL RECEIPT &amp; GCV DATA'!$A$3:$A$253,'MASTER DATA FILE IMP COAL'!A18,'[16]IMP COAL RECEIPT &amp; GCV DATA'!$R$3:$R$253)+IF(H18=$J$234,($K$234*K18),0)+IF(H18=$J$235,($K$235*K18),0)</f>
        <v>#VALUE!</v>
      </c>
      <c r="S18" s="15" t="e">
        <f t="shared" si="3"/>
        <v>#VALUE!</v>
      </c>
      <c r="T18" s="15" t="e">
        <f>SUMIF('[16]IMP COAL RECEIPT &amp; GCV DATA'!$A$3:$A$193,'MASTER DATA FILE IMP COAL'!A18,'[16]IMP COAL RECEIPT &amp; GCV DATA'!$T$3:$T$193)</f>
        <v>#VALUE!</v>
      </c>
      <c r="U18" s="15" t="e">
        <f t="shared" si="4"/>
        <v>#VALUE!</v>
      </c>
      <c r="V18" s="15" t="e">
        <f>SUMIF('[16]IMP COAL RECEIPT &amp; GCV DATA'!$A$3:$A$193,'MASTER DATA FILE IMP COAL'!A18,'[16]IMP COAL RECEIPT &amp; GCV DATA'!$V$3:$V$193)</f>
        <v>#VALUE!</v>
      </c>
      <c r="W18" s="15" t="e">
        <f t="shared" si="5"/>
        <v>#VALUE!</v>
      </c>
      <c r="X18" s="13" t="e">
        <f t="shared" si="6"/>
        <v>#VALUE!</v>
      </c>
      <c r="Y18" s="13"/>
      <c r="Z18" s="13"/>
      <c r="AB18">
        <v>4080.9198113207549</v>
      </c>
      <c r="AC18" s="53" t="e">
        <f t="shared" si="7"/>
        <v>#VALUE!</v>
      </c>
      <c r="AE18" s="53" t="e">
        <f t="shared" si="8"/>
        <v>#VALUE!</v>
      </c>
      <c r="AF18">
        <v>1</v>
      </c>
    </row>
    <row r="19" spans="1:32" customFormat="1" ht="15.6" x14ac:dyDescent="0.3">
      <c r="A19" s="102">
        <v>130</v>
      </c>
      <c r="B19" s="57" t="e">
        <f>SUMIF('[16]IMP COAL RECEIPT &amp; GCV DATA'!$A$3:$A$121,A19,'[16]IMP COAL RECEIPT &amp; GCV DATA'!$B$3:$B$121)</f>
        <v>#VALUE!</v>
      </c>
      <c r="C19" s="13" t="e">
        <f>SUMIF('[16]IMP COAL RECEIPT &amp; GCV DATA'!$A$3:$A$121,A19,'[16]IMP COAL RECEIPT &amp; GCV DATA'!$C$3:$C$121)</f>
        <v>#VALUE!</v>
      </c>
      <c r="D19" s="66" t="str">
        <f>IFERROR(VLOOKUP(A19,'[16]IMP COAL RECEIPT &amp; GCV DATA'!A15:V137,4,0),0)</f>
        <v>24.10.22</v>
      </c>
      <c r="E19" s="14">
        <f>IFERROR(VLOOKUP(A19,'[16]IMP COAL RECEIPT &amp; GCV DATA'!$A$2:$V$193,5,0),0)</f>
        <v>0</v>
      </c>
      <c r="F19" s="13" t="e">
        <f>SUMIF('[16]IMP COAL RECEIPT &amp; GCV DATA'!$A$3:$A$193,'MASTER DATA FILE IMP COAL'!A19,'[16]IMP COAL RECEIPT &amp; GCV DATA'!$F$3:$F$193)</f>
        <v>#VALUE!</v>
      </c>
      <c r="G19" s="13">
        <f>IFERROR(VLOOKUP(A19,'[16]IMP COAL RECEIPT &amp; GCV DATA'!$A$2:$V$193,7,0),0)</f>
        <v>0</v>
      </c>
      <c r="H19" s="13" t="str">
        <f>IFERROR(VLOOKUP(A19,'[16]IMP COAL RECEIPT &amp; GCV DATA'!$A$2:$V$193,8,0),0)</f>
        <v>VZP</v>
      </c>
      <c r="I19" s="13">
        <f>IFERROR(VLOOKUP(A19,'[16]WASH COAL RECEIPT &amp; GCV DATA'!$A$2:$V$184,9,0),0)</f>
        <v>0</v>
      </c>
      <c r="J19" s="13">
        <f>IFERROR(VLOOKUP(A19,'[16]IMP COAL RECEIPT &amp; GCV DATA'!$A$2:$V$193,10,0),0)</f>
        <v>0</v>
      </c>
      <c r="K19" s="15" t="e">
        <f>SUMIF('[16]IMP COAL RECEIPT &amp; GCV DATA'!$A$3:$A$193,'MASTER DATA FILE IMP COAL'!A19,'[16]IMP COAL RECEIPT &amp; GCV DATA'!$K$3:$K$193)</f>
        <v>#VALUE!</v>
      </c>
      <c r="L19" s="15" t="e">
        <f>SUMIF('[16]IMP COAL RECEIPT &amp; GCV DATA'!$A$3:$A$193,'MASTER DATA FILE IMP COAL'!A19,'[16]IMP COAL RECEIPT &amp; GCV DATA'!$L$3:$L$193)</f>
        <v>#VALUE!</v>
      </c>
      <c r="M19" s="15" t="e">
        <f t="shared" si="1"/>
        <v>#VALUE!</v>
      </c>
      <c r="N19" s="67" t="e">
        <f t="shared" si="9"/>
        <v>#VALUE!</v>
      </c>
      <c r="O19" s="15" t="e">
        <f>SUMIF('[16]IMP COAL RECEIPT &amp; GCV DATA'!$A$3:$A$193,'MASTER DATA FILE IMP COAL'!A19,'[16]IMP COAL RECEIPT &amp; GCV DATA'!$O$3:$O$193)</f>
        <v>#VALUE!</v>
      </c>
      <c r="P19" s="15" t="e">
        <f t="shared" si="2"/>
        <v>#VALUE!</v>
      </c>
      <c r="Q19" s="15" t="e">
        <f>SUMIF('[16]IMP COAL RECEIPT &amp; GCV DATA'!$A$3:$A$193,'MASTER DATA FILE IMP COAL'!A19,'[16]IMP COAL RECEIPT &amp; GCV DATA'!$Q$3:$Q$193)</f>
        <v>#VALUE!</v>
      </c>
      <c r="R19" s="16" t="e">
        <f>SUMIF('[16]IMP COAL RECEIPT &amp; GCV DATA'!$A$3:$A$253,'MASTER DATA FILE IMP COAL'!A19,'[16]IMP COAL RECEIPT &amp; GCV DATA'!$R$3:$R$253)+IF(H19=$J$234,($K$234*K19),0)+IF(H19=$J$235,($K$235*K19),0)</f>
        <v>#VALUE!</v>
      </c>
      <c r="S19" s="15" t="e">
        <f t="shared" si="3"/>
        <v>#VALUE!</v>
      </c>
      <c r="T19" s="15" t="e">
        <f>SUMIF('[16]IMP COAL RECEIPT &amp; GCV DATA'!$A$3:$A$193,'MASTER DATA FILE IMP COAL'!A19,'[16]IMP COAL RECEIPT &amp; GCV DATA'!$T$3:$T$193)</f>
        <v>#VALUE!</v>
      </c>
      <c r="U19" s="15" t="e">
        <f t="shared" si="4"/>
        <v>#VALUE!</v>
      </c>
      <c r="V19" s="15" t="e">
        <f>SUMIF('[16]IMP COAL RECEIPT &amp; GCV DATA'!$A$3:$A$193,'MASTER DATA FILE IMP COAL'!A19,'[16]IMP COAL RECEIPT &amp; GCV DATA'!$V$3:$V$193)</f>
        <v>#VALUE!</v>
      </c>
      <c r="W19" s="15" t="e">
        <f t="shared" si="5"/>
        <v>#VALUE!</v>
      </c>
      <c r="X19" s="13" t="e">
        <f t="shared" si="6"/>
        <v>#VALUE!</v>
      </c>
      <c r="Y19" s="13"/>
      <c r="Z19" s="13"/>
      <c r="AB19">
        <v>4080.9198113207549</v>
      </c>
      <c r="AC19" s="53" t="e">
        <f t="shared" si="7"/>
        <v>#VALUE!</v>
      </c>
      <c r="AE19" s="53" t="e">
        <f t="shared" si="8"/>
        <v>#VALUE!</v>
      </c>
      <c r="AF19">
        <v>1</v>
      </c>
    </row>
    <row r="20" spans="1:32" customFormat="1" ht="15.6" x14ac:dyDescent="0.3">
      <c r="A20" s="65">
        <v>135</v>
      </c>
      <c r="B20" s="57" t="e">
        <f>SUMIF('[16]IMP COAL RECEIPT &amp; GCV DATA'!$A$3:$A$121,A20,'[16]IMP COAL RECEIPT &amp; GCV DATA'!$B$3:$B$121)</f>
        <v>#VALUE!</v>
      </c>
      <c r="C20" s="13" t="e">
        <f>SUMIF('[16]IMP COAL RECEIPT &amp; GCV DATA'!$A$3:$A$121,A20,'[16]IMP COAL RECEIPT &amp; GCV DATA'!$C$3:$C$121)</f>
        <v>#VALUE!</v>
      </c>
      <c r="D20" s="66" t="str">
        <f>IFERROR(VLOOKUP(A20,'[16]IMP COAL RECEIPT &amp; GCV DATA'!A16:V138,4,0),0)</f>
        <v>24.10.22</v>
      </c>
      <c r="E20" s="14">
        <f>IFERROR(VLOOKUP(A20,'[16]IMP COAL RECEIPT &amp; GCV DATA'!$A$2:$V$193,5,0),0)</f>
        <v>0</v>
      </c>
      <c r="F20" s="13" t="e">
        <f>SUMIF('[16]IMP COAL RECEIPT &amp; GCV DATA'!$A$3:$A$193,'MASTER DATA FILE IMP COAL'!A20,'[16]IMP COAL RECEIPT &amp; GCV DATA'!$F$3:$F$193)</f>
        <v>#VALUE!</v>
      </c>
      <c r="G20" s="13">
        <f>IFERROR(VLOOKUP(A20,'[16]IMP COAL RECEIPT &amp; GCV DATA'!$A$2:$V$193,7,0),0)</f>
        <v>0</v>
      </c>
      <c r="H20" s="13" t="str">
        <f>IFERROR(VLOOKUP(A20,'[16]IMP COAL RECEIPT &amp; GCV DATA'!$A$2:$V$193,8,0),0)</f>
        <v>VZP</v>
      </c>
      <c r="I20" s="13">
        <f>IFERROR(VLOOKUP(A20,'[16]WASH COAL RECEIPT &amp; GCV DATA'!$A$2:$V$184,9,0),0)</f>
        <v>0</v>
      </c>
      <c r="J20" s="13">
        <f>IFERROR(VLOOKUP(A20,'[16]IMP COAL RECEIPT &amp; GCV DATA'!$A$2:$V$193,10,0),0)</f>
        <v>0</v>
      </c>
      <c r="K20" s="15" t="e">
        <f>SUMIF('[16]IMP COAL RECEIPT &amp; GCV DATA'!$A$3:$A$193,'MASTER DATA FILE IMP COAL'!A20,'[16]IMP COAL RECEIPT &amp; GCV DATA'!$K$3:$K$193)</f>
        <v>#VALUE!</v>
      </c>
      <c r="L20" s="15" t="e">
        <f>SUMIF('[16]IMP COAL RECEIPT &amp; GCV DATA'!$A$3:$A$193,'MASTER DATA FILE IMP COAL'!A20,'[16]IMP COAL RECEIPT &amp; GCV DATA'!$L$3:$L$193)</f>
        <v>#VALUE!</v>
      </c>
      <c r="M20" s="15" t="e">
        <f t="shared" si="1"/>
        <v>#VALUE!</v>
      </c>
      <c r="N20" s="67" t="e">
        <f t="shared" si="9"/>
        <v>#VALUE!</v>
      </c>
      <c r="O20" s="15" t="e">
        <f>SUMIF('[16]IMP COAL RECEIPT &amp; GCV DATA'!$A$3:$A$193,'MASTER DATA FILE IMP COAL'!A20,'[16]IMP COAL RECEIPT &amp; GCV DATA'!$O$3:$O$193)</f>
        <v>#VALUE!</v>
      </c>
      <c r="P20" s="15" t="e">
        <f t="shared" si="2"/>
        <v>#VALUE!</v>
      </c>
      <c r="Q20" s="15" t="e">
        <f>SUMIF('[16]IMP COAL RECEIPT &amp; GCV DATA'!$A$3:$A$193,'MASTER DATA FILE IMP COAL'!A20,'[16]IMP COAL RECEIPT &amp; GCV DATA'!$Q$3:$Q$193)</f>
        <v>#VALUE!</v>
      </c>
      <c r="R20" s="16" t="e">
        <f>SUMIF('[16]IMP COAL RECEIPT &amp; GCV DATA'!$A$3:$A$253,'MASTER DATA FILE IMP COAL'!A20,'[16]IMP COAL RECEIPT &amp; GCV DATA'!$R$3:$R$253)+IF(H20=$J$234,($K$234*K20),0)+IF(H20=$J$235,($K$235*K20),0)</f>
        <v>#VALUE!</v>
      </c>
      <c r="S20" s="15" t="e">
        <f t="shared" si="3"/>
        <v>#VALUE!</v>
      </c>
      <c r="T20" s="15" t="e">
        <f>SUMIF('[16]IMP COAL RECEIPT &amp; GCV DATA'!$A$3:$A$193,'MASTER DATA FILE IMP COAL'!A20,'[16]IMP COAL RECEIPT &amp; GCV DATA'!$T$3:$T$193)</f>
        <v>#VALUE!</v>
      </c>
      <c r="U20" s="15" t="e">
        <f t="shared" si="4"/>
        <v>#VALUE!</v>
      </c>
      <c r="V20" s="15" t="e">
        <f>SUMIF('[16]IMP COAL RECEIPT &amp; GCV DATA'!$A$3:$A$193,'MASTER DATA FILE IMP COAL'!A20,'[16]IMP COAL RECEIPT &amp; GCV DATA'!$V$3:$V$193)</f>
        <v>#VALUE!</v>
      </c>
      <c r="W20" s="15" t="e">
        <f t="shared" si="5"/>
        <v>#VALUE!</v>
      </c>
      <c r="X20" s="13" t="e">
        <f t="shared" si="6"/>
        <v>#VALUE!</v>
      </c>
      <c r="Y20" s="13"/>
      <c r="Z20" s="13"/>
      <c r="AB20">
        <v>4080.9198113207549</v>
      </c>
      <c r="AC20" s="53" t="e">
        <f t="shared" si="7"/>
        <v>#VALUE!</v>
      </c>
      <c r="AE20" s="53" t="e">
        <f t="shared" si="8"/>
        <v>#VALUE!</v>
      </c>
      <c r="AF20">
        <v>1</v>
      </c>
    </row>
    <row r="21" spans="1:32" customFormat="1" ht="15.6" x14ac:dyDescent="0.3">
      <c r="A21" s="65">
        <v>140</v>
      </c>
      <c r="B21" s="57" t="e">
        <f>SUMIF('[16]IMP COAL RECEIPT &amp; GCV DATA'!$A$3:$A$121,A21,'[16]IMP COAL RECEIPT &amp; GCV DATA'!$B$3:$B$121)</f>
        <v>#VALUE!</v>
      </c>
      <c r="C21" s="13" t="e">
        <f>SUMIF('[16]IMP COAL RECEIPT &amp; GCV DATA'!$A$3:$A$121,A21,'[16]IMP COAL RECEIPT &amp; GCV DATA'!$C$3:$C$121)</f>
        <v>#VALUE!</v>
      </c>
      <c r="D21" s="66" t="str">
        <f>IFERROR(VLOOKUP(A21,'[16]IMP COAL RECEIPT &amp; GCV DATA'!A17:V139,4,0),0)</f>
        <v>26.10.22</v>
      </c>
      <c r="E21" s="14">
        <f>IFERROR(VLOOKUP(A21,'[16]IMP COAL RECEIPT &amp; GCV DATA'!$A$2:$V$193,5,0),0)</f>
        <v>0</v>
      </c>
      <c r="F21" s="13" t="e">
        <f>SUMIF('[16]IMP COAL RECEIPT &amp; GCV DATA'!$A$3:$A$193,'MASTER DATA FILE IMP COAL'!A21,'[16]IMP COAL RECEIPT &amp; GCV DATA'!$F$3:$F$193)</f>
        <v>#VALUE!</v>
      </c>
      <c r="G21" s="13">
        <f>IFERROR(VLOOKUP(A21,'[16]IMP COAL RECEIPT &amp; GCV DATA'!$A$2:$V$193,7,0),0)</f>
        <v>0</v>
      </c>
      <c r="H21" s="13" t="str">
        <f>IFERROR(VLOOKUP(A21,'[16]IMP COAL RECEIPT &amp; GCV DATA'!$A$2:$V$193,8,0),0)</f>
        <v>VZP</v>
      </c>
      <c r="I21" s="13">
        <f>IFERROR(VLOOKUP(A21,'[16]WASH COAL RECEIPT &amp; GCV DATA'!$A$2:$V$184,9,0),0)</f>
        <v>0</v>
      </c>
      <c r="J21" s="13">
        <f>IFERROR(VLOOKUP(A21,'[16]IMP COAL RECEIPT &amp; GCV DATA'!$A$2:$V$193,10,0),0)</f>
        <v>0</v>
      </c>
      <c r="K21" s="15" t="e">
        <f>SUMIF('[16]IMP COAL RECEIPT &amp; GCV DATA'!$A$3:$A$193,'MASTER DATA FILE IMP COAL'!A21,'[16]IMP COAL RECEIPT &amp; GCV DATA'!$K$3:$K$193)</f>
        <v>#VALUE!</v>
      </c>
      <c r="L21" s="15" t="e">
        <f>SUMIF('[16]IMP COAL RECEIPT &amp; GCV DATA'!$A$3:$A$193,'MASTER DATA FILE IMP COAL'!A21,'[16]IMP COAL RECEIPT &amp; GCV DATA'!$L$3:$L$193)</f>
        <v>#VALUE!</v>
      </c>
      <c r="M21" s="15" t="e">
        <f t="shared" si="1"/>
        <v>#VALUE!</v>
      </c>
      <c r="N21" s="67" t="e">
        <f t="shared" si="9"/>
        <v>#VALUE!</v>
      </c>
      <c r="O21" s="15" t="e">
        <f>SUMIF('[16]IMP COAL RECEIPT &amp; GCV DATA'!$A$3:$A$193,'MASTER DATA FILE IMP COAL'!A21,'[16]IMP COAL RECEIPT &amp; GCV DATA'!$O$3:$O$193)</f>
        <v>#VALUE!</v>
      </c>
      <c r="P21" s="15" t="e">
        <f t="shared" si="2"/>
        <v>#VALUE!</v>
      </c>
      <c r="Q21" s="15" t="e">
        <f>SUMIF('[16]IMP COAL RECEIPT &amp; GCV DATA'!$A$3:$A$193,'MASTER DATA FILE IMP COAL'!A21,'[16]IMP COAL RECEIPT &amp; GCV DATA'!$Q$3:$Q$193)</f>
        <v>#VALUE!</v>
      </c>
      <c r="R21" s="16" t="e">
        <f>SUMIF('[16]IMP COAL RECEIPT &amp; GCV DATA'!$A$3:$A$253,'MASTER DATA FILE IMP COAL'!A21,'[16]IMP COAL RECEIPT &amp; GCV DATA'!$R$3:$R$253)+IF(H21=$J$234,($K$234*K21),0)+IF(H21=$J$235,($K$235*K21),0)</f>
        <v>#VALUE!</v>
      </c>
      <c r="S21" s="15" t="e">
        <f t="shared" si="3"/>
        <v>#VALUE!</v>
      </c>
      <c r="T21" s="15" t="e">
        <f>SUMIF('[16]IMP COAL RECEIPT &amp; GCV DATA'!$A$3:$A$193,'MASTER DATA FILE IMP COAL'!A21,'[16]IMP COAL RECEIPT &amp; GCV DATA'!$T$3:$T$193)</f>
        <v>#VALUE!</v>
      </c>
      <c r="U21" s="15" t="e">
        <f t="shared" si="4"/>
        <v>#VALUE!</v>
      </c>
      <c r="V21" s="15" t="e">
        <f>SUMIF('[16]IMP COAL RECEIPT &amp; GCV DATA'!$A$3:$A$193,'MASTER DATA FILE IMP COAL'!A21,'[16]IMP COAL RECEIPT &amp; GCV DATA'!$V$3:$V$193)</f>
        <v>#VALUE!</v>
      </c>
      <c r="W21" s="15" t="e">
        <f t="shared" si="5"/>
        <v>#VALUE!</v>
      </c>
      <c r="X21" s="13" t="e">
        <f t="shared" si="6"/>
        <v>#VALUE!</v>
      </c>
      <c r="Y21" s="13"/>
      <c r="Z21" s="13"/>
      <c r="AB21">
        <v>4080.9198113207549</v>
      </c>
      <c r="AC21" s="53" t="e">
        <f t="shared" si="7"/>
        <v>#VALUE!</v>
      </c>
      <c r="AE21" s="53" t="e">
        <f t="shared" si="8"/>
        <v>#VALUE!</v>
      </c>
      <c r="AF21">
        <v>1</v>
      </c>
    </row>
    <row r="22" spans="1:32" customFormat="1" ht="15.6" x14ac:dyDescent="0.3">
      <c r="A22" s="65">
        <v>149</v>
      </c>
      <c r="B22" s="57" t="e">
        <f>SUMIF('[16]IMP COAL RECEIPT &amp; GCV DATA'!$A$3:$A$121,A22,'[16]IMP COAL RECEIPT &amp; GCV DATA'!$B$3:$B$121)</f>
        <v>#VALUE!</v>
      </c>
      <c r="C22" s="13" t="e">
        <f>SUMIF('[16]IMP COAL RECEIPT &amp; GCV DATA'!$A$3:$A$121,A22,'[16]IMP COAL RECEIPT &amp; GCV DATA'!$C$3:$C$121)</f>
        <v>#VALUE!</v>
      </c>
      <c r="D22" s="66" t="str">
        <f>IFERROR(VLOOKUP(A22,'[16]IMP COAL RECEIPT &amp; GCV DATA'!A18:V140,4,0),0)</f>
        <v>28.10.22</v>
      </c>
      <c r="E22" s="14">
        <f>IFERROR(VLOOKUP(A22,'[16]IMP COAL RECEIPT &amp; GCV DATA'!$A$2:$V$193,5,0),0)</f>
        <v>0</v>
      </c>
      <c r="F22" s="13" t="e">
        <f>SUMIF('[16]IMP COAL RECEIPT &amp; GCV DATA'!$A$3:$A$193,'MASTER DATA FILE IMP COAL'!A22,'[16]IMP COAL RECEIPT &amp; GCV DATA'!$F$3:$F$193)</f>
        <v>#VALUE!</v>
      </c>
      <c r="G22" s="13">
        <f>IFERROR(VLOOKUP(A22,'[16]IMP COAL RECEIPT &amp; GCV DATA'!$A$2:$V$193,7,0),0)</f>
        <v>0</v>
      </c>
      <c r="H22" s="13" t="str">
        <f>IFERROR(VLOOKUP(A22,'[16]IMP COAL RECEIPT &amp; GCV DATA'!$A$2:$V$193,8,0),0)</f>
        <v>VZP</v>
      </c>
      <c r="I22" s="13">
        <f>IFERROR(VLOOKUP(A22,'[16]WASH COAL RECEIPT &amp; GCV DATA'!$A$2:$V$184,9,0),0)</f>
        <v>0</v>
      </c>
      <c r="J22" s="13">
        <f>IFERROR(VLOOKUP(A22,'[16]IMP COAL RECEIPT &amp; GCV DATA'!$A$2:$V$193,10,0),0)</f>
        <v>0</v>
      </c>
      <c r="K22" s="15" t="e">
        <f>SUMIF('[16]IMP COAL RECEIPT &amp; GCV DATA'!$A$3:$A$193,'MASTER DATA FILE IMP COAL'!A22,'[16]IMP COAL RECEIPT &amp; GCV DATA'!$K$3:$K$193)</f>
        <v>#VALUE!</v>
      </c>
      <c r="L22" s="15" t="e">
        <f>SUMIF('[16]IMP COAL RECEIPT &amp; GCV DATA'!$A$3:$A$193,'MASTER DATA FILE IMP COAL'!A22,'[16]IMP COAL RECEIPT &amp; GCV DATA'!$L$3:$L$193)</f>
        <v>#VALUE!</v>
      </c>
      <c r="M22" s="15" t="e">
        <f t="shared" si="1"/>
        <v>#VALUE!</v>
      </c>
      <c r="N22" s="67" t="e">
        <f t="shared" si="9"/>
        <v>#VALUE!</v>
      </c>
      <c r="O22" s="15" t="e">
        <f>SUMIF('[16]IMP COAL RECEIPT &amp; GCV DATA'!$A$3:$A$193,'MASTER DATA FILE IMP COAL'!A22,'[16]IMP COAL RECEIPT &amp; GCV DATA'!$O$3:$O$193)</f>
        <v>#VALUE!</v>
      </c>
      <c r="P22" s="15" t="e">
        <f t="shared" si="2"/>
        <v>#VALUE!</v>
      </c>
      <c r="Q22" s="15" t="e">
        <f>SUMIF('[16]IMP COAL RECEIPT &amp; GCV DATA'!$A$3:$A$193,'MASTER DATA FILE IMP COAL'!A22,'[16]IMP COAL RECEIPT &amp; GCV DATA'!$Q$3:$Q$193)</f>
        <v>#VALUE!</v>
      </c>
      <c r="R22" s="16" t="e">
        <f>SUMIF('[16]IMP COAL RECEIPT &amp; GCV DATA'!$A$3:$A$253,'MASTER DATA FILE IMP COAL'!A22,'[16]IMP COAL RECEIPT &amp; GCV DATA'!$R$3:$R$253)+IF(H22=$J$234,($K$234*K22),0)+IF(H22=$J$235,($K$235*K22),0)</f>
        <v>#VALUE!</v>
      </c>
      <c r="S22" s="15" t="e">
        <f t="shared" si="3"/>
        <v>#VALUE!</v>
      </c>
      <c r="T22" s="15" t="e">
        <f>SUMIF('[16]IMP COAL RECEIPT &amp; GCV DATA'!$A$3:$A$193,'MASTER DATA FILE IMP COAL'!A22,'[16]IMP COAL RECEIPT &amp; GCV DATA'!$T$3:$T$193)</f>
        <v>#VALUE!</v>
      </c>
      <c r="U22" s="15" t="e">
        <f t="shared" si="4"/>
        <v>#VALUE!</v>
      </c>
      <c r="V22" s="15" t="e">
        <f>SUMIF('[16]IMP COAL RECEIPT &amp; GCV DATA'!$A$3:$A$193,'MASTER DATA FILE IMP COAL'!A22,'[16]IMP COAL RECEIPT &amp; GCV DATA'!$V$3:$V$193)</f>
        <v>#VALUE!</v>
      </c>
      <c r="W22" s="15" t="e">
        <f t="shared" si="5"/>
        <v>#VALUE!</v>
      </c>
      <c r="X22" s="13" t="e">
        <f t="shared" si="6"/>
        <v>#VALUE!</v>
      </c>
      <c r="Y22" s="13"/>
      <c r="Z22" s="13"/>
      <c r="AB22">
        <v>4080.9198113207549</v>
      </c>
      <c r="AC22" s="53" t="e">
        <f t="shared" si="7"/>
        <v>#VALUE!</v>
      </c>
      <c r="AE22" s="53" t="e">
        <f t="shared" si="8"/>
        <v>#VALUE!</v>
      </c>
      <c r="AF22">
        <v>1</v>
      </c>
    </row>
    <row r="23" spans="1:32" customFormat="1" ht="15.6" x14ac:dyDescent="0.3">
      <c r="A23" s="65"/>
      <c r="B23" s="57" t="e">
        <f>SUMIF('[16]IMP COAL RECEIPT &amp; GCV DATA'!$A$3:$A$121,A23,'[16]IMP COAL RECEIPT &amp; GCV DATA'!$B$3:$B$121)</f>
        <v>#VALUE!</v>
      </c>
      <c r="C23" s="13" t="e">
        <f>SUMIF('[16]IMP COAL RECEIPT &amp; GCV DATA'!$A$3:$A$121,A23,'[16]IMP COAL RECEIPT &amp; GCV DATA'!$C$3:$C$121)</f>
        <v>#VALUE!</v>
      </c>
      <c r="D23" s="66">
        <f>IFERROR(VLOOKUP(A23,'[16]IMP COAL RECEIPT &amp; GCV DATA'!A21:V141,4,0),0)</f>
        <v>0</v>
      </c>
      <c r="E23" s="14">
        <f>IFERROR(VLOOKUP(A23,'[16]IMP COAL RECEIPT &amp; GCV DATA'!$A$2:$V$193,5,0),0)</f>
        <v>0</v>
      </c>
      <c r="F23" s="13" t="e">
        <f>SUMIF('[16]IMP COAL RECEIPT &amp; GCV DATA'!$A$3:$A$193,'MASTER DATA FILE IMP COAL'!A23,'[16]IMP COAL RECEIPT &amp; GCV DATA'!$F$3:$F$193)</f>
        <v>#VALUE!</v>
      </c>
      <c r="G23" s="13">
        <f>IFERROR(VLOOKUP(A23,'[16]IMP COAL RECEIPT &amp; GCV DATA'!$A$2:$V$193,7,0),0)</f>
        <v>0</v>
      </c>
      <c r="H23" s="13">
        <f>IFERROR(VLOOKUP(A23,'[16]IMP COAL RECEIPT &amp; GCV DATA'!$A$2:$V$193,8,0),0)</f>
        <v>0</v>
      </c>
      <c r="I23" s="13">
        <f>IFERROR(VLOOKUP(A23,'[16]WASH COAL RECEIPT &amp; GCV DATA'!$A$2:$V$184,9,0),0)</f>
        <v>0</v>
      </c>
      <c r="J23" s="13">
        <f>IFERROR(VLOOKUP(A23,'[16]IMP COAL RECEIPT &amp; GCV DATA'!$A$2:$V$193,10,0),0)</f>
        <v>0</v>
      </c>
      <c r="K23" s="15" t="e">
        <f>SUMIF('[16]IMP COAL RECEIPT &amp; GCV DATA'!$A$3:$A$193,'MASTER DATA FILE IMP COAL'!A23,'[16]IMP COAL RECEIPT &amp; GCV DATA'!$K$3:$K$193)</f>
        <v>#VALUE!</v>
      </c>
      <c r="L23" s="15" t="e">
        <f>SUMIF('[16]IMP COAL RECEIPT &amp; GCV DATA'!$A$3:$A$193,'MASTER DATA FILE IMP COAL'!A23,'[16]IMP COAL RECEIPT &amp; GCV DATA'!$L$3:$L$193)</f>
        <v>#VALUE!</v>
      </c>
      <c r="M23" s="15" t="e">
        <f t="shared" si="1"/>
        <v>#VALUE!</v>
      </c>
      <c r="N23" s="67" t="e">
        <f t="shared" si="9"/>
        <v>#VALUE!</v>
      </c>
      <c r="O23" s="15" t="e">
        <f>SUMIF('[16]IMP COAL RECEIPT &amp; GCV DATA'!$A$3:$A$193,'MASTER DATA FILE IMP COAL'!A23,'[16]IMP COAL RECEIPT &amp; GCV DATA'!$O$3:$O$193)</f>
        <v>#VALUE!</v>
      </c>
      <c r="P23" s="15" t="e">
        <f t="shared" si="2"/>
        <v>#VALUE!</v>
      </c>
      <c r="Q23" s="15" t="e">
        <f>SUMIF('[16]IMP COAL RECEIPT &amp; GCV DATA'!$A$3:$A$193,'MASTER DATA FILE IMP COAL'!A23,'[16]IMP COAL RECEIPT &amp; GCV DATA'!$Q$3:$Q$193)</f>
        <v>#VALUE!</v>
      </c>
      <c r="R23" s="16" t="e">
        <f>SUMIF('[16]IMP COAL RECEIPT &amp; GCV DATA'!$A$3:$A$253,'MASTER DATA FILE IMP COAL'!A23,'[16]IMP COAL RECEIPT &amp; GCV DATA'!$R$3:$R$253)+IF(H23=$J$234,($K$234*K23),0)+IF(H23=$J$235,($K$235*K23),0)</f>
        <v>#VALUE!</v>
      </c>
      <c r="S23" s="15" t="e">
        <f t="shared" si="3"/>
        <v>#VALUE!</v>
      </c>
      <c r="T23" s="15" t="e">
        <f>SUMIF('[16]IMP COAL RECEIPT &amp; GCV DATA'!$A$3:$A$193,'MASTER DATA FILE IMP COAL'!A23,'[16]IMP COAL RECEIPT &amp; GCV DATA'!$T$3:$T$193)</f>
        <v>#VALUE!</v>
      </c>
      <c r="U23" s="15" t="e">
        <f t="shared" si="4"/>
        <v>#VALUE!</v>
      </c>
      <c r="V23" s="15" t="e">
        <f>SUMIF('[16]IMP COAL RECEIPT &amp; GCV DATA'!$A$3:$A$193,'MASTER DATA FILE IMP COAL'!A23,'[16]IMP COAL RECEIPT &amp; GCV DATA'!$V$3:$V$193)</f>
        <v>#VALUE!</v>
      </c>
      <c r="W23" s="15" t="e">
        <f t="shared" si="5"/>
        <v>#VALUE!</v>
      </c>
      <c r="X23" s="13" t="e">
        <f t="shared" si="6"/>
        <v>#VALUE!</v>
      </c>
      <c r="Y23" s="13"/>
      <c r="Z23" s="13"/>
      <c r="AB23">
        <v>4080.9198113207549</v>
      </c>
      <c r="AC23" s="53" t="e">
        <f t="shared" si="7"/>
        <v>#VALUE!</v>
      </c>
      <c r="AE23" s="53" t="e">
        <f t="shared" si="8"/>
        <v>#VALUE!</v>
      </c>
      <c r="AF23">
        <v>1</v>
      </c>
    </row>
    <row r="24" spans="1:32" customFormat="1" ht="15.6" x14ac:dyDescent="0.3">
      <c r="A24" s="65"/>
      <c r="B24" s="57" t="e">
        <f>SUMIF('[16]IMP COAL RECEIPT &amp; GCV DATA'!$A$3:$A$121,A24,'[16]IMP COAL RECEIPT &amp; GCV DATA'!$B$3:$B$121)</f>
        <v>#VALUE!</v>
      </c>
      <c r="C24" s="13" t="e">
        <f>SUMIF('[16]IMP COAL RECEIPT &amp; GCV DATA'!$A$3:$A$121,A24,'[16]IMP COAL RECEIPT &amp; GCV DATA'!$C$3:$C$121)</f>
        <v>#VALUE!</v>
      </c>
      <c r="D24" s="66">
        <f>IFERROR(VLOOKUP(A24,'[16]IMP COAL RECEIPT &amp; GCV DATA'!A22:V142,4,0),0)</f>
        <v>0</v>
      </c>
      <c r="E24" s="14">
        <f>IFERROR(VLOOKUP(A24,'[16]IMP COAL RECEIPT &amp; GCV DATA'!$A$2:$V$193,5,0),0)</f>
        <v>0</v>
      </c>
      <c r="F24" s="13" t="e">
        <f>SUMIF('[16]IMP COAL RECEIPT &amp; GCV DATA'!$A$3:$A$193,'MASTER DATA FILE IMP COAL'!A24,'[16]IMP COAL RECEIPT &amp; GCV DATA'!$F$3:$F$193)</f>
        <v>#VALUE!</v>
      </c>
      <c r="G24" s="13">
        <f>IFERROR(VLOOKUP(A24,'[16]IMP COAL RECEIPT &amp; GCV DATA'!$A$2:$V$193,7,0),0)</f>
        <v>0</v>
      </c>
      <c r="H24" s="13">
        <f>IFERROR(VLOOKUP(A24,'[16]IMP COAL RECEIPT &amp; GCV DATA'!$A$2:$V$193,8,0),0)</f>
        <v>0</v>
      </c>
      <c r="I24" s="13">
        <f>IFERROR(VLOOKUP(A24,'[16]WASH COAL RECEIPT &amp; GCV DATA'!$A$2:$V$184,9,0),0)</f>
        <v>0</v>
      </c>
      <c r="J24" s="13">
        <f>IFERROR(VLOOKUP(A24,'[16]IMP COAL RECEIPT &amp; GCV DATA'!$A$2:$V$193,10,0),0)</f>
        <v>0</v>
      </c>
      <c r="K24" s="15" t="e">
        <f>SUMIF('[16]IMP COAL RECEIPT &amp; GCV DATA'!$A$3:$A$193,'MASTER DATA FILE IMP COAL'!A24,'[16]IMP COAL RECEIPT &amp; GCV DATA'!$K$3:$K$193)</f>
        <v>#VALUE!</v>
      </c>
      <c r="L24" s="15" t="e">
        <f>SUMIF('[16]IMP COAL RECEIPT &amp; GCV DATA'!$A$3:$A$193,'MASTER DATA FILE IMP COAL'!A24,'[16]IMP COAL RECEIPT &amp; GCV DATA'!$L$3:$L$193)</f>
        <v>#VALUE!</v>
      </c>
      <c r="M24" s="15" t="e">
        <f t="shared" si="1"/>
        <v>#VALUE!</v>
      </c>
      <c r="N24" s="67" t="e">
        <f t="shared" si="9"/>
        <v>#VALUE!</v>
      </c>
      <c r="O24" s="15" t="e">
        <f>SUMIF('[16]IMP COAL RECEIPT &amp; GCV DATA'!$A$3:$A$193,'MASTER DATA FILE IMP COAL'!A24,'[16]IMP COAL RECEIPT &amp; GCV DATA'!$O$3:$O$193)</f>
        <v>#VALUE!</v>
      </c>
      <c r="P24" s="15" t="e">
        <f t="shared" si="2"/>
        <v>#VALUE!</v>
      </c>
      <c r="Q24" s="15" t="e">
        <f>SUMIF('[16]IMP COAL RECEIPT &amp; GCV DATA'!$A$3:$A$193,'MASTER DATA FILE IMP COAL'!A24,'[16]IMP COAL RECEIPT &amp; GCV DATA'!$Q$3:$Q$193)</f>
        <v>#VALUE!</v>
      </c>
      <c r="R24" s="16" t="e">
        <f>SUMIF('[16]IMP COAL RECEIPT &amp; GCV DATA'!$A$3:$A$253,'MASTER DATA FILE IMP COAL'!A24,'[16]IMP COAL RECEIPT &amp; GCV DATA'!$R$3:$R$253)+IF(H24=$J$234,($K$234*K24),0)+IF(H24=$J$235,($K$235*K24),0)</f>
        <v>#VALUE!</v>
      </c>
      <c r="S24" s="15" t="e">
        <f t="shared" si="3"/>
        <v>#VALUE!</v>
      </c>
      <c r="T24" s="15" t="e">
        <f>SUMIF('[16]IMP COAL RECEIPT &amp; GCV DATA'!$A$3:$A$193,'MASTER DATA FILE IMP COAL'!A24,'[16]IMP COAL RECEIPT &amp; GCV DATA'!$T$3:$T$193)</f>
        <v>#VALUE!</v>
      </c>
      <c r="U24" s="15" t="e">
        <f t="shared" si="4"/>
        <v>#VALUE!</v>
      </c>
      <c r="V24" s="15" t="e">
        <f>SUMIF('[16]IMP COAL RECEIPT &amp; GCV DATA'!$A$3:$A$193,'MASTER DATA FILE IMP COAL'!A24,'[16]IMP COAL RECEIPT &amp; GCV DATA'!$V$3:$V$193)</f>
        <v>#VALUE!</v>
      </c>
      <c r="W24" s="15" t="e">
        <f t="shared" si="5"/>
        <v>#VALUE!</v>
      </c>
      <c r="X24" s="13" t="e">
        <f t="shared" si="6"/>
        <v>#VALUE!</v>
      </c>
      <c r="Y24" s="13"/>
      <c r="Z24" s="13"/>
      <c r="AB24">
        <v>4080.9198113207549</v>
      </c>
      <c r="AC24" s="53" t="e">
        <f t="shared" si="7"/>
        <v>#VALUE!</v>
      </c>
      <c r="AE24" s="53" t="e">
        <f t="shared" si="8"/>
        <v>#VALUE!</v>
      </c>
      <c r="AF24">
        <v>1</v>
      </c>
    </row>
    <row r="25" spans="1:32" customFormat="1" ht="15.6" x14ac:dyDescent="0.3">
      <c r="A25" s="65"/>
      <c r="B25" s="57" t="e">
        <f>SUMIF('[16]IMP COAL RECEIPT &amp; GCV DATA'!$A$3:$A$121,A25,'[16]IMP COAL RECEIPT &amp; GCV DATA'!$B$3:$B$121)</f>
        <v>#VALUE!</v>
      </c>
      <c r="C25" s="13" t="e">
        <f>SUMIF('[16]IMP COAL RECEIPT &amp; GCV DATA'!$A$3:$A$121,A25,'[16]IMP COAL RECEIPT &amp; GCV DATA'!$C$3:$C$121)</f>
        <v>#VALUE!</v>
      </c>
      <c r="D25" s="66">
        <f>IFERROR(VLOOKUP(A25,'[16]IMP COAL RECEIPT &amp; GCV DATA'!A23:V143,4,0),0)</f>
        <v>0</v>
      </c>
      <c r="E25" s="14">
        <f>IFERROR(VLOOKUP(A25,'[16]IMP COAL RECEIPT &amp; GCV DATA'!$A$2:$V$193,5,0),0)</f>
        <v>0</v>
      </c>
      <c r="F25" s="13" t="e">
        <f>SUMIF('[16]IMP COAL RECEIPT &amp; GCV DATA'!$A$3:$A$193,'MASTER DATA FILE IMP COAL'!A25,'[16]IMP COAL RECEIPT &amp; GCV DATA'!$F$3:$F$193)</f>
        <v>#VALUE!</v>
      </c>
      <c r="G25" s="13">
        <f>IFERROR(VLOOKUP(A25,'[16]IMP COAL RECEIPT &amp; GCV DATA'!$A$2:$V$193,7,0),0)</f>
        <v>0</v>
      </c>
      <c r="H25" s="13">
        <f>IFERROR(VLOOKUP(A25,'[16]IMP COAL RECEIPT &amp; GCV DATA'!$A$2:$V$193,8,0),0)</f>
        <v>0</v>
      </c>
      <c r="I25" s="13">
        <f>IFERROR(VLOOKUP(A25,'[16]WASH COAL RECEIPT &amp; GCV DATA'!$A$2:$V$184,9,0),0)</f>
        <v>0</v>
      </c>
      <c r="J25" s="13">
        <f>IFERROR(VLOOKUP(A25,'[16]IMP COAL RECEIPT &amp; GCV DATA'!$A$2:$V$193,10,0),0)</f>
        <v>0</v>
      </c>
      <c r="K25" s="15" t="e">
        <f>SUMIF('[16]IMP COAL RECEIPT &amp; GCV DATA'!$A$3:$A$193,'MASTER DATA FILE IMP COAL'!A25,'[16]IMP COAL RECEIPT &amp; GCV DATA'!$K$3:$K$193)</f>
        <v>#VALUE!</v>
      </c>
      <c r="L25" s="15" t="e">
        <f>SUMIF('[16]IMP COAL RECEIPT &amp; GCV DATA'!$A$3:$A$193,'MASTER DATA FILE IMP COAL'!A25,'[16]IMP COAL RECEIPT &amp; GCV DATA'!$L$3:$L$193)</f>
        <v>#VALUE!</v>
      </c>
      <c r="M25" s="15" t="e">
        <f t="shared" si="1"/>
        <v>#VALUE!</v>
      </c>
      <c r="N25" s="67" t="e">
        <f t="shared" si="9"/>
        <v>#VALUE!</v>
      </c>
      <c r="O25" s="15" t="e">
        <f>SUMIF('[16]IMP COAL RECEIPT &amp; GCV DATA'!$A$3:$A$193,'MASTER DATA FILE IMP COAL'!A25,'[16]IMP COAL RECEIPT &amp; GCV DATA'!$O$3:$O$193)</f>
        <v>#VALUE!</v>
      </c>
      <c r="P25" s="15" t="e">
        <f t="shared" si="2"/>
        <v>#VALUE!</v>
      </c>
      <c r="Q25" s="15" t="e">
        <f>SUMIF('[16]IMP COAL RECEIPT &amp; GCV DATA'!$A$3:$A$193,'MASTER DATA FILE IMP COAL'!A25,'[16]IMP COAL RECEIPT &amp; GCV DATA'!$Q$3:$Q$193)</f>
        <v>#VALUE!</v>
      </c>
      <c r="R25" s="16" t="e">
        <f>SUMIF('[16]IMP COAL RECEIPT &amp; GCV DATA'!$A$3:$A$253,'MASTER DATA FILE IMP COAL'!A25,'[16]IMP COAL RECEIPT &amp; GCV DATA'!$R$3:$R$253)+IF(H25=$J$234,($K$234*K25),0)+IF(H25=$J$235,($K$235*K25),0)</f>
        <v>#VALUE!</v>
      </c>
      <c r="S25" s="15" t="e">
        <f t="shared" si="3"/>
        <v>#VALUE!</v>
      </c>
      <c r="T25" s="15" t="e">
        <f>SUMIF('[16]IMP COAL RECEIPT &amp; GCV DATA'!$A$3:$A$193,'MASTER DATA FILE IMP COAL'!A25,'[16]IMP COAL RECEIPT &amp; GCV DATA'!$T$3:$T$193)</f>
        <v>#VALUE!</v>
      </c>
      <c r="U25" s="15" t="e">
        <f t="shared" si="4"/>
        <v>#VALUE!</v>
      </c>
      <c r="V25" s="15" t="e">
        <f>SUMIF('[16]IMP COAL RECEIPT &amp; GCV DATA'!$A$3:$A$193,'MASTER DATA FILE IMP COAL'!A25,'[16]IMP COAL RECEIPT &amp; GCV DATA'!$V$3:$V$193)</f>
        <v>#VALUE!</v>
      </c>
      <c r="W25" s="15" t="e">
        <f t="shared" si="5"/>
        <v>#VALUE!</v>
      </c>
      <c r="X25" s="13" t="e">
        <f t="shared" si="6"/>
        <v>#VALUE!</v>
      </c>
      <c r="Y25" s="13"/>
      <c r="Z25" s="13"/>
      <c r="AB25">
        <v>4080.9198113207549</v>
      </c>
      <c r="AC25" s="53" t="e">
        <f t="shared" si="7"/>
        <v>#VALUE!</v>
      </c>
      <c r="AE25" s="53" t="e">
        <f t="shared" si="8"/>
        <v>#VALUE!</v>
      </c>
      <c r="AF25">
        <v>1</v>
      </c>
    </row>
    <row r="26" spans="1:32" customFormat="1" ht="15.6" x14ac:dyDescent="0.3">
      <c r="A26" s="65"/>
      <c r="B26" s="57" t="e">
        <f>SUMIF('[16]IMP COAL RECEIPT &amp; GCV DATA'!$A$3:$A$121,A26,'[16]IMP COAL RECEIPT &amp; GCV DATA'!$B$3:$B$121)</f>
        <v>#VALUE!</v>
      </c>
      <c r="C26" s="13" t="e">
        <f>SUMIF('[16]IMP COAL RECEIPT &amp; GCV DATA'!$A$3:$A$121,A26,'[16]IMP COAL RECEIPT &amp; GCV DATA'!$C$3:$C$121)</f>
        <v>#VALUE!</v>
      </c>
      <c r="D26" s="66">
        <f>IFERROR(VLOOKUP(A26,'[16]IMP COAL RECEIPT &amp; GCV DATA'!A24:V144,4,0),0)</f>
        <v>0</v>
      </c>
      <c r="E26" s="14">
        <f>IFERROR(VLOOKUP(A26,'[16]IMP COAL RECEIPT &amp; GCV DATA'!$A$2:$V$193,5,0),0)</f>
        <v>0</v>
      </c>
      <c r="F26" s="13" t="e">
        <f>SUMIF('[16]IMP COAL RECEIPT &amp; GCV DATA'!$A$3:$A$193,'MASTER DATA FILE IMP COAL'!A26,'[16]IMP COAL RECEIPT &amp; GCV DATA'!$F$3:$F$193)</f>
        <v>#VALUE!</v>
      </c>
      <c r="G26" s="13">
        <f>IFERROR(VLOOKUP(A26,'[16]IMP COAL RECEIPT &amp; GCV DATA'!$A$2:$V$193,7,0),0)</f>
        <v>0</v>
      </c>
      <c r="H26" s="13">
        <f>IFERROR(VLOOKUP(A26,'[16]IMP COAL RECEIPT &amp; GCV DATA'!$A$2:$V$193,8,0),0)</f>
        <v>0</v>
      </c>
      <c r="I26" s="13">
        <f>IFERROR(VLOOKUP(A26,'[16]WASH COAL RECEIPT &amp; GCV DATA'!$A$2:$V$184,9,0),0)</f>
        <v>0</v>
      </c>
      <c r="J26" s="13">
        <f>IFERROR(VLOOKUP(A26,'[16]IMP COAL RECEIPT &amp; GCV DATA'!$A$2:$V$193,10,0),0)</f>
        <v>0</v>
      </c>
      <c r="K26" s="15" t="e">
        <f>SUMIF('[16]IMP COAL RECEIPT &amp; GCV DATA'!$A$3:$A$193,'MASTER DATA FILE IMP COAL'!A26,'[16]IMP COAL RECEIPT &amp; GCV DATA'!$K$3:$K$193)</f>
        <v>#VALUE!</v>
      </c>
      <c r="L26" s="15" t="e">
        <f>SUMIF('[16]IMP COAL RECEIPT &amp; GCV DATA'!$A$3:$A$193,'MASTER DATA FILE IMP COAL'!A26,'[16]IMP COAL RECEIPT &amp; GCV DATA'!$L$3:$L$193)</f>
        <v>#VALUE!</v>
      </c>
      <c r="M26" s="15" t="e">
        <f t="shared" si="1"/>
        <v>#VALUE!</v>
      </c>
      <c r="N26" s="67" t="e">
        <f t="shared" si="9"/>
        <v>#VALUE!</v>
      </c>
      <c r="O26" s="15" t="e">
        <f>SUMIF('[16]IMP COAL RECEIPT &amp; GCV DATA'!$A$3:$A$193,'MASTER DATA FILE IMP COAL'!A26,'[16]IMP COAL RECEIPT &amp; GCV DATA'!$O$3:$O$193)</f>
        <v>#VALUE!</v>
      </c>
      <c r="P26" s="15" t="e">
        <f t="shared" si="2"/>
        <v>#VALUE!</v>
      </c>
      <c r="Q26" s="15" t="e">
        <f>SUMIF('[16]IMP COAL RECEIPT &amp; GCV DATA'!$A$3:$A$193,'MASTER DATA FILE IMP COAL'!A26,'[16]IMP COAL RECEIPT &amp; GCV DATA'!$Q$3:$Q$193)</f>
        <v>#VALUE!</v>
      </c>
      <c r="R26" s="16" t="e">
        <f>SUMIF('[16]IMP COAL RECEIPT &amp; GCV DATA'!$A$3:$A$253,'MASTER DATA FILE IMP COAL'!A26,'[16]IMP COAL RECEIPT &amp; GCV DATA'!$R$3:$R$253)+IF(H26=$J$234,($K$234*K26),0)+IF(H26=$J$235,($K$235*K26),0)</f>
        <v>#VALUE!</v>
      </c>
      <c r="S26" s="15" t="e">
        <f t="shared" si="3"/>
        <v>#VALUE!</v>
      </c>
      <c r="T26" s="15" t="e">
        <f>SUMIF('[16]IMP COAL RECEIPT &amp; GCV DATA'!$A$3:$A$193,'MASTER DATA FILE IMP COAL'!A26,'[16]IMP COAL RECEIPT &amp; GCV DATA'!$T$3:$T$193)</f>
        <v>#VALUE!</v>
      </c>
      <c r="U26" s="15" t="e">
        <f t="shared" si="4"/>
        <v>#VALUE!</v>
      </c>
      <c r="V26" s="15" t="e">
        <f>SUMIF('[16]IMP COAL RECEIPT &amp; GCV DATA'!$A$3:$A$193,'MASTER DATA FILE IMP COAL'!A26,'[16]IMP COAL RECEIPT &amp; GCV DATA'!$V$3:$V$193)</f>
        <v>#VALUE!</v>
      </c>
      <c r="W26" s="15" t="e">
        <f t="shared" si="5"/>
        <v>#VALUE!</v>
      </c>
      <c r="X26" s="13" t="e">
        <f t="shared" si="6"/>
        <v>#VALUE!</v>
      </c>
      <c r="Y26" s="13"/>
      <c r="Z26" s="13"/>
      <c r="AB26">
        <v>4080.9198113207549</v>
      </c>
      <c r="AC26" s="53" t="e">
        <f t="shared" si="7"/>
        <v>#VALUE!</v>
      </c>
      <c r="AE26" s="53" t="e">
        <f t="shared" si="8"/>
        <v>#VALUE!</v>
      </c>
      <c r="AF26">
        <v>1</v>
      </c>
    </row>
    <row r="27" spans="1:32" customFormat="1" ht="15.6" x14ac:dyDescent="0.3">
      <c r="A27" s="65"/>
      <c r="B27" s="57" t="e">
        <f>SUMIF('[16]IMP COAL RECEIPT &amp; GCV DATA'!$A$3:$A$121,A27,'[16]IMP COAL RECEIPT &amp; GCV DATA'!$B$3:$B$121)</f>
        <v>#VALUE!</v>
      </c>
      <c r="C27" s="13" t="e">
        <f>SUMIF('[16]IMP COAL RECEIPT &amp; GCV DATA'!$A$3:$A$121,A27,'[16]IMP COAL RECEIPT &amp; GCV DATA'!$C$3:$C$121)</f>
        <v>#VALUE!</v>
      </c>
      <c r="D27" s="66">
        <f>IFERROR(VLOOKUP(A27,'[16]IMP COAL RECEIPT &amp; GCV DATA'!A25:V145,4,0),0)</f>
        <v>0</v>
      </c>
      <c r="E27" s="14">
        <f>IFERROR(VLOOKUP(A27,'[16]IMP COAL RECEIPT &amp; GCV DATA'!$A$2:$V$193,5,0),0)</f>
        <v>0</v>
      </c>
      <c r="F27" s="13" t="e">
        <f>SUMIF('[16]IMP COAL RECEIPT &amp; GCV DATA'!$A$3:$A$193,'MASTER DATA FILE IMP COAL'!A27,'[16]IMP COAL RECEIPT &amp; GCV DATA'!$F$3:$F$193)</f>
        <v>#VALUE!</v>
      </c>
      <c r="G27" s="13">
        <f>IFERROR(VLOOKUP(A27,'[16]IMP COAL RECEIPT &amp; GCV DATA'!$A$2:$V$193,7,0),0)</f>
        <v>0</v>
      </c>
      <c r="H27" s="13">
        <f>IFERROR(VLOOKUP(A27,'[16]IMP COAL RECEIPT &amp; GCV DATA'!$A$2:$V$193,8,0),0)</f>
        <v>0</v>
      </c>
      <c r="I27" s="13">
        <f>IFERROR(VLOOKUP(A27,'[16]WASH COAL RECEIPT &amp; GCV DATA'!$A$2:$V$184,9,0),0)</f>
        <v>0</v>
      </c>
      <c r="J27" s="13">
        <f>IFERROR(VLOOKUP(A27,'[16]IMP COAL RECEIPT &amp; GCV DATA'!$A$2:$V$193,10,0),0)</f>
        <v>0</v>
      </c>
      <c r="K27" s="15" t="e">
        <f>SUMIF('[16]IMP COAL RECEIPT &amp; GCV DATA'!$A$3:$A$193,'MASTER DATA FILE IMP COAL'!A27,'[16]IMP COAL RECEIPT &amp; GCV DATA'!$K$3:$K$193)</f>
        <v>#VALUE!</v>
      </c>
      <c r="L27" s="15" t="e">
        <f>SUMIF('[16]IMP COAL RECEIPT &amp; GCV DATA'!$A$3:$A$193,'MASTER DATA FILE IMP COAL'!A27,'[16]IMP COAL RECEIPT &amp; GCV DATA'!$L$3:$L$193)</f>
        <v>#VALUE!</v>
      </c>
      <c r="M27" s="15" t="e">
        <f t="shared" si="1"/>
        <v>#VALUE!</v>
      </c>
      <c r="N27" s="67"/>
      <c r="O27" s="15" t="e">
        <f>SUMIF('[16]IMP COAL RECEIPT &amp; GCV DATA'!$A$3:$A$193,'MASTER DATA FILE IMP COAL'!A27,'[16]IMP COAL RECEIPT &amp; GCV DATA'!$O$3:$O$193)</f>
        <v>#VALUE!</v>
      </c>
      <c r="P27" s="15" t="e">
        <f t="shared" si="2"/>
        <v>#VALUE!</v>
      </c>
      <c r="Q27" s="15" t="e">
        <f>SUMIF('[16]IMP COAL RECEIPT &amp; GCV DATA'!$A$3:$A$193,'MASTER DATA FILE IMP COAL'!A27,'[16]IMP COAL RECEIPT &amp; GCV DATA'!$Q$3:$Q$193)</f>
        <v>#VALUE!</v>
      </c>
      <c r="R27" s="16" t="e">
        <f>SUMIF('[16]IMP COAL RECEIPT &amp; GCV DATA'!$A$3:$A$253,'MASTER DATA FILE IMP COAL'!A27,'[16]IMP COAL RECEIPT &amp; GCV DATA'!$R$3:$R$253)+IF(H27=$J$234,($K$234*K27),0)+IF(H27=$J$235,($K$235*K27),0)</f>
        <v>#VALUE!</v>
      </c>
      <c r="S27" s="15" t="e">
        <f t="shared" si="3"/>
        <v>#VALUE!</v>
      </c>
      <c r="T27" s="15" t="e">
        <f>SUMIF('[16]IMP COAL RECEIPT &amp; GCV DATA'!$A$3:$A$193,'MASTER DATA FILE IMP COAL'!A27,'[16]IMP COAL RECEIPT &amp; GCV DATA'!$T$3:$T$193)</f>
        <v>#VALUE!</v>
      </c>
      <c r="U27" s="15" t="e">
        <f t="shared" si="4"/>
        <v>#VALUE!</v>
      </c>
      <c r="V27" s="15" t="e">
        <f>SUMIF('[16]IMP COAL RECEIPT &amp; GCV DATA'!$A$3:$A$193,'MASTER DATA FILE IMP COAL'!A27,'[16]IMP COAL RECEIPT &amp; GCV DATA'!$V$3:$V$193)</f>
        <v>#VALUE!</v>
      </c>
      <c r="W27" s="15" t="e">
        <f t="shared" si="5"/>
        <v>#VALUE!</v>
      </c>
      <c r="X27" s="13" t="e">
        <f t="shared" si="6"/>
        <v>#VALUE!</v>
      </c>
      <c r="Y27" s="13"/>
      <c r="Z27" s="13"/>
      <c r="AB27">
        <v>4080.9198113207549</v>
      </c>
      <c r="AC27" s="53" t="e">
        <f t="shared" si="7"/>
        <v>#VALUE!</v>
      </c>
      <c r="AE27" s="53" t="e">
        <f t="shared" si="8"/>
        <v>#VALUE!</v>
      </c>
      <c r="AF27">
        <v>1</v>
      </c>
    </row>
    <row r="28" spans="1:32" customFormat="1" ht="15.6" x14ac:dyDescent="0.3">
      <c r="A28" s="65"/>
      <c r="B28" s="57" t="e">
        <f>SUMIF('[16]IMP COAL RECEIPT &amp; GCV DATA'!$A$3:$A$121,A28,'[16]IMP COAL RECEIPT &amp; GCV DATA'!$B$3:$B$121)</f>
        <v>#VALUE!</v>
      </c>
      <c r="C28" s="13" t="e">
        <f>SUMIF('[16]IMP COAL RECEIPT &amp; GCV DATA'!$A$3:$A$121,A28,'[16]IMP COAL RECEIPT &amp; GCV DATA'!$C$3:$C$121)</f>
        <v>#VALUE!</v>
      </c>
      <c r="D28" s="66">
        <f>IFERROR(VLOOKUP(A28,'[16]IMP COAL RECEIPT &amp; GCV DATA'!A26:V146,4,0),0)</f>
        <v>0</v>
      </c>
      <c r="E28" s="14">
        <f>IFERROR(VLOOKUP(A28,'[16]IMP COAL RECEIPT &amp; GCV DATA'!$A$2:$V$193,5,0),0)</f>
        <v>0</v>
      </c>
      <c r="F28" s="13" t="e">
        <f>SUMIF('[16]IMP COAL RECEIPT &amp; GCV DATA'!$A$3:$A$193,'MASTER DATA FILE IMP COAL'!A28,'[16]IMP COAL RECEIPT &amp; GCV DATA'!$F$3:$F$193)</f>
        <v>#VALUE!</v>
      </c>
      <c r="G28" s="13">
        <f>IFERROR(VLOOKUP(A28,'[16]IMP COAL RECEIPT &amp; GCV DATA'!$A$2:$V$193,7,0),0)</f>
        <v>0</v>
      </c>
      <c r="H28" s="13">
        <f>IFERROR(VLOOKUP(A28,'[16]IMP COAL RECEIPT &amp; GCV DATA'!$A$2:$V$193,8,0),0)</f>
        <v>0</v>
      </c>
      <c r="I28" s="13">
        <f>IFERROR(VLOOKUP(A28,'[16]WASH COAL RECEIPT &amp; GCV DATA'!$A$2:$V$184,9,0),0)</f>
        <v>0</v>
      </c>
      <c r="J28" s="13">
        <f>IFERROR(VLOOKUP(A28,'[16]IMP COAL RECEIPT &amp; GCV DATA'!$A$2:$V$193,10,0),0)</f>
        <v>0</v>
      </c>
      <c r="K28" s="15" t="e">
        <f>SUMIF('[16]IMP COAL RECEIPT &amp; GCV DATA'!$A$3:$A$193,'MASTER DATA FILE IMP COAL'!A28,'[16]IMP COAL RECEIPT &amp; GCV DATA'!$K$3:$K$193)</f>
        <v>#VALUE!</v>
      </c>
      <c r="L28" s="15" t="e">
        <f>SUMIF('[16]IMP COAL RECEIPT &amp; GCV DATA'!$A$3:$A$193,'MASTER DATA FILE IMP COAL'!A28,'[16]IMP COAL RECEIPT &amp; GCV DATA'!$L$3:$L$193)</f>
        <v>#VALUE!</v>
      </c>
      <c r="M28" s="15" t="e">
        <f t="shared" si="1"/>
        <v>#VALUE!</v>
      </c>
      <c r="N28" s="67"/>
      <c r="O28" s="15" t="e">
        <f>SUMIF('[16]IMP COAL RECEIPT &amp; GCV DATA'!$A$3:$A$193,'MASTER DATA FILE IMP COAL'!A28,'[16]IMP COAL RECEIPT &amp; GCV DATA'!$O$3:$O$193)</f>
        <v>#VALUE!</v>
      </c>
      <c r="P28" s="15" t="e">
        <f t="shared" si="2"/>
        <v>#VALUE!</v>
      </c>
      <c r="Q28" s="15" t="e">
        <f>SUMIF('[16]IMP COAL RECEIPT &amp; GCV DATA'!$A$3:$A$193,'MASTER DATA FILE IMP COAL'!A28,'[16]IMP COAL RECEIPT &amp; GCV DATA'!$Q$3:$Q$193)</f>
        <v>#VALUE!</v>
      </c>
      <c r="R28" s="16" t="e">
        <f>SUMIF('[16]IMP COAL RECEIPT &amp; GCV DATA'!$A$3:$A$253,'MASTER DATA FILE IMP COAL'!A28,'[16]IMP COAL RECEIPT &amp; GCV DATA'!$R$3:$R$253)+IF(H28=$J$234,($K$234*K28),0)+IF(H28=$J$235,($K$235*K28),0)</f>
        <v>#VALUE!</v>
      </c>
      <c r="S28" s="15" t="e">
        <f t="shared" si="3"/>
        <v>#VALUE!</v>
      </c>
      <c r="T28" s="15" t="e">
        <f>SUMIF('[16]IMP COAL RECEIPT &amp; GCV DATA'!$A$3:$A$193,'MASTER DATA FILE IMP COAL'!A28,'[16]IMP COAL RECEIPT &amp; GCV DATA'!$T$3:$T$193)</f>
        <v>#VALUE!</v>
      </c>
      <c r="U28" s="15" t="e">
        <f t="shared" si="4"/>
        <v>#VALUE!</v>
      </c>
      <c r="V28" s="15" t="e">
        <f>SUMIF('[16]IMP COAL RECEIPT &amp; GCV DATA'!$A$3:$A$193,'MASTER DATA FILE IMP COAL'!A28,'[16]IMP COAL RECEIPT &amp; GCV DATA'!$V$3:$V$193)</f>
        <v>#VALUE!</v>
      </c>
      <c r="W28" s="15" t="e">
        <f t="shared" si="5"/>
        <v>#VALUE!</v>
      </c>
      <c r="X28" s="13" t="e">
        <f t="shared" si="6"/>
        <v>#VALUE!</v>
      </c>
      <c r="Y28" s="13"/>
      <c r="Z28" s="13"/>
      <c r="AB28">
        <v>4080.9198113207549</v>
      </c>
      <c r="AC28" s="53" t="e">
        <f t="shared" si="7"/>
        <v>#VALUE!</v>
      </c>
      <c r="AE28" s="53" t="e">
        <f t="shared" si="8"/>
        <v>#VALUE!</v>
      </c>
      <c r="AF28">
        <v>1</v>
      </c>
    </row>
    <row r="29" spans="1:32" customFormat="1" ht="15.6" x14ac:dyDescent="0.3">
      <c r="A29" s="65"/>
      <c r="B29" s="57" t="e">
        <f>SUMIF('[16]IMP COAL RECEIPT &amp; GCV DATA'!$A$3:$A$121,A29,'[16]IMP COAL RECEIPT &amp; GCV DATA'!$B$3:$B$121)</f>
        <v>#VALUE!</v>
      </c>
      <c r="C29" s="13" t="e">
        <f>SUMIF('[16]IMP COAL RECEIPT &amp; GCV DATA'!$A$3:$A$121,A29,'[16]IMP COAL RECEIPT &amp; GCV DATA'!$C$3:$C$121)</f>
        <v>#VALUE!</v>
      </c>
      <c r="D29" s="66">
        <f>IFERROR(VLOOKUP(A29,'[16]IMP COAL RECEIPT &amp; GCV DATA'!A27:V147,4,0),0)</f>
        <v>0</v>
      </c>
      <c r="E29" s="14">
        <f>IFERROR(VLOOKUP(A29,'[16]IMP COAL RECEIPT &amp; GCV DATA'!$A$2:$V$193,5,0),0)</f>
        <v>0</v>
      </c>
      <c r="F29" s="13" t="e">
        <f>SUMIF('[16]IMP COAL RECEIPT &amp; GCV DATA'!$A$3:$A$193,'MASTER DATA FILE IMP COAL'!A29,'[16]IMP COAL RECEIPT &amp; GCV DATA'!$F$3:$F$193)</f>
        <v>#VALUE!</v>
      </c>
      <c r="G29" s="13">
        <f>IFERROR(VLOOKUP(A29,'[16]IMP COAL RECEIPT &amp; GCV DATA'!$A$2:$V$193,7,0),0)</f>
        <v>0</v>
      </c>
      <c r="H29" s="13">
        <f>IFERROR(VLOOKUP(A29,'[16]IMP COAL RECEIPT &amp; GCV DATA'!$A$2:$V$193,8,0),0)</f>
        <v>0</v>
      </c>
      <c r="I29" s="13">
        <f>IFERROR(VLOOKUP(A29,'[16]WASH COAL RECEIPT &amp; GCV DATA'!$A$2:$V$184,9,0),0)</f>
        <v>0</v>
      </c>
      <c r="J29" s="13">
        <f>IFERROR(VLOOKUP(A29,'[16]IMP COAL RECEIPT &amp; GCV DATA'!$A$2:$V$193,10,0),0)</f>
        <v>0</v>
      </c>
      <c r="K29" s="15" t="e">
        <f>SUMIF('[16]IMP COAL RECEIPT &amp; GCV DATA'!$A$3:$A$193,'MASTER DATA FILE IMP COAL'!A29,'[16]IMP COAL RECEIPT &amp; GCV DATA'!$K$3:$K$193)</f>
        <v>#VALUE!</v>
      </c>
      <c r="L29" s="15" t="e">
        <f>SUMIF('[16]IMP COAL RECEIPT &amp; GCV DATA'!$A$3:$A$193,'MASTER DATA FILE IMP COAL'!A29,'[16]IMP COAL RECEIPT &amp; GCV DATA'!$L$3:$L$193)</f>
        <v>#VALUE!</v>
      </c>
      <c r="M29" s="15" t="e">
        <f t="shared" si="1"/>
        <v>#VALUE!</v>
      </c>
      <c r="N29" s="67"/>
      <c r="O29" s="15" t="e">
        <f>SUMIF('[16]IMP COAL RECEIPT &amp; GCV DATA'!$A$3:$A$193,'MASTER DATA FILE IMP COAL'!A29,'[16]IMP COAL RECEIPT &amp; GCV DATA'!$O$3:$O$193)</f>
        <v>#VALUE!</v>
      </c>
      <c r="P29" s="15" t="e">
        <f t="shared" si="2"/>
        <v>#VALUE!</v>
      </c>
      <c r="Q29" s="15" t="e">
        <f>SUMIF('[16]IMP COAL RECEIPT &amp; GCV DATA'!$A$3:$A$193,'MASTER DATA FILE IMP COAL'!A29,'[16]IMP COAL RECEIPT &amp; GCV DATA'!$Q$3:$Q$193)</f>
        <v>#VALUE!</v>
      </c>
      <c r="R29" s="16" t="e">
        <f>SUMIF('[16]IMP COAL RECEIPT &amp; GCV DATA'!$A$3:$A$253,'MASTER DATA FILE IMP COAL'!A29,'[16]IMP COAL RECEIPT &amp; GCV DATA'!$R$3:$R$253)+IF(H29=$J$234,($K$234*K29),0)+IF(H29=$J$235,($K$235*K29),0)</f>
        <v>#VALUE!</v>
      </c>
      <c r="S29" s="15" t="e">
        <f t="shared" si="3"/>
        <v>#VALUE!</v>
      </c>
      <c r="T29" s="15" t="e">
        <f>SUMIF('[16]IMP COAL RECEIPT &amp; GCV DATA'!$A$3:$A$193,'MASTER DATA FILE IMP COAL'!A29,'[16]IMP COAL RECEIPT &amp; GCV DATA'!$T$3:$T$193)</f>
        <v>#VALUE!</v>
      </c>
      <c r="U29" s="15" t="e">
        <f t="shared" si="4"/>
        <v>#VALUE!</v>
      </c>
      <c r="V29" s="15" t="e">
        <f>SUMIF('[16]IMP COAL RECEIPT &amp; GCV DATA'!$A$3:$A$193,'MASTER DATA FILE IMP COAL'!A29,'[16]IMP COAL RECEIPT &amp; GCV DATA'!$V$3:$V$193)</f>
        <v>#VALUE!</v>
      </c>
      <c r="W29" s="15" t="e">
        <f t="shared" si="5"/>
        <v>#VALUE!</v>
      </c>
      <c r="X29" s="13" t="e">
        <f t="shared" si="6"/>
        <v>#VALUE!</v>
      </c>
      <c r="Y29" s="13"/>
      <c r="Z29" s="13"/>
      <c r="AB29">
        <v>4080.9198113207549</v>
      </c>
      <c r="AC29" s="53" t="e">
        <f t="shared" si="7"/>
        <v>#VALUE!</v>
      </c>
      <c r="AE29" s="53" t="e">
        <f t="shared" si="8"/>
        <v>#VALUE!</v>
      </c>
      <c r="AF29">
        <v>1</v>
      </c>
    </row>
    <row r="30" spans="1:32" customFormat="1" ht="15.6" x14ac:dyDescent="0.3">
      <c r="A30" s="65"/>
      <c r="B30" s="57" t="e">
        <f>SUMIF('[16]IMP COAL RECEIPT &amp; GCV DATA'!$A$3:$A$121,A30,'[16]IMP COAL RECEIPT &amp; GCV DATA'!$B$3:$B$121)</f>
        <v>#VALUE!</v>
      </c>
      <c r="C30" s="13" t="e">
        <f>SUMIF('[16]IMP COAL RECEIPT &amp; GCV DATA'!$A$3:$A$121,A30,'[16]IMP COAL RECEIPT &amp; GCV DATA'!$C$3:$C$121)</f>
        <v>#VALUE!</v>
      </c>
      <c r="D30" s="66">
        <f>IFERROR(VLOOKUP(A30,'[16]IMP COAL RECEIPT &amp; GCV DATA'!A28:V148,4,0),0)</f>
        <v>0</v>
      </c>
      <c r="E30" s="14">
        <f>IFERROR(VLOOKUP(A30,'[16]IMP COAL RECEIPT &amp; GCV DATA'!$A$2:$V$193,5,0),0)</f>
        <v>0</v>
      </c>
      <c r="F30" s="13" t="e">
        <f>SUMIF('[16]IMP COAL RECEIPT &amp; GCV DATA'!$A$3:$A$193,'MASTER DATA FILE IMP COAL'!A30,'[16]IMP COAL RECEIPT &amp; GCV DATA'!$F$3:$F$193)</f>
        <v>#VALUE!</v>
      </c>
      <c r="G30" s="13">
        <f>IFERROR(VLOOKUP(A30,'[16]IMP COAL RECEIPT &amp; GCV DATA'!$A$2:$V$193,7,0),0)</f>
        <v>0</v>
      </c>
      <c r="H30" s="13">
        <f>IFERROR(VLOOKUP(A30,'[16]IMP COAL RECEIPT &amp; GCV DATA'!$A$2:$V$193,8,0),0)</f>
        <v>0</v>
      </c>
      <c r="I30" s="13">
        <f>IFERROR(VLOOKUP(A30,'[16]WASH COAL RECEIPT &amp; GCV DATA'!$A$2:$V$184,9,0),0)</f>
        <v>0</v>
      </c>
      <c r="J30" s="13">
        <f>IFERROR(VLOOKUP(A30,'[16]IMP COAL RECEIPT &amp; GCV DATA'!$A$2:$V$193,10,0),0)</f>
        <v>0</v>
      </c>
      <c r="K30" s="15" t="e">
        <f>SUMIF('[16]IMP COAL RECEIPT &amp; GCV DATA'!$A$3:$A$193,'MASTER DATA FILE IMP COAL'!A30,'[16]IMP COAL RECEIPT &amp; GCV DATA'!$K$3:$K$193)</f>
        <v>#VALUE!</v>
      </c>
      <c r="L30" s="15" t="e">
        <f>SUMIF('[16]IMP COAL RECEIPT &amp; GCV DATA'!$A$3:$A$193,'MASTER DATA FILE IMP COAL'!A30,'[16]IMP COAL RECEIPT &amp; GCV DATA'!$L$3:$L$193)</f>
        <v>#VALUE!</v>
      </c>
      <c r="M30" s="15" t="e">
        <f t="shared" si="1"/>
        <v>#VALUE!</v>
      </c>
      <c r="N30" s="67"/>
      <c r="O30" s="15" t="e">
        <f>SUMIF('[16]IMP COAL RECEIPT &amp; GCV DATA'!$A$3:$A$193,'MASTER DATA FILE IMP COAL'!A30,'[16]IMP COAL RECEIPT &amp; GCV DATA'!$O$3:$O$193)</f>
        <v>#VALUE!</v>
      </c>
      <c r="P30" s="15" t="e">
        <f t="shared" si="2"/>
        <v>#VALUE!</v>
      </c>
      <c r="Q30" s="15" t="e">
        <f>SUMIF('[16]IMP COAL RECEIPT &amp; GCV DATA'!$A$3:$A$193,'MASTER DATA FILE IMP COAL'!A30,'[16]IMP COAL RECEIPT &amp; GCV DATA'!$Q$3:$Q$193)</f>
        <v>#VALUE!</v>
      </c>
      <c r="R30" s="16" t="e">
        <f>SUMIF('[16]IMP COAL RECEIPT &amp; GCV DATA'!$A$3:$A$253,'MASTER DATA FILE IMP COAL'!A30,'[16]IMP COAL RECEIPT &amp; GCV DATA'!$R$3:$R$253)+IF(H30=$J$234,($K$234*K30),0)+IF(H30=$J$235,($K$235*K30),0)</f>
        <v>#VALUE!</v>
      </c>
      <c r="S30" s="15" t="e">
        <f t="shared" si="3"/>
        <v>#VALUE!</v>
      </c>
      <c r="T30" s="15" t="e">
        <f>SUMIF('[16]IMP COAL RECEIPT &amp; GCV DATA'!$A$3:$A$193,'MASTER DATA FILE IMP COAL'!A30,'[16]IMP COAL RECEIPT &amp; GCV DATA'!$T$3:$T$193)</f>
        <v>#VALUE!</v>
      </c>
      <c r="U30" s="15" t="e">
        <f t="shared" si="4"/>
        <v>#VALUE!</v>
      </c>
      <c r="V30" s="15" t="e">
        <f>SUMIF('[16]IMP COAL RECEIPT &amp; GCV DATA'!$A$3:$A$193,'MASTER DATA FILE IMP COAL'!A30,'[16]IMP COAL RECEIPT &amp; GCV DATA'!$V$3:$V$193)</f>
        <v>#VALUE!</v>
      </c>
      <c r="W30" s="15" t="e">
        <f t="shared" si="5"/>
        <v>#VALUE!</v>
      </c>
      <c r="X30" s="13" t="e">
        <f t="shared" si="6"/>
        <v>#VALUE!</v>
      </c>
      <c r="Y30" s="13"/>
      <c r="Z30" s="13"/>
      <c r="AB30">
        <v>4080.9198113207549</v>
      </c>
      <c r="AC30" s="53" t="e">
        <f t="shared" si="7"/>
        <v>#VALUE!</v>
      </c>
      <c r="AE30" s="53" t="e">
        <f t="shared" si="8"/>
        <v>#VALUE!</v>
      </c>
      <c r="AF30">
        <v>1</v>
      </c>
    </row>
    <row r="31" spans="1:32" customFormat="1" ht="15.6" x14ac:dyDescent="0.3">
      <c r="A31" s="65"/>
      <c r="B31" s="57" t="e">
        <f>SUMIF('[16]IMP COAL RECEIPT &amp; GCV DATA'!$A$3:$A$121,A31,'[16]IMP COAL RECEIPT &amp; GCV DATA'!$B$3:$B$121)</f>
        <v>#VALUE!</v>
      </c>
      <c r="C31" s="13" t="e">
        <f>SUMIF('[16]IMP COAL RECEIPT &amp; GCV DATA'!$A$3:$A$121,A31,'[16]IMP COAL RECEIPT &amp; GCV DATA'!$C$3:$C$121)</f>
        <v>#VALUE!</v>
      </c>
      <c r="D31" s="66">
        <f>IFERROR(VLOOKUP(A31,'[16]IMP COAL RECEIPT &amp; GCV DATA'!A29:V149,4,0),0)</f>
        <v>0</v>
      </c>
      <c r="E31" s="14">
        <f>IFERROR(VLOOKUP(A31,'[16]IMP COAL RECEIPT &amp; GCV DATA'!$A$2:$V$193,5,0),0)</f>
        <v>0</v>
      </c>
      <c r="F31" s="13" t="e">
        <f>SUMIF('[16]IMP COAL RECEIPT &amp; GCV DATA'!$A$3:$A$193,'MASTER DATA FILE IMP COAL'!A31,'[16]IMP COAL RECEIPT &amp; GCV DATA'!$F$3:$F$193)</f>
        <v>#VALUE!</v>
      </c>
      <c r="G31" s="13">
        <f>IFERROR(VLOOKUP(A31,'[16]IMP COAL RECEIPT &amp; GCV DATA'!$A$2:$V$193,7,0),0)</f>
        <v>0</v>
      </c>
      <c r="H31" s="13">
        <f>IFERROR(VLOOKUP(A31,'[16]IMP COAL RECEIPT &amp; GCV DATA'!$A$2:$V$193,8,0),0)</f>
        <v>0</v>
      </c>
      <c r="I31" s="13">
        <f>IFERROR(VLOOKUP(A31,'[16]WASH COAL RECEIPT &amp; GCV DATA'!$A$2:$V$184,9,0),0)</f>
        <v>0</v>
      </c>
      <c r="J31" s="13">
        <f>IFERROR(VLOOKUP(A31,'[16]IMP COAL RECEIPT &amp; GCV DATA'!$A$2:$V$193,10,0),0)</f>
        <v>0</v>
      </c>
      <c r="K31" s="15" t="e">
        <f>SUMIF('[16]IMP COAL RECEIPT &amp; GCV DATA'!$A$3:$A$193,'MASTER DATA FILE IMP COAL'!A31,'[16]IMP COAL RECEIPT &amp; GCV DATA'!$K$3:$K$193)</f>
        <v>#VALUE!</v>
      </c>
      <c r="L31" s="15" t="e">
        <f>SUMIF('[16]IMP COAL RECEIPT &amp; GCV DATA'!$A$3:$A$193,'MASTER DATA FILE IMP COAL'!A31,'[16]IMP COAL RECEIPT &amp; GCV DATA'!$L$3:$L$193)</f>
        <v>#VALUE!</v>
      </c>
      <c r="M31" s="15" t="e">
        <f t="shared" si="1"/>
        <v>#VALUE!</v>
      </c>
      <c r="N31" s="67"/>
      <c r="O31" s="15" t="e">
        <f>SUMIF('[16]IMP COAL RECEIPT &amp; GCV DATA'!$A$3:$A$193,'MASTER DATA FILE IMP COAL'!A31,'[16]IMP COAL RECEIPT &amp; GCV DATA'!$O$3:$O$193)</f>
        <v>#VALUE!</v>
      </c>
      <c r="P31" s="15" t="e">
        <f t="shared" si="2"/>
        <v>#VALUE!</v>
      </c>
      <c r="Q31" s="15" t="e">
        <f>SUMIF('[16]IMP COAL RECEIPT &amp; GCV DATA'!$A$3:$A$193,'MASTER DATA FILE IMP COAL'!A31,'[16]IMP COAL RECEIPT &amp; GCV DATA'!$Q$3:$Q$193)</f>
        <v>#VALUE!</v>
      </c>
      <c r="R31" s="16" t="e">
        <f>SUMIF('[16]IMP COAL RECEIPT &amp; GCV DATA'!$A$3:$A$253,'MASTER DATA FILE IMP COAL'!A31,'[16]IMP COAL RECEIPT &amp; GCV DATA'!$R$3:$R$253)+IF(H31=$J$234,($K$234*K31),0)+IF(H31=$J$235,($K$235*K31),0)</f>
        <v>#VALUE!</v>
      </c>
      <c r="S31" s="15" t="e">
        <f t="shared" si="3"/>
        <v>#VALUE!</v>
      </c>
      <c r="T31" s="15" t="e">
        <f>SUMIF('[16]IMP COAL RECEIPT &amp; GCV DATA'!$A$3:$A$193,'MASTER DATA FILE IMP COAL'!A31,'[16]IMP COAL RECEIPT &amp; GCV DATA'!$T$3:$T$193)</f>
        <v>#VALUE!</v>
      </c>
      <c r="U31" s="15" t="e">
        <f t="shared" si="4"/>
        <v>#VALUE!</v>
      </c>
      <c r="V31" s="15" t="e">
        <f>SUMIF('[16]IMP COAL RECEIPT &amp; GCV DATA'!$A$3:$A$193,'MASTER DATA FILE IMP COAL'!A31,'[16]IMP COAL RECEIPT &amp; GCV DATA'!$V$3:$V$193)</f>
        <v>#VALUE!</v>
      </c>
      <c r="W31" s="15" t="e">
        <f t="shared" si="5"/>
        <v>#VALUE!</v>
      </c>
      <c r="X31" s="13" t="e">
        <f t="shared" si="6"/>
        <v>#VALUE!</v>
      </c>
      <c r="Y31" s="13"/>
      <c r="Z31" s="13"/>
      <c r="AB31">
        <v>4080.9198113207549</v>
      </c>
      <c r="AC31" s="53" t="e">
        <f t="shared" si="7"/>
        <v>#VALUE!</v>
      </c>
      <c r="AE31" s="53" t="e">
        <f t="shared" si="8"/>
        <v>#VALUE!</v>
      </c>
      <c r="AF31">
        <v>1</v>
      </c>
    </row>
    <row r="32" spans="1:32" customFormat="1" ht="15.6" x14ac:dyDescent="0.3">
      <c r="A32" s="65"/>
      <c r="B32" s="57" t="e">
        <f>SUMIF('[16]IMP COAL RECEIPT &amp; GCV DATA'!$A$3:$A$121,A32,'[16]IMP COAL RECEIPT &amp; GCV DATA'!$B$3:$B$121)</f>
        <v>#VALUE!</v>
      </c>
      <c r="C32" s="13" t="e">
        <f>SUMIF('[16]IMP COAL RECEIPT &amp; GCV DATA'!$A$3:$A$121,A32,'[16]IMP COAL RECEIPT &amp; GCV DATA'!$C$3:$C$121)</f>
        <v>#VALUE!</v>
      </c>
      <c r="D32" s="66">
        <f>IFERROR(VLOOKUP(A32,'[16]IMP COAL RECEIPT &amp; GCV DATA'!A30:V150,4,0),0)</f>
        <v>0</v>
      </c>
      <c r="E32" s="14">
        <f>IFERROR(VLOOKUP(A32,'[16]IMP COAL RECEIPT &amp; GCV DATA'!$A$2:$V$193,5,0),0)</f>
        <v>0</v>
      </c>
      <c r="F32" s="13" t="e">
        <f>SUMIF('[16]IMP COAL RECEIPT &amp; GCV DATA'!$A$3:$A$193,'MASTER DATA FILE IMP COAL'!A32,'[16]IMP COAL RECEIPT &amp; GCV DATA'!$F$3:$F$193)</f>
        <v>#VALUE!</v>
      </c>
      <c r="G32" s="13">
        <f>IFERROR(VLOOKUP(A32,'[16]IMP COAL RECEIPT &amp; GCV DATA'!$A$2:$V$193,7,0),0)</f>
        <v>0</v>
      </c>
      <c r="H32" s="13">
        <f>IFERROR(VLOOKUP(A32,'[16]IMP COAL RECEIPT &amp; GCV DATA'!$A$2:$V$193,8,0),0)</f>
        <v>0</v>
      </c>
      <c r="I32" s="13">
        <f>IFERROR(VLOOKUP(A32,'[16]WASH COAL RECEIPT &amp; GCV DATA'!$A$2:$V$184,9,0),0)</f>
        <v>0</v>
      </c>
      <c r="J32" s="13">
        <f>IFERROR(VLOOKUP(A32,'[16]IMP COAL RECEIPT &amp; GCV DATA'!$A$2:$V$193,10,0),0)</f>
        <v>0</v>
      </c>
      <c r="K32" s="15" t="e">
        <f>SUMIF('[16]IMP COAL RECEIPT &amp; GCV DATA'!$A$3:$A$193,'MASTER DATA FILE IMP COAL'!A32,'[16]IMP COAL RECEIPT &amp; GCV DATA'!$K$3:$K$193)</f>
        <v>#VALUE!</v>
      </c>
      <c r="L32" s="15" t="e">
        <f>SUMIF('[16]IMP COAL RECEIPT &amp; GCV DATA'!$A$3:$A$193,'MASTER DATA FILE IMP COAL'!A32,'[16]IMP COAL RECEIPT &amp; GCV DATA'!$L$3:$L$193)</f>
        <v>#VALUE!</v>
      </c>
      <c r="M32" s="15" t="e">
        <f t="shared" si="1"/>
        <v>#VALUE!</v>
      </c>
      <c r="N32" s="67"/>
      <c r="O32" s="15" t="e">
        <f>SUMIF('[16]IMP COAL RECEIPT &amp; GCV DATA'!$A$3:$A$193,'MASTER DATA FILE IMP COAL'!A32,'[16]IMP COAL RECEIPT &amp; GCV DATA'!$O$3:$O$193)</f>
        <v>#VALUE!</v>
      </c>
      <c r="P32" s="15" t="e">
        <f t="shared" si="2"/>
        <v>#VALUE!</v>
      </c>
      <c r="Q32" s="15" t="e">
        <f>SUMIF('[16]IMP COAL RECEIPT &amp; GCV DATA'!$A$3:$A$193,'MASTER DATA FILE IMP COAL'!A32,'[16]IMP COAL RECEIPT &amp; GCV DATA'!$Q$3:$Q$193)</f>
        <v>#VALUE!</v>
      </c>
      <c r="R32" s="16" t="e">
        <f>SUMIF('[16]IMP COAL RECEIPT &amp; GCV DATA'!$A$3:$A$253,'MASTER DATA FILE IMP COAL'!A32,'[16]IMP COAL RECEIPT &amp; GCV DATA'!$R$3:$R$253)+IF(H32=$J$234,($K$234*K32),0)+IF(H32=$J$235,($K$235*K32),0)</f>
        <v>#VALUE!</v>
      </c>
      <c r="S32" s="15" t="e">
        <f t="shared" si="3"/>
        <v>#VALUE!</v>
      </c>
      <c r="T32" s="15" t="e">
        <f>SUMIF('[16]IMP COAL RECEIPT &amp; GCV DATA'!$A$3:$A$193,'MASTER DATA FILE IMP COAL'!A32,'[16]IMP COAL RECEIPT &amp; GCV DATA'!$T$3:$T$193)</f>
        <v>#VALUE!</v>
      </c>
      <c r="U32" s="15" t="e">
        <f t="shared" si="4"/>
        <v>#VALUE!</v>
      </c>
      <c r="V32" s="15" t="e">
        <f>SUMIF('[16]IMP COAL RECEIPT &amp; GCV DATA'!$A$3:$A$193,'MASTER DATA FILE IMP COAL'!A32,'[16]IMP COAL RECEIPT &amp; GCV DATA'!$V$3:$V$193)</f>
        <v>#VALUE!</v>
      </c>
      <c r="W32" s="15" t="e">
        <f t="shared" si="5"/>
        <v>#VALUE!</v>
      </c>
      <c r="X32" s="13" t="e">
        <f t="shared" si="6"/>
        <v>#VALUE!</v>
      </c>
      <c r="Y32" s="13"/>
      <c r="Z32" s="13"/>
      <c r="AB32">
        <v>4080.9198113207549</v>
      </c>
      <c r="AC32" s="53" t="e">
        <f t="shared" si="7"/>
        <v>#VALUE!</v>
      </c>
      <c r="AE32" s="53" t="e">
        <f t="shared" si="8"/>
        <v>#VALUE!</v>
      </c>
      <c r="AF32">
        <v>1</v>
      </c>
    </row>
    <row r="33" spans="1:32" customFormat="1" ht="15.6" x14ac:dyDescent="0.3">
      <c r="A33" s="65"/>
      <c r="B33" s="57" t="e">
        <f>SUMIF('[16]IMP COAL RECEIPT &amp; GCV DATA'!$A$3:$A$121,A33,'[16]IMP COAL RECEIPT &amp; GCV DATA'!$B$3:$B$121)</f>
        <v>#VALUE!</v>
      </c>
      <c r="C33" s="13" t="e">
        <f>SUMIF('[16]IMP COAL RECEIPT &amp; GCV DATA'!$A$3:$A$121,A33,'[16]IMP COAL RECEIPT &amp; GCV DATA'!$C$3:$C$121)</f>
        <v>#VALUE!</v>
      </c>
      <c r="D33" s="66">
        <f>IFERROR(VLOOKUP(A33,'[16]IMP COAL RECEIPT &amp; GCV DATA'!A31:V151,4,0),0)</f>
        <v>0</v>
      </c>
      <c r="E33" s="14">
        <f>IFERROR(VLOOKUP(A33,'[16]IMP COAL RECEIPT &amp; GCV DATA'!$A$2:$V$193,5,0),0)</f>
        <v>0</v>
      </c>
      <c r="F33" s="13" t="e">
        <f>SUMIF('[16]IMP COAL RECEIPT &amp; GCV DATA'!$A$3:$A$193,'MASTER DATA FILE IMP COAL'!A33,'[16]IMP COAL RECEIPT &amp; GCV DATA'!$F$3:$F$193)</f>
        <v>#VALUE!</v>
      </c>
      <c r="G33" s="13">
        <f>IFERROR(VLOOKUP(A33,'[16]IMP COAL RECEIPT &amp; GCV DATA'!$A$2:$V$193,7,0),0)</f>
        <v>0</v>
      </c>
      <c r="H33" s="13">
        <f>IFERROR(VLOOKUP(A33,'[16]IMP COAL RECEIPT &amp; GCV DATA'!$A$2:$V$193,8,0),0)</f>
        <v>0</v>
      </c>
      <c r="I33" s="13">
        <f>IFERROR(VLOOKUP(A33,'[16]WASH COAL RECEIPT &amp; GCV DATA'!$A$2:$V$184,9,0),0)</f>
        <v>0</v>
      </c>
      <c r="J33" s="13">
        <f>IFERROR(VLOOKUP(A33,'[16]IMP COAL RECEIPT &amp; GCV DATA'!$A$2:$V$193,10,0),0)</f>
        <v>0</v>
      </c>
      <c r="K33" s="15" t="e">
        <f>SUMIF('[16]IMP COAL RECEIPT &amp; GCV DATA'!$A$3:$A$193,'MASTER DATA FILE IMP COAL'!A33,'[16]IMP COAL RECEIPT &amp; GCV DATA'!$K$3:$K$193)</f>
        <v>#VALUE!</v>
      </c>
      <c r="L33" s="15" t="e">
        <f>SUMIF('[16]IMP COAL RECEIPT &amp; GCV DATA'!$A$3:$A$193,'MASTER DATA FILE IMP COAL'!A33,'[16]IMP COAL RECEIPT &amp; GCV DATA'!$L$3:$L$193)</f>
        <v>#VALUE!</v>
      </c>
      <c r="M33" s="15" t="e">
        <f t="shared" si="1"/>
        <v>#VALUE!</v>
      </c>
      <c r="N33" s="67"/>
      <c r="O33" s="15" t="e">
        <f>SUMIF('[16]IMP COAL RECEIPT &amp; GCV DATA'!$A$3:$A$193,'MASTER DATA FILE IMP COAL'!A33,'[16]IMP COAL RECEIPT &amp; GCV DATA'!$O$3:$O$193)</f>
        <v>#VALUE!</v>
      </c>
      <c r="P33" s="15" t="e">
        <f t="shared" si="2"/>
        <v>#VALUE!</v>
      </c>
      <c r="Q33" s="15" t="e">
        <f>SUMIF('[16]IMP COAL RECEIPT &amp; GCV DATA'!$A$3:$A$193,'MASTER DATA FILE IMP COAL'!A33,'[16]IMP COAL RECEIPT &amp; GCV DATA'!$Q$3:$Q$193)</f>
        <v>#VALUE!</v>
      </c>
      <c r="R33" s="16" t="e">
        <f>SUMIF('[16]IMP COAL RECEIPT &amp; GCV DATA'!$A$3:$A$253,'MASTER DATA FILE IMP COAL'!A33,'[16]IMP COAL RECEIPT &amp; GCV DATA'!$R$3:$R$253)+IF(H33=$J$234,($K$234*K33),0)+IF(H33=$J$235,($K$235*K33),0)</f>
        <v>#VALUE!</v>
      </c>
      <c r="S33" s="15" t="e">
        <f t="shared" si="3"/>
        <v>#VALUE!</v>
      </c>
      <c r="T33" s="15" t="e">
        <f>SUMIF('[16]IMP COAL RECEIPT &amp; GCV DATA'!$A$3:$A$193,'MASTER DATA FILE IMP COAL'!A33,'[16]IMP COAL RECEIPT &amp; GCV DATA'!$T$3:$T$193)</f>
        <v>#VALUE!</v>
      </c>
      <c r="U33" s="15" t="e">
        <f t="shared" si="4"/>
        <v>#VALUE!</v>
      </c>
      <c r="V33" s="15" t="e">
        <f>SUMIF('[16]IMP COAL RECEIPT &amp; GCV DATA'!$A$3:$A$193,'MASTER DATA FILE IMP COAL'!A33,'[16]IMP COAL RECEIPT &amp; GCV DATA'!$V$3:$V$193)</f>
        <v>#VALUE!</v>
      </c>
      <c r="W33" s="15" t="e">
        <f t="shared" si="5"/>
        <v>#VALUE!</v>
      </c>
      <c r="X33" s="13" t="e">
        <f t="shared" si="6"/>
        <v>#VALUE!</v>
      </c>
      <c r="Y33" s="13"/>
      <c r="Z33" s="13"/>
      <c r="AB33">
        <v>4080.9198113207549</v>
      </c>
      <c r="AC33" s="53" t="e">
        <f t="shared" si="7"/>
        <v>#VALUE!</v>
      </c>
      <c r="AE33" s="53" t="e">
        <f t="shared" si="8"/>
        <v>#VALUE!</v>
      </c>
      <c r="AF33">
        <v>1</v>
      </c>
    </row>
    <row r="34" spans="1:32" customFormat="1" ht="15.6" x14ac:dyDescent="0.3">
      <c r="A34" s="65"/>
      <c r="B34" s="57" t="e">
        <f>SUMIF('[16]IMP COAL RECEIPT &amp; GCV DATA'!$A$3:$A$121,A34,'[16]IMP COAL RECEIPT &amp; GCV DATA'!$B$3:$B$121)</f>
        <v>#VALUE!</v>
      </c>
      <c r="C34" s="13" t="e">
        <f>SUMIF('[16]IMP COAL RECEIPT &amp; GCV DATA'!$A$3:$A$121,A34,'[16]IMP COAL RECEIPT &amp; GCV DATA'!$C$3:$C$121)</f>
        <v>#VALUE!</v>
      </c>
      <c r="D34" s="66">
        <f>IFERROR(VLOOKUP(A34,'[16]IMP COAL RECEIPT &amp; GCV DATA'!A32:V152,4,0),0)</f>
        <v>0</v>
      </c>
      <c r="E34" s="14">
        <f>IFERROR(VLOOKUP(A34,'[16]IMP COAL RECEIPT &amp; GCV DATA'!$A$2:$V$193,5,0),0)</f>
        <v>0</v>
      </c>
      <c r="F34" s="13" t="e">
        <f>SUMIF('[16]IMP COAL RECEIPT &amp; GCV DATA'!$A$3:$A$193,'MASTER DATA FILE IMP COAL'!A34,'[16]IMP COAL RECEIPT &amp; GCV DATA'!$F$3:$F$193)</f>
        <v>#VALUE!</v>
      </c>
      <c r="G34" s="13">
        <f>IFERROR(VLOOKUP(A34,'[16]IMP COAL RECEIPT &amp; GCV DATA'!$A$2:$V$193,7,0),0)</f>
        <v>0</v>
      </c>
      <c r="H34" s="13">
        <f>IFERROR(VLOOKUP(A34,'[16]IMP COAL RECEIPT &amp; GCV DATA'!$A$2:$V$193,8,0),0)</f>
        <v>0</v>
      </c>
      <c r="I34" s="13">
        <f>IFERROR(VLOOKUP(A34,'[16]WASH COAL RECEIPT &amp; GCV DATA'!$A$2:$V$184,9,0),0)</f>
        <v>0</v>
      </c>
      <c r="J34" s="13">
        <f>IFERROR(VLOOKUP(A34,'[16]IMP COAL RECEIPT &amp; GCV DATA'!$A$2:$V$193,10,0),0)</f>
        <v>0</v>
      </c>
      <c r="K34" s="15" t="e">
        <f>SUMIF('[16]IMP COAL RECEIPT &amp; GCV DATA'!$A$3:$A$193,'MASTER DATA FILE IMP COAL'!A34,'[16]IMP COAL RECEIPT &amp; GCV DATA'!$K$3:$K$193)</f>
        <v>#VALUE!</v>
      </c>
      <c r="L34" s="15" t="e">
        <f>SUMIF('[16]IMP COAL RECEIPT &amp; GCV DATA'!$A$3:$A$193,'MASTER DATA FILE IMP COAL'!A34,'[16]IMP COAL RECEIPT &amp; GCV DATA'!$L$3:$L$193)</f>
        <v>#VALUE!</v>
      </c>
      <c r="M34" s="15" t="e">
        <f t="shared" si="1"/>
        <v>#VALUE!</v>
      </c>
      <c r="N34" s="67"/>
      <c r="O34" s="15" t="e">
        <f>SUMIF('[16]IMP COAL RECEIPT &amp; GCV DATA'!$A$3:$A$193,'MASTER DATA FILE IMP COAL'!A34,'[16]IMP COAL RECEIPT &amp; GCV DATA'!$O$3:$O$193)</f>
        <v>#VALUE!</v>
      </c>
      <c r="P34" s="15" t="e">
        <f t="shared" si="2"/>
        <v>#VALUE!</v>
      </c>
      <c r="Q34" s="15" t="e">
        <f>SUMIF('[16]IMP COAL RECEIPT &amp; GCV DATA'!$A$3:$A$193,'MASTER DATA FILE IMP COAL'!A34,'[16]IMP COAL RECEIPT &amp; GCV DATA'!$Q$3:$Q$193)</f>
        <v>#VALUE!</v>
      </c>
      <c r="R34" s="16" t="e">
        <f>SUMIF('[16]IMP COAL RECEIPT &amp; GCV DATA'!$A$3:$A$253,'MASTER DATA FILE IMP COAL'!A34,'[16]IMP COAL RECEIPT &amp; GCV DATA'!$R$3:$R$253)+IF(H34=$J$234,($K$234*K34),0)+IF(H34=$J$235,($K$235*K34),0)</f>
        <v>#VALUE!</v>
      </c>
      <c r="S34" s="15" t="e">
        <f t="shared" si="3"/>
        <v>#VALUE!</v>
      </c>
      <c r="T34" s="15" t="e">
        <f>SUMIF('[16]IMP COAL RECEIPT &amp; GCV DATA'!$A$3:$A$193,'MASTER DATA FILE IMP COAL'!A34,'[16]IMP COAL RECEIPT &amp; GCV DATA'!$T$3:$T$193)</f>
        <v>#VALUE!</v>
      </c>
      <c r="U34" s="15" t="e">
        <f t="shared" si="4"/>
        <v>#VALUE!</v>
      </c>
      <c r="V34" s="15" t="e">
        <f>SUMIF('[16]IMP COAL RECEIPT &amp; GCV DATA'!$A$3:$A$193,'MASTER DATA FILE IMP COAL'!A34,'[16]IMP COAL RECEIPT &amp; GCV DATA'!$V$3:$V$193)</f>
        <v>#VALUE!</v>
      </c>
      <c r="W34" s="15" t="e">
        <f t="shared" si="5"/>
        <v>#VALUE!</v>
      </c>
      <c r="X34" s="13" t="e">
        <f t="shared" si="6"/>
        <v>#VALUE!</v>
      </c>
      <c r="Y34" s="13"/>
      <c r="Z34" s="13"/>
      <c r="AB34">
        <v>4080.9198113207549</v>
      </c>
      <c r="AC34" s="53" t="e">
        <f t="shared" si="7"/>
        <v>#VALUE!</v>
      </c>
      <c r="AE34" s="53" t="e">
        <f t="shared" si="8"/>
        <v>#VALUE!</v>
      </c>
      <c r="AF34">
        <v>1</v>
      </c>
    </row>
    <row r="35" spans="1:32" customFormat="1" ht="15.6" x14ac:dyDescent="0.3">
      <c r="A35" s="65"/>
      <c r="B35" s="57" t="e">
        <f>SUMIF('[16]IMP COAL RECEIPT &amp; GCV DATA'!$A$3:$A$121,A35,'[16]IMP COAL RECEIPT &amp; GCV DATA'!$B$3:$B$121)</f>
        <v>#VALUE!</v>
      </c>
      <c r="C35" s="13" t="e">
        <f>SUMIF('[16]IMP COAL RECEIPT &amp; GCV DATA'!$A$3:$A$121,A35,'[16]IMP COAL RECEIPT &amp; GCV DATA'!$C$3:$C$121)</f>
        <v>#VALUE!</v>
      </c>
      <c r="D35" s="66">
        <f>IFERROR(VLOOKUP(A35,'[16]IMP COAL RECEIPT &amp; GCV DATA'!A33:V153,4,0),0)</f>
        <v>0</v>
      </c>
      <c r="E35" s="14">
        <f>IFERROR(VLOOKUP(A35,'[16]IMP COAL RECEIPT &amp; GCV DATA'!$A$2:$V$193,5,0),0)</f>
        <v>0</v>
      </c>
      <c r="F35" s="13" t="e">
        <f>SUMIF('[16]IMP COAL RECEIPT &amp; GCV DATA'!$A$3:$A$193,'MASTER DATA FILE IMP COAL'!A35,'[16]IMP COAL RECEIPT &amp; GCV DATA'!$F$3:$F$193)</f>
        <v>#VALUE!</v>
      </c>
      <c r="G35" s="13">
        <f>IFERROR(VLOOKUP(A35,'[16]IMP COAL RECEIPT &amp; GCV DATA'!$A$2:$V$193,7,0),0)</f>
        <v>0</v>
      </c>
      <c r="H35" s="13">
        <f>IFERROR(VLOOKUP(A35,'[16]IMP COAL RECEIPT &amp; GCV DATA'!$A$2:$V$193,8,0),0)</f>
        <v>0</v>
      </c>
      <c r="I35" s="13">
        <f>IFERROR(VLOOKUP(A35,'[16]WASH COAL RECEIPT &amp; GCV DATA'!$A$2:$V$184,9,0),0)</f>
        <v>0</v>
      </c>
      <c r="J35" s="13">
        <f>IFERROR(VLOOKUP(A35,'[16]IMP COAL RECEIPT &amp; GCV DATA'!$A$2:$V$193,10,0),0)</f>
        <v>0</v>
      </c>
      <c r="K35" s="15" t="e">
        <f>SUMIF('[16]IMP COAL RECEIPT &amp; GCV DATA'!$A$3:$A$193,'MASTER DATA FILE IMP COAL'!A35,'[16]IMP COAL RECEIPT &amp; GCV DATA'!$K$3:$K$193)</f>
        <v>#VALUE!</v>
      </c>
      <c r="L35" s="15" t="e">
        <f>SUMIF('[16]IMP COAL RECEIPT &amp; GCV DATA'!$A$3:$A$193,'MASTER DATA FILE IMP COAL'!A35,'[16]IMP COAL RECEIPT &amp; GCV DATA'!$L$3:$L$193)</f>
        <v>#VALUE!</v>
      </c>
      <c r="M35" s="15" t="e">
        <f t="shared" si="1"/>
        <v>#VALUE!</v>
      </c>
      <c r="N35" s="67"/>
      <c r="O35" s="15" t="e">
        <f>SUMIF('[16]IMP COAL RECEIPT &amp; GCV DATA'!$A$3:$A$193,'MASTER DATA FILE IMP COAL'!A35,'[16]IMP COAL RECEIPT &amp; GCV DATA'!$O$3:$O$193)</f>
        <v>#VALUE!</v>
      </c>
      <c r="P35" s="15" t="e">
        <f t="shared" si="2"/>
        <v>#VALUE!</v>
      </c>
      <c r="Q35" s="15" t="e">
        <f>SUMIF('[16]IMP COAL RECEIPT &amp; GCV DATA'!$A$3:$A$193,'MASTER DATA FILE IMP COAL'!A35,'[16]IMP COAL RECEIPT &amp; GCV DATA'!$Q$3:$Q$193)</f>
        <v>#VALUE!</v>
      </c>
      <c r="R35" s="16" t="e">
        <f>SUMIF('[16]IMP COAL RECEIPT &amp; GCV DATA'!$A$3:$A$253,'MASTER DATA FILE IMP COAL'!A35,'[16]IMP COAL RECEIPT &amp; GCV DATA'!$R$3:$R$253)+IF(H35=$J$234,($K$234*K35),0)+IF(H35=$J$235,($K$235*K35),0)</f>
        <v>#VALUE!</v>
      </c>
      <c r="S35" s="15" t="e">
        <f t="shared" si="3"/>
        <v>#VALUE!</v>
      </c>
      <c r="T35" s="15" t="e">
        <f>SUMIF('[16]IMP COAL RECEIPT &amp; GCV DATA'!$A$3:$A$193,'MASTER DATA FILE IMP COAL'!A35,'[16]IMP COAL RECEIPT &amp; GCV DATA'!$T$3:$T$193)</f>
        <v>#VALUE!</v>
      </c>
      <c r="U35" s="15" t="e">
        <f t="shared" si="4"/>
        <v>#VALUE!</v>
      </c>
      <c r="V35" s="15" t="e">
        <f>SUMIF('[16]IMP COAL RECEIPT &amp; GCV DATA'!$A$3:$A$193,'MASTER DATA FILE IMP COAL'!A35,'[16]IMP COAL RECEIPT &amp; GCV DATA'!$V$3:$V$193)</f>
        <v>#VALUE!</v>
      </c>
      <c r="W35" s="15" t="e">
        <f t="shared" si="5"/>
        <v>#VALUE!</v>
      </c>
      <c r="X35" s="13" t="e">
        <f t="shared" si="6"/>
        <v>#VALUE!</v>
      </c>
      <c r="Y35" s="13"/>
      <c r="Z35" s="13"/>
      <c r="AB35">
        <v>4080.9198113207549</v>
      </c>
      <c r="AC35" s="53" t="e">
        <f t="shared" si="7"/>
        <v>#VALUE!</v>
      </c>
      <c r="AE35" s="53" t="e">
        <f t="shared" si="8"/>
        <v>#VALUE!</v>
      </c>
      <c r="AF35">
        <v>1</v>
      </c>
    </row>
    <row r="36" spans="1:32" customFormat="1" ht="15.6" x14ac:dyDescent="0.3">
      <c r="A36" s="65"/>
      <c r="B36" s="57" t="e">
        <f>SUMIF('[16]IMP COAL RECEIPT &amp; GCV DATA'!$A$3:$A$121,A36,'[16]IMP COAL RECEIPT &amp; GCV DATA'!$B$3:$B$121)</f>
        <v>#VALUE!</v>
      </c>
      <c r="C36" s="13" t="e">
        <f>SUMIF('[16]IMP COAL RECEIPT &amp; GCV DATA'!$A$3:$A$121,A36,'[16]IMP COAL RECEIPT &amp; GCV DATA'!$C$3:$C$121)</f>
        <v>#VALUE!</v>
      </c>
      <c r="D36" s="66">
        <f>IFERROR(VLOOKUP(A36,'[16]IMP COAL RECEIPT &amp; GCV DATA'!A34:V154,4,0),0)</f>
        <v>0</v>
      </c>
      <c r="E36" s="14">
        <f>IFERROR(VLOOKUP(A36,'[16]IMP COAL RECEIPT &amp; GCV DATA'!$A$2:$V$193,5,0),0)</f>
        <v>0</v>
      </c>
      <c r="F36" s="13" t="e">
        <f>SUMIF('[16]IMP COAL RECEIPT &amp; GCV DATA'!$A$3:$A$193,'MASTER DATA FILE IMP COAL'!A36,'[16]IMP COAL RECEIPT &amp; GCV DATA'!$F$3:$F$193)</f>
        <v>#VALUE!</v>
      </c>
      <c r="G36" s="13">
        <f>IFERROR(VLOOKUP(A36,'[16]IMP COAL RECEIPT &amp; GCV DATA'!$A$2:$V$193,7,0),0)</f>
        <v>0</v>
      </c>
      <c r="H36" s="13">
        <f>IFERROR(VLOOKUP(A36,'[16]IMP COAL RECEIPT &amp; GCV DATA'!$A$2:$V$193,8,0),0)</f>
        <v>0</v>
      </c>
      <c r="I36" s="13">
        <f>IFERROR(VLOOKUP(A36,'[16]WASH COAL RECEIPT &amp; GCV DATA'!$A$2:$V$184,9,0),0)</f>
        <v>0</v>
      </c>
      <c r="J36" s="13">
        <f>IFERROR(VLOOKUP(A36,'[16]IMP COAL RECEIPT &amp; GCV DATA'!$A$2:$V$193,10,0),0)</f>
        <v>0</v>
      </c>
      <c r="K36" s="15" t="e">
        <f>SUMIF('[16]IMP COAL RECEIPT &amp; GCV DATA'!$A$3:$A$193,'MASTER DATA FILE IMP COAL'!A36,'[16]IMP COAL RECEIPT &amp; GCV DATA'!$K$3:$K$193)</f>
        <v>#VALUE!</v>
      </c>
      <c r="L36" s="15" t="e">
        <f>SUMIF('[16]IMP COAL RECEIPT &amp; GCV DATA'!$A$3:$A$193,'MASTER DATA FILE IMP COAL'!A36,'[16]IMP COAL RECEIPT &amp; GCV DATA'!$L$3:$L$193)</f>
        <v>#VALUE!</v>
      </c>
      <c r="M36" s="15" t="e">
        <f t="shared" si="1"/>
        <v>#VALUE!</v>
      </c>
      <c r="N36" s="67"/>
      <c r="O36" s="15" t="e">
        <f>SUMIF('[16]IMP COAL RECEIPT &amp; GCV DATA'!$A$3:$A$193,'MASTER DATA FILE IMP COAL'!A36,'[16]IMP COAL RECEIPT &amp; GCV DATA'!$O$3:$O$193)</f>
        <v>#VALUE!</v>
      </c>
      <c r="P36" s="15" t="e">
        <f t="shared" si="2"/>
        <v>#VALUE!</v>
      </c>
      <c r="Q36" s="15" t="e">
        <f>SUMIF('[16]IMP COAL RECEIPT &amp; GCV DATA'!$A$3:$A$193,'MASTER DATA FILE IMP COAL'!A36,'[16]IMP COAL RECEIPT &amp; GCV DATA'!$Q$3:$Q$193)</f>
        <v>#VALUE!</v>
      </c>
      <c r="R36" s="16" t="e">
        <f>SUMIF('[16]IMP COAL RECEIPT &amp; GCV DATA'!$A$3:$A$253,'MASTER DATA FILE IMP COAL'!A36,'[16]IMP COAL RECEIPT &amp; GCV DATA'!$R$3:$R$253)+IF(H36=$J$234,($K$234*K36),0)+IF(H36=$J$235,($K$235*K36),0)</f>
        <v>#VALUE!</v>
      </c>
      <c r="S36" s="15" t="e">
        <f t="shared" si="3"/>
        <v>#VALUE!</v>
      </c>
      <c r="T36" s="15" t="e">
        <f>SUMIF('[16]IMP COAL RECEIPT &amp; GCV DATA'!$A$3:$A$193,'MASTER DATA FILE IMP COAL'!A36,'[16]IMP COAL RECEIPT &amp; GCV DATA'!$T$3:$T$193)</f>
        <v>#VALUE!</v>
      </c>
      <c r="U36" s="15" t="e">
        <f t="shared" si="4"/>
        <v>#VALUE!</v>
      </c>
      <c r="V36" s="15" t="e">
        <f>SUMIF('[16]IMP COAL RECEIPT &amp; GCV DATA'!$A$3:$A$193,'MASTER DATA FILE IMP COAL'!A36,'[16]IMP COAL RECEIPT &amp; GCV DATA'!$V$3:$V$193)</f>
        <v>#VALUE!</v>
      </c>
      <c r="W36" s="15" t="e">
        <f t="shared" si="5"/>
        <v>#VALUE!</v>
      </c>
      <c r="X36" s="13" t="e">
        <f t="shared" si="6"/>
        <v>#VALUE!</v>
      </c>
      <c r="Y36" s="13"/>
      <c r="Z36" s="13"/>
      <c r="AB36">
        <v>4080.9198113207549</v>
      </c>
      <c r="AC36" s="53" t="e">
        <f t="shared" si="7"/>
        <v>#VALUE!</v>
      </c>
      <c r="AE36" s="53" t="e">
        <f t="shared" si="8"/>
        <v>#VALUE!</v>
      </c>
      <c r="AF36">
        <v>1</v>
      </c>
    </row>
    <row r="37" spans="1:32" customFormat="1" ht="15.6" x14ac:dyDescent="0.3">
      <c r="A37" s="65"/>
      <c r="B37" s="57" t="e">
        <f>SUMIF('[16]IMP COAL RECEIPT &amp; GCV DATA'!$A$3:$A$121,A37,'[16]IMP COAL RECEIPT &amp; GCV DATA'!$B$3:$B$121)</f>
        <v>#VALUE!</v>
      </c>
      <c r="C37" s="13" t="e">
        <f>SUMIF('[16]IMP COAL RECEIPT &amp; GCV DATA'!$A$3:$A$121,A37,'[16]IMP COAL RECEIPT &amp; GCV DATA'!$C$3:$C$121)</f>
        <v>#VALUE!</v>
      </c>
      <c r="D37" s="66">
        <f>IFERROR(VLOOKUP(A37,'[16]IMP COAL RECEIPT &amp; GCV DATA'!A35:V155,4,0),0)</f>
        <v>0</v>
      </c>
      <c r="E37" s="14">
        <f>IFERROR(VLOOKUP(A37,'[16]IMP COAL RECEIPT &amp; GCV DATA'!$A$2:$V$193,5,0),0)</f>
        <v>0</v>
      </c>
      <c r="F37" s="13" t="e">
        <f>SUMIF('[16]IMP COAL RECEIPT &amp; GCV DATA'!$A$3:$A$193,'MASTER DATA FILE IMP COAL'!A37,'[16]IMP COAL RECEIPT &amp; GCV DATA'!$F$3:$F$193)</f>
        <v>#VALUE!</v>
      </c>
      <c r="G37" s="13">
        <f>IFERROR(VLOOKUP(A37,'[16]IMP COAL RECEIPT &amp; GCV DATA'!$A$2:$V$193,7,0),0)</f>
        <v>0</v>
      </c>
      <c r="H37" s="13">
        <f>IFERROR(VLOOKUP(A37,'[16]IMP COAL RECEIPT &amp; GCV DATA'!$A$2:$V$193,8,0),0)</f>
        <v>0</v>
      </c>
      <c r="I37" s="13">
        <f>IFERROR(VLOOKUP(A37,'[16]WASH COAL RECEIPT &amp; GCV DATA'!$A$2:$V$184,9,0),0)</f>
        <v>0</v>
      </c>
      <c r="J37" s="13">
        <f>IFERROR(VLOOKUP(A37,'[16]IMP COAL RECEIPT &amp; GCV DATA'!$A$2:$V$193,10,0),0)</f>
        <v>0</v>
      </c>
      <c r="K37" s="15" t="e">
        <f>SUMIF('[16]IMP COAL RECEIPT &amp; GCV DATA'!$A$3:$A$193,'MASTER DATA FILE IMP COAL'!A37,'[16]IMP COAL RECEIPT &amp; GCV DATA'!$K$3:$K$193)</f>
        <v>#VALUE!</v>
      </c>
      <c r="L37" s="15" t="e">
        <f>SUMIF('[16]IMP COAL RECEIPT &amp; GCV DATA'!$A$3:$A$193,'MASTER DATA FILE IMP COAL'!A37,'[16]IMP COAL RECEIPT &amp; GCV DATA'!$L$3:$L$193)</f>
        <v>#VALUE!</v>
      </c>
      <c r="M37" s="15" t="e">
        <f t="shared" si="1"/>
        <v>#VALUE!</v>
      </c>
      <c r="N37" s="67"/>
      <c r="O37" s="15" t="e">
        <f>SUMIF('[16]IMP COAL RECEIPT &amp; GCV DATA'!$A$3:$A$193,'MASTER DATA FILE IMP COAL'!A37,'[16]IMP COAL RECEIPT &amp; GCV DATA'!$O$3:$O$193)</f>
        <v>#VALUE!</v>
      </c>
      <c r="P37" s="15" t="e">
        <f t="shared" si="2"/>
        <v>#VALUE!</v>
      </c>
      <c r="Q37" s="15" t="e">
        <f>SUMIF('[16]IMP COAL RECEIPT &amp; GCV DATA'!$A$3:$A$193,'MASTER DATA FILE IMP COAL'!A37,'[16]IMP COAL RECEIPT &amp; GCV DATA'!$Q$3:$Q$193)</f>
        <v>#VALUE!</v>
      </c>
      <c r="R37" s="16" t="e">
        <f>SUMIF('[16]IMP COAL RECEIPT &amp; GCV DATA'!$A$3:$A$253,'MASTER DATA FILE IMP COAL'!A37,'[16]IMP COAL RECEIPT &amp; GCV DATA'!$R$3:$R$253)+IF(H37=$J$234,($K$234*K37),0)+IF(H37=$J$235,($K$235*K37),0)</f>
        <v>#VALUE!</v>
      </c>
      <c r="S37" s="15" t="e">
        <f t="shared" si="3"/>
        <v>#VALUE!</v>
      </c>
      <c r="T37" s="15" t="e">
        <f>SUMIF('[16]IMP COAL RECEIPT &amp; GCV DATA'!$A$3:$A$193,'MASTER DATA FILE IMP COAL'!A37,'[16]IMP COAL RECEIPT &amp; GCV DATA'!$T$3:$T$193)</f>
        <v>#VALUE!</v>
      </c>
      <c r="U37" s="15" t="e">
        <f t="shared" si="4"/>
        <v>#VALUE!</v>
      </c>
      <c r="V37" s="15" t="e">
        <f>SUMIF('[16]IMP COAL RECEIPT &amp; GCV DATA'!$A$3:$A$193,'MASTER DATA FILE IMP COAL'!A37,'[16]IMP COAL RECEIPT &amp; GCV DATA'!$V$3:$V$193)</f>
        <v>#VALUE!</v>
      </c>
      <c r="W37" s="15" t="e">
        <f t="shared" si="5"/>
        <v>#VALUE!</v>
      </c>
      <c r="X37" s="13" t="e">
        <f t="shared" si="6"/>
        <v>#VALUE!</v>
      </c>
      <c r="Y37" s="13"/>
      <c r="Z37" s="13"/>
      <c r="AB37">
        <v>4080.9198113207549</v>
      </c>
      <c r="AC37" s="53" t="e">
        <f t="shared" si="7"/>
        <v>#VALUE!</v>
      </c>
      <c r="AE37" s="53" t="e">
        <f t="shared" si="8"/>
        <v>#VALUE!</v>
      </c>
      <c r="AF37">
        <v>1</v>
      </c>
    </row>
    <row r="38" spans="1:32" customFormat="1" ht="15.6" x14ac:dyDescent="0.3">
      <c r="A38" s="65"/>
      <c r="B38" s="57" t="e">
        <f>SUMIF('[16]IMP COAL RECEIPT &amp; GCV DATA'!$A$3:$A$121,A38,'[16]IMP COAL RECEIPT &amp; GCV DATA'!$B$3:$B$121)</f>
        <v>#VALUE!</v>
      </c>
      <c r="C38" s="13" t="e">
        <f>SUMIF('[16]IMP COAL RECEIPT &amp; GCV DATA'!$A$3:$A$121,A38,'[16]IMP COAL RECEIPT &amp; GCV DATA'!$C$3:$C$121)</f>
        <v>#VALUE!</v>
      </c>
      <c r="D38" s="66">
        <f>IFERROR(VLOOKUP(A38,'[16]IMP COAL RECEIPT &amp; GCV DATA'!A36:V156,4,0),0)</f>
        <v>0</v>
      </c>
      <c r="E38" s="14">
        <f>IFERROR(VLOOKUP(A38,'[16]IMP COAL RECEIPT &amp; GCV DATA'!$A$2:$V$193,5,0),0)</f>
        <v>0</v>
      </c>
      <c r="F38" s="13" t="e">
        <f>SUMIF('[16]IMP COAL RECEIPT &amp; GCV DATA'!$A$3:$A$193,'MASTER DATA FILE IMP COAL'!A38,'[16]IMP COAL RECEIPT &amp; GCV DATA'!$F$3:$F$193)</f>
        <v>#VALUE!</v>
      </c>
      <c r="G38" s="13">
        <f>IFERROR(VLOOKUP(A38,'[16]IMP COAL RECEIPT &amp; GCV DATA'!$A$2:$V$193,7,0),0)</f>
        <v>0</v>
      </c>
      <c r="H38" s="13">
        <f>IFERROR(VLOOKUP(A38,'[16]IMP COAL RECEIPT &amp; GCV DATA'!$A$2:$V$193,8,0),0)</f>
        <v>0</v>
      </c>
      <c r="I38" s="13">
        <f>IFERROR(VLOOKUP(A38,'[16]WASH COAL RECEIPT &amp; GCV DATA'!$A$2:$V$184,9,0),0)</f>
        <v>0</v>
      </c>
      <c r="J38" s="13">
        <f>IFERROR(VLOOKUP(A38,'[16]IMP COAL RECEIPT &amp; GCV DATA'!$A$2:$V$193,10,0),0)</f>
        <v>0</v>
      </c>
      <c r="K38" s="15" t="e">
        <f>SUMIF('[16]IMP COAL RECEIPT &amp; GCV DATA'!$A$3:$A$193,'MASTER DATA FILE IMP COAL'!A38,'[16]IMP COAL RECEIPT &amp; GCV DATA'!$K$3:$K$193)</f>
        <v>#VALUE!</v>
      </c>
      <c r="L38" s="15" t="e">
        <f>SUMIF('[16]IMP COAL RECEIPT &amp; GCV DATA'!$A$3:$A$193,'MASTER DATA FILE IMP COAL'!A38,'[16]IMP COAL RECEIPT &amp; GCV DATA'!$L$3:$L$193)</f>
        <v>#VALUE!</v>
      </c>
      <c r="M38" s="15" t="e">
        <f t="shared" si="1"/>
        <v>#VALUE!</v>
      </c>
      <c r="N38" s="67"/>
      <c r="O38" s="15" t="e">
        <f>SUMIF('[16]IMP COAL RECEIPT &amp; GCV DATA'!$A$3:$A$193,'MASTER DATA FILE IMP COAL'!A38,'[16]IMP COAL RECEIPT &amp; GCV DATA'!$O$3:$O$193)</f>
        <v>#VALUE!</v>
      </c>
      <c r="P38" s="15" t="e">
        <f t="shared" si="2"/>
        <v>#VALUE!</v>
      </c>
      <c r="Q38" s="15" t="e">
        <f>SUMIF('[16]IMP COAL RECEIPT &amp; GCV DATA'!$A$3:$A$193,'MASTER DATA FILE IMP COAL'!A38,'[16]IMP COAL RECEIPT &amp; GCV DATA'!$Q$3:$Q$193)</f>
        <v>#VALUE!</v>
      </c>
      <c r="R38" s="16" t="e">
        <f>SUMIF('[16]IMP COAL RECEIPT &amp; GCV DATA'!$A$3:$A$253,'MASTER DATA FILE IMP COAL'!A38,'[16]IMP COAL RECEIPT &amp; GCV DATA'!$R$3:$R$253)+IF(H38=$J$234,($K$234*K38),0)+IF(H38=$J$235,($K$235*K38),0)</f>
        <v>#VALUE!</v>
      </c>
      <c r="S38" s="15" t="e">
        <f t="shared" si="3"/>
        <v>#VALUE!</v>
      </c>
      <c r="T38" s="15" t="e">
        <f>SUMIF('[16]IMP COAL RECEIPT &amp; GCV DATA'!$A$3:$A$193,'MASTER DATA FILE IMP COAL'!A38,'[16]IMP COAL RECEIPT &amp; GCV DATA'!$T$3:$T$193)</f>
        <v>#VALUE!</v>
      </c>
      <c r="U38" s="15" t="e">
        <f t="shared" si="4"/>
        <v>#VALUE!</v>
      </c>
      <c r="V38" s="15" t="e">
        <f>SUMIF('[16]IMP COAL RECEIPT &amp; GCV DATA'!$A$3:$A$193,'MASTER DATA FILE IMP COAL'!A38,'[16]IMP COAL RECEIPT &amp; GCV DATA'!$V$3:$V$193)</f>
        <v>#VALUE!</v>
      </c>
      <c r="W38" s="15" t="e">
        <f t="shared" si="5"/>
        <v>#VALUE!</v>
      </c>
      <c r="X38" s="13" t="e">
        <f t="shared" si="6"/>
        <v>#VALUE!</v>
      </c>
      <c r="Y38" s="13"/>
      <c r="Z38" s="13"/>
      <c r="AB38">
        <v>4080.9198113207549</v>
      </c>
      <c r="AC38" s="53" t="e">
        <f t="shared" si="7"/>
        <v>#VALUE!</v>
      </c>
      <c r="AE38" s="53" t="e">
        <f t="shared" si="8"/>
        <v>#VALUE!</v>
      </c>
      <c r="AF38">
        <v>1</v>
      </c>
    </row>
    <row r="39" spans="1:32" customFormat="1" ht="15.6" x14ac:dyDescent="0.3">
      <c r="A39" s="65"/>
      <c r="B39" s="57" t="e">
        <f>SUMIF('[16]IMP COAL RECEIPT &amp; GCV DATA'!$A$3:$A$121,A39,'[16]IMP COAL RECEIPT &amp; GCV DATA'!$B$3:$B$121)</f>
        <v>#VALUE!</v>
      </c>
      <c r="C39" s="13" t="e">
        <f>SUMIF('[16]IMP COAL RECEIPT &amp; GCV DATA'!$A$3:$A$121,A39,'[16]IMP COAL RECEIPT &amp; GCV DATA'!$C$3:$C$121)</f>
        <v>#VALUE!</v>
      </c>
      <c r="D39" s="66">
        <f>IFERROR(VLOOKUP(A39,'[16]IMP COAL RECEIPT &amp; GCV DATA'!A37:V157,4,0),0)</f>
        <v>0</v>
      </c>
      <c r="E39" s="14">
        <f>IFERROR(VLOOKUP(A39,'[16]IMP COAL RECEIPT &amp; GCV DATA'!$A$2:$V$193,5,0),0)</f>
        <v>0</v>
      </c>
      <c r="F39" s="13" t="e">
        <f>SUMIF('[16]IMP COAL RECEIPT &amp; GCV DATA'!$A$3:$A$193,'MASTER DATA FILE IMP COAL'!A39,'[16]IMP COAL RECEIPT &amp; GCV DATA'!$F$3:$F$193)</f>
        <v>#VALUE!</v>
      </c>
      <c r="G39" s="13">
        <f>IFERROR(VLOOKUP(A39,'[16]IMP COAL RECEIPT &amp; GCV DATA'!$A$2:$V$193,7,0),0)</f>
        <v>0</v>
      </c>
      <c r="H39" s="13">
        <f>IFERROR(VLOOKUP(A39,'[16]IMP COAL RECEIPT &amp; GCV DATA'!$A$2:$V$193,8,0),0)</f>
        <v>0</v>
      </c>
      <c r="I39" s="13">
        <f>IFERROR(VLOOKUP(A39,'[16]WASH COAL RECEIPT &amp; GCV DATA'!$A$2:$V$184,9,0),0)</f>
        <v>0</v>
      </c>
      <c r="J39" s="13">
        <f>IFERROR(VLOOKUP(A39,'[16]IMP COAL RECEIPT &amp; GCV DATA'!$A$2:$V$193,10,0),0)</f>
        <v>0</v>
      </c>
      <c r="K39" s="15" t="e">
        <f>SUMIF('[16]IMP COAL RECEIPT &amp; GCV DATA'!$A$3:$A$193,'MASTER DATA FILE IMP COAL'!A39,'[16]IMP COAL RECEIPT &amp; GCV DATA'!$K$3:$K$193)</f>
        <v>#VALUE!</v>
      </c>
      <c r="L39" s="15" t="e">
        <f>SUMIF('[16]IMP COAL RECEIPT &amp; GCV DATA'!$A$3:$A$193,'MASTER DATA FILE IMP COAL'!A39,'[16]IMP COAL RECEIPT &amp; GCV DATA'!$L$3:$L$193)</f>
        <v>#VALUE!</v>
      </c>
      <c r="M39" s="15" t="e">
        <f t="shared" si="1"/>
        <v>#VALUE!</v>
      </c>
      <c r="N39" s="67"/>
      <c r="O39" s="15" t="e">
        <f>SUMIF('[16]IMP COAL RECEIPT &amp; GCV DATA'!$A$3:$A$193,'MASTER DATA FILE IMP COAL'!A39,'[16]IMP COAL RECEIPT &amp; GCV DATA'!$O$3:$O$193)</f>
        <v>#VALUE!</v>
      </c>
      <c r="P39" s="15" t="e">
        <f t="shared" si="2"/>
        <v>#VALUE!</v>
      </c>
      <c r="Q39" s="15" t="e">
        <f>SUMIF('[16]IMP COAL RECEIPT &amp; GCV DATA'!$A$3:$A$193,'MASTER DATA FILE IMP COAL'!A39,'[16]IMP COAL RECEIPT &amp; GCV DATA'!$Q$3:$Q$193)</f>
        <v>#VALUE!</v>
      </c>
      <c r="R39" s="16" t="e">
        <f>SUMIF('[16]IMP COAL RECEIPT &amp; GCV DATA'!$A$3:$A$253,'MASTER DATA FILE IMP COAL'!A39,'[16]IMP COAL RECEIPT &amp; GCV DATA'!$R$3:$R$253)+IF(H39=$J$234,($K$234*K39),0)+IF(H39=$J$235,($K$235*K39),0)</f>
        <v>#VALUE!</v>
      </c>
      <c r="S39" s="15" t="e">
        <f t="shared" si="3"/>
        <v>#VALUE!</v>
      </c>
      <c r="T39" s="15" t="e">
        <f>SUMIF('[16]IMP COAL RECEIPT &amp; GCV DATA'!$A$3:$A$193,'MASTER DATA FILE IMP COAL'!A39,'[16]IMP COAL RECEIPT &amp; GCV DATA'!$T$3:$T$193)</f>
        <v>#VALUE!</v>
      </c>
      <c r="U39" s="15" t="e">
        <f t="shared" si="4"/>
        <v>#VALUE!</v>
      </c>
      <c r="V39" s="15" t="e">
        <f>SUMIF('[16]IMP COAL RECEIPT &amp; GCV DATA'!$A$3:$A$193,'MASTER DATA FILE IMP COAL'!A39,'[16]IMP COAL RECEIPT &amp; GCV DATA'!$V$3:$V$193)</f>
        <v>#VALUE!</v>
      </c>
      <c r="W39" s="15" t="e">
        <f t="shared" si="5"/>
        <v>#VALUE!</v>
      </c>
      <c r="X39" s="13" t="e">
        <f t="shared" si="6"/>
        <v>#VALUE!</v>
      </c>
      <c r="Y39" s="13"/>
      <c r="Z39" s="13"/>
      <c r="AB39">
        <v>4080.9198113207549</v>
      </c>
      <c r="AC39" s="53" t="e">
        <f t="shared" si="7"/>
        <v>#VALUE!</v>
      </c>
      <c r="AE39" s="53" t="e">
        <f t="shared" si="8"/>
        <v>#VALUE!</v>
      </c>
      <c r="AF39">
        <v>1</v>
      </c>
    </row>
    <row r="40" spans="1:32" customFormat="1" ht="15.6" x14ac:dyDescent="0.3">
      <c r="A40" s="65"/>
      <c r="B40" s="57" t="e">
        <f>SUMIF('[16]IMP COAL RECEIPT &amp; GCV DATA'!$A$3:$A$121,A40,'[16]IMP COAL RECEIPT &amp; GCV DATA'!$B$3:$B$121)</f>
        <v>#VALUE!</v>
      </c>
      <c r="C40" s="13" t="e">
        <f>SUMIF('[16]IMP COAL RECEIPT &amp; GCV DATA'!$A$3:$A$121,A40,'[16]IMP COAL RECEIPT &amp; GCV DATA'!$C$3:$C$121)</f>
        <v>#VALUE!</v>
      </c>
      <c r="D40" s="66">
        <f>IFERROR(VLOOKUP(A40,'[16]IMP COAL RECEIPT &amp; GCV DATA'!A38:V158,4,0),0)</f>
        <v>0</v>
      </c>
      <c r="E40" s="14">
        <f>IFERROR(VLOOKUP(A40,'[16]IMP COAL RECEIPT &amp; GCV DATA'!$A$2:$V$193,5,0),0)</f>
        <v>0</v>
      </c>
      <c r="F40" s="13" t="e">
        <f>SUMIF('[16]IMP COAL RECEIPT &amp; GCV DATA'!$A$3:$A$193,'MASTER DATA FILE IMP COAL'!A40,'[16]IMP COAL RECEIPT &amp; GCV DATA'!$F$3:$F$193)</f>
        <v>#VALUE!</v>
      </c>
      <c r="G40" s="13">
        <f>IFERROR(VLOOKUP(A40,'[16]IMP COAL RECEIPT &amp; GCV DATA'!$A$2:$V$193,7,0),0)</f>
        <v>0</v>
      </c>
      <c r="H40" s="13">
        <f>IFERROR(VLOOKUP(A40,'[16]IMP COAL RECEIPT &amp; GCV DATA'!$A$2:$V$193,8,0),0)</f>
        <v>0</v>
      </c>
      <c r="I40" s="13">
        <f>IFERROR(VLOOKUP(A40,'[16]WASH COAL RECEIPT &amp; GCV DATA'!$A$2:$V$184,9,0),0)</f>
        <v>0</v>
      </c>
      <c r="J40" s="13">
        <f>IFERROR(VLOOKUP(A40,'[16]IMP COAL RECEIPT &amp; GCV DATA'!$A$2:$V$193,10,0),0)</f>
        <v>0</v>
      </c>
      <c r="K40" s="15" t="e">
        <f>SUMIF('[16]IMP COAL RECEIPT &amp; GCV DATA'!$A$3:$A$193,'MASTER DATA FILE IMP COAL'!A40,'[16]IMP COAL RECEIPT &amp; GCV DATA'!$K$3:$K$193)</f>
        <v>#VALUE!</v>
      </c>
      <c r="L40" s="15" t="e">
        <f>SUMIF('[16]IMP COAL RECEIPT &amp; GCV DATA'!$A$3:$A$193,'MASTER DATA FILE IMP COAL'!A40,'[16]IMP COAL RECEIPT &amp; GCV DATA'!$L$3:$L$193)</f>
        <v>#VALUE!</v>
      </c>
      <c r="M40" s="15" t="e">
        <f t="shared" si="1"/>
        <v>#VALUE!</v>
      </c>
      <c r="N40" s="67"/>
      <c r="O40" s="15" t="e">
        <f>SUMIF('[16]IMP COAL RECEIPT &amp; GCV DATA'!$A$3:$A$193,'MASTER DATA FILE IMP COAL'!A40,'[16]IMP COAL RECEIPT &amp; GCV DATA'!$O$3:$O$193)</f>
        <v>#VALUE!</v>
      </c>
      <c r="P40" s="15" t="e">
        <f t="shared" si="2"/>
        <v>#VALUE!</v>
      </c>
      <c r="Q40" s="15" t="e">
        <f>SUMIF('[16]IMP COAL RECEIPT &amp; GCV DATA'!$A$3:$A$193,'MASTER DATA FILE IMP COAL'!A40,'[16]IMP COAL RECEIPT &amp; GCV DATA'!$Q$3:$Q$193)</f>
        <v>#VALUE!</v>
      </c>
      <c r="R40" s="16" t="e">
        <f>SUMIF('[16]IMP COAL RECEIPT &amp; GCV DATA'!$A$3:$A$253,'MASTER DATA FILE IMP COAL'!A40,'[16]IMP COAL RECEIPT &amp; GCV DATA'!$R$3:$R$253)+IF(H40=$J$234,($K$234*K40),0)+IF(H40=$J$235,($K$235*K40),0)</f>
        <v>#VALUE!</v>
      </c>
      <c r="S40" s="15" t="e">
        <f t="shared" si="3"/>
        <v>#VALUE!</v>
      </c>
      <c r="T40" s="15" t="e">
        <f>SUMIF('[16]IMP COAL RECEIPT &amp; GCV DATA'!$A$3:$A$193,'MASTER DATA FILE IMP COAL'!A40,'[16]IMP COAL RECEIPT &amp; GCV DATA'!$T$3:$T$193)</f>
        <v>#VALUE!</v>
      </c>
      <c r="U40" s="15" t="e">
        <f t="shared" si="4"/>
        <v>#VALUE!</v>
      </c>
      <c r="V40" s="15" t="e">
        <f>SUMIF('[16]IMP COAL RECEIPT &amp; GCV DATA'!$A$3:$A$193,'MASTER DATA FILE IMP COAL'!A40,'[16]IMP COAL RECEIPT &amp; GCV DATA'!$V$3:$V$193)</f>
        <v>#VALUE!</v>
      </c>
      <c r="W40" s="15" t="e">
        <f t="shared" si="5"/>
        <v>#VALUE!</v>
      </c>
      <c r="X40" s="13" t="e">
        <f t="shared" si="6"/>
        <v>#VALUE!</v>
      </c>
      <c r="Y40" s="13"/>
      <c r="Z40" s="13"/>
      <c r="AB40">
        <v>4080.9198113207549</v>
      </c>
      <c r="AC40" s="53" t="e">
        <f t="shared" si="7"/>
        <v>#VALUE!</v>
      </c>
      <c r="AE40" s="53" t="e">
        <f t="shared" si="8"/>
        <v>#VALUE!</v>
      </c>
      <c r="AF40">
        <v>1</v>
      </c>
    </row>
    <row r="41" spans="1:32" customFormat="1" ht="15.6" x14ac:dyDescent="0.3">
      <c r="A41" s="65"/>
      <c r="B41" s="57" t="e">
        <f>SUMIF('[16]IMP COAL RECEIPT &amp; GCV DATA'!$A$3:$A$121,A41,'[16]IMP COAL RECEIPT &amp; GCV DATA'!$B$3:$B$121)</f>
        <v>#VALUE!</v>
      </c>
      <c r="C41" s="13" t="e">
        <f>SUMIF('[16]IMP COAL RECEIPT &amp; GCV DATA'!$A$3:$A$121,A41,'[16]IMP COAL RECEIPT &amp; GCV DATA'!$C$3:$C$121)</f>
        <v>#VALUE!</v>
      </c>
      <c r="D41" s="66">
        <f>IFERROR(VLOOKUP(A41,'[16]IMP COAL RECEIPT &amp; GCV DATA'!A39:V159,4,0),0)</f>
        <v>0</v>
      </c>
      <c r="E41" s="14">
        <f>IFERROR(VLOOKUP(A41,'[16]IMP COAL RECEIPT &amp; GCV DATA'!$A$2:$V$193,5,0),0)</f>
        <v>0</v>
      </c>
      <c r="F41" s="13" t="e">
        <f>SUMIF('[16]IMP COAL RECEIPT &amp; GCV DATA'!$A$3:$A$193,'MASTER DATA FILE IMP COAL'!A41,'[16]IMP COAL RECEIPT &amp; GCV DATA'!$F$3:$F$193)</f>
        <v>#VALUE!</v>
      </c>
      <c r="G41" s="13">
        <f>IFERROR(VLOOKUP(A41,'[16]IMP COAL RECEIPT &amp; GCV DATA'!$A$2:$V$193,7,0),0)</f>
        <v>0</v>
      </c>
      <c r="H41" s="13">
        <f>IFERROR(VLOOKUP(A41,'[16]IMP COAL RECEIPT &amp; GCV DATA'!$A$2:$V$193,8,0),0)</f>
        <v>0</v>
      </c>
      <c r="I41" s="13">
        <f>IFERROR(VLOOKUP(A41,'[16]WASH COAL RECEIPT &amp; GCV DATA'!$A$2:$V$184,9,0),0)</f>
        <v>0</v>
      </c>
      <c r="J41" s="13">
        <f>IFERROR(VLOOKUP(A41,'[16]IMP COAL RECEIPT &amp; GCV DATA'!$A$2:$V$193,10,0),0)</f>
        <v>0</v>
      </c>
      <c r="K41" s="15" t="e">
        <f>SUMIF('[16]IMP COAL RECEIPT &amp; GCV DATA'!$A$3:$A$193,'MASTER DATA FILE IMP COAL'!A41,'[16]IMP COAL RECEIPT &amp; GCV DATA'!$K$3:$K$193)</f>
        <v>#VALUE!</v>
      </c>
      <c r="L41" s="15" t="e">
        <f>SUMIF('[16]IMP COAL RECEIPT &amp; GCV DATA'!$A$3:$A$193,'MASTER DATA FILE IMP COAL'!A41,'[16]IMP COAL RECEIPT &amp; GCV DATA'!$L$3:$L$193)</f>
        <v>#VALUE!</v>
      </c>
      <c r="M41" s="15" t="e">
        <f t="shared" si="1"/>
        <v>#VALUE!</v>
      </c>
      <c r="N41" s="67"/>
      <c r="O41" s="15" t="e">
        <f>SUMIF('[16]IMP COAL RECEIPT &amp; GCV DATA'!$A$3:$A$193,'MASTER DATA FILE IMP COAL'!A41,'[16]IMP COAL RECEIPT &amp; GCV DATA'!$O$3:$O$193)</f>
        <v>#VALUE!</v>
      </c>
      <c r="P41" s="15" t="e">
        <f t="shared" si="2"/>
        <v>#VALUE!</v>
      </c>
      <c r="Q41" s="15" t="e">
        <f>SUMIF('[16]IMP COAL RECEIPT &amp; GCV DATA'!$A$3:$A$193,'MASTER DATA FILE IMP COAL'!A41,'[16]IMP COAL RECEIPT &amp; GCV DATA'!$Q$3:$Q$193)</f>
        <v>#VALUE!</v>
      </c>
      <c r="R41" s="16" t="e">
        <f>SUMIF('[16]IMP COAL RECEIPT &amp; GCV DATA'!$A$3:$A$253,'MASTER DATA FILE IMP COAL'!A41,'[16]IMP COAL RECEIPT &amp; GCV DATA'!$R$3:$R$253)+IF(H41=$J$234,($K$234*K41),0)+IF(H41=$J$235,($K$235*K41),0)</f>
        <v>#VALUE!</v>
      </c>
      <c r="S41" s="15" t="e">
        <f t="shared" si="3"/>
        <v>#VALUE!</v>
      </c>
      <c r="T41" s="15" t="e">
        <f>SUMIF('[16]IMP COAL RECEIPT &amp; GCV DATA'!$A$3:$A$193,'MASTER DATA FILE IMP COAL'!A41,'[16]IMP COAL RECEIPT &amp; GCV DATA'!$T$3:$T$193)</f>
        <v>#VALUE!</v>
      </c>
      <c r="U41" s="15" t="e">
        <f t="shared" si="4"/>
        <v>#VALUE!</v>
      </c>
      <c r="V41" s="15" t="e">
        <f>SUMIF('[16]IMP COAL RECEIPT &amp; GCV DATA'!$A$3:$A$193,'MASTER DATA FILE IMP COAL'!A41,'[16]IMP COAL RECEIPT &amp; GCV DATA'!$V$3:$V$193)</f>
        <v>#VALUE!</v>
      </c>
      <c r="W41" s="15" t="e">
        <f t="shared" si="5"/>
        <v>#VALUE!</v>
      </c>
      <c r="X41" s="13" t="e">
        <f t="shared" si="6"/>
        <v>#VALUE!</v>
      </c>
      <c r="Y41" s="13"/>
      <c r="Z41" s="13"/>
      <c r="AB41">
        <v>4080.9198113207549</v>
      </c>
      <c r="AC41" s="53" t="e">
        <f t="shared" si="7"/>
        <v>#VALUE!</v>
      </c>
      <c r="AE41" s="53" t="e">
        <f t="shared" si="8"/>
        <v>#VALUE!</v>
      </c>
      <c r="AF41">
        <v>1</v>
      </c>
    </row>
    <row r="42" spans="1:32" customFormat="1" ht="15.6" x14ac:dyDescent="0.3">
      <c r="A42" s="65"/>
      <c r="B42" s="57" t="e">
        <f>SUMIF('[16]IMP COAL RECEIPT &amp; GCV DATA'!$A$3:$A$121,A42,'[16]IMP COAL RECEIPT &amp; GCV DATA'!$B$3:$B$121)</f>
        <v>#VALUE!</v>
      </c>
      <c r="C42" s="13" t="e">
        <f>SUMIF('[16]IMP COAL RECEIPT &amp; GCV DATA'!$A$3:$A$121,A42,'[16]IMP COAL RECEIPT &amp; GCV DATA'!$C$3:$C$121)</f>
        <v>#VALUE!</v>
      </c>
      <c r="D42" s="66">
        <f>IFERROR(VLOOKUP(A42,'[16]IMP COAL RECEIPT &amp; GCV DATA'!A40:V160,4,0),0)</f>
        <v>0</v>
      </c>
      <c r="E42" s="14">
        <f>IFERROR(VLOOKUP(A42,'[16]IMP COAL RECEIPT &amp; GCV DATA'!$A$2:$V$193,5,0),0)</f>
        <v>0</v>
      </c>
      <c r="F42" s="13" t="e">
        <f>SUMIF('[16]IMP COAL RECEIPT &amp; GCV DATA'!$A$3:$A$193,'MASTER DATA FILE IMP COAL'!A42,'[16]IMP COAL RECEIPT &amp; GCV DATA'!$F$3:$F$193)</f>
        <v>#VALUE!</v>
      </c>
      <c r="G42" s="13">
        <f>IFERROR(VLOOKUP(A42,'[16]IMP COAL RECEIPT &amp; GCV DATA'!$A$2:$V$193,7,0),0)</f>
        <v>0</v>
      </c>
      <c r="H42" s="13">
        <f>IFERROR(VLOOKUP(A42,'[16]IMP COAL RECEIPT &amp; GCV DATA'!$A$2:$V$193,8,0),0)</f>
        <v>0</v>
      </c>
      <c r="I42" s="13">
        <f>IFERROR(VLOOKUP(A42,'[16]WASH COAL RECEIPT &amp; GCV DATA'!$A$2:$V$184,9,0),0)</f>
        <v>0</v>
      </c>
      <c r="J42" s="13">
        <f>IFERROR(VLOOKUP(A42,'[16]IMP COAL RECEIPT &amp; GCV DATA'!$A$2:$V$193,10,0),0)</f>
        <v>0</v>
      </c>
      <c r="K42" s="15" t="e">
        <f>SUMIF('[16]IMP COAL RECEIPT &amp; GCV DATA'!$A$3:$A$193,'MASTER DATA FILE IMP COAL'!A42,'[16]IMP COAL RECEIPT &amp; GCV DATA'!$K$3:$K$193)</f>
        <v>#VALUE!</v>
      </c>
      <c r="L42" s="15" t="e">
        <f>SUMIF('[16]IMP COAL RECEIPT &amp; GCV DATA'!$A$3:$A$193,'MASTER DATA FILE IMP COAL'!A42,'[16]IMP COAL RECEIPT &amp; GCV DATA'!$L$3:$L$193)</f>
        <v>#VALUE!</v>
      </c>
      <c r="M42" s="15" t="e">
        <f t="shared" si="1"/>
        <v>#VALUE!</v>
      </c>
      <c r="N42" s="67"/>
      <c r="O42" s="15" t="e">
        <f>SUMIF('[16]IMP COAL RECEIPT &amp; GCV DATA'!$A$3:$A$193,'MASTER DATA FILE IMP COAL'!A42,'[16]IMP COAL RECEIPT &amp; GCV DATA'!$O$3:$O$193)</f>
        <v>#VALUE!</v>
      </c>
      <c r="P42" s="15" t="e">
        <f t="shared" si="2"/>
        <v>#VALUE!</v>
      </c>
      <c r="Q42" s="15" t="e">
        <f>SUMIF('[16]IMP COAL RECEIPT &amp; GCV DATA'!$A$3:$A$193,'MASTER DATA FILE IMP COAL'!A42,'[16]IMP COAL RECEIPT &amp; GCV DATA'!$Q$3:$Q$193)</f>
        <v>#VALUE!</v>
      </c>
      <c r="R42" s="16" t="e">
        <f>SUMIF('[16]IMP COAL RECEIPT &amp; GCV DATA'!$A$3:$A$253,'MASTER DATA FILE IMP COAL'!A42,'[16]IMP COAL RECEIPT &amp; GCV DATA'!$R$3:$R$253)+IF(H42=$J$234,($K$234*K42),0)+IF(H42=$J$235,($K$235*K42),0)</f>
        <v>#VALUE!</v>
      </c>
      <c r="S42" s="15" t="e">
        <f t="shared" si="3"/>
        <v>#VALUE!</v>
      </c>
      <c r="T42" s="15" t="e">
        <f>SUMIF('[16]IMP COAL RECEIPT &amp; GCV DATA'!$A$3:$A$193,'MASTER DATA FILE IMP COAL'!A42,'[16]IMP COAL RECEIPT &amp; GCV DATA'!$T$3:$T$193)</f>
        <v>#VALUE!</v>
      </c>
      <c r="U42" s="15" t="e">
        <f t="shared" si="4"/>
        <v>#VALUE!</v>
      </c>
      <c r="V42" s="15" t="e">
        <f>SUMIF('[16]IMP COAL RECEIPT &amp; GCV DATA'!$A$3:$A$193,'MASTER DATA FILE IMP COAL'!A42,'[16]IMP COAL RECEIPT &amp; GCV DATA'!$V$3:$V$193)</f>
        <v>#VALUE!</v>
      </c>
      <c r="W42" s="15" t="e">
        <f t="shared" si="5"/>
        <v>#VALUE!</v>
      </c>
      <c r="X42" s="13" t="e">
        <f t="shared" si="6"/>
        <v>#VALUE!</v>
      </c>
      <c r="Y42" s="13"/>
      <c r="Z42" s="13"/>
      <c r="AB42">
        <v>4080.9198113207549</v>
      </c>
      <c r="AC42" s="53" t="e">
        <f t="shared" si="7"/>
        <v>#VALUE!</v>
      </c>
      <c r="AE42" s="53" t="e">
        <f t="shared" si="8"/>
        <v>#VALUE!</v>
      </c>
      <c r="AF42">
        <v>1</v>
      </c>
    </row>
    <row r="43" spans="1:32" customFormat="1" ht="15.6" x14ac:dyDescent="0.3">
      <c r="A43" s="65"/>
      <c r="B43" s="57" t="e">
        <f>SUMIF('[16]IMP COAL RECEIPT &amp; GCV DATA'!$A$3:$A$121,A43,'[16]IMP COAL RECEIPT &amp; GCV DATA'!$B$3:$B$121)</f>
        <v>#VALUE!</v>
      </c>
      <c r="C43" s="13" t="e">
        <f>SUMIF('[16]IMP COAL RECEIPT &amp; GCV DATA'!$A$3:$A$121,A43,'[16]IMP COAL RECEIPT &amp; GCV DATA'!$C$3:$C$121)</f>
        <v>#VALUE!</v>
      </c>
      <c r="D43" s="66">
        <f>IFERROR(VLOOKUP(A43,'[16]IMP COAL RECEIPT &amp; GCV DATA'!A41:V161,4,0),0)</f>
        <v>0</v>
      </c>
      <c r="E43" s="14">
        <f>IFERROR(VLOOKUP(A43,'[16]IMP COAL RECEIPT &amp; GCV DATA'!$A$2:$V$193,5,0),0)</f>
        <v>0</v>
      </c>
      <c r="F43" s="13" t="e">
        <f>SUMIF('[16]IMP COAL RECEIPT &amp; GCV DATA'!$A$3:$A$193,'MASTER DATA FILE IMP COAL'!A43,'[16]IMP COAL RECEIPT &amp; GCV DATA'!$F$3:$F$193)</f>
        <v>#VALUE!</v>
      </c>
      <c r="G43" s="13">
        <f>IFERROR(VLOOKUP(A43,'[16]IMP COAL RECEIPT &amp; GCV DATA'!$A$2:$V$193,7,0),0)</f>
        <v>0</v>
      </c>
      <c r="H43" s="13">
        <f>IFERROR(VLOOKUP(A43,'[16]IMP COAL RECEIPT &amp; GCV DATA'!$A$2:$V$193,8,0),0)</f>
        <v>0</v>
      </c>
      <c r="I43" s="13">
        <f>IFERROR(VLOOKUP(A43,'[16]WASH COAL RECEIPT &amp; GCV DATA'!$A$2:$V$184,9,0),0)</f>
        <v>0</v>
      </c>
      <c r="J43" s="13">
        <f>IFERROR(VLOOKUP(A43,'[16]IMP COAL RECEIPT &amp; GCV DATA'!$A$2:$V$193,10,0),0)</f>
        <v>0</v>
      </c>
      <c r="K43" s="15" t="e">
        <f>SUMIF('[16]IMP COAL RECEIPT &amp; GCV DATA'!$A$3:$A$193,'MASTER DATA FILE IMP COAL'!A43,'[16]IMP COAL RECEIPT &amp; GCV DATA'!$K$3:$K$193)</f>
        <v>#VALUE!</v>
      </c>
      <c r="L43" s="15" t="e">
        <f>SUMIF('[16]IMP COAL RECEIPT &amp; GCV DATA'!$A$3:$A$193,'MASTER DATA FILE IMP COAL'!A43,'[16]IMP COAL RECEIPT &amp; GCV DATA'!$L$3:$L$193)</f>
        <v>#VALUE!</v>
      </c>
      <c r="M43" s="15" t="e">
        <f t="shared" si="1"/>
        <v>#VALUE!</v>
      </c>
      <c r="N43" s="67"/>
      <c r="O43" s="15" t="e">
        <f>SUMIF('[16]IMP COAL RECEIPT &amp; GCV DATA'!$A$3:$A$193,'MASTER DATA FILE IMP COAL'!A43,'[16]IMP COAL RECEIPT &amp; GCV DATA'!$O$3:$O$193)</f>
        <v>#VALUE!</v>
      </c>
      <c r="P43" s="15" t="e">
        <f t="shared" si="2"/>
        <v>#VALUE!</v>
      </c>
      <c r="Q43" s="15" t="e">
        <f>SUMIF('[16]IMP COAL RECEIPT &amp; GCV DATA'!$A$3:$A$193,'MASTER DATA FILE IMP COAL'!A43,'[16]IMP COAL RECEIPT &amp; GCV DATA'!$Q$3:$Q$193)</f>
        <v>#VALUE!</v>
      </c>
      <c r="R43" s="16" t="e">
        <f>SUMIF('[16]IMP COAL RECEIPT &amp; GCV DATA'!$A$3:$A$253,'MASTER DATA FILE IMP COAL'!A43,'[16]IMP COAL RECEIPT &amp; GCV DATA'!$R$3:$R$253)+IF(H43=$J$234,($K$234*K43),0)+IF(H43=$J$235,($K$235*K43),0)</f>
        <v>#VALUE!</v>
      </c>
      <c r="S43" s="15" t="e">
        <f t="shared" si="3"/>
        <v>#VALUE!</v>
      </c>
      <c r="T43" s="15" t="e">
        <f>SUMIF('[16]IMP COAL RECEIPT &amp; GCV DATA'!$A$3:$A$193,'MASTER DATA FILE IMP COAL'!A43,'[16]IMP COAL RECEIPT &amp; GCV DATA'!$T$3:$T$193)</f>
        <v>#VALUE!</v>
      </c>
      <c r="U43" s="15" t="e">
        <f t="shared" si="4"/>
        <v>#VALUE!</v>
      </c>
      <c r="V43" s="15" t="e">
        <f>SUMIF('[16]IMP COAL RECEIPT &amp; GCV DATA'!$A$3:$A$193,'MASTER DATA FILE IMP COAL'!A43,'[16]IMP COAL RECEIPT &amp; GCV DATA'!$V$3:$V$193)</f>
        <v>#VALUE!</v>
      </c>
      <c r="W43" s="15" t="e">
        <f t="shared" si="5"/>
        <v>#VALUE!</v>
      </c>
      <c r="X43" s="13" t="e">
        <f t="shared" si="6"/>
        <v>#VALUE!</v>
      </c>
      <c r="Y43" s="13"/>
      <c r="Z43" s="13"/>
      <c r="AB43">
        <v>4080.9198113207549</v>
      </c>
      <c r="AC43" s="53" t="e">
        <f t="shared" si="7"/>
        <v>#VALUE!</v>
      </c>
      <c r="AE43" s="53" t="e">
        <f t="shared" si="8"/>
        <v>#VALUE!</v>
      </c>
      <c r="AF43">
        <v>1</v>
      </c>
    </row>
    <row r="44" spans="1:32" customFormat="1" ht="15.6" x14ac:dyDescent="0.3">
      <c r="A44" s="65"/>
      <c r="B44" s="57" t="e">
        <f>SUMIF('[16]IMP COAL RECEIPT &amp; GCV DATA'!$A$3:$A$121,A44,'[16]IMP COAL RECEIPT &amp; GCV DATA'!$B$3:$B$121)</f>
        <v>#VALUE!</v>
      </c>
      <c r="C44" s="13" t="e">
        <f>SUMIF('[16]IMP COAL RECEIPT &amp; GCV DATA'!$A$3:$A$121,A44,'[16]IMP COAL RECEIPT &amp; GCV DATA'!$C$3:$C$121)</f>
        <v>#VALUE!</v>
      </c>
      <c r="D44" s="66">
        <f>IFERROR(VLOOKUP(A44,'[16]IMP COAL RECEIPT &amp; GCV DATA'!A42:V162,4,0),0)</f>
        <v>0</v>
      </c>
      <c r="E44" s="14">
        <f>IFERROR(VLOOKUP(A44,'[16]IMP COAL RECEIPT &amp; GCV DATA'!$A$2:$V$193,5,0),0)</f>
        <v>0</v>
      </c>
      <c r="F44" s="13" t="e">
        <f>SUMIF('[16]IMP COAL RECEIPT &amp; GCV DATA'!$A$3:$A$193,'MASTER DATA FILE IMP COAL'!A44,'[16]IMP COAL RECEIPT &amp; GCV DATA'!$F$3:$F$193)</f>
        <v>#VALUE!</v>
      </c>
      <c r="G44" s="13">
        <f>IFERROR(VLOOKUP(A44,'[16]IMP COAL RECEIPT &amp; GCV DATA'!$A$2:$V$193,7,0),0)</f>
        <v>0</v>
      </c>
      <c r="H44" s="13">
        <f>IFERROR(VLOOKUP(A44,'[16]IMP COAL RECEIPT &amp; GCV DATA'!$A$2:$V$193,8,0),0)</f>
        <v>0</v>
      </c>
      <c r="I44" s="13">
        <f>IFERROR(VLOOKUP(A44,'[16]WASH COAL RECEIPT &amp; GCV DATA'!$A$2:$V$184,9,0),0)</f>
        <v>0</v>
      </c>
      <c r="J44" s="13">
        <f>IFERROR(VLOOKUP(A44,'[16]IMP COAL RECEIPT &amp; GCV DATA'!$A$2:$V$193,10,0),0)</f>
        <v>0</v>
      </c>
      <c r="K44" s="15" t="e">
        <f>SUMIF('[16]IMP COAL RECEIPT &amp; GCV DATA'!$A$3:$A$193,'MASTER DATA FILE IMP COAL'!A44,'[16]IMP COAL RECEIPT &amp; GCV DATA'!$K$3:$K$193)</f>
        <v>#VALUE!</v>
      </c>
      <c r="L44" s="15" t="e">
        <f>SUMIF('[16]IMP COAL RECEIPT &amp; GCV DATA'!$A$3:$A$193,'MASTER DATA FILE IMP COAL'!A44,'[16]IMP COAL RECEIPT &amp; GCV DATA'!$L$3:$L$193)</f>
        <v>#VALUE!</v>
      </c>
      <c r="M44" s="15" t="e">
        <f t="shared" si="1"/>
        <v>#VALUE!</v>
      </c>
      <c r="N44" s="67"/>
      <c r="O44" s="15" t="e">
        <f>SUMIF('[16]IMP COAL RECEIPT &amp; GCV DATA'!$A$3:$A$193,'MASTER DATA FILE IMP COAL'!A44,'[16]IMP COAL RECEIPT &amp; GCV DATA'!$O$3:$O$193)</f>
        <v>#VALUE!</v>
      </c>
      <c r="P44" s="15" t="e">
        <f t="shared" si="2"/>
        <v>#VALUE!</v>
      </c>
      <c r="Q44" s="15" t="e">
        <f>SUMIF('[16]IMP COAL RECEIPT &amp; GCV DATA'!$A$3:$A$193,'MASTER DATA FILE IMP COAL'!A44,'[16]IMP COAL RECEIPT &amp; GCV DATA'!$Q$3:$Q$193)</f>
        <v>#VALUE!</v>
      </c>
      <c r="R44" s="16" t="e">
        <f>SUMIF('[16]IMP COAL RECEIPT &amp; GCV DATA'!$A$3:$A$253,'MASTER DATA FILE IMP COAL'!A44,'[16]IMP COAL RECEIPT &amp; GCV DATA'!$R$3:$R$253)+IF(H44=$J$234,($K$234*K44),0)+IF(H44=$J$235,($K$235*K44),0)</f>
        <v>#VALUE!</v>
      </c>
      <c r="S44" s="15" t="e">
        <f t="shared" si="3"/>
        <v>#VALUE!</v>
      </c>
      <c r="T44" s="15" t="e">
        <f>SUMIF('[16]IMP COAL RECEIPT &amp; GCV DATA'!$A$3:$A$193,'MASTER DATA FILE IMP COAL'!A44,'[16]IMP COAL RECEIPT &amp; GCV DATA'!$T$3:$T$193)</f>
        <v>#VALUE!</v>
      </c>
      <c r="U44" s="15" t="e">
        <f t="shared" si="4"/>
        <v>#VALUE!</v>
      </c>
      <c r="V44" s="15" t="e">
        <f>SUMIF('[16]IMP COAL RECEIPT &amp; GCV DATA'!$A$3:$A$193,'MASTER DATA FILE IMP COAL'!A44,'[16]IMP COAL RECEIPT &amp; GCV DATA'!$V$3:$V$193)</f>
        <v>#VALUE!</v>
      </c>
      <c r="W44" s="15" t="e">
        <f t="shared" si="5"/>
        <v>#VALUE!</v>
      </c>
      <c r="X44" s="13" t="e">
        <f t="shared" si="6"/>
        <v>#VALUE!</v>
      </c>
      <c r="Y44" s="13"/>
      <c r="Z44" s="13"/>
      <c r="AB44">
        <v>4080.9198113207549</v>
      </c>
      <c r="AC44" s="53" t="e">
        <f t="shared" si="7"/>
        <v>#VALUE!</v>
      </c>
      <c r="AE44" s="53" t="e">
        <f t="shared" si="8"/>
        <v>#VALUE!</v>
      </c>
      <c r="AF44">
        <v>1</v>
      </c>
    </row>
    <row r="45" spans="1:32" customFormat="1" ht="15.6" x14ac:dyDescent="0.3">
      <c r="A45" s="65"/>
      <c r="B45" s="57" t="e">
        <f>SUMIF('[16]IMP COAL RECEIPT &amp; GCV DATA'!$A$3:$A$121,A45,'[16]IMP COAL RECEIPT &amp; GCV DATA'!$B$3:$B$121)</f>
        <v>#VALUE!</v>
      </c>
      <c r="C45" s="13" t="e">
        <f>SUMIF('[16]IMP COAL RECEIPT &amp; GCV DATA'!$A$3:$A$121,A45,'[16]IMP COAL RECEIPT &amp; GCV DATA'!$C$3:$C$121)</f>
        <v>#VALUE!</v>
      </c>
      <c r="D45" s="66">
        <f>IFERROR(VLOOKUP(A45,'[16]IMP COAL RECEIPT &amp; GCV DATA'!A43:V163,4,0),0)</f>
        <v>0</v>
      </c>
      <c r="E45" s="14">
        <f>IFERROR(VLOOKUP(A45,'[16]IMP COAL RECEIPT &amp; GCV DATA'!$A$2:$V$193,5,0),0)</f>
        <v>0</v>
      </c>
      <c r="F45" s="13" t="e">
        <f>SUMIF('[16]IMP COAL RECEIPT &amp; GCV DATA'!$A$3:$A$193,'MASTER DATA FILE IMP COAL'!A45,'[16]IMP COAL RECEIPT &amp; GCV DATA'!$F$3:$F$193)</f>
        <v>#VALUE!</v>
      </c>
      <c r="G45" s="13">
        <f>IFERROR(VLOOKUP(A45,'[16]IMP COAL RECEIPT &amp; GCV DATA'!$A$2:$V$193,7,0),0)</f>
        <v>0</v>
      </c>
      <c r="H45" s="13">
        <f>IFERROR(VLOOKUP(A45,'[16]IMP COAL RECEIPT &amp; GCV DATA'!$A$2:$V$193,8,0),0)</f>
        <v>0</v>
      </c>
      <c r="I45" s="13">
        <f>IFERROR(VLOOKUP(A45,'[16]WASH COAL RECEIPT &amp; GCV DATA'!$A$2:$V$184,9,0),0)</f>
        <v>0</v>
      </c>
      <c r="J45" s="13">
        <f>IFERROR(VLOOKUP(A45,'[16]IMP COAL RECEIPT &amp; GCV DATA'!$A$2:$V$193,10,0),0)</f>
        <v>0</v>
      </c>
      <c r="K45" s="15" t="e">
        <f>SUMIF('[16]IMP COAL RECEIPT &amp; GCV DATA'!$A$3:$A$193,'MASTER DATA FILE IMP COAL'!A45,'[16]IMP COAL RECEIPT &amp; GCV DATA'!$K$3:$K$193)</f>
        <v>#VALUE!</v>
      </c>
      <c r="L45" s="15" t="e">
        <f>SUMIF('[16]IMP COAL RECEIPT &amp; GCV DATA'!$A$3:$A$193,'MASTER DATA FILE IMP COAL'!A45,'[16]IMP COAL RECEIPT &amp; GCV DATA'!$L$3:$L$193)</f>
        <v>#VALUE!</v>
      </c>
      <c r="M45" s="15" t="e">
        <f t="shared" si="1"/>
        <v>#VALUE!</v>
      </c>
      <c r="N45" s="67"/>
      <c r="O45" s="15" t="e">
        <f>SUMIF('[16]IMP COAL RECEIPT &amp; GCV DATA'!$A$3:$A$193,'MASTER DATA FILE IMP COAL'!A45,'[16]IMP COAL RECEIPT &amp; GCV DATA'!$O$3:$O$193)</f>
        <v>#VALUE!</v>
      </c>
      <c r="P45" s="15" t="e">
        <f t="shared" si="2"/>
        <v>#VALUE!</v>
      </c>
      <c r="Q45" s="15" t="e">
        <f>SUMIF('[16]IMP COAL RECEIPT &amp; GCV DATA'!$A$3:$A$193,'MASTER DATA FILE IMP COAL'!A45,'[16]IMP COAL RECEIPT &amp; GCV DATA'!$Q$3:$Q$193)</f>
        <v>#VALUE!</v>
      </c>
      <c r="R45" s="16" t="e">
        <f>SUMIF('[16]IMP COAL RECEIPT &amp; GCV DATA'!$A$3:$A$253,'MASTER DATA FILE IMP COAL'!A45,'[16]IMP COAL RECEIPT &amp; GCV DATA'!$R$3:$R$253)+IF(H45=$J$234,($K$234*K45),0)+IF(H45=$J$235,($K$235*K45),0)</f>
        <v>#VALUE!</v>
      </c>
      <c r="S45" s="15" t="e">
        <f t="shared" si="3"/>
        <v>#VALUE!</v>
      </c>
      <c r="T45" s="15" t="e">
        <f>SUMIF('[16]IMP COAL RECEIPT &amp; GCV DATA'!$A$3:$A$193,'MASTER DATA FILE IMP COAL'!A45,'[16]IMP COAL RECEIPT &amp; GCV DATA'!$T$3:$T$193)</f>
        <v>#VALUE!</v>
      </c>
      <c r="U45" s="15" t="e">
        <f t="shared" si="4"/>
        <v>#VALUE!</v>
      </c>
      <c r="V45" s="15" t="e">
        <f>SUMIF('[16]IMP COAL RECEIPT &amp; GCV DATA'!$A$3:$A$193,'MASTER DATA FILE IMP COAL'!A45,'[16]IMP COAL RECEIPT &amp; GCV DATA'!$V$3:$V$193)</f>
        <v>#VALUE!</v>
      </c>
      <c r="W45" s="15" t="e">
        <f t="shared" si="5"/>
        <v>#VALUE!</v>
      </c>
      <c r="X45" s="13" t="e">
        <f t="shared" si="6"/>
        <v>#VALUE!</v>
      </c>
      <c r="Y45" s="13"/>
      <c r="Z45" s="13"/>
      <c r="AB45">
        <v>4080.9198113207549</v>
      </c>
      <c r="AC45" s="53" t="e">
        <f t="shared" si="7"/>
        <v>#VALUE!</v>
      </c>
      <c r="AE45" s="53" t="e">
        <f t="shared" si="8"/>
        <v>#VALUE!</v>
      </c>
      <c r="AF45">
        <v>1</v>
      </c>
    </row>
    <row r="46" spans="1:32" customFormat="1" ht="15.6" x14ac:dyDescent="0.3">
      <c r="A46" s="65"/>
      <c r="B46" s="57" t="e">
        <f>SUMIF('[16]IMP COAL RECEIPT &amp; GCV DATA'!$A$3:$A$121,A46,'[16]IMP COAL RECEIPT &amp; GCV DATA'!$B$3:$B$121)</f>
        <v>#VALUE!</v>
      </c>
      <c r="C46" s="13" t="e">
        <f>SUMIF('[16]IMP COAL RECEIPT &amp; GCV DATA'!$A$3:$A$121,A46,'[16]IMP COAL RECEIPT &amp; GCV DATA'!$C$3:$C$121)</f>
        <v>#VALUE!</v>
      </c>
      <c r="D46" s="66">
        <f>IFERROR(VLOOKUP(A46,'[16]IMP COAL RECEIPT &amp; GCV DATA'!A44:V164,4,0),0)</f>
        <v>0</v>
      </c>
      <c r="E46" s="14">
        <f>IFERROR(VLOOKUP(A46,'[16]IMP COAL RECEIPT &amp; GCV DATA'!$A$2:$V$193,5,0),0)</f>
        <v>0</v>
      </c>
      <c r="F46" s="13" t="e">
        <f>SUMIF('[16]IMP COAL RECEIPT &amp; GCV DATA'!$A$3:$A$193,'MASTER DATA FILE IMP COAL'!A46,'[16]IMP COAL RECEIPT &amp; GCV DATA'!$F$3:$F$193)</f>
        <v>#VALUE!</v>
      </c>
      <c r="G46" s="13">
        <f>IFERROR(VLOOKUP(A46,'[16]IMP COAL RECEIPT &amp; GCV DATA'!$A$2:$V$193,7,0),0)</f>
        <v>0</v>
      </c>
      <c r="H46" s="13">
        <f>IFERROR(VLOOKUP(A46,'[16]IMP COAL RECEIPT &amp; GCV DATA'!$A$2:$V$193,8,0),0)</f>
        <v>0</v>
      </c>
      <c r="I46" s="13">
        <f>IFERROR(VLOOKUP(A46,'[16]WASH COAL RECEIPT &amp; GCV DATA'!$A$2:$V$184,9,0),0)</f>
        <v>0</v>
      </c>
      <c r="J46" s="13">
        <f>IFERROR(VLOOKUP(A46,'[16]IMP COAL RECEIPT &amp; GCV DATA'!$A$2:$V$193,10,0),0)</f>
        <v>0</v>
      </c>
      <c r="K46" s="15" t="e">
        <f>SUMIF('[16]IMP COAL RECEIPT &amp; GCV DATA'!$A$3:$A$193,'MASTER DATA FILE IMP COAL'!A46,'[16]IMP COAL RECEIPT &amp; GCV DATA'!$K$3:$K$193)</f>
        <v>#VALUE!</v>
      </c>
      <c r="L46" s="15" t="e">
        <f>SUMIF('[16]IMP COAL RECEIPT &amp; GCV DATA'!$A$3:$A$193,'MASTER DATA FILE IMP COAL'!A46,'[16]IMP COAL RECEIPT &amp; GCV DATA'!$L$3:$L$193)</f>
        <v>#VALUE!</v>
      </c>
      <c r="M46" s="15" t="e">
        <f t="shared" si="1"/>
        <v>#VALUE!</v>
      </c>
      <c r="N46" s="67"/>
      <c r="O46" s="15" t="e">
        <f>SUMIF('[16]IMP COAL RECEIPT &amp; GCV DATA'!$A$3:$A$193,'MASTER DATA FILE IMP COAL'!A46,'[16]IMP COAL RECEIPT &amp; GCV DATA'!$O$3:$O$193)</f>
        <v>#VALUE!</v>
      </c>
      <c r="P46" s="15" t="e">
        <f t="shared" si="2"/>
        <v>#VALUE!</v>
      </c>
      <c r="Q46" s="15" t="e">
        <f>SUMIF('[16]IMP COAL RECEIPT &amp; GCV DATA'!$A$3:$A$193,'MASTER DATA FILE IMP COAL'!A46,'[16]IMP COAL RECEIPT &amp; GCV DATA'!$Q$3:$Q$193)</f>
        <v>#VALUE!</v>
      </c>
      <c r="R46" s="16" t="e">
        <f>SUMIF('[16]IMP COAL RECEIPT &amp; GCV DATA'!$A$3:$A$253,'MASTER DATA FILE IMP COAL'!A46,'[16]IMP COAL RECEIPT &amp; GCV DATA'!$R$3:$R$253)+IF(H46=$J$234,($K$234*K46),0)+IF(H46=$J$235,($K$235*K46),0)</f>
        <v>#VALUE!</v>
      </c>
      <c r="S46" s="15" t="e">
        <f t="shared" si="3"/>
        <v>#VALUE!</v>
      </c>
      <c r="T46" s="15" t="e">
        <f>SUMIF('[16]IMP COAL RECEIPT &amp; GCV DATA'!$A$3:$A$193,'MASTER DATA FILE IMP COAL'!A46,'[16]IMP COAL RECEIPT &amp; GCV DATA'!$T$3:$T$193)</f>
        <v>#VALUE!</v>
      </c>
      <c r="U46" s="15" t="e">
        <f t="shared" si="4"/>
        <v>#VALUE!</v>
      </c>
      <c r="V46" s="15" t="e">
        <f>SUMIF('[16]IMP COAL RECEIPT &amp; GCV DATA'!$A$3:$A$193,'MASTER DATA FILE IMP COAL'!A46,'[16]IMP COAL RECEIPT &amp; GCV DATA'!$V$3:$V$193)</f>
        <v>#VALUE!</v>
      </c>
      <c r="W46" s="15" t="e">
        <f t="shared" si="5"/>
        <v>#VALUE!</v>
      </c>
      <c r="X46" s="13" t="e">
        <f t="shared" si="6"/>
        <v>#VALUE!</v>
      </c>
      <c r="Y46" s="13"/>
      <c r="Z46" s="13"/>
      <c r="AB46">
        <v>4080.9198113207549</v>
      </c>
      <c r="AC46" s="53" t="e">
        <f t="shared" si="7"/>
        <v>#VALUE!</v>
      </c>
      <c r="AE46" s="53" t="e">
        <f t="shared" si="8"/>
        <v>#VALUE!</v>
      </c>
      <c r="AF46">
        <v>1</v>
      </c>
    </row>
    <row r="47" spans="1:32" customFormat="1" ht="15.6" x14ac:dyDescent="0.3">
      <c r="A47" s="65"/>
      <c r="B47" s="57" t="e">
        <f>SUMIF('[16]IMP COAL RECEIPT &amp; GCV DATA'!$A$3:$A$121,A47,'[16]IMP COAL RECEIPT &amp; GCV DATA'!$B$3:$B$121)</f>
        <v>#VALUE!</v>
      </c>
      <c r="C47" s="13" t="e">
        <f>SUMIF('[16]IMP COAL RECEIPT &amp; GCV DATA'!$A$3:$A$121,A47,'[16]IMP COAL RECEIPT &amp; GCV DATA'!$C$3:$C$121)</f>
        <v>#VALUE!</v>
      </c>
      <c r="D47" s="66">
        <f>IFERROR(VLOOKUP(A47,'[16]IMP COAL RECEIPT &amp; GCV DATA'!A45:V165,4,0),0)</f>
        <v>0</v>
      </c>
      <c r="E47" s="14">
        <f>IFERROR(VLOOKUP(A47,'[16]IMP COAL RECEIPT &amp; GCV DATA'!$A$2:$V$193,5,0),0)</f>
        <v>0</v>
      </c>
      <c r="F47" s="13" t="e">
        <f>SUMIF('[16]IMP COAL RECEIPT &amp; GCV DATA'!$A$3:$A$193,'MASTER DATA FILE IMP COAL'!A47,'[16]IMP COAL RECEIPT &amp; GCV DATA'!$F$3:$F$193)</f>
        <v>#VALUE!</v>
      </c>
      <c r="G47" s="13">
        <f>IFERROR(VLOOKUP(A47,'[16]IMP COAL RECEIPT &amp; GCV DATA'!$A$2:$V$193,7,0),0)</f>
        <v>0</v>
      </c>
      <c r="H47" s="13">
        <f>IFERROR(VLOOKUP(A47,'[16]IMP COAL RECEIPT &amp; GCV DATA'!$A$2:$V$193,8,0),0)</f>
        <v>0</v>
      </c>
      <c r="I47" s="13">
        <f>IFERROR(VLOOKUP(A47,'[16]WASH COAL RECEIPT &amp; GCV DATA'!$A$2:$V$184,9,0),0)</f>
        <v>0</v>
      </c>
      <c r="J47" s="13">
        <f>IFERROR(VLOOKUP(A47,'[16]IMP COAL RECEIPT &amp; GCV DATA'!$A$2:$V$193,10,0),0)</f>
        <v>0</v>
      </c>
      <c r="K47" s="15" t="e">
        <f>SUMIF('[16]IMP COAL RECEIPT &amp; GCV DATA'!$A$3:$A$193,'MASTER DATA FILE IMP COAL'!A47,'[16]IMP COAL RECEIPT &amp; GCV DATA'!$K$3:$K$193)</f>
        <v>#VALUE!</v>
      </c>
      <c r="L47" s="15" t="e">
        <f>SUMIF('[16]IMP COAL RECEIPT &amp; GCV DATA'!$A$3:$A$193,'MASTER DATA FILE IMP COAL'!A47,'[16]IMP COAL RECEIPT &amp; GCV DATA'!$L$3:$L$193)</f>
        <v>#VALUE!</v>
      </c>
      <c r="M47" s="15" t="e">
        <f t="shared" si="1"/>
        <v>#VALUE!</v>
      </c>
      <c r="N47" s="67"/>
      <c r="O47" s="15" t="e">
        <f>SUMIF('[16]IMP COAL RECEIPT &amp; GCV DATA'!$A$3:$A$193,'MASTER DATA FILE IMP COAL'!A47,'[16]IMP COAL RECEIPT &amp; GCV DATA'!$O$3:$O$193)</f>
        <v>#VALUE!</v>
      </c>
      <c r="P47" s="15" t="e">
        <f t="shared" si="2"/>
        <v>#VALUE!</v>
      </c>
      <c r="Q47" s="15" t="e">
        <f>SUMIF('[16]IMP COAL RECEIPT &amp; GCV DATA'!$A$3:$A$193,'MASTER DATA FILE IMP COAL'!A47,'[16]IMP COAL RECEIPT &amp; GCV DATA'!$Q$3:$Q$193)</f>
        <v>#VALUE!</v>
      </c>
      <c r="R47" s="16" t="e">
        <f>SUMIF('[16]IMP COAL RECEIPT &amp; GCV DATA'!$A$3:$A$253,'MASTER DATA FILE IMP COAL'!A47,'[16]IMP COAL RECEIPT &amp; GCV DATA'!$R$3:$R$253)+IF(H47=$J$234,($K$234*K47),0)+IF(H47=$J$235,($K$235*K47),0)</f>
        <v>#VALUE!</v>
      </c>
      <c r="S47" s="15" t="e">
        <f t="shared" si="3"/>
        <v>#VALUE!</v>
      </c>
      <c r="T47" s="15" t="e">
        <f>SUMIF('[16]IMP COAL RECEIPT &amp; GCV DATA'!$A$3:$A$193,'MASTER DATA FILE IMP COAL'!A47,'[16]IMP COAL RECEIPT &amp; GCV DATA'!$T$3:$T$193)</f>
        <v>#VALUE!</v>
      </c>
      <c r="U47" s="15" t="e">
        <f t="shared" si="4"/>
        <v>#VALUE!</v>
      </c>
      <c r="V47" s="15" t="e">
        <f>SUMIF('[16]IMP COAL RECEIPT &amp; GCV DATA'!$A$3:$A$193,'MASTER DATA FILE IMP COAL'!A47,'[16]IMP COAL RECEIPT &amp; GCV DATA'!$V$3:$V$193)</f>
        <v>#VALUE!</v>
      </c>
      <c r="W47" s="15" t="e">
        <f t="shared" si="5"/>
        <v>#VALUE!</v>
      </c>
      <c r="X47" s="13" t="e">
        <f t="shared" si="6"/>
        <v>#VALUE!</v>
      </c>
      <c r="Y47" s="13"/>
      <c r="Z47" s="13"/>
      <c r="AB47">
        <v>4080.9198113207549</v>
      </c>
      <c r="AC47" s="53" t="e">
        <f t="shared" si="7"/>
        <v>#VALUE!</v>
      </c>
      <c r="AE47" s="53" t="e">
        <f t="shared" si="8"/>
        <v>#VALUE!</v>
      </c>
      <c r="AF47">
        <v>1</v>
      </c>
    </row>
    <row r="48" spans="1:32" customFormat="1" ht="15.6" x14ac:dyDescent="0.3">
      <c r="A48" s="65"/>
      <c r="B48" s="57" t="e">
        <f>SUMIF('[16]IMP COAL RECEIPT &amp; GCV DATA'!$A$3:$A$121,A48,'[16]IMP COAL RECEIPT &amp; GCV DATA'!$B$3:$B$121)</f>
        <v>#VALUE!</v>
      </c>
      <c r="C48" s="13" t="e">
        <f>SUMIF('[16]IMP COAL RECEIPT &amp; GCV DATA'!$A$3:$A$121,A48,'[16]IMP COAL RECEIPT &amp; GCV DATA'!$C$3:$C$121)</f>
        <v>#VALUE!</v>
      </c>
      <c r="D48" s="66">
        <f>IFERROR(VLOOKUP(A48,'[16]IMP COAL RECEIPT &amp; GCV DATA'!A46:V166,4,0),0)</f>
        <v>0</v>
      </c>
      <c r="E48" s="14">
        <f>IFERROR(VLOOKUP(A48,'[16]IMP COAL RECEIPT &amp; GCV DATA'!$A$2:$V$193,5,0),0)</f>
        <v>0</v>
      </c>
      <c r="F48" s="13" t="e">
        <f>SUMIF('[16]IMP COAL RECEIPT &amp; GCV DATA'!$A$3:$A$193,'MASTER DATA FILE IMP COAL'!A48,'[16]IMP COAL RECEIPT &amp; GCV DATA'!$F$3:$F$193)</f>
        <v>#VALUE!</v>
      </c>
      <c r="G48" s="13">
        <f>IFERROR(VLOOKUP(A48,'[16]IMP COAL RECEIPT &amp; GCV DATA'!$A$2:$V$193,7,0),0)</f>
        <v>0</v>
      </c>
      <c r="H48" s="13">
        <f>IFERROR(VLOOKUP(A48,'[16]IMP COAL RECEIPT &amp; GCV DATA'!$A$2:$V$193,8,0),0)</f>
        <v>0</v>
      </c>
      <c r="I48" s="13">
        <f>IFERROR(VLOOKUP(A48,'[16]WASH COAL RECEIPT &amp; GCV DATA'!$A$2:$V$184,9,0),0)</f>
        <v>0</v>
      </c>
      <c r="J48" s="13">
        <f>IFERROR(VLOOKUP(A48,'[16]IMP COAL RECEIPT &amp; GCV DATA'!$A$2:$V$193,10,0),0)</f>
        <v>0</v>
      </c>
      <c r="K48" s="15" t="e">
        <f>SUMIF('[16]IMP COAL RECEIPT &amp; GCV DATA'!$A$3:$A$193,'MASTER DATA FILE IMP COAL'!A48,'[16]IMP COAL RECEIPT &amp; GCV DATA'!$K$3:$K$193)</f>
        <v>#VALUE!</v>
      </c>
      <c r="L48" s="15" t="e">
        <f>SUMIF('[16]IMP COAL RECEIPT &amp; GCV DATA'!$A$3:$A$193,'MASTER DATA FILE IMP COAL'!A48,'[16]IMP COAL RECEIPT &amp; GCV DATA'!$L$3:$L$193)</f>
        <v>#VALUE!</v>
      </c>
      <c r="M48" s="15" t="e">
        <f t="shared" si="1"/>
        <v>#VALUE!</v>
      </c>
      <c r="N48" s="67"/>
      <c r="O48" s="15" t="e">
        <f>SUMIF('[16]IMP COAL RECEIPT &amp; GCV DATA'!$A$3:$A$193,'MASTER DATA FILE IMP COAL'!A48,'[16]IMP COAL RECEIPT &amp; GCV DATA'!$O$3:$O$193)</f>
        <v>#VALUE!</v>
      </c>
      <c r="P48" s="15" t="e">
        <f t="shared" si="2"/>
        <v>#VALUE!</v>
      </c>
      <c r="Q48" s="15" t="e">
        <f>SUMIF('[16]IMP COAL RECEIPT &amp; GCV DATA'!$A$3:$A$193,'MASTER DATA FILE IMP COAL'!A48,'[16]IMP COAL RECEIPT &amp; GCV DATA'!$Q$3:$Q$193)</f>
        <v>#VALUE!</v>
      </c>
      <c r="R48" s="16" t="e">
        <f>SUMIF('[16]IMP COAL RECEIPT &amp; GCV DATA'!$A$3:$A$253,'MASTER DATA FILE IMP COAL'!A48,'[16]IMP COAL RECEIPT &amp; GCV DATA'!$R$3:$R$253)+IF(H48=$J$234,($K$234*K48),0)+IF(H48=$J$235,($K$235*K48),0)</f>
        <v>#VALUE!</v>
      </c>
      <c r="S48" s="15" t="e">
        <f t="shared" si="3"/>
        <v>#VALUE!</v>
      </c>
      <c r="T48" s="15" t="e">
        <f>SUMIF('[16]IMP COAL RECEIPT &amp; GCV DATA'!$A$3:$A$193,'MASTER DATA FILE IMP COAL'!A48,'[16]IMP COAL RECEIPT &amp; GCV DATA'!$T$3:$T$193)</f>
        <v>#VALUE!</v>
      </c>
      <c r="U48" s="15" t="e">
        <f t="shared" si="4"/>
        <v>#VALUE!</v>
      </c>
      <c r="V48" s="15" t="e">
        <f>SUMIF('[16]IMP COAL RECEIPT &amp; GCV DATA'!$A$3:$A$193,'MASTER DATA FILE IMP COAL'!A48,'[16]IMP COAL RECEIPT &amp; GCV DATA'!$V$3:$V$193)</f>
        <v>#VALUE!</v>
      </c>
      <c r="W48" s="15" t="e">
        <f t="shared" si="5"/>
        <v>#VALUE!</v>
      </c>
      <c r="X48" s="13" t="e">
        <f t="shared" si="6"/>
        <v>#VALUE!</v>
      </c>
      <c r="Y48" s="13"/>
      <c r="Z48" s="13"/>
      <c r="AB48">
        <v>4080.9198113207549</v>
      </c>
      <c r="AC48" s="53" t="e">
        <f t="shared" si="7"/>
        <v>#VALUE!</v>
      </c>
      <c r="AE48" s="53" t="e">
        <f t="shared" si="8"/>
        <v>#VALUE!</v>
      </c>
      <c r="AF48">
        <v>1</v>
      </c>
    </row>
    <row r="49" spans="1:32" customFormat="1" ht="15.6" x14ac:dyDescent="0.3">
      <c r="A49" s="65"/>
      <c r="B49" s="57" t="e">
        <f>SUMIF('[16]IMP COAL RECEIPT &amp; GCV DATA'!$A$3:$A$121,A49,'[16]IMP COAL RECEIPT &amp; GCV DATA'!$B$3:$B$121)</f>
        <v>#VALUE!</v>
      </c>
      <c r="C49" s="13" t="e">
        <f>SUMIF('[16]IMP COAL RECEIPT &amp; GCV DATA'!$A$3:$A$121,A49,'[16]IMP COAL RECEIPT &amp; GCV DATA'!$C$3:$C$121)</f>
        <v>#VALUE!</v>
      </c>
      <c r="D49" s="66">
        <f>IFERROR(VLOOKUP(A49,'[16]IMP COAL RECEIPT &amp; GCV DATA'!A47:V167,4,0),0)</f>
        <v>0</v>
      </c>
      <c r="E49" s="14">
        <f>IFERROR(VLOOKUP(A49,'[16]IMP COAL RECEIPT &amp; GCV DATA'!$A$2:$V$193,5,0),0)</f>
        <v>0</v>
      </c>
      <c r="F49" s="13" t="e">
        <f>SUMIF('[16]IMP COAL RECEIPT &amp; GCV DATA'!$A$3:$A$193,'MASTER DATA FILE IMP COAL'!A49,'[16]IMP COAL RECEIPT &amp; GCV DATA'!$F$3:$F$193)</f>
        <v>#VALUE!</v>
      </c>
      <c r="G49" s="13">
        <f>IFERROR(VLOOKUP(A49,'[16]IMP COAL RECEIPT &amp; GCV DATA'!$A$2:$V$193,7,0),0)</f>
        <v>0</v>
      </c>
      <c r="H49" s="13">
        <f>IFERROR(VLOOKUP(A49,'[16]IMP COAL RECEIPT &amp; GCV DATA'!$A$2:$V$193,8,0),0)</f>
        <v>0</v>
      </c>
      <c r="I49" s="13">
        <f>IFERROR(VLOOKUP(A49,'[16]WASH COAL RECEIPT &amp; GCV DATA'!$A$2:$V$184,9,0),0)</f>
        <v>0</v>
      </c>
      <c r="J49" s="13">
        <f>IFERROR(VLOOKUP(A49,'[16]IMP COAL RECEIPT &amp; GCV DATA'!$A$2:$V$193,10,0),0)</f>
        <v>0</v>
      </c>
      <c r="K49" s="15" t="e">
        <f>SUMIF('[16]IMP COAL RECEIPT &amp; GCV DATA'!$A$3:$A$193,'MASTER DATA FILE IMP COAL'!A49,'[16]IMP COAL RECEIPT &amp; GCV DATA'!$K$3:$K$193)</f>
        <v>#VALUE!</v>
      </c>
      <c r="L49" s="15" t="e">
        <f>SUMIF('[16]IMP COAL RECEIPT &amp; GCV DATA'!$A$3:$A$193,'MASTER DATA FILE IMP COAL'!A49,'[16]IMP COAL RECEIPT &amp; GCV DATA'!$L$3:$L$193)</f>
        <v>#VALUE!</v>
      </c>
      <c r="M49" s="15" t="e">
        <f t="shared" si="1"/>
        <v>#VALUE!</v>
      </c>
      <c r="N49" s="67"/>
      <c r="O49" s="15" t="e">
        <f>SUMIF('[16]IMP COAL RECEIPT &amp; GCV DATA'!$A$3:$A$193,'MASTER DATA FILE IMP COAL'!A49,'[16]IMP COAL RECEIPT &amp; GCV DATA'!$O$3:$O$193)</f>
        <v>#VALUE!</v>
      </c>
      <c r="P49" s="15" t="e">
        <f t="shared" si="2"/>
        <v>#VALUE!</v>
      </c>
      <c r="Q49" s="15" t="e">
        <f>SUMIF('[16]IMP COAL RECEIPT &amp; GCV DATA'!$A$3:$A$193,'MASTER DATA FILE IMP COAL'!A49,'[16]IMP COAL RECEIPT &amp; GCV DATA'!$Q$3:$Q$193)</f>
        <v>#VALUE!</v>
      </c>
      <c r="R49" s="16" t="e">
        <f>SUMIF('[16]IMP COAL RECEIPT &amp; GCV DATA'!$A$3:$A$253,'MASTER DATA FILE IMP COAL'!A49,'[16]IMP COAL RECEIPT &amp; GCV DATA'!$R$3:$R$253)+IF(H49=$J$234,($K$234*K49),0)+IF(H49=$J$235,($K$235*K49),0)</f>
        <v>#VALUE!</v>
      </c>
      <c r="S49" s="15" t="e">
        <f t="shared" si="3"/>
        <v>#VALUE!</v>
      </c>
      <c r="T49" s="15" t="e">
        <f>SUMIF('[16]IMP COAL RECEIPT &amp; GCV DATA'!$A$3:$A$193,'MASTER DATA FILE IMP COAL'!A49,'[16]IMP COAL RECEIPT &amp; GCV DATA'!$T$3:$T$193)</f>
        <v>#VALUE!</v>
      </c>
      <c r="U49" s="15" t="e">
        <f t="shared" si="4"/>
        <v>#VALUE!</v>
      </c>
      <c r="V49" s="15" t="e">
        <f>SUMIF('[16]IMP COAL RECEIPT &amp; GCV DATA'!$A$3:$A$193,'MASTER DATA FILE IMP COAL'!A49,'[16]IMP COAL RECEIPT &amp; GCV DATA'!$V$3:$V$193)</f>
        <v>#VALUE!</v>
      </c>
      <c r="W49" s="15" t="e">
        <f t="shared" si="5"/>
        <v>#VALUE!</v>
      </c>
      <c r="X49" s="13" t="e">
        <f t="shared" si="6"/>
        <v>#VALUE!</v>
      </c>
      <c r="Y49" s="13"/>
      <c r="Z49" s="13"/>
      <c r="AB49">
        <v>4080.9198113207549</v>
      </c>
      <c r="AC49" s="53" t="e">
        <f t="shared" si="7"/>
        <v>#VALUE!</v>
      </c>
      <c r="AE49" s="53" t="e">
        <f t="shared" si="8"/>
        <v>#VALUE!</v>
      </c>
      <c r="AF49">
        <v>1</v>
      </c>
    </row>
    <row r="50" spans="1:32" customFormat="1" ht="15.6" x14ac:dyDescent="0.3">
      <c r="A50" s="65"/>
      <c r="B50" s="57" t="e">
        <f>SUMIF('[16]IMP COAL RECEIPT &amp; GCV DATA'!$A$3:$A$121,A50,'[16]IMP COAL RECEIPT &amp; GCV DATA'!$B$3:$B$121)</f>
        <v>#VALUE!</v>
      </c>
      <c r="C50" s="13" t="e">
        <f>SUMIF('[16]IMP COAL RECEIPT &amp; GCV DATA'!$A$3:$A$121,A50,'[16]IMP COAL RECEIPT &amp; GCV DATA'!$C$3:$C$121)</f>
        <v>#VALUE!</v>
      </c>
      <c r="D50" s="66">
        <f>IFERROR(VLOOKUP(A50,'[16]IMP COAL RECEIPT &amp; GCV DATA'!A48:V168,4,0),0)</f>
        <v>0</v>
      </c>
      <c r="E50" s="14">
        <f>IFERROR(VLOOKUP(A50,'[16]IMP COAL RECEIPT &amp; GCV DATA'!$A$2:$V$193,5,0),0)</f>
        <v>0</v>
      </c>
      <c r="F50" s="13" t="e">
        <f>SUMIF('[16]IMP COAL RECEIPT &amp; GCV DATA'!$A$3:$A$193,'MASTER DATA FILE IMP COAL'!A50,'[16]IMP COAL RECEIPT &amp; GCV DATA'!$F$3:$F$193)</f>
        <v>#VALUE!</v>
      </c>
      <c r="G50" s="13">
        <f>IFERROR(VLOOKUP(A50,'[16]IMP COAL RECEIPT &amp; GCV DATA'!$A$2:$V$193,7,0),0)</f>
        <v>0</v>
      </c>
      <c r="H50" s="13">
        <f>IFERROR(VLOOKUP(A50,'[16]IMP COAL RECEIPT &amp; GCV DATA'!$A$2:$V$193,8,0),0)</f>
        <v>0</v>
      </c>
      <c r="I50" s="13">
        <f>IFERROR(VLOOKUP(A50,'[16]WASH COAL RECEIPT &amp; GCV DATA'!$A$2:$V$184,9,0),0)</f>
        <v>0</v>
      </c>
      <c r="J50" s="13">
        <f>IFERROR(VLOOKUP(A50,'[16]IMP COAL RECEIPT &amp; GCV DATA'!$A$2:$V$193,10,0),0)</f>
        <v>0</v>
      </c>
      <c r="K50" s="15" t="e">
        <f>SUMIF('[16]IMP COAL RECEIPT &amp; GCV DATA'!$A$3:$A$193,'MASTER DATA FILE IMP COAL'!A50,'[16]IMP COAL RECEIPT &amp; GCV DATA'!$K$3:$K$193)</f>
        <v>#VALUE!</v>
      </c>
      <c r="L50" s="15" t="e">
        <f>SUMIF('[16]IMP COAL RECEIPT &amp; GCV DATA'!$A$3:$A$193,'MASTER DATA FILE IMP COAL'!A50,'[16]IMP COAL RECEIPT &amp; GCV DATA'!$L$3:$L$193)</f>
        <v>#VALUE!</v>
      </c>
      <c r="M50" s="15" t="e">
        <f t="shared" si="1"/>
        <v>#VALUE!</v>
      </c>
      <c r="N50" s="67"/>
      <c r="O50" s="15" t="e">
        <f>SUMIF('[16]IMP COAL RECEIPT &amp; GCV DATA'!$A$3:$A$193,'MASTER DATA FILE IMP COAL'!A50,'[16]IMP COAL RECEIPT &amp; GCV DATA'!$O$3:$O$193)</f>
        <v>#VALUE!</v>
      </c>
      <c r="P50" s="15" t="e">
        <f t="shared" si="2"/>
        <v>#VALUE!</v>
      </c>
      <c r="Q50" s="15" t="e">
        <f>SUMIF('[16]IMP COAL RECEIPT &amp; GCV DATA'!$A$3:$A$193,'MASTER DATA FILE IMP COAL'!A50,'[16]IMP COAL RECEIPT &amp; GCV DATA'!$Q$3:$Q$193)</f>
        <v>#VALUE!</v>
      </c>
      <c r="R50" s="16" t="e">
        <f>SUMIF('[16]IMP COAL RECEIPT &amp; GCV DATA'!$A$3:$A$253,'MASTER DATA FILE IMP COAL'!A50,'[16]IMP COAL RECEIPT &amp; GCV DATA'!$R$3:$R$253)+IF(H50=$J$234,($K$234*K50),0)+IF(H50=$J$235,($K$235*K50),0)</f>
        <v>#VALUE!</v>
      </c>
      <c r="S50" s="15" t="e">
        <f t="shared" si="3"/>
        <v>#VALUE!</v>
      </c>
      <c r="T50" s="15" t="e">
        <f>SUMIF('[16]IMP COAL RECEIPT &amp; GCV DATA'!$A$3:$A$193,'MASTER DATA FILE IMP COAL'!A50,'[16]IMP COAL RECEIPT &amp; GCV DATA'!$T$3:$T$193)</f>
        <v>#VALUE!</v>
      </c>
      <c r="U50" s="15" t="e">
        <f t="shared" si="4"/>
        <v>#VALUE!</v>
      </c>
      <c r="V50" s="15" t="e">
        <f>SUMIF('[16]IMP COAL RECEIPT &amp; GCV DATA'!$A$3:$A$193,'MASTER DATA FILE IMP COAL'!A50,'[16]IMP COAL RECEIPT &amp; GCV DATA'!$V$3:$V$193)</f>
        <v>#VALUE!</v>
      </c>
      <c r="W50" s="15" t="e">
        <f t="shared" si="5"/>
        <v>#VALUE!</v>
      </c>
      <c r="X50" s="13" t="e">
        <f t="shared" si="6"/>
        <v>#VALUE!</v>
      </c>
      <c r="Y50" s="13"/>
      <c r="Z50" s="13"/>
      <c r="AB50">
        <v>4080.9198113207549</v>
      </c>
      <c r="AC50" s="53" t="e">
        <f t="shared" si="7"/>
        <v>#VALUE!</v>
      </c>
      <c r="AE50" s="53" t="e">
        <f t="shared" si="8"/>
        <v>#VALUE!</v>
      </c>
      <c r="AF50">
        <v>1</v>
      </c>
    </row>
    <row r="51" spans="1:32" customFormat="1" ht="15.6" x14ac:dyDescent="0.3">
      <c r="A51" s="65"/>
      <c r="B51" s="57" t="e">
        <f>SUMIF('[16]IMP COAL RECEIPT &amp; GCV DATA'!$A$3:$A$121,A51,'[16]IMP COAL RECEIPT &amp; GCV DATA'!$B$3:$B$121)</f>
        <v>#VALUE!</v>
      </c>
      <c r="C51" s="13" t="e">
        <f>SUMIF('[16]IMP COAL RECEIPT &amp; GCV DATA'!$A$3:$A$121,A51,'[16]IMP COAL RECEIPT &amp; GCV DATA'!$C$3:$C$121)</f>
        <v>#VALUE!</v>
      </c>
      <c r="D51" s="66">
        <f>IFERROR(VLOOKUP(A51,'[16]IMP COAL RECEIPT &amp; GCV DATA'!A49:V169,4,0),0)</f>
        <v>0</v>
      </c>
      <c r="E51" s="14">
        <f>IFERROR(VLOOKUP(A51,'[16]IMP COAL RECEIPT &amp; GCV DATA'!$A$2:$V$193,5,0),0)</f>
        <v>0</v>
      </c>
      <c r="F51" s="13" t="e">
        <f>SUMIF('[16]IMP COAL RECEIPT &amp; GCV DATA'!$A$3:$A$193,'MASTER DATA FILE IMP COAL'!A51,'[16]IMP COAL RECEIPT &amp; GCV DATA'!$F$3:$F$193)</f>
        <v>#VALUE!</v>
      </c>
      <c r="G51" s="13">
        <f>IFERROR(VLOOKUP(A51,'[16]IMP COAL RECEIPT &amp; GCV DATA'!$A$2:$V$193,7,0),0)</f>
        <v>0</v>
      </c>
      <c r="H51" s="13">
        <f>IFERROR(VLOOKUP(A51,'[16]IMP COAL RECEIPT &amp; GCV DATA'!$A$2:$V$193,8,0),0)</f>
        <v>0</v>
      </c>
      <c r="I51" s="13">
        <f>IFERROR(VLOOKUP(A51,'[16]WASH COAL RECEIPT &amp; GCV DATA'!$A$2:$V$184,9,0),0)</f>
        <v>0</v>
      </c>
      <c r="J51" s="13">
        <f>IFERROR(VLOOKUP(A51,'[16]IMP COAL RECEIPT &amp; GCV DATA'!$A$2:$V$193,10,0),0)</f>
        <v>0</v>
      </c>
      <c r="K51" s="15" t="e">
        <f>SUMIF('[16]IMP COAL RECEIPT &amp; GCV DATA'!$A$3:$A$193,'MASTER DATA FILE IMP COAL'!A51,'[16]IMP COAL RECEIPT &amp; GCV DATA'!$K$3:$K$193)</f>
        <v>#VALUE!</v>
      </c>
      <c r="L51" s="15" t="e">
        <f>SUMIF('[16]IMP COAL RECEIPT &amp; GCV DATA'!$A$3:$A$193,'MASTER DATA FILE IMP COAL'!A51,'[16]IMP COAL RECEIPT &amp; GCV DATA'!$L$3:$L$193)</f>
        <v>#VALUE!</v>
      </c>
      <c r="M51" s="15" t="e">
        <f t="shared" si="1"/>
        <v>#VALUE!</v>
      </c>
      <c r="N51" s="67"/>
      <c r="O51" s="15" t="e">
        <f>SUMIF('[16]IMP COAL RECEIPT &amp; GCV DATA'!$A$3:$A$193,'MASTER DATA FILE IMP COAL'!A51,'[16]IMP COAL RECEIPT &amp; GCV DATA'!$O$3:$O$193)</f>
        <v>#VALUE!</v>
      </c>
      <c r="P51" s="15" t="e">
        <f t="shared" si="2"/>
        <v>#VALUE!</v>
      </c>
      <c r="Q51" s="15" t="e">
        <f>SUMIF('[16]IMP COAL RECEIPT &amp; GCV DATA'!$A$3:$A$193,'MASTER DATA FILE IMP COAL'!A51,'[16]IMP COAL RECEIPT &amp; GCV DATA'!$Q$3:$Q$193)</f>
        <v>#VALUE!</v>
      </c>
      <c r="R51" s="16" t="e">
        <f>SUMIF('[16]IMP COAL RECEIPT &amp; GCV DATA'!$A$3:$A$253,'MASTER DATA FILE IMP COAL'!A51,'[16]IMP COAL RECEIPT &amp; GCV DATA'!$R$3:$R$253)+IF(H51=$J$234,($K$234*K51),0)+IF(H51=$J$235,($K$235*K51),0)</f>
        <v>#VALUE!</v>
      </c>
      <c r="S51" s="15" t="e">
        <f t="shared" si="3"/>
        <v>#VALUE!</v>
      </c>
      <c r="T51" s="15" t="e">
        <f>SUMIF('[16]IMP COAL RECEIPT &amp; GCV DATA'!$A$3:$A$193,'MASTER DATA FILE IMP COAL'!A51,'[16]IMP COAL RECEIPT &amp; GCV DATA'!$T$3:$T$193)</f>
        <v>#VALUE!</v>
      </c>
      <c r="U51" s="15" t="e">
        <f t="shared" si="4"/>
        <v>#VALUE!</v>
      </c>
      <c r="V51" s="15" t="e">
        <f>SUMIF('[16]IMP COAL RECEIPT &amp; GCV DATA'!$A$3:$A$193,'MASTER DATA FILE IMP COAL'!A51,'[16]IMP COAL RECEIPT &amp; GCV DATA'!$V$3:$V$193)</f>
        <v>#VALUE!</v>
      </c>
      <c r="W51" s="15" t="e">
        <f t="shared" si="5"/>
        <v>#VALUE!</v>
      </c>
      <c r="X51" s="13" t="e">
        <f t="shared" si="6"/>
        <v>#VALUE!</v>
      </c>
      <c r="Y51" s="13"/>
      <c r="Z51" s="13"/>
      <c r="AB51">
        <v>4080.9198113207549</v>
      </c>
      <c r="AC51" s="53" t="e">
        <f t="shared" si="7"/>
        <v>#VALUE!</v>
      </c>
      <c r="AE51" s="53" t="e">
        <f t="shared" si="8"/>
        <v>#VALUE!</v>
      </c>
      <c r="AF51">
        <v>1</v>
      </c>
    </row>
    <row r="52" spans="1:32" customFormat="1" ht="15.6" x14ac:dyDescent="0.3">
      <c r="A52" s="65"/>
      <c r="B52" s="57" t="e">
        <f>SUMIF('[16]IMP COAL RECEIPT &amp; GCV DATA'!$A$3:$A$121,A52,'[16]IMP COAL RECEIPT &amp; GCV DATA'!$B$3:$B$121)</f>
        <v>#VALUE!</v>
      </c>
      <c r="C52" s="13" t="e">
        <f>SUMIF('[16]IMP COAL RECEIPT &amp; GCV DATA'!$A$3:$A$121,A52,'[16]IMP COAL RECEIPT &amp; GCV DATA'!$C$3:$C$121)</f>
        <v>#VALUE!</v>
      </c>
      <c r="D52" s="66">
        <f>IFERROR(VLOOKUP(A52,'[16]IMP COAL RECEIPT &amp; GCV DATA'!A50:V170,4,0),0)</f>
        <v>0</v>
      </c>
      <c r="E52" s="14">
        <f>IFERROR(VLOOKUP(A52,'[16]IMP COAL RECEIPT &amp; GCV DATA'!$A$2:$V$193,5,0),0)</f>
        <v>0</v>
      </c>
      <c r="F52" s="13" t="e">
        <f>SUMIF('[16]IMP COAL RECEIPT &amp; GCV DATA'!$A$3:$A$193,'MASTER DATA FILE IMP COAL'!A52,'[16]IMP COAL RECEIPT &amp; GCV DATA'!$F$3:$F$193)</f>
        <v>#VALUE!</v>
      </c>
      <c r="G52" s="13">
        <f>IFERROR(VLOOKUP(A52,'[16]IMP COAL RECEIPT &amp; GCV DATA'!$A$2:$V$193,7,0),0)</f>
        <v>0</v>
      </c>
      <c r="H52" s="13">
        <f>IFERROR(VLOOKUP(A52,'[16]IMP COAL RECEIPT &amp; GCV DATA'!$A$2:$V$193,8,0),0)</f>
        <v>0</v>
      </c>
      <c r="I52" s="13">
        <f>IFERROR(VLOOKUP(A52,'[16]WASH COAL RECEIPT &amp; GCV DATA'!$A$2:$V$184,9,0),0)</f>
        <v>0</v>
      </c>
      <c r="J52" s="13">
        <f>IFERROR(VLOOKUP(A52,'[16]IMP COAL RECEIPT &amp; GCV DATA'!$A$2:$V$193,10,0),0)</f>
        <v>0</v>
      </c>
      <c r="K52" s="15" t="e">
        <f>SUMIF('[16]IMP COAL RECEIPT &amp; GCV DATA'!$A$3:$A$193,'MASTER DATA FILE IMP COAL'!A52,'[16]IMP COAL RECEIPT &amp; GCV DATA'!$K$3:$K$193)</f>
        <v>#VALUE!</v>
      </c>
      <c r="L52" s="15" t="e">
        <f>SUMIF('[16]IMP COAL RECEIPT &amp; GCV DATA'!$A$3:$A$193,'MASTER DATA FILE IMP COAL'!A52,'[16]IMP COAL RECEIPT &amp; GCV DATA'!$L$3:$L$193)</f>
        <v>#VALUE!</v>
      </c>
      <c r="M52" s="15" t="e">
        <f t="shared" si="1"/>
        <v>#VALUE!</v>
      </c>
      <c r="N52" s="67"/>
      <c r="O52" s="15" t="e">
        <f>SUMIF('[16]IMP COAL RECEIPT &amp; GCV DATA'!$A$3:$A$193,'MASTER DATA FILE IMP COAL'!A52,'[16]IMP COAL RECEIPT &amp; GCV DATA'!$O$3:$O$193)</f>
        <v>#VALUE!</v>
      </c>
      <c r="P52" s="15" t="e">
        <f t="shared" si="2"/>
        <v>#VALUE!</v>
      </c>
      <c r="Q52" s="15" t="e">
        <f>SUMIF('[16]IMP COAL RECEIPT &amp; GCV DATA'!$A$3:$A$193,'MASTER DATA FILE IMP COAL'!A52,'[16]IMP COAL RECEIPT &amp; GCV DATA'!$Q$3:$Q$193)</f>
        <v>#VALUE!</v>
      </c>
      <c r="R52" s="16" t="e">
        <f>SUMIF('[16]IMP COAL RECEIPT &amp; GCV DATA'!$A$3:$A$253,'MASTER DATA FILE IMP COAL'!A52,'[16]IMP COAL RECEIPT &amp; GCV DATA'!$R$3:$R$253)+IF(H52=$J$234,($K$234*K52),0)+IF(H52=$J$235,($K$235*K52),0)</f>
        <v>#VALUE!</v>
      </c>
      <c r="S52" s="15" t="e">
        <f t="shared" si="3"/>
        <v>#VALUE!</v>
      </c>
      <c r="T52" s="15" t="e">
        <f>SUMIF('[16]IMP COAL RECEIPT &amp; GCV DATA'!$A$3:$A$193,'MASTER DATA FILE IMP COAL'!A52,'[16]IMP COAL RECEIPT &amp; GCV DATA'!$T$3:$T$193)</f>
        <v>#VALUE!</v>
      </c>
      <c r="U52" s="15" t="e">
        <f t="shared" si="4"/>
        <v>#VALUE!</v>
      </c>
      <c r="V52" s="15" t="e">
        <f>SUMIF('[16]IMP COAL RECEIPT &amp; GCV DATA'!$A$3:$A$193,'MASTER DATA FILE IMP COAL'!A52,'[16]IMP COAL RECEIPT &amp; GCV DATA'!$V$3:$V$193)</f>
        <v>#VALUE!</v>
      </c>
      <c r="W52" s="15" t="e">
        <f t="shared" si="5"/>
        <v>#VALUE!</v>
      </c>
      <c r="X52" s="13" t="e">
        <f t="shared" si="6"/>
        <v>#VALUE!</v>
      </c>
      <c r="Y52" s="13"/>
      <c r="Z52" s="13"/>
      <c r="AB52">
        <v>4080.9198113207549</v>
      </c>
      <c r="AC52" s="53" t="e">
        <f t="shared" si="7"/>
        <v>#VALUE!</v>
      </c>
      <c r="AE52" s="53" t="e">
        <f t="shared" si="8"/>
        <v>#VALUE!</v>
      </c>
      <c r="AF52">
        <v>1</v>
      </c>
    </row>
    <row r="53" spans="1:32" customFormat="1" ht="15.6" x14ac:dyDescent="0.3">
      <c r="A53" s="65"/>
      <c r="B53" s="57" t="e">
        <f>SUMIF('[16]IMP COAL RECEIPT &amp; GCV DATA'!$A$3:$A$121,A53,'[16]IMP COAL RECEIPT &amp; GCV DATA'!$B$3:$B$121)</f>
        <v>#VALUE!</v>
      </c>
      <c r="C53" s="13" t="e">
        <f>SUMIF('[16]IMP COAL RECEIPT &amp; GCV DATA'!$A$3:$A$121,A53,'[16]IMP COAL RECEIPT &amp; GCV DATA'!$C$3:$C$121)</f>
        <v>#VALUE!</v>
      </c>
      <c r="D53" s="66">
        <f>IFERROR(VLOOKUP(A53,'[16]IMP COAL RECEIPT &amp; GCV DATA'!A51:V171,4,0),0)</f>
        <v>0</v>
      </c>
      <c r="E53" s="14">
        <f>IFERROR(VLOOKUP(A53,'[16]IMP COAL RECEIPT &amp; GCV DATA'!$A$2:$V$193,5,0),0)</f>
        <v>0</v>
      </c>
      <c r="F53" s="13" t="e">
        <f>SUMIF('[16]IMP COAL RECEIPT &amp; GCV DATA'!$A$3:$A$193,'MASTER DATA FILE IMP COAL'!A53,'[16]IMP COAL RECEIPT &amp; GCV DATA'!$F$3:$F$193)</f>
        <v>#VALUE!</v>
      </c>
      <c r="G53" s="13">
        <f>IFERROR(VLOOKUP(A53,'[16]IMP COAL RECEIPT &amp; GCV DATA'!$A$2:$V$193,7,0),0)</f>
        <v>0</v>
      </c>
      <c r="H53" s="13">
        <f>IFERROR(VLOOKUP(A53,'[16]IMP COAL RECEIPT &amp; GCV DATA'!$A$2:$V$193,8,0),0)</f>
        <v>0</v>
      </c>
      <c r="I53" s="13">
        <f>IFERROR(VLOOKUP(A53,'[16]WASH COAL RECEIPT &amp; GCV DATA'!$A$2:$V$184,9,0),0)</f>
        <v>0</v>
      </c>
      <c r="J53" s="13">
        <f>IFERROR(VLOOKUP(A53,'[16]IMP COAL RECEIPT &amp; GCV DATA'!$A$2:$V$193,10,0),0)</f>
        <v>0</v>
      </c>
      <c r="K53" s="15" t="e">
        <f>SUMIF('[16]IMP COAL RECEIPT &amp; GCV DATA'!$A$3:$A$193,'MASTER DATA FILE IMP COAL'!A53,'[16]IMP COAL RECEIPT &amp; GCV DATA'!$K$3:$K$193)</f>
        <v>#VALUE!</v>
      </c>
      <c r="L53" s="15" t="e">
        <f>SUMIF('[16]IMP COAL RECEIPT &amp; GCV DATA'!$A$3:$A$193,'MASTER DATA FILE IMP COAL'!A53,'[16]IMP COAL RECEIPT &amp; GCV DATA'!$L$3:$L$193)</f>
        <v>#VALUE!</v>
      </c>
      <c r="M53" s="15" t="e">
        <f t="shared" si="1"/>
        <v>#VALUE!</v>
      </c>
      <c r="N53" s="67"/>
      <c r="O53" s="15" t="e">
        <f>SUMIF('[16]IMP COAL RECEIPT &amp; GCV DATA'!$A$3:$A$193,'MASTER DATA FILE IMP COAL'!A53,'[16]IMP COAL RECEIPT &amp; GCV DATA'!$O$3:$O$193)</f>
        <v>#VALUE!</v>
      </c>
      <c r="P53" s="15" t="e">
        <f t="shared" si="2"/>
        <v>#VALUE!</v>
      </c>
      <c r="Q53" s="15" t="e">
        <f>SUMIF('[16]IMP COAL RECEIPT &amp; GCV DATA'!$A$3:$A$193,'MASTER DATA FILE IMP COAL'!A53,'[16]IMP COAL RECEIPT &amp; GCV DATA'!$Q$3:$Q$193)</f>
        <v>#VALUE!</v>
      </c>
      <c r="R53" s="16" t="e">
        <f>SUMIF('[16]IMP COAL RECEIPT &amp; GCV DATA'!$A$3:$A$253,'MASTER DATA FILE IMP COAL'!A53,'[16]IMP COAL RECEIPT &amp; GCV DATA'!$R$3:$R$253)+IF(H53=$J$234,($K$234*K53),0)+IF(H53=$J$235,($K$235*K53),0)</f>
        <v>#VALUE!</v>
      </c>
      <c r="S53" s="15" t="e">
        <f t="shared" si="3"/>
        <v>#VALUE!</v>
      </c>
      <c r="T53" s="15" t="e">
        <f>SUMIF('[16]IMP COAL RECEIPT &amp; GCV DATA'!$A$3:$A$193,'MASTER DATA FILE IMP COAL'!A53,'[16]IMP COAL RECEIPT &amp; GCV DATA'!$T$3:$T$193)</f>
        <v>#VALUE!</v>
      </c>
      <c r="U53" s="15" t="e">
        <f t="shared" si="4"/>
        <v>#VALUE!</v>
      </c>
      <c r="V53" s="15" t="e">
        <f>SUMIF('[16]IMP COAL RECEIPT &amp; GCV DATA'!$A$3:$A$193,'MASTER DATA FILE IMP COAL'!A53,'[16]IMP COAL RECEIPT &amp; GCV DATA'!$V$3:$V$193)</f>
        <v>#VALUE!</v>
      </c>
      <c r="W53" s="15" t="e">
        <f t="shared" si="5"/>
        <v>#VALUE!</v>
      </c>
      <c r="X53" s="13" t="e">
        <f t="shared" si="6"/>
        <v>#VALUE!</v>
      </c>
      <c r="Y53" s="13"/>
      <c r="Z53" s="13"/>
      <c r="AB53">
        <v>4080.9198113207549</v>
      </c>
      <c r="AC53" s="53" t="e">
        <f t="shared" si="7"/>
        <v>#VALUE!</v>
      </c>
      <c r="AE53" s="53" t="e">
        <f t="shared" si="8"/>
        <v>#VALUE!</v>
      </c>
      <c r="AF53">
        <v>1</v>
      </c>
    </row>
    <row r="54" spans="1:32" customFormat="1" ht="15.6" x14ac:dyDescent="0.3">
      <c r="A54" s="65"/>
      <c r="B54" s="57" t="e">
        <f>SUMIF('[16]IMP COAL RECEIPT &amp; GCV DATA'!$A$3:$A$121,A54,'[16]IMP COAL RECEIPT &amp; GCV DATA'!$B$3:$B$121)</f>
        <v>#VALUE!</v>
      </c>
      <c r="C54" s="13" t="e">
        <f>SUMIF('[16]IMP COAL RECEIPT &amp; GCV DATA'!$A$3:$A$121,A54,'[16]IMP COAL RECEIPT &amp; GCV DATA'!$C$3:$C$121)</f>
        <v>#VALUE!</v>
      </c>
      <c r="D54" s="66">
        <f>IFERROR(VLOOKUP(A54,'[16]IMP COAL RECEIPT &amp; GCV DATA'!A52:V172,4,0),0)</f>
        <v>0</v>
      </c>
      <c r="E54" s="14">
        <f>IFERROR(VLOOKUP(A54,'[16]IMP COAL RECEIPT &amp; GCV DATA'!$A$2:$V$193,5,0),0)</f>
        <v>0</v>
      </c>
      <c r="F54" s="13" t="e">
        <f>SUMIF('[16]IMP COAL RECEIPT &amp; GCV DATA'!$A$3:$A$193,'MASTER DATA FILE IMP COAL'!A54,'[16]IMP COAL RECEIPT &amp; GCV DATA'!$F$3:$F$193)</f>
        <v>#VALUE!</v>
      </c>
      <c r="G54" s="13">
        <f>IFERROR(VLOOKUP(A54,'[16]IMP COAL RECEIPT &amp; GCV DATA'!$A$2:$V$193,7,0),0)</f>
        <v>0</v>
      </c>
      <c r="H54" s="13">
        <f>IFERROR(VLOOKUP(A54,'[16]IMP COAL RECEIPT &amp; GCV DATA'!$A$2:$V$193,8,0),0)</f>
        <v>0</v>
      </c>
      <c r="I54" s="13">
        <f>IFERROR(VLOOKUP(A54,'[16]WASH COAL RECEIPT &amp; GCV DATA'!$A$2:$V$184,9,0),0)</f>
        <v>0</v>
      </c>
      <c r="J54" s="13">
        <f>IFERROR(VLOOKUP(A54,'[16]IMP COAL RECEIPT &amp; GCV DATA'!$A$2:$V$193,10,0),0)</f>
        <v>0</v>
      </c>
      <c r="K54" s="15" t="e">
        <f>SUMIF('[16]IMP COAL RECEIPT &amp; GCV DATA'!$A$3:$A$193,'MASTER DATA FILE IMP COAL'!A54,'[16]IMP COAL RECEIPT &amp; GCV DATA'!$K$3:$K$193)</f>
        <v>#VALUE!</v>
      </c>
      <c r="L54" s="15" t="e">
        <f>SUMIF('[16]IMP COAL RECEIPT &amp; GCV DATA'!$A$3:$A$193,'MASTER DATA FILE IMP COAL'!A54,'[16]IMP COAL RECEIPT &amp; GCV DATA'!$L$3:$L$193)</f>
        <v>#VALUE!</v>
      </c>
      <c r="M54" s="15" t="e">
        <f t="shared" si="1"/>
        <v>#VALUE!</v>
      </c>
      <c r="N54" s="67"/>
      <c r="O54" s="15" t="e">
        <f>SUMIF('[16]IMP COAL RECEIPT &amp; GCV DATA'!$A$3:$A$193,'MASTER DATA FILE IMP COAL'!A54,'[16]IMP COAL RECEIPT &amp; GCV DATA'!$O$3:$O$193)</f>
        <v>#VALUE!</v>
      </c>
      <c r="P54" s="15" t="e">
        <f t="shared" si="2"/>
        <v>#VALUE!</v>
      </c>
      <c r="Q54" s="15" t="e">
        <f>SUMIF('[16]IMP COAL RECEIPT &amp; GCV DATA'!$A$3:$A$193,'MASTER DATA FILE IMP COAL'!A54,'[16]IMP COAL RECEIPT &amp; GCV DATA'!$Q$3:$Q$193)</f>
        <v>#VALUE!</v>
      </c>
      <c r="R54" s="16" t="e">
        <f>SUMIF('[16]IMP COAL RECEIPT &amp; GCV DATA'!$A$3:$A$253,'MASTER DATA FILE IMP COAL'!A54,'[16]IMP COAL RECEIPT &amp; GCV DATA'!$R$3:$R$253)+IF(H54=$J$234,($K$234*K54),0)+IF(H54=$J$235,($K$235*K54),0)</f>
        <v>#VALUE!</v>
      </c>
      <c r="S54" s="15" t="e">
        <f t="shared" si="3"/>
        <v>#VALUE!</v>
      </c>
      <c r="T54" s="15" t="e">
        <f>SUMIF('[16]IMP COAL RECEIPT &amp; GCV DATA'!$A$3:$A$193,'MASTER DATA FILE IMP COAL'!A54,'[16]IMP COAL RECEIPT &amp; GCV DATA'!$T$3:$T$193)</f>
        <v>#VALUE!</v>
      </c>
      <c r="U54" s="15" t="e">
        <f t="shared" si="4"/>
        <v>#VALUE!</v>
      </c>
      <c r="V54" s="15" t="e">
        <f>SUMIF('[16]IMP COAL RECEIPT &amp; GCV DATA'!$A$3:$A$193,'MASTER DATA FILE IMP COAL'!A54,'[16]IMP COAL RECEIPT &amp; GCV DATA'!$V$3:$V$193)</f>
        <v>#VALUE!</v>
      </c>
      <c r="W54" s="15" t="e">
        <f t="shared" si="5"/>
        <v>#VALUE!</v>
      </c>
      <c r="X54" s="13" t="e">
        <f t="shared" si="6"/>
        <v>#VALUE!</v>
      </c>
      <c r="Y54" s="13"/>
      <c r="Z54" s="13"/>
      <c r="AB54">
        <v>4080.9198113207549</v>
      </c>
      <c r="AC54" s="53" t="e">
        <f t="shared" si="7"/>
        <v>#VALUE!</v>
      </c>
      <c r="AE54" s="53" t="e">
        <f t="shared" si="8"/>
        <v>#VALUE!</v>
      </c>
      <c r="AF54">
        <v>1</v>
      </c>
    </row>
    <row r="55" spans="1:32" customFormat="1" ht="15.6" x14ac:dyDescent="0.3">
      <c r="A55" s="65"/>
      <c r="B55" s="57" t="e">
        <f>SUMIF('[16]IMP COAL RECEIPT &amp; GCV DATA'!$A$3:$A$121,A55,'[16]IMP COAL RECEIPT &amp; GCV DATA'!$B$3:$B$121)</f>
        <v>#VALUE!</v>
      </c>
      <c r="C55" s="13" t="e">
        <f>SUMIF('[16]IMP COAL RECEIPT &amp; GCV DATA'!$A$3:$A$121,A55,'[16]IMP COAL RECEIPT &amp; GCV DATA'!$C$3:$C$121)</f>
        <v>#VALUE!</v>
      </c>
      <c r="D55" s="66">
        <f>IFERROR(VLOOKUP(A55,'[16]IMP COAL RECEIPT &amp; GCV DATA'!A53:V173,4,0),0)</f>
        <v>0</v>
      </c>
      <c r="E55" s="14">
        <f>IFERROR(VLOOKUP(A55,'[16]IMP COAL RECEIPT &amp; GCV DATA'!$A$2:$V$193,5,0),0)</f>
        <v>0</v>
      </c>
      <c r="F55" s="13" t="e">
        <f>SUMIF('[16]IMP COAL RECEIPT &amp; GCV DATA'!$A$3:$A$193,'MASTER DATA FILE IMP COAL'!A55,'[16]IMP COAL RECEIPT &amp; GCV DATA'!$F$3:$F$193)</f>
        <v>#VALUE!</v>
      </c>
      <c r="G55" s="13">
        <f>IFERROR(VLOOKUP(A55,'[16]IMP COAL RECEIPT &amp; GCV DATA'!$A$2:$V$193,7,0),0)</f>
        <v>0</v>
      </c>
      <c r="H55" s="13">
        <f>IFERROR(VLOOKUP(A55,'[16]IMP COAL RECEIPT &amp; GCV DATA'!$A$2:$V$193,8,0),0)</f>
        <v>0</v>
      </c>
      <c r="I55" s="13">
        <f>IFERROR(VLOOKUP(A55,'[16]WASH COAL RECEIPT &amp; GCV DATA'!$A$2:$V$184,9,0),0)</f>
        <v>0</v>
      </c>
      <c r="J55" s="13">
        <f>IFERROR(VLOOKUP(A55,'[16]IMP COAL RECEIPT &amp; GCV DATA'!$A$2:$V$193,10,0),0)</f>
        <v>0</v>
      </c>
      <c r="K55" s="15" t="e">
        <f>SUMIF('[16]IMP COAL RECEIPT &amp; GCV DATA'!$A$3:$A$193,'MASTER DATA FILE IMP COAL'!A55,'[16]IMP COAL RECEIPT &amp; GCV DATA'!$K$3:$K$193)</f>
        <v>#VALUE!</v>
      </c>
      <c r="L55" s="15" t="e">
        <f>SUMIF('[16]IMP COAL RECEIPT &amp; GCV DATA'!$A$3:$A$193,'MASTER DATA FILE IMP COAL'!A55,'[16]IMP COAL RECEIPT &amp; GCV DATA'!$L$3:$L$193)</f>
        <v>#VALUE!</v>
      </c>
      <c r="M55" s="15" t="e">
        <f t="shared" si="1"/>
        <v>#VALUE!</v>
      </c>
      <c r="N55" s="67"/>
      <c r="O55" s="15" t="e">
        <f>SUMIF('[16]IMP COAL RECEIPT &amp; GCV DATA'!$A$3:$A$193,'MASTER DATA FILE IMP COAL'!A55,'[16]IMP COAL RECEIPT &amp; GCV DATA'!$O$3:$O$193)</f>
        <v>#VALUE!</v>
      </c>
      <c r="P55" s="15" t="e">
        <f t="shared" si="2"/>
        <v>#VALUE!</v>
      </c>
      <c r="Q55" s="15" t="e">
        <f>SUMIF('[16]IMP COAL RECEIPT &amp; GCV DATA'!$A$3:$A$193,'MASTER DATA FILE IMP COAL'!A55,'[16]IMP COAL RECEIPT &amp; GCV DATA'!$Q$3:$Q$193)</f>
        <v>#VALUE!</v>
      </c>
      <c r="R55" s="16" t="e">
        <f>SUMIF('[16]IMP COAL RECEIPT &amp; GCV DATA'!$A$3:$A$253,'MASTER DATA FILE IMP COAL'!A55,'[16]IMP COAL RECEIPT &amp; GCV DATA'!$R$3:$R$253)+IF(H55=$J$234,($K$234*K55),0)+IF(H55=$J$235,($K$235*K55),0)</f>
        <v>#VALUE!</v>
      </c>
      <c r="S55" s="15" t="e">
        <f t="shared" si="3"/>
        <v>#VALUE!</v>
      </c>
      <c r="T55" s="15" t="e">
        <f>SUMIF('[16]IMP COAL RECEIPT &amp; GCV DATA'!$A$3:$A$193,'MASTER DATA FILE IMP COAL'!A55,'[16]IMP COAL RECEIPT &amp; GCV DATA'!$T$3:$T$193)</f>
        <v>#VALUE!</v>
      </c>
      <c r="U55" s="15" t="e">
        <f t="shared" si="4"/>
        <v>#VALUE!</v>
      </c>
      <c r="V55" s="15" t="e">
        <f>SUMIF('[16]IMP COAL RECEIPT &amp; GCV DATA'!$A$3:$A$193,'MASTER DATA FILE IMP COAL'!A55,'[16]IMP COAL RECEIPT &amp; GCV DATA'!$V$3:$V$193)</f>
        <v>#VALUE!</v>
      </c>
      <c r="W55" s="15" t="e">
        <f t="shared" si="5"/>
        <v>#VALUE!</v>
      </c>
      <c r="X55" s="13" t="e">
        <f t="shared" si="6"/>
        <v>#VALUE!</v>
      </c>
      <c r="Y55" s="13"/>
      <c r="Z55" s="13"/>
      <c r="AB55">
        <v>4080.9198113207549</v>
      </c>
      <c r="AC55" s="53" t="e">
        <f t="shared" si="7"/>
        <v>#VALUE!</v>
      </c>
      <c r="AE55" s="53" t="e">
        <f t="shared" si="8"/>
        <v>#VALUE!</v>
      </c>
      <c r="AF55">
        <v>1</v>
      </c>
    </row>
    <row r="56" spans="1:32" customFormat="1" ht="15.6" x14ac:dyDescent="0.3">
      <c r="A56" s="65"/>
      <c r="B56" s="57" t="e">
        <f>SUMIF('[16]IMP COAL RECEIPT &amp; GCV DATA'!$A$3:$A$121,A56,'[16]IMP COAL RECEIPT &amp; GCV DATA'!$B$3:$B$121)</f>
        <v>#VALUE!</v>
      </c>
      <c r="C56" s="13" t="e">
        <f>SUMIF('[16]IMP COAL RECEIPT &amp; GCV DATA'!$A$3:$A$121,A56,'[16]IMP COAL RECEIPT &amp; GCV DATA'!$C$3:$C$121)</f>
        <v>#VALUE!</v>
      </c>
      <c r="D56" s="66">
        <f>IFERROR(VLOOKUP(A56,'[16]IMP COAL RECEIPT &amp; GCV DATA'!A54:V174,4,0),0)</f>
        <v>0</v>
      </c>
      <c r="E56" s="14">
        <f>IFERROR(VLOOKUP(A56,'[16]IMP COAL RECEIPT &amp; GCV DATA'!$A$2:$V$193,5,0),0)</f>
        <v>0</v>
      </c>
      <c r="F56" s="13" t="e">
        <f>SUMIF('[16]IMP COAL RECEIPT &amp; GCV DATA'!$A$3:$A$193,'MASTER DATA FILE IMP COAL'!A56,'[16]IMP COAL RECEIPT &amp; GCV DATA'!$F$3:$F$193)</f>
        <v>#VALUE!</v>
      </c>
      <c r="G56" s="13">
        <f>IFERROR(VLOOKUP(A56,'[16]IMP COAL RECEIPT &amp; GCV DATA'!$A$2:$V$193,7,0),0)</f>
        <v>0</v>
      </c>
      <c r="H56" s="13">
        <f>IFERROR(VLOOKUP(A56,'[16]IMP COAL RECEIPT &amp; GCV DATA'!$A$2:$V$193,8,0),0)</f>
        <v>0</v>
      </c>
      <c r="I56" s="13">
        <f>IFERROR(VLOOKUP(A56,'[16]WASH COAL RECEIPT &amp; GCV DATA'!$A$2:$V$184,9,0),0)</f>
        <v>0</v>
      </c>
      <c r="J56" s="13">
        <f>IFERROR(VLOOKUP(A56,'[16]IMP COAL RECEIPT &amp; GCV DATA'!$A$2:$V$193,10,0),0)</f>
        <v>0</v>
      </c>
      <c r="K56" s="15" t="e">
        <f>SUMIF('[16]IMP COAL RECEIPT &amp; GCV DATA'!$A$3:$A$193,'MASTER DATA FILE IMP COAL'!A56,'[16]IMP COAL RECEIPT &amp; GCV DATA'!$K$3:$K$193)</f>
        <v>#VALUE!</v>
      </c>
      <c r="L56" s="15" t="e">
        <f>SUMIF('[16]IMP COAL RECEIPT &amp; GCV DATA'!$A$3:$A$193,'MASTER DATA FILE IMP COAL'!A56,'[16]IMP COAL RECEIPT &amp; GCV DATA'!$L$3:$L$193)</f>
        <v>#VALUE!</v>
      </c>
      <c r="M56" s="15" t="e">
        <f t="shared" si="1"/>
        <v>#VALUE!</v>
      </c>
      <c r="N56" s="67"/>
      <c r="O56" s="15" t="e">
        <f>SUMIF('[16]IMP COAL RECEIPT &amp; GCV DATA'!$A$3:$A$193,'MASTER DATA FILE IMP COAL'!A56,'[16]IMP COAL RECEIPT &amp; GCV DATA'!$O$3:$O$193)</f>
        <v>#VALUE!</v>
      </c>
      <c r="P56" s="15" t="e">
        <f t="shared" si="2"/>
        <v>#VALUE!</v>
      </c>
      <c r="Q56" s="15" t="e">
        <f>SUMIF('[16]IMP COAL RECEIPT &amp; GCV DATA'!$A$3:$A$193,'MASTER DATA FILE IMP COAL'!A56,'[16]IMP COAL RECEIPT &amp; GCV DATA'!$Q$3:$Q$193)</f>
        <v>#VALUE!</v>
      </c>
      <c r="R56" s="16" t="e">
        <f>SUMIF('[16]IMP COAL RECEIPT &amp; GCV DATA'!$A$3:$A$253,'MASTER DATA FILE IMP COAL'!A56,'[16]IMP COAL RECEIPT &amp; GCV DATA'!$R$3:$R$253)+IF(H56=$J$234,($K$234*K56),0)+IF(H56=$J$235,($K$235*K56),0)</f>
        <v>#VALUE!</v>
      </c>
      <c r="S56" s="15" t="e">
        <f t="shared" si="3"/>
        <v>#VALUE!</v>
      </c>
      <c r="T56" s="15" t="e">
        <f>SUMIF('[16]IMP COAL RECEIPT &amp; GCV DATA'!$A$3:$A$193,'MASTER DATA FILE IMP COAL'!A56,'[16]IMP COAL RECEIPT &amp; GCV DATA'!$T$3:$T$193)</f>
        <v>#VALUE!</v>
      </c>
      <c r="U56" s="15" t="e">
        <f t="shared" si="4"/>
        <v>#VALUE!</v>
      </c>
      <c r="V56" s="15" t="e">
        <f>SUMIF('[16]IMP COAL RECEIPT &amp; GCV DATA'!$A$3:$A$193,'MASTER DATA FILE IMP COAL'!A56,'[16]IMP COAL RECEIPT &amp; GCV DATA'!$V$3:$V$193)</f>
        <v>#VALUE!</v>
      </c>
      <c r="W56" s="15" t="e">
        <f t="shared" si="5"/>
        <v>#VALUE!</v>
      </c>
      <c r="X56" s="13" t="e">
        <f t="shared" si="6"/>
        <v>#VALUE!</v>
      </c>
      <c r="Y56" s="13"/>
      <c r="Z56" s="13"/>
      <c r="AB56">
        <v>4080.9198113207549</v>
      </c>
      <c r="AC56" s="53" t="e">
        <f t="shared" si="7"/>
        <v>#VALUE!</v>
      </c>
      <c r="AE56" s="53" t="e">
        <f t="shared" si="8"/>
        <v>#VALUE!</v>
      </c>
      <c r="AF56">
        <v>1</v>
      </c>
    </row>
    <row r="57" spans="1:32" customFormat="1" ht="15.6" x14ac:dyDescent="0.3">
      <c r="A57" s="65"/>
      <c r="B57" s="57" t="e">
        <f>SUMIF('[16]IMP COAL RECEIPT &amp; GCV DATA'!$A$3:$A$121,A57,'[16]IMP COAL RECEIPT &amp; GCV DATA'!$B$3:$B$121)</f>
        <v>#VALUE!</v>
      </c>
      <c r="C57" s="13" t="e">
        <f>SUMIF('[16]IMP COAL RECEIPT &amp; GCV DATA'!$A$3:$A$121,A57,'[16]IMP COAL RECEIPT &amp; GCV DATA'!$C$3:$C$121)</f>
        <v>#VALUE!</v>
      </c>
      <c r="D57" s="66">
        <f>IFERROR(VLOOKUP(A57,'[16]IMP COAL RECEIPT &amp; GCV DATA'!A55:V175,4,0),0)</f>
        <v>0</v>
      </c>
      <c r="E57" s="14">
        <f>IFERROR(VLOOKUP(A57,'[16]IMP COAL RECEIPT &amp; GCV DATA'!$A$2:$V$193,5,0),0)</f>
        <v>0</v>
      </c>
      <c r="F57" s="13" t="e">
        <f>SUMIF('[16]IMP COAL RECEIPT &amp; GCV DATA'!$A$3:$A$193,'MASTER DATA FILE IMP COAL'!A57,'[16]IMP COAL RECEIPT &amp; GCV DATA'!$F$3:$F$193)</f>
        <v>#VALUE!</v>
      </c>
      <c r="G57" s="13">
        <f>IFERROR(VLOOKUP(A57,'[16]IMP COAL RECEIPT &amp; GCV DATA'!$A$2:$V$193,7,0),0)</f>
        <v>0</v>
      </c>
      <c r="H57" s="13">
        <f>IFERROR(VLOOKUP(A57,'[16]IMP COAL RECEIPT &amp; GCV DATA'!$A$2:$V$193,8,0),0)</f>
        <v>0</v>
      </c>
      <c r="I57" s="13">
        <f>IFERROR(VLOOKUP(A57,'[16]WASH COAL RECEIPT &amp; GCV DATA'!$A$2:$V$184,9,0),0)</f>
        <v>0</v>
      </c>
      <c r="J57" s="13">
        <f>IFERROR(VLOOKUP(A57,'[16]IMP COAL RECEIPT &amp; GCV DATA'!$A$2:$V$193,10,0),0)</f>
        <v>0</v>
      </c>
      <c r="K57" s="15" t="e">
        <f>SUMIF('[16]IMP COAL RECEIPT &amp; GCV DATA'!$A$3:$A$193,'MASTER DATA FILE IMP COAL'!A57,'[16]IMP COAL RECEIPT &amp; GCV DATA'!$K$3:$K$193)</f>
        <v>#VALUE!</v>
      </c>
      <c r="L57" s="15" t="e">
        <f>SUMIF('[16]IMP COAL RECEIPT &amp; GCV DATA'!$A$3:$A$193,'MASTER DATA FILE IMP COAL'!A57,'[16]IMP COAL RECEIPT &amp; GCV DATA'!$L$3:$L$193)</f>
        <v>#VALUE!</v>
      </c>
      <c r="M57" s="15" t="e">
        <f t="shared" si="1"/>
        <v>#VALUE!</v>
      </c>
      <c r="N57" s="67"/>
      <c r="O57" s="15" t="e">
        <f>SUMIF('[16]IMP COAL RECEIPT &amp; GCV DATA'!$A$3:$A$193,'MASTER DATA FILE IMP COAL'!A57,'[16]IMP COAL RECEIPT &amp; GCV DATA'!$O$3:$O$193)</f>
        <v>#VALUE!</v>
      </c>
      <c r="P57" s="15" t="e">
        <f t="shared" si="2"/>
        <v>#VALUE!</v>
      </c>
      <c r="Q57" s="15" t="e">
        <f>SUMIF('[16]IMP COAL RECEIPT &amp; GCV DATA'!$A$3:$A$193,'MASTER DATA FILE IMP COAL'!A57,'[16]IMP COAL RECEIPT &amp; GCV DATA'!$Q$3:$Q$193)</f>
        <v>#VALUE!</v>
      </c>
      <c r="R57" s="16" t="e">
        <f>SUMIF('[16]IMP COAL RECEIPT &amp; GCV DATA'!$A$3:$A$253,'MASTER DATA FILE IMP COAL'!A57,'[16]IMP COAL RECEIPT &amp; GCV DATA'!$R$3:$R$253)+IF(H57=$J$234,($K$234*K57),0)+IF(H57=$J$235,($K$235*K57),0)</f>
        <v>#VALUE!</v>
      </c>
      <c r="S57" s="15" t="e">
        <f t="shared" si="3"/>
        <v>#VALUE!</v>
      </c>
      <c r="T57" s="15" t="e">
        <f>SUMIF('[16]IMP COAL RECEIPT &amp; GCV DATA'!$A$3:$A$193,'MASTER DATA FILE IMP COAL'!A57,'[16]IMP COAL RECEIPT &amp; GCV DATA'!$T$3:$T$193)</f>
        <v>#VALUE!</v>
      </c>
      <c r="U57" s="15" t="e">
        <f t="shared" si="4"/>
        <v>#VALUE!</v>
      </c>
      <c r="V57" s="15" t="e">
        <f>SUMIF('[16]IMP COAL RECEIPT &amp; GCV DATA'!$A$3:$A$193,'MASTER DATA FILE IMP COAL'!A57,'[16]IMP COAL RECEIPT &amp; GCV DATA'!$V$3:$V$193)</f>
        <v>#VALUE!</v>
      </c>
      <c r="W57" s="15" t="e">
        <f t="shared" si="5"/>
        <v>#VALUE!</v>
      </c>
      <c r="X57" s="13" t="e">
        <f t="shared" si="6"/>
        <v>#VALUE!</v>
      </c>
      <c r="Y57" s="13"/>
      <c r="Z57" s="13"/>
      <c r="AB57">
        <v>4080.9198113207549</v>
      </c>
      <c r="AC57" s="53" t="e">
        <f t="shared" si="7"/>
        <v>#VALUE!</v>
      </c>
      <c r="AE57" s="53" t="e">
        <f t="shared" si="8"/>
        <v>#VALUE!</v>
      </c>
      <c r="AF57">
        <v>1</v>
      </c>
    </row>
    <row r="58" spans="1:32" customFormat="1" ht="15.6" x14ac:dyDescent="0.3">
      <c r="A58" s="65"/>
      <c r="B58" s="57" t="e">
        <f>SUMIF('[16]IMP COAL RECEIPT &amp; GCV DATA'!$A$3:$A$121,A58,'[16]IMP COAL RECEIPT &amp; GCV DATA'!$B$3:$B$121)</f>
        <v>#VALUE!</v>
      </c>
      <c r="C58" s="13" t="e">
        <f>SUMIF('[16]IMP COAL RECEIPT &amp; GCV DATA'!$A$3:$A$121,A58,'[16]IMP COAL RECEIPT &amp; GCV DATA'!$C$3:$C$121)</f>
        <v>#VALUE!</v>
      </c>
      <c r="D58" s="66">
        <f>IFERROR(VLOOKUP(A58,'[16]IMP COAL RECEIPT &amp; GCV DATA'!A56:V176,4,0),0)</f>
        <v>0</v>
      </c>
      <c r="E58" s="14">
        <f>IFERROR(VLOOKUP(A58,'[16]IMP COAL RECEIPT &amp; GCV DATA'!$A$2:$V$193,5,0),0)</f>
        <v>0</v>
      </c>
      <c r="F58" s="13" t="e">
        <f>SUMIF('[16]IMP COAL RECEIPT &amp; GCV DATA'!$A$3:$A$193,'MASTER DATA FILE IMP COAL'!A58,'[16]IMP COAL RECEIPT &amp; GCV DATA'!$F$3:$F$193)</f>
        <v>#VALUE!</v>
      </c>
      <c r="G58" s="13">
        <f>IFERROR(VLOOKUP(A58,'[16]IMP COAL RECEIPT &amp; GCV DATA'!$A$2:$V$193,7,0),0)</f>
        <v>0</v>
      </c>
      <c r="H58" s="13">
        <f>IFERROR(VLOOKUP(A58,'[16]IMP COAL RECEIPT &amp; GCV DATA'!$A$2:$V$193,8,0),0)</f>
        <v>0</v>
      </c>
      <c r="I58" s="13">
        <f>IFERROR(VLOOKUP(A58,'[16]WASH COAL RECEIPT &amp; GCV DATA'!$A$2:$V$184,9,0),0)</f>
        <v>0</v>
      </c>
      <c r="J58" s="13">
        <f>IFERROR(VLOOKUP(A58,'[16]IMP COAL RECEIPT &amp; GCV DATA'!$A$2:$V$193,10,0),0)</f>
        <v>0</v>
      </c>
      <c r="K58" s="15" t="e">
        <f>SUMIF('[16]IMP COAL RECEIPT &amp; GCV DATA'!$A$3:$A$193,'MASTER DATA FILE IMP COAL'!A58,'[16]IMP COAL RECEIPT &amp; GCV DATA'!$K$3:$K$193)</f>
        <v>#VALUE!</v>
      </c>
      <c r="L58" s="15" t="e">
        <f>SUMIF('[16]IMP COAL RECEIPT &amp; GCV DATA'!$A$3:$A$193,'MASTER DATA FILE IMP COAL'!A58,'[16]IMP COAL RECEIPT &amp; GCV DATA'!$L$3:$L$193)</f>
        <v>#VALUE!</v>
      </c>
      <c r="M58" s="15" t="e">
        <f t="shared" si="1"/>
        <v>#VALUE!</v>
      </c>
      <c r="N58" s="67"/>
      <c r="O58" s="15" t="e">
        <f>SUMIF('[16]IMP COAL RECEIPT &amp; GCV DATA'!$A$3:$A$193,'MASTER DATA FILE IMP COAL'!A58,'[16]IMP COAL RECEIPT &amp; GCV DATA'!$O$3:$O$193)</f>
        <v>#VALUE!</v>
      </c>
      <c r="P58" s="15" t="e">
        <f t="shared" si="2"/>
        <v>#VALUE!</v>
      </c>
      <c r="Q58" s="15" t="e">
        <f>SUMIF('[16]IMP COAL RECEIPT &amp; GCV DATA'!$A$3:$A$193,'MASTER DATA FILE IMP COAL'!A58,'[16]IMP COAL RECEIPT &amp; GCV DATA'!$Q$3:$Q$193)</f>
        <v>#VALUE!</v>
      </c>
      <c r="R58" s="16" t="e">
        <f>SUMIF('[16]IMP COAL RECEIPT &amp; GCV DATA'!$A$3:$A$253,'MASTER DATA FILE IMP COAL'!A58,'[16]IMP COAL RECEIPT &amp; GCV DATA'!$R$3:$R$253)+IF(H58=$J$234,($K$234*K58),0)+IF(H58=$J$235,($K$235*K58),0)</f>
        <v>#VALUE!</v>
      </c>
      <c r="S58" s="15" t="e">
        <f t="shared" si="3"/>
        <v>#VALUE!</v>
      </c>
      <c r="T58" s="15" t="e">
        <f>SUMIF('[16]IMP COAL RECEIPT &amp; GCV DATA'!$A$3:$A$193,'MASTER DATA FILE IMP COAL'!A58,'[16]IMP COAL RECEIPT &amp; GCV DATA'!$T$3:$T$193)</f>
        <v>#VALUE!</v>
      </c>
      <c r="U58" s="15" t="e">
        <f t="shared" si="4"/>
        <v>#VALUE!</v>
      </c>
      <c r="V58" s="15" t="e">
        <f>SUMIF('[16]IMP COAL RECEIPT &amp; GCV DATA'!$A$3:$A$193,'MASTER DATA FILE IMP COAL'!A58,'[16]IMP COAL RECEIPT &amp; GCV DATA'!$V$3:$V$193)</f>
        <v>#VALUE!</v>
      </c>
      <c r="W58" s="15" t="e">
        <f t="shared" si="5"/>
        <v>#VALUE!</v>
      </c>
      <c r="X58" s="13" t="e">
        <f t="shared" si="6"/>
        <v>#VALUE!</v>
      </c>
      <c r="Y58" s="13"/>
      <c r="Z58" s="13"/>
      <c r="AB58">
        <v>4080.9198113207549</v>
      </c>
      <c r="AC58" s="53" t="e">
        <f t="shared" si="7"/>
        <v>#VALUE!</v>
      </c>
      <c r="AE58" s="53" t="e">
        <f t="shared" si="8"/>
        <v>#VALUE!</v>
      </c>
      <c r="AF58">
        <v>1</v>
      </c>
    </row>
    <row r="59" spans="1:32" customFormat="1" ht="15.6" x14ac:dyDescent="0.3">
      <c r="A59" s="65"/>
      <c r="B59" s="57" t="e">
        <f>SUMIF('[16]IMP COAL RECEIPT &amp; GCV DATA'!$A$3:$A$121,A59,'[16]IMP COAL RECEIPT &amp; GCV DATA'!$B$3:$B$121)</f>
        <v>#VALUE!</v>
      </c>
      <c r="C59" s="13" t="e">
        <f>SUMIF('[16]IMP COAL RECEIPT &amp; GCV DATA'!$A$3:$A$121,A59,'[16]IMP COAL RECEIPT &amp; GCV DATA'!$C$3:$C$121)</f>
        <v>#VALUE!</v>
      </c>
      <c r="D59" s="66">
        <f>IFERROR(VLOOKUP(A59,'[16]IMP COAL RECEIPT &amp; GCV DATA'!A57:V177,4,0),0)</f>
        <v>0</v>
      </c>
      <c r="E59" s="14">
        <f>IFERROR(VLOOKUP(A59,'[16]IMP COAL RECEIPT &amp; GCV DATA'!$A$2:$V$193,5,0),0)</f>
        <v>0</v>
      </c>
      <c r="F59" s="13" t="e">
        <f>SUMIF('[16]IMP COAL RECEIPT &amp; GCV DATA'!$A$3:$A$193,'MASTER DATA FILE IMP COAL'!A59,'[16]IMP COAL RECEIPT &amp; GCV DATA'!$F$3:$F$193)</f>
        <v>#VALUE!</v>
      </c>
      <c r="G59" s="13">
        <f>IFERROR(VLOOKUP(A59,'[16]IMP COAL RECEIPT &amp; GCV DATA'!$A$2:$V$193,7,0),0)</f>
        <v>0</v>
      </c>
      <c r="H59" s="13">
        <f>IFERROR(VLOOKUP(A59,'[16]IMP COAL RECEIPT &amp; GCV DATA'!$A$2:$V$193,8,0),0)</f>
        <v>0</v>
      </c>
      <c r="I59" s="13">
        <f>IFERROR(VLOOKUP(A59,'[16]WASH COAL RECEIPT &amp; GCV DATA'!$A$2:$V$184,9,0),0)</f>
        <v>0</v>
      </c>
      <c r="J59" s="13">
        <f>IFERROR(VLOOKUP(A59,'[16]IMP COAL RECEIPT &amp; GCV DATA'!$A$2:$V$193,10,0),0)</f>
        <v>0</v>
      </c>
      <c r="K59" s="15" t="e">
        <f>SUMIF('[16]IMP COAL RECEIPT &amp; GCV DATA'!$A$3:$A$193,'MASTER DATA FILE IMP COAL'!A59,'[16]IMP COAL RECEIPT &amp; GCV DATA'!$K$3:$K$193)</f>
        <v>#VALUE!</v>
      </c>
      <c r="L59" s="15" t="e">
        <f>SUMIF('[16]IMP COAL RECEIPT &amp; GCV DATA'!$A$3:$A$193,'MASTER DATA FILE IMP COAL'!A59,'[16]IMP COAL RECEIPT &amp; GCV DATA'!$L$3:$L$193)</f>
        <v>#VALUE!</v>
      </c>
      <c r="M59" s="15" t="e">
        <f t="shared" si="1"/>
        <v>#VALUE!</v>
      </c>
      <c r="N59" s="67"/>
      <c r="O59" s="15" t="e">
        <f>SUMIF('[16]IMP COAL RECEIPT &amp; GCV DATA'!$A$3:$A$193,'MASTER DATA FILE IMP COAL'!A59,'[16]IMP COAL RECEIPT &amp; GCV DATA'!$O$3:$O$193)</f>
        <v>#VALUE!</v>
      </c>
      <c r="P59" s="15" t="e">
        <f t="shared" si="2"/>
        <v>#VALUE!</v>
      </c>
      <c r="Q59" s="15" t="e">
        <f>SUMIF('[16]IMP COAL RECEIPT &amp; GCV DATA'!$A$3:$A$193,'MASTER DATA FILE IMP COAL'!A59,'[16]IMP COAL RECEIPT &amp; GCV DATA'!$Q$3:$Q$193)</f>
        <v>#VALUE!</v>
      </c>
      <c r="R59" s="16" t="e">
        <f>SUMIF('[16]IMP COAL RECEIPT &amp; GCV DATA'!$A$3:$A$253,'MASTER DATA FILE IMP COAL'!A59,'[16]IMP COAL RECEIPT &amp; GCV DATA'!$R$3:$R$253)+IF(H59=$J$234,($K$234*K59),0)+IF(H59=$J$235,($K$235*K59),0)</f>
        <v>#VALUE!</v>
      </c>
      <c r="S59" s="15" t="e">
        <f t="shared" si="3"/>
        <v>#VALUE!</v>
      </c>
      <c r="T59" s="15" t="e">
        <f>SUMIF('[16]IMP COAL RECEIPT &amp; GCV DATA'!$A$3:$A$193,'MASTER DATA FILE IMP COAL'!A59,'[16]IMP COAL RECEIPT &amp; GCV DATA'!$T$3:$T$193)</f>
        <v>#VALUE!</v>
      </c>
      <c r="U59" s="15" t="e">
        <f t="shared" si="4"/>
        <v>#VALUE!</v>
      </c>
      <c r="V59" s="15" t="e">
        <f>SUMIF('[16]IMP COAL RECEIPT &amp; GCV DATA'!$A$3:$A$193,'MASTER DATA FILE IMP COAL'!A59,'[16]IMP COAL RECEIPT &amp; GCV DATA'!$V$3:$V$193)</f>
        <v>#VALUE!</v>
      </c>
      <c r="W59" s="15" t="e">
        <f t="shared" si="5"/>
        <v>#VALUE!</v>
      </c>
      <c r="X59" s="13" t="e">
        <f t="shared" si="6"/>
        <v>#VALUE!</v>
      </c>
      <c r="Y59" s="13"/>
      <c r="Z59" s="13"/>
      <c r="AB59">
        <v>4080.9198113207549</v>
      </c>
      <c r="AC59" s="53" t="e">
        <f t="shared" si="7"/>
        <v>#VALUE!</v>
      </c>
      <c r="AE59" s="53" t="e">
        <f t="shared" si="8"/>
        <v>#VALUE!</v>
      </c>
      <c r="AF59">
        <v>1</v>
      </c>
    </row>
    <row r="60" spans="1:32" customFormat="1" ht="15.6" x14ac:dyDescent="0.3">
      <c r="A60" s="65"/>
      <c r="B60" s="57" t="e">
        <f>SUMIF('[16]IMP COAL RECEIPT &amp; GCV DATA'!$A$3:$A$121,A60,'[16]IMP COAL RECEIPT &amp; GCV DATA'!$B$3:$B$121)</f>
        <v>#VALUE!</v>
      </c>
      <c r="C60" s="13" t="e">
        <f>SUMIF('[16]IMP COAL RECEIPT &amp; GCV DATA'!$A$3:$A$121,A60,'[16]IMP COAL RECEIPT &amp; GCV DATA'!$C$3:$C$121)</f>
        <v>#VALUE!</v>
      </c>
      <c r="D60" s="66">
        <f>IFERROR(VLOOKUP(A60,'[16]IMP COAL RECEIPT &amp; GCV DATA'!A58:V178,4,0),0)</f>
        <v>0</v>
      </c>
      <c r="E60" s="14">
        <f>IFERROR(VLOOKUP(A60,'[16]IMP COAL RECEIPT &amp; GCV DATA'!$A$2:$V$193,5,0),0)</f>
        <v>0</v>
      </c>
      <c r="F60" s="13" t="e">
        <f>SUMIF('[16]IMP COAL RECEIPT &amp; GCV DATA'!$A$3:$A$193,'MASTER DATA FILE IMP COAL'!A60,'[16]IMP COAL RECEIPT &amp; GCV DATA'!$F$3:$F$193)</f>
        <v>#VALUE!</v>
      </c>
      <c r="G60" s="13">
        <f>IFERROR(VLOOKUP(A60,'[16]IMP COAL RECEIPT &amp; GCV DATA'!$A$2:$V$193,7,0),0)</f>
        <v>0</v>
      </c>
      <c r="H60" s="13">
        <f>IFERROR(VLOOKUP(A60,'[16]IMP COAL RECEIPT &amp; GCV DATA'!$A$2:$V$193,8,0),0)</f>
        <v>0</v>
      </c>
      <c r="I60" s="13">
        <f>IFERROR(VLOOKUP(A60,'[16]WASH COAL RECEIPT &amp; GCV DATA'!$A$2:$V$184,9,0),0)</f>
        <v>0</v>
      </c>
      <c r="J60" s="13">
        <f>IFERROR(VLOOKUP(A60,'[16]IMP COAL RECEIPT &amp; GCV DATA'!$A$2:$V$193,10,0),0)</f>
        <v>0</v>
      </c>
      <c r="K60" s="15" t="e">
        <f>SUMIF('[16]IMP COAL RECEIPT &amp; GCV DATA'!$A$3:$A$193,'MASTER DATA FILE IMP COAL'!A60,'[16]IMP COAL RECEIPT &amp; GCV DATA'!$K$3:$K$193)</f>
        <v>#VALUE!</v>
      </c>
      <c r="L60" s="15" t="e">
        <f>SUMIF('[16]IMP COAL RECEIPT &amp; GCV DATA'!$A$3:$A$193,'MASTER DATA FILE IMP COAL'!A60,'[16]IMP COAL RECEIPT &amp; GCV DATA'!$L$3:$L$193)</f>
        <v>#VALUE!</v>
      </c>
      <c r="M60" s="15" t="e">
        <f t="shared" si="1"/>
        <v>#VALUE!</v>
      </c>
      <c r="N60" s="67"/>
      <c r="O60" s="15" t="e">
        <f>SUMIF('[16]IMP COAL RECEIPT &amp; GCV DATA'!$A$3:$A$193,'MASTER DATA FILE IMP COAL'!A60,'[16]IMP COAL RECEIPT &amp; GCV DATA'!$O$3:$O$193)</f>
        <v>#VALUE!</v>
      </c>
      <c r="P60" s="15" t="e">
        <f t="shared" si="2"/>
        <v>#VALUE!</v>
      </c>
      <c r="Q60" s="15" t="e">
        <f>SUMIF('[16]IMP COAL RECEIPT &amp; GCV DATA'!$A$3:$A$193,'MASTER DATA FILE IMP COAL'!A60,'[16]IMP COAL RECEIPT &amp; GCV DATA'!$Q$3:$Q$193)</f>
        <v>#VALUE!</v>
      </c>
      <c r="R60" s="16" t="e">
        <f>SUMIF('[16]IMP COAL RECEIPT &amp; GCV DATA'!$A$3:$A$253,'MASTER DATA FILE IMP COAL'!A60,'[16]IMP COAL RECEIPT &amp; GCV DATA'!$R$3:$R$253)+IF(H60=$J$234,($K$234*K60),0)+IF(H60=$J$235,($K$235*K60),0)</f>
        <v>#VALUE!</v>
      </c>
      <c r="S60" s="15" t="e">
        <f t="shared" si="3"/>
        <v>#VALUE!</v>
      </c>
      <c r="T60" s="15" t="e">
        <f>SUMIF('[16]IMP COAL RECEIPT &amp; GCV DATA'!$A$3:$A$193,'MASTER DATA FILE IMP COAL'!A60,'[16]IMP COAL RECEIPT &amp; GCV DATA'!$T$3:$T$193)</f>
        <v>#VALUE!</v>
      </c>
      <c r="U60" s="15" t="e">
        <f t="shared" si="4"/>
        <v>#VALUE!</v>
      </c>
      <c r="V60" s="15" t="e">
        <f>SUMIF('[16]IMP COAL RECEIPT &amp; GCV DATA'!$A$3:$A$193,'MASTER DATA FILE IMP COAL'!A60,'[16]IMP COAL RECEIPT &amp; GCV DATA'!$V$3:$V$193)</f>
        <v>#VALUE!</v>
      </c>
      <c r="W60" s="15" t="e">
        <f t="shared" si="5"/>
        <v>#VALUE!</v>
      </c>
      <c r="X60" s="13" t="e">
        <f t="shared" si="6"/>
        <v>#VALUE!</v>
      </c>
      <c r="Y60" s="13"/>
      <c r="Z60" s="13"/>
      <c r="AB60">
        <v>4080.9198113207549</v>
      </c>
      <c r="AC60" s="53" t="e">
        <f t="shared" si="7"/>
        <v>#VALUE!</v>
      </c>
      <c r="AE60" s="53" t="e">
        <f t="shared" si="8"/>
        <v>#VALUE!</v>
      </c>
      <c r="AF60">
        <v>1</v>
      </c>
    </row>
    <row r="61" spans="1:32" customFormat="1" ht="15.6" x14ac:dyDescent="0.3">
      <c r="A61" s="65"/>
      <c r="B61" s="57" t="e">
        <f>SUMIF('[16]IMP COAL RECEIPT &amp; GCV DATA'!$A$3:$A$121,A61,'[16]IMP COAL RECEIPT &amp; GCV DATA'!$B$3:$B$121)</f>
        <v>#VALUE!</v>
      </c>
      <c r="C61" s="13" t="e">
        <f>SUMIF('[16]IMP COAL RECEIPT &amp; GCV DATA'!$A$3:$A$121,A61,'[16]IMP COAL RECEIPT &amp; GCV DATA'!$C$3:$C$121)</f>
        <v>#VALUE!</v>
      </c>
      <c r="D61" s="66">
        <f>IFERROR(VLOOKUP(A61,'[16]IMP COAL RECEIPT &amp; GCV DATA'!A59:V179,4,0),0)</f>
        <v>0</v>
      </c>
      <c r="E61" s="14">
        <f>IFERROR(VLOOKUP(A61,'[16]IMP COAL RECEIPT &amp; GCV DATA'!$A$2:$V$193,5,0),0)</f>
        <v>0</v>
      </c>
      <c r="F61" s="13" t="e">
        <f>SUMIF('[16]IMP COAL RECEIPT &amp; GCV DATA'!$A$3:$A$193,'MASTER DATA FILE IMP COAL'!A61,'[16]IMP COAL RECEIPT &amp; GCV DATA'!$F$3:$F$193)</f>
        <v>#VALUE!</v>
      </c>
      <c r="G61" s="13">
        <f>IFERROR(VLOOKUP(A61,'[16]IMP COAL RECEIPT &amp; GCV DATA'!$A$2:$V$193,7,0),0)</f>
        <v>0</v>
      </c>
      <c r="H61" s="13">
        <f>IFERROR(VLOOKUP(A61,'[16]IMP COAL RECEIPT &amp; GCV DATA'!$A$2:$V$193,8,0),0)</f>
        <v>0</v>
      </c>
      <c r="I61" s="13">
        <f>IFERROR(VLOOKUP(A61,'[16]WASH COAL RECEIPT &amp; GCV DATA'!$A$2:$V$184,9,0),0)</f>
        <v>0</v>
      </c>
      <c r="J61" s="13">
        <f>IFERROR(VLOOKUP(A61,'[16]IMP COAL RECEIPT &amp; GCV DATA'!$A$2:$V$193,10,0),0)</f>
        <v>0</v>
      </c>
      <c r="K61" s="15" t="e">
        <f>SUMIF('[16]IMP COAL RECEIPT &amp; GCV DATA'!$A$3:$A$193,'MASTER DATA FILE IMP COAL'!A61,'[16]IMP COAL RECEIPT &amp; GCV DATA'!$K$3:$K$193)</f>
        <v>#VALUE!</v>
      </c>
      <c r="L61" s="15" t="e">
        <f>SUMIF('[16]IMP COAL RECEIPT &amp; GCV DATA'!$A$3:$A$193,'MASTER DATA FILE IMP COAL'!A61,'[16]IMP COAL RECEIPT &amp; GCV DATA'!$L$3:$L$193)</f>
        <v>#VALUE!</v>
      </c>
      <c r="M61" s="15" t="e">
        <f t="shared" si="1"/>
        <v>#VALUE!</v>
      </c>
      <c r="N61" s="67"/>
      <c r="O61" s="15" t="e">
        <f>SUMIF('[16]IMP COAL RECEIPT &amp; GCV DATA'!$A$3:$A$193,'MASTER DATA FILE IMP COAL'!A61,'[16]IMP COAL RECEIPT &amp; GCV DATA'!$O$3:$O$193)</f>
        <v>#VALUE!</v>
      </c>
      <c r="P61" s="15" t="e">
        <f t="shared" si="2"/>
        <v>#VALUE!</v>
      </c>
      <c r="Q61" s="15" t="e">
        <f>SUMIF('[16]IMP COAL RECEIPT &amp; GCV DATA'!$A$3:$A$193,'MASTER DATA FILE IMP COAL'!A61,'[16]IMP COAL RECEIPT &amp; GCV DATA'!$Q$3:$Q$193)</f>
        <v>#VALUE!</v>
      </c>
      <c r="R61" s="16" t="e">
        <f>SUMIF('[16]IMP COAL RECEIPT &amp; GCV DATA'!$A$3:$A$253,'MASTER DATA FILE IMP COAL'!A61,'[16]IMP COAL RECEIPT &amp; GCV DATA'!$R$3:$R$253)+IF(H61=$J$234,($K$234*K61),0)+IF(H61=$J$235,($K$235*K61),0)</f>
        <v>#VALUE!</v>
      </c>
      <c r="S61" s="15" t="e">
        <f t="shared" si="3"/>
        <v>#VALUE!</v>
      </c>
      <c r="T61" s="15" t="e">
        <f>SUMIF('[16]IMP COAL RECEIPT &amp; GCV DATA'!$A$3:$A$193,'MASTER DATA FILE IMP COAL'!A61,'[16]IMP COAL RECEIPT &amp; GCV DATA'!$T$3:$T$193)</f>
        <v>#VALUE!</v>
      </c>
      <c r="U61" s="15" t="e">
        <f t="shared" si="4"/>
        <v>#VALUE!</v>
      </c>
      <c r="V61" s="15" t="e">
        <f>SUMIF('[16]IMP COAL RECEIPT &amp; GCV DATA'!$A$3:$A$193,'MASTER DATA FILE IMP COAL'!A61,'[16]IMP COAL RECEIPT &amp; GCV DATA'!$V$3:$V$193)</f>
        <v>#VALUE!</v>
      </c>
      <c r="W61" s="15" t="e">
        <f t="shared" si="5"/>
        <v>#VALUE!</v>
      </c>
      <c r="X61" s="13" t="e">
        <f t="shared" si="6"/>
        <v>#VALUE!</v>
      </c>
      <c r="Y61" s="13"/>
      <c r="Z61" s="13"/>
      <c r="AB61">
        <v>4080.9198113207549</v>
      </c>
      <c r="AC61" s="53" t="e">
        <f t="shared" si="7"/>
        <v>#VALUE!</v>
      </c>
      <c r="AE61" s="53" t="e">
        <f t="shared" si="8"/>
        <v>#VALUE!</v>
      </c>
      <c r="AF61">
        <v>1</v>
      </c>
    </row>
    <row r="62" spans="1:32" customFormat="1" ht="15.6" x14ac:dyDescent="0.3">
      <c r="A62" s="65"/>
      <c r="B62" s="57" t="e">
        <f>SUMIF('[16]IMP COAL RECEIPT &amp; GCV DATA'!$A$3:$A$121,A62,'[16]IMP COAL RECEIPT &amp; GCV DATA'!$B$3:$B$121)</f>
        <v>#VALUE!</v>
      </c>
      <c r="C62" s="13" t="e">
        <f>SUMIF('[16]IMP COAL RECEIPT &amp; GCV DATA'!$A$3:$A$121,A62,'[16]IMP COAL RECEIPT &amp; GCV DATA'!$C$3:$C$121)</f>
        <v>#VALUE!</v>
      </c>
      <c r="D62" s="66">
        <f>IFERROR(VLOOKUP(A62,'[16]IMP COAL RECEIPT &amp; GCV DATA'!A60:V180,4,0),0)</f>
        <v>0</v>
      </c>
      <c r="E62" s="14">
        <f>IFERROR(VLOOKUP(A62,'[16]IMP COAL RECEIPT &amp; GCV DATA'!$A$2:$V$193,5,0),0)</f>
        <v>0</v>
      </c>
      <c r="F62" s="13" t="e">
        <f>SUMIF('[16]IMP COAL RECEIPT &amp; GCV DATA'!$A$3:$A$193,'MASTER DATA FILE IMP COAL'!A62,'[16]IMP COAL RECEIPT &amp; GCV DATA'!$F$3:$F$193)</f>
        <v>#VALUE!</v>
      </c>
      <c r="G62" s="13">
        <f>IFERROR(VLOOKUP(A62,'[16]IMP COAL RECEIPT &amp; GCV DATA'!$A$2:$V$193,7,0),0)</f>
        <v>0</v>
      </c>
      <c r="H62" s="13">
        <f>IFERROR(VLOOKUP(A62,'[16]IMP COAL RECEIPT &amp; GCV DATA'!$A$2:$V$193,8,0),0)</f>
        <v>0</v>
      </c>
      <c r="I62" s="13">
        <f>IFERROR(VLOOKUP(A62,'[16]WASH COAL RECEIPT &amp; GCV DATA'!$A$2:$V$184,9,0),0)</f>
        <v>0</v>
      </c>
      <c r="J62" s="13">
        <f>IFERROR(VLOOKUP(A62,'[16]IMP COAL RECEIPT &amp; GCV DATA'!$A$2:$V$193,10,0),0)</f>
        <v>0</v>
      </c>
      <c r="K62" s="15" t="e">
        <f>SUMIF('[16]IMP COAL RECEIPT &amp; GCV DATA'!$A$3:$A$193,'MASTER DATA FILE IMP COAL'!A62,'[16]IMP COAL RECEIPT &amp; GCV DATA'!$K$3:$K$193)</f>
        <v>#VALUE!</v>
      </c>
      <c r="L62" s="15" t="e">
        <f>SUMIF('[16]IMP COAL RECEIPT &amp; GCV DATA'!$A$3:$A$193,'MASTER DATA FILE IMP COAL'!A62,'[16]IMP COAL RECEIPT &amp; GCV DATA'!$L$3:$L$193)</f>
        <v>#VALUE!</v>
      </c>
      <c r="M62" s="15" t="e">
        <f t="shared" si="1"/>
        <v>#VALUE!</v>
      </c>
      <c r="N62" s="67"/>
      <c r="O62" s="15" t="e">
        <f>SUMIF('[16]IMP COAL RECEIPT &amp; GCV DATA'!$A$3:$A$193,'MASTER DATA FILE IMP COAL'!A62,'[16]IMP COAL RECEIPT &amp; GCV DATA'!$O$3:$O$193)</f>
        <v>#VALUE!</v>
      </c>
      <c r="P62" s="15" t="e">
        <f t="shared" si="2"/>
        <v>#VALUE!</v>
      </c>
      <c r="Q62" s="15" t="e">
        <f>SUMIF('[16]IMP COAL RECEIPT &amp; GCV DATA'!$A$3:$A$193,'MASTER DATA FILE IMP COAL'!A62,'[16]IMP COAL RECEIPT &amp; GCV DATA'!$Q$3:$Q$193)</f>
        <v>#VALUE!</v>
      </c>
      <c r="R62" s="16" t="e">
        <f>SUMIF('[16]IMP COAL RECEIPT &amp; GCV DATA'!$A$3:$A$253,'MASTER DATA FILE IMP COAL'!A62,'[16]IMP COAL RECEIPT &amp; GCV DATA'!$R$3:$R$253)+IF(H62=$J$234,($K$234*K62),0)+IF(H62=$J$235,($K$235*K62),0)</f>
        <v>#VALUE!</v>
      </c>
      <c r="S62" s="15" t="e">
        <f t="shared" si="3"/>
        <v>#VALUE!</v>
      </c>
      <c r="T62" s="15" t="e">
        <f>SUMIF('[16]IMP COAL RECEIPT &amp; GCV DATA'!$A$3:$A$193,'MASTER DATA FILE IMP COAL'!A62,'[16]IMP COAL RECEIPT &amp; GCV DATA'!$T$3:$T$193)</f>
        <v>#VALUE!</v>
      </c>
      <c r="U62" s="15" t="e">
        <f t="shared" si="4"/>
        <v>#VALUE!</v>
      </c>
      <c r="V62" s="15" t="e">
        <f>SUMIF('[16]IMP COAL RECEIPT &amp; GCV DATA'!$A$3:$A$193,'MASTER DATA FILE IMP COAL'!A62,'[16]IMP COAL RECEIPT &amp; GCV DATA'!$V$3:$V$193)</f>
        <v>#VALUE!</v>
      </c>
      <c r="W62" s="15" t="e">
        <f t="shared" si="5"/>
        <v>#VALUE!</v>
      </c>
      <c r="X62" s="13" t="e">
        <f t="shared" si="6"/>
        <v>#VALUE!</v>
      </c>
      <c r="Y62" s="13"/>
      <c r="Z62" s="13"/>
      <c r="AB62">
        <v>4080.9198113207549</v>
      </c>
      <c r="AC62" s="53" t="e">
        <f t="shared" si="7"/>
        <v>#VALUE!</v>
      </c>
      <c r="AE62" s="53" t="e">
        <f t="shared" si="8"/>
        <v>#VALUE!</v>
      </c>
      <c r="AF62">
        <v>1</v>
      </c>
    </row>
    <row r="63" spans="1:32" customFormat="1" ht="15.6" x14ac:dyDescent="0.3">
      <c r="A63" s="65"/>
      <c r="B63" s="57" t="e">
        <f>SUMIF('[16]IMP COAL RECEIPT &amp; GCV DATA'!$A$3:$A$121,A63,'[16]IMP COAL RECEIPT &amp; GCV DATA'!$B$3:$B$121)</f>
        <v>#VALUE!</v>
      </c>
      <c r="C63" s="13" t="e">
        <f>SUMIF('[16]IMP COAL RECEIPT &amp; GCV DATA'!$A$3:$A$121,A63,'[16]IMP COAL RECEIPT &amp; GCV DATA'!$C$3:$C$121)</f>
        <v>#VALUE!</v>
      </c>
      <c r="D63" s="66">
        <f>IFERROR(VLOOKUP(A63,'[16]IMP COAL RECEIPT &amp; GCV DATA'!A61:V181,4,0),0)</f>
        <v>0</v>
      </c>
      <c r="E63" s="14">
        <f>IFERROR(VLOOKUP(A63,'[16]IMP COAL RECEIPT &amp; GCV DATA'!$A$2:$V$193,5,0),0)</f>
        <v>0</v>
      </c>
      <c r="F63" s="13" t="e">
        <f>SUMIF('[16]IMP COAL RECEIPT &amp; GCV DATA'!$A$3:$A$193,'MASTER DATA FILE IMP COAL'!A63,'[16]IMP COAL RECEIPT &amp; GCV DATA'!$F$3:$F$193)</f>
        <v>#VALUE!</v>
      </c>
      <c r="G63" s="13">
        <f>IFERROR(VLOOKUP(A63,'[16]IMP COAL RECEIPT &amp; GCV DATA'!$A$2:$V$193,7,0),0)</f>
        <v>0</v>
      </c>
      <c r="H63" s="13">
        <f>IFERROR(VLOOKUP(A63,'[16]IMP COAL RECEIPT &amp; GCV DATA'!$A$2:$V$193,8,0),0)</f>
        <v>0</v>
      </c>
      <c r="I63" s="13">
        <f>IFERROR(VLOOKUP(A63,'[16]WASH COAL RECEIPT &amp; GCV DATA'!$A$2:$V$184,9,0),0)</f>
        <v>0</v>
      </c>
      <c r="J63" s="13">
        <f>IFERROR(VLOOKUP(A63,'[16]IMP COAL RECEIPT &amp; GCV DATA'!$A$2:$V$193,10,0),0)</f>
        <v>0</v>
      </c>
      <c r="K63" s="15" t="e">
        <f>SUMIF('[16]IMP COAL RECEIPT &amp; GCV DATA'!$A$3:$A$193,'MASTER DATA FILE IMP COAL'!A63,'[16]IMP COAL RECEIPT &amp; GCV DATA'!$K$3:$K$193)</f>
        <v>#VALUE!</v>
      </c>
      <c r="L63" s="15" t="e">
        <f>SUMIF('[16]IMP COAL RECEIPT &amp; GCV DATA'!$A$3:$A$193,'MASTER DATA FILE IMP COAL'!A63,'[16]IMP COAL RECEIPT &amp; GCV DATA'!$L$3:$L$193)</f>
        <v>#VALUE!</v>
      </c>
      <c r="M63" s="15" t="e">
        <f t="shared" si="1"/>
        <v>#VALUE!</v>
      </c>
      <c r="N63" s="67"/>
      <c r="O63" s="15" t="e">
        <f>SUMIF('[16]IMP COAL RECEIPT &amp; GCV DATA'!$A$3:$A$193,'MASTER DATA FILE IMP COAL'!A63,'[16]IMP COAL RECEIPT &amp; GCV DATA'!$O$3:$O$193)</f>
        <v>#VALUE!</v>
      </c>
      <c r="P63" s="15" t="e">
        <f t="shared" si="2"/>
        <v>#VALUE!</v>
      </c>
      <c r="Q63" s="15" t="e">
        <f>SUMIF('[16]IMP COAL RECEIPT &amp; GCV DATA'!$A$3:$A$193,'MASTER DATA FILE IMP COAL'!A63,'[16]IMP COAL RECEIPT &amp; GCV DATA'!$Q$3:$Q$193)</f>
        <v>#VALUE!</v>
      </c>
      <c r="R63" s="16" t="e">
        <f>SUMIF('[16]IMP COAL RECEIPT &amp; GCV DATA'!$A$3:$A$253,'MASTER DATA FILE IMP COAL'!A63,'[16]IMP COAL RECEIPT &amp; GCV DATA'!$R$3:$R$253)+IF(H63=$J$234,($K$234*K63),0)+IF(H63=$J$235,($K$235*K63),0)</f>
        <v>#VALUE!</v>
      </c>
      <c r="S63" s="15" t="e">
        <f t="shared" si="3"/>
        <v>#VALUE!</v>
      </c>
      <c r="T63" s="15" t="e">
        <f>SUMIF('[16]IMP COAL RECEIPT &amp; GCV DATA'!$A$3:$A$193,'MASTER DATA FILE IMP COAL'!A63,'[16]IMP COAL RECEIPT &amp; GCV DATA'!$T$3:$T$193)</f>
        <v>#VALUE!</v>
      </c>
      <c r="U63" s="15" t="e">
        <f t="shared" si="4"/>
        <v>#VALUE!</v>
      </c>
      <c r="V63" s="15" t="e">
        <f>SUMIF('[16]IMP COAL RECEIPT &amp; GCV DATA'!$A$3:$A$193,'MASTER DATA FILE IMP COAL'!A63,'[16]IMP COAL RECEIPT &amp; GCV DATA'!$V$3:$V$193)</f>
        <v>#VALUE!</v>
      </c>
      <c r="W63" s="15" t="e">
        <f t="shared" si="5"/>
        <v>#VALUE!</v>
      </c>
      <c r="X63" s="13" t="e">
        <f t="shared" si="6"/>
        <v>#VALUE!</v>
      </c>
      <c r="Y63" s="13"/>
      <c r="Z63" s="13"/>
      <c r="AB63">
        <v>4080.9198113207549</v>
      </c>
      <c r="AC63" s="53" t="e">
        <f t="shared" si="7"/>
        <v>#VALUE!</v>
      </c>
      <c r="AE63" s="53" t="e">
        <f t="shared" si="8"/>
        <v>#VALUE!</v>
      </c>
      <c r="AF63">
        <v>1</v>
      </c>
    </row>
    <row r="64" spans="1:32" customFormat="1" ht="15.6" x14ac:dyDescent="0.3">
      <c r="A64" s="65"/>
      <c r="B64" s="57" t="e">
        <f>SUMIF('[16]IMP COAL RECEIPT &amp; GCV DATA'!$A$3:$A$121,A64,'[16]IMP COAL RECEIPT &amp; GCV DATA'!$B$3:$B$121)</f>
        <v>#VALUE!</v>
      </c>
      <c r="C64" s="13" t="e">
        <f>SUMIF('[16]IMP COAL RECEIPT &amp; GCV DATA'!$A$3:$A$121,A64,'[16]IMP COAL RECEIPT &amp; GCV DATA'!$C$3:$C$121)</f>
        <v>#VALUE!</v>
      </c>
      <c r="D64" s="66">
        <f>IFERROR(VLOOKUP(A64,'[16]IMP COAL RECEIPT &amp; GCV DATA'!A62:V182,4,0),0)</f>
        <v>0</v>
      </c>
      <c r="E64" s="14">
        <f>IFERROR(VLOOKUP(A64,'[16]IMP COAL RECEIPT &amp; GCV DATA'!$A$2:$V$193,5,0),0)</f>
        <v>0</v>
      </c>
      <c r="F64" s="13" t="e">
        <f>SUMIF('[16]IMP COAL RECEIPT &amp; GCV DATA'!$A$3:$A$193,'MASTER DATA FILE IMP COAL'!A64,'[16]IMP COAL RECEIPT &amp; GCV DATA'!$F$3:$F$193)</f>
        <v>#VALUE!</v>
      </c>
      <c r="G64" s="13">
        <f>IFERROR(VLOOKUP(A64,'[16]IMP COAL RECEIPT &amp; GCV DATA'!$A$2:$V$193,7,0),0)</f>
        <v>0</v>
      </c>
      <c r="H64" s="13">
        <f>IFERROR(VLOOKUP(A64,'[16]IMP COAL RECEIPT &amp; GCV DATA'!$A$2:$V$193,8,0),0)</f>
        <v>0</v>
      </c>
      <c r="I64" s="13">
        <f>IFERROR(VLOOKUP(A64,'[16]WASH COAL RECEIPT &amp; GCV DATA'!$A$2:$V$184,9,0),0)</f>
        <v>0</v>
      </c>
      <c r="J64" s="13">
        <f>IFERROR(VLOOKUP(A64,'[16]IMP COAL RECEIPT &amp; GCV DATA'!$A$2:$V$193,10,0),0)</f>
        <v>0</v>
      </c>
      <c r="K64" s="15" t="e">
        <f>SUMIF('[16]IMP COAL RECEIPT &amp; GCV DATA'!$A$3:$A$193,'MASTER DATA FILE IMP COAL'!A64,'[16]IMP COAL RECEIPT &amp; GCV DATA'!$K$3:$K$193)</f>
        <v>#VALUE!</v>
      </c>
      <c r="L64" s="15" t="e">
        <f>SUMIF('[16]IMP COAL RECEIPT &amp; GCV DATA'!$A$3:$A$193,'MASTER DATA FILE IMP COAL'!A64,'[16]IMP COAL RECEIPT &amp; GCV DATA'!$L$3:$L$193)</f>
        <v>#VALUE!</v>
      </c>
      <c r="M64" s="15" t="e">
        <f t="shared" si="1"/>
        <v>#VALUE!</v>
      </c>
      <c r="N64" s="67"/>
      <c r="O64" s="15" t="e">
        <f>SUMIF('[16]IMP COAL RECEIPT &amp; GCV DATA'!$A$3:$A$193,'MASTER DATA FILE IMP COAL'!A64,'[16]IMP COAL RECEIPT &amp; GCV DATA'!$O$3:$O$193)</f>
        <v>#VALUE!</v>
      </c>
      <c r="P64" s="15" t="e">
        <f t="shared" si="2"/>
        <v>#VALUE!</v>
      </c>
      <c r="Q64" s="15" t="e">
        <f>SUMIF('[16]IMP COAL RECEIPT &amp; GCV DATA'!$A$3:$A$193,'MASTER DATA FILE IMP COAL'!A64,'[16]IMP COAL RECEIPT &amp; GCV DATA'!$Q$3:$Q$193)</f>
        <v>#VALUE!</v>
      </c>
      <c r="R64" s="16" t="e">
        <f>SUMIF('[16]IMP COAL RECEIPT &amp; GCV DATA'!$A$3:$A$253,'MASTER DATA FILE IMP COAL'!A64,'[16]IMP COAL RECEIPT &amp; GCV DATA'!$R$3:$R$253)+IF(H64=$J$234,($K$234*K64),0)+IF(H64=$J$235,($K$235*K64),0)</f>
        <v>#VALUE!</v>
      </c>
      <c r="S64" s="15" t="e">
        <f t="shared" si="3"/>
        <v>#VALUE!</v>
      </c>
      <c r="T64" s="15" t="e">
        <f>SUMIF('[16]IMP COAL RECEIPT &amp; GCV DATA'!$A$3:$A$193,'MASTER DATA FILE IMP COAL'!A64,'[16]IMP COAL RECEIPT &amp; GCV DATA'!$T$3:$T$193)</f>
        <v>#VALUE!</v>
      </c>
      <c r="U64" s="15" t="e">
        <f t="shared" si="4"/>
        <v>#VALUE!</v>
      </c>
      <c r="V64" s="15" t="e">
        <f>SUMIF('[16]IMP COAL RECEIPT &amp; GCV DATA'!$A$3:$A$193,'MASTER DATA FILE IMP COAL'!A64,'[16]IMP COAL RECEIPT &amp; GCV DATA'!$V$3:$V$193)</f>
        <v>#VALUE!</v>
      </c>
      <c r="W64" s="15" t="e">
        <f t="shared" si="5"/>
        <v>#VALUE!</v>
      </c>
      <c r="X64" s="13" t="e">
        <f t="shared" si="6"/>
        <v>#VALUE!</v>
      </c>
      <c r="Y64" s="13"/>
      <c r="Z64" s="13"/>
      <c r="AB64">
        <v>4080.9198113207549</v>
      </c>
      <c r="AC64" s="53" t="e">
        <f t="shared" si="7"/>
        <v>#VALUE!</v>
      </c>
      <c r="AE64" s="53" t="e">
        <f t="shared" si="8"/>
        <v>#VALUE!</v>
      </c>
      <c r="AF64">
        <v>1</v>
      </c>
    </row>
    <row r="65" spans="1:32" customFormat="1" ht="15.6" x14ac:dyDescent="0.3">
      <c r="A65" s="65"/>
      <c r="B65" s="57" t="e">
        <f>SUMIF('[16]IMP COAL RECEIPT &amp; GCV DATA'!$A$3:$A$121,A65,'[16]IMP COAL RECEIPT &amp; GCV DATA'!$B$3:$B$121)</f>
        <v>#VALUE!</v>
      </c>
      <c r="C65" s="13" t="e">
        <f>SUMIF('[16]IMP COAL RECEIPT &amp; GCV DATA'!$A$3:$A$121,A65,'[16]IMP COAL RECEIPT &amp; GCV DATA'!$C$3:$C$121)</f>
        <v>#VALUE!</v>
      </c>
      <c r="D65" s="66">
        <f>IFERROR(VLOOKUP(A65,'[16]IMP COAL RECEIPT &amp; GCV DATA'!A63:V183,4,0),0)</f>
        <v>0</v>
      </c>
      <c r="E65" s="14">
        <f>IFERROR(VLOOKUP(A65,'[16]IMP COAL RECEIPT &amp; GCV DATA'!$A$2:$V$193,5,0),0)</f>
        <v>0</v>
      </c>
      <c r="F65" s="13" t="e">
        <f>SUMIF('[16]IMP COAL RECEIPT &amp; GCV DATA'!$A$3:$A$193,'MASTER DATA FILE IMP COAL'!A65,'[16]IMP COAL RECEIPT &amp; GCV DATA'!$F$3:$F$193)</f>
        <v>#VALUE!</v>
      </c>
      <c r="G65" s="13">
        <f>IFERROR(VLOOKUP(A65,'[16]IMP COAL RECEIPT &amp; GCV DATA'!$A$2:$V$193,7,0),0)</f>
        <v>0</v>
      </c>
      <c r="H65" s="13">
        <f>IFERROR(VLOOKUP(A65,'[16]IMP COAL RECEIPT &amp; GCV DATA'!$A$2:$V$193,8,0),0)</f>
        <v>0</v>
      </c>
      <c r="I65" s="13">
        <f>IFERROR(VLOOKUP(A65,'[16]WASH COAL RECEIPT &amp; GCV DATA'!$A$2:$V$184,9,0),0)</f>
        <v>0</v>
      </c>
      <c r="J65" s="13">
        <f>IFERROR(VLOOKUP(A65,'[16]IMP COAL RECEIPT &amp; GCV DATA'!$A$2:$V$193,10,0),0)</f>
        <v>0</v>
      </c>
      <c r="K65" s="15" t="e">
        <f>SUMIF('[16]IMP COAL RECEIPT &amp; GCV DATA'!$A$3:$A$193,'MASTER DATA FILE IMP COAL'!A65,'[16]IMP COAL RECEIPT &amp; GCV DATA'!$K$3:$K$193)</f>
        <v>#VALUE!</v>
      </c>
      <c r="L65" s="15" t="e">
        <f>SUMIF('[16]IMP COAL RECEIPT &amp; GCV DATA'!$A$3:$A$193,'MASTER DATA FILE IMP COAL'!A65,'[16]IMP COAL RECEIPT &amp; GCV DATA'!$L$3:$L$193)</f>
        <v>#VALUE!</v>
      </c>
      <c r="M65" s="15" t="e">
        <f t="shared" si="1"/>
        <v>#VALUE!</v>
      </c>
      <c r="N65" s="67"/>
      <c r="O65" s="15" t="e">
        <f>SUMIF('[16]IMP COAL RECEIPT &amp; GCV DATA'!$A$3:$A$193,'MASTER DATA FILE IMP COAL'!A65,'[16]IMP COAL RECEIPT &amp; GCV DATA'!$O$3:$O$193)</f>
        <v>#VALUE!</v>
      </c>
      <c r="P65" s="15" t="e">
        <f t="shared" si="2"/>
        <v>#VALUE!</v>
      </c>
      <c r="Q65" s="15" t="e">
        <f>SUMIF('[16]IMP COAL RECEIPT &amp; GCV DATA'!$A$3:$A$193,'MASTER DATA FILE IMP COAL'!A65,'[16]IMP COAL RECEIPT &amp; GCV DATA'!$Q$3:$Q$193)</f>
        <v>#VALUE!</v>
      </c>
      <c r="R65" s="16" t="e">
        <f>SUMIF('[16]IMP COAL RECEIPT &amp; GCV DATA'!$A$3:$A$253,'MASTER DATA FILE IMP COAL'!A65,'[16]IMP COAL RECEIPT &amp; GCV DATA'!$R$3:$R$253)+IF(H65=$J$234,($K$234*K65),0)+IF(H65=$J$235,($K$235*K65),0)</f>
        <v>#VALUE!</v>
      </c>
      <c r="S65" s="15" t="e">
        <f t="shared" si="3"/>
        <v>#VALUE!</v>
      </c>
      <c r="T65" s="15" t="e">
        <f>SUMIF('[16]IMP COAL RECEIPT &amp; GCV DATA'!$A$3:$A$193,'MASTER DATA FILE IMP COAL'!A65,'[16]IMP COAL RECEIPT &amp; GCV DATA'!$T$3:$T$193)</f>
        <v>#VALUE!</v>
      </c>
      <c r="U65" s="15" t="e">
        <f t="shared" si="4"/>
        <v>#VALUE!</v>
      </c>
      <c r="V65" s="15" t="e">
        <f>SUMIF('[16]IMP COAL RECEIPT &amp; GCV DATA'!$A$3:$A$193,'MASTER DATA FILE IMP COAL'!A65,'[16]IMP COAL RECEIPT &amp; GCV DATA'!$V$3:$V$193)</f>
        <v>#VALUE!</v>
      </c>
      <c r="W65" s="15" t="e">
        <f t="shared" si="5"/>
        <v>#VALUE!</v>
      </c>
      <c r="X65" s="13" t="e">
        <f t="shared" si="6"/>
        <v>#VALUE!</v>
      </c>
      <c r="Y65" s="13"/>
      <c r="Z65" s="13"/>
      <c r="AB65">
        <v>4080.9198113207549</v>
      </c>
      <c r="AC65" s="53" t="e">
        <f t="shared" si="7"/>
        <v>#VALUE!</v>
      </c>
      <c r="AE65" s="53" t="e">
        <f t="shared" si="8"/>
        <v>#VALUE!</v>
      </c>
      <c r="AF65">
        <v>1</v>
      </c>
    </row>
    <row r="66" spans="1:32" customFormat="1" ht="15.6" x14ac:dyDescent="0.3">
      <c r="A66" s="65"/>
      <c r="B66" s="57" t="e">
        <f>SUMIF('[16]IMP COAL RECEIPT &amp; GCV DATA'!$A$3:$A$121,A66,'[16]IMP COAL RECEIPT &amp; GCV DATA'!$B$3:$B$121)</f>
        <v>#VALUE!</v>
      </c>
      <c r="C66" s="13" t="e">
        <f>SUMIF('[16]IMP COAL RECEIPT &amp; GCV DATA'!$A$3:$A$121,A66,'[16]IMP COAL RECEIPT &amp; GCV DATA'!$C$3:$C$121)</f>
        <v>#VALUE!</v>
      </c>
      <c r="D66" s="66">
        <f>IFERROR(VLOOKUP(A66,'[16]IMP COAL RECEIPT &amp; GCV DATA'!A64:V184,4,0),0)</f>
        <v>0</v>
      </c>
      <c r="E66" s="14">
        <f>IFERROR(VLOOKUP(A66,'[16]IMP COAL RECEIPT &amp; GCV DATA'!$A$2:$V$193,5,0),0)</f>
        <v>0</v>
      </c>
      <c r="F66" s="13" t="e">
        <f>SUMIF('[16]IMP COAL RECEIPT &amp; GCV DATA'!$A$3:$A$193,'MASTER DATA FILE IMP COAL'!A66,'[16]IMP COAL RECEIPT &amp; GCV DATA'!$F$3:$F$193)</f>
        <v>#VALUE!</v>
      </c>
      <c r="G66" s="13">
        <f>IFERROR(VLOOKUP(A66,'[16]IMP COAL RECEIPT &amp; GCV DATA'!$A$2:$V$193,7,0),0)</f>
        <v>0</v>
      </c>
      <c r="H66" s="13">
        <f>IFERROR(VLOOKUP(A66,'[16]IMP COAL RECEIPT &amp; GCV DATA'!$A$2:$V$193,8,0),0)</f>
        <v>0</v>
      </c>
      <c r="I66" s="13">
        <f>IFERROR(VLOOKUP(A66,'[16]WASH COAL RECEIPT &amp; GCV DATA'!$A$2:$V$184,9,0),0)</f>
        <v>0</v>
      </c>
      <c r="J66" s="13">
        <f>IFERROR(VLOOKUP(A66,'[16]IMP COAL RECEIPT &amp; GCV DATA'!$A$2:$V$193,10,0),0)</f>
        <v>0</v>
      </c>
      <c r="K66" s="15" t="e">
        <f>SUMIF('[16]IMP COAL RECEIPT &amp; GCV DATA'!$A$3:$A$193,'MASTER DATA FILE IMP COAL'!A66,'[16]IMP COAL RECEIPT &amp; GCV DATA'!$K$3:$K$193)</f>
        <v>#VALUE!</v>
      </c>
      <c r="L66" s="15" t="e">
        <f>SUMIF('[16]IMP COAL RECEIPT &amp; GCV DATA'!$A$3:$A$193,'MASTER DATA FILE IMP COAL'!A66,'[16]IMP COAL RECEIPT &amp; GCV DATA'!$L$3:$L$193)</f>
        <v>#VALUE!</v>
      </c>
      <c r="M66" s="15" t="e">
        <f t="shared" si="1"/>
        <v>#VALUE!</v>
      </c>
      <c r="N66" s="67"/>
      <c r="O66" s="15" t="e">
        <f>SUMIF('[16]IMP COAL RECEIPT &amp; GCV DATA'!$A$3:$A$193,'MASTER DATA FILE IMP COAL'!A66,'[16]IMP COAL RECEIPT &amp; GCV DATA'!$O$3:$O$193)</f>
        <v>#VALUE!</v>
      </c>
      <c r="P66" s="15" t="e">
        <f t="shared" si="2"/>
        <v>#VALUE!</v>
      </c>
      <c r="Q66" s="15" t="e">
        <f>SUMIF('[16]IMP COAL RECEIPT &amp; GCV DATA'!$A$3:$A$193,'MASTER DATA FILE IMP COAL'!A66,'[16]IMP COAL RECEIPT &amp; GCV DATA'!$Q$3:$Q$193)</f>
        <v>#VALUE!</v>
      </c>
      <c r="R66" s="16" t="e">
        <f>SUMIF('[16]IMP COAL RECEIPT &amp; GCV DATA'!$A$3:$A$253,'MASTER DATA FILE IMP COAL'!A66,'[16]IMP COAL RECEIPT &amp; GCV DATA'!$R$3:$R$253)+IF(H66=$J$234,($K$234*K66),0)+IF(H66=$J$235,($K$235*K66),0)</f>
        <v>#VALUE!</v>
      </c>
      <c r="S66" s="15" t="e">
        <f t="shared" si="3"/>
        <v>#VALUE!</v>
      </c>
      <c r="T66" s="15" t="e">
        <f>SUMIF('[16]IMP COAL RECEIPT &amp; GCV DATA'!$A$3:$A$193,'MASTER DATA FILE IMP COAL'!A66,'[16]IMP COAL RECEIPT &amp; GCV DATA'!$T$3:$T$193)</f>
        <v>#VALUE!</v>
      </c>
      <c r="U66" s="15" t="e">
        <f t="shared" si="4"/>
        <v>#VALUE!</v>
      </c>
      <c r="V66" s="15" t="e">
        <f>SUMIF('[16]IMP COAL RECEIPT &amp; GCV DATA'!$A$3:$A$193,'MASTER DATA FILE IMP COAL'!A66,'[16]IMP COAL RECEIPT &amp; GCV DATA'!$V$3:$V$193)</f>
        <v>#VALUE!</v>
      </c>
      <c r="W66" s="15" t="e">
        <f t="shared" si="5"/>
        <v>#VALUE!</v>
      </c>
      <c r="X66" s="13" t="e">
        <f t="shared" si="6"/>
        <v>#VALUE!</v>
      </c>
      <c r="Y66" s="13"/>
      <c r="Z66" s="13"/>
      <c r="AB66">
        <v>4080.9198113207549</v>
      </c>
      <c r="AC66" s="53" t="e">
        <f t="shared" si="7"/>
        <v>#VALUE!</v>
      </c>
      <c r="AE66" s="53" t="e">
        <f t="shared" si="8"/>
        <v>#VALUE!</v>
      </c>
      <c r="AF66">
        <v>1</v>
      </c>
    </row>
    <row r="67" spans="1:32" customFormat="1" ht="15.6" x14ac:dyDescent="0.3">
      <c r="A67" s="65"/>
      <c r="B67" s="57" t="e">
        <f>SUMIF('[16]IMP COAL RECEIPT &amp; GCV DATA'!$A$3:$A$121,A67,'[16]IMP COAL RECEIPT &amp; GCV DATA'!$B$3:$B$121)</f>
        <v>#VALUE!</v>
      </c>
      <c r="C67" s="13" t="e">
        <f>SUMIF('[16]IMP COAL RECEIPT &amp; GCV DATA'!$A$3:$A$121,A67,'[16]IMP COAL RECEIPT &amp; GCV DATA'!$C$3:$C$121)</f>
        <v>#VALUE!</v>
      </c>
      <c r="D67" s="66">
        <f>IFERROR(VLOOKUP(A67,'[16]IMP COAL RECEIPT &amp; GCV DATA'!A65:V185,4,0),0)</f>
        <v>0</v>
      </c>
      <c r="E67" s="14">
        <f>IFERROR(VLOOKUP(A67,'[16]IMP COAL RECEIPT &amp; GCV DATA'!$A$2:$V$193,5,0),0)</f>
        <v>0</v>
      </c>
      <c r="F67" s="13" t="e">
        <f>SUMIF('[16]IMP COAL RECEIPT &amp; GCV DATA'!$A$3:$A$193,'MASTER DATA FILE IMP COAL'!A67,'[16]IMP COAL RECEIPT &amp; GCV DATA'!$F$3:$F$193)</f>
        <v>#VALUE!</v>
      </c>
      <c r="G67" s="13">
        <f>IFERROR(VLOOKUP(A67,'[16]IMP COAL RECEIPT &amp; GCV DATA'!$A$2:$V$193,7,0),0)</f>
        <v>0</v>
      </c>
      <c r="H67" s="13">
        <f>IFERROR(VLOOKUP(A67,'[16]IMP COAL RECEIPT &amp; GCV DATA'!$A$2:$V$193,8,0),0)</f>
        <v>0</v>
      </c>
      <c r="I67" s="13">
        <f>IFERROR(VLOOKUP(A67,'[16]WASH COAL RECEIPT &amp; GCV DATA'!$A$2:$V$184,9,0),0)</f>
        <v>0</v>
      </c>
      <c r="J67" s="13">
        <f>IFERROR(VLOOKUP(A67,'[16]IMP COAL RECEIPT &amp; GCV DATA'!$A$2:$V$193,10,0),0)</f>
        <v>0</v>
      </c>
      <c r="K67" s="15" t="e">
        <f>SUMIF('[16]IMP COAL RECEIPT &amp; GCV DATA'!$A$3:$A$193,'MASTER DATA FILE IMP COAL'!A67,'[16]IMP COAL RECEIPT &amp; GCV DATA'!$K$3:$K$193)</f>
        <v>#VALUE!</v>
      </c>
      <c r="L67" s="15" t="e">
        <f>SUMIF('[16]IMP COAL RECEIPT &amp; GCV DATA'!$A$3:$A$193,'MASTER DATA FILE IMP COAL'!A67,'[16]IMP COAL RECEIPT &amp; GCV DATA'!$L$3:$L$193)</f>
        <v>#VALUE!</v>
      </c>
      <c r="M67" s="15" t="e">
        <f t="shared" si="1"/>
        <v>#VALUE!</v>
      </c>
      <c r="N67" s="67"/>
      <c r="O67" s="15" t="e">
        <f>SUMIF('[16]IMP COAL RECEIPT &amp; GCV DATA'!$A$3:$A$193,'MASTER DATA FILE IMP COAL'!A67,'[16]IMP COAL RECEIPT &amp; GCV DATA'!$O$3:$O$193)</f>
        <v>#VALUE!</v>
      </c>
      <c r="P67" s="15" t="e">
        <f t="shared" si="2"/>
        <v>#VALUE!</v>
      </c>
      <c r="Q67" s="15" t="e">
        <f>SUMIF('[16]IMP COAL RECEIPT &amp; GCV DATA'!$A$3:$A$193,'MASTER DATA FILE IMP COAL'!A67,'[16]IMP COAL RECEIPT &amp; GCV DATA'!$Q$3:$Q$193)</f>
        <v>#VALUE!</v>
      </c>
      <c r="R67" s="16" t="e">
        <f>SUMIF('[16]IMP COAL RECEIPT &amp; GCV DATA'!$A$3:$A$253,'MASTER DATA FILE IMP COAL'!A67,'[16]IMP COAL RECEIPT &amp; GCV DATA'!$R$3:$R$253)+IF(H67=$J$234,($K$234*K67),0)+IF(H67=$J$235,($K$235*K67),0)</f>
        <v>#VALUE!</v>
      </c>
      <c r="S67" s="15" t="e">
        <f t="shared" si="3"/>
        <v>#VALUE!</v>
      </c>
      <c r="T67" s="15" t="e">
        <f>SUMIF('[16]IMP COAL RECEIPT &amp; GCV DATA'!$A$3:$A$193,'MASTER DATA FILE IMP COAL'!A67,'[16]IMP COAL RECEIPT &amp; GCV DATA'!$T$3:$T$193)</f>
        <v>#VALUE!</v>
      </c>
      <c r="U67" s="15" t="e">
        <f t="shared" si="4"/>
        <v>#VALUE!</v>
      </c>
      <c r="V67" s="15" t="e">
        <f>SUMIF('[16]IMP COAL RECEIPT &amp; GCV DATA'!$A$3:$A$193,'MASTER DATA FILE IMP COAL'!A67,'[16]IMP COAL RECEIPT &amp; GCV DATA'!$V$3:$V$193)</f>
        <v>#VALUE!</v>
      </c>
      <c r="W67" s="15" t="e">
        <f t="shared" si="5"/>
        <v>#VALUE!</v>
      </c>
      <c r="X67" s="13" t="e">
        <f t="shared" si="6"/>
        <v>#VALUE!</v>
      </c>
      <c r="Y67" s="13"/>
      <c r="Z67" s="13"/>
      <c r="AB67">
        <v>4080.9198113207549</v>
      </c>
      <c r="AC67" s="53" t="e">
        <f t="shared" si="7"/>
        <v>#VALUE!</v>
      </c>
      <c r="AE67" s="53" t="e">
        <f t="shared" si="8"/>
        <v>#VALUE!</v>
      </c>
      <c r="AF67">
        <v>1</v>
      </c>
    </row>
    <row r="68" spans="1:32" customFormat="1" ht="15.6" x14ac:dyDescent="0.3">
      <c r="A68" s="65"/>
      <c r="B68" s="57" t="e">
        <f>SUMIF('[16]IMP COAL RECEIPT &amp; GCV DATA'!$A$3:$A$121,A68,'[16]IMP COAL RECEIPT &amp; GCV DATA'!$B$3:$B$121)</f>
        <v>#VALUE!</v>
      </c>
      <c r="C68" s="13" t="e">
        <f>SUMIF('[16]IMP COAL RECEIPT &amp; GCV DATA'!$A$3:$A$121,A68,'[16]IMP COAL RECEIPT &amp; GCV DATA'!$C$3:$C$121)</f>
        <v>#VALUE!</v>
      </c>
      <c r="D68" s="66">
        <f>IFERROR(VLOOKUP(A68,'[16]IMP COAL RECEIPT &amp; GCV DATA'!A66:V186,4,0),0)</f>
        <v>0</v>
      </c>
      <c r="E68" s="14">
        <f>IFERROR(VLOOKUP(A68,'[16]IMP COAL RECEIPT &amp; GCV DATA'!$A$2:$V$193,5,0),0)</f>
        <v>0</v>
      </c>
      <c r="F68" s="13" t="e">
        <f>SUMIF('[16]IMP COAL RECEIPT &amp; GCV DATA'!$A$3:$A$193,'MASTER DATA FILE IMP COAL'!A68,'[16]IMP COAL RECEIPT &amp; GCV DATA'!$F$3:$F$193)</f>
        <v>#VALUE!</v>
      </c>
      <c r="G68" s="13">
        <f>IFERROR(VLOOKUP(A68,'[16]IMP COAL RECEIPT &amp; GCV DATA'!$A$2:$V$193,7,0),0)</f>
        <v>0</v>
      </c>
      <c r="H68" s="13">
        <f>IFERROR(VLOOKUP(A68,'[16]IMP COAL RECEIPT &amp; GCV DATA'!$A$2:$V$193,8,0),0)</f>
        <v>0</v>
      </c>
      <c r="I68" s="13">
        <f>IFERROR(VLOOKUP(A68,'[16]WASH COAL RECEIPT &amp; GCV DATA'!$A$2:$V$184,9,0),0)</f>
        <v>0</v>
      </c>
      <c r="J68" s="13">
        <f>IFERROR(VLOOKUP(A68,'[16]IMP COAL RECEIPT &amp; GCV DATA'!$A$2:$V$193,10,0),0)</f>
        <v>0</v>
      </c>
      <c r="K68" s="15" t="e">
        <f>SUMIF('[16]IMP COAL RECEIPT &amp; GCV DATA'!$A$3:$A$193,'MASTER DATA FILE IMP COAL'!A68,'[16]IMP COAL RECEIPT &amp; GCV DATA'!$K$3:$K$193)</f>
        <v>#VALUE!</v>
      </c>
      <c r="L68" s="15" t="e">
        <f>SUMIF('[16]IMP COAL RECEIPT &amp; GCV DATA'!$A$3:$A$193,'MASTER DATA FILE IMP COAL'!A68,'[16]IMP COAL RECEIPT &amp; GCV DATA'!$L$3:$L$193)</f>
        <v>#VALUE!</v>
      </c>
      <c r="M68" s="15" t="e">
        <f t="shared" ref="M68:M131" si="10">+K68-L68</f>
        <v>#VALUE!</v>
      </c>
      <c r="N68" s="67"/>
      <c r="O68" s="15" t="e">
        <f>SUMIF('[16]IMP COAL RECEIPT &amp; GCV DATA'!$A$3:$A$193,'MASTER DATA FILE IMP COAL'!A68,'[16]IMP COAL RECEIPT &amp; GCV DATA'!$O$3:$O$193)</f>
        <v>#VALUE!</v>
      </c>
      <c r="P68" s="15" t="e">
        <f t="shared" ref="P68:P131" si="11">+O68*K68</f>
        <v>#VALUE!</v>
      </c>
      <c r="Q68" s="15" t="e">
        <f>SUMIF('[16]IMP COAL RECEIPT &amp; GCV DATA'!$A$3:$A$193,'MASTER DATA FILE IMP COAL'!A68,'[16]IMP COAL RECEIPT &amp; GCV DATA'!$Q$3:$Q$193)</f>
        <v>#VALUE!</v>
      </c>
      <c r="R68" s="16" t="e">
        <f>SUMIF('[16]IMP COAL RECEIPT &amp; GCV DATA'!$A$3:$A$253,'MASTER DATA FILE IMP COAL'!A68,'[16]IMP COAL RECEIPT &amp; GCV DATA'!$R$3:$R$253)+IF(H68=$J$234,($K$234*K68),0)+IF(H68=$J$235,($K$235*K68),0)</f>
        <v>#VALUE!</v>
      </c>
      <c r="S68" s="15" t="e">
        <f t="shared" ref="S68:S131" si="12">+R68/K68</f>
        <v>#VALUE!</v>
      </c>
      <c r="T68" s="15" t="e">
        <f>SUMIF('[16]IMP COAL RECEIPT &amp; GCV DATA'!$A$3:$A$193,'MASTER DATA FILE IMP COAL'!A68,'[16]IMP COAL RECEIPT &amp; GCV DATA'!$T$3:$T$193)</f>
        <v>#VALUE!</v>
      </c>
      <c r="U68" s="15" t="e">
        <f t="shared" ref="U68:U131" si="13">+T68*L68</f>
        <v>#VALUE!</v>
      </c>
      <c r="V68" s="15" t="e">
        <f>SUMIF('[16]IMP COAL RECEIPT &amp; GCV DATA'!$A$3:$A$193,'MASTER DATA FILE IMP COAL'!A68,'[16]IMP COAL RECEIPT &amp; GCV DATA'!$V$3:$V$193)</f>
        <v>#VALUE!</v>
      </c>
      <c r="W68" s="15" t="e">
        <f t="shared" ref="W68:W131" si="14">+V68*L68</f>
        <v>#VALUE!</v>
      </c>
      <c r="X68" s="13" t="e">
        <f t="shared" ref="X68:X131" si="15">S68*L68</f>
        <v>#VALUE!</v>
      </c>
      <c r="Y68" s="13"/>
      <c r="Z68" s="13"/>
      <c r="AB68">
        <v>4080.9198113207549</v>
      </c>
      <c r="AC68" s="53" t="e">
        <f t="shared" ref="AC68:AC131" si="16">V68-AB68</f>
        <v>#VALUE!</v>
      </c>
      <c r="AE68" s="53" t="e">
        <f t="shared" ref="AE68:AE131" si="17">AC68-AD68</f>
        <v>#VALUE!</v>
      </c>
      <c r="AF68">
        <v>1</v>
      </c>
    </row>
    <row r="69" spans="1:32" customFormat="1" ht="15.6" x14ac:dyDescent="0.3">
      <c r="A69" s="65"/>
      <c r="B69" s="57" t="e">
        <f>SUMIF('[16]IMP COAL RECEIPT &amp; GCV DATA'!$A$3:$A$121,A69,'[16]IMP COAL RECEIPT &amp; GCV DATA'!$B$3:$B$121)</f>
        <v>#VALUE!</v>
      </c>
      <c r="C69" s="13" t="e">
        <f>SUMIF('[16]IMP COAL RECEIPT &amp; GCV DATA'!$A$3:$A$121,A69,'[16]IMP COAL RECEIPT &amp; GCV DATA'!$C$3:$C$121)</f>
        <v>#VALUE!</v>
      </c>
      <c r="D69" s="66">
        <f>IFERROR(VLOOKUP(A69,'[16]IMP COAL RECEIPT &amp; GCV DATA'!A67:V187,4,0),0)</f>
        <v>0</v>
      </c>
      <c r="E69" s="14">
        <f>IFERROR(VLOOKUP(A69,'[16]IMP COAL RECEIPT &amp; GCV DATA'!$A$2:$V$193,5,0),0)</f>
        <v>0</v>
      </c>
      <c r="F69" s="13" t="e">
        <f>SUMIF('[16]IMP COAL RECEIPT &amp; GCV DATA'!$A$3:$A$193,'MASTER DATA FILE IMP COAL'!A69,'[16]IMP COAL RECEIPT &amp; GCV DATA'!$F$3:$F$193)</f>
        <v>#VALUE!</v>
      </c>
      <c r="G69" s="13">
        <f>IFERROR(VLOOKUP(A69,'[16]IMP COAL RECEIPT &amp; GCV DATA'!$A$2:$V$193,7,0),0)</f>
        <v>0</v>
      </c>
      <c r="H69" s="13">
        <f>IFERROR(VLOOKUP(A69,'[16]IMP COAL RECEIPT &amp; GCV DATA'!$A$2:$V$193,8,0),0)</f>
        <v>0</v>
      </c>
      <c r="I69" s="13">
        <f>IFERROR(VLOOKUP(A69,'[16]WASH COAL RECEIPT &amp; GCV DATA'!$A$2:$V$184,9,0),0)</f>
        <v>0</v>
      </c>
      <c r="J69" s="13">
        <f>IFERROR(VLOOKUP(A69,'[16]IMP COAL RECEIPT &amp; GCV DATA'!$A$2:$V$193,10,0),0)</f>
        <v>0</v>
      </c>
      <c r="K69" s="15" t="e">
        <f>SUMIF('[16]IMP COAL RECEIPT &amp; GCV DATA'!$A$3:$A$193,'MASTER DATA FILE IMP COAL'!A69,'[16]IMP COAL RECEIPT &amp; GCV DATA'!$K$3:$K$193)</f>
        <v>#VALUE!</v>
      </c>
      <c r="L69" s="15" t="e">
        <f>SUMIF('[16]IMP COAL RECEIPT &amp; GCV DATA'!$A$3:$A$193,'MASTER DATA FILE IMP COAL'!A69,'[16]IMP COAL RECEIPT &amp; GCV DATA'!$L$3:$L$193)</f>
        <v>#VALUE!</v>
      </c>
      <c r="M69" s="15" t="e">
        <f t="shared" si="10"/>
        <v>#VALUE!</v>
      </c>
      <c r="N69" s="67"/>
      <c r="O69" s="15" t="e">
        <f>SUMIF('[16]IMP COAL RECEIPT &amp; GCV DATA'!$A$3:$A$193,'MASTER DATA FILE IMP COAL'!A69,'[16]IMP COAL RECEIPT &amp; GCV DATA'!$O$3:$O$193)</f>
        <v>#VALUE!</v>
      </c>
      <c r="P69" s="15" t="e">
        <f t="shared" si="11"/>
        <v>#VALUE!</v>
      </c>
      <c r="Q69" s="15" t="e">
        <f>SUMIF('[16]IMP COAL RECEIPT &amp; GCV DATA'!$A$3:$A$193,'MASTER DATA FILE IMP COAL'!A69,'[16]IMP COAL RECEIPT &amp; GCV DATA'!$Q$3:$Q$193)</f>
        <v>#VALUE!</v>
      </c>
      <c r="R69" s="16" t="e">
        <f>SUMIF('[16]IMP COAL RECEIPT &amp; GCV DATA'!$A$3:$A$253,'MASTER DATA FILE IMP COAL'!A69,'[16]IMP COAL RECEIPT &amp; GCV DATA'!$R$3:$R$253)+IF(H69=$J$234,($K$234*K69),0)+IF(H69=$J$235,($K$235*K69),0)</f>
        <v>#VALUE!</v>
      </c>
      <c r="S69" s="15" t="e">
        <f t="shared" si="12"/>
        <v>#VALUE!</v>
      </c>
      <c r="T69" s="15" t="e">
        <f>SUMIF('[16]IMP COAL RECEIPT &amp; GCV DATA'!$A$3:$A$193,'MASTER DATA FILE IMP COAL'!A69,'[16]IMP COAL RECEIPT &amp; GCV DATA'!$T$3:$T$193)</f>
        <v>#VALUE!</v>
      </c>
      <c r="U69" s="15" t="e">
        <f t="shared" si="13"/>
        <v>#VALUE!</v>
      </c>
      <c r="V69" s="15" t="e">
        <f>SUMIF('[16]IMP COAL RECEIPT &amp; GCV DATA'!$A$3:$A$193,'MASTER DATA FILE IMP COAL'!A69,'[16]IMP COAL RECEIPT &amp; GCV DATA'!$V$3:$V$193)</f>
        <v>#VALUE!</v>
      </c>
      <c r="W69" s="15" t="e">
        <f t="shared" si="14"/>
        <v>#VALUE!</v>
      </c>
      <c r="X69" s="13" t="e">
        <f t="shared" si="15"/>
        <v>#VALUE!</v>
      </c>
      <c r="Y69" s="13"/>
      <c r="Z69" s="13"/>
      <c r="AB69">
        <v>4080.9198113207549</v>
      </c>
      <c r="AC69" s="53" t="e">
        <f t="shared" si="16"/>
        <v>#VALUE!</v>
      </c>
      <c r="AE69" s="53" t="e">
        <f t="shared" si="17"/>
        <v>#VALUE!</v>
      </c>
      <c r="AF69">
        <v>1</v>
      </c>
    </row>
    <row r="70" spans="1:32" customFormat="1" ht="15.6" x14ac:dyDescent="0.3">
      <c r="A70" s="65"/>
      <c r="B70" s="57" t="e">
        <f>SUMIF('[16]IMP COAL RECEIPT &amp; GCV DATA'!$A$3:$A$121,A70,'[16]IMP COAL RECEIPT &amp; GCV DATA'!$B$3:$B$121)</f>
        <v>#VALUE!</v>
      </c>
      <c r="C70" s="13" t="e">
        <f>SUMIF('[16]IMP COAL RECEIPT &amp; GCV DATA'!$A$3:$A$121,A70,'[16]IMP COAL RECEIPT &amp; GCV DATA'!$C$3:$C$121)</f>
        <v>#VALUE!</v>
      </c>
      <c r="D70" s="66">
        <f>IFERROR(VLOOKUP(A70,'[16]IMP COAL RECEIPT &amp; GCV DATA'!A68:V188,4,0),0)</f>
        <v>0</v>
      </c>
      <c r="E70" s="14">
        <f>IFERROR(VLOOKUP(A70,'[16]IMP COAL RECEIPT &amp; GCV DATA'!$A$2:$V$193,5,0),0)</f>
        <v>0</v>
      </c>
      <c r="F70" s="13" t="e">
        <f>SUMIF('[16]IMP COAL RECEIPT &amp; GCV DATA'!$A$3:$A$193,'MASTER DATA FILE IMP COAL'!A70,'[16]IMP COAL RECEIPT &amp; GCV DATA'!$F$3:$F$193)</f>
        <v>#VALUE!</v>
      </c>
      <c r="G70" s="13">
        <f>IFERROR(VLOOKUP(A70,'[16]IMP COAL RECEIPT &amp; GCV DATA'!$A$2:$V$193,7,0),0)</f>
        <v>0</v>
      </c>
      <c r="H70" s="13">
        <f>IFERROR(VLOOKUP(A70,'[16]IMP COAL RECEIPT &amp; GCV DATA'!$A$2:$V$193,8,0),0)</f>
        <v>0</v>
      </c>
      <c r="I70" s="13">
        <f>IFERROR(VLOOKUP(A70,'[16]WASH COAL RECEIPT &amp; GCV DATA'!$A$2:$V$184,9,0),0)</f>
        <v>0</v>
      </c>
      <c r="J70" s="13">
        <f>IFERROR(VLOOKUP(A70,'[16]IMP COAL RECEIPT &amp; GCV DATA'!$A$2:$V$193,10,0),0)</f>
        <v>0</v>
      </c>
      <c r="K70" s="15" t="e">
        <f>SUMIF('[16]IMP COAL RECEIPT &amp; GCV DATA'!$A$3:$A$193,'MASTER DATA FILE IMP COAL'!A70,'[16]IMP COAL RECEIPT &amp; GCV DATA'!$K$3:$K$193)</f>
        <v>#VALUE!</v>
      </c>
      <c r="L70" s="15" t="e">
        <f>SUMIF('[16]IMP COAL RECEIPT &amp; GCV DATA'!$A$3:$A$193,'MASTER DATA FILE IMP COAL'!A70,'[16]IMP COAL RECEIPT &amp; GCV DATA'!$L$3:$L$193)</f>
        <v>#VALUE!</v>
      </c>
      <c r="M70" s="15" t="e">
        <f t="shared" si="10"/>
        <v>#VALUE!</v>
      </c>
      <c r="N70" s="67"/>
      <c r="O70" s="15" t="e">
        <f>SUMIF('[16]IMP COAL RECEIPT &amp; GCV DATA'!$A$3:$A$193,'MASTER DATA FILE IMP COAL'!A70,'[16]IMP COAL RECEIPT &amp; GCV DATA'!$O$3:$O$193)</f>
        <v>#VALUE!</v>
      </c>
      <c r="P70" s="15" t="e">
        <f t="shared" si="11"/>
        <v>#VALUE!</v>
      </c>
      <c r="Q70" s="15" t="e">
        <f>SUMIF('[16]IMP COAL RECEIPT &amp; GCV DATA'!$A$3:$A$193,'MASTER DATA FILE IMP COAL'!A70,'[16]IMP COAL RECEIPT &amp; GCV DATA'!$Q$3:$Q$193)</f>
        <v>#VALUE!</v>
      </c>
      <c r="R70" s="16" t="e">
        <f>SUMIF('[16]IMP COAL RECEIPT &amp; GCV DATA'!$A$3:$A$253,'MASTER DATA FILE IMP COAL'!A70,'[16]IMP COAL RECEIPT &amp; GCV DATA'!$R$3:$R$253)+IF(H70=$J$234,($K$234*K70),0)+IF(H70=$J$235,($K$235*K70),0)</f>
        <v>#VALUE!</v>
      </c>
      <c r="S70" s="15" t="e">
        <f t="shared" si="12"/>
        <v>#VALUE!</v>
      </c>
      <c r="T70" s="15" t="e">
        <f>SUMIF('[16]IMP COAL RECEIPT &amp; GCV DATA'!$A$3:$A$193,'MASTER DATA FILE IMP COAL'!A70,'[16]IMP COAL RECEIPT &amp; GCV DATA'!$T$3:$T$193)</f>
        <v>#VALUE!</v>
      </c>
      <c r="U70" s="15" t="e">
        <f t="shared" si="13"/>
        <v>#VALUE!</v>
      </c>
      <c r="V70" s="15" t="e">
        <f>SUMIF('[16]IMP COAL RECEIPT &amp; GCV DATA'!$A$3:$A$193,'MASTER DATA FILE IMP COAL'!A70,'[16]IMP COAL RECEIPT &amp; GCV DATA'!$V$3:$V$193)</f>
        <v>#VALUE!</v>
      </c>
      <c r="W70" s="15" t="e">
        <f t="shared" si="14"/>
        <v>#VALUE!</v>
      </c>
      <c r="X70" s="13" t="e">
        <f t="shared" si="15"/>
        <v>#VALUE!</v>
      </c>
      <c r="Y70" s="13"/>
      <c r="Z70" s="13"/>
      <c r="AB70">
        <v>4080.9198113207549</v>
      </c>
      <c r="AC70" s="53" t="e">
        <f t="shared" si="16"/>
        <v>#VALUE!</v>
      </c>
      <c r="AE70" s="53" t="e">
        <f t="shared" si="17"/>
        <v>#VALUE!</v>
      </c>
      <c r="AF70">
        <v>1</v>
      </c>
    </row>
    <row r="71" spans="1:32" customFormat="1" ht="15.6" x14ac:dyDescent="0.3">
      <c r="A71" s="65"/>
      <c r="B71" s="57" t="e">
        <f>SUMIF('[16]IMP COAL RECEIPT &amp; GCV DATA'!$A$3:$A$121,A71,'[16]IMP COAL RECEIPT &amp; GCV DATA'!$B$3:$B$121)</f>
        <v>#VALUE!</v>
      </c>
      <c r="C71" s="13" t="e">
        <f>SUMIF('[16]IMP COAL RECEIPT &amp; GCV DATA'!$A$3:$A$121,A71,'[16]IMP COAL RECEIPT &amp; GCV DATA'!$C$3:$C$121)</f>
        <v>#VALUE!</v>
      </c>
      <c r="D71" s="66">
        <f>IFERROR(VLOOKUP(A71,'[16]IMP COAL RECEIPT &amp; GCV DATA'!A69:V189,4,0),0)</f>
        <v>0</v>
      </c>
      <c r="E71" s="14">
        <f>IFERROR(VLOOKUP(A71,'[16]IMP COAL RECEIPT &amp; GCV DATA'!$A$2:$V$193,5,0),0)</f>
        <v>0</v>
      </c>
      <c r="F71" s="13" t="e">
        <f>SUMIF('[16]IMP COAL RECEIPT &amp; GCV DATA'!$A$3:$A$193,'MASTER DATA FILE IMP COAL'!A71,'[16]IMP COAL RECEIPT &amp; GCV DATA'!$F$3:$F$193)</f>
        <v>#VALUE!</v>
      </c>
      <c r="G71" s="13">
        <f>IFERROR(VLOOKUP(A71,'[16]IMP COAL RECEIPT &amp; GCV DATA'!$A$2:$V$193,7,0),0)</f>
        <v>0</v>
      </c>
      <c r="H71" s="13">
        <f>IFERROR(VLOOKUP(A71,'[16]IMP COAL RECEIPT &amp; GCV DATA'!$A$2:$V$193,8,0),0)</f>
        <v>0</v>
      </c>
      <c r="I71" s="13">
        <f>IFERROR(VLOOKUP(A71,'[16]WASH COAL RECEIPT &amp; GCV DATA'!$A$2:$V$184,9,0),0)</f>
        <v>0</v>
      </c>
      <c r="J71" s="13">
        <f>IFERROR(VLOOKUP(A71,'[16]IMP COAL RECEIPT &amp; GCV DATA'!$A$2:$V$193,10,0),0)</f>
        <v>0</v>
      </c>
      <c r="K71" s="15" t="e">
        <f>SUMIF('[16]IMP COAL RECEIPT &amp; GCV DATA'!$A$3:$A$193,'MASTER DATA FILE IMP COAL'!A71,'[16]IMP COAL RECEIPT &amp; GCV DATA'!$K$3:$K$193)</f>
        <v>#VALUE!</v>
      </c>
      <c r="L71" s="15" t="e">
        <f>SUMIF('[16]IMP COAL RECEIPT &amp; GCV DATA'!$A$3:$A$193,'MASTER DATA FILE IMP COAL'!A71,'[16]IMP COAL RECEIPT &amp; GCV DATA'!$L$3:$L$193)</f>
        <v>#VALUE!</v>
      </c>
      <c r="M71" s="15" t="e">
        <f t="shared" si="10"/>
        <v>#VALUE!</v>
      </c>
      <c r="N71" s="67"/>
      <c r="O71" s="15" t="e">
        <f>SUMIF('[16]IMP COAL RECEIPT &amp; GCV DATA'!$A$3:$A$193,'MASTER DATA FILE IMP COAL'!A71,'[16]IMP COAL RECEIPT &amp; GCV DATA'!$O$3:$O$193)</f>
        <v>#VALUE!</v>
      </c>
      <c r="P71" s="15" t="e">
        <f t="shared" si="11"/>
        <v>#VALUE!</v>
      </c>
      <c r="Q71" s="15" t="e">
        <f>SUMIF('[16]IMP COAL RECEIPT &amp; GCV DATA'!$A$3:$A$193,'MASTER DATA FILE IMP COAL'!A71,'[16]IMP COAL RECEIPT &amp; GCV DATA'!$Q$3:$Q$193)</f>
        <v>#VALUE!</v>
      </c>
      <c r="R71" s="16" t="e">
        <f>SUMIF('[16]IMP COAL RECEIPT &amp; GCV DATA'!$A$3:$A$253,'MASTER DATA FILE IMP COAL'!A71,'[16]IMP COAL RECEIPT &amp; GCV DATA'!$R$3:$R$253)+IF(H71=$J$234,($K$234*K71),0)+IF(H71=$J$235,($K$235*K71),0)</f>
        <v>#VALUE!</v>
      </c>
      <c r="S71" s="15" t="e">
        <f t="shared" si="12"/>
        <v>#VALUE!</v>
      </c>
      <c r="T71" s="15" t="e">
        <f>SUMIF('[16]IMP COAL RECEIPT &amp; GCV DATA'!$A$3:$A$193,'MASTER DATA FILE IMP COAL'!A71,'[16]IMP COAL RECEIPT &amp; GCV DATA'!$T$3:$T$193)</f>
        <v>#VALUE!</v>
      </c>
      <c r="U71" s="15" t="e">
        <f t="shared" si="13"/>
        <v>#VALUE!</v>
      </c>
      <c r="V71" s="15" t="e">
        <f>SUMIF('[16]IMP COAL RECEIPT &amp; GCV DATA'!$A$3:$A$193,'MASTER DATA FILE IMP COAL'!A71,'[16]IMP COAL RECEIPT &amp; GCV DATA'!$V$3:$V$193)</f>
        <v>#VALUE!</v>
      </c>
      <c r="W71" s="15" t="e">
        <f t="shared" si="14"/>
        <v>#VALUE!</v>
      </c>
      <c r="X71" s="13" t="e">
        <f t="shared" si="15"/>
        <v>#VALUE!</v>
      </c>
      <c r="Y71" s="13"/>
      <c r="Z71" s="13"/>
      <c r="AB71">
        <v>4080.9198113207549</v>
      </c>
      <c r="AC71" s="53" t="e">
        <f t="shared" si="16"/>
        <v>#VALUE!</v>
      </c>
      <c r="AE71" s="53" t="e">
        <f t="shared" si="17"/>
        <v>#VALUE!</v>
      </c>
      <c r="AF71">
        <v>1</v>
      </c>
    </row>
    <row r="72" spans="1:32" customFormat="1" ht="15.6" x14ac:dyDescent="0.3">
      <c r="A72" s="65"/>
      <c r="B72" s="57" t="e">
        <f>SUMIF('[16]IMP COAL RECEIPT &amp; GCV DATA'!$A$3:$A$121,A72,'[16]IMP COAL RECEIPT &amp; GCV DATA'!$B$3:$B$121)</f>
        <v>#VALUE!</v>
      </c>
      <c r="C72" s="13" t="e">
        <f>SUMIF('[16]IMP COAL RECEIPT &amp; GCV DATA'!$A$3:$A$121,A72,'[16]IMP COAL RECEIPT &amp; GCV DATA'!$C$3:$C$121)</f>
        <v>#VALUE!</v>
      </c>
      <c r="D72" s="66">
        <f>IFERROR(VLOOKUP(A72,'[16]IMP COAL RECEIPT &amp; GCV DATA'!A70:V190,4,0),0)</f>
        <v>0</v>
      </c>
      <c r="E72" s="14">
        <f>IFERROR(VLOOKUP(A72,'[16]IMP COAL RECEIPT &amp; GCV DATA'!$A$2:$V$193,5,0),0)</f>
        <v>0</v>
      </c>
      <c r="F72" s="13" t="e">
        <f>SUMIF('[16]IMP COAL RECEIPT &amp; GCV DATA'!$A$3:$A$193,'MASTER DATA FILE IMP COAL'!A72,'[16]IMP COAL RECEIPT &amp; GCV DATA'!$F$3:$F$193)</f>
        <v>#VALUE!</v>
      </c>
      <c r="G72" s="13">
        <f>IFERROR(VLOOKUP(A72,'[16]IMP COAL RECEIPT &amp; GCV DATA'!$A$2:$V$193,7,0),0)</f>
        <v>0</v>
      </c>
      <c r="H72" s="13">
        <f>IFERROR(VLOOKUP(A72,'[16]IMP COAL RECEIPT &amp; GCV DATA'!$A$2:$V$193,8,0),0)</f>
        <v>0</v>
      </c>
      <c r="I72" s="13">
        <f>IFERROR(VLOOKUP(A72,'[16]WASH COAL RECEIPT &amp; GCV DATA'!$A$2:$V$184,9,0),0)</f>
        <v>0</v>
      </c>
      <c r="J72" s="13">
        <f>IFERROR(VLOOKUP(A72,'[16]IMP COAL RECEIPT &amp; GCV DATA'!$A$2:$V$193,10,0),0)</f>
        <v>0</v>
      </c>
      <c r="K72" s="15" t="e">
        <f>SUMIF('[16]IMP COAL RECEIPT &amp; GCV DATA'!$A$3:$A$193,'MASTER DATA FILE IMP COAL'!A72,'[16]IMP COAL RECEIPT &amp; GCV DATA'!$K$3:$K$193)</f>
        <v>#VALUE!</v>
      </c>
      <c r="L72" s="15" t="e">
        <f>SUMIF('[16]IMP COAL RECEIPT &amp; GCV DATA'!$A$3:$A$193,'MASTER DATA FILE IMP COAL'!A72,'[16]IMP COAL RECEIPT &amp; GCV DATA'!$L$3:$L$193)</f>
        <v>#VALUE!</v>
      </c>
      <c r="M72" s="15" t="e">
        <f t="shared" si="10"/>
        <v>#VALUE!</v>
      </c>
      <c r="N72" s="67"/>
      <c r="O72" s="15" t="e">
        <f>SUMIF('[16]IMP COAL RECEIPT &amp; GCV DATA'!$A$3:$A$193,'MASTER DATA FILE IMP COAL'!A72,'[16]IMP COAL RECEIPT &amp; GCV DATA'!$O$3:$O$193)</f>
        <v>#VALUE!</v>
      </c>
      <c r="P72" s="15" t="e">
        <f t="shared" si="11"/>
        <v>#VALUE!</v>
      </c>
      <c r="Q72" s="15" t="e">
        <f>SUMIF('[16]IMP COAL RECEIPT &amp; GCV DATA'!$A$3:$A$193,'MASTER DATA FILE IMP COAL'!A72,'[16]IMP COAL RECEIPT &amp; GCV DATA'!$Q$3:$Q$193)</f>
        <v>#VALUE!</v>
      </c>
      <c r="R72" s="16" t="e">
        <f>SUMIF('[16]IMP COAL RECEIPT &amp; GCV DATA'!$A$3:$A$253,'MASTER DATA FILE IMP COAL'!A72,'[16]IMP COAL RECEIPT &amp; GCV DATA'!$R$3:$R$253)+IF(H72=$J$234,($K$234*K72),0)+IF(H72=$J$235,($K$235*K72),0)</f>
        <v>#VALUE!</v>
      </c>
      <c r="S72" s="15" t="e">
        <f t="shared" si="12"/>
        <v>#VALUE!</v>
      </c>
      <c r="T72" s="15" t="e">
        <f>SUMIF('[16]IMP COAL RECEIPT &amp; GCV DATA'!$A$3:$A$193,'MASTER DATA FILE IMP COAL'!A72,'[16]IMP COAL RECEIPT &amp; GCV DATA'!$T$3:$T$193)</f>
        <v>#VALUE!</v>
      </c>
      <c r="U72" s="15" t="e">
        <f t="shared" si="13"/>
        <v>#VALUE!</v>
      </c>
      <c r="V72" s="15" t="e">
        <f>SUMIF('[16]IMP COAL RECEIPT &amp; GCV DATA'!$A$3:$A$193,'MASTER DATA FILE IMP COAL'!A72,'[16]IMP COAL RECEIPT &amp; GCV DATA'!$V$3:$V$193)</f>
        <v>#VALUE!</v>
      </c>
      <c r="W72" s="15" t="e">
        <f t="shared" si="14"/>
        <v>#VALUE!</v>
      </c>
      <c r="X72" s="13" t="e">
        <f t="shared" si="15"/>
        <v>#VALUE!</v>
      </c>
      <c r="Y72" s="13"/>
      <c r="Z72" s="13"/>
      <c r="AB72">
        <v>4080.9198113207549</v>
      </c>
      <c r="AC72" s="53" t="e">
        <f t="shared" si="16"/>
        <v>#VALUE!</v>
      </c>
      <c r="AE72" s="53" t="e">
        <f t="shared" si="17"/>
        <v>#VALUE!</v>
      </c>
      <c r="AF72">
        <v>1</v>
      </c>
    </row>
    <row r="73" spans="1:32" customFormat="1" ht="15.6" x14ac:dyDescent="0.3">
      <c r="A73" s="65"/>
      <c r="B73" s="57" t="e">
        <f>SUMIF('[16]IMP COAL RECEIPT &amp; GCV DATA'!$A$3:$A$121,A73,'[16]IMP COAL RECEIPT &amp; GCV DATA'!$B$3:$B$121)</f>
        <v>#VALUE!</v>
      </c>
      <c r="C73" s="13" t="e">
        <f>SUMIF('[16]IMP COAL RECEIPT &amp; GCV DATA'!$A$3:$A$121,A73,'[16]IMP COAL RECEIPT &amp; GCV DATA'!$C$3:$C$121)</f>
        <v>#VALUE!</v>
      </c>
      <c r="D73" s="66">
        <f>IFERROR(VLOOKUP(A73,'[16]IMP COAL RECEIPT &amp; GCV DATA'!A71:V191,4,0),0)</f>
        <v>0</v>
      </c>
      <c r="E73" s="14">
        <f>IFERROR(VLOOKUP(A73,'[16]IMP COAL RECEIPT &amp; GCV DATA'!$A$2:$V$193,5,0),0)</f>
        <v>0</v>
      </c>
      <c r="F73" s="13" t="e">
        <f>SUMIF('[16]IMP COAL RECEIPT &amp; GCV DATA'!$A$3:$A$193,'MASTER DATA FILE IMP COAL'!A73,'[16]IMP COAL RECEIPT &amp; GCV DATA'!$F$3:$F$193)</f>
        <v>#VALUE!</v>
      </c>
      <c r="G73" s="13">
        <f>IFERROR(VLOOKUP(A73,'[16]IMP COAL RECEIPT &amp; GCV DATA'!$A$2:$V$193,7,0),0)</f>
        <v>0</v>
      </c>
      <c r="H73" s="13">
        <f>IFERROR(VLOOKUP(A73,'[16]IMP COAL RECEIPT &amp; GCV DATA'!$A$2:$V$193,8,0),0)</f>
        <v>0</v>
      </c>
      <c r="I73" s="13">
        <f>IFERROR(VLOOKUP(A73,'[16]WASH COAL RECEIPT &amp; GCV DATA'!$A$2:$V$184,9,0),0)</f>
        <v>0</v>
      </c>
      <c r="J73" s="13">
        <f>IFERROR(VLOOKUP(A73,'[16]IMP COAL RECEIPT &amp; GCV DATA'!$A$2:$V$193,10,0),0)</f>
        <v>0</v>
      </c>
      <c r="K73" s="15" t="e">
        <f>SUMIF('[16]IMP COAL RECEIPT &amp; GCV DATA'!$A$3:$A$193,'MASTER DATA FILE IMP COAL'!A73,'[16]IMP COAL RECEIPT &amp; GCV DATA'!$K$3:$K$193)</f>
        <v>#VALUE!</v>
      </c>
      <c r="L73" s="15" t="e">
        <f>SUMIF('[16]IMP COAL RECEIPT &amp; GCV DATA'!$A$3:$A$193,'MASTER DATA FILE IMP COAL'!A73,'[16]IMP COAL RECEIPT &amp; GCV DATA'!$L$3:$L$193)</f>
        <v>#VALUE!</v>
      </c>
      <c r="M73" s="15" t="e">
        <f t="shared" si="10"/>
        <v>#VALUE!</v>
      </c>
      <c r="N73" s="67"/>
      <c r="O73" s="15" t="e">
        <f>SUMIF('[16]IMP COAL RECEIPT &amp; GCV DATA'!$A$3:$A$193,'MASTER DATA FILE IMP COAL'!A73,'[16]IMP COAL RECEIPT &amp; GCV DATA'!$O$3:$O$193)</f>
        <v>#VALUE!</v>
      </c>
      <c r="P73" s="15" t="e">
        <f t="shared" si="11"/>
        <v>#VALUE!</v>
      </c>
      <c r="Q73" s="15" t="e">
        <f>SUMIF('[16]IMP COAL RECEIPT &amp; GCV DATA'!$A$3:$A$193,'MASTER DATA FILE IMP COAL'!A73,'[16]IMP COAL RECEIPT &amp; GCV DATA'!$Q$3:$Q$193)</f>
        <v>#VALUE!</v>
      </c>
      <c r="R73" s="16" t="e">
        <f>SUMIF('[16]IMP COAL RECEIPT &amp; GCV DATA'!$A$3:$A$253,'MASTER DATA FILE IMP COAL'!A73,'[16]IMP COAL RECEIPT &amp; GCV DATA'!$R$3:$R$253)+IF(H73=$J$234,($K$234*K73),0)+IF(H73=$J$235,($K$235*K73),0)</f>
        <v>#VALUE!</v>
      </c>
      <c r="S73" s="15" t="e">
        <f t="shared" si="12"/>
        <v>#VALUE!</v>
      </c>
      <c r="T73" s="15" t="e">
        <f>SUMIF('[16]IMP COAL RECEIPT &amp; GCV DATA'!$A$3:$A$193,'MASTER DATA FILE IMP COAL'!A73,'[16]IMP COAL RECEIPT &amp; GCV DATA'!$T$3:$T$193)</f>
        <v>#VALUE!</v>
      </c>
      <c r="U73" s="15" t="e">
        <f t="shared" si="13"/>
        <v>#VALUE!</v>
      </c>
      <c r="V73" s="15" t="e">
        <f>SUMIF('[16]IMP COAL RECEIPT &amp; GCV DATA'!$A$3:$A$193,'MASTER DATA FILE IMP COAL'!A73,'[16]IMP COAL RECEIPT &amp; GCV DATA'!$V$3:$V$193)</f>
        <v>#VALUE!</v>
      </c>
      <c r="W73" s="15" t="e">
        <f t="shared" si="14"/>
        <v>#VALUE!</v>
      </c>
      <c r="X73" s="13" t="e">
        <f t="shared" si="15"/>
        <v>#VALUE!</v>
      </c>
      <c r="Y73" s="13"/>
      <c r="Z73" s="13"/>
      <c r="AB73">
        <v>4080.9198113207549</v>
      </c>
      <c r="AC73" s="53" t="e">
        <f t="shared" si="16"/>
        <v>#VALUE!</v>
      </c>
      <c r="AE73" s="53" t="e">
        <f t="shared" si="17"/>
        <v>#VALUE!</v>
      </c>
      <c r="AF73">
        <v>1</v>
      </c>
    </row>
    <row r="74" spans="1:32" customFormat="1" ht="15.6" x14ac:dyDescent="0.3">
      <c r="A74" s="65"/>
      <c r="B74" s="57" t="e">
        <f>SUMIF('[16]IMP COAL RECEIPT &amp; GCV DATA'!$A$3:$A$121,A74,'[16]IMP COAL RECEIPT &amp; GCV DATA'!$B$3:$B$121)</f>
        <v>#VALUE!</v>
      </c>
      <c r="C74" s="13" t="e">
        <f>SUMIF('[16]IMP COAL RECEIPT &amp; GCV DATA'!$A$3:$A$121,A74,'[16]IMP COAL RECEIPT &amp; GCV DATA'!$C$3:$C$121)</f>
        <v>#VALUE!</v>
      </c>
      <c r="D74" s="66">
        <f>IFERROR(VLOOKUP(A74,'[16]IMP COAL RECEIPT &amp; GCV DATA'!A72:V192,4,0),0)</f>
        <v>0</v>
      </c>
      <c r="E74" s="14">
        <f>IFERROR(VLOOKUP(A74,'[16]IMP COAL RECEIPT &amp; GCV DATA'!$A$2:$V$193,5,0),0)</f>
        <v>0</v>
      </c>
      <c r="F74" s="13" t="e">
        <f>SUMIF('[16]IMP COAL RECEIPT &amp; GCV DATA'!$A$3:$A$193,'MASTER DATA FILE IMP COAL'!A74,'[16]IMP COAL RECEIPT &amp; GCV DATA'!$F$3:$F$193)</f>
        <v>#VALUE!</v>
      </c>
      <c r="G74" s="13">
        <f>IFERROR(VLOOKUP(A74,'[16]IMP COAL RECEIPT &amp; GCV DATA'!$A$2:$V$193,7,0),0)</f>
        <v>0</v>
      </c>
      <c r="H74" s="13">
        <f>IFERROR(VLOOKUP(A74,'[16]IMP COAL RECEIPT &amp; GCV DATA'!$A$2:$V$193,8,0),0)</f>
        <v>0</v>
      </c>
      <c r="I74" s="13">
        <f>IFERROR(VLOOKUP(A74,'[16]WASH COAL RECEIPT &amp; GCV DATA'!$A$2:$V$184,9,0),0)</f>
        <v>0</v>
      </c>
      <c r="J74" s="13">
        <f>IFERROR(VLOOKUP(A74,'[16]IMP COAL RECEIPT &amp; GCV DATA'!$A$2:$V$193,10,0),0)</f>
        <v>0</v>
      </c>
      <c r="K74" s="15" t="e">
        <f>SUMIF('[16]IMP COAL RECEIPT &amp; GCV DATA'!$A$3:$A$193,'MASTER DATA FILE IMP COAL'!A74,'[16]IMP COAL RECEIPT &amp; GCV DATA'!$K$3:$K$193)</f>
        <v>#VALUE!</v>
      </c>
      <c r="L74" s="15" t="e">
        <f>SUMIF('[16]IMP COAL RECEIPT &amp; GCV DATA'!$A$3:$A$193,'MASTER DATA FILE IMP COAL'!A74,'[16]IMP COAL RECEIPT &amp; GCV DATA'!$L$3:$L$193)</f>
        <v>#VALUE!</v>
      </c>
      <c r="M74" s="15" t="e">
        <f t="shared" si="10"/>
        <v>#VALUE!</v>
      </c>
      <c r="N74" s="67"/>
      <c r="O74" s="15" t="e">
        <f>SUMIF('[16]IMP COAL RECEIPT &amp; GCV DATA'!$A$3:$A$193,'MASTER DATA FILE IMP COAL'!A74,'[16]IMP COAL RECEIPT &amp; GCV DATA'!$O$3:$O$193)</f>
        <v>#VALUE!</v>
      </c>
      <c r="P74" s="15" t="e">
        <f t="shared" si="11"/>
        <v>#VALUE!</v>
      </c>
      <c r="Q74" s="15" t="e">
        <f>SUMIF('[16]IMP COAL RECEIPT &amp; GCV DATA'!$A$3:$A$193,'MASTER DATA FILE IMP COAL'!A74,'[16]IMP COAL RECEIPT &amp; GCV DATA'!$Q$3:$Q$193)</f>
        <v>#VALUE!</v>
      </c>
      <c r="R74" s="16" t="e">
        <f>SUMIF('[16]IMP COAL RECEIPT &amp; GCV DATA'!$A$3:$A$253,'MASTER DATA FILE IMP COAL'!A74,'[16]IMP COAL RECEIPT &amp; GCV DATA'!$R$3:$R$253)+IF(H74=$J$234,($K$234*K74),0)+IF(H74=$J$235,($K$235*K74),0)</f>
        <v>#VALUE!</v>
      </c>
      <c r="S74" s="15" t="e">
        <f t="shared" si="12"/>
        <v>#VALUE!</v>
      </c>
      <c r="T74" s="15" t="e">
        <f>SUMIF('[16]IMP COAL RECEIPT &amp; GCV DATA'!$A$3:$A$193,'MASTER DATA FILE IMP COAL'!A74,'[16]IMP COAL RECEIPT &amp; GCV DATA'!$T$3:$T$193)</f>
        <v>#VALUE!</v>
      </c>
      <c r="U74" s="15" t="e">
        <f t="shared" si="13"/>
        <v>#VALUE!</v>
      </c>
      <c r="V74" s="15" t="e">
        <f>SUMIF('[16]IMP COAL RECEIPT &amp; GCV DATA'!$A$3:$A$193,'MASTER DATA FILE IMP COAL'!A74,'[16]IMP COAL RECEIPT &amp; GCV DATA'!$V$3:$V$193)</f>
        <v>#VALUE!</v>
      </c>
      <c r="W74" s="15" t="e">
        <f t="shared" si="14"/>
        <v>#VALUE!</v>
      </c>
      <c r="X74" s="13" t="e">
        <f t="shared" si="15"/>
        <v>#VALUE!</v>
      </c>
      <c r="Y74" s="13"/>
      <c r="Z74" s="13"/>
      <c r="AB74">
        <v>4080.9198113207549</v>
      </c>
      <c r="AC74" s="53" t="e">
        <f t="shared" si="16"/>
        <v>#VALUE!</v>
      </c>
      <c r="AE74" s="53" t="e">
        <f t="shared" si="17"/>
        <v>#VALUE!</v>
      </c>
      <c r="AF74">
        <v>1</v>
      </c>
    </row>
    <row r="75" spans="1:32" customFormat="1" ht="15.6" x14ac:dyDescent="0.3">
      <c r="A75" s="65"/>
      <c r="B75" s="57" t="e">
        <f>SUMIF('[16]IMP COAL RECEIPT &amp; GCV DATA'!$A$3:$A$121,A75,'[16]IMP COAL RECEIPT &amp; GCV DATA'!$B$3:$B$121)</f>
        <v>#VALUE!</v>
      </c>
      <c r="C75" s="13" t="e">
        <f>SUMIF('[16]IMP COAL RECEIPT &amp; GCV DATA'!$A$3:$A$121,A75,'[16]IMP COAL RECEIPT &amp; GCV DATA'!$C$3:$C$121)</f>
        <v>#VALUE!</v>
      </c>
      <c r="D75" s="66">
        <f>IFERROR(VLOOKUP(A75,'[16]IMP COAL RECEIPT &amp; GCV DATA'!A73:V193,4,0),0)</f>
        <v>0</v>
      </c>
      <c r="E75" s="14">
        <f>IFERROR(VLOOKUP(A75,'[16]IMP COAL RECEIPT &amp; GCV DATA'!$A$2:$V$193,5,0),0)</f>
        <v>0</v>
      </c>
      <c r="F75" s="13" t="e">
        <f>SUMIF('[16]IMP COAL RECEIPT &amp; GCV DATA'!$A$3:$A$193,'MASTER DATA FILE IMP COAL'!A75,'[16]IMP COAL RECEIPT &amp; GCV DATA'!$F$3:$F$193)</f>
        <v>#VALUE!</v>
      </c>
      <c r="G75" s="13">
        <f>IFERROR(VLOOKUP(A75,'[16]IMP COAL RECEIPT &amp; GCV DATA'!$A$2:$V$193,7,0),0)</f>
        <v>0</v>
      </c>
      <c r="H75" s="13">
        <f>IFERROR(VLOOKUP(A75,'[16]IMP COAL RECEIPT &amp; GCV DATA'!$A$2:$V$193,8,0),0)</f>
        <v>0</v>
      </c>
      <c r="I75" s="13">
        <f>IFERROR(VLOOKUP(A75,'[16]WASH COAL RECEIPT &amp; GCV DATA'!$A$2:$V$184,9,0),0)</f>
        <v>0</v>
      </c>
      <c r="J75" s="13">
        <f>IFERROR(VLOOKUP(A75,'[16]IMP COAL RECEIPT &amp; GCV DATA'!$A$2:$V$193,10,0),0)</f>
        <v>0</v>
      </c>
      <c r="K75" s="15" t="e">
        <f>SUMIF('[16]IMP COAL RECEIPT &amp; GCV DATA'!$A$3:$A$193,'MASTER DATA FILE IMP COAL'!A75,'[16]IMP COAL RECEIPT &amp; GCV DATA'!$K$3:$K$193)</f>
        <v>#VALUE!</v>
      </c>
      <c r="L75" s="15" t="e">
        <f>SUMIF('[16]IMP COAL RECEIPT &amp; GCV DATA'!$A$3:$A$193,'MASTER DATA FILE IMP COAL'!A75,'[16]IMP COAL RECEIPT &amp; GCV DATA'!$L$3:$L$193)</f>
        <v>#VALUE!</v>
      </c>
      <c r="M75" s="15" t="e">
        <f t="shared" si="10"/>
        <v>#VALUE!</v>
      </c>
      <c r="N75" s="67"/>
      <c r="O75" s="15" t="e">
        <f>SUMIF('[16]IMP COAL RECEIPT &amp; GCV DATA'!$A$3:$A$193,'MASTER DATA FILE IMP COAL'!A75,'[16]IMP COAL RECEIPT &amp; GCV DATA'!$O$3:$O$193)</f>
        <v>#VALUE!</v>
      </c>
      <c r="P75" s="15" t="e">
        <f t="shared" si="11"/>
        <v>#VALUE!</v>
      </c>
      <c r="Q75" s="15" t="e">
        <f>SUMIF('[16]IMP COAL RECEIPT &amp; GCV DATA'!$A$3:$A$193,'MASTER DATA FILE IMP COAL'!A75,'[16]IMP COAL RECEIPT &amp; GCV DATA'!$Q$3:$Q$193)</f>
        <v>#VALUE!</v>
      </c>
      <c r="R75" s="16" t="e">
        <f>SUMIF('[16]IMP COAL RECEIPT &amp; GCV DATA'!$A$3:$A$253,'MASTER DATA FILE IMP COAL'!A75,'[16]IMP COAL RECEIPT &amp; GCV DATA'!$R$3:$R$253)+IF(H75=$J$234,($K$234*K75),0)+IF(H75=$J$235,($K$235*K75),0)</f>
        <v>#VALUE!</v>
      </c>
      <c r="S75" s="15" t="e">
        <f t="shared" si="12"/>
        <v>#VALUE!</v>
      </c>
      <c r="T75" s="15" t="e">
        <f>SUMIF('[16]IMP COAL RECEIPT &amp; GCV DATA'!$A$3:$A$193,'MASTER DATA FILE IMP COAL'!A75,'[16]IMP COAL RECEIPT &amp; GCV DATA'!$T$3:$T$193)</f>
        <v>#VALUE!</v>
      </c>
      <c r="U75" s="15" t="e">
        <f t="shared" si="13"/>
        <v>#VALUE!</v>
      </c>
      <c r="V75" s="15" t="e">
        <f>SUMIF('[16]IMP COAL RECEIPT &amp; GCV DATA'!$A$3:$A$193,'MASTER DATA FILE IMP COAL'!A75,'[16]IMP COAL RECEIPT &amp; GCV DATA'!$V$3:$V$193)</f>
        <v>#VALUE!</v>
      </c>
      <c r="W75" s="15" t="e">
        <f t="shared" si="14"/>
        <v>#VALUE!</v>
      </c>
      <c r="X75" s="13" t="e">
        <f t="shared" si="15"/>
        <v>#VALUE!</v>
      </c>
      <c r="Y75" s="13"/>
      <c r="Z75" s="13"/>
      <c r="AB75">
        <v>4080.9198113207549</v>
      </c>
      <c r="AC75" s="53" t="e">
        <f t="shared" si="16"/>
        <v>#VALUE!</v>
      </c>
      <c r="AE75" s="53" t="e">
        <f t="shared" si="17"/>
        <v>#VALUE!</v>
      </c>
      <c r="AF75">
        <v>1</v>
      </c>
    </row>
    <row r="76" spans="1:32" customFormat="1" ht="15.6" x14ac:dyDescent="0.3">
      <c r="A76" s="65"/>
      <c r="B76" s="57" t="e">
        <f>SUMIF('[16]IMP COAL RECEIPT &amp; GCV DATA'!$A$3:$A$121,A76,'[16]IMP COAL RECEIPT &amp; GCV DATA'!$B$3:$B$121)</f>
        <v>#VALUE!</v>
      </c>
      <c r="C76" s="13" t="e">
        <f>SUMIF('[16]IMP COAL RECEIPT &amp; GCV DATA'!$A$3:$A$121,A76,'[16]IMP COAL RECEIPT &amp; GCV DATA'!$C$3:$C$121)</f>
        <v>#VALUE!</v>
      </c>
      <c r="D76" s="66">
        <f>IFERROR(VLOOKUP(A76,'[16]IMP COAL RECEIPT &amp; GCV DATA'!A74:V194,4,0),0)</f>
        <v>0</v>
      </c>
      <c r="E76" s="14">
        <f>IFERROR(VLOOKUP(A76,'[16]IMP COAL RECEIPT &amp; GCV DATA'!$A$2:$V$193,5,0),0)</f>
        <v>0</v>
      </c>
      <c r="F76" s="13" t="e">
        <f>SUMIF('[16]IMP COAL RECEIPT &amp; GCV DATA'!$A$3:$A$193,'MASTER DATA FILE IMP COAL'!A76,'[16]IMP COAL RECEIPT &amp; GCV DATA'!$F$3:$F$193)</f>
        <v>#VALUE!</v>
      </c>
      <c r="G76" s="13">
        <f>IFERROR(VLOOKUP(A76,'[16]IMP COAL RECEIPT &amp; GCV DATA'!$A$2:$V$193,7,0),0)</f>
        <v>0</v>
      </c>
      <c r="H76" s="13">
        <f>IFERROR(VLOOKUP(A76,'[16]IMP COAL RECEIPT &amp; GCV DATA'!$A$2:$V$193,8,0),0)</f>
        <v>0</v>
      </c>
      <c r="I76" s="13">
        <f>IFERROR(VLOOKUP(A76,'[16]WASH COAL RECEIPT &amp; GCV DATA'!$A$2:$V$184,9,0),0)</f>
        <v>0</v>
      </c>
      <c r="J76" s="13">
        <f>IFERROR(VLOOKUP(A76,'[16]IMP COAL RECEIPT &amp; GCV DATA'!$A$2:$V$193,10,0),0)</f>
        <v>0</v>
      </c>
      <c r="K76" s="15" t="e">
        <f>SUMIF('[16]IMP COAL RECEIPT &amp; GCV DATA'!$A$3:$A$193,'MASTER DATA FILE IMP COAL'!A76,'[16]IMP COAL RECEIPT &amp; GCV DATA'!$K$3:$K$193)</f>
        <v>#VALUE!</v>
      </c>
      <c r="L76" s="15" t="e">
        <f>SUMIF('[16]IMP COAL RECEIPT &amp; GCV DATA'!$A$3:$A$193,'MASTER DATA FILE IMP COAL'!A76,'[16]IMP COAL RECEIPT &amp; GCV DATA'!$L$3:$L$193)</f>
        <v>#VALUE!</v>
      </c>
      <c r="M76" s="15" t="e">
        <f t="shared" si="10"/>
        <v>#VALUE!</v>
      </c>
      <c r="N76" s="67"/>
      <c r="O76" s="15" t="e">
        <f>SUMIF('[16]IMP COAL RECEIPT &amp; GCV DATA'!$A$3:$A$193,'MASTER DATA FILE IMP COAL'!A76,'[16]IMP COAL RECEIPT &amp; GCV DATA'!$O$3:$O$193)</f>
        <v>#VALUE!</v>
      </c>
      <c r="P76" s="15" t="e">
        <f t="shared" si="11"/>
        <v>#VALUE!</v>
      </c>
      <c r="Q76" s="15" t="e">
        <f>SUMIF('[16]IMP COAL RECEIPT &amp; GCV DATA'!$A$3:$A$193,'MASTER DATA FILE IMP COAL'!A76,'[16]IMP COAL RECEIPT &amp; GCV DATA'!$Q$3:$Q$193)</f>
        <v>#VALUE!</v>
      </c>
      <c r="R76" s="16" t="e">
        <f>SUMIF('[16]IMP COAL RECEIPT &amp; GCV DATA'!$A$3:$A$253,'MASTER DATA FILE IMP COAL'!A76,'[16]IMP COAL RECEIPT &amp; GCV DATA'!$R$3:$R$253)+IF(H76=$J$234,($K$234*K76),0)+IF(H76=$J$235,($K$235*K76),0)</f>
        <v>#VALUE!</v>
      </c>
      <c r="S76" s="15" t="e">
        <f t="shared" si="12"/>
        <v>#VALUE!</v>
      </c>
      <c r="T76" s="15" t="e">
        <f>SUMIF('[16]IMP COAL RECEIPT &amp; GCV DATA'!$A$3:$A$193,'MASTER DATA FILE IMP COAL'!A76,'[16]IMP COAL RECEIPT &amp; GCV DATA'!$T$3:$T$193)</f>
        <v>#VALUE!</v>
      </c>
      <c r="U76" s="15" t="e">
        <f t="shared" si="13"/>
        <v>#VALUE!</v>
      </c>
      <c r="V76" s="15" t="e">
        <f>SUMIF('[16]IMP COAL RECEIPT &amp; GCV DATA'!$A$3:$A$193,'MASTER DATA FILE IMP COAL'!A76,'[16]IMP COAL RECEIPT &amp; GCV DATA'!$V$3:$V$193)</f>
        <v>#VALUE!</v>
      </c>
      <c r="W76" s="15" t="e">
        <f t="shared" si="14"/>
        <v>#VALUE!</v>
      </c>
      <c r="X76" s="13" t="e">
        <f t="shared" si="15"/>
        <v>#VALUE!</v>
      </c>
      <c r="Y76" s="13"/>
      <c r="Z76" s="13"/>
      <c r="AB76">
        <v>4080.9198113207549</v>
      </c>
      <c r="AC76" s="53" t="e">
        <f t="shared" si="16"/>
        <v>#VALUE!</v>
      </c>
      <c r="AE76" s="53" t="e">
        <f t="shared" si="17"/>
        <v>#VALUE!</v>
      </c>
      <c r="AF76">
        <v>1</v>
      </c>
    </row>
    <row r="77" spans="1:32" customFormat="1" ht="15.6" x14ac:dyDescent="0.3">
      <c r="A77" s="65"/>
      <c r="B77" s="57" t="e">
        <f>SUMIF('[16]IMP COAL RECEIPT &amp; GCV DATA'!$A$3:$A$121,A77,'[16]IMP COAL RECEIPT &amp; GCV DATA'!$B$3:$B$121)</f>
        <v>#VALUE!</v>
      </c>
      <c r="C77" s="13" t="e">
        <f>SUMIF('[16]IMP COAL RECEIPT &amp; GCV DATA'!$A$3:$A$121,A77,'[16]IMP COAL RECEIPT &amp; GCV DATA'!$C$3:$C$121)</f>
        <v>#VALUE!</v>
      </c>
      <c r="D77" s="66">
        <f>IFERROR(VLOOKUP(A77,'[16]IMP COAL RECEIPT &amp; GCV DATA'!A75:V195,4,0),0)</f>
        <v>0</v>
      </c>
      <c r="E77" s="14">
        <f>IFERROR(VLOOKUP(A77,'[16]IMP COAL RECEIPT &amp; GCV DATA'!$A$2:$V$193,5,0),0)</f>
        <v>0</v>
      </c>
      <c r="F77" s="13" t="e">
        <f>SUMIF('[16]IMP COAL RECEIPT &amp; GCV DATA'!$A$3:$A$193,'MASTER DATA FILE IMP COAL'!A77,'[16]IMP COAL RECEIPT &amp; GCV DATA'!$F$3:$F$193)</f>
        <v>#VALUE!</v>
      </c>
      <c r="G77" s="13">
        <f>IFERROR(VLOOKUP(A77,'[16]IMP COAL RECEIPT &amp; GCV DATA'!$A$2:$V$193,7,0),0)</f>
        <v>0</v>
      </c>
      <c r="H77" s="13">
        <f>IFERROR(VLOOKUP(A77,'[16]IMP COAL RECEIPT &amp; GCV DATA'!$A$2:$V$193,8,0),0)</f>
        <v>0</v>
      </c>
      <c r="I77" s="13">
        <f>IFERROR(VLOOKUP(A77,'[16]WASH COAL RECEIPT &amp; GCV DATA'!$A$2:$V$184,9,0),0)</f>
        <v>0</v>
      </c>
      <c r="J77" s="13">
        <f>IFERROR(VLOOKUP(A77,'[16]IMP COAL RECEIPT &amp; GCV DATA'!$A$2:$V$193,10,0),0)</f>
        <v>0</v>
      </c>
      <c r="K77" s="15" t="e">
        <f>SUMIF('[16]IMP COAL RECEIPT &amp; GCV DATA'!$A$3:$A$193,'MASTER DATA FILE IMP COAL'!A77,'[16]IMP COAL RECEIPT &amp; GCV DATA'!$K$3:$K$193)</f>
        <v>#VALUE!</v>
      </c>
      <c r="L77" s="15" t="e">
        <f>SUMIF('[16]IMP COAL RECEIPT &amp; GCV DATA'!$A$3:$A$193,'MASTER DATA FILE IMP COAL'!A77,'[16]IMP COAL RECEIPT &amp; GCV DATA'!$L$3:$L$193)</f>
        <v>#VALUE!</v>
      </c>
      <c r="M77" s="15" t="e">
        <f t="shared" si="10"/>
        <v>#VALUE!</v>
      </c>
      <c r="N77" s="67"/>
      <c r="O77" s="15" t="e">
        <f>SUMIF('[16]IMP COAL RECEIPT &amp; GCV DATA'!$A$3:$A$193,'MASTER DATA FILE IMP COAL'!A77,'[16]IMP COAL RECEIPT &amp; GCV DATA'!$O$3:$O$193)</f>
        <v>#VALUE!</v>
      </c>
      <c r="P77" s="15" t="e">
        <f t="shared" si="11"/>
        <v>#VALUE!</v>
      </c>
      <c r="Q77" s="15" t="e">
        <f>SUMIF('[16]IMP COAL RECEIPT &amp; GCV DATA'!$A$3:$A$193,'MASTER DATA FILE IMP COAL'!A77,'[16]IMP COAL RECEIPT &amp; GCV DATA'!$Q$3:$Q$193)</f>
        <v>#VALUE!</v>
      </c>
      <c r="R77" s="16" t="e">
        <f>SUMIF('[16]IMP COAL RECEIPT &amp; GCV DATA'!$A$3:$A$253,'MASTER DATA FILE IMP COAL'!A77,'[16]IMP COAL RECEIPT &amp; GCV DATA'!$R$3:$R$253)+IF(H77=$J$234,($K$234*K77),0)+IF(H77=$J$235,($K$235*K77),0)</f>
        <v>#VALUE!</v>
      </c>
      <c r="S77" s="15" t="e">
        <f t="shared" si="12"/>
        <v>#VALUE!</v>
      </c>
      <c r="T77" s="15" t="e">
        <f>SUMIF('[16]IMP COAL RECEIPT &amp; GCV DATA'!$A$3:$A$193,'MASTER DATA FILE IMP COAL'!A77,'[16]IMP COAL RECEIPT &amp; GCV DATA'!$T$3:$T$193)</f>
        <v>#VALUE!</v>
      </c>
      <c r="U77" s="15" t="e">
        <f t="shared" si="13"/>
        <v>#VALUE!</v>
      </c>
      <c r="V77" s="15" t="e">
        <f>SUMIF('[16]IMP COAL RECEIPT &amp; GCV DATA'!$A$3:$A$193,'MASTER DATA FILE IMP COAL'!A77,'[16]IMP COAL RECEIPT &amp; GCV DATA'!$V$3:$V$193)</f>
        <v>#VALUE!</v>
      </c>
      <c r="W77" s="15" t="e">
        <f t="shared" si="14"/>
        <v>#VALUE!</v>
      </c>
      <c r="X77" s="13" t="e">
        <f t="shared" si="15"/>
        <v>#VALUE!</v>
      </c>
      <c r="Y77" s="13"/>
      <c r="Z77" s="13"/>
      <c r="AB77">
        <v>4080.9198113207549</v>
      </c>
      <c r="AC77" s="53" t="e">
        <f t="shared" si="16"/>
        <v>#VALUE!</v>
      </c>
      <c r="AE77" s="53" t="e">
        <f t="shared" si="17"/>
        <v>#VALUE!</v>
      </c>
      <c r="AF77">
        <v>1</v>
      </c>
    </row>
    <row r="78" spans="1:32" customFormat="1" ht="15.6" x14ac:dyDescent="0.3">
      <c r="A78" s="65"/>
      <c r="B78" s="57" t="e">
        <f>SUMIF('[16]IMP COAL RECEIPT &amp; GCV DATA'!$A$3:$A$121,A78,'[16]IMP COAL RECEIPT &amp; GCV DATA'!$B$3:$B$121)</f>
        <v>#VALUE!</v>
      </c>
      <c r="C78" s="13" t="e">
        <f>SUMIF('[16]IMP COAL RECEIPT &amp; GCV DATA'!$A$3:$A$121,A78,'[16]IMP COAL RECEIPT &amp; GCV DATA'!$C$3:$C$121)</f>
        <v>#VALUE!</v>
      </c>
      <c r="D78" s="66">
        <f>IFERROR(VLOOKUP(A78,'[16]IMP COAL RECEIPT &amp; GCV DATA'!A76:V196,4,0),0)</f>
        <v>0</v>
      </c>
      <c r="E78" s="14">
        <f>IFERROR(VLOOKUP(A78,'[16]IMP COAL RECEIPT &amp; GCV DATA'!$A$2:$V$193,5,0),0)</f>
        <v>0</v>
      </c>
      <c r="F78" s="13" t="e">
        <f>SUMIF('[16]IMP COAL RECEIPT &amp; GCV DATA'!$A$3:$A$193,'MASTER DATA FILE IMP COAL'!A78,'[16]IMP COAL RECEIPT &amp; GCV DATA'!$F$3:$F$193)</f>
        <v>#VALUE!</v>
      </c>
      <c r="G78" s="13">
        <f>IFERROR(VLOOKUP(A78,'[16]IMP COAL RECEIPT &amp; GCV DATA'!$A$2:$V$193,7,0),0)</f>
        <v>0</v>
      </c>
      <c r="H78" s="13">
        <f>IFERROR(VLOOKUP(A78,'[16]IMP COAL RECEIPT &amp; GCV DATA'!$A$2:$V$193,8,0),0)</f>
        <v>0</v>
      </c>
      <c r="I78" s="13">
        <f>IFERROR(VLOOKUP(A78,'[16]WASH COAL RECEIPT &amp; GCV DATA'!$A$2:$V$184,9,0),0)</f>
        <v>0</v>
      </c>
      <c r="J78" s="13">
        <f>IFERROR(VLOOKUP(A78,'[16]IMP COAL RECEIPT &amp; GCV DATA'!$A$2:$V$193,10,0),0)</f>
        <v>0</v>
      </c>
      <c r="K78" s="15" t="e">
        <f>SUMIF('[16]IMP COAL RECEIPT &amp; GCV DATA'!$A$3:$A$193,'MASTER DATA FILE IMP COAL'!A78,'[16]IMP COAL RECEIPT &amp; GCV DATA'!$K$3:$K$193)</f>
        <v>#VALUE!</v>
      </c>
      <c r="L78" s="15" t="e">
        <f>SUMIF('[16]IMP COAL RECEIPT &amp; GCV DATA'!$A$3:$A$193,'MASTER DATA FILE IMP COAL'!A78,'[16]IMP COAL RECEIPT &amp; GCV DATA'!$L$3:$L$193)</f>
        <v>#VALUE!</v>
      </c>
      <c r="M78" s="15" t="e">
        <f t="shared" si="10"/>
        <v>#VALUE!</v>
      </c>
      <c r="N78" s="67"/>
      <c r="O78" s="15" t="e">
        <f>SUMIF('[16]IMP COAL RECEIPT &amp; GCV DATA'!$A$3:$A$193,'MASTER DATA FILE IMP COAL'!A78,'[16]IMP COAL RECEIPT &amp; GCV DATA'!$O$3:$O$193)</f>
        <v>#VALUE!</v>
      </c>
      <c r="P78" s="15" t="e">
        <f t="shared" si="11"/>
        <v>#VALUE!</v>
      </c>
      <c r="Q78" s="15" t="e">
        <f>SUMIF('[16]IMP COAL RECEIPT &amp; GCV DATA'!$A$3:$A$193,'MASTER DATA FILE IMP COAL'!A78,'[16]IMP COAL RECEIPT &amp; GCV DATA'!$Q$3:$Q$193)</f>
        <v>#VALUE!</v>
      </c>
      <c r="R78" s="16" t="e">
        <f>SUMIF('[16]IMP COAL RECEIPT &amp; GCV DATA'!$A$3:$A$253,'MASTER DATA FILE IMP COAL'!A78,'[16]IMP COAL RECEIPT &amp; GCV DATA'!$R$3:$R$253)+IF(H78=$J$234,($K$234*K78),0)+IF(H78=$J$235,($K$235*K78),0)</f>
        <v>#VALUE!</v>
      </c>
      <c r="S78" s="15" t="e">
        <f t="shared" si="12"/>
        <v>#VALUE!</v>
      </c>
      <c r="T78" s="15" t="e">
        <f>SUMIF('[16]IMP COAL RECEIPT &amp; GCV DATA'!$A$3:$A$193,'MASTER DATA FILE IMP COAL'!A78,'[16]IMP COAL RECEIPT &amp; GCV DATA'!$T$3:$T$193)</f>
        <v>#VALUE!</v>
      </c>
      <c r="U78" s="15" t="e">
        <f t="shared" si="13"/>
        <v>#VALUE!</v>
      </c>
      <c r="V78" s="15" t="e">
        <f>SUMIF('[16]IMP COAL RECEIPT &amp; GCV DATA'!$A$3:$A$193,'MASTER DATA FILE IMP COAL'!A78,'[16]IMP COAL RECEIPT &amp; GCV DATA'!$V$3:$V$193)</f>
        <v>#VALUE!</v>
      </c>
      <c r="W78" s="15" t="e">
        <f t="shared" si="14"/>
        <v>#VALUE!</v>
      </c>
      <c r="X78" s="13" t="e">
        <f t="shared" si="15"/>
        <v>#VALUE!</v>
      </c>
      <c r="Y78" s="13"/>
      <c r="Z78" s="13"/>
      <c r="AB78">
        <v>4080.9198113207549</v>
      </c>
      <c r="AC78" s="53" t="e">
        <f t="shared" si="16"/>
        <v>#VALUE!</v>
      </c>
      <c r="AE78" s="53" t="e">
        <f t="shared" si="17"/>
        <v>#VALUE!</v>
      </c>
      <c r="AF78">
        <v>1</v>
      </c>
    </row>
    <row r="79" spans="1:32" customFormat="1" ht="15.6" x14ac:dyDescent="0.3">
      <c r="A79" s="65"/>
      <c r="B79" s="57" t="e">
        <f>SUMIF('[16]IMP COAL RECEIPT &amp; GCV DATA'!$A$3:$A$121,A79,'[16]IMP COAL RECEIPT &amp; GCV DATA'!$B$3:$B$121)</f>
        <v>#VALUE!</v>
      </c>
      <c r="C79" s="13" t="e">
        <f>SUMIF('[16]IMP COAL RECEIPT &amp; GCV DATA'!$A$3:$A$121,A79,'[16]IMP COAL RECEIPT &amp; GCV DATA'!$C$3:$C$121)</f>
        <v>#VALUE!</v>
      </c>
      <c r="D79" s="66">
        <f>IFERROR(VLOOKUP(A79,'[16]IMP COAL RECEIPT &amp; GCV DATA'!A77:V197,4,0),0)</f>
        <v>0</v>
      </c>
      <c r="E79" s="14">
        <f>IFERROR(VLOOKUP(A79,'[16]IMP COAL RECEIPT &amp; GCV DATA'!$A$2:$V$193,5,0),0)</f>
        <v>0</v>
      </c>
      <c r="F79" s="13" t="e">
        <f>SUMIF('[16]IMP COAL RECEIPT &amp; GCV DATA'!$A$3:$A$193,'MASTER DATA FILE IMP COAL'!A79,'[16]IMP COAL RECEIPT &amp; GCV DATA'!$F$3:$F$193)</f>
        <v>#VALUE!</v>
      </c>
      <c r="G79" s="13">
        <f>IFERROR(VLOOKUP(A79,'[16]IMP COAL RECEIPT &amp; GCV DATA'!$A$2:$V$193,7,0),0)</f>
        <v>0</v>
      </c>
      <c r="H79" s="13">
        <f>IFERROR(VLOOKUP(A79,'[16]IMP COAL RECEIPT &amp; GCV DATA'!$A$2:$V$193,8,0),0)</f>
        <v>0</v>
      </c>
      <c r="I79" s="13">
        <f>IFERROR(VLOOKUP(A79,'[16]WASH COAL RECEIPT &amp; GCV DATA'!$A$2:$V$184,9,0),0)</f>
        <v>0</v>
      </c>
      <c r="J79" s="13">
        <f>IFERROR(VLOOKUP(A79,'[16]IMP COAL RECEIPT &amp; GCV DATA'!$A$2:$V$193,10,0),0)</f>
        <v>0</v>
      </c>
      <c r="K79" s="15" t="e">
        <f>SUMIF('[16]IMP COAL RECEIPT &amp; GCV DATA'!$A$3:$A$193,'MASTER DATA FILE IMP COAL'!A79,'[16]IMP COAL RECEIPT &amp; GCV DATA'!$K$3:$K$193)</f>
        <v>#VALUE!</v>
      </c>
      <c r="L79" s="15" t="e">
        <f>SUMIF('[16]IMP COAL RECEIPT &amp; GCV DATA'!$A$3:$A$193,'MASTER DATA FILE IMP COAL'!A79,'[16]IMP COAL RECEIPT &amp; GCV DATA'!$L$3:$L$193)</f>
        <v>#VALUE!</v>
      </c>
      <c r="M79" s="15" t="e">
        <f t="shared" si="10"/>
        <v>#VALUE!</v>
      </c>
      <c r="N79" s="67"/>
      <c r="O79" s="15" t="e">
        <f>SUMIF('[16]IMP COAL RECEIPT &amp; GCV DATA'!$A$3:$A$193,'MASTER DATA FILE IMP COAL'!A79,'[16]IMP COAL RECEIPT &amp; GCV DATA'!$O$3:$O$193)</f>
        <v>#VALUE!</v>
      </c>
      <c r="P79" s="15" t="e">
        <f t="shared" si="11"/>
        <v>#VALUE!</v>
      </c>
      <c r="Q79" s="15" t="e">
        <f>SUMIF('[16]IMP COAL RECEIPT &amp; GCV DATA'!$A$3:$A$193,'MASTER DATA FILE IMP COAL'!A79,'[16]IMP COAL RECEIPT &amp; GCV DATA'!$Q$3:$Q$193)</f>
        <v>#VALUE!</v>
      </c>
      <c r="R79" s="16" t="e">
        <f>SUMIF('[16]IMP COAL RECEIPT &amp; GCV DATA'!$A$3:$A$253,'MASTER DATA FILE IMP COAL'!A79,'[16]IMP COAL RECEIPT &amp; GCV DATA'!$R$3:$R$253)+IF(H79=$J$234,($K$234*K79),0)+IF(H79=$J$235,($K$235*K79),0)</f>
        <v>#VALUE!</v>
      </c>
      <c r="S79" s="15" t="e">
        <f t="shared" si="12"/>
        <v>#VALUE!</v>
      </c>
      <c r="T79" s="15" t="e">
        <f>SUMIF('[16]IMP COAL RECEIPT &amp; GCV DATA'!$A$3:$A$193,'MASTER DATA FILE IMP COAL'!A79,'[16]IMP COAL RECEIPT &amp; GCV DATA'!$T$3:$T$193)</f>
        <v>#VALUE!</v>
      </c>
      <c r="U79" s="15" t="e">
        <f t="shared" si="13"/>
        <v>#VALUE!</v>
      </c>
      <c r="V79" s="15" t="e">
        <f>SUMIF('[16]IMP COAL RECEIPT &amp; GCV DATA'!$A$3:$A$193,'MASTER DATA FILE IMP COAL'!A79,'[16]IMP COAL RECEIPT &amp; GCV DATA'!$V$3:$V$193)</f>
        <v>#VALUE!</v>
      </c>
      <c r="W79" s="15" t="e">
        <f t="shared" si="14"/>
        <v>#VALUE!</v>
      </c>
      <c r="X79" s="13" t="e">
        <f t="shared" si="15"/>
        <v>#VALUE!</v>
      </c>
      <c r="Y79" s="13"/>
      <c r="Z79" s="13"/>
      <c r="AB79">
        <v>4080.9198113207549</v>
      </c>
      <c r="AC79" s="53" t="e">
        <f t="shared" si="16"/>
        <v>#VALUE!</v>
      </c>
      <c r="AE79" s="53" t="e">
        <f t="shared" si="17"/>
        <v>#VALUE!</v>
      </c>
      <c r="AF79">
        <v>1</v>
      </c>
    </row>
    <row r="80" spans="1:32" customFormat="1" ht="15.6" x14ac:dyDescent="0.3">
      <c r="A80" s="65"/>
      <c r="B80" s="57" t="e">
        <f>SUMIF('[16]IMP COAL RECEIPT &amp; GCV DATA'!$A$3:$A$121,A80,'[16]IMP COAL RECEIPT &amp; GCV DATA'!$B$3:$B$121)</f>
        <v>#VALUE!</v>
      </c>
      <c r="C80" s="13" t="e">
        <f>SUMIF('[16]IMP COAL RECEIPT &amp; GCV DATA'!$A$3:$A$121,A80,'[16]IMP COAL RECEIPT &amp; GCV DATA'!$C$3:$C$121)</f>
        <v>#VALUE!</v>
      </c>
      <c r="D80" s="66">
        <f>IFERROR(VLOOKUP(A80,'[16]IMP COAL RECEIPT &amp; GCV DATA'!A78:V198,4,0),0)</f>
        <v>0</v>
      </c>
      <c r="E80" s="14">
        <f>IFERROR(VLOOKUP(A80,'[16]IMP COAL RECEIPT &amp; GCV DATA'!$A$2:$V$193,5,0),0)</f>
        <v>0</v>
      </c>
      <c r="F80" s="13" t="e">
        <f>SUMIF('[16]IMP COAL RECEIPT &amp; GCV DATA'!$A$3:$A$193,'MASTER DATA FILE IMP COAL'!A80,'[16]IMP COAL RECEIPT &amp; GCV DATA'!$F$3:$F$193)</f>
        <v>#VALUE!</v>
      </c>
      <c r="G80" s="13">
        <f>IFERROR(VLOOKUP(A80,'[16]IMP COAL RECEIPT &amp; GCV DATA'!$A$2:$V$193,7,0),0)</f>
        <v>0</v>
      </c>
      <c r="H80" s="13">
        <f>IFERROR(VLOOKUP(A80,'[16]IMP COAL RECEIPT &amp; GCV DATA'!$A$2:$V$193,8,0),0)</f>
        <v>0</v>
      </c>
      <c r="I80" s="13">
        <f>IFERROR(VLOOKUP(A80,'[16]WASH COAL RECEIPT &amp; GCV DATA'!$A$2:$V$184,9,0),0)</f>
        <v>0</v>
      </c>
      <c r="J80" s="13">
        <f>IFERROR(VLOOKUP(A80,'[16]IMP COAL RECEIPT &amp; GCV DATA'!$A$2:$V$193,10,0),0)</f>
        <v>0</v>
      </c>
      <c r="K80" s="15" t="e">
        <f>SUMIF('[16]IMP COAL RECEIPT &amp; GCV DATA'!$A$3:$A$193,'MASTER DATA FILE IMP COAL'!A80,'[16]IMP COAL RECEIPT &amp; GCV DATA'!$K$3:$K$193)</f>
        <v>#VALUE!</v>
      </c>
      <c r="L80" s="15" t="e">
        <f>SUMIF('[16]IMP COAL RECEIPT &amp; GCV DATA'!$A$3:$A$193,'MASTER DATA FILE IMP COAL'!A80,'[16]IMP COAL RECEIPT &amp; GCV DATA'!$L$3:$L$193)</f>
        <v>#VALUE!</v>
      </c>
      <c r="M80" s="15" t="e">
        <f t="shared" si="10"/>
        <v>#VALUE!</v>
      </c>
      <c r="N80" s="67"/>
      <c r="O80" s="15" t="e">
        <f>SUMIF('[16]IMP COAL RECEIPT &amp; GCV DATA'!$A$3:$A$193,'MASTER DATA FILE IMP COAL'!A80,'[16]IMP COAL RECEIPT &amp; GCV DATA'!$O$3:$O$193)</f>
        <v>#VALUE!</v>
      </c>
      <c r="P80" s="15" t="e">
        <f t="shared" si="11"/>
        <v>#VALUE!</v>
      </c>
      <c r="Q80" s="15" t="e">
        <f>SUMIF('[16]IMP COAL RECEIPT &amp; GCV DATA'!$A$3:$A$193,'MASTER DATA FILE IMP COAL'!A80,'[16]IMP COAL RECEIPT &amp; GCV DATA'!$Q$3:$Q$193)</f>
        <v>#VALUE!</v>
      </c>
      <c r="R80" s="16" t="e">
        <f>SUMIF('[16]IMP COAL RECEIPT &amp; GCV DATA'!$A$3:$A$253,'MASTER DATA FILE IMP COAL'!A80,'[16]IMP COAL RECEIPT &amp; GCV DATA'!$R$3:$R$253)+IF(H80=$J$234,($K$234*K80),0)+IF(H80=$J$235,($K$235*K80),0)</f>
        <v>#VALUE!</v>
      </c>
      <c r="S80" s="15" t="e">
        <f t="shared" si="12"/>
        <v>#VALUE!</v>
      </c>
      <c r="T80" s="15" t="e">
        <f>SUMIF('[16]IMP COAL RECEIPT &amp; GCV DATA'!$A$3:$A$193,'MASTER DATA FILE IMP COAL'!A80,'[16]IMP COAL RECEIPT &amp; GCV DATA'!$T$3:$T$193)</f>
        <v>#VALUE!</v>
      </c>
      <c r="U80" s="15" t="e">
        <f t="shared" si="13"/>
        <v>#VALUE!</v>
      </c>
      <c r="V80" s="15" t="e">
        <f>SUMIF('[16]IMP COAL RECEIPT &amp; GCV DATA'!$A$3:$A$193,'MASTER DATA FILE IMP COAL'!A80,'[16]IMP COAL RECEIPT &amp; GCV DATA'!$V$3:$V$193)</f>
        <v>#VALUE!</v>
      </c>
      <c r="W80" s="15" t="e">
        <f t="shared" si="14"/>
        <v>#VALUE!</v>
      </c>
      <c r="X80" s="13" t="e">
        <f t="shared" si="15"/>
        <v>#VALUE!</v>
      </c>
      <c r="Y80" s="13"/>
      <c r="Z80" s="13"/>
      <c r="AB80">
        <v>4080.9198113207549</v>
      </c>
      <c r="AC80" s="53" t="e">
        <f t="shared" si="16"/>
        <v>#VALUE!</v>
      </c>
      <c r="AE80" s="53" t="e">
        <f t="shared" si="17"/>
        <v>#VALUE!</v>
      </c>
      <c r="AF80">
        <v>1</v>
      </c>
    </row>
    <row r="81" spans="1:32" customFormat="1" ht="15.6" x14ac:dyDescent="0.3">
      <c r="A81" s="65"/>
      <c r="B81" s="57" t="e">
        <f>SUMIF('[16]IMP COAL RECEIPT &amp; GCV DATA'!$A$3:$A$121,A81,'[16]IMP COAL RECEIPT &amp; GCV DATA'!$B$3:$B$121)</f>
        <v>#VALUE!</v>
      </c>
      <c r="C81" s="13" t="e">
        <f>SUMIF('[16]IMP COAL RECEIPT &amp; GCV DATA'!$A$3:$A$121,A81,'[16]IMP COAL RECEIPT &amp; GCV DATA'!$C$3:$C$121)</f>
        <v>#VALUE!</v>
      </c>
      <c r="D81" s="66">
        <f>IFERROR(VLOOKUP(A81,'[16]IMP COAL RECEIPT &amp; GCV DATA'!A79:V199,4,0),0)</f>
        <v>0</v>
      </c>
      <c r="E81" s="14">
        <f>IFERROR(VLOOKUP(A81,'[16]IMP COAL RECEIPT &amp; GCV DATA'!$A$2:$V$193,5,0),0)</f>
        <v>0</v>
      </c>
      <c r="F81" s="13" t="e">
        <f>SUMIF('[16]IMP COAL RECEIPT &amp; GCV DATA'!$A$3:$A$193,'MASTER DATA FILE IMP COAL'!A81,'[16]IMP COAL RECEIPT &amp; GCV DATA'!$F$3:$F$193)</f>
        <v>#VALUE!</v>
      </c>
      <c r="G81" s="13">
        <f>IFERROR(VLOOKUP(A81,'[16]IMP COAL RECEIPT &amp; GCV DATA'!$A$2:$V$193,7,0),0)</f>
        <v>0</v>
      </c>
      <c r="H81" s="13">
        <f>IFERROR(VLOOKUP(A81,'[16]IMP COAL RECEIPT &amp; GCV DATA'!$A$2:$V$193,8,0),0)</f>
        <v>0</v>
      </c>
      <c r="I81" s="13">
        <f>IFERROR(VLOOKUP(A81,'[16]WASH COAL RECEIPT &amp; GCV DATA'!$A$2:$V$184,9,0),0)</f>
        <v>0</v>
      </c>
      <c r="J81" s="13">
        <f>IFERROR(VLOOKUP(A81,'[16]IMP COAL RECEIPT &amp; GCV DATA'!$A$2:$V$193,10,0),0)</f>
        <v>0</v>
      </c>
      <c r="K81" s="15" t="e">
        <f>SUMIF('[16]IMP COAL RECEIPT &amp; GCV DATA'!$A$3:$A$193,'MASTER DATA FILE IMP COAL'!A81,'[16]IMP COAL RECEIPT &amp; GCV DATA'!$K$3:$K$193)</f>
        <v>#VALUE!</v>
      </c>
      <c r="L81" s="15" t="e">
        <f>SUMIF('[16]IMP COAL RECEIPT &amp; GCV DATA'!$A$3:$A$193,'MASTER DATA FILE IMP COAL'!A81,'[16]IMP COAL RECEIPT &amp; GCV DATA'!$L$3:$L$193)</f>
        <v>#VALUE!</v>
      </c>
      <c r="M81" s="15" t="e">
        <f t="shared" si="10"/>
        <v>#VALUE!</v>
      </c>
      <c r="N81" s="67"/>
      <c r="O81" s="15" t="e">
        <f>SUMIF('[16]IMP COAL RECEIPT &amp; GCV DATA'!$A$3:$A$193,'MASTER DATA FILE IMP COAL'!A81,'[16]IMP COAL RECEIPT &amp; GCV DATA'!$O$3:$O$193)</f>
        <v>#VALUE!</v>
      </c>
      <c r="P81" s="15" t="e">
        <f t="shared" si="11"/>
        <v>#VALUE!</v>
      </c>
      <c r="Q81" s="15" t="e">
        <f>SUMIF('[16]IMP COAL RECEIPT &amp; GCV DATA'!$A$3:$A$193,'MASTER DATA FILE IMP COAL'!A81,'[16]IMP COAL RECEIPT &amp; GCV DATA'!$Q$3:$Q$193)</f>
        <v>#VALUE!</v>
      </c>
      <c r="R81" s="16" t="e">
        <f>SUMIF('[16]IMP COAL RECEIPT &amp; GCV DATA'!$A$3:$A$253,'MASTER DATA FILE IMP COAL'!A81,'[16]IMP COAL RECEIPT &amp; GCV DATA'!$R$3:$R$253)+IF(H81=$J$234,($K$234*K81),0)+IF(H81=$J$235,($K$235*K81),0)</f>
        <v>#VALUE!</v>
      </c>
      <c r="S81" s="15" t="e">
        <f t="shared" si="12"/>
        <v>#VALUE!</v>
      </c>
      <c r="T81" s="15" t="e">
        <f>SUMIF('[16]IMP COAL RECEIPT &amp; GCV DATA'!$A$3:$A$193,'MASTER DATA FILE IMP COAL'!A81,'[16]IMP COAL RECEIPT &amp; GCV DATA'!$T$3:$T$193)</f>
        <v>#VALUE!</v>
      </c>
      <c r="U81" s="15" t="e">
        <f t="shared" si="13"/>
        <v>#VALUE!</v>
      </c>
      <c r="V81" s="15" t="e">
        <f>SUMIF('[16]IMP COAL RECEIPT &amp; GCV DATA'!$A$3:$A$193,'MASTER DATA FILE IMP COAL'!A81,'[16]IMP COAL RECEIPT &amp; GCV DATA'!$V$3:$V$193)</f>
        <v>#VALUE!</v>
      </c>
      <c r="W81" s="15" t="e">
        <f t="shared" si="14"/>
        <v>#VALUE!</v>
      </c>
      <c r="X81" s="13" t="e">
        <f t="shared" si="15"/>
        <v>#VALUE!</v>
      </c>
      <c r="Y81" s="13"/>
      <c r="Z81" s="13"/>
      <c r="AB81">
        <v>4080.9198113207549</v>
      </c>
      <c r="AC81" s="53" t="e">
        <f t="shared" si="16"/>
        <v>#VALUE!</v>
      </c>
      <c r="AE81" s="53" t="e">
        <f t="shared" si="17"/>
        <v>#VALUE!</v>
      </c>
      <c r="AF81">
        <v>1</v>
      </c>
    </row>
    <row r="82" spans="1:32" customFormat="1" ht="15.6" x14ac:dyDescent="0.3">
      <c r="A82" s="65"/>
      <c r="B82" s="57" t="e">
        <f>SUMIF('[16]IMP COAL RECEIPT &amp; GCV DATA'!$A$3:$A$121,A82,'[16]IMP COAL RECEIPT &amp; GCV DATA'!$B$3:$B$121)</f>
        <v>#VALUE!</v>
      </c>
      <c r="C82" s="13" t="e">
        <f>SUMIF('[16]IMP COAL RECEIPT &amp; GCV DATA'!$A$3:$A$121,A82,'[16]IMP COAL RECEIPT &amp; GCV DATA'!$C$3:$C$121)</f>
        <v>#VALUE!</v>
      </c>
      <c r="D82" s="66">
        <f>IFERROR(VLOOKUP(A82,'[16]IMP COAL RECEIPT &amp; GCV DATA'!A80:V200,4,0),0)</f>
        <v>0</v>
      </c>
      <c r="E82" s="14">
        <f>IFERROR(VLOOKUP(A82,'[16]IMP COAL RECEIPT &amp; GCV DATA'!$A$2:$V$193,5,0),0)</f>
        <v>0</v>
      </c>
      <c r="F82" s="13" t="e">
        <f>SUMIF('[16]IMP COAL RECEIPT &amp; GCV DATA'!$A$3:$A$193,'MASTER DATA FILE IMP COAL'!A82,'[16]IMP COAL RECEIPT &amp; GCV DATA'!$F$3:$F$193)</f>
        <v>#VALUE!</v>
      </c>
      <c r="G82" s="13">
        <f>IFERROR(VLOOKUP(A82,'[16]IMP COAL RECEIPT &amp; GCV DATA'!$A$2:$V$193,7,0),0)</f>
        <v>0</v>
      </c>
      <c r="H82" s="13">
        <f>IFERROR(VLOOKUP(A82,'[16]IMP COAL RECEIPT &amp; GCV DATA'!$A$2:$V$193,8,0),0)</f>
        <v>0</v>
      </c>
      <c r="I82" s="13">
        <f>IFERROR(VLOOKUP(A82,'[16]WASH COAL RECEIPT &amp; GCV DATA'!$A$2:$V$184,9,0),0)</f>
        <v>0</v>
      </c>
      <c r="J82" s="13">
        <f>IFERROR(VLOOKUP(A82,'[16]IMP COAL RECEIPT &amp; GCV DATA'!$A$2:$V$193,10,0),0)</f>
        <v>0</v>
      </c>
      <c r="K82" s="15" t="e">
        <f>SUMIF('[16]IMP COAL RECEIPT &amp; GCV DATA'!$A$3:$A$193,'MASTER DATA FILE IMP COAL'!A82,'[16]IMP COAL RECEIPT &amp; GCV DATA'!$K$3:$K$193)</f>
        <v>#VALUE!</v>
      </c>
      <c r="L82" s="15" t="e">
        <f>SUMIF('[16]IMP COAL RECEIPT &amp; GCV DATA'!$A$3:$A$193,'MASTER DATA FILE IMP COAL'!A82,'[16]IMP COAL RECEIPT &amp; GCV DATA'!$L$3:$L$193)</f>
        <v>#VALUE!</v>
      </c>
      <c r="M82" s="15" t="e">
        <f t="shared" si="10"/>
        <v>#VALUE!</v>
      </c>
      <c r="N82" s="67"/>
      <c r="O82" s="15" t="e">
        <f>SUMIF('[16]IMP COAL RECEIPT &amp; GCV DATA'!$A$3:$A$193,'MASTER DATA FILE IMP COAL'!A82,'[16]IMP COAL RECEIPT &amp; GCV DATA'!$O$3:$O$193)</f>
        <v>#VALUE!</v>
      </c>
      <c r="P82" s="15" t="e">
        <f t="shared" si="11"/>
        <v>#VALUE!</v>
      </c>
      <c r="Q82" s="15" t="e">
        <f>SUMIF('[16]IMP COAL RECEIPT &amp; GCV DATA'!$A$3:$A$193,'MASTER DATA FILE IMP COAL'!A82,'[16]IMP COAL RECEIPT &amp; GCV DATA'!$Q$3:$Q$193)</f>
        <v>#VALUE!</v>
      </c>
      <c r="R82" s="16" t="e">
        <f>SUMIF('[16]IMP COAL RECEIPT &amp; GCV DATA'!$A$3:$A$253,'MASTER DATA FILE IMP COAL'!A82,'[16]IMP COAL RECEIPT &amp; GCV DATA'!$R$3:$R$253)+IF(H82=$J$234,($K$234*K82),0)+IF(H82=$J$235,($K$235*K82),0)</f>
        <v>#VALUE!</v>
      </c>
      <c r="S82" s="15" t="e">
        <f t="shared" si="12"/>
        <v>#VALUE!</v>
      </c>
      <c r="T82" s="15" t="e">
        <f>SUMIF('[16]IMP COAL RECEIPT &amp; GCV DATA'!$A$3:$A$193,'MASTER DATA FILE IMP COAL'!A82,'[16]IMP COAL RECEIPT &amp; GCV DATA'!$T$3:$T$193)</f>
        <v>#VALUE!</v>
      </c>
      <c r="U82" s="15" t="e">
        <f t="shared" si="13"/>
        <v>#VALUE!</v>
      </c>
      <c r="V82" s="15" t="e">
        <f>SUMIF('[16]IMP COAL RECEIPT &amp; GCV DATA'!$A$3:$A$193,'MASTER DATA FILE IMP COAL'!A82,'[16]IMP COAL RECEIPT &amp; GCV DATA'!$V$3:$V$193)</f>
        <v>#VALUE!</v>
      </c>
      <c r="W82" s="15" t="e">
        <f t="shared" si="14"/>
        <v>#VALUE!</v>
      </c>
      <c r="X82" s="13" t="e">
        <f t="shared" si="15"/>
        <v>#VALUE!</v>
      </c>
      <c r="Y82" s="13"/>
      <c r="Z82" s="13"/>
      <c r="AB82">
        <v>4080.9198113207549</v>
      </c>
      <c r="AC82" s="53" t="e">
        <f t="shared" si="16"/>
        <v>#VALUE!</v>
      </c>
      <c r="AE82" s="53" t="e">
        <f t="shared" si="17"/>
        <v>#VALUE!</v>
      </c>
      <c r="AF82">
        <v>1</v>
      </c>
    </row>
    <row r="83" spans="1:32" customFormat="1" ht="15.6" x14ac:dyDescent="0.3">
      <c r="A83" s="65"/>
      <c r="B83" s="57" t="e">
        <f>SUMIF('[16]IMP COAL RECEIPT &amp; GCV DATA'!$A$3:$A$121,A83,'[16]IMP COAL RECEIPT &amp; GCV DATA'!$B$3:$B$121)</f>
        <v>#VALUE!</v>
      </c>
      <c r="C83" s="13" t="e">
        <f>SUMIF('[16]IMP COAL RECEIPT &amp; GCV DATA'!$A$3:$A$121,A83,'[16]IMP COAL RECEIPT &amp; GCV DATA'!$C$3:$C$121)</f>
        <v>#VALUE!</v>
      </c>
      <c r="D83" s="66">
        <f>IFERROR(VLOOKUP(A83,'[16]IMP COAL RECEIPT &amp; GCV DATA'!A81:V201,4,0),0)</f>
        <v>0</v>
      </c>
      <c r="E83" s="14">
        <f>IFERROR(VLOOKUP(A83,'[16]IMP COAL RECEIPT &amp; GCV DATA'!$A$2:$V$193,5,0),0)</f>
        <v>0</v>
      </c>
      <c r="F83" s="13" t="e">
        <f>SUMIF('[16]IMP COAL RECEIPT &amp; GCV DATA'!$A$3:$A$193,'MASTER DATA FILE IMP COAL'!A83,'[16]IMP COAL RECEIPT &amp; GCV DATA'!$F$3:$F$193)</f>
        <v>#VALUE!</v>
      </c>
      <c r="G83" s="13">
        <f>IFERROR(VLOOKUP(A83,'[16]IMP COAL RECEIPT &amp; GCV DATA'!$A$2:$V$193,7,0),0)</f>
        <v>0</v>
      </c>
      <c r="H83" s="13">
        <f>IFERROR(VLOOKUP(A83,'[16]IMP COAL RECEIPT &amp; GCV DATA'!$A$2:$V$193,8,0),0)</f>
        <v>0</v>
      </c>
      <c r="I83" s="13">
        <f>IFERROR(VLOOKUP(A83,'[16]WASH COAL RECEIPT &amp; GCV DATA'!$A$2:$V$184,9,0),0)</f>
        <v>0</v>
      </c>
      <c r="J83" s="13">
        <f>IFERROR(VLOOKUP(A83,'[16]IMP COAL RECEIPT &amp; GCV DATA'!$A$2:$V$193,10,0),0)</f>
        <v>0</v>
      </c>
      <c r="K83" s="15" t="e">
        <f>SUMIF('[16]IMP COAL RECEIPT &amp; GCV DATA'!$A$3:$A$193,'MASTER DATA FILE IMP COAL'!A83,'[16]IMP COAL RECEIPT &amp; GCV DATA'!$K$3:$K$193)</f>
        <v>#VALUE!</v>
      </c>
      <c r="L83" s="15" t="e">
        <f>SUMIF('[16]IMP COAL RECEIPT &amp; GCV DATA'!$A$3:$A$193,'MASTER DATA FILE IMP COAL'!A83,'[16]IMP COAL RECEIPT &amp; GCV DATA'!$L$3:$L$193)</f>
        <v>#VALUE!</v>
      </c>
      <c r="M83" s="15" t="e">
        <f t="shared" si="10"/>
        <v>#VALUE!</v>
      </c>
      <c r="N83" s="67"/>
      <c r="O83" s="15" t="e">
        <f>SUMIF('[16]IMP COAL RECEIPT &amp; GCV DATA'!$A$3:$A$193,'MASTER DATA FILE IMP COAL'!A83,'[16]IMP COAL RECEIPT &amp; GCV DATA'!$O$3:$O$193)</f>
        <v>#VALUE!</v>
      </c>
      <c r="P83" s="15" t="e">
        <f t="shared" si="11"/>
        <v>#VALUE!</v>
      </c>
      <c r="Q83" s="15" t="e">
        <f>SUMIF('[16]IMP COAL RECEIPT &amp; GCV DATA'!$A$3:$A$193,'MASTER DATA FILE IMP COAL'!A83,'[16]IMP COAL RECEIPT &amp; GCV DATA'!$Q$3:$Q$193)</f>
        <v>#VALUE!</v>
      </c>
      <c r="R83" s="16" t="e">
        <f>SUMIF('[16]IMP COAL RECEIPT &amp; GCV DATA'!$A$3:$A$253,'MASTER DATA FILE IMP COAL'!A83,'[16]IMP COAL RECEIPT &amp; GCV DATA'!$R$3:$R$253)+IF(H83=$J$234,($K$234*K83),0)+IF(H83=$J$235,($K$235*K83),0)</f>
        <v>#VALUE!</v>
      </c>
      <c r="S83" s="15" t="e">
        <f t="shared" si="12"/>
        <v>#VALUE!</v>
      </c>
      <c r="T83" s="15" t="e">
        <f>SUMIF('[16]IMP COAL RECEIPT &amp; GCV DATA'!$A$3:$A$193,'MASTER DATA FILE IMP COAL'!A83,'[16]IMP COAL RECEIPT &amp; GCV DATA'!$T$3:$T$193)</f>
        <v>#VALUE!</v>
      </c>
      <c r="U83" s="15" t="e">
        <f t="shared" si="13"/>
        <v>#VALUE!</v>
      </c>
      <c r="V83" s="15" t="e">
        <f>SUMIF('[16]IMP COAL RECEIPT &amp; GCV DATA'!$A$3:$A$193,'MASTER DATA FILE IMP COAL'!A83,'[16]IMP COAL RECEIPT &amp; GCV DATA'!$V$3:$V$193)</f>
        <v>#VALUE!</v>
      </c>
      <c r="W83" s="15" t="e">
        <f t="shared" si="14"/>
        <v>#VALUE!</v>
      </c>
      <c r="X83" s="13" t="e">
        <f t="shared" si="15"/>
        <v>#VALUE!</v>
      </c>
      <c r="Y83" s="13"/>
      <c r="Z83" s="13"/>
      <c r="AB83">
        <v>4080.9198113207549</v>
      </c>
      <c r="AC83" s="53" t="e">
        <f t="shared" si="16"/>
        <v>#VALUE!</v>
      </c>
      <c r="AE83" s="53" t="e">
        <f t="shared" si="17"/>
        <v>#VALUE!</v>
      </c>
      <c r="AF83">
        <v>1</v>
      </c>
    </row>
    <row r="84" spans="1:32" customFormat="1" ht="15.6" x14ac:dyDescent="0.3">
      <c r="A84" s="65"/>
      <c r="B84" s="57" t="e">
        <f>SUMIF('[16]IMP COAL RECEIPT &amp; GCV DATA'!$A$3:$A$121,A84,'[16]IMP COAL RECEIPT &amp; GCV DATA'!$B$3:$B$121)</f>
        <v>#VALUE!</v>
      </c>
      <c r="C84" s="13" t="e">
        <f>SUMIF('[16]IMP COAL RECEIPT &amp; GCV DATA'!$A$3:$A$121,A84,'[16]IMP COAL RECEIPT &amp; GCV DATA'!$C$3:$C$121)</f>
        <v>#VALUE!</v>
      </c>
      <c r="D84" s="66">
        <f>IFERROR(VLOOKUP(A84,'[16]IMP COAL RECEIPT &amp; GCV DATA'!A82:V202,4,0),0)</f>
        <v>0</v>
      </c>
      <c r="E84" s="14">
        <f>IFERROR(VLOOKUP(A84,'[16]IMP COAL RECEIPT &amp; GCV DATA'!$A$2:$V$193,5,0),0)</f>
        <v>0</v>
      </c>
      <c r="F84" s="13" t="e">
        <f>SUMIF('[16]IMP COAL RECEIPT &amp; GCV DATA'!$A$3:$A$193,'MASTER DATA FILE IMP COAL'!A84,'[16]IMP COAL RECEIPT &amp; GCV DATA'!$F$3:$F$193)</f>
        <v>#VALUE!</v>
      </c>
      <c r="G84" s="13">
        <f>IFERROR(VLOOKUP(A84,'[16]IMP COAL RECEIPT &amp; GCV DATA'!$A$2:$V$193,7,0),0)</f>
        <v>0</v>
      </c>
      <c r="H84" s="13">
        <f>IFERROR(VLOOKUP(A84,'[16]IMP COAL RECEIPT &amp; GCV DATA'!$A$2:$V$193,8,0),0)</f>
        <v>0</v>
      </c>
      <c r="I84" s="13">
        <f>IFERROR(VLOOKUP(A84,'[16]WASH COAL RECEIPT &amp; GCV DATA'!$A$2:$V$184,9,0),0)</f>
        <v>0</v>
      </c>
      <c r="J84" s="13">
        <f>IFERROR(VLOOKUP(A84,'[16]IMP COAL RECEIPT &amp; GCV DATA'!$A$2:$V$193,10,0),0)</f>
        <v>0</v>
      </c>
      <c r="K84" s="15" t="e">
        <f>SUMIF('[16]IMP COAL RECEIPT &amp; GCV DATA'!$A$3:$A$193,'MASTER DATA FILE IMP COAL'!A84,'[16]IMP COAL RECEIPT &amp; GCV DATA'!$K$3:$K$193)</f>
        <v>#VALUE!</v>
      </c>
      <c r="L84" s="15" t="e">
        <f>SUMIF('[16]IMP COAL RECEIPT &amp; GCV DATA'!$A$3:$A$193,'MASTER DATA FILE IMP COAL'!A84,'[16]IMP COAL RECEIPT &amp; GCV DATA'!$L$3:$L$193)</f>
        <v>#VALUE!</v>
      </c>
      <c r="M84" s="15" t="e">
        <f t="shared" si="10"/>
        <v>#VALUE!</v>
      </c>
      <c r="N84" s="67"/>
      <c r="O84" s="15" t="e">
        <f>SUMIF('[16]IMP COAL RECEIPT &amp; GCV DATA'!$A$3:$A$193,'MASTER DATA FILE IMP COAL'!A84,'[16]IMP COAL RECEIPT &amp; GCV DATA'!$O$3:$O$193)</f>
        <v>#VALUE!</v>
      </c>
      <c r="P84" s="15" t="e">
        <f t="shared" si="11"/>
        <v>#VALUE!</v>
      </c>
      <c r="Q84" s="15" t="e">
        <f>SUMIF('[16]IMP COAL RECEIPT &amp; GCV DATA'!$A$3:$A$193,'MASTER DATA FILE IMP COAL'!A84,'[16]IMP COAL RECEIPT &amp; GCV DATA'!$Q$3:$Q$193)</f>
        <v>#VALUE!</v>
      </c>
      <c r="R84" s="16" t="e">
        <f>SUMIF('[16]IMP COAL RECEIPT &amp; GCV DATA'!$A$3:$A$253,'MASTER DATA FILE IMP COAL'!A84,'[16]IMP COAL RECEIPT &amp; GCV DATA'!$R$3:$R$253)+IF(H84=$J$234,($K$234*K84),0)+IF(H84=$J$235,($K$235*K84),0)</f>
        <v>#VALUE!</v>
      </c>
      <c r="S84" s="15" t="e">
        <f t="shared" si="12"/>
        <v>#VALUE!</v>
      </c>
      <c r="T84" s="15" t="e">
        <f>SUMIF('[16]IMP COAL RECEIPT &amp; GCV DATA'!$A$3:$A$193,'MASTER DATA FILE IMP COAL'!A84,'[16]IMP COAL RECEIPT &amp; GCV DATA'!$T$3:$T$193)</f>
        <v>#VALUE!</v>
      </c>
      <c r="U84" s="15" t="e">
        <f t="shared" si="13"/>
        <v>#VALUE!</v>
      </c>
      <c r="V84" s="15" t="e">
        <f>SUMIF('[16]IMP COAL RECEIPT &amp; GCV DATA'!$A$3:$A$193,'MASTER DATA FILE IMP COAL'!A84,'[16]IMP COAL RECEIPT &amp; GCV DATA'!$V$3:$V$193)</f>
        <v>#VALUE!</v>
      </c>
      <c r="W84" s="15" t="e">
        <f t="shared" si="14"/>
        <v>#VALUE!</v>
      </c>
      <c r="X84" s="13" t="e">
        <f t="shared" si="15"/>
        <v>#VALUE!</v>
      </c>
      <c r="Y84" s="13"/>
      <c r="Z84" s="13"/>
      <c r="AB84">
        <v>4080.9198113207549</v>
      </c>
      <c r="AC84" s="53" t="e">
        <f t="shared" si="16"/>
        <v>#VALUE!</v>
      </c>
      <c r="AE84" s="53" t="e">
        <f t="shared" si="17"/>
        <v>#VALUE!</v>
      </c>
      <c r="AF84">
        <v>1</v>
      </c>
    </row>
    <row r="85" spans="1:32" customFormat="1" ht="15.6" x14ac:dyDescent="0.3">
      <c r="A85" s="65"/>
      <c r="B85" s="57" t="e">
        <f>SUMIF('[16]IMP COAL RECEIPT &amp; GCV DATA'!$A$3:$A$121,A85,'[16]IMP COAL RECEIPT &amp; GCV DATA'!$B$3:$B$121)</f>
        <v>#VALUE!</v>
      </c>
      <c r="C85" s="13" t="e">
        <f>SUMIF('[16]IMP COAL RECEIPT &amp; GCV DATA'!$A$3:$A$121,A85,'[16]IMP COAL RECEIPT &amp; GCV DATA'!$C$3:$C$121)</f>
        <v>#VALUE!</v>
      </c>
      <c r="D85" s="66">
        <f>IFERROR(VLOOKUP(A85,'[16]IMP COAL RECEIPT &amp; GCV DATA'!A83:V203,4,0),0)</f>
        <v>0</v>
      </c>
      <c r="E85" s="14">
        <f>IFERROR(VLOOKUP(A85,'[16]IMP COAL RECEIPT &amp; GCV DATA'!$A$2:$V$193,5,0),0)</f>
        <v>0</v>
      </c>
      <c r="F85" s="13" t="e">
        <f>SUMIF('[16]IMP COAL RECEIPT &amp; GCV DATA'!$A$3:$A$193,'MASTER DATA FILE IMP COAL'!A85,'[16]IMP COAL RECEIPT &amp; GCV DATA'!$F$3:$F$193)</f>
        <v>#VALUE!</v>
      </c>
      <c r="G85" s="13">
        <f>IFERROR(VLOOKUP(A85,'[16]IMP COAL RECEIPT &amp; GCV DATA'!$A$2:$V$193,7,0),0)</f>
        <v>0</v>
      </c>
      <c r="H85" s="13">
        <f>IFERROR(VLOOKUP(A85,'[16]IMP COAL RECEIPT &amp; GCV DATA'!$A$2:$V$193,8,0),0)</f>
        <v>0</v>
      </c>
      <c r="I85" s="13">
        <f>IFERROR(VLOOKUP(A85,'[16]WASH COAL RECEIPT &amp; GCV DATA'!$A$2:$V$184,9,0),0)</f>
        <v>0</v>
      </c>
      <c r="J85" s="13">
        <f>IFERROR(VLOOKUP(A85,'[16]IMP COAL RECEIPT &amp; GCV DATA'!$A$2:$V$193,10,0),0)</f>
        <v>0</v>
      </c>
      <c r="K85" s="15" t="e">
        <f>SUMIF('[16]IMP COAL RECEIPT &amp; GCV DATA'!$A$3:$A$193,'MASTER DATA FILE IMP COAL'!A85,'[16]IMP COAL RECEIPT &amp; GCV DATA'!$K$3:$K$193)</f>
        <v>#VALUE!</v>
      </c>
      <c r="L85" s="15" t="e">
        <f>SUMIF('[16]IMP COAL RECEIPT &amp; GCV DATA'!$A$3:$A$193,'MASTER DATA FILE IMP COAL'!A85,'[16]IMP COAL RECEIPT &amp; GCV DATA'!$L$3:$L$193)</f>
        <v>#VALUE!</v>
      </c>
      <c r="M85" s="15" t="e">
        <f t="shared" si="10"/>
        <v>#VALUE!</v>
      </c>
      <c r="N85" s="67"/>
      <c r="O85" s="15" t="e">
        <f>SUMIF('[16]IMP COAL RECEIPT &amp; GCV DATA'!$A$3:$A$193,'MASTER DATA FILE IMP COAL'!A85,'[16]IMP COAL RECEIPT &amp; GCV DATA'!$O$3:$O$193)</f>
        <v>#VALUE!</v>
      </c>
      <c r="P85" s="15" t="e">
        <f t="shared" si="11"/>
        <v>#VALUE!</v>
      </c>
      <c r="Q85" s="15" t="e">
        <f>SUMIF('[16]IMP COAL RECEIPT &amp; GCV DATA'!$A$3:$A$193,'MASTER DATA FILE IMP COAL'!A85,'[16]IMP COAL RECEIPT &amp; GCV DATA'!$Q$3:$Q$193)</f>
        <v>#VALUE!</v>
      </c>
      <c r="R85" s="16" t="e">
        <f>SUMIF('[16]IMP COAL RECEIPT &amp; GCV DATA'!$A$3:$A$253,'MASTER DATA FILE IMP COAL'!A85,'[16]IMP COAL RECEIPT &amp; GCV DATA'!$R$3:$R$253)+IF(H85=$J$234,($K$234*K85),0)+IF(H85=$J$235,($K$235*K85),0)</f>
        <v>#VALUE!</v>
      </c>
      <c r="S85" s="15" t="e">
        <f t="shared" si="12"/>
        <v>#VALUE!</v>
      </c>
      <c r="T85" s="15" t="e">
        <f>SUMIF('[16]IMP COAL RECEIPT &amp; GCV DATA'!$A$3:$A$193,'MASTER DATA FILE IMP COAL'!A85,'[16]IMP COAL RECEIPT &amp; GCV DATA'!$T$3:$T$193)</f>
        <v>#VALUE!</v>
      </c>
      <c r="U85" s="15" t="e">
        <f t="shared" si="13"/>
        <v>#VALUE!</v>
      </c>
      <c r="V85" s="15" t="e">
        <f>SUMIF('[16]IMP COAL RECEIPT &amp; GCV DATA'!$A$3:$A$193,'MASTER DATA FILE IMP COAL'!A85,'[16]IMP COAL RECEIPT &amp; GCV DATA'!$V$3:$V$193)</f>
        <v>#VALUE!</v>
      </c>
      <c r="W85" s="15" t="e">
        <f t="shared" si="14"/>
        <v>#VALUE!</v>
      </c>
      <c r="X85" s="13" t="e">
        <f t="shared" si="15"/>
        <v>#VALUE!</v>
      </c>
      <c r="Y85" s="13"/>
      <c r="Z85" s="13"/>
      <c r="AB85">
        <v>4080.9198113207549</v>
      </c>
      <c r="AC85" s="53" t="e">
        <f t="shared" si="16"/>
        <v>#VALUE!</v>
      </c>
      <c r="AE85" s="53" t="e">
        <f t="shared" si="17"/>
        <v>#VALUE!</v>
      </c>
      <c r="AF85">
        <v>1</v>
      </c>
    </row>
    <row r="86" spans="1:32" customFormat="1" ht="15.6" x14ac:dyDescent="0.3">
      <c r="A86" s="65"/>
      <c r="B86" s="57" t="e">
        <f>SUMIF('[16]IMP COAL RECEIPT &amp; GCV DATA'!$A$3:$A$121,A86,'[16]IMP COAL RECEIPT &amp; GCV DATA'!$B$3:$B$121)</f>
        <v>#VALUE!</v>
      </c>
      <c r="C86" s="13" t="e">
        <f>SUMIF('[16]IMP COAL RECEIPT &amp; GCV DATA'!$A$3:$A$121,A86,'[16]IMP COAL RECEIPT &amp; GCV DATA'!$C$3:$C$121)</f>
        <v>#VALUE!</v>
      </c>
      <c r="D86" s="66">
        <f>IFERROR(VLOOKUP(A86,'[16]IMP COAL RECEIPT &amp; GCV DATA'!A84:V204,4,0),0)</f>
        <v>0</v>
      </c>
      <c r="E86" s="14">
        <f>IFERROR(VLOOKUP(A86,'[16]IMP COAL RECEIPT &amp; GCV DATA'!$A$2:$V$193,5,0),0)</f>
        <v>0</v>
      </c>
      <c r="F86" s="13" t="e">
        <f>SUMIF('[16]IMP COAL RECEIPT &amp; GCV DATA'!$A$3:$A$193,'MASTER DATA FILE IMP COAL'!A86,'[16]IMP COAL RECEIPT &amp; GCV DATA'!$F$3:$F$193)</f>
        <v>#VALUE!</v>
      </c>
      <c r="G86" s="13">
        <f>IFERROR(VLOOKUP(A86,'[16]IMP COAL RECEIPT &amp; GCV DATA'!$A$2:$V$193,7,0),0)</f>
        <v>0</v>
      </c>
      <c r="H86" s="13">
        <f>IFERROR(VLOOKUP(A86,'[16]IMP COAL RECEIPT &amp; GCV DATA'!$A$2:$V$193,8,0),0)</f>
        <v>0</v>
      </c>
      <c r="I86" s="13">
        <f>IFERROR(VLOOKUP(A86,'[16]WASH COAL RECEIPT &amp; GCV DATA'!$A$2:$V$184,9,0),0)</f>
        <v>0</v>
      </c>
      <c r="J86" s="13">
        <f>IFERROR(VLOOKUP(A86,'[16]IMP COAL RECEIPT &amp; GCV DATA'!$A$2:$V$193,10,0),0)</f>
        <v>0</v>
      </c>
      <c r="K86" s="15" t="e">
        <f>SUMIF('[16]IMP COAL RECEIPT &amp; GCV DATA'!$A$3:$A$193,'MASTER DATA FILE IMP COAL'!A86,'[16]IMP COAL RECEIPT &amp; GCV DATA'!$K$3:$K$193)</f>
        <v>#VALUE!</v>
      </c>
      <c r="L86" s="15" t="e">
        <f>SUMIF('[16]IMP COAL RECEIPT &amp; GCV DATA'!$A$3:$A$193,'MASTER DATA FILE IMP COAL'!A86,'[16]IMP COAL RECEIPT &amp; GCV DATA'!$L$3:$L$193)</f>
        <v>#VALUE!</v>
      </c>
      <c r="M86" s="15" t="e">
        <f t="shared" si="10"/>
        <v>#VALUE!</v>
      </c>
      <c r="N86" s="67"/>
      <c r="O86" s="15" t="e">
        <f>SUMIF('[16]IMP COAL RECEIPT &amp; GCV DATA'!$A$3:$A$193,'MASTER DATA FILE IMP COAL'!A86,'[16]IMP COAL RECEIPT &amp; GCV DATA'!$O$3:$O$193)</f>
        <v>#VALUE!</v>
      </c>
      <c r="P86" s="15" t="e">
        <f t="shared" si="11"/>
        <v>#VALUE!</v>
      </c>
      <c r="Q86" s="15" t="e">
        <f>SUMIF('[16]IMP COAL RECEIPT &amp; GCV DATA'!$A$3:$A$193,'MASTER DATA FILE IMP COAL'!A86,'[16]IMP COAL RECEIPT &amp; GCV DATA'!$Q$3:$Q$193)</f>
        <v>#VALUE!</v>
      </c>
      <c r="R86" s="16" t="e">
        <f>SUMIF('[16]IMP COAL RECEIPT &amp; GCV DATA'!$A$3:$A$253,'MASTER DATA FILE IMP COAL'!A86,'[16]IMP COAL RECEIPT &amp; GCV DATA'!$R$3:$R$253)+IF(H86=$J$234,($K$234*K86),0)+IF(H86=$J$235,($K$235*K86),0)</f>
        <v>#VALUE!</v>
      </c>
      <c r="S86" s="15" t="e">
        <f t="shared" si="12"/>
        <v>#VALUE!</v>
      </c>
      <c r="T86" s="15" t="e">
        <f>SUMIF('[16]IMP COAL RECEIPT &amp; GCV DATA'!$A$3:$A$193,'MASTER DATA FILE IMP COAL'!A86,'[16]IMP COAL RECEIPT &amp; GCV DATA'!$T$3:$T$193)</f>
        <v>#VALUE!</v>
      </c>
      <c r="U86" s="15" t="e">
        <f t="shared" si="13"/>
        <v>#VALUE!</v>
      </c>
      <c r="V86" s="15" t="e">
        <f>SUMIF('[16]IMP COAL RECEIPT &amp; GCV DATA'!$A$3:$A$193,'MASTER DATA FILE IMP COAL'!A86,'[16]IMP COAL RECEIPT &amp; GCV DATA'!$V$3:$V$193)</f>
        <v>#VALUE!</v>
      </c>
      <c r="W86" s="15" t="e">
        <f t="shared" si="14"/>
        <v>#VALUE!</v>
      </c>
      <c r="X86" s="13" t="e">
        <f t="shared" si="15"/>
        <v>#VALUE!</v>
      </c>
      <c r="Y86" s="13"/>
      <c r="Z86" s="13"/>
      <c r="AB86">
        <v>4080.9198113207549</v>
      </c>
      <c r="AC86" s="53" t="e">
        <f t="shared" si="16"/>
        <v>#VALUE!</v>
      </c>
      <c r="AE86" s="53" t="e">
        <f t="shared" si="17"/>
        <v>#VALUE!</v>
      </c>
      <c r="AF86">
        <v>1</v>
      </c>
    </row>
    <row r="87" spans="1:32" customFormat="1" ht="15.6" x14ac:dyDescent="0.3">
      <c r="A87" s="65"/>
      <c r="B87" s="57" t="e">
        <f>SUMIF('[16]IMP COAL RECEIPT &amp; GCV DATA'!$A$3:$A$121,A87,'[16]IMP COAL RECEIPT &amp; GCV DATA'!$B$3:$B$121)</f>
        <v>#VALUE!</v>
      </c>
      <c r="C87" s="13" t="e">
        <f>SUMIF('[16]IMP COAL RECEIPT &amp; GCV DATA'!$A$3:$A$121,A87,'[16]IMP COAL RECEIPT &amp; GCV DATA'!$C$3:$C$121)</f>
        <v>#VALUE!</v>
      </c>
      <c r="D87" s="66">
        <f>IFERROR(VLOOKUP(A87,'[16]IMP COAL RECEIPT &amp; GCV DATA'!A85:V205,4,0),0)</f>
        <v>0</v>
      </c>
      <c r="E87" s="14">
        <f>IFERROR(VLOOKUP(A87,'[16]IMP COAL RECEIPT &amp; GCV DATA'!$A$2:$V$193,5,0),0)</f>
        <v>0</v>
      </c>
      <c r="F87" s="13" t="e">
        <f>SUMIF('[16]IMP COAL RECEIPT &amp; GCV DATA'!$A$3:$A$193,'MASTER DATA FILE IMP COAL'!A87,'[16]IMP COAL RECEIPT &amp; GCV DATA'!$F$3:$F$193)</f>
        <v>#VALUE!</v>
      </c>
      <c r="G87" s="13">
        <f>IFERROR(VLOOKUP(A87,'[16]IMP COAL RECEIPT &amp; GCV DATA'!$A$2:$V$193,7,0),0)</f>
        <v>0</v>
      </c>
      <c r="H87" s="13">
        <f>IFERROR(VLOOKUP(A87,'[16]IMP COAL RECEIPT &amp; GCV DATA'!$A$2:$V$193,8,0),0)</f>
        <v>0</v>
      </c>
      <c r="I87" s="13">
        <f>IFERROR(VLOOKUP(A87,'[16]WASH COAL RECEIPT &amp; GCV DATA'!$A$2:$V$184,9,0),0)</f>
        <v>0</v>
      </c>
      <c r="J87" s="13">
        <f>IFERROR(VLOOKUP(A87,'[16]IMP COAL RECEIPT &amp; GCV DATA'!$A$2:$V$193,10,0),0)</f>
        <v>0</v>
      </c>
      <c r="K87" s="15" t="e">
        <f>SUMIF('[16]IMP COAL RECEIPT &amp; GCV DATA'!$A$3:$A$193,'MASTER DATA FILE IMP COAL'!A87,'[16]IMP COAL RECEIPT &amp; GCV DATA'!$K$3:$K$193)</f>
        <v>#VALUE!</v>
      </c>
      <c r="L87" s="15" t="e">
        <f>SUMIF('[16]IMP COAL RECEIPT &amp; GCV DATA'!$A$3:$A$193,'MASTER DATA FILE IMP COAL'!A87,'[16]IMP COAL RECEIPT &amp; GCV DATA'!$L$3:$L$193)</f>
        <v>#VALUE!</v>
      </c>
      <c r="M87" s="15" t="e">
        <f t="shared" si="10"/>
        <v>#VALUE!</v>
      </c>
      <c r="N87" s="67"/>
      <c r="O87" s="15" t="e">
        <f>SUMIF('[16]IMP COAL RECEIPT &amp; GCV DATA'!$A$3:$A$193,'MASTER DATA FILE IMP COAL'!A87,'[16]IMP COAL RECEIPT &amp; GCV DATA'!$O$3:$O$193)</f>
        <v>#VALUE!</v>
      </c>
      <c r="P87" s="15" t="e">
        <f t="shared" si="11"/>
        <v>#VALUE!</v>
      </c>
      <c r="Q87" s="15" t="e">
        <f>SUMIF('[16]IMP COAL RECEIPT &amp; GCV DATA'!$A$3:$A$193,'MASTER DATA FILE IMP COAL'!A87,'[16]IMP COAL RECEIPT &amp; GCV DATA'!$Q$3:$Q$193)</f>
        <v>#VALUE!</v>
      </c>
      <c r="R87" s="16" t="e">
        <f>SUMIF('[16]IMP COAL RECEIPT &amp; GCV DATA'!$A$3:$A$253,'MASTER DATA FILE IMP COAL'!A87,'[16]IMP COAL RECEIPT &amp; GCV DATA'!$R$3:$R$253)+IF(H87=$J$234,($K$234*K87),0)+IF(H87=$J$235,($K$235*K87),0)</f>
        <v>#VALUE!</v>
      </c>
      <c r="S87" s="15" t="e">
        <f t="shared" si="12"/>
        <v>#VALUE!</v>
      </c>
      <c r="T87" s="15" t="e">
        <f>SUMIF('[16]IMP COAL RECEIPT &amp; GCV DATA'!$A$3:$A$193,'MASTER DATA FILE IMP COAL'!A87,'[16]IMP COAL RECEIPT &amp; GCV DATA'!$T$3:$T$193)</f>
        <v>#VALUE!</v>
      </c>
      <c r="U87" s="15" t="e">
        <f t="shared" si="13"/>
        <v>#VALUE!</v>
      </c>
      <c r="V87" s="15" t="e">
        <f>SUMIF('[16]IMP COAL RECEIPT &amp; GCV DATA'!$A$3:$A$193,'MASTER DATA FILE IMP COAL'!A87,'[16]IMP COAL RECEIPT &amp; GCV DATA'!$V$3:$V$193)</f>
        <v>#VALUE!</v>
      </c>
      <c r="W87" s="15" t="e">
        <f t="shared" si="14"/>
        <v>#VALUE!</v>
      </c>
      <c r="X87" s="13" t="e">
        <f t="shared" si="15"/>
        <v>#VALUE!</v>
      </c>
      <c r="Y87" s="13"/>
      <c r="Z87" s="13"/>
      <c r="AB87">
        <v>4080.9198113207549</v>
      </c>
      <c r="AC87" s="53" t="e">
        <f t="shared" si="16"/>
        <v>#VALUE!</v>
      </c>
      <c r="AE87" s="53" t="e">
        <f t="shared" si="17"/>
        <v>#VALUE!</v>
      </c>
      <c r="AF87">
        <v>1</v>
      </c>
    </row>
    <row r="88" spans="1:32" customFormat="1" ht="15.6" x14ac:dyDescent="0.3">
      <c r="A88" s="65"/>
      <c r="B88" s="57" t="e">
        <f>SUMIF('[16]IMP COAL RECEIPT &amp; GCV DATA'!$A$3:$A$121,A88,'[16]IMP COAL RECEIPT &amp; GCV DATA'!$B$3:$B$121)</f>
        <v>#VALUE!</v>
      </c>
      <c r="C88" s="13" t="e">
        <f>SUMIF('[16]IMP COAL RECEIPT &amp; GCV DATA'!$A$3:$A$121,A88,'[16]IMP COAL RECEIPT &amp; GCV DATA'!$C$3:$C$121)</f>
        <v>#VALUE!</v>
      </c>
      <c r="D88" s="66">
        <f>IFERROR(VLOOKUP(A88,'[16]IMP COAL RECEIPT &amp; GCV DATA'!A86:V206,4,0),0)</f>
        <v>0</v>
      </c>
      <c r="E88" s="14">
        <f>IFERROR(VLOOKUP(A88,'[16]IMP COAL RECEIPT &amp; GCV DATA'!$A$2:$V$193,5,0),0)</f>
        <v>0</v>
      </c>
      <c r="F88" s="13" t="e">
        <f>SUMIF('[16]IMP COAL RECEIPT &amp; GCV DATA'!$A$3:$A$193,'MASTER DATA FILE IMP COAL'!A88,'[16]IMP COAL RECEIPT &amp; GCV DATA'!$F$3:$F$193)</f>
        <v>#VALUE!</v>
      </c>
      <c r="G88" s="13">
        <f>IFERROR(VLOOKUP(A88,'[16]IMP COAL RECEIPT &amp; GCV DATA'!$A$2:$V$193,7,0),0)</f>
        <v>0</v>
      </c>
      <c r="H88" s="13">
        <f>IFERROR(VLOOKUP(A88,'[16]IMP COAL RECEIPT &amp; GCV DATA'!$A$2:$V$193,8,0),0)</f>
        <v>0</v>
      </c>
      <c r="I88" s="13">
        <f>IFERROR(VLOOKUP(A88,'[16]WASH COAL RECEIPT &amp; GCV DATA'!$A$2:$V$184,9,0),0)</f>
        <v>0</v>
      </c>
      <c r="J88" s="13">
        <f>IFERROR(VLOOKUP(A88,'[16]IMP COAL RECEIPT &amp; GCV DATA'!$A$2:$V$193,10,0),0)</f>
        <v>0</v>
      </c>
      <c r="K88" s="15" t="e">
        <f>SUMIF('[16]IMP COAL RECEIPT &amp; GCV DATA'!$A$3:$A$193,'MASTER DATA FILE IMP COAL'!A88,'[16]IMP COAL RECEIPT &amp; GCV DATA'!$K$3:$K$193)</f>
        <v>#VALUE!</v>
      </c>
      <c r="L88" s="15" t="e">
        <f>SUMIF('[16]IMP COAL RECEIPT &amp; GCV DATA'!$A$3:$A$193,'MASTER DATA FILE IMP COAL'!A88,'[16]IMP COAL RECEIPT &amp; GCV DATA'!$L$3:$L$193)</f>
        <v>#VALUE!</v>
      </c>
      <c r="M88" s="15" t="e">
        <f t="shared" si="10"/>
        <v>#VALUE!</v>
      </c>
      <c r="N88" s="67"/>
      <c r="O88" s="15" t="e">
        <f>SUMIF('[16]IMP COAL RECEIPT &amp; GCV DATA'!$A$3:$A$193,'MASTER DATA FILE IMP COAL'!A88,'[16]IMP COAL RECEIPT &amp; GCV DATA'!$O$3:$O$193)</f>
        <v>#VALUE!</v>
      </c>
      <c r="P88" s="15" t="e">
        <f t="shared" si="11"/>
        <v>#VALUE!</v>
      </c>
      <c r="Q88" s="15" t="e">
        <f>SUMIF('[16]IMP COAL RECEIPT &amp; GCV DATA'!$A$3:$A$193,'MASTER DATA FILE IMP COAL'!A88,'[16]IMP COAL RECEIPT &amp; GCV DATA'!$Q$3:$Q$193)</f>
        <v>#VALUE!</v>
      </c>
      <c r="R88" s="16" t="e">
        <f>SUMIF('[16]IMP COAL RECEIPT &amp; GCV DATA'!$A$3:$A$253,'MASTER DATA FILE IMP COAL'!A88,'[16]IMP COAL RECEIPT &amp; GCV DATA'!$R$3:$R$253)+IF(H88=$J$234,($K$234*K88),0)+IF(H88=$J$235,($K$235*K88),0)</f>
        <v>#VALUE!</v>
      </c>
      <c r="S88" s="15" t="e">
        <f t="shared" si="12"/>
        <v>#VALUE!</v>
      </c>
      <c r="T88" s="15" t="e">
        <f>SUMIF('[16]IMP COAL RECEIPT &amp; GCV DATA'!$A$3:$A$193,'MASTER DATA FILE IMP COAL'!A88,'[16]IMP COAL RECEIPT &amp; GCV DATA'!$T$3:$T$193)</f>
        <v>#VALUE!</v>
      </c>
      <c r="U88" s="15" t="e">
        <f t="shared" si="13"/>
        <v>#VALUE!</v>
      </c>
      <c r="V88" s="15" t="e">
        <f>SUMIF('[16]IMP COAL RECEIPT &amp; GCV DATA'!$A$3:$A$193,'MASTER DATA FILE IMP COAL'!A88,'[16]IMP COAL RECEIPT &amp; GCV DATA'!$V$3:$V$193)</f>
        <v>#VALUE!</v>
      </c>
      <c r="W88" s="15" t="e">
        <f t="shared" si="14"/>
        <v>#VALUE!</v>
      </c>
      <c r="X88" s="13" t="e">
        <f t="shared" si="15"/>
        <v>#VALUE!</v>
      </c>
      <c r="Y88" s="13"/>
      <c r="Z88" s="13"/>
      <c r="AB88">
        <v>4080.9198113207549</v>
      </c>
      <c r="AC88" s="53" t="e">
        <f t="shared" si="16"/>
        <v>#VALUE!</v>
      </c>
      <c r="AE88" s="53" t="e">
        <f t="shared" si="17"/>
        <v>#VALUE!</v>
      </c>
      <c r="AF88">
        <v>1</v>
      </c>
    </row>
    <row r="89" spans="1:32" customFormat="1" ht="15.6" x14ac:dyDescent="0.3">
      <c r="A89" s="65"/>
      <c r="B89" s="57" t="e">
        <f>SUMIF('[16]IMP COAL RECEIPT &amp; GCV DATA'!$A$3:$A$121,A89,'[16]IMP COAL RECEIPT &amp; GCV DATA'!$B$3:$B$121)</f>
        <v>#VALUE!</v>
      </c>
      <c r="C89" s="13" t="e">
        <f>SUMIF('[16]IMP COAL RECEIPT &amp; GCV DATA'!$A$3:$A$121,A89,'[16]IMP COAL RECEIPT &amp; GCV DATA'!$C$3:$C$121)</f>
        <v>#VALUE!</v>
      </c>
      <c r="D89" s="66">
        <f>IFERROR(VLOOKUP(A89,'[16]IMP COAL RECEIPT &amp; GCV DATA'!A87:V207,4,0),0)</f>
        <v>0</v>
      </c>
      <c r="E89" s="14">
        <f>IFERROR(VLOOKUP(A89,'[16]IMP COAL RECEIPT &amp; GCV DATA'!$A$2:$V$193,5,0),0)</f>
        <v>0</v>
      </c>
      <c r="F89" s="13" t="e">
        <f>SUMIF('[16]IMP COAL RECEIPT &amp; GCV DATA'!$A$3:$A$193,'MASTER DATA FILE IMP COAL'!A89,'[16]IMP COAL RECEIPT &amp; GCV DATA'!$F$3:$F$193)</f>
        <v>#VALUE!</v>
      </c>
      <c r="G89" s="13">
        <f>IFERROR(VLOOKUP(A89,'[16]IMP COAL RECEIPT &amp; GCV DATA'!$A$2:$V$193,7,0),0)</f>
        <v>0</v>
      </c>
      <c r="H89" s="13">
        <f>IFERROR(VLOOKUP(A89,'[16]IMP COAL RECEIPT &amp; GCV DATA'!$A$2:$V$193,8,0),0)</f>
        <v>0</v>
      </c>
      <c r="I89" s="13">
        <f>IFERROR(VLOOKUP(A89,'[16]WASH COAL RECEIPT &amp; GCV DATA'!$A$2:$V$184,9,0),0)</f>
        <v>0</v>
      </c>
      <c r="J89" s="13">
        <f>IFERROR(VLOOKUP(A89,'[16]IMP COAL RECEIPT &amp; GCV DATA'!$A$2:$V$193,10,0),0)</f>
        <v>0</v>
      </c>
      <c r="K89" s="15" t="e">
        <f>SUMIF('[16]IMP COAL RECEIPT &amp; GCV DATA'!$A$3:$A$193,'MASTER DATA FILE IMP COAL'!A89,'[16]IMP COAL RECEIPT &amp; GCV DATA'!$K$3:$K$193)</f>
        <v>#VALUE!</v>
      </c>
      <c r="L89" s="15" t="e">
        <f>SUMIF('[16]IMP COAL RECEIPT &amp; GCV DATA'!$A$3:$A$193,'MASTER DATA FILE IMP COAL'!A89,'[16]IMP COAL RECEIPT &amp; GCV DATA'!$L$3:$L$193)</f>
        <v>#VALUE!</v>
      </c>
      <c r="M89" s="15" t="e">
        <f t="shared" si="10"/>
        <v>#VALUE!</v>
      </c>
      <c r="N89" s="67"/>
      <c r="O89" s="15" t="e">
        <f>SUMIF('[16]IMP COAL RECEIPT &amp; GCV DATA'!$A$3:$A$193,'MASTER DATA FILE IMP COAL'!A89,'[16]IMP COAL RECEIPT &amp; GCV DATA'!$O$3:$O$193)</f>
        <v>#VALUE!</v>
      </c>
      <c r="P89" s="15" t="e">
        <f t="shared" si="11"/>
        <v>#VALUE!</v>
      </c>
      <c r="Q89" s="15" t="e">
        <f>SUMIF('[16]IMP COAL RECEIPT &amp; GCV DATA'!$A$3:$A$193,'MASTER DATA FILE IMP COAL'!A89,'[16]IMP COAL RECEIPT &amp; GCV DATA'!$Q$3:$Q$193)</f>
        <v>#VALUE!</v>
      </c>
      <c r="R89" s="16" t="e">
        <f>SUMIF('[16]IMP COAL RECEIPT &amp; GCV DATA'!$A$3:$A$253,'MASTER DATA FILE IMP COAL'!A89,'[16]IMP COAL RECEIPT &amp; GCV DATA'!$R$3:$R$253)+IF(H89=$J$234,($K$234*K89),0)+IF(H89=$J$235,($K$235*K89),0)</f>
        <v>#VALUE!</v>
      </c>
      <c r="S89" s="15" t="e">
        <f t="shared" si="12"/>
        <v>#VALUE!</v>
      </c>
      <c r="T89" s="15" t="e">
        <f>SUMIF('[16]IMP COAL RECEIPT &amp; GCV DATA'!$A$3:$A$193,'MASTER DATA FILE IMP COAL'!A89,'[16]IMP COAL RECEIPT &amp; GCV DATA'!$T$3:$T$193)</f>
        <v>#VALUE!</v>
      </c>
      <c r="U89" s="15" t="e">
        <f t="shared" si="13"/>
        <v>#VALUE!</v>
      </c>
      <c r="V89" s="15" t="e">
        <f>SUMIF('[16]IMP COAL RECEIPT &amp; GCV DATA'!$A$3:$A$193,'MASTER DATA FILE IMP COAL'!A89,'[16]IMP COAL RECEIPT &amp; GCV DATA'!$V$3:$V$193)</f>
        <v>#VALUE!</v>
      </c>
      <c r="W89" s="15" t="e">
        <f t="shared" si="14"/>
        <v>#VALUE!</v>
      </c>
      <c r="X89" s="13" t="e">
        <f t="shared" si="15"/>
        <v>#VALUE!</v>
      </c>
      <c r="Y89" s="13"/>
      <c r="Z89" s="13"/>
      <c r="AB89">
        <v>4080.9198113207549</v>
      </c>
      <c r="AC89" s="53" t="e">
        <f t="shared" si="16"/>
        <v>#VALUE!</v>
      </c>
      <c r="AE89" s="53" t="e">
        <f t="shared" si="17"/>
        <v>#VALUE!</v>
      </c>
      <c r="AF89">
        <v>1</v>
      </c>
    </row>
    <row r="90" spans="1:32" customFormat="1" ht="15.6" x14ac:dyDescent="0.3">
      <c r="A90" s="65"/>
      <c r="B90" s="57" t="e">
        <f>SUMIF('[16]IMP COAL RECEIPT &amp; GCV DATA'!$A$3:$A$121,A90,'[16]IMP COAL RECEIPT &amp; GCV DATA'!$B$3:$B$121)</f>
        <v>#VALUE!</v>
      </c>
      <c r="C90" s="13" t="e">
        <f>SUMIF('[16]IMP COAL RECEIPT &amp; GCV DATA'!$A$3:$A$121,A90,'[16]IMP COAL RECEIPT &amp; GCV DATA'!$C$3:$C$121)</f>
        <v>#VALUE!</v>
      </c>
      <c r="D90" s="66">
        <f>IFERROR(VLOOKUP(A90,'[16]IMP COAL RECEIPT &amp; GCV DATA'!A88:V208,4,0),0)</f>
        <v>0</v>
      </c>
      <c r="E90" s="14">
        <f>IFERROR(VLOOKUP(A90,'[16]IMP COAL RECEIPT &amp; GCV DATA'!$A$2:$V$193,5,0),0)</f>
        <v>0</v>
      </c>
      <c r="F90" s="13" t="e">
        <f>SUMIF('[16]IMP COAL RECEIPT &amp; GCV DATA'!$A$3:$A$193,'MASTER DATA FILE IMP COAL'!A90,'[16]IMP COAL RECEIPT &amp; GCV DATA'!$F$3:$F$193)</f>
        <v>#VALUE!</v>
      </c>
      <c r="G90" s="13">
        <f>IFERROR(VLOOKUP(A90,'[16]IMP COAL RECEIPT &amp; GCV DATA'!$A$2:$V$193,7,0),0)</f>
        <v>0</v>
      </c>
      <c r="H90" s="13">
        <f>IFERROR(VLOOKUP(A90,'[16]IMP COAL RECEIPT &amp; GCV DATA'!$A$2:$V$193,8,0),0)</f>
        <v>0</v>
      </c>
      <c r="I90" s="13">
        <f>IFERROR(VLOOKUP(A90,'[16]WASH COAL RECEIPT &amp; GCV DATA'!$A$2:$V$184,9,0),0)</f>
        <v>0</v>
      </c>
      <c r="J90" s="13">
        <f>IFERROR(VLOOKUP(A90,'[16]IMP COAL RECEIPT &amp; GCV DATA'!$A$2:$V$193,10,0),0)</f>
        <v>0</v>
      </c>
      <c r="K90" s="15" t="e">
        <f>SUMIF('[16]IMP COAL RECEIPT &amp; GCV DATA'!$A$3:$A$193,'MASTER DATA FILE IMP COAL'!A90,'[16]IMP COAL RECEIPT &amp; GCV DATA'!$K$3:$K$193)</f>
        <v>#VALUE!</v>
      </c>
      <c r="L90" s="15" t="e">
        <f>SUMIF('[16]IMP COAL RECEIPT &amp; GCV DATA'!$A$3:$A$193,'MASTER DATA FILE IMP COAL'!A90,'[16]IMP COAL RECEIPT &amp; GCV DATA'!$L$3:$L$193)</f>
        <v>#VALUE!</v>
      </c>
      <c r="M90" s="15" t="e">
        <f t="shared" si="10"/>
        <v>#VALUE!</v>
      </c>
      <c r="N90" s="67"/>
      <c r="O90" s="15" t="e">
        <f>SUMIF('[16]IMP COAL RECEIPT &amp; GCV DATA'!$A$3:$A$193,'MASTER DATA FILE IMP COAL'!A90,'[16]IMP COAL RECEIPT &amp; GCV DATA'!$O$3:$O$193)</f>
        <v>#VALUE!</v>
      </c>
      <c r="P90" s="15" t="e">
        <f t="shared" si="11"/>
        <v>#VALUE!</v>
      </c>
      <c r="Q90" s="15" t="e">
        <f>SUMIF('[16]IMP COAL RECEIPT &amp; GCV DATA'!$A$3:$A$193,'MASTER DATA FILE IMP COAL'!A90,'[16]IMP COAL RECEIPT &amp; GCV DATA'!$Q$3:$Q$193)</f>
        <v>#VALUE!</v>
      </c>
      <c r="R90" s="16" t="e">
        <f>SUMIF('[16]IMP COAL RECEIPT &amp; GCV DATA'!$A$3:$A$253,'MASTER DATA FILE IMP COAL'!A90,'[16]IMP COAL RECEIPT &amp; GCV DATA'!$R$3:$R$253)+IF(H90=$J$234,($K$234*K90),0)+IF(H90=$J$235,($K$235*K90),0)</f>
        <v>#VALUE!</v>
      </c>
      <c r="S90" s="15" t="e">
        <f t="shared" si="12"/>
        <v>#VALUE!</v>
      </c>
      <c r="T90" s="15" t="e">
        <f>SUMIF('[16]IMP COAL RECEIPT &amp; GCV DATA'!$A$3:$A$193,'MASTER DATA FILE IMP COAL'!A90,'[16]IMP COAL RECEIPT &amp; GCV DATA'!$T$3:$T$193)</f>
        <v>#VALUE!</v>
      </c>
      <c r="U90" s="15" t="e">
        <f t="shared" si="13"/>
        <v>#VALUE!</v>
      </c>
      <c r="V90" s="15" t="e">
        <f>SUMIF('[16]IMP COAL RECEIPT &amp; GCV DATA'!$A$3:$A$193,'MASTER DATA FILE IMP COAL'!A90,'[16]IMP COAL RECEIPT &amp; GCV DATA'!$V$3:$V$193)</f>
        <v>#VALUE!</v>
      </c>
      <c r="W90" s="15" t="e">
        <f t="shared" si="14"/>
        <v>#VALUE!</v>
      </c>
      <c r="X90" s="13" t="e">
        <f t="shared" si="15"/>
        <v>#VALUE!</v>
      </c>
      <c r="Y90" s="13"/>
      <c r="Z90" s="13"/>
      <c r="AB90">
        <v>4080.9198113207549</v>
      </c>
      <c r="AC90" s="53" t="e">
        <f t="shared" si="16"/>
        <v>#VALUE!</v>
      </c>
      <c r="AE90" s="53" t="e">
        <f t="shared" si="17"/>
        <v>#VALUE!</v>
      </c>
      <c r="AF90">
        <v>1</v>
      </c>
    </row>
    <row r="91" spans="1:32" customFormat="1" ht="15.6" x14ac:dyDescent="0.3">
      <c r="A91" s="65"/>
      <c r="B91" s="57" t="e">
        <f>SUMIF('[16]IMP COAL RECEIPT &amp; GCV DATA'!$A$3:$A$121,A91,'[16]IMP COAL RECEIPT &amp; GCV DATA'!$B$3:$B$121)</f>
        <v>#VALUE!</v>
      </c>
      <c r="C91" s="13" t="e">
        <f>SUMIF('[16]IMP COAL RECEIPT &amp; GCV DATA'!$A$3:$A$121,A91,'[16]IMP COAL RECEIPT &amp; GCV DATA'!$C$3:$C$121)</f>
        <v>#VALUE!</v>
      </c>
      <c r="D91" s="66">
        <f>IFERROR(VLOOKUP(A91,'[16]IMP COAL RECEIPT &amp; GCV DATA'!A89:V209,4,0),0)</f>
        <v>0</v>
      </c>
      <c r="E91" s="14">
        <f>IFERROR(VLOOKUP(A91,'[16]IMP COAL RECEIPT &amp; GCV DATA'!$A$2:$V$193,5,0),0)</f>
        <v>0</v>
      </c>
      <c r="F91" s="13" t="e">
        <f>SUMIF('[16]IMP COAL RECEIPT &amp; GCV DATA'!$A$3:$A$193,'MASTER DATA FILE IMP COAL'!A91,'[16]IMP COAL RECEIPT &amp; GCV DATA'!$F$3:$F$193)</f>
        <v>#VALUE!</v>
      </c>
      <c r="G91" s="13">
        <f>IFERROR(VLOOKUP(A91,'[16]IMP COAL RECEIPT &amp; GCV DATA'!$A$2:$V$193,7,0),0)</f>
        <v>0</v>
      </c>
      <c r="H91" s="13">
        <f>IFERROR(VLOOKUP(A91,'[16]IMP COAL RECEIPT &amp; GCV DATA'!$A$2:$V$193,8,0),0)</f>
        <v>0</v>
      </c>
      <c r="I91" s="13">
        <f>IFERROR(VLOOKUP(A91,'[16]WASH COAL RECEIPT &amp; GCV DATA'!$A$2:$V$184,9,0),0)</f>
        <v>0</v>
      </c>
      <c r="J91" s="13">
        <f>IFERROR(VLOOKUP(A91,'[16]IMP COAL RECEIPT &amp; GCV DATA'!$A$2:$V$193,10,0),0)</f>
        <v>0</v>
      </c>
      <c r="K91" s="15" t="e">
        <f>SUMIF('[16]IMP COAL RECEIPT &amp; GCV DATA'!$A$3:$A$193,'MASTER DATA FILE IMP COAL'!A91,'[16]IMP COAL RECEIPT &amp; GCV DATA'!$K$3:$K$193)</f>
        <v>#VALUE!</v>
      </c>
      <c r="L91" s="15" t="e">
        <f>SUMIF('[16]IMP COAL RECEIPT &amp; GCV DATA'!$A$3:$A$193,'MASTER DATA FILE IMP COAL'!A91,'[16]IMP COAL RECEIPT &amp; GCV DATA'!$L$3:$L$193)</f>
        <v>#VALUE!</v>
      </c>
      <c r="M91" s="15" t="e">
        <f t="shared" si="10"/>
        <v>#VALUE!</v>
      </c>
      <c r="N91" s="67"/>
      <c r="O91" s="15" t="e">
        <f>SUMIF('[16]IMP COAL RECEIPT &amp; GCV DATA'!$A$3:$A$193,'MASTER DATA FILE IMP COAL'!A91,'[16]IMP COAL RECEIPT &amp; GCV DATA'!$O$3:$O$193)</f>
        <v>#VALUE!</v>
      </c>
      <c r="P91" s="15" t="e">
        <f t="shared" si="11"/>
        <v>#VALUE!</v>
      </c>
      <c r="Q91" s="15" t="e">
        <f>SUMIF('[16]IMP COAL RECEIPT &amp; GCV DATA'!$A$3:$A$193,'MASTER DATA FILE IMP COAL'!A91,'[16]IMP COAL RECEIPT &amp; GCV DATA'!$Q$3:$Q$193)</f>
        <v>#VALUE!</v>
      </c>
      <c r="R91" s="16" t="e">
        <f>SUMIF('[16]IMP COAL RECEIPT &amp; GCV DATA'!$A$3:$A$253,'MASTER DATA FILE IMP COAL'!A91,'[16]IMP COAL RECEIPT &amp; GCV DATA'!$R$3:$R$253)+IF(H91=$J$234,($K$234*K91),0)+IF(H91=$J$235,($K$235*K91),0)</f>
        <v>#VALUE!</v>
      </c>
      <c r="S91" s="15" t="e">
        <f t="shared" si="12"/>
        <v>#VALUE!</v>
      </c>
      <c r="T91" s="15" t="e">
        <f>SUMIF('[16]IMP COAL RECEIPT &amp; GCV DATA'!$A$3:$A$193,'MASTER DATA FILE IMP COAL'!A91,'[16]IMP COAL RECEIPT &amp; GCV DATA'!$T$3:$T$193)</f>
        <v>#VALUE!</v>
      </c>
      <c r="U91" s="15" t="e">
        <f t="shared" si="13"/>
        <v>#VALUE!</v>
      </c>
      <c r="V91" s="15" t="e">
        <f>SUMIF('[16]IMP COAL RECEIPT &amp; GCV DATA'!$A$3:$A$193,'MASTER DATA FILE IMP COAL'!A91,'[16]IMP COAL RECEIPT &amp; GCV DATA'!$V$3:$V$193)</f>
        <v>#VALUE!</v>
      </c>
      <c r="W91" s="15" t="e">
        <f t="shared" si="14"/>
        <v>#VALUE!</v>
      </c>
      <c r="X91" s="13" t="e">
        <f t="shared" si="15"/>
        <v>#VALUE!</v>
      </c>
      <c r="Y91" s="13"/>
      <c r="Z91" s="13"/>
      <c r="AB91">
        <v>4080.9198113207549</v>
      </c>
      <c r="AC91" s="53" t="e">
        <f t="shared" si="16"/>
        <v>#VALUE!</v>
      </c>
      <c r="AE91" s="53" t="e">
        <f t="shared" si="17"/>
        <v>#VALUE!</v>
      </c>
      <c r="AF91">
        <v>1</v>
      </c>
    </row>
    <row r="92" spans="1:32" customFormat="1" ht="15.6" x14ac:dyDescent="0.3">
      <c r="A92" s="65"/>
      <c r="B92" s="57" t="e">
        <f>SUMIF('[16]IMP COAL RECEIPT &amp; GCV DATA'!$A$3:$A$121,A92,'[16]IMP COAL RECEIPT &amp; GCV DATA'!$B$3:$B$121)</f>
        <v>#VALUE!</v>
      </c>
      <c r="C92" s="13" t="e">
        <f>SUMIF('[16]IMP COAL RECEIPT &amp; GCV DATA'!$A$3:$A$121,A92,'[16]IMP COAL RECEIPT &amp; GCV DATA'!$C$3:$C$121)</f>
        <v>#VALUE!</v>
      </c>
      <c r="D92" s="66">
        <f>IFERROR(VLOOKUP(A92,'[16]IMP COAL RECEIPT &amp; GCV DATA'!A90:V210,4,0),0)</f>
        <v>0</v>
      </c>
      <c r="E92" s="14">
        <f>IFERROR(VLOOKUP(A92,'[16]IMP COAL RECEIPT &amp; GCV DATA'!$A$2:$V$193,5,0),0)</f>
        <v>0</v>
      </c>
      <c r="F92" s="13" t="e">
        <f>SUMIF('[16]IMP COAL RECEIPT &amp; GCV DATA'!$A$3:$A$193,'MASTER DATA FILE IMP COAL'!A92,'[16]IMP COAL RECEIPT &amp; GCV DATA'!$F$3:$F$193)</f>
        <v>#VALUE!</v>
      </c>
      <c r="G92" s="13">
        <f>IFERROR(VLOOKUP(A92,'[16]IMP COAL RECEIPT &amp; GCV DATA'!$A$2:$V$193,7,0),0)</f>
        <v>0</v>
      </c>
      <c r="H92" s="13">
        <f>IFERROR(VLOOKUP(A92,'[16]IMP COAL RECEIPT &amp; GCV DATA'!$A$2:$V$193,8,0),0)</f>
        <v>0</v>
      </c>
      <c r="I92" s="13">
        <f>IFERROR(VLOOKUP(A92,'[16]WASH COAL RECEIPT &amp; GCV DATA'!$A$2:$V$184,9,0),0)</f>
        <v>0</v>
      </c>
      <c r="J92" s="13">
        <f>IFERROR(VLOOKUP(A92,'[16]IMP COAL RECEIPT &amp; GCV DATA'!$A$2:$V$193,10,0),0)</f>
        <v>0</v>
      </c>
      <c r="K92" s="15" t="e">
        <f>SUMIF('[16]IMP COAL RECEIPT &amp; GCV DATA'!$A$3:$A$193,'MASTER DATA FILE IMP COAL'!A92,'[16]IMP COAL RECEIPT &amp; GCV DATA'!$K$3:$K$193)</f>
        <v>#VALUE!</v>
      </c>
      <c r="L92" s="15" t="e">
        <f>SUMIF('[16]IMP COAL RECEIPT &amp; GCV DATA'!$A$3:$A$193,'MASTER DATA FILE IMP COAL'!A92,'[16]IMP COAL RECEIPT &amp; GCV DATA'!$L$3:$L$193)</f>
        <v>#VALUE!</v>
      </c>
      <c r="M92" s="15" t="e">
        <f t="shared" si="10"/>
        <v>#VALUE!</v>
      </c>
      <c r="N92" s="67"/>
      <c r="O92" s="15" t="e">
        <f>SUMIF('[16]IMP COAL RECEIPT &amp; GCV DATA'!$A$3:$A$193,'MASTER DATA FILE IMP COAL'!A92,'[16]IMP COAL RECEIPT &amp; GCV DATA'!$O$3:$O$193)</f>
        <v>#VALUE!</v>
      </c>
      <c r="P92" s="15" t="e">
        <f t="shared" si="11"/>
        <v>#VALUE!</v>
      </c>
      <c r="Q92" s="15" t="e">
        <f>SUMIF('[16]IMP COAL RECEIPT &amp; GCV DATA'!$A$3:$A$193,'MASTER DATA FILE IMP COAL'!A92,'[16]IMP COAL RECEIPT &amp; GCV DATA'!$Q$3:$Q$193)</f>
        <v>#VALUE!</v>
      </c>
      <c r="R92" s="16" t="e">
        <f>SUMIF('[16]IMP COAL RECEIPT &amp; GCV DATA'!$A$3:$A$253,'MASTER DATA FILE IMP COAL'!A92,'[16]IMP COAL RECEIPT &amp; GCV DATA'!$R$3:$R$253)+IF(H92=$J$234,($K$234*K92),0)+IF(H92=$J$235,($K$235*K92),0)</f>
        <v>#VALUE!</v>
      </c>
      <c r="S92" s="15" t="e">
        <f t="shared" si="12"/>
        <v>#VALUE!</v>
      </c>
      <c r="T92" s="15" t="e">
        <f>SUMIF('[16]IMP COAL RECEIPT &amp; GCV DATA'!$A$3:$A$193,'MASTER DATA FILE IMP COAL'!A92,'[16]IMP COAL RECEIPT &amp; GCV DATA'!$T$3:$T$193)</f>
        <v>#VALUE!</v>
      </c>
      <c r="U92" s="15" t="e">
        <f t="shared" si="13"/>
        <v>#VALUE!</v>
      </c>
      <c r="V92" s="15" t="e">
        <f>SUMIF('[16]IMP COAL RECEIPT &amp; GCV DATA'!$A$3:$A$193,'MASTER DATA FILE IMP COAL'!A92,'[16]IMP COAL RECEIPT &amp; GCV DATA'!$V$3:$V$193)</f>
        <v>#VALUE!</v>
      </c>
      <c r="W92" s="15" t="e">
        <f t="shared" si="14"/>
        <v>#VALUE!</v>
      </c>
      <c r="X92" s="13" t="e">
        <f t="shared" si="15"/>
        <v>#VALUE!</v>
      </c>
      <c r="Y92" s="13"/>
      <c r="Z92" s="13"/>
      <c r="AB92">
        <v>4080.9198113207549</v>
      </c>
      <c r="AC92" s="53" t="e">
        <f t="shared" si="16"/>
        <v>#VALUE!</v>
      </c>
      <c r="AE92" s="53" t="e">
        <f t="shared" si="17"/>
        <v>#VALUE!</v>
      </c>
      <c r="AF92">
        <v>1</v>
      </c>
    </row>
    <row r="93" spans="1:32" customFormat="1" ht="15.6" x14ac:dyDescent="0.3">
      <c r="A93" s="65"/>
      <c r="B93" s="57" t="e">
        <f>SUMIF('[16]IMP COAL RECEIPT &amp; GCV DATA'!$A$3:$A$121,A93,'[16]IMP COAL RECEIPT &amp; GCV DATA'!$B$3:$B$121)</f>
        <v>#VALUE!</v>
      </c>
      <c r="C93" s="13" t="e">
        <f>SUMIF('[16]IMP COAL RECEIPT &amp; GCV DATA'!$A$3:$A$121,A93,'[16]IMP COAL RECEIPT &amp; GCV DATA'!$C$3:$C$121)</f>
        <v>#VALUE!</v>
      </c>
      <c r="D93" s="66">
        <f>IFERROR(VLOOKUP(A93,'[16]IMP COAL RECEIPT &amp; GCV DATA'!A91:V211,4,0),0)</f>
        <v>0</v>
      </c>
      <c r="E93" s="14">
        <f>IFERROR(VLOOKUP(A93,'[16]IMP COAL RECEIPT &amp; GCV DATA'!$A$2:$V$193,5,0),0)</f>
        <v>0</v>
      </c>
      <c r="F93" s="13" t="e">
        <f>SUMIF('[16]IMP COAL RECEIPT &amp; GCV DATA'!$A$3:$A$193,'MASTER DATA FILE IMP COAL'!A93,'[16]IMP COAL RECEIPT &amp; GCV DATA'!$F$3:$F$193)</f>
        <v>#VALUE!</v>
      </c>
      <c r="G93" s="13">
        <f>IFERROR(VLOOKUP(A93,'[16]IMP COAL RECEIPT &amp; GCV DATA'!$A$2:$V$193,7,0),0)</f>
        <v>0</v>
      </c>
      <c r="H93" s="13">
        <f>IFERROR(VLOOKUP(A93,'[16]IMP COAL RECEIPT &amp; GCV DATA'!$A$2:$V$193,8,0),0)</f>
        <v>0</v>
      </c>
      <c r="I93" s="13">
        <f>IFERROR(VLOOKUP(A93,'[16]WASH COAL RECEIPT &amp; GCV DATA'!$A$2:$V$184,9,0),0)</f>
        <v>0</v>
      </c>
      <c r="J93" s="13">
        <f>IFERROR(VLOOKUP(A93,'[16]IMP COAL RECEIPT &amp; GCV DATA'!$A$2:$V$193,10,0),0)</f>
        <v>0</v>
      </c>
      <c r="K93" s="15" t="e">
        <f>SUMIF('[16]IMP COAL RECEIPT &amp; GCV DATA'!$A$3:$A$193,'MASTER DATA FILE IMP COAL'!A93,'[16]IMP COAL RECEIPT &amp; GCV DATA'!$K$3:$K$193)</f>
        <v>#VALUE!</v>
      </c>
      <c r="L93" s="15" t="e">
        <f>SUMIF('[16]IMP COAL RECEIPT &amp; GCV DATA'!$A$3:$A$193,'MASTER DATA FILE IMP COAL'!A93,'[16]IMP COAL RECEIPT &amp; GCV DATA'!$L$3:$L$193)</f>
        <v>#VALUE!</v>
      </c>
      <c r="M93" s="15" t="e">
        <f t="shared" si="10"/>
        <v>#VALUE!</v>
      </c>
      <c r="N93" s="67"/>
      <c r="O93" s="15" t="e">
        <f>SUMIF('[16]IMP COAL RECEIPT &amp; GCV DATA'!$A$3:$A$193,'MASTER DATA FILE IMP COAL'!A93,'[16]IMP COAL RECEIPT &amp; GCV DATA'!$O$3:$O$193)</f>
        <v>#VALUE!</v>
      </c>
      <c r="P93" s="15" t="e">
        <f t="shared" si="11"/>
        <v>#VALUE!</v>
      </c>
      <c r="Q93" s="15" t="e">
        <f>SUMIF('[16]IMP COAL RECEIPT &amp; GCV DATA'!$A$3:$A$193,'MASTER DATA FILE IMP COAL'!A93,'[16]IMP COAL RECEIPT &amp; GCV DATA'!$Q$3:$Q$193)</f>
        <v>#VALUE!</v>
      </c>
      <c r="R93" s="16" t="e">
        <f>SUMIF('[16]IMP COAL RECEIPT &amp; GCV DATA'!$A$3:$A$253,'MASTER DATA FILE IMP COAL'!A93,'[16]IMP COAL RECEIPT &amp; GCV DATA'!$R$3:$R$253)+IF(H93=$J$234,($K$234*K93),0)+IF(H93=$J$235,($K$235*K93),0)</f>
        <v>#VALUE!</v>
      </c>
      <c r="S93" s="15" t="e">
        <f t="shared" si="12"/>
        <v>#VALUE!</v>
      </c>
      <c r="T93" s="15" t="e">
        <f>SUMIF('[16]IMP COAL RECEIPT &amp; GCV DATA'!$A$3:$A$193,'MASTER DATA FILE IMP COAL'!A93,'[16]IMP COAL RECEIPT &amp; GCV DATA'!$T$3:$T$193)</f>
        <v>#VALUE!</v>
      </c>
      <c r="U93" s="15" t="e">
        <f t="shared" si="13"/>
        <v>#VALUE!</v>
      </c>
      <c r="V93" s="15" t="e">
        <f>SUMIF('[16]IMP COAL RECEIPT &amp; GCV DATA'!$A$3:$A$193,'MASTER DATA FILE IMP COAL'!A93,'[16]IMP COAL RECEIPT &amp; GCV DATA'!$V$3:$V$193)</f>
        <v>#VALUE!</v>
      </c>
      <c r="W93" s="15" t="e">
        <f t="shared" si="14"/>
        <v>#VALUE!</v>
      </c>
      <c r="X93" s="13" t="e">
        <f t="shared" si="15"/>
        <v>#VALUE!</v>
      </c>
      <c r="Y93" s="13"/>
      <c r="Z93" s="13"/>
      <c r="AB93">
        <v>4080.9198113207549</v>
      </c>
      <c r="AC93" s="53" t="e">
        <f t="shared" si="16"/>
        <v>#VALUE!</v>
      </c>
      <c r="AE93" s="53" t="e">
        <f t="shared" si="17"/>
        <v>#VALUE!</v>
      </c>
      <c r="AF93">
        <v>1</v>
      </c>
    </row>
    <row r="94" spans="1:32" customFormat="1" ht="15.6" x14ac:dyDescent="0.3">
      <c r="A94" s="65"/>
      <c r="B94" s="57" t="e">
        <f>SUMIF('[16]IMP COAL RECEIPT &amp; GCV DATA'!$A$3:$A$121,A94,'[16]IMP COAL RECEIPT &amp; GCV DATA'!$B$3:$B$121)</f>
        <v>#VALUE!</v>
      </c>
      <c r="C94" s="13" t="e">
        <f>SUMIF('[16]IMP COAL RECEIPT &amp; GCV DATA'!$A$3:$A$121,A94,'[16]IMP COAL RECEIPT &amp; GCV DATA'!$C$3:$C$121)</f>
        <v>#VALUE!</v>
      </c>
      <c r="D94" s="66">
        <f>IFERROR(VLOOKUP(A94,'[16]IMP COAL RECEIPT &amp; GCV DATA'!A92:V212,4,0),0)</f>
        <v>0</v>
      </c>
      <c r="E94" s="14">
        <f>IFERROR(VLOOKUP(A94,'[16]IMP COAL RECEIPT &amp; GCV DATA'!$A$2:$V$193,5,0),0)</f>
        <v>0</v>
      </c>
      <c r="F94" s="13" t="e">
        <f>SUMIF('[16]IMP COAL RECEIPT &amp; GCV DATA'!$A$3:$A$193,'MASTER DATA FILE IMP COAL'!A94,'[16]IMP COAL RECEIPT &amp; GCV DATA'!$F$3:$F$193)</f>
        <v>#VALUE!</v>
      </c>
      <c r="G94" s="13">
        <f>IFERROR(VLOOKUP(A94,'[16]IMP COAL RECEIPT &amp; GCV DATA'!$A$2:$V$193,7,0),0)</f>
        <v>0</v>
      </c>
      <c r="H94" s="13">
        <f>IFERROR(VLOOKUP(A94,'[16]IMP COAL RECEIPT &amp; GCV DATA'!$A$2:$V$193,8,0),0)</f>
        <v>0</v>
      </c>
      <c r="I94" s="13">
        <f>IFERROR(VLOOKUP(A94,'[16]WASH COAL RECEIPT &amp; GCV DATA'!$A$2:$V$184,9,0),0)</f>
        <v>0</v>
      </c>
      <c r="J94" s="13">
        <f>IFERROR(VLOOKUP(A94,'[16]IMP COAL RECEIPT &amp; GCV DATA'!$A$2:$V$193,10,0),0)</f>
        <v>0</v>
      </c>
      <c r="K94" s="15" t="e">
        <f>SUMIF('[16]IMP COAL RECEIPT &amp; GCV DATA'!$A$3:$A$193,'MASTER DATA FILE IMP COAL'!A94,'[16]IMP COAL RECEIPT &amp; GCV DATA'!$K$3:$K$193)</f>
        <v>#VALUE!</v>
      </c>
      <c r="L94" s="15" t="e">
        <f>SUMIF('[16]IMP COAL RECEIPT &amp; GCV DATA'!$A$3:$A$193,'MASTER DATA FILE IMP COAL'!A94,'[16]IMP COAL RECEIPT &amp; GCV DATA'!$L$3:$L$193)</f>
        <v>#VALUE!</v>
      </c>
      <c r="M94" s="15" t="e">
        <f t="shared" si="10"/>
        <v>#VALUE!</v>
      </c>
      <c r="N94" s="67"/>
      <c r="O94" s="15" t="e">
        <f>SUMIF('[16]IMP COAL RECEIPT &amp; GCV DATA'!$A$3:$A$193,'MASTER DATA FILE IMP COAL'!A94,'[16]IMP COAL RECEIPT &amp; GCV DATA'!$O$3:$O$193)</f>
        <v>#VALUE!</v>
      </c>
      <c r="P94" s="15" t="e">
        <f t="shared" si="11"/>
        <v>#VALUE!</v>
      </c>
      <c r="Q94" s="15" t="e">
        <f>SUMIF('[16]IMP COAL RECEIPT &amp; GCV DATA'!$A$3:$A$193,'MASTER DATA FILE IMP COAL'!A94,'[16]IMP COAL RECEIPT &amp; GCV DATA'!$Q$3:$Q$193)</f>
        <v>#VALUE!</v>
      </c>
      <c r="R94" s="16" t="e">
        <f>SUMIF('[16]IMP COAL RECEIPT &amp; GCV DATA'!$A$3:$A$253,'MASTER DATA FILE IMP COAL'!A94,'[16]IMP COAL RECEIPT &amp; GCV DATA'!$R$3:$R$253)+IF(H94=$J$234,($K$234*K94),0)+IF(H94=$J$235,($K$235*K94),0)</f>
        <v>#VALUE!</v>
      </c>
      <c r="S94" s="15" t="e">
        <f t="shared" si="12"/>
        <v>#VALUE!</v>
      </c>
      <c r="T94" s="15" t="e">
        <f>SUMIF('[16]IMP COAL RECEIPT &amp; GCV DATA'!$A$3:$A$193,'MASTER DATA FILE IMP COAL'!A94,'[16]IMP COAL RECEIPT &amp; GCV DATA'!$T$3:$T$193)</f>
        <v>#VALUE!</v>
      </c>
      <c r="U94" s="15" t="e">
        <f t="shared" si="13"/>
        <v>#VALUE!</v>
      </c>
      <c r="V94" s="15" t="e">
        <f>SUMIF('[16]IMP COAL RECEIPT &amp; GCV DATA'!$A$3:$A$193,'MASTER DATA FILE IMP COAL'!A94,'[16]IMP COAL RECEIPT &amp; GCV DATA'!$V$3:$V$193)</f>
        <v>#VALUE!</v>
      </c>
      <c r="W94" s="15" t="e">
        <f t="shared" si="14"/>
        <v>#VALUE!</v>
      </c>
      <c r="X94" s="13" t="e">
        <f t="shared" si="15"/>
        <v>#VALUE!</v>
      </c>
      <c r="Y94" s="13"/>
      <c r="Z94" s="13"/>
      <c r="AB94">
        <v>4080.9198113207549</v>
      </c>
      <c r="AC94" s="53" t="e">
        <f t="shared" si="16"/>
        <v>#VALUE!</v>
      </c>
      <c r="AE94" s="53" t="e">
        <f t="shared" si="17"/>
        <v>#VALUE!</v>
      </c>
      <c r="AF94">
        <v>1</v>
      </c>
    </row>
    <row r="95" spans="1:32" customFormat="1" ht="15.6" x14ac:dyDescent="0.3">
      <c r="A95" s="65"/>
      <c r="B95" s="57" t="e">
        <f>SUMIF('[16]IMP COAL RECEIPT &amp; GCV DATA'!$A$3:$A$121,A95,'[16]IMP COAL RECEIPT &amp; GCV DATA'!$B$3:$B$121)</f>
        <v>#VALUE!</v>
      </c>
      <c r="C95" s="13" t="e">
        <f>SUMIF('[16]IMP COAL RECEIPT &amp; GCV DATA'!$A$3:$A$121,A95,'[16]IMP COAL RECEIPT &amp; GCV DATA'!$C$3:$C$121)</f>
        <v>#VALUE!</v>
      </c>
      <c r="D95" s="66">
        <f>IFERROR(VLOOKUP(A95,'[16]IMP COAL RECEIPT &amp; GCV DATA'!A93:V213,4,0),0)</f>
        <v>0</v>
      </c>
      <c r="E95" s="14">
        <f>IFERROR(VLOOKUP(A95,'[16]IMP COAL RECEIPT &amp; GCV DATA'!$A$2:$V$193,5,0),0)</f>
        <v>0</v>
      </c>
      <c r="F95" s="13" t="e">
        <f>SUMIF('[16]IMP COAL RECEIPT &amp; GCV DATA'!$A$3:$A$193,'MASTER DATA FILE IMP COAL'!A95,'[16]IMP COAL RECEIPT &amp; GCV DATA'!$F$3:$F$193)</f>
        <v>#VALUE!</v>
      </c>
      <c r="G95" s="13">
        <f>IFERROR(VLOOKUP(A95,'[16]IMP COAL RECEIPT &amp; GCV DATA'!$A$2:$V$193,7,0),0)</f>
        <v>0</v>
      </c>
      <c r="H95" s="13">
        <f>IFERROR(VLOOKUP(A95,'[16]IMP COAL RECEIPT &amp; GCV DATA'!$A$2:$V$193,8,0),0)</f>
        <v>0</v>
      </c>
      <c r="I95" s="13">
        <f>IFERROR(VLOOKUP(A95,'[16]WASH COAL RECEIPT &amp; GCV DATA'!$A$2:$V$184,9,0),0)</f>
        <v>0</v>
      </c>
      <c r="J95" s="13">
        <f>IFERROR(VLOOKUP(A95,'[16]IMP COAL RECEIPT &amp; GCV DATA'!$A$2:$V$193,10,0),0)</f>
        <v>0</v>
      </c>
      <c r="K95" s="15" t="e">
        <f>SUMIF('[16]IMP COAL RECEIPT &amp; GCV DATA'!$A$3:$A$193,'MASTER DATA FILE IMP COAL'!A95,'[16]IMP COAL RECEIPT &amp; GCV DATA'!$K$3:$K$193)</f>
        <v>#VALUE!</v>
      </c>
      <c r="L95" s="15" t="e">
        <f>SUMIF('[16]IMP COAL RECEIPT &amp; GCV DATA'!$A$3:$A$193,'MASTER DATA FILE IMP COAL'!A95,'[16]IMP COAL RECEIPT &amp; GCV DATA'!$L$3:$L$193)</f>
        <v>#VALUE!</v>
      </c>
      <c r="M95" s="15" t="e">
        <f t="shared" si="10"/>
        <v>#VALUE!</v>
      </c>
      <c r="N95" s="67"/>
      <c r="O95" s="15" t="e">
        <f>SUMIF('[16]IMP COAL RECEIPT &amp; GCV DATA'!$A$3:$A$193,'MASTER DATA FILE IMP COAL'!A95,'[16]IMP COAL RECEIPT &amp; GCV DATA'!$O$3:$O$193)</f>
        <v>#VALUE!</v>
      </c>
      <c r="P95" s="15" t="e">
        <f t="shared" si="11"/>
        <v>#VALUE!</v>
      </c>
      <c r="Q95" s="15" t="e">
        <f>SUMIF('[16]IMP COAL RECEIPT &amp; GCV DATA'!$A$3:$A$193,'MASTER DATA FILE IMP COAL'!A95,'[16]IMP COAL RECEIPT &amp; GCV DATA'!$Q$3:$Q$193)</f>
        <v>#VALUE!</v>
      </c>
      <c r="R95" s="16" t="e">
        <f>SUMIF('[16]IMP COAL RECEIPT &amp; GCV DATA'!$A$3:$A$253,'MASTER DATA FILE IMP COAL'!A95,'[16]IMP COAL RECEIPT &amp; GCV DATA'!$R$3:$R$253)+IF(H95=$J$234,($K$234*K95),0)+IF(H95=$J$235,($K$235*K95),0)</f>
        <v>#VALUE!</v>
      </c>
      <c r="S95" s="15" t="e">
        <f t="shared" si="12"/>
        <v>#VALUE!</v>
      </c>
      <c r="T95" s="15" t="e">
        <f>SUMIF('[16]IMP COAL RECEIPT &amp; GCV DATA'!$A$3:$A$193,'MASTER DATA FILE IMP COAL'!A95,'[16]IMP COAL RECEIPT &amp; GCV DATA'!$T$3:$T$193)</f>
        <v>#VALUE!</v>
      </c>
      <c r="U95" s="15" t="e">
        <f t="shared" si="13"/>
        <v>#VALUE!</v>
      </c>
      <c r="V95" s="15" t="e">
        <f>SUMIF('[16]IMP COAL RECEIPT &amp; GCV DATA'!$A$3:$A$193,'MASTER DATA FILE IMP COAL'!A95,'[16]IMP COAL RECEIPT &amp; GCV DATA'!$V$3:$V$193)</f>
        <v>#VALUE!</v>
      </c>
      <c r="W95" s="15" t="e">
        <f t="shared" si="14"/>
        <v>#VALUE!</v>
      </c>
      <c r="X95" s="13" t="e">
        <f t="shared" si="15"/>
        <v>#VALUE!</v>
      </c>
      <c r="Y95" s="13"/>
      <c r="Z95" s="13"/>
      <c r="AB95">
        <v>4080.9198113207549</v>
      </c>
      <c r="AC95" s="53" t="e">
        <f t="shared" si="16"/>
        <v>#VALUE!</v>
      </c>
      <c r="AE95" s="53" t="e">
        <f t="shared" si="17"/>
        <v>#VALUE!</v>
      </c>
      <c r="AF95">
        <v>1</v>
      </c>
    </row>
    <row r="96" spans="1:32" customFormat="1" ht="15.6" x14ac:dyDescent="0.3">
      <c r="A96" s="65"/>
      <c r="B96" s="57" t="e">
        <f>SUMIF('[16]IMP COAL RECEIPT &amp; GCV DATA'!$A$3:$A$121,A96,'[16]IMP COAL RECEIPT &amp; GCV DATA'!$B$3:$B$121)</f>
        <v>#VALUE!</v>
      </c>
      <c r="C96" s="13" t="e">
        <f>SUMIF('[16]IMP COAL RECEIPT &amp; GCV DATA'!$A$3:$A$121,A96,'[16]IMP COAL RECEIPT &amp; GCV DATA'!$C$3:$C$121)</f>
        <v>#VALUE!</v>
      </c>
      <c r="D96" s="66">
        <f>IFERROR(VLOOKUP(A96,'[16]IMP COAL RECEIPT &amp; GCV DATA'!A94:V214,4,0),0)</f>
        <v>0</v>
      </c>
      <c r="E96" s="14">
        <f>IFERROR(VLOOKUP(A96,'[16]IMP COAL RECEIPT &amp; GCV DATA'!$A$2:$V$193,5,0),0)</f>
        <v>0</v>
      </c>
      <c r="F96" s="13" t="e">
        <f>SUMIF('[16]IMP COAL RECEIPT &amp; GCV DATA'!$A$3:$A$193,'MASTER DATA FILE IMP COAL'!A96,'[16]IMP COAL RECEIPT &amp; GCV DATA'!$F$3:$F$193)</f>
        <v>#VALUE!</v>
      </c>
      <c r="G96" s="13">
        <f>IFERROR(VLOOKUP(A96,'[16]IMP COAL RECEIPT &amp; GCV DATA'!$A$2:$V$193,7,0),0)</f>
        <v>0</v>
      </c>
      <c r="H96" s="13">
        <f>IFERROR(VLOOKUP(A96,'[16]IMP COAL RECEIPT &amp; GCV DATA'!$A$2:$V$193,8,0),0)</f>
        <v>0</v>
      </c>
      <c r="I96" s="13">
        <f>IFERROR(VLOOKUP(A96,'[16]WASH COAL RECEIPT &amp; GCV DATA'!$A$2:$V$184,9,0),0)</f>
        <v>0</v>
      </c>
      <c r="J96" s="13">
        <f>IFERROR(VLOOKUP(A96,'[16]IMP COAL RECEIPT &amp; GCV DATA'!$A$2:$V$193,10,0),0)</f>
        <v>0</v>
      </c>
      <c r="K96" s="15" t="e">
        <f>SUMIF('[16]IMP COAL RECEIPT &amp; GCV DATA'!$A$3:$A$193,'MASTER DATA FILE IMP COAL'!A96,'[16]IMP COAL RECEIPT &amp; GCV DATA'!$K$3:$K$193)</f>
        <v>#VALUE!</v>
      </c>
      <c r="L96" s="15" t="e">
        <f>SUMIF('[16]IMP COAL RECEIPT &amp; GCV DATA'!$A$3:$A$193,'MASTER DATA FILE IMP COAL'!A96,'[16]IMP COAL RECEIPT &amp; GCV DATA'!$L$3:$L$193)</f>
        <v>#VALUE!</v>
      </c>
      <c r="M96" s="15" t="e">
        <f t="shared" si="10"/>
        <v>#VALUE!</v>
      </c>
      <c r="N96" s="67"/>
      <c r="O96" s="15" t="e">
        <f>SUMIF('[16]IMP COAL RECEIPT &amp; GCV DATA'!$A$3:$A$193,'MASTER DATA FILE IMP COAL'!A96,'[16]IMP COAL RECEIPT &amp; GCV DATA'!$O$3:$O$193)</f>
        <v>#VALUE!</v>
      </c>
      <c r="P96" s="15" t="e">
        <f t="shared" si="11"/>
        <v>#VALUE!</v>
      </c>
      <c r="Q96" s="15" t="e">
        <f>SUMIF('[16]IMP COAL RECEIPT &amp; GCV DATA'!$A$3:$A$193,'MASTER DATA FILE IMP COAL'!A96,'[16]IMP COAL RECEIPT &amp; GCV DATA'!$Q$3:$Q$193)</f>
        <v>#VALUE!</v>
      </c>
      <c r="R96" s="16" t="e">
        <f>SUMIF('[16]IMP COAL RECEIPT &amp; GCV DATA'!$A$3:$A$253,'MASTER DATA FILE IMP COAL'!A96,'[16]IMP COAL RECEIPT &amp; GCV DATA'!$R$3:$R$253)+IF(H96=$J$234,($K$234*K96),0)+IF(H96=$J$235,($K$235*K96),0)</f>
        <v>#VALUE!</v>
      </c>
      <c r="S96" s="15" t="e">
        <f t="shared" si="12"/>
        <v>#VALUE!</v>
      </c>
      <c r="T96" s="15" t="e">
        <f>SUMIF('[16]IMP COAL RECEIPT &amp; GCV DATA'!$A$3:$A$193,'MASTER DATA FILE IMP COAL'!A96,'[16]IMP COAL RECEIPT &amp; GCV DATA'!$T$3:$T$193)</f>
        <v>#VALUE!</v>
      </c>
      <c r="U96" s="15" t="e">
        <f t="shared" si="13"/>
        <v>#VALUE!</v>
      </c>
      <c r="V96" s="15" t="e">
        <f>SUMIF('[16]IMP COAL RECEIPT &amp; GCV DATA'!$A$3:$A$193,'MASTER DATA FILE IMP COAL'!A96,'[16]IMP COAL RECEIPT &amp; GCV DATA'!$V$3:$V$193)</f>
        <v>#VALUE!</v>
      </c>
      <c r="W96" s="15" t="e">
        <f t="shared" si="14"/>
        <v>#VALUE!</v>
      </c>
      <c r="X96" s="13" t="e">
        <f t="shared" si="15"/>
        <v>#VALUE!</v>
      </c>
      <c r="Y96" s="13"/>
      <c r="Z96" s="13"/>
      <c r="AB96">
        <v>4080.9198113207549</v>
      </c>
      <c r="AC96" s="53" t="e">
        <f t="shared" si="16"/>
        <v>#VALUE!</v>
      </c>
      <c r="AE96" s="53" t="e">
        <f t="shared" si="17"/>
        <v>#VALUE!</v>
      </c>
      <c r="AF96">
        <v>1</v>
      </c>
    </row>
    <row r="97" spans="1:32" customFormat="1" ht="15.6" x14ac:dyDescent="0.3">
      <c r="A97" s="65"/>
      <c r="B97" s="57" t="e">
        <f>SUMIF('[16]IMP COAL RECEIPT &amp; GCV DATA'!$A$3:$A$121,A97,'[16]IMP COAL RECEIPT &amp; GCV DATA'!$B$3:$B$121)</f>
        <v>#VALUE!</v>
      </c>
      <c r="C97" s="13" t="e">
        <f>SUMIF('[16]IMP COAL RECEIPT &amp; GCV DATA'!$A$3:$A$121,A97,'[16]IMP COAL RECEIPT &amp; GCV DATA'!$C$3:$C$121)</f>
        <v>#VALUE!</v>
      </c>
      <c r="D97" s="66">
        <f>IFERROR(VLOOKUP(A97,'[16]IMP COAL RECEIPT &amp; GCV DATA'!A95:V215,4,0),0)</f>
        <v>0</v>
      </c>
      <c r="E97" s="14">
        <f>IFERROR(VLOOKUP(A97,'[16]IMP COAL RECEIPT &amp; GCV DATA'!$A$2:$V$193,5,0),0)</f>
        <v>0</v>
      </c>
      <c r="F97" s="13" t="e">
        <f>SUMIF('[16]IMP COAL RECEIPT &amp; GCV DATA'!$A$3:$A$193,'MASTER DATA FILE IMP COAL'!A97,'[16]IMP COAL RECEIPT &amp; GCV DATA'!$F$3:$F$193)</f>
        <v>#VALUE!</v>
      </c>
      <c r="G97" s="13">
        <f>IFERROR(VLOOKUP(A97,'[16]IMP COAL RECEIPT &amp; GCV DATA'!$A$2:$V$193,7,0),0)</f>
        <v>0</v>
      </c>
      <c r="H97" s="13">
        <f>IFERROR(VLOOKUP(A97,'[16]IMP COAL RECEIPT &amp; GCV DATA'!$A$2:$V$193,8,0),0)</f>
        <v>0</v>
      </c>
      <c r="I97" s="13">
        <f>IFERROR(VLOOKUP(A97,'[16]WASH COAL RECEIPT &amp; GCV DATA'!$A$2:$V$184,9,0),0)</f>
        <v>0</v>
      </c>
      <c r="J97" s="13">
        <f>IFERROR(VLOOKUP(A97,'[16]IMP COAL RECEIPT &amp; GCV DATA'!$A$2:$V$193,10,0),0)</f>
        <v>0</v>
      </c>
      <c r="K97" s="15" t="e">
        <f>SUMIF('[16]IMP COAL RECEIPT &amp; GCV DATA'!$A$3:$A$193,'MASTER DATA FILE IMP COAL'!A97,'[16]IMP COAL RECEIPT &amp; GCV DATA'!$K$3:$K$193)</f>
        <v>#VALUE!</v>
      </c>
      <c r="L97" s="15" t="e">
        <f>SUMIF('[16]IMP COAL RECEIPT &amp; GCV DATA'!$A$3:$A$193,'MASTER DATA FILE IMP COAL'!A97,'[16]IMP COAL RECEIPT &amp; GCV DATA'!$L$3:$L$193)</f>
        <v>#VALUE!</v>
      </c>
      <c r="M97" s="15" t="e">
        <f t="shared" si="10"/>
        <v>#VALUE!</v>
      </c>
      <c r="N97" s="67"/>
      <c r="O97" s="15" t="e">
        <f>SUMIF('[16]IMP COAL RECEIPT &amp; GCV DATA'!$A$3:$A$193,'MASTER DATA FILE IMP COAL'!A97,'[16]IMP COAL RECEIPT &amp; GCV DATA'!$O$3:$O$193)</f>
        <v>#VALUE!</v>
      </c>
      <c r="P97" s="15" t="e">
        <f t="shared" si="11"/>
        <v>#VALUE!</v>
      </c>
      <c r="Q97" s="15" t="e">
        <f>SUMIF('[16]IMP COAL RECEIPT &amp; GCV DATA'!$A$3:$A$193,'MASTER DATA FILE IMP COAL'!A97,'[16]IMP COAL RECEIPT &amp; GCV DATA'!$Q$3:$Q$193)</f>
        <v>#VALUE!</v>
      </c>
      <c r="R97" s="16" t="e">
        <f>SUMIF('[16]IMP COAL RECEIPT &amp; GCV DATA'!$A$3:$A$253,'MASTER DATA FILE IMP COAL'!A97,'[16]IMP COAL RECEIPT &amp; GCV DATA'!$R$3:$R$253)+IF(H97=$J$234,($K$234*K97),0)+IF(H97=$J$235,($K$235*K97),0)</f>
        <v>#VALUE!</v>
      </c>
      <c r="S97" s="15" t="e">
        <f t="shared" si="12"/>
        <v>#VALUE!</v>
      </c>
      <c r="T97" s="15" t="e">
        <f>SUMIF('[16]IMP COAL RECEIPT &amp; GCV DATA'!$A$3:$A$193,'MASTER DATA FILE IMP COAL'!A97,'[16]IMP COAL RECEIPT &amp; GCV DATA'!$T$3:$T$193)</f>
        <v>#VALUE!</v>
      </c>
      <c r="U97" s="15" t="e">
        <f t="shared" si="13"/>
        <v>#VALUE!</v>
      </c>
      <c r="V97" s="15" t="e">
        <f>SUMIF('[16]IMP COAL RECEIPT &amp; GCV DATA'!$A$3:$A$193,'MASTER DATA FILE IMP COAL'!A97,'[16]IMP COAL RECEIPT &amp; GCV DATA'!$V$3:$V$193)</f>
        <v>#VALUE!</v>
      </c>
      <c r="W97" s="15" t="e">
        <f t="shared" si="14"/>
        <v>#VALUE!</v>
      </c>
      <c r="X97" s="13" t="e">
        <f t="shared" si="15"/>
        <v>#VALUE!</v>
      </c>
      <c r="Y97" s="13"/>
      <c r="Z97" s="13"/>
      <c r="AB97">
        <v>4080.9198113207549</v>
      </c>
      <c r="AC97" s="53" t="e">
        <f t="shared" si="16"/>
        <v>#VALUE!</v>
      </c>
      <c r="AE97" s="53" t="e">
        <f t="shared" si="17"/>
        <v>#VALUE!</v>
      </c>
      <c r="AF97">
        <v>1</v>
      </c>
    </row>
    <row r="98" spans="1:32" customFormat="1" ht="15.6" x14ac:dyDescent="0.3">
      <c r="A98" s="65"/>
      <c r="B98" s="57" t="e">
        <f>SUMIF('[16]IMP COAL RECEIPT &amp; GCV DATA'!$A$3:$A$121,A98,'[16]IMP COAL RECEIPT &amp; GCV DATA'!$B$3:$B$121)</f>
        <v>#VALUE!</v>
      </c>
      <c r="C98" s="13" t="e">
        <f>SUMIF('[16]IMP COAL RECEIPT &amp; GCV DATA'!$A$3:$A$121,A98,'[16]IMP COAL RECEIPT &amp; GCV DATA'!$C$3:$C$121)</f>
        <v>#VALUE!</v>
      </c>
      <c r="D98" s="66">
        <f>IFERROR(VLOOKUP(A98,'[16]IMP COAL RECEIPT &amp; GCV DATA'!A96:V216,4,0),0)</f>
        <v>0</v>
      </c>
      <c r="E98" s="14">
        <f>IFERROR(VLOOKUP(A98,'[16]IMP COAL RECEIPT &amp; GCV DATA'!$A$2:$V$193,5,0),0)</f>
        <v>0</v>
      </c>
      <c r="F98" s="13" t="e">
        <f>SUMIF('[16]IMP COAL RECEIPT &amp; GCV DATA'!$A$3:$A$193,'MASTER DATA FILE IMP COAL'!A98,'[16]IMP COAL RECEIPT &amp; GCV DATA'!$F$3:$F$193)</f>
        <v>#VALUE!</v>
      </c>
      <c r="G98" s="13">
        <f>IFERROR(VLOOKUP(A98,'[16]IMP COAL RECEIPT &amp; GCV DATA'!$A$2:$V$193,7,0),0)</f>
        <v>0</v>
      </c>
      <c r="H98" s="13">
        <f>IFERROR(VLOOKUP(A98,'[16]IMP COAL RECEIPT &amp; GCV DATA'!$A$2:$V$193,8,0),0)</f>
        <v>0</v>
      </c>
      <c r="I98" s="13">
        <f>IFERROR(VLOOKUP(A98,'[16]WASH COAL RECEIPT &amp; GCV DATA'!$A$2:$V$184,9,0),0)</f>
        <v>0</v>
      </c>
      <c r="J98" s="13">
        <f>IFERROR(VLOOKUP(A98,'[16]IMP COAL RECEIPT &amp; GCV DATA'!$A$2:$V$193,10,0),0)</f>
        <v>0</v>
      </c>
      <c r="K98" s="15" t="e">
        <f>SUMIF('[16]IMP COAL RECEIPT &amp; GCV DATA'!$A$3:$A$193,'MASTER DATA FILE IMP COAL'!A98,'[16]IMP COAL RECEIPT &amp; GCV DATA'!$K$3:$K$193)</f>
        <v>#VALUE!</v>
      </c>
      <c r="L98" s="15" t="e">
        <f>SUMIF('[16]IMP COAL RECEIPT &amp; GCV DATA'!$A$3:$A$193,'MASTER DATA FILE IMP COAL'!A98,'[16]IMP COAL RECEIPT &amp; GCV DATA'!$L$3:$L$193)</f>
        <v>#VALUE!</v>
      </c>
      <c r="M98" s="15" t="e">
        <f t="shared" si="10"/>
        <v>#VALUE!</v>
      </c>
      <c r="N98" s="67"/>
      <c r="O98" s="15" t="e">
        <f>SUMIF('[16]IMP COAL RECEIPT &amp; GCV DATA'!$A$3:$A$193,'MASTER DATA FILE IMP COAL'!A98,'[16]IMP COAL RECEIPT &amp; GCV DATA'!$O$3:$O$193)</f>
        <v>#VALUE!</v>
      </c>
      <c r="P98" s="15" t="e">
        <f t="shared" si="11"/>
        <v>#VALUE!</v>
      </c>
      <c r="Q98" s="15" t="e">
        <f>SUMIF('[16]IMP COAL RECEIPT &amp; GCV DATA'!$A$3:$A$193,'MASTER DATA FILE IMP COAL'!A98,'[16]IMP COAL RECEIPT &amp; GCV DATA'!$Q$3:$Q$193)</f>
        <v>#VALUE!</v>
      </c>
      <c r="R98" s="16" t="e">
        <f>SUMIF('[16]IMP COAL RECEIPT &amp; GCV DATA'!$A$3:$A$253,'MASTER DATA FILE IMP COAL'!A98,'[16]IMP COAL RECEIPT &amp; GCV DATA'!$R$3:$R$253)+IF(H98=$J$234,($K$234*K98),0)+IF(H98=$J$235,($K$235*K98),0)</f>
        <v>#VALUE!</v>
      </c>
      <c r="S98" s="15" t="e">
        <f t="shared" si="12"/>
        <v>#VALUE!</v>
      </c>
      <c r="T98" s="15" t="e">
        <f>SUMIF('[16]IMP COAL RECEIPT &amp; GCV DATA'!$A$3:$A$193,'MASTER DATA FILE IMP COAL'!A98,'[16]IMP COAL RECEIPT &amp; GCV DATA'!$T$3:$T$193)</f>
        <v>#VALUE!</v>
      </c>
      <c r="U98" s="15" t="e">
        <f t="shared" si="13"/>
        <v>#VALUE!</v>
      </c>
      <c r="V98" s="15" t="e">
        <f>SUMIF('[16]IMP COAL RECEIPT &amp; GCV DATA'!$A$3:$A$193,'MASTER DATA FILE IMP COAL'!A98,'[16]IMP COAL RECEIPT &amp; GCV DATA'!$V$3:$V$193)</f>
        <v>#VALUE!</v>
      </c>
      <c r="W98" s="15" t="e">
        <f t="shared" si="14"/>
        <v>#VALUE!</v>
      </c>
      <c r="X98" s="13" t="e">
        <f t="shared" si="15"/>
        <v>#VALUE!</v>
      </c>
      <c r="Y98" s="13"/>
      <c r="Z98" s="13"/>
      <c r="AB98">
        <v>4080.9198113207549</v>
      </c>
      <c r="AC98" s="53" t="e">
        <f t="shared" si="16"/>
        <v>#VALUE!</v>
      </c>
      <c r="AE98" s="53" t="e">
        <f t="shared" si="17"/>
        <v>#VALUE!</v>
      </c>
      <c r="AF98">
        <v>1</v>
      </c>
    </row>
    <row r="99" spans="1:32" customFormat="1" ht="15.6" x14ac:dyDescent="0.3">
      <c r="A99" s="65"/>
      <c r="B99" s="57" t="e">
        <f>SUMIF('[16]IMP COAL RECEIPT &amp; GCV DATA'!$A$3:$A$121,A99,'[16]IMP COAL RECEIPT &amp; GCV DATA'!$B$3:$B$121)</f>
        <v>#VALUE!</v>
      </c>
      <c r="C99" s="13" t="e">
        <f>SUMIF('[16]IMP COAL RECEIPT &amp; GCV DATA'!$A$3:$A$121,A99,'[16]IMP COAL RECEIPT &amp; GCV DATA'!$C$3:$C$121)</f>
        <v>#VALUE!</v>
      </c>
      <c r="D99" s="66">
        <f>IFERROR(VLOOKUP(A99,'[16]IMP COAL RECEIPT &amp; GCV DATA'!A97:V217,4,0),0)</f>
        <v>0</v>
      </c>
      <c r="E99" s="14">
        <f>IFERROR(VLOOKUP(A99,'[16]IMP COAL RECEIPT &amp; GCV DATA'!$A$2:$V$193,5,0),0)</f>
        <v>0</v>
      </c>
      <c r="F99" s="13" t="e">
        <f>SUMIF('[16]IMP COAL RECEIPT &amp; GCV DATA'!$A$3:$A$193,'MASTER DATA FILE IMP COAL'!A99,'[16]IMP COAL RECEIPT &amp; GCV DATA'!$F$3:$F$193)</f>
        <v>#VALUE!</v>
      </c>
      <c r="G99" s="13">
        <f>IFERROR(VLOOKUP(A99,'[16]IMP COAL RECEIPT &amp; GCV DATA'!$A$2:$V$193,7,0),0)</f>
        <v>0</v>
      </c>
      <c r="H99" s="13">
        <f>IFERROR(VLOOKUP(A99,'[16]IMP COAL RECEIPT &amp; GCV DATA'!$A$2:$V$193,8,0),0)</f>
        <v>0</v>
      </c>
      <c r="I99" s="13">
        <f>IFERROR(VLOOKUP(A99,'[16]WASH COAL RECEIPT &amp; GCV DATA'!$A$2:$V$184,9,0),0)</f>
        <v>0</v>
      </c>
      <c r="J99" s="13">
        <f>IFERROR(VLOOKUP(A99,'[16]IMP COAL RECEIPT &amp; GCV DATA'!$A$2:$V$193,10,0),0)</f>
        <v>0</v>
      </c>
      <c r="K99" s="15" t="e">
        <f>SUMIF('[16]IMP COAL RECEIPT &amp; GCV DATA'!$A$3:$A$193,'MASTER DATA FILE IMP COAL'!A99,'[16]IMP COAL RECEIPT &amp; GCV DATA'!$K$3:$K$193)</f>
        <v>#VALUE!</v>
      </c>
      <c r="L99" s="15" t="e">
        <f>SUMIF('[16]IMP COAL RECEIPT &amp; GCV DATA'!$A$3:$A$193,'MASTER DATA FILE IMP COAL'!A99,'[16]IMP COAL RECEIPT &amp; GCV DATA'!$L$3:$L$193)</f>
        <v>#VALUE!</v>
      </c>
      <c r="M99" s="15" t="e">
        <f t="shared" si="10"/>
        <v>#VALUE!</v>
      </c>
      <c r="N99" s="67"/>
      <c r="O99" s="15" t="e">
        <f>SUMIF('[16]IMP COAL RECEIPT &amp; GCV DATA'!$A$3:$A$193,'MASTER DATA FILE IMP COAL'!A99,'[16]IMP COAL RECEIPT &amp; GCV DATA'!$O$3:$O$193)</f>
        <v>#VALUE!</v>
      </c>
      <c r="P99" s="15" t="e">
        <f t="shared" si="11"/>
        <v>#VALUE!</v>
      </c>
      <c r="Q99" s="15" t="e">
        <f>SUMIF('[16]IMP COAL RECEIPT &amp; GCV DATA'!$A$3:$A$193,'MASTER DATA FILE IMP COAL'!A99,'[16]IMP COAL RECEIPT &amp; GCV DATA'!$Q$3:$Q$193)</f>
        <v>#VALUE!</v>
      </c>
      <c r="R99" s="16" t="e">
        <f>SUMIF('[16]IMP COAL RECEIPT &amp; GCV DATA'!$A$3:$A$253,'MASTER DATA FILE IMP COAL'!A99,'[16]IMP COAL RECEIPT &amp; GCV DATA'!$R$3:$R$253)+IF(H99=$J$234,($K$234*K99),0)+IF(H99=$J$235,($K$235*K99),0)</f>
        <v>#VALUE!</v>
      </c>
      <c r="S99" s="15" t="e">
        <f t="shared" si="12"/>
        <v>#VALUE!</v>
      </c>
      <c r="T99" s="15" t="e">
        <f>SUMIF('[16]IMP COAL RECEIPT &amp; GCV DATA'!$A$3:$A$193,'MASTER DATA FILE IMP COAL'!A99,'[16]IMP COAL RECEIPT &amp; GCV DATA'!$T$3:$T$193)</f>
        <v>#VALUE!</v>
      </c>
      <c r="U99" s="15" t="e">
        <f t="shared" si="13"/>
        <v>#VALUE!</v>
      </c>
      <c r="V99" s="15" t="e">
        <f>SUMIF('[16]IMP COAL RECEIPT &amp; GCV DATA'!$A$3:$A$193,'MASTER DATA FILE IMP COAL'!A99,'[16]IMP COAL RECEIPT &amp; GCV DATA'!$V$3:$V$193)</f>
        <v>#VALUE!</v>
      </c>
      <c r="W99" s="15" t="e">
        <f t="shared" si="14"/>
        <v>#VALUE!</v>
      </c>
      <c r="X99" s="13" t="e">
        <f t="shared" si="15"/>
        <v>#VALUE!</v>
      </c>
      <c r="Y99" s="13"/>
      <c r="Z99" s="13"/>
      <c r="AB99">
        <v>4080.9198113207549</v>
      </c>
      <c r="AC99" s="53" t="e">
        <f t="shared" si="16"/>
        <v>#VALUE!</v>
      </c>
      <c r="AE99" s="53" t="e">
        <f t="shared" si="17"/>
        <v>#VALUE!</v>
      </c>
      <c r="AF99">
        <v>1</v>
      </c>
    </row>
    <row r="100" spans="1:32" customFormat="1" ht="15.6" x14ac:dyDescent="0.3">
      <c r="A100" s="65"/>
      <c r="B100" s="57" t="e">
        <f>SUMIF('[16]IMP COAL RECEIPT &amp; GCV DATA'!$A$3:$A$121,A100,'[16]IMP COAL RECEIPT &amp; GCV DATA'!$B$3:$B$121)</f>
        <v>#VALUE!</v>
      </c>
      <c r="C100" s="13" t="e">
        <f>SUMIF('[16]IMP COAL RECEIPT &amp; GCV DATA'!$A$3:$A$121,A100,'[16]IMP COAL RECEIPT &amp; GCV DATA'!$C$3:$C$121)</f>
        <v>#VALUE!</v>
      </c>
      <c r="D100" s="66">
        <f>IFERROR(VLOOKUP(A100,'[16]IMP COAL RECEIPT &amp; GCV DATA'!A98:V218,4,0),0)</f>
        <v>0</v>
      </c>
      <c r="E100" s="14">
        <f>IFERROR(VLOOKUP(A100,'[16]IMP COAL RECEIPT &amp; GCV DATA'!$A$2:$V$193,5,0),0)</f>
        <v>0</v>
      </c>
      <c r="F100" s="13" t="e">
        <f>SUMIF('[16]IMP COAL RECEIPT &amp; GCV DATA'!$A$3:$A$193,'MASTER DATA FILE IMP COAL'!A100,'[16]IMP COAL RECEIPT &amp; GCV DATA'!$F$3:$F$193)</f>
        <v>#VALUE!</v>
      </c>
      <c r="G100" s="13">
        <f>IFERROR(VLOOKUP(A100,'[16]IMP COAL RECEIPT &amp; GCV DATA'!$A$2:$V$193,7,0),0)</f>
        <v>0</v>
      </c>
      <c r="H100" s="13">
        <f>IFERROR(VLOOKUP(A100,'[16]IMP COAL RECEIPT &amp; GCV DATA'!$A$2:$V$193,8,0),0)</f>
        <v>0</v>
      </c>
      <c r="I100" s="13">
        <f>IFERROR(VLOOKUP(A100,'[16]WASH COAL RECEIPT &amp; GCV DATA'!$A$2:$V$184,9,0),0)</f>
        <v>0</v>
      </c>
      <c r="J100" s="13">
        <f>IFERROR(VLOOKUP(A100,'[16]IMP COAL RECEIPT &amp; GCV DATA'!$A$2:$V$193,10,0),0)</f>
        <v>0</v>
      </c>
      <c r="K100" s="15" t="e">
        <f>SUMIF('[16]IMP COAL RECEIPT &amp; GCV DATA'!$A$3:$A$193,'MASTER DATA FILE IMP COAL'!A100,'[16]IMP COAL RECEIPT &amp; GCV DATA'!$K$3:$K$193)</f>
        <v>#VALUE!</v>
      </c>
      <c r="L100" s="15" t="e">
        <f>SUMIF('[16]IMP COAL RECEIPT &amp; GCV DATA'!$A$3:$A$193,'MASTER DATA FILE IMP COAL'!A100,'[16]IMP COAL RECEIPT &amp; GCV DATA'!$L$3:$L$193)</f>
        <v>#VALUE!</v>
      </c>
      <c r="M100" s="15" t="e">
        <f t="shared" si="10"/>
        <v>#VALUE!</v>
      </c>
      <c r="N100" s="67"/>
      <c r="O100" s="15" t="e">
        <f>SUMIF('[16]IMP COAL RECEIPT &amp; GCV DATA'!$A$3:$A$193,'MASTER DATA FILE IMP COAL'!A100,'[16]IMP COAL RECEIPT &amp; GCV DATA'!$O$3:$O$193)</f>
        <v>#VALUE!</v>
      </c>
      <c r="P100" s="15" t="e">
        <f t="shared" si="11"/>
        <v>#VALUE!</v>
      </c>
      <c r="Q100" s="15" t="e">
        <f>SUMIF('[16]IMP COAL RECEIPT &amp; GCV DATA'!$A$3:$A$193,'MASTER DATA FILE IMP COAL'!A100,'[16]IMP COAL RECEIPT &amp; GCV DATA'!$Q$3:$Q$193)</f>
        <v>#VALUE!</v>
      </c>
      <c r="R100" s="16" t="e">
        <f>SUMIF('[16]IMP COAL RECEIPT &amp; GCV DATA'!$A$3:$A$253,'MASTER DATA FILE IMP COAL'!A100,'[16]IMP COAL RECEIPT &amp; GCV DATA'!$R$3:$R$253)+IF(H100=$J$234,($K$234*K100),0)+IF(H100=$J$235,($K$235*K100),0)</f>
        <v>#VALUE!</v>
      </c>
      <c r="S100" s="15" t="e">
        <f t="shared" si="12"/>
        <v>#VALUE!</v>
      </c>
      <c r="T100" s="15" t="e">
        <f>SUMIF('[16]IMP COAL RECEIPT &amp; GCV DATA'!$A$3:$A$193,'MASTER DATA FILE IMP COAL'!A100,'[16]IMP COAL RECEIPT &amp; GCV DATA'!$T$3:$T$193)</f>
        <v>#VALUE!</v>
      </c>
      <c r="U100" s="15" t="e">
        <f t="shared" si="13"/>
        <v>#VALUE!</v>
      </c>
      <c r="V100" s="15" t="e">
        <f>SUMIF('[16]IMP COAL RECEIPT &amp; GCV DATA'!$A$3:$A$193,'MASTER DATA FILE IMP COAL'!A100,'[16]IMP COAL RECEIPT &amp; GCV DATA'!$V$3:$V$193)</f>
        <v>#VALUE!</v>
      </c>
      <c r="W100" s="15" t="e">
        <f t="shared" si="14"/>
        <v>#VALUE!</v>
      </c>
      <c r="X100" s="13" t="e">
        <f t="shared" si="15"/>
        <v>#VALUE!</v>
      </c>
      <c r="Y100" s="13"/>
      <c r="Z100" s="13"/>
      <c r="AB100">
        <v>4080.9198113207549</v>
      </c>
      <c r="AC100" s="53" t="e">
        <f t="shared" si="16"/>
        <v>#VALUE!</v>
      </c>
      <c r="AE100" s="53" t="e">
        <f t="shared" si="17"/>
        <v>#VALUE!</v>
      </c>
      <c r="AF100">
        <v>1</v>
      </c>
    </row>
    <row r="101" spans="1:32" customFormat="1" ht="15.6" x14ac:dyDescent="0.3">
      <c r="A101" s="65"/>
      <c r="B101" s="57" t="e">
        <f>SUMIF('[16]IMP COAL RECEIPT &amp; GCV DATA'!$A$3:$A$121,A101,'[16]IMP COAL RECEIPT &amp; GCV DATA'!$B$3:$B$121)</f>
        <v>#VALUE!</v>
      </c>
      <c r="C101" s="13" t="e">
        <f>SUMIF('[16]IMP COAL RECEIPT &amp; GCV DATA'!$A$3:$A$121,A101,'[16]IMP COAL RECEIPT &amp; GCV DATA'!$C$3:$C$121)</f>
        <v>#VALUE!</v>
      </c>
      <c r="D101" s="66">
        <f>IFERROR(VLOOKUP(A101,'[16]IMP COAL RECEIPT &amp; GCV DATA'!A99:V219,4,0),0)</f>
        <v>0</v>
      </c>
      <c r="E101" s="14">
        <f>IFERROR(VLOOKUP(A101,'[16]IMP COAL RECEIPT &amp; GCV DATA'!$A$2:$V$193,5,0),0)</f>
        <v>0</v>
      </c>
      <c r="F101" s="13" t="e">
        <f>SUMIF('[16]IMP COAL RECEIPT &amp; GCV DATA'!$A$3:$A$193,'MASTER DATA FILE IMP COAL'!A101,'[16]IMP COAL RECEIPT &amp; GCV DATA'!$F$3:$F$193)</f>
        <v>#VALUE!</v>
      </c>
      <c r="G101" s="13">
        <f>IFERROR(VLOOKUP(A101,'[16]IMP COAL RECEIPT &amp; GCV DATA'!$A$2:$V$193,7,0),0)</f>
        <v>0</v>
      </c>
      <c r="H101" s="13">
        <f>IFERROR(VLOOKUP(A101,'[16]IMP COAL RECEIPT &amp; GCV DATA'!$A$2:$V$193,8,0),0)</f>
        <v>0</v>
      </c>
      <c r="I101" s="13">
        <f>IFERROR(VLOOKUP(A101,'[16]WASH COAL RECEIPT &amp; GCV DATA'!$A$2:$V$184,9,0),0)</f>
        <v>0</v>
      </c>
      <c r="J101" s="13">
        <f>IFERROR(VLOOKUP(A101,'[16]IMP COAL RECEIPT &amp; GCV DATA'!$A$2:$V$193,10,0),0)</f>
        <v>0</v>
      </c>
      <c r="K101" s="15" t="e">
        <f>SUMIF('[16]IMP COAL RECEIPT &amp; GCV DATA'!$A$3:$A$193,'MASTER DATA FILE IMP COAL'!A101,'[16]IMP COAL RECEIPT &amp; GCV DATA'!$K$3:$K$193)</f>
        <v>#VALUE!</v>
      </c>
      <c r="L101" s="15" t="e">
        <f>SUMIF('[16]IMP COAL RECEIPT &amp; GCV DATA'!$A$3:$A$193,'MASTER DATA FILE IMP COAL'!A101,'[16]IMP COAL RECEIPT &amp; GCV DATA'!$L$3:$L$193)</f>
        <v>#VALUE!</v>
      </c>
      <c r="M101" s="15" t="e">
        <f t="shared" si="10"/>
        <v>#VALUE!</v>
      </c>
      <c r="N101" s="67"/>
      <c r="O101" s="15" t="e">
        <f>SUMIF('[16]IMP COAL RECEIPT &amp; GCV DATA'!$A$3:$A$193,'MASTER DATA FILE IMP COAL'!A101,'[16]IMP COAL RECEIPT &amp; GCV DATA'!$O$3:$O$193)</f>
        <v>#VALUE!</v>
      </c>
      <c r="P101" s="15" t="e">
        <f t="shared" si="11"/>
        <v>#VALUE!</v>
      </c>
      <c r="Q101" s="15" t="e">
        <f>SUMIF('[16]IMP COAL RECEIPT &amp; GCV DATA'!$A$3:$A$193,'MASTER DATA FILE IMP COAL'!A101,'[16]IMP COAL RECEIPT &amp; GCV DATA'!$Q$3:$Q$193)</f>
        <v>#VALUE!</v>
      </c>
      <c r="R101" s="16" t="e">
        <f>SUMIF('[16]IMP COAL RECEIPT &amp; GCV DATA'!$A$3:$A$253,'MASTER DATA FILE IMP COAL'!A101,'[16]IMP COAL RECEIPT &amp; GCV DATA'!$R$3:$R$253)+IF(H101=$J$234,($K$234*K101),0)+IF(H101=$J$235,($K$235*K101),0)</f>
        <v>#VALUE!</v>
      </c>
      <c r="S101" s="15" t="e">
        <f t="shared" si="12"/>
        <v>#VALUE!</v>
      </c>
      <c r="T101" s="15" t="e">
        <f>SUMIF('[16]IMP COAL RECEIPT &amp; GCV DATA'!$A$3:$A$193,'MASTER DATA FILE IMP COAL'!A101,'[16]IMP COAL RECEIPT &amp; GCV DATA'!$T$3:$T$193)</f>
        <v>#VALUE!</v>
      </c>
      <c r="U101" s="15" t="e">
        <f t="shared" si="13"/>
        <v>#VALUE!</v>
      </c>
      <c r="V101" s="15" t="e">
        <f>SUMIF('[16]IMP COAL RECEIPT &amp; GCV DATA'!$A$3:$A$193,'MASTER DATA FILE IMP COAL'!A101,'[16]IMP COAL RECEIPT &amp; GCV DATA'!$V$3:$V$193)</f>
        <v>#VALUE!</v>
      </c>
      <c r="W101" s="15" t="e">
        <f t="shared" si="14"/>
        <v>#VALUE!</v>
      </c>
      <c r="X101" s="13" t="e">
        <f t="shared" si="15"/>
        <v>#VALUE!</v>
      </c>
      <c r="Y101" s="13"/>
      <c r="Z101" s="13"/>
      <c r="AB101">
        <v>4080.9198113207549</v>
      </c>
      <c r="AC101" s="53" t="e">
        <f t="shared" si="16"/>
        <v>#VALUE!</v>
      </c>
      <c r="AE101" s="53" t="e">
        <f t="shared" si="17"/>
        <v>#VALUE!</v>
      </c>
      <c r="AF101">
        <v>1</v>
      </c>
    </row>
    <row r="102" spans="1:32" customFormat="1" ht="15.6" x14ac:dyDescent="0.3">
      <c r="A102" s="65"/>
      <c r="B102" s="57" t="e">
        <f>SUMIF('[16]IMP COAL RECEIPT &amp; GCV DATA'!$A$3:$A$121,A102,'[16]IMP COAL RECEIPT &amp; GCV DATA'!$B$3:$B$121)</f>
        <v>#VALUE!</v>
      </c>
      <c r="C102" s="13" t="e">
        <f>SUMIF('[16]IMP COAL RECEIPT &amp; GCV DATA'!$A$3:$A$121,A102,'[16]IMP COAL RECEIPT &amp; GCV DATA'!$C$3:$C$121)</f>
        <v>#VALUE!</v>
      </c>
      <c r="D102" s="66">
        <f>IFERROR(VLOOKUP(A102,'[16]IMP COAL RECEIPT &amp; GCV DATA'!A100:V220,4,0),0)</f>
        <v>0</v>
      </c>
      <c r="E102" s="14">
        <f>IFERROR(VLOOKUP(A102,'[16]IMP COAL RECEIPT &amp; GCV DATA'!$A$2:$V$193,5,0),0)</f>
        <v>0</v>
      </c>
      <c r="F102" s="13" t="e">
        <f>SUMIF('[16]IMP COAL RECEIPT &amp; GCV DATA'!$A$3:$A$193,'MASTER DATA FILE IMP COAL'!A102,'[16]IMP COAL RECEIPT &amp; GCV DATA'!$F$3:$F$193)</f>
        <v>#VALUE!</v>
      </c>
      <c r="G102" s="13">
        <f>IFERROR(VLOOKUP(A102,'[16]IMP COAL RECEIPT &amp; GCV DATA'!$A$2:$V$193,7,0),0)</f>
        <v>0</v>
      </c>
      <c r="H102" s="13">
        <f>IFERROR(VLOOKUP(A102,'[16]IMP COAL RECEIPT &amp; GCV DATA'!$A$2:$V$193,8,0),0)</f>
        <v>0</v>
      </c>
      <c r="I102" s="13">
        <f>IFERROR(VLOOKUP(A102,'[16]WASH COAL RECEIPT &amp; GCV DATA'!$A$2:$V$184,9,0),0)</f>
        <v>0</v>
      </c>
      <c r="J102" s="13">
        <f>IFERROR(VLOOKUP(A102,'[16]IMP COAL RECEIPT &amp; GCV DATA'!$A$2:$V$193,10,0),0)</f>
        <v>0</v>
      </c>
      <c r="K102" s="15" t="e">
        <f>SUMIF('[16]IMP COAL RECEIPT &amp; GCV DATA'!$A$3:$A$193,'MASTER DATA FILE IMP COAL'!A102,'[16]IMP COAL RECEIPT &amp; GCV DATA'!$K$3:$K$193)</f>
        <v>#VALUE!</v>
      </c>
      <c r="L102" s="15" t="e">
        <f>SUMIF('[16]IMP COAL RECEIPT &amp; GCV DATA'!$A$3:$A$193,'MASTER DATA FILE IMP COAL'!A102,'[16]IMP COAL RECEIPT &amp; GCV DATA'!$L$3:$L$193)</f>
        <v>#VALUE!</v>
      </c>
      <c r="M102" s="15" t="e">
        <f t="shared" si="10"/>
        <v>#VALUE!</v>
      </c>
      <c r="N102" s="67"/>
      <c r="O102" s="15" t="e">
        <f>SUMIF('[16]IMP COAL RECEIPT &amp; GCV DATA'!$A$3:$A$193,'MASTER DATA FILE IMP COAL'!A102,'[16]IMP COAL RECEIPT &amp; GCV DATA'!$O$3:$O$193)</f>
        <v>#VALUE!</v>
      </c>
      <c r="P102" s="15" t="e">
        <f t="shared" si="11"/>
        <v>#VALUE!</v>
      </c>
      <c r="Q102" s="15" t="e">
        <f>SUMIF('[16]IMP COAL RECEIPT &amp; GCV DATA'!$A$3:$A$193,'MASTER DATA FILE IMP COAL'!A102,'[16]IMP COAL RECEIPT &amp; GCV DATA'!$Q$3:$Q$193)</f>
        <v>#VALUE!</v>
      </c>
      <c r="R102" s="16" t="e">
        <f>SUMIF('[16]IMP COAL RECEIPT &amp; GCV DATA'!$A$3:$A$253,'MASTER DATA FILE IMP COAL'!A102,'[16]IMP COAL RECEIPT &amp; GCV DATA'!$R$3:$R$253)+IF(H102=$J$234,($K$234*K102),0)+IF(H102=$J$235,($K$235*K102),0)</f>
        <v>#VALUE!</v>
      </c>
      <c r="S102" s="15" t="e">
        <f t="shared" si="12"/>
        <v>#VALUE!</v>
      </c>
      <c r="T102" s="15" t="e">
        <f>SUMIF('[16]IMP COAL RECEIPT &amp; GCV DATA'!$A$3:$A$193,'MASTER DATA FILE IMP COAL'!A102,'[16]IMP COAL RECEIPT &amp; GCV DATA'!$T$3:$T$193)</f>
        <v>#VALUE!</v>
      </c>
      <c r="U102" s="15" t="e">
        <f t="shared" si="13"/>
        <v>#VALUE!</v>
      </c>
      <c r="V102" s="15" t="e">
        <f>SUMIF('[16]IMP COAL RECEIPT &amp; GCV DATA'!$A$3:$A$193,'MASTER DATA FILE IMP COAL'!A102,'[16]IMP COAL RECEIPT &amp; GCV DATA'!$V$3:$V$193)</f>
        <v>#VALUE!</v>
      </c>
      <c r="W102" s="15" t="e">
        <f t="shared" si="14"/>
        <v>#VALUE!</v>
      </c>
      <c r="X102" s="13" t="e">
        <f t="shared" si="15"/>
        <v>#VALUE!</v>
      </c>
      <c r="Y102" s="13"/>
      <c r="Z102" s="13"/>
      <c r="AB102">
        <v>4080.9198113207549</v>
      </c>
      <c r="AC102" s="53" t="e">
        <f t="shared" si="16"/>
        <v>#VALUE!</v>
      </c>
      <c r="AE102" s="53" t="e">
        <f t="shared" si="17"/>
        <v>#VALUE!</v>
      </c>
      <c r="AF102">
        <v>1</v>
      </c>
    </row>
    <row r="103" spans="1:32" customFormat="1" ht="15.6" x14ac:dyDescent="0.3">
      <c r="A103" s="65"/>
      <c r="B103" s="57" t="e">
        <f>SUMIF('[16]IMP COAL RECEIPT &amp; GCV DATA'!$A$3:$A$121,A103,'[16]IMP COAL RECEIPT &amp; GCV DATA'!$B$3:$B$121)</f>
        <v>#VALUE!</v>
      </c>
      <c r="C103" s="13" t="e">
        <f>SUMIF('[16]IMP COAL RECEIPT &amp; GCV DATA'!$A$3:$A$121,A103,'[16]IMP COAL RECEIPT &amp; GCV DATA'!$C$3:$C$121)</f>
        <v>#VALUE!</v>
      </c>
      <c r="D103" s="66">
        <f>IFERROR(VLOOKUP(A103,'[16]IMP COAL RECEIPT &amp; GCV DATA'!A101:V221,4,0),0)</f>
        <v>0</v>
      </c>
      <c r="E103" s="14">
        <f>IFERROR(VLOOKUP(A103,'[16]IMP COAL RECEIPT &amp; GCV DATA'!$A$2:$V$193,5,0),0)</f>
        <v>0</v>
      </c>
      <c r="F103" s="13" t="e">
        <f>SUMIF('[16]IMP COAL RECEIPT &amp; GCV DATA'!$A$3:$A$193,'MASTER DATA FILE IMP COAL'!A103,'[16]IMP COAL RECEIPT &amp; GCV DATA'!$F$3:$F$193)</f>
        <v>#VALUE!</v>
      </c>
      <c r="G103" s="13">
        <f>IFERROR(VLOOKUP(A103,'[16]IMP COAL RECEIPT &amp; GCV DATA'!$A$2:$V$193,7,0),0)</f>
        <v>0</v>
      </c>
      <c r="H103" s="13">
        <f>IFERROR(VLOOKUP(A103,'[16]IMP COAL RECEIPT &amp; GCV DATA'!$A$2:$V$193,8,0),0)</f>
        <v>0</v>
      </c>
      <c r="I103" s="13">
        <f>IFERROR(VLOOKUP(A103,'[16]WASH COAL RECEIPT &amp; GCV DATA'!$A$2:$V$184,9,0),0)</f>
        <v>0</v>
      </c>
      <c r="J103" s="13">
        <f>IFERROR(VLOOKUP(A103,'[16]IMP COAL RECEIPT &amp; GCV DATA'!$A$2:$V$193,10,0),0)</f>
        <v>0</v>
      </c>
      <c r="K103" s="15" t="e">
        <f>SUMIF('[16]IMP COAL RECEIPT &amp; GCV DATA'!$A$3:$A$193,'MASTER DATA FILE IMP COAL'!A103,'[16]IMP COAL RECEIPT &amp; GCV DATA'!$K$3:$K$193)</f>
        <v>#VALUE!</v>
      </c>
      <c r="L103" s="15" t="e">
        <f>SUMIF('[16]IMP COAL RECEIPT &amp; GCV DATA'!$A$3:$A$193,'MASTER DATA FILE IMP COAL'!A103,'[16]IMP COAL RECEIPT &amp; GCV DATA'!$L$3:$L$193)</f>
        <v>#VALUE!</v>
      </c>
      <c r="M103" s="15" t="e">
        <f t="shared" si="10"/>
        <v>#VALUE!</v>
      </c>
      <c r="N103" s="67"/>
      <c r="O103" s="15" t="e">
        <f>SUMIF('[16]IMP COAL RECEIPT &amp; GCV DATA'!$A$3:$A$193,'MASTER DATA FILE IMP COAL'!A103,'[16]IMP COAL RECEIPT &amp; GCV DATA'!$O$3:$O$193)</f>
        <v>#VALUE!</v>
      </c>
      <c r="P103" s="15" t="e">
        <f t="shared" si="11"/>
        <v>#VALUE!</v>
      </c>
      <c r="Q103" s="15" t="e">
        <f>SUMIF('[16]IMP COAL RECEIPT &amp; GCV DATA'!$A$3:$A$193,'MASTER DATA FILE IMP COAL'!A103,'[16]IMP COAL RECEIPT &amp; GCV DATA'!$Q$3:$Q$193)</f>
        <v>#VALUE!</v>
      </c>
      <c r="R103" s="16" t="e">
        <f>SUMIF('[16]IMP COAL RECEIPT &amp; GCV DATA'!$A$3:$A$253,'MASTER DATA FILE IMP COAL'!A103,'[16]IMP COAL RECEIPT &amp; GCV DATA'!$R$3:$R$253)+IF(H103=$J$234,($K$234*K103),0)+IF(H103=$J$235,($K$235*K103),0)</f>
        <v>#VALUE!</v>
      </c>
      <c r="S103" s="15" t="e">
        <f t="shared" si="12"/>
        <v>#VALUE!</v>
      </c>
      <c r="T103" s="15" t="e">
        <f>SUMIF('[16]IMP COAL RECEIPT &amp; GCV DATA'!$A$3:$A$193,'MASTER DATA FILE IMP COAL'!A103,'[16]IMP COAL RECEIPT &amp; GCV DATA'!$T$3:$T$193)</f>
        <v>#VALUE!</v>
      </c>
      <c r="U103" s="15" t="e">
        <f t="shared" si="13"/>
        <v>#VALUE!</v>
      </c>
      <c r="V103" s="15" t="e">
        <f>SUMIF('[16]IMP COAL RECEIPT &amp; GCV DATA'!$A$3:$A$193,'MASTER DATA FILE IMP COAL'!A103,'[16]IMP COAL RECEIPT &amp; GCV DATA'!$V$3:$V$193)</f>
        <v>#VALUE!</v>
      </c>
      <c r="W103" s="15" t="e">
        <f t="shared" si="14"/>
        <v>#VALUE!</v>
      </c>
      <c r="X103" s="13" t="e">
        <f t="shared" si="15"/>
        <v>#VALUE!</v>
      </c>
      <c r="Y103" s="13"/>
      <c r="Z103" s="13"/>
      <c r="AB103">
        <v>4080.9198113207549</v>
      </c>
      <c r="AC103" s="53" t="e">
        <f t="shared" si="16"/>
        <v>#VALUE!</v>
      </c>
      <c r="AE103" s="53" t="e">
        <f t="shared" si="17"/>
        <v>#VALUE!</v>
      </c>
      <c r="AF103">
        <v>1</v>
      </c>
    </row>
    <row r="104" spans="1:32" customFormat="1" ht="15.6" x14ac:dyDescent="0.3">
      <c r="A104" s="65"/>
      <c r="B104" s="57" t="e">
        <f>SUMIF('[16]IMP COAL RECEIPT &amp; GCV DATA'!$A$3:$A$121,A104,'[16]IMP COAL RECEIPT &amp; GCV DATA'!$B$3:$B$121)</f>
        <v>#VALUE!</v>
      </c>
      <c r="C104" s="13" t="e">
        <f>SUMIF('[16]IMP COAL RECEIPT &amp; GCV DATA'!$A$3:$A$121,A104,'[16]IMP COAL RECEIPT &amp; GCV DATA'!$C$3:$C$121)</f>
        <v>#VALUE!</v>
      </c>
      <c r="D104" s="66">
        <f>IFERROR(VLOOKUP(A104,'[16]IMP COAL RECEIPT &amp; GCV DATA'!A102:V222,4,0),0)</f>
        <v>0</v>
      </c>
      <c r="E104" s="14">
        <f>IFERROR(VLOOKUP(A104,'[16]IMP COAL RECEIPT &amp; GCV DATA'!$A$2:$V$193,5,0),0)</f>
        <v>0</v>
      </c>
      <c r="F104" s="13" t="e">
        <f>SUMIF('[16]IMP COAL RECEIPT &amp; GCV DATA'!$A$3:$A$193,'MASTER DATA FILE IMP COAL'!A104,'[16]IMP COAL RECEIPT &amp; GCV DATA'!$F$3:$F$193)</f>
        <v>#VALUE!</v>
      </c>
      <c r="G104" s="13">
        <f>IFERROR(VLOOKUP(A104,'[16]IMP COAL RECEIPT &amp; GCV DATA'!$A$2:$V$193,7,0),0)</f>
        <v>0</v>
      </c>
      <c r="H104" s="13">
        <f>IFERROR(VLOOKUP(A104,'[16]IMP COAL RECEIPT &amp; GCV DATA'!$A$2:$V$193,8,0),0)</f>
        <v>0</v>
      </c>
      <c r="I104" s="13">
        <f>IFERROR(VLOOKUP(A104,'[16]WASH COAL RECEIPT &amp; GCV DATA'!$A$2:$V$184,9,0),0)</f>
        <v>0</v>
      </c>
      <c r="J104" s="13">
        <f>IFERROR(VLOOKUP(A104,'[16]IMP COAL RECEIPT &amp; GCV DATA'!$A$2:$V$193,10,0),0)</f>
        <v>0</v>
      </c>
      <c r="K104" s="15" t="e">
        <f>SUMIF('[16]IMP COAL RECEIPT &amp; GCV DATA'!$A$3:$A$193,'MASTER DATA FILE IMP COAL'!A104,'[16]IMP COAL RECEIPT &amp; GCV DATA'!$K$3:$K$193)</f>
        <v>#VALUE!</v>
      </c>
      <c r="L104" s="15" t="e">
        <f>SUMIF('[16]IMP COAL RECEIPT &amp; GCV DATA'!$A$3:$A$193,'MASTER DATA FILE IMP COAL'!A104,'[16]IMP COAL RECEIPT &amp; GCV DATA'!$L$3:$L$193)</f>
        <v>#VALUE!</v>
      </c>
      <c r="M104" s="15" t="e">
        <f t="shared" si="10"/>
        <v>#VALUE!</v>
      </c>
      <c r="N104" s="67"/>
      <c r="O104" s="15" t="e">
        <f>SUMIF('[16]IMP COAL RECEIPT &amp; GCV DATA'!$A$3:$A$193,'MASTER DATA FILE IMP COAL'!A104,'[16]IMP COAL RECEIPT &amp; GCV DATA'!$O$3:$O$193)</f>
        <v>#VALUE!</v>
      </c>
      <c r="P104" s="15" t="e">
        <f t="shared" si="11"/>
        <v>#VALUE!</v>
      </c>
      <c r="Q104" s="15" t="e">
        <f>SUMIF('[16]IMP COAL RECEIPT &amp; GCV DATA'!$A$3:$A$193,'MASTER DATA FILE IMP COAL'!A104,'[16]IMP COAL RECEIPT &amp; GCV DATA'!$Q$3:$Q$193)</f>
        <v>#VALUE!</v>
      </c>
      <c r="R104" s="16" t="e">
        <f>SUMIF('[16]IMP COAL RECEIPT &amp; GCV DATA'!$A$3:$A$253,'MASTER DATA FILE IMP COAL'!A104,'[16]IMP COAL RECEIPT &amp; GCV DATA'!$R$3:$R$253)+IF(H104=$J$234,($K$234*K104),0)+IF(H104=$J$235,($K$235*K104),0)</f>
        <v>#VALUE!</v>
      </c>
      <c r="S104" s="15" t="e">
        <f t="shared" si="12"/>
        <v>#VALUE!</v>
      </c>
      <c r="T104" s="15" t="e">
        <f>SUMIF('[16]IMP COAL RECEIPT &amp; GCV DATA'!$A$3:$A$193,'MASTER DATA FILE IMP COAL'!A104,'[16]IMP COAL RECEIPT &amp; GCV DATA'!$T$3:$T$193)</f>
        <v>#VALUE!</v>
      </c>
      <c r="U104" s="15" t="e">
        <f t="shared" si="13"/>
        <v>#VALUE!</v>
      </c>
      <c r="V104" s="15" t="e">
        <f>SUMIF('[16]IMP COAL RECEIPT &amp; GCV DATA'!$A$3:$A$193,'MASTER DATA FILE IMP COAL'!A104,'[16]IMP COAL RECEIPT &amp; GCV DATA'!$V$3:$V$193)</f>
        <v>#VALUE!</v>
      </c>
      <c r="W104" s="15" t="e">
        <f t="shared" si="14"/>
        <v>#VALUE!</v>
      </c>
      <c r="X104" s="13" t="e">
        <f t="shared" si="15"/>
        <v>#VALUE!</v>
      </c>
      <c r="Y104" s="13"/>
      <c r="Z104" s="13"/>
      <c r="AB104">
        <v>4080.9198113207549</v>
      </c>
      <c r="AC104" s="53" t="e">
        <f t="shared" si="16"/>
        <v>#VALUE!</v>
      </c>
      <c r="AE104" s="53" t="e">
        <f t="shared" si="17"/>
        <v>#VALUE!</v>
      </c>
      <c r="AF104">
        <v>1</v>
      </c>
    </row>
    <row r="105" spans="1:32" customFormat="1" ht="15.6" x14ac:dyDescent="0.3">
      <c r="A105" s="65"/>
      <c r="B105" s="57" t="e">
        <f>SUMIF('[16]IMP COAL RECEIPT &amp; GCV DATA'!$A$3:$A$121,A105,'[16]IMP COAL RECEIPT &amp; GCV DATA'!$B$3:$B$121)</f>
        <v>#VALUE!</v>
      </c>
      <c r="C105" s="13" t="e">
        <f>SUMIF('[16]IMP COAL RECEIPT &amp; GCV DATA'!$A$3:$A$121,A105,'[16]IMP COAL RECEIPT &amp; GCV DATA'!$C$3:$C$121)</f>
        <v>#VALUE!</v>
      </c>
      <c r="D105" s="66">
        <f>IFERROR(VLOOKUP(A105,'[16]IMP COAL RECEIPT &amp; GCV DATA'!A103:V223,4,0),0)</f>
        <v>0</v>
      </c>
      <c r="E105" s="14">
        <f>IFERROR(VLOOKUP(A105,'[16]IMP COAL RECEIPT &amp; GCV DATA'!$A$2:$V$193,5,0),0)</f>
        <v>0</v>
      </c>
      <c r="F105" s="13" t="e">
        <f>SUMIF('[16]IMP COAL RECEIPT &amp; GCV DATA'!$A$3:$A$193,'MASTER DATA FILE IMP COAL'!A105,'[16]IMP COAL RECEIPT &amp; GCV DATA'!$F$3:$F$193)</f>
        <v>#VALUE!</v>
      </c>
      <c r="G105" s="13">
        <f>IFERROR(VLOOKUP(A105,'[16]IMP COAL RECEIPT &amp; GCV DATA'!$A$2:$V$193,7,0),0)</f>
        <v>0</v>
      </c>
      <c r="H105" s="13">
        <f>IFERROR(VLOOKUP(A105,'[16]IMP COAL RECEIPT &amp; GCV DATA'!$A$2:$V$193,8,0),0)</f>
        <v>0</v>
      </c>
      <c r="I105" s="13">
        <f>IFERROR(VLOOKUP(A105,'[16]WASH COAL RECEIPT &amp; GCV DATA'!$A$2:$V$184,9,0),0)</f>
        <v>0</v>
      </c>
      <c r="J105" s="13">
        <f>IFERROR(VLOOKUP(A105,'[16]IMP COAL RECEIPT &amp; GCV DATA'!$A$2:$V$193,10,0),0)</f>
        <v>0</v>
      </c>
      <c r="K105" s="15" t="e">
        <f>SUMIF('[16]IMP COAL RECEIPT &amp; GCV DATA'!$A$3:$A$193,'MASTER DATA FILE IMP COAL'!A105,'[16]IMP COAL RECEIPT &amp; GCV DATA'!$K$3:$K$193)</f>
        <v>#VALUE!</v>
      </c>
      <c r="L105" s="15" t="e">
        <f>SUMIF('[16]IMP COAL RECEIPT &amp; GCV DATA'!$A$3:$A$193,'MASTER DATA FILE IMP COAL'!A105,'[16]IMP COAL RECEIPT &amp; GCV DATA'!$L$3:$L$193)</f>
        <v>#VALUE!</v>
      </c>
      <c r="M105" s="15" t="e">
        <f t="shared" si="10"/>
        <v>#VALUE!</v>
      </c>
      <c r="N105" s="67"/>
      <c r="O105" s="15" t="e">
        <f>SUMIF('[16]IMP COAL RECEIPT &amp; GCV DATA'!$A$3:$A$193,'MASTER DATA FILE IMP COAL'!A105,'[16]IMP COAL RECEIPT &amp; GCV DATA'!$O$3:$O$193)</f>
        <v>#VALUE!</v>
      </c>
      <c r="P105" s="15" t="e">
        <f t="shared" si="11"/>
        <v>#VALUE!</v>
      </c>
      <c r="Q105" s="15" t="e">
        <f>SUMIF('[16]IMP COAL RECEIPT &amp; GCV DATA'!$A$3:$A$193,'MASTER DATA FILE IMP COAL'!A105,'[16]IMP COAL RECEIPT &amp; GCV DATA'!$Q$3:$Q$193)</f>
        <v>#VALUE!</v>
      </c>
      <c r="R105" s="16" t="e">
        <f>SUMIF('[16]IMP COAL RECEIPT &amp; GCV DATA'!$A$3:$A$253,'MASTER DATA FILE IMP COAL'!A105,'[16]IMP COAL RECEIPT &amp; GCV DATA'!$R$3:$R$253)+IF(H105=$J$234,($K$234*K105),0)+IF(H105=$J$235,($K$235*K105),0)</f>
        <v>#VALUE!</v>
      </c>
      <c r="S105" s="15" t="e">
        <f t="shared" si="12"/>
        <v>#VALUE!</v>
      </c>
      <c r="T105" s="15" t="e">
        <f>SUMIF('[16]IMP COAL RECEIPT &amp; GCV DATA'!$A$3:$A$193,'MASTER DATA FILE IMP COAL'!A105,'[16]IMP COAL RECEIPT &amp; GCV DATA'!$T$3:$T$193)</f>
        <v>#VALUE!</v>
      </c>
      <c r="U105" s="15" t="e">
        <f t="shared" si="13"/>
        <v>#VALUE!</v>
      </c>
      <c r="V105" s="15" t="e">
        <f>SUMIF('[16]IMP COAL RECEIPT &amp; GCV DATA'!$A$3:$A$193,'MASTER DATA FILE IMP COAL'!A105,'[16]IMP COAL RECEIPT &amp; GCV DATA'!$V$3:$V$193)</f>
        <v>#VALUE!</v>
      </c>
      <c r="W105" s="15" t="e">
        <f t="shared" si="14"/>
        <v>#VALUE!</v>
      </c>
      <c r="X105" s="13" t="e">
        <f t="shared" si="15"/>
        <v>#VALUE!</v>
      </c>
      <c r="Y105" s="13"/>
      <c r="Z105" s="13"/>
      <c r="AB105">
        <v>4080.9198113207549</v>
      </c>
      <c r="AC105" s="53" t="e">
        <f t="shared" si="16"/>
        <v>#VALUE!</v>
      </c>
      <c r="AE105" s="53" t="e">
        <f t="shared" si="17"/>
        <v>#VALUE!</v>
      </c>
      <c r="AF105">
        <v>1</v>
      </c>
    </row>
    <row r="106" spans="1:32" customFormat="1" ht="15.6" x14ac:dyDescent="0.3">
      <c r="A106" s="65"/>
      <c r="B106" s="57" t="e">
        <f>SUMIF('[16]IMP COAL RECEIPT &amp; GCV DATA'!$A$3:$A$121,A106,'[16]IMP COAL RECEIPT &amp; GCV DATA'!$B$3:$B$121)</f>
        <v>#VALUE!</v>
      </c>
      <c r="C106" s="13" t="e">
        <f>SUMIF('[16]IMP COAL RECEIPT &amp; GCV DATA'!$A$3:$A$121,A106,'[16]IMP COAL RECEIPT &amp; GCV DATA'!$C$3:$C$121)</f>
        <v>#VALUE!</v>
      </c>
      <c r="D106" s="66">
        <f>IFERROR(VLOOKUP(A106,'[16]IMP COAL RECEIPT &amp; GCV DATA'!A104:V224,4,0),0)</f>
        <v>0</v>
      </c>
      <c r="E106" s="14">
        <f>IFERROR(VLOOKUP(A106,'[16]IMP COAL RECEIPT &amp; GCV DATA'!$A$2:$V$193,5,0),0)</f>
        <v>0</v>
      </c>
      <c r="F106" s="13" t="e">
        <f>SUMIF('[16]IMP COAL RECEIPT &amp; GCV DATA'!$A$3:$A$193,'MASTER DATA FILE IMP COAL'!A106,'[16]IMP COAL RECEIPT &amp; GCV DATA'!$F$3:$F$193)</f>
        <v>#VALUE!</v>
      </c>
      <c r="G106" s="13">
        <f>IFERROR(VLOOKUP(A106,'[16]IMP COAL RECEIPT &amp; GCV DATA'!$A$2:$V$193,7,0),0)</f>
        <v>0</v>
      </c>
      <c r="H106" s="13">
        <f>IFERROR(VLOOKUP(A106,'[16]IMP COAL RECEIPT &amp; GCV DATA'!$A$2:$V$193,8,0),0)</f>
        <v>0</v>
      </c>
      <c r="I106" s="13">
        <f>IFERROR(VLOOKUP(A106,'[16]WASH COAL RECEIPT &amp; GCV DATA'!$A$2:$V$184,9,0),0)</f>
        <v>0</v>
      </c>
      <c r="J106" s="13">
        <f>IFERROR(VLOOKUP(A106,'[16]IMP COAL RECEIPT &amp; GCV DATA'!$A$2:$V$193,10,0),0)</f>
        <v>0</v>
      </c>
      <c r="K106" s="15" t="e">
        <f>SUMIF('[16]IMP COAL RECEIPT &amp; GCV DATA'!$A$3:$A$193,'MASTER DATA FILE IMP COAL'!A106,'[16]IMP COAL RECEIPT &amp; GCV DATA'!$K$3:$K$193)</f>
        <v>#VALUE!</v>
      </c>
      <c r="L106" s="15" t="e">
        <f>SUMIF('[16]IMP COAL RECEIPT &amp; GCV DATA'!$A$3:$A$193,'MASTER DATA FILE IMP COAL'!A106,'[16]IMP COAL RECEIPT &amp; GCV DATA'!$L$3:$L$193)</f>
        <v>#VALUE!</v>
      </c>
      <c r="M106" s="15" t="e">
        <f t="shared" si="10"/>
        <v>#VALUE!</v>
      </c>
      <c r="N106" s="67"/>
      <c r="O106" s="15" t="e">
        <f>SUMIF('[16]IMP COAL RECEIPT &amp; GCV DATA'!$A$3:$A$193,'MASTER DATA FILE IMP COAL'!A106,'[16]IMP COAL RECEIPT &amp; GCV DATA'!$O$3:$O$193)</f>
        <v>#VALUE!</v>
      </c>
      <c r="P106" s="15" t="e">
        <f t="shared" si="11"/>
        <v>#VALUE!</v>
      </c>
      <c r="Q106" s="15" t="e">
        <f>SUMIF('[16]IMP COAL RECEIPT &amp; GCV DATA'!$A$3:$A$193,'MASTER DATA FILE IMP COAL'!A106,'[16]IMP COAL RECEIPT &amp; GCV DATA'!$Q$3:$Q$193)</f>
        <v>#VALUE!</v>
      </c>
      <c r="R106" s="16" t="e">
        <f>SUMIF('[16]IMP COAL RECEIPT &amp; GCV DATA'!$A$3:$A$253,'MASTER DATA FILE IMP COAL'!A106,'[16]IMP COAL RECEIPT &amp; GCV DATA'!$R$3:$R$253)+IF(H106=$J$234,($K$234*K106),0)+IF(H106=$J$235,($K$235*K106),0)</f>
        <v>#VALUE!</v>
      </c>
      <c r="S106" s="15" t="e">
        <f t="shared" si="12"/>
        <v>#VALUE!</v>
      </c>
      <c r="T106" s="15" t="e">
        <f>SUMIF('[16]IMP COAL RECEIPT &amp; GCV DATA'!$A$3:$A$193,'MASTER DATA FILE IMP COAL'!A106,'[16]IMP COAL RECEIPT &amp; GCV DATA'!$T$3:$T$193)</f>
        <v>#VALUE!</v>
      </c>
      <c r="U106" s="15" t="e">
        <f t="shared" si="13"/>
        <v>#VALUE!</v>
      </c>
      <c r="V106" s="15" t="e">
        <f>SUMIF('[16]IMP COAL RECEIPT &amp; GCV DATA'!$A$3:$A$193,'MASTER DATA FILE IMP COAL'!A106,'[16]IMP COAL RECEIPT &amp; GCV DATA'!$V$3:$V$193)</f>
        <v>#VALUE!</v>
      </c>
      <c r="W106" s="15" t="e">
        <f t="shared" si="14"/>
        <v>#VALUE!</v>
      </c>
      <c r="X106" s="13" t="e">
        <f t="shared" si="15"/>
        <v>#VALUE!</v>
      </c>
      <c r="Y106" s="13"/>
      <c r="Z106" s="13"/>
      <c r="AB106">
        <v>4080.9198113207549</v>
      </c>
      <c r="AC106" s="53" t="e">
        <f t="shared" si="16"/>
        <v>#VALUE!</v>
      </c>
      <c r="AE106" s="53" t="e">
        <f t="shared" si="17"/>
        <v>#VALUE!</v>
      </c>
      <c r="AF106">
        <v>1</v>
      </c>
    </row>
    <row r="107" spans="1:32" customFormat="1" ht="15.6" x14ac:dyDescent="0.3">
      <c r="A107" s="65"/>
      <c r="B107" s="57" t="e">
        <f>SUMIF('[16]IMP COAL RECEIPT &amp; GCV DATA'!$A$3:$A$121,A107,'[16]IMP COAL RECEIPT &amp; GCV DATA'!$B$3:$B$121)</f>
        <v>#VALUE!</v>
      </c>
      <c r="C107" s="13" t="e">
        <f>SUMIF('[16]IMP COAL RECEIPT &amp; GCV DATA'!$A$3:$A$121,A107,'[16]IMP COAL RECEIPT &amp; GCV DATA'!$C$3:$C$121)</f>
        <v>#VALUE!</v>
      </c>
      <c r="D107" s="66">
        <f>IFERROR(VLOOKUP(A107,'[16]IMP COAL RECEIPT &amp; GCV DATA'!A105:V225,4,0),0)</f>
        <v>0</v>
      </c>
      <c r="E107" s="14">
        <f>IFERROR(VLOOKUP(A107,'[16]IMP COAL RECEIPT &amp; GCV DATA'!$A$2:$V$193,5,0),0)</f>
        <v>0</v>
      </c>
      <c r="F107" s="13" t="e">
        <f>SUMIF('[16]IMP COAL RECEIPT &amp; GCV DATA'!$A$3:$A$193,'MASTER DATA FILE IMP COAL'!A107,'[16]IMP COAL RECEIPT &amp; GCV DATA'!$F$3:$F$193)</f>
        <v>#VALUE!</v>
      </c>
      <c r="G107" s="13">
        <f>IFERROR(VLOOKUP(A107,'[16]IMP COAL RECEIPT &amp; GCV DATA'!$A$2:$V$193,7,0),0)</f>
        <v>0</v>
      </c>
      <c r="H107" s="13">
        <f>IFERROR(VLOOKUP(A107,'[16]IMP COAL RECEIPT &amp; GCV DATA'!$A$2:$V$193,8,0),0)</f>
        <v>0</v>
      </c>
      <c r="I107" s="13">
        <f>IFERROR(VLOOKUP(A107,'[16]WASH COAL RECEIPT &amp; GCV DATA'!$A$2:$V$184,9,0),0)</f>
        <v>0</v>
      </c>
      <c r="J107" s="13">
        <f>IFERROR(VLOOKUP(A107,'[16]IMP COAL RECEIPT &amp; GCV DATA'!$A$2:$V$193,10,0),0)</f>
        <v>0</v>
      </c>
      <c r="K107" s="15" t="e">
        <f>SUMIF('[16]IMP COAL RECEIPT &amp; GCV DATA'!$A$3:$A$193,'MASTER DATA FILE IMP COAL'!A107,'[16]IMP COAL RECEIPT &amp; GCV DATA'!$K$3:$K$193)</f>
        <v>#VALUE!</v>
      </c>
      <c r="L107" s="15" t="e">
        <f>SUMIF('[16]IMP COAL RECEIPT &amp; GCV DATA'!$A$3:$A$193,'MASTER DATA FILE IMP COAL'!A107,'[16]IMP COAL RECEIPT &amp; GCV DATA'!$L$3:$L$193)</f>
        <v>#VALUE!</v>
      </c>
      <c r="M107" s="15" t="e">
        <f t="shared" si="10"/>
        <v>#VALUE!</v>
      </c>
      <c r="N107" s="67"/>
      <c r="O107" s="15" t="e">
        <f>SUMIF('[16]IMP COAL RECEIPT &amp; GCV DATA'!$A$3:$A$193,'MASTER DATA FILE IMP COAL'!A107,'[16]IMP COAL RECEIPT &amp; GCV DATA'!$O$3:$O$193)</f>
        <v>#VALUE!</v>
      </c>
      <c r="P107" s="15" t="e">
        <f t="shared" si="11"/>
        <v>#VALUE!</v>
      </c>
      <c r="Q107" s="15" t="e">
        <f>SUMIF('[16]IMP COAL RECEIPT &amp; GCV DATA'!$A$3:$A$193,'MASTER DATA FILE IMP COAL'!A107,'[16]IMP COAL RECEIPT &amp; GCV DATA'!$Q$3:$Q$193)</f>
        <v>#VALUE!</v>
      </c>
      <c r="R107" s="16" t="e">
        <f>SUMIF('[16]IMP COAL RECEIPT &amp; GCV DATA'!$A$3:$A$253,'MASTER DATA FILE IMP COAL'!A107,'[16]IMP COAL RECEIPT &amp; GCV DATA'!$R$3:$R$253)+IF(H107=$J$234,($K$234*K107),0)+IF(H107=$J$235,($K$235*K107),0)</f>
        <v>#VALUE!</v>
      </c>
      <c r="S107" s="15" t="e">
        <f t="shared" si="12"/>
        <v>#VALUE!</v>
      </c>
      <c r="T107" s="15" t="e">
        <f>SUMIF('[16]IMP COAL RECEIPT &amp; GCV DATA'!$A$3:$A$193,'MASTER DATA FILE IMP COAL'!A107,'[16]IMP COAL RECEIPT &amp; GCV DATA'!$T$3:$T$193)</f>
        <v>#VALUE!</v>
      </c>
      <c r="U107" s="15" t="e">
        <f t="shared" si="13"/>
        <v>#VALUE!</v>
      </c>
      <c r="V107" s="15" t="e">
        <f>SUMIF('[16]IMP COAL RECEIPT &amp; GCV DATA'!$A$3:$A$193,'MASTER DATA FILE IMP COAL'!A107,'[16]IMP COAL RECEIPT &amp; GCV DATA'!$V$3:$V$193)</f>
        <v>#VALUE!</v>
      </c>
      <c r="W107" s="15" t="e">
        <f t="shared" si="14"/>
        <v>#VALUE!</v>
      </c>
      <c r="X107" s="13" t="e">
        <f t="shared" si="15"/>
        <v>#VALUE!</v>
      </c>
      <c r="Y107" s="13"/>
      <c r="Z107" s="13"/>
      <c r="AB107">
        <v>4080.9198113207549</v>
      </c>
      <c r="AC107" s="53" t="e">
        <f t="shared" si="16"/>
        <v>#VALUE!</v>
      </c>
      <c r="AE107" s="53" t="e">
        <f t="shared" si="17"/>
        <v>#VALUE!</v>
      </c>
      <c r="AF107">
        <v>1</v>
      </c>
    </row>
    <row r="108" spans="1:32" customFormat="1" ht="15.6" x14ac:dyDescent="0.3">
      <c r="A108" s="65"/>
      <c r="B108" s="57" t="e">
        <f>SUMIF('[16]IMP COAL RECEIPT &amp; GCV DATA'!$A$3:$A$121,A108,'[16]IMP COAL RECEIPT &amp; GCV DATA'!$B$3:$B$121)</f>
        <v>#VALUE!</v>
      </c>
      <c r="C108" s="13" t="e">
        <f>SUMIF('[16]IMP COAL RECEIPT &amp; GCV DATA'!$A$3:$A$121,A108,'[16]IMP COAL RECEIPT &amp; GCV DATA'!$C$3:$C$121)</f>
        <v>#VALUE!</v>
      </c>
      <c r="D108" s="66">
        <f>IFERROR(VLOOKUP(A108,'[16]IMP COAL RECEIPT &amp; GCV DATA'!A106:V226,4,0),0)</f>
        <v>0</v>
      </c>
      <c r="E108" s="14">
        <f>IFERROR(VLOOKUP(A108,'[16]IMP COAL RECEIPT &amp; GCV DATA'!$A$2:$V$193,5,0),0)</f>
        <v>0</v>
      </c>
      <c r="F108" s="13" t="e">
        <f>SUMIF('[16]IMP COAL RECEIPT &amp; GCV DATA'!$A$3:$A$193,'MASTER DATA FILE IMP COAL'!A108,'[16]IMP COAL RECEIPT &amp; GCV DATA'!$F$3:$F$193)</f>
        <v>#VALUE!</v>
      </c>
      <c r="G108" s="13">
        <f>IFERROR(VLOOKUP(A108,'[16]IMP COAL RECEIPT &amp; GCV DATA'!$A$2:$V$193,7,0),0)</f>
        <v>0</v>
      </c>
      <c r="H108" s="13">
        <f>IFERROR(VLOOKUP(A108,'[16]IMP COAL RECEIPT &amp; GCV DATA'!$A$2:$V$193,8,0),0)</f>
        <v>0</v>
      </c>
      <c r="I108" s="13">
        <f>IFERROR(VLOOKUP(A108,'[16]WASH COAL RECEIPT &amp; GCV DATA'!$A$2:$V$184,9,0),0)</f>
        <v>0</v>
      </c>
      <c r="J108" s="13">
        <f>IFERROR(VLOOKUP(A108,'[16]IMP COAL RECEIPT &amp; GCV DATA'!$A$2:$V$193,10,0),0)</f>
        <v>0</v>
      </c>
      <c r="K108" s="15" t="e">
        <f>SUMIF('[16]IMP COAL RECEIPT &amp; GCV DATA'!$A$3:$A$193,'MASTER DATA FILE IMP COAL'!A108,'[16]IMP COAL RECEIPT &amp; GCV DATA'!$K$3:$K$193)</f>
        <v>#VALUE!</v>
      </c>
      <c r="L108" s="15" t="e">
        <f>SUMIF('[16]IMP COAL RECEIPT &amp; GCV DATA'!$A$3:$A$193,'MASTER DATA FILE IMP COAL'!A108,'[16]IMP COAL RECEIPT &amp; GCV DATA'!$L$3:$L$193)</f>
        <v>#VALUE!</v>
      </c>
      <c r="M108" s="15" t="e">
        <f t="shared" si="10"/>
        <v>#VALUE!</v>
      </c>
      <c r="N108" s="67"/>
      <c r="O108" s="15" t="e">
        <f>SUMIF('[16]IMP COAL RECEIPT &amp; GCV DATA'!$A$3:$A$193,'MASTER DATA FILE IMP COAL'!A108,'[16]IMP COAL RECEIPT &amp; GCV DATA'!$O$3:$O$193)</f>
        <v>#VALUE!</v>
      </c>
      <c r="P108" s="15" t="e">
        <f t="shared" si="11"/>
        <v>#VALUE!</v>
      </c>
      <c r="Q108" s="15" t="e">
        <f>SUMIF('[16]IMP COAL RECEIPT &amp; GCV DATA'!$A$3:$A$193,'MASTER DATA FILE IMP COAL'!A108,'[16]IMP COAL RECEIPT &amp; GCV DATA'!$Q$3:$Q$193)</f>
        <v>#VALUE!</v>
      </c>
      <c r="R108" s="16" t="e">
        <f>SUMIF('[16]IMP COAL RECEIPT &amp; GCV DATA'!$A$3:$A$253,'MASTER DATA FILE IMP COAL'!A108,'[16]IMP COAL RECEIPT &amp; GCV DATA'!$R$3:$R$253)+IF(H108=$J$234,($K$234*K108),0)+IF(H108=$J$235,($K$235*K108),0)</f>
        <v>#VALUE!</v>
      </c>
      <c r="S108" s="15" t="e">
        <f t="shared" si="12"/>
        <v>#VALUE!</v>
      </c>
      <c r="T108" s="15" t="e">
        <f>SUMIF('[16]IMP COAL RECEIPT &amp; GCV DATA'!$A$3:$A$193,'MASTER DATA FILE IMP COAL'!A108,'[16]IMP COAL RECEIPT &amp; GCV DATA'!$T$3:$T$193)</f>
        <v>#VALUE!</v>
      </c>
      <c r="U108" s="15" t="e">
        <f t="shared" si="13"/>
        <v>#VALUE!</v>
      </c>
      <c r="V108" s="15" t="e">
        <f>SUMIF('[16]IMP COAL RECEIPT &amp; GCV DATA'!$A$3:$A$193,'MASTER DATA FILE IMP COAL'!A108,'[16]IMP COAL RECEIPT &amp; GCV DATA'!$V$3:$V$193)</f>
        <v>#VALUE!</v>
      </c>
      <c r="W108" s="15" t="e">
        <f t="shared" si="14"/>
        <v>#VALUE!</v>
      </c>
      <c r="X108" s="13" t="e">
        <f t="shared" si="15"/>
        <v>#VALUE!</v>
      </c>
      <c r="Y108" s="13"/>
      <c r="Z108" s="13"/>
      <c r="AB108">
        <v>4080.9198113207549</v>
      </c>
      <c r="AC108" s="53" t="e">
        <f t="shared" si="16"/>
        <v>#VALUE!</v>
      </c>
      <c r="AE108" s="53" t="e">
        <f t="shared" si="17"/>
        <v>#VALUE!</v>
      </c>
      <c r="AF108">
        <v>1</v>
      </c>
    </row>
    <row r="109" spans="1:32" customFormat="1" ht="15.6" x14ac:dyDescent="0.3">
      <c r="A109" s="65"/>
      <c r="B109" s="57" t="e">
        <f>SUMIF('[16]IMP COAL RECEIPT &amp; GCV DATA'!$A$3:$A$121,A109,'[16]IMP COAL RECEIPT &amp; GCV DATA'!$B$3:$B$121)</f>
        <v>#VALUE!</v>
      </c>
      <c r="C109" s="13" t="e">
        <f>SUMIF('[16]IMP COAL RECEIPT &amp; GCV DATA'!$A$3:$A$121,A109,'[16]IMP COAL RECEIPT &amp; GCV DATA'!$C$3:$C$121)</f>
        <v>#VALUE!</v>
      </c>
      <c r="D109" s="66">
        <f>IFERROR(VLOOKUP(A109,'[16]IMP COAL RECEIPT &amp; GCV DATA'!A107:V227,4,0),0)</f>
        <v>0</v>
      </c>
      <c r="E109" s="14">
        <f>IFERROR(VLOOKUP(A109,'[16]IMP COAL RECEIPT &amp; GCV DATA'!$A$2:$V$193,5,0),0)</f>
        <v>0</v>
      </c>
      <c r="F109" s="13" t="e">
        <f>SUMIF('[16]IMP COAL RECEIPT &amp; GCV DATA'!$A$3:$A$193,'MASTER DATA FILE IMP COAL'!A109,'[16]IMP COAL RECEIPT &amp; GCV DATA'!$F$3:$F$193)</f>
        <v>#VALUE!</v>
      </c>
      <c r="G109" s="13">
        <f>IFERROR(VLOOKUP(A109,'[16]IMP COAL RECEIPT &amp; GCV DATA'!$A$2:$V$193,7,0),0)</f>
        <v>0</v>
      </c>
      <c r="H109" s="13">
        <f>IFERROR(VLOOKUP(A109,'[16]IMP COAL RECEIPT &amp; GCV DATA'!$A$2:$V$193,8,0),0)</f>
        <v>0</v>
      </c>
      <c r="I109" s="13">
        <f>IFERROR(VLOOKUP(A109,'[16]WASH COAL RECEIPT &amp; GCV DATA'!$A$2:$V$184,9,0),0)</f>
        <v>0</v>
      </c>
      <c r="J109" s="13">
        <f>IFERROR(VLOOKUP(A109,'[16]IMP COAL RECEIPT &amp; GCV DATA'!$A$2:$V$193,10,0),0)</f>
        <v>0</v>
      </c>
      <c r="K109" s="15" t="e">
        <f>SUMIF('[16]IMP COAL RECEIPT &amp; GCV DATA'!$A$3:$A$193,'MASTER DATA FILE IMP COAL'!A109,'[16]IMP COAL RECEIPT &amp; GCV DATA'!$K$3:$K$193)</f>
        <v>#VALUE!</v>
      </c>
      <c r="L109" s="15" t="e">
        <f>SUMIF('[16]IMP COAL RECEIPT &amp; GCV DATA'!$A$3:$A$193,'MASTER DATA FILE IMP COAL'!A109,'[16]IMP COAL RECEIPT &amp; GCV DATA'!$L$3:$L$193)</f>
        <v>#VALUE!</v>
      </c>
      <c r="M109" s="15" t="e">
        <f t="shared" si="10"/>
        <v>#VALUE!</v>
      </c>
      <c r="N109" s="67"/>
      <c r="O109" s="15" t="e">
        <f>SUMIF('[16]IMP COAL RECEIPT &amp; GCV DATA'!$A$3:$A$193,'MASTER DATA FILE IMP COAL'!A109,'[16]IMP COAL RECEIPT &amp; GCV DATA'!$O$3:$O$193)</f>
        <v>#VALUE!</v>
      </c>
      <c r="P109" s="15" t="e">
        <f t="shared" si="11"/>
        <v>#VALUE!</v>
      </c>
      <c r="Q109" s="15" t="e">
        <f>SUMIF('[16]IMP COAL RECEIPT &amp; GCV DATA'!$A$3:$A$193,'MASTER DATA FILE IMP COAL'!A109,'[16]IMP COAL RECEIPT &amp; GCV DATA'!$Q$3:$Q$193)</f>
        <v>#VALUE!</v>
      </c>
      <c r="R109" s="16" t="e">
        <f>SUMIF('[16]IMP COAL RECEIPT &amp; GCV DATA'!$A$3:$A$253,'MASTER DATA FILE IMP COAL'!A109,'[16]IMP COAL RECEIPT &amp; GCV DATA'!$R$3:$R$253)+IF(H109=$J$234,($K$234*K109),0)+IF(H109=$J$235,($K$235*K109),0)</f>
        <v>#VALUE!</v>
      </c>
      <c r="S109" s="15" t="e">
        <f t="shared" si="12"/>
        <v>#VALUE!</v>
      </c>
      <c r="T109" s="15" t="e">
        <f>SUMIF('[16]IMP COAL RECEIPT &amp; GCV DATA'!$A$3:$A$193,'MASTER DATA FILE IMP COAL'!A109,'[16]IMP COAL RECEIPT &amp; GCV DATA'!$T$3:$T$193)</f>
        <v>#VALUE!</v>
      </c>
      <c r="U109" s="15" t="e">
        <f t="shared" si="13"/>
        <v>#VALUE!</v>
      </c>
      <c r="V109" s="15" t="e">
        <f>SUMIF('[16]IMP COAL RECEIPT &amp; GCV DATA'!$A$3:$A$193,'MASTER DATA FILE IMP COAL'!A109,'[16]IMP COAL RECEIPT &amp; GCV DATA'!$V$3:$V$193)</f>
        <v>#VALUE!</v>
      </c>
      <c r="W109" s="15" t="e">
        <f t="shared" si="14"/>
        <v>#VALUE!</v>
      </c>
      <c r="X109" s="13" t="e">
        <f t="shared" si="15"/>
        <v>#VALUE!</v>
      </c>
      <c r="Y109" s="13"/>
      <c r="Z109" s="13"/>
      <c r="AB109">
        <v>4080.9198113207549</v>
      </c>
      <c r="AC109" s="53" t="e">
        <f t="shared" si="16"/>
        <v>#VALUE!</v>
      </c>
      <c r="AE109" s="53" t="e">
        <f t="shared" si="17"/>
        <v>#VALUE!</v>
      </c>
      <c r="AF109">
        <v>1</v>
      </c>
    </row>
    <row r="110" spans="1:32" customFormat="1" ht="15.6" x14ac:dyDescent="0.3">
      <c r="A110" s="65"/>
      <c r="B110" s="57" t="e">
        <f>SUMIF('[16]IMP COAL RECEIPT &amp; GCV DATA'!$A$3:$A$121,A110,'[16]IMP COAL RECEIPT &amp; GCV DATA'!$B$3:$B$121)</f>
        <v>#VALUE!</v>
      </c>
      <c r="C110" s="13" t="e">
        <f>SUMIF('[16]IMP COAL RECEIPT &amp; GCV DATA'!$A$3:$A$121,A110,'[16]IMP COAL RECEIPT &amp; GCV DATA'!$C$3:$C$121)</f>
        <v>#VALUE!</v>
      </c>
      <c r="D110" s="66">
        <f>IFERROR(VLOOKUP(A110,'[16]IMP COAL RECEIPT &amp; GCV DATA'!A108:V228,4,0),0)</f>
        <v>0</v>
      </c>
      <c r="E110" s="14">
        <f>IFERROR(VLOOKUP(A110,'[16]IMP COAL RECEIPT &amp; GCV DATA'!$A$2:$V$193,5,0),0)</f>
        <v>0</v>
      </c>
      <c r="F110" s="13" t="e">
        <f>SUMIF('[16]IMP COAL RECEIPT &amp; GCV DATA'!$A$3:$A$193,'MASTER DATA FILE IMP COAL'!A110,'[16]IMP COAL RECEIPT &amp; GCV DATA'!$F$3:$F$193)</f>
        <v>#VALUE!</v>
      </c>
      <c r="G110" s="13">
        <f>IFERROR(VLOOKUP(A110,'[16]IMP COAL RECEIPT &amp; GCV DATA'!$A$2:$V$193,7,0),0)</f>
        <v>0</v>
      </c>
      <c r="H110" s="13">
        <f>IFERROR(VLOOKUP(A110,'[16]IMP COAL RECEIPT &amp; GCV DATA'!$A$2:$V$193,8,0),0)</f>
        <v>0</v>
      </c>
      <c r="I110" s="13">
        <f>IFERROR(VLOOKUP(A110,'[16]WASH COAL RECEIPT &amp; GCV DATA'!$A$2:$V$184,9,0),0)</f>
        <v>0</v>
      </c>
      <c r="J110" s="13">
        <f>IFERROR(VLOOKUP(A110,'[16]IMP COAL RECEIPT &amp; GCV DATA'!$A$2:$V$193,10,0),0)</f>
        <v>0</v>
      </c>
      <c r="K110" s="15" t="e">
        <f>SUMIF('[16]IMP COAL RECEIPT &amp; GCV DATA'!$A$3:$A$193,'MASTER DATA FILE IMP COAL'!A110,'[16]IMP COAL RECEIPT &amp; GCV DATA'!$K$3:$K$193)</f>
        <v>#VALUE!</v>
      </c>
      <c r="L110" s="15" t="e">
        <f>SUMIF('[16]IMP COAL RECEIPT &amp; GCV DATA'!$A$3:$A$193,'MASTER DATA FILE IMP COAL'!A110,'[16]IMP COAL RECEIPT &amp; GCV DATA'!$L$3:$L$193)</f>
        <v>#VALUE!</v>
      </c>
      <c r="M110" s="15" t="e">
        <f t="shared" si="10"/>
        <v>#VALUE!</v>
      </c>
      <c r="N110" s="67"/>
      <c r="O110" s="15" t="e">
        <f>SUMIF('[16]IMP COAL RECEIPT &amp; GCV DATA'!$A$3:$A$193,'MASTER DATA FILE IMP COAL'!A110,'[16]IMP COAL RECEIPT &amp; GCV DATA'!$O$3:$O$193)</f>
        <v>#VALUE!</v>
      </c>
      <c r="P110" s="15" t="e">
        <f t="shared" si="11"/>
        <v>#VALUE!</v>
      </c>
      <c r="Q110" s="15" t="e">
        <f>SUMIF('[16]IMP COAL RECEIPT &amp; GCV DATA'!$A$3:$A$193,'MASTER DATA FILE IMP COAL'!A110,'[16]IMP COAL RECEIPT &amp; GCV DATA'!$Q$3:$Q$193)</f>
        <v>#VALUE!</v>
      </c>
      <c r="R110" s="16" t="e">
        <f>SUMIF('[16]IMP COAL RECEIPT &amp; GCV DATA'!$A$3:$A$253,'MASTER DATA FILE IMP COAL'!A110,'[16]IMP COAL RECEIPT &amp; GCV DATA'!$R$3:$R$253)+IF(H110=$J$234,($K$234*K110),0)+IF(H110=$J$235,($K$235*K110),0)</f>
        <v>#VALUE!</v>
      </c>
      <c r="S110" s="15" t="e">
        <f t="shared" si="12"/>
        <v>#VALUE!</v>
      </c>
      <c r="T110" s="15" t="e">
        <f>SUMIF('[16]IMP COAL RECEIPT &amp; GCV DATA'!$A$3:$A$193,'MASTER DATA FILE IMP COAL'!A110,'[16]IMP COAL RECEIPT &amp; GCV DATA'!$T$3:$T$193)</f>
        <v>#VALUE!</v>
      </c>
      <c r="U110" s="15" t="e">
        <f t="shared" si="13"/>
        <v>#VALUE!</v>
      </c>
      <c r="V110" s="15" t="e">
        <f>SUMIF('[16]IMP COAL RECEIPT &amp; GCV DATA'!$A$3:$A$193,'MASTER DATA FILE IMP COAL'!A110,'[16]IMP COAL RECEIPT &amp; GCV DATA'!$V$3:$V$193)</f>
        <v>#VALUE!</v>
      </c>
      <c r="W110" s="15" t="e">
        <f t="shared" si="14"/>
        <v>#VALUE!</v>
      </c>
      <c r="X110" s="13" t="e">
        <f t="shared" si="15"/>
        <v>#VALUE!</v>
      </c>
      <c r="Y110" s="13"/>
      <c r="Z110" s="13"/>
      <c r="AB110">
        <v>4080.9198113207549</v>
      </c>
      <c r="AC110" s="53" t="e">
        <f t="shared" si="16"/>
        <v>#VALUE!</v>
      </c>
      <c r="AE110" s="53" t="e">
        <f t="shared" si="17"/>
        <v>#VALUE!</v>
      </c>
      <c r="AF110">
        <v>1</v>
      </c>
    </row>
    <row r="111" spans="1:32" customFormat="1" ht="15.6" x14ac:dyDescent="0.3">
      <c r="A111" s="65"/>
      <c r="B111" s="57" t="e">
        <f>SUMIF('[16]IMP COAL RECEIPT &amp; GCV DATA'!$A$3:$A$121,A111,'[16]IMP COAL RECEIPT &amp; GCV DATA'!$B$3:$B$121)</f>
        <v>#VALUE!</v>
      </c>
      <c r="C111" s="13" t="e">
        <f>SUMIF('[16]IMP COAL RECEIPT &amp; GCV DATA'!$A$3:$A$121,A111,'[16]IMP COAL RECEIPT &amp; GCV DATA'!$C$3:$C$121)</f>
        <v>#VALUE!</v>
      </c>
      <c r="D111" s="66">
        <f>IFERROR(VLOOKUP(A111,'[16]IMP COAL RECEIPT &amp; GCV DATA'!A109:V229,4,0),0)</f>
        <v>0</v>
      </c>
      <c r="E111" s="14">
        <f>IFERROR(VLOOKUP(A111,'[16]IMP COAL RECEIPT &amp; GCV DATA'!$A$2:$V$193,5,0),0)</f>
        <v>0</v>
      </c>
      <c r="F111" s="13" t="e">
        <f>SUMIF('[16]IMP COAL RECEIPT &amp; GCV DATA'!$A$3:$A$193,'MASTER DATA FILE IMP COAL'!A111,'[16]IMP COAL RECEIPT &amp; GCV DATA'!$F$3:$F$193)</f>
        <v>#VALUE!</v>
      </c>
      <c r="G111" s="13">
        <f>IFERROR(VLOOKUP(A111,'[16]IMP COAL RECEIPT &amp; GCV DATA'!$A$2:$V$193,7,0),0)</f>
        <v>0</v>
      </c>
      <c r="H111" s="13">
        <f>IFERROR(VLOOKUP(A111,'[16]IMP COAL RECEIPT &amp; GCV DATA'!$A$2:$V$193,8,0),0)</f>
        <v>0</v>
      </c>
      <c r="I111" s="13">
        <f>IFERROR(VLOOKUP(A111,'[16]WASH COAL RECEIPT &amp; GCV DATA'!$A$2:$V$184,9,0),0)</f>
        <v>0</v>
      </c>
      <c r="J111" s="13">
        <f>IFERROR(VLOOKUP(A111,'[16]IMP COAL RECEIPT &amp; GCV DATA'!$A$2:$V$193,10,0),0)</f>
        <v>0</v>
      </c>
      <c r="K111" s="15" t="e">
        <f>SUMIF('[16]IMP COAL RECEIPT &amp; GCV DATA'!$A$3:$A$193,'MASTER DATA FILE IMP COAL'!A111,'[16]IMP COAL RECEIPT &amp; GCV DATA'!$K$3:$K$193)</f>
        <v>#VALUE!</v>
      </c>
      <c r="L111" s="15" t="e">
        <f>SUMIF('[16]IMP COAL RECEIPT &amp; GCV DATA'!$A$3:$A$193,'MASTER DATA FILE IMP COAL'!A111,'[16]IMP COAL RECEIPT &amp; GCV DATA'!$L$3:$L$193)</f>
        <v>#VALUE!</v>
      </c>
      <c r="M111" s="15" t="e">
        <f t="shared" si="10"/>
        <v>#VALUE!</v>
      </c>
      <c r="N111" s="67"/>
      <c r="O111" s="15" t="e">
        <f>SUMIF('[16]IMP COAL RECEIPT &amp; GCV DATA'!$A$3:$A$193,'MASTER DATA FILE IMP COAL'!A111,'[16]IMP COAL RECEIPT &amp; GCV DATA'!$O$3:$O$193)</f>
        <v>#VALUE!</v>
      </c>
      <c r="P111" s="15" t="e">
        <f t="shared" si="11"/>
        <v>#VALUE!</v>
      </c>
      <c r="Q111" s="15" t="e">
        <f>SUMIF('[16]IMP COAL RECEIPT &amp; GCV DATA'!$A$3:$A$193,'MASTER DATA FILE IMP COAL'!A111,'[16]IMP COAL RECEIPT &amp; GCV DATA'!$Q$3:$Q$193)</f>
        <v>#VALUE!</v>
      </c>
      <c r="R111" s="16" t="e">
        <f>SUMIF('[16]IMP COAL RECEIPT &amp; GCV DATA'!$A$3:$A$253,'MASTER DATA FILE IMP COAL'!A111,'[16]IMP COAL RECEIPT &amp; GCV DATA'!$R$3:$R$253)+IF(H111=$J$234,($K$234*K111),0)+IF(H111=$J$235,($K$235*K111),0)</f>
        <v>#VALUE!</v>
      </c>
      <c r="S111" s="15" t="e">
        <f t="shared" si="12"/>
        <v>#VALUE!</v>
      </c>
      <c r="T111" s="15" t="e">
        <f>SUMIF('[16]IMP COAL RECEIPT &amp; GCV DATA'!$A$3:$A$193,'MASTER DATA FILE IMP COAL'!A111,'[16]IMP COAL RECEIPT &amp; GCV DATA'!$T$3:$T$193)</f>
        <v>#VALUE!</v>
      </c>
      <c r="U111" s="15" t="e">
        <f t="shared" si="13"/>
        <v>#VALUE!</v>
      </c>
      <c r="V111" s="15" t="e">
        <f>SUMIF('[16]IMP COAL RECEIPT &amp; GCV DATA'!$A$3:$A$193,'MASTER DATA FILE IMP COAL'!A111,'[16]IMP COAL RECEIPT &amp; GCV DATA'!$V$3:$V$193)</f>
        <v>#VALUE!</v>
      </c>
      <c r="W111" s="15" t="e">
        <f t="shared" si="14"/>
        <v>#VALUE!</v>
      </c>
      <c r="X111" s="13" t="e">
        <f t="shared" si="15"/>
        <v>#VALUE!</v>
      </c>
      <c r="Y111" s="13"/>
      <c r="Z111" s="13"/>
      <c r="AB111">
        <v>4080.9198113207549</v>
      </c>
      <c r="AC111" s="53" t="e">
        <f t="shared" si="16"/>
        <v>#VALUE!</v>
      </c>
      <c r="AE111" s="53" t="e">
        <f t="shared" si="17"/>
        <v>#VALUE!</v>
      </c>
      <c r="AF111">
        <v>1</v>
      </c>
    </row>
    <row r="112" spans="1:32" customFormat="1" ht="15.6" x14ac:dyDescent="0.3">
      <c r="A112" s="65"/>
      <c r="B112" s="57" t="e">
        <f>SUMIF('[16]IMP COAL RECEIPT &amp; GCV DATA'!$A$3:$A$121,A112,'[16]IMP COAL RECEIPT &amp; GCV DATA'!$B$3:$B$121)</f>
        <v>#VALUE!</v>
      </c>
      <c r="C112" s="13" t="e">
        <f>SUMIF('[16]IMP COAL RECEIPT &amp; GCV DATA'!$A$3:$A$121,A112,'[16]IMP COAL RECEIPT &amp; GCV DATA'!$C$3:$C$121)</f>
        <v>#VALUE!</v>
      </c>
      <c r="D112" s="66">
        <f>IFERROR(VLOOKUP(A112,'[16]IMP COAL RECEIPT &amp; GCV DATA'!A110:V230,4,0),0)</f>
        <v>0</v>
      </c>
      <c r="E112" s="14">
        <f>IFERROR(VLOOKUP(A112,'[16]IMP COAL RECEIPT &amp; GCV DATA'!$A$2:$V$193,5,0),0)</f>
        <v>0</v>
      </c>
      <c r="F112" s="13" t="e">
        <f>SUMIF('[16]IMP COAL RECEIPT &amp; GCV DATA'!$A$3:$A$193,'MASTER DATA FILE IMP COAL'!A112,'[16]IMP COAL RECEIPT &amp; GCV DATA'!$F$3:$F$193)</f>
        <v>#VALUE!</v>
      </c>
      <c r="G112" s="13">
        <f>IFERROR(VLOOKUP(A112,'[16]IMP COAL RECEIPT &amp; GCV DATA'!$A$2:$V$193,7,0),0)</f>
        <v>0</v>
      </c>
      <c r="H112" s="13">
        <f>IFERROR(VLOOKUP(A112,'[16]IMP COAL RECEIPT &amp; GCV DATA'!$A$2:$V$193,8,0),0)</f>
        <v>0</v>
      </c>
      <c r="I112" s="13">
        <f>IFERROR(VLOOKUP(A112,'[16]WASH COAL RECEIPT &amp; GCV DATA'!$A$2:$V$184,9,0),0)</f>
        <v>0</v>
      </c>
      <c r="J112" s="13">
        <f>IFERROR(VLOOKUP(A112,'[16]IMP COAL RECEIPT &amp; GCV DATA'!$A$2:$V$193,10,0),0)</f>
        <v>0</v>
      </c>
      <c r="K112" s="15" t="e">
        <f>SUMIF('[16]IMP COAL RECEIPT &amp; GCV DATA'!$A$3:$A$193,'MASTER DATA FILE IMP COAL'!A112,'[16]IMP COAL RECEIPT &amp; GCV DATA'!$K$3:$K$193)</f>
        <v>#VALUE!</v>
      </c>
      <c r="L112" s="15" t="e">
        <f>SUMIF('[16]IMP COAL RECEIPT &amp; GCV DATA'!$A$3:$A$193,'MASTER DATA FILE IMP COAL'!A112,'[16]IMP COAL RECEIPT &amp; GCV DATA'!$L$3:$L$193)</f>
        <v>#VALUE!</v>
      </c>
      <c r="M112" s="15" t="e">
        <f t="shared" si="10"/>
        <v>#VALUE!</v>
      </c>
      <c r="N112" s="67"/>
      <c r="O112" s="15" t="e">
        <f>SUMIF('[16]IMP COAL RECEIPT &amp; GCV DATA'!$A$3:$A$193,'MASTER DATA FILE IMP COAL'!A112,'[16]IMP COAL RECEIPT &amp; GCV DATA'!$O$3:$O$193)</f>
        <v>#VALUE!</v>
      </c>
      <c r="P112" s="15" t="e">
        <f t="shared" si="11"/>
        <v>#VALUE!</v>
      </c>
      <c r="Q112" s="15" t="e">
        <f>SUMIF('[16]IMP COAL RECEIPT &amp; GCV DATA'!$A$3:$A$193,'MASTER DATA FILE IMP COAL'!A112,'[16]IMP COAL RECEIPT &amp; GCV DATA'!$Q$3:$Q$193)</f>
        <v>#VALUE!</v>
      </c>
      <c r="R112" s="16" t="e">
        <f>SUMIF('[16]IMP COAL RECEIPT &amp; GCV DATA'!$A$3:$A$253,'MASTER DATA FILE IMP COAL'!A112,'[16]IMP COAL RECEIPT &amp; GCV DATA'!$R$3:$R$253)+IF(H112=$J$234,($K$234*K112),0)+IF(H112=$J$235,($K$235*K112),0)</f>
        <v>#VALUE!</v>
      </c>
      <c r="S112" s="15" t="e">
        <f t="shared" si="12"/>
        <v>#VALUE!</v>
      </c>
      <c r="T112" s="15" t="e">
        <f>SUMIF('[16]IMP COAL RECEIPT &amp; GCV DATA'!$A$3:$A$193,'MASTER DATA FILE IMP COAL'!A112,'[16]IMP COAL RECEIPT &amp; GCV DATA'!$T$3:$T$193)</f>
        <v>#VALUE!</v>
      </c>
      <c r="U112" s="15" t="e">
        <f t="shared" si="13"/>
        <v>#VALUE!</v>
      </c>
      <c r="V112" s="15" t="e">
        <f>SUMIF('[16]IMP COAL RECEIPT &amp; GCV DATA'!$A$3:$A$193,'MASTER DATA FILE IMP COAL'!A112,'[16]IMP COAL RECEIPT &amp; GCV DATA'!$V$3:$V$193)</f>
        <v>#VALUE!</v>
      </c>
      <c r="W112" s="15" t="e">
        <f t="shared" si="14"/>
        <v>#VALUE!</v>
      </c>
      <c r="X112" s="13" t="e">
        <f t="shared" si="15"/>
        <v>#VALUE!</v>
      </c>
      <c r="Y112" s="13"/>
      <c r="Z112" s="13"/>
      <c r="AB112">
        <v>4080.9198113207549</v>
      </c>
      <c r="AC112" s="53" t="e">
        <f t="shared" si="16"/>
        <v>#VALUE!</v>
      </c>
      <c r="AE112" s="53" t="e">
        <f t="shared" si="17"/>
        <v>#VALUE!</v>
      </c>
      <c r="AF112">
        <v>1</v>
      </c>
    </row>
    <row r="113" spans="1:32" customFormat="1" ht="15.6" x14ac:dyDescent="0.3">
      <c r="A113" s="65"/>
      <c r="B113" s="57" t="e">
        <f>SUMIF('[16]IMP COAL RECEIPT &amp; GCV DATA'!$A$3:$A$121,A113,'[16]IMP COAL RECEIPT &amp; GCV DATA'!$B$3:$B$121)</f>
        <v>#VALUE!</v>
      </c>
      <c r="C113" s="13" t="e">
        <f>SUMIF('[16]IMP COAL RECEIPT &amp; GCV DATA'!$A$3:$A$121,A113,'[16]IMP COAL RECEIPT &amp; GCV DATA'!$C$3:$C$121)</f>
        <v>#VALUE!</v>
      </c>
      <c r="D113" s="66">
        <f>IFERROR(VLOOKUP(A113,'[16]IMP COAL RECEIPT &amp; GCV DATA'!A111:V231,4,0),0)</f>
        <v>0</v>
      </c>
      <c r="E113" s="14">
        <f>IFERROR(VLOOKUP(A113,'[16]IMP COAL RECEIPT &amp; GCV DATA'!$A$2:$V$193,5,0),0)</f>
        <v>0</v>
      </c>
      <c r="F113" s="13" t="e">
        <f>SUMIF('[16]IMP COAL RECEIPT &amp; GCV DATA'!$A$3:$A$193,'MASTER DATA FILE IMP COAL'!A113,'[16]IMP COAL RECEIPT &amp; GCV DATA'!$F$3:$F$193)</f>
        <v>#VALUE!</v>
      </c>
      <c r="G113" s="13">
        <f>IFERROR(VLOOKUP(A113,'[16]IMP COAL RECEIPT &amp; GCV DATA'!$A$2:$V$193,7,0),0)</f>
        <v>0</v>
      </c>
      <c r="H113" s="13">
        <f>IFERROR(VLOOKUP(A113,'[16]IMP COAL RECEIPT &amp; GCV DATA'!$A$2:$V$193,8,0),0)</f>
        <v>0</v>
      </c>
      <c r="I113" s="13">
        <f>IFERROR(VLOOKUP(A113,'[16]WASH COAL RECEIPT &amp; GCV DATA'!$A$2:$V$184,9,0),0)</f>
        <v>0</v>
      </c>
      <c r="J113" s="13">
        <f>IFERROR(VLOOKUP(A113,'[16]IMP COAL RECEIPT &amp; GCV DATA'!$A$2:$V$193,10,0),0)</f>
        <v>0</v>
      </c>
      <c r="K113" s="15" t="e">
        <f>SUMIF('[16]IMP COAL RECEIPT &amp; GCV DATA'!$A$3:$A$193,'MASTER DATA FILE IMP COAL'!A113,'[16]IMP COAL RECEIPT &amp; GCV DATA'!$K$3:$K$193)</f>
        <v>#VALUE!</v>
      </c>
      <c r="L113" s="15" t="e">
        <f>SUMIF('[16]IMP COAL RECEIPT &amp; GCV DATA'!$A$3:$A$193,'MASTER DATA FILE IMP COAL'!A113,'[16]IMP COAL RECEIPT &amp; GCV DATA'!$L$3:$L$193)</f>
        <v>#VALUE!</v>
      </c>
      <c r="M113" s="15" t="e">
        <f t="shared" si="10"/>
        <v>#VALUE!</v>
      </c>
      <c r="N113" s="67"/>
      <c r="O113" s="15" t="e">
        <f>SUMIF('[16]IMP COAL RECEIPT &amp; GCV DATA'!$A$3:$A$193,'MASTER DATA FILE IMP COAL'!A113,'[16]IMP COAL RECEIPT &amp; GCV DATA'!$O$3:$O$193)</f>
        <v>#VALUE!</v>
      </c>
      <c r="P113" s="15" t="e">
        <f t="shared" si="11"/>
        <v>#VALUE!</v>
      </c>
      <c r="Q113" s="15" t="e">
        <f>SUMIF('[16]IMP COAL RECEIPT &amp; GCV DATA'!$A$3:$A$193,'MASTER DATA FILE IMP COAL'!A113,'[16]IMP COAL RECEIPT &amp; GCV DATA'!$Q$3:$Q$193)</f>
        <v>#VALUE!</v>
      </c>
      <c r="R113" s="16" t="e">
        <f>SUMIF('[16]IMP COAL RECEIPT &amp; GCV DATA'!$A$3:$A$253,'MASTER DATA FILE IMP COAL'!A113,'[16]IMP COAL RECEIPT &amp; GCV DATA'!$R$3:$R$253)+IF(H113=$J$234,($K$234*K113),0)+IF(H113=$J$235,($K$235*K113),0)</f>
        <v>#VALUE!</v>
      </c>
      <c r="S113" s="15" t="e">
        <f t="shared" si="12"/>
        <v>#VALUE!</v>
      </c>
      <c r="T113" s="15" t="e">
        <f>SUMIF('[16]IMP COAL RECEIPT &amp; GCV DATA'!$A$3:$A$193,'MASTER DATA FILE IMP COAL'!A113,'[16]IMP COAL RECEIPT &amp; GCV DATA'!$T$3:$T$193)</f>
        <v>#VALUE!</v>
      </c>
      <c r="U113" s="15" t="e">
        <f t="shared" si="13"/>
        <v>#VALUE!</v>
      </c>
      <c r="V113" s="15" t="e">
        <f>SUMIF('[16]IMP COAL RECEIPT &amp; GCV DATA'!$A$3:$A$193,'MASTER DATA FILE IMP COAL'!A113,'[16]IMP COAL RECEIPT &amp; GCV DATA'!$V$3:$V$193)</f>
        <v>#VALUE!</v>
      </c>
      <c r="W113" s="15" t="e">
        <f t="shared" si="14"/>
        <v>#VALUE!</v>
      </c>
      <c r="X113" s="13" t="e">
        <f t="shared" si="15"/>
        <v>#VALUE!</v>
      </c>
      <c r="Y113" s="13"/>
      <c r="Z113" s="13"/>
      <c r="AB113">
        <v>4080.9198113207549</v>
      </c>
      <c r="AC113" s="53" t="e">
        <f t="shared" si="16"/>
        <v>#VALUE!</v>
      </c>
      <c r="AE113" s="53" t="e">
        <f t="shared" si="17"/>
        <v>#VALUE!</v>
      </c>
      <c r="AF113">
        <v>1</v>
      </c>
    </row>
    <row r="114" spans="1:32" customFormat="1" ht="15.6" x14ac:dyDescent="0.3">
      <c r="A114" s="65"/>
      <c r="B114" s="57" t="e">
        <f>SUMIF('[16]IMP COAL RECEIPT &amp; GCV DATA'!$A$3:$A$121,A114,'[16]IMP COAL RECEIPT &amp; GCV DATA'!$B$3:$B$121)</f>
        <v>#VALUE!</v>
      </c>
      <c r="C114" s="13" t="e">
        <f>SUMIF('[16]IMP COAL RECEIPT &amp; GCV DATA'!$A$3:$A$121,A114,'[16]IMP COAL RECEIPT &amp; GCV DATA'!$C$3:$C$121)</f>
        <v>#VALUE!</v>
      </c>
      <c r="D114" s="66">
        <f>IFERROR(VLOOKUP(A114,'[16]IMP COAL RECEIPT &amp; GCV DATA'!A112:V232,4,0),0)</f>
        <v>0</v>
      </c>
      <c r="E114" s="14">
        <f>IFERROR(VLOOKUP(A114,'[16]IMP COAL RECEIPT &amp; GCV DATA'!$A$2:$V$193,5,0),0)</f>
        <v>0</v>
      </c>
      <c r="F114" s="13" t="e">
        <f>SUMIF('[16]IMP COAL RECEIPT &amp; GCV DATA'!$A$3:$A$193,'MASTER DATA FILE IMP COAL'!A114,'[16]IMP COAL RECEIPT &amp; GCV DATA'!$F$3:$F$193)</f>
        <v>#VALUE!</v>
      </c>
      <c r="G114" s="13">
        <f>IFERROR(VLOOKUP(A114,'[16]IMP COAL RECEIPT &amp; GCV DATA'!$A$2:$V$193,7,0),0)</f>
        <v>0</v>
      </c>
      <c r="H114" s="13">
        <f>IFERROR(VLOOKUP(A114,'[16]IMP COAL RECEIPT &amp; GCV DATA'!$A$2:$V$193,8,0),0)</f>
        <v>0</v>
      </c>
      <c r="I114" s="13">
        <f>IFERROR(VLOOKUP(A114,'[16]WASH COAL RECEIPT &amp; GCV DATA'!$A$2:$V$184,9,0),0)</f>
        <v>0</v>
      </c>
      <c r="J114" s="13">
        <f>IFERROR(VLOOKUP(A114,'[16]IMP COAL RECEIPT &amp; GCV DATA'!$A$2:$V$193,10,0),0)</f>
        <v>0</v>
      </c>
      <c r="K114" s="15" t="e">
        <f>SUMIF('[16]IMP COAL RECEIPT &amp; GCV DATA'!$A$3:$A$193,'MASTER DATA FILE IMP COAL'!A114,'[16]IMP COAL RECEIPT &amp; GCV DATA'!$K$3:$K$193)</f>
        <v>#VALUE!</v>
      </c>
      <c r="L114" s="15" t="e">
        <f>SUMIF('[16]IMP COAL RECEIPT &amp; GCV DATA'!$A$3:$A$193,'MASTER DATA FILE IMP COAL'!A114,'[16]IMP COAL RECEIPT &amp; GCV DATA'!$L$3:$L$193)</f>
        <v>#VALUE!</v>
      </c>
      <c r="M114" s="15" t="e">
        <f t="shared" si="10"/>
        <v>#VALUE!</v>
      </c>
      <c r="N114" s="67"/>
      <c r="O114" s="15" t="e">
        <f>SUMIF('[16]IMP COAL RECEIPT &amp; GCV DATA'!$A$3:$A$193,'MASTER DATA FILE IMP COAL'!A114,'[16]IMP COAL RECEIPT &amp; GCV DATA'!$O$3:$O$193)</f>
        <v>#VALUE!</v>
      </c>
      <c r="P114" s="15" t="e">
        <f t="shared" si="11"/>
        <v>#VALUE!</v>
      </c>
      <c r="Q114" s="15" t="e">
        <f>SUMIF('[16]IMP COAL RECEIPT &amp; GCV DATA'!$A$3:$A$193,'MASTER DATA FILE IMP COAL'!A114,'[16]IMP COAL RECEIPT &amp; GCV DATA'!$Q$3:$Q$193)</f>
        <v>#VALUE!</v>
      </c>
      <c r="R114" s="16" t="e">
        <f>SUMIF('[16]IMP COAL RECEIPT &amp; GCV DATA'!$A$3:$A$253,'MASTER DATA FILE IMP COAL'!A114,'[16]IMP COAL RECEIPT &amp; GCV DATA'!$R$3:$R$253)+IF(H114=$J$234,($K$234*K114),0)+IF(H114=$J$235,($K$235*K114),0)</f>
        <v>#VALUE!</v>
      </c>
      <c r="S114" s="15" t="e">
        <f t="shared" si="12"/>
        <v>#VALUE!</v>
      </c>
      <c r="T114" s="15" t="e">
        <f>SUMIF('[16]IMP COAL RECEIPT &amp; GCV DATA'!$A$3:$A$193,'MASTER DATA FILE IMP COAL'!A114,'[16]IMP COAL RECEIPT &amp; GCV DATA'!$T$3:$T$193)</f>
        <v>#VALUE!</v>
      </c>
      <c r="U114" s="15" t="e">
        <f t="shared" si="13"/>
        <v>#VALUE!</v>
      </c>
      <c r="V114" s="15" t="e">
        <f>SUMIF('[16]IMP COAL RECEIPT &amp; GCV DATA'!$A$3:$A$193,'MASTER DATA FILE IMP COAL'!A114,'[16]IMP COAL RECEIPT &amp; GCV DATA'!$V$3:$V$193)</f>
        <v>#VALUE!</v>
      </c>
      <c r="W114" s="15" t="e">
        <f t="shared" si="14"/>
        <v>#VALUE!</v>
      </c>
      <c r="X114" s="13" t="e">
        <f t="shared" si="15"/>
        <v>#VALUE!</v>
      </c>
      <c r="Y114" s="13"/>
      <c r="Z114" s="13"/>
      <c r="AB114">
        <v>4080.9198113207549</v>
      </c>
      <c r="AC114" s="53" t="e">
        <f t="shared" si="16"/>
        <v>#VALUE!</v>
      </c>
      <c r="AE114" s="53" t="e">
        <f t="shared" si="17"/>
        <v>#VALUE!</v>
      </c>
      <c r="AF114">
        <v>1</v>
      </c>
    </row>
    <row r="115" spans="1:32" customFormat="1" ht="15.6" x14ac:dyDescent="0.3">
      <c r="A115" s="65"/>
      <c r="B115" s="57" t="e">
        <f>SUMIF('[16]IMP COAL RECEIPT &amp; GCV DATA'!$A$3:$A$121,A115,'[16]IMP COAL RECEIPT &amp; GCV DATA'!$B$3:$B$121)</f>
        <v>#VALUE!</v>
      </c>
      <c r="C115" s="13" t="e">
        <f>SUMIF('[16]IMP COAL RECEIPT &amp; GCV DATA'!$A$3:$A$121,A115,'[16]IMP COAL RECEIPT &amp; GCV DATA'!$C$3:$C$121)</f>
        <v>#VALUE!</v>
      </c>
      <c r="D115" s="66">
        <f>IFERROR(VLOOKUP(A115,'[16]IMP COAL RECEIPT &amp; GCV DATA'!A113:V233,4,0),0)</f>
        <v>0</v>
      </c>
      <c r="E115" s="14">
        <f>IFERROR(VLOOKUP(A115,'[16]IMP COAL RECEIPT &amp; GCV DATA'!$A$2:$V$193,5,0),0)</f>
        <v>0</v>
      </c>
      <c r="F115" s="13" t="e">
        <f>SUMIF('[16]IMP COAL RECEIPT &amp; GCV DATA'!$A$3:$A$193,'MASTER DATA FILE IMP COAL'!A115,'[16]IMP COAL RECEIPT &amp; GCV DATA'!$F$3:$F$193)</f>
        <v>#VALUE!</v>
      </c>
      <c r="G115" s="13">
        <f>IFERROR(VLOOKUP(A115,'[16]IMP COAL RECEIPT &amp; GCV DATA'!$A$2:$V$193,7,0),0)</f>
        <v>0</v>
      </c>
      <c r="H115" s="13">
        <f>IFERROR(VLOOKUP(A115,'[16]IMP COAL RECEIPT &amp; GCV DATA'!$A$2:$V$193,8,0),0)</f>
        <v>0</v>
      </c>
      <c r="I115" s="13">
        <f>IFERROR(VLOOKUP(A115,'[16]WASH COAL RECEIPT &amp; GCV DATA'!$A$2:$V$184,9,0),0)</f>
        <v>0</v>
      </c>
      <c r="J115" s="13">
        <f>IFERROR(VLOOKUP(A115,'[16]IMP COAL RECEIPT &amp; GCV DATA'!$A$2:$V$193,10,0),0)</f>
        <v>0</v>
      </c>
      <c r="K115" s="15" t="e">
        <f>SUMIF('[16]IMP COAL RECEIPT &amp; GCV DATA'!$A$3:$A$193,'MASTER DATA FILE IMP COAL'!A115,'[16]IMP COAL RECEIPT &amp; GCV DATA'!$K$3:$K$193)</f>
        <v>#VALUE!</v>
      </c>
      <c r="L115" s="15" t="e">
        <f>SUMIF('[16]IMP COAL RECEIPT &amp; GCV DATA'!$A$3:$A$193,'MASTER DATA FILE IMP COAL'!A115,'[16]IMP COAL RECEIPT &amp; GCV DATA'!$L$3:$L$193)</f>
        <v>#VALUE!</v>
      </c>
      <c r="M115" s="15" t="e">
        <f t="shared" si="10"/>
        <v>#VALUE!</v>
      </c>
      <c r="N115" s="67"/>
      <c r="O115" s="15" t="e">
        <f>SUMIF('[16]IMP COAL RECEIPT &amp; GCV DATA'!$A$3:$A$193,'MASTER DATA FILE IMP COAL'!A115,'[16]IMP COAL RECEIPT &amp; GCV DATA'!$O$3:$O$193)</f>
        <v>#VALUE!</v>
      </c>
      <c r="P115" s="15" t="e">
        <f t="shared" si="11"/>
        <v>#VALUE!</v>
      </c>
      <c r="Q115" s="15" t="e">
        <f>SUMIF('[16]IMP COAL RECEIPT &amp; GCV DATA'!$A$3:$A$193,'MASTER DATA FILE IMP COAL'!A115,'[16]IMP COAL RECEIPT &amp; GCV DATA'!$Q$3:$Q$193)</f>
        <v>#VALUE!</v>
      </c>
      <c r="R115" s="16" t="e">
        <f>SUMIF('[16]IMP COAL RECEIPT &amp; GCV DATA'!$A$3:$A$253,'MASTER DATA FILE IMP COAL'!A115,'[16]IMP COAL RECEIPT &amp; GCV DATA'!$R$3:$R$253)+IF(H115=$J$234,($K$234*K115),0)+IF(H115=$J$235,($K$235*K115),0)</f>
        <v>#VALUE!</v>
      </c>
      <c r="S115" s="15" t="e">
        <f t="shared" si="12"/>
        <v>#VALUE!</v>
      </c>
      <c r="T115" s="15" t="e">
        <f>SUMIF('[16]IMP COAL RECEIPT &amp; GCV DATA'!$A$3:$A$193,'MASTER DATA FILE IMP COAL'!A115,'[16]IMP COAL RECEIPT &amp; GCV DATA'!$T$3:$T$193)</f>
        <v>#VALUE!</v>
      </c>
      <c r="U115" s="15" t="e">
        <f t="shared" si="13"/>
        <v>#VALUE!</v>
      </c>
      <c r="V115" s="15" t="e">
        <f>SUMIF('[16]IMP COAL RECEIPT &amp; GCV DATA'!$A$3:$A$193,'MASTER DATA FILE IMP COAL'!A115,'[16]IMP COAL RECEIPT &amp; GCV DATA'!$V$3:$V$193)</f>
        <v>#VALUE!</v>
      </c>
      <c r="W115" s="15" t="e">
        <f t="shared" si="14"/>
        <v>#VALUE!</v>
      </c>
      <c r="X115" s="13" t="e">
        <f t="shared" si="15"/>
        <v>#VALUE!</v>
      </c>
      <c r="Y115" s="13"/>
      <c r="Z115" s="13"/>
      <c r="AB115">
        <v>4080.9198113207549</v>
      </c>
      <c r="AC115" s="53" t="e">
        <f t="shared" si="16"/>
        <v>#VALUE!</v>
      </c>
      <c r="AE115" s="53" t="e">
        <f t="shared" si="17"/>
        <v>#VALUE!</v>
      </c>
      <c r="AF115">
        <v>1</v>
      </c>
    </row>
    <row r="116" spans="1:32" customFormat="1" ht="15.6" x14ac:dyDescent="0.3">
      <c r="A116" s="65"/>
      <c r="B116" s="57" t="e">
        <f>SUMIF('[16]IMP COAL RECEIPT &amp; GCV DATA'!$A$3:$A$121,A116,'[16]IMP COAL RECEIPT &amp; GCV DATA'!$B$3:$B$121)</f>
        <v>#VALUE!</v>
      </c>
      <c r="C116" s="13" t="e">
        <f>SUMIF('[16]IMP COAL RECEIPT &amp; GCV DATA'!$A$3:$A$121,A116,'[16]IMP COAL RECEIPT &amp; GCV DATA'!$C$3:$C$121)</f>
        <v>#VALUE!</v>
      </c>
      <c r="D116" s="66">
        <f>IFERROR(VLOOKUP(A116,'[16]IMP COAL RECEIPT &amp; GCV DATA'!A114:V234,4,0),0)</f>
        <v>0</v>
      </c>
      <c r="E116" s="14">
        <f>IFERROR(VLOOKUP(A116,'[16]IMP COAL RECEIPT &amp; GCV DATA'!$A$2:$V$193,5,0),0)</f>
        <v>0</v>
      </c>
      <c r="F116" s="13" t="e">
        <f>SUMIF('[16]IMP COAL RECEIPT &amp; GCV DATA'!$A$3:$A$193,'MASTER DATA FILE IMP COAL'!A116,'[16]IMP COAL RECEIPT &amp; GCV DATA'!$F$3:$F$193)</f>
        <v>#VALUE!</v>
      </c>
      <c r="G116" s="13">
        <f>IFERROR(VLOOKUP(A116,'[16]IMP COAL RECEIPT &amp; GCV DATA'!$A$2:$V$193,7,0),0)</f>
        <v>0</v>
      </c>
      <c r="H116" s="13">
        <f>IFERROR(VLOOKUP(A116,'[16]IMP COAL RECEIPT &amp; GCV DATA'!$A$2:$V$193,8,0),0)</f>
        <v>0</v>
      </c>
      <c r="I116" s="13">
        <f>IFERROR(VLOOKUP(A116,'[16]WASH COAL RECEIPT &amp; GCV DATA'!$A$2:$V$184,9,0),0)</f>
        <v>0</v>
      </c>
      <c r="J116" s="13">
        <f>IFERROR(VLOOKUP(A116,'[16]IMP COAL RECEIPT &amp; GCV DATA'!$A$2:$V$193,10,0),0)</f>
        <v>0</v>
      </c>
      <c r="K116" s="15" t="e">
        <f>SUMIF('[16]IMP COAL RECEIPT &amp; GCV DATA'!$A$3:$A$193,'MASTER DATA FILE IMP COAL'!A116,'[16]IMP COAL RECEIPT &amp; GCV DATA'!$K$3:$K$193)</f>
        <v>#VALUE!</v>
      </c>
      <c r="L116" s="15" t="e">
        <f>SUMIF('[16]IMP COAL RECEIPT &amp; GCV DATA'!$A$3:$A$193,'MASTER DATA FILE IMP COAL'!A116,'[16]IMP COAL RECEIPT &amp; GCV DATA'!$L$3:$L$193)</f>
        <v>#VALUE!</v>
      </c>
      <c r="M116" s="15" t="e">
        <f t="shared" si="10"/>
        <v>#VALUE!</v>
      </c>
      <c r="N116" s="67"/>
      <c r="O116" s="15" t="e">
        <f>SUMIF('[16]IMP COAL RECEIPT &amp; GCV DATA'!$A$3:$A$193,'MASTER DATA FILE IMP COAL'!A116,'[16]IMP COAL RECEIPT &amp; GCV DATA'!$O$3:$O$193)</f>
        <v>#VALUE!</v>
      </c>
      <c r="P116" s="15" t="e">
        <f t="shared" si="11"/>
        <v>#VALUE!</v>
      </c>
      <c r="Q116" s="15" t="e">
        <f>SUMIF('[16]IMP COAL RECEIPT &amp; GCV DATA'!$A$3:$A$193,'MASTER DATA FILE IMP COAL'!A116,'[16]IMP COAL RECEIPT &amp; GCV DATA'!$Q$3:$Q$193)</f>
        <v>#VALUE!</v>
      </c>
      <c r="R116" s="16" t="e">
        <f>SUMIF('[16]IMP COAL RECEIPT &amp; GCV DATA'!$A$3:$A$253,'MASTER DATA FILE IMP COAL'!A116,'[16]IMP COAL RECEIPT &amp; GCV DATA'!$R$3:$R$253)+IF(H116=$J$234,($K$234*K116),0)+IF(H116=$J$235,($K$235*K116),0)</f>
        <v>#VALUE!</v>
      </c>
      <c r="S116" s="15" t="e">
        <f t="shared" si="12"/>
        <v>#VALUE!</v>
      </c>
      <c r="T116" s="15" t="e">
        <f>SUMIF('[16]IMP COAL RECEIPT &amp; GCV DATA'!$A$3:$A$193,'MASTER DATA FILE IMP COAL'!A116,'[16]IMP COAL RECEIPT &amp; GCV DATA'!$T$3:$T$193)</f>
        <v>#VALUE!</v>
      </c>
      <c r="U116" s="15" t="e">
        <f t="shared" si="13"/>
        <v>#VALUE!</v>
      </c>
      <c r="V116" s="15" t="e">
        <f>SUMIF('[16]IMP COAL RECEIPT &amp; GCV DATA'!$A$3:$A$193,'MASTER DATA FILE IMP COAL'!A116,'[16]IMP COAL RECEIPT &amp; GCV DATA'!$V$3:$V$193)</f>
        <v>#VALUE!</v>
      </c>
      <c r="W116" s="15" t="e">
        <f t="shared" si="14"/>
        <v>#VALUE!</v>
      </c>
      <c r="X116" s="13" t="e">
        <f t="shared" si="15"/>
        <v>#VALUE!</v>
      </c>
      <c r="Y116" s="13"/>
      <c r="Z116" s="13"/>
      <c r="AB116">
        <v>4080.9198113207549</v>
      </c>
      <c r="AC116" s="53" t="e">
        <f t="shared" si="16"/>
        <v>#VALUE!</v>
      </c>
      <c r="AE116" s="53" t="e">
        <f t="shared" si="17"/>
        <v>#VALUE!</v>
      </c>
      <c r="AF116">
        <v>1</v>
      </c>
    </row>
    <row r="117" spans="1:32" customFormat="1" ht="15.6" x14ac:dyDescent="0.3">
      <c r="A117" s="65"/>
      <c r="B117" s="57" t="e">
        <f>SUMIF('[16]IMP COAL RECEIPT &amp; GCV DATA'!$A$3:$A$121,A117,'[16]IMP COAL RECEIPT &amp; GCV DATA'!$B$3:$B$121)</f>
        <v>#VALUE!</v>
      </c>
      <c r="C117" s="13" t="e">
        <f>SUMIF('[16]IMP COAL RECEIPT &amp; GCV DATA'!$A$3:$A$121,A117,'[16]IMP COAL RECEIPT &amp; GCV DATA'!$C$3:$C$121)</f>
        <v>#VALUE!</v>
      </c>
      <c r="D117" s="66">
        <f>IFERROR(VLOOKUP(A117,'[16]IMP COAL RECEIPT &amp; GCV DATA'!A115:V235,4,0),0)</f>
        <v>0</v>
      </c>
      <c r="E117" s="14">
        <f>IFERROR(VLOOKUP(A117,'[16]IMP COAL RECEIPT &amp; GCV DATA'!$A$2:$V$193,5,0),0)</f>
        <v>0</v>
      </c>
      <c r="F117" s="13" t="e">
        <f>SUMIF('[16]IMP COAL RECEIPT &amp; GCV DATA'!$A$3:$A$193,'MASTER DATA FILE IMP COAL'!A117,'[16]IMP COAL RECEIPT &amp; GCV DATA'!$F$3:$F$193)</f>
        <v>#VALUE!</v>
      </c>
      <c r="G117" s="13">
        <f>IFERROR(VLOOKUP(A117,'[16]IMP COAL RECEIPT &amp; GCV DATA'!$A$2:$V$193,7,0),0)</f>
        <v>0</v>
      </c>
      <c r="H117" s="13">
        <f>IFERROR(VLOOKUP(A117,'[16]IMP COAL RECEIPT &amp; GCV DATA'!$A$2:$V$193,8,0),0)</f>
        <v>0</v>
      </c>
      <c r="I117" s="13">
        <f>IFERROR(VLOOKUP(A117,'[16]WASH COAL RECEIPT &amp; GCV DATA'!$A$2:$V$184,9,0),0)</f>
        <v>0</v>
      </c>
      <c r="J117" s="13">
        <f>IFERROR(VLOOKUP(A117,'[16]IMP COAL RECEIPT &amp; GCV DATA'!$A$2:$V$193,10,0),0)</f>
        <v>0</v>
      </c>
      <c r="K117" s="15" t="e">
        <f>SUMIF('[16]IMP COAL RECEIPT &amp; GCV DATA'!$A$3:$A$193,'MASTER DATA FILE IMP COAL'!A117,'[16]IMP COAL RECEIPT &amp; GCV DATA'!$K$3:$K$193)</f>
        <v>#VALUE!</v>
      </c>
      <c r="L117" s="15" t="e">
        <f>SUMIF('[16]IMP COAL RECEIPT &amp; GCV DATA'!$A$3:$A$193,'MASTER DATA FILE IMP COAL'!A117,'[16]IMP COAL RECEIPT &amp; GCV DATA'!$L$3:$L$193)</f>
        <v>#VALUE!</v>
      </c>
      <c r="M117" s="15" t="e">
        <f t="shared" si="10"/>
        <v>#VALUE!</v>
      </c>
      <c r="N117" s="67"/>
      <c r="O117" s="15" t="e">
        <f>SUMIF('[16]IMP COAL RECEIPT &amp; GCV DATA'!$A$3:$A$193,'MASTER DATA FILE IMP COAL'!A117,'[16]IMP COAL RECEIPT &amp; GCV DATA'!$O$3:$O$193)</f>
        <v>#VALUE!</v>
      </c>
      <c r="P117" s="15" t="e">
        <f t="shared" si="11"/>
        <v>#VALUE!</v>
      </c>
      <c r="Q117" s="15" t="e">
        <f>SUMIF('[16]IMP COAL RECEIPT &amp; GCV DATA'!$A$3:$A$193,'MASTER DATA FILE IMP COAL'!A117,'[16]IMP COAL RECEIPT &amp; GCV DATA'!$Q$3:$Q$193)</f>
        <v>#VALUE!</v>
      </c>
      <c r="R117" s="16" t="e">
        <f>SUMIF('[16]IMP COAL RECEIPT &amp; GCV DATA'!$A$3:$A$253,'MASTER DATA FILE IMP COAL'!A117,'[16]IMP COAL RECEIPT &amp; GCV DATA'!$R$3:$R$253)+IF(H117=$J$234,($K$234*K117),0)+IF(H117=$J$235,($K$235*K117),0)</f>
        <v>#VALUE!</v>
      </c>
      <c r="S117" s="15" t="e">
        <f t="shared" si="12"/>
        <v>#VALUE!</v>
      </c>
      <c r="T117" s="15" t="e">
        <f>SUMIF('[16]IMP COAL RECEIPT &amp; GCV DATA'!$A$3:$A$193,'MASTER DATA FILE IMP COAL'!A117,'[16]IMP COAL RECEIPT &amp; GCV DATA'!$T$3:$T$193)</f>
        <v>#VALUE!</v>
      </c>
      <c r="U117" s="15" t="e">
        <f t="shared" si="13"/>
        <v>#VALUE!</v>
      </c>
      <c r="V117" s="15" t="e">
        <f>SUMIF('[16]IMP COAL RECEIPT &amp; GCV DATA'!$A$3:$A$193,'MASTER DATA FILE IMP COAL'!A117,'[16]IMP COAL RECEIPT &amp; GCV DATA'!$V$3:$V$193)</f>
        <v>#VALUE!</v>
      </c>
      <c r="W117" s="15" t="e">
        <f t="shared" si="14"/>
        <v>#VALUE!</v>
      </c>
      <c r="X117" s="13" t="e">
        <f t="shared" si="15"/>
        <v>#VALUE!</v>
      </c>
      <c r="Y117" s="13"/>
      <c r="Z117" s="13"/>
      <c r="AB117">
        <v>4080.9198113207549</v>
      </c>
      <c r="AC117" s="53" t="e">
        <f t="shared" si="16"/>
        <v>#VALUE!</v>
      </c>
      <c r="AE117" s="53" t="e">
        <f t="shared" si="17"/>
        <v>#VALUE!</v>
      </c>
      <c r="AF117">
        <v>1</v>
      </c>
    </row>
    <row r="118" spans="1:32" customFormat="1" ht="15.6" x14ac:dyDescent="0.3">
      <c r="A118" s="65"/>
      <c r="B118" s="57" t="e">
        <f>SUMIF('[16]IMP COAL RECEIPT &amp; GCV DATA'!$A$3:$A$121,A118,'[16]IMP COAL RECEIPT &amp; GCV DATA'!$B$3:$B$121)</f>
        <v>#VALUE!</v>
      </c>
      <c r="C118" s="13" t="e">
        <f>SUMIF('[16]IMP COAL RECEIPT &amp; GCV DATA'!$A$3:$A$121,A118,'[16]IMP COAL RECEIPT &amp; GCV DATA'!$C$3:$C$121)</f>
        <v>#VALUE!</v>
      </c>
      <c r="D118" s="66">
        <f>IFERROR(VLOOKUP(A118,'[16]IMP COAL RECEIPT &amp; GCV DATA'!A116:V236,4,0),0)</f>
        <v>0</v>
      </c>
      <c r="E118" s="14">
        <f>IFERROR(VLOOKUP(A118,'[16]IMP COAL RECEIPT &amp; GCV DATA'!$A$2:$V$193,5,0),0)</f>
        <v>0</v>
      </c>
      <c r="F118" s="13" t="e">
        <f>SUMIF('[16]IMP COAL RECEIPT &amp; GCV DATA'!$A$3:$A$193,'MASTER DATA FILE IMP COAL'!A118,'[16]IMP COAL RECEIPT &amp; GCV DATA'!$F$3:$F$193)</f>
        <v>#VALUE!</v>
      </c>
      <c r="G118" s="13">
        <f>IFERROR(VLOOKUP(A118,'[16]IMP COAL RECEIPT &amp; GCV DATA'!$A$2:$V$193,7,0),0)</f>
        <v>0</v>
      </c>
      <c r="H118" s="13">
        <f>IFERROR(VLOOKUP(A118,'[16]IMP COAL RECEIPT &amp; GCV DATA'!$A$2:$V$193,8,0),0)</f>
        <v>0</v>
      </c>
      <c r="I118" s="13">
        <f>IFERROR(VLOOKUP(A118,'[16]WASH COAL RECEIPT &amp; GCV DATA'!$A$2:$V$184,9,0),0)</f>
        <v>0</v>
      </c>
      <c r="J118" s="13">
        <f>IFERROR(VLOOKUP(A118,'[16]IMP COAL RECEIPT &amp; GCV DATA'!$A$2:$V$193,10,0),0)</f>
        <v>0</v>
      </c>
      <c r="K118" s="15" t="e">
        <f>SUMIF('[16]IMP COAL RECEIPT &amp; GCV DATA'!$A$3:$A$193,'MASTER DATA FILE IMP COAL'!A118,'[16]IMP COAL RECEIPT &amp; GCV DATA'!$K$3:$K$193)</f>
        <v>#VALUE!</v>
      </c>
      <c r="L118" s="15" t="e">
        <f>SUMIF('[16]IMP COAL RECEIPT &amp; GCV DATA'!$A$3:$A$193,'MASTER DATA FILE IMP COAL'!A118,'[16]IMP COAL RECEIPT &amp; GCV DATA'!$L$3:$L$193)</f>
        <v>#VALUE!</v>
      </c>
      <c r="M118" s="15" t="e">
        <f t="shared" si="10"/>
        <v>#VALUE!</v>
      </c>
      <c r="N118" s="67"/>
      <c r="O118" s="15" t="e">
        <f>SUMIF('[16]IMP COAL RECEIPT &amp; GCV DATA'!$A$3:$A$193,'MASTER DATA FILE IMP COAL'!A118,'[16]IMP COAL RECEIPT &amp; GCV DATA'!$O$3:$O$193)</f>
        <v>#VALUE!</v>
      </c>
      <c r="P118" s="15" t="e">
        <f t="shared" si="11"/>
        <v>#VALUE!</v>
      </c>
      <c r="Q118" s="15" t="e">
        <f>SUMIF('[16]IMP COAL RECEIPT &amp; GCV DATA'!$A$3:$A$193,'MASTER DATA FILE IMP COAL'!A118,'[16]IMP COAL RECEIPT &amp; GCV DATA'!$Q$3:$Q$193)</f>
        <v>#VALUE!</v>
      </c>
      <c r="R118" s="16" t="e">
        <f>SUMIF('[16]IMP COAL RECEIPT &amp; GCV DATA'!$A$3:$A$253,'MASTER DATA FILE IMP COAL'!A118,'[16]IMP COAL RECEIPT &amp; GCV DATA'!$R$3:$R$253)+IF(H118=$J$234,($K$234*K118),0)+IF(H118=$J$235,($K$235*K118),0)</f>
        <v>#VALUE!</v>
      </c>
      <c r="S118" s="15" t="e">
        <f t="shared" si="12"/>
        <v>#VALUE!</v>
      </c>
      <c r="T118" s="15" t="e">
        <f>SUMIF('[16]IMP COAL RECEIPT &amp; GCV DATA'!$A$3:$A$193,'MASTER DATA FILE IMP COAL'!A118,'[16]IMP COAL RECEIPT &amp; GCV DATA'!$T$3:$T$193)</f>
        <v>#VALUE!</v>
      </c>
      <c r="U118" s="15" t="e">
        <f t="shared" si="13"/>
        <v>#VALUE!</v>
      </c>
      <c r="V118" s="15" t="e">
        <f>SUMIF('[16]IMP COAL RECEIPT &amp; GCV DATA'!$A$3:$A$193,'MASTER DATA FILE IMP COAL'!A118,'[16]IMP COAL RECEIPT &amp; GCV DATA'!$V$3:$V$193)</f>
        <v>#VALUE!</v>
      </c>
      <c r="W118" s="15" t="e">
        <f t="shared" si="14"/>
        <v>#VALUE!</v>
      </c>
      <c r="X118" s="13" t="e">
        <f t="shared" si="15"/>
        <v>#VALUE!</v>
      </c>
      <c r="Y118" s="13"/>
      <c r="Z118" s="13"/>
      <c r="AB118">
        <v>4080.9198113207549</v>
      </c>
      <c r="AC118" s="53" t="e">
        <f t="shared" si="16"/>
        <v>#VALUE!</v>
      </c>
      <c r="AE118" s="53" t="e">
        <f t="shared" si="17"/>
        <v>#VALUE!</v>
      </c>
      <c r="AF118">
        <v>1</v>
      </c>
    </row>
    <row r="119" spans="1:32" customFormat="1" ht="15.6" x14ac:dyDescent="0.3">
      <c r="A119" s="65"/>
      <c r="B119" s="57" t="e">
        <f>SUMIF('[16]IMP COAL RECEIPT &amp; GCV DATA'!$A$3:$A$121,A119,'[16]IMP COAL RECEIPT &amp; GCV DATA'!$B$3:$B$121)</f>
        <v>#VALUE!</v>
      </c>
      <c r="C119" s="13" t="e">
        <f>SUMIF('[16]IMP COAL RECEIPT &amp; GCV DATA'!$A$3:$A$121,A119,'[16]IMP COAL RECEIPT &amp; GCV DATA'!$C$3:$C$121)</f>
        <v>#VALUE!</v>
      </c>
      <c r="D119" s="66">
        <f>IFERROR(VLOOKUP(A119,'[16]IMP COAL RECEIPT &amp; GCV DATA'!A117:V237,4,0),0)</f>
        <v>0</v>
      </c>
      <c r="E119" s="14">
        <f>IFERROR(VLOOKUP(A119,'[16]IMP COAL RECEIPT &amp; GCV DATA'!$A$2:$V$193,5,0),0)</f>
        <v>0</v>
      </c>
      <c r="F119" s="13" t="e">
        <f>SUMIF('[16]IMP COAL RECEIPT &amp; GCV DATA'!$A$3:$A$193,'MASTER DATA FILE IMP COAL'!A119,'[16]IMP COAL RECEIPT &amp; GCV DATA'!$F$3:$F$193)</f>
        <v>#VALUE!</v>
      </c>
      <c r="G119" s="13">
        <f>IFERROR(VLOOKUP(A119,'[16]IMP COAL RECEIPT &amp; GCV DATA'!$A$2:$V$193,7,0),0)</f>
        <v>0</v>
      </c>
      <c r="H119" s="13">
        <f>IFERROR(VLOOKUP(A119,'[16]IMP COAL RECEIPT &amp; GCV DATA'!$A$2:$V$193,8,0),0)</f>
        <v>0</v>
      </c>
      <c r="I119" s="13">
        <f>IFERROR(VLOOKUP(A119,'[16]WASH COAL RECEIPT &amp; GCV DATA'!$A$2:$V$184,9,0),0)</f>
        <v>0</v>
      </c>
      <c r="J119" s="13">
        <f>IFERROR(VLOOKUP(A119,'[16]IMP COAL RECEIPT &amp; GCV DATA'!$A$2:$V$193,10,0),0)</f>
        <v>0</v>
      </c>
      <c r="K119" s="15" t="e">
        <f>SUMIF('[16]IMP COAL RECEIPT &amp; GCV DATA'!$A$3:$A$193,'MASTER DATA FILE IMP COAL'!A119,'[16]IMP COAL RECEIPT &amp; GCV DATA'!$K$3:$K$193)</f>
        <v>#VALUE!</v>
      </c>
      <c r="L119" s="15" t="e">
        <f>SUMIF('[16]IMP COAL RECEIPT &amp; GCV DATA'!$A$3:$A$193,'MASTER DATA FILE IMP COAL'!A119,'[16]IMP COAL RECEIPT &amp; GCV DATA'!$L$3:$L$193)</f>
        <v>#VALUE!</v>
      </c>
      <c r="M119" s="15" t="e">
        <f t="shared" si="10"/>
        <v>#VALUE!</v>
      </c>
      <c r="N119" s="67"/>
      <c r="O119" s="15" t="e">
        <f>SUMIF('[16]IMP COAL RECEIPT &amp; GCV DATA'!$A$3:$A$193,'MASTER DATA FILE IMP COAL'!A119,'[16]IMP COAL RECEIPT &amp; GCV DATA'!$O$3:$O$193)</f>
        <v>#VALUE!</v>
      </c>
      <c r="P119" s="15" t="e">
        <f t="shared" si="11"/>
        <v>#VALUE!</v>
      </c>
      <c r="Q119" s="15" t="e">
        <f>SUMIF('[16]IMP COAL RECEIPT &amp; GCV DATA'!$A$3:$A$193,'MASTER DATA FILE IMP COAL'!A119,'[16]IMP COAL RECEIPT &amp; GCV DATA'!$Q$3:$Q$193)</f>
        <v>#VALUE!</v>
      </c>
      <c r="R119" s="16" t="e">
        <f>SUMIF('[16]IMP COAL RECEIPT &amp; GCV DATA'!$A$3:$A$253,'MASTER DATA FILE IMP COAL'!A119,'[16]IMP COAL RECEIPT &amp; GCV DATA'!$R$3:$R$253)+IF(H119=$J$234,($K$234*K119),0)+IF(H119=$J$235,($K$235*K119),0)</f>
        <v>#VALUE!</v>
      </c>
      <c r="S119" s="15" t="e">
        <f t="shared" si="12"/>
        <v>#VALUE!</v>
      </c>
      <c r="T119" s="15" t="e">
        <f>SUMIF('[16]IMP COAL RECEIPT &amp; GCV DATA'!$A$3:$A$193,'MASTER DATA FILE IMP COAL'!A119,'[16]IMP COAL RECEIPT &amp; GCV DATA'!$T$3:$T$193)</f>
        <v>#VALUE!</v>
      </c>
      <c r="U119" s="15" t="e">
        <f t="shared" si="13"/>
        <v>#VALUE!</v>
      </c>
      <c r="V119" s="15" t="e">
        <f>SUMIF('[16]IMP COAL RECEIPT &amp; GCV DATA'!$A$3:$A$193,'MASTER DATA FILE IMP COAL'!A119,'[16]IMP COAL RECEIPT &amp; GCV DATA'!$V$3:$V$193)</f>
        <v>#VALUE!</v>
      </c>
      <c r="W119" s="15" t="e">
        <f t="shared" si="14"/>
        <v>#VALUE!</v>
      </c>
      <c r="X119" s="13" t="e">
        <f t="shared" si="15"/>
        <v>#VALUE!</v>
      </c>
      <c r="Y119" s="13"/>
      <c r="Z119" s="13"/>
      <c r="AB119">
        <v>4080.9198113207549</v>
      </c>
      <c r="AC119" s="53" t="e">
        <f t="shared" si="16"/>
        <v>#VALUE!</v>
      </c>
      <c r="AE119" s="53" t="e">
        <f t="shared" si="17"/>
        <v>#VALUE!</v>
      </c>
      <c r="AF119">
        <v>1</v>
      </c>
    </row>
    <row r="120" spans="1:32" customFormat="1" ht="15.6" x14ac:dyDescent="0.3">
      <c r="A120" s="65"/>
      <c r="B120" s="57" t="e">
        <f>SUMIF('[16]IMP COAL RECEIPT &amp; GCV DATA'!$A$3:$A$121,A120,'[16]IMP COAL RECEIPT &amp; GCV DATA'!$B$3:$B$121)</f>
        <v>#VALUE!</v>
      </c>
      <c r="C120" s="13" t="e">
        <f>SUMIF('[16]IMP COAL RECEIPT &amp; GCV DATA'!$A$3:$A$121,A120,'[16]IMP COAL RECEIPT &amp; GCV DATA'!$C$3:$C$121)</f>
        <v>#VALUE!</v>
      </c>
      <c r="D120" s="66">
        <f>IFERROR(VLOOKUP(A120,'[16]IMP COAL RECEIPT &amp; GCV DATA'!A118:V238,4,0),0)</f>
        <v>0</v>
      </c>
      <c r="E120" s="14">
        <f>IFERROR(VLOOKUP(A120,'[16]IMP COAL RECEIPT &amp; GCV DATA'!$A$2:$V$193,5,0),0)</f>
        <v>0</v>
      </c>
      <c r="F120" s="13" t="e">
        <f>SUMIF('[16]IMP COAL RECEIPT &amp; GCV DATA'!$A$3:$A$193,'MASTER DATA FILE IMP COAL'!A120,'[16]IMP COAL RECEIPT &amp; GCV DATA'!$F$3:$F$193)</f>
        <v>#VALUE!</v>
      </c>
      <c r="G120" s="13">
        <f>IFERROR(VLOOKUP(A120,'[16]IMP COAL RECEIPT &amp; GCV DATA'!$A$2:$V$193,7,0),0)</f>
        <v>0</v>
      </c>
      <c r="H120" s="13">
        <f>IFERROR(VLOOKUP(A120,'[16]IMP COAL RECEIPT &amp; GCV DATA'!$A$2:$V$193,8,0),0)</f>
        <v>0</v>
      </c>
      <c r="I120" s="13">
        <f>IFERROR(VLOOKUP(A120,'[16]WASH COAL RECEIPT &amp; GCV DATA'!$A$2:$V$184,9,0),0)</f>
        <v>0</v>
      </c>
      <c r="J120" s="13">
        <f>IFERROR(VLOOKUP(A120,'[16]IMP COAL RECEIPT &amp; GCV DATA'!$A$2:$V$193,10,0),0)</f>
        <v>0</v>
      </c>
      <c r="K120" s="15" t="e">
        <f>SUMIF('[16]IMP COAL RECEIPT &amp; GCV DATA'!$A$3:$A$193,'MASTER DATA FILE IMP COAL'!A120,'[16]IMP COAL RECEIPT &amp; GCV DATA'!$K$3:$K$193)</f>
        <v>#VALUE!</v>
      </c>
      <c r="L120" s="15" t="e">
        <f>SUMIF('[16]IMP COAL RECEIPT &amp; GCV DATA'!$A$3:$A$193,'MASTER DATA FILE IMP COAL'!A120,'[16]IMP COAL RECEIPT &amp; GCV DATA'!$L$3:$L$193)</f>
        <v>#VALUE!</v>
      </c>
      <c r="M120" s="15" t="e">
        <f t="shared" si="10"/>
        <v>#VALUE!</v>
      </c>
      <c r="N120" s="67"/>
      <c r="O120" s="15" t="e">
        <f>SUMIF('[16]IMP COAL RECEIPT &amp; GCV DATA'!$A$3:$A$193,'MASTER DATA FILE IMP COAL'!A120,'[16]IMP COAL RECEIPT &amp; GCV DATA'!$O$3:$O$193)</f>
        <v>#VALUE!</v>
      </c>
      <c r="P120" s="15" t="e">
        <f t="shared" si="11"/>
        <v>#VALUE!</v>
      </c>
      <c r="Q120" s="15" t="e">
        <f>SUMIF('[16]IMP COAL RECEIPT &amp; GCV DATA'!$A$3:$A$193,'MASTER DATA FILE IMP COAL'!A120,'[16]IMP COAL RECEIPT &amp; GCV DATA'!$Q$3:$Q$193)</f>
        <v>#VALUE!</v>
      </c>
      <c r="R120" s="16" t="e">
        <f>SUMIF('[16]IMP COAL RECEIPT &amp; GCV DATA'!$A$3:$A$253,'MASTER DATA FILE IMP COAL'!A120,'[16]IMP COAL RECEIPT &amp; GCV DATA'!$R$3:$R$253)+IF(H120=$J$234,($K$234*K120),0)+IF(H120=$J$235,($K$235*K120),0)</f>
        <v>#VALUE!</v>
      </c>
      <c r="S120" s="15" t="e">
        <f t="shared" si="12"/>
        <v>#VALUE!</v>
      </c>
      <c r="T120" s="15" t="e">
        <f>SUMIF('[16]IMP COAL RECEIPT &amp; GCV DATA'!$A$3:$A$193,'MASTER DATA FILE IMP COAL'!A120,'[16]IMP COAL RECEIPT &amp; GCV DATA'!$T$3:$T$193)</f>
        <v>#VALUE!</v>
      </c>
      <c r="U120" s="15" t="e">
        <f t="shared" si="13"/>
        <v>#VALUE!</v>
      </c>
      <c r="V120" s="15" t="e">
        <f>SUMIF('[16]IMP COAL RECEIPT &amp; GCV DATA'!$A$3:$A$193,'MASTER DATA FILE IMP COAL'!A120,'[16]IMP COAL RECEIPT &amp; GCV DATA'!$V$3:$V$193)</f>
        <v>#VALUE!</v>
      </c>
      <c r="W120" s="15" t="e">
        <f t="shared" si="14"/>
        <v>#VALUE!</v>
      </c>
      <c r="X120" s="13" t="e">
        <f t="shared" si="15"/>
        <v>#VALUE!</v>
      </c>
      <c r="Y120" s="13"/>
      <c r="Z120" s="13"/>
      <c r="AB120">
        <v>4080.9198113207549</v>
      </c>
      <c r="AC120" s="53" t="e">
        <f t="shared" si="16"/>
        <v>#VALUE!</v>
      </c>
      <c r="AE120" s="53" t="e">
        <f t="shared" si="17"/>
        <v>#VALUE!</v>
      </c>
      <c r="AF120">
        <v>1</v>
      </c>
    </row>
    <row r="121" spans="1:32" customFormat="1" ht="15.6" x14ac:dyDescent="0.3">
      <c r="A121" s="65"/>
      <c r="B121" s="57" t="e">
        <f>SUMIF('[16]IMP COAL RECEIPT &amp; GCV DATA'!$A$3:$A$121,A121,'[16]IMP COAL RECEIPT &amp; GCV DATA'!$B$3:$B$121)</f>
        <v>#VALUE!</v>
      </c>
      <c r="C121" s="13" t="e">
        <f>SUMIF('[16]IMP COAL RECEIPT &amp; GCV DATA'!$A$3:$A$121,A121,'[16]IMP COAL RECEIPT &amp; GCV DATA'!$C$3:$C$121)</f>
        <v>#VALUE!</v>
      </c>
      <c r="D121" s="66">
        <f>IFERROR(VLOOKUP(A121,'[16]IMP COAL RECEIPT &amp; GCV DATA'!A119:V239,4,0),0)</f>
        <v>0</v>
      </c>
      <c r="E121" s="14">
        <f>IFERROR(VLOOKUP(A121,'[16]IMP COAL RECEIPT &amp; GCV DATA'!$A$2:$V$193,5,0),0)</f>
        <v>0</v>
      </c>
      <c r="F121" s="13" t="e">
        <f>SUMIF('[16]IMP COAL RECEIPT &amp; GCV DATA'!$A$3:$A$193,'MASTER DATA FILE IMP COAL'!A121,'[16]IMP COAL RECEIPT &amp; GCV DATA'!$F$3:$F$193)</f>
        <v>#VALUE!</v>
      </c>
      <c r="G121" s="13">
        <f>IFERROR(VLOOKUP(A121,'[16]IMP COAL RECEIPT &amp; GCV DATA'!$A$2:$V$193,7,0),0)</f>
        <v>0</v>
      </c>
      <c r="H121" s="13">
        <f>IFERROR(VLOOKUP(A121,'[16]IMP COAL RECEIPT &amp; GCV DATA'!$A$2:$V$193,8,0),0)</f>
        <v>0</v>
      </c>
      <c r="I121" s="13">
        <f>IFERROR(VLOOKUP(A121,'[16]WASH COAL RECEIPT &amp; GCV DATA'!$A$2:$V$184,9,0),0)</f>
        <v>0</v>
      </c>
      <c r="J121" s="13">
        <f>IFERROR(VLOOKUP(A121,'[16]IMP COAL RECEIPT &amp; GCV DATA'!$A$2:$V$193,10,0),0)</f>
        <v>0</v>
      </c>
      <c r="K121" s="15" t="e">
        <f>SUMIF('[16]IMP COAL RECEIPT &amp; GCV DATA'!$A$3:$A$193,'MASTER DATA FILE IMP COAL'!A121,'[16]IMP COAL RECEIPT &amp; GCV DATA'!$K$3:$K$193)</f>
        <v>#VALUE!</v>
      </c>
      <c r="L121" s="15" t="e">
        <f>SUMIF('[16]IMP COAL RECEIPT &amp; GCV DATA'!$A$3:$A$193,'MASTER DATA FILE IMP COAL'!A121,'[16]IMP COAL RECEIPT &amp; GCV DATA'!$L$3:$L$193)</f>
        <v>#VALUE!</v>
      </c>
      <c r="M121" s="15" t="e">
        <f t="shared" si="10"/>
        <v>#VALUE!</v>
      </c>
      <c r="N121" s="67"/>
      <c r="O121" s="15" t="e">
        <f>SUMIF('[16]IMP COAL RECEIPT &amp; GCV DATA'!$A$3:$A$193,'MASTER DATA FILE IMP COAL'!A121,'[16]IMP COAL RECEIPT &amp; GCV DATA'!$O$3:$O$193)</f>
        <v>#VALUE!</v>
      </c>
      <c r="P121" s="15" t="e">
        <f t="shared" si="11"/>
        <v>#VALUE!</v>
      </c>
      <c r="Q121" s="15" t="e">
        <f>SUMIF('[16]IMP COAL RECEIPT &amp; GCV DATA'!$A$3:$A$193,'MASTER DATA FILE IMP COAL'!A121,'[16]IMP COAL RECEIPT &amp; GCV DATA'!$Q$3:$Q$193)</f>
        <v>#VALUE!</v>
      </c>
      <c r="R121" s="16" t="e">
        <f>SUMIF('[16]IMP COAL RECEIPT &amp; GCV DATA'!$A$3:$A$253,'MASTER DATA FILE IMP COAL'!A121,'[16]IMP COAL RECEIPT &amp; GCV DATA'!$R$3:$R$253)+IF(H121=$J$234,($K$234*K121),0)+IF(H121=$J$235,($K$235*K121),0)</f>
        <v>#VALUE!</v>
      </c>
      <c r="S121" s="15" t="e">
        <f t="shared" si="12"/>
        <v>#VALUE!</v>
      </c>
      <c r="T121" s="15" t="e">
        <f>SUMIF('[16]IMP COAL RECEIPT &amp; GCV DATA'!$A$3:$A$193,'MASTER DATA FILE IMP COAL'!A121,'[16]IMP COAL RECEIPT &amp; GCV DATA'!$T$3:$T$193)</f>
        <v>#VALUE!</v>
      </c>
      <c r="U121" s="15" t="e">
        <f t="shared" si="13"/>
        <v>#VALUE!</v>
      </c>
      <c r="V121" s="15" t="e">
        <f>SUMIF('[16]IMP COAL RECEIPT &amp; GCV DATA'!$A$3:$A$193,'MASTER DATA FILE IMP COAL'!A121,'[16]IMP COAL RECEIPT &amp; GCV DATA'!$V$3:$V$193)</f>
        <v>#VALUE!</v>
      </c>
      <c r="W121" s="15" t="e">
        <f t="shared" si="14"/>
        <v>#VALUE!</v>
      </c>
      <c r="X121" s="13" t="e">
        <f t="shared" si="15"/>
        <v>#VALUE!</v>
      </c>
      <c r="Y121" s="13"/>
      <c r="Z121" s="13"/>
      <c r="AB121">
        <v>4080.9198113207549</v>
      </c>
      <c r="AC121" s="53" t="e">
        <f t="shared" si="16"/>
        <v>#VALUE!</v>
      </c>
      <c r="AE121" s="53" t="e">
        <f t="shared" si="17"/>
        <v>#VALUE!</v>
      </c>
      <c r="AF121">
        <v>1</v>
      </c>
    </row>
    <row r="122" spans="1:32" customFormat="1" ht="15.6" x14ac:dyDescent="0.3">
      <c r="A122" s="65"/>
      <c r="B122" s="57" t="e">
        <f>SUMIF('[16]IMP COAL RECEIPT &amp; GCV DATA'!$A$3:$A$121,A122,'[16]IMP COAL RECEIPT &amp; GCV DATA'!$B$3:$B$121)</f>
        <v>#VALUE!</v>
      </c>
      <c r="C122" s="13" t="e">
        <f>SUMIF('[16]IMP COAL RECEIPT &amp; GCV DATA'!$A$3:$A$121,A122,'[16]IMP COAL RECEIPT &amp; GCV DATA'!$C$3:$C$121)</f>
        <v>#VALUE!</v>
      </c>
      <c r="D122" s="66">
        <f>IFERROR(VLOOKUP(A122,'[16]IMP COAL RECEIPT &amp; GCV DATA'!A120:V240,4,0),0)</f>
        <v>0</v>
      </c>
      <c r="E122" s="14">
        <f>IFERROR(VLOOKUP(A122,'[16]IMP COAL RECEIPT &amp; GCV DATA'!$A$2:$V$193,5,0),0)</f>
        <v>0</v>
      </c>
      <c r="F122" s="13" t="e">
        <f>SUMIF('[16]IMP COAL RECEIPT &amp; GCV DATA'!$A$3:$A$193,'MASTER DATA FILE IMP COAL'!A122,'[16]IMP COAL RECEIPT &amp; GCV DATA'!$F$3:$F$193)</f>
        <v>#VALUE!</v>
      </c>
      <c r="G122" s="13">
        <f>IFERROR(VLOOKUP(A122,'[16]IMP COAL RECEIPT &amp; GCV DATA'!$A$2:$V$193,7,0),0)</f>
        <v>0</v>
      </c>
      <c r="H122" s="13">
        <f>IFERROR(VLOOKUP(A122,'[16]IMP COAL RECEIPT &amp; GCV DATA'!$A$2:$V$193,8,0),0)</f>
        <v>0</v>
      </c>
      <c r="I122" s="13">
        <f>IFERROR(VLOOKUP(A122,'[16]WASH COAL RECEIPT &amp; GCV DATA'!$A$2:$V$184,9,0),0)</f>
        <v>0</v>
      </c>
      <c r="J122" s="13">
        <f>IFERROR(VLOOKUP(A122,'[16]IMP COAL RECEIPT &amp; GCV DATA'!$A$2:$V$193,10,0),0)</f>
        <v>0</v>
      </c>
      <c r="K122" s="15" t="e">
        <f>SUMIF('[16]IMP COAL RECEIPT &amp; GCV DATA'!$A$3:$A$193,'MASTER DATA FILE IMP COAL'!A122,'[16]IMP COAL RECEIPT &amp; GCV DATA'!$K$3:$K$193)</f>
        <v>#VALUE!</v>
      </c>
      <c r="L122" s="15" t="e">
        <f>SUMIF('[16]IMP COAL RECEIPT &amp; GCV DATA'!$A$3:$A$193,'MASTER DATA FILE IMP COAL'!A122,'[16]IMP COAL RECEIPT &amp; GCV DATA'!$L$3:$L$193)</f>
        <v>#VALUE!</v>
      </c>
      <c r="M122" s="15" t="e">
        <f t="shared" si="10"/>
        <v>#VALUE!</v>
      </c>
      <c r="N122" s="67"/>
      <c r="O122" s="15" t="e">
        <f>SUMIF('[16]IMP COAL RECEIPT &amp; GCV DATA'!$A$3:$A$193,'MASTER DATA FILE IMP COAL'!A122,'[16]IMP COAL RECEIPT &amp; GCV DATA'!$O$3:$O$193)</f>
        <v>#VALUE!</v>
      </c>
      <c r="P122" s="15" t="e">
        <f t="shared" si="11"/>
        <v>#VALUE!</v>
      </c>
      <c r="Q122" s="15" t="e">
        <f>SUMIF('[16]IMP COAL RECEIPT &amp; GCV DATA'!$A$3:$A$193,'MASTER DATA FILE IMP COAL'!A122,'[16]IMP COAL RECEIPT &amp; GCV DATA'!$Q$3:$Q$193)</f>
        <v>#VALUE!</v>
      </c>
      <c r="R122" s="16" t="e">
        <f>SUMIF('[16]IMP COAL RECEIPT &amp; GCV DATA'!$A$3:$A$253,'MASTER DATA FILE IMP COAL'!A122,'[16]IMP COAL RECEIPT &amp; GCV DATA'!$R$3:$R$253)+IF(H122=$J$234,($K$234*K122),0)+IF(H122=$J$235,($K$235*K122),0)</f>
        <v>#VALUE!</v>
      </c>
      <c r="S122" s="15" t="e">
        <f t="shared" si="12"/>
        <v>#VALUE!</v>
      </c>
      <c r="T122" s="15" t="e">
        <f>SUMIF('[16]IMP COAL RECEIPT &amp; GCV DATA'!$A$3:$A$193,'MASTER DATA FILE IMP COAL'!A122,'[16]IMP COAL RECEIPT &amp; GCV DATA'!$T$3:$T$193)</f>
        <v>#VALUE!</v>
      </c>
      <c r="U122" s="15" t="e">
        <f t="shared" si="13"/>
        <v>#VALUE!</v>
      </c>
      <c r="V122" s="15" t="e">
        <f>SUMIF('[16]IMP COAL RECEIPT &amp; GCV DATA'!$A$3:$A$193,'MASTER DATA FILE IMP COAL'!A122,'[16]IMP COAL RECEIPT &amp; GCV DATA'!$V$3:$V$193)</f>
        <v>#VALUE!</v>
      </c>
      <c r="W122" s="15" t="e">
        <f t="shared" si="14"/>
        <v>#VALUE!</v>
      </c>
      <c r="X122" s="13" t="e">
        <f t="shared" si="15"/>
        <v>#VALUE!</v>
      </c>
      <c r="Y122" s="13"/>
      <c r="Z122" s="13"/>
      <c r="AB122">
        <v>4080.9198113207549</v>
      </c>
      <c r="AC122" s="53" t="e">
        <f t="shared" si="16"/>
        <v>#VALUE!</v>
      </c>
      <c r="AE122" s="53" t="e">
        <f t="shared" si="17"/>
        <v>#VALUE!</v>
      </c>
      <c r="AF122">
        <v>1</v>
      </c>
    </row>
    <row r="123" spans="1:32" customFormat="1" ht="15.6" x14ac:dyDescent="0.3">
      <c r="A123" s="65"/>
      <c r="B123" s="57" t="e">
        <f>SUMIF('[16]IMP COAL RECEIPT &amp; GCV DATA'!$A$3:$A$121,A123,'[16]IMP COAL RECEIPT &amp; GCV DATA'!$B$3:$B$121)</f>
        <v>#VALUE!</v>
      </c>
      <c r="C123" s="13" t="e">
        <f>SUMIF('[16]IMP COAL RECEIPT &amp; GCV DATA'!$A$3:$A$121,A123,'[16]IMP COAL RECEIPT &amp; GCV DATA'!$C$3:$C$121)</f>
        <v>#VALUE!</v>
      </c>
      <c r="D123" s="66">
        <f>IFERROR(VLOOKUP(A123,'[16]IMP COAL RECEIPT &amp; GCV DATA'!A121:V241,4,0),0)</f>
        <v>0</v>
      </c>
      <c r="E123" s="14">
        <f>IFERROR(VLOOKUP(A123,'[16]IMP COAL RECEIPT &amp; GCV DATA'!$A$2:$V$193,5,0),0)</f>
        <v>0</v>
      </c>
      <c r="F123" s="13" t="e">
        <f>SUMIF('[16]IMP COAL RECEIPT &amp; GCV DATA'!$A$3:$A$193,'MASTER DATA FILE IMP COAL'!A123,'[16]IMP COAL RECEIPT &amp; GCV DATA'!$F$3:$F$193)</f>
        <v>#VALUE!</v>
      </c>
      <c r="G123" s="13">
        <f>IFERROR(VLOOKUP(A123,'[16]IMP COAL RECEIPT &amp; GCV DATA'!$A$2:$V$193,7,0),0)</f>
        <v>0</v>
      </c>
      <c r="H123" s="13">
        <f>IFERROR(VLOOKUP(A123,'[16]IMP COAL RECEIPT &amp; GCV DATA'!$A$2:$V$193,8,0),0)</f>
        <v>0</v>
      </c>
      <c r="I123" s="13">
        <f>IFERROR(VLOOKUP(A123,'[16]WASH COAL RECEIPT &amp; GCV DATA'!$A$2:$V$184,9,0),0)</f>
        <v>0</v>
      </c>
      <c r="J123" s="13">
        <f>IFERROR(VLOOKUP(A123,'[16]IMP COAL RECEIPT &amp; GCV DATA'!$A$2:$V$193,10,0),0)</f>
        <v>0</v>
      </c>
      <c r="K123" s="15" t="e">
        <f>SUMIF('[16]IMP COAL RECEIPT &amp; GCV DATA'!$A$3:$A$193,'MASTER DATA FILE IMP COAL'!A123,'[16]IMP COAL RECEIPT &amp; GCV DATA'!$K$3:$K$193)</f>
        <v>#VALUE!</v>
      </c>
      <c r="L123" s="15" t="e">
        <f>SUMIF('[16]IMP COAL RECEIPT &amp; GCV DATA'!$A$3:$A$193,'MASTER DATA FILE IMP COAL'!A123,'[16]IMP COAL RECEIPT &amp; GCV DATA'!$L$3:$L$193)</f>
        <v>#VALUE!</v>
      </c>
      <c r="M123" s="15" t="e">
        <f t="shared" si="10"/>
        <v>#VALUE!</v>
      </c>
      <c r="N123" s="67"/>
      <c r="O123" s="15" t="e">
        <f>SUMIF('[16]IMP COAL RECEIPT &amp; GCV DATA'!$A$3:$A$193,'MASTER DATA FILE IMP COAL'!A123,'[16]IMP COAL RECEIPT &amp; GCV DATA'!$O$3:$O$193)</f>
        <v>#VALUE!</v>
      </c>
      <c r="P123" s="15" t="e">
        <f t="shared" si="11"/>
        <v>#VALUE!</v>
      </c>
      <c r="Q123" s="15" t="e">
        <f>SUMIF('[16]IMP COAL RECEIPT &amp; GCV DATA'!$A$3:$A$193,'MASTER DATA FILE IMP COAL'!A123,'[16]IMP COAL RECEIPT &amp; GCV DATA'!$Q$3:$Q$193)</f>
        <v>#VALUE!</v>
      </c>
      <c r="R123" s="16" t="e">
        <f>SUMIF('[16]IMP COAL RECEIPT &amp; GCV DATA'!$A$3:$A$253,'MASTER DATA FILE IMP COAL'!A123,'[16]IMP COAL RECEIPT &amp; GCV DATA'!$R$3:$R$253)+IF(H123=$J$234,($K$234*K123),0)+IF(H123=$J$235,($K$235*K123),0)</f>
        <v>#VALUE!</v>
      </c>
      <c r="S123" s="15" t="e">
        <f t="shared" si="12"/>
        <v>#VALUE!</v>
      </c>
      <c r="T123" s="15" t="e">
        <f>SUMIF('[16]IMP COAL RECEIPT &amp; GCV DATA'!$A$3:$A$193,'MASTER DATA FILE IMP COAL'!A123,'[16]IMP COAL RECEIPT &amp; GCV DATA'!$T$3:$T$193)</f>
        <v>#VALUE!</v>
      </c>
      <c r="U123" s="15" t="e">
        <f t="shared" si="13"/>
        <v>#VALUE!</v>
      </c>
      <c r="V123" s="15" t="e">
        <f>SUMIF('[16]IMP COAL RECEIPT &amp; GCV DATA'!$A$3:$A$193,'MASTER DATA FILE IMP COAL'!A123,'[16]IMP COAL RECEIPT &amp; GCV DATA'!$V$3:$V$193)</f>
        <v>#VALUE!</v>
      </c>
      <c r="W123" s="15" t="e">
        <f t="shared" si="14"/>
        <v>#VALUE!</v>
      </c>
      <c r="X123" s="13" t="e">
        <f t="shared" si="15"/>
        <v>#VALUE!</v>
      </c>
      <c r="Y123" s="13"/>
      <c r="Z123" s="13"/>
      <c r="AB123">
        <v>4080.9198113207549</v>
      </c>
      <c r="AC123" s="53" t="e">
        <f t="shared" si="16"/>
        <v>#VALUE!</v>
      </c>
      <c r="AE123" s="53" t="e">
        <f t="shared" si="17"/>
        <v>#VALUE!</v>
      </c>
      <c r="AF123">
        <v>1</v>
      </c>
    </row>
    <row r="124" spans="1:32" customFormat="1" ht="15.6" x14ac:dyDescent="0.3">
      <c r="A124" s="65"/>
      <c r="B124" s="57" t="e">
        <f>SUMIF('[16]IMP COAL RECEIPT &amp; GCV DATA'!$A$3:$A$121,A124,'[16]IMP COAL RECEIPT &amp; GCV DATA'!$B$3:$B$121)</f>
        <v>#VALUE!</v>
      </c>
      <c r="C124" s="13" t="e">
        <f>SUMIF('[16]IMP COAL RECEIPT &amp; GCV DATA'!$A$3:$A$121,A124,'[16]IMP COAL RECEIPT &amp; GCV DATA'!$C$3:$C$121)</f>
        <v>#VALUE!</v>
      </c>
      <c r="D124" s="66">
        <f>IFERROR(VLOOKUP(A124,'[16]IMP COAL RECEIPT &amp; GCV DATA'!A122:V242,4,0),0)</f>
        <v>0</v>
      </c>
      <c r="E124" s="14">
        <f>IFERROR(VLOOKUP(A124,'[16]IMP COAL RECEIPT &amp; GCV DATA'!$A$2:$V$193,5,0),0)</f>
        <v>0</v>
      </c>
      <c r="F124" s="13" t="e">
        <f>SUMIF('[16]IMP COAL RECEIPT &amp; GCV DATA'!$A$3:$A$193,'MASTER DATA FILE IMP COAL'!A124,'[16]IMP COAL RECEIPT &amp; GCV DATA'!$F$3:$F$193)</f>
        <v>#VALUE!</v>
      </c>
      <c r="G124" s="13">
        <f>IFERROR(VLOOKUP(A124,'[16]IMP COAL RECEIPT &amp; GCV DATA'!$A$2:$V$193,7,0),0)</f>
        <v>0</v>
      </c>
      <c r="H124" s="13">
        <f>IFERROR(VLOOKUP(A124,'[16]IMP COAL RECEIPT &amp; GCV DATA'!$A$2:$V$193,8,0),0)</f>
        <v>0</v>
      </c>
      <c r="I124" s="13">
        <f>IFERROR(VLOOKUP(A124,'[16]WASH COAL RECEIPT &amp; GCV DATA'!$A$2:$V$184,9,0),0)</f>
        <v>0</v>
      </c>
      <c r="J124" s="13">
        <f>IFERROR(VLOOKUP(A124,'[16]IMP COAL RECEIPT &amp; GCV DATA'!$A$2:$V$193,10,0),0)</f>
        <v>0</v>
      </c>
      <c r="K124" s="15" t="e">
        <f>SUMIF('[16]IMP COAL RECEIPT &amp; GCV DATA'!$A$3:$A$193,'MASTER DATA FILE IMP COAL'!A124,'[16]IMP COAL RECEIPT &amp; GCV DATA'!$K$3:$K$193)</f>
        <v>#VALUE!</v>
      </c>
      <c r="L124" s="15" t="e">
        <f>SUMIF('[16]IMP COAL RECEIPT &amp; GCV DATA'!$A$3:$A$193,'MASTER DATA FILE IMP COAL'!A124,'[16]IMP COAL RECEIPT &amp; GCV DATA'!$L$3:$L$193)</f>
        <v>#VALUE!</v>
      </c>
      <c r="M124" s="15" t="e">
        <f t="shared" si="10"/>
        <v>#VALUE!</v>
      </c>
      <c r="N124" s="67"/>
      <c r="O124" s="15" t="e">
        <f>SUMIF('[16]IMP COAL RECEIPT &amp; GCV DATA'!$A$3:$A$193,'MASTER DATA FILE IMP COAL'!A124,'[16]IMP COAL RECEIPT &amp; GCV DATA'!$O$3:$O$193)</f>
        <v>#VALUE!</v>
      </c>
      <c r="P124" s="15" t="e">
        <f t="shared" si="11"/>
        <v>#VALUE!</v>
      </c>
      <c r="Q124" s="15" t="e">
        <f>SUMIF('[16]IMP COAL RECEIPT &amp; GCV DATA'!$A$3:$A$193,'MASTER DATA FILE IMP COAL'!A124,'[16]IMP COAL RECEIPT &amp; GCV DATA'!$Q$3:$Q$193)</f>
        <v>#VALUE!</v>
      </c>
      <c r="R124" s="16" t="e">
        <f>SUMIF('[16]IMP COAL RECEIPT &amp; GCV DATA'!$A$3:$A$253,'MASTER DATA FILE IMP COAL'!A124,'[16]IMP COAL RECEIPT &amp; GCV DATA'!$R$3:$R$253)+IF(H124=$J$234,($K$234*K124),0)+IF(H124=$J$235,($K$235*K124),0)</f>
        <v>#VALUE!</v>
      </c>
      <c r="S124" s="15" t="e">
        <f t="shared" si="12"/>
        <v>#VALUE!</v>
      </c>
      <c r="T124" s="15" t="e">
        <f>SUMIF('[16]IMP COAL RECEIPT &amp; GCV DATA'!$A$3:$A$193,'MASTER DATA FILE IMP COAL'!A124,'[16]IMP COAL RECEIPT &amp; GCV DATA'!$T$3:$T$193)</f>
        <v>#VALUE!</v>
      </c>
      <c r="U124" s="15" t="e">
        <f t="shared" si="13"/>
        <v>#VALUE!</v>
      </c>
      <c r="V124" s="15" t="e">
        <f>SUMIF('[16]IMP COAL RECEIPT &amp; GCV DATA'!$A$3:$A$193,'MASTER DATA FILE IMP COAL'!A124,'[16]IMP COAL RECEIPT &amp; GCV DATA'!$V$3:$V$193)</f>
        <v>#VALUE!</v>
      </c>
      <c r="W124" s="15" t="e">
        <f t="shared" si="14"/>
        <v>#VALUE!</v>
      </c>
      <c r="X124" s="13" t="e">
        <f t="shared" si="15"/>
        <v>#VALUE!</v>
      </c>
      <c r="Y124" s="13"/>
      <c r="Z124" s="13"/>
      <c r="AB124">
        <v>4080.9198113207549</v>
      </c>
      <c r="AC124" s="53" t="e">
        <f t="shared" si="16"/>
        <v>#VALUE!</v>
      </c>
      <c r="AE124" s="53" t="e">
        <f t="shared" si="17"/>
        <v>#VALUE!</v>
      </c>
      <c r="AF124">
        <v>1</v>
      </c>
    </row>
    <row r="125" spans="1:32" customFormat="1" ht="15.6" x14ac:dyDescent="0.3">
      <c r="A125" s="65"/>
      <c r="B125" s="57" t="e">
        <f>SUMIF('[16]IMP COAL RECEIPT &amp; GCV DATA'!$A$3:$A$121,A125,'[16]IMP COAL RECEIPT &amp; GCV DATA'!$B$3:$B$121)</f>
        <v>#VALUE!</v>
      </c>
      <c r="C125" s="13" t="e">
        <f>SUMIF('[16]IMP COAL RECEIPT &amp; GCV DATA'!$A$3:$A$121,A125,'[16]IMP COAL RECEIPT &amp; GCV DATA'!$C$3:$C$121)</f>
        <v>#VALUE!</v>
      </c>
      <c r="D125" s="66">
        <f>IFERROR(VLOOKUP(A125,'[16]IMP COAL RECEIPT &amp; GCV DATA'!A123:V243,4,0),0)</f>
        <v>0</v>
      </c>
      <c r="E125" s="14">
        <f>IFERROR(VLOOKUP(A125,'[16]IMP COAL RECEIPT &amp; GCV DATA'!$A$2:$V$193,5,0),0)</f>
        <v>0</v>
      </c>
      <c r="F125" s="13" t="e">
        <f>SUMIF('[16]IMP COAL RECEIPT &amp; GCV DATA'!$A$3:$A$193,'MASTER DATA FILE IMP COAL'!A125,'[16]IMP COAL RECEIPT &amp; GCV DATA'!$F$3:$F$193)</f>
        <v>#VALUE!</v>
      </c>
      <c r="G125" s="13">
        <f>IFERROR(VLOOKUP(A125,'[16]IMP COAL RECEIPT &amp; GCV DATA'!$A$2:$V$193,7,0),0)</f>
        <v>0</v>
      </c>
      <c r="H125" s="13">
        <f>IFERROR(VLOOKUP(A125,'[16]IMP COAL RECEIPT &amp; GCV DATA'!$A$2:$V$193,8,0),0)</f>
        <v>0</v>
      </c>
      <c r="I125" s="13">
        <f>IFERROR(VLOOKUP(A125,'[16]WASH COAL RECEIPT &amp; GCV DATA'!$A$2:$V$184,9,0),0)</f>
        <v>0</v>
      </c>
      <c r="J125" s="13">
        <f>IFERROR(VLOOKUP(A125,'[16]IMP COAL RECEIPT &amp; GCV DATA'!$A$2:$V$193,10,0),0)</f>
        <v>0</v>
      </c>
      <c r="K125" s="15" t="e">
        <f>SUMIF('[16]IMP COAL RECEIPT &amp; GCV DATA'!$A$3:$A$193,'MASTER DATA FILE IMP COAL'!A125,'[16]IMP COAL RECEIPT &amp; GCV DATA'!$K$3:$K$193)</f>
        <v>#VALUE!</v>
      </c>
      <c r="L125" s="15" t="e">
        <f>SUMIF('[16]IMP COAL RECEIPT &amp; GCV DATA'!$A$3:$A$193,'MASTER DATA FILE IMP COAL'!A125,'[16]IMP COAL RECEIPT &amp; GCV DATA'!$L$3:$L$193)</f>
        <v>#VALUE!</v>
      </c>
      <c r="M125" s="15" t="e">
        <f t="shared" si="10"/>
        <v>#VALUE!</v>
      </c>
      <c r="N125" s="67"/>
      <c r="O125" s="15" t="e">
        <f>SUMIF('[16]IMP COAL RECEIPT &amp; GCV DATA'!$A$3:$A$193,'MASTER DATA FILE IMP COAL'!A125,'[16]IMP COAL RECEIPT &amp; GCV DATA'!$O$3:$O$193)</f>
        <v>#VALUE!</v>
      </c>
      <c r="P125" s="15" t="e">
        <f t="shared" si="11"/>
        <v>#VALUE!</v>
      </c>
      <c r="Q125" s="15" t="e">
        <f>SUMIF('[16]IMP COAL RECEIPT &amp; GCV DATA'!$A$3:$A$193,'MASTER DATA FILE IMP COAL'!A125,'[16]IMP COAL RECEIPT &amp; GCV DATA'!$Q$3:$Q$193)</f>
        <v>#VALUE!</v>
      </c>
      <c r="R125" s="16" t="e">
        <f>SUMIF('[16]IMP COAL RECEIPT &amp; GCV DATA'!$A$3:$A$253,'MASTER DATA FILE IMP COAL'!A125,'[16]IMP COAL RECEIPT &amp; GCV DATA'!$R$3:$R$253)+IF(H125=$J$234,($K$234*K125),0)+IF(H125=$J$235,($K$235*K125),0)</f>
        <v>#VALUE!</v>
      </c>
      <c r="S125" s="15" t="e">
        <f t="shared" si="12"/>
        <v>#VALUE!</v>
      </c>
      <c r="T125" s="15" t="e">
        <f>SUMIF('[16]IMP COAL RECEIPT &amp; GCV DATA'!$A$3:$A$193,'MASTER DATA FILE IMP COAL'!A125,'[16]IMP COAL RECEIPT &amp; GCV DATA'!$T$3:$T$193)</f>
        <v>#VALUE!</v>
      </c>
      <c r="U125" s="15" t="e">
        <f t="shared" si="13"/>
        <v>#VALUE!</v>
      </c>
      <c r="V125" s="15" t="e">
        <f>SUMIF('[16]IMP COAL RECEIPT &amp; GCV DATA'!$A$3:$A$193,'MASTER DATA FILE IMP COAL'!A125,'[16]IMP COAL RECEIPT &amp; GCV DATA'!$V$3:$V$193)</f>
        <v>#VALUE!</v>
      </c>
      <c r="W125" s="15" t="e">
        <f t="shared" si="14"/>
        <v>#VALUE!</v>
      </c>
      <c r="X125" s="13" t="e">
        <f t="shared" si="15"/>
        <v>#VALUE!</v>
      </c>
      <c r="Y125" s="13"/>
      <c r="Z125" s="13"/>
      <c r="AB125">
        <v>4080.9198113207549</v>
      </c>
      <c r="AC125" s="53" t="e">
        <f t="shared" si="16"/>
        <v>#VALUE!</v>
      </c>
      <c r="AE125" s="53" t="e">
        <f t="shared" si="17"/>
        <v>#VALUE!</v>
      </c>
      <c r="AF125">
        <v>1</v>
      </c>
    </row>
    <row r="126" spans="1:32" customFormat="1" ht="15.6" x14ac:dyDescent="0.3">
      <c r="A126" s="65"/>
      <c r="B126" s="57" t="e">
        <f>SUMIF('[16]IMP COAL RECEIPT &amp; GCV DATA'!$A$3:$A$121,A126,'[16]IMP COAL RECEIPT &amp; GCV DATA'!$B$3:$B$121)</f>
        <v>#VALUE!</v>
      </c>
      <c r="C126" s="13" t="e">
        <f>SUMIF('[16]IMP COAL RECEIPT &amp; GCV DATA'!$A$3:$A$121,A126,'[16]IMP COAL RECEIPT &amp; GCV DATA'!$C$3:$C$121)</f>
        <v>#VALUE!</v>
      </c>
      <c r="D126" s="66">
        <f>IFERROR(VLOOKUP(A126,'[16]IMP COAL RECEIPT &amp; GCV DATA'!A124:V244,4,0),0)</f>
        <v>0</v>
      </c>
      <c r="E126" s="14">
        <f>IFERROR(VLOOKUP(A126,'[16]IMP COAL RECEIPT &amp; GCV DATA'!$A$2:$V$193,5,0),0)</f>
        <v>0</v>
      </c>
      <c r="F126" s="13" t="e">
        <f>SUMIF('[16]IMP COAL RECEIPT &amp; GCV DATA'!$A$3:$A$193,'MASTER DATA FILE IMP COAL'!A126,'[16]IMP COAL RECEIPT &amp; GCV DATA'!$F$3:$F$193)</f>
        <v>#VALUE!</v>
      </c>
      <c r="G126" s="13">
        <f>IFERROR(VLOOKUP(A126,'[16]IMP COAL RECEIPT &amp; GCV DATA'!$A$2:$V$193,7,0),0)</f>
        <v>0</v>
      </c>
      <c r="H126" s="13">
        <f>IFERROR(VLOOKUP(A126,'[16]IMP COAL RECEIPT &amp; GCV DATA'!$A$2:$V$193,8,0),0)</f>
        <v>0</v>
      </c>
      <c r="I126" s="13">
        <f>IFERROR(VLOOKUP(A126,'[16]WASH COAL RECEIPT &amp; GCV DATA'!$A$2:$V$184,9,0),0)</f>
        <v>0</v>
      </c>
      <c r="J126" s="13">
        <f>IFERROR(VLOOKUP(A126,'[16]IMP COAL RECEIPT &amp; GCV DATA'!$A$2:$V$193,10,0),0)</f>
        <v>0</v>
      </c>
      <c r="K126" s="15" t="e">
        <f>SUMIF('[16]IMP COAL RECEIPT &amp; GCV DATA'!$A$3:$A$193,'MASTER DATA FILE IMP COAL'!A126,'[16]IMP COAL RECEIPT &amp; GCV DATA'!$K$3:$K$193)</f>
        <v>#VALUE!</v>
      </c>
      <c r="L126" s="15" t="e">
        <f>SUMIF('[16]IMP COAL RECEIPT &amp; GCV DATA'!$A$3:$A$193,'MASTER DATA FILE IMP COAL'!A126,'[16]IMP COAL RECEIPT &amp; GCV DATA'!$L$3:$L$193)</f>
        <v>#VALUE!</v>
      </c>
      <c r="M126" s="15" t="e">
        <f t="shared" si="10"/>
        <v>#VALUE!</v>
      </c>
      <c r="N126" s="67"/>
      <c r="O126" s="15" t="e">
        <f>SUMIF('[16]IMP COAL RECEIPT &amp; GCV DATA'!$A$3:$A$193,'MASTER DATA FILE IMP COAL'!A126,'[16]IMP COAL RECEIPT &amp; GCV DATA'!$O$3:$O$193)</f>
        <v>#VALUE!</v>
      </c>
      <c r="P126" s="15" t="e">
        <f t="shared" si="11"/>
        <v>#VALUE!</v>
      </c>
      <c r="Q126" s="15" t="e">
        <f>SUMIF('[16]IMP COAL RECEIPT &amp; GCV DATA'!$A$3:$A$193,'MASTER DATA FILE IMP COAL'!A126,'[16]IMP COAL RECEIPT &amp; GCV DATA'!$Q$3:$Q$193)</f>
        <v>#VALUE!</v>
      </c>
      <c r="R126" s="16" t="e">
        <f>SUMIF('[16]IMP COAL RECEIPT &amp; GCV DATA'!$A$3:$A$253,'MASTER DATA FILE IMP COAL'!A126,'[16]IMP COAL RECEIPT &amp; GCV DATA'!$R$3:$R$253)+IF(H126=$J$234,($K$234*K126),0)+IF(H126=$J$235,($K$235*K126),0)</f>
        <v>#VALUE!</v>
      </c>
      <c r="S126" s="15" t="e">
        <f t="shared" si="12"/>
        <v>#VALUE!</v>
      </c>
      <c r="T126" s="15" t="e">
        <f>SUMIF('[16]IMP COAL RECEIPT &amp; GCV DATA'!$A$3:$A$193,'MASTER DATA FILE IMP COAL'!A126,'[16]IMP COAL RECEIPT &amp; GCV DATA'!$T$3:$T$193)</f>
        <v>#VALUE!</v>
      </c>
      <c r="U126" s="15" t="e">
        <f t="shared" si="13"/>
        <v>#VALUE!</v>
      </c>
      <c r="V126" s="15" t="e">
        <f>SUMIF('[16]IMP COAL RECEIPT &amp; GCV DATA'!$A$3:$A$193,'MASTER DATA FILE IMP COAL'!A126,'[16]IMP COAL RECEIPT &amp; GCV DATA'!$V$3:$V$193)</f>
        <v>#VALUE!</v>
      </c>
      <c r="W126" s="15" t="e">
        <f t="shared" si="14"/>
        <v>#VALUE!</v>
      </c>
      <c r="X126" s="13" t="e">
        <f t="shared" si="15"/>
        <v>#VALUE!</v>
      </c>
      <c r="Y126" s="13"/>
      <c r="Z126" s="13"/>
      <c r="AB126">
        <v>4080.9198113207549</v>
      </c>
      <c r="AC126" s="53" t="e">
        <f t="shared" si="16"/>
        <v>#VALUE!</v>
      </c>
      <c r="AE126" s="53" t="e">
        <f t="shared" si="17"/>
        <v>#VALUE!</v>
      </c>
      <c r="AF126">
        <v>1</v>
      </c>
    </row>
    <row r="127" spans="1:32" customFormat="1" ht="15.6" x14ac:dyDescent="0.3">
      <c r="A127" s="65"/>
      <c r="B127" s="57" t="e">
        <f>SUMIF('[16]IMP COAL RECEIPT &amp; GCV DATA'!$A$3:$A$121,A127,'[16]IMP COAL RECEIPT &amp; GCV DATA'!$B$3:$B$121)</f>
        <v>#VALUE!</v>
      </c>
      <c r="C127" s="13" t="e">
        <f>SUMIF('[16]IMP COAL RECEIPT &amp; GCV DATA'!$A$3:$A$121,A127,'[16]IMP COAL RECEIPT &amp; GCV DATA'!$C$3:$C$121)</f>
        <v>#VALUE!</v>
      </c>
      <c r="D127" s="66">
        <f>IFERROR(VLOOKUP(A127,'[16]IMP COAL RECEIPT &amp; GCV DATA'!A125:V245,4,0),0)</f>
        <v>0</v>
      </c>
      <c r="E127" s="14">
        <f>IFERROR(VLOOKUP(A127,'[16]IMP COAL RECEIPT &amp; GCV DATA'!$A$2:$V$193,5,0),0)</f>
        <v>0</v>
      </c>
      <c r="F127" s="13" t="e">
        <f>SUMIF('[16]IMP COAL RECEIPT &amp; GCV DATA'!$A$3:$A$193,'MASTER DATA FILE IMP COAL'!A127,'[16]IMP COAL RECEIPT &amp; GCV DATA'!$F$3:$F$193)</f>
        <v>#VALUE!</v>
      </c>
      <c r="G127" s="13">
        <f>IFERROR(VLOOKUP(A127,'[16]IMP COAL RECEIPT &amp; GCV DATA'!$A$2:$V$193,7,0),0)</f>
        <v>0</v>
      </c>
      <c r="H127" s="13">
        <f>IFERROR(VLOOKUP(A127,'[16]IMP COAL RECEIPT &amp; GCV DATA'!$A$2:$V$193,8,0),0)</f>
        <v>0</v>
      </c>
      <c r="I127" s="13">
        <f>IFERROR(VLOOKUP(A127,'[16]WASH COAL RECEIPT &amp; GCV DATA'!$A$2:$V$184,9,0),0)</f>
        <v>0</v>
      </c>
      <c r="J127" s="13">
        <f>IFERROR(VLOOKUP(A127,'[16]IMP COAL RECEIPT &amp; GCV DATA'!$A$2:$V$193,10,0),0)</f>
        <v>0</v>
      </c>
      <c r="K127" s="15" t="e">
        <f>SUMIF('[16]IMP COAL RECEIPT &amp; GCV DATA'!$A$3:$A$193,'MASTER DATA FILE IMP COAL'!A127,'[16]IMP COAL RECEIPT &amp; GCV DATA'!$K$3:$K$193)</f>
        <v>#VALUE!</v>
      </c>
      <c r="L127" s="15" t="e">
        <f>SUMIF('[16]IMP COAL RECEIPT &amp; GCV DATA'!$A$3:$A$193,'MASTER DATA FILE IMP COAL'!A127,'[16]IMP COAL RECEIPT &amp; GCV DATA'!$L$3:$L$193)</f>
        <v>#VALUE!</v>
      </c>
      <c r="M127" s="15" t="e">
        <f t="shared" si="10"/>
        <v>#VALUE!</v>
      </c>
      <c r="N127" s="67"/>
      <c r="O127" s="15" t="e">
        <f>SUMIF('[16]IMP COAL RECEIPT &amp; GCV DATA'!$A$3:$A$193,'MASTER DATA FILE IMP COAL'!A127,'[16]IMP COAL RECEIPT &amp; GCV DATA'!$O$3:$O$193)</f>
        <v>#VALUE!</v>
      </c>
      <c r="P127" s="15" t="e">
        <f t="shared" si="11"/>
        <v>#VALUE!</v>
      </c>
      <c r="Q127" s="15" t="e">
        <f>SUMIF('[16]IMP COAL RECEIPT &amp; GCV DATA'!$A$3:$A$193,'MASTER DATA FILE IMP COAL'!A127,'[16]IMP COAL RECEIPT &amp; GCV DATA'!$Q$3:$Q$193)</f>
        <v>#VALUE!</v>
      </c>
      <c r="R127" s="16" t="e">
        <f>SUMIF('[16]IMP COAL RECEIPT &amp; GCV DATA'!$A$3:$A$253,'MASTER DATA FILE IMP COAL'!A127,'[16]IMP COAL RECEIPT &amp; GCV DATA'!$R$3:$R$253)+IF(H127=$J$234,($K$234*K127),0)+IF(H127=$J$235,($K$235*K127),0)</f>
        <v>#VALUE!</v>
      </c>
      <c r="S127" s="15" t="e">
        <f t="shared" si="12"/>
        <v>#VALUE!</v>
      </c>
      <c r="T127" s="15" t="e">
        <f>SUMIF('[16]IMP COAL RECEIPT &amp; GCV DATA'!$A$3:$A$193,'MASTER DATA FILE IMP COAL'!A127,'[16]IMP COAL RECEIPT &amp; GCV DATA'!$T$3:$T$193)</f>
        <v>#VALUE!</v>
      </c>
      <c r="U127" s="15" t="e">
        <f t="shared" si="13"/>
        <v>#VALUE!</v>
      </c>
      <c r="V127" s="15" t="e">
        <f>SUMIF('[16]IMP COAL RECEIPT &amp; GCV DATA'!$A$3:$A$193,'MASTER DATA FILE IMP COAL'!A127,'[16]IMP COAL RECEIPT &amp; GCV DATA'!$V$3:$V$193)</f>
        <v>#VALUE!</v>
      </c>
      <c r="W127" s="15" t="e">
        <f t="shared" si="14"/>
        <v>#VALUE!</v>
      </c>
      <c r="X127" s="13" t="e">
        <f t="shared" si="15"/>
        <v>#VALUE!</v>
      </c>
      <c r="Y127" s="13"/>
      <c r="Z127" s="13"/>
      <c r="AB127">
        <v>4080.9198113207549</v>
      </c>
      <c r="AC127" s="53" t="e">
        <f t="shared" si="16"/>
        <v>#VALUE!</v>
      </c>
      <c r="AE127" s="53" t="e">
        <f t="shared" si="17"/>
        <v>#VALUE!</v>
      </c>
      <c r="AF127">
        <v>1</v>
      </c>
    </row>
    <row r="128" spans="1:32" customFormat="1" ht="15.6" x14ac:dyDescent="0.3">
      <c r="A128" s="65"/>
      <c r="B128" s="57" t="e">
        <f>SUMIF('[16]IMP COAL RECEIPT &amp; GCV DATA'!$A$3:$A$121,A128,'[16]IMP COAL RECEIPT &amp; GCV DATA'!$B$3:$B$121)</f>
        <v>#VALUE!</v>
      </c>
      <c r="C128" s="13" t="e">
        <f>SUMIF('[16]IMP COAL RECEIPT &amp; GCV DATA'!$A$3:$A$121,A128,'[16]IMP COAL RECEIPT &amp; GCV DATA'!$C$3:$C$121)</f>
        <v>#VALUE!</v>
      </c>
      <c r="D128" s="66">
        <f>IFERROR(VLOOKUP(A128,'[16]IMP COAL RECEIPT &amp; GCV DATA'!A126:V246,4,0),0)</f>
        <v>0</v>
      </c>
      <c r="E128" s="14">
        <f>IFERROR(VLOOKUP(A128,'[16]IMP COAL RECEIPT &amp; GCV DATA'!$A$2:$V$193,5,0),0)</f>
        <v>0</v>
      </c>
      <c r="F128" s="13" t="e">
        <f>SUMIF('[16]IMP COAL RECEIPT &amp; GCV DATA'!$A$3:$A$193,'MASTER DATA FILE IMP COAL'!A128,'[16]IMP COAL RECEIPT &amp; GCV DATA'!$F$3:$F$193)</f>
        <v>#VALUE!</v>
      </c>
      <c r="G128" s="13">
        <f>IFERROR(VLOOKUP(A128,'[16]IMP COAL RECEIPT &amp; GCV DATA'!$A$2:$V$193,7,0),0)</f>
        <v>0</v>
      </c>
      <c r="H128" s="13">
        <f>IFERROR(VLOOKUP(A128,'[16]IMP COAL RECEIPT &amp; GCV DATA'!$A$2:$V$193,8,0),0)</f>
        <v>0</v>
      </c>
      <c r="I128" s="13">
        <f>IFERROR(VLOOKUP(A128,'[16]WASH COAL RECEIPT &amp; GCV DATA'!$A$2:$V$184,9,0),0)</f>
        <v>0</v>
      </c>
      <c r="J128" s="13">
        <f>IFERROR(VLOOKUP(A128,'[16]IMP COAL RECEIPT &amp; GCV DATA'!$A$2:$V$193,10,0),0)</f>
        <v>0</v>
      </c>
      <c r="K128" s="15" t="e">
        <f>SUMIF('[16]IMP COAL RECEIPT &amp; GCV DATA'!$A$3:$A$193,'MASTER DATA FILE IMP COAL'!A128,'[16]IMP COAL RECEIPT &amp; GCV DATA'!$K$3:$K$193)</f>
        <v>#VALUE!</v>
      </c>
      <c r="L128" s="15" t="e">
        <f>SUMIF('[16]IMP COAL RECEIPT &amp; GCV DATA'!$A$3:$A$193,'MASTER DATA FILE IMP COAL'!A128,'[16]IMP COAL RECEIPT &amp; GCV DATA'!$L$3:$L$193)</f>
        <v>#VALUE!</v>
      </c>
      <c r="M128" s="15" t="e">
        <f t="shared" si="10"/>
        <v>#VALUE!</v>
      </c>
      <c r="N128" s="67"/>
      <c r="O128" s="15" t="e">
        <f>SUMIF('[16]IMP COAL RECEIPT &amp; GCV DATA'!$A$3:$A$193,'MASTER DATA FILE IMP COAL'!A128,'[16]IMP COAL RECEIPT &amp; GCV DATA'!$O$3:$O$193)</f>
        <v>#VALUE!</v>
      </c>
      <c r="P128" s="15" t="e">
        <f t="shared" si="11"/>
        <v>#VALUE!</v>
      </c>
      <c r="Q128" s="15" t="e">
        <f>SUMIF('[16]IMP COAL RECEIPT &amp; GCV DATA'!$A$3:$A$193,'MASTER DATA FILE IMP COAL'!A128,'[16]IMP COAL RECEIPT &amp; GCV DATA'!$Q$3:$Q$193)</f>
        <v>#VALUE!</v>
      </c>
      <c r="R128" s="16" t="e">
        <f>SUMIF('[16]IMP COAL RECEIPT &amp; GCV DATA'!$A$3:$A$253,'MASTER DATA FILE IMP COAL'!A128,'[16]IMP COAL RECEIPT &amp; GCV DATA'!$R$3:$R$253)+IF(H128=$J$234,($K$234*K128),0)+IF(H128=$J$235,($K$235*K128),0)</f>
        <v>#VALUE!</v>
      </c>
      <c r="S128" s="15" t="e">
        <f t="shared" si="12"/>
        <v>#VALUE!</v>
      </c>
      <c r="T128" s="15" t="e">
        <f>SUMIF('[16]IMP COAL RECEIPT &amp; GCV DATA'!$A$3:$A$193,'MASTER DATA FILE IMP COAL'!A128,'[16]IMP COAL RECEIPT &amp; GCV DATA'!$T$3:$T$193)</f>
        <v>#VALUE!</v>
      </c>
      <c r="U128" s="15" t="e">
        <f t="shared" si="13"/>
        <v>#VALUE!</v>
      </c>
      <c r="V128" s="15" t="e">
        <f>SUMIF('[16]IMP COAL RECEIPT &amp; GCV DATA'!$A$3:$A$193,'MASTER DATA FILE IMP COAL'!A128,'[16]IMP COAL RECEIPT &amp; GCV DATA'!$V$3:$V$193)</f>
        <v>#VALUE!</v>
      </c>
      <c r="W128" s="15" t="e">
        <f t="shared" si="14"/>
        <v>#VALUE!</v>
      </c>
      <c r="X128" s="13" t="e">
        <f t="shared" si="15"/>
        <v>#VALUE!</v>
      </c>
      <c r="Y128" s="13"/>
      <c r="Z128" s="13"/>
      <c r="AB128">
        <v>4080.9198113207549</v>
      </c>
      <c r="AC128" s="53" t="e">
        <f t="shared" si="16"/>
        <v>#VALUE!</v>
      </c>
      <c r="AE128" s="53" t="e">
        <f t="shared" si="17"/>
        <v>#VALUE!</v>
      </c>
      <c r="AF128">
        <v>1</v>
      </c>
    </row>
    <row r="129" spans="1:32" customFormat="1" ht="15.6" x14ac:dyDescent="0.3">
      <c r="A129" s="65"/>
      <c r="B129" s="57" t="e">
        <f>SUMIF('[16]IMP COAL RECEIPT &amp; GCV DATA'!$A$3:$A$121,A129,'[16]IMP COAL RECEIPT &amp; GCV DATA'!$B$3:$B$121)</f>
        <v>#VALUE!</v>
      </c>
      <c r="C129" s="13" t="e">
        <f>SUMIF('[16]IMP COAL RECEIPT &amp; GCV DATA'!$A$3:$A$121,A129,'[16]IMP COAL RECEIPT &amp; GCV DATA'!$C$3:$C$121)</f>
        <v>#VALUE!</v>
      </c>
      <c r="D129" s="66">
        <f>IFERROR(VLOOKUP(A129,'[16]IMP COAL RECEIPT &amp; GCV DATA'!A127:V247,4,0),0)</f>
        <v>0</v>
      </c>
      <c r="E129" s="14">
        <f>IFERROR(VLOOKUP(A129,'[16]IMP COAL RECEIPT &amp; GCV DATA'!$A$2:$V$193,5,0),0)</f>
        <v>0</v>
      </c>
      <c r="F129" s="13" t="e">
        <f>SUMIF('[16]IMP COAL RECEIPT &amp; GCV DATA'!$A$3:$A$193,'MASTER DATA FILE IMP COAL'!A129,'[16]IMP COAL RECEIPT &amp; GCV DATA'!$F$3:$F$193)</f>
        <v>#VALUE!</v>
      </c>
      <c r="G129" s="13">
        <f>IFERROR(VLOOKUP(A129,'[16]IMP COAL RECEIPT &amp; GCV DATA'!$A$2:$V$193,7,0),0)</f>
        <v>0</v>
      </c>
      <c r="H129" s="13">
        <f>IFERROR(VLOOKUP(A129,'[16]IMP COAL RECEIPT &amp; GCV DATA'!$A$2:$V$193,8,0),0)</f>
        <v>0</v>
      </c>
      <c r="I129" s="13">
        <f>IFERROR(VLOOKUP(A129,'[16]WASH COAL RECEIPT &amp; GCV DATA'!$A$2:$V$184,9,0),0)</f>
        <v>0</v>
      </c>
      <c r="J129" s="13">
        <f>IFERROR(VLOOKUP(A129,'[16]IMP COAL RECEIPT &amp; GCV DATA'!$A$2:$V$193,10,0),0)</f>
        <v>0</v>
      </c>
      <c r="K129" s="15" t="e">
        <f>SUMIF('[16]IMP COAL RECEIPT &amp; GCV DATA'!$A$3:$A$193,'MASTER DATA FILE IMP COAL'!A129,'[16]IMP COAL RECEIPT &amp; GCV DATA'!$K$3:$K$193)</f>
        <v>#VALUE!</v>
      </c>
      <c r="L129" s="15" t="e">
        <f>SUMIF('[16]IMP COAL RECEIPT &amp; GCV DATA'!$A$3:$A$193,'MASTER DATA FILE IMP COAL'!A129,'[16]IMP COAL RECEIPT &amp; GCV DATA'!$L$3:$L$193)</f>
        <v>#VALUE!</v>
      </c>
      <c r="M129" s="15" t="e">
        <f t="shared" si="10"/>
        <v>#VALUE!</v>
      </c>
      <c r="N129" s="67"/>
      <c r="O129" s="15" t="e">
        <f>SUMIF('[16]IMP COAL RECEIPT &amp; GCV DATA'!$A$3:$A$193,'MASTER DATA FILE IMP COAL'!A129,'[16]IMP COAL RECEIPT &amp; GCV DATA'!$O$3:$O$193)</f>
        <v>#VALUE!</v>
      </c>
      <c r="P129" s="15" t="e">
        <f t="shared" si="11"/>
        <v>#VALUE!</v>
      </c>
      <c r="Q129" s="15" t="e">
        <f>SUMIF('[16]IMP COAL RECEIPT &amp; GCV DATA'!$A$3:$A$193,'MASTER DATA FILE IMP COAL'!A129,'[16]IMP COAL RECEIPT &amp; GCV DATA'!$Q$3:$Q$193)</f>
        <v>#VALUE!</v>
      </c>
      <c r="R129" s="16" t="e">
        <f>SUMIF('[16]IMP COAL RECEIPT &amp; GCV DATA'!$A$3:$A$253,'MASTER DATA FILE IMP COAL'!A129,'[16]IMP COAL RECEIPT &amp; GCV DATA'!$R$3:$R$253)+IF(H129=$J$234,($K$234*K129),0)+IF(H129=$J$235,($K$235*K129),0)</f>
        <v>#VALUE!</v>
      </c>
      <c r="S129" s="15" t="e">
        <f t="shared" si="12"/>
        <v>#VALUE!</v>
      </c>
      <c r="T129" s="15" t="e">
        <f>SUMIF('[16]IMP COAL RECEIPT &amp; GCV DATA'!$A$3:$A$193,'MASTER DATA FILE IMP COAL'!A129,'[16]IMP COAL RECEIPT &amp; GCV DATA'!$T$3:$T$193)</f>
        <v>#VALUE!</v>
      </c>
      <c r="U129" s="15" t="e">
        <f t="shared" si="13"/>
        <v>#VALUE!</v>
      </c>
      <c r="V129" s="15" t="e">
        <f>SUMIF('[16]IMP COAL RECEIPT &amp; GCV DATA'!$A$3:$A$193,'MASTER DATA FILE IMP COAL'!A129,'[16]IMP COAL RECEIPT &amp; GCV DATA'!$V$3:$V$193)</f>
        <v>#VALUE!</v>
      </c>
      <c r="W129" s="15" t="e">
        <f t="shared" si="14"/>
        <v>#VALUE!</v>
      </c>
      <c r="X129" s="13" t="e">
        <f t="shared" si="15"/>
        <v>#VALUE!</v>
      </c>
      <c r="Y129" s="13"/>
      <c r="Z129" s="13"/>
      <c r="AB129">
        <v>4080.9198113207549</v>
      </c>
      <c r="AC129" s="53" t="e">
        <f t="shared" si="16"/>
        <v>#VALUE!</v>
      </c>
      <c r="AE129" s="53" t="e">
        <f t="shared" si="17"/>
        <v>#VALUE!</v>
      </c>
      <c r="AF129">
        <v>1</v>
      </c>
    </row>
    <row r="130" spans="1:32" customFormat="1" ht="15.6" x14ac:dyDescent="0.3">
      <c r="A130" s="65"/>
      <c r="B130" s="57" t="e">
        <f>SUMIF('[16]IMP COAL RECEIPT &amp; GCV DATA'!$A$3:$A$121,A130,'[16]IMP COAL RECEIPT &amp; GCV DATA'!$B$3:$B$121)</f>
        <v>#VALUE!</v>
      </c>
      <c r="C130" s="13" t="e">
        <f>SUMIF('[16]IMP COAL RECEIPT &amp; GCV DATA'!$A$3:$A$121,A130,'[16]IMP COAL RECEIPT &amp; GCV DATA'!$C$3:$C$121)</f>
        <v>#VALUE!</v>
      </c>
      <c r="D130" s="66">
        <f>IFERROR(VLOOKUP(A130,'[16]IMP COAL RECEIPT &amp; GCV DATA'!A128:V248,4,0),0)</f>
        <v>0</v>
      </c>
      <c r="E130" s="14">
        <f>IFERROR(VLOOKUP(A130,'[16]IMP COAL RECEIPT &amp; GCV DATA'!$A$2:$V$193,5,0),0)</f>
        <v>0</v>
      </c>
      <c r="F130" s="13" t="e">
        <f>SUMIF('[16]IMP COAL RECEIPT &amp; GCV DATA'!$A$3:$A$193,'MASTER DATA FILE IMP COAL'!A130,'[16]IMP COAL RECEIPT &amp; GCV DATA'!$F$3:$F$193)</f>
        <v>#VALUE!</v>
      </c>
      <c r="G130" s="13">
        <f>IFERROR(VLOOKUP(A130,'[16]IMP COAL RECEIPT &amp; GCV DATA'!$A$2:$V$193,7,0),0)</f>
        <v>0</v>
      </c>
      <c r="H130" s="13">
        <f>IFERROR(VLOOKUP(A130,'[16]IMP COAL RECEIPT &amp; GCV DATA'!$A$2:$V$193,8,0),0)</f>
        <v>0</v>
      </c>
      <c r="I130" s="13">
        <f>IFERROR(VLOOKUP(A130,'[16]WASH COAL RECEIPT &amp; GCV DATA'!$A$2:$V$184,9,0),0)</f>
        <v>0</v>
      </c>
      <c r="J130" s="13">
        <f>IFERROR(VLOOKUP(A130,'[16]IMP COAL RECEIPT &amp; GCV DATA'!$A$2:$V$193,10,0),0)</f>
        <v>0</v>
      </c>
      <c r="K130" s="15" t="e">
        <f>SUMIF('[16]IMP COAL RECEIPT &amp; GCV DATA'!$A$3:$A$193,'MASTER DATA FILE IMP COAL'!A130,'[16]IMP COAL RECEIPT &amp; GCV DATA'!$K$3:$K$193)</f>
        <v>#VALUE!</v>
      </c>
      <c r="L130" s="15" t="e">
        <f>SUMIF('[16]IMP COAL RECEIPT &amp; GCV DATA'!$A$3:$A$193,'MASTER DATA FILE IMP COAL'!A130,'[16]IMP COAL RECEIPT &amp; GCV DATA'!$L$3:$L$193)</f>
        <v>#VALUE!</v>
      </c>
      <c r="M130" s="15" t="e">
        <f t="shared" si="10"/>
        <v>#VALUE!</v>
      </c>
      <c r="N130" s="67"/>
      <c r="O130" s="15" t="e">
        <f>SUMIF('[16]IMP COAL RECEIPT &amp; GCV DATA'!$A$3:$A$193,'MASTER DATA FILE IMP COAL'!A130,'[16]IMP COAL RECEIPT &amp; GCV DATA'!$O$3:$O$193)</f>
        <v>#VALUE!</v>
      </c>
      <c r="P130" s="15" t="e">
        <f t="shared" si="11"/>
        <v>#VALUE!</v>
      </c>
      <c r="Q130" s="15" t="e">
        <f>SUMIF('[16]IMP COAL RECEIPT &amp; GCV DATA'!$A$3:$A$193,'MASTER DATA FILE IMP COAL'!A130,'[16]IMP COAL RECEIPT &amp; GCV DATA'!$Q$3:$Q$193)</f>
        <v>#VALUE!</v>
      </c>
      <c r="R130" s="16" t="e">
        <f>SUMIF('[16]IMP COAL RECEIPT &amp; GCV DATA'!$A$3:$A$253,'MASTER DATA FILE IMP COAL'!A130,'[16]IMP COAL RECEIPT &amp; GCV DATA'!$R$3:$R$253)+IF(H130=$J$234,($K$234*K130),0)+IF(H130=$J$235,($K$235*K130),0)</f>
        <v>#VALUE!</v>
      </c>
      <c r="S130" s="15" t="e">
        <f t="shared" si="12"/>
        <v>#VALUE!</v>
      </c>
      <c r="T130" s="15" t="e">
        <f>SUMIF('[16]IMP COAL RECEIPT &amp; GCV DATA'!$A$3:$A$193,'MASTER DATA FILE IMP COAL'!A130,'[16]IMP COAL RECEIPT &amp; GCV DATA'!$T$3:$T$193)</f>
        <v>#VALUE!</v>
      </c>
      <c r="U130" s="15" t="e">
        <f t="shared" si="13"/>
        <v>#VALUE!</v>
      </c>
      <c r="V130" s="15" t="e">
        <f>SUMIF('[16]IMP COAL RECEIPT &amp; GCV DATA'!$A$3:$A$193,'MASTER DATA FILE IMP COAL'!A130,'[16]IMP COAL RECEIPT &amp; GCV DATA'!$V$3:$V$193)</f>
        <v>#VALUE!</v>
      </c>
      <c r="W130" s="15" t="e">
        <f t="shared" si="14"/>
        <v>#VALUE!</v>
      </c>
      <c r="X130" s="13" t="e">
        <f t="shared" si="15"/>
        <v>#VALUE!</v>
      </c>
      <c r="Y130" s="13"/>
      <c r="Z130" s="13"/>
      <c r="AB130">
        <v>4080.9198113207549</v>
      </c>
      <c r="AC130" s="53" t="e">
        <f t="shared" si="16"/>
        <v>#VALUE!</v>
      </c>
      <c r="AE130" s="53" t="e">
        <f t="shared" si="17"/>
        <v>#VALUE!</v>
      </c>
      <c r="AF130">
        <v>1</v>
      </c>
    </row>
    <row r="131" spans="1:32" customFormat="1" ht="15.6" x14ac:dyDescent="0.3">
      <c r="A131" s="65"/>
      <c r="B131" s="57" t="e">
        <f>SUMIF('[16]IMP COAL RECEIPT &amp; GCV DATA'!$A$3:$A$121,A131,'[16]IMP COAL RECEIPT &amp; GCV DATA'!$B$3:$B$121)</f>
        <v>#VALUE!</v>
      </c>
      <c r="C131" s="13" t="e">
        <f>SUMIF('[16]IMP COAL RECEIPT &amp; GCV DATA'!$A$3:$A$121,A131,'[16]IMP COAL RECEIPT &amp; GCV DATA'!$C$3:$C$121)</f>
        <v>#VALUE!</v>
      </c>
      <c r="D131" s="66">
        <f>IFERROR(VLOOKUP(A131,'[16]IMP COAL RECEIPT &amp; GCV DATA'!A129:V249,4,0),0)</f>
        <v>0</v>
      </c>
      <c r="E131" s="14">
        <f>IFERROR(VLOOKUP(A131,'[16]IMP COAL RECEIPT &amp; GCV DATA'!$A$2:$V$193,5,0),0)</f>
        <v>0</v>
      </c>
      <c r="F131" s="13" t="e">
        <f>SUMIF('[16]IMP COAL RECEIPT &amp; GCV DATA'!$A$3:$A$193,'MASTER DATA FILE IMP COAL'!A131,'[16]IMP COAL RECEIPT &amp; GCV DATA'!$F$3:$F$193)</f>
        <v>#VALUE!</v>
      </c>
      <c r="G131" s="13">
        <f>IFERROR(VLOOKUP(A131,'[16]IMP COAL RECEIPT &amp; GCV DATA'!$A$2:$V$193,7,0),0)</f>
        <v>0</v>
      </c>
      <c r="H131" s="13">
        <f>IFERROR(VLOOKUP(A131,'[16]IMP COAL RECEIPT &amp; GCV DATA'!$A$2:$V$193,8,0),0)</f>
        <v>0</v>
      </c>
      <c r="I131" s="13">
        <f>IFERROR(VLOOKUP(A131,'[16]WASH COAL RECEIPT &amp; GCV DATA'!$A$2:$V$184,9,0),0)</f>
        <v>0</v>
      </c>
      <c r="J131" s="13">
        <f>IFERROR(VLOOKUP(A131,'[16]IMP COAL RECEIPT &amp; GCV DATA'!$A$2:$V$193,10,0),0)</f>
        <v>0</v>
      </c>
      <c r="K131" s="15" t="e">
        <f>SUMIF('[16]IMP COAL RECEIPT &amp; GCV DATA'!$A$3:$A$193,'MASTER DATA FILE IMP COAL'!A131,'[16]IMP COAL RECEIPT &amp; GCV DATA'!$K$3:$K$193)</f>
        <v>#VALUE!</v>
      </c>
      <c r="L131" s="15" t="e">
        <f>SUMIF('[16]IMP COAL RECEIPT &amp; GCV DATA'!$A$3:$A$193,'MASTER DATA FILE IMP COAL'!A131,'[16]IMP COAL RECEIPT &amp; GCV DATA'!$L$3:$L$193)</f>
        <v>#VALUE!</v>
      </c>
      <c r="M131" s="15" t="e">
        <f t="shared" si="10"/>
        <v>#VALUE!</v>
      </c>
      <c r="N131" s="67"/>
      <c r="O131" s="15" t="e">
        <f>SUMIF('[16]IMP COAL RECEIPT &amp; GCV DATA'!$A$3:$A$193,'MASTER DATA FILE IMP COAL'!A131,'[16]IMP COAL RECEIPT &amp; GCV DATA'!$O$3:$O$193)</f>
        <v>#VALUE!</v>
      </c>
      <c r="P131" s="15" t="e">
        <f t="shared" si="11"/>
        <v>#VALUE!</v>
      </c>
      <c r="Q131" s="15" t="e">
        <f>SUMIF('[16]IMP COAL RECEIPT &amp; GCV DATA'!$A$3:$A$193,'MASTER DATA FILE IMP COAL'!A131,'[16]IMP COAL RECEIPT &amp; GCV DATA'!$Q$3:$Q$193)</f>
        <v>#VALUE!</v>
      </c>
      <c r="R131" s="16" t="e">
        <f>SUMIF('[16]IMP COAL RECEIPT &amp; GCV DATA'!$A$3:$A$253,'MASTER DATA FILE IMP COAL'!A131,'[16]IMP COAL RECEIPT &amp; GCV DATA'!$R$3:$R$253)+IF(H131=$J$234,($K$234*K131),0)+IF(H131=$J$235,($K$235*K131),0)</f>
        <v>#VALUE!</v>
      </c>
      <c r="S131" s="15" t="e">
        <f t="shared" si="12"/>
        <v>#VALUE!</v>
      </c>
      <c r="T131" s="15" t="e">
        <f>SUMIF('[16]IMP COAL RECEIPT &amp; GCV DATA'!$A$3:$A$193,'MASTER DATA FILE IMP COAL'!A131,'[16]IMP COAL RECEIPT &amp; GCV DATA'!$T$3:$T$193)</f>
        <v>#VALUE!</v>
      </c>
      <c r="U131" s="15" t="e">
        <f t="shared" si="13"/>
        <v>#VALUE!</v>
      </c>
      <c r="V131" s="15" t="e">
        <f>SUMIF('[16]IMP COAL RECEIPT &amp; GCV DATA'!$A$3:$A$193,'MASTER DATA FILE IMP COAL'!A131,'[16]IMP COAL RECEIPT &amp; GCV DATA'!$V$3:$V$193)</f>
        <v>#VALUE!</v>
      </c>
      <c r="W131" s="15" t="e">
        <f t="shared" si="14"/>
        <v>#VALUE!</v>
      </c>
      <c r="X131" s="13" t="e">
        <f t="shared" si="15"/>
        <v>#VALUE!</v>
      </c>
      <c r="Y131" s="13"/>
      <c r="Z131" s="13"/>
      <c r="AB131">
        <v>4080.9198113207549</v>
      </c>
      <c r="AC131" s="53" t="e">
        <f t="shared" si="16"/>
        <v>#VALUE!</v>
      </c>
      <c r="AE131" s="53" t="e">
        <f t="shared" si="17"/>
        <v>#VALUE!</v>
      </c>
      <c r="AF131">
        <v>1</v>
      </c>
    </row>
    <row r="132" spans="1:32" customFormat="1" ht="15.6" x14ac:dyDescent="0.3">
      <c r="A132" s="65"/>
      <c r="B132" s="57" t="e">
        <f>SUMIF('[16]IMP COAL RECEIPT &amp; GCV DATA'!$A$3:$A$121,A132,'[16]IMP COAL RECEIPT &amp; GCV DATA'!$B$3:$B$121)</f>
        <v>#VALUE!</v>
      </c>
      <c r="C132" s="13" t="e">
        <f>SUMIF('[16]IMP COAL RECEIPT &amp; GCV DATA'!$A$3:$A$121,A132,'[16]IMP COAL RECEIPT &amp; GCV DATA'!$C$3:$C$121)</f>
        <v>#VALUE!</v>
      </c>
      <c r="D132" s="66">
        <f>IFERROR(VLOOKUP(A132,'[16]IMP COAL RECEIPT &amp; GCV DATA'!A130:V250,4,0),0)</f>
        <v>0</v>
      </c>
      <c r="E132" s="14">
        <f>IFERROR(VLOOKUP(A132,'[16]IMP COAL RECEIPT &amp; GCV DATA'!$A$2:$V$193,5,0),0)</f>
        <v>0</v>
      </c>
      <c r="F132" s="13" t="e">
        <f>SUMIF('[16]IMP COAL RECEIPT &amp; GCV DATA'!$A$3:$A$193,'MASTER DATA FILE IMP COAL'!A132,'[16]IMP COAL RECEIPT &amp; GCV DATA'!$F$3:$F$193)</f>
        <v>#VALUE!</v>
      </c>
      <c r="G132" s="13">
        <f>IFERROR(VLOOKUP(A132,'[16]IMP COAL RECEIPT &amp; GCV DATA'!$A$2:$V$193,7,0),0)</f>
        <v>0</v>
      </c>
      <c r="H132" s="13">
        <f>IFERROR(VLOOKUP(A132,'[16]IMP COAL RECEIPT &amp; GCV DATA'!$A$2:$V$193,8,0),0)</f>
        <v>0</v>
      </c>
      <c r="I132" s="13">
        <f>IFERROR(VLOOKUP(A132,'[16]WASH COAL RECEIPT &amp; GCV DATA'!$A$2:$V$184,9,0),0)</f>
        <v>0</v>
      </c>
      <c r="J132" s="13">
        <f>IFERROR(VLOOKUP(A132,'[16]IMP COAL RECEIPT &amp; GCV DATA'!$A$2:$V$193,10,0),0)</f>
        <v>0</v>
      </c>
      <c r="K132" s="15" t="e">
        <f>SUMIF('[16]IMP COAL RECEIPT &amp; GCV DATA'!$A$3:$A$193,'MASTER DATA FILE IMP COAL'!A132,'[16]IMP COAL RECEIPT &amp; GCV DATA'!$K$3:$K$193)</f>
        <v>#VALUE!</v>
      </c>
      <c r="L132" s="15" t="e">
        <f>SUMIF('[16]IMP COAL RECEIPT &amp; GCV DATA'!$A$3:$A$193,'MASTER DATA FILE IMP COAL'!A132,'[16]IMP COAL RECEIPT &amp; GCV DATA'!$L$3:$L$193)</f>
        <v>#VALUE!</v>
      </c>
      <c r="M132" s="15" t="e">
        <f t="shared" ref="M132:M195" si="18">+K132-L132</f>
        <v>#VALUE!</v>
      </c>
      <c r="N132" s="67"/>
      <c r="O132" s="15" t="e">
        <f>SUMIF('[16]IMP COAL RECEIPT &amp; GCV DATA'!$A$3:$A$193,'MASTER DATA FILE IMP COAL'!A132,'[16]IMP COAL RECEIPT &amp; GCV DATA'!$O$3:$O$193)</f>
        <v>#VALUE!</v>
      </c>
      <c r="P132" s="15" t="e">
        <f t="shared" ref="P132:P195" si="19">+O132*K132</f>
        <v>#VALUE!</v>
      </c>
      <c r="Q132" s="15" t="e">
        <f>SUMIF('[16]IMP COAL RECEIPT &amp; GCV DATA'!$A$3:$A$193,'MASTER DATA FILE IMP COAL'!A132,'[16]IMP COAL RECEIPT &amp; GCV DATA'!$Q$3:$Q$193)</f>
        <v>#VALUE!</v>
      </c>
      <c r="R132" s="16" t="e">
        <f>SUMIF('[16]IMP COAL RECEIPT &amp; GCV DATA'!$A$3:$A$253,'MASTER DATA FILE IMP COAL'!A132,'[16]IMP COAL RECEIPT &amp; GCV DATA'!$R$3:$R$253)+IF(H132=$J$234,($K$234*K132),0)+IF(H132=$J$235,($K$235*K132),0)</f>
        <v>#VALUE!</v>
      </c>
      <c r="S132" s="15" t="e">
        <f t="shared" ref="S132:S195" si="20">+R132/K132</f>
        <v>#VALUE!</v>
      </c>
      <c r="T132" s="15" t="e">
        <f>SUMIF('[16]IMP COAL RECEIPT &amp; GCV DATA'!$A$3:$A$193,'MASTER DATA FILE IMP COAL'!A132,'[16]IMP COAL RECEIPT &amp; GCV DATA'!$T$3:$T$193)</f>
        <v>#VALUE!</v>
      </c>
      <c r="U132" s="15" t="e">
        <f t="shared" ref="U132:U195" si="21">+T132*L132</f>
        <v>#VALUE!</v>
      </c>
      <c r="V132" s="15" t="e">
        <f>SUMIF('[16]IMP COAL RECEIPT &amp; GCV DATA'!$A$3:$A$193,'MASTER DATA FILE IMP COAL'!A132,'[16]IMP COAL RECEIPT &amp; GCV DATA'!$V$3:$V$193)</f>
        <v>#VALUE!</v>
      </c>
      <c r="W132" s="15" t="e">
        <f t="shared" ref="W132:W195" si="22">+V132*L132</f>
        <v>#VALUE!</v>
      </c>
      <c r="X132" s="13" t="e">
        <f t="shared" ref="X132:X195" si="23">S132*L132</f>
        <v>#VALUE!</v>
      </c>
      <c r="Y132" s="13"/>
      <c r="Z132" s="13"/>
      <c r="AB132">
        <v>4080.9198113207549</v>
      </c>
      <c r="AC132" s="53" t="e">
        <f t="shared" ref="AC132:AC195" si="24">V132-AB132</f>
        <v>#VALUE!</v>
      </c>
      <c r="AE132" s="53" t="e">
        <f t="shared" ref="AE132:AE195" si="25">AC132-AD132</f>
        <v>#VALUE!</v>
      </c>
      <c r="AF132">
        <v>1</v>
      </c>
    </row>
    <row r="133" spans="1:32" customFormat="1" ht="15.6" x14ac:dyDescent="0.3">
      <c r="A133" s="65"/>
      <c r="B133" s="57" t="e">
        <f>SUMIF('[16]IMP COAL RECEIPT &amp; GCV DATA'!$A$3:$A$121,A133,'[16]IMP COAL RECEIPT &amp; GCV DATA'!$B$3:$B$121)</f>
        <v>#VALUE!</v>
      </c>
      <c r="C133" s="13" t="e">
        <f>SUMIF('[16]IMP COAL RECEIPT &amp; GCV DATA'!$A$3:$A$121,A133,'[16]IMP COAL RECEIPT &amp; GCV DATA'!$C$3:$C$121)</f>
        <v>#VALUE!</v>
      </c>
      <c r="D133" s="66">
        <f>IFERROR(VLOOKUP(A133,'[16]IMP COAL RECEIPT &amp; GCV DATA'!A131:V251,4,0),0)</f>
        <v>0</v>
      </c>
      <c r="E133" s="14">
        <f>IFERROR(VLOOKUP(A133,'[16]IMP COAL RECEIPT &amp; GCV DATA'!$A$2:$V$193,5,0),0)</f>
        <v>0</v>
      </c>
      <c r="F133" s="13" t="e">
        <f>SUMIF('[16]IMP COAL RECEIPT &amp; GCV DATA'!$A$3:$A$193,'MASTER DATA FILE IMP COAL'!A133,'[16]IMP COAL RECEIPT &amp; GCV DATA'!$F$3:$F$193)</f>
        <v>#VALUE!</v>
      </c>
      <c r="G133" s="13">
        <f>IFERROR(VLOOKUP(A133,'[16]IMP COAL RECEIPT &amp; GCV DATA'!$A$2:$V$193,7,0),0)</f>
        <v>0</v>
      </c>
      <c r="H133" s="13">
        <f>IFERROR(VLOOKUP(A133,'[16]IMP COAL RECEIPT &amp; GCV DATA'!$A$2:$V$193,8,0),0)</f>
        <v>0</v>
      </c>
      <c r="I133" s="13">
        <f>IFERROR(VLOOKUP(A133,'[16]WASH COAL RECEIPT &amp; GCV DATA'!$A$2:$V$184,9,0),0)</f>
        <v>0</v>
      </c>
      <c r="J133" s="13">
        <f>IFERROR(VLOOKUP(A133,'[16]IMP COAL RECEIPT &amp; GCV DATA'!$A$2:$V$193,10,0),0)</f>
        <v>0</v>
      </c>
      <c r="K133" s="15" t="e">
        <f>SUMIF('[16]IMP COAL RECEIPT &amp; GCV DATA'!$A$3:$A$193,'MASTER DATA FILE IMP COAL'!A133,'[16]IMP COAL RECEIPT &amp; GCV DATA'!$K$3:$K$193)</f>
        <v>#VALUE!</v>
      </c>
      <c r="L133" s="15" t="e">
        <f>SUMIF('[16]IMP COAL RECEIPT &amp; GCV DATA'!$A$3:$A$193,'MASTER DATA FILE IMP COAL'!A133,'[16]IMP COAL RECEIPT &amp; GCV DATA'!$L$3:$L$193)</f>
        <v>#VALUE!</v>
      </c>
      <c r="M133" s="15" t="e">
        <f t="shared" si="18"/>
        <v>#VALUE!</v>
      </c>
      <c r="N133" s="67"/>
      <c r="O133" s="15" t="e">
        <f>SUMIF('[16]IMP COAL RECEIPT &amp; GCV DATA'!$A$3:$A$193,'MASTER DATA FILE IMP COAL'!A133,'[16]IMP COAL RECEIPT &amp; GCV DATA'!$O$3:$O$193)</f>
        <v>#VALUE!</v>
      </c>
      <c r="P133" s="15" t="e">
        <f t="shared" si="19"/>
        <v>#VALUE!</v>
      </c>
      <c r="Q133" s="15" t="e">
        <f>SUMIF('[16]IMP COAL RECEIPT &amp; GCV DATA'!$A$3:$A$193,'MASTER DATA FILE IMP COAL'!A133,'[16]IMP COAL RECEIPT &amp; GCV DATA'!$Q$3:$Q$193)</f>
        <v>#VALUE!</v>
      </c>
      <c r="R133" s="16" t="e">
        <f>SUMIF('[16]IMP COAL RECEIPT &amp; GCV DATA'!$A$3:$A$253,'MASTER DATA FILE IMP COAL'!A133,'[16]IMP COAL RECEIPT &amp; GCV DATA'!$R$3:$R$253)+IF(H133=$J$234,($K$234*K133),0)+IF(H133=$J$235,($K$235*K133),0)</f>
        <v>#VALUE!</v>
      </c>
      <c r="S133" s="15" t="e">
        <f t="shared" si="20"/>
        <v>#VALUE!</v>
      </c>
      <c r="T133" s="15" t="e">
        <f>SUMIF('[16]IMP COAL RECEIPT &amp; GCV DATA'!$A$3:$A$193,'MASTER DATA FILE IMP COAL'!A133,'[16]IMP COAL RECEIPT &amp; GCV DATA'!$T$3:$T$193)</f>
        <v>#VALUE!</v>
      </c>
      <c r="U133" s="15" t="e">
        <f t="shared" si="21"/>
        <v>#VALUE!</v>
      </c>
      <c r="V133" s="15" t="e">
        <f>SUMIF('[16]IMP COAL RECEIPT &amp; GCV DATA'!$A$3:$A$193,'MASTER DATA FILE IMP COAL'!A133,'[16]IMP COAL RECEIPT &amp; GCV DATA'!$V$3:$V$193)</f>
        <v>#VALUE!</v>
      </c>
      <c r="W133" s="15" t="e">
        <f t="shared" si="22"/>
        <v>#VALUE!</v>
      </c>
      <c r="X133" s="13" t="e">
        <f t="shared" si="23"/>
        <v>#VALUE!</v>
      </c>
      <c r="Y133" s="13"/>
      <c r="Z133" s="13"/>
      <c r="AB133">
        <v>4080.9198113207549</v>
      </c>
      <c r="AC133" s="53" t="e">
        <f t="shared" si="24"/>
        <v>#VALUE!</v>
      </c>
      <c r="AE133" s="53" t="e">
        <f t="shared" si="25"/>
        <v>#VALUE!</v>
      </c>
      <c r="AF133">
        <v>1</v>
      </c>
    </row>
    <row r="134" spans="1:32" customFormat="1" ht="15.6" x14ac:dyDescent="0.3">
      <c r="A134" s="65"/>
      <c r="B134" s="57" t="e">
        <f>SUMIF('[16]IMP COAL RECEIPT &amp; GCV DATA'!$A$3:$A$121,A134,'[16]IMP COAL RECEIPT &amp; GCV DATA'!$B$3:$B$121)</f>
        <v>#VALUE!</v>
      </c>
      <c r="C134" s="13" t="e">
        <f>SUMIF('[16]IMP COAL RECEIPT &amp; GCV DATA'!$A$3:$A$121,A134,'[16]IMP COAL RECEIPT &amp; GCV DATA'!$C$3:$C$121)</f>
        <v>#VALUE!</v>
      </c>
      <c r="D134" s="66">
        <f>IFERROR(VLOOKUP(A134,'[16]IMP COAL RECEIPT &amp; GCV DATA'!A132:V252,4,0),0)</f>
        <v>0</v>
      </c>
      <c r="E134" s="14">
        <f>IFERROR(VLOOKUP(A134,'[16]IMP COAL RECEIPT &amp; GCV DATA'!$A$2:$V$193,5,0),0)</f>
        <v>0</v>
      </c>
      <c r="F134" s="13" t="e">
        <f>SUMIF('[16]IMP COAL RECEIPT &amp; GCV DATA'!$A$3:$A$193,'MASTER DATA FILE IMP COAL'!A134,'[16]IMP COAL RECEIPT &amp; GCV DATA'!$F$3:$F$193)</f>
        <v>#VALUE!</v>
      </c>
      <c r="G134" s="13">
        <f>IFERROR(VLOOKUP(A134,'[16]IMP COAL RECEIPT &amp; GCV DATA'!$A$2:$V$193,7,0),0)</f>
        <v>0</v>
      </c>
      <c r="H134" s="13">
        <f>IFERROR(VLOOKUP(A134,'[16]IMP COAL RECEIPT &amp; GCV DATA'!$A$2:$V$193,8,0),0)</f>
        <v>0</v>
      </c>
      <c r="I134" s="13">
        <f>IFERROR(VLOOKUP(A134,'[16]WASH COAL RECEIPT &amp; GCV DATA'!$A$2:$V$184,9,0),0)</f>
        <v>0</v>
      </c>
      <c r="J134" s="13">
        <f>IFERROR(VLOOKUP(A134,'[16]IMP COAL RECEIPT &amp; GCV DATA'!$A$2:$V$193,10,0),0)</f>
        <v>0</v>
      </c>
      <c r="K134" s="15" t="e">
        <f>SUMIF('[16]IMP COAL RECEIPT &amp; GCV DATA'!$A$3:$A$193,'MASTER DATA FILE IMP COAL'!A134,'[16]IMP COAL RECEIPT &amp; GCV DATA'!$K$3:$K$193)</f>
        <v>#VALUE!</v>
      </c>
      <c r="L134" s="15" t="e">
        <f>SUMIF('[16]IMP COAL RECEIPT &amp; GCV DATA'!$A$3:$A$193,'MASTER DATA FILE IMP COAL'!A134,'[16]IMP COAL RECEIPT &amp; GCV DATA'!$L$3:$L$193)</f>
        <v>#VALUE!</v>
      </c>
      <c r="M134" s="15" t="e">
        <f t="shared" si="18"/>
        <v>#VALUE!</v>
      </c>
      <c r="N134" s="67"/>
      <c r="O134" s="15" t="e">
        <f>SUMIF('[16]IMP COAL RECEIPT &amp; GCV DATA'!$A$3:$A$193,'MASTER DATA FILE IMP COAL'!A134,'[16]IMP COAL RECEIPT &amp; GCV DATA'!$O$3:$O$193)</f>
        <v>#VALUE!</v>
      </c>
      <c r="P134" s="15" t="e">
        <f t="shared" si="19"/>
        <v>#VALUE!</v>
      </c>
      <c r="Q134" s="15" t="e">
        <f>SUMIF('[16]IMP COAL RECEIPT &amp; GCV DATA'!$A$3:$A$193,'MASTER DATA FILE IMP COAL'!A134,'[16]IMP COAL RECEIPT &amp; GCV DATA'!$Q$3:$Q$193)</f>
        <v>#VALUE!</v>
      </c>
      <c r="R134" s="16" t="e">
        <f>SUMIF('[16]IMP COAL RECEIPT &amp; GCV DATA'!$A$3:$A$253,'MASTER DATA FILE IMP COAL'!A134,'[16]IMP COAL RECEIPT &amp; GCV DATA'!$R$3:$R$253)+IF(H134=$J$234,($K$234*K134),0)+IF(H134=$J$235,($K$235*K134),0)</f>
        <v>#VALUE!</v>
      </c>
      <c r="S134" s="15" t="e">
        <f t="shared" si="20"/>
        <v>#VALUE!</v>
      </c>
      <c r="T134" s="15" t="e">
        <f>SUMIF('[16]IMP COAL RECEIPT &amp; GCV DATA'!$A$3:$A$193,'MASTER DATA FILE IMP COAL'!A134,'[16]IMP COAL RECEIPT &amp; GCV DATA'!$T$3:$T$193)</f>
        <v>#VALUE!</v>
      </c>
      <c r="U134" s="15" t="e">
        <f t="shared" si="21"/>
        <v>#VALUE!</v>
      </c>
      <c r="V134" s="15" t="e">
        <f>SUMIF('[16]IMP COAL RECEIPT &amp; GCV DATA'!$A$3:$A$193,'MASTER DATA FILE IMP COAL'!A134,'[16]IMP COAL RECEIPT &amp; GCV DATA'!$V$3:$V$193)</f>
        <v>#VALUE!</v>
      </c>
      <c r="W134" s="15" t="e">
        <f t="shared" si="22"/>
        <v>#VALUE!</v>
      </c>
      <c r="X134" s="13" t="e">
        <f t="shared" si="23"/>
        <v>#VALUE!</v>
      </c>
      <c r="Y134" s="13"/>
      <c r="Z134" s="13"/>
      <c r="AB134">
        <v>4080.9198113207549</v>
      </c>
      <c r="AC134" s="53" t="e">
        <f t="shared" si="24"/>
        <v>#VALUE!</v>
      </c>
      <c r="AE134" s="53" t="e">
        <f t="shared" si="25"/>
        <v>#VALUE!</v>
      </c>
      <c r="AF134">
        <v>1</v>
      </c>
    </row>
    <row r="135" spans="1:32" customFormat="1" ht="15.6" x14ac:dyDescent="0.3">
      <c r="A135" s="65"/>
      <c r="B135" s="57" t="e">
        <f>SUMIF('[16]IMP COAL RECEIPT &amp; GCV DATA'!$A$3:$A$121,A135,'[16]IMP COAL RECEIPT &amp; GCV DATA'!$B$3:$B$121)</f>
        <v>#VALUE!</v>
      </c>
      <c r="C135" s="13" t="e">
        <f>SUMIF('[16]IMP COAL RECEIPT &amp; GCV DATA'!$A$3:$A$121,A135,'[16]IMP COAL RECEIPT &amp; GCV DATA'!$C$3:$C$121)</f>
        <v>#VALUE!</v>
      </c>
      <c r="D135" s="66">
        <f>IFERROR(VLOOKUP(A135,'[16]IMP COAL RECEIPT &amp; GCV DATA'!A133:V253,4,0),0)</f>
        <v>0</v>
      </c>
      <c r="E135" s="14">
        <f>IFERROR(VLOOKUP(A135,'[16]IMP COAL RECEIPT &amp; GCV DATA'!$A$2:$V$193,5,0),0)</f>
        <v>0</v>
      </c>
      <c r="F135" s="13" t="e">
        <f>SUMIF('[16]IMP COAL RECEIPT &amp; GCV DATA'!$A$3:$A$193,'MASTER DATA FILE IMP COAL'!A135,'[16]IMP COAL RECEIPT &amp; GCV DATA'!$F$3:$F$193)</f>
        <v>#VALUE!</v>
      </c>
      <c r="G135" s="13">
        <f>IFERROR(VLOOKUP(A135,'[16]IMP COAL RECEIPT &amp; GCV DATA'!$A$2:$V$193,7,0),0)</f>
        <v>0</v>
      </c>
      <c r="H135" s="13">
        <f>IFERROR(VLOOKUP(A135,'[16]IMP COAL RECEIPT &amp; GCV DATA'!$A$2:$V$193,8,0),0)</f>
        <v>0</v>
      </c>
      <c r="I135" s="13">
        <f>IFERROR(VLOOKUP(A135,'[16]WASH COAL RECEIPT &amp; GCV DATA'!$A$2:$V$184,9,0),0)</f>
        <v>0</v>
      </c>
      <c r="J135" s="13">
        <f>IFERROR(VLOOKUP(A135,'[16]IMP COAL RECEIPT &amp; GCV DATA'!$A$2:$V$193,10,0),0)</f>
        <v>0</v>
      </c>
      <c r="K135" s="15" t="e">
        <f>SUMIF('[16]IMP COAL RECEIPT &amp; GCV DATA'!$A$3:$A$193,'MASTER DATA FILE IMP COAL'!A135,'[16]IMP COAL RECEIPT &amp; GCV DATA'!$K$3:$K$193)</f>
        <v>#VALUE!</v>
      </c>
      <c r="L135" s="15" t="e">
        <f>SUMIF('[16]IMP COAL RECEIPT &amp; GCV DATA'!$A$3:$A$193,'MASTER DATA FILE IMP COAL'!A135,'[16]IMP COAL RECEIPT &amp; GCV DATA'!$L$3:$L$193)</f>
        <v>#VALUE!</v>
      </c>
      <c r="M135" s="15" t="e">
        <f t="shared" si="18"/>
        <v>#VALUE!</v>
      </c>
      <c r="N135" s="67"/>
      <c r="O135" s="15" t="e">
        <f>SUMIF('[16]IMP COAL RECEIPT &amp; GCV DATA'!$A$3:$A$193,'MASTER DATA FILE IMP COAL'!A135,'[16]IMP COAL RECEIPT &amp; GCV DATA'!$O$3:$O$193)</f>
        <v>#VALUE!</v>
      </c>
      <c r="P135" s="15" t="e">
        <f t="shared" si="19"/>
        <v>#VALUE!</v>
      </c>
      <c r="Q135" s="15" t="e">
        <f>SUMIF('[16]IMP COAL RECEIPT &amp; GCV DATA'!$A$3:$A$193,'MASTER DATA FILE IMP COAL'!A135,'[16]IMP COAL RECEIPT &amp; GCV DATA'!$Q$3:$Q$193)</f>
        <v>#VALUE!</v>
      </c>
      <c r="R135" s="16" t="e">
        <f>SUMIF('[16]IMP COAL RECEIPT &amp; GCV DATA'!$A$3:$A$253,'MASTER DATA FILE IMP COAL'!A135,'[16]IMP COAL RECEIPT &amp; GCV DATA'!$R$3:$R$253)+IF(H135=$J$234,($K$234*K135),0)+IF(H135=$J$235,($K$235*K135),0)</f>
        <v>#VALUE!</v>
      </c>
      <c r="S135" s="15" t="e">
        <f t="shared" si="20"/>
        <v>#VALUE!</v>
      </c>
      <c r="T135" s="15" t="e">
        <f>SUMIF('[16]IMP COAL RECEIPT &amp; GCV DATA'!$A$3:$A$193,'MASTER DATA FILE IMP COAL'!A135,'[16]IMP COAL RECEIPT &amp; GCV DATA'!$T$3:$T$193)</f>
        <v>#VALUE!</v>
      </c>
      <c r="U135" s="15" t="e">
        <f t="shared" si="21"/>
        <v>#VALUE!</v>
      </c>
      <c r="V135" s="15" t="e">
        <f>SUMIF('[16]IMP COAL RECEIPT &amp; GCV DATA'!$A$3:$A$193,'MASTER DATA FILE IMP COAL'!A135,'[16]IMP COAL RECEIPT &amp; GCV DATA'!$V$3:$V$193)</f>
        <v>#VALUE!</v>
      </c>
      <c r="W135" s="15" t="e">
        <f t="shared" si="22"/>
        <v>#VALUE!</v>
      </c>
      <c r="X135" s="13" t="e">
        <f t="shared" si="23"/>
        <v>#VALUE!</v>
      </c>
      <c r="Y135" s="13"/>
      <c r="Z135" s="13"/>
      <c r="AB135">
        <v>4080.9198113207549</v>
      </c>
      <c r="AC135" s="53" t="e">
        <f t="shared" si="24"/>
        <v>#VALUE!</v>
      </c>
      <c r="AE135" s="53" t="e">
        <f t="shared" si="25"/>
        <v>#VALUE!</v>
      </c>
      <c r="AF135">
        <v>1</v>
      </c>
    </row>
    <row r="136" spans="1:32" customFormat="1" ht="15.6" x14ac:dyDescent="0.3">
      <c r="A136" s="65"/>
      <c r="B136" s="57" t="e">
        <f>SUMIF('[16]IMP COAL RECEIPT &amp; GCV DATA'!$A$3:$A$121,A136,'[16]IMP COAL RECEIPT &amp; GCV DATA'!$B$3:$B$121)</f>
        <v>#VALUE!</v>
      </c>
      <c r="C136" s="13" t="e">
        <f>SUMIF('[16]IMP COAL RECEIPT &amp; GCV DATA'!$A$3:$A$121,A136,'[16]IMP COAL RECEIPT &amp; GCV DATA'!$C$3:$C$121)</f>
        <v>#VALUE!</v>
      </c>
      <c r="D136" s="66">
        <f>IFERROR(VLOOKUP(A136,'[16]IMP COAL RECEIPT &amp; GCV DATA'!A134:V254,4,0),0)</f>
        <v>0</v>
      </c>
      <c r="E136" s="14">
        <f>IFERROR(VLOOKUP(A136,'[16]IMP COAL RECEIPT &amp; GCV DATA'!$A$2:$V$193,5,0),0)</f>
        <v>0</v>
      </c>
      <c r="F136" s="13" t="e">
        <f>SUMIF('[16]IMP COAL RECEIPT &amp; GCV DATA'!$A$3:$A$193,'MASTER DATA FILE IMP COAL'!A136,'[16]IMP COAL RECEIPT &amp; GCV DATA'!$F$3:$F$193)</f>
        <v>#VALUE!</v>
      </c>
      <c r="G136" s="13">
        <f>IFERROR(VLOOKUP(A136,'[16]IMP COAL RECEIPT &amp; GCV DATA'!$A$2:$V$193,7,0),0)</f>
        <v>0</v>
      </c>
      <c r="H136" s="13">
        <f>IFERROR(VLOOKUP(A136,'[16]IMP COAL RECEIPT &amp; GCV DATA'!$A$2:$V$193,8,0),0)</f>
        <v>0</v>
      </c>
      <c r="I136" s="13">
        <f>IFERROR(VLOOKUP(A136,'[16]WASH COAL RECEIPT &amp; GCV DATA'!$A$2:$V$184,9,0),0)</f>
        <v>0</v>
      </c>
      <c r="J136" s="13">
        <f>IFERROR(VLOOKUP(A136,'[16]IMP COAL RECEIPT &amp; GCV DATA'!$A$2:$V$193,10,0),0)</f>
        <v>0</v>
      </c>
      <c r="K136" s="15" t="e">
        <f>SUMIF('[16]IMP COAL RECEIPT &amp; GCV DATA'!$A$3:$A$193,'MASTER DATA FILE IMP COAL'!A136,'[16]IMP COAL RECEIPT &amp; GCV DATA'!$K$3:$K$193)</f>
        <v>#VALUE!</v>
      </c>
      <c r="L136" s="15" t="e">
        <f>SUMIF('[16]IMP COAL RECEIPT &amp; GCV DATA'!$A$3:$A$193,'MASTER DATA FILE IMP COAL'!A136,'[16]IMP COAL RECEIPT &amp; GCV DATA'!$L$3:$L$193)</f>
        <v>#VALUE!</v>
      </c>
      <c r="M136" s="15" t="e">
        <f t="shared" si="18"/>
        <v>#VALUE!</v>
      </c>
      <c r="N136" s="67"/>
      <c r="O136" s="15" t="e">
        <f>SUMIF('[16]IMP COAL RECEIPT &amp; GCV DATA'!$A$3:$A$193,'MASTER DATA FILE IMP COAL'!A136,'[16]IMP COAL RECEIPT &amp; GCV DATA'!$O$3:$O$193)</f>
        <v>#VALUE!</v>
      </c>
      <c r="P136" s="15" t="e">
        <f t="shared" si="19"/>
        <v>#VALUE!</v>
      </c>
      <c r="Q136" s="15" t="e">
        <f>SUMIF('[16]IMP COAL RECEIPT &amp; GCV DATA'!$A$3:$A$193,'MASTER DATA FILE IMP COAL'!A136,'[16]IMP COAL RECEIPT &amp; GCV DATA'!$Q$3:$Q$193)</f>
        <v>#VALUE!</v>
      </c>
      <c r="R136" s="16" t="e">
        <f>SUMIF('[16]IMP COAL RECEIPT &amp; GCV DATA'!$A$3:$A$253,'MASTER DATA FILE IMP COAL'!A136,'[16]IMP COAL RECEIPT &amp; GCV DATA'!$R$3:$R$253)+IF(H136=$J$234,($K$234*K136),0)+IF(H136=$J$235,($K$235*K136),0)</f>
        <v>#VALUE!</v>
      </c>
      <c r="S136" s="15" t="e">
        <f t="shared" si="20"/>
        <v>#VALUE!</v>
      </c>
      <c r="T136" s="15" t="e">
        <f>SUMIF('[16]IMP COAL RECEIPT &amp; GCV DATA'!$A$3:$A$193,'MASTER DATA FILE IMP COAL'!A136,'[16]IMP COAL RECEIPT &amp; GCV DATA'!$T$3:$T$193)</f>
        <v>#VALUE!</v>
      </c>
      <c r="U136" s="15" t="e">
        <f t="shared" si="21"/>
        <v>#VALUE!</v>
      </c>
      <c r="V136" s="15" t="e">
        <f>SUMIF('[16]IMP COAL RECEIPT &amp; GCV DATA'!$A$3:$A$193,'MASTER DATA FILE IMP COAL'!A136,'[16]IMP COAL RECEIPT &amp; GCV DATA'!$V$3:$V$193)</f>
        <v>#VALUE!</v>
      </c>
      <c r="W136" s="15" t="e">
        <f t="shared" si="22"/>
        <v>#VALUE!</v>
      </c>
      <c r="X136" s="13" t="e">
        <f t="shared" si="23"/>
        <v>#VALUE!</v>
      </c>
      <c r="Y136" s="13"/>
      <c r="Z136" s="13"/>
      <c r="AB136">
        <v>4080.9198113207549</v>
      </c>
      <c r="AC136" s="53" t="e">
        <f t="shared" si="24"/>
        <v>#VALUE!</v>
      </c>
      <c r="AE136" s="53" t="e">
        <f t="shared" si="25"/>
        <v>#VALUE!</v>
      </c>
      <c r="AF136">
        <v>1</v>
      </c>
    </row>
    <row r="137" spans="1:32" customFormat="1" ht="15.6" x14ac:dyDescent="0.3">
      <c r="A137" s="65"/>
      <c r="B137" s="57" t="e">
        <f>SUMIF('[16]IMP COAL RECEIPT &amp; GCV DATA'!$A$3:$A$121,A137,'[16]IMP COAL RECEIPT &amp; GCV DATA'!$B$3:$B$121)</f>
        <v>#VALUE!</v>
      </c>
      <c r="C137" s="13" t="e">
        <f>SUMIF('[16]IMP COAL RECEIPT &amp; GCV DATA'!$A$3:$A$121,A137,'[16]IMP COAL RECEIPT &amp; GCV DATA'!$C$3:$C$121)</f>
        <v>#VALUE!</v>
      </c>
      <c r="D137" s="66">
        <f>IFERROR(VLOOKUP(A137,'[16]IMP COAL RECEIPT &amp; GCV DATA'!A135:V255,4,0),0)</f>
        <v>0</v>
      </c>
      <c r="E137" s="14">
        <f>IFERROR(VLOOKUP(A137,'[16]IMP COAL RECEIPT &amp; GCV DATA'!$A$2:$V$193,5,0),0)</f>
        <v>0</v>
      </c>
      <c r="F137" s="13" t="e">
        <f>SUMIF('[16]IMP COAL RECEIPT &amp; GCV DATA'!$A$3:$A$193,'MASTER DATA FILE IMP COAL'!A137,'[16]IMP COAL RECEIPT &amp; GCV DATA'!$F$3:$F$193)</f>
        <v>#VALUE!</v>
      </c>
      <c r="G137" s="13">
        <f>IFERROR(VLOOKUP(A137,'[16]IMP COAL RECEIPT &amp; GCV DATA'!$A$2:$V$193,7,0),0)</f>
        <v>0</v>
      </c>
      <c r="H137" s="13">
        <f>IFERROR(VLOOKUP(A137,'[16]IMP COAL RECEIPT &amp; GCV DATA'!$A$2:$V$193,8,0),0)</f>
        <v>0</v>
      </c>
      <c r="I137" s="13">
        <f>IFERROR(VLOOKUP(A137,'[16]WASH COAL RECEIPT &amp; GCV DATA'!$A$2:$V$184,9,0),0)</f>
        <v>0</v>
      </c>
      <c r="J137" s="13">
        <f>IFERROR(VLOOKUP(A137,'[16]IMP COAL RECEIPT &amp; GCV DATA'!$A$2:$V$193,10,0),0)</f>
        <v>0</v>
      </c>
      <c r="K137" s="15" t="e">
        <f>SUMIF('[16]IMP COAL RECEIPT &amp; GCV DATA'!$A$3:$A$193,'MASTER DATA FILE IMP COAL'!A137,'[16]IMP COAL RECEIPT &amp; GCV DATA'!$K$3:$K$193)</f>
        <v>#VALUE!</v>
      </c>
      <c r="L137" s="15" t="e">
        <f>SUMIF('[16]IMP COAL RECEIPT &amp; GCV DATA'!$A$3:$A$193,'MASTER DATA FILE IMP COAL'!A137,'[16]IMP COAL RECEIPT &amp; GCV DATA'!$L$3:$L$193)</f>
        <v>#VALUE!</v>
      </c>
      <c r="M137" s="15" t="e">
        <f t="shared" si="18"/>
        <v>#VALUE!</v>
      </c>
      <c r="N137" s="67"/>
      <c r="O137" s="15" t="e">
        <f>SUMIF('[16]IMP COAL RECEIPT &amp; GCV DATA'!$A$3:$A$193,'MASTER DATA FILE IMP COAL'!A137,'[16]IMP COAL RECEIPT &amp; GCV DATA'!$O$3:$O$193)</f>
        <v>#VALUE!</v>
      </c>
      <c r="P137" s="15" t="e">
        <f t="shared" si="19"/>
        <v>#VALUE!</v>
      </c>
      <c r="Q137" s="15" t="e">
        <f>SUMIF('[16]IMP COAL RECEIPT &amp; GCV DATA'!$A$3:$A$193,'MASTER DATA FILE IMP COAL'!A137,'[16]IMP COAL RECEIPT &amp; GCV DATA'!$Q$3:$Q$193)</f>
        <v>#VALUE!</v>
      </c>
      <c r="R137" s="16" t="e">
        <f>SUMIF('[16]IMP COAL RECEIPT &amp; GCV DATA'!$A$3:$A$253,'MASTER DATA FILE IMP COAL'!A137,'[16]IMP COAL RECEIPT &amp; GCV DATA'!$R$3:$R$253)+IF(H137=$J$234,($K$234*K137),0)+IF(H137=$J$235,($K$235*K137),0)</f>
        <v>#VALUE!</v>
      </c>
      <c r="S137" s="15" t="e">
        <f t="shared" si="20"/>
        <v>#VALUE!</v>
      </c>
      <c r="T137" s="15" t="e">
        <f>SUMIF('[16]IMP COAL RECEIPT &amp; GCV DATA'!$A$3:$A$193,'MASTER DATA FILE IMP COAL'!A137,'[16]IMP COAL RECEIPT &amp; GCV DATA'!$T$3:$T$193)</f>
        <v>#VALUE!</v>
      </c>
      <c r="U137" s="15" t="e">
        <f t="shared" si="21"/>
        <v>#VALUE!</v>
      </c>
      <c r="V137" s="15" t="e">
        <f>SUMIF('[16]IMP COAL RECEIPT &amp; GCV DATA'!$A$3:$A$193,'MASTER DATA FILE IMP COAL'!A137,'[16]IMP COAL RECEIPT &amp; GCV DATA'!$V$3:$V$193)</f>
        <v>#VALUE!</v>
      </c>
      <c r="W137" s="15" t="e">
        <f t="shared" si="22"/>
        <v>#VALUE!</v>
      </c>
      <c r="X137" s="13" t="e">
        <f t="shared" si="23"/>
        <v>#VALUE!</v>
      </c>
      <c r="Y137" s="13"/>
      <c r="Z137" s="13"/>
      <c r="AB137">
        <v>4080.9198113207549</v>
      </c>
      <c r="AC137" s="53" t="e">
        <f t="shared" si="24"/>
        <v>#VALUE!</v>
      </c>
      <c r="AE137" s="53" t="e">
        <f t="shared" si="25"/>
        <v>#VALUE!</v>
      </c>
      <c r="AF137">
        <v>1</v>
      </c>
    </row>
    <row r="138" spans="1:32" customFormat="1" ht="15.6" x14ac:dyDescent="0.3">
      <c r="A138" s="65"/>
      <c r="B138" s="57" t="e">
        <f>SUMIF('[16]IMP COAL RECEIPT &amp; GCV DATA'!$A$3:$A$121,A138,'[16]IMP COAL RECEIPT &amp; GCV DATA'!$B$3:$B$121)</f>
        <v>#VALUE!</v>
      </c>
      <c r="C138" s="13" t="e">
        <f>SUMIF('[16]IMP COAL RECEIPT &amp; GCV DATA'!$A$3:$A$121,A138,'[16]IMP COAL RECEIPT &amp; GCV DATA'!$C$3:$C$121)</f>
        <v>#VALUE!</v>
      </c>
      <c r="D138" s="66">
        <f>IFERROR(VLOOKUP(A138,'[16]IMP COAL RECEIPT &amp; GCV DATA'!A136:V256,4,0),0)</f>
        <v>0</v>
      </c>
      <c r="E138" s="14">
        <f>IFERROR(VLOOKUP(A138,'[16]IMP COAL RECEIPT &amp; GCV DATA'!$A$2:$V$193,5,0),0)</f>
        <v>0</v>
      </c>
      <c r="F138" s="13" t="e">
        <f>SUMIF('[16]IMP COAL RECEIPT &amp; GCV DATA'!$A$3:$A$193,'MASTER DATA FILE IMP COAL'!A138,'[16]IMP COAL RECEIPT &amp; GCV DATA'!$F$3:$F$193)</f>
        <v>#VALUE!</v>
      </c>
      <c r="G138" s="13">
        <f>IFERROR(VLOOKUP(A138,'[16]IMP COAL RECEIPT &amp; GCV DATA'!$A$2:$V$193,7,0),0)</f>
        <v>0</v>
      </c>
      <c r="H138" s="13">
        <f>IFERROR(VLOOKUP(A138,'[16]IMP COAL RECEIPT &amp; GCV DATA'!$A$2:$V$193,8,0),0)</f>
        <v>0</v>
      </c>
      <c r="I138" s="13">
        <f>IFERROR(VLOOKUP(A138,'[16]WASH COAL RECEIPT &amp; GCV DATA'!$A$2:$V$184,9,0),0)</f>
        <v>0</v>
      </c>
      <c r="J138" s="13">
        <f>IFERROR(VLOOKUP(A138,'[16]IMP COAL RECEIPT &amp; GCV DATA'!$A$2:$V$193,10,0),0)</f>
        <v>0</v>
      </c>
      <c r="K138" s="15" t="e">
        <f>SUMIF('[16]IMP COAL RECEIPT &amp; GCV DATA'!$A$3:$A$193,'MASTER DATA FILE IMP COAL'!A138,'[16]IMP COAL RECEIPT &amp; GCV DATA'!$K$3:$K$193)</f>
        <v>#VALUE!</v>
      </c>
      <c r="L138" s="15" t="e">
        <f>SUMIF('[16]IMP COAL RECEIPT &amp; GCV DATA'!$A$3:$A$193,'MASTER DATA FILE IMP COAL'!A138,'[16]IMP COAL RECEIPT &amp; GCV DATA'!$L$3:$L$193)</f>
        <v>#VALUE!</v>
      </c>
      <c r="M138" s="15" t="e">
        <f t="shared" si="18"/>
        <v>#VALUE!</v>
      </c>
      <c r="N138" s="67"/>
      <c r="O138" s="15" t="e">
        <f>SUMIF('[16]IMP COAL RECEIPT &amp; GCV DATA'!$A$3:$A$193,'MASTER DATA FILE IMP COAL'!A138,'[16]IMP COAL RECEIPT &amp; GCV DATA'!$O$3:$O$193)</f>
        <v>#VALUE!</v>
      </c>
      <c r="P138" s="15" t="e">
        <f t="shared" si="19"/>
        <v>#VALUE!</v>
      </c>
      <c r="Q138" s="15" t="e">
        <f>SUMIF('[16]IMP COAL RECEIPT &amp; GCV DATA'!$A$3:$A$193,'MASTER DATA FILE IMP COAL'!A138,'[16]IMP COAL RECEIPT &amp; GCV DATA'!$Q$3:$Q$193)</f>
        <v>#VALUE!</v>
      </c>
      <c r="R138" s="16" t="e">
        <f>SUMIF('[16]IMP COAL RECEIPT &amp; GCV DATA'!$A$3:$A$253,'MASTER DATA FILE IMP COAL'!A138,'[16]IMP COAL RECEIPT &amp; GCV DATA'!$R$3:$R$253)+IF(H138=$J$234,($K$234*K138),0)+IF(H138=$J$235,($K$235*K138),0)</f>
        <v>#VALUE!</v>
      </c>
      <c r="S138" s="15" t="e">
        <f t="shared" si="20"/>
        <v>#VALUE!</v>
      </c>
      <c r="T138" s="15" t="e">
        <f>SUMIF('[16]IMP COAL RECEIPT &amp; GCV DATA'!$A$3:$A$193,'MASTER DATA FILE IMP COAL'!A138,'[16]IMP COAL RECEIPT &amp; GCV DATA'!$T$3:$T$193)</f>
        <v>#VALUE!</v>
      </c>
      <c r="U138" s="15" t="e">
        <f t="shared" si="21"/>
        <v>#VALUE!</v>
      </c>
      <c r="V138" s="15" t="e">
        <f>SUMIF('[16]IMP COAL RECEIPT &amp; GCV DATA'!$A$3:$A$193,'MASTER DATA FILE IMP COAL'!A138,'[16]IMP COAL RECEIPT &amp; GCV DATA'!$V$3:$V$193)</f>
        <v>#VALUE!</v>
      </c>
      <c r="W138" s="15" t="e">
        <f t="shared" si="22"/>
        <v>#VALUE!</v>
      </c>
      <c r="X138" s="13" t="e">
        <f t="shared" si="23"/>
        <v>#VALUE!</v>
      </c>
      <c r="Y138" s="13"/>
      <c r="Z138" s="13"/>
      <c r="AB138">
        <v>4080.9198113207549</v>
      </c>
      <c r="AC138" s="53" t="e">
        <f t="shared" si="24"/>
        <v>#VALUE!</v>
      </c>
      <c r="AE138" s="53" t="e">
        <f t="shared" si="25"/>
        <v>#VALUE!</v>
      </c>
      <c r="AF138">
        <v>1</v>
      </c>
    </row>
    <row r="139" spans="1:32" customFormat="1" ht="15.6" x14ac:dyDescent="0.3">
      <c r="A139" s="65"/>
      <c r="B139" s="57" t="e">
        <f>SUMIF('[16]IMP COAL RECEIPT &amp; GCV DATA'!$A$3:$A$121,A139,'[16]IMP COAL RECEIPT &amp; GCV DATA'!$B$3:$B$121)</f>
        <v>#VALUE!</v>
      </c>
      <c r="C139" s="13" t="e">
        <f>SUMIF('[16]IMP COAL RECEIPT &amp; GCV DATA'!$A$3:$A$121,A139,'[16]IMP COAL RECEIPT &amp; GCV DATA'!$C$3:$C$121)</f>
        <v>#VALUE!</v>
      </c>
      <c r="D139" s="66">
        <f>IFERROR(VLOOKUP(A139,'[16]IMP COAL RECEIPT &amp; GCV DATA'!A137:V257,4,0),0)</f>
        <v>0</v>
      </c>
      <c r="E139" s="14">
        <f>IFERROR(VLOOKUP(A139,'[16]IMP COAL RECEIPT &amp; GCV DATA'!$A$2:$V$193,5,0),0)</f>
        <v>0</v>
      </c>
      <c r="F139" s="13" t="e">
        <f>SUMIF('[16]IMP COAL RECEIPT &amp; GCV DATA'!$A$3:$A$193,'MASTER DATA FILE IMP COAL'!A139,'[16]IMP COAL RECEIPT &amp; GCV DATA'!$F$3:$F$193)</f>
        <v>#VALUE!</v>
      </c>
      <c r="G139" s="13">
        <f>IFERROR(VLOOKUP(A139,'[16]IMP COAL RECEIPT &amp; GCV DATA'!$A$2:$V$193,7,0),0)</f>
        <v>0</v>
      </c>
      <c r="H139" s="13">
        <f>IFERROR(VLOOKUP(A139,'[16]IMP COAL RECEIPT &amp; GCV DATA'!$A$2:$V$193,8,0),0)</f>
        <v>0</v>
      </c>
      <c r="I139" s="13">
        <f>IFERROR(VLOOKUP(A139,'[16]WASH COAL RECEIPT &amp; GCV DATA'!$A$2:$V$184,9,0),0)</f>
        <v>0</v>
      </c>
      <c r="J139" s="13">
        <f>IFERROR(VLOOKUP(A139,'[16]IMP COAL RECEIPT &amp; GCV DATA'!$A$2:$V$193,10,0),0)</f>
        <v>0</v>
      </c>
      <c r="K139" s="15" t="e">
        <f>SUMIF('[16]IMP COAL RECEIPT &amp; GCV DATA'!$A$3:$A$193,'MASTER DATA FILE IMP COAL'!A139,'[16]IMP COAL RECEIPT &amp; GCV DATA'!$K$3:$K$193)</f>
        <v>#VALUE!</v>
      </c>
      <c r="L139" s="15" t="e">
        <f>SUMIF('[16]IMP COAL RECEIPT &amp; GCV DATA'!$A$3:$A$193,'MASTER DATA FILE IMP COAL'!A139,'[16]IMP COAL RECEIPT &amp; GCV DATA'!$L$3:$L$193)</f>
        <v>#VALUE!</v>
      </c>
      <c r="M139" s="15" t="e">
        <f t="shared" si="18"/>
        <v>#VALUE!</v>
      </c>
      <c r="N139" s="67"/>
      <c r="O139" s="15" t="e">
        <f>SUMIF('[16]IMP COAL RECEIPT &amp; GCV DATA'!$A$3:$A$193,'MASTER DATA FILE IMP COAL'!A139,'[16]IMP COAL RECEIPT &amp; GCV DATA'!$O$3:$O$193)</f>
        <v>#VALUE!</v>
      </c>
      <c r="P139" s="15" t="e">
        <f t="shared" si="19"/>
        <v>#VALUE!</v>
      </c>
      <c r="Q139" s="15" t="e">
        <f>SUMIF('[16]IMP COAL RECEIPT &amp; GCV DATA'!$A$3:$A$193,'MASTER DATA FILE IMP COAL'!A139,'[16]IMP COAL RECEIPT &amp; GCV DATA'!$Q$3:$Q$193)</f>
        <v>#VALUE!</v>
      </c>
      <c r="R139" s="16" t="e">
        <f>SUMIF('[16]IMP COAL RECEIPT &amp; GCV DATA'!$A$3:$A$253,'MASTER DATA FILE IMP COAL'!A139,'[16]IMP COAL RECEIPT &amp; GCV DATA'!$R$3:$R$253)+IF(H139=$J$234,($K$234*K139),0)+IF(H139=$J$235,($K$235*K139),0)</f>
        <v>#VALUE!</v>
      </c>
      <c r="S139" s="15" t="e">
        <f t="shared" si="20"/>
        <v>#VALUE!</v>
      </c>
      <c r="T139" s="15" t="e">
        <f>SUMIF('[16]IMP COAL RECEIPT &amp; GCV DATA'!$A$3:$A$193,'MASTER DATA FILE IMP COAL'!A139,'[16]IMP COAL RECEIPT &amp; GCV DATA'!$T$3:$T$193)</f>
        <v>#VALUE!</v>
      </c>
      <c r="U139" s="15" t="e">
        <f t="shared" si="21"/>
        <v>#VALUE!</v>
      </c>
      <c r="V139" s="15" t="e">
        <f>SUMIF('[16]IMP COAL RECEIPT &amp; GCV DATA'!$A$3:$A$193,'MASTER DATA FILE IMP COAL'!A139,'[16]IMP COAL RECEIPT &amp; GCV DATA'!$V$3:$V$193)</f>
        <v>#VALUE!</v>
      </c>
      <c r="W139" s="15" t="e">
        <f t="shared" si="22"/>
        <v>#VALUE!</v>
      </c>
      <c r="X139" s="13" t="e">
        <f t="shared" si="23"/>
        <v>#VALUE!</v>
      </c>
      <c r="Y139" s="13"/>
      <c r="Z139" s="13"/>
      <c r="AB139">
        <v>4080.9198113207549</v>
      </c>
      <c r="AC139" s="53" t="e">
        <f t="shared" si="24"/>
        <v>#VALUE!</v>
      </c>
      <c r="AE139" s="53" t="e">
        <f t="shared" si="25"/>
        <v>#VALUE!</v>
      </c>
      <c r="AF139">
        <v>1</v>
      </c>
    </row>
    <row r="140" spans="1:32" customFormat="1" ht="15.6" x14ac:dyDescent="0.3">
      <c r="A140" s="65"/>
      <c r="B140" s="57" t="e">
        <f>SUMIF('[16]IMP COAL RECEIPT &amp; GCV DATA'!$A$3:$A$121,A140,'[16]IMP COAL RECEIPT &amp; GCV DATA'!$B$3:$B$121)</f>
        <v>#VALUE!</v>
      </c>
      <c r="C140" s="13" t="e">
        <f>SUMIF('[16]IMP COAL RECEIPT &amp; GCV DATA'!$A$3:$A$121,A140,'[16]IMP COAL RECEIPT &amp; GCV DATA'!$C$3:$C$121)</f>
        <v>#VALUE!</v>
      </c>
      <c r="D140" s="66">
        <f>IFERROR(VLOOKUP(A140,'[16]IMP COAL RECEIPT &amp; GCV DATA'!A138:V258,4,0),0)</f>
        <v>0</v>
      </c>
      <c r="E140" s="14">
        <f>IFERROR(VLOOKUP(A140,'[16]IMP COAL RECEIPT &amp; GCV DATA'!$A$2:$V$193,5,0),0)</f>
        <v>0</v>
      </c>
      <c r="F140" s="13" t="e">
        <f>SUMIF('[16]IMP COAL RECEIPT &amp; GCV DATA'!$A$3:$A$193,'MASTER DATA FILE IMP COAL'!A140,'[16]IMP COAL RECEIPT &amp; GCV DATA'!$F$3:$F$193)</f>
        <v>#VALUE!</v>
      </c>
      <c r="G140" s="13">
        <f>IFERROR(VLOOKUP(A140,'[16]IMP COAL RECEIPT &amp; GCV DATA'!$A$2:$V$193,7,0),0)</f>
        <v>0</v>
      </c>
      <c r="H140" s="13">
        <f>IFERROR(VLOOKUP(A140,'[16]IMP COAL RECEIPT &amp; GCV DATA'!$A$2:$V$193,8,0),0)</f>
        <v>0</v>
      </c>
      <c r="I140" s="13">
        <f>IFERROR(VLOOKUP(A140,'[16]WASH COAL RECEIPT &amp; GCV DATA'!$A$2:$V$184,9,0),0)</f>
        <v>0</v>
      </c>
      <c r="J140" s="13">
        <f>IFERROR(VLOOKUP(A140,'[16]IMP COAL RECEIPT &amp; GCV DATA'!$A$2:$V$193,10,0),0)</f>
        <v>0</v>
      </c>
      <c r="K140" s="15" t="e">
        <f>SUMIF('[16]IMP COAL RECEIPT &amp; GCV DATA'!$A$3:$A$193,'MASTER DATA FILE IMP COAL'!A140,'[16]IMP COAL RECEIPT &amp; GCV DATA'!$K$3:$K$193)</f>
        <v>#VALUE!</v>
      </c>
      <c r="L140" s="15" t="e">
        <f>SUMIF('[16]IMP COAL RECEIPT &amp; GCV DATA'!$A$3:$A$193,'MASTER DATA FILE IMP COAL'!A140,'[16]IMP COAL RECEIPT &amp; GCV DATA'!$L$3:$L$193)</f>
        <v>#VALUE!</v>
      </c>
      <c r="M140" s="15" t="e">
        <f t="shared" si="18"/>
        <v>#VALUE!</v>
      </c>
      <c r="N140" s="67"/>
      <c r="O140" s="15" t="e">
        <f>SUMIF('[16]IMP COAL RECEIPT &amp; GCV DATA'!$A$3:$A$193,'MASTER DATA FILE IMP COAL'!A140,'[16]IMP COAL RECEIPT &amp; GCV DATA'!$O$3:$O$193)</f>
        <v>#VALUE!</v>
      </c>
      <c r="P140" s="15" t="e">
        <f t="shared" si="19"/>
        <v>#VALUE!</v>
      </c>
      <c r="Q140" s="15" t="e">
        <f>SUMIF('[16]IMP COAL RECEIPT &amp; GCV DATA'!$A$3:$A$193,'MASTER DATA FILE IMP COAL'!A140,'[16]IMP COAL RECEIPT &amp; GCV DATA'!$Q$3:$Q$193)</f>
        <v>#VALUE!</v>
      </c>
      <c r="R140" s="16" t="e">
        <f>SUMIF('[16]IMP COAL RECEIPT &amp; GCV DATA'!$A$3:$A$253,'MASTER DATA FILE IMP COAL'!A140,'[16]IMP COAL RECEIPT &amp; GCV DATA'!$R$3:$R$253)+IF(H140=$J$234,($K$234*K140),0)+IF(H140=$J$235,($K$235*K140),0)</f>
        <v>#VALUE!</v>
      </c>
      <c r="S140" s="15" t="e">
        <f t="shared" si="20"/>
        <v>#VALUE!</v>
      </c>
      <c r="T140" s="15" t="e">
        <f>SUMIF('[16]IMP COAL RECEIPT &amp; GCV DATA'!$A$3:$A$193,'MASTER DATA FILE IMP COAL'!A140,'[16]IMP COAL RECEIPT &amp; GCV DATA'!$T$3:$T$193)</f>
        <v>#VALUE!</v>
      </c>
      <c r="U140" s="15" t="e">
        <f t="shared" si="21"/>
        <v>#VALUE!</v>
      </c>
      <c r="V140" s="15" t="e">
        <f>SUMIF('[16]IMP COAL RECEIPT &amp; GCV DATA'!$A$3:$A$193,'MASTER DATA FILE IMP COAL'!A140,'[16]IMP COAL RECEIPT &amp; GCV DATA'!$V$3:$V$193)</f>
        <v>#VALUE!</v>
      </c>
      <c r="W140" s="15" t="e">
        <f t="shared" si="22"/>
        <v>#VALUE!</v>
      </c>
      <c r="X140" s="13" t="e">
        <f t="shared" si="23"/>
        <v>#VALUE!</v>
      </c>
      <c r="Y140" s="13"/>
      <c r="Z140" s="13"/>
      <c r="AB140">
        <v>4080.9198113207549</v>
      </c>
      <c r="AC140" s="53" t="e">
        <f t="shared" si="24"/>
        <v>#VALUE!</v>
      </c>
      <c r="AE140" s="53" t="e">
        <f t="shared" si="25"/>
        <v>#VALUE!</v>
      </c>
      <c r="AF140">
        <v>1</v>
      </c>
    </row>
    <row r="141" spans="1:32" customFormat="1" ht="15.6" x14ac:dyDescent="0.3">
      <c r="A141" s="65"/>
      <c r="B141" s="57" t="e">
        <f>SUMIF('[16]IMP COAL RECEIPT &amp; GCV DATA'!$A$3:$A$121,A141,'[16]IMP COAL RECEIPT &amp; GCV DATA'!$B$3:$B$121)</f>
        <v>#VALUE!</v>
      </c>
      <c r="C141" s="13" t="e">
        <f>SUMIF('[16]IMP COAL RECEIPT &amp; GCV DATA'!$A$3:$A$121,A141,'[16]IMP COAL RECEIPT &amp; GCV DATA'!$C$3:$C$121)</f>
        <v>#VALUE!</v>
      </c>
      <c r="D141" s="66">
        <f>IFERROR(VLOOKUP(A141,'[16]IMP COAL RECEIPT &amp; GCV DATA'!A139:V259,4,0),0)</f>
        <v>0</v>
      </c>
      <c r="E141" s="14">
        <f>IFERROR(VLOOKUP(A141,'[16]IMP COAL RECEIPT &amp; GCV DATA'!$A$2:$V$193,5,0),0)</f>
        <v>0</v>
      </c>
      <c r="F141" s="13" t="e">
        <f>SUMIF('[16]IMP COAL RECEIPT &amp; GCV DATA'!$A$3:$A$193,'MASTER DATA FILE IMP COAL'!A141,'[16]IMP COAL RECEIPT &amp; GCV DATA'!$F$3:$F$193)</f>
        <v>#VALUE!</v>
      </c>
      <c r="G141" s="13">
        <f>IFERROR(VLOOKUP(A141,'[16]IMP COAL RECEIPT &amp; GCV DATA'!$A$2:$V$193,7,0),0)</f>
        <v>0</v>
      </c>
      <c r="H141" s="13">
        <f>IFERROR(VLOOKUP(A141,'[16]IMP COAL RECEIPT &amp; GCV DATA'!$A$2:$V$193,8,0),0)</f>
        <v>0</v>
      </c>
      <c r="I141" s="13">
        <f>IFERROR(VLOOKUP(A141,'[16]WASH COAL RECEIPT &amp; GCV DATA'!$A$2:$V$184,9,0),0)</f>
        <v>0</v>
      </c>
      <c r="J141" s="13">
        <f>IFERROR(VLOOKUP(A141,'[16]IMP COAL RECEIPT &amp; GCV DATA'!$A$2:$V$193,10,0),0)</f>
        <v>0</v>
      </c>
      <c r="K141" s="15" t="e">
        <f>SUMIF('[16]IMP COAL RECEIPT &amp; GCV DATA'!$A$3:$A$193,'MASTER DATA FILE IMP COAL'!A141,'[16]IMP COAL RECEIPT &amp; GCV DATA'!$K$3:$K$193)</f>
        <v>#VALUE!</v>
      </c>
      <c r="L141" s="15" t="e">
        <f>SUMIF('[16]IMP COAL RECEIPT &amp; GCV DATA'!$A$3:$A$193,'MASTER DATA FILE IMP COAL'!A141,'[16]IMP COAL RECEIPT &amp; GCV DATA'!$L$3:$L$193)</f>
        <v>#VALUE!</v>
      </c>
      <c r="M141" s="15" t="e">
        <f t="shared" si="18"/>
        <v>#VALUE!</v>
      </c>
      <c r="N141" s="67"/>
      <c r="O141" s="15" t="e">
        <f>SUMIF('[16]IMP COAL RECEIPT &amp; GCV DATA'!$A$3:$A$193,'MASTER DATA FILE IMP COAL'!A141,'[16]IMP COAL RECEIPT &amp; GCV DATA'!$O$3:$O$193)</f>
        <v>#VALUE!</v>
      </c>
      <c r="P141" s="15" t="e">
        <f t="shared" si="19"/>
        <v>#VALUE!</v>
      </c>
      <c r="Q141" s="15" t="e">
        <f>SUMIF('[16]IMP COAL RECEIPT &amp; GCV DATA'!$A$3:$A$193,'MASTER DATA FILE IMP COAL'!A141,'[16]IMP COAL RECEIPT &amp; GCV DATA'!$Q$3:$Q$193)</f>
        <v>#VALUE!</v>
      </c>
      <c r="R141" s="16" t="e">
        <f>SUMIF('[16]IMP COAL RECEIPT &amp; GCV DATA'!$A$3:$A$253,'MASTER DATA FILE IMP COAL'!A141,'[16]IMP COAL RECEIPT &amp; GCV DATA'!$R$3:$R$253)+IF(H141=$J$234,($K$234*K141),0)+IF(H141=$J$235,($K$235*K141),0)</f>
        <v>#VALUE!</v>
      </c>
      <c r="S141" s="15" t="e">
        <f t="shared" si="20"/>
        <v>#VALUE!</v>
      </c>
      <c r="T141" s="15" t="e">
        <f>SUMIF('[16]IMP COAL RECEIPT &amp; GCV DATA'!$A$3:$A$193,'MASTER DATA FILE IMP COAL'!A141,'[16]IMP COAL RECEIPT &amp; GCV DATA'!$T$3:$T$193)</f>
        <v>#VALUE!</v>
      </c>
      <c r="U141" s="15" t="e">
        <f t="shared" si="21"/>
        <v>#VALUE!</v>
      </c>
      <c r="V141" s="15" t="e">
        <f>SUMIF('[16]IMP COAL RECEIPT &amp; GCV DATA'!$A$3:$A$193,'MASTER DATA FILE IMP COAL'!A141,'[16]IMP COAL RECEIPT &amp; GCV DATA'!$V$3:$V$193)</f>
        <v>#VALUE!</v>
      </c>
      <c r="W141" s="15" t="e">
        <f t="shared" si="22"/>
        <v>#VALUE!</v>
      </c>
      <c r="X141" s="13" t="e">
        <f t="shared" si="23"/>
        <v>#VALUE!</v>
      </c>
      <c r="Y141" s="13"/>
      <c r="Z141" s="13"/>
      <c r="AB141">
        <v>4080.9198113207549</v>
      </c>
      <c r="AC141" s="53" t="e">
        <f t="shared" si="24"/>
        <v>#VALUE!</v>
      </c>
      <c r="AE141" s="53" t="e">
        <f t="shared" si="25"/>
        <v>#VALUE!</v>
      </c>
      <c r="AF141">
        <v>1</v>
      </c>
    </row>
    <row r="142" spans="1:32" customFormat="1" ht="15.6" x14ac:dyDescent="0.3">
      <c r="A142" s="65"/>
      <c r="B142" s="57" t="e">
        <f>SUMIF('[16]IMP COAL RECEIPT &amp; GCV DATA'!$A$3:$A$121,A142,'[16]IMP COAL RECEIPT &amp; GCV DATA'!$B$3:$B$121)</f>
        <v>#VALUE!</v>
      </c>
      <c r="C142" s="13" t="e">
        <f>SUMIF('[16]IMP COAL RECEIPT &amp; GCV DATA'!$A$3:$A$121,A142,'[16]IMP COAL RECEIPT &amp; GCV DATA'!$C$3:$C$121)</f>
        <v>#VALUE!</v>
      </c>
      <c r="D142" s="66">
        <f>IFERROR(VLOOKUP(A142,'[16]IMP COAL RECEIPT &amp; GCV DATA'!A140:V260,4,0),0)</f>
        <v>0</v>
      </c>
      <c r="E142" s="14">
        <f>IFERROR(VLOOKUP(A142,'[16]IMP COAL RECEIPT &amp; GCV DATA'!$A$2:$V$193,5,0),0)</f>
        <v>0</v>
      </c>
      <c r="F142" s="13" t="e">
        <f>SUMIF('[16]IMP COAL RECEIPT &amp; GCV DATA'!$A$3:$A$193,'MASTER DATA FILE IMP COAL'!A142,'[16]IMP COAL RECEIPT &amp; GCV DATA'!$F$3:$F$193)</f>
        <v>#VALUE!</v>
      </c>
      <c r="G142" s="13">
        <f>IFERROR(VLOOKUP(A142,'[16]IMP COAL RECEIPT &amp; GCV DATA'!$A$2:$V$193,7,0),0)</f>
        <v>0</v>
      </c>
      <c r="H142" s="13">
        <f>IFERROR(VLOOKUP(A142,'[16]IMP COAL RECEIPT &amp; GCV DATA'!$A$2:$V$193,8,0),0)</f>
        <v>0</v>
      </c>
      <c r="I142" s="13">
        <f>IFERROR(VLOOKUP(A142,'[16]WASH COAL RECEIPT &amp; GCV DATA'!$A$2:$V$184,9,0),0)</f>
        <v>0</v>
      </c>
      <c r="J142" s="13">
        <f>IFERROR(VLOOKUP(A142,'[16]IMP COAL RECEIPT &amp; GCV DATA'!$A$2:$V$193,10,0),0)</f>
        <v>0</v>
      </c>
      <c r="K142" s="15" t="e">
        <f>SUMIF('[16]IMP COAL RECEIPT &amp; GCV DATA'!$A$3:$A$193,'MASTER DATA FILE IMP COAL'!A142,'[16]IMP COAL RECEIPT &amp; GCV DATA'!$K$3:$K$193)</f>
        <v>#VALUE!</v>
      </c>
      <c r="L142" s="15" t="e">
        <f>SUMIF('[16]IMP COAL RECEIPT &amp; GCV DATA'!$A$3:$A$193,'MASTER DATA FILE IMP COAL'!A142,'[16]IMP COAL RECEIPT &amp; GCV DATA'!$L$3:$L$193)</f>
        <v>#VALUE!</v>
      </c>
      <c r="M142" s="15" t="e">
        <f t="shared" si="18"/>
        <v>#VALUE!</v>
      </c>
      <c r="N142" s="67"/>
      <c r="O142" s="15" t="e">
        <f>SUMIF('[16]IMP COAL RECEIPT &amp; GCV DATA'!$A$3:$A$193,'MASTER DATA FILE IMP COAL'!A142,'[16]IMP COAL RECEIPT &amp; GCV DATA'!$O$3:$O$193)</f>
        <v>#VALUE!</v>
      </c>
      <c r="P142" s="15" t="e">
        <f t="shared" si="19"/>
        <v>#VALUE!</v>
      </c>
      <c r="Q142" s="15" t="e">
        <f>SUMIF('[16]IMP COAL RECEIPT &amp; GCV DATA'!$A$3:$A$193,'MASTER DATA FILE IMP COAL'!A142,'[16]IMP COAL RECEIPT &amp; GCV DATA'!$Q$3:$Q$193)</f>
        <v>#VALUE!</v>
      </c>
      <c r="R142" s="16" t="e">
        <f>SUMIF('[16]IMP COAL RECEIPT &amp; GCV DATA'!$A$3:$A$253,'MASTER DATA FILE IMP COAL'!A142,'[16]IMP COAL RECEIPT &amp; GCV DATA'!$R$3:$R$253)+IF(H142=$J$234,($K$234*K142),0)+IF(H142=$J$235,($K$235*K142),0)</f>
        <v>#VALUE!</v>
      </c>
      <c r="S142" s="15" t="e">
        <f t="shared" si="20"/>
        <v>#VALUE!</v>
      </c>
      <c r="T142" s="15" t="e">
        <f>SUMIF('[16]IMP COAL RECEIPT &amp; GCV DATA'!$A$3:$A$193,'MASTER DATA FILE IMP COAL'!A142,'[16]IMP COAL RECEIPT &amp; GCV DATA'!$T$3:$T$193)</f>
        <v>#VALUE!</v>
      </c>
      <c r="U142" s="15" t="e">
        <f t="shared" si="21"/>
        <v>#VALUE!</v>
      </c>
      <c r="V142" s="15" t="e">
        <f>SUMIF('[16]IMP COAL RECEIPT &amp; GCV DATA'!$A$3:$A$193,'MASTER DATA FILE IMP COAL'!A142,'[16]IMP COAL RECEIPT &amp; GCV DATA'!$V$3:$V$193)</f>
        <v>#VALUE!</v>
      </c>
      <c r="W142" s="15" t="e">
        <f t="shared" si="22"/>
        <v>#VALUE!</v>
      </c>
      <c r="X142" s="13" t="e">
        <f t="shared" si="23"/>
        <v>#VALUE!</v>
      </c>
      <c r="Y142" s="13"/>
      <c r="Z142" s="13"/>
      <c r="AB142">
        <v>4080.9198113207549</v>
      </c>
      <c r="AC142" s="53" t="e">
        <f t="shared" si="24"/>
        <v>#VALUE!</v>
      </c>
      <c r="AE142" s="53" t="e">
        <f t="shared" si="25"/>
        <v>#VALUE!</v>
      </c>
      <c r="AF142">
        <v>1</v>
      </c>
    </row>
    <row r="143" spans="1:32" customFormat="1" ht="15.6" x14ac:dyDescent="0.3">
      <c r="A143" s="65"/>
      <c r="B143" s="57" t="e">
        <f>SUMIF('[16]IMP COAL RECEIPT &amp; GCV DATA'!$A$3:$A$121,A143,'[16]IMP COAL RECEIPT &amp; GCV DATA'!$B$3:$B$121)</f>
        <v>#VALUE!</v>
      </c>
      <c r="C143" s="13" t="e">
        <f>SUMIF('[16]IMP COAL RECEIPT &amp; GCV DATA'!$A$3:$A$121,A143,'[16]IMP COAL RECEIPT &amp; GCV DATA'!$C$3:$C$121)</f>
        <v>#VALUE!</v>
      </c>
      <c r="D143" s="66">
        <f>IFERROR(VLOOKUP(A143,'[16]IMP COAL RECEIPT &amp; GCV DATA'!A141:V261,4,0),0)</f>
        <v>0</v>
      </c>
      <c r="E143" s="14">
        <f>IFERROR(VLOOKUP(A143,'[16]IMP COAL RECEIPT &amp; GCV DATA'!$A$2:$V$193,5,0),0)</f>
        <v>0</v>
      </c>
      <c r="F143" s="13" t="e">
        <f>SUMIF('[16]IMP COAL RECEIPT &amp; GCV DATA'!$A$3:$A$193,'MASTER DATA FILE IMP COAL'!A143,'[16]IMP COAL RECEIPT &amp; GCV DATA'!$F$3:$F$193)</f>
        <v>#VALUE!</v>
      </c>
      <c r="G143" s="13">
        <f>IFERROR(VLOOKUP(A143,'[16]IMP COAL RECEIPT &amp; GCV DATA'!$A$2:$V$193,7,0),0)</f>
        <v>0</v>
      </c>
      <c r="H143" s="13">
        <f>IFERROR(VLOOKUP(A143,'[16]IMP COAL RECEIPT &amp; GCV DATA'!$A$2:$V$193,8,0),0)</f>
        <v>0</v>
      </c>
      <c r="I143" s="13">
        <f>IFERROR(VLOOKUP(A143,'[16]WASH COAL RECEIPT &amp; GCV DATA'!$A$2:$V$184,9,0),0)</f>
        <v>0</v>
      </c>
      <c r="J143" s="13">
        <f>IFERROR(VLOOKUP(A143,'[16]IMP COAL RECEIPT &amp; GCV DATA'!$A$2:$V$193,10,0),0)</f>
        <v>0</v>
      </c>
      <c r="K143" s="15" t="e">
        <f>SUMIF('[16]IMP COAL RECEIPT &amp; GCV DATA'!$A$3:$A$193,'MASTER DATA FILE IMP COAL'!A143,'[16]IMP COAL RECEIPT &amp; GCV DATA'!$K$3:$K$193)</f>
        <v>#VALUE!</v>
      </c>
      <c r="L143" s="15" t="e">
        <f>SUMIF('[16]IMP COAL RECEIPT &amp; GCV DATA'!$A$3:$A$193,'MASTER DATA FILE IMP COAL'!A143,'[16]IMP COAL RECEIPT &amp; GCV DATA'!$L$3:$L$193)</f>
        <v>#VALUE!</v>
      </c>
      <c r="M143" s="15" t="e">
        <f t="shared" si="18"/>
        <v>#VALUE!</v>
      </c>
      <c r="N143" s="67"/>
      <c r="O143" s="15" t="e">
        <f>SUMIF('[16]IMP COAL RECEIPT &amp; GCV DATA'!$A$3:$A$193,'MASTER DATA FILE IMP COAL'!A143,'[16]IMP COAL RECEIPT &amp; GCV DATA'!$O$3:$O$193)</f>
        <v>#VALUE!</v>
      </c>
      <c r="P143" s="15" t="e">
        <f t="shared" si="19"/>
        <v>#VALUE!</v>
      </c>
      <c r="Q143" s="15" t="e">
        <f>SUMIF('[16]IMP COAL RECEIPT &amp; GCV DATA'!$A$3:$A$193,'MASTER DATA FILE IMP COAL'!A143,'[16]IMP COAL RECEIPT &amp; GCV DATA'!$Q$3:$Q$193)</f>
        <v>#VALUE!</v>
      </c>
      <c r="R143" s="16" t="e">
        <f>SUMIF('[16]IMP COAL RECEIPT &amp; GCV DATA'!$A$3:$A$253,'MASTER DATA FILE IMP COAL'!A143,'[16]IMP COAL RECEIPT &amp; GCV DATA'!$R$3:$R$253)+IF(H143=$J$234,($K$234*K143),0)+IF(H143=$J$235,($K$235*K143),0)</f>
        <v>#VALUE!</v>
      </c>
      <c r="S143" s="15" t="e">
        <f t="shared" si="20"/>
        <v>#VALUE!</v>
      </c>
      <c r="T143" s="15" t="e">
        <f>SUMIF('[16]IMP COAL RECEIPT &amp; GCV DATA'!$A$3:$A$193,'MASTER DATA FILE IMP COAL'!A143,'[16]IMP COAL RECEIPT &amp; GCV DATA'!$T$3:$T$193)</f>
        <v>#VALUE!</v>
      </c>
      <c r="U143" s="15" t="e">
        <f t="shared" si="21"/>
        <v>#VALUE!</v>
      </c>
      <c r="V143" s="15" t="e">
        <f>SUMIF('[16]IMP COAL RECEIPT &amp; GCV DATA'!$A$3:$A$193,'MASTER DATA FILE IMP COAL'!A143,'[16]IMP COAL RECEIPT &amp; GCV DATA'!$V$3:$V$193)</f>
        <v>#VALUE!</v>
      </c>
      <c r="W143" s="15" t="e">
        <f t="shared" si="22"/>
        <v>#VALUE!</v>
      </c>
      <c r="X143" s="13" t="e">
        <f t="shared" si="23"/>
        <v>#VALUE!</v>
      </c>
      <c r="Y143" s="13"/>
      <c r="Z143" s="13"/>
      <c r="AB143">
        <v>4080.9198113207549</v>
      </c>
      <c r="AC143" s="53" t="e">
        <f t="shared" si="24"/>
        <v>#VALUE!</v>
      </c>
      <c r="AE143" s="53" t="e">
        <f t="shared" si="25"/>
        <v>#VALUE!</v>
      </c>
      <c r="AF143">
        <v>1</v>
      </c>
    </row>
    <row r="144" spans="1:32" customFormat="1" ht="15.6" x14ac:dyDescent="0.3">
      <c r="A144" s="65"/>
      <c r="B144" s="57" t="e">
        <f>SUMIF('[16]IMP COAL RECEIPT &amp; GCV DATA'!$A$3:$A$121,A144,'[16]IMP COAL RECEIPT &amp; GCV DATA'!$B$3:$B$121)</f>
        <v>#VALUE!</v>
      </c>
      <c r="C144" s="13" t="e">
        <f>SUMIF('[16]IMP COAL RECEIPT &amp; GCV DATA'!$A$3:$A$121,A144,'[16]IMP COAL RECEIPT &amp; GCV DATA'!$C$3:$C$121)</f>
        <v>#VALUE!</v>
      </c>
      <c r="D144" s="66">
        <f>IFERROR(VLOOKUP(A144,'[16]IMP COAL RECEIPT &amp; GCV DATA'!A142:V262,4,0),0)</f>
        <v>0</v>
      </c>
      <c r="E144" s="14">
        <f>IFERROR(VLOOKUP(A144,'[16]IMP COAL RECEIPT &amp; GCV DATA'!$A$2:$V$193,5,0),0)</f>
        <v>0</v>
      </c>
      <c r="F144" s="13" t="e">
        <f>SUMIF('[16]IMP COAL RECEIPT &amp; GCV DATA'!$A$3:$A$193,'MASTER DATA FILE IMP COAL'!A144,'[16]IMP COAL RECEIPT &amp; GCV DATA'!$F$3:$F$193)</f>
        <v>#VALUE!</v>
      </c>
      <c r="G144" s="13">
        <f>IFERROR(VLOOKUP(A144,'[16]IMP COAL RECEIPT &amp; GCV DATA'!$A$2:$V$193,7,0),0)</f>
        <v>0</v>
      </c>
      <c r="H144" s="13">
        <f>IFERROR(VLOOKUP(A144,'[16]IMP COAL RECEIPT &amp; GCV DATA'!$A$2:$V$193,8,0),0)</f>
        <v>0</v>
      </c>
      <c r="I144" s="13">
        <f>IFERROR(VLOOKUP(A144,'[16]WASH COAL RECEIPT &amp; GCV DATA'!$A$2:$V$184,9,0),0)</f>
        <v>0</v>
      </c>
      <c r="J144" s="13">
        <f>IFERROR(VLOOKUP(A144,'[16]IMP COAL RECEIPT &amp; GCV DATA'!$A$2:$V$193,10,0),0)</f>
        <v>0</v>
      </c>
      <c r="K144" s="15" t="e">
        <f>SUMIF('[16]IMP COAL RECEIPT &amp; GCV DATA'!$A$3:$A$193,'MASTER DATA FILE IMP COAL'!A144,'[16]IMP COAL RECEIPT &amp; GCV DATA'!$K$3:$K$193)</f>
        <v>#VALUE!</v>
      </c>
      <c r="L144" s="15" t="e">
        <f>SUMIF('[16]IMP COAL RECEIPT &amp; GCV DATA'!$A$3:$A$193,'MASTER DATA FILE IMP COAL'!A144,'[16]IMP COAL RECEIPT &amp; GCV DATA'!$L$3:$L$193)</f>
        <v>#VALUE!</v>
      </c>
      <c r="M144" s="15" t="e">
        <f t="shared" si="18"/>
        <v>#VALUE!</v>
      </c>
      <c r="N144" s="67"/>
      <c r="O144" s="15" t="e">
        <f>SUMIF('[16]IMP COAL RECEIPT &amp; GCV DATA'!$A$3:$A$193,'MASTER DATA FILE IMP COAL'!A144,'[16]IMP COAL RECEIPT &amp; GCV DATA'!$O$3:$O$193)</f>
        <v>#VALUE!</v>
      </c>
      <c r="P144" s="15" t="e">
        <f t="shared" si="19"/>
        <v>#VALUE!</v>
      </c>
      <c r="Q144" s="15" t="e">
        <f>SUMIF('[16]IMP COAL RECEIPT &amp; GCV DATA'!$A$3:$A$193,'MASTER DATA FILE IMP COAL'!A144,'[16]IMP COAL RECEIPT &amp; GCV DATA'!$Q$3:$Q$193)</f>
        <v>#VALUE!</v>
      </c>
      <c r="R144" s="16" t="e">
        <f>SUMIF('[16]IMP COAL RECEIPT &amp; GCV DATA'!$A$3:$A$253,'MASTER DATA FILE IMP COAL'!A144,'[16]IMP COAL RECEIPT &amp; GCV DATA'!$R$3:$R$253)+IF(H144=$J$234,($K$234*K144),0)+IF(H144=$J$235,($K$235*K144),0)</f>
        <v>#VALUE!</v>
      </c>
      <c r="S144" s="15" t="e">
        <f t="shared" si="20"/>
        <v>#VALUE!</v>
      </c>
      <c r="T144" s="15" t="e">
        <f>SUMIF('[16]IMP COAL RECEIPT &amp; GCV DATA'!$A$3:$A$193,'MASTER DATA FILE IMP COAL'!A144,'[16]IMP COAL RECEIPT &amp; GCV DATA'!$T$3:$T$193)</f>
        <v>#VALUE!</v>
      </c>
      <c r="U144" s="15" t="e">
        <f t="shared" si="21"/>
        <v>#VALUE!</v>
      </c>
      <c r="V144" s="15" t="e">
        <f>SUMIF('[16]IMP COAL RECEIPT &amp; GCV DATA'!$A$3:$A$193,'MASTER DATA FILE IMP COAL'!A144,'[16]IMP COAL RECEIPT &amp; GCV DATA'!$V$3:$V$193)</f>
        <v>#VALUE!</v>
      </c>
      <c r="W144" s="15" t="e">
        <f t="shared" si="22"/>
        <v>#VALUE!</v>
      </c>
      <c r="X144" s="13" t="e">
        <f t="shared" si="23"/>
        <v>#VALUE!</v>
      </c>
      <c r="Y144" s="13"/>
      <c r="Z144" s="13"/>
      <c r="AB144">
        <v>4080.9198113207549</v>
      </c>
      <c r="AC144" s="53" t="e">
        <f t="shared" si="24"/>
        <v>#VALUE!</v>
      </c>
      <c r="AE144" s="53" t="e">
        <f t="shared" si="25"/>
        <v>#VALUE!</v>
      </c>
      <c r="AF144">
        <v>1</v>
      </c>
    </row>
    <row r="145" spans="1:32" customFormat="1" ht="15.6" x14ac:dyDescent="0.3">
      <c r="A145" s="65"/>
      <c r="B145" s="57" t="e">
        <f>SUMIF('[16]IMP COAL RECEIPT &amp; GCV DATA'!$A$3:$A$121,A145,'[16]IMP COAL RECEIPT &amp; GCV DATA'!$B$3:$B$121)</f>
        <v>#VALUE!</v>
      </c>
      <c r="C145" s="13" t="e">
        <f>SUMIF('[16]IMP COAL RECEIPT &amp; GCV DATA'!$A$3:$A$121,A145,'[16]IMP COAL RECEIPT &amp; GCV DATA'!$C$3:$C$121)</f>
        <v>#VALUE!</v>
      </c>
      <c r="D145" s="66">
        <f>IFERROR(VLOOKUP(A145,'[16]IMP COAL RECEIPT &amp; GCV DATA'!A143:V263,4,0),0)</f>
        <v>0</v>
      </c>
      <c r="E145" s="14">
        <f>IFERROR(VLOOKUP(A145,'[16]IMP COAL RECEIPT &amp; GCV DATA'!$A$2:$V$193,5,0),0)</f>
        <v>0</v>
      </c>
      <c r="F145" s="13" t="e">
        <f>SUMIF('[16]IMP COAL RECEIPT &amp; GCV DATA'!$A$3:$A$193,'MASTER DATA FILE IMP COAL'!A145,'[16]IMP COAL RECEIPT &amp; GCV DATA'!$F$3:$F$193)</f>
        <v>#VALUE!</v>
      </c>
      <c r="G145" s="13">
        <f>IFERROR(VLOOKUP(A145,'[16]IMP COAL RECEIPT &amp; GCV DATA'!$A$2:$V$193,7,0),0)</f>
        <v>0</v>
      </c>
      <c r="H145" s="13">
        <f>IFERROR(VLOOKUP(A145,'[16]IMP COAL RECEIPT &amp; GCV DATA'!$A$2:$V$193,8,0),0)</f>
        <v>0</v>
      </c>
      <c r="I145" s="13">
        <f>IFERROR(VLOOKUP(A145,'[16]WASH COAL RECEIPT &amp; GCV DATA'!$A$2:$V$184,9,0),0)</f>
        <v>0</v>
      </c>
      <c r="J145" s="13">
        <f>IFERROR(VLOOKUP(A145,'[16]IMP COAL RECEIPT &amp; GCV DATA'!$A$2:$V$193,10,0),0)</f>
        <v>0</v>
      </c>
      <c r="K145" s="15" t="e">
        <f>SUMIF('[16]IMP COAL RECEIPT &amp; GCV DATA'!$A$3:$A$193,'MASTER DATA FILE IMP COAL'!A145,'[16]IMP COAL RECEIPT &amp; GCV DATA'!$K$3:$K$193)</f>
        <v>#VALUE!</v>
      </c>
      <c r="L145" s="15" t="e">
        <f>SUMIF('[16]IMP COAL RECEIPT &amp; GCV DATA'!$A$3:$A$193,'MASTER DATA FILE IMP COAL'!A145,'[16]IMP COAL RECEIPT &amp; GCV DATA'!$L$3:$L$193)</f>
        <v>#VALUE!</v>
      </c>
      <c r="M145" s="15" t="e">
        <f t="shared" si="18"/>
        <v>#VALUE!</v>
      </c>
      <c r="N145" s="67"/>
      <c r="O145" s="15" t="e">
        <f>SUMIF('[16]IMP COAL RECEIPT &amp; GCV DATA'!$A$3:$A$193,'MASTER DATA FILE IMP COAL'!A145,'[16]IMP COAL RECEIPT &amp; GCV DATA'!$O$3:$O$193)</f>
        <v>#VALUE!</v>
      </c>
      <c r="P145" s="15" t="e">
        <f t="shared" si="19"/>
        <v>#VALUE!</v>
      </c>
      <c r="Q145" s="15" t="e">
        <f>SUMIF('[16]IMP COAL RECEIPT &amp; GCV DATA'!$A$3:$A$193,'MASTER DATA FILE IMP COAL'!A145,'[16]IMP COAL RECEIPT &amp; GCV DATA'!$Q$3:$Q$193)</f>
        <v>#VALUE!</v>
      </c>
      <c r="R145" s="16" t="e">
        <f>SUMIF('[16]IMP COAL RECEIPT &amp; GCV DATA'!$A$3:$A$253,'MASTER DATA FILE IMP COAL'!A145,'[16]IMP COAL RECEIPT &amp; GCV DATA'!$R$3:$R$253)+IF(H145=$J$234,($K$234*K145),0)+IF(H145=$J$235,($K$235*K145),0)</f>
        <v>#VALUE!</v>
      </c>
      <c r="S145" s="15" t="e">
        <f t="shared" si="20"/>
        <v>#VALUE!</v>
      </c>
      <c r="T145" s="15" t="e">
        <f>SUMIF('[16]IMP COAL RECEIPT &amp; GCV DATA'!$A$3:$A$193,'MASTER DATA FILE IMP COAL'!A145,'[16]IMP COAL RECEIPT &amp; GCV DATA'!$T$3:$T$193)</f>
        <v>#VALUE!</v>
      </c>
      <c r="U145" s="15" t="e">
        <f t="shared" si="21"/>
        <v>#VALUE!</v>
      </c>
      <c r="V145" s="15" t="e">
        <f>SUMIF('[16]IMP COAL RECEIPT &amp; GCV DATA'!$A$3:$A$193,'MASTER DATA FILE IMP COAL'!A145,'[16]IMP COAL RECEIPT &amp; GCV DATA'!$V$3:$V$193)</f>
        <v>#VALUE!</v>
      </c>
      <c r="W145" s="15" t="e">
        <f t="shared" si="22"/>
        <v>#VALUE!</v>
      </c>
      <c r="X145" s="13" t="e">
        <f t="shared" si="23"/>
        <v>#VALUE!</v>
      </c>
      <c r="Y145" s="13"/>
      <c r="Z145" s="13"/>
      <c r="AB145">
        <v>4080.9198113207549</v>
      </c>
      <c r="AC145" s="53" t="e">
        <f t="shared" si="24"/>
        <v>#VALUE!</v>
      </c>
      <c r="AE145" s="53" t="e">
        <f t="shared" si="25"/>
        <v>#VALUE!</v>
      </c>
      <c r="AF145">
        <v>1</v>
      </c>
    </row>
    <row r="146" spans="1:32" customFormat="1" ht="15.6" x14ac:dyDescent="0.3">
      <c r="A146" s="65"/>
      <c r="B146" s="57" t="e">
        <f>SUMIF('[16]IMP COAL RECEIPT &amp; GCV DATA'!$A$3:$A$121,A146,'[16]IMP COAL RECEIPT &amp; GCV DATA'!$B$3:$B$121)</f>
        <v>#VALUE!</v>
      </c>
      <c r="C146" s="13" t="e">
        <f>SUMIF('[16]IMP COAL RECEIPT &amp; GCV DATA'!$A$3:$A$121,A146,'[16]IMP COAL RECEIPT &amp; GCV DATA'!$C$3:$C$121)</f>
        <v>#VALUE!</v>
      </c>
      <c r="D146" s="66">
        <f>IFERROR(VLOOKUP(A146,'[16]IMP COAL RECEIPT &amp; GCV DATA'!A144:V264,4,0),0)</f>
        <v>0</v>
      </c>
      <c r="E146" s="14">
        <f>IFERROR(VLOOKUP(A146,'[16]IMP COAL RECEIPT &amp; GCV DATA'!$A$2:$V$193,5,0),0)</f>
        <v>0</v>
      </c>
      <c r="F146" s="13" t="e">
        <f>SUMIF('[16]IMP COAL RECEIPT &amp; GCV DATA'!$A$3:$A$193,'MASTER DATA FILE IMP COAL'!A146,'[16]IMP COAL RECEIPT &amp; GCV DATA'!$F$3:$F$193)</f>
        <v>#VALUE!</v>
      </c>
      <c r="G146" s="13">
        <f>IFERROR(VLOOKUP(A146,'[16]IMP COAL RECEIPT &amp; GCV DATA'!$A$2:$V$193,7,0),0)</f>
        <v>0</v>
      </c>
      <c r="H146" s="13">
        <f>IFERROR(VLOOKUP(A146,'[16]IMP COAL RECEIPT &amp; GCV DATA'!$A$2:$V$193,8,0),0)</f>
        <v>0</v>
      </c>
      <c r="I146" s="13">
        <f>IFERROR(VLOOKUP(A146,'[16]WASH COAL RECEIPT &amp; GCV DATA'!$A$2:$V$184,9,0),0)</f>
        <v>0</v>
      </c>
      <c r="J146" s="13">
        <f>IFERROR(VLOOKUP(A146,'[16]IMP COAL RECEIPT &amp; GCV DATA'!$A$2:$V$193,10,0),0)</f>
        <v>0</v>
      </c>
      <c r="K146" s="15" t="e">
        <f>SUMIF('[16]IMP COAL RECEIPT &amp; GCV DATA'!$A$3:$A$193,'MASTER DATA FILE IMP COAL'!A146,'[16]IMP COAL RECEIPT &amp; GCV DATA'!$K$3:$K$193)</f>
        <v>#VALUE!</v>
      </c>
      <c r="L146" s="15" t="e">
        <f>SUMIF('[16]IMP COAL RECEIPT &amp; GCV DATA'!$A$3:$A$193,'MASTER DATA FILE IMP COAL'!A146,'[16]IMP COAL RECEIPT &amp; GCV DATA'!$L$3:$L$193)</f>
        <v>#VALUE!</v>
      </c>
      <c r="M146" s="15" t="e">
        <f t="shared" si="18"/>
        <v>#VALUE!</v>
      </c>
      <c r="N146" s="67"/>
      <c r="O146" s="15" t="e">
        <f>SUMIF('[16]IMP COAL RECEIPT &amp; GCV DATA'!$A$3:$A$193,'MASTER DATA FILE IMP COAL'!A146,'[16]IMP COAL RECEIPT &amp; GCV DATA'!$O$3:$O$193)</f>
        <v>#VALUE!</v>
      </c>
      <c r="P146" s="15" t="e">
        <f t="shared" si="19"/>
        <v>#VALUE!</v>
      </c>
      <c r="Q146" s="15" t="e">
        <f>SUMIF('[16]IMP COAL RECEIPT &amp; GCV DATA'!$A$3:$A$193,'MASTER DATA FILE IMP COAL'!A146,'[16]IMP COAL RECEIPT &amp; GCV DATA'!$Q$3:$Q$193)</f>
        <v>#VALUE!</v>
      </c>
      <c r="R146" s="16" t="e">
        <f>SUMIF('[16]IMP COAL RECEIPT &amp; GCV DATA'!$A$3:$A$253,'MASTER DATA FILE IMP COAL'!A146,'[16]IMP COAL RECEIPT &amp; GCV DATA'!$R$3:$R$253)+IF(H146=$J$234,($K$234*K146),0)+IF(H146=$J$235,($K$235*K146),0)</f>
        <v>#VALUE!</v>
      </c>
      <c r="S146" s="15" t="e">
        <f t="shared" si="20"/>
        <v>#VALUE!</v>
      </c>
      <c r="T146" s="15" t="e">
        <f>SUMIF('[16]IMP COAL RECEIPT &amp; GCV DATA'!$A$3:$A$193,'MASTER DATA FILE IMP COAL'!A146,'[16]IMP COAL RECEIPT &amp; GCV DATA'!$T$3:$T$193)</f>
        <v>#VALUE!</v>
      </c>
      <c r="U146" s="15" t="e">
        <f t="shared" si="21"/>
        <v>#VALUE!</v>
      </c>
      <c r="V146" s="15" t="e">
        <f>SUMIF('[16]IMP COAL RECEIPT &amp; GCV DATA'!$A$3:$A$193,'MASTER DATA FILE IMP COAL'!A146,'[16]IMP COAL RECEIPT &amp; GCV DATA'!$V$3:$V$193)</f>
        <v>#VALUE!</v>
      </c>
      <c r="W146" s="15" t="e">
        <f t="shared" si="22"/>
        <v>#VALUE!</v>
      </c>
      <c r="X146" s="13" t="e">
        <f t="shared" si="23"/>
        <v>#VALUE!</v>
      </c>
      <c r="Y146" s="13"/>
      <c r="Z146" s="13"/>
      <c r="AB146">
        <v>4080.9198113207549</v>
      </c>
      <c r="AC146" s="53" t="e">
        <f t="shared" si="24"/>
        <v>#VALUE!</v>
      </c>
      <c r="AE146" s="53" t="e">
        <f t="shared" si="25"/>
        <v>#VALUE!</v>
      </c>
      <c r="AF146">
        <v>1</v>
      </c>
    </row>
    <row r="147" spans="1:32" customFormat="1" ht="15.6" x14ac:dyDescent="0.3">
      <c r="A147" s="65"/>
      <c r="B147" s="57" t="e">
        <f>SUMIF('[16]IMP COAL RECEIPT &amp; GCV DATA'!$A$3:$A$121,A147,'[16]IMP COAL RECEIPT &amp; GCV DATA'!$B$3:$B$121)</f>
        <v>#VALUE!</v>
      </c>
      <c r="C147" s="13" t="e">
        <f>SUMIF('[16]IMP COAL RECEIPT &amp; GCV DATA'!$A$3:$A$121,A147,'[16]IMP COAL RECEIPT &amp; GCV DATA'!$C$3:$C$121)</f>
        <v>#VALUE!</v>
      </c>
      <c r="D147" s="66">
        <f>IFERROR(VLOOKUP(A147,'[16]IMP COAL RECEIPT &amp; GCV DATA'!A145:V265,4,0),0)</f>
        <v>0</v>
      </c>
      <c r="E147" s="14">
        <f>IFERROR(VLOOKUP(A147,'[16]IMP COAL RECEIPT &amp; GCV DATA'!$A$2:$V$193,5,0),0)</f>
        <v>0</v>
      </c>
      <c r="F147" s="13" t="e">
        <f>SUMIF('[16]IMP COAL RECEIPT &amp; GCV DATA'!$A$3:$A$193,'MASTER DATA FILE IMP COAL'!A147,'[16]IMP COAL RECEIPT &amp; GCV DATA'!$F$3:$F$193)</f>
        <v>#VALUE!</v>
      </c>
      <c r="G147" s="13">
        <f>IFERROR(VLOOKUP(A147,'[16]IMP COAL RECEIPT &amp; GCV DATA'!$A$2:$V$193,7,0),0)</f>
        <v>0</v>
      </c>
      <c r="H147" s="13">
        <f>IFERROR(VLOOKUP(A147,'[16]IMP COAL RECEIPT &amp; GCV DATA'!$A$2:$V$193,8,0),0)</f>
        <v>0</v>
      </c>
      <c r="I147" s="13">
        <f>IFERROR(VLOOKUP(A147,'[16]WASH COAL RECEIPT &amp; GCV DATA'!$A$2:$V$184,9,0),0)</f>
        <v>0</v>
      </c>
      <c r="J147" s="13">
        <f>IFERROR(VLOOKUP(A147,'[16]IMP COAL RECEIPT &amp; GCV DATA'!$A$2:$V$193,10,0),0)</f>
        <v>0</v>
      </c>
      <c r="K147" s="15" t="e">
        <f>SUMIF('[16]IMP COAL RECEIPT &amp; GCV DATA'!$A$3:$A$193,'MASTER DATA FILE IMP COAL'!A147,'[16]IMP COAL RECEIPT &amp; GCV DATA'!$K$3:$K$193)</f>
        <v>#VALUE!</v>
      </c>
      <c r="L147" s="15" t="e">
        <f>SUMIF('[16]IMP COAL RECEIPT &amp; GCV DATA'!$A$3:$A$193,'MASTER DATA FILE IMP COAL'!A147,'[16]IMP COAL RECEIPT &amp; GCV DATA'!$L$3:$L$193)</f>
        <v>#VALUE!</v>
      </c>
      <c r="M147" s="15" t="e">
        <f t="shared" si="18"/>
        <v>#VALUE!</v>
      </c>
      <c r="N147" s="67"/>
      <c r="O147" s="15" t="e">
        <f>SUMIF('[16]IMP COAL RECEIPT &amp; GCV DATA'!$A$3:$A$193,'MASTER DATA FILE IMP COAL'!A147,'[16]IMP COAL RECEIPT &amp; GCV DATA'!$O$3:$O$193)</f>
        <v>#VALUE!</v>
      </c>
      <c r="P147" s="15" t="e">
        <f t="shared" si="19"/>
        <v>#VALUE!</v>
      </c>
      <c r="Q147" s="15" t="e">
        <f>SUMIF('[16]IMP COAL RECEIPT &amp; GCV DATA'!$A$3:$A$193,'MASTER DATA FILE IMP COAL'!A147,'[16]IMP COAL RECEIPT &amp; GCV DATA'!$Q$3:$Q$193)</f>
        <v>#VALUE!</v>
      </c>
      <c r="R147" s="16" t="e">
        <f>SUMIF('[16]IMP COAL RECEIPT &amp; GCV DATA'!$A$3:$A$253,'MASTER DATA FILE IMP COAL'!A147,'[16]IMP COAL RECEIPT &amp; GCV DATA'!$R$3:$R$253)+IF(H147=$J$234,($K$234*K147),0)+IF(H147=$J$235,($K$235*K147),0)</f>
        <v>#VALUE!</v>
      </c>
      <c r="S147" s="15" t="e">
        <f t="shared" si="20"/>
        <v>#VALUE!</v>
      </c>
      <c r="T147" s="15" t="e">
        <f>SUMIF('[16]IMP COAL RECEIPT &amp; GCV DATA'!$A$3:$A$193,'MASTER DATA FILE IMP COAL'!A147,'[16]IMP COAL RECEIPT &amp; GCV DATA'!$T$3:$T$193)</f>
        <v>#VALUE!</v>
      </c>
      <c r="U147" s="15" t="e">
        <f t="shared" si="21"/>
        <v>#VALUE!</v>
      </c>
      <c r="V147" s="15" t="e">
        <f>SUMIF('[16]IMP COAL RECEIPT &amp; GCV DATA'!$A$3:$A$193,'MASTER DATA FILE IMP COAL'!A147,'[16]IMP COAL RECEIPT &amp; GCV DATA'!$V$3:$V$193)</f>
        <v>#VALUE!</v>
      </c>
      <c r="W147" s="15" t="e">
        <f t="shared" si="22"/>
        <v>#VALUE!</v>
      </c>
      <c r="X147" s="13" t="e">
        <f t="shared" si="23"/>
        <v>#VALUE!</v>
      </c>
      <c r="Y147" s="13"/>
      <c r="Z147" s="13"/>
      <c r="AB147">
        <v>4080.9198113207549</v>
      </c>
      <c r="AC147" s="53" t="e">
        <f t="shared" si="24"/>
        <v>#VALUE!</v>
      </c>
      <c r="AE147" s="53" t="e">
        <f t="shared" si="25"/>
        <v>#VALUE!</v>
      </c>
      <c r="AF147">
        <v>1</v>
      </c>
    </row>
    <row r="148" spans="1:32" customFormat="1" ht="15.6" x14ac:dyDescent="0.3">
      <c r="A148" s="65"/>
      <c r="B148" s="57" t="e">
        <f>SUMIF('[16]IMP COAL RECEIPT &amp; GCV DATA'!$A$3:$A$121,A148,'[16]IMP COAL RECEIPT &amp; GCV DATA'!$B$3:$B$121)</f>
        <v>#VALUE!</v>
      </c>
      <c r="C148" s="13" t="e">
        <f>SUMIF('[16]IMP COAL RECEIPT &amp; GCV DATA'!$A$3:$A$121,A148,'[16]IMP COAL RECEIPT &amp; GCV DATA'!$C$3:$C$121)</f>
        <v>#VALUE!</v>
      </c>
      <c r="D148" s="66">
        <f>IFERROR(VLOOKUP(A148,'[16]IMP COAL RECEIPT &amp; GCV DATA'!A146:V266,4,0),0)</f>
        <v>0</v>
      </c>
      <c r="E148" s="14">
        <f>IFERROR(VLOOKUP(A148,'[16]IMP COAL RECEIPT &amp; GCV DATA'!$A$2:$V$193,5,0),0)</f>
        <v>0</v>
      </c>
      <c r="F148" s="13" t="e">
        <f>SUMIF('[16]IMP COAL RECEIPT &amp; GCV DATA'!$A$3:$A$193,'MASTER DATA FILE IMP COAL'!A148,'[16]IMP COAL RECEIPT &amp; GCV DATA'!$F$3:$F$193)</f>
        <v>#VALUE!</v>
      </c>
      <c r="G148" s="13">
        <f>IFERROR(VLOOKUP(A148,'[16]IMP COAL RECEIPT &amp; GCV DATA'!$A$2:$V$193,7,0),0)</f>
        <v>0</v>
      </c>
      <c r="H148" s="13">
        <f>IFERROR(VLOOKUP(A148,'[16]IMP COAL RECEIPT &amp; GCV DATA'!$A$2:$V$193,8,0),0)</f>
        <v>0</v>
      </c>
      <c r="I148" s="13">
        <f>IFERROR(VLOOKUP(A148,'[16]WASH COAL RECEIPT &amp; GCV DATA'!$A$2:$V$184,9,0),0)</f>
        <v>0</v>
      </c>
      <c r="J148" s="13">
        <f>IFERROR(VLOOKUP(A148,'[16]IMP COAL RECEIPT &amp; GCV DATA'!$A$2:$V$193,10,0),0)</f>
        <v>0</v>
      </c>
      <c r="K148" s="15" t="e">
        <f>SUMIF('[16]IMP COAL RECEIPT &amp; GCV DATA'!$A$3:$A$193,'MASTER DATA FILE IMP COAL'!A148,'[16]IMP COAL RECEIPT &amp; GCV DATA'!$K$3:$K$193)</f>
        <v>#VALUE!</v>
      </c>
      <c r="L148" s="15" t="e">
        <f>SUMIF('[16]IMP COAL RECEIPT &amp; GCV DATA'!$A$3:$A$193,'MASTER DATA FILE IMP COAL'!A148,'[16]IMP COAL RECEIPT &amp; GCV DATA'!$L$3:$L$193)</f>
        <v>#VALUE!</v>
      </c>
      <c r="M148" s="15" t="e">
        <f t="shared" si="18"/>
        <v>#VALUE!</v>
      </c>
      <c r="N148" s="67"/>
      <c r="O148" s="15" t="e">
        <f>SUMIF('[16]IMP COAL RECEIPT &amp; GCV DATA'!$A$3:$A$193,'MASTER DATA FILE IMP COAL'!A148,'[16]IMP COAL RECEIPT &amp; GCV DATA'!$O$3:$O$193)</f>
        <v>#VALUE!</v>
      </c>
      <c r="P148" s="15" t="e">
        <f t="shared" si="19"/>
        <v>#VALUE!</v>
      </c>
      <c r="Q148" s="15" t="e">
        <f>SUMIF('[16]IMP COAL RECEIPT &amp; GCV DATA'!$A$3:$A$193,'MASTER DATA FILE IMP COAL'!A148,'[16]IMP COAL RECEIPT &amp; GCV DATA'!$Q$3:$Q$193)</f>
        <v>#VALUE!</v>
      </c>
      <c r="R148" s="16" t="e">
        <f>SUMIF('[16]IMP COAL RECEIPT &amp; GCV DATA'!$A$3:$A$253,'MASTER DATA FILE IMP COAL'!A148,'[16]IMP COAL RECEIPT &amp; GCV DATA'!$R$3:$R$253)+IF(H148=$J$234,($K$234*K148),0)+IF(H148=$J$235,($K$235*K148),0)</f>
        <v>#VALUE!</v>
      </c>
      <c r="S148" s="15" t="e">
        <f t="shared" si="20"/>
        <v>#VALUE!</v>
      </c>
      <c r="T148" s="15" t="e">
        <f>SUMIF('[16]IMP COAL RECEIPT &amp; GCV DATA'!$A$3:$A$193,'MASTER DATA FILE IMP COAL'!A148,'[16]IMP COAL RECEIPT &amp; GCV DATA'!$T$3:$T$193)</f>
        <v>#VALUE!</v>
      </c>
      <c r="U148" s="15" t="e">
        <f t="shared" si="21"/>
        <v>#VALUE!</v>
      </c>
      <c r="V148" s="15" t="e">
        <f>SUMIF('[16]IMP COAL RECEIPT &amp; GCV DATA'!$A$3:$A$193,'MASTER DATA FILE IMP COAL'!A148,'[16]IMP COAL RECEIPT &amp; GCV DATA'!$V$3:$V$193)</f>
        <v>#VALUE!</v>
      </c>
      <c r="W148" s="15" t="e">
        <f t="shared" si="22"/>
        <v>#VALUE!</v>
      </c>
      <c r="X148" s="13" t="e">
        <f t="shared" si="23"/>
        <v>#VALUE!</v>
      </c>
      <c r="Y148" s="13"/>
      <c r="Z148" s="13"/>
      <c r="AB148">
        <v>4080.9198113207549</v>
      </c>
      <c r="AC148" s="53" t="e">
        <f t="shared" si="24"/>
        <v>#VALUE!</v>
      </c>
      <c r="AE148" s="53" t="e">
        <f t="shared" si="25"/>
        <v>#VALUE!</v>
      </c>
      <c r="AF148">
        <v>1</v>
      </c>
    </row>
    <row r="149" spans="1:32" customFormat="1" ht="15.6" x14ac:dyDescent="0.3">
      <c r="A149" s="65"/>
      <c r="B149" s="57" t="e">
        <f>SUMIF('[16]IMP COAL RECEIPT &amp; GCV DATA'!$A$3:$A$121,A149,'[16]IMP COAL RECEIPT &amp; GCV DATA'!$B$3:$B$121)</f>
        <v>#VALUE!</v>
      </c>
      <c r="C149" s="13" t="e">
        <f>SUMIF('[16]IMP COAL RECEIPT &amp; GCV DATA'!$A$3:$A$121,A149,'[16]IMP COAL RECEIPT &amp; GCV DATA'!$C$3:$C$121)</f>
        <v>#VALUE!</v>
      </c>
      <c r="D149" s="66">
        <f>IFERROR(VLOOKUP(A149,'[16]IMP COAL RECEIPT &amp; GCV DATA'!A147:V267,4,0),0)</f>
        <v>0</v>
      </c>
      <c r="E149" s="14">
        <f>IFERROR(VLOOKUP(A149,'[16]IMP COAL RECEIPT &amp; GCV DATA'!$A$2:$V$193,5,0),0)</f>
        <v>0</v>
      </c>
      <c r="F149" s="13" t="e">
        <f>SUMIF('[16]IMP COAL RECEIPT &amp; GCV DATA'!$A$3:$A$193,'MASTER DATA FILE IMP COAL'!A149,'[16]IMP COAL RECEIPT &amp; GCV DATA'!$F$3:$F$193)</f>
        <v>#VALUE!</v>
      </c>
      <c r="G149" s="13">
        <f>IFERROR(VLOOKUP(A149,'[16]IMP COAL RECEIPT &amp; GCV DATA'!$A$2:$V$193,7,0),0)</f>
        <v>0</v>
      </c>
      <c r="H149" s="13">
        <f>IFERROR(VLOOKUP(A149,'[16]IMP COAL RECEIPT &amp; GCV DATA'!$A$2:$V$193,8,0),0)</f>
        <v>0</v>
      </c>
      <c r="I149" s="13">
        <f>IFERROR(VLOOKUP(A149,'[16]WASH COAL RECEIPT &amp; GCV DATA'!$A$2:$V$184,9,0),0)</f>
        <v>0</v>
      </c>
      <c r="J149" s="13">
        <f>IFERROR(VLOOKUP(A149,'[16]IMP COAL RECEIPT &amp; GCV DATA'!$A$2:$V$193,10,0),0)</f>
        <v>0</v>
      </c>
      <c r="K149" s="15" t="e">
        <f>SUMIF('[16]IMP COAL RECEIPT &amp; GCV DATA'!$A$3:$A$193,'MASTER DATA FILE IMP COAL'!A149,'[16]IMP COAL RECEIPT &amp; GCV DATA'!$K$3:$K$193)</f>
        <v>#VALUE!</v>
      </c>
      <c r="L149" s="15" t="e">
        <f>SUMIF('[16]IMP COAL RECEIPT &amp; GCV DATA'!$A$3:$A$193,'MASTER DATA FILE IMP COAL'!A149,'[16]IMP COAL RECEIPT &amp; GCV DATA'!$L$3:$L$193)</f>
        <v>#VALUE!</v>
      </c>
      <c r="M149" s="15" t="e">
        <f t="shared" si="18"/>
        <v>#VALUE!</v>
      </c>
      <c r="N149" s="67"/>
      <c r="O149" s="15" t="e">
        <f>SUMIF('[16]IMP COAL RECEIPT &amp; GCV DATA'!$A$3:$A$193,'MASTER DATA FILE IMP COAL'!A149,'[16]IMP COAL RECEIPT &amp; GCV DATA'!$O$3:$O$193)</f>
        <v>#VALUE!</v>
      </c>
      <c r="P149" s="15" t="e">
        <f t="shared" si="19"/>
        <v>#VALUE!</v>
      </c>
      <c r="Q149" s="15" t="e">
        <f>SUMIF('[16]IMP COAL RECEIPT &amp; GCV DATA'!$A$3:$A$193,'MASTER DATA FILE IMP COAL'!A149,'[16]IMP COAL RECEIPT &amp; GCV DATA'!$Q$3:$Q$193)</f>
        <v>#VALUE!</v>
      </c>
      <c r="R149" s="16" t="e">
        <f>SUMIF('[16]IMP COAL RECEIPT &amp; GCV DATA'!$A$3:$A$253,'MASTER DATA FILE IMP COAL'!A149,'[16]IMP COAL RECEIPT &amp; GCV DATA'!$R$3:$R$253)+IF(H149=$J$234,($K$234*K149),0)+IF(H149=$J$235,($K$235*K149),0)</f>
        <v>#VALUE!</v>
      </c>
      <c r="S149" s="15" t="e">
        <f t="shared" si="20"/>
        <v>#VALUE!</v>
      </c>
      <c r="T149" s="15" t="e">
        <f>SUMIF('[16]IMP COAL RECEIPT &amp; GCV DATA'!$A$3:$A$193,'MASTER DATA FILE IMP COAL'!A149,'[16]IMP COAL RECEIPT &amp; GCV DATA'!$T$3:$T$193)</f>
        <v>#VALUE!</v>
      </c>
      <c r="U149" s="15" t="e">
        <f t="shared" si="21"/>
        <v>#VALUE!</v>
      </c>
      <c r="V149" s="15" t="e">
        <f>SUMIF('[16]IMP COAL RECEIPT &amp; GCV DATA'!$A$3:$A$193,'MASTER DATA FILE IMP COAL'!A149,'[16]IMP COAL RECEIPT &amp; GCV DATA'!$V$3:$V$193)</f>
        <v>#VALUE!</v>
      </c>
      <c r="W149" s="15" t="e">
        <f t="shared" si="22"/>
        <v>#VALUE!</v>
      </c>
      <c r="X149" s="13" t="e">
        <f t="shared" si="23"/>
        <v>#VALUE!</v>
      </c>
      <c r="Y149" s="13"/>
      <c r="Z149" s="13"/>
      <c r="AB149">
        <v>4080.9198113207549</v>
      </c>
      <c r="AC149" s="53" t="e">
        <f t="shared" si="24"/>
        <v>#VALUE!</v>
      </c>
      <c r="AE149" s="53" t="e">
        <f t="shared" si="25"/>
        <v>#VALUE!</v>
      </c>
      <c r="AF149">
        <v>1</v>
      </c>
    </row>
    <row r="150" spans="1:32" customFormat="1" ht="15.6" x14ac:dyDescent="0.3">
      <c r="A150" s="65"/>
      <c r="B150" s="57" t="e">
        <f>SUMIF('[16]IMP COAL RECEIPT &amp; GCV DATA'!$A$3:$A$121,A150,'[16]IMP COAL RECEIPT &amp; GCV DATA'!$B$3:$B$121)</f>
        <v>#VALUE!</v>
      </c>
      <c r="C150" s="13" t="e">
        <f>SUMIF('[16]IMP COAL RECEIPT &amp; GCV DATA'!$A$3:$A$121,A150,'[16]IMP COAL RECEIPT &amp; GCV DATA'!$C$3:$C$121)</f>
        <v>#VALUE!</v>
      </c>
      <c r="D150" s="66">
        <f>IFERROR(VLOOKUP(A150,'[16]IMP COAL RECEIPT &amp; GCV DATA'!A148:V268,4,0),0)</f>
        <v>0</v>
      </c>
      <c r="E150" s="14">
        <f>IFERROR(VLOOKUP(A150,'[16]IMP COAL RECEIPT &amp; GCV DATA'!$A$2:$V$193,5,0),0)</f>
        <v>0</v>
      </c>
      <c r="F150" s="13" t="e">
        <f>SUMIF('[16]IMP COAL RECEIPT &amp; GCV DATA'!$A$3:$A$193,'MASTER DATA FILE IMP COAL'!A150,'[16]IMP COAL RECEIPT &amp; GCV DATA'!$F$3:$F$193)</f>
        <v>#VALUE!</v>
      </c>
      <c r="G150" s="13">
        <f>IFERROR(VLOOKUP(A150,'[16]IMP COAL RECEIPT &amp; GCV DATA'!$A$2:$V$193,7,0),0)</f>
        <v>0</v>
      </c>
      <c r="H150" s="13">
        <f>IFERROR(VLOOKUP(A150,'[16]IMP COAL RECEIPT &amp; GCV DATA'!$A$2:$V$193,8,0),0)</f>
        <v>0</v>
      </c>
      <c r="I150" s="13">
        <f>IFERROR(VLOOKUP(A150,'[16]WASH COAL RECEIPT &amp; GCV DATA'!$A$2:$V$184,9,0),0)</f>
        <v>0</v>
      </c>
      <c r="J150" s="13">
        <f>IFERROR(VLOOKUP(A150,'[16]IMP COAL RECEIPT &amp; GCV DATA'!$A$2:$V$193,10,0),0)</f>
        <v>0</v>
      </c>
      <c r="K150" s="15" t="e">
        <f>SUMIF('[16]IMP COAL RECEIPT &amp; GCV DATA'!$A$3:$A$193,'MASTER DATA FILE IMP COAL'!A150,'[16]IMP COAL RECEIPT &amp; GCV DATA'!$K$3:$K$193)</f>
        <v>#VALUE!</v>
      </c>
      <c r="L150" s="15" t="e">
        <f>SUMIF('[16]IMP COAL RECEIPT &amp; GCV DATA'!$A$3:$A$193,'MASTER DATA FILE IMP COAL'!A150,'[16]IMP COAL RECEIPT &amp; GCV DATA'!$L$3:$L$193)</f>
        <v>#VALUE!</v>
      </c>
      <c r="M150" s="15" t="e">
        <f t="shared" si="18"/>
        <v>#VALUE!</v>
      </c>
      <c r="N150" s="67"/>
      <c r="O150" s="15" t="e">
        <f>SUMIF('[16]IMP COAL RECEIPT &amp; GCV DATA'!$A$3:$A$193,'MASTER DATA FILE IMP COAL'!A150,'[16]IMP COAL RECEIPT &amp; GCV DATA'!$O$3:$O$193)</f>
        <v>#VALUE!</v>
      </c>
      <c r="P150" s="15" t="e">
        <f t="shared" si="19"/>
        <v>#VALUE!</v>
      </c>
      <c r="Q150" s="15" t="e">
        <f>SUMIF('[16]IMP COAL RECEIPT &amp; GCV DATA'!$A$3:$A$193,'MASTER DATA FILE IMP COAL'!A150,'[16]IMP COAL RECEIPT &amp; GCV DATA'!$Q$3:$Q$193)</f>
        <v>#VALUE!</v>
      </c>
      <c r="R150" s="16" t="e">
        <f>SUMIF('[16]IMP COAL RECEIPT &amp; GCV DATA'!$A$3:$A$253,'MASTER DATA FILE IMP COAL'!A150,'[16]IMP COAL RECEIPT &amp; GCV DATA'!$R$3:$R$253)+IF(H150=$J$234,($K$234*K150),0)+IF(H150=$J$235,($K$235*K150),0)</f>
        <v>#VALUE!</v>
      </c>
      <c r="S150" s="15" t="e">
        <f t="shared" si="20"/>
        <v>#VALUE!</v>
      </c>
      <c r="T150" s="15" t="e">
        <f>SUMIF('[16]IMP COAL RECEIPT &amp; GCV DATA'!$A$3:$A$193,'MASTER DATA FILE IMP COAL'!A150,'[16]IMP COAL RECEIPT &amp; GCV DATA'!$T$3:$T$193)</f>
        <v>#VALUE!</v>
      </c>
      <c r="U150" s="15" t="e">
        <f t="shared" si="21"/>
        <v>#VALUE!</v>
      </c>
      <c r="V150" s="15" t="e">
        <f>SUMIF('[16]IMP COAL RECEIPT &amp; GCV DATA'!$A$3:$A$193,'MASTER DATA FILE IMP COAL'!A150,'[16]IMP COAL RECEIPT &amp; GCV DATA'!$V$3:$V$193)</f>
        <v>#VALUE!</v>
      </c>
      <c r="W150" s="15" t="e">
        <f t="shared" si="22"/>
        <v>#VALUE!</v>
      </c>
      <c r="X150" s="13" t="e">
        <f t="shared" si="23"/>
        <v>#VALUE!</v>
      </c>
      <c r="Y150" s="13"/>
      <c r="Z150" s="13"/>
      <c r="AB150">
        <v>4080.9198113207549</v>
      </c>
      <c r="AC150" s="53" t="e">
        <f t="shared" si="24"/>
        <v>#VALUE!</v>
      </c>
      <c r="AE150" s="53" t="e">
        <f t="shared" si="25"/>
        <v>#VALUE!</v>
      </c>
      <c r="AF150">
        <v>1</v>
      </c>
    </row>
    <row r="151" spans="1:32" customFormat="1" ht="15.6" x14ac:dyDescent="0.3">
      <c r="A151" s="65"/>
      <c r="B151" s="57" t="e">
        <f>SUMIF('[16]IMP COAL RECEIPT &amp; GCV DATA'!$A$3:$A$121,A151,'[16]IMP COAL RECEIPT &amp; GCV DATA'!$B$3:$B$121)</f>
        <v>#VALUE!</v>
      </c>
      <c r="C151" s="13" t="e">
        <f>SUMIF('[16]IMP COAL RECEIPT &amp; GCV DATA'!$A$3:$A$121,A151,'[16]IMP COAL RECEIPT &amp; GCV DATA'!$C$3:$C$121)</f>
        <v>#VALUE!</v>
      </c>
      <c r="D151" s="66">
        <f>IFERROR(VLOOKUP(A151,'[16]IMP COAL RECEIPT &amp; GCV DATA'!A149:V269,4,0),0)</f>
        <v>0</v>
      </c>
      <c r="E151" s="14">
        <f>IFERROR(VLOOKUP(A151,'[16]IMP COAL RECEIPT &amp; GCV DATA'!$A$2:$V$193,5,0),0)</f>
        <v>0</v>
      </c>
      <c r="F151" s="13" t="e">
        <f>SUMIF('[16]IMP COAL RECEIPT &amp; GCV DATA'!$A$3:$A$193,'MASTER DATA FILE IMP COAL'!A151,'[16]IMP COAL RECEIPT &amp; GCV DATA'!$F$3:$F$193)</f>
        <v>#VALUE!</v>
      </c>
      <c r="G151" s="13">
        <f>IFERROR(VLOOKUP(A151,'[16]IMP COAL RECEIPT &amp; GCV DATA'!$A$2:$V$193,7,0),0)</f>
        <v>0</v>
      </c>
      <c r="H151" s="13">
        <f>IFERROR(VLOOKUP(A151,'[16]IMP COAL RECEIPT &amp; GCV DATA'!$A$2:$V$193,8,0),0)</f>
        <v>0</v>
      </c>
      <c r="I151" s="13">
        <f>IFERROR(VLOOKUP(A151,'[16]WASH COAL RECEIPT &amp; GCV DATA'!$A$2:$V$184,9,0),0)</f>
        <v>0</v>
      </c>
      <c r="J151" s="13">
        <f>IFERROR(VLOOKUP(A151,'[16]IMP COAL RECEIPT &amp; GCV DATA'!$A$2:$V$193,10,0),0)</f>
        <v>0</v>
      </c>
      <c r="K151" s="15" t="e">
        <f>SUMIF('[16]IMP COAL RECEIPT &amp; GCV DATA'!$A$3:$A$193,'MASTER DATA FILE IMP COAL'!A151,'[16]IMP COAL RECEIPT &amp; GCV DATA'!$K$3:$K$193)</f>
        <v>#VALUE!</v>
      </c>
      <c r="L151" s="15" t="e">
        <f>SUMIF('[16]IMP COAL RECEIPT &amp; GCV DATA'!$A$3:$A$193,'MASTER DATA FILE IMP COAL'!A151,'[16]IMP COAL RECEIPT &amp; GCV DATA'!$L$3:$L$193)</f>
        <v>#VALUE!</v>
      </c>
      <c r="M151" s="15" t="e">
        <f t="shared" si="18"/>
        <v>#VALUE!</v>
      </c>
      <c r="N151" s="67"/>
      <c r="O151" s="15" t="e">
        <f>SUMIF('[16]IMP COAL RECEIPT &amp; GCV DATA'!$A$3:$A$193,'MASTER DATA FILE IMP COAL'!A151,'[16]IMP COAL RECEIPT &amp; GCV DATA'!$O$3:$O$193)</f>
        <v>#VALUE!</v>
      </c>
      <c r="P151" s="15" t="e">
        <f t="shared" si="19"/>
        <v>#VALUE!</v>
      </c>
      <c r="Q151" s="15" t="e">
        <f>SUMIF('[16]IMP COAL RECEIPT &amp; GCV DATA'!$A$3:$A$193,'MASTER DATA FILE IMP COAL'!A151,'[16]IMP COAL RECEIPT &amp; GCV DATA'!$Q$3:$Q$193)</f>
        <v>#VALUE!</v>
      </c>
      <c r="R151" s="16" t="e">
        <f>SUMIF('[16]IMP COAL RECEIPT &amp; GCV DATA'!$A$3:$A$253,'MASTER DATA FILE IMP COAL'!A151,'[16]IMP COAL RECEIPT &amp; GCV DATA'!$R$3:$R$253)+IF(H151=$J$234,($K$234*K151),0)+IF(H151=$J$235,($K$235*K151),0)</f>
        <v>#VALUE!</v>
      </c>
      <c r="S151" s="15" t="e">
        <f t="shared" si="20"/>
        <v>#VALUE!</v>
      </c>
      <c r="T151" s="15" t="e">
        <f>SUMIF('[16]IMP COAL RECEIPT &amp; GCV DATA'!$A$3:$A$193,'MASTER DATA FILE IMP COAL'!A151,'[16]IMP COAL RECEIPT &amp; GCV DATA'!$T$3:$T$193)</f>
        <v>#VALUE!</v>
      </c>
      <c r="U151" s="15" t="e">
        <f t="shared" si="21"/>
        <v>#VALUE!</v>
      </c>
      <c r="V151" s="15" t="e">
        <f>SUMIF('[16]IMP COAL RECEIPT &amp; GCV DATA'!$A$3:$A$193,'MASTER DATA FILE IMP COAL'!A151,'[16]IMP COAL RECEIPT &amp; GCV DATA'!$V$3:$V$193)</f>
        <v>#VALUE!</v>
      </c>
      <c r="W151" s="15" t="e">
        <f t="shared" si="22"/>
        <v>#VALUE!</v>
      </c>
      <c r="X151" s="13" t="e">
        <f t="shared" si="23"/>
        <v>#VALUE!</v>
      </c>
      <c r="Y151" s="13"/>
      <c r="Z151" s="13"/>
      <c r="AB151">
        <v>4080.9198113207549</v>
      </c>
      <c r="AC151" s="53" t="e">
        <f t="shared" si="24"/>
        <v>#VALUE!</v>
      </c>
      <c r="AE151" s="53" t="e">
        <f t="shared" si="25"/>
        <v>#VALUE!</v>
      </c>
      <c r="AF151">
        <v>1</v>
      </c>
    </row>
    <row r="152" spans="1:32" customFormat="1" ht="15.6" x14ac:dyDescent="0.3">
      <c r="A152" s="65"/>
      <c r="B152" s="57" t="e">
        <f>SUMIF('[16]IMP COAL RECEIPT &amp; GCV DATA'!$A$3:$A$121,A152,'[16]IMP COAL RECEIPT &amp; GCV DATA'!$B$3:$B$121)</f>
        <v>#VALUE!</v>
      </c>
      <c r="C152" s="13" t="e">
        <f>SUMIF('[16]IMP COAL RECEIPT &amp; GCV DATA'!$A$3:$A$121,A152,'[16]IMP COAL RECEIPT &amp; GCV DATA'!$C$3:$C$121)</f>
        <v>#VALUE!</v>
      </c>
      <c r="D152" s="66">
        <f>IFERROR(VLOOKUP(A152,'[16]IMP COAL RECEIPT &amp; GCV DATA'!A150:V270,4,0),0)</f>
        <v>0</v>
      </c>
      <c r="E152" s="14">
        <f>IFERROR(VLOOKUP(A152,'[16]IMP COAL RECEIPT &amp; GCV DATA'!$A$2:$V$193,5,0),0)</f>
        <v>0</v>
      </c>
      <c r="F152" s="13" t="e">
        <f>SUMIF('[16]IMP COAL RECEIPT &amp; GCV DATA'!$A$3:$A$193,'MASTER DATA FILE IMP COAL'!A152,'[16]IMP COAL RECEIPT &amp; GCV DATA'!$F$3:$F$193)</f>
        <v>#VALUE!</v>
      </c>
      <c r="G152" s="13">
        <f>IFERROR(VLOOKUP(A152,'[16]IMP COAL RECEIPT &amp; GCV DATA'!$A$2:$V$193,7,0),0)</f>
        <v>0</v>
      </c>
      <c r="H152" s="13">
        <f>IFERROR(VLOOKUP(A152,'[16]IMP COAL RECEIPT &amp; GCV DATA'!$A$2:$V$193,8,0),0)</f>
        <v>0</v>
      </c>
      <c r="I152" s="13">
        <f>IFERROR(VLOOKUP(A152,'[16]WASH COAL RECEIPT &amp; GCV DATA'!$A$2:$V$184,9,0),0)</f>
        <v>0</v>
      </c>
      <c r="J152" s="13">
        <f>IFERROR(VLOOKUP(A152,'[16]IMP COAL RECEIPT &amp; GCV DATA'!$A$2:$V$193,10,0),0)</f>
        <v>0</v>
      </c>
      <c r="K152" s="15" t="e">
        <f>SUMIF('[16]IMP COAL RECEIPT &amp; GCV DATA'!$A$3:$A$193,'MASTER DATA FILE IMP COAL'!A152,'[16]IMP COAL RECEIPT &amp; GCV DATA'!$K$3:$K$193)</f>
        <v>#VALUE!</v>
      </c>
      <c r="L152" s="15" t="e">
        <f>SUMIF('[16]IMP COAL RECEIPT &amp; GCV DATA'!$A$3:$A$193,'MASTER DATA FILE IMP COAL'!A152,'[16]IMP COAL RECEIPT &amp; GCV DATA'!$L$3:$L$193)</f>
        <v>#VALUE!</v>
      </c>
      <c r="M152" s="15" t="e">
        <f t="shared" si="18"/>
        <v>#VALUE!</v>
      </c>
      <c r="N152" s="67"/>
      <c r="O152" s="15" t="e">
        <f>SUMIF('[16]IMP COAL RECEIPT &amp; GCV DATA'!$A$3:$A$193,'MASTER DATA FILE IMP COAL'!A152,'[16]IMP COAL RECEIPT &amp; GCV DATA'!$O$3:$O$193)</f>
        <v>#VALUE!</v>
      </c>
      <c r="P152" s="15" t="e">
        <f t="shared" si="19"/>
        <v>#VALUE!</v>
      </c>
      <c r="Q152" s="15" t="e">
        <f>SUMIF('[16]IMP COAL RECEIPT &amp; GCV DATA'!$A$3:$A$193,'MASTER DATA FILE IMP COAL'!A152,'[16]IMP COAL RECEIPT &amp; GCV DATA'!$Q$3:$Q$193)</f>
        <v>#VALUE!</v>
      </c>
      <c r="R152" s="16" t="e">
        <f>SUMIF('[16]IMP COAL RECEIPT &amp; GCV DATA'!$A$3:$A$253,'MASTER DATA FILE IMP COAL'!A152,'[16]IMP COAL RECEIPT &amp; GCV DATA'!$R$3:$R$253)+IF(H152=$J$234,($K$234*K152),0)+IF(H152=$J$235,($K$235*K152),0)</f>
        <v>#VALUE!</v>
      </c>
      <c r="S152" s="15" t="e">
        <f t="shared" si="20"/>
        <v>#VALUE!</v>
      </c>
      <c r="T152" s="15" t="e">
        <f>SUMIF('[16]IMP COAL RECEIPT &amp; GCV DATA'!$A$3:$A$193,'MASTER DATA FILE IMP COAL'!A152,'[16]IMP COAL RECEIPT &amp; GCV DATA'!$T$3:$T$193)</f>
        <v>#VALUE!</v>
      </c>
      <c r="U152" s="15" t="e">
        <f t="shared" si="21"/>
        <v>#VALUE!</v>
      </c>
      <c r="V152" s="15" t="e">
        <f>SUMIF('[16]IMP COAL RECEIPT &amp; GCV DATA'!$A$3:$A$193,'MASTER DATA FILE IMP COAL'!A152,'[16]IMP COAL RECEIPT &amp; GCV DATA'!$V$3:$V$193)</f>
        <v>#VALUE!</v>
      </c>
      <c r="W152" s="15" t="e">
        <f t="shared" si="22"/>
        <v>#VALUE!</v>
      </c>
      <c r="X152" s="13" t="e">
        <f t="shared" si="23"/>
        <v>#VALUE!</v>
      </c>
      <c r="Y152" s="13"/>
      <c r="Z152" s="13"/>
      <c r="AB152">
        <v>4080.9198113207549</v>
      </c>
      <c r="AC152" s="53" t="e">
        <f t="shared" si="24"/>
        <v>#VALUE!</v>
      </c>
      <c r="AE152" s="53" t="e">
        <f t="shared" si="25"/>
        <v>#VALUE!</v>
      </c>
      <c r="AF152">
        <v>1</v>
      </c>
    </row>
    <row r="153" spans="1:32" customFormat="1" ht="15.6" x14ac:dyDescent="0.3">
      <c r="A153" s="65"/>
      <c r="B153" s="57" t="e">
        <f>SUMIF('[16]IMP COAL RECEIPT &amp; GCV DATA'!$A$3:$A$121,A153,'[16]IMP COAL RECEIPT &amp; GCV DATA'!$B$3:$B$121)</f>
        <v>#VALUE!</v>
      </c>
      <c r="C153" s="13" t="e">
        <f>SUMIF('[16]IMP COAL RECEIPT &amp; GCV DATA'!$A$3:$A$121,A153,'[16]IMP COAL RECEIPT &amp; GCV DATA'!$C$3:$C$121)</f>
        <v>#VALUE!</v>
      </c>
      <c r="D153" s="66">
        <f>IFERROR(VLOOKUP(A153,'[16]IMP COAL RECEIPT &amp; GCV DATA'!A151:V271,4,0),0)</f>
        <v>0</v>
      </c>
      <c r="E153" s="14">
        <f>IFERROR(VLOOKUP(A153,'[16]IMP COAL RECEIPT &amp; GCV DATA'!$A$2:$V$193,5,0),0)</f>
        <v>0</v>
      </c>
      <c r="F153" s="13" t="e">
        <f>SUMIF('[16]IMP COAL RECEIPT &amp; GCV DATA'!$A$3:$A$193,'MASTER DATA FILE IMP COAL'!A153,'[16]IMP COAL RECEIPT &amp; GCV DATA'!$F$3:$F$193)</f>
        <v>#VALUE!</v>
      </c>
      <c r="G153" s="13">
        <f>IFERROR(VLOOKUP(A153,'[16]IMP COAL RECEIPT &amp; GCV DATA'!$A$2:$V$193,7,0),0)</f>
        <v>0</v>
      </c>
      <c r="H153" s="13">
        <f>IFERROR(VLOOKUP(A153,'[16]IMP COAL RECEIPT &amp; GCV DATA'!$A$2:$V$193,8,0),0)</f>
        <v>0</v>
      </c>
      <c r="I153" s="13">
        <f>IFERROR(VLOOKUP(A153,'[16]WASH COAL RECEIPT &amp; GCV DATA'!$A$2:$V$184,9,0),0)</f>
        <v>0</v>
      </c>
      <c r="J153" s="13">
        <f>IFERROR(VLOOKUP(A153,'[16]IMP COAL RECEIPT &amp; GCV DATA'!$A$2:$V$193,10,0),0)</f>
        <v>0</v>
      </c>
      <c r="K153" s="15" t="e">
        <f>SUMIF('[16]IMP COAL RECEIPT &amp; GCV DATA'!$A$3:$A$193,'MASTER DATA FILE IMP COAL'!A153,'[16]IMP COAL RECEIPT &amp; GCV DATA'!$K$3:$K$193)</f>
        <v>#VALUE!</v>
      </c>
      <c r="L153" s="15" t="e">
        <f>SUMIF('[16]IMP COAL RECEIPT &amp; GCV DATA'!$A$3:$A$193,'MASTER DATA FILE IMP COAL'!A153,'[16]IMP COAL RECEIPT &amp; GCV DATA'!$L$3:$L$193)</f>
        <v>#VALUE!</v>
      </c>
      <c r="M153" s="15" t="e">
        <f t="shared" si="18"/>
        <v>#VALUE!</v>
      </c>
      <c r="N153" s="67"/>
      <c r="O153" s="15" t="e">
        <f>SUMIF('[16]IMP COAL RECEIPT &amp; GCV DATA'!$A$3:$A$193,'MASTER DATA FILE IMP COAL'!A153,'[16]IMP COAL RECEIPT &amp; GCV DATA'!$O$3:$O$193)</f>
        <v>#VALUE!</v>
      </c>
      <c r="P153" s="15" t="e">
        <f t="shared" si="19"/>
        <v>#VALUE!</v>
      </c>
      <c r="Q153" s="15" t="e">
        <f>SUMIF('[16]IMP COAL RECEIPT &amp; GCV DATA'!$A$3:$A$193,'MASTER DATA FILE IMP COAL'!A153,'[16]IMP COAL RECEIPT &amp; GCV DATA'!$Q$3:$Q$193)</f>
        <v>#VALUE!</v>
      </c>
      <c r="R153" s="16" t="e">
        <f>SUMIF('[16]IMP COAL RECEIPT &amp; GCV DATA'!$A$3:$A$253,'MASTER DATA FILE IMP COAL'!A153,'[16]IMP COAL RECEIPT &amp; GCV DATA'!$R$3:$R$253)+IF(H153=$J$234,($K$234*K153),0)+IF(H153=$J$235,($K$235*K153),0)</f>
        <v>#VALUE!</v>
      </c>
      <c r="S153" s="15" t="e">
        <f t="shared" si="20"/>
        <v>#VALUE!</v>
      </c>
      <c r="T153" s="15" t="e">
        <f>SUMIF('[16]IMP COAL RECEIPT &amp; GCV DATA'!$A$3:$A$193,'MASTER DATA FILE IMP COAL'!A153,'[16]IMP COAL RECEIPT &amp; GCV DATA'!$T$3:$T$193)</f>
        <v>#VALUE!</v>
      </c>
      <c r="U153" s="15" t="e">
        <f t="shared" si="21"/>
        <v>#VALUE!</v>
      </c>
      <c r="V153" s="15" t="e">
        <f>SUMIF('[16]IMP COAL RECEIPT &amp; GCV DATA'!$A$3:$A$193,'MASTER DATA FILE IMP COAL'!A153,'[16]IMP COAL RECEIPT &amp; GCV DATA'!$V$3:$V$193)</f>
        <v>#VALUE!</v>
      </c>
      <c r="W153" s="15" t="e">
        <f t="shared" si="22"/>
        <v>#VALUE!</v>
      </c>
      <c r="X153" s="13" t="e">
        <f t="shared" si="23"/>
        <v>#VALUE!</v>
      </c>
      <c r="Y153" s="13"/>
      <c r="Z153" s="13"/>
      <c r="AB153">
        <v>4080.9198113207549</v>
      </c>
      <c r="AC153" s="53" t="e">
        <f t="shared" si="24"/>
        <v>#VALUE!</v>
      </c>
      <c r="AE153" s="53" t="e">
        <f t="shared" si="25"/>
        <v>#VALUE!</v>
      </c>
      <c r="AF153">
        <v>1</v>
      </c>
    </row>
    <row r="154" spans="1:32" customFormat="1" ht="15.6" x14ac:dyDescent="0.3">
      <c r="A154" s="65"/>
      <c r="B154" s="57" t="e">
        <f>SUMIF('[16]IMP COAL RECEIPT &amp; GCV DATA'!$A$3:$A$121,A154,'[16]IMP COAL RECEIPT &amp; GCV DATA'!$B$3:$B$121)</f>
        <v>#VALUE!</v>
      </c>
      <c r="C154" s="13" t="e">
        <f>SUMIF('[16]IMP COAL RECEIPT &amp; GCV DATA'!$A$3:$A$121,A154,'[16]IMP COAL RECEIPT &amp; GCV DATA'!$C$3:$C$121)</f>
        <v>#VALUE!</v>
      </c>
      <c r="D154" s="66">
        <f>IFERROR(VLOOKUP(A154,'[16]IMP COAL RECEIPT &amp; GCV DATA'!A152:V272,4,0),0)</f>
        <v>0</v>
      </c>
      <c r="E154" s="14">
        <f>IFERROR(VLOOKUP(A154,'[16]IMP COAL RECEIPT &amp; GCV DATA'!$A$2:$V$193,5,0),0)</f>
        <v>0</v>
      </c>
      <c r="F154" s="13" t="e">
        <f>SUMIF('[16]IMP COAL RECEIPT &amp; GCV DATA'!$A$3:$A$193,'MASTER DATA FILE IMP COAL'!A154,'[16]IMP COAL RECEIPT &amp; GCV DATA'!$F$3:$F$193)</f>
        <v>#VALUE!</v>
      </c>
      <c r="G154" s="13">
        <f>IFERROR(VLOOKUP(A154,'[16]IMP COAL RECEIPT &amp; GCV DATA'!$A$2:$V$193,7,0),0)</f>
        <v>0</v>
      </c>
      <c r="H154" s="13">
        <f>IFERROR(VLOOKUP(A154,'[16]IMP COAL RECEIPT &amp; GCV DATA'!$A$2:$V$193,8,0),0)</f>
        <v>0</v>
      </c>
      <c r="I154" s="13">
        <f>IFERROR(VLOOKUP(A154,'[16]WASH COAL RECEIPT &amp; GCV DATA'!$A$2:$V$184,9,0),0)</f>
        <v>0</v>
      </c>
      <c r="J154" s="13">
        <f>IFERROR(VLOOKUP(A154,'[16]IMP COAL RECEIPT &amp; GCV DATA'!$A$2:$V$193,10,0),0)</f>
        <v>0</v>
      </c>
      <c r="K154" s="15" t="e">
        <f>SUMIF('[16]IMP COAL RECEIPT &amp; GCV DATA'!$A$3:$A$193,'MASTER DATA FILE IMP COAL'!A154,'[16]IMP COAL RECEIPT &amp; GCV DATA'!$K$3:$K$193)</f>
        <v>#VALUE!</v>
      </c>
      <c r="L154" s="15" t="e">
        <f>SUMIF('[16]IMP COAL RECEIPT &amp; GCV DATA'!$A$3:$A$193,'MASTER DATA FILE IMP COAL'!A154,'[16]IMP COAL RECEIPT &amp; GCV DATA'!$L$3:$L$193)</f>
        <v>#VALUE!</v>
      </c>
      <c r="M154" s="15" t="e">
        <f t="shared" si="18"/>
        <v>#VALUE!</v>
      </c>
      <c r="N154" s="67"/>
      <c r="O154" s="15" t="e">
        <f>SUMIF('[16]IMP COAL RECEIPT &amp; GCV DATA'!$A$3:$A$193,'MASTER DATA FILE IMP COAL'!A154,'[16]IMP COAL RECEIPT &amp; GCV DATA'!$O$3:$O$193)</f>
        <v>#VALUE!</v>
      </c>
      <c r="P154" s="15" t="e">
        <f t="shared" si="19"/>
        <v>#VALUE!</v>
      </c>
      <c r="Q154" s="15" t="e">
        <f>SUMIF('[16]IMP COAL RECEIPT &amp; GCV DATA'!$A$3:$A$193,'MASTER DATA FILE IMP COAL'!A154,'[16]IMP COAL RECEIPT &amp; GCV DATA'!$Q$3:$Q$193)</f>
        <v>#VALUE!</v>
      </c>
      <c r="R154" s="16" t="e">
        <f>SUMIF('[16]IMP COAL RECEIPT &amp; GCV DATA'!$A$3:$A$253,'MASTER DATA FILE IMP COAL'!A154,'[16]IMP COAL RECEIPT &amp; GCV DATA'!$R$3:$R$253)+IF(H154=$J$234,($K$234*K154),0)+IF(H154=$J$235,($K$235*K154),0)</f>
        <v>#VALUE!</v>
      </c>
      <c r="S154" s="15" t="e">
        <f t="shared" si="20"/>
        <v>#VALUE!</v>
      </c>
      <c r="T154" s="15" t="e">
        <f>SUMIF('[16]IMP COAL RECEIPT &amp; GCV DATA'!$A$3:$A$193,'MASTER DATA FILE IMP COAL'!A154,'[16]IMP COAL RECEIPT &amp; GCV DATA'!$T$3:$T$193)</f>
        <v>#VALUE!</v>
      </c>
      <c r="U154" s="15" t="e">
        <f t="shared" si="21"/>
        <v>#VALUE!</v>
      </c>
      <c r="V154" s="15" t="e">
        <f>SUMIF('[16]IMP COAL RECEIPT &amp; GCV DATA'!$A$3:$A$193,'MASTER DATA FILE IMP COAL'!A154,'[16]IMP COAL RECEIPT &amp; GCV DATA'!$V$3:$V$193)</f>
        <v>#VALUE!</v>
      </c>
      <c r="W154" s="15" t="e">
        <f t="shared" si="22"/>
        <v>#VALUE!</v>
      </c>
      <c r="X154" s="13" t="e">
        <f t="shared" si="23"/>
        <v>#VALUE!</v>
      </c>
      <c r="Y154" s="13"/>
      <c r="Z154" s="13"/>
      <c r="AB154">
        <v>4080.9198113207549</v>
      </c>
      <c r="AC154" s="53" t="e">
        <f t="shared" si="24"/>
        <v>#VALUE!</v>
      </c>
      <c r="AE154" s="53" t="e">
        <f t="shared" si="25"/>
        <v>#VALUE!</v>
      </c>
      <c r="AF154">
        <v>1</v>
      </c>
    </row>
    <row r="155" spans="1:32" customFormat="1" ht="15.6" x14ac:dyDescent="0.3">
      <c r="A155" s="65"/>
      <c r="B155" s="57" t="e">
        <f>SUMIF('[16]IMP COAL RECEIPT &amp; GCV DATA'!$A$3:$A$121,A155,'[16]IMP COAL RECEIPT &amp; GCV DATA'!$B$3:$B$121)</f>
        <v>#VALUE!</v>
      </c>
      <c r="C155" s="13" t="e">
        <f>SUMIF('[16]IMP COAL RECEIPT &amp; GCV DATA'!$A$3:$A$121,A155,'[16]IMP COAL RECEIPT &amp; GCV DATA'!$C$3:$C$121)</f>
        <v>#VALUE!</v>
      </c>
      <c r="D155" s="66">
        <f>IFERROR(VLOOKUP(A155,'[16]IMP COAL RECEIPT &amp; GCV DATA'!A153:V273,4,0),0)</f>
        <v>0</v>
      </c>
      <c r="E155" s="14">
        <f>IFERROR(VLOOKUP(A155,'[16]IMP COAL RECEIPT &amp; GCV DATA'!$A$2:$V$193,5,0),0)</f>
        <v>0</v>
      </c>
      <c r="F155" s="13" t="e">
        <f>SUMIF('[16]IMP COAL RECEIPT &amp; GCV DATA'!$A$3:$A$193,'MASTER DATA FILE IMP COAL'!A155,'[16]IMP COAL RECEIPT &amp; GCV DATA'!$F$3:$F$193)</f>
        <v>#VALUE!</v>
      </c>
      <c r="G155" s="13">
        <f>IFERROR(VLOOKUP(A155,'[16]IMP COAL RECEIPT &amp; GCV DATA'!$A$2:$V$193,7,0),0)</f>
        <v>0</v>
      </c>
      <c r="H155" s="13">
        <f>IFERROR(VLOOKUP(A155,'[16]IMP COAL RECEIPT &amp; GCV DATA'!$A$2:$V$193,8,0),0)</f>
        <v>0</v>
      </c>
      <c r="I155" s="13">
        <f>IFERROR(VLOOKUP(A155,'[16]WASH COAL RECEIPT &amp; GCV DATA'!$A$2:$V$184,9,0),0)</f>
        <v>0</v>
      </c>
      <c r="J155" s="13">
        <f>IFERROR(VLOOKUP(A155,'[16]IMP COAL RECEIPT &amp; GCV DATA'!$A$2:$V$193,10,0),0)</f>
        <v>0</v>
      </c>
      <c r="K155" s="15" t="e">
        <f>SUMIF('[16]IMP COAL RECEIPT &amp; GCV DATA'!$A$3:$A$193,'MASTER DATA FILE IMP COAL'!A155,'[16]IMP COAL RECEIPT &amp; GCV DATA'!$K$3:$K$193)</f>
        <v>#VALUE!</v>
      </c>
      <c r="L155" s="15" t="e">
        <f>SUMIF('[16]IMP COAL RECEIPT &amp; GCV DATA'!$A$3:$A$193,'MASTER DATA FILE IMP COAL'!A155,'[16]IMP COAL RECEIPT &amp; GCV DATA'!$L$3:$L$193)</f>
        <v>#VALUE!</v>
      </c>
      <c r="M155" s="15" t="e">
        <f t="shared" si="18"/>
        <v>#VALUE!</v>
      </c>
      <c r="N155" s="67"/>
      <c r="O155" s="15" t="e">
        <f>SUMIF('[16]IMP COAL RECEIPT &amp; GCV DATA'!$A$3:$A$193,'MASTER DATA FILE IMP COAL'!A155,'[16]IMP COAL RECEIPT &amp; GCV DATA'!$O$3:$O$193)</f>
        <v>#VALUE!</v>
      </c>
      <c r="P155" s="15" t="e">
        <f t="shared" si="19"/>
        <v>#VALUE!</v>
      </c>
      <c r="Q155" s="15" t="e">
        <f>SUMIF('[16]IMP COAL RECEIPT &amp; GCV DATA'!$A$3:$A$193,'MASTER DATA FILE IMP COAL'!A155,'[16]IMP COAL RECEIPT &amp; GCV DATA'!$Q$3:$Q$193)</f>
        <v>#VALUE!</v>
      </c>
      <c r="R155" s="16" t="e">
        <f>SUMIF('[16]IMP COAL RECEIPT &amp; GCV DATA'!$A$3:$A$253,'MASTER DATA FILE IMP COAL'!A155,'[16]IMP COAL RECEIPT &amp; GCV DATA'!$R$3:$R$253)+IF(H155=$J$234,($K$234*K155),0)+IF(H155=$J$235,($K$235*K155),0)</f>
        <v>#VALUE!</v>
      </c>
      <c r="S155" s="15" t="e">
        <f t="shared" si="20"/>
        <v>#VALUE!</v>
      </c>
      <c r="T155" s="15" t="e">
        <f>SUMIF('[16]IMP COAL RECEIPT &amp; GCV DATA'!$A$3:$A$193,'MASTER DATA FILE IMP COAL'!A155,'[16]IMP COAL RECEIPT &amp; GCV DATA'!$T$3:$T$193)</f>
        <v>#VALUE!</v>
      </c>
      <c r="U155" s="15" t="e">
        <f t="shared" si="21"/>
        <v>#VALUE!</v>
      </c>
      <c r="V155" s="15" t="e">
        <f>SUMIF('[16]IMP COAL RECEIPT &amp; GCV DATA'!$A$3:$A$193,'MASTER DATA FILE IMP COAL'!A155,'[16]IMP COAL RECEIPT &amp; GCV DATA'!$V$3:$V$193)</f>
        <v>#VALUE!</v>
      </c>
      <c r="W155" s="15" t="e">
        <f t="shared" si="22"/>
        <v>#VALUE!</v>
      </c>
      <c r="X155" s="13" t="e">
        <f t="shared" si="23"/>
        <v>#VALUE!</v>
      </c>
      <c r="Y155" s="13"/>
      <c r="Z155" s="13"/>
      <c r="AB155">
        <v>4080.9198113207549</v>
      </c>
      <c r="AC155" s="53" t="e">
        <f t="shared" si="24"/>
        <v>#VALUE!</v>
      </c>
      <c r="AE155" s="53" t="e">
        <f t="shared" si="25"/>
        <v>#VALUE!</v>
      </c>
      <c r="AF155">
        <v>1</v>
      </c>
    </row>
    <row r="156" spans="1:32" customFormat="1" ht="15.6" x14ac:dyDescent="0.3">
      <c r="A156" s="65"/>
      <c r="B156" s="57" t="e">
        <f>SUMIF('[16]IMP COAL RECEIPT &amp; GCV DATA'!$A$3:$A$121,A156,'[16]IMP COAL RECEIPT &amp; GCV DATA'!$B$3:$B$121)</f>
        <v>#VALUE!</v>
      </c>
      <c r="C156" s="13" t="e">
        <f>SUMIF('[16]IMP COAL RECEIPT &amp; GCV DATA'!$A$3:$A$121,A156,'[16]IMP COAL RECEIPT &amp; GCV DATA'!$C$3:$C$121)</f>
        <v>#VALUE!</v>
      </c>
      <c r="D156" s="66">
        <f>IFERROR(VLOOKUP(A156,'[16]IMP COAL RECEIPT &amp; GCV DATA'!A154:V274,4,0),0)</f>
        <v>0</v>
      </c>
      <c r="E156" s="14">
        <f>IFERROR(VLOOKUP(A156,'[16]IMP COAL RECEIPT &amp; GCV DATA'!$A$2:$V$193,5,0),0)</f>
        <v>0</v>
      </c>
      <c r="F156" s="13" t="e">
        <f>SUMIF('[16]IMP COAL RECEIPT &amp; GCV DATA'!$A$3:$A$193,'MASTER DATA FILE IMP COAL'!A156,'[16]IMP COAL RECEIPT &amp; GCV DATA'!$F$3:$F$193)</f>
        <v>#VALUE!</v>
      </c>
      <c r="G156" s="13">
        <f>IFERROR(VLOOKUP(A156,'[16]IMP COAL RECEIPT &amp; GCV DATA'!$A$2:$V$193,7,0),0)</f>
        <v>0</v>
      </c>
      <c r="H156" s="13">
        <f>IFERROR(VLOOKUP(A156,'[16]IMP COAL RECEIPT &amp; GCV DATA'!$A$2:$V$193,8,0),0)</f>
        <v>0</v>
      </c>
      <c r="I156" s="13">
        <f>IFERROR(VLOOKUP(A156,'[16]WASH COAL RECEIPT &amp; GCV DATA'!$A$2:$V$184,9,0),0)</f>
        <v>0</v>
      </c>
      <c r="J156" s="13">
        <f>IFERROR(VLOOKUP(A156,'[16]IMP COAL RECEIPT &amp; GCV DATA'!$A$2:$V$193,10,0),0)</f>
        <v>0</v>
      </c>
      <c r="K156" s="15" t="e">
        <f>SUMIF('[16]IMP COAL RECEIPT &amp; GCV DATA'!$A$3:$A$193,'MASTER DATA FILE IMP COAL'!A156,'[16]IMP COAL RECEIPT &amp; GCV DATA'!$K$3:$K$193)</f>
        <v>#VALUE!</v>
      </c>
      <c r="L156" s="15" t="e">
        <f>SUMIF('[16]IMP COAL RECEIPT &amp; GCV DATA'!$A$3:$A$193,'MASTER DATA FILE IMP COAL'!A156,'[16]IMP COAL RECEIPT &amp; GCV DATA'!$L$3:$L$193)</f>
        <v>#VALUE!</v>
      </c>
      <c r="M156" s="15" t="e">
        <f t="shared" si="18"/>
        <v>#VALUE!</v>
      </c>
      <c r="N156" s="67"/>
      <c r="O156" s="15" t="e">
        <f>SUMIF('[16]IMP COAL RECEIPT &amp; GCV DATA'!$A$3:$A$193,'MASTER DATA FILE IMP COAL'!A156,'[16]IMP COAL RECEIPT &amp; GCV DATA'!$O$3:$O$193)</f>
        <v>#VALUE!</v>
      </c>
      <c r="P156" s="15" t="e">
        <f t="shared" si="19"/>
        <v>#VALUE!</v>
      </c>
      <c r="Q156" s="15" t="e">
        <f>SUMIF('[16]IMP COAL RECEIPT &amp; GCV DATA'!$A$3:$A$193,'MASTER DATA FILE IMP COAL'!A156,'[16]IMP COAL RECEIPT &amp; GCV DATA'!$Q$3:$Q$193)</f>
        <v>#VALUE!</v>
      </c>
      <c r="R156" s="16" t="e">
        <f>SUMIF('[16]IMP COAL RECEIPT &amp; GCV DATA'!$A$3:$A$253,'MASTER DATA FILE IMP COAL'!A156,'[16]IMP COAL RECEIPT &amp; GCV DATA'!$R$3:$R$253)+IF(H156=$J$234,($K$234*K156),0)+IF(H156=$J$235,($K$235*K156),0)</f>
        <v>#VALUE!</v>
      </c>
      <c r="S156" s="15" t="e">
        <f t="shared" si="20"/>
        <v>#VALUE!</v>
      </c>
      <c r="T156" s="15" t="e">
        <f>SUMIF('[16]IMP COAL RECEIPT &amp; GCV DATA'!$A$3:$A$193,'MASTER DATA FILE IMP COAL'!A156,'[16]IMP COAL RECEIPT &amp; GCV DATA'!$T$3:$T$193)</f>
        <v>#VALUE!</v>
      </c>
      <c r="U156" s="15" t="e">
        <f t="shared" si="21"/>
        <v>#VALUE!</v>
      </c>
      <c r="V156" s="15" t="e">
        <f>SUMIF('[16]IMP COAL RECEIPT &amp; GCV DATA'!$A$3:$A$193,'MASTER DATA FILE IMP COAL'!A156,'[16]IMP COAL RECEIPT &amp; GCV DATA'!$V$3:$V$193)</f>
        <v>#VALUE!</v>
      </c>
      <c r="W156" s="15" t="e">
        <f t="shared" si="22"/>
        <v>#VALUE!</v>
      </c>
      <c r="X156" s="13" t="e">
        <f t="shared" si="23"/>
        <v>#VALUE!</v>
      </c>
      <c r="Y156" s="13"/>
      <c r="Z156" s="13"/>
      <c r="AB156">
        <v>4080.9198113207549</v>
      </c>
      <c r="AC156" s="53" t="e">
        <f t="shared" si="24"/>
        <v>#VALUE!</v>
      </c>
      <c r="AE156" s="53" t="e">
        <f t="shared" si="25"/>
        <v>#VALUE!</v>
      </c>
      <c r="AF156">
        <v>1</v>
      </c>
    </row>
    <row r="157" spans="1:32" customFormat="1" ht="15.6" x14ac:dyDescent="0.3">
      <c r="A157" s="65"/>
      <c r="B157" s="57" t="e">
        <f>SUMIF('[16]IMP COAL RECEIPT &amp; GCV DATA'!$A$3:$A$121,A157,'[16]IMP COAL RECEIPT &amp; GCV DATA'!$B$3:$B$121)</f>
        <v>#VALUE!</v>
      </c>
      <c r="C157" s="13" t="e">
        <f>SUMIF('[16]IMP COAL RECEIPT &amp; GCV DATA'!$A$3:$A$121,A157,'[16]IMP COAL RECEIPT &amp; GCV DATA'!$C$3:$C$121)</f>
        <v>#VALUE!</v>
      </c>
      <c r="D157" s="66">
        <f>IFERROR(VLOOKUP(A157,'[16]IMP COAL RECEIPT &amp; GCV DATA'!A155:V275,4,0),0)</f>
        <v>0</v>
      </c>
      <c r="E157" s="14">
        <f>IFERROR(VLOOKUP(A157,'[16]IMP COAL RECEIPT &amp; GCV DATA'!$A$2:$V$193,5,0),0)</f>
        <v>0</v>
      </c>
      <c r="F157" s="13" t="e">
        <f>SUMIF('[16]IMP COAL RECEIPT &amp; GCV DATA'!$A$3:$A$193,'MASTER DATA FILE IMP COAL'!A157,'[16]IMP COAL RECEIPT &amp; GCV DATA'!$F$3:$F$193)</f>
        <v>#VALUE!</v>
      </c>
      <c r="G157" s="13">
        <f>IFERROR(VLOOKUP(A157,'[16]IMP COAL RECEIPT &amp; GCV DATA'!$A$2:$V$193,7,0),0)</f>
        <v>0</v>
      </c>
      <c r="H157" s="13">
        <f>IFERROR(VLOOKUP(A157,'[16]IMP COAL RECEIPT &amp; GCV DATA'!$A$2:$V$193,8,0),0)</f>
        <v>0</v>
      </c>
      <c r="I157" s="13">
        <f>IFERROR(VLOOKUP(A157,'[16]WASH COAL RECEIPT &amp; GCV DATA'!$A$2:$V$184,9,0),0)</f>
        <v>0</v>
      </c>
      <c r="J157" s="13">
        <f>IFERROR(VLOOKUP(A157,'[16]IMP COAL RECEIPT &amp; GCV DATA'!$A$2:$V$193,10,0),0)</f>
        <v>0</v>
      </c>
      <c r="K157" s="15" t="e">
        <f>SUMIF('[16]IMP COAL RECEIPT &amp; GCV DATA'!$A$3:$A$193,'MASTER DATA FILE IMP COAL'!A157,'[16]IMP COAL RECEIPT &amp; GCV DATA'!$K$3:$K$193)</f>
        <v>#VALUE!</v>
      </c>
      <c r="L157" s="15" t="e">
        <f>SUMIF('[16]IMP COAL RECEIPT &amp; GCV DATA'!$A$3:$A$193,'MASTER DATA FILE IMP COAL'!A157,'[16]IMP COAL RECEIPT &amp; GCV DATA'!$L$3:$L$193)</f>
        <v>#VALUE!</v>
      </c>
      <c r="M157" s="15" t="e">
        <f t="shared" si="18"/>
        <v>#VALUE!</v>
      </c>
      <c r="N157" s="67"/>
      <c r="O157" s="15" t="e">
        <f>SUMIF('[16]IMP COAL RECEIPT &amp; GCV DATA'!$A$3:$A$193,'MASTER DATA FILE IMP COAL'!A157,'[16]IMP COAL RECEIPT &amp; GCV DATA'!$O$3:$O$193)</f>
        <v>#VALUE!</v>
      </c>
      <c r="P157" s="15" t="e">
        <f t="shared" si="19"/>
        <v>#VALUE!</v>
      </c>
      <c r="Q157" s="15" t="e">
        <f>SUMIF('[16]IMP COAL RECEIPT &amp; GCV DATA'!$A$3:$A$193,'MASTER DATA FILE IMP COAL'!A157,'[16]IMP COAL RECEIPT &amp; GCV DATA'!$Q$3:$Q$193)</f>
        <v>#VALUE!</v>
      </c>
      <c r="R157" s="16" t="e">
        <f>SUMIF('[16]IMP COAL RECEIPT &amp; GCV DATA'!$A$3:$A$253,'MASTER DATA FILE IMP COAL'!A157,'[16]IMP COAL RECEIPT &amp; GCV DATA'!$R$3:$R$253)+IF(H157=$J$234,($K$234*K157),0)+IF(H157=$J$235,($K$235*K157),0)</f>
        <v>#VALUE!</v>
      </c>
      <c r="S157" s="15" t="e">
        <f t="shared" si="20"/>
        <v>#VALUE!</v>
      </c>
      <c r="T157" s="15" t="e">
        <f>SUMIF('[16]IMP COAL RECEIPT &amp; GCV DATA'!$A$3:$A$193,'MASTER DATA FILE IMP COAL'!A157,'[16]IMP COAL RECEIPT &amp; GCV DATA'!$T$3:$T$193)</f>
        <v>#VALUE!</v>
      </c>
      <c r="U157" s="15" t="e">
        <f t="shared" si="21"/>
        <v>#VALUE!</v>
      </c>
      <c r="V157" s="15" t="e">
        <f>SUMIF('[16]IMP COAL RECEIPT &amp; GCV DATA'!$A$3:$A$193,'MASTER DATA FILE IMP COAL'!A157,'[16]IMP COAL RECEIPT &amp; GCV DATA'!$V$3:$V$193)</f>
        <v>#VALUE!</v>
      </c>
      <c r="W157" s="15" t="e">
        <f t="shared" si="22"/>
        <v>#VALUE!</v>
      </c>
      <c r="X157" s="13" t="e">
        <f t="shared" si="23"/>
        <v>#VALUE!</v>
      </c>
      <c r="Y157" s="13"/>
      <c r="Z157" s="13"/>
      <c r="AB157">
        <v>4080.9198113207549</v>
      </c>
      <c r="AC157" s="53" t="e">
        <f t="shared" si="24"/>
        <v>#VALUE!</v>
      </c>
      <c r="AE157" s="53" t="e">
        <f t="shared" si="25"/>
        <v>#VALUE!</v>
      </c>
      <c r="AF157">
        <v>1</v>
      </c>
    </row>
    <row r="158" spans="1:32" customFormat="1" ht="15.6" x14ac:dyDescent="0.3">
      <c r="A158" s="65"/>
      <c r="B158" s="57" t="e">
        <f>SUMIF('[16]IMP COAL RECEIPT &amp; GCV DATA'!$A$3:$A$121,A158,'[16]IMP COAL RECEIPT &amp; GCV DATA'!$B$3:$B$121)</f>
        <v>#VALUE!</v>
      </c>
      <c r="C158" s="13" t="e">
        <f>SUMIF('[16]IMP COAL RECEIPT &amp; GCV DATA'!$A$3:$A$121,A158,'[16]IMP COAL RECEIPT &amp; GCV DATA'!$C$3:$C$121)</f>
        <v>#VALUE!</v>
      </c>
      <c r="D158" s="66">
        <f>IFERROR(VLOOKUP(A158,'[16]IMP COAL RECEIPT &amp; GCV DATA'!A156:V276,4,0),0)</f>
        <v>0</v>
      </c>
      <c r="E158" s="14">
        <f>IFERROR(VLOOKUP(A158,'[16]IMP COAL RECEIPT &amp; GCV DATA'!$A$2:$V$193,5,0),0)</f>
        <v>0</v>
      </c>
      <c r="F158" s="13" t="e">
        <f>SUMIF('[16]IMP COAL RECEIPT &amp; GCV DATA'!$A$3:$A$193,'MASTER DATA FILE IMP COAL'!A158,'[16]IMP COAL RECEIPT &amp; GCV DATA'!$F$3:$F$193)</f>
        <v>#VALUE!</v>
      </c>
      <c r="G158" s="13">
        <f>IFERROR(VLOOKUP(A158,'[16]IMP COAL RECEIPT &amp; GCV DATA'!$A$2:$V$193,7,0),0)</f>
        <v>0</v>
      </c>
      <c r="H158" s="13">
        <f>IFERROR(VLOOKUP(A158,'[16]IMP COAL RECEIPT &amp; GCV DATA'!$A$2:$V$193,8,0),0)</f>
        <v>0</v>
      </c>
      <c r="I158" s="13">
        <f>IFERROR(VLOOKUP(A158,'[16]WASH COAL RECEIPT &amp; GCV DATA'!$A$2:$V$184,9,0),0)</f>
        <v>0</v>
      </c>
      <c r="J158" s="13">
        <f>IFERROR(VLOOKUP(A158,'[16]IMP COAL RECEIPT &amp; GCV DATA'!$A$2:$V$193,10,0),0)</f>
        <v>0</v>
      </c>
      <c r="K158" s="15" t="e">
        <f>SUMIF('[16]IMP COAL RECEIPT &amp; GCV DATA'!$A$3:$A$193,'MASTER DATA FILE IMP COAL'!A158,'[16]IMP COAL RECEIPT &amp; GCV DATA'!$K$3:$K$193)</f>
        <v>#VALUE!</v>
      </c>
      <c r="L158" s="15" t="e">
        <f>SUMIF('[16]IMP COAL RECEIPT &amp; GCV DATA'!$A$3:$A$193,'MASTER DATA FILE IMP COAL'!A158,'[16]IMP COAL RECEIPT &amp; GCV DATA'!$L$3:$L$193)</f>
        <v>#VALUE!</v>
      </c>
      <c r="M158" s="15" t="e">
        <f t="shared" si="18"/>
        <v>#VALUE!</v>
      </c>
      <c r="N158" s="67"/>
      <c r="O158" s="15" t="e">
        <f>SUMIF('[16]IMP COAL RECEIPT &amp; GCV DATA'!$A$3:$A$193,'MASTER DATA FILE IMP COAL'!A158,'[16]IMP COAL RECEIPT &amp; GCV DATA'!$O$3:$O$193)</f>
        <v>#VALUE!</v>
      </c>
      <c r="P158" s="15" t="e">
        <f t="shared" si="19"/>
        <v>#VALUE!</v>
      </c>
      <c r="Q158" s="15" t="e">
        <f>SUMIF('[16]IMP COAL RECEIPT &amp; GCV DATA'!$A$3:$A$193,'MASTER DATA FILE IMP COAL'!A158,'[16]IMP COAL RECEIPT &amp; GCV DATA'!$Q$3:$Q$193)</f>
        <v>#VALUE!</v>
      </c>
      <c r="R158" s="16" t="e">
        <f>SUMIF('[16]IMP COAL RECEIPT &amp; GCV DATA'!$A$3:$A$253,'MASTER DATA FILE IMP COAL'!A158,'[16]IMP COAL RECEIPT &amp; GCV DATA'!$R$3:$R$253)+IF(H158=$J$234,($K$234*K158),0)+IF(H158=$J$235,($K$235*K158),0)</f>
        <v>#VALUE!</v>
      </c>
      <c r="S158" s="15" t="e">
        <f t="shared" si="20"/>
        <v>#VALUE!</v>
      </c>
      <c r="T158" s="15" t="e">
        <f>SUMIF('[16]IMP COAL RECEIPT &amp; GCV DATA'!$A$3:$A$193,'MASTER DATA FILE IMP COAL'!A158,'[16]IMP COAL RECEIPT &amp; GCV DATA'!$T$3:$T$193)</f>
        <v>#VALUE!</v>
      </c>
      <c r="U158" s="15" t="e">
        <f t="shared" si="21"/>
        <v>#VALUE!</v>
      </c>
      <c r="V158" s="15" t="e">
        <f>SUMIF('[16]IMP COAL RECEIPT &amp; GCV DATA'!$A$3:$A$193,'MASTER DATA FILE IMP COAL'!A158,'[16]IMP COAL RECEIPT &amp; GCV DATA'!$V$3:$V$193)</f>
        <v>#VALUE!</v>
      </c>
      <c r="W158" s="15" t="e">
        <f t="shared" si="22"/>
        <v>#VALUE!</v>
      </c>
      <c r="X158" s="13" t="e">
        <f t="shared" si="23"/>
        <v>#VALUE!</v>
      </c>
      <c r="Y158" s="13"/>
      <c r="Z158" s="13"/>
      <c r="AB158">
        <v>4080.9198113207549</v>
      </c>
      <c r="AC158" s="53" t="e">
        <f t="shared" si="24"/>
        <v>#VALUE!</v>
      </c>
      <c r="AE158" s="53" t="e">
        <f t="shared" si="25"/>
        <v>#VALUE!</v>
      </c>
      <c r="AF158">
        <v>1</v>
      </c>
    </row>
    <row r="159" spans="1:32" customFormat="1" ht="15.6" x14ac:dyDescent="0.3">
      <c r="A159" s="65"/>
      <c r="B159" s="57" t="e">
        <f>SUMIF('[16]IMP COAL RECEIPT &amp; GCV DATA'!$A$3:$A$121,A159,'[16]IMP COAL RECEIPT &amp; GCV DATA'!$B$3:$B$121)</f>
        <v>#VALUE!</v>
      </c>
      <c r="C159" s="13" t="e">
        <f>SUMIF('[16]IMP COAL RECEIPT &amp; GCV DATA'!$A$3:$A$121,A159,'[16]IMP COAL RECEIPT &amp; GCV DATA'!$C$3:$C$121)</f>
        <v>#VALUE!</v>
      </c>
      <c r="D159" s="66">
        <f>IFERROR(VLOOKUP(A159,'[16]IMP COAL RECEIPT &amp; GCV DATA'!A157:V277,4,0),0)</f>
        <v>0</v>
      </c>
      <c r="E159" s="14">
        <f>IFERROR(VLOOKUP(A159,'[16]IMP COAL RECEIPT &amp; GCV DATA'!$A$2:$V$193,5,0),0)</f>
        <v>0</v>
      </c>
      <c r="F159" s="13" t="e">
        <f>SUMIF('[16]IMP COAL RECEIPT &amp; GCV DATA'!$A$3:$A$193,'MASTER DATA FILE IMP COAL'!A159,'[16]IMP COAL RECEIPT &amp; GCV DATA'!$F$3:$F$193)</f>
        <v>#VALUE!</v>
      </c>
      <c r="G159" s="13">
        <f>IFERROR(VLOOKUP(A159,'[16]IMP COAL RECEIPT &amp; GCV DATA'!$A$2:$V$193,7,0),0)</f>
        <v>0</v>
      </c>
      <c r="H159" s="13">
        <f>IFERROR(VLOOKUP(A159,'[16]IMP COAL RECEIPT &amp; GCV DATA'!$A$2:$V$193,8,0),0)</f>
        <v>0</v>
      </c>
      <c r="I159" s="13">
        <f>IFERROR(VLOOKUP(A159,'[16]WASH COAL RECEIPT &amp; GCV DATA'!$A$2:$V$184,9,0),0)</f>
        <v>0</v>
      </c>
      <c r="J159" s="13">
        <f>IFERROR(VLOOKUP(A159,'[16]IMP COAL RECEIPT &amp; GCV DATA'!$A$2:$V$193,10,0),0)</f>
        <v>0</v>
      </c>
      <c r="K159" s="15" t="e">
        <f>SUMIF('[16]IMP COAL RECEIPT &amp; GCV DATA'!$A$3:$A$193,'MASTER DATA FILE IMP COAL'!A159,'[16]IMP COAL RECEIPT &amp; GCV DATA'!$K$3:$K$193)</f>
        <v>#VALUE!</v>
      </c>
      <c r="L159" s="15" t="e">
        <f>SUMIF('[16]IMP COAL RECEIPT &amp; GCV DATA'!$A$3:$A$193,'MASTER DATA FILE IMP COAL'!A159,'[16]IMP COAL RECEIPT &amp; GCV DATA'!$L$3:$L$193)</f>
        <v>#VALUE!</v>
      </c>
      <c r="M159" s="15" t="e">
        <f t="shared" si="18"/>
        <v>#VALUE!</v>
      </c>
      <c r="N159" s="67"/>
      <c r="O159" s="15" t="e">
        <f>SUMIF('[16]IMP COAL RECEIPT &amp; GCV DATA'!$A$3:$A$193,'MASTER DATA FILE IMP COAL'!A159,'[16]IMP COAL RECEIPT &amp; GCV DATA'!$O$3:$O$193)</f>
        <v>#VALUE!</v>
      </c>
      <c r="P159" s="15" t="e">
        <f t="shared" si="19"/>
        <v>#VALUE!</v>
      </c>
      <c r="Q159" s="15" t="e">
        <f>SUMIF('[16]IMP COAL RECEIPT &amp; GCV DATA'!$A$3:$A$193,'MASTER DATA FILE IMP COAL'!A159,'[16]IMP COAL RECEIPT &amp; GCV DATA'!$Q$3:$Q$193)</f>
        <v>#VALUE!</v>
      </c>
      <c r="R159" s="16" t="e">
        <f>SUMIF('[16]IMP COAL RECEIPT &amp; GCV DATA'!$A$3:$A$253,'MASTER DATA FILE IMP COAL'!A159,'[16]IMP COAL RECEIPT &amp; GCV DATA'!$R$3:$R$253)+IF(H159=$J$234,($K$234*K159),0)+IF(H159=$J$235,($K$235*K159),0)</f>
        <v>#VALUE!</v>
      </c>
      <c r="S159" s="15" t="e">
        <f t="shared" si="20"/>
        <v>#VALUE!</v>
      </c>
      <c r="T159" s="15" t="e">
        <f>SUMIF('[16]IMP COAL RECEIPT &amp; GCV DATA'!$A$3:$A$193,'MASTER DATA FILE IMP COAL'!A159,'[16]IMP COAL RECEIPT &amp; GCV DATA'!$T$3:$T$193)</f>
        <v>#VALUE!</v>
      </c>
      <c r="U159" s="15" t="e">
        <f t="shared" si="21"/>
        <v>#VALUE!</v>
      </c>
      <c r="V159" s="15" t="e">
        <f>SUMIF('[16]IMP COAL RECEIPT &amp; GCV DATA'!$A$3:$A$193,'MASTER DATA FILE IMP COAL'!A159,'[16]IMP COAL RECEIPT &amp; GCV DATA'!$V$3:$V$193)</f>
        <v>#VALUE!</v>
      </c>
      <c r="W159" s="15" t="e">
        <f t="shared" si="22"/>
        <v>#VALUE!</v>
      </c>
      <c r="X159" s="13" t="e">
        <f t="shared" si="23"/>
        <v>#VALUE!</v>
      </c>
      <c r="Y159" s="13"/>
      <c r="Z159" s="13"/>
      <c r="AB159">
        <v>4080.9198113207549</v>
      </c>
      <c r="AC159" s="53" t="e">
        <f t="shared" si="24"/>
        <v>#VALUE!</v>
      </c>
      <c r="AE159" s="53" t="e">
        <f t="shared" si="25"/>
        <v>#VALUE!</v>
      </c>
      <c r="AF159">
        <v>1</v>
      </c>
    </row>
    <row r="160" spans="1:32" customFormat="1" ht="15.6" x14ac:dyDescent="0.3">
      <c r="A160" s="65"/>
      <c r="B160" s="57" t="e">
        <f>SUMIF('[16]IMP COAL RECEIPT &amp; GCV DATA'!$A$3:$A$121,A160,'[16]IMP COAL RECEIPT &amp; GCV DATA'!$B$3:$B$121)</f>
        <v>#VALUE!</v>
      </c>
      <c r="C160" s="13" t="e">
        <f>SUMIF('[16]IMP COAL RECEIPT &amp; GCV DATA'!$A$3:$A$121,A160,'[16]IMP COAL RECEIPT &amp; GCV DATA'!$C$3:$C$121)</f>
        <v>#VALUE!</v>
      </c>
      <c r="D160" s="66">
        <f>IFERROR(VLOOKUP(A160,'[16]IMP COAL RECEIPT &amp; GCV DATA'!A158:V278,4,0),0)</f>
        <v>0</v>
      </c>
      <c r="E160" s="14">
        <f>IFERROR(VLOOKUP(A160,'[16]IMP COAL RECEIPT &amp; GCV DATA'!$A$2:$V$193,5,0),0)</f>
        <v>0</v>
      </c>
      <c r="F160" s="13" t="e">
        <f>SUMIF('[16]IMP COAL RECEIPT &amp; GCV DATA'!$A$3:$A$193,'MASTER DATA FILE IMP COAL'!A160,'[16]IMP COAL RECEIPT &amp; GCV DATA'!$F$3:$F$193)</f>
        <v>#VALUE!</v>
      </c>
      <c r="G160" s="13">
        <f>IFERROR(VLOOKUP(A160,'[16]IMP COAL RECEIPT &amp; GCV DATA'!$A$2:$V$193,7,0),0)</f>
        <v>0</v>
      </c>
      <c r="H160" s="13">
        <f>IFERROR(VLOOKUP(A160,'[16]IMP COAL RECEIPT &amp; GCV DATA'!$A$2:$V$193,8,0),0)</f>
        <v>0</v>
      </c>
      <c r="I160" s="13">
        <f>IFERROR(VLOOKUP(A160,'[16]WASH COAL RECEIPT &amp; GCV DATA'!$A$2:$V$184,9,0),0)</f>
        <v>0</v>
      </c>
      <c r="J160" s="13">
        <f>IFERROR(VLOOKUP(A160,'[16]IMP COAL RECEIPT &amp; GCV DATA'!$A$2:$V$193,10,0),0)</f>
        <v>0</v>
      </c>
      <c r="K160" s="15" t="e">
        <f>SUMIF('[16]IMP COAL RECEIPT &amp; GCV DATA'!$A$3:$A$193,'MASTER DATA FILE IMP COAL'!A160,'[16]IMP COAL RECEIPT &amp; GCV DATA'!$K$3:$K$193)</f>
        <v>#VALUE!</v>
      </c>
      <c r="L160" s="15" t="e">
        <f>SUMIF('[16]IMP COAL RECEIPT &amp; GCV DATA'!$A$3:$A$193,'MASTER DATA FILE IMP COAL'!A160,'[16]IMP COAL RECEIPT &amp; GCV DATA'!$L$3:$L$193)</f>
        <v>#VALUE!</v>
      </c>
      <c r="M160" s="15" t="e">
        <f t="shared" si="18"/>
        <v>#VALUE!</v>
      </c>
      <c r="N160" s="67"/>
      <c r="O160" s="15" t="e">
        <f>SUMIF('[16]IMP COAL RECEIPT &amp; GCV DATA'!$A$3:$A$193,'MASTER DATA FILE IMP COAL'!A160,'[16]IMP COAL RECEIPT &amp; GCV DATA'!$O$3:$O$193)</f>
        <v>#VALUE!</v>
      </c>
      <c r="P160" s="15" t="e">
        <f t="shared" si="19"/>
        <v>#VALUE!</v>
      </c>
      <c r="Q160" s="15" t="e">
        <f>SUMIF('[16]IMP COAL RECEIPT &amp; GCV DATA'!$A$3:$A$193,'MASTER DATA FILE IMP COAL'!A160,'[16]IMP COAL RECEIPT &amp; GCV DATA'!$Q$3:$Q$193)</f>
        <v>#VALUE!</v>
      </c>
      <c r="R160" s="16" t="e">
        <f>SUMIF('[16]IMP COAL RECEIPT &amp; GCV DATA'!$A$3:$A$253,'MASTER DATA FILE IMP COAL'!A160,'[16]IMP COAL RECEIPT &amp; GCV DATA'!$R$3:$R$253)+IF(H160=$J$234,($K$234*K160),0)+IF(H160=$J$235,($K$235*K160),0)</f>
        <v>#VALUE!</v>
      </c>
      <c r="S160" s="15" t="e">
        <f t="shared" si="20"/>
        <v>#VALUE!</v>
      </c>
      <c r="T160" s="15" t="e">
        <f>SUMIF('[16]IMP COAL RECEIPT &amp; GCV DATA'!$A$3:$A$193,'MASTER DATA FILE IMP COAL'!A160,'[16]IMP COAL RECEIPT &amp; GCV DATA'!$T$3:$T$193)</f>
        <v>#VALUE!</v>
      </c>
      <c r="U160" s="15" t="e">
        <f t="shared" si="21"/>
        <v>#VALUE!</v>
      </c>
      <c r="V160" s="15" t="e">
        <f>SUMIF('[16]IMP COAL RECEIPT &amp; GCV DATA'!$A$3:$A$193,'MASTER DATA FILE IMP COAL'!A160,'[16]IMP COAL RECEIPT &amp; GCV DATA'!$V$3:$V$193)</f>
        <v>#VALUE!</v>
      </c>
      <c r="W160" s="15" t="e">
        <f t="shared" si="22"/>
        <v>#VALUE!</v>
      </c>
      <c r="X160" s="13" t="e">
        <f t="shared" si="23"/>
        <v>#VALUE!</v>
      </c>
      <c r="Y160" s="13"/>
      <c r="Z160" s="13"/>
      <c r="AB160">
        <v>4080.9198113207549</v>
      </c>
      <c r="AC160" s="53" t="e">
        <f t="shared" si="24"/>
        <v>#VALUE!</v>
      </c>
      <c r="AE160" s="53" t="e">
        <f t="shared" si="25"/>
        <v>#VALUE!</v>
      </c>
      <c r="AF160">
        <v>1</v>
      </c>
    </row>
    <row r="161" spans="1:32" customFormat="1" ht="15.6" x14ac:dyDescent="0.3">
      <c r="A161" s="65"/>
      <c r="B161" s="57" t="e">
        <f>SUMIF('[16]IMP COAL RECEIPT &amp; GCV DATA'!$A$3:$A$121,A161,'[16]IMP COAL RECEIPT &amp; GCV DATA'!$B$3:$B$121)</f>
        <v>#VALUE!</v>
      </c>
      <c r="C161" s="13" t="e">
        <f>SUMIF('[16]IMP COAL RECEIPT &amp; GCV DATA'!$A$3:$A$121,A161,'[16]IMP COAL RECEIPT &amp; GCV DATA'!$C$3:$C$121)</f>
        <v>#VALUE!</v>
      </c>
      <c r="D161" s="66">
        <f>IFERROR(VLOOKUP(A161,'[16]IMP COAL RECEIPT &amp; GCV DATA'!A159:V279,4,0),0)</f>
        <v>0</v>
      </c>
      <c r="E161" s="14">
        <f>IFERROR(VLOOKUP(A161,'[16]IMP COAL RECEIPT &amp; GCV DATA'!$A$2:$V$193,5,0),0)</f>
        <v>0</v>
      </c>
      <c r="F161" s="13" t="e">
        <f>SUMIF('[16]IMP COAL RECEIPT &amp; GCV DATA'!$A$3:$A$193,'MASTER DATA FILE IMP COAL'!A161,'[16]IMP COAL RECEIPT &amp; GCV DATA'!$F$3:$F$193)</f>
        <v>#VALUE!</v>
      </c>
      <c r="G161" s="13">
        <f>IFERROR(VLOOKUP(A161,'[16]IMP COAL RECEIPT &amp; GCV DATA'!$A$2:$V$193,7,0),0)</f>
        <v>0</v>
      </c>
      <c r="H161" s="13">
        <f>IFERROR(VLOOKUP(A161,'[16]IMP COAL RECEIPT &amp; GCV DATA'!$A$2:$V$193,8,0),0)</f>
        <v>0</v>
      </c>
      <c r="I161" s="13">
        <f>IFERROR(VLOOKUP(A161,'[16]WASH COAL RECEIPT &amp; GCV DATA'!$A$2:$V$184,9,0),0)</f>
        <v>0</v>
      </c>
      <c r="J161" s="13">
        <f>IFERROR(VLOOKUP(A161,'[16]IMP COAL RECEIPT &amp; GCV DATA'!$A$2:$V$193,10,0),0)</f>
        <v>0</v>
      </c>
      <c r="K161" s="15" t="e">
        <f>SUMIF('[16]IMP COAL RECEIPT &amp; GCV DATA'!$A$3:$A$193,'MASTER DATA FILE IMP COAL'!A161,'[16]IMP COAL RECEIPT &amp; GCV DATA'!$K$3:$K$193)</f>
        <v>#VALUE!</v>
      </c>
      <c r="L161" s="15" t="e">
        <f>SUMIF('[16]IMP COAL RECEIPT &amp; GCV DATA'!$A$3:$A$193,'MASTER DATA FILE IMP COAL'!A161,'[16]IMP COAL RECEIPT &amp; GCV DATA'!$L$3:$L$193)</f>
        <v>#VALUE!</v>
      </c>
      <c r="M161" s="15" t="e">
        <f t="shared" si="18"/>
        <v>#VALUE!</v>
      </c>
      <c r="N161" s="67"/>
      <c r="O161" s="15" t="e">
        <f>SUMIF('[16]IMP COAL RECEIPT &amp; GCV DATA'!$A$3:$A$193,'MASTER DATA FILE IMP COAL'!A161,'[16]IMP COAL RECEIPT &amp; GCV DATA'!$O$3:$O$193)</f>
        <v>#VALUE!</v>
      </c>
      <c r="P161" s="15" t="e">
        <f t="shared" si="19"/>
        <v>#VALUE!</v>
      </c>
      <c r="Q161" s="15" t="e">
        <f>SUMIF('[16]IMP COAL RECEIPT &amp; GCV DATA'!$A$3:$A$193,'MASTER DATA FILE IMP COAL'!A161,'[16]IMP COAL RECEIPT &amp; GCV DATA'!$Q$3:$Q$193)</f>
        <v>#VALUE!</v>
      </c>
      <c r="R161" s="16" t="e">
        <f>SUMIF('[16]IMP COAL RECEIPT &amp; GCV DATA'!$A$3:$A$253,'MASTER DATA FILE IMP COAL'!A161,'[16]IMP COAL RECEIPT &amp; GCV DATA'!$R$3:$R$253)+IF(H161=$J$234,($K$234*K161),0)+IF(H161=$J$235,($K$235*K161),0)</f>
        <v>#VALUE!</v>
      </c>
      <c r="S161" s="15" t="e">
        <f t="shared" si="20"/>
        <v>#VALUE!</v>
      </c>
      <c r="T161" s="15" t="e">
        <f>SUMIF('[16]IMP COAL RECEIPT &amp; GCV DATA'!$A$3:$A$193,'MASTER DATA FILE IMP COAL'!A161,'[16]IMP COAL RECEIPT &amp; GCV DATA'!$T$3:$T$193)</f>
        <v>#VALUE!</v>
      </c>
      <c r="U161" s="15" t="e">
        <f t="shared" si="21"/>
        <v>#VALUE!</v>
      </c>
      <c r="V161" s="15" t="e">
        <f>SUMIF('[16]IMP COAL RECEIPT &amp; GCV DATA'!$A$3:$A$193,'MASTER DATA FILE IMP COAL'!A161,'[16]IMP COAL RECEIPT &amp; GCV DATA'!$V$3:$V$193)</f>
        <v>#VALUE!</v>
      </c>
      <c r="W161" s="15" t="e">
        <f t="shared" si="22"/>
        <v>#VALUE!</v>
      </c>
      <c r="X161" s="13" t="e">
        <f t="shared" si="23"/>
        <v>#VALUE!</v>
      </c>
      <c r="Y161" s="13"/>
      <c r="Z161" s="13"/>
      <c r="AB161">
        <v>4080.9198113207549</v>
      </c>
      <c r="AC161" s="53" t="e">
        <f t="shared" si="24"/>
        <v>#VALUE!</v>
      </c>
      <c r="AE161" s="53" t="e">
        <f t="shared" si="25"/>
        <v>#VALUE!</v>
      </c>
      <c r="AF161">
        <v>1</v>
      </c>
    </row>
    <row r="162" spans="1:32" customFormat="1" ht="15.6" x14ac:dyDescent="0.3">
      <c r="A162" s="65"/>
      <c r="B162" s="57" t="e">
        <f>SUMIF('[16]IMP COAL RECEIPT &amp; GCV DATA'!$A$3:$A$121,A162,'[16]IMP COAL RECEIPT &amp; GCV DATA'!$B$3:$B$121)</f>
        <v>#VALUE!</v>
      </c>
      <c r="C162" s="13" t="e">
        <f>SUMIF('[16]IMP COAL RECEIPT &amp; GCV DATA'!$A$3:$A$121,A162,'[16]IMP COAL RECEIPT &amp; GCV DATA'!$C$3:$C$121)</f>
        <v>#VALUE!</v>
      </c>
      <c r="D162" s="66">
        <f>IFERROR(VLOOKUP(A162,'[16]IMP COAL RECEIPT &amp; GCV DATA'!A160:V280,4,0),0)</f>
        <v>0</v>
      </c>
      <c r="E162" s="14">
        <f>IFERROR(VLOOKUP(A162,'[16]IMP COAL RECEIPT &amp; GCV DATA'!$A$2:$V$193,5,0),0)</f>
        <v>0</v>
      </c>
      <c r="F162" s="13" t="e">
        <f>SUMIF('[16]IMP COAL RECEIPT &amp; GCV DATA'!$A$3:$A$193,'MASTER DATA FILE IMP COAL'!A162,'[16]IMP COAL RECEIPT &amp; GCV DATA'!$F$3:$F$193)</f>
        <v>#VALUE!</v>
      </c>
      <c r="G162" s="13">
        <f>IFERROR(VLOOKUP(A162,'[16]IMP COAL RECEIPT &amp; GCV DATA'!$A$2:$V$193,7,0),0)</f>
        <v>0</v>
      </c>
      <c r="H162" s="13">
        <f>IFERROR(VLOOKUP(A162,'[16]IMP COAL RECEIPT &amp; GCV DATA'!$A$2:$V$193,8,0),0)</f>
        <v>0</v>
      </c>
      <c r="I162" s="13">
        <f>IFERROR(VLOOKUP(A162,'[16]WASH COAL RECEIPT &amp; GCV DATA'!$A$2:$V$184,9,0),0)</f>
        <v>0</v>
      </c>
      <c r="J162" s="13">
        <f>IFERROR(VLOOKUP(A162,'[16]IMP COAL RECEIPT &amp; GCV DATA'!$A$2:$V$193,10,0),0)</f>
        <v>0</v>
      </c>
      <c r="K162" s="15" t="e">
        <f>SUMIF('[16]IMP COAL RECEIPT &amp; GCV DATA'!$A$3:$A$193,'MASTER DATA FILE IMP COAL'!A162,'[16]IMP COAL RECEIPT &amp; GCV DATA'!$K$3:$K$193)</f>
        <v>#VALUE!</v>
      </c>
      <c r="L162" s="15" t="e">
        <f>SUMIF('[16]IMP COAL RECEIPT &amp; GCV DATA'!$A$3:$A$193,'MASTER DATA FILE IMP COAL'!A162,'[16]IMP COAL RECEIPT &amp; GCV DATA'!$L$3:$L$193)</f>
        <v>#VALUE!</v>
      </c>
      <c r="M162" s="15" t="e">
        <f t="shared" si="18"/>
        <v>#VALUE!</v>
      </c>
      <c r="N162" s="67"/>
      <c r="O162" s="15" t="e">
        <f>SUMIF('[16]IMP COAL RECEIPT &amp; GCV DATA'!$A$3:$A$193,'MASTER DATA FILE IMP COAL'!A162,'[16]IMP COAL RECEIPT &amp; GCV DATA'!$O$3:$O$193)</f>
        <v>#VALUE!</v>
      </c>
      <c r="P162" s="15" t="e">
        <f t="shared" si="19"/>
        <v>#VALUE!</v>
      </c>
      <c r="Q162" s="15" t="e">
        <f>SUMIF('[16]IMP COAL RECEIPT &amp; GCV DATA'!$A$3:$A$193,'MASTER DATA FILE IMP COAL'!A162,'[16]IMP COAL RECEIPT &amp; GCV DATA'!$Q$3:$Q$193)</f>
        <v>#VALUE!</v>
      </c>
      <c r="R162" s="16" t="e">
        <f>SUMIF('[16]IMP COAL RECEIPT &amp; GCV DATA'!$A$3:$A$253,'MASTER DATA FILE IMP COAL'!A162,'[16]IMP COAL RECEIPT &amp; GCV DATA'!$R$3:$R$253)+IF(H162=$J$234,($K$234*K162),0)+IF(H162=$J$235,($K$235*K162),0)</f>
        <v>#VALUE!</v>
      </c>
      <c r="S162" s="15" t="e">
        <f t="shared" si="20"/>
        <v>#VALUE!</v>
      </c>
      <c r="T162" s="15" t="e">
        <f>SUMIF('[16]IMP COAL RECEIPT &amp; GCV DATA'!$A$3:$A$193,'MASTER DATA FILE IMP COAL'!A162,'[16]IMP COAL RECEIPT &amp; GCV DATA'!$T$3:$T$193)</f>
        <v>#VALUE!</v>
      </c>
      <c r="U162" s="15" t="e">
        <f t="shared" si="21"/>
        <v>#VALUE!</v>
      </c>
      <c r="V162" s="15" t="e">
        <f>SUMIF('[16]IMP COAL RECEIPT &amp; GCV DATA'!$A$3:$A$193,'MASTER DATA FILE IMP COAL'!A162,'[16]IMP COAL RECEIPT &amp; GCV DATA'!$V$3:$V$193)</f>
        <v>#VALUE!</v>
      </c>
      <c r="W162" s="15" t="e">
        <f t="shared" si="22"/>
        <v>#VALUE!</v>
      </c>
      <c r="X162" s="13" t="e">
        <f t="shared" si="23"/>
        <v>#VALUE!</v>
      </c>
      <c r="Y162" s="13"/>
      <c r="Z162" s="13"/>
      <c r="AB162">
        <v>4080.9198113207549</v>
      </c>
      <c r="AC162" s="53" t="e">
        <f t="shared" si="24"/>
        <v>#VALUE!</v>
      </c>
      <c r="AE162" s="53" t="e">
        <f t="shared" si="25"/>
        <v>#VALUE!</v>
      </c>
      <c r="AF162">
        <v>1</v>
      </c>
    </row>
    <row r="163" spans="1:32" customFormat="1" ht="15.6" x14ac:dyDescent="0.3">
      <c r="A163" s="65"/>
      <c r="B163" s="57" t="e">
        <f>SUMIF('[16]IMP COAL RECEIPT &amp; GCV DATA'!$A$3:$A$121,A163,'[16]IMP COAL RECEIPT &amp; GCV DATA'!$B$3:$B$121)</f>
        <v>#VALUE!</v>
      </c>
      <c r="C163" s="13" t="e">
        <f>SUMIF('[16]IMP COAL RECEIPT &amp; GCV DATA'!$A$3:$A$121,A163,'[16]IMP COAL RECEIPT &amp; GCV DATA'!$C$3:$C$121)</f>
        <v>#VALUE!</v>
      </c>
      <c r="D163" s="66">
        <f>IFERROR(VLOOKUP(A163,'[16]IMP COAL RECEIPT &amp; GCV DATA'!A161:V281,4,0),0)</f>
        <v>0</v>
      </c>
      <c r="E163" s="14">
        <f>IFERROR(VLOOKUP(A163,'[16]IMP COAL RECEIPT &amp; GCV DATA'!$A$2:$V$193,5,0),0)</f>
        <v>0</v>
      </c>
      <c r="F163" s="13" t="e">
        <f>SUMIF('[16]IMP COAL RECEIPT &amp; GCV DATA'!$A$3:$A$193,'MASTER DATA FILE IMP COAL'!A163,'[16]IMP COAL RECEIPT &amp; GCV DATA'!$F$3:$F$193)</f>
        <v>#VALUE!</v>
      </c>
      <c r="G163" s="13">
        <f>IFERROR(VLOOKUP(A163,'[16]IMP COAL RECEIPT &amp; GCV DATA'!$A$2:$V$193,7,0),0)</f>
        <v>0</v>
      </c>
      <c r="H163" s="13">
        <f>IFERROR(VLOOKUP(A163,'[16]IMP COAL RECEIPT &amp; GCV DATA'!$A$2:$V$193,8,0),0)</f>
        <v>0</v>
      </c>
      <c r="I163" s="13">
        <f>IFERROR(VLOOKUP(A163,'[16]WASH COAL RECEIPT &amp; GCV DATA'!$A$2:$V$184,9,0),0)</f>
        <v>0</v>
      </c>
      <c r="J163" s="13">
        <f>IFERROR(VLOOKUP(A163,'[16]IMP COAL RECEIPT &amp; GCV DATA'!$A$2:$V$193,10,0),0)</f>
        <v>0</v>
      </c>
      <c r="K163" s="15" t="e">
        <f>SUMIF('[16]IMP COAL RECEIPT &amp; GCV DATA'!$A$3:$A$193,'MASTER DATA FILE IMP COAL'!A163,'[16]IMP COAL RECEIPT &amp; GCV DATA'!$K$3:$K$193)</f>
        <v>#VALUE!</v>
      </c>
      <c r="L163" s="15" t="e">
        <f>SUMIF('[16]IMP COAL RECEIPT &amp; GCV DATA'!$A$3:$A$193,'MASTER DATA FILE IMP COAL'!A163,'[16]IMP COAL RECEIPT &amp; GCV DATA'!$L$3:$L$193)</f>
        <v>#VALUE!</v>
      </c>
      <c r="M163" s="15" t="e">
        <f t="shared" si="18"/>
        <v>#VALUE!</v>
      </c>
      <c r="N163" s="67"/>
      <c r="O163" s="15" t="e">
        <f>SUMIF('[16]IMP COAL RECEIPT &amp; GCV DATA'!$A$3:$A$193,'MASTER DATA FILE IMP COAL'!A163,'[16]IMP COAL RECEIPT &amp; GCV DATA'!$O$3:$O$193)</f>
        <v>#VALUE!</v>
      </c>
      <c r="P163" s="15" t="e">
        <f t="shared" si="19"/>
        <v>#VALUE!</v>
      </c>
      <c r="Q163" s="15" t="e">
        <f>SUMIF('[16]IMP COAL RECEIPT &amp; GCV DATA'!$A$3:$A$193,'MASTER DATA FILE IMP COAL'!A163,'[16]IMP COAL RECEIPT &amp; GCV DATA'!$Q$3:$Q$193)</f>
        <v>#VALUE!</v>
      </c>
      <c r="R163" s="16" t="e">
        <f>SUMIF('[16]IMP COAL RECEIPT &amp; GCV DATA'!$A$3:$A$253,'MASTER DATA FILE IMP COAL'!A163,'[16]IMP COAL RECEIPT &amp; GCV DATA'!$R$3:$R$253)+IF(H163=$J$234,($K$234*K163),0)+IF(H163=$J$235,($K$235*K163),0)</f>
        <v>#VALUE!</v>
      </c>
      <c r="S163" s="15" t="e">
        <f t="shared" si="20"/>
        <v>#VALUE!</v>
      </c>
      <c r="T163" s="15" t="e">
        <f>SUMIF('[16]IMP COAL RECEIPT &amp; GCV DATA'!$A$3:$A$193,'MASTER DATA FILE IMP COAL'!A163,'[16]IMP COAL RECEIPT &amp; GCV DATA'!$T$3:$T$193)</f>
        <v>#VALUE!</v>
      </c>
      <c r="U163" s="15" t="e">
        <f t="shared" si="21"/>
        <v>#VALUE!</v>
      </c>
      <c r="V163" s="15" t="e">
        <f>SUMIF('[16]IMP COAL RECEIPT &amp; GCV DATA'!$A$3:$A$193,'MASTER DATA FILE IMP COAL'!A163,'[16]IMP COAL RECEIPT &amp; GCV DATA'!$V$3:$V$193)</f>
        <v>#VALUE!</v>
      </c>
      <c r="W163" s="15" t="e">
        <f t="shared" si="22"/>
        <v>#VALUE!</v>
      </c>
      <c r="X163" s="13" t="e">
        <f t="shared" si="23"/>
        <v>#VALUE!</v>
      </c>
      <c r="Y163" s="13"/>
      <c r="Z163" s="13"/>
      <c r="AB163">
        <v>4080.9198113207549</v>
      </c>
      <c r="AC163" s="53" t="e">
        <f t="shared" si="24"/>
        <v>#VALUE!</v>
      </c>
      <c r="AE163" s="53" t="e">
        <f t="shared" si="25"/>
        <v>#VALUE!</v>
      </c>
      <c r="AF163">
        <v>1</v>
      </c>
    </row>
    <row r="164" spans="1:32" customFormat="1" ht="15.6" x14ac:dyDescent="0.3">
      <c r="A164" s="65"/>
      <c r="B164" s="57" t="e">
        <f>SUMIF('[16]IMP COAL RECEIPT &amp; GCV DATA'!$A$3:$A$121,A164,'[16]IMP COAL RECEIPT &amp; GCV DATA'!$B$3:$B$121)</f>
        <v>#VALUE!</v>
      </c>
      <c r="C164" s="13" t="e">
        <f>SUMIF('[16]IMP COAL RECEIPT &amp; GCV DATA'!$A$3:$A$121,A164,'[16]IMP COAL RECEIPT &amp; GCV DATA'!$C$3:$C$121)</f>
        <v>#VALUE!</v>
      </c>
      <c r="D164" s="66">
        <f>IFERROR(VLOOKUP(A164,'[16]IMP COAL RECEIPT &amp; GCV DATA'!A162:V282,4,0),0)</f>
        <v>0</v>
      </c>
      <c r="E164" s="14">
        <f>IFERROR(VLOOKUP(A164,'[16]IMP COAL RECEIPT &amp; GCV DATA'!$A$2:$V$193,5,0),0)</f>
        <v>0</v>
      </c>
      <c r="F164" s="13" t="e">
        <f>SUMIF('[16]IMP COAL RECEIPT &amp; GCV DATA'!$A$3:$A$193,'MASTER DATA FILE IMP COAL'!A164,'[16]IMP COAL RECEIPT &amp; GCV DATA'!$F$3:$F$193)</f>
        <v>#VALUE!</v>
      </c>
      <c r="G164" s="13">
        <f>IFERROR(VLOOKUP(A164,'[16]IMP COAL RECEIPT &amp; GCV DATA'!$A$2:$V$193,7,0),0)</f>
        <v>0</v>
      </c>
      <c r="H164" s="13">
        <f>IFERROR(VLOOKUP(A164,'[16]IMP COAL RECEIPT &amp; GCV DATA'!$A$2:$V$193,8,0),0)</f>
        <v>0</v>
      </c>
      <c r="I164" s="13">
        <f>IFERROR(VLOOKUP(A164,'[16]WASH COAL RECEIPT &amp; GCV DATA'!$A$2:$V$184,9,0),0)</f>
        <v>0</v>
      </c>
      <c r="J164" s="13">
        <f>IFERROR(VLOOKUP(A164,'[16]IMP COAL RECEIPT &amp; GCV DATA'!$A$2:$V$193,10,0),0)</f>
        <v>0</v>
      </c>
      <c r="K164" s="15" t="e">
        <f>SUMIF('[16]IMP COAL RECEIPT &amp; GCV DATA'!$A$3:$A$193,'MASTER DATA FILE IMP COAL'!A164,'[16]IMP COAL RECEIPT &amp; GCV DATA'!$K$3:$K$193)</f>
        <v>#VALUE!</v>
      </c>
      <c r="L164" s="15" t="e">
        <f>SUMIF('[16]IMP COAL RECEIPT &amp; GCV DATA'!$A$3:$A$193,'MASTER DATA FILE IMP COAL'!A164,'[16]IMP COAL RECEIPT &amp; GCV DATA'!$L$3:$L$193)</f>
        <v>#VALUE!</v>
      </c>
      <c r="M164" s="15" t="e">
        <f t="shared" si="18"/>
        <v>#VALUE!</v>
      </c>
      <c r="N164" s="67"/>
      <c r="O164" s="15" t="e">
        <f>SUMIF('[16]IMP COAL RECEIPT &amp; GCV DATA'!$A$3:$A$193,'MASTER DATA FILE IMP COAL'!A164,'[16]IMP COAL RECEIPT &amp; GCV DATA'!$O$3:$O$193)</f>
        <v>#VALUE!</v>
      </c>
      <c r="P164" s="15" t="e">
        <f t="shared" si="19"/>
        <v>#VALUE!</v>
      </c>
      <c r="Q164" s="15" t="e">
        <f>SUMIF('[16]IMP COAL RECEIPT &amp; GCV DATA'!$A$3:$A$193,'MASTER DATA FILE IMP COAL'!A164,'[16]IMP COAL RECEIPT &amp; GCV DATA'!$Q$3:$Q$193)</f>
        <v>#VALUE!</v>
      </c>
      <c r="R164" s="16" t="e">
        <f>SUMIF('[16]IMP COAL RECEIPT &amp; GCV DATA'!$A$3:$A$253,'MASTER DATA FILE IMP COAL'!A164,'[16]IMP COAL RECEIPT &amp; GCV DATA'!$R$3:$R$253)+IF(H164=$J$234,($K$234*K164),0)+IF(H164=$J$235,($K$235*K164),0)</f>
        <v>#VALUE!</v>
      </c>
      <c r="S164" s="15" t="e">
        <f t="shared" si="20"/>
        <v>#VALUE!</v>
      </c>
      <c r="T164" s="15" t="e">
        <f>SUMIF('[16]IMP COAL RECEIPT &amp; GCV DATA'!$A$3:$A$193,'MASTER DATA FILE IMP COAL'!A164,'[16]IMP COAL RECEIPT &amp; GCV DATA'!$T$3:$T$193)</f>
        <v>#VALUE!</v>
      </c>
      <c r="U164" s="15" t="e">
        <f t="shared" si="21"/>
        <v>#VALUE!</v>
      </c>
      <c r="V164" s="15" t="e">
        <f>SUMIF('[16]IMP COAL RECEIPT &amp; GCV DATA'!$A$3:$A$193,'MASTER DATA FILE IMP COAL'!A164,'[16]IMP COAL RECEIPT &amp; GCV DATA'!$V$3:$V$193)</f>
        <v>#VALUE!</v>
      </c>
      <c r="W164" s="15" t="e">
        <f t="shared" si="22"/>
        <v>#VALUE!</v>
      </c>
      <c r="X164" s="13" t="e">
        <f t="shared" si="23"/>
        <v>#VALUE!</v>
      </c>
      <c r="Y164" s="13"/>
      <c r="Z164" s="13"/>
      <c r="AB164">
        <v>4080.9198113207549</v>
      </c>
      <c r="AC164" s="53" t="e">
        <f t="shared" si="24"/>
        <v>#VALUE!</v>
      </c>
      <c r="AE164" s="53" t="e">
        <f t="shared" si="25"/>
        <v>#VALUE!</v>
      </c>
      <c r="AF164">
        <v>1</v>
      </c>
    </row>
    <row r="165" spans="1:32" customFormat="1" ht="15.6" x14ac:dyDescent="0.3">
      <c r="A165" s="65"/>
      <c r="B165" s="57" t="e">
        <f>SUMIF('[16]IMP COAL RECEIPT &amp; GCV DATA'!$A$3:$A$121,A165,'[16]IMP COAL RECEIPT &amp; GCV DATA'!$B$3:$B$121)</f>
        <v>#VALUE!</v>
      </c>
      <c r="C165" s="13" t="e">
        <f>SUMIF('[16]IMP COAL RECEIPT &amp; GCV DATA'!$A$3:$A$121,A165,'[16]IMP COAL RECEIPT &amp; GCV DATA'!$C$3:$C$121)</f>
        <v>#VALUE!</v>
      </c>
      <c r="D165" s="66">
        <f>IFERROR(VLOOKUP(A165,'[16]IMP COAL RECEIPT &amp; GCV DATA'!A163:V283,4,0),0)</f>
        <v>0</v>
      </c>
      <c r="E165" s="14">
        <f>IFERROR(VLOOKUP(A165,'[16]IMP COAL RECEIPT &amp; GCV DATA'!$A$2:$V$193,5,0),0)</f>
        <v>0</v>
      </c>
      <c r="F165" s="13" t="e">
        <f>SUMIF('[16]IMP COAL RECEIPT &amp; GCV DATA'!$A$3:$A$193,'MASTER DATA FILE IMP COAL'!A165,'[16]IMP COAL RECEIPT &amp; GCV DATA'!$F$3:$F$193)</f>
        <v>#VALUE!</v>
      </c>
      <c r="G165" s="13">
        <f>IFERROR(VLOOKUP(A165,'[16]IMP COAL RECEIPT &amp; GCV DATA'!$A$2:$V$193,7,0),0)</f>
        <v>0</v>
      </c>
      <c r="H165" s="13">
        <f>IFERROR(VLOOKUP(A165,'[16]IMP COAL RECEIPT &amp; GCV DATA'!$A$2:$V$193,8,0),0)</f>
        <v>0</v>
      </c>
      <c r="I165" s="13">
        <f>IFERROR(VLOOKUP(A165,'[16]WASH COAL RECEIPT &amp; GCV DATA'!$A$2:$V$184,9,0),0)</f>
        <v>0</v>
      </c>
      <c r="J165" s="13">
        <f>IFERROR(VLOOKUP(A165,'[16]IMP COAL RECEIPT &amp; GCV DATA'!$A$2:$V$193,10,0),0)</f>
        <v>0</v>
      </c>
      <c r="K165" s="15" t="e">
        <f>SUMIF('[16]IMP COAL RECEIPT &amp; GCV DATA'!$A$3:$A$193,'MASTER DATA FILE IMP COAL'!A165,'[16]IMP COAL RECEIPT &amp; GCV DATA'!$K$3:$K$193)</f>
        <v>#VALUE!</v>
      </c>
      <c r="L165" s="15" t="e">
        <f>SUMIF('[16]IMP COAL RECEIPT &amp; GCV DATA'!$A$3:$A$193,'MASTER DATA FILE IMP COAL'!A165,'[16]IMP COAL RECEIPT &amp; GCV DATA'!$L$3:$L$193)</f>
        <v>#VALUE!</v>
      </c>
      <c r="M165" s="15" t="e">
        <f t="shared" si="18"/>
        <v>#VALUE!</v>
      </c>
      <c r="N165" s="67"/>
      <c r="O165" s="15" t="e">
        <f>SUMIF('[16]IMP COAL RECEIPT &amp; GCV DATA'!$A$3:$A$193,'MASTER DATA FILE IMP COAL'!A165,'[16]IMP COAL RECEIPT &amp; GCV DATA'!$O$3:$O$193)</f>
        <v>#VALUE!</v>
      </c>
      <c r="P165" s="15" t="e">
        <f t="shared" si="19"/>
        <v>#VALUE!</v>
      </c>
      <c r="Q165" s="15" t="e">
        <f>SUMIF('[16]IMP COAL RECEIPT &amp; GCV DATA'!$A$3:$A$193,'MASTER DATA FILE IMP COAL'!A165,'[16]IMP COAL RECEIPT &amp; GCV DATA'!$Q$3:$Q$193)</f>
        <v>#VALUE!</v>
      </c>
      <c r="R165" s="16" t="e">
        <f>SUMIF('[16]IMP COAL RECEIPT &amp; GCV DATA'!$A$3:$A$253,'MASTER DATA FILE IMP COAL'!A165,'[16]IMP COAL RECEIPT &amp; GCV DATA'!$R$3:$R$253)+IF(H165=$J$234,($K$234*K165),0)+IF(H165=$J$235,($K$235*K165),0)</f>
        <v>#VALUE!</v>
      </c>
      <c r="S165" s="15" t="e">
        <f t="shared" si="20"/>
        <v>#VALUE!</v>
      </c>
      <c r="T165" s="15" t="e">
        <f>SUMIF('[16]IMP COAL RECEIPT &amp; GCV DATA'!$A$3:$A$193,'MASTER DATA FILE IMP COAL'!A165,'[16]IMP COAL RECEIPT &amp; GCV DATA'!$T$3:$T$193)</f>
        <v>#VALUE!</v>
      </c>
      <c r="U165" s="15" t="e">
        <f t="shared" si="21"/>
        <v>#VALUE!</v>
      </c>
      <c r="V165" s="15" t="e">
        <f>SUMIF('[16]IMP COAL RECEIPT &amp; GCV DATA'!$A$3:$A$193,'MASTER DATA FILE IMP COAL'!A165,'[16]IMP COAL RECEIPT &amp; GCV DATA'!$V$3:$V$193)</f>
        <v>#VALUE!</v>
      </c>
      <c r="W165" s="15" t="e">
        <f t="shared" si="22"/>
        <v>#VALUE!</v>
      </c>
      <c r="X165" s="13" t="e">
        <f t="shared" si="23"/>
        <v>#VALUE!</v>
      </c>
      <c r="Y165" s="13"/>
      <c r="Z165" s="13"/>
      <c r="AB165">
        <v>4080.9198113207549</v>
      </c>
      <c r="AC165" s="53" t="e">
        <f t="shared" si="24"/>
        <v>#VALUE!</v>
      </c>
      <c r="AE165" s="53" t="e">
        <f t="shared" si="25"/>
        <v>#VALUE!</v>
      </c>
      <c r="AF165">
        <v>1</v>
      </c>
    </row>
    <row r="166" spans="1:32" customFormat="1" ht="15.6" x14ac:dyDescent="0.3">
      <c r="A166" s="65"/>
      <c r="B166" s="57" t="e">
        <f>SUMIF('[16]IMP COAL RECEIPT &amp; GCV DATA'!$A$3:$A$121,A166,'[16]IMP COAL RECEIPT &amp; GCV DATA'!$B$3:$B$121)</f>
        <v>#VALUE!</v>
      </c>
      <c r="C166" s="13" t="e">
        <f>SUMIF('[16]IMP COAL RECEIPT &amp; GCV DATA'!$A$3:$A$121,A166,'[16]IMP COAL RECEIPT &amp; GCV DATA'!$C$3:$C$121)</f>
        <v>#VALUE!</v>
      </c>
      <c r="D166" s="66">
        <f>IFERROR(VLOOKUP(A166,'[16]IMP COAL RECEIPT &amp; GCV DATA'!A164:V284,4,0),0)</f>
        <v>0</v>
      </c>
      <c r="E166" s="14">
        <f>IFERROR(VLOOKUP(A166,'[16]IMP COAL RECEIPT &amp; GCV DATA'!$A$2:$V$193,5,0),0)</f>
        <v>0</v>
      </c>
      <c r="F166" s="13" t="e">
        <f>SUMIF('[16]IMP COAL RECEIPT &amp; GCV DATA'!$A$3:$A$193,'MASTER DATA FILE IMP COAL'!A166,'[16]IMP COAL RECEIPT &amp; GCV DATA'!$F$3:$F$193)</f>
        <v>#VALUE!</v>
      </c>
      <c r="G166" s="13">
        <f>IFERROR(VLOOKUP(A166,'[16]IMP COAL RECEIPT &amp; GCV DATA'!$A$2:$V$193,7,0),0)</f>
        <v>0</v>
      </c>
      <c r="H166" s="13">
        <f>IFERROR(VLOOKUP(A166,'[16]IMP COAL RECEIPT &amp; GCV DATA'!$A$2:$V$193,8,0),0)</f>
        <v>0</v>
      </c>
      <c r="I166" s="13">
        <f>IFERROR(VLOOKUP(A166,'[16]WASH COAL RECEIPT &amp; GCV DATA'!$A$2:$V$184,9,0),0)</f>
        <v>0</v>
      </c>
      <c r="J166" s="13">
        <f>IFERROR(VLOOKUP(A166,'[16]IMP COAL RECEIPT &amp; GCV DATA'!$A$2:$V$193,10,0),0)</f>
        <v>0</v>
      </c>
      <c r="K166" s="15" t="e">
        <f>SUMIF('[16]IMP COAL RECEIPT &amp; GCV DATA'!$A$3:$A$193,'MASTER DATA FILE IMP COAL'!A166,'[16]IMP COAL RECEIPT &amp; GCV DATA'!$K$3:$K$193)</f>
        <v>#VALUE!</v>
      </c>
      <c r="L166" s="15" t="e">
        <f>SUMIF('[16]IMP COAL RECEIPT &amp; GCV DATA'!$A$3:$A$193,'MASTER DATA FILE IMP COAL'!A166,'[16]IMP COAL RECEIPT &amp; GCV DATA'!$L$3:$L$193)</f>
        <v>#VALUE!</v>
      </c>
      <c r="M166" s="15" t="e">
        <f t="shared" si="18"/>
        <v>#VALUE!</v>
      </c>
      <c r="N166" s="67"/>
      <c r="O166" s="15" t="e">
        <f>SUMIF('[16]IMP COAL RECEIPT &amp; GCV DATA'!$A$3:$A$193,'MASTER DATA FILE IMP COAL'!A166,'[16]IMP COAL RECEIPT &amp; GCV DATA'!$O$3:$O$193)</f>
        <v>#VALUE!</v>
      </c>
      <c r="P166" s="15" t="e">
        <f t="shared" si="19"/>
        <v>#VALUE!</v>
      </c>
      <c r="Q166" s="15" t="e">
        <f>SUMIF('[16]IMP COAL RECEIPT &amp; GCV DATA'!$A$3:$A$193,'MASTER DATA FILE IMP COAL'!A166,'[16]IMP COAL RECEIPT &amp; GCV DATA'!$Q$3:$Q$193)</f>
        <v>#VALUE!</v>
      </c>
      <c r="R166" s="16" t="e">
        <f>SUMIF('[16]IMP COAL RECEIPT &amp; GCV DATA'!$A$3:$A$253,'MASTER DATA FILE IMP COAL'!A166,'[16]IMP COAL RECEIPT &amp; GCV DATA'!$R$3:$R$253)+IF(H166=$J$234,($K$234*K166),0)+IF(H166=$J$235,($K$235*K166),0)</f>
        <v>#VALUE!</v>
      </c>
      <c r="S166" s="15" t="e">
        <f t="shared" si="20"/>
        <v>#VALUE!</v>
      </c>
      <c r="T166" s="15" t="e">
        <f>SUMIF('[16]IMP COAL RECEIPT &amp; GCV DATA'!$A$3:$A$193,'MASTER DATA FILE IMP COAL'!A166,'[16]IMP COAL RECEIPT &amp; GCV DATA'!$T$3:$T$193)</f>
        <v>#VALUE!</v>
      </c>
      <c r="U166" s="15" t="e">
        <f t="shared" si="21"/>
        <v>#VALUE!</v>
      </c>
      <c r="V166" s="15" t="e">
        <f>SUMIF('[16]IMP COAL RECEIPT &amp; GCV DATA'!$A$3:$A$193,'MASTER DATA FILE IMP COAL'!A166,'[16]IMP COAL RECEIPT &amp; GCV DATA'!$V$3:$V$193)</f>
        <v>#VALUE!</v>
      </c>
      <c r="W166" s="15" t="e">
        <f t="shared" si="22"/>
        <v>#VALUE!</v>
      </c>
      <c r="X166" s="13" t="e">
        <f t="shared" si="23"/>
        <v>#VALUE!</v>
      </c>
      <c r="Y166" s="13"/>
      <c r="Z166" s="13"/>
      <c r="AB166">
        <v>4080.9198113207549</v>
      </c>
      <c r="AC166" s="53" t="e">
        <f t="shared" si="24"/>
        <v>#VALUE!</v>
      </c>
      <c r="AE166" s="53" t="e">
        <f t="shared" si="25"/>
        <v>#VALUE!</v>
      </c>
      <c r="AF166">
        <v>1</v>
      </c>
    </row>
    <row r="167" spans="1:32" customFormat="1" ht="15.6" x14ac:dyDescent="0.3">
      <c r="A167" s="65"/>
      <c r="B167" s="57" t="e">
        <f>SUMIF('[16]IMP COAL RECEIPT &amp; GCV DATA'!$A$3:$A$121,A167,'[16]IMP COAL RECEIPT &amp; GCV DATA'!$B$3:$B$121)</f>
        <v>#VALUE!</v>
      </c>
      <c r="C167" s="13" t="e">
        <f>SUMIF('[16]IMP COAL RECEIPT &amp; GCV DATA'!$A$3:$A$121,A167,'[16]IMP COAL RECEIPT &amp; GCV DATA'!$C$3:$C$121)</f>
        <v>#VALUE!</v>
      </c>
      <c r="D167" s="66">
        <f>IFERROR(VLOOKUP(A167,'[16]IMP COAL RECEIPT &amp; GCV DATA'!A165:V285,4,0),0)</f>
        <v>0</v>
      </c>
      <c r="E167" s="14">
        <f>IFERROR(VLOOKUP(A167,'[16]IMP COAL RECEIPT &amp; GCV DATA'!$A$2:$V$193,5,0),0)</f>
        <v>0</v>
      </c>
      <c r="F167" s="13" t="e">
        <f>SUMIF('[16]IMP COAL RECEIPT &amp; GCV DATA'!$A$3:$A$193,'MASTER DATA FILE IMP COAL'!A167,'[16]IMP COAL RECEIPT &amp; GCV DATA'!$F$3:$F$193)</f>
        <v>#VALUE!</v>
      </c>
      <c r="G167" s="13">
        <f>IFERROR(VLOOKUP(A167,'[16]IMP COAL RECEIPT &amp; GCV DATA'!$A$2:$V$193,7,0),0)</f>
        <v>0</v>
      </c>
      <c r="H167" s="13">
        <f>IFERROR(VLOOKUP(A167,'[16]IMP COAL RECEIPT &amp; GCV DATA'!$A$2:$V$193,8,0),0)</f>
        <v>0</v>
      </c>
      <c r="I167" s="13">
        <f>IFERROR(VLOOKUP(A167,'[16]WASH COAL RECEIPT &amp; GCV DATA'!$A$2:$V$184,9,0),0)</f>
        <v>0</v>
      </c>
      <c r="J167" s="13">
        <f>IFERROR(VLOOKUP(A167,'[16]IMP COAL RECEIPT &amp; GCV DATA'!$A$2:$V$193,10,0),0)</f>
        <v>0</v>
      </c>
      <c r="K167" s="15" t="e">
        <f>SUMIF('[16]IMP COAL RECEIPT &amp; GCV DATA'!$A$3:$A$193,'MASTER DATA FILE IMP COAL'!A167,'[16]IMP COAL RECEIPT &amp; GCV DATA'!$K$3:$K$193)</f>
        <v>#VALUE!</v>
      </c>
      <c r="L167" s="15" t="e">
        <f>SUMIF('[16]IMP COAL RECEIPT &amp; GCV DATA'!$A$3:$A$193,'MASTER DATA FILE IMP COAL'!A167,'[16]IMP COAL RECEIPT &amp; GCV DATA'!$L$3:$L$193)</f>
        <v>#VALUE!</v>
      </c>
      <c r="M167" s="15" t="e">
        <f t="shared" si="18"/>
        <v>#VALUE!</v>
      </c>
      <c r="N167" s="67"/>
      <c r="O167" s="15" t="e">
        <f>SUMIF('[16]IMP COAL RECEIPT &amp; GCV DATA'!$A$3:$A$193,'MASTER DATA FILE IMP COAL'!A167,'[16]IMP COAL RECEIPT &amp; GCV DATA'!$O$3:$O$193)</f>
        <v>#VALUE!</v>
      </c>
      <c r="P167" s="15" t="e">
        <f t="shared" si="19"/>
        <v>#VALUE!</v>
      </c>
      <c r="Q167" s="15" t="e">
        <f>SUMIF('[16]IMP COAL RECEIPT &amp; GCV DATA'!$A$3:$A$193,'MASTER DATA FILE IMP COAL'!A167,'[16]IMP COAL RECEIPT &amp; GCV DATA'!$Q$3:$Q$193)</f>
        <v>#VALUE!</v>
      </c>
      <c r="R167" s="16" t="e">
        <f>SUMIF('[16]IMP COAL RECEIPT &amp; GCV DATA'!$A$3:$A$253,'MASTER DATA FILE IMP COAL'!A167,'[16]IMP COAL RECEIPT &amp; GCV DATA'!$R$3:$R$253)+IF(H167=$J$234,($K$234*K167),0)+IF(H167=$J$235,($K$235*K167),0)</f>
        <v>#VALUE!</v>
      </c>
      <c r="S167" s="15" t="e">
        <f t="shared" si="20"/>
        <v>#VALUE!</v>
      </c>
      <c r="T167" s="15" t="e">
        <f>SUMIF('[16]IMP COAL RECEIPT &amp; GCV DATA'!$A$3:$A$193,'MASTER DATA FILE IMP COAL'!A167,'[16]IMP COAL RECEIPT &amp; GCV DATA'!$T$3:$T$193)</f>
        <v>#VALUE!</v>
      </c>
      <c r="U167" s="15" t="e">
        <f t="shared" si="21"/>
        <v>#VALUE!</v>
      </c>
      <c r="V167" s="15" t="e">
        <f>SUMIF('[16]IMP COAL RECEIPT &amp; GCV DATA'!$A$3:$A$193,'MASTER DATA FILE IMP COAL'!A167,'[16]IMP COAL RECEIPT &amp; GCV DATA'!$V$3:$V$193)</f>
        <v>#VALUE!</v>
      </c>
      <c r="W167" s="15" t="e">
        <f t="shared" si="22"/>
        <v>#VALUE!</v>
      </c>
      <c r="X167" s="13" t="e">
        <f t="shared" si="23"/>
        <v>#VALUE!</v>
      </c>
      <c r="Y167" s="13"/>
      <c r="Z167" s="13"/>
      <c r="AB167">
        <v>4080.9198113207549</v>
      </c>
      <c r="AC167" s="53" t="e">
        <f t="shared" si="24"/>
        <v>#VALUE!</v>
      </c>
      <c r="AE167" s="53" t="e">
        <f t="shared" si="25"/>
        <v>#VALUE!</v>
      </c>
      <c r="AF167">
        <v>1</v>
      </c>
    </row>
    <row r="168" spans="1:32" customFormat="1" ht="15.6" x14ac:dyDescent="0.3">
      <c r="A168" s="65"/>
      <c r="B168" s="57" t="e">
        <f>SUMIF('[16]IMP COAL RECEIPT &amp; GCV DATA'!$A$3:$A$121,A168,'[16]IMP COAL RECEIPT &amp; GCV DATA'!$B$3:$B$121)</f>
        <v>#VALUE!</v>
      </c>
      <c r="C168" s="13" t="e">
        <f>SUMIF('[16]IMP COAL RECEIPT &amp; GCV DATA'!$A$3:$A$121,A168,'[16]IMP COAL RECEIPT &amp; GCV DATA'!$C$3:$C$121)</f>
        <v>#VALUE!</v>
      </c>
      <c r="D168" s="66">
        <f>IFERROR(VLOOKUP(A168,'[16]IMP COAL RECEIPT &amp; GCV DATA'!A166:V286,4,0),0)</f>
        <v>0</v>
      </c>
      <c r="E168" s="14">
        <f>IFERROR(VLOOKUP(A168,'[16]IMP COAL RECEIPT &amp; GCV DATA'!$A$2:$V$193,5,0),0)</f>
        <v>0</v>
      </c>
      <c r="F168" s="13" t="e">
        <f>SUMIF('[16]IMP COAL RECEIPT &amp; GCV DATA'!$A$3:$A$193,'MASTER DATA FILE IMP COAL'!A168,'[16]IMP COAL RECEIPT &amp; GCV DATA'!$F$3:$F$193)</f>
        <v>#VALUE!</v>
      </c>
      <c r="G168" s="13">
        <f>IFERROR(VLOOKUP(A168,'[16]IMP COAL RECEIPT &amp; GCV DATA'!$A$2:$V$193,7,0),0)</f>
        <v>0</v>
      </c>
      <c r="H168" s="13">
        <f>IFERROR(VLOOKUP(A168,'[16]IMP COAL RECEIPT &amp; GCV DATA'!$A$2:$V$193,8,0),0)</f>
        <v>0</v>
      </c>
      <c r="I168" s="13">
        <f>IFERROR(VLOOKUP(A168,'[16]WASH COAL RECEIPT &amp; GCV DATA'!$A$2:$V$184,9,0),0)</f>
        <v>0</v>
      </c>
      <c r="J168" s="13">
        <f>IFERROR(VLOOKUP(A168,'[16]IMP COAL RECEIPT &amp; GCV DATA'!$A$2:$V$193,10,0),0)</f>
        <v>0</v>
      </c>
      <c r="K168" s="15" t="e">
        <f>SUMIF('[16]IMP COAL RECEIPT &amp; GCV DATA'!$A$3:$A$193,'MASTER DATA FILE IMP COAL'!A168,'[16]IMP COAL RECEIPT &amp; GCV DATA'!$K$3:$K$193)</f>
        <v>#VALUE!</v>
      </c>
      <c r="L168" s="15" t="e">
        <f>SUMIF('[16]IMP COAL RECEIPT &amp; GCV DATA'!$A$3:$A$193,'MASTER DATA FILE IMP COAL'!A168,'[16]IMP COAL RECEIPT &amp; GCV DATA'!$L$3:$L$193)</f>
        <v>#VALUE!</v>
      </c>
      <c r="M168" s="15" t="e">
        <f t="shared" si="18"/>
        <v>#VALUE!</v>
      </c>
      <c r="N168" s="67"/>
      <c r="O168" s="15" t="e">
        <f>SUMIF('[16]IMP COAL RECEIPT &amp; GCV DATA'!$A$3:$A$193,'MASTER DATA FILE IMP COAL'!A168,'[16]IMP COAL RECEIPT &amp; GCV DATA'!$O$3:$O$193)</f>
        <v>#VALUE!</v>
      </c>
      <c r="P168" s="15" t="e">
        <f t="shared" si="19"/>
        <v>#VALUE!</v>
      </c>
      <c r="Q168" s="15" t="e">
        <f>SUMIF('[16]IMP COAL RECEIPT &amp; GCV DATA'!$A$3:$A$193,'MASTER DATA FILE IMP COAL'!A168,'[16]IMP COAL RECEIPT &amp; GCV DATA'!$Q$3:$Q$193)</f>
        <v>#VALUE!</v>
      </c>
      <c r="R168" s="16" t="e">
        <f>SUMIF('[16]IMP COAL RECEIPT &amp; GCV DATA'!$A$3:$A$253,'MASTER DATA FILE IMP COAL'!A168,'[16]IMP COAL RECEIPT &amp; GCV DATA'!$R$3:$R$253)+IF(H168=$J$234,($K$234*K168),0)+IF(H168=$J$235,($K$235*K168),0)</f>
        <v>#VALUE!</v>
      </c>
      <c r="S168" s="15" t="e">
        <f t="shared" si="20"/>
        <v>#VALUE!</v>
      </c>
      <c r="T168" s="15" t="e">
        <f>SUMIF('[16]IMP COAL RECEIPT &amp; GCV DATA'!$A$3:$A$193,'MASTER DATA FILE IMP COAL'!A168,'[16]IMP COAL RECEIPT &amp; GCV DATA'!$T$3:$T$193)</f>
        <v>#VALUE!</v>
      </c>
      <c r="U168" s="15" t="e">
        <f t="shared" si="21"/>
        <v>#VALUE!</v>
      </c>
      <c r="V168" s="15" t="e">
        <f>SUMIF('[16]IMP COAL RECEIPT &amp; GCV DATA'!$A$3:$A$193,'MASTER DATA FILE IMP COAL'!A168,'[16]IMP COAL RECEIPT &amp; GCV DATA'!$V$3:$V$193)</f>
        <v>#VALUE!</v>
      </c>
      <c r="W168" s="15" t="e">
        <f t="shared" si="22"/>
        <v>#VALUE!</v>
      </c>
      <c r="X168" s="13" t="e">
        <f t="shared" si="23"/>
        <v>#VALUE!</v>
      </c>
      <c r="Y168" s="13"/>
      <c r="Z168" s="13"/>
      <c r="AB168">
        <v>4080.9198113207549</v>
      </c>
      <c r="AC168" s="53" t="e">
        <f t="shared" si="24"/>
        <v>#VALUE!</v>
      </c>
      <c r="AE168" s="53" t="e">
        <f t="shared" si="25"/>
        <v>#VALUE!</v>
      </c>
      <c r="AF168">
        <v>1</v>
      </c>
    </row>
    <row r="169" spans="1:32" customFormat="1" ht="15.6" x14ac:dyDescent="0.3">
      <c r="A169" s="65"/>
      <c r="B169" s="57" t="e">
        <f>SUMIF('[16]IMP COAL RECEIPT &amp; GCV DATA'!$A$3:$A$121,A169,'[16]IMP COAL RECEIPT &amp; GCV DATA'!$B$3:$B$121)</f>
        <v>#VALUE!</v>
      </c>
      <c r="C169" s="13" t="e">
        <f>SUMIF('[16]IMP COAL RECEIPT &amp; GCV DATA'!$A$3:$A$121,A169,'[16]IMP COAL RECEIPT &amp; GCV DATA'!$C$3:$C$121)</f>
        <v>#VALUE!</v>
      </c>
      <c r="D169" s="66">
        <f>IFERROR(VLOOKUP(A169,'[16]IMP COAL RECEIPT &amp; GCV DATA'!A167:V287,4,0),0)</f>
        <v>0</v>
      </c>
      <c r="E169" s="14">
        <f>IFERROR(VLOOKUP(A169,'[16]IMP COAL RECEIPT &amp; GCV DATA'!$A$2:$V$193,5,0),0)</f>
        <v>0</v>
      </c>
      <c r="F169" s="13" t="e">
        <f>SUMIF('[16]IMP COAL RECEIPT &amp; GCV DATA'!$A$3:$A$193,'MASTER DATA FILE IMP COAL'!A169,'[16]IMP COAL RECEIPT &amp; GCV DATA'!$F$3:$F$193)</f>
        <v>#VALUE!</v>
      </c>
      <c r="G169" s="13">
        <f>IFERROR(VLOOKUP(A169,'[16]IMP COAL RECEIPT &amp; GCV DATA'!$A$2:$V$193,7,0),0)</f>
        <v>0</v>
      </c>
      <c r="H169" s="13">
        <f>IFERROR(VLOOKUP(A169,'[16]IMP COAL RECEIPT &amp; GCV DATA'!$A$2:$V$193,8,0),0)</f>
        <v>0</v>
      </c>
      <c r="I169" s="13">
        <f>IFERROR(VLOOKUP(A169,'[16]WASH COAL RECEIPT &amp; GCV DATA'!$A$2:$V$184,9,0),0)</f>
        <v>0</v>
      </c>
      <c r="J169" s="13">
        <f>IFERROR(VLOOKUP(A169,'[16]IMP COAL RECEIPT &amp; GCV DATA'!$A$2:$V$193,10,0),0)</f>
        <v>0</v>
      </c>
      <c r="K169" s="15" t="e">
        <f>SUMIF('[16]IMP COAL RECEIPT &amp; GCV DATA'!$A$3:$A$193,'MASTER DATA FILE IMP COAL'!A169,'[16]IMP COAL RECEIPT &amp; GCV DATA'!$K$3:$K$193)</f>
        <v>#VALUE!</v>
      </c>
      <c r="L169" s="15" t="e">
        <f>SUMIF('[16]IMP COAL RECEIPT &amp; GCV DATA'!$A$3:$A$193,'MASTER DATA FILE IMP COAL'!A169,'[16]IMP COAL RECEIPT &amp; GCV DATA'!$L$3:$L$193)</f>
        <v>#VALUE!</v>
      </c>
      <c r="M169" s="15" t="e">
        <f t="shared" si="18"/>
        <v>#VALUE!</v>
      </c>
      <c r="N169" s="67"/>
      <c r="O169" s="15" t="e">
        <f>SUMIF('[16]IMP COAL RECEIPT &amp; GCV DATA'!$A$3:$A$193,'MASTER DATA FILE IMP COAL'!A169,'[16]IMP COAL RECEIPT &amp; GCV DATA'!$O$3:$O$193)</f>
        <v>#VALUE!</v>
      </c>
      <c r="P169" s="15" t="e">
        <f t="shared" si="19"/>
        <v>#VALUE!</v>
      </c>
      <c r="Q169" s="15" t="e">
        <f>SUMIF('[16]IMP COAL RECEIPT &amp; GCV DATA'!$A$3:$A$193,'MASTER DATA FILE IMP COAL'!A169,'[16]IMP COAL RECEIPT &amp; GCV DATA'!$Q$3:$Q$193)</f>
        <v>#VALUE!</v>
      </c>
      <c r="R169" s="16" t="e">
        <f>SUMIF('[16]IMP COAL RECEIPT &amp; GCV DATA'!$A$3:$A$253,'MASTER DATA FILE IMP COAL'!A169,'[16]IMP COAL RECEIPT &amp; GCV DATA'!$R$3:$R$253)+IF(H169=$J$234,($K$234*K169),0)+IF(H169=$J$235,($K$235*K169),0)</f>
        <v>#VALUE!</v>
      </c>
      <c r="S169" s="15" t="e">
        <f t="shared" si="20"/>
        <v>#VALUE!</v>
      </c>
      <c r="T169" s="15" t="e">
        <f>SUMIF('[16]IMP COAL RECEIPT &amp; GCV DATA'!$A$3:$A$193,'MASTER DATA FILE IMP COAL'!A169,'[16]IMP COAL RECEIPT &amp; GCV DATA'!$T$3:$T$193)</f>
        <v>#VALUE!</v>
      </c>
      <c r="U169" s="15" t="e">
        <f t="shared" si="21"/>
        <v>#VALUE!</v>
      </c>
      <c r="V169" s="15" t="e">
        <f>SUMIF('[16]IMP COAL RECEIPT &amp; GCV DATA'!$A$3:$A$193,'MASTER DATA FILE IMP COAL'!A169,'[16]IMP COAL RECEIPT &amp; GCV DATA'!$V$3:$V$193)</f>
        <v>#VALUE!</v>
      </c>
      <c r="W169" s="15" t="e">
        <f t="shared" si="22"/>
        <v>#VALUE!</v>
      </c>
      <c r="X169" s="13" t="e">
        <f t="shared" si="23"/>
        <v>#VALUE!</v>
      </c>
      <c r="Y169" s="13"/>
      <c r="Z169" s="13"/>
      <c r="AB169">
        <v>4080.9198113207549</v>
      </c>
      <c r="AC169" s="53" t="e">
        <f t="shared" si="24"/>
        <v>#VALUE!</v>
      </c>
      <c r="AE169" s="53" t="e">
        <f t="shared" si="25"/>
        <v>#VALUE!</v>
      </c>
      <c r="AF169">
        <v>1</v>
      </c>
    </row>
    <row r="170" spans="1:32" customFormat="1" ht="15.6" x14ac:dyDescent="0.3">
      <c r="A170" s="65"/>
      <c r="B170" s="57" t="e">
        <f>SUMIF('[16]IMP COAL RECEIPT &amp; GCV DATA'!$A$3:$A$121,A170,'[16]IMP COAL RECEIPT &amp; GCV DATA'!$B$3:$B$121)</f>
        <v>#VALUE!</v>
      </c>
      <c r="C170" s="13" t="e">
        <f>SUMIF('[16]IMP COAL RECEIPT &amp; GCV DATA'!$A$3:$A$121,A170,'[16]IMP COAL RECEIPT &amp; GCV DATA'!$C$3:$C$121)</f>
        <v>#VALUE!</v>
      </c>
      <c r="D170" s="66">
        <f>IFERROR(VLOOKUP(A170,'[16]IMP COAL RECEIPT &amp; GCV DATA'!A168:V288,4,0),0)</f>
        <v>0</v>
      </c>
      <c r="E170" s="14">
        <f>IFERROR(VLOOKUP(A170,'[16]IMP COAL RECEIPT &amp; GCV DATA'!$A$2:$V$193,5,0),0)</f>
        <v>0</v>
      </c>
      <c r="F170" s="13" t="e">
        <f>SUMIF('[16]IMP COAL RECEIPT &amp; GCV DATA'!$A$3:$A$193,'MASTER DATA FILE IMP COAL'!A170,'[16]IMP COAL RECEIPT &amp; GCV DATA'!$F$3:$F$193)</f>
        <v>#VALUE!</v>
      </c>
      <c r="G170" s="13">
        <f>IFERROR(VLOOKUP(A170,'[16]IMP COAL RECEIPT &amp; GCV DATA'!$A$2:$V$193,7,0),0)</f>
        <v>0</v>
      </c>
      <c r="H170" s="13">
        <f>IFERROR(VLOOKUP(A170,'[16]IMP COAL RECEIPT &amp; GCV DATA'!$A$2:$V$193,8,0),0)</f>
        <v>0</v>
      </c>
      <c r="I170" s="13">
        <f>IFERROR(VLOOKUP(A170,'[16]WASH COAL RECEIPT &amp; GCV DATA'!$A$2:$V$184,9,0),0)</f>
        <v>0</v>
      </c>
      <c r="J170" s="13">
        <f>IFERROR(VLOOKUP(A170,'[16]IMP COAL RECEIPT &amp; GCV DATA'!$A$2:$V$193,10,0),0)</f>
        <v>0</v>
      </c>
      <c r="K170" s="15" t="e">
        <f>SUMIF('[16]IMP COAL RECEIPT &amp; GCV DATA'!$A$3:$A$193,'MASTER DATA FILE IMP COAL'!A170,'[16]IMP COAL RECEIPT &amp; GCV DATA'!$K$3:$K$193)</f>
        <v>#VALUE!</v>
      </c>
      <c r="L170" s="15" t="e">
        <f>SUMIF('[16]IMP COAL RECEIPT &amp; GCV DATA'!$A$3:$A$193,'MASTER DATA FILE IMP COAL'!A170,'[16]IMP COAL RECEIPT &amp; GCV DATA'!$L$3:$L$193)</f>
        <v>#VALUE!</v>
      </c>
      <c r="M170" s="15" t="e">
        <f t="shared" si="18"/>
        <v>#VALUE!</v>
      </c>
      <c r="N170" s="67"/>
      <c r="O170" s="15" t="e">
        <f>SUMIF('[16]IMP COAL RECEIPT &amp; GCV DATA'!$A$3:$A$193,'MASTER DATA FILE IMP COAL'!A170,'[16]IMP COAL RECEIPT &amp; GCV DATA'!$O$3:$O$193)</f>
        <v>#VALUE!</v>
      </c>
      <c r="P170" s="15" t="e">
        <f t="shared" si="19"/>
        <v>#VALUE!</v>
      </c>
      <c r="Q170" s="15" t="e">
        <f>SUMIF('[16]IMP COAL RECEIPT &amp; GCV DATA'!$A$3:$A$193,'MASTER DATA FILE IMP COAL'!A170,'[16]IMP COAL RECEIPT &amp; GCV DATA'!$Q$3:$Q$193)</f>
        <v>#VALUE!</v>
      </c>
      <c r="R170" s="16" t="e">
        <f>SUMIF('[16]IMP COAL RECEIPT &amp; GCV DATA'!$A$3:$A$253,'MASTER DATA FILE IMP COAL'!A170,'[16]IMP COAL RECEIPT &amp; GCV DATA'!$R$3:$R$253)+IF(H170=$J$234,($K$234*K170),0)+IF(H170=$J$235,($K$235*K170),0)</f>
        <v>#VALUE!</v>
      </c>
      <c r="S170" s="15" t="e">
        <f t="shared" si="20"/>
        <v>#VALUE!</v>
      </c>
      <c r="T170" s="15" t="e">
        <f>SUMIF('[16]IMP COAL RECEIPT &amp; GCV DATA'!$A$3:$A$193,'MASTER DATA FILE IMP COAL'!A170,'[16]IMP COAL RECEIPT &amp; GCV DATA'!$T$3:$T$193)</f>
        <v>#VALUE!</v>
      </c>
      <c r="U170" s="15" t="e">
        <f t="shared" si="21"/>
        <v>#VALUE!</v>
      </c>
      <c r="V170" s="15" t="e">
        <f>SUMIF('[16]IMP COAL RECEIPT &amp; GCV DATA'!$A$3:$A$193,'MASTER DATA FILE IMP COAL'!A170,'[16]IMP COAL RECEIPT &amp; GCV DATA'!$V$3:$V$193)</f>
        <v>#VALUE!</v>
      </c>
      <c r="W170" s="15" t="e">
        <f t="shared" si="22"/>
        <v>#VALUE!</v>
      </c>
      <c r="X170" s="13" t="e">
        <f t="shared" si="23"/>
        <v>#VALUE!</v>
      </c>
      <c r="Y170" s="13"/>
      <c r="Z170" s="13"/>
      <c r="AB170">
        <v>4080.9198113207549</v>
      </c>
      <c r="AC170" s="53" t="e">
        <f t="shared" si="24"/>
        <v>#VALUE!</v>
      </c>
      <c r="AE170" s="53" t="e">
        <f t="shared" si="25"/>
        <v>#VALUE!</v>
      </c>
      <c r="AF170">
        <v>1</v>
      </c>
    </row>
    <row r="171" spans="1:32" customFormat="1" ht="15.6" x14ac:dyDescent="0.3">
      <c r="A171" s="65"/>
      <c r="B171" s="57" t="e">
        <f>SUMIF('[16]IMP COAL RECEIPT &amp; GCV DATA'!$A$3:$A$121,A171,'[16]IMP COAL RECEIPT &amp; GCV DATA'!$B$3:$B$121)</f>
        <v>#VALUE!</v>
      </c>
      <c r="C171" s="13" t="e">
        <f>SUMIF('[16]IMP COAL RECEIPT &amp; GCV DATA'!$A$3:$A$121,A171,'[16]IMP COAL RECEIPT &amp; GCV DATA'!$C$3:$C$121)</f>
        <v>#VALUE!</v>
      </c>
      <c r="D171" s="66">
        <f>IFERROR(VLOOKUP(A171,'[16]IMP COAL RECEIPT &amp; GCV DATA'!A169:V289,4,0),0)</f>
        <v>0</v>
      </c>
      <c r="E171" s="14">
        <f>IFERROR(VLOOKUP(A171,'[16]IMP COAL RECEIPT &amp; GCV DATA'!$A$2:$V$193,5,0),0)</f>
        <v>0</v>
      </c>
      <c r="F171" s="13" t="e">
        <f>SUMIF('[16]IMP COAL RECEIPT &amp; GCV DATA'!$A$3:$A$193,'MASTER DATA FILE IMP COAL'!A171,'[16]IMP COAL RECEIPT &amp; GCV DATA'!$F$3:$F$193)</f>
        <v>#VALUE!</v>
      </c>
      <c r="G171" s="13">
        <f>IFERROR(VLOOKUP(A171,'[16]IMP COAL RECEIPT &amp; GCV DATA'!$A$2:$V$193,7,0),0)</f>
        <v>0</v>
      </c>
      <c r="H171" s="13">
        <f>IFERROR(VLOOKUP(A171,'[16]IMP COAL RECEIPT &amp; GCV DATA'!$A$2:$V$193,8,0),0)</f>
        <v>0</v>
      </c>
      <c r="I171" s="13">
        <f>IFERROR(VLOOKUP(A171,'[16]WASH COAL RECEIPT &amp; GCV DATA'!$A$2:$V$184,9,0),0)</f>
        <v>0</v>
      </c>
      <c r="J171" s="13">
        <f>IFERROR(VLOOKUP(A171,'[16]IMP COAL RECEIPT &amp; GCV DATA'!$A$2:$V$193,10,0),0)</f>
        <v>0</v>
      </c>
      <c r="K171" s="15" t="e">
        <f>SUMIF('[16]IMP COAL RECEIPT &amp; GCV DATA'!$A$3:$A$193,'MASTER DATA FILE IMP COAL'!A171,'[16]IMP COAL RECEIPT &amp; GCV DATA'!$K$3:$K$193)</f>
        <v>#VALUE!</v>
      </c>
      <c r="L171" s="15" t="e">
        <f>SUMIF('[16]IMP COAL RECEIPT &amp; GCV DATA'!$A$3:$A$193,'MASTER DATA FILE IMP COAL'!A171,'[16]IMP COAL RECEIPT &amp; GCV DATA'!$L$3:$L$193)</f>
        <v>#VALUE!</v>
      </c>
      <c r="M171" s="15" t="e">
        <f t="shared" si="18"/>
        <v>#VALUE!</v>
      </c>
      <c r="N171" s="67"/>
      <c r="O171" s="15" t="e">
        <f>SUMIF('[16]IMP COAL RECEIPT &amp; GCV DATA'!$A$3:$A$193,'MASTER DATA FILE IMP COAL'!A171,'[16]IMP COAL RECEIPT &amp; GCV DATA'!$O$3:$O$193)</f>
        <v>#VALUE!</v>
      </c>
      <c r="P171" s="15" t="e">
        <f t="shared" si="19"/>
        <v>#VALUE!</v>
      </c>
      <c r="Q171" s="15" t="e">
        <f>SUMIF('[16]IMP COAL RECEIPT &amp; GCV DATA'!$A$3:$A$193,'MASTER DATA FILE IMP COAL'!A171,'[16]IMP COAL RECEIPT &amp; GCV DATA'!$Q$3:$Q$193)</f>
        <v>#VALUE!</v>
      </c>
      <c r="R171" s="16" t="e">
        <f>SUMIF('[16]IMP COAL RECEIPT &amp; GCV DATA'!$A$3:$A$253,'MASTER DATA FILE IMP COAL'!A171,'[16]IMP COAL RECEIPT &amp; GCV DATA'!$R$3:$R$253)+IF(H171=$J$234,($K$234*K171),0)+IF(H171=$J$235,($K$235*K171),0)</f>
        <v>#VALUE!</v>
      </c>
      <c r="S171" s="15" t="e">
        <f t="shared" si="20"/>
        <v>#VALUE!</v>
      </c>
      <c r="T171" s="15" t="e">
        <f>SUMIF('[16]IMP COAL RECEIPT &amp; GCV DATA'!$A$3:$A$193,'MASTER DATA FILE IMP COAL'!A171,'[16]IMP COAL RECEIPT &amp; GCV DATA'!$T$3:$T$193)</f>
        <v>#VALUE!</v>
      </c>
      <c r="U171" s="15" t="e">
        <f t="shared" si="21"/>
        <v>#VALUE!</v>
      </c>
      <c r="V171" s="15" t="e">
        <f>SUMIF('[16]IMP COAL RECEIPT &amp; GCV DATA'!$A$3:$A$193,'MASTER DATA FILE IMP COAL'!A171,'[16]IMP COAL RECEIPT &amp; GCV DATA'!$V$3:$V$193)</f>
        <v>#VALUE!</v>
      </c>
      <c r="W171" s="15" t="e">
        <f t="shared" si="22"/>
        <v>#VALUE!</v>
      </c>
      <c r="X171" s="13" t="e">
        <f t="shared" si="23"/>
        <v>#VALUE!</v>
      </c>
      <c r="Y171" s="13"/>
      <c r="Z171" s="13"/>
      <c r="AB171">
        <v>4080.9198113207549</v>
      </c>
      <c r="AC171" s="53" t="e">
        <f t="shared" si="24"/>
        <v>#VALUE!</v>
      </c>
      <c r="AE171" s="53" t="e">
        <f t="shared" si="25"/>
        <v>#VALUE!</v>
      </c>
      <c r="AF171">
        <v>1</v>
      </c>
    </row>
    <row r="172" spans="1:32" customFormat="1" ht="15.6" x14ac:dyDescent="0.3">
      <c r="A172" s="65"/>
      <c r="B172" s="57" t="e">
        <f>SUMIF('[16]IMP COAL RECEIPT &amp; GCV DATA'!$A$3:$A$121,A172,'[16]IMP COAL RECEIPT &amp; GCV DATA'!$B$3:$B$121)</f>
        <v>#VALUE!</v>
      </c>
      <c r="C172" s="13" t="e">
        <f>SUMIF('[16]IMP COAL RECEIPT &amp; GCV DATA'!$A$3:$A$121,A172,'[16]IMP COAL RECEIPT &amp; GCV DATA'!$C$3:$C$121)</f>
        <v>#VALUE!</v>
      </c>
      <c r="D172" s="66">
        <f>IFERROR(VLOOKUP(A172,'[16]IMP COAL RECEIPT &amp; GCV DATA'!A170:V290,4,0),0)</f>
        <v>0</v>
      </c>
      <c r="E172" s="14">
        <f>IFERROR(VLOOKUP(A172,'[16]IMP COAL RECEIPT &amp; GCV DATA'!$A$2:$V$193,5,0),0)</f>
        <v>0</v>
      </c>
      <c r="F172" s="13" t="e">
        <f>SUMIF('[16]IMP COAL RECEIPT &amp; GCV DATA'!$A$3:$A$193,'MASTER DATA FILE IMP COAL'!A172,'[16]IMP COAL RECEIPT &amp; GCV DATA'!$F$3:$F$193)</f>
        <v>#VALUE!</v>
      </c>
      <c r="G172" s="13">
        <f>IFERROR(VLOOKUP(A172,'[16]IMP COAL RECEIPT &amp; GCV DATA'!$A$2:$V$193,7,0),0)</f>
        <v>0</v>
      </c>
      <c r="H172" s="13">
        <f>IFERROR(VLOOKUP(A172,'[16]IMP COAL RECEIPT &amp; GCV DATA'!$A$2:$V$193,8,0),0)</f>
        <v>0</v>
      </c>
      <c r="I172" s="13">
        <f>IFERROR(VLOOKUP(A172,'[16]WASH COAL RECEIPT &amp; GCV DATA'!$A$2:$V$184,9,0),0)</f>
        <v>0</v>
      </c>
      <c r="J172" s="13">
        <f>IFERROR(VLOOKUP(A172,'[16]IMP COAL RECEIPT &amp; GCV DATA'!$A$2:$V$193,10,0),0)</f>
        <v>0</v>
      </c>
      <c r="K172" s="15" t="e">
        <f>SUMIF('[16]IMP COAL RECEIPT &amp; GCV DATA'!$A$3:$A$193,'MASTER DATA FILE IMP COAL'!A172,'[16]IMP COAL RECEIPT &amp; GCV DATA'!$K$3:$K$193)</f>
        <v>#VALUE!</v>
      </c>
      <c r="L172" s="15" t="e">
        <f>SUMIF('[16]IMP COAL RECEIPT &amp; GCV DATA'!$A$3:$A$193,'MASTER DATA FILE IMP COAL'!A172,'[16]IMP COAL RECEIPT &amp; GCV DATA'!$L$3:$L$193)</f>
        <v>#VALUE!</v>
      </c>
      <c r="M172" s="15" t="e">
        <f t="shared" si="18"/>
        <v>#VALUE!</v>
      </c>
      <c r="N172" s="67"/>
      <c r="O172" s="15" t="e">
        <f>SUMIF('[16]IMP COAL RECEIPT &amp; GCV DATA'!$A$3:$A$193,'MASTER DATA FILE IMP COAL'!A172,'[16]IMP COAL RECEIPT &amp; GCV DATA'!$O$3:$O$193)</f>
        <v>#VALUE!</v>
      </c>
      <c r="P172" s="15" t="e">
        <f t="shared" si="19"/>
        <v>#VALUE!</v>
      </c>
      <c r="Q172" s="15" t="e">
        <f>SUMIF('[16]IMP COAL RECEIPT &amp; GCV DATA'!$A$3:$A$193,'MASTER DATA FILE IMP COAL'!A172,'[16]IMP COAL RECEIPT &amp; GCV DATA'!$Q$3:$Q$193)</f>
        <v>#VALUE!</v>
      </c>
      <c r="R172" s="16" t="e">
        <f>SUMIF('[16]IMP COAL RECEIPT &amp; GCV DATA'!$A$3:$A$253,'MASTER DATA FILE IMP COAL'!A172,'[16]IMP COAL RECEIPT &amp; GCV DATA'!$R$3:$R$253)+IF(H172=$J$234,($K$234*K172),0)+IF(H172=$J$235,($K$235*K172),0)</f>
        <v>#VALUE!</v>
      </c>
      <c r="S172" s="15" t="e">
        <f t="shared" si="20"/>
        <v>#VALUE!</v>
      </c>
      <c r="T172" s="15" t="e">
        <f>SUMIF('[16]IMP COAL RECEIPT &amp; GCV DATA'!$A$3:$A$193,'MASTER DATA FILE IMP COAL'!A172,'[16]IMP COAL RECEIPT &amp; GCV DATA'!$T$3:$T$193)</f>
        <v>#VALUE!</v>
      </c>
      <c r="U172" s="15" t="e">
        <f t="shared" si="21"/>
        <v>#VALUE!</v>
      </c>
      <c r="V172" s="15" t="e">
        <f>SUMIF('[16]IMP COAL RECEIPT &amp; GCV DATA'!$A$3:$A$193,'MASTER DATA FILE IMP COAL'!A172,'[16]IMP COAL RECEIPT &amp; GCV DATA'!$V$3:$V$193)</f>
        <v>#VALUE!</v>
      </c>
      <c r="W172" s="15" t="e">
        <f t="shared" si="22"/>
        <v>#VALUE!</v>
      </c>
      <c r="X172" s="13" t="e">
        <f t="shared" si="23"/>
        <v>#VALUE!</v>
      </c>
      <c r="Y172" s="13"/>
      <c r="Z172" s="13"/>
      <c r="AB172">
        <v>4080.9198113207549</v>
      </c>
      <c r="AC172" s="53" t="e">
        <f t="shared" si="24"/>
        <v>#VALUE!</v>
      </c>
      <c r="AE172" s="53" t="e">
        <f t="shared" si="25"/>
        <v>#VALUE!</v>
      </c>
      <c r="AF172">
        <v>1</v>
      </c>
    </row>
    <row r="173" spans="1:32" customFormat="1" ht="15.6" x14ac:dyDescent="0.3">
      <c r="A173" s="65"/>
      <c r="B173" s="57" t="e">
        <f>SUMIF('[16]IMP COAL RECEIPT &amp; GCV DATA'!$A$3:$A$121,A173,'[16]IMP COAL RECEIPT &amp; GCV DATA'!$B$3:$B$121)</f>
        <v>#VALUE!</v>
      </c>
      <c r="C173" s="13" t="e">
        <f>SUMIF('[16]IMP COAL RECEIPT &amp; GCV DATA'!$A$3:$A$121,A173,'[16]IMP COAL RECEIPT &amp; GCV DATA'!$C$3:$C$121)</f>
        <v>#VALUE!</v>
      </c>
      <c r="D173" s="66">
        <f>IFERROR(VLOOKUP(A173,'[16]IMP COAL RECEIPT &amp; GCV DATA'!A171:V291,4,0),0)</f>
        <v>0</v>
      </c>
      <c r="E173" s="14">
        <f>IFERROR(VLOOKUP(A173,'[16]IMP COAL RECEIPT &amp; GCV DATA'!$A$2:$V$193,5,0),0)</f>
        <v>0</v>
      </c>
      <c r="F173" s="13" t="e">
        <f>SUMIF('[16]IMP COAL RECEIPT &amp; GCV DATA'!$A$3:$A$193,'MASTER DATA FILE IMP COAL'!A173,'[16]IMP COAL RECEIPT &amp; GCV DATA'!$F$3:$F$193)</f>
        <v>#VALUE!</v>
      </c>
      <c r="G173" s="13">
        <f>IFERROR(VLOOKUP(A173,'[16]IMP COAL RECEIPT &amp; GCV DATA'!$A$2:$V$193,7,0),0)</f>
        <v>0</v>
      </c>
      <c r="H173" s="13">
        <f>IFERROR(VLOOKUP(A173,'[16]IMP COAL RECEIPT &amp; GCV DATA'!$A$2:$V$193,8,0),0)</f>
        <v>0</v>
      </c>
      <c r="I173" s="13">
        <f>IFERROR(VLOOKUP(A173,'[16]WASH COAL RECEIPT &amp; GCV DATA'!$A$2:$V$184,9,0),0)</f>
        <v>0</v>
      </c>
      <c r="J173" s="13">
        <f>IFERROR(VLOOKUP(A173,'[16]IMP COAL RECEIPT &amp; GCV DATA'!$A$2:$V$193,10,0),0)</f>
        <v>0</v>
      </c>
      <c r="K173" s="15" t="e">
        <f>SUMIF('[16]IMP COAL RECEIPT &amp; GCV DATA'!$A$3:$A$193,'MASTER DATA FILE IMP COAL'!A173,'[16]IMP COAL RECEIPT &amp; GCV DATA'!$K$3:$K$193)</f>
        <v>#VALUE!</v>
      </c>
      <c r="L173" s="15" t="e">
        <f>SUMIF('[16]IMP COAL RECEIPT &amp; GCV DATA'!$A$3:$A$193,'MASTER DATA FILE IMP COAL'!A173,'[16]IMP COAL RECEIPT &amp; GCV DATA'!$L$3:$L$193)</f>
        <v>#VALUE!</v>
      </c>
      <c r="M173" s="15" t="e">
        <f t="shared" si="18"/>
        <v>#VALUE!</v>
      </c>
      <c r="N173" s="67"/>
      <c r="O173" s="15" t="e">
        <f>SUMIF('[16]IMP COAL RECEIPT &amp; GCV DATA'!$A$3:$A$193,'MASTER DATA FILE IMP COAL'!A173,'[16]IMP COAL RECEIPT &amp; GCV DATA'!$O$3:$O$193)</f>
        <v>#VALUE!</v>
      </c>
      <c r="P173" s="15" t="e">
        <f t="shared" si="19"/>
        <v>#VALUE!</v>
      </c>
      <c r="Q173" s="15" t="e">
        <f>SUMIF('[16]IMP COAL RECEIPT &amp; GCV DATA'!$A$3:$A$193,'MASTER DATA FILE IMP COAL'!A173,'[16]IMP COAL RECEIPT &amp; GCV DATA'!$Q$3:$Q$193)</f>
        <v>#VALUE!</v>
      </c>
      <c r="R173" s="16" t="e">
        <f>SUMIF('[16]IMP COAL RECEIPT &amp; GCV DATA'!$A$3:$A$253,'MASTER DATA FILE IMP COAL'!A173,'[16]IMP COAL RECEIPT &amp; GCV DATA'!$R$3:$R$253)+IF(H173=$J$234,($K$234*K173),0)+IF(H173=$J$235,($K$235*K173),0)</f>
        <v>#VALUE!</v>
      </c>
      <c r="S173" s="15" t="e">
        <f t="shared" si="20"/>
        <v>#VALUE!</v>
      </c>
      <c r="T173" s="15" t="e">
        <f>SUMIF('[16]IMP COAL RECEIPT &amp; GCV DATA'!$A$3:$A$193,'MASTER DATA FILE IMP COAL'!A173,'[16]IMP COAL RECEIPT &amp; GCV DATA'!$T$3:$T$193)</f>
        <v>#VALUE!</v>
      </c>
      <c r="U173" s="15" t="e">
        <f t="shared" si="21"/>
        <v>#VALUE!</v>
      </c>
      <c r="V173" s="15" t="e">
        <f>SUMIF('[16]IMP COAL RECEIPT &amp; GCV DATA'!$A$3:$A$193,'MASTER DATA FILE IMP COAL'!A173,'[16]IMP COAL RECEIPT &amp; GCV DATA'!$V$3:$V$193)</f>
        <v>#VALUE!</v>
      </c>
      <c r="W173" s="15" t="e">
        <f t="shared" si="22"/>
        <v>#VALUE!</v>
      </c>
      <c r="X173" s="13" t="e">
        <f t="shared" si="23"/>
        <v>#VALUE!</v>
      </c>
      <c r="Y173" s="13"/>
      <c r="Z173" s="13"/>
      <c r="AB173">
        <v>4080.9198113207549</v>
      </c>
      <c r="AC173" s="53" t="e">
        <f t="shared" si="24"/>
        <v>#VALUE!</v>
      </c>
      <c r="AE173" s="53" t="e">
        <f t="shared" si="25"/>
        <v>#VALUE!</v>
      </c>
      <c r="AF173">
        <v>1</v>
      </c>
    </row>
    <row r="174" spans="1:32" customFormat="1" ht="15.6" x14ac:dyDescent="0.3">
      <c r="A174" s="65"/>
      <c r="B174" s="57" t="e">
        <f>SUMIF('[16]IMP COAL RECEIPT &amp; GCV DATA'!$A$3:$A$121,A174,'[16]IMP COAL RECEIPT &amp; GCV DATA'!$B$3:$B$121)</f>
        <v>#VALUE!</v>
      </c>
      <c r="C174" s="13" t="e">
        <f>SUMIF('[16]IMP COAL RECEIPT &amp; GCV DATA'!$A$3:$A$121,A174,'[16]IMP COAL RECEIPT &amp; GCV DATA'!$C$3:$C$121)</f>
        <v>#VALUE!</v>
      </c>
      <c r="D174" s="66">
        <f>IFERROR(VLOOKUP(A174,'[16]IMP COAL RECEIPT &amp; GCV DATA'!A172:V292,4,0),0)</f>
        <v>0</v>
      </c>
      <c r="E174" s="14">
        <f>IFERROR(VLOOKUP(A174,'[16]IMP COAL RECEIPT &amp; GCV DATA'!$A$2:$V$193,5,0),0)</f>
        <v>0</v>
      </c>
      <c r="F174" s="13" t="e">
        <f>SUMIF('[16]IMP COAL RECEIPT &amp; GCV DATA'!$A$3:$A$193,'MASTER DATA FILE IMP COAL'!A174,'[16]IMP COAL RECEIPT &amp; GCV DATA'!$F$3:$F$193)</f>
        <v>#VALUE!</v>
      </c>
      <c r="G174" s="13">
        <f>IFERROR(VLOOKUP(A174,'[16]IMP COAL RECEIPT &amp; GCV DATA'!$A$2:$V$193,7,0),0)</f>
        <v>0</v>
      </c>
      <c r="H174" s="13">
        <f>IFERROR(VLOOKUP(A174,'[16]IMP COAL RECEIPT &amp; GCV DATA'!$A$2:$V$193,8,0),0)</f>
        <v>0</v>
      </c>
      <c r="I174" s="13">
        <f>IFERROR(VLOOKUP(A174,'[16]WASH COAL RECEIPT &amp; GCV DATA'!$A$2:$V$184,9,0),0)</f>
        <v>0</v>
      </c>
      <c r="J174" s="13">
        <f>IFERROR(VLOOKUP(A174,'[16]IMP COAL RECEIPT &amp; GCV DATA'!$A$2:$V$193,10,0),0)</f>
        <v>0</v>
      </c>
      <c r="K174" s="15" t="e">
        <f>SUMIF('[16]IMP COAL RECEIPT &amp; GCV DATA'!$A$3:$A$193,'MASTER DATA FILE IMP COAL'!A174,'[16]IMP COAL RECEIPT &amp; GCV DATA'!$K$3:$K$193)</f>
        <v>#VALUE!</v>
      </c>
      <c r="L174" s="15" t="e">
        <f>SUMIF('[16]IMP COAL RECEIPT &amp; GCV DATA'!$A$3:$A$193,'MASTER DATA FILE IMP COAL'!A174,'[16]IMP COAL RECEIPT &amp; GCV DATA'!$L$3:$L$193)</f>
        <v>#VALUE!</v>
      </c>
      <c r="M174" s="15" t="e">
        <f t="shared" si="18"/>
        <v>#VALUE!</v>
      </c>
      <c r="N174" s="67"/>
      <c r="O174" s="15" t="e">
        <f>SUMIF('[16]IMP COAL RECEIPT &amp; GCV DATA'!$A$3:$A$193,'MASTER DATA FILE IMP COAL'!A174,'[16]IMP COAL RECEIPT &amp; GCV DATA'!$O$3:$O$193)</f>
        <v>#VALUE!</v>
      </c>
      <c r="P174" s="15" t="e">
        <f t="shared" si="19"/>
        <v>#VALUE!</v>
      </c>
      <c r="Q174" s="15" t="e">
        <f>SUMIF('[16]IMP COAL RECEIPT &amp; GCV DATA'!$A$3:$A$193,'MASTER DATA FILE IMP COAL'!A174,'[16]IMP COAL RECEIPT &amp; GCV DATA'!$Q$3:$Q$193)</f>
        <v>#VALUE!</v>
      </c>
      <c r="R174" s="16" t="e">
        <f>SUMIF('[16]IMP COAL RECEIPT &amp; GCV DATA'!$A$3:$A$253,'MASTER DATA FILE IMP COAL'!A174,'[16]IMP COAL RECEIPT &amp; GCV DATA'!$R$3:$R$253)+IF(H174=$J$234,($K$234*K174),0)+IF(H174=$J$235,($K$235*K174),0)</f>
        <v>#VALUE!</v>
      </c>
      <c r="S174" s="15" t="e">
        <f t="shared" si="20"/>
        <v>#VALUE!</v>
      </c>
      <c r="T174" s="15" t="e">
        <f>SUMIF('[16]IMP COAL RECEIPT &amp; GCV DATA'!$A$3:$A$193,'MASTER DATA FILE IMP COAL'!A174,'[16]IMP COAL RECEIPT &amp; GCV DATA'!$T$3:$T$193)</f>
        <v>#VALUE!</v>
      </c>
      <c r="U174" s="15" t="e">
        <f t="shared" si="21"/>
        <v>#VALUE!</v>
      </c>
      <c r="V174" s="15" t="e">
        <f>SUMIF('[16]IMP COAL RECEIPT &amp; GCV DATA'!$A$3:$A$193,'MASTER DATA FILE IMP COAL'!A174,'[16]IMP COAL RECEIPT &amp; GCV DATA'!$V$3:$V$193)</f>
        <v>#VALUE!</v>
      </c>
      <c r="W174" s="15" t="e">
        <f t="shared" si="22"/>
        <v>#VALUE!</v>
      </c>
      <c r="X174" s="13" t="e">
        <f t="shared" si="23"/>
        <v>#VALUE!</v>
      </c>
      <c r="Y174" s="13"/>
      <c r="Z174" s="13"/>
      <c r="AB174">
        <v>4080.9198113207549</v>
      </c>
      <c r="AC174" s="53" t="e">
        <f t="shared" si="24"/>
        <v>#VALUE!</v>
      </c>
      <c r="AE174" s="53" t="e">
        <f t="shared" si="25"/>
        <v>#VALUE!</v>
      </c>
      <c r="AF174">
        <v>1</v>
      </c>
    </row>
    <row r="175" spans="1:32" customFormat="1" ht="15.6" x14ac:dyDescent="0.3">
      <c r="A175" s="65"/>
      <c r="B175" s="57" t="e">
        <f>SUMIF('[16]IMP COAL RECEIPT &amp; GCV DATA'!$A$3:$A$121,A175,'[16]IMP COAL RECEIPT &amp; GCV DATA'!$B$3:$B$121)</f>
        <v>#VALUE!</v>
      </c>
      <c r="C175" s="13" t="e">
        <f>SUMIF('[16]IMP COAL RECEIPT &amp; GCV DATA'!$A$3:$A$121,A175,'[16]IMP COAL RECEIPT &amp; GCV DATA'!$C$3:$C$121)</f>
        <v>#VALUE!</v>
      </c>
      <c r="D175" s="66">
        <f>IFERROR(VLOOKUP(A175,'[16]IMP COAL RECEIPT &amp; GCV DATA'!A173:V293,4,0),0)</f>
        <v>0</v>
      </c>
      <c r="E175" s="14">
        <f>IFERROR(VLOOKUP(A175,'[16]IMP COAL RECEIPT &amp; GCV DATA'!$A$2:$V$193,5,0),0)</f>
        <v>0</v>
      </c>
      <c r="F175" s="13" t="e">
        <f>SUMIF('[16]IMP COAL RECEIPT &amp; GCV DATA'!$A$3:$A$193,'MASTER DATA FILE IMP COAL'!A175,'[16]IMP COAL RECEIPT &amp; GCV DATA'!$F$3:$F$193)</f>
        <v>#VALUE!</v>
      </c>
      <c r="G175" s="13">
        <f>IFERROR(VLOOKUP(A175,'[16]IMP COAL RECEIPT &amp; GCV DATA'!$A$2:$V$193,7,0),0)</f>
        <v>0</v>
      </c>
      <c r="H175" s="13">
        <f>IFERROR(VLOOKUP(A175,'[16]IMP COAL RECEIPT &amp; GCV DATA'!$A$2:$V$193,8,0),0)</f>
        <v>0</v>
      </c>
      <c r="I175" s="13">
        <f>IFERROR(VLOOKUP(A175,'[16]WASH COAL RECEIPT &amp; GCV DATA'!$A$2:$V$184,9,0),0)</f>
        <v>0</v>
      </c>
      <c r="J175" s="13">
        <f>IFERROR(VLOOKUP(A175,'[16]IMP COAL RECEIPT &amp; GCV DATA'!$A$2:$V$193,10,0),0)</f>
        <v>0</v>
      </c>
      <c r="K175" s="15" t="e">
        <f>SUMIF('[16]IMP COAL RECEIPT &amp; GCV DATA'!$A$3:$A$193,'MASTER DATA FILE IMP COAL'!A175,'[16]IMP COAL RECEIPT &amp; GCV DATA'!$K$3:$K$193)</f>
        <v>#VALUE!</v>
      </c>
      <c r="L175" s="15" t="e">
        <f>SUMIF('[16]IMP COAL RECEIPT &amp; GCV DATA'!$A$3:$A$193,'MASTER DATA FILE IMP COAL'!A175,'[16]IMP COAL RECEIPT &amp; GCV DATA'!$L$3:$L$193)</f>
        <v>#VALUE!</v>
      </c>
      <c r="M175" s="15" t="e">
        <f t="shared" si="18"/>
        <v>#VALUE!</v>
      </c>
      <c r="N175" s="67"/>
      <c r="O175" s="15" t="e">
        <f>SUMIF('[16]IMP COAL RECEIPT &amp; GCV DATA'!$A$3:$A$193,'MASTER DATA FILE IMP COAL'!A175,'[16]IMP COAL RECEIPT &amp; GCV DATA'!$O$3:$O$193)</f>
        <v>#VALUE!</v>
      </c>
      <c r="P175" s="15" t="e">
        <f t="shared" si="19"/>
        <v>#VALUE!</v>
      </c>
      <c r="Q175" s="15" t="e">
        <f>SUMIF('[16]IMP COAL RECEIPT &amp; GCV DATA'!$A$3:$A$193,'MASTER DATA FILE IMP COAL'!A175,'[16]IMP COAL RECEIPT &amp; GCV DATA'!$Q$3:$Q$193)</f>
        <v>#VALUE!</v>
      </c>
      <c r="R175" s="16" t="e">
        <f>SUMIF('[16]IMP COAL RECEIPT &amp; GCV DATA'!$A$3:$A$253,'MASTER DATA FILE IMP COAL'!A175,'[16]IMP COAL RECEIPT &amp; GCV DATA'!$R$3:$R$253)+IF(H175=$J$234,($K$234*K175),0)+IF(H175=$J$235,($K$235*K175),0)</f>
        <v>#VALUE!</v>
      </c>
      <c r="S175" s="15" t="e">
        <f t="shared" si="20"/>
        <v>#VALUE!</v>
      </c>
      <c r="T175" s="15" t="e">
        <f>SUMIF('[16]IMP COAL RECEIPT &amp; GCV DATA'!$A$3:$A$193,'MASTER DATA FILE IMP COAL'!A175,'[16]IMP COAL RECEIPT &amp; GCV DATA'!$T$3:$T$193)</f>
        <v>#VALUE!</v>
      </c>
      <c r="U175" s="15" t="e">
        <f t="shared" si="21"/>
        <v>#VALUE!</v>
      </c>
      <c r="V175" s="15" t="e">
        <f>SUMIF('[16]IMP COAL RECEIPT &amp; GCV DATA'!$A$3:$A$193,'MASTER DATA FILE IMP COAL'!A175,'[16]IMP COAL RECEIPT &amp; GCV DATA'!$V$3:$V$193)</f>
        <v>#VALUE!</v>
      </c>
      <c r="W175" s="15" t="e">
        <f t="shared" si="22"/>
        <v>#VALUE!</v>
      </c>
      <c r="X175" s="13" t="e">
        <f t="shared" si="23"/>
        <v>#VALUE!</v>
      </c>
      <c r="Y175" s="13"/>
      <c r="Z175" s="13"/>
      <c r="AB175">
        <v>4080.9198113207549</v>
      </c>
      <c r="AC175" s="53" t="e">
        <f t="shared" si="24"/>
        <v>#VALUE!</v>
      </c>
      <c r="AE175" s="53" t="e">
        <f t="shared" si="25"/>
        <v>#VALUE!</v>
      </c>
      <c r="AF175">
        <v>1</v>
      </c>
    </row>
    <row r="176" spans="1:32" customFormat="1" ht="15.6" x14ac:dyDescent="0.3">
      <c r="A176" s="65"/>
      <c r="B176" s="57" t="e">
        <f>SUMIF('[16]IMP COAL RECEIPT &amp; GCV DATA'!$A$3:$A$121,A176,'[16]IMP COAL RECEIPT &amp; GCV DATA'!$B$3:$B$121)</f>
        <v>#VALUE!</v>
      </c>
      <c r="C176" s="13" t="e">
        <f>SUMIF('[16]IMP COAL RECEIPT &amp; GCV DATA'!$A$3:$A$121,A176,'[16]IMP COAL RECEIPT &amp; GCV DATA'!$C$3:$C$121)</f>
        <v>#VALUE!</v>
      </c>
      <c r="D176" s="66">
        <f>IFERROR(VLOOKUP(A176,'[16]IMP COAL RECEIPT &amp; GCV DATA'!A174:V294,4,0),0)</f>
        <v>0</v>
      </c>
      <c r="E176" s="14">
        <f>IFERROR(VLOOKUP(A176,'[16]IMP COAL RECEIPT &amp; GCV DATA'!$A$2:$V$193,5,0),0)</f>
        <v>0</v>
      </c>
      <c r="F176" s="13" t="e">
        <f>SUMIF('[16]IMP COAL RECEIPT &amp; GCV DATA'!$A$3:$A$193,'MASTER DATA FILE IMP COAL'!A176,'[16]IMP COAL RECEIPT &amp; GCV DATA'!$F$3:$F$193)</f>
        <v>#VALUE!</v>
      </c>
      <c r="G176" s="13">
        <f>IFERROR(VLOOKUP(A176,'[16]IMP COAL RECEIPT &amp; GCV DATA'!$A$2:$V$193,7,0),0)</f>
        <v>0</v>
      </c>
      <c r="H176" s="13">
        <f>IFERROR(VLOOKUP(A176,'[16]IMP COAL RECEIPT &amp; GCV DATA'!$A$2:$V$193,8,0),0)</f>
        <v>0</v>
      </c>
      <c r="I176" s="13">
        <f>IFERROR(VLOOKUP(A176,'[16]WASH COAL RECEIPT &amp; GCV DATA'!$A$2:$V$184,9,0),0)</f>
        <v>0</v>
      </c>
      <c r="J176" s="13">
        <f>IFERROR(VLOOKUP(A176,'[16]IMP COAL RECEIPT &amp; GCV DATA'!$A$2:$V$193,10,0),0)</f>
        <v>0</v>
      </c>
      <c r="K176" s="15" t="e">
        <f>SUMIF('[16]IMP COAL RECEIPT &amp; GCV DATA'!$A$3:$A$193,'MASTER DATA FILE IMP COAL'!A176,'[16]IMP COAL RECEIPT &amp; GCV DATA'!$K$3:$K$193)</f>
        <v>#VALUE!</v>
      </c>
      <c r="L176" s="15" t="e">
        <f>SUMIF('[16]IMP COAL RECEIPT &amp; GCV DATA'!$A$3:$A$193,'MASTER DATA FILE IMP COAL'!A176,'[16]IMP COAL RECEIPT &amp; GCV DATA'!$L$3:$L$193)</f>
        <v>#VALUE!</v>
      </c>
      <c r="M176" s="15" t="e">
        <f t="shared" si="18"/>
        <v>#VALUE!</v>
      </c>
      <c r="N176" s="67"/>
      <c r="O176" s="15" t="e">
        <f>SUMIF('[16]IMP COAL RECEIPT &amp; GCV DATA'!$A$3:$A$193,'MASTER DATA FILE IMP COAL'!A176,'[16]IMP COAL RECEIPT &amp; GCV DATA'!$O$3:$O$193)</f>
        <v>#VALUE!</v>
      </c>
      <c r="P176" s="15" t="e">
        <f t="shared" si="19"/>
        <v>#VALUE!</v>
      </c>
      <c r="Q176" s="15" t="e">
        <f>SUMIF('[16]IMP COAL RECEIPT &amp; GCV DATA'!$A$3:$A$193,'MASTER DATA FILE IMP COAL'!A176,'[16]IMP COAL RECEIPT &amp; GCV DATA'!$Q$3:$Q$193)</f>
        <v>#VALUE!</v>
      </c>
      <c r="R176" s="16" t="e">
        <f>SUMIF('[16]IMP COAL RECEIPT &amp; GCV DATA'!$A$3:$A$253,'MASTER DATA FILE IMP COAL'!A176,'[16]IMP COAL RECEIPT &amp; GCV DATA'!$R$3:$R$253)+IF(H176=$J$234,($K$234*K176),0)+IF(H176=$J$235,($K$235*K176),0)</f>
        <v>#VALUE!</v>
      </c>
      <c r="S176" s="15" t="e">
        <f t="shared" si="20"/>
        <v>#VALUE!</v>
      </c>
      <c r="T176" s="15" t="e">
        <f>SUMIF('[16]IMP COAL RECEIPT &amp; GCV DATA'!$A$3:$A$193,'MASTER DATA FILE IMP COAL'!A176,'[16]IMP COAL RECEIPT &amp; GCV DATA'!$T$3:$T$193)</f>
        <v>#VALUE!</v>
      </c>
      <c r="U176" s="15" t="e">
        <f t="shared" si="21"/>
        <v>#VALUE!</v>
      </c>
      <c r="V176" s="15" t="e">
        <f>SUMIF('[16]IMP COAL RECEIPT &amp; GCV DATA'!$A$3:$A$193,'MASTER DATA FILE IMP COAL'!A176,'[16]IMP COAL RECEIPT &amp; GCV DATA'!$V$3:$V$193)</f>
        <v>#VALUE!</v>
      </c>
      <c r="W176" s="15" t="e">
        <f t="shared" si="22"/>
        <v>#VALUE!</v>
      </c>
      <c r="X176" s="13" t="e">
        <f t="shared" si="23"/>
        <v>#VALUE!</v>
      </c>
      <c r="Y176" s="13"/>
      <c r="Z176" s="13"/>
      <c r="AB176">
        <v>4080.9198113207549</v>
      </c>
      <c r="AC176" s="53" t="e">
        <f t="shared" si="24"/>
        <v>#VALUE!</v>
      </c>
      <c r="AE176" s="53" t="e">
        <f t="shared" si="25"/>
        <v>#VALUE!</v>
      </c>
      <c r="AF176">
        <v>1</v>
      </c>
    </row>
    <row r="177" spans="1:32" customFormat="1" ht="15.6" x14ac:dyDescent="0.3">
      <c r="A177" s="65"/>
      <c r="B177" s="57" t="e">
        <f>SUMIF('[16]IMP COAL RECEIPT &amp; GCV DATA'!$A$3:$A$121,A177,'[16]IMP COAL RECEIPT &amp; GCV DATA'!$B$3:$B$121)</f>
        <v>#VALUE!</v>
      </c>
      <c r="C177" s="13" t="e">
        <f>SUMIF('[16]IMP COAL RECEIPT &amp; GCV DATA'!$A$3:$A$121,A177,'[16]IMP COAL RECEIPT &amp; GCV DATA'!$C$3:$C$121)</f>
        <v>#VALUE!</v>
      </c>
      <c r="D177" s="66">
        <f>IFERROR(VLOOKUP(A177,'[16]IMP COAL RECEIPT &amp; GCV DATA'!A175:V295,4,0),0)</f>
        <v>0</v>
      </c>
      <c r="E177" s="14">
        <f>IFERROR(VLOOKUP(A177,'[16]IMP COAL RECEIPT &amp; GCV DATA'!$A$2:$V$193,5,0),0)</f>
        <v>0</v>
      </c>
      <c r="F177" s="13" t="e">
        <f>SUMIF('[16]IMP COAL RECEIPT &amp; GCV DATA'!$A$3:$A$193,'MASTER DATA FILE IMP COAL'!A177,'[16]IMP COAL RECEIPT &amp; GCV DATA'!$F$3:$F$193)</f>
        <v>#VALUE!</v>
      </c>
      <c r="G177" s="13">
        <f>IFERROR(VLOOKUP(A177,'[16]IMP COAL RECEIPT &amp; GCV DATA'!$A$2:$V$193,7,0),0)</f>
        <v>0</v>
      </c>
      <c r="H177" s="13">
        <f>IFERROR(VLOOKUP(A177,'[16]IMP COAL RECEIPT &amp; GCV DATA'!$A$2:$V$193,8,0),0)</f>
        <v>0</v>
      </c>
      <c r="I177" s="13">
        <f>IFERROR(VLOOKUP(A177,'[16]WASH COAL RECEIPT &amp; GCV DATA'!$A$2:$V$184,9,0),0)</f>
        <v>0</v>
      </c>
      <c r="J177" s="13">
        <f>IFERROR(VLOOKUP(A177,'[16]IMP COAL RECEIPT &amp; GCV DATA'!$A$2:$V$193,10,0),0)</f>
        <v>0</v>
      </c>
      <c r="K177" s="15" t="e">
        <f>SUMIF('[16]IMP COAL RECEIPT &amp; GCV DATA'!$A$3:$A$193,'MASTER DATA FILE IMP COAL'!A177,'[16]IMP COAL RECEIPT &amp; GCV DATA'!$K$3:$K$193)</f>
        <v>#VALUE!</v>
      </c>
      <c r="L177" s="15" t="e">
        <f>SUMIF('[16]IMP COAL RECEIPT &amp; GCV DATA'!$A$3:$A$193,'MASTER DATA FILE IMP COAL'!A177,'[16]IMP COAL RECEIPT &amp; GCV DATA'!$L$3:$L$193)</f>
        <v>#VALUE!</v>
      </c>
      <c r="M177" s="15" t="e">
        <f t="shared" si="18"/>
        <v>#VALUE!</v>
      </c>
      <c r="N177" s="67"/>
      <c r="O177" s="15" t="e">
        <f>SUMIF('[16]IMP COAL RECEIPT &amp; GCV DATA'!$A$3:$A$193,'MASTER DATA FILE IMP COAL'!A177,'[16]IMP COAL RECEIPT &amp; GCV DATA'!$O$3:$O$193)</f>
        <v>#VALUE!</v>
      </c>
      <c r="P177" s="15" t="e">
        <f t="shared" si="19"/>
        <v>#VALUE!</v>
      </c>
      <c r="Q177" s="15" t="e">
        <f>SUMIF('[16]IMP COAL RECEIPT &amp; GCV DATA'!$A$3:$A$193,'MASTER DATA FILE IMP COAL'!A177,'[16]IMP COAL RECEIPT &amp; GCV DATA'!$Q$3:$Q$193)</f>
        <v>#VALUE!</v>
      </c>
      <c r="R177" s="16" t="e">
        <f>SUMIF('[16]IMP COAL RECEIPT &amp; GCV DATA'!$A$3:$A$253,'MASTER DATA FILE IMP COAL'!A177,'[16]IMP COAL RECEIPT &amp; GCV DATA'!$R$3:$R$253)+IF(H177=$J$234,($K$234*K177),0)+IF(H177=$J$235,($K$235*K177),0)</f>
        <v>#VALUE!</v>
      </c>
      <c r="S177" s="15" t="e">
        <f t="shared" si="20"/>
        <v>#VALUE!</v>
      </c>
      <c r="T177" s="15" t="e">
        <f>SUMIF('[16]IMP COAL RECEIPT &amp; GCV DATA'!$A$3:$A$193,'MASTER DATA FILE IMP COAL'!A177,'[16]IMP COAL RECEIPT &amp; GCV DATA'!$T$3:$T$193)</f>
        <v>#VALUE!</v>
      </c>
      <c r="U177" s="15" t="e">
        <f t="shared" si="21"/>
        <v>#VALUE!</v>
      </c>
      <c r="V177" s="15" t="e">
        <f>SUMIF('[16]IMP COAL RECEIPT &amp; GCV DATA'!$A$3:$A$193,'MASTER DATA FILE IMP COAL'!A177,'[16]IMP COAL RECEIPT &amp; GCV DATA'!$V$3:$V$193)</f>
        <v>#VALUE!</v>
      </c>
      <c r="W177" s="15" t="e">
        <f t="shared" si="22"/>
        <v>#VALUE!</v>
      </c>
      <c r="X177" s="13" t="e">
        <f t="shared" si="23"/>
        <v>#VALUE!</v>
      </c>
      <c r="Y177" s="13"/>
      <c r="Z177" s="13"/>
      <c r="AB177">
        <v>4080.9198113207549</v>
      </c>
      <c r="AC177" s="53" t="e">
        <f t="shared" si="24"/>
        <v>#VALUE!</v>
      </c>
      <c r="AE177" s="53" t="e">
        <f t="shared" si="25"/>
        <v>#VALUE!</v>
      </c>
      <c r="AF177">
        <v>1</v>
      </c>
    </row>
    <row r="178" spans="1:32" customFormat="1" ht="15.6" x14ac:dyDescent="0.3">
      <c r="A178" s="65"/>
      <c r="B178" s="57" t="e">
        <f>SUMIF('[16]IMP COAL RECEIPT &amp; GCV DATA'!$A$3:$A$121,A178,'[16]IMP COAL RECEIPT &amp; GCV DATA'!$B$3:$B$121)</f>
        <v>#VALUE!</v>
      </c>
      <c r="C178" s="13" t="e">
        <f>SUMIF('[16]IMP COAL RECEIPT &amp; GCV DATA'!$A$3:$A$121,A178,'[16]IMP COAL RECEIPT &amp; GCV DATA'!$C$3:$C$121)</f>
        <v>#VALUE!</v>
      </c>
      <c r="D178" s="66">
        <f>IFERROR(VLOOKUP(A178,'[16]IMP COAL RECEIPT &amp; GCV DATA'!A176:V296,4,0),0)</f>
        <v>0</v>
      </c>
      <c r="E178" s="14">
        <f>IFERROR(VLOOKUP(A178,'[16]IMP COAL RECEIPT &amp; GCV DATA'!$A$2:$V$193,5,0),0)</f>
        <v>0</v>
      </c>
      <c r="F178" s="13" t="e">
        <f>SUMIF('[16]IMP COAL RECEIPT &amp; GCV DATA'!$A$3:$A$193,'MASTER DATA FILE IMP COAL'!A178,'[16]IMP COAL RECEIPT &amp; GCV DATA'!$F$3:$F$193)</f>
        <v>#VALUE!</v>
      </c>
      <c r="G178" s="13">
        <f>IFERROR(VLOOKUP(A178,'[16]IMP COAL RECEIPT &amp; GCV DATA'!$A$2:$V$193,7,0),0)</f>
        <v>0</v>
      </c>
      <c r="H178" s="13">
        <f>IFERROR(VLOOKUP(A178,'[16]IMP COAL RECEIPT &amp; GCV DATA'!$A$2:$V$193,8,0),0)</f>
        <v>0</v>
      </c>
      <c r="I178" s="13">
        <f>IFERROR(VLOOKUP(A178,'[16]WASH COAL RECEIPT &amp; GCV DATA'!$A$2:$V$184,9,0),0)</f>
        <v>0</v>
      </c>
      <c r="J178" s="13">
        <f>IFERROR(VLOOKUP(A178,'[16]IMP COAL RECEIPT &amp; GCV DATA'!$A$2:$V$193,10,0),0)</f>
        <v>0</v>
      </c>
      <c r="K178" s="15" t="e">
        <f>SUMIF('[16]IMP COAL RECEIPT &amp; GCV DATA'!$A$3:$A$193,'MASTER DATA FILE IMP COAL'!A178,'[16]IMP COAL RECEIPT &amp; GCV DATA'!$K$3:$K$193)</f>
        <v>#VALUE!</v>
      </c>
      <c r="L178" s="15" t="e">
        <f>SUMIF('[16]IMP COAL RECEIPT &amp; GCV DATA'!$A$3:$A$193,'MASTER DATA FILE IMP COAL'!A178,'[16]IMP COAL RECEIPT &amp; GCV DATA'!$L$3:$L$193)</f>
        <v>#VALUE!</v>
      </c>
      <c r="M178" s="15" t="e">
        <f t="shared" si="18"/>
        <v>#VALUE!</v>
      </c>
      <c r="N178" s="67"/>
      <c r="O178" s="15" t="e">
        <f>SUMIF('[16]IMP COAL RECEIPT &amp; GCV DATA'!$A$3:$A$193,'MASTER DATA FILE IMP COAL'!A178,'[16]IMP COAL RECEIPT &amp; GCV DATA'!$O$3:$O$193)</f>
        <v>#VALUE!</v>
      </c>
      <c r="P178" s="15" t="e">
        <f t="shared" si="19"/>
        <v>#VALUE!</v>
      </c>
      <c r="Q178" s="15" t="e">
        <f>SUMIF('[16]IMP COAL RECEIPT &amp; GCV DATA'!$A$3:$A$193,'MASTER DATA FILE IMP COAL'!A178,'[16]IMP COAL RECEIPT &amp; GCV DATA'!$Q$3:$Q$193)</f>
        <v>#VALUE!</v>
      </c>
      <c r="R178" s="16" t="e">
        <f>SUMIF('[16]IMP COAL RECEIPT &amp; GCV DATA'!$A$3:$A$253,'MASTER DATA FILE IMP COAL'!A178,'[16]IMP COAL RECEIPT &amp; GCV DATA'!$R$3:$R$253)+IF(H178=$J$234,($K$234*K178),0)+IF(H178=$J$235,($K$235*K178),0)</f>
        <v>#VALUE!</v>
      </c>
      <c r="S178" s="15" t="e">
        <f t="shared" si="20"/>
        <v>#VALUE!</v>
      </c>
      <c r="T178" s="15" t="e">
        <f>SUMIF('[16]IMP COAL RECEIPT &amp; GCV DATA'!$A$3:$A$193,'MASTER DATA FILE IMP COAL'!A178,'[16]IMP COAL RECEIPT &amp; GCV DATA'!$T$3:$T$193)</f>
        <v>#VALUE!</v>
      </c>
      <c r="U178" s="15" t="e">
        <f t="shared" si="21"/>
        <v>#VALUE!</v>
      </c>
      <c r="V178" s="15" t="e">
        <f>SUMIF('[16]IMP COAL RECEIPT &amp; GCV DATA'!$A$3:$A$193,'MASTER DATA FILE IMP COAL'!A178,'[16]IMP COAL RECEIPT &amp; GCV DATA'!$V$3:$V$193)</f>
        <v>#VALUE!</v>
      </c>
      <c r="W178" s="15" t="e">
        <f t="shared" si="22"/>
        <v>#VALUE!</v>
      </c>
      <c r="X178" s="13" t="e">
        <f t="shared" si="23"/>
        <v>#VALUE!</v>
      </c>
      <c r="Y178" s="13"/>
      <c r="Z178" s="13"/>
      <c r="AB178">
        <v>4080.9198113207549</v>
      </c>
      <c r="AC178" s="53" t="e">
        <f t="shared" si="24"/>
        <v>#VALUE!</v>
      </c>
      <c r="AE178" s="53" t="e">
        <f t="shared" si="25"/>
        <v>#VALUE!</v>
      </c>
      <c r="AF178">
        <v>1</v>
      </c>
    </row>
    <row r="179" spans="1:32" customFormat="1" ht="15.6" x14ac:dyDescent="0.3">
      <c r="A179" s="65"/>
      <c r="B179" s="57" t="e">
        <f>SUMIF('[16]IMP COAL RECEIPT &amp; GCV DATA'!$A$3:$A$121,A179,'[16]IMP COAL RECEIPT &amp; GCV DATA'!$B$3:$B$121)</f>
        <v>#VALUE!</v>
      </c>
      <c r="C179" s="13" t="e">
        <f>SUMIF('[16]IMP COAL RECEIPT &amp; GCV DATA'!$A$3:$A$121,A179,'[16]IMP COAL RECEIPT &amp; GCV DATA'!$C$3:$C$121)</f>
        <v>#VALUE!</v>
      </c>
      <c r="D179" s="66">
        <f>IFERROR(VLOOKUP(A179,'[16]IMP COAL RECEIPT &amp; GCV DATA'!A177:V297,4,0),0)</f>
        <v>0</v>
      </c>
      <c r="E179" s="14">
        <f>IFERROR(VLOOKUP(A179,'[16]IMP COAL RECEIPT &amp; GCV DATA'!$A$2:$V$193,5,0),0)</f>
        <v>0</v>
      </c>
      <c r="F179" s="13" t="e">
        <f>SUMIF('[16]IMP COAL RECEIPT &amp; GCV DATA'!$A$3:$A$193,'MASTER DATA FILE IMP COAL'!A179,'[16]IMP COAL RECEIPT &amp; GCV DATA'!$F$3:$F$193)</f>
        <v>#VALUE!</v>
      </c>
      <c r="G179" s="13">
        <f>IFERROR(VLOOKUP(A179,'[16]IMP COAL RECEIPT &amp; GCV DATA'!$A$2:$V$193,7,0),0)</f>
        <v>0</v>
      </c>
      <c r="H179" s="13">
        <f>IFERROR(VLOOKUP(A179,'[16]IMP COAL RECEIPT &amp; GCV DATA'!$A$2:$V$193,8,0),0)</f>
        <v>0</v>
      </c>
      <c r="I179" s="13">
        <f>IFERROR(VLOOKUP(A179,'[16]WASH COAL RECEIPT &amp; GCV DATA'!$A$2:$V$184,9,0),0)</f>
        <v>0</v>
      </c>
      <c r="J179" s="13">
        <f>IFERROR(VLOOKUP(A179,'[16]IMP COAL RECEIPT &amp; GCV DATA'!$A$2:$V$193,10,0),0)</f>
        <v>0</v>
      </c>
      <c r="K179" s="15" t="e">
        <f>SUMIF('[16]IMP COAL RECEIPT &amp; GCV DATA'!$A$3:$A$193,'MASTER DATA FILE IMP COAL'!A179,'[16]IMP COAL RECEIPT &amp; GCV DATA'!$K$3:$K$193)</f>
        <v>#VALUE!</v>
      </c>
      <c r="L179" s="15" t="e">
        <f>SUMIF('[16]IMP COAL RECEIPT &amp; GCV DATA'!$A$3:$A$193,'MASTER DATA FILE IMP COAL'!A179,'[16]IMP COAL RECEIPT &amp; GCV DATA'!$L$3:$L$193)</f>
        <v>#VALUE!</v>
      </c>
      <c r="M179" s="15" t="e">
        <f t="shared" si="18"/>
        <v>#VALUE!</v>
      </c>
      <c r="N179" s="67"/>
      <c r="O179" s="15" t="e">
        <f>SUMIF('[16]IMP COAL RECEIPT &amp; GCV DATA'!$A$3:$A$193,'MASTER DATA FILE IMP COAL'!A179,'[16]IMP COAL RECEIPT &amp; GCV DATA'!$O$3:$O$193)</f>
        <v>#VALUE!</v>
      </c>
      <c r="P179" s="15" t="e">
        <f t="shared" si="19"/>
        <v>#VALUE!</v>
      </c>
      <c r="Q179" s="15" t="e">
        <f>SUMIF('[16]IMP COAL RECEIPT &amp; GCV DATA'!$A$3:$A$193,'MASTER DATA FILE IMP COAL'!A179,'[16]IMP COAL RECEIPT &amp; GCV DATA'!$Q$3:$Q$193)</f>
        <v>#VALUE!</v>
      </c>
      <c r="R179" s="16" t="e">
        <f>SUMIF('[16]IMP COAL RECEIPT &amp; GCV DATA'!$A$3:$A$253,'MASTER DATA FILE IMP COAL'!A179,'[16]IMP COAL RECEIPT &amp; GCV DATA'!$R$3:$R$253)+IF(H179=$J$234,($K$234*K179),0)+IF(H179=$J$235,($K$235*K179),0)</f>
        <v>#VALUE!</v>
      </c>
      <c r="S179" s="15" t="e">
        <f t="shared" si="20"/>
        <v>#VALUE!</v>
      </c>
      <c r="T179" s="15" t="e">
        <f>SUMIF('[16]IMP COAL RECEIPT &amp; GCV DATA'!$A$3:$A$193,'MASTER DATA FILE IMP COAL'!A179,'[16]IMP COAL RECEIPT &amp; GCV DATA'!$T$3:$T$193)</f>
        <v>#VALUE!</v>
      </c>
      <c r="U179" s="15" t="e">
        <f t="shared" si="21"/>
        <v>#VALUE!</v>
      </c>
      <c r="V179" s="15" t="e">
        <f>SUMIF('[16]IMP COAL RECEIPT &amp; GCV DATA'!$A$3:$A$193,'MASTER DATA FILE IMP COAL'!A179,'[16]IMP COAL RECEIPT &amp; GCV DATA'!$V$3:$V$193)</f>
        <v>#VALUE!</v>
      </c>
      <c r="W179" s="15" t="e">
        <f t="shared" si="22"/>
        <v>#VALUE!</v>
      </c>
      <c r="X179" s="13" t="e">
        <f t="shared" si="23"/>
        <v>#VALUE!</v>
      </c>
      <c r="Y179" s="13"/>
      <c r="Z179" s="13"/>
      <c r="AB179">
        <v>4080.9198113207549</v>
      </c>
      <c r="AC179" s="53" t="e">
        <f t="shared" si="24"/>
        <v>#VALUE!</v>
      </c>
      <c r="AE179" s="53" t="e">
        <f t="shared" si="25"/>
        <v>#VALUE!</v>
      </c>
      <c r="AF179">
        <v>1</v>
      </c>
    </row>
    <row r="180" spans="1:32" customFormat="1" ht="15.6" x14ac:dyDescent="0.3">
      <c r="A180" s="65"/>
      <c r="B180" s="57" t="e">
        <f>SUMIF('[16]IMP COAL RECEIPT &amp; GCV DATA'!$A$3:$A$121,A180,'[16]IMP COAL RECEIPT &amp; GCV DATA'!$B$3:$B$121)</f>
        <v>#VALUE!</v>
      </c>
      <c r="C180" s="13" t="e">
        <f>SUMIF('[16]IMP COAL RECEIPT &amp; GCV DATA'!$A$3:$A$121,A180,'[16]IMP COAL RECEIPT &amp; GCV DATA'!$C$3:$C$121)</f>
        <v>#VALUE!</v>
      </c>
      <c r="D180" s="66">
        <f>IFERROR(VLOOKUP(A180,'[16]IMP COAL RECEIPT &amp; GCV DATA'!A178:V298,4,0),0)</f>
        <v>0</v>
      </c>
      <c r="E180" s="14">
        <f>IFERROR(VLOOKUP(A180,'[16]IMP COAL RECEIPT &amp; GCV DATA'!$A$2:$V$193,5,0),0)</f>
        <v>0</v>
      </c>
      <c r="F180" s="13" t="e">
        <f>SUMIF('[16]IMP COAL RECEIPT &amp; GCV DATA'!$A$3:$A$193,'MASTER DATA FILE IMP COAL'!A180,'[16]IMP COAL RECEIPT &amp; GCV DATA'!$F$3:$F$193)</f>
        <v>#VALUE!</v>
      </c>
      <c r="G180" s="13">
        <f>IFERROR(VLOOKUP(A180,'[16]IMP COAL RECEIPT &amp; GCV DATA'!$A$2:$V$193,7,0),0)</f>
        <v>0</v>
      </c>
      <c r="H180" s="13">
        <f>IFERROR(VLOOKUP(A180,'[16]IMP COAL RECEIPT &amp; GCV DATA'!$A$2:$V$193,8,0),0)</f>
        <v>0</v>
      </c>
      <c r="I180" s="13">
        <f>IFERROR(VLOOKUP(A180,'[16]WASH COAL RECEIPT &amp; GCV DATA'!$A$2:$V$184,9,0),0)</f>
        <v>0</v>
      </c>
      <c r="J180" s="13">
        <f>IFERROR(VLOOKUP(A180,'[16]IMP COAL RECEIPT &amp; GCV DATA'!$A$2:$V$193,10,0),0)</f>
        <v>0</v>
      </c>
      <c r="K180" s="15" t="e">
        <f>SUMIF('[16]IMP COAL RECEIPT &amp; GCV DATA'!$A$3:$A$193,'MASTER DATA FILE IMP COAL'!A180,'[16]IMP COAL RECEIPT &amp; GCV DATA'!$K$3:$K$193)</f>
        <v>#VALUE!</v>
      </c>
      <c r="L180" s="15" t="e">
        <f>SUMIF('[16]IMP COAL RECEIPT &amp; GCV DATA'!$A$3:$A$193,'MASTER DATA FILE IMP COAL'!A180,'[16]IMP COAL RECEIPT &amp; GCV DATA'!$L$3:$L$193)</f>
        <v>#VALUE!</v>
      </c>
      <c r="M180" s="15" t="e">
        <f t="shared" si="18"/>
        <v>#VALUE!</v>
      </c>
      <c r="N180" s="67"/>
      <c r="O180" s="15" t="e">
        <f>SUMIF('[16]IMP COAL RECEIPT &amp; GCV DATA'!$A$3:$A$193,'MASTER DATA FILE IMP COAL'!A180,'[16]IMP COAL RECEIPT &amp; GCV DATA'!$O$3:$O$193)</f>
        <v>#VALUE!</v>
      </c>
      <c r="P180" s="15" t="e">
        <f t="shared" si="19"/>
        <v>#VALUE!</v>
      </c>
      <c r="Q180" s="15" t="e">
        <f>SUMIF('[16]IMP COAL RECEIPT &amp; GCV DATA'!$A$3:$A$193,'MASTER DATA FILE IMP COAL'!A180,'[16]IMP COAL RECEIPT &amp; GCV DATA'!$Q$3:$Q$193)</f>
        <v>#VALUE!</v>
      </c>
      <c r="R180" s="16" t="e">
        <f>SUMIF('[16]IMP COAL RECEIPT &amp; GCV DATA'!$A$3:$A$253,'MASTER DATA FILE IMP COAL'!A180,'[16]IMP COAL RECEIPT &amp; GCV DATA'!$R$3:$R$253)+IF(H180=$J$234,($K$234*K180),0)+IF(H180=$J$235,($K$235*K180),0)</f>
        <v>#VALUE!</v>
      </c>
      <c r="S180" s="15" t="e">
        <f t="shared" si="20"/>
        <v>#VALUE!</v>
      </c>
      <c r="T180" s="15" t="e">
        <f>SUMIF('[16]IMP COAL RECEIPT &amp; GCV DATA'!$A$3:$A$193,'MASTER DATA FILE IMP COAL'!A180,'[16]IMP COAL RECEIPT &amp; GCV DATA'!$T$3:$T$193)</f>
        <v>#VALUE!</v>
      </c>
      <c r="U180" s="15" t="e">
        <f t="shared" si="21"/>
        <v>#VALUE!</v>
      </c>
      <c r="V180" s="15" t="e">
        <f>SUMIF('[16]IMP COAL RECEIPT &amp; GCV DATA'!$A$3:$A$193,'MASTER DATA FILE IMP COAL'!A180,'[16]IMP COAL RECEIPT &amp; GCV DATA'!$V$3:$V$193)</f>
        <v>#VALUE!</v>
      </c>
      <c r="W180" s="15" t="e">
        <f t="shared" si="22"/>
        <v>#VALUE!</v>
      </c>
      <c r="X180" s="13" t="e">
        <f t="shared" si="23"/>
        <v>#VALUE!</v>
      </c>
      <c r="Y180" s="13"/>
      <c r="Z180" s="13"/>
      <c r="AB180">
        <v>4080.9198113207549</v>
      </c>
      <c r="AC180" s="53" t="e">
        <f t="shared" si="24"/>
        <v>#VALUE!</v>
      </c>
      <c r="AE180" s="53" t="e">
        <f t="shared" si="25"/>
        <v>#VALUE!</v>
      </c>
      <c r="AF180">
        <v>1</v>
      </c>
    </row>
    <row r="181" spans="1:32" customFormat="1" ht="15.6" x14ac:dyDescent="0.3">
      <c r="A181" s="65"/>
      <c r="B181" s="57" t="e">
        <f>SUMIF('[16]IMP COAL RECEIPT &amp; GCV DATA'!$A$3:$A$121,A181,'[16]IMP COAL RECEIPT &amp; GCV DATA'!$B$3:$B$121)</f>
        <v>#VALUE!</v>
      </c>
      <c r="C181" s="13" t="e">
        <f>SUMIF('[16]IMP COAL RECEIPT &amp; GCV DATA'!$A$3:$A$121,A181,'[16]IMP COAL RECEIPT &amp; GCV DATA'!$C$3:$C$121)</f>
        <v>#VALUE!</v>
      </c>
      <c r="D181" s="66">
        <f>IFERROR(VLOOKUP(A181,'[16]IMP COAL RECEIPT &amp; GCV DATA'!A179:V299,4,0),0)</f>
        <v>0</v>
      </c>
      <c r="E181" s="14">
        <f>IFERROR(VLOOKUP(A181,'[16]IMP COAL RECEIPT &amp; GCV DATA'!$A$2:$V$193,5,0),0)</f>
        <v>0</v>
      </c>
      <c r="F181" s="13" t="e">
        <f>SUMIF('[16]IMP COAL RECEIPT &amp; GCV DATA'!$A$3:$A$193,'MASTER DATA FILE IMP COAL'!A181,'[16]IMP COAL RECEIPT &amp; GCV DATA'!$F$3:$F$193)</f>
        <v>#VALUE!</v>
      </c>
      <c r="G181" s="13">
        <f>IFERROR(VLOOKUP(A181,'[16]IMP COAL RECEIPT &amp; GCV DATA'!$A$2:$V$193,7,0),0)</f>
        <v>0</v>
      </c>
      <c r="H181" s="13">
        <f>IFERROR(VLOOKUP(A181,'[16]IMP COAL RECEIPT &amp; GCV DATA'!$A$2:$V$193,8,0),0)</f>
        <v>0</v>
      </c>
      <c r="I181" s="13">
        <f>IFERROR(VLOOKUP(A181,'[16]WASH COAL RECEIPT &amp; GCV DATA'!$A$2:$V$184,9,0),0)</f>
        <v>0</v>
      </c>
      <c r="J181" s="13">
        <f>IFERROR(VLOOKUP(A181,'[16]IMP COAL RECEIPT &amp; GCV DATA'!$A$2:$V$193,10,0),0)</f>
        <v>0</v>
      </c>
      <c r="K181" s="15" t="e">
        <f>SUMIF('[16]IMP COAL RECEIPT &amp; GCV DATA'!$A$3:$A$193,'MASTER DATA FILE IMP COAL'!A181,'[16]IMP COAL RECEIPT &amp; GCV DATA'!$K$3:$K$193)</f>
        <v>#VALUE!</v>
      </c>
      <c r="L181" s="15" t="e">
        <f>SUMIF('[16]IMP COAL RECEIPT &amp; GCV DATA'!$A$3:$A$193,'MASTER DATA FILE IMP COAL'!A181,'[16]IMP COAL RECEIPT &amp; GCV DATA'!$L$3:$L$193)</f>
        <v>#VALUE!</v>
      </c>
      <c r="M181" s="15" t="e">
        <f t="shared" si="18"/>
        <v>#VALUE!</v>
      </c>
      <c r="N181" s="67"/>
      <c r="O181" s="15" t="e">
        <f>SUMIF('[16]IMP COAL RECEIPT &amp; GCV DATA'!$A$3:$A$193,'MASTER DATA FILE IMP COAL'!A181,'[16]IMP COAL RECEIPT &amp; GCV DATA'!$O$3:$O$193)</f>
        <v>#VALUE!</v>
      </c>
      <c r="P181" s="15" t="e">
        <f t="shared" si="19"/>
        <v>#VALUE!</v>
      </c>
      <c r="Q181" s="15" t="e">
        <f>SUMIF('[16]IMP COAL RECEIPT &amp; GCV DATA'!$A$3:$A$193,'MASTER DATA FILE IMP COAL'!A181,'[16]IMP COAL RECEIPT &amp; GCV DATA'!$Q$3:$Q$193)</f>
        <v>#VALUE!</v>
      </c>
      <c r="R181" s="16" t="e">
        <f>SUMIF('[16]IMP COAL RECEIPT &amp; GCV DATA'!$A$3:$A$253,'MASTER DATA FILE IMP COAL'!A181,'[16]IMP COAL RECEIPT &amp; GCV DATA'!$R$3:$R$253)+IF(H181=$J$234,($K$234*K181),0)+IF(H181=$J$235,($K$235*K181),0)</f>
        <v>#VALUE!</v>
      </c>
      <c r="S181" s="15" t="e">
        <f t="shared" si="20"/>
        <v>#VALUE!</v>
      </c>
      <c r="T181" s="15" t="e">
        <f>SUMIF('[16]IMP COAL RECEIPT &amp; GCV DATA'!$A$3:$A$193,'MASTER DATA FILE IMP COAL'!A181,'[16]IMP COAL RECEIPT &amp; GCV DATA'!$T$3:$T$193)</f>
        <v>#VALUE!</v>
      </c>
      <c r="U181" s="15" t="e">
        <f t="shared" si="21"/>
        <v>#VALUE!</v>
      </c>
      <c r="V181" s="15" t="e">
        <f>SUMIF('[16]IMP COAL RECEIPT &amp; GCV DATA'!$A$3:$A$193,'MASTER DATA FILE IMP COAL'!A181,'[16]IMP COAL RECEIPT &amp; GCV DATA'!$V$3:$V$193)</f>
        <v>#VALUE!</v>
      </c>
      <c r="W181" s="15" t="e">
        <f t="shared" si="22"/>
        <v>#VALUE!</v>
      </c>
      <c r="X181" s="13" t="e">
        <f t="shared" si="23"/>
        <v>#VALUE!</v>
      </c>
      <c r="Y181" s="13"/>
      <c r="Z181" s="13"/>
      <c r="AB181">
        <v>4080.9198113207549</v>
      </c>
      <c r="AC181" s="53" t="e">
        <f t="shared" si="24"/>
        <v>#VALUE!</v>
      </c>
      <c r="AE181" s="53" t="e">
        <f t="shared" si="25"/>
        <v>#VALUE!</v>
      </c>
      <c r="AF181">
        <v>1</v>
      </c>
    </row>
    <row r="182" spans="1:32" customFormat="1" ht="15.6" x14ac:dyDescent="0.3">
      <c r="A182" s="65"/>
      <c r="B182" s="57" t="e">
        <f>SUMIF('[16]IMP COAL RECEIPT &amp; GCV DATA'!$A$3:$A$121,A182,'[16]IMP COAL RECEIPT &amp; GCV DATA'!$B$3:$B$121)</f>
        <v>#VALUE!</v>
      </c>
      <c r="C182" s="13" t="e">
        <f>SUMIF('[16]IMP COAL RECEIPT &amp; GCV DATA'!$A$3:$A$121,A182,'[16]IMP COAL RECEIPT &amp; GCV DATA'!$C$3:$C$121)</f>
        <v>#VALUE!</v>
      </c>
      <c r="D182" s="66">
        <f>IFERROR(VLOOKUP(A182,'[16]IMP COAL RECEIPT &amp; GCV DATA'!A180:V300,4,0),0)</f>
        <v>0</v>
      </c>
      <c r="E182" s="14">
        <f>IFERROR(VLOOKUP(A182,'[16]IMP COAL RECEIPT &amp; GCV DATA'!$A$2:$V$193,5,0),0)</f>
        <v>0</v>
      </c>
      <c r="F182" s="13" t="e">
        <f>SUMIF('[16]IMP COAL RECEIPT &amp; GCV DATA'!$A$3:$A$193,'MASTER DATA FILE IMP COAL'!A182,'[16]IMP COAL RECEIPT &amp; GCV DATA'!$F$3:$F$193)</f>
        <v>#VALUE!</v>
      </c>
      <c r="G182" s="13">
        <f>IFERROR(VLOOKUP(A182,'[16]IMP COAL RECEIPT &amp; GCV DATA'!$A$2:$V$193,7,0),0)</f>
        <v>0</v>
      </c>
      <c r="H182" s="13">
        <f>IFERROR(VLOOKUP(A182,'[16]IMP COAL RECEIPT &amp; GCV DATA'!$A$2:$V$193,8,0),0)</f>
        <v>0</v>
      </c>
      <c r="I182" s="13">
        <f>IFERROR(VLOOKUP(A182,'[16]WASH COAL RECEIPT &amp; GCV DATA'!$A$2:$V$184,9,0),0)</f>
        <v>0</v>
      </c>
      <c r="J182" s="13">
        <f>IFERROR(VLOOKUP(A182,'[16]IMP COAL RECEIPT &amp; GCV DATA'!$A$2:$V$193,10,0),0)</f>
        <v>0</v>
      </c>
      <c r="K182" s="15" t="e">
        <f>SUMIF('[16]IMP COAL RECEIPT &amp; GCV DATA'!$A$3:$A$193,'MASTER DATA FILE IMP COAL'!A182,'[16]IMP COAL RECEIPT &amp; GCV DATA'!$K$3:$K$193)</f>
        <v>#VALUE!</v>
      </c>
      <c r="L182" s="15" t="e">
        <f>SUMIF('[16]IMP COAL RECEIPT &amp; GCV DATA'!$A$3:$A$193,'MASTER DATA FILE IMP COAL'!A182,'[16]IMP COAL RECEIPT &amp; GCV DATA'!$L$3:$L$193)</f>
        <v>#VALUE!</v>
      </c>
      <c r="M182" s="15" t="e">
        <f t="shared" si="18"/>
        <v>#VALUE!</v>
      </c>
      <c r="N182" s="67"/>
      <c r="O182" s="15" t="e">
        <f>SUMIF('[16]IMP COAL RECEIPT &amp; GCV DATA'!$A$3:$A$193,'MASTER DATA FILE IMP COAL'!A182,'[16]IMP COAL RECEIPT &amp; GCV DATA'!$O$3:$O$193)</f>
        <v>#VALUE!</v>
      </c>
      <c r="P182" s="15" t="e">
        <f t="shared" si="19"/>
        <v>#VALUE!</v>
      </c>
      <c r="Q182" s="15" t="e">
        <f>SUMIF('[16]IMP COAL RECEIPT &amp; GCV DATA'!$A$3:$A$193,'MASTER DATA FILE IMP COAL'!A182,'[16]IMP COAL RECEIPT &amp; GCV DATA'!$Q$3:$Q$193)</f>
        <v>#VALUE!</v>
      </c>
      <c r="R182" s="16" t="e">
        <f>SUMIF('[16]IMP COAL RECEIPT &amp; GCV DATA'!$A$3:$A$253,'MASTER DATA FILE IMP COAL'!A182,'[16]IMP COAL RECEIPT &amp; GCV DATA'!$R$3:$R$253)+IF(H182=$J$234,($K$234*K182),0)+IF(H182=$J$235,($K$235*K182),0)</f>
        <v>#VALUE!</v>
      </c>
      <c r="S182" s="15" t="e">
        <f t="shared" si="20"/>
        <v>#VALUE!</v>
      </c>
      <c r="T182" s="15" t="e">
        <f>SUMIF('[16]IMP COAL RECEIPT &amp; GCV DATA'!$A$3:$A$193,'MASTER DATA FILE IMP COAL'!A182,'[16]IMP COAL RECEIPT &amp; GCV DATA'!$T$3:$T$193)</f>
        <v>#VALUE!</v>
      </c>
      <c r="U182" s="15" t="e">
        <f t="shared" si="21"/>
        <v>#VALUE!</v>
      </c>
      <c r="V182" s="15" t="e">
        <f>SUMIF('[16]IMP COAL RECEIPT &amp; GCV DATA'!$A$3:$A$193,'MASTER DATA FILE IMP COAL'!A182,'[16]IMP COAL RECEIPT &amp; GCV DATA'!$V$3:$V$193)</f>
        <v>#VALUE!</v>
      </c>
      <c r="W182" s="15" t="e">
        <f t="shared" si="22"/>
        <v>#VALUE!</v>
      </c>
      <c r="X182" s="13" t="e">
        <f t="shared" si="23"/>
        <v>#VALUE!</v>
      </c>
      <c r="Y182" s="13"/>
      <c r="Z182" s="13"/>
      <c r="AB182">
        <v>4080.9198113207549</v>
      </c>
      <c r="AC182" s="53" t="e">
        <f t="shared" si="24"/>
        <v>#VALUE!</v>
      </c>
      <c r="AE182" s="53" t="e">
        <f t="shared" si="25"/>
        <v>#VALUE!</v>
      </c>
      <c r="AF182">
        <v>1</v>
      </c>
    </row>
    <row r="183" spans="1:32" customFormat="1" ht="15.6" x14ac:dyDescent="0.3">
      <c r="A183" s="65"/>
      <c r="B183" s="57" t="e">
        <f>SUMIF('[16]IMP COAL RECEIPT &amp; GCV DATA'!$A$3:$A$121,A183,'[16]IMP COAL RECEIPT &amp; GCV DATA'!$B$3:$B$121)</f>
        <v>#VALUE!</v>
      </c>
      <c r="C183" s="13" t="e">
        <f>SUMIF('[16]IMP COAL RECEIPT &amp; GCV DATA'!$A$3:$A$121,A183,'[16]IMP COAL RECEIPT &amp; GCV DATA'!$C$3:$C$121)</f>
        <v>#VALUE!</v>
      </c>
      <c r="D183" s="66">
        <f>IFERROR(VLOOKUP(A183,'[16]IMP COAL RECEIPT &amp; GCV DATA'!A181:V301,4,0),0)</f>
        <v>0</v>
      </c>
      <c r="E183" s="14">
        <f>IFERROR(VLOOKUP(A183,'[16]IMP COAL RECEIPT &amp; GCV DATA'!$A$2:$V$193,5,0),0)</f>
        <v>0</v>
      </c>
      <c r="F183" s="13" t="e">
        <f>SUMIF('[16]IMP COAL RECEIPT &amp; GCV DATA'!$A$3:$A$193,'MASTER DATA FILE IMP COAL'!A183,'[16]IMP COAL RECEIPT &amp; GCV DATA'!$F$3:$F$193)</f>
        <v>#VALUE!</v>
      </c>
      <c r="G183" s="13">
        <f>IFERROR(VLOOKUP(A183,'[16]IMP COAL RECEIPT &amp; GCV DATA'!$A$2:$V$193,7,0),0)</f>
        <v>0</v>
      </c>
      <c r="H183" s="13">
        <f>IFERROR(VLOOKUP(A183,'[16]IMP COAL RECEIPT &amp; GCV DATA'!$A$2:$V$193,8,0),0)</f>
        <v>0</v>
      </c>
      <c r="I183" s="13">
        <f>IFERROR(VLOOKUP(A183,'[16]WASH COAL RECEIPT &amp; GCV DATA'!$A$2:$V$184,9,0),0)</f>
        <v>0</v>
      </c>
      <c r="J183" s="13">
        <f>IFERROR(VLOOKUP(A183,'[16]IMP COAL RECEIPT &amp; GCV DATA'!$A$2:$V$193,10,0),0)</f>
        <v>0</v>
      </c>
      <c r="K183" s="15" t="e">
        <f>SUMIF('[16]IMP COAL RECEIPT &amp; GCV DATA'!$A$3:$A$193,'MASTER DATA FILE IMP COAL'!A183,'[16]IMP COAL RECEIPT &amp; GCV DATA'!$K$3:$K$193)</f>
        <v>#VALUE!</v>
      </c>
      <c r="L183" s="15" t="e">
        <f>SUMIF('[16]IMP COAL RECEIPT &amp; GCV DATA'!$A$3:$A$193,'MASTER DATA FILE IMP COAL'!A183,'[16]IMP COAL RECEIPT &amp; GCV DATA'!$L$3:$L$193)</f>
        <v>#VALUE!</v>
      </c>
      <c r="M183" s="15" t="e">
        <f t="shared" si="18"/>
        <v>#VALUE!</v>
      </c>
      <c r="N183" s="67"/>
      <c r="O183" s="15" t="e">
        <f>SUMIF('[16]IMP COAL RECEIPT &amp; GCV DATA'!$A$3:$A$193,'MASTER DATA FILE IMP COAL'!A183,'[16]IMP COAL RECEIPT &amp; GCV DATA'!$O$3:$O$193)</f>
        <v>#VALUE!</v>
      </c>
      <c r="P183" s="15" t="e">
        <f t="shared" si="19"/>
        <v>#VALUE!</v>
      </c>
      <c r="Q183" s="15" t="e">
        <f>SUMIF('[16]IMP COAL RECEIPT &amp; GCV DATA'!$A$3:$A$193,'MASTER DATA FILE IMP COAL'!A183,'[16]IMP COAL RECEIPT &amp; GCV DATA'!$Q$3:$Q$193)</f>
        <v>#VALUE!</v>
      </c>
      <c r="R183" s="16" t="e">
        <f>SUMIF('[16]IMP COAL RECEIPT &amp; GCV DATA'!$A$3:$A$253,'MASTER DATA FILE IMP COAL'!A183,'[16]IMP COAL RECEIPT &amp; GCV DATA'!$R$3:$R$253)+IF(H183=$J$234,($K$234*K183),0)+IF(H183=$J$235,($K$235*K183),0)</f>
        <v>#VALUE!</v>
      </c>
      <c r="S183" s="15" t="e">
        <f t="shared" si="20"/>
        <v>#VALUE!</v>
      </c>
      <c r="T183" s="15" t="e">
        <f>SUMIF('[16]IMP COAL RECEIPT &amp; GCV DATA'!$A$3:$A$193,'MASTER DATA FILE IMP COAL'!A183,'[16]IMP COAL RECEIPT &amp; GCV DATA'!$T$3:$T$193)</f>
        <v>#VALUE!</v>
      </c>
      <c r="U183" s="15" t="e">
        <f t="shared" si="21"/>
        <v>#VALUE!</v>
      </c>
      <c r="V183" s="15" t="e">
        <f>SUMIF('[16]IMP COAL RECEIPT &amp; GCV DATA'!$A$3:$A$193,'MASTER DATA FILE IMP COAL'!A183,'[16]IMP COAL RECEIPT &amp; GCV DATA'!$V$3:$V$193)</f>
        <v>#VALUE!</v>
      </c>
      <c r="W183" s="15" t="e">
        <f t="shared" si="22"/>
        <v>#VALUE!</v>
      </c>
      <c r="X183" s="13" t="e">
        <f t="shared" si="23"/>
        <v>#VALUE!</v>
      </c>
      <c r="Y183" s="13"/>
      <c r="Z183" s="13"/>
      <c r="AB183">
        <v>4080.9198113207549</v>
      </c>
      <c r="AC183" s="53" t="e">
        <f t="shared" si="24"/>
        <v>#VALUE!</v>
      </c>
      <c r="AE183" s="53" t="e">
        <f t="shared" si="25"/>
        <v>#VALUE!</v>
      </c>
      <c r="AF183">
        <v>1</v>
      </c>
    </row>
    <row r="184" spans="1:32" customFormat="1" ht="15.6" x14ac:dyDescent="0.3">
      <c r="A184" s="65"/>
      <c r="B184" s="57" t="e">
        <f>SUMIF('[16]IMP COAL RECEIPT &amp; GCV DATA'!$A$3:$A$121,A184,'[16]IMP COAL RECEIPT &amp; GCV DATA'!$B$3:$B$121)</f>
        <v>#VALUE!</v>
      </c>
      <c r="C184" s="13" t="e">
        <f>SUMIF('[16]IMP COAL RECEIPT &amp; GCV DATA'!$A$3:$A$121,A184,'[16]IMP COAL RECEIPT &amp; GCV DATA'!$C$3:$C$121)</f>
        <v>#VALUE!</v>
      </c>
      <c r="D184" s="66">
        <f>IFERROR(VLOOKUP(A184,'[16]IMP COAL RECEIPT &amp; GCV DATA'!A182:V302,4,0),0)</f>
        <v>0</v>
      </c>
      <c r="E184" s="14">
        <f>IFERROR(VLOOKUP(A184,'[16]IMP COAL RECEIPT &amp; GCV DATA'!$A$2:$V$193,5,0),0)</f>
        <v>0</v>
      </c>
      <c r="F184" s="13" t="e">
        <f>SUMIF('[16]IMP COAL RECEIPT &amp; GCV DATA'!$A$3:$A$193,'MASTER DATA FILE IMP COAL'!A184,'[16]IMP COAL RECEIPT &amp; GCV DATA'!$F$3:$F$193)</f>
        <v>#VALUE!</v>
      </c>
      <c r="G184" s="13">
        <f>IFERROR(VLOOKUP(A184,'[16]IMP COAL RECEIPT &amp; GCV DATA'!$A$2:$V$193,7,0),0)</f>
        <v>0</v>
      </c>
      <c r="H184" s="13">
        <f>IFERROR(VLOOKUP(A184,'[16]IMP COAL RECEIPT &amp; GCV DATA'!$A$2:$V$193,8,0),0)</f>
        <v>0</v>
      </c>
      <c r="I184" s="13">
        <f>IFERROR(VLOOKUP(A184,'[16]WASH COAL RECEIPT &amp; GCV DATA'!$A$2:$V$184,9,0),0)</f>
        <v>0</v>
      </c>
      <c r="J184" s="13">
        <f>IFERROR(VLOOKUP(A184,'[16]IMP COAL RECEIPT &amp; GCV DATA'!$A$2:$V$193,10,0),0)</f>
        <v>0</v>
      </c>
      <c r="K184" s="15" t="e">
        <f>SUMIF('[16]IMP COAL RECEIPT &amp; GCV DATA'!$A$3:$A$193,'MASTER DATA FILE IMP COAL'!A184,'[16]IMP COAL RECEIPT &amp; GCV DATA'!$K$3:$K$193)</f>
        <v>#VALUE!</v>
      </c>
      <c r="L184" s="15" t="e">
        <f>SUMIF('[16]IMP COAL RECEIPT &amp; GCV DATA'!$A$3:$A$193,'MASTER DATA FILE IMP COAL'!A184,'[16]IMP COAL RECEIPT &amp; GCV DATA'!$L$3:$L$193)</f>
        <v>#VALUE!</v>
      </c>
      <c r="M184" s="15" t="e">
        <f t="shared" si="18"/>
        <v>#VALUE!</v>
      </c>
      <c r="N184" s="67"/>
      <c r="O184" s="15" t="e">
        <f>SUMIF('[16]IMP COAL RECEIPT &amp; GCV DATA'!$A$3:$A$193,'MASTER DATA FILE IMP COAL'!A184,'[16]IMP COAL RECEIPT &amp; GCV DATA'!$O$3:$O$193)</f>
        <v>#VALUE!</v>
      </c>
      <c r="P184" s="15" t="e">
        <f t="shared" si="19"/>
        <v>#VALUE!</v>
      </c>
      <c r="Q184" s="15" t="e">
        <f>SUMIF('[16]IMP COAL RECEIPT &amp; GCV DATA'!$A$3:$A$193,'MASTER DATA FILE IMP COAL'!A184,'[16]IMP COAL RECEIPT &amp; GCV DATA'!$Q$3:$Q$193)</f>
        <v>#VALUE!</v>
      </c>
      <c r="R184" s="16" t="e">
        <f>SUMIF('[16]IMP COAL RECEIPT &amp; GCV DATA'!$A$3:$A$253,'MASTER DATA FILE IMP COAL'!A184,'[16]IMP COAL RECEIPT &amp; GCV DATA'!$R$3:$R$253)+IF(H184=$J$234,($K$234*K184),0)+IF(H184=$J$235,($K$235*K184),0)</f>
        <v>#VALUE!</v>
      </c>
      <c r="S184" s="15" t="e">
        <f t="shared" si="20"/>
        <v>#VALUE!</v>
      </c>
      <c r="T184" s="15" t="e">
        <f>SUMIF('[16]IMP COAL RECEIPT &amp; GCV DATA'!$A$3:$A$193,'MASTER DATA FILE IMP COAL'!A184,'[16]IMP COAL RECEIPT &amp; GCV DATA'!$T$3:$T$193)</f>
        <v>#VALUE!</v>
      </c>
      <c r="U184" s="15" t="e">
        <f t="shared" si="21"/>
        <v>#VALUE!</v>
      </c>
      <c r="V184" s="15" t="e">
        <f>SUMIF('[16]IMP COAL RECEIPT &amp; GCV DATA'!$A$3:$A$193,'MASTER DATA FILE IMP COAL'!A184,'[16]IMP COAL RECEIPT &amp; GCV DATA'!$V$3:$V$193)</f>
        <v>#VALUE!</v>
      </c>
      <c r="W184" s="15" t="e">
        <f t="shared" si="22"/>
        <v>#VALUE!</v>
      </c>
      <c r="X184" s="13" t="e">
        <f t="shared" si="23"/>
        <v>#VALUE!</v>
      </c>
      <c r="Y184" s="13"/>
      <c r="Z184" s="13"/>
      <c r="AB184">
        <v>4080.9198113207549</v>
      </c>
      <c r="AC184" s="53" t="e">
        <f t="shared" si="24"/>
        <v>#VALUE!</v>
      </c>
      <c r="AE184" s="53" t="e">
        <f t="shared" si="25"/>
        <v>#VALUE!</v>
      </c>
      <c r="AF184">
        <v>1</v>
      </c>
    </row>
    <row r="185" spans="1:32" customFormat="1" ht="15.6" x14ac:dyDescent="0.3">
      <c r="A185" s="65"/>
      <c r="B185" s="57" t="e">
        <f>SUMIF('[16]IMP COAL RECEIPT &amp; GCV DATA'!$A$3:$A$121,A185,'[16]IMP COAL RECEIPT &amp; GCV DATA'!$B$3:$B$121)</f>
        <v>#VALUE!</v>
      </c>
      <c r="C185" s="13" t="e">
        <f>SUMIF('[16]IMP COAL RECEIPT &amp; GCV DATA'!$A$3:$A$121,A185,'[16]IMP COAL RECEIPT &amp; GCV DATA'!$C$3:$C$121)</f>
        <v>#VALUE!</v>
      </c>
      <c r="D185" s="66">
        <f>IFERROR(VLOOKUP(A185,'[16]IMP COAL RECEIPT &amp; GCV DATA'!A183:V303,4,0),0)</f>
        <v>0</v>
      </c>
      <c r="E185" s="14">
        <f>IFERROR(VLOOKUP(A185,'[16]IMP COAL RECEIPT &amp; GCV DATA'!$A$2:$V$193,5,0),0)</f>
        <v>0</v>
      </c>
      <c r="F185" s="13" t="e">
        <f>SUMIF('[16]IMP COAL RECEIPT &amp; GCV DATA'!$A$3:$A$193,'MASTER DATA FILE IMP COAL'!A185,'[16]IMP COAL RECEIPT &amp; GCV DATA'!$F$3:$F$193)</f>
        <v>#VALUE!</v>
      </c>
      <c r="G185" s="13">
        <f>IFERROR(VLOOKUP(A185,'[16]IMP COAL RECEIPT &amp; GCV DATA'!$A$2:$V$193,7,0),0)</f>
        <v>0</v>
      </c>
      <c r="H185" s="13">
        <f>IFERROR(VLOOKUP(A185,'[16]IMP COAL RECEIPT &amp; GCV DATA'!$A$2:$V$193,8,0),0)</f>
        <v>0</v>
      </c>
      <c r="I185" s="13">
        <f>IFERROR(VLOOKUP(A185,'[16]WASH COAL RECEIPT &amp; GCV DATA'!$A$2:$V$184,9,0),0)</f>
        <v>0</v>
      </c>
      <c r="J185" s="13">
        <f>IFERROR(VLOOKUP(A185,'[16]IMP COAL RECEIPT &amp; GCV DATA'!$A$2:$V$193,10,0),0)</f>
        <v>0</v>
      </c>
      <c r="K185" s="15" t="e">
        <f>SUMIF('[16]IMP COAL RECEIPT &amp; GCV DATA'!$A$3:$A$193,'MASTER DATA FILE IMP COAL'!A185,'[16]IMP COAL RECEIPT &amp; GCV DATA'!$K$3:$K$193)</f>
        <v>#VALUE!</v>
      </c>
      <c r="L185" s="15" t="e">
        <f>SUMIF('[16]IMP COAL RECEIPT &amp; GCV DATA'!$A$3:$A$193,'MASTER DATA FILE IMP COAL'!A185,'[16]IMP COAL RECEIPT &amp; GCV DATA'!$L$3:$L$193)</f>
        <v>#VALUE!</v>
      </c>
      <c r="M185" s="15" t="e">
        <f t="shared" si="18"/>
        <v>#VALUE!</v>
      </c>
      <c r="N185" s="67"/>
      <c r="O185" s="15" t="e">
        <f>SUMIF('[16]IMP COAL RECEIPT &amp; GCV DATA'!$A$3:$A$193,'MASTER DATA FILE IMP COAL'!A185,'[16]IMP COAL RECEIPT &amp; GCV DATA'!$O$3:$O$193)</f>
        <v>#VALUE!</v>
      </c>
      <c r="P185" s="15" t="e">
        <f t="shared" si="19"/>
        <v>#VALUE!</v>
      </c>
      <c r="Q185" s="15" t="e">
        <f>SUMIF('[16]IMP COAL RECEIPT &amp; GCV DATA'!$A$3:$A$193,'MASTER DATA FILE IMP COAL'!A185,'[16]IMP COAL RECEIPT &amp; GCV DATA'!$Q$3:$Q$193)</f>
        <v>#VALUE!</v>
      </c>
      <c r="R185" s="16" t="e">
        <f>SUMIF('[16]IMP COAL RECEIPT &amp; GCV DATA'!$A$3:$A$253,'MASTER DATA FILE IMP COAL'!A185,'[16]IMP COAL RECEIPT &amp; GCV DATA'!$R$3:$R$253)+IF(H185=$J$234,($K$234*K185),0)+IF(H185=$J$235,($K$235*K185),0)</f>
        <v>#VALUE!</v>
      </c>
      <c r="S185" s="15" t="e">
        <f t="shared" si="20"/>
        <v>#VALUE!</v>
      </c>
      <c r="T185" s="15" t="e">
        <f>SUMIF('[16]IMP COAL RECEIPT &amp; GCV DATA'!$A$3:$A$193,'MASTER DATA FILE IMP COAL'!A185,'[16]IMP COAL RECEIPT &amp; GCV DATA'!$T$3:$T$193)</f>
        <v>#VALUE!</v>
      </c>
      <c r="U185" s="15" t="e">
        <f t="shared" si="21"/>
        <v>#VALUE!</v>
      </c>
      <c r="V185" s="15" t="e">
        <f>SUMIF('[16]IMP COAL RECEIPT &amp; GCV DATA'!$A$3:$A$193,'MASTER DATA FILE IMP COAL'!A185,'[16]IMP COAL RECEIPT &amp; GCV DATA'!$V$3:$V$193)</f>
        <v>#VALUE!</v>
      </c>
      <c r="W185" s="15" t="e">
        <f t="shared" si="22"/>
        <v>#VALUE!</v>
      </c>
      <c r="X185" s="13" t="e">
        <f t="shared" si="23"/>
        <v>#VALUE!</v>
      </c>
      <c r="Y185" s="13"/>
      <c r="Z185" s="13"/>
      <c r="AB185">
        <v>4080.9198113207549</v>
      </c>
      <c r="AC185" s="53" t="e">
        <f t="shared" si="24"/>
        <v>#VALUE!</v>
      </c>
      <c r="AE185" s="53" t="e">
        <f t="shared" si="25"/>
        <v>#VALUE!</v>
      </c>
      <c r="AF185">
        <v>1</v>
      </c>
    </row>
    <row r="186" spans="1:32" customFormat="1" ht="15.6" x14ac:dyDescent="0.3">
      <c r="A186" s="65"/>
      <c r="B186" s="57" t="e">
        <f>SUMIF('[16]IMP COAL RECEIPT &amp; GCV DATA'!$A$3:$A$121,A186,'[16]IMP COAL RECEIPT &amp; GCV DATA'!$B$3:$B$121)</f>
        <v>#VALUE!</v>
      </c>
      <c r="C186" s="13" t="e">
        <f>SUMIF('[16]IMP COAL RECEIPT &amp; GCV DATA'!$A$3:$A$121,A186,'[16]IMP COAL RECEIPT &amp; GCV DATA'!$C$3:$C$121)</f>
        <v>#VALUE!</v>
      </c>
      <c r="D186" s="66">
        <f>IFERROR(VLOOKUP(A186,'[16]IMP COAL RECEIPT &amp; GCV DATA'!A184:V304,4,0),0)</f>
        <v>0</v>
      </c>
      <c r="E186" s="14">
        <f>IFERROR(VLOOKUP(A186,'[16]IMP COAL RECEIPT &amp; GCV DATA'!$A$2:$V$193,5,0),0)</f>
        <v>0</v>
      </c>
      <c r="F186" s="13" t="e">
        <f>SUMIF('[16]IMP COAL RECEIPT &amp; GCV DATA'!$A$3:$A$193,'MASTER DATA FILE IMP COAL'!A186,'[16]IMP COAL RECEIPT &amp; GCV DATA'!$F$3:$F$193)</f>
        <v>#VALUE!</v>
      </c>
      <c r="G186" s="13">
        <f>IFERROR(VLOOKUP(A186,'[16]IMP COAL RECEIPT &amp; GCV DATA'!$A$2:$V$193,7,0),0)</f>
        <v>0</v>
      </c>
      <c r="H186" s="13">
        <f>IFERROR(VLOOKUP(A186,'[16]IMP COAL RECEIPT &amp; GCV DATA'!$A$2:$V$193,8,0),0)</f>
        <v>0</v>
      </c>
      <c r="I186" s="13">
        <f>IFERROR(VLOOKUP(A186,'[16]WASH COAL RECEIPT &amp; GCV DATA'!$A$2:$V$184,9,0),0)</f>
        <v>0</v>
      </c>
      <c r="J186" s="13">
        <f>IFERROR(VLOOKUP(A186,'[16]IMP COAL RECEIPT &amp; GCV DATA'!$A$2:$V$193,10,0),0)</f>
        <v>0</v>
      </c>
      <c r="K186" s="15" t="e">
        <f>SUMIF('[16]IMP COAL RECEIPT &amp; GCV DATA'!$A$3:$A$193,'MASTER DATA FILE IMP COAL'!A186,'[16]IMP COAL RECEIPT &amp; GCV DATA'!$K$3:$K$193)</f>
        <v>#VALUE!</v>
      </c>
      <c r="L186" s="15" t="e">
        <f>SUMIF('[16]IMP COAL RECEIPT &amp; GCV DATA'!$A$3:$A$193,'MASTER DATA FILE IMP COAL'!A186,'[16]IMP COAL RECEIPT &amp; GCV DATA'!$L$3:$L$193)</f>
        <v>#VALUE!</v>
      </c>
      <c r="M186" s="15" t="e">
        <f t="shared" si="18"/>
        <v>#VALUE!</v>
      </c>
      <c r="N186" s="67"/>
      <c r="O186" s="15" t="e">
        <f>SUMIF('[16]IMP COAL RECEIPT &amp; GCV DATA'!$A$3:$A$193,'MASTER DATA FILE IMP COAL'!A186,'[16]IMP COAL RECEIPT &amp; GCV DATA'!$O$3:$O$193)</f>
        <v>#VALUE!</v>
      </c>
      <c r="P186" s="15" t="e">
        <f t="shared" si="19"/>
        <v>#VALUE!</v>
      </c>
      <c r="Q186" s="15" t="e">
        <f>SUMIF('[16]IMP COAL RECEIPT &amp; GCV DATA'!$A$3:$A$193,'MASTER DATA FILE IMP COAL'!A186,'[16]IMP COAL RECEIPT &amp; GCV DATA'!$Q$3:$Q$193)</f>
        <v>#VALUE!</v>
      </c>
      <c r="R186" s="16" t="e">
        <f>SUMIF('[16]IMP COAL RECEIPT &amp; GCV DATA'!$A$3:$A$253,'MASTER DATA FILE IMP COAL'!A186,'[16]IMP COAL RECEIPT &amp; GCV DATA'!$R$3:$R$253)+IF(H186=$J$234,($K$234*K186),0)+IF(H186=$J$235,($K$235*K186),0)</f>
        <v>#VALUE!</v>
      </c>
      <c r="S186" s="15" t="e">
        <f t="shared" si="20"/>
        <v>#VALUE!</v>
      </c>
      <c r="T186" s="15" t="e">
        <f>SUMIF('[16]IMP COAL RECEIPT &amp; GCV DATA'!$A$3:$A$193,'MASTER DATA FILE IMP COAL'!A186,'[16]IMP COAL RECEIPT &amp; GCV DATA'!$T$3:$T$193)</f>
        <v>#VALUE!</v>
      </c>
      <c r="U186" s="15" t="e">
        <f t="shared" si="21"/>
        <v>#VALUE!</v>
      </c>
      <c r="V186" s="15" t="e">
        <f>SUMIF('[16]IMP COAL RECEIPT &amp; GCV DATA'!$A$3:$A$193,'MASTER DATA FILE IMP COAL'!A186,'[16]IMP COAL RECEIPT &amp; GCV DATA'!$V$3:$V$193)</f>
        <v>#VALUE!</v>
      </c>
      <c r="W186" s="15" t="e">
        <f t="shared" si="22"/>
        <v>#VALUE!</v>
      </c>
      <c r="X186" s="13" t="e">
        <f t="shared" si="23"/>
        <v>#VALUE!</v>
      </c>
      <c r="Y186" s="13"/>
      <c r="Z186" s="13"/>
      <c r="AB186">
        <v>4080.9198113207549</v>
      </c>
      <c r="AC186" s="53" t="e">
        <f t="shared" si="24"/>
        <v>#VALUE!</v>
      </c>
      <c r="AE186" s="53" t="e">
        <f t="shared" si="25"/>
        <v>#VALUE!</v>
      </c>
      <c r="AF186">
        <v>1</v>
      </c>
    </row>
    <row r="187" spans="1:32" customFormat="1" ht="15.6" x14ac:dyDescent="0.3">
      <c r="A187" s="65"/>
      <c r="B187" s="57" t="e">
        <f>SUMIF('[16]IMP COAL RECEIPT &amp; GCV DATA'!$A$3:$A$121,A187,'[16]IMP COAL RECEIPT &amp; GCV DATA'!$B$3:$B$121)</f>
        <v>#VALUE!</v>
      </c>
      <c r="C187" s="13" t="e">
        <f>SUMIF('[16]IMP COAL RECEIPT &amp; GCV DATA'!$A$3:$A$121,A187,'[16]IMP COAL RECEIPT &amp; GCV DATA'!$C$3:$C$121)</f>
        <v>#VALUE!</v>
      </c>
      <c r="D187" s="66">
        <f>IFERROR(VLOOKUP(A187,'[16]IMP COAL RECEIPT &amp; GCV DATA'!A185:V305,4,0),0)</f>
        <v>0</v>
      </c>
      <c r="E187" s="14">
        <f>IFERROR(VLOOKUP(A187,'[16]IMP COAL RECEIPT &amp; GCV DATA'!$A$2:$V$193,5,0),0)</f>
        <v>0</v>
      </c>
      <c r="F187" s="13" t="e">
        <f>SUMIF('[16]IMP COAL RECEIPT &amp; GCV DATA'!$A$3:$A$193,'MASTER DATA FILE IMP COAL'!A187,'[16]IMP COAL RECEIPT &amp; GCV DATA'!$F$3:$F$193)</f>
        <v>#VALUE!</v>
      </c>
      <c r="G187" s="13">
        <f>IFERROR(VLOOKUP(A187,'[16]IMP COAL RECEIPT &amp; GCV DATA'!$A$2:$V$193,7,0),0)</f>
        <v>0</v>
      </c>
      <c r="H187" s="13">
        <f>IFERROR(VLOOKUP(A187,'[16]IMP COAL RECEIPT &amp; GCV DATA'!$A$2:$V$193,8,0),0)</f>
        <v>0</v>
      </c>
      <c r="I187" s="13">
        <f>IFERROR(VLOOKUP(A187,'[16]WASH COAL RECEIPT &amp; GCV DATA'!$A$2:$V$184,9,0),0)</f>
        <v>0</v>
      </c>
      <c r="J187" s="13">
        <f>IFERROR(VLOOKUP(A187,'[16]IMP COAL RECEIPT &amp; GCV DATA'!$A$2:$V$193,10,0),0)</f>
        <v>0</v>
      </c>
      <c r="K187" s="15" t="e">
        <f>SUMIF('[16]IMP COAL RECEIPT &amp; GCV DATA'!$A$3:$A$193,'MASTER DATA FILE IMP COAL'!A187,'[16]IMP COAL RECEIPT &amp; GCV DATA'!$K$3:$K$193)</f>
        <v>#VALUE!</v>
      </c>
      <c r="L187" s="15" t="e">
        <f>SUMIF('[16]IMP COAL RECEIPT &amp; GCV DATA'!$A$3:$A$193,'MASTER DATA FILE IMP COAL'!A187,'[16]IMP COAL RECEIPT &amp; GCV DATA'!$L$3:$L$193)</f>
        <v>#VALUE!</v>
      </c>
      <c r="M187" s="15" t="e">
        <f t="shared" si="18"/>
        <v>#VALUE!</v>
      </c>
      <c r="N187" s="67"/>
      <c r="O187" s="15" t="e">
        <f>SUMIF('[16]IMP COAL RECEIPT &amp; GCV DATA'!$A$3:$A$193,'MASTER DATA FILE IMP COAL'!A187,'[16]IMP COAL RECEIPT &amp; GCV DATA'!$O$3:$O$193)</f>
        <v>#VALUE!</v>
      </c>
      <c r="P187" s="15" t="e">
        <f t="shared" si="19"/>
        <v>#VALUE!</v>
      </c>
      <c r="Q187" s="15" t="e">
        <f>SUMIF('[16]IMP COAL RECEIPT &amp; GCV DATA'!$A$3:$A$193,'MASTER DATA FILE IMP COAL'!A187,'[16]IMP COAL RECEIPT &amp; GCV DATA'!$Q$3:$Q$193)</f>
        <v>#VALUE!</v>
      </c>
      <c r="R187" s="16" t="e">
        <f>SUMIF('[16]IMP COAL RECEIPT &amp; GCV DATA'!$A$3:$A$253,'MASTER DATA FILE IMP COAL'!A187,'[16]IMP COAL RECEIPT &amp; GCV DATA'!$R$3:$R$253)+IF(H187=$J$234,($K$234*K187),0)+IF(H187=$J$235,($K$235*K187),0)</f>
        <v>#VALUE!</v>
      </c>
      <c r="S187" s="15" t="e">
        <f t="shared" si="20"/>
        <v>#VALUE!</v>
      </c>
      <c r="T187" s="15" t="e">
        <f>SUMIF('[16]IMP COAL RECEIPT &amp; GCV DATA'!$A$3:$A$193,'MASTER DATA FILE IMP COAL'!A187,'[16]IMP COAL RECEIPT &amp; GCV DATA'!$T$3:$T$193)</f>
        <v>#VALUE!</v>
      </c>
      <c r="U187" s="15" t="e">
        <f t="shared" si="21"/>
        <v>#VALUE!</v>
      </c>
      <c r="V187" s="15" t="e">
        <f>SUMIF('[16]IMP COAL RECEIPT &amp; GCV DATA'!$A$3:$A$193,'MASTER DATA FILE IMP COAL'!A187,'[16]IMP COAL RECEIPT &amp; GCV DATA'!$V$3:$V$193)</f>
        <v>#VALUE!</v>
      </c>
      <c r="W187" s="15" t="e">
        <f t="shared" si="22"/>
        <v>#VALUE!</v>
      </c>
      <c r="X187" s="13" t="e">
        <f t="shared" si="23"/>
        <v>#VALUE!</v>
      </c>
      <c r="Y187" s="13"/>
      <c r="Z187" s="13"/>
      <c r="AB187">
        <v>4080.9198113207549</v>
      </c>
      <c r="AC187" s="53" t="e">
        <f t="shared" si="24"/>
        <v>#VALUE!</v>
      </c>
      <c r="AE187" s="53" t="e">
        <f t="shared" si="25"/>
        <v>#VALUE!</v>
      </c>
      <c r="AF187">
        <v>1</v>
      </c>
    </row>
    <row r="188" spans="1:32" customFormat="1" ht="15.6" x14ac:dyDescent="0.3">
      <c r="A188" s="65"/>
      <c r="B188" s="57" t="e">
        <f>SUMIF('[16]IMP COAL RECEIPT &amp; GCV DATA'!$A$3:$A$121,A188,'[16]IMP COAL RECEIPT &amp; GCV DATA'!$B$3:$B$121)</f>
        <v>#VALUE!</v>
      </c>
      <c r="C188" s="13" t="e">
        <f>SUMIF('[16]IMP COAL RECEIPT &amp; GCV DATA'!$A$3:$A$121,A188,'[16]IMP COAL RECEIPT &amp; GCV DATA'!$C$3:$C$121)</f>
        <v>#VALUE!</v>
      </c>
      <c r="D188" s="66">
        <f>IFERROR(VLOOKUP(A188,'[16]IMP COAL RECEIPT &amp; GCV DATA'!A186:V306,4,0),0)</f>
        <v>0</v>
      </c>
      <c r="E188" s="14">
        <f>IFERROR(VLOOKUP(A188,'[16]IMP COAL RECEIPT &amp; GCV DATA'!$A$2:$V$193,5,0),0)</f>
        <v>0</v>
      </c>
      <c r="F188" s="13" t="e">
        <f>SUMIF('[16]IMP COAL RECEIPT &amp; GCV DATA'!$A$3:$A$193,'MASTER DATA FILE IMP COAL'!A188,'[16]IMP COAL RECEIPT &amp; GCV DATA'!$F$3:$F$193)</f>
        <v>#VALUE!</v>
      </c>
      <c r="G188" s="13">
        <f>IFERROR(VLOOKUP(A188,'[16]IMP COAL RECEIPT &amp; GCV DATA'!$A$2:$V$193,7,0),0)</f>
        <v>0</v>
      </c>
      <c r="H188" s="13">
        <f>IFERROR(VLOOKUP(A188,'[16]IMP COAL RECEIPT &amp; GCV DATA'!$A$2:$V$193,8,0),0)</f>
        <v>0</v>
      </c>
      <c r="I188" s="13">
        <f>IFERROR(VLOOKUP(A188,'[16]WASH COAL RECEIPT &amp; GCV DATA'!$A$2:$V$184,9,0),0)</f>
        <v>0</v>
      </c>
      <c r="J188" s="13">
        <f>IFERROR(VLOOKUP(A188,'[16]IMP COAL RECEIPT &amp; GCV DATA'!$A$2:$V$193,10,0),0)</f>
        <v>0</v>
      </c>
      <c r="K188" s="15" t="e">
        <f>SUMIF('[16]IMP COAL RECEIPT &amp; GCV DATA'!$A$3:$A$193,'MASTER DATA FILE IMP COAL'!A188,'[16]IMP COAL RECEIPT &amp; GCV DATA'!$K$3:$K$193)</f>
        <v>#VALUE!</v>
      </c>
      <c r="L188" s="15" t="e">
        <f>SUMIF('[16]IMP COAL RECEIPT &amp; GCV DATA'!$A$3:$A$193,'MASTER DATA FILE IMP COAL'!A188,'[16]IMP COAL RECEIPT &amp; GCV DATA'!$L$3:$L$193)</f>
        <v>#VALUE!</v>
      </c>
      <c r="M188" s="15" t="e">
        <f t="shared" si="18"/>
        <v>#VALUE!</v>
      </c>
      <c r="N188" s="67"/>
      <c r="O188" s="15" t="e">
        <f>SUMIF('[16]IMP COAL RECEIPT &amp; GCV DATA'!$A$3:$A$193,'MASTER DATA FILE IMP COAL'!A188,'[16]IMP COAL RECEIPT &amp; GCV DATA'!$O$3:$O$193)</f>
        <v>#VALUE!</v>
      </c>
      <c r="P188" s="15" t="e">
        <f t="shared" si="19"/>
        <v>#VALUE!</v>
      </c>
      <c r="Q188" s="15" t="e">
        <f>SUMIF('[16]IMP COAL RECEIPT &amp; GCV DATA'!$A$3:$A$193,'MASTER DATA FILE IMP COAL'!A188,'[16]IMP COAL RECEIPT &amp; GCV DATA'!$Q$3:$Q$193)</f>
        <v>#VALUE!</v>
      </c>
      <c r="R188" s="16" t="e">
        <f>SUMIF('[16]IMP COAL RECEIPT &amp; GCV DATA'!$A$3:$A$253,'MASTER DATA FILE IMP COAL'!A188,'[16]IMP COAL RECEIPT &amp; GCV DATA'!$R$3:$R$253)+IF(H188=$J$234,($K$234*K188),0)+IF(H188=$J$235,($K$235*K188),0)</f>
        <v>#VALUE!</v>
      </c>
      <c r="S188" s="15" t="e">
        <f t="shared" si="20"/>
        <v>#VALUE!</v>
      </c>
      <c r="T188" s="15" t="e">
        <f>SUMIF('[16]IMP COAL RECEIPT &amp; GCV DATA'!$A$3:$A$193,'MASTER DATA FILE IMP COAL'!A188,'[16]IMP COAL RECEIPT &amp; GCV DATA'!$T$3:$T$193)</f>
        <v>#VALUE!</v>
      </c>
      <c r="U188" s="15" t="e">
        <f t="shared" si="21"/>
        <v>#VALUE!</v>
      </c>
      <c r="V188" s="15" t="e">
        <f>SUMIF('[16]IMP COAL RECEIPT &amp; GCV DATA'!$A$3:$A$193,'MASTER DATA FILE IMP COAL'!A188,'[16]IMP COAL RECEIPT &amp; GCV DATA'!$V$3:$V$193)</f>
        <v>#VALUE!</v>
      </c>
      <c r="W188" s="15" t="e">
        <f t="shared" si="22"/>
        <v>#VALUE!</v>
      </c>
      <c r="X188" s="13" t="e">
        <f t="shared" si="23"/>
        <v>#VALUE!</v>
      </c>
      <c r="Y188" s="13"/>
      <c r="Z188" s="13"/>
      <c r="AB188">
        <v>4080.9198113207549</v>
      </c>
      <c r="AC188" s="53" t="e">
        <f t="shared" si="24"/>
        <v>#VALUE!</v>
      </c>
      <c r="AE188" s="53" t="e">
        <f t="shared" si="25"/>
        <v>#VALUE!</v>
      </c>
      <c r="AF188">
        <v>1</v>
      </c>
    </row>
    <row r="189" spans="1:32" customFormat="1" ht="15.6" x14ac:dyDescent="0.3">
      <c r="A189" s="65"/>
      <c r="B189" s="57" t="e">
        <f>SUMIF('[16]IMP COAL RECEIPT &amp; GCV DATA'!$A$3:$A$121,A189,'[16]IMP COAL RECEIPT &amp; GCV DATA'!$B$3:$B$121)</f>
        <v>#VALUE!</v>
      </c>
      <c r="C189" s="13" t="e">
        <f>SUMIF('[16]IMP COAL RECEIPT &amp; GCV DATA'!$A$3:$A$121,A189,'[16]IMP COAL RECEIPT &amp; GCV DATA'!$C$3:$C$121)</f>
        <v>#VALUE!</v>
      </c>
      <c r="D189" s="66">
        <f>IFERROR(VLOOKUP(A189,'[16]IMP COAL RECEIPT &amp; GCV DATA'!A187:V307,4,0),0)</f>
        <v>0</v>
      </c>
      <c r="E189" s="14">
        <f>IFERROR(VLOOKUP(A189,'[16]IMP COAL RECEIPT &amp; GCV DATA'!$A$2:$V$193,5,0),0)</f>
        <v>0</v>
      </c>
      <c r="F189" s="13" t="e">
        <f>SUMIF('[16]IMP COAL RECEIPT &amp; GCV DATA'!$A$3:$A$193,'MASTER DATA FILE IMP COAL'!A189,'[16]IMP COAL RECEIPT &amp; GCV DATA'!$F$3:$F$193)</f>
        <v>#VALUE!</v>
      </c>
      <c r="G189" s="13">
        <f>IFERROR(VLOOKUP(A189,'[16]IMP COAL RECEIPT &amp; GCV DATA'!$A$2:$V$193,7,0),0)</f>
        <v>0</v>
      </c>
      <c r="H189" s="13">
        <f>IFERROR(VLOOKUP(A189,'[16]IMP COAL RECEIPT &amp; GCV DATA'!$A$2:$V$193,8,0),0)</f>
        <v>0</v>
      </c>
      <c r="I189" s="13">
        <f>IFERROR(VLOOKUP(A189,'[16]WASH COAL RECEIPT &amp; GCV DATA'!$A$2:$V$184,9,0),0)</f>
        <v>0</v>
      </c>
      <c r="J189" s="13">
        <f>IFERROR(VLOOKUP(A189,'[16]IMP COAL RECEIPT &amp; GCV DATA'!$A$2:$V$193,10,0),0)</f>
        <v>0</v>
      </c>
      <c r="K189" s="15" t="e">
        <f>SUMIF('[16]IMP COAL RECEIPT &amp; GCV DATA'!$A$3:$A$193,'MASTER DATA FILE IMP COAL'!A189,'[16]IMP COAL RECEIPT &amp; GCV DATA'!$K$3:$K$193)</f>
        <v>#VALUE!</v>
      </c>
      <c r="L189" s="15" t="e">
        <f>SUMIF('[16]IMP COAL RECEIPT &amp; GCV DATA'!$A$3:$A$193,'MASTER DATA FILE IMP COAL'!A189,'[16]IMP COAL RECEIPT &amp; GCV DATA'!$L$3:$L$193)</f>
        <v>#VALUE!</v>
      </c>
      <c r="M189" s="15" t="e">
        <f t="shared" si="18"/>
        <v>#VALUE!</v>
      </c>
      <c r="N189" s="67"/>
      <c r="O189" s="15" t="e">
        <f>SUMIF('[16]IMP COAL RECEIPT &amp; GCV DATA'!$A$3:$A$193,'MASTER DATA FILE IMP COAL'!A189,'[16]IMP COAL RECEIPT &amp; GCV DATA'!$O$3:$O$193)</f>
        <v>#VALUE!</v>
      </c>
      <c r="P189" s="15" t="e">
        <f t="shared" si="19"/>
        <v>#VALUE!</v>
      </c>
      <c r="Q189" s="15" t="e">
        <f>SUMIF('[16]IMP COAL RECEIPT &amp; GCV DATA'!$A$3:$A$193,'MASTER DATA FILE IMP COAL'!A189,'[16]IMP COAL RECEIPT &amp; GCV DATA'!$Q$3:$Q$193)</f>
        <v>#VALUE!</v>
      </c>
      <c r="R189" s="16" t="e">
        <f>SUMIF('[16]IMP COAL RECEIPT &amp; GCV DATA'!$A$3:$A$253,'MASTER DATA FILE IMP COAL'!A189,'[16]IMP COAL RECEIPT &amp; GCV DATA'!$R$3:$R$253)+IF(H189=$J$234,($K$234*K189),0)+IF(H189=$J$235,($K$235*K189),0)</f>
        <v>#VALUE!</v>
      </c>
      <c r="S189" s="15" t="e">
        <f t="shared" si="20"/>
        <v>#VALUE!</v>
      </c>
      <c r="T189" s="15" t="e">
        <f>SUMIF('[16]IMP COAL RECEIPT &amp; GCV DATA'!$A$3:$A$193,'MASTER DATA FILE IMP COAL'!A189,'[16]IMP COAL RECEIPT &amp; GCV DATA'!$T$3:$T$193)</f>
        <v>#VALUE!</v>
      </c>
      <c r="U189" s="15" t="e">
        <f t="shared" si="21"/>
        <v>#VALUE!</v>
      </c>
      <c r="V189" s="15" t="e">
        <f>SUMIF('[16]IMP COAL RECEIPT &amp; GCV DATA'!$A$3:$A$193,'MASTER DATA FILE IMP COAL'!A189,'[16]IMP COAL RECEIPT &amp; GCV DATA'!$V$3:$V$193)</f>
        <v>#VALUE!</v>
      </c>
      <c r="W189" s="15" t="e">
        <f t="shared" si="22"/>
        <v>#VALUE!</v>
      </c>
      <c r="X189" s="13" t="e">
        <f t="shared" si="23"/>
        <v>#VALUE!</v>
      </c>
      <c r="Y189" s="13"/>
      <c r="Z189" s="13"/>
      <c r="AB189">
        <v>4080.9198113207549</v>
      </c>
      <c r="AC189" s="53" t="e">
        <f t="shared" si="24"/>
        <v>#VALUE!</v>
      </c>
      <c r="AE189" s="53" t="e">
        <f t="shared" si="25"/>
        <v>#VALUE!</v>
      </c>
      <c r="AF189">
        <v>1</v>
      </c>
    </row>
    <row r="190" spans="1:32" customFormat="1" ht="15.6" x14ac:dyDescent="0.3">
      <c r="A190" s="65"/>
      <c r="B190" s="57" t="e">
        <f>SUMIF('[16]IMP COAL RECEIPT &amp; GCV DATA'!$A$3:$A$121,A190,'[16]IMP COAL RECEIPT &amp; GCV DATA'!$B$3:$B$121)</f>
        <v>#VALUE!</v>
      </c>
      <c r="C190" s="13" t="e">
        <f>SUMIF('[16]IMP COAL RECEIPT &amp; GCV DATA'!$A$3:$A$121,A190,'[16]IMP COAL RECEIPT &amp; GCV DATA'!$C$3:$C$121)</f>
        <v>#VALUE!</v>
      </c>
      <c r="D190" s="66">
        <f>IFERROR(VLOOKUP(A190,'[16]IMP COAL RECEIPT &amp; GCV DATA'!A188:V308,4,0),0)</f>
        <v>0</v>
      </c>
      <c r="E190" s="14">
        <f>IFERROR(VLOOKUP(A190,'[16]IMP COAL RECEIPT &amp; GCV DATA'!$A$2:$V$193,5,0),0)</f>
        <v>0</v>
      </c>
      <c r="F190" s="13" t="e">
        <f>SUMIF('[16]IMP COAL RECEIPT &amp; GCV DATA'!$A$3:$A$193,'MASTER DATA FILE IMP COAL'!A190,'[16]IMP COAL RECEIPT &amp; GCV DATA'!$F$3:$F$193)</f>
        <v>#VALUE!</v>
      </c>
      <c r="G190" s="13">
        <f>IFERROR(VLOOKUP(A190,'[16]IMP COAL RECEIPT &amp; GCV DATA'!$A$2:$V$193,7,0),0)</f>
        <v>0</v>
      </c>
      <c r="H190" s="13">
        <f>IFERROR(VLOOKUP(A190,'[16]IMP COAL RECEIPT &amp; GCV DATA'!$A$2:$V$193,8,0),0)</f>
        <v>0</v>
      </c>
      <c r="I190" s="13">
        <f>IFERROR(VLOOKUP(A190,'[16]WASH COAL RECEIPT &amp; GCV DATA'!$A$2:$V$184,9,0),0)</f>
        <v>0</v>
      </c>
      <c r="J190" s="13">
        <f>IFERROR(VLOOKUP(A190,'[16]IMP COAL RECEIPT &amp; GCV DATA'!$A$2:$V$193,10,0),0)</f>
        <v>0</v>
      </c>
      <c r="K190" s="15" t="e">
        <f>SUMIF('[16]IMP COAL RECEIPT &amp; GCV DATA'!$A$3:$A$193,'MASTER DATA FILE IMP COAL'!A190,'[16]IMP COAL RECEIPT &amp; GCV DATA'!$K$3:$K$193)</f>
        <v>#VALUE!</v>
      </c>
      <c r="L190" s="15" t="e">
        <f>SUMIF('[16]IMP COAL RECEIPT &amp; GCV DATA'!$A$3:$A$193,'MASTER DATA FILE IMP COAL'!A190,'[16]IMP COAL RECEIPT &amp; GCV DATA'!$L$3:$L$193)</f>
        <v>#VALUE!</v>
      </c>
      <c r="M190" s="15" t="e">
        <f t="shared" si="18"/>
        <v>#VALUE!</v>
      </c>
      <c r="N190" s="67"/>
      <c r="O190" s="15" t="e">
        <f>SUMIF('[16]IMP COAL RECEIPT &amp; GCV DATA'!$A$3:$A$193,'MASTER DATA FILE IMP COAL'!A190,'[16]IMP COAL RECEIPT &amp; GCV DATA'!$O$3:$O$193)</f>
        <v>#VALUE!</v>
      </c>
      <c r="P190" s="15" t="e">
        <f t="shared" si="19"/>
        <v>#VALUE!</v>
      </c>
      <c r="Q190" s="15" t="e">
        <f>SUMIF('[16]IMP COAL RECEIPT &amp; GCV DATA'!$A$3:$A$193,'MASTER DATA FILE IMP COAL'!A190,'[16]IMP COAL RECEIPT &amp; GCV DATA'!$Q$3:$Q$193)</f>
        <v>#VALUE!</v>
      </c>
      <c r="R190" s="16" t="e">
        <f>SUMIF('[16]IMP COAL RECEIPT &amp; GCV DATA'!$A$3:$A$253,'MASTER DATA FILE IMP COAL'!A190,'[16]IMP COAL RECEIPT &amp; GCV DATA'!$R$3:$R$253)+IF(H190=$J$234,($K$234*K190),0)+IF(H190=$J$235,($K$235*K190),0)</f>
        <v>#VALUE!</v>
      </c>
      <c r="S190" s="15" t="e">
        <f t="shared" si="20"/>
        <v>#VALUE!</v>
      </c>
      <c r="T190" s="15" t="e">
        <f>SUMIF('[16]IMP COAL RECEIPT &amp; GCV DATA'!$A$3:$A$193,'MASTER DATA FILE IMP COAL'!A190,'[16]IMP COAL RECEIPT &amp; GCV DATA'!$T$3:$T$193)</f>
        <v>#VALUE!</v>
      </c>
      <c r="U190" s="15" t="e">
        <f t="shared" si="21"/>
        <v>#VALUE!</v>
      </c>
      <c r="V190" s="15" t="e">
        <f>SUMIF('[16]IMP COAL RECEIPT &amp; GCV DATA'!$A$3:$A$193,'MASTER DATA FILE IMP COAL'!A190,'[16]IMP COAL RECEIPT &amp; GCV DATA'!$V$3:$V$193)</f>
        <v>#VALUE!</v>
      </c>
      <c r="W190" s="15" t="e">
        <f t="shared" si="22"/>
        <v>#VALUE!</v>
      </c>
      <c r="X190" s="13" t="e">
        <f t="shared" si="23"/>
        <v>#VALUE!</v>
      </c>
      <c r="Y190" s="13"/>
      <c r="Z190" s="13"/>
      <c r="AB190">
        <v>4080.9198113207549</v>
      </c>
      <c r="AC190" s="53" t="e">
        <f t="shared" si="24"/>
        <v>#VALUE!</v>
      </c>
      <c r="AE190" s="53" t="e">
        <f t="shared" si="25"/>
        <v>#VALUE!</v>
      </c>
      <c r="AF190">
        <v>1</v>
      </c>
    </row>
    <row r="191" spans="1:32" customFormat="1" ht="15.6" x14ac:dyDescent="0.3">
      <c r="A191" s="65"/>
      <c r="B191" s="57" t="e">
        <f>SUMIF('[16]IMP COAL RECEIPT &amp; GCV DATA'!$A$3:$A$121,A191,'[16]IMP COAL RECEIPT &amp; GCV DATA'!$B$3:$B$121)</f>
        <v>#VALUE!</v>
      </c>
      <c r="C191" s="13" t="e">
        <f>SUMIF('[16]IMP COAL RECEIPT &amp; GCV DATA'!$A$3:$A$121,A191,'[16]IMP COAL RECEIPT &amp; GCV DATA'!$C$3:$C$121)</f>
        <v>#VALUE!</v>
      </c>
      <c r="D191" s="66">
        <f>IFERROR(VLOOKUP(A191,'[16]IMP COAL RECEIPT &amp; GCV DATA'!A189:V309,4,0),0)</f>
        <v>0</v>
      </c>
      <c r="E191" s="14">
        <f>IFERROR(VLOOKUP(A191,'[16]IMP COAL RECEIPT &amp; GCV DATA'!$A$2:$V$193,5,0),0)</f>
        <v>0</v>
      </c>
      <c r="F191" s="13" t="e">
        <f>SUMIF('[16]IMP COAL RECEIPT &amp; GCV DATA'!$A$3:$A$193,'MASTER DATA FILE IMP COAL'!A191,'[16]IMP COAL RECEIPT &amp; GCV DATA'!$F$3:$F$193)</f>
        <v>#VALUE!</v>
      </c>
      <c r="G191" s="13">
        <f>IFERROR(VLOOKUP(A191,'[16]IMP COAL RECEIPT &amp; GCV DATA'!$A$2:$V$193,7,0),0)</f>
        <v>0</v>
      </c>
      <c r="H191" s="13">
        <f>IFERROR(VLOOKUP(A191,'[16]IMP COAL RECEIPT &amp; GCV DATA'!$A$2:$V$193,8,0),0)</f>
        <v>0</v>
      </c>
      <c r="I191" s="13">
        <f>IFERROR(VLOOKUP(A191,'[16]WASH COAL RECEIPT &amp; GCV DATA'!$A$2:$V$184,9,0),0)</f>
        <v>0</v>
      </c>
      <c r="J191" s="13">
        <f>IFERROR(VLOOKUP(A191,'[16]IMP COAL RECEIPT &amp; GCV DATA'!$A$2:$V$193,10,0),0)</f>
        <v>0</v>
      </c>
      <c r="K191" s="15" t="e">
        <f>SUMIF('[16]IMP COAL RECEIPT &amp; GCV DATA'!$A$3:$A$193,'MASTER DATA FILE IMP COAL'!A191,'[16]IMP COAL RECEIPT &amp; GCV DATA'!$K$3:$K$193)</f>
        <v>#VALUE!</v>
      </c>
      <c r="L191" s="15" t="e">
        <f>SUMIF('[16]IMP COAL RECEIPT &amp; GCV DATA'!$A$3:$A$193,'MASTER DATA FILE IMP COAL'!A191,'[16]IMP COAL RECEIPT &amp; GCV DATA'!$L$3:$L$193)</f>
        <v>#VALUE!</v>
      </c>
      <c r="M191" s="15" t="e">
        <f t="shared" si="18"/>
        <v>#VALUE!</v>
      </c>
      <c r="N191" s="67"/>
      <c r="O191" s="15" t="e">
        <f>SUMIF('[16]IMP COAL RECEIPT &amp; GCV DATA'!$A$3:$A$193,'MASTER DATA FILE IMP COAL'!A191,'[16]IMP COAL RECEIPT &amp; GCV DATA'!$O$3:$O$193)</f>
        <v>#VALUE!</v>
      </c>
      <c r="P191" s="15" t="e">
        <f t="shared" si="19"/>
        <v>#VALUE!</v>
      </c>
      <c r="Q191" s="15" t="e">
        <f>SUMIF('[16]IMP COAL RECEIPT &amp; GCV DATA'!$A$3:$A$193,'MASTER DATA FILE IMP COAL'!A191,'[16]IMP COAL RECEIPT &amp; GCV DATA'!$Q$3:$Q$193)</f>
        <v>#VALUE!</v>
      </c>
      <c r="R191" s="16" t="e">
        <f>SUMIF('[16]IMP COAL RECEIPT &amp; GCV DATA'!$A$3:$A$253,'MASTER DATA FILE IMP COAL'!A191,'[16]IMP COAL RECEIPT &amp; GCV DATA'!$R$3:$R$253)+IF(H191=$J$234,($K$234*K191),0)+IF(H191=$J$235,($K$235*K191),0)</f>
        <v>#VALUE!</v>
      </c>
      <c r="S191" s="15" t="e">
        <f t="shared" si="20"/>
        <v>#VALUE!</v>
      </c>
      <c r="T191" s="15" t="e">
        <f>SUMIF('[16]IMP COAL RECEIPT &amp; GCV DATA'!$A$3:$A$193,'MASTER DATA FILE IMP COAL'!A191,'[16]IMP COAL RECEIPT &amp; GCV DATA'!$T$3:$T$193)</f>
        <v>#VALUE!</v>
      </c>
      <c r="U191" s="15" t="e">
        <f t="shared" si="21"/>
        <v>#VALUE!</v>
      </c>
      <c r="V191" s="15" t="e">
        <f>SUMIF('[16]IMP COAL RECEIPT &amp; GCV DATA'!$A$3:$A$193,'MASTER DATA FILE IMP COAL'!A191,'[16]IMP COAL RECEIPT &amp; GCV DATA'!$V$3:$V$193)</f>
        <v>#VALUE!</v>
      </c>
      <c r="W191" s="15" t="e">
        <f t="shared" si="22"/>
        <v>#VALUE!</v>
      </c>
      <c r="X191" s="13" t="e">
        <f t="shared" si="23"/>
        <v>#VALUE!</v>
      </c>
      <c r="Y191" s="13"/>
      <c r="Z191" s="13"/>
      <c r="AB191">
        <v>4080.9198113207549</v>
      </c>
      <c r="AC191" s="53" t="e">
        <f t="shared" si="24"/>
        <v>#VALUE!</v>
      </c>
      <c r="AE191" s="53" t="e">
        <f t="shared" si="25"/>
        <v>#VALUE!</v>
      </c>
      <c r="AF191">
        <v>1</v>
      </c>
    </row>
    <row r="192" spans="1:32" customFormat="1" ht="15.6" x14ac:dyDescent="0.3">
      <c r="A192" s="65"/>
      <c r="B192" s="57" t="e">
        <f>SUMIF('[16]IMP COAL RECEIPT &amp; GCV DATA'!$A$3:$A$121,A192,'[16]IMP COAL RECEIPT &amp; GCV DATA'!$B$3:$B$121)</f>
        <v>#VALUE!</v>
      </c>
      <c r="C192" s="13" t="e">
        <f>SUMIF('[16]IMP COAL RECEIPT &amp; GCV DATA'!$A$3:$A$121,A192,'[16]IMP COAL RECEIPT &amp; GCV DATA'!$C$3:$C$121)</f>
        <v>#VALUE!</v>
      </c>
      <c r="D192" s="66">
        <f>IFERROR(VLOOKUP(A192,'[16]IMP COAL RECEIPT &amp; GCV DATA'!A190:V310,4,0),0)</f>
        <v>0</v>
      </c>
      <c r="E192" s="14">
        <f>IFERROR(VLOOKUP(A192,'[16]IMP COAL RECEIPT &amp; GCV DATA'!$A$2:$V$193,5,0),0)</f>
        <v>0</v>
      </c>
      <c r="F192" s="13" t="e">
        <f>SUMIF('[16]IMP COAL RECEIPT &amp; GCV DATA'!$A$3:$A$193,'MASTER DATA FILE IMP COAL'!A192,'[16]IMP COAL RECEIPT &amp; GCV DATA'!$F$3:$F$193)</f>
        <v>#VALUE!</v>
      </c>
      <c r="G192" s="13">
        <f>IFERROR(VLOOKUP(A192,'[16]IMP COAL RECEIPT &amp; GCV DATA'!$A$2:$V$193,7,0),0)</f>
        <v>0</v>
      </c>
      <c r="H192" s="13">
        <f>IFERROR(VLOOKUP(A192,'[16]IMP COAL RECEIPT &amp; GCV DATA'!$A$2:$V$193,8,0),0)</f>
        <v>0</v>
      </c>
      <c r="I192" s="13">
        <f>IFERROR(VLOOKUP(A192,'[16]WASH COAL RECEIPT &amp; GCV DATA'!$A$2:$V$184,9,0),0)</f>
        <v>0</v>
      </c>
      <c r="J192" s="13">
        <f>IFERROR(VLOOKUP(A192,'[16]IMP COAL RECEIPT &amp; GCV DATA'!$A$2:$V$193,10,0),0)</f>
        <v>0</v>
      </c>
      <c r="K192" s="15" t="e">
        <f>SUMIF('[16]IMP COAL RECEIPT &amp; GCV DATA'!$A$3:$A$193,'MASTER DATA FILE IMP COAL'!A192,'[16]IMP COAL RECEIPT &amp; GCV DATA'!$K$3:$K$193)</f>
        <v>#VALUE!</v>
      </c>
      <c r="L192" s="15" t="e">
        <f>SUMIF('[16]IMP COAL RECEIPT &amp; GCV DATA'!$A$3:$A$193,'MASTER DATA FILE IMP COAL'!A192,'[16]IMP COAL RECEIPT &amp; GCV DATA'!$L$3:$L$193)</f>
        <v>#VALUE!</v>
      </c>
      <c r="M192" s="15" t="e">
        <f t="shared" si="18"/>
        <v>#VALUE!</v>
      </c>
      <c r="N192" s="67"/>
      <c r="O192" s="15" t="e">
        <f>SUMIF('[16]IMP COAL RECEIPT &amp; GCV DATA'!$A$3:$A$193,'MASTER DATA FILE IMP COAL'!A192,'[16]IMP COAL RECEIPT &amp; GCV DATA'!$O$3:$O$193)</f>
        <v>#VALUE!</v>
      </c>
      <c r="P192" s="15" t="e">
        <f t="shared" si="19"/>
        <v>#VALUE!</v>
      </c>
      <c r="Q192" s="15" t="e">
        <f>SUMIF('[16]IMP COAL RECEIPT &amp; GCV DATA'!$A$3:$A$193,'MASTER DATA FILE IMP COAL'!A192,'[16]IMP COAL RECEIPT &amp; GCV DATA'!$Q$3:$Q$193)</f>
        <v>#VALUE!</v>
      </c>
      <c r="R192" s="16" t="e">
        <f>SUMIF('[16]IMP COAL RECEIPT &amp; GCV DATA'!$A$3:$A$253,'MASTER DATA FILE IMP COAL'!A192,'[16]IMP COAL RECEIPT &amp; GCV DATA'!$R$3:$R$253)+IF(H192=$J$234,($K$234*K192),0)+IF(H192=$J$235,($K$235*K192),0)</f>
        <v>#VALUE!</v>
      </c>
      <c r="S192" s="15" t="e">
        <f t="shared" si="20"/>
        <v>#VALUE!</v>
      </c>
      <c r="T192" s="15" t="e">
        <f>SUMIF('[16]IMP COAL RECEIPT &amp; GCV DATA'!$A$3:$A$193,'MASTER DATA FILE IMP COAL'!A192,'[16]IMP COAL RECEIPT &amp; GCV DATA'!$T$3:$T$193)</f>
        <v>#VALUE!</v>
      </c>
      <c r="U192" s="15" t="e">
        <f t="shared" si="21"/>
        <v>#VALUE!</v>
      </c>
      <c r="V192" s="15" t="e">
        <f>SUMIF('[16]IMP COAL RECEIPT &amp; GCV DATA'!$A$3:$A$193,'MASTER DATA FILE IMP COAL'!A192,'[16]IMP COAL RECEIPT &amp; GCV DATA'!$V$3:$V$193)</f>
        <v>#VALUE!</v>
      </c>
      <c r="W192" s="15" t="e">
        <f t="shared" si="22"/>
        <v>#VALUE!</v>
      </c>
      <c r="X192" s="13" t="e">
        <f t="shared" si="23"/>
        <v>#VALUE!</v>
      </c>
      <c r="Y192" s="13"/>
      <c r="Z192" s="13"/>
      <c r="AB192">
        <v>4080.9198113207549</v>
      </c>
      <c r="AC192" s="53" t="e">
        <f t="shared" si="24"/>
        <v>#VALUE!</v>
      </c>
      <c r="AE192" s="53" t="e">
        <f t="shared" si="25"/>
        <v>#VALUE!</v>
      </c>
      <c r="AF192">
        <v>1</v>
      </c>
    </row>
    <row r="193" spans="1:32" customFormat="1" ht="15.6" x14ac:dyDescent="0.3">
      <c r="A193" s="65"/>
      <c r="B193" s="57" t="e">
        <f>SUMIF('[16]IMP COAL RECEIPT &amp; GCV DATA'!$A$3:$A$121,A193,'[16]IMP COAL RECEIPT &amp; GCV DATA'!$B$3:$B$121)</f>
        <v>#VALUE!</v>
      </c>
      <c r="C193" s="13" t="e">
        <f>SUMIF('[16]IMP COAL RECEIPT &amp; GCV DATA'!$A$3:$A$121,A193,'[16]IMP COAL RECEIPT &amp; GCV DATA'!$C$3:$C$121)</f>
        <v>#VALUE!</v>
      </c>
      <c r="D193" s="66">
        <f>IFERROR(VLOOKUP(A193,'[16]IMP COAL RECEIPT &amp; GCV DATA'!A191:V311,4,0),0)</f>
        <v>0</v>
      </c>
      <c r="E193" s="14">
        <f>IFERROR(VLOOKUP(A193,'[16]IMP COAL RECEIPT &amp; GCV DATA'!$A$2:$V$193,5,0),0)</f>
        <v>0</v>
      </c>
      <c r="F193" s="13" t="e">
        <f>SUMIF('[16]IMP COAL RECEIPT &amp; GCV DATA'!$A$3:$A$193,'MASTER DATA FILE IMP COAL'!A193,'[16]IMP COAL RECEIPT &amp; GCV DATA'!$F$3:$F$193)</f>
        <v>#VALUE!</v>
      </c>
      <c r="G193" s="13">
        <f>IFERROR(VLOOKUP(A193,'[16]IMP COAL RECEIPT &amp; GCV DATA'!$A$2:$V$193,7,0),0)</f>
        <v>0</v>
      </c>
      <c r="H193" s="13">
        <f>IFERROR(VLOOKUP(A193,'[16]IMP COAL RECEIPT &amp; GCV DATA'!$A$2:$V$193,8,0),0)</f>
        <v>0</v>
      </c>
      <c r="I193" s="13">
        <f>IFERROR(VLOOKUP(A193,'[16]WASH COAL RECEIPT &amp; GCV DATA'!$A$2:$V$184,9,0),0)</f>
        <v>0</v>
      </c>
      <c r="J193" s="13">
        <f>IFERROR(VLOOKUP(A193,'[16]IMP COAL RECEIPT &amp; GCV DATA'!$A$2:$V$193,10,0),0)</f>
        <v>0</v>
      </c>
      <c r="K193" s="15" t="e">
        <f>SUMIF('[16]IMP COAL RECEIPT &amp; GCV DATA'!$A$3:$A$193,'MASTER DATA FILE IMP COAL'!A193,'[16]IMP COAL RECEIPT &amp; GCV DATA'!$K$3:$K$193)</f>
        <v>#VALUE!</v>
      </c>
      <c r="L193" s="15" t="e">
        <f>SUMIF('[16]IMP COAL RECEIPT &amp; GCV DATA'!$A$3:$A$193,'MASTER DATA FILE IMP COAL'!A193,'[16]IMP COAL RECEIPT &amp; GCV DATA'!$L$3:$L$193)</f>
        <v>#VALUE!</v>
      </c>
      <c r="M193" s="15" t="e">
        <f t="shared" si="18"/>
        <v>#VALUE!</v>
      </c>
      <c r="N193" s="67"/>
      <c r="O193" s="15" t="e">
        <f>SUMIF('[16]IMP COAL RECEIPT &amp; GCV DATA'!$A$3:$A$193,'MASTER DATA FILE IMP COAL'!A193,'[16]IMP COAL RECEIPT &amp; GCV DATA'!$O$3:$O$193)</f>
        <v>#VALUE!</v>
      </c>
      <c r="P193" s="15" t="e">
        <f t="shared" si="19"/>
        <v>#VALUE!</v>
      </c>
      <c r="Q193" s="15" t="e">
        <f>SUMIF('[16]IMP COAL RECEIPT &amp; GCV DATA'!$A$3:$A$193,'MASTER DATA FILE IMP COAL'!A193,'[16]IMP COAL RECEIPT &amp; GCV DATA'!$Q$3:$Q$193)</f>
        <v>#VALUE!</v>
      </c>
      <c r="R193" s="16" t="e">
        <f>SUMIF('[16]IMP COAL RECEIPT &amp; GCV DATA'!$A$3:$A$253,'MASTER DATA FILE IMP COAL'!A193,'[16]IMP COAL RECEIPT &amp; GCV DATA'!$R$3:$R$253)+IF(H193=$J$234,($K$234*K193),0)+IF(H193=$J$235,($K$235*K193),0)</f>
        <v>#VALUE!</v>
      </c>
      <c r="S193" s="15" t="e">
        <f t="shared" si="20"/>
        <v>#VALUE!</v>
      </c>
      <c r="T193" s="15" t="e">
        <f>SUMIF('[16]IMP COAL RECEIPT &amp; GCV DATA'!$A$3:$A$193,'MASTER DATA FILE IMP COAL'!A193,'[16]IMP COAL RECEIPT &amp; GCV DATA'!$T$3:$T$193)</f>
        <v>#VALUE!</v>
      </c>
      <c r="U193" s="15" t="e">
        <f t="shared" si="21"/>
        <v>#VALUE!</v>
      </c>
      <c r="V193" s="15" t="e">
        <f>SUMIF('[16]IMP COAL RECEIPT &amp; GCV DATA'!$A$3:$A$193,'MASTER DATA FILE IMP COAL'!A193,'[16]IMP COAL RECEIPT &amp; GCV DATA'!$V$3:$V$193)</f>
        <v>#VALUE!</v>
      </c>
      <c r="W193" s="15" t="e">
        <f t="shared" si="22"/>
        <v>#VALUE!</v>
      </c>
      <c r="X193" s="13" t="e">
        <f t="shared" si="23"/>
        <v>#VALUE!</v>
      </c>
      <c r="Y193" s="13"/>
      <c r="Z193" s="13"/>
      <c r="AB193">
        <v>4080.9198113207549</v>
      </c>
      <c r="AC193" s="53" t="e">
        <f t="shared" si="24"/>
        <v>#VALUE!</v>
      </c>
      <c r="AE193" s="53" t="e">
        <f t="shared" si="25"/>
        <v>#VALUE!</v>
      </c>
      <c r="AF193">
        <v>1</v>
      </c>
    </row>
    <row r="194" spans="1:32" customFormat="1" ht="15.6" x14ac:dyDescent="0.3">
      <c r="A194" s="65"/>
      <c r="B194" s="57" t="e">
        <f>SUMIF('[16]IMP COAL RECEIPT &amp; GCV DATA'!$A$3:$A$121,A194,'[16]IMP COAL RECEIPT &amp; GCV DATA'!$B$3:$B$121)</f>
        <v>#VALUE!</v>
      </c>
      <c r="C194" s="13" t="e">
        <f>SUMIF('[16]IMP COAL RECEIPT &amp; GCV DATA'!$A$3:$A$121,A194,'[16]IMP COAL RECEIPT &amp; GCV DATA'!$C$3:$C$121)</f>
        <v>#VALUE!</v>
      </c>
      <c r="D194" s="66">
        <f>IFERROR(VLOOKUP(A194,'[16]IMP COAL RECEIPT &amp; GCV DATA'!A192:V312,4,0),0)</f>
        <v>0</v>
      </c>
      <c r="E194" s="14">
        <f>IFERROR(VLOOKUP(A194,'[16]IMP COAL RECEIPT &amp; GCV DATA'!$A$2:$V$193,5,0),0)</f>
        <v>0</v>
      </c>
      <c r="F194" s="13" t="e">
        <f>SUMIF('[16]IMP COAL RECEIPT &amp; GCV DATA'!$A$3:$A$193,'MASTER DATA FILE IMP COAL'!A194,'[16]IMP COAL RECEIPT &amp; GCV DATA'!$F$3:$F$193)</f>
        <v>#VALUE!</v>
      </c>
      <c r="G194" s="13">
        <f>IFERROR(VLOOKUP(A194,'[16]IMP COAL RECEIPT &amp; GCV DATA'!$A$2:$V$193,7,0),0)</f>
        <v>0</v>
      </c>
      <c r="H194" s="13">
        <f>IFERROR(VLOOKUP(A194,'[16]IMP COAL RECEIPT &amp; GCV DATA'!$A$2:$V$193,8,0),0)</f>
        <v>0</v>
      </c>
      <c r="I194" s="13">
        <f>IFERROR(VLOOKUP(A194,'[16]WASH COAL RECEIPT &amp; GCV DATA'!$A$2:$V$184,9,0),0)</f>
        <v>0</v>
      </c>
      <c r="J194" s="13">
        <f>IFERROR(VLOOKUP(A194,'[16]IMP COAL RECEIPT &amp; GCV DATA'!$A$2:$V$193,10,0),0)</f>
        <v>0</v>
      </c>
      <c r="K194" s="15" t="e">
        <f>SUMIF('[16]IMP COAL RECEIPT &amp; GCV DATA'!$A$3:$A$193,'MASTER DATA FILE IMP COAL'!A194,'[16]IMP COAL RECEIPT &amp; GCV DATA'!$K$3:$K$193)</f>
        <v>#VALUE!</v>
      </c>
      <c r="L194" s="15" t="e">
        <f>SUMIF('[16]IMP COAL RECEIPT &amp; GCV DATA'!$A$3:$A$193,'MASTER DATA FILE IMP COAL'!A194,'[16]IMP COAL RECEIPT &amp; GCV DATA'!$L$3:$L$193)</f>
        <v>#VALUE!</v>
      </c>
      <c r="M194" s="15" t="e">
        <f t="shared" si="18"/>
        <v>#VALUE!</v>
      </c>
      <c r="N194" s="67"/>
      <c r="O194" s="15" t="e">
        <f>SUMIF('[16]IMP COAL RECEIPT &amp; GCV DATA'!$A$3:$A$193,'MASTER DATA FILE IMP COAL'!A194,'[16]IMP COAL RECEIPT &amp; GCV DATA'!$O$3:$O$193)</f>
        <v>#VALUE!</v>
      </c>
      <c r="P194" s="15" t="e">
        <f t="shared" si="19"/>
        <v>#VALUE!</v>
      </c>
      <c r="Q194" s="15" t="e">
        <f>SUMIF('[16]IMP COAL RECEIPT &amp; GCV DATA'!$A$3:$A$193,'MASTER DATA FILE IMP COAL'!A194,'[16]IMP COAL RECEIPT &amp; GCV DATA'!$Q$3:$Q$193)</f>
        <v>#VALUE!</v>
      </c>
      <c r="R194" s="16" t="e">
        <f>SUMIF('[16]IMP COAL RECEIPT &amp; GCV DATA'!$A$3:$A$253,'MASTER DATA FILE IMP COAL'!A194,'[16]IMP COAL RECEIPT &amp; GCV DATA'!$R$3:$R$253)+IF(H194=$J$234,($K$234*K194),0)+IF(H194=$J$235,($K$235*K194),0)</f>
        <v>#VALUE!</v>
      </c>
      <c r="S194" s="15" t="e">
        <f t="shared" si="20"/>
        <v>#VALUE!</v>
      </c>
      <c r="T194" s="15" t="e">
        <f>SUMIF('[16]IMP COAL RECEIPT &amp; GCV DATA'!$A$3:$A$193,'MASTER DATA FILE IMP COAL'!A194,'[16]IMP COAL RECEIPT &amp; GCV DATA'!$T$3:$T$193)</f>
        <v>#VALUE!</v>
      </c>
      <c r="U194" s="15" t="e">
        <f t="shared" si="21"/>
        <v>#VALUE!</v>
      </c>
      <c r="V194" s="15" t="e">
        <f>SUMIF('[16]IMP COAL RECEIPT &amp; GCV DATA'!$A$3:$A$193,'MASTER DATA FILE IMP COAL'!A194,'[16]IMP COAL RECEIPT &amp; GCV DATA'!$V$3:$V$193)</f>
        <v>#VALUE!</v>
      </c>
      <c r="W194" s="15" t="e">
        <f t="shared" si="22"/>
        <v>#VALUE!</v>
      </c>
      <c r="X194" s="13" t="e">
        <f t="shared" si="23"/>
        <v>#VALUE!</v>
      </c>
      <c r="Y194" s="13"/>
      <c r="Z194" s="13"/>
      <c r="AB194">
        <v>4080.9198113207549</v>
      </c>
      <c r="AC194" s="53" t="e">
        <f t="shared" si="24"/>
        <v>#VALUE!</v>
      </c>
      <c r="AE194" s="53" t="e">
        <f t="shared" si="25"/>
        <v>#VALUE!</v>
      </c>
      <c r="AF194">
        <v>1</v>
      </c>
    </row>
    <row r="195" spans="1:32" customFormat="1" ht="15.6" x14ac:dyDescent="0.3">
      <c r="A195" s="65"/>
      <c r="B195" s="57" t="e">
        <f>SUMIF('[16]IMP COAL RECEIPT &amp; GCV DATA'!$A$3:$A$121,A195,'[16]IMP COAL RECEIPT &amp; GCV DATA'!$B$3:$B$121)</f>
        <v>#VALUE!</v>
      </c>
      <c r="C195" s="13" t="e">
        <f>SUMIF('[16]IMP COAL RECEIPT &amp; GCV DATA'!$A$3:$A$121,A195,'[16]IMP COAL RECEIPT &amp; GCV DATA'!$C$3:$C$121)</f>
        <v>#VALUE!</v>
      </c>
      <c r="D195" s="66">
        <f>IFERROR(VLOOKUP(A195,'[16]IMP COAL RECEIPT &amp; GCV DATA'!A193:V313,4,0),0)</f>
        <v>0</v>
      </c>
      <c r="E195" s="14">
        <f>IFERROR(VLOOKUP(A195,'[16]IMP COAL RECEIPT &amp; GCV DATA'!$A$2:$V$193,5,0),0)</f>
        <v>0</v>
      </c>
      <c r="F195" s="13" t="e">
        <f>SUMIF('[16]IMP COAL RECEIPT &amp; GCV DATA'!$A$3:$A$193,'MASTER DATA FILE IMP COAL'!A195,'[16]IMP COAL RECEIPT &amp; GCV DATA'!$F$3:$F$193)</f>
        <v>#VALUE!</v>
      </c>
      <c r="G195" s="13">
        <f>IFERROR(VLOOKUP(A195,'[16]IMP COAL RECEIPT &amp; GCV DATA'!$A$2:$V$193,7,0),0)</f>
        <v>0</v>
      </c>
      <c r="H195" s="13">
        <f>IFERROR(VLOOKUP(A195,'[16]IMP COAL RECEIPT &amp; GCV DATA'!$A$2:$V$193,8,0),0)</f>
        <v>0</v>
      </c>
      <c r="I195" s="13">
        <f>IFERROR(VLOOKUP(A195,'[16]WASH COAL RECEIPT &amp; GCV DATA'!$A$2:$V$184,9,0),0)</f>
        <v>0</v>
      </c>
      <c r="J195" s="13">
        <f>IFERROR(VLOOKUP(A195,'[16]IMP COAL RECEIPT &amp; GCV DATA'!$A$2:$V$193,10,0),0)</f>
        <v>0</v>
      </c>
      <c r="K195" s="15" t="e">
        <f>SUMIF('[16]IMP COAL RECEIPT &amp; GCV DATA'!$A$3:$A$193,'MASTER DATA FILE IMP COAL'!A195,'[16]IMP COAL RECEIPT &amp; GCV DATA'!$K$3:$K$193)</f>
        <v>#VALUE!</v>
      </c>
      <c r="L195" s="15" t="e">
        <f>SUMIF('[16]IMP COAL RECEIPT &amp; GCV DATA'!$A$3:$A$193,'MASTER DATA FILE IMP COAL'!A195,'[16]IMP COAL RECEIPT &amp; GCV DATA'!$L$3:$L$193)</f>
        <v>#VALUE!</v>
      </c>
      <c r="M195" s="15" t="e">
        <f t="shared" si="18"/>
        <v>#VALUE!</v>
      </c>
      <c r="N195" s="67"/>
      <c r="O195" s="15" t="e">
        <f>SUMIF('[16]IMP COAL RECEIPT &amp; GCV DATA'!$A$3:$A$193,'MASTER DATA FILE IMP COAL'!A195,'[16]IMP COAL RECEIPT &amp; GCV DATA'!$O$3:$O$193)</f>
        <v>#VALUE!</v>
      </c>
      <c r="P195" s="15" t="e">
        <f t="shared" si="19"/>
        <v>#VALUE!</v>
      </c>
      <c r="Q195" s="15" t="e">
        <f>SUMIF('[16]IMP COAL RECEIPT &amp; GCV DATA'!$A$3:$A$193,'MASTER DATA FILE IMP COAL'!A195,'[16]IMP COAL RECEIPT &amp; GCV DATA'!$Q$3:$Q$193)</f>
        <v>#VALUE!</v>
      </c>
      <c r="R195" s="16" t="e">
        <f>SUMIF('[16]IMP COAL RECEIPT &amp; GCV DATA'!$A$3:$A$253,'MASTER DATA FILE IMP COAL'!A195,'[16]IMP COAL RECEIPT &amp; GCV DATA'!$R$3:$R$253)+IF(H195=$J$234,($K$234*K195),0)+IF(H195=$J$235,($K$235*K195),0)</f>
        <v>#VALUE!</v>
      </c>
      <c r="S195" s="15" t="e">
        <f t="shared" si="20"/>
        <v>#VALUE!</v>
      </c>
      <c r="T195" s="15" t="e">
        <f>SUMIF('[16]IMP COAL RECEIPT &amp; GCV DATA'!$A$3:$A$193,'MASTER DATA FILE IMP COAL'!A195,'[16]IMP COAL RECEIPT &amp; GCV DATA'!$T$3:$T$193)</f>
        <v>#VALUE!</v>
      </c>
      <c r="U195" s="15" t="e">
        <f t="shared" si="21"/>
        <v>#VALUE!</v>
      </c>
      <c r="V195" s="15" t="e">
        <f>SUMIF('[16]IMP COAL RECEIPT &amp; GCV DATA'!$A$3:$A$193,'MASTER DATA FILE IMP COAL'!A195,'[16]IMP COAL RECEIPT &amp; GCV DATA'!$V$3:$V$193)</f>
        <v>#VALUE!</v>
      </c>
      <c r="W195" s="15" t="e">
        <f t="shared" si="22"/>
        <v>#VALUE!</v>
      </c>
      <c r="X195" s="13" t="e">
        <f t="shared" si="23"/>
        <v>#VALUE!</v>
      </c>
      <c r="Y195" s="13"/>
      <c r="Z195" s="13"/>
      <c r="AB195">
        <v>4080.9198113207549</v>
      </c>
      <c r="AC195" s="53" t="e">
        <f t="shared" si="24"/>
        <v>#VALUE!</v>
      </c>
      <c r="AE195" s="53" t="e">
        <f t="shared" si="25"/>
        <v>#VALUE!</v>
      </c>
      <c r="AF195">
        <v>1</v>
      </c>
    </row>
    <row r="196" spans="1:32" customFormat="1" ht="15.6" x14ac:dyDescent="0.3">
      <c r="A196" s="65"/>
      <c r="B196" s="57" t="e">
        <f>SUMIF('[16]IMP COAL RECEIPT &amp; GCV DATA'!$A$3:$A$121,A196,'[16]IMP COAL RECEIPT &amp; GCV DATA'!$B$3:$B$121)</f>
        <v>#VALUE!</v>
      </c>
      <c r="C196" s="13" t="e">
        <f>SUMIF('[16]IMP COAL RECEIPT &amp; GCV DATA'!$A$3:$A$121,A196,'[16]IMP COAL RECEIPT &amp; GCV DATA'!$C$3:$C$121)</f>
        <v>#VALUE!</v>
      </c>
      <c r="D196" s="66">
        <f>IFERROR(VLOOKUP(A196,'[16]IMP COAL RECEIPT &amp; GCV DATA'!A194:V314,4,0),0)</f>
        <v>0</v>
      </c>
      <c r="E196" s="14">
        <f>IFERROR(VLOOKUP(A196,'[16]IMP COAL RECEIPT &amp; GCV DATA'!$A$2:$V$193,5,0),0)</f>
        <v>0</v>
      </c>
      <c r="F196" s="13" t="e">
        <f>SUMIF('[16]IMP COAL RECEIPT &amp; GCV DATA'!$A$3:$A$193,'MASTER DATA FILE IMP COAL'!A196,'[16]IMP COAL RECEIPT &amp; GCV DATA'!$F$3:$F$193)</f>
        <v>#VALUE!</v>
      </c>
      <c r="G196" s="13">
        <f>IFERROR(VLOOKUP(A196,'[16]IMP COAL RECEIPT &amp; GCV DATA'!$A$2:$V$193,7,0),0)</f>
        <v>0</v>
      </c>
      <c r="H196" s="13">
        <f>IFERROR(VLOOKUP(A196,'[16]IMP COAL RECEIPT &amp; GCV DATA'!$A$2:$V$193,8,0),0)</f>
        <v>0</v>
      </c>
      <c r="I196" s="13">
        <f>IFERROR(VLOOKUP(A196,'[16]WASH COAL RECEIPT &amp; GCV DATA'!$A$2:$V$184,9,0),0)</f>
        <v>0</v>
      </c>
      <c r="J196" s="13">
        <f>IFERROR(VLOOKUP(A196,'[16]IMP COAL RECEIPT &amp; GCV DATA'!$A$2:$V$193,10,0),0)</f>
        <v>0</v>
      </c>
      <c r="K196" s="15" t="e">
        <f>SUMIF('[16]IMP COAL RECEIPT &amp; GCV DATA'!$A$3:$A$193,'MASTER DATA FILE IMP COAL'!A196,'[16]IMP COAL RECEIPT &amp; GCV DATA'!$K$3:$K$193)</f>
        <v>#VALUE!</v>
      </c>
      <c r="L196" s="15" t="e">
        <f>SUMIF('[16]IMP COAL RECEIPT &amp; GCV DATA'!$A$3:$A$193,'MASTER DATA FILE IMP COAL'!A196,'[16]IMP COAL RECEIPT &amp; GCV DATA'!$L$3:$L$193)</f>
        <v>#VALUE!</v>
      </c>
      <c r="M196" s="15" t="e">
        <f t="shared" ref="M196:M213" si="26">+K196-L196</f>
        <v>#VALUE!</v>
      </c>
      <c r="N196" s="67"/>
      <c r="O196" s="15" t="e">
        <f>SUMIF('[16]IMP COAL RECEIPT &amp; GCV DATA'!$A$3:$A$193,'MASTER DATA FILE IMP COAL'!A196,'[16]IMP COAL RECEIPT &amp; GCV DATA'!$O$3:$O$193)</f>
        <v>#VALUE!</v>
      </c>
      <c r="P196" s="15" t="e">
        <f t="shared" ref="P196:P213" si="27">+O196*K196</f>
        <v>#VALUE!</v>
      </c>
      <c r="Q196" s="15" t="e">
        <f>SUMIF('[16]IMP COAL RECEIPT &amp; GCV DATA'!$A$3:$A$193,'MASTER DATA FILE IMP COAL'!A196,'[16]IMP COAL RECEIPT &amp; GCV DATA'!$Q$3:$Q$193)</f>
        <v>#VALUE!</v>
      </c>
      <c r="R196" s="16" t="e">
        <f>SUMIF('[16]IMP COAL RECEIPT &amp; GCV DATA'!$A$3:$A$253,'MASTER DATA FILE IMP COAL'!A196,'[16]IMP COAL RECEIPT &amp; GCV DATA'!$R$3:$R$253)+IF(H196=$J$234,($K$234*K196),0)+IF(H196=$J$235,($K$235*K196),0)</f>
        <v>#VALUE!</v>
      </c>
      <c r="S196" s="15" t="e">
        <f t="shared" ref="S196:S213" si="28">+R196/K196</f>
        <v>#VALUE!</v>
      </c>
      <c r="T196" s="15" t="e">
        <f>SUMIF('[16]IMP COAL RECEIPT &amp; GCV DATA'!$A$3:$A$193,'MASTER DATA FILE IMP COAL'!A196,'[16]IMP COAL RECEIPT &amp; GCV DATA'!$T$3:$T$193)</f>
        <v>#VALUE!</v>
      </c>
      <c r="U196" s="15" t="e">
        <f t="shared" ref="U196:U213" si="29">+T196*L196</f>
        <v>#VALUE!</v>
      </c>
      <c r="V196" s="15" t="e">
        <f>SUMIF('[16]IMP COAL RECEIPT &amp; GCV DATA'!$A$3:$A$193,'MASTER DATA FILE IMP COAL'!A196,'[16]IMP COAL RECEIPT &amp; GCV DATA'!$V$3:$V$193)</f>
        <v>#VALUE!</v>
      </c>
      <c r="W196" s="15" t="e">
        <f t="shared" ref="W196:W213" si="30">+V196*L196</f>
        <v>#VALUE!</v>
      </c>
      <c r="X196" s="13" t="e">
        <f t="shared" ref="X196:X213" si="31">S196*L196</f>
        <v>#VALUE!</v>
      </c>
      <c r="Y196" s="13"/>
      <c r="Z196" s="13"/>
      <c r="AB196">
        <v>4080.9198113207549</v>
      </c>
      <c r="AC196" s="53" t="e">
        <f t="shared" ref="AC196:AC213" si="32">V196-AB196</f>
        <v>#VALUE!</v>
      </c>
      <c r="AE196" s="53" t="e">
        <f t="shared" ref="AE196:AE213" si="33">AC196-AD196</f>
        <v>#VALUE!</v>
      </c>
      <c r="AF196">
        <v>1</v>
      </c>
    </row>
    <row r="197" spans="1:32" customFormat="1" ht="15.6" x14ac:dyDescent="0.3">
      <c r="A197" s="65"/>
      <c r="B197" s="57" t="e">
        <f>SUMIF('[16]IMP COAL RECEIPT &amp; GCV DATA'!$A$3:$A$121,A197,'[16]IMP COAL RECEIPT &amp; GCV DATA'!$B$3:$B$121)</f>
        <v>#VALUE!</v>
      </c>
      <c r="C197" s="13" t="e">
        <f>SUMIF('[16]IMP COAL RECEIPT &amp; GCV DATA'!$A$3:$A$121,A197,'[16]IMP COAL RECEIPT &amp; GCV DATA'!$C$3:$C$121)</f>
        <v>#VALUE!</v>
      </c>
      <c r="D197" s="66">
        <f>IFERROR(VLOOKUP(A197,'[16]IMP COAL RECEIPT &amp; GCV DATA'!A195:V315,4,0),0)</f>
        <v>0</v>
      </c>
      <c r="E197" s="14">
        <f>IFERROR(VLOOKUP(A197,'[16]IMP COAL RECEIPT &amp; GCV DATA'!$A$2:$V$193,5,0),0)</f>
        <v>0</v>
      </c>
      <c r="F197" s="13" t="e">
        <f>SUMIF('[16]IMP COAL RECEIPT &amp; GCV DATA'!$A$3:$A$193,'MASTER DATA FILE IMP COAL'!A197,'[16]IMP COAL RECEIPT &amp; GCV DATA'!$F$3:$F$193)</f>
        <v>#VALUE!</v>
      </c>
      <c r="G197" s="13">
        <f>IFERROR(VLOOKUP(A197,'[16]IMP COAL RECEIPT &amp; GCV DATA'!$A$2:$V$193,7,0),0)</f>
        <v>0</v>
      </c>
      <c r="H197" s="13">
        <f>IFERROR(VLOOKUP(A197,'[16]IMP COAL RECEIPT &amp; GCV DATA'!$A$2:$V$193,8,0),0)</f>
        <v>0</v>
      </c>
      <c r="I197" s="13">
        <f>IFERROR(VLOOKUP(A197,'[16]WASH COAL RECEIPT &amp; GCV DATA'!$A$2:$V$184,9,0),0)</f>
        <v>0</v>
      </c>
      <c r="J197" s="13">
        <f>IFERROR(VLOOKUP(A197,'[16]IMP COAL RECEIPT &amp; GCV DATA'!$A$2:$V$193,10,0),0)</f>
        <v>0</v>
      </c>
      <c r="K197" s="15" t="e">
        <f>SUMIF('[16]IMP COAL RECEIPT &amp; GCV DATA'!$A$3:$A$193,'MASTER DATA FILE IMP COAL'!A197,'[16]IMP COAL RECEIPT &amp; GCV DATA'!$K$3:$K$193)</f>
        <v>#VALUE!</v>
      </c>
      <c r="L197" s="15" t="e">
        <f>SUMIF('[16]IMP COAL RECEIPT &amp; GCV DATA'!$A$3:$A$193,'MASTER DATA FILE IMP COAL'!A197,'[16]IMP COAL RECEIPT &amp; GCV DATA'!$L$3:$L$193)</f>
        <v>#VALUE!</v>
      </c>
      <c r="M197" s="15" t="e">
        <f t="shared" si="26"/>
        <v>#VALUE!</v>
      </c>
      <c r="N197" s="67"/>
      <c r="O197" s="15" t="e">
        <f>SUMIF('[16]IMP COAL RECEIPT &amp; GCV DATA'!$A$3:$A$193,'MASTER DATA FILE IMP COAL'!A197,'[16]IMP COAL RECEIPT &amp; GCV DATA'!$O$3:$O$193)</f>
        <v>#VALUE!</v>
      </c>
      <c r="P197" s="15" t="e">
        <f t="shared" si="27"/>
        <v>#VALUE!</v>
      </c>
      <c r="Q197" s="15" t="e">
        <f>SUMIF('[16]IMP COAL RECEIPT &amp; GCV DATA'!$A$3:$A$193,'MASTER DATA FILE IMP COAL'!A197,'[16]IMP COAL RECEIPT &amp; GCV DATA'!$Q$3:$Q$193)</f>
        <v>#VALUE!</v>
      </c>
      <c r="R197" s="16" t="e">
        <f>SUMIF('[16]IMP COAL RECEIPT &amp; GCV DATA'!$A$3:$A$253,'MASTER DATA FILE IMP COAL'!A197,'[16]IMP COAL RECEIPT &amp; GCV DATA'!$R$3:$R$253)+IF(H197=$J$234,($K$234*K197),0)+IF(H197=$J$235,($K$235*K197),0)</f>
        <v>#VALUE!</v>
      </c>
      <c r="S197" s="15" t="e">
        <f t="shared" si="28"/>
        <v>#VALUE!</v>
      </c>
      <c r="T197" s="15" t="e">
        <f>SUMIF('[16]IMP COAL RECEIPT &amp; GCV DATA'!$A$3:$A$193,'MASTER DATA FILE IMP COAL'!A197,'[16]IMP COAL RECEIPT &amp; GCV DATA'!$T$3:$T$193)</f>
        <v>#VALUE!</v>
      </c>
      <c r="U197" s="15" t="e">
        <f t="shared" si="29"/>
        <v>#VALUE!</v>
      </c>
      <c r="V197" s="15" t="e">
        <f>SUMIF('[16]IMP COAL RECEIPT &amp; GCV DATA'!$A$3:$A$193,'MASTER DATA FILE IMP COAL'!A197,'[16]IMP COAL RECEIPT &amp; GCV DATA'!$V$3:$V$193)</f>
        <v>#VALUE!</v>
      </c>
      <c r="W197" s="15" t="e">
        <f t="shared" si="30"/>
        <v>#VALUE!</v>
      </c>
      <c r="X197" s="13" t="e">
        <f t="shared" si="31"/>
        <v>#VALUE!</v>
      </c>
      <c r="Y197" s="13"/>
      <c r="Z197" s="13"/>
      <c r="AB197">
        <v>4080.9198113207549</v>
      </c>
      <c r="AC197" s="53" t="e">
        <f t="shared" si="32"/>
        <v>#VALUE!</v>
      </c>
      <c r="AE197" s="53" t="e">
        <f t="shared" si="33"/>
        <v>#VALUE!</v>
      </c>
      <c r="AF197">
        <v>1</v>
      </c>
    </row>
    <row r="198" spans="1:32" customFormat="1" ht="15.6" x14ac:dyDescent="0.3">
      <c r="A198" s="65"/>
      <c r="B198" s="57" t="e">
        <f>SUMIF('[16]IMP COAL RECEIPT &amp; GCV DATA'!$A$3:$A$121,A198,'[16]IMP COAL RECEIPT &amp; GCV DATA'!$B$3:$B$121)</f>
        <v>#VALUE!</v>
      </c>
      <c r="C198" s="13" t="e">
        <f>SUMIF('[16]IMP COAL RECEIPT &amp; GCV DATA'!$A$3:$A$121,A198,'[16]IMP COAL RECEIPT &amp; GCV DATA'!$C$3:$C$121)</f>
        <v>#VALUE!</v>
      </c>
      <c r="D198" s="66">
        <f>IFERROR(VLOOKUP(A198,'[16]IMP COAL RECEIPT &amp; GCV DATA'!A196:V316,4,0),0)</f>
        <v>0</v>
      </c>
      <c r="E198" s="14">
        <f>IFERROR(VLOOKUP(A198,'[16]IMP COAL RECEIPT &amp; GCV DATA'!$A$2:$V$193,5,0),0)</f>
        <v>0</v>
      </c>
      <c r="F198" s="13" t="e">
        <f>SUMIF('[16]IMP COAL RECEIPT &amp; GCV DATA'!$A$3:$A$193,'MASTER DATA FILE IMP COAL'!A198,'[16]IMP COAL RECEIPT &amp; GCV DATA'!$F$3:$F$193)</f>
        <v>#VALUE!</v>
      </c>
      <c r="G198" s="13">
        <f>IFERROR(VLOOKUP(A198,'[16]IMP COAL RECEIPT &amp; GCV DATA'!$A$2:$V$193,7,0),0)</f>
        <v>0</v>
      </c>
      <c r="H198" s="13">
        <f>IFERROR(VLOOKUP(A198,'[16]IMP COAL RECEIPT &amp; GCV DATA'!$A$2:$V$193,8,0),0)</f>
        <v>0</v>
      </c>
      <c r="I198" s="13">
        <f>IFERROR(VLOOKUP(A198,'[16]WASH COAL RECEIPT &amp; GCV DATA'!$A$2:$V$184,9,0),0)</f>
        <v>0</v>
      </c>
      <c r="J198" s="13">
        <f>IFERROR(VLOOKUP(A198,'[16]IMP COAL RECEIPT &amp; GCV DATA'!$A$2:$V$193,10,0),0)</f>
        <v>0</v>
      </c>
      <c r="K198" s="15" t="e">
        <f>SUMIF('[16]IMP COAL RECEIPT &amp; GCV DATA'!$A$3:$A$193,'MASTER DATA FILE IMP COAL'!A198,'[16]IMP COAL RECEIPT &amp; GCV DATA'!$K$3:$K$193)</f>
        <v>#VALUE!</v>
      </c>
      <c r="L198" s="15" t="e">
        <f>SUMIF('[16]IMP COAL RECEIPT &amp; GCV DATA'!$A$3:$A$193,'MASTER DATA FILE IMP COAL'!A198,'[16]IMP COAL RECEIPT &amp; GCV DATA'!$L$3:$L$193)</f>
        <v>#VALUE!</v>
      </c>
      <c r="M198" s="15" t="e">
        <f t="shared" si="26"/>
        <v>#VALUE!</v>
      </c>
      <c r="N198" s="67"/>
      <c r="O198" s="15" t="e">
        <f>SUMIF('[16]IMP COAL RECEIPT &amp; GCV DATA'!$A$3:$A$193,'MASTER DATA FILE IMP COAL'!A198,'[16]IMP COAL RECEIPT &amp; GCV DATA'!$O$3:$O$193)</f>
        <v>#VALUE!</v>
      </c>
      <c r="P198" s="15" t="e">
        <f t="shared" si="27"/>
        <v>#VALUE!</v>
      </c>
      <c r="Q198" s="15" t="e">
        <f>SUMIF('[16]IMP COAL RECEIPT &amp; GCV DATA'!$A$3:$A$193,'MASTER DATA FILE IMP COAL'!A198,'[16]IMP COAL RECEIPT &amp; GCV DATA'!$Q$3:$Q$193)</f>
        <v>#VALUE!</v>
      </c>
      <c r="R198" s="16" t="e">
        <f>SUMIF('[16]IMP COAL RECEIPT &amp; GCV DATA'!$A$3:$A$253,'MASTER DATA FILE IMP COAL'!A198,'[16]IMP COAL RECEIPT &amp; GCV DATA'!$R$3:$R$253)+IF(H198=$J$234,($K$234*K198),0)+IF(H198=$J$235,($K$235*K198),0)</f>
        <v>#VALUE!</v>
      </c>
      <c r="S198" s="15" t="e">
        <f t="shared" si="28"/>
        <v>#VALUE!</v>
      </c>
      <c r="T198" s="15" t="e">
        <f>SUMIF('[16]IMP COAL RECEIPT &amp; GCV DATA'!$A$3:$A$193,'MASTER DATA FILE IMP COAL'!A198,'[16]IMP COAL RECEIPT &amp; GCV DATA'!$T$3:$T$193)</f>
        <v>#VALUE!</v>
      </c>
      <c r="U198" s="15" t="e">
        <f t="shared" si="29"/>
        <v>#VALUE!</v>
      </c>
      <c r="V198" s="15" t="e">
        <f>SUMIF('[16]IMP COAL RECEIPT &amp; GCV DATA'!$A$3:$A$193,'MASTER DATA FILE IMP COAL'!A198,'[16]IMP COAL RECEIPT &amp; GCV DATA'!$V$3:$V$193)</f>
        <v>#VALUE!</v>
      </c>
      <c r="W198" s="15" t="e">
        <f t="shared" si="30"/>
        <v>#VALUE!</v>
      </c>
      <c r="X198" s="13" t="e">
        <f t="shared" si="31"/>
        <v>#VALUE!</v>
      </c>
      <c r="Y198" s="13"/>
      <c r="Z198" s="13"/>
      <c r="AB198">
        <v>4080.9198113207549</v>
      </c>
      <c r="AC198" s="53" t="e">
        <f t="shared" si="32"/>
        <v>#VALUE!</v>
      </c>
      <c r="AE198" s="53" t="e">
        <f t="shared" si="33"/>
        <v>#VALUE!</v>
      </c>
      <c r="AF198">
        <v>1</v>
      </c>
    </row>
    <row r="199" spans="1:32" customFormat="1" ht="15.6" x14ac:dyDescent="0.3">
      <c r="A199" s="65"/>
      <c r="B199" s="57" t="e">
        <f>SUMIF('[16]IMP COAL RECEIPT &amp; GCV DATA'!$A$3:$A$121,A199,'[16]IMP COAL RECEIPT &amp; GCV DATA'!$B$3:$B$121)</f>
        <v>#VALUE!</v>
      </c>
      <c r="C199" s="13" t="e">
        <f>SUMIF('[16]IMP COAL RECEIPT &amp; GCV DATA'!$A$3:$A$121,A199,'[16]IMP COAL RECEIPT &amp; GCV DATA'!$C$3:$C$121)</f>
        <v>#VALUE!</v>
      </c>
      <c r="D199" s="66">
        <f>IFERROR(VLOOKUP(A199,'[16]IMP COAL RECEIPT &amp; GCV DATA'!A197:V317,4,0),0)</f>
        <v>0</v>
      </c>
      <c r="E199" s="14">
        <f>IFERROR(VLOOKUP(A199,'[16]IMP COAL RECEIPT &amp; GCV DATA'!$A$2:$V$193,5,0),0)</f>
        <v>0</v>
      </c>
      <c r="F199" s="13" t="e">
        <f>SUMIF('[16]IMP COAL RECEIPT &amp; GCV DATA'!$A$3:$A$193,'MASTER DATA FILE IMP COAL'!A199,'[16]IMP COAL RECEIPT &amp; GCV DATA'!$F$3:$F$193)</f>
        <v>#VALUE!</v>
      </c>
      <c r="G199" s="13">
        <f>IFERROR(VLOOKUP(A199,'[16]IMP COAL RECEIPT &amp; GCV DATA'!$A$2:$V$193,7,0),0)</f>
        <v>0</v>
      </c>
      <c r="H199" s="13">
        <f>IFERROR(VLOOKUP(A199,'[16]IMP COAL RECEIPT &amp; GCV DATA'!$A$2:$V$193,8,0),0)</f>
        <v>0</v>
      </c>
      <c r="I199" s="13">
        <f>IFERROR(VLOOKUP(A199,'[16]WASH COAL RECEIPT &amp; GCV DATA'!$A$2:$V$184,9,0),0)</f>
        <v>0</v>
      </c>
      <c r="J199" s="13">
        <f>IFERROR(VLOOKUP(A199,'[16]IMP COAL RECEIPT &amp; GCV DATA'!$A$2:$V$193,10,0),0)</f>
        <v>0</v>
      </c>
      <c r="K199" s="15" t="e">
        <f>SUMIF('[16]IMP COAL RECEIPT &amp; GCV DATA'!$A$3:$A$193,'MASTER DATA FILE IMP COAL'!A199,'[16]IMP COAL RECEIPT &amp; GCV DATA'!$K$3:$K$193)</f>
        <v>#VALUE!</v>
      </c>
      <c r="L199" s="15" t="e">
        <f>SUMIF('[16]IMP COAL RECEIPT &amp; GCV DATA'!$A$3:$A$193,'MASTER DATA FILE IMP COAL'!A199,'[16]IMP COAL RECEIPT &amp; GCV DATA'!$L$3:$L$193)</f>
        <v>#VALUE!</v>
      </c>
      <c r="M199" s="15" t="e">
        <f t="shared" si="26"/>
        <v>#VALUE!</v>
      </c>
      <c r="N199" s="67"/>
      <c r="O199" s="15" t="e">
        <f>SUMIF('[16]IMP COAL RECEIPT &amp; GCV DATA'!$A$3:$A$193,'MASTER DATA FILE IMP COAL'!A199,'[16]IMP COAL RECEIPT &amp; GCV DATA'!$O$3:$O$193)</f>
        <v>#VALUE!</v>
      </c>
      <c r="P199" s="15" t="e">
        <f t="shared" si="27"/>
        <v>#VALUE!</v>
      </c>
      <c r="Q199" s="15" t="e">
        <f>SUMIF('[16]IMP COAL RECEIPT &amp; GCV DATA'!$A$3:$A$193,'MASTER DATA FILE IMP COAL'!A199,'[16]IMP COAL RECEIPT &amp; GCV DATA'!$Q$3:$Q$193)</f>
        <v>#VALUE!</v>
      </c>
      <c r="R199" s="16" t="e">
        <f>SUMIF('[16]IMP COAL RECEIPT &amp; GCV DATA'!$A$3:$A$253,'MASTER DATA FILE IMP COAL'!A199,'[16]IMP COAL RECEIPT &amp; GCV DATA'!$R$3:$R$253)+IF(H199=$J$234,($K$234*K199),0)+IF(H199=$J$235,($K$235*K199),0)</f>
        <v>#VALUE!</v>
      </c>
      <c r="S199" s="15" t="e">
        <f t="shared" si="28"/>
        <v>#VALUE!</v>
      </c>
      <c r="T199" s="15" t="e">
        <f>SUMIF('[16]IMP COAL RECEIPT &amp; GCV DATA'!$A$3:$A$193,'MASTER DATA FILE IMP COAL'!A199,'[16]IMP COAL RECEIPT &amp; GCV DATA'!$T$3:$T$193)</f>
        <v>#VALUE!</v>
      </c>
      <c r="U199" s="15" t="e">
        <f t="shared" si="29"/>
        <v>#VALUE!</v>
      </c>
      <c r="V199" s="15" t="e">
        <f>SUMIF('[16]IMP COAL RECEIPT &amp; GCV DATA'!$A$3:$A$193,'MASTER DATA FILE IMP COAL'!A199,'[16]IMP COAL RECEIPT &amp; GCV DATA'!$V$3:$V$193)</f>
        <v>#VALUE!</v>
      </c>
      <c r="W199" s="15" t="e">
        <f t="shared" si="30"/>
        <v>#VALUE!</v>
      </c>
      <c r="X199" s="13" t="e">
        <f t="shared" si="31"/>
        <v>#VALUE!</v>
      </c>
      <c r="Y199" s="13"/>
      <c r="Z199" s="13"/>
      <c r="AB199">
        <v>4080.9198113207549</v>
      </c>
      <c r="AC199" s="53" t="e">
        <f t="shared" si="32"/>
        <v>#VALUE!</v>
      </c>
      <c r="AE199" s="53" t="e">
        <f t="shared" si="33"/>
        <v>#VALUE!</v>
      </c>
      <c r="AF199">
        <v>1</v>
      </c>
    </row>
    <row r="200" spans="1:32" customFormat="1" ht="15.6" x14ac:dyDescent="0.3">
      <c r="A200" s="65"/>
      <c r="B200" s="57" t="e">
        <f>SUMIF('[16]IMP COAL RECEIPT &amp; GCV DATA'!$A$3:$A$121,A200,'[16]IMP COAL RECEIPT &amp; GCV DATA'!$B$3:$B$121)</f>
        <v>#VALUE!</v>
      </c>
      <c r="C200" s="13" t="e">
        <f>SUMIF('[16]IMP COAL RECEIPT &amp; GCV DATA'!$A$3:$A$121,A200,'[16]IMP COAL RECEIPT &amp; GCV DATA'!$C$3:$C$121)</f>
        <v>#VALUE!</v>
      </c>
      <c r="D200" s="66">
        <f>IFERROR(VLOOKUP(A200,'[16]IMP COAL RECEIPT &amp; GCV DATA'!A198:V318,4,0),0)</f>
        <v>0</v>
      </c>
      <c r="E200" s="14">
        <f>IFERROR(VLOOKUP(A200,'[16]IMP COAL RECEIPT &amp; GCV DATA'!$A$2:$V$193,5,0),0)</f>
        <v>0</v>
      </c>
      <c r="F200" s="13" t="e">
        <f>SUMIF('[16]IMP COAL RECEIPT &amp; GCV DATA'!$A$3:$A$193,'MASTER DATA FILE IMP COAL'!A200,'[16]IMP COAL RECEIPT &amp; GCV DATA'!$F$3:$F$193)</f>
        <v>#VALUE!</v>
      </c>
      <c r="G200" s="13">
        <f>IFERROR(VLOOKUP(A200,'[16]IMP COAL RECEIPT &amp; GCV DATA'!$A$2:$V$193,7,0),0)</f>
        <v>0</v>
      </c>
      <c r="H200" s="13">
        <f>IFERROR(VLOOKUP(A200,'[16]IMP COAL RECEIPT &amp; GCV DATA'!$A$2:$V$193,8,0),0)</f>
        <v>0</v>
      </c>
      <c r="I200" s="13">
        <f>IFERROR(VLOOKUP(A200,'[16]WASH COAL RECEIPT &amp; GCV DATA'!$A$2:$V$184,9,0),0)</f>
        <v>0</v>
      </c>
      <c r="J200" s="13">
        <f>IFERROR(VLOOKUP(A200,'[16]IMP COAL RECEIPT &amp; GCV DATA'!$A$2:$V$193,10,0),0)</f>
        <v>0</v>
      </c>
      <c r="K200" s="15" t="e">
        <f>SUMIF('[16]IMP COAL RECEIPT &amp; GCV DATA'!$A$3:$A$193,'MASTER DATA FILE IMP COAL'!A200,'[16]IMP COAL RECEIPT &amp; GCV DATA'!$K$3:$K$193)</f>
        <v>#VALUE!</v>
      </c>
      <c r="L200" s="15" t="e">
        <f>SUMIF('[16]IMP COAL RECEIPT &amp; GCV DATA'!$A$3:$A$193,'MASTER DATA FILE IMP COAL'!A200,'[16]IMP COAL RECEIPT &amp; GCV DATA'!$L$3:$L$193)</f>
        <v>#VALUE!</v>
      </c>
      <c r="M200" s="15" t="e">
        <f t="shared" si="26"/>
        <v>#VALUE!</v>
      </c>
      <c r="N200" s="67"/>
      <c r="O200" s="15" t="e">
        <f>SUMIF('[16]IMP COAL RECEIPT &amp; GCV DATA'!$A$3:$A$193,'MASTER DATA FILE IMP COAL'!A200,'[16]IMP COAL RECEIPT &amp; GCV DATA'!$O$3:$O$193)</f>
        <v>#VALUE!</v>
      </c>
      <c r="P200" s="15" t="e">
        <f t="shared" si="27"/>
        <v>#VALUE!</v>
      </c>
      <c r="Q200" s="15" t="e">
        <f>SUMIF('[16]IMP COAL RECEIPT &amp; GCV DATA'!$A$3:$A$193,'MASTER DATA FILE IMP COAL'!A200,'[16]IMP COAL RECEIPT &amp; GCV DATA'!$Q$3:$Q$193)</f>
        <v>#VALUE!</v>
      </c>
      <c r="R200" s="16" t="e">
        <f>SUMIF('[16]IMP COAL RECEIPT &amp; GCV DATA'!$A$3:$A$253,'MASTER DATA FILE IMP COAL'!A200,'[16]IMP COAL RECEIPT &amp; GCV DATA'!$R$3:$R$253)+IF(H200=$J$234,($K$234*K200),0)+IF(H200=$J$235,($K$235*K200),0)</f>
        <v>#VALUE!</v>
      </c>
      <c r="S200" s="15" t="e">
        <f t="shared" si="28"/>
        <v>#VALUE!</v>
      </c>
      <c r="T200" s="15" t="e">
        <f>SUMIF('[16]IMP COAL RECEIPT &amp; GCV DATA'!$A$3:$A$193,'MASTER DATA FILE IMP COAL'!A200,'[16]IMP COAL RECEIPT &amp; GCV DATA'!$T$3:$T$193)</f>
        <v>#VALUE!</v>
      </c>
      <c r="U200" s="15" t="e">
        <f t="shared" si="29"/>
        <v>#VALUE!</v>
      </c>
      <c r="V200" s="15" t="e">
        <f>SUMIF('[16]IMP COAL RECEIPT &amp; GCV DATA'!$A$3:$A$193,'MASTER DATA FILE IMP COAL'!A200,'[16]IMP COAL RECEIPT &amp; GCV DATA'!$V$3:$V$193)</f>
        <v>#VALUE!</v>
      </c>
      <c r="W200" s="15" t="e">
        <f t="shared" si="30"/>
        <v>#VALUE!</v>
      </c>
      <c r="X200" s="13" t="e">
        <f t="shared" si="31"/>
        <v>#VALUE!</v>
      </c>
      <c r="Y200" s="13"/>
      <c r="Z200" s="13"/>
      <c r="AB200">
        <v>4080.9198113207549</v>
      </c>
      <c r="AC200" s="53" t="e">
        <f t="shared" si="32"/>
        <v>#VALUE!</v>
      </c>
      <c r="AE200" s="53" t="e">
        <f t="shared" si="33"/>
        <v>#VALUE!</v>
      </c>
      <c r="AF200">
        <v>1</v>
      </c>
    </row>
    <row r="201" spans="1:32" customFormat="1" ht="15.6" x14ac:dyDescent="0.3">
      <c r="A201" s="65"/>
      <c r="B201" s="57" t="e">
        <f>SUMIF('[16]IMP COAL RECEIPT &amp; GCV DATA'!$A$3:$A$121,A201,'[16]IMP COAL RECEIPT &amp; GCV DATA'!$B$3:$B$121)</f>
        <v>#VALUE!</v>
      </c>
      <c r="C201" s="13" t="e">
        <f>SUMIF('[16]IMP COAL RECEIPT &amp; GCV DATA'!$A$3:$A$121,A201,'[16]IMP COAL RECEIPT &amp; GCV DATA'!$C$3:$C$121)</f>
        <v>#VALUE!</v>
      </c>
      <c r="D201" s="66">
        <f>IFERROR(VLOOKUP(A201,'[16]IMP COAL RECEIPT &amp; GCV DATA'!A199:V319,4,0),0)</f>
        <v>0</v>
      </c>
      <c r="E201" s="14">
        <f>IFERROR(VLOOKUP(A201,'[16]IMP COAL RECEIPT &amp; GCV DATA'!$A$2:$V$193,5,0),0)</f>
        <v>0</v>
      </c>
      <c r="F201" s="13" t="e">
        <f>SUMIF('[16]IMP COAL RECEIPT &amp; GCV DATA'!$A$3:$A$193,'MASTER DATA FILE IMP COAL'!A201,'[16]IMP COAL RECEIPT &amp; GCV DATA'!$F$3:$F$193)</f>
        <v>#VALUE!</v>
      </c>
      <c r="G201" s="13">
        <f>IFERROR(VLOOKUP(A201,'[16]IMP COAL RECEIPT &amp; GCV DATA'!$A$2:$V$193,7,0),0)</f>
        <v>0</v>
      </c>
      <c r="H201" s="13">
        <f>IFERROR(VLOOKUP(A201,'[16]IMP COAL RECEIPT &amp; GCV DATA'!$A$2:$V$193,8,0),0)</f>
        <v>0</v>
      </c>
      <c r="I201" s="13">
        <f>IFERROR(VLOOKUP(A201,'[16]WASH COAL RECEIPT &amp; GCV DATA'!$A$2:$V$184,9,0),0)</f>
        <v>0</v>
      </c>
      <c r="J201" s="13">
        <f>IFERROR(VLOOKUP(A201,'[16]IMP COAL RECEIPT &amp; GCV DATA'!$A$2:$V$193,10,0),0)</f>
        <v>0</v>
      </c>
      <c r="K201" s="15" t="e">
        <f>SUMIF('[16]IMP COAL RECEIPT &amp; GCV DATA'!$A$3:$A$193,'MASTER DATA FILE IMP COAL'!A201,'[16]IMP COAL RECEIPT &amp; GCV DATA'!$K$3:$K$193)</f>
        <v>#VALUE!</v>
      </c>
      <c r="L201" s="15" t="e">
        <f>SUMIF('[16]IMP COAL RECEIPT &amp; GCV DATA'!$A$3:$A$193,'MASTER DATA FILE IMP COAL'!A201,'[16]IMP COAL RECEIPT &amp; GCV DATA'!$L$3:$L$193)</f>
        <v>#VALUE!</v>
      </c>
      <c r="M201" s="15" t="e">
        <f t="shared" si="26"/>
        <v>#VALUE!</v>
      </c>
      <c r="N201" s="67"/>
      <c r="O201" s="15" t="e">
        <f>SUMIF('[16]IMP COAL RECEIPT &amp; GCV DATA'!$A$3:$A$193,'MASTER DATA FILE IMP COAL'!A201,'[16]IMP COAL RECEIPT &amp; GCV DATA'!$O$3:$O$193)</f>
        <v>#VALUE!</v>
      </c>
      <c r="P201" s="15" t="e">
        <f t="shared" si="27"/>
        <v>#VALUE!</v>
      </c>
      <c r="Q201" s="15" t="e">
        <f>SUMIF('[16]IMP COAL RECEIPT &amp; GCV DATA'!$A$3:$A$193,'MASTER DATA FILE IMP COAL'!A201,'[16]IMP COAL RECEIPT &amp; GCV DATA'!$Q$3:$Q$193)</f>
        <v>#VALUE!</v>
      </c>
      <c r="R201" s="16" t="e">
        <f>SUMIF('[16]IMP COAL RECEIPT &amp; GCV DATA'!$A$3:$A$253,'MASTER DATA FILE IMP COAL'!A201,'[16]IMP COAL RECEIPT &amp; GCV DATA'!$R$3:$R$253)+IF(H201=$J$234,($K$234*K201),0)+IF(H201=$J$235,($K$235*K201),0)</f>
        <v>#VALUE!</v>
      </c>
      <c r="S201" s="15" t="e">
        <f t="shared" si="28"/>
        <v>#VALUE!</v>
      </c>
      <c r="T201" s="15" t="e">
        <f>SUMIF('[16]IMP COAL RECEIPT &amp; GCV DATA'!$A$3:$A$193,'MASTER DATA FILE IMP COAL'!A201,'[16]IMP COAL RECEIPT &amp; GCV DATA'!$T$3:$T$193)</f>
        <v>#VALUE!</v>
      </c>
      <c r="U201" s="15" t="e">
        <f t="shared" si="29"/>
        <v>#VALUE!</v>
      </c>
      <c r="V201" s="15" t="e">
        <f>SUMIF('[16]IMP COAL RECEIPT &amp; GCV DATA'!$A$3:$A$193,'MASTER DATA FILE IMP COAL'!A201,'[16]IMP COAL RECEIPT &amp; GCV DATA'!$V$3:$V$193)</f>
        <v>#VALUE!</v>
      </c>
      <c r="W201" s="15" t="e">
        <f t="shared" si="30"/>
        <v>#VALUE!</v>
      </c>
      <c r="X201" s="13" t="e">
        <f t="shared" si="31"/>
        <v>#VALUE!</v>
      </c>
      <c r="Y201" s="13"/>
      <c r="Z201" s="13"/>
      <c r="AB201">
        <v>4080.9198113207549</v>
      </c>
      <c r="AC201" s="53" t="e">
        <f t="shared" si="32"/>
        <v>#VALUE!</v>
      </c>
      <c r="AE201" s="53" t="e">
        <f t="shared" si="33"/>
        <v>#VALUE!</v>
      </c>
      <c r="AF201">
        <v>1</v>
      </c>
    </row>
    <row r="202" spans="1:32" customFormat="1" ht="15.6" x14ac:dyDescent="0.3">
      <c r="A202" s="65"/>
      <c r="B202" s="57" t="e">
        <f>SUMIF('[16]IMP COAL RECEIPT &amp; GCV DATA'!$A$3:$A$121,A202,'[16]IMP COAL RECEIPT &amp; GCV DATA'!$B$3:$B$121)</f>
        <v>#VALUE!</v>
      </c>
      <c r="C202" s="13" t="e">
        <f>SUMIF('[16]IMP COAL RECEIPT &amp; GCV DATA'!$A$3:$A$121,A202,'[16]IMP COAL RECEIPT &amp; GCV DATA'!$C$3:$C$121)</f>
        <v>#VALUE!</v>
      </c>
      <c r="D202" s="66">
        <f>IFERROR(VLOOKUP(A202,'[16]IMP COAL RECEIPT &amp; GCV DATA'!A200:V320,4,0),0)</f>
        <v>0</v>
      </c>
      <c r="E202" s="14">
        <f>IFERROR(VLOOKUP(A202,'[16]IMP COAL RECEIPT &amp; GCV DATA'!$A$2:$V$193,5,0),0)</f>
        <v>0</v>
      </c>
      <c r="F202" s="13" t="e">
        <f>SUMIF('[16]IMP COAL RECEIPT &amp; GCV DATA'!$A$3:$A$193,'MASTER DATA FILE IMP COAL'!A202,'[16]IMP COAL RECEIPT &amp; GCV DATA'!$F$3:$F$193)</f>
        <v>#VALUE!</v>
      </c>
      <c r="G202" s="13">
        <f>IFERROR(VLOOKUP(A202,'[16]IMP COAL RECEIPT &amp; GCV DATA'!$A$2:$V$193,7,0),0)</f>
        <v>0</v>
      </c>
      <c r="H202" s="13">
        <f>IFERROR(VLOOKUP(A202,'[16]IMP COAL RECEIPT &amp; GCV DATA'!$A$2:$V$193,8,0),0)</f>
        <v>0</v>
      </c>
      <c r="I202" s="13">
        <f>IFERROR(VLOOKUP(A202,'[16]WASH COAL RECEIPT &amp; GCV DATA'!$A$2:$V$184,9,0),0)</f>
        <v>0</v>
      </c>
      <c r="J202" s="13">
        <f>IFERROR(VLOOKUP(A202,'[16]IMP COAL RECEIPT &amp; GCV DATA'!$A$2:$V$193,10,0),0)</f>
        <v>0</v>
      </c>
      <c r="K202" s="15" t="e">
        <f>SUMIF('[16]IMP COAL RECEIPT &amp; GCV DATA'!$A$3:$A$193,'MASTER DATA FILE IMP COAL'!A202,'[16]IMP COAL RECEIPT &amp; GCV DATA'!$K$3:$K$193)</f>
        <v>#VALUE!</v>
      </c>
      <c r="L202" s="15" t="e">
        <f>SUMIF('[16]IMP COAL RECEIPT &amp; GCV DATA'!$A$3:$A$193,'MASTER DATA FILE IMP COAL'!A202,'[16]IMP COAL RECEIPT &amp; GCV DATA'!$L$3:$L$193)</f>
        <v>#VALUE!</v>
      </c>
      <c r="M202" s="15" t="e">
        <f t="shared" si="26"/>
        <v>#VALUE!</v>
      </c>
      <c r="N202" s="67"/>
      <c r="O202" s="15" t="e">
        <f>SUMIF('[16]IMP COAL RECEIPT &amp; GCV DATA'!$A$3:$A$193,'MASTER DATA FILE IMP COAL'!A202,'[16]IMP COAL RECEIPT &amp; GCV DATA'!$O$3:$O$193)</f>
        <v>#VALUE!</v>
      </c>
      <c r="P202" s="15" t="e">
        <f t="shared" si="27"/>
        <v>#VALUE!</v>
      </c>
      <c r="Q202" s="15" t="e">
        <f>SUMIF('[16]IMP COAL RECEIPT &amp; GCV DATA'!$A$3:$A$193,'MASTER DATA FILE IMP COAL'!A202,'[16]IMP COAL RECEIPT &amp; GCV DATA'!$Q$3:$Q$193)</f>
        <v>#VALUE!</v>
      </c>
      <c r="R202" s="16" t="e">
        <f>SUMIF('[16]IMP COAL RECEIPT &amp; GCV DATA'!$A$3:$A$253,'MASTER DATA FILE IMP COAL'!A202,'[16]IMP COAL RECEIPT &amp; GCV DATA'!$R$3:$R$253)+IF(H202=$J$234,($K$234*K202),0)+IF(H202=$J$235,($K$235*K202),0)</f>
        <v>#VALUE!</v>
      </c>
      <c r="S202" s="15" t="e">
        <f t="shared" si="28"/>
        <v>#VALUE!</v>
      </c>
      <c r="T202" s="15" t="e">
        <f>SUMIF('[16]IMP COAL RECEIPT &amp; GCV DATA'!$A$3:$A$193,'MASTER DATA FILE IMP COAL'!A202,'[16]IMP COAL RECEIPT &amp; GCV DATA'!$T$3:$T$193)</f>
        <v>#VALUE!</v>
      </c>
      <c r="U202" s="15" t="e">
        <f t="shared" si="29"/>
        <v>#VALUE!</v>
      </c>
      <c r="V202" s="15" t="e">
        <f>SUMIF('[16]IMP COAL RECEIPT &amp; GCV DATA'!$A$3:$A$193,'MASTER DATA FILE IMP COAL'!A202,'[16]IMP COAL RECEIPT &amp; GCV DATA'!$V$3:$V$193)</f>
        <v>#VALUE!</v>
      </c>
      <c r="W202" s="15" t="e">
        <f t="shared" si="30"/>
        <v>#VALUE!</v>
      </c>
      <c r="X202" s="13" t="e">
        <f t="shared" si="31"/>
        <v>#VALUE!</v>
      </c>
      <c r="Y202" s="13"/>
      <c r="Z202" s="13"/>
      <c r="AB202">
        <v>4080.9198113207549</v>
      </c>
      <c r="AC202" s="53" t="e">
        <f t="shared" si="32"/>
        <v>#VALUE!</v>
      </c>
      <c r="AE202" s="53" t="e">
        <f t="shared" si="33"/>
        <v>#VALUE!</v>
      </c>
      <c r="AF202">
        <v>1</v>
      </c>
    </row>
    <row r="203" spans="1:32" customFormat="1" ht="15.6" x14ac:dyDescent="0.3">
      <c r="A203" s="65"/>
      <c r="B203" s="57" t="e">
        <f>SUMIF('[16]IMP COAL RECEIPT &amp; GCV DATA'!$A$3:$A$121,A203,'[16]IMP COAL RECEIPT &amp; GCV DATA'!$B$3:$B$121)</f>
        <v>#VALUE!</v>
      </c>
      <c r="C203" s="13" t="e">
        <f>SUMIF('[16]IMP COAL RECEIPT &amp; GCV DATA'!$A$3:$A$121,A203,'[16]IMP COAL RECEIPT &amp; GCV DATA'!$C$3:$C$121)</f>
        <v>#VALUE!</v>
      </c>
      <c r="D203" s="66">
        <f>IFERROR(VLOOKUP(A203,'[16]IMP COAL RECEIPT &amp; GCV DATA'!A201:V321,4,0),0)</f>
        <v>0</v>
      </c>
      <c r="E203" s="14">
        <f>IFERROR(VLOOKUP(A203,'[16]IMP COAL RECEIPT &amp; GCV DATA'!$A$2:$V$193,5,0),0)</f>
        <v>0</v>
      </c>
      <c r="F203" s="13" t="e">
        <f>SUMIF('[16]IMP COAL RECEIPT &amp; GCV DATA'!$A$3:$A$193,'MASTER DATA FILE IMP COAL'!A203,'[16]IMP COAL RECEIPT &amp; GCV DATA'!$F$3:$F$193)</f>
        <v>#VALUE!</v>
      </c>
      <c r="G203" s="13">
        <f>IFERROR(VLOOKUP(A203,'[16]IMP COAL RECEIPT &amp; GCV DATA'!$A$2:$V$193,7,0),0)</f>
        <v>0</v>
      </c>
      <c r="H203" s="13">
        <f>IFERROR(VLOOKUP(A203,'[16]IMP COAL RECEIPT &amp; GCV DATA'!$A$2:$V$193,8,0),0)</f>
        <v>0</v>
      </c>
      <c r="I203" s="13">
        <f>IFERROR(VLOOKUP(A203,'[16]WASH COAL RECEIPT &amp; GCV DATA'!$A$2:$V$184,9,0),0)</f>
        <v>0</v>
      </c>
      <c r="J203" s="13">
        <f>IFERROR(VLOOKUP(A203,'[16]IMP COAL RECEIPT &amp; GCV DATA'!$A$2:$V$193,10,0),0)</f>
        <v>0</v>
      </c>
      <c r="K203" s="15" t="e">
        <f>SUMIF('[16]IMP COAL RECEIPT &amp; GCV DATA'!$A$3:$A$193,'MASTER DATA FILE IMP COAL'!A203,'[16]IMP COAL RECEIPT &amp; GCV DATA'!$K$3:$K$193)</f>
        <v>#VALUE!</v>
      </c>
      <c r="L203" s="15" t="e">
        <f>SUMIF('[16]IMP COAL RECEIPT &amp; GCV DATA'!$A$3:$A$193,'MASTER DATA FILE IMP COAL'!A203,'[16]IMP COAL RECEIPT &amp; GCV DATA'!$L$3:$L$193)</f>
        <v>#VALUE!</v>
      </c>
      <c r="M203" s="15" t="e">
        <f t="shared" si="26"/>
        <v>#VALUE!</v>
      </c>
      <c r="N203" s="67"/>
      <c r="O203" s="15" t="e">
        <f>SUMIF('[16]IMP COAL RECEIPT &amp; GCV DATA'!$A$3:$A$193,'MASTER DATA FILE IMP COAL'!A203,'[16]IMP COAL RECEIPT &amp; GCV DATA'!$O$3:$O$193)</f>
        <v>#VALUE!</v>
      </c>
      <c r="P203" s="15" t="e">
        <f t="shared" si="27"/>
        <v>#VALUE!</v>
      </c>
      <c r="Q203" s="15" t="e">
        <f>SUMIF('[16]IMP COAL RECEIPT &amp; GCV DATA'!$A$3:$A$193,'MASTER DATA FILE IMP COAL'!A203,'[16]IMP COAL RECEIPT &amp; GCV DATA'!$Q$3:$Q$193)</f>
        <v>#VALUE!</v>
      </c>
      <c r="R203" s="16" t="e">
        <f>SUMIF('[16]IMP COAL RECEIPT &amp; GCV DATA'!$A$3:$A$253,'MASTER DATA FILE IMP COAL'!A203,'[16]IMP COAL RECEIPT &amp; GCV DATA'!$R$3:$R$253)+IF(H203=$J$234,($K$234*K203),0)+IF(H203=$J$235,($K$235*K203),0)</f>
        <v>#VALUE!</v>
      </c>
      <c r="S203" s="15" t="e">
        <f t="shared" si="28"/>
        <v>#VALUE!</v>
      </c>
      <c r="T203" s="15" t="e">
        <f>SUMIF('[16]IMP COAL RECEIPT &amp; GCV DATA'!$A$3:$A$193,'MASTER DATA FILE IMP COAL'!A203,'[16]IMP COAL RECEIPT &amp; GCV DATA'!$T$3:$T$193)</f>
        <v>#VALUE!</v>
      </c>
      <c r="U203" s="15" t="e">
        <f t="shared" si="29"/>
        <v>#VALUE!</v>
      </c>
      <c r="V203" s="15" t="e">
        <f>SUMIF('[16]IMP COAL RECEIPT &amp; GCV DATA'!$A$3:$A$193,'MASTER DATA FILE IMP COAL'!A203,'[16]IMP COAL RECEIPT &amp; GCV DATA'!$V$3:$V$193)</f>
        <v>#VALUE!</v>
      </c>
      <c r="W203" s="15" t="e">
        <f t="shared" si="30"/>
        <v>#VALUE!</v>
      </c>
      <c r="X203" s="13" t="e">
        <f t="shared" si="31"/>
        <v>#VALUE!</v>
      </c>
      <c r="Y203" s="13"/>
      <c r="Z203" s="13"/>
      <c r="AB203">
        <v>4080.9198113207549</v>
      </c>
      <c r="AC203" s="53" t="e">
        <f t="shared" si="32"/>
        <v>#VALUE!</v>
      </c>
      <c r="AE203" s="53" t="e">
        <f t="shared" si="33"/>
        <v>#VALUE!</v>
      </c>
      <c r="AF203">
        <v>1</v>
      </c>
    </row>
    <row r="204" spans="1:32" customFormat="1" ht="15.6" x14ac:dyDescent="0.3">
      <c r="A204" s="65"/>
      <c r="B204" s="57" t="e">
        <f>SUMIF('[16]IMP COAL RECEIPT &amp; GCV DATA'!$A$3:$A$121,A204,'[16]IMP COAL RECEIPT &amp; GCV DATA'!$B$3:$B$121)</f>
        <v>#VALUE!</v>
      </c>
      <c r="C204" s="13" t="e">
        <f>SUMIF('[16]IMP COAL RECEIPT &amp; GCV DATA'!$A$3:$A$121,A204,'[16]IMP COAL RECEIPT &amp; GCV DATA'!$C$3:$C$121)</f>
        <v>#VALUE!</v>
      </c>
      <c r="D204" s="66">
        <f>IFERROR(VLOOKUP(A204,'[16]IMP COAL RECEIPT &amp; GCV DATA'!A202:V322,4,0),0)</f>
        <v>0</v>
      </c>
      <c r="E204" s="14">
        <f>IFERROR(VLOOKUP(A204,'[16]IMP COAL RECEIPT &amp; GCV DATA'!$A$2:$V$193,5,0),0)</f>
        <v>0</v>
      </c>
      <c r="F204" s="13" t="e">
        <f>SUMIF('[16]IMP COAL RECEIPT &amp; GCV DATA'!$A$3:$A$193,'MASTER DATA FILE IMP COAL'!A204,'[16]IMP COAL RECEIPT &amp; GCV DATA'!$F$3:$F$193)</f>
        <v>#VALUE!</v>
      </c>
      <c r="G204" s="13">
        <f>IFERROR(VLOOKUP(A204,'[16]IMP COAL RECEIPT &amp; GCV DATA'!$A$2:$V$193,7,0),0)</f>
        <v>0</v>
      </c>
      <c r="H204" s="13">
        <f>IFERROR(VLOOKUP(A204,'[16]IMP COAL RECEIPT &amp; GCV DATA'!$A$2:$V$193,8,0),0)</f>
        <v>0</v>
      </c>
      <c r="I204" s="13">
        <f>IFERROR(VLOOKUP(A204,'[16]WASH COAL RECEIPT &amp; GCV DATA'!$A$2:$V$184,9,0),0)</f>
        <v>0</v>
      </c>
      <c r="J204" s="13">
        <f>IFERROR(VLOOKUP(A204,'[16]IMP COAL RECEIPT &amp; GCV DATA'!$A$2:$V$193,10,0),0)</f>
        <v>0</v>
      </c>
      <c r="K204" s="15" t="e">
        <f>SUMIF('[16]IMP COAL RECEIPT &amp; GCV DATA'!$A$3:$A$193,'MASTER DATA FILE IMP COAL'!A204,'[16]IMP COAL RECEIPT &amp; GCV DATA'!$K$3:$K$193)</f>
        <v>#VALUE!</v>
      </c>
      <c r="L204" s="15" t="e">
        <f>SUMIF('[16]IMP COAL RECEIPT &amp; GCV DATA'!$A$3:$A$193,'MASTER DATA FILE IMP COAL'!A204,'[16]IMP COAL RECEIPT &amp; GCV DATA'!$L$3:$L$193)</f>
        <v>#VALUE!</v>
      </c>
      <c r="M204" s="15" t="e">
        <f t="shared" si="26"/>
        <v>#VALUE!</v>
      </c>
      <c r="N204" s="67"/>
      <c r="O204" s="15" t="e">
        <f>SUMIF('[16]IMP COAL RECEIPT &amp; GCV DATA'!$A$3:$A$193,'MASTER DATA FILE IMP COAL'!A204,'[16]IMP COAL RECEIPT &amp; GCV DATA'!$O$3:$O$193)</f>
        <v>#VALUE!</v>
      </c>
      <c r="P204" s="15" t="e">
        <f t="shared" si="27"/>
        <v>#VALUE!</v>
      </c>
      <c r="Q204" s="15" t="e">
        <f>SUMIF('[16]IMP COAL RECEIPT &amp; GCV DATA'!$A$3:$A$193,'MASTER DATA FILE IMP COAL'!A204,'[16]IMP COAL RECEIPT &amp; GCV DATA'!$Q$3:$Q$193)</f>
        <v>#VALUE!</v>
      </c>
      <c r="R204" s="16" t="e">
        <f>SUMIF('[16]IMP COAL RECEIPT &amp; GCV DATA'!$A$3:$A$253,'MASTER DATA FILE IMP COAL'!A204,'[16]IMP COAL RECEIPT &amp; GCV DATA'!$R$3:$R$253)+IF(H204=$J$234,($K$234*K204),0)+IF(H204=$J$235,($K$235*K204),0)</f>
        <v>#VALUE!</v>
      </c>
      <c r="S204" s="15" t="e">
        <f t="shared" si="28"/>
        <v>#VALUE!</v>
      </c>
      <c r="T204" s="15" t="e">
        <f>SUMIF('[16]IMP COAL RECEIPT &amp; GCV DATA'!$A$3:$A$193,'MASTER DATA FILE IMP COAL'!A204,'[16]IMP COAL RECEIPT &amp; GCV DATA'!$T$3:$T$193)</f>
        <v>#VALUE!</v>
      </c>
      <c r="U204" s="15" t="e">
        <f t="shared" si="29"/>
        <v>#VALUE!</v>
      </c>
      <c r="V204" s="15" t="e">
        <f>SUMIF('[16]IMP COAL RECEIPT &amp; GCV DATA'!$A$3:$A$193,'MASTER DATA FILE IMP COAL'!A204,'[16]IMP COAL RECEIPT &amp; GCV DATA'!$V$3:$V$193)</f>
        <v>#VALUE!</v>
      </c>
      <c r="W204" s="15" t="e">
        <f t="shared" si="30"/>
        <v>#VALUE!</v>
      </c>
      <c r="X204" s="13" t="e">
        <f t="shared" si="31"/>
        <v>#VALUE!</v>
      </c>
      <c r="Y204" s="13"/>
      <c r="Z204" s="13"/>
      <c r="AB204">
        <v>4080.9198113207549</v>
      </c>
      <c r="AC204" s="53" t="e">
        <f t="shared" si="32"/>
        <v>#VALUE!</v>
      </c>
      <c r="AE204" s="53" t="e">
        <f t="shared" si="33"/>
        <v>#VALUE!</v>
      </c>
      <c r="AF204">
        <v>1</v>
      </c>
    </row>
    <row r="205" spans="1:32" customFormat="1" ht="15.6" x14ac:dyDescent="0.3">
      <c r="A205" s="65"/>
      <c r="B205" s="57" t="e">
        <f>SUMIF('[16]IMP COAL RECEIPT &amp; GCV DATA'!$A$3:$A$121,A205,'[16]IMP COAL RECEIPT &amp; GCV DATA'!$B$3:$B$121)</f>
        <v>#VALUE!</v>
      </c>
      <c r="C205" s="13" t="e">
        <f>SUMIF('[16]IMP COAL RECEIPT &amp; GCV DATA'!$A$3:$A$121,A205,'[16]IMP COAL RECEIPT &amp; GCV DATA'!$C$3:$C$121)</f>
        <v>#VALUE!</v>
      </c>
      <c r="D205" s="66">
        <f>IFERROR(VLOOKUP(A205,'[16]IMP COAL RECEIPT &amp; GCV DATA'!A203:V323,4,0),0)</f>
        <v>0</v>
      </c>
      <c r="E205" s="14">
        <f>IFERROR(VLOOKUP(A205,'[16]IMP COAL RECEIPT &amp; GCV DATA'!$A$2:$V$193,5,0),0)</f>
        <v>0</v>
      </c>
      <c r="F205" s="13" t="e">
        <f>SUMIF('[16]IMP COAL RECEIPT &amp; GCV DATA'!$A$3:$A$193,'MASTER DATA FILE IMP COAL'!A205,'[16]IMP COAL RECEIPT &amp; GCV DATA'!$F$3:$F$193)</f>
        <v>#VALUE!</v>
      </c>
      <c r="G205" s="13">
        <f>IFERROR(VLOOKUP(A205,'[16]IMP COAL RECEIPT &amp; GCV DATA'!$A$2:$V$193,7,0),0)</f>
        <v>0</v>
      </c>
      <c r="H205" s="13">
        <f>IFERROR(VLOOKUP(A205,'[16]IMP COAL RECEIPT &amp; GCV DATA'!$A$2:$V$193,8,0),0)</f>
        <v>0</v>
      </c>
      <c r="I205" s="13">
        <f>IFERROR(VLOOKUP(A205,'[16]WASH COAL RECEIPT &amp; GCV DATA'!$A$2:$V$184,9,0),0)</f>
        <v>0</v>
      </c>
      <c r="J205" s="13">
        <f>IFERROR(VLOOKUP(A205,'[16]IMP COAL RECEIPT &amp; GCV DATA'!$A$2:$V$193,10,0),0)</f>
        <v>0</v>
      </c>
      <c r="K205" s="15" t="e">
        <f>SUMIF('[16]IMP COAL RECEIPT &amp; GCV DATA'!$A$3:$A$193,'MASTER DATA FILE IMP COAL'!A205,'[16]IMP COAL RECEIPT &amp; GCV DATA'!$K$3:$K$193)</f>
        <v>#VALUE!</v>
      </c>
      <c r="L205" s="15" t="e">
        <f>SUMIF('[16]IMP COAL RECEIPT &amp; GCV DATA'!$A$3:$A$193,'MASTER DATA FILE IMP COAL'!A205,'[16]IMP COAL RECEIPT &amp; GCV DATA'!$L$3:$L$193)</f>
        <v>#VALUE!</v>
      </c>
      <c r="M205" s="15" t="e">
        <f t="shared" si="26"/>
        <v>#VALUE!</v>
      </c>
      <c r="N205" s="67"/>
      <c r="O205" s="15" t="e">
        <f>SUMIF('[16]IMP COAL RECEIPT &amp; GCV DATA'!$A$3:$A$193,'MASTER DATA FILE IMP COAL'!A205,'[16]IMP COAL RECEIPT &amp; GCV DATA'!$O$3:$O$193)</f>
        <v>#VALUE!</v>
      </c>
      <c r="P205" s="15" t="e">
        <f t="shared" si="27"/>
        <v>#VALUE!</v>
      </c>
      <c r="Q205" s="15" t="e">
        <f>SUMIF('[16]IMP COAL RECEIPT &amp; GCV DATA'!$A$3:$A$193,'MASTER DATA FILE IMP COAL'!A205,'[16]IMP COAL RECEIPT &amp; GCV DATA'!$Q$3:$Q$193)</f>
        <v>#VALUE!</v>
      </c>
      <c r="R205" s="16" t="e">
        <f>SUMIF('[16]IMP COAL RECEIPT &amp; GCV DATA'!$A$3:$A$253,'MASTER DATA FILE IMP COAL'!A205,'[16]IMP COAL RECEIPT &amp; GCV DATA'!$R$3:$R$253)+IF(H205=$J$234,($K$234*K205),0)+IF(H205=$J$235,($K$235*K205),0)</f>
        <v>#VALUE!</v>
      </c>
      <c r="S205" s="15" t="e">
        <f t="shared" si="28"/>
        <v>#VALUE!</v>
      </c>
      <c r="T205" s="15" t="e">
        <f>SUMIF('[16]IMP COAL RECEIPT &amp; GCV DATA'!$A$3:$A$193,'MASTER DATA FILE IMP COAL'!A205,'[16]IMP COAL RECEIPT &amp; GCV DATA'!$T$3:$T$193)</f>
        <v>#VALUE!</v>
      </c>
      <c r="U205" s="15" t="e">
        <f t="shared" si="29"/>
        <v>#VALUE!</v>
      </c>
      <c r="V205" s="15" t="e">
        <f>SUMIF('[16]IMP COAL RECEIPT &amp; GCV DATA'!$A$3:$A$193,'MASTER DATA FILE IMP COAL'!A205,'[16]IMP COAL RECEIPT &amp; GCV DATA'!$V$3:$V$193)</f>
        <v>#VALUE!</v>
      </c>
      <c r="W205" s="15" t="e">
        <f t="shared" si="30"/>
        <v>#VALUE!</v>
      </c>
      <c r="X205" s="13" t="e">
        <f t="shared" si="31"/>
        <v>#VALUE!</v>
      </c>
      <c r="Y205" s="13"/>
      <c r="Z205" s="13"/>
      <c r="AB205">
        <v>4080.9198113207549</v>
      </c>
      <c r="AC205" s="53" t="e">
        <f t="shared" si="32"/>
        <v>#VALUE!</v>
      </c>
      <c r="AE205" s="53" t="e">
        <f t="shared" si="33"/>
        <v>#VALUE!</v>
      </c>
      <c r="AF205">
        <v>1</v>
      </c>
    </row>
    <row r="206" spans="1:32" customFormat="1" ht="15.6" x14ac:dyDescent="0.3">
      <c r="A206" s="65"/>
      <c r="B206" s="57" t="e">
        <f>SUMIF('[16]IMP COAL RECEIPT &amp; GCV DATA'!$A$3:$A$121,A206,'[16]IMP COAL RECEIPT &amp; GCV DATA'!$B$3:$B$121)</f>
        <v>#VALUE!</v>
      </c>
      <c r="C206" s="13" t="e">
        <f>SUMIF('[16]IMP COAL RECEIPT &amp; GCV DATA'!$A$3:$A$121,A206,'[16]IMP COAL RECEIPT &amp; GCV DATA'!$C$3:$C$121)</f>
        <v>#VALUE!</v>
      </c>
      <c r="D206" s="66">
        <f>IFERROR(VLOOKUP(A206,'[16]IMP COAL RECEIPT &amp; GCV DATA'!A204:V324,4,0),0)</f>
        <v>0</v>
      </c>
      <c r="E206" s="14">
        <f>IFERROR(VLOOKUP(A206,'[16]IMP COAL RECEIPT &amp; GCV DATA'!$A$2:$V$193,5,0),0)</f>
        <v>0</v>
      </c>
      <c r="F206" s="13" t="e">
        <f>SUMIF('[16]IMP COAL RECEIPT &amp; GCV DATA'!$A$3:$A$193,'MASTER DATA FILE IMP COAL'!A206,'[16]IMP COAL RECEIPT &amp; GCV DATA'!$F$3:$F$193)</f>
        <v>#VALUE!</v>
      </c>
      <c r="G206" s="13">
        <f>IFERROR(VLOOKUP(A206,'[16]IMP COAL RECEIPT &amp; GCV DATA'!$A$2:$V$193,7,0),0)</f>
        <v>0</v>
      </c>
      <c r="H206" s="13">
        <f>IFERROR(VLOOKUP(A206,'[16]IMP COAL RECEIPT &amp; GCV DATA'!$A$2:$V$193,8,0),0)</f>
        <v>0</v>
      </c>
      <c r="I206" s="13">
        <f>IFERROR(VLOOKUP(A206,'[16]WASH COAL RECEIPT &amp; GCV DATA'!$A$2:$V$184,9,0),0)</f>
        <v>0</v>
      </c>
      <c r="J206" s="13">
        <f>IFERROR(VLOOKUP(A206,'[16]IMP COAL RECEIPT &amp; GCV DATA'!$A$2:$V$193,10,0),0)</f>
        <v>0</v>
      </c>
      <c r="K206" s="15" t="e">
        <f>SUMIF('[16]IMP COAL RECEIPT &amp; GCV DATA'!$A$3:$A$193,'MASTER DATA FILE IMP COAL'!A206,'[16]IMP COAL RECEIPT &amp; GCV DATA'!$K$3:$K$193)</f>
        <v>#VALUE!</v>
      </c>
      <c r="L206" s="15" t="e">
        <f>SUMIF('[16]IMP COAL RECEIPT &amp; GCV DATA'!$A$3:$A$193,'MASTER DATA FILE IMP COAL'!A206,'[16]IMP COAL RECEIPT &amp; GCV DATA'!$L$3:$L$193)</f>
        <v>#VALUE!</v>
      </c>
      <c r="M206" s="15" t="e">
        <f t="shared" si="26"/>
        <v>#VALUE!</v>
      </c>
      <c r="N206" s="67"/>
      <c r="O206" s="15" t="e">
        <f>SUMIF('[16]IMP COAL RECEIPT &amp; GCV DATA'!$A$3:$A$193,'MASTER DATA FILE IMP COAL'!A206,'[16]IMP COAL RECEIPT &amp; GCV DATA'!$O$3:$O$193)</f>
        <v>#VALUE!</v>
      </c>
      <c r="P206" s="15" t="e">
        <f t="shared" si="27"/>
        <v>#VALUE!</v>
      </c>
      <c r="Q206" s="15" t="e">
        <f>SUMIF('[16]IMP COAL RECEIPT &amp; GCV DATA'!$A$3:$A$193,'MASTER DATA FILE IMP COAL'!A206,'[16]IMP COAL RECEIPT &amp; GCV DATA'!$Q$3:$Q$193)</f>
        <v>#VALUE!</v>
      </c>
      <c r="R206" s="16" t="e">
        <f>SUMIF('[16]IMP COAL RECEIPT &amp; GCV DATA'!$A$3:$A$253,'MASTER DATA FILE IMP COAL'!A206,'[16]IMP COAL RECEIPT &amp; GCV DATA'!$R$3:$R$253)+IF(H206=$J$234,($K$234*K206),0)+IF(H206=$J$235,($K$235*K206),0)</f>
        <v>#VALUE!</v>
      </c>
      <c r="S206" s="15" t="e">
        <f t="shared" si="28"/>
        <v>#VALUE!</v>
      </c>
      <c r="T206" s="15" t="e">
        <f>SUMIF('[16]IMP COAL RECEIPT &amp; GCV DATA'!$A$3:$A$193,'MASTER DATA FILE IMP COAL'!A206,'[16]IMP COAL RECEIPT &amp; GCV DATA'!$T$3:$T$193)</f>
        <v>#VALUE!</v>
      </c>
      <c r="U206" s="15" t="e">
        <f t="shared" si="29"/>
        <v>#VALUE!</v>
      </c>
      <c r="V206" s="15" t="e">
        <f>SUMIF('[16]IMP COAL RECEIPT &amp; GCV DATA'!$A$3:$A$193,'MASTER DATA FILE IMP COAL'!A206,'[16]IMP COAL RECEIPT &amp; GCV DATA'!$V$3:$V$193)</f>
        <v>#VALUE!</v>
      </c>
      <c r="W206" s="15" t="e">
        <f t="shared" si="30"/>
        <v>#VALUE!</v>
      </c>
      <c r="X206" s="13" t="e">
        <f t="shared" si="31"/>
        <v>#VALUE!</v>
      </c>
      <c r="Y206" s="13"/>
      <c r="Z206" s="13"/>
      <c r="AB206">
        <v>4080.9198113207549</v>
      </c>
      <c r="AC206" s="53" t="e">
        <f t="shared" si="32"/>
        <v>#VALUE!</v>
      </c>
      <c r="AE206" s="53" t="e">
        <f t="shared" si="33"/>
        <v>#VALUE!</v>
      </c>
      <c r="AF206">
        <v>1</v>
      </c>
    </row>
    <row r="207" spans="1:32" customFormat="1" ht="15.6" x14ac:dyDescent="0.3">
      <c r="A207" s="65"/>
      <c r="B207" s="57" t="e">
        <f>SUMIF('[16]IMP COAL RECEIPT &amp; GCV DATA'!$A$3:$A$121,A207,'[16]IMP COAL RECEIPT &amp; GCV DATA'!$B$3:$B$121)</f>
        <v>#VALUE!</v>
      </c>
      <c r="C207" s="13" t="e">
        <f>SUMIF('[16]IMP COAL RECEIPT &amp; GCV DATA'!$A$3:$A$121,A207,'[16]IMP COAL RECEIPT &amp; GCV DATA'!$C$3:$C$121)</f>
        <v>#VALUE!</v>
      </c>
      <c r="D207" s="66">
        <f>IFERROR(VLOOKUP(A207,'[16]IMP COAL RECEIPT &amp; GCV DATA'!A205:V325,4,0),0)</f>
        <v>0</v>
      </c>
      <c r="E207" s="14">
        <f>IFERROR(VLOOKUP(A207,'[16]IMP COAL RECEIPT &amp; GCV DATA'!$A$2:$V$193,5,0),0)</f>
        <v>0</v>
      </c>
      <c r="F207" s="13" t="e">
        <f>SUMIF('[16]IMP COAL RECEIPT &amp; GCV DATA'!$A$3:$A$193,'MASTER DATA FILE IMP COAL'!A207,'[16]IMP COAL RECEIPT &amp; GCV DATA'!$F$3:$F$193)</f>
        <v>#VALUE!</v>
      </c>
      <c r="G207" s="13">
        <f>IFERROR(VLOOKUP(A207,'[16]IMP COAL RECEIPT &amp; GCV DATA'!$A$2:$V$193,7,0),0)</f>
        <v>0</v>
      </c>
      <c r="H207" s="13">
        <f>IFERROR(VLOOKUP(A207,'[16]IMP COAL RECEIPT &amp; GCV DATA'!$A$2:$V$193,8,0),0)</f>
        <v>0</v>
      </c>
      <c r="I207" s="13">
        <f>IFERROR(VLOOKUP(A207,'[16]WASH COAL RECEIPT &amp; GCV DATA'!$A$2:$V$184,9,0),0)</f>
        <v>0</v>
      </c>
      <c r="J207" s="13">
        <f>IFERROR(VLOOKUP(A207,'[16]IMP COAL RECEIPT &amp; GCV DATA'!$A$2:$V$193,10,0),0)</f>
        <v>0</v>
      </c>
      <c r="K207" s="15" t="e">
        <f>SUMIF('[16]IMP COAL RECEIPT &amp; GCV DATA'!$A$3:$A$193,'MASTER DATA FILE IMP COAL'!A207,'[16]IMP COAL RECEIPT &amp; GCV DATA'!$K$3:$K$193)</f>
        <v>#VALUE!</v>
      </c>
      <c r="L207" s="15" t="e">
        <f>SUMIF('[16]IMP COAL RECEIPT &amp; GCV DATA'!$A$3:$A$193,'MASTER DATA FILE IMP COAL'!A207,'[16]IMP COAL RECEIPT &amp; GCV DATA'!$L$3:$L$193)</f>
        <v>#VALUE!</v>
      </c>
      <c r="M207" s="15" t="e">
        <f t="shared" si="26"/>
        <v>#VALUE!</v>
      </c>
      <c r="N207" s="67"/>
      <c r="O207" s="15" t="e">
        <f>SUMIF('[16]IMP COAL RECEIPT &amp; GCV DATA'!$A$3:$A$193,'MASTER DATA FILE IMP COAL'!A207,'[16]IMP COAL RECEIPT &amp; GCV DATA'!$O$3:$O$193)</f>
        <v>#VALUE!</v>
      </c>
      <c r="P207" s="15" t="e">
        <f t="shared" si="27"/>
        <v>#VALUE!</v>
      </c>
      <c r="Q207" s="15" t="e">
        <f>SUMIF('[16]IMP COAL RECEIPT &amp; GCV DATA'!$A$3:$A$193,'MASTER DATA FILE IMP COAL'!A207,'[16]IMP COAL RECEIPT &amp; GCV DATA'!$Q$3:$Q$193)</f>
        <v>#VALUE!</v>
      </c>
      <c r="R207" s="16" t="e">
        <f>SUMIF('[16]IMP COAL RECEIPT &amp; GCV DATA'!$A$3:$A$253,'MASTER DATA FILE IMP COAL'!A207,'[16]IMP COAL RECEIPT &amp; GCV DATA'!$R$3:$R$253)+IF(H207=$J$234,($K$234*K207),0)+IF(H207=$J$235,($K$235*K207),0)</f>
        <v>#VALUE!</v>
      </c>
      <c r="S207" s="15" t="e">
        <f t="shared" si="28"/>
        <v>#VALUE!</v>
      </c>
      <c r="T207" s="15" t="e">
        <f>SUMIF('[16]IMP COAL RECEIPT &amp; GCV DATA'!$A$3:$A$193,'MASTER DATA FILE IMP COAL'!A207,'[16]IMP COAL RECEIPT &amp; GCV DATA'!$T$3:$T$193)</f>
        <v>#VALUE!</v>
      </c>
      <c r="U207" s="15" t="e">
        <f t="shared" si="29"/>
        <v>#VALUE!</v>
      </c>
      <c r="V207" s="15" t="e">
        <f>SUMIF('[16]IMP COAL RECEIPT &amp; GCV DATA'!$A$3:$A$193,'MASTER DATA FILE IMP COAL'!A207,'[16]IMP COAL RECEIPT &amp; GCV DATA'!$V$3:$V$193)</f>
        <v>#VALUE!</v>
      </c>
      <c r="W207" s="15" t="e">
        <f t="shared" si="30"/>
        <v>#VALUE!</v>
      </c>
      <c r="X207" s="13" t="e">
        <f t="shared" si="31"/>
        <v>#VALUE!</v>
      </c>
      <c r="Y207" s="13"/>
      <c r="Z207" s="13"/>
      <c r="AB207">
        <v>4080.9198113207549</v>
      </c>
      <c r="AC207" s="53" t="e">
        <f t="shared" si="32"/>
        <v>#VALUE!</v>
      </c>
      <c r="AE207" s="53" t="e">
        <f t="shared" si="33"/>
        <v>#VALUE!</v>
      </c>
      <c r="AF207">
        <v>1</v>
      </c>
    </row>
    <row r="208" spans="1:32" customFormat="1" ht="15.6" x14ac:dyDescent="0.3">
      <c r="A208" s="65"/>
      <c r="B208" s="57" t="e">
        <f>SUMIF('[16]IMP COAL RECEIPT &amp; GCV DATA'!$A$3:$A$121,A208,'[16]IMP COAL RECEIPT &amp; GCV DATA'!$B$3:$B$121)</f>
        <v>#VALUE!</v>
      </c>
      <c r="C208" s="13" t="e">
        <f>SUMIF('[16]IMP COAL RECEIPT &amp; GCV DATA'!$A$3:$A$121,A208,'[16]IMP COAL RECEIPT &amp; GCV DATA'!$C$3:$C$121)</f>
        <v>#VALUE!</v>
      </c>
      <c r="D208" s="66">
        <f>IFERROR(VLOOKUP(A208,'[16]IMP COAL RECEIPT &amp; GCV DATA'!A206:V326,4,0),0)</f>
        <v>0</v>
      </c>
      <c r="E208" s="14">
        <f>IFERROR(VLOOKUP(A208,'[16]IMP COAL RECEIPT &amp; GCV DATA'!$A$2:$V$193,5,0),0)</f>
        <v>0</v>
      </c>
      <c r="F208" s="13" t="e">
        <f>SUMIF('[16]IMP COAL RECEIPT &amp; GCV DATA'!$A$3:$A$193,'MASTER DATA FILE IMP COAL'!A208,'[16]IMP COAL RECEIPT &amp; GCV DATA'!$F$3:$F$193)</f>
        <v>#VALUE!</v>
      </c>
      <c r="G208" s="13">
        <f>IFERROR(VLOOKUP(A208,'[16]IMP COAL RECEIPT &amp; GCV DATA'!$A$2:$V$193,7,0),0)</f>
        <v>0</v>
      </c>
      <c r="H208" s="13">
        <f>IFERROR(VLOOKUP(A208,'[16]IMP COAL RECEIPT &amp; GCV DATA'!$A$2:$V$193,8,0),0)</f>
        <v>0</v>
      </c>
      <c r="I208" s="13">
        <f>IFERROR(VLOOKUP(A208,'[16]WASH COAL RECEIPT &amp; GCV DATA'!$A$2:$V$184,9,0),0)</f>
        <v>0</v>
      </c>
      <c r="J208" s="13">
        <f>IFERROR(VLOOKUP(A208,'[16]IMP COAL RECEIPT &amp; GCV DATA'!$A$2:$V$193,10,0),0)</f>
        <v>0</v>
      </c>
      <c r="K208" s="15" t="e">
        <f>SUMIF('[16]IMP COAL RECEIPT &amp; GCV DATA'!$A$3:$A$193,'MASTER DATA FILE IMP COAL'!A208,'[16]IMP COAL RECEIPT &amp; GCV DATA'!$K$3:$K$193)</f>
        <v>#VALUE!</v>
      </c>
      <c r="L208" s="15" t="e">
        <f>SUMIF('[16]IMP COAL RECEIPT &amp; GCV DATA'!$A$3:$A$193,'MASTER DATA FILE IMP COAL'!A208,'[16]IMP COAL RECEIPT &amp; GCV DATA'!$L$3:$L$193)</f>
        <v>#VALUE!</v>
      </c>
      <c r="M208" s="15" t="e">
        <f t="shared" si="26"/>
        <v>#VALUE!</v>
      </c>
      <c r="N208" s="67"/>
      <c r="O208" s="15" t="e">
        <f>SUMIF('[16]IMP COAL RECEIPT &amp; GCV DATA'!$A$3:$A$193,'MASTER DATA FILE IMP COAL'!A208,'[16]IMP COAL RECEIPT &amp; GCV DATA'!$O$3:$O$193)</f>
        <v>#VALUE!</v>
      </c>
      <c r="P208" s="15" t="e">
        <f t="shared" si="27"/>
        <v>#VALUE!</v>
      </c>
      <c r="Q208" s="15" t="e">
        <f>SUMIF('[16]IMP COAL RECEIPT &amp; GCV DATA'!$A$3:$A$193,'MASTER DATA FILE IMP COAL'!A208,'[16]IMP COAL RECEIPT &amp; GCV DATA'!$Q$3:$Q$193)</f>
        <v>#VALUE!</v>
      </c>
      <c r="R208" s="16" t="e">
        <f>SUMIF('[16]IMP COAL RECEIPT &amp; GCV DATA'!$A$3:$A$253,'MASTER DATA FILE IMP COAL'!A208,'[16]IMP COAL RECEIPT &amp; GCV DATA'!$R$3:$R$253)+IF(H208=$J$234,($K$234*K208),0)+IF(H208=$J$235,($K$235*K208),0)</f>
        <v>#VALUE!</v>
      </c>
      <c r="S208" s="15" t="e">
        <f t="shared" si="28"/>
        <v>#VALUE!</v>
      </c>
      <c r="T208" s="15" t="e">
        <f>SUMIF('[16]IMP COAL RECEIPT &amp; GCV DATA'!$A$3:$A$193,'MASTER DATA FILE IMP COAL'!A208,'[16]IMP COAL RECEIPT &amp; GCV DATA'!$T$3:$T$193)</f>
        <v>#VALUE!</v>
      </c>
      <c r="U208" s="15" t="e">
        <f t="shared" si="29"/>
        <v>#VALUE!</v>
      </c>
      <c r="V208" s="15" t="e">
        <f>SUMIF('[16]IMP COAL RECEIPT &amp; GCV DATA'!$A$3:$A$193,'MASTER DATA FILE IMP COAL'!A208,'[16]IMP COAL RECEIPT &amp; GCV DATA'!$V$3:$V$193)</f>
        <v>#VALUE!</v>
      </c>
      <c r="W208" s="15" t="e">
        <f t="shared" si="30"/>
        <v>#VALUE!</v>
      </c>
      <c r="X208" s="13" t="e">
        <f t="shared" si="31"/>
        <v>#VALUE!</v>
      </c>
      <c r="Y208" s="13"/>
      <c r="Z208" s="13"/>
      <c r="AB208">
        <v>4080.9198113207549</v>
      </c>
      <c r="AC208" s="53" t="e">
        <f t="shared" si="32"/>
        <v>#VALUE!</v>
      </c>
      <c r="AE208" s="53" t="e">
        <f t="shared" si="33"/>
        <v>#VALUE!</v>
      </c>
      <c r="AF208">
        <v>1</v>
      </c>
    </row>
    <row r="209" spans="1:34" customFormat="1" ht="15.6" x14ac:dyDescent="0.3">
      <c r="A209" s="65"/>
      <c r="B209" s="57" t="e">
        <f>SUMIF('[16]IMP COAL RECEIPT &amp; GCV DATA'!$A$3:$A$121,A209,'[16]IMP COAL RECEIPT &amp; GCV DATA'!$B$3:$B$121)</f>
        <v>#VALUE!</v>
      </c>
      <c r="C209" s="13" t="e">
        <f>SUMIF('[16]IMP COAL RECEIPT &amp; GCV DATA'!$A$3:$A$121,A209,'[16]IMP COAL RECEIPT &amp; GCV DATA'!$C$3:$C$121)</f>
        <v>#VALUE!</v>
      </c>
      <c r="D209" s="66">
        <f>IFERROR(VLOOKUP(A209,'[16]IMP COAL RECEIPT &amp; GCV DATA'!A207:V327,4,0),0)</f>
        <v>0</v>
      </c>
      <c r="E209" s="14">
        <f>IFERROR(VLOOKUP(A209,'[16]IMP COAL RECEIPT &amp; GCV DATA'!$A$2:$V$193,5,0),0)</f>
        <v>0</v>
      </c>
      <c r="F209" s="13" t="e">
        <f>SUMIF('[16]IMP COAL RECEIPT &amp; GCV DATA'!$A$3:$A$193,'MASTER DATA FILE IMP COAL'!A209,'[16]IMP COAL RECEIPT &amp; GCV DATA'!$F$3:$F$193)</f>
        <v>#VALUE!</v>
      </c>
      <c r="G209" s="13">
        <f>IFERROR(VLOOKUP(A209,'[16]IMP COAL RECEIPT &amp; GCV DATA'!$A$2:$V$193,7,0),0)</f>
        <v>0</v>
      </c>
      <c r="H209" s="13">
        <f>IFERROR(VLOOKUP(A209,'[16]IMP COAL RECEIPT &amp; GCV DATA'!$A$2:$V$193,8,0),0)</f>
        <v>0</v>
      </c>
      <c r="I209" s="13">
        <f>IFERROR(VLOOKUP(A209,'[16]WASH COAL RECEIPT &amp; GCV DATA'!$A$2:$V$184,9,0),0)</f>
        <v>0</v>
      </c>
      <c r="J209" s="13">
        <f>IFERROR(VLOOKUP(A209,'[16]IMP COAL RECEIPT &amp; GCV DATA'!$A$2:$V$193,10,0),0)</f>
        <v>0</v>
      </c>
      <c r="K209" s="15" t="e">
        <f>SUMIF('[16]IMP COAL RECEIPT &amp; GCV DATA'!$A$3:$A$193,'MASTER DATA FILE IMP COAL'!A209,'[16]IMP COAL RECEIPT &amp; GCV DATA'!$K$3:$K$193)</f>
        <v>#VALUE!</v>
      </c>
      <c r="L209" s="15" t="e">
        <f>SUMIF('[16]IMP COAL RECEIPT &amp; GCV DATA'!$A$3:$A$193,'MASTER DATA FILE IMP COAL'!A209,'[16]IMP COAL RECEIPT &amp; GCV DATA'!$L$3:$L$193)</f>
        <v>#VALUE!</v>
      </c>
      <c r="M209" s="15" t="e">
        <f t="shared" si="26"/>
        <v>#VALUE!</v>
      </c>
      <c r="N209" s="67"/>
      <c r="O209" s="15" t="e">
        <f>SUMIF('[16]IMP COAL RECEIPT &amp; GCV DATA'!$A$3:$A$193,'MASTER DATA FILE IMP COAL'!A209,'[16]IMP COAL RECEIPT &amp; GCV DATA'!$O$3:$O$193)</f>
        <v>#VALUE!</v>
      </c>
      <c r="P209" s="15" t="e">
        <f t="shared" si="27"/>
        <v>#VALUE!</v>
      </c>
      <c r="Q209" s="15" t="e">
        <f>SUMIF('[16]IMP COAL RECEIPT &amp; GCV DATA'!$A$3:$A$193,'MASTER DATA FILE IMP COAL'!A209,'[16]IMP COAL RECEIPT &amp; GCV DATA'!$Q$3:$Q$193)</f>
        <v>#VALUE!</v>
      </c>
      <c r="R209" s="16" t="e">
        <f>SUMIF('[16]IMP COAL RECEIPT &amp; GCV DATA'!$A$3:$A$253,'MASTER DATA FILE IMP COAL'!A209,'[16]IMP COAL RECEIPT &amp; GCV DATA'!$R$3:$R$253)+IF(H209=$J$234,($K$234*K209),0)+IF(H209=$J$235,($K$235*K209),0)</f>
        <v>#VALUE!</v>
      </c>
      <c r="S209" s="15" t="e">
        <f t="shared" si="28"/>
        <v>#VALUE!</v>
      </c>
      <c r="T209" s="15" t="e">
        <f>SUMIF('[16]IMP COAL RECEIPT &amp; GCV DATA'!$A$3:$A$193,'MASTER DATA FILE IMP COAL'!A209,'[16]IMP COAL RECEIPT &amp; GCV DATA'!$T$3:$T$193)</f>
        <v>#VALUE!</v>
      </c>
      <c r="U209" s="15" t="e">
        <f t="shared" si="29"/>
        <v>#VALUE!</v>
      </c>
      <c r="V209" s="15" t="e">
        <f>SUMIF('[16]IMP COAL RECEIPT &amp; GCV DATA'!$A$3:$A$193,'MASTER DATA FILE IMP COAL'!A209,'[16]IMP COAL RECEIPT &amp; GCV DATA'!$V$3:$V$193)</f>
        <v>#VALUE!</v>
      </c>
      <c r="W209" s="15" t="e">
        <f t="shared" si="30"/>
        <v>#VALUE!</v>
      </c>
      <c r="X209" s="13" t="e">
        <f t="shared" si="31"/>
        <v>#VALUE!</v>
      </c>
      <c r="Y209" s="13"/>
      <c r="Z209" s="13"/>
      <c r="AB209">
        <v>4080.9198113207549</v>
      </c>
      <c r="AC209" s="53" t="e">
        <f t="shared" si="32"/>
        <v>#VALUE!</v>
      </c>
      <c r="AE209" s="53" t="e">
        <f t="shared" si="33"/>
        <v>#VALUE!</v>
      </c>
      <c r="AF209">
        <v>1</v>
      </c>
    </row>
    <row r="210" spans="1:34" customFormat="1" ht="15.6" x14ac:dyDescent="0.3">
      <c r="A210" s="65"/>
      <c r="B210" s="57" t="e">
        <f>SUMIF('[16]IMP COAL RECEIPT &amp; GCV DATA'!$A$3:$A$121,A210,'[16]IMP COAL RECEIPT &amp; GCV DATA'!$B$3:$B$121)</f>
        <v>#VALUE!</v>
      </c>
      <c r="C210" s="13" t="e">
        <f>SUMIF('[16]IMP COAL RECEIPT &amp; GCV DATA'!$A$3:$A$121,A210,'[16]IMP COAL RECEIPT &amp; GCV DATA'!$C$3:$C$121)</f>
        <v>#VALUE!</v>
      </c>
      <c r="D210" s="66">
        <f>IFERROR(VLOOKUP(A210,'[16]IMP COAL RECEIPT &amp; GCV DATA'!A208:V328,4,0),0)</f>
        <v>0</v>
      </c>
      <c r="E210" s="14">
        <f>IFERROR(VLOOKUP(A210,'[16]IMP COAL RECEIPT &amp; GCV DATA'!$A$2:$V$193,5,0),0)</f>
        <v>0</v>
      </c>
      <c r="F210" s="13" t="e">
        <f>SUMIF('[16]IMP COAL RECEIPT &amp; GCV DATA'!$A$3:$A$193,'MASTER DATA FILE IMP COAL'!A210,'[16]IMP COAL RECEIPT &amp; GCV DATA'!$F$3:$F$193)</f>
        <v>#VALUE!</v>
      </c>
      <c r="G210" s="13">
        <f>IFERROR(VLOOKUP(A210,'[16]IMP COAL RECEIPT &amp; GCV DATA'!$A$2:$V$193,7,0),0)</f>
        <v>0</v>
      </c>
      <c r="H210" s="13">
        <f>IFERROR(VLOOKUP(A210,'[16]IMP COAL RECEIPT &amp; GCV DATA'!$A$2:$V$193,8,0),0)</f>
        <v>0</v>
      </c>
      <c r="I210" s="13">
        <f>IFERROR(VLOOKUP(A210,'[16]WASH COAL RECEIPT &amp; GCV DATA'!$A$2:$V$184,9,0),0)</f>
        <v>0</v>
      </c>
      <c r="J210" s="13">
        <f>IFERROR(VLOOKUP(A210,'[16]IMP COAL RECEIPT &amp; GCV DATA'!$A$2:$V$193,10,0),0)</f>
        <v>0</v>
      </c>
      <c r="K210" s="15" t="e">
        <f>SUMIF('[16]IMP COAL RECEIPT &amp; GCV DATA'!$A$3:$A$193,'MASTER DATA FILE IMP COAL'!A210,'[16]IMP COAL RECEIPT &amp; GCV DATA'!$K$3:$K$193)</f>
        <v>#VALUE!</v>
      </c>
      <c r="L210" s="15" t="e">
        <f>SUMIF('[16]IMP COAL RECEIPT &amp; GCV DATA'!$A$3:$A$193,'MASTER DATA FILE IMP COAL'!A210,'[16]IMP COAL RECEIPT &amp; GCV DATA'!$L$3:$L$193)</f>
        <v>#VALUE!</v>
      </c>
      <c r="M210" s="15" t="e">
        <f t="shared" si="26"/>
        <v>#VALUE!</v>
      </c>
      <c r="N210" s="67"/>
      <c r="O210" s="15" t="e">
        <f>SUMIF('[16]IMP COAL RECEIPT &amp; GCV DATA'!$A$3:$A$193,'MASTER DATA FILE IMP COAL'!A210,'[16]IMP COAL RECEIPT &amp; GCV DATA'!$O$3:$O$193)</f>
        <v>#VALUE!</v>
      </c>
      <c r="P210" s="15" t="e">
        <f t="shared" si="27"/>
        <v>#VALUE!</v>
      </c>
      <c r="Q210" s="15" t="e">
        <f>SUMIF('[16]IMP COAL RECEIPT &amp; GCV DATA'!$A$3:$A$193,'MASTER DATA FILE IMP COAL'!A210,'[16]IMP COAL RECEIPT &amp; GCV DATA'!$Q$3:$Q$193)</f>
        <v>#VALUE!</v>
      </c>
      <c r="R210" s="16" t="e">
        <f>SUMIF('[16]IMP COAL RECEIPT &amp; GCV DATA'!$A$3:$A$253,'MASTER DATA FILE IMP COAL'!A210,'[16]IMP COAL RECEIPT &amp; GCV DATA'!$R$3:$R$253)+IF(H210=$J$234,($K$234*K210),0)+IF(H210=$J$235,($K$235*K210),0)</f>
        <v>#VALUE!</v>
      </c>
      <c r="S210" s="15" t="e">
        <f t="shared" si="28"/>
        <v>#VALUE!</v>
      </c>
      <c r="T210" s="15" t="e">
        <f>SUMIF('[16]IMP COAL RECEIPT &amp; GCV DATA'!$A$3:$A$193,'MASTER DATA FILE IMP COAL'!A210,'[16]IMP COAL RECEIPT &amp; GCV DATA'!$T$3:$T$193)</f>
        <v>#VALUE!</v>
      </c>
      <c r="U210" s="15" t="e">
        <f t="shared" si="29"/>
        <v>#VALUE!</v>
      </c>
      <c r="V210" s="15" t="e">
        <f>SUMIF('[16]IMP COAL RECEIPT &amp; GCV DATA'!$A$3:$A$193,'MASTER DATA FILE IMP COAL'!A210,'[16]IMP COAL RECEIPT &amp; GCV DATA'!$V$3:$V$193)</f>
        <v>#VALUE!</v>
      </c>
      <c r="W210" s="15" t="e">
        <f t="shared" si="30"/>
        <v>#VALUE!</v>
      </c>
      <c r="X210" s="13" t="e">
        <f t="shared" si="31"/>
        <v>#VALUE!</v>
      </c>
      <c r="Y210" s="13"/>
      <c r="Z210" s="13"/>
      <c r="AB210">
        <v>4080.9198113207549</v>
      </c>
      <c r="AC210" s="53" t="e">
        <f t="shared" si="32"/>
        <v>#VALUE!</v>
      </c>
      <c r="AE210" s="53" t="e">
        <f t="shared" si="33"/>
        <v>#VALUE!</v>
      </c>
      <c r="AF210">
        <v>1</v>
      </c>
    </row>
    <row r="211" spans="1:34" customFormat="1" ht="15.6" x14ac:dyDescent="0.3">
      <c r="A211" s="65"/>
      <c r="B211" s="57" t="e">
        <f>SUMIF('[16]IMP COAL RECEIPT &amp; GCV DATA'!$A$3:$A$121,A211,'[16]IMP COAL RECEIPT &amp; GCV DATA'!$B$3:$B$121)</f>
        <v>#VALUE!</v>
      </c>
      <c r="C211" s="13" t="e">
        <f>SUMIF('[16]IMP COAL RECEIPT &amp; GCV DATA'!$A$3:$A$121,A211,'[16]IMP COAL RECEIPT &amp; GCV DATA'!$C$3:$C$121)</f>
        <v>#VALUE!</v>
      </c>
      <c r="D211" s="66">
        <f>IFERROR(VLOOKUP(A211,'[16]IMP COAL RECEIPT &amp; GCV DATA'!A209:V329,4,0),0)</f>
        <v>0</v>
      </c>
      <c r="E211" s="14">
        <f>IFERROR(VLOOKUP(A211,'[16]IMP COAL RECEIPT &amp; GCV DATA'!$A$2:$V$193,5,0),0)</f>
        <v>0</v>
      </c>
      <c r="F211" s="13" t="e">
        <f>SUMIF('[16]IMP COAL RECEIPT &amp; GCV DATA'!$A$3:$A$193,'MASTER DATA FILE IMP COAL'!A211,'[16]IMP COAL RECEIPT &amp; GCV DATA'!$F$3:$F$193)</f>
        <v>#VALUE!</v>
      </c>
      <c r="G211" s="13">
        <f>IFERROR(VLOOKUP(A211,'[16]IMP COAL RECEIPT &amp; GCV DATA'!$A$2:$V$193,7,0),0)</f>
        <v>0</v>
      </c>
      <c r="H211" s="13">
        <f>IFERROR(VLOOKUP(A211,'[16]IMP COAL RECEIPT &amp; GCV DATA'!$A$2:$V$193,8,0),0)</f>
        <v>0</v>
      </c>
      <c r="I211" s="13">
        <f>IFERROR(VLOOKUP(A211,'[16]WASH COAL RECEIPT &amp; GCV DATA'!$A$2:$V$184,9,0),0)</f>
        <v>0</v>
      </c>
      <c r="J211" s="13">
        <f>IFERROR(VLOOKUP(A211,'[16]IMP COAL RECEIPT &amp; GCV DATA'!$A$2:$V$193,10,0),0)</f>
        <v>0</v>
      </c>
      <c r="K211" s="15" t="e">
        <f>SUMIF('[16]IMP COAL RECEIPT &amp; GCV DATA'!$A$3:$A$193,'MASTER DATA FILE IMP COAL'!A211,'[16]IMP COAL RECEIPT &amp; GCV DATA'!$K$3:$K$193)</f>
        <v>#VALUE!</v>
      </c>
      <c r="L211" s="15" t="e">
        <f>SUMIF('[16]IMP COAL RECEIPT &amp; GCV DATA'!$A$3:$A$193,'MASTER DATA FILE IMP COAL'!A211,'[16]IMP COAL RECEIPT &amp; GCV DATA'!$L$3:$L$193)</f>
        <v>#VALUE!</v>
      </c>
      <c r="M211" s="15" t="e">
        <f t="shared" si="26"/>
        <v>#VALUE!</v>
      </c>
      <c r="N211" s="67"/>
      <c r="O211" s="15" t="e">
        <f>SUMIF('[16]IMP COAL RECEIPT &amp; GCV DATA'!$A$3:$A$193,'MASTER DATA FILE IMP COAL'!A211,'[16]IMP COAL RECEIPT &amp; GCV DATA'!$O$3:$O$193)</f>
        <v>#VALUE!</v>
      </c>
      <c r="P211" s="15" t="e">
        <f t="shared" si="27"/>
        <v>#VALUE!</v>
      </c>
      <c r="Q211" s="15" t="e">
        <f>SUMIF('[16]IMP COAL RECEIPT &amp; GCV DATA'!$A$3:$A$193,'MASTER DATA FILE IMP COAL'!A211,'[16]IMP COAL RECEIPT &amp; GCV DATA'!$Q$3:$Q$193)</f>
        <v>#VALUE!</v>
      </c>
      <c r="R211" s="16" t="e">
        <f>SUMIF('[16]IMP COAL RECEIPT &amp; GCV DATA'!$A$3:$A$253,'MASTER DATA FILE IMP COAL'!A211,'[16]IMP COAL RECEIPT &amp; GCV DATA'!$R$3:$R$253)+IF(H211=$J$234,($K$234*K211),0)+IF(H211=$J$235,($K$235*K211),0)</f>
        <v>#VALUE!</v>
      </c>
      <c r="S211" s="15" t="e">
        <f t="shared" si="28"/>
        <v>#VALUE!</v>
      </c>
      <c r="T211" s="15" t="e">
        <f>SUMIF('[16]IMP COAL RECEIPT &amp; GCV DATA'!$A$3:$A$193,'MASTER DATA FILE IMP COAL'!A211,'[16]IMP COAL RECEIPT &amp; GCV DATA'!$T$3:$T$193)</f>
        <v>#VALUE!</v>
      </c>
      <c r="U211" s="15" t="e">
        <f t="shared" si="29"/>
        <v>#VALUE!</v>
      </c>
      <c r="V211" s="15" t="e">
        <f>SUMIF('[16]IMP COAL RECEIPT &amp; GCV DATA'!$A$3:$A$193,'MASTER DATA FILE IMP COAL'!A211,'[16]IMP COAL RECEIPT &amp; GCV DATA'!$V$3:$V$193)</f>
        <v>#VALUE!</v>
      </c>
      <c r="W211" s="15" t="e">
        <f t="shared" si="30"/>
        <v>#VALUE!</v>
      </c>
      <c r="X211" s="13" t="e">
        <f t="shared" si="31"/>
        <v>#VALUE!</v>
      </c>
      <c r="Y211" s="13"/>
      <c r="Z211" s="13"/>
      <c r="AB211">
        <v>4080.9198113207549</v>
      </c>
      <c r="AC211" s="53" t="e">
        <f t="shared" si="32"/>
        <v>#VALUE!</v>
      </c>
      <c r="AE211" s="53" t="e">
        <f t="shared" si="33"/>
        <v>#VALUE!</v>
      </c>
      <c r="AF211">
        <v>1</v>
      </c>
    </row>
    <row r="212" spans="1:34" customFormat="1" ht="15.6" x14ac:dyDescent="0.3">
      <c r="A212" s="65"/>
      <c r="B212" s="57" t="e">
        <f>SUMIF('[16]IMP COAL RECEIPT &amp; GCV DATA'!$A$3:$A$121,A212,'[16]IMP COAL RECEIPT &amp; GCV DATA'!$B$3:$B$121)</f>
        <v>#VALUE!</v>
      </c>
      <c r="C212" s="13" t="e">
        <f>SUMIF('[16]IMP COAL RECEIPT &amp; GCV DATA'!$A$3:$A$121,A212,'[16]IMP COAL RECEIPT &amp; GCV DATA'!$C$3:$C$121)</f>
        <v>#VALUE!</v>
      </c>
      <c r="D212" s="66">
        <f>IFERROR(VLOOKUP(A212,'[16]IMP COAL RECEIPT &amp; GCV DATA'!A210:V330,4,0),0)</f>
        <v>0</v>
      </c>
      <c r="E212" s="14">
        <f>IFERROR(VLOOKUP(A212,'[16]IMP COAL RECEIPT &amp; GCV DATA'!$A$2:$V$193,5,0),0)</f>
        <v>0</v>
      </c>
      <c r="F212" s="13" t="e">
        <f>SUMIF('[16]IMP COAL RECEIPT &amp; GCV DATA'!$A$3:$A$193,'MASTER DATA FILE IMP COAL'!A212,'[16]IMP COAL RECEIPT &amp; GCV DATA'!$F$3:$F$193)</f>
        <v>#VALUE!</v>
      </c>
      <c r="G212" s="13">
        <f>IFERROR(VLOOKUP(A212,'[16]IMP COAL RECEIPT &amp; GCV DATA'!$A$2:$V$193,7,0),0)</f>
        <v>0</v>
      </c>
      <c r="H212" s="13">
        <f>IFERROR(VLOOKUP(A212,'[16]IMP COAL RECEIPT &amp; GCV DATA'!$A$2:$V$193,8,0),0)</f>
        <v>0</v>
      </c>
      <c r="I212" s="13">
        <f>IFERROR(VLOOKUP(A212,'[16]WASH COAL RECEIPT &amp; GCV DATA'!$A$2:$V$184,9,0),0)</f>
        <v>0</v>
      </c>
      <c r="J212" s="13">
        <f>IFERROR(VLOOKUP(A212,'[16]IMP COAL RECEIPT &amp; GCV DATA'!$A$2:$V$193,10,0),0)</f>
        <v>0</v>
      </c>
      <c r="K212" s="15" t="e">
        <f>SUMIF('[16]IMP COAL RECEIPT &amp; GCV DATA'!$A$3:$A$193,'MASTER DATA FILE IMP COAL'!A212,'[16]IMP COAL RECEIPT &amp; GCV DATA'!$K$3:$K$193)</f>
        <v>#VALUE!</v>
      </c>
      <c r="L212" s="15" t="e">
        <f>SUMIF('[16]IMP COAL RECEIPT &amp; GCV DATA'!$A$3:$A$193,'MASTER DATA FILE IMP COAL'!A212,'[16]IMP COAL RECEIPT &amp; GCV DATA'!$L$3:$L$193)</f>
        <v>#VALUE!</v>
      </c>
      <c r="M212" s="15" t="e">
        <f t="shared" si="26"/>
        <v>#VALUE!</v>
      </c>
      <c r="N212" s="67"/>
      <c r="O212" s="15" t="e">
        <f>SUMIF('[16]IMP COAL RECEIPT &amp; GCV DATA'!$A$3:$A$193,'MASTER DATA FILE IMP COAL'!A212,'[16]IMP COAL RECEIPT &amp; GCV DATA'!$O$3:$O$193)</f>
        <v>#VALUE!</v>
      </c>
      <c r="P212" s="15" t="e">
        <f t="shared" si="27"/>
        <v>#VALUE!</v>
      </c>
      <c r="Q212" s="15" t="e">
        <f>SUMIF('[16]IMP COAL RECEIPT &amp; GCV DATA'!$A$3:$A$193,'MASTER DATA FILE IMP COAL'!A212,'[16]IMP COAL RECEIPT &amp; GCV DATA'!$Q$3:$Q$193)</f>
        <v>#VALUE!</v>
      </c>
      <c r="R212" s="16" t="e">
        <f>SUMIF('[16]IMP COAL RECEIPT &amp; GCV DATA'!$A$3:$A$253,'MASTER DATA FILE IMP COAL'!A212,'[16]IMP COAL RECEIPT &amp; GCV DATA'!$R$3:$R$253)+IF(H212=$J$234,($K$234*K212),0)+IF(H212=$J$235,($K$235*K212),0)</f>
        <v>#VALUE!</v>
      </c>
      <c r="S212" s="15" t="e">
        <f t="shared" si="28"/>
        <v>#VALUE!</v>
      </c>
      <c r="T212" s="15" t="e">
        <f>SUMIF('[16]IMP COAL RECEIPT &amp; GCV DATA'!$A$3:$A$193,'MASTER DATA FILE IMP COAL'!A212,'[16]IMP COAL RECEIPT &amp; GCV DATA'!$T$3:$T$193)</f>
        <v>#VALUE!</v>
      </c>
      <c r="U212" s="15" t="e">
        <f t="shared" si="29"/>
        <v>#VALUE!</v>
      </c>
      <c r="V212" s="15" t="e">
        <f>SUMIF('[16]IMP COAL RECEIPT &amp; GCV DATA'!$A$3:$A$193,'MASTER DATA FILE IMP COAL'!A212,'[16]IMP COAL RECEIPT &amp; GCV DATA'!$V$3:$V$193)</f>
        <v>#VALUE!</v>
      </c>
      <c r="W212" s="15" t="e">
        <f t="shared" si="30"/>
        <v>#VALUE!</v>
      </c>
      <c r="X212" s="13" t="e">
        <f t="shared" si="31"/>
        <v>#VALUE!</v>
      </c>
      <c r="Y212" s="13"/>
      <c r="Z212" s="13"/>
      <c r="AB212">
        <v>4080.9198113207549</v>
      </c>
      <c r="AC212" s="53" t="e">
        <f t="shared" si="32"/>
        <v>#VALUE!</v>
      </c>
      <c r="AE212" s="53" t="e">
        <f t="shared" si="33"/>
        <v>#VALUE!</v>
      </c>
      <c r="AF212">
        <v>1</v>
      </c>
    </row>
    <row r="213" spans="1:34" customFormat="1" ht="15.6" x14ac:dyDescent="0.3">
      <c r="A213" s="65"/>
      <c r="B213" s="57" t="e">
        <f>SUMIF('[16]IMP COAL RECEIPT &amp; GCV DATA'!$A$3:$A$121,A213,'[16]IMP COAL RECEIPT &amp; GCV DATA'!$B$3:$B$121)</f>
        <v>#VALUE!</v>
      </c>
      <c r="C213" s="13" t="e">
        <f>SUMIF('[16]IMP COAL RECEIPT &amp; GCV DATA'!$A$3:$A$121,A213,'[16]IMP COAL RECEIPT &amp; GCV DATA'!$C$3:$C$121)</f>
        <v>#VALUE!</v>
      </c>
      <c r="D213" s="66">
        <f>IFERROR(VLOOKUP(A213,'[16]IMP COAL RECEIPT &amp; GCV DATA'!A211:V331,4,0),0)</f>
        <v>0</v>
      </c>
      <c r="E213" s="14">
        <f>IFERROR(VLOOKUP(A213,'[16]IMP COAL RECEIPT &amp; GCV DATA'!$A$2:$V$193,5,0),0)</f>
        <v>0</v>
      </c>
      <c r="F213" s="13" t="e">
        <f>SUMIF('[16]IMP COAL RECEIPT &amp; GCV DATA'!$A$3:$A$193,'MASTER DATA FILE IMP COAL'!A213,'[16]IMP COAL RECEIPT &amp; GCV DATA'!$F$3:$F$193)</f>
        <v>#VALUE!</v>
      </c>
      <c r="G213" s="13">
        <f>IFERROR(VLOOKUP(A213,'[16]IMP COAL RECEIPT &amp; GCV DATA'!$A$2:$V$193,7,0),0)</f>
        <v>0</v>
      </c>
      <c r="H213" s="13">
        <f>IFERROR(VLOOKUP(A213,'[16]IMP COAL RECEIPT &amp; GCV DATA'!$A$2:$V$193,8,0),0)</f>
        <v>0</v>
      </c>
      <c r="I213" s="13">
        <f>IFERROR(VLOOKUP(A213,'[16]WASH COAL RECEIPT &amp; GCV DATA'!$A$2:$V$184,9,0),0)</f>
        <v>0</v>
      </c>
      <c r="J213" s="13">
        <f>IFERROR(VLOOKUP(A213,'[16]IMP COAL RECEIPT &amp; GCV DATA'!$A$2:$V$193,10,0),0)</f>
        <v>0</v>
      </c>
      <c r="K213" s="15" t="e">
        <f>SUMIF('[16]IMP COAL RECEIPT &amp; GCV DATA'!$A$3:$A$193,'MASTER DATA FILE IMP COAL'!A213,'[16]IMP COAL RECEIPT &amp; GCV DATA'!$K$3:$K$193)</f>
        <v>#VALUE!</v>
      </c>
      <c r="L213" s="15" t="e">
        <f>SUMIF('[16]IMP COAL RECEIPT &amp; GCV DATA'!$A$3:$A$193,'MASTER DATA FILE IMP COAL'!A213,'[16]IMP COAL RECEIPT &amp; GCV DATA'!$L$3:$L$193)</f>
        <v>#VALUE!</v>
      </c>
      <c r="M213" s="15" t="e">
        <f t="shared" si="26"/>
        <v>#VALUE!</v>
      </c>
      <c r="N213" s="67"/>
      <c r="O213" s="15" t="e">
        <f>SUMIF('[16]IMP COAL RECEIPT &amp; GCV DATA'!$A$3:$A$193,'MASTER DATA FILE IMP COAL'!A213,'[16]IMP COAL RECEIPT &amp; GCV DATA'!$O$3:$O$193)</f>
        <v>#VALUE!</v>
      </c>
      <c r="P213" s="15" t="e">
        <f t="shared" si="27"/>
        <v>#VALUE!</v>
      </c>
      <c r="Q213" s="15" t="e">
        <f>SUMIF('[16]IMP COAL RECEIPT &amp; GCV DATA'!$A$3:$A$193,'MASTER DATA FILE IMP COAL'!A213,'[16]IMP COAL RECEIPT &amp; GCV DATA'!$Q$3:$Q$193)</f>
        <v>#VALUE!</v>
      </c>
      <c r="R213" s="16" t="e">
        <f>SUMIF('[16]IMP COAL RECEIPT &amp; GCV DATA'!$A$3:$A$253,'MASTER DATA FILE IMP COAL'!A213,'[16]IMP COAL RECEIPT &amp; GCV DATA'!$R$3:$R$253)+IF(H213=$J$234,($K$234*K213),0)+IF(H213=$J$235,($K$235*K213),0)</f>
        <v>#VALUE!</v>
      </c>
      <c r="S213" s="15" t="e">
        <f t="shared" si="28"/>
        <v>#VALUE!</v>
      </c>
      <c r="T213" s="15" t="e">
        <f>SUMIF('[16]IMP COAL RECEIPT &amp; GCV DATA'!$A$3:$A$193,'MASTER DATA FILE IMP COAL'!A213,'[16]IMP COAL RECEIPT &amp; GCV DATA'!$T$3:$T$193)</f>
        <v>#VALUE!</v>
      </c>
      <c r="U213" s="15" t="e">
        <f t="shared" si="29"/>
        <v>#VALUE!</v>
      </c>
      <c r="V213" s="15" t="e">
        <f>SUMIF('[16]IMP COAL RECEIPT &amp; GCV DATA'!$A$3:$A$193,'MASTER DATA FILE IMP COAL'!A213,'[16]IMP COAL RECEIPT &amp; GCV DATA'!$V$3:$V$193)</f>
        <v>#VALUE!</v>
      </c>
      <c r="W213" s="15" t="e">
        <f t="shared" si="30"/>
        <v>#VALUE!</v>
      </c>
      <c r="X213" s="13" t="e">
        <f t="shared" si="31"/>
        <v>#VALUE!</v>
      </c>
      <c r="Y213" s="13"/>
      <c r="Z213" s="13"/>
      <c r="AB213">
        <v>4080.9198113207549</v>
      </c>
      <c r="AC213" s="53" t="e">
        <f t="shared" si="32"/>
        <v>#VALUE!</v>
      </c>
      <c r="AE213" s="53" t="e">
        <f t="shared" si="33"/>
        <v>#VALUE!</v>
      </c>
      <c r="AF213">
        <v>1</v>
      </c>
    </row>
    <row r="214" spans="1:34" s="75" customFormat="1" x14ac:dyDescent="0.3">
      <c r="A214" s="72"/>
      <c r="B214" s="72"/>
      <c r="C214" s="23"/>
      <c r="D214" s="73"/>
      <c r="E214" s="73"/>
      <c r="F214" s="73"/>
      <c r="G214" s="73"/>
      <c r="H214" s="73"/>
      <c r="I214" s="73"/>
      <c r="J214" s="73"/>
      <c r="K214" s="25" t="e">
        <f>+SUM(K3:K213)</f>
        <v>#VALUE!</v>
      </c>
      <c r="L214" s="25" t="e">
        <f>+SUM(L3:L213)</f>
        <v>#VALUE!</v>
      </c>
      <c r="M214" s="25" t="e">
        <f>+SUM(M3:M213)</f>
        <v>#VALUE!</v>
      </c>
      <c r="N214" s="25" t="e">
        <f>+SUM(N3:N213)</f>
        <v>#VALUE!</v>
      </c>
      <c r="O214" s="74"/>
      <c r="P214" s="25" t="e">
        <f>+SUM(P3:P213)</f>
        <v>#VALUE!</v>
      </c>
      <c r="Q214" s="25" t="e">
        <f>+SUM(Q3:Q213)</f>
        <v>#VALUE!</v>
      </c>
      <c r="R214" s="25" t="e">
        <f>+SUM(R3:R213)</f>
        <v>#VALUE!</v>
      </c>
      <c r="S214" s="25">
        <f>+IFERROR(R214/K214,0)</f>
        <v>0</v>
      </c>
      <c r="T214" s="27">
        <f>IFERROR(+U214/L214,0)</f>
        <v>0</v>
      </c>
      <c r="U214" s="25" t="e">
        <f>SUM(U3:U213)</f>
        <v>#VALUE!</v>
      </c>
      <c r="V214" s="27">
        <f>IFERROR(+W214/L214,0)</f>
        <v>0</v>
      </c>
      <c r="W214" s="25" t="e">
        <f>SUM(W3:W213)</f>
        <v>#VALUE!</v>
      </c>
      <c r="X214" s="13"/>
      <c r="Y214" s="13"/>
      <c r="Z214" s="13"/>
      <c r="AH214" s="75">
        <v>15333416.935000001</v>
      </c>
    </row>
    <row r="215" spans="1:34" s="81" customFormat="1" x14ac:dyDescent="0.3">
      <c r="A215" s="76"/>
      <c r="B215" s="77"/>
      <c r="C215" s="78"/>
      <c r="D215" s="76"/>
      <c r="E215" s="76"/>
      <c r="F215" s="76"/>
      <c r="G215" s="76"/>
      <c r="H215" s="79"/>
      <c r="I215" s="76"/>
      <c r="J215" s="76"/>
      <c r="K215" s="80"/>
      <c r="L215" s="80">
        <v>283978.94</v>
      </c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Y215" s="82"/>
      <c r="Z215" s="82"/>
      <c r="AH215" s="81">
        <v>15988477.504375</v>
      </c>
    </row>
    <row r="216" spans="1:34" s="81" customFormat="1" x14ac:dyDescent="0.3">
      <c r="A216" s="76"/>
      <c r="B216" s="77"/>
      <c r="C216" s="78"/>
      <c r="D216" s="76"/>
      <c r="E216" s="76"/>
      <c r="F216" s="76"/>
      <c r="G216" s="76"/>
      <c r="H216" s="76"/>
      <c r="I216" s="80" t="e">
        <f>K214+#REF!</f>
        <v>#VALUE!</v>
      </c>
      <c r="J216" s="80" t="e">
        <f>L214+#REF!</f>
        <v>#VALUE!</v>
      </c>
      <c r="K216" s="80"/>
      <c r="L216" s="80"/>
      <c r="M216" s="80"/>
      <c r="N216" s="80"/>
      <c r="O216" s="80"/>
      <c r="P216" s="80"/>
      <c r="Q216" s="80"/>
      <c r="R216" s="80" t="e">
        <f>R214+#REF!</f>
        <v>#VALUE!</v>
      </c>
      <c r="S216" s="80"/>
      <c r="T216" s="80"/>
      <c r="U216" s="80"/>
      <c r="V216" s="80"/>
      <c r="W216" s="80"/>
      <c r="Y216" s="82"/>
      <c r="Z216" s="82"/>
      <c r="AH216" s="81">
        <v>12349679.336875001</v>
      </c>
    </row>
    <row r="217" spans="1:34" s="81" customFormat="1" x14ac:dyDescent="0.3">
      <c r="A217" s="83"/>
      <c r="B217" s="84"/>
      <c r="C217" s="85"/>
      <c r="D217" s="83"/>
      <c r="E217" s="83"/>
      <c r="F217" s="83"/>
      <c r="G217" s="83"/>
      <c r="H217" s="83"/>
      <c r="I217" s="83">
        <v>570515.56000000006</v>
      </c>
      <c r="J217" s="83">
        <v>566809.29999999958</v>
      </c>
      <c r="K217" s="86"/>
      <c r="L217" s="86"/>
      <c r="M217" s="86"/>
      <c r="N217" s="86"/>
      <c r="O217" s="86"/>
      <c r="P217" s="86"/>
      <c r="Q217" s="86"/>
      <c r="R217" s="86">
        <v>2321120762.466722</v>
      </c>
      <c r="S217" s="86"/>
      <c r="T217" s="86"/>
      <c r="U217" s="86"/>
      <c r="V217" s="86"/>
      <c r="W217" s="86"/>
      <c r="Y217" s="82"/>
      <c r="Z217" s="82"/>
      <c r="AH217" s="81">
        <v>15863605.452000001</v>
      </c>
    </row>
    <row r="218" spans="1:34" s="81" customFormat="1" x14ac:dyDescent="0.3">
      <c r="A218" s="83"/>
      <c r="B218" s="84"/>
      <c r="C218" s="85"/>
      <c r="D218" s="83"/>
      <c r="E218" s="83"/>
      <c r="F218" s="83"/>
      <c r="G218" s="83"/>
      <c r="H218" s="87"/>
      <c r="I218" s="83"/>
      <c r="J218" s="83"/>
      <c r="K218" s="86"/>
      <c r="L218" s="86"/>
      <c r="M218" s="86"/>
      <c r="N218" s="86"/>
      <c r="O218" s="86"/>
      <c r="P218" s="86"/>
      <c r="Q218" s="86" t="e">
        <f>R218/I216</f>
        <v>#VALUE!</v>
      </c>
      <c r="R218" s="86" t="e">
        <f>R217-R216</f>
        <v>#VALUE!</v>
      </c>
      <c r="S218" s="86"/>
      <c r="T218" s="86"/>
      <c r="U218" s="86"/>
      <c r="V218" s="86"/>
      <c r="W218" s="86"/>
      <c r="Y218" s="82"/>
      <c r="Z218" s="82"/>
      <c r="AH218" s="81">
        <v>16138505.698124999</v>
      </c>
    </row>
    <row r="219" spans="1:34" s="81" customFormat="1" x14ac:dyDescent="0.3">
      <c r="B219" s="88"/>
      <c r="C219" s="89"/>
      <c r="K219" s="90" t="e">
        <f>SUBTOTAL(9,K3:K213)</f>
        <v>#VALUE!</v>
      </c>
      <c r="L219" s="90" t="e">
        <f>SUBTOTAL(9,L3:L213)</f>
        <v>#VALUE!</v>
      </c>
      <c r="M219" s="90"/>
      <c r="N219" s="90"/>
      <c r="O219" s="90"/>
      <c r="P219" s="90"/>
      <c r="Q219" s="90"/>
      <c r="R219" s="90" t="e">
        <f>SUBTOTAL(9,R3:R213)</f>
        <v>#VALUE!</v>
      </c>
      <c r="S219" s="15" t="e">
        <f>+R219/K219</f>
        <v>#VALUE!</v>
      </c>
      <c r="T219" s="90" t="e">
        <f>U219/L219</f>
        <v>#VALUE!</v>
      </c>
      <c r="U219" s="90" t="e">
        <f>SUBTOTAL(9,U3:U213)</f>
        <v>#VALUE!</v>
      </c>
      <c r="V219" s="90" t="e">
        <f>W219/L219</f>
        <v>#VALUE!</v>
      </c>
      <c r="W219" s="90" t="e">
        <f>SUBTOTAL(9,W3:W213)</f>
        <v>#VALUE!</v>
      </c>
      <c r="X219" s="90" t="e">
        <f>SUBTOTAL(9,X3:X213)</f>
        <v>#VALUE!</v>
      </c>
      <c r="Y219" s="82"/>
      <c r="Z219" s="82"/>
      <c r="AH219" s="81">
        <v>16252033.133499999</v>
      </c>
    </row>
    <row r="220" spans="1:34" s="81" customFormat="1" x14ac:dyDescent="0.3">
      <c r="B220" s="88"/>
      <c r="C220" s="89"/>
      <c r="K220" s="90"/>
      <c r="L220" s="90" t="e">
        <f>#REF!</f>
        <v>#REF!</v>
      </c>
      <c r="M220" s="90"/>
      <c r="N220" s="90"/>
      <c r="O220" s="90"/>
      <c r="P220" s="90"/>
      <c r="Q220" s="90"/>
      <c r="R220" s="90"/>
      <c r="S220" s="90"/>
      <c r="T220" s="90">
        <v>4228</v>
      </c>
      <c r="U220" s="90" t="e">
        <f>T220*L220</f>
        <v>#REF!</v>
      </c>
      <c r="V220" s="90">
        <v>3788</v>
      </c>
      <c r="W220" s="90" t="e">
        <f>V220*L220</f>
        <v>#REF!</v>
      </c>
      <c r="X220" s="81" t="e">
        <f>Y220*L220</f>
        <v>#REF!</v>
      </c>
      <c r="Y220" s="82"/>
      <c r="Z220" s="82"/>
      <c r="AH220" s="81">
        <v>15655622.952000001</v>
      </c>
    </row>
    <row r="221" spans="1:34" s="91" customFormat="1" ht="43.2" x14ac:dyDescent="0.3">
      <c r="C221" s="92"/>
      <c r="I221" s="93"/>
      <c r="J221" s="93" t="s">
        <v>26</v>
      </c>
      <c r="K221" s="94" t="s">
        <v>18</v>
      </c>
      <c r="L221" s="94" t="s">
        <v>27</v>
      </c>
      <c r="M221" s="95" t="s">
        <v>28</v>
      </c>
      <c r="N221" s="95" t="s">
        <v>29</v>
      </c>
      <c r="O221" s="95" t="s">
        <v>12</v>
      </c>
      <c r="P221" s="95" t="s">
        <v>13</v>
      </c>
      <c r="Q221" s="95" t="s">
        <v>30</v>
      </c>
      <c r="R221" s="95" t="s">
        <v>31</v>
      </c>
      <c r="S221" s="95" t="s">
        <v>15</v>
      </c>
      <c r="T221" s="96"/>
      <c r="U221" s="96"/>
      <c r="V221" s="96"/>
      <c r="W221" s="96"/>
      <c r="Y221" s="82"/>
      <c r="Z221" s="82"/>
      <c r="AH221" s="91">
        <v>16089431.256874995</v>
      </c>
    </row>
    <row r="222" spans="1:34" s="81" customFormat="1" x14ac:dyDescent="0.3">
      <c r="B222" s="88"/>
      <c r="C222" s="89"/>
      <c r="H222" s="81" t="e">
        <f>+K222*O222</f>
        <v>#DIV/0!</v>
      </c>
      <c r="I222" s="97" t="s">
        <v>32</v>
      </c>
      <c r="J222" s="98" t="e">
        <f>SUMIF($G$3:$G$213,I222,$P$3:$P$213)/SUMIF($G$3:$G$213,I222,$K$3:$K$213)</f>
        <v>#DIV/0!</v>
      </c>
      <c r="K222" s="98" t="e">
        <f>+SUMIF($G$3:$G$213,I222,$Q$3:$Q$213)/SUMIF($G$3:$G$213,I222,$K$3:$K$213)</f>
        <v>#DIV/0!</v>
      </c>
      <c r="L222" s="98" t="e">
        <f>(SUMIF($G$3:$G$213,I222,$R$3:$R$213)-SUMIF($G$3:$G$213,I222,$Q$3:$Q$213)-SUMIF($G$3:$G$213,I222,$P$3:$P$213))/SUMIF($G$3:$G$213,I222,$K$3:$K$213)</f>
        <v>#DIV/0!</v>
      </c>
      <c r="M222" s="98" t="e">
        <f>SUMIF($G$3:$G$213,I222,$R$3:$R$213)/SUMIF($G$3:$G$213,I222,$K$3:$K$213)</f>
        <v>#DIV/0!</v>
      </c>
      <c r="N222" s="98" t="e">
        <f>(SUMIF($G$3:$G$213,I222,$R$3:$R$213)-SUMIF($G$3:$G$213,I222,$N$3:$N$213))/SUMIF($G$3:$G$213,I222,$K$3:$K$213)</f>
        <v>#DIV/0!</v>
      </c>
      <c r="O222" s="98">
        <f>SUMIF($G$3:$G$213,I222,$K$3:$K$213)</f>
        <v>0</v>
      </c>
      <c r="P222" s="98">
        <f>SUMIF($G$3:$G$213,I222,$L$3:$L$213)</f>
        <v>0</v>
      </c>
      <c r="Q222" s="98">
        <f>SUMIF($G$3:$G$213,I222,$R$3:$R$213)</f>
        <v>0</v>
      </c>
      <c r="R222" s="98">
        <f>SUMIF($G$3:$G$213,I222,$M$3:$M$213)</f>
        <v>0</v>
      </c>
      <c r="S222" s="98">
        <f>SUMIF($G$3:$G$213,I222,$N$3:$N$213)</f>
        <v>0</v>
      </c>
      <c r="T222" s="90"/>
      <c r="U222" s="90">
        <v>2274213116.4368749</v>
      </c>
      <c r="V222" s="90"/>
      <c r="W222" s="90"/>
      <c r="Y222" s="82"/>
      <c r="Z222" s="82"/>
      <c r="AH222" s="81">
        <v>15228498.5625</v>
      </c>
    </row>
    <row r="223" spans="1:34" s="81" customFormat="1" x14ac:dyDescent="0.3">
      <c r="B223" s="88"/>
      <c r="C223" s="89"/>
      <c r="H223" s="81" t="e">
        <f>+K223*O223</f>
        <v>#DIV/0!</v>
      </c>
      <c r="I223" s="97" t="s">
        <v>33</v>
      </c>
      <c r="J223" s="98" t="e">
        <f>SUMIF($G$3:$G$213,I223,$P$3:$P$213)/SUMIF($G$3:$G$213,I223,$K$3:$K$213)</f>
        <v>#DIV/0!</v>
      </c>
      <c r="K223" s="98" t="e">
        <f>+SUMIF($G$3:$G$213,I223,$Q$3:$Q$213)/SUMIF($G$3:$G$213,I223,$K$3:$K$213)</f>
        <v>#DIV/0!</v>
      </c>
      <c r="L223" s="98" t="e">
        <f>(SUMIF($G$3:$G$213,I223,$R$3:$R$213)-SUMIF($G$3:$G$213,I223,$Q$3:$Q$213)-SUMIF($G$3:$G$213,I223,$P$3:$P$213))/SUMIF($G$3:$G$213,I223,$K$3:$K$213)</f>
        <v>#DIV/0!</v>
      </c>
      <c r="M223" s="98" t="e">
        <f>SUMIF($G$3:$G$213,I223,$R$3:$R$213)/SUMIF($G$3:$G$213,I223,$K$3:$K$213)</f>
        <v>#DIV/0!</v>
      </c>
      <c r="N223" s="98" t="e">
        <f>(SUMIF($G$3:$G$213,I223,$R$3:$R$213)-SUMIF($G$3:$G$213,I223,$N$3:$N$213))/SUMIF($G$3:$G$213,I223,$K$3:$K$213)</f>
        <v>#DIV/0!</v>
      </c>
      <c r="O223" s="98">
        <f>SUMIF($G$3:$G$213,I223,$K$3:$K$213)</f>
        <v>0</v>
      </c>
      <c r="P223" s="98">
        <f>SUMIF($G$3:$G$213,I223,$L$3:$L$213)</f>
        <v>0</v>
      </c>
      <c r="Q223" s="98">
        <f>SUMIF($G$3:$G$213,I223,$R$3:$R$213)</f>
        <v>0</v>
      </c>
      <c r="R223" s="98">
        <f>SUMIF($G$3:$G$213,I223,$M$3:$M$213)</f>
        <v>0</v>
      </c>
      <c r="S223" s="98">
        <f>SUMIF($G$3:$G$213,I223,$N$3:$N$213)</f>
        <v>0</v>
      </c>
      <c r="T223" s="90"/>
      <c r="U223" s="90"/>
      <c r="V223" s="90"/>
      <c r="W223" s="90"/>
      <c r="Y223" s="82"/>
      <c r="Z223" s="82"/>
      <c r="AH223" s="81">
        <v>16152005.105</v>
      </c>
    </row>
    <row r="224" spans="1:34" s="81" customFormat="1" x14ac:dyDescent="0.3">
      <c r="B224" s="88"/>
      <c r="C224" s="89"/>
      <c r="H224" s="81">
        <f>+K224*O224</f>
        <v>0</v>
      </c>
      <c r="I224" s="97" t="s">
        <v>34</v>
      </c>
      <c r="J224" s="98">
        <f>IFERROR(SUMIF($G$3:$G$213,I224,$P$3:$P$213)/SUMIF($G$3:$G$213,I224,$K$3:$K$213),0)</f>
        <v>0</v>
      </c>
      <c r="K224" s="98">
        <f>+IFERROR(SUMIF($G$3:$G$213,I224,$Q$3:$Q$213)/SUMIF($G$3:$G$213,I224,$K$3:$K$213),0)</f>
        <v>0</v>
      </c>
      <c r="L224" s="98">
        <f>IFERROR((SUMIF($G$3:$G$213,I224,$R$3:$R$213)-SUMIF($G$3:$G$213,I224,$Q$3:$Q$213)-SUMIF($G$3:$G$213,I224,$P$3:$P$213))/SUMIF($G$3:$G$213,I224,$K$3:$K$213),0)</f>
        <v>0</v>
      </c>
      <c r="M224" s="98">
        <f>IFERROR(SUMIF($G$3:$G$213,I224,$R$3:$R$213)/SUMIF($G$3:$G$213,I224,$K$3:$K$213),0)</f>
        <v>0</v>
      </c>
      <c r="N224" s="98">
        <f>IFERROR((SUMIF($G$3:$G$213,I224,$R$3:$R$213)-SUMIF($G$3:$G$213,I224,$N$3:$N$213))/SUMIF($G$3:$G$213,I224,$K$3:$K$213),0)</f>
        <v>0</v>
      </c>
      <c r="O224" s="98">
        <f>SUMIF($G$3:$G$213,I224,$K$3:$K$213)</f>
        <v>0</v>
      </c>
      <c r="P224" s="98">
        <f>SUMIF($G$3:$G$213,I224,$L$3:$L$213)</f>
        <v>0</v>
      </c>
      <c r="Q224" s="98">
        <f>SUMIF($G$3:$G$213,I224,$R$3:$R$213)</f>
        <v>0</v>
      </c>
      <c r="R224" s="98">
        <f>SUMIF($G$3:$G$213,I224,$M$3:$M$213)</f>
        <v>0</v>
      </c>
      <c r="S224" s="98">
        <f>SUMIF($G$3:$G$213,I224,$N$3:$N$213)</f>
        <v>0</v>
      </c>
      <c r="T224" s="90"/>
      <c r="U224" s="90" t="e">
        <f>U222-R216</f>
        <v>#VALUE!</v>
      </c>
      <c r="V224" s="90"/>
      <c r="W224" s="90"/>
      <c r="Y224" s="82"/>
      <c r="Z224" s="82"/>
      <c r="AH224" s="81">
        <v>15852031.471999997</v>
      </c>
    </row>
    <row r="225" spans="8:34" x14ac:dyDescent="0.3">
      <c r="H225" s="81" t="e">
        <f>+K225*O225</f>
        <v>#DIV/0!</v>
      </c>
      <c r="I225" s="97" t="s">
        <v>35</v>
      </c>
      <c r="J225" s="98" t="e">
        <f>SUMIF($G$3:$G$213,I225,$P$3:$P$213)/SUMIF($G$3:$G$213,I225,$K$3:$K$213)</f>
        <v>#DIV/0!</v>
      </c>
      <c r="K225" s="98" t="e">
        <f>+SUMIF($G$3:$G$213,I225,$Q$3:$Q$213)/SUMIF($G$3:$G$213,I225,$K$3:$K$213)</f>
        <v>#DIV/0!</v>
      </c>
      <c r="L225" s="98" t="e">
        <f>(SUMIF($G$3:$G$213,I225,$R$3:$R$213)-SUMIF($G$3:$G$213,I225,$Q$3:$Q$213)-SUMIF($G$3:$G$213,I225,$P$3:$P$213))/SUMIF($G$3:$G$213,I225,$K$3:$K$213)</f>
        <v>#DIV/0!</v>
      </c>
      <c r="M225" s="98" t="e">
        <f>SUMIF($G$3:$G$213,I225,$R$3:$R$213)/SUMIF($G$3:$G$213,I225,$K$3:$K$213)</f>
        <v>#DIV/0!</v>
      </c>
      <c r="N225" s="98" t="e">
        <f>(SUMIF($G$3:$G$213,I225,$R$3:$R$213)-SUMIF($G$3:$G$213,I225,$N$3:$N$213))/SUMIF($G$3:$G$213,I225,$K$3:$K$213)</f>
        <v>#DIV/0!</v>
      </c>
      <c r="O225" s="98">
        <f>SUMIF($G$3:$G$213,I225,$K$3:$K$213)</f>
        <v>0</v>
      </c>
      <c r="P225" s="98">
        <f>SUMIF($G$3:$G$213,I225,$L$3:$L$213)</f>
        <v>0</v>
      </c>
      <c r="Q225" s="98">
        <f>SUMIF($G$3:$G$213,I225,$R$3:$R$213)</f>
        <v>0</v>
      </c>
      <c r="R225" s="98">
        <f>SUMIF($G$3:$G$213,I225,$M$3:$M$213)</f>
        <v>0</v>
      </c>
      <c r="S225" s="98">
        <f>SUMIF($G$3:$G$213,I225,$N$3:$N$213)</f>
        <v>0</v>
      </c>
      <c r="U225" s="90" t="e">
        <f>U224/K214</f>
        <v>#VALUE!</v>
      </c>
      <c r="AH225" s="52">
        <v>15306990.958499998</v>
      </c>
    </row>
    <row r="226" spans="8:34" x14ac:dyDescent="0.3">
      <c r="H226" s="81">
        <f>+K226*O226</f>
        <v>0</v>
      </c>
      <c r="I226" s="97" t="s">
        <v>36</v>
      </c>
      <c r="J226" s="98">
        <f>IFERROR(SUMIF($G$3:$G$213,I226,$P$3:$P$213)/SUMIF($G$3:$G$213,I226,$K$3:$K$213),0)</f>
        <v>0</v>
      </c>
      <c r="K226" s="98">
        <f>+IFERROR(SUMIF($G$3:$G$213,I226,$Q$3:$Q$213)/SUMIF($G$3:$G$213,I226,$K$3:$K$213),0)</f>
        <v>0</v>
      </c>
      <c r="L226" s="98">
        <f>IFERROR((SUMIF($G$3:$G$213,I226,$R$3:$R$213)-SUMIF($G$3:$G$213,I226,$Q$3:$Q$213)-SUMIF($G$3:$G$213,I226,$P$3:$P$213))/SUMIF($G$3:$G$213,I226,$K$3:$K$213),0)</f>
        <v>0</v>
      </c>
      <c r="M226" s="98">
        <f>IFERROR(SUMIF($G$3:$G$213,I226,$R$3:$R$213)/SUMIF($G$3:$G$213,I226,$K$3:$K$213),0)</f>
        <v>0</v>
      </c>
      <c r="N226" s="98">
        <f>IFERROR((SUMIF($G$3:$G$213,I226,$R$3:$R$213)-SUMIF($G$3:$G$213,I226,$N$3:$N$213))/SUMIF($G$3:$G$213,I226,$K$3:$K$213),0)</f>
        <v>0</v>
      </c>
      <c r="O226" s="98">
        <f>SUMIF($G$3:$G$213,I226,$K$3:$K$213)</f>
        <v>0</v>
      </c>
      <c r="P226" s="98">
        <f>SUMIF($G$3:$G$213,I226,$L$3:$L$213)</f>
        <v>0</v>
      </c>
      <c r="Q226" s="98">
        <f>SUMIF($G$3:$G$213,I226,$R$3:$R$213)</f>
        <v>0</v>
      </c>
      <c r="R226" s="98">
        <f>SUMIF($G$3:$G$213,I226,$M$3:$M$213)</f>
        <v>0</v>
      </c>
      <c r="S226" s="98">
        <f>SUMIF($G$3:$G$213,I226,$N$3:$N$213)</f>
        <v>0</v>
      </c>
      <c r="AH226" s="52">
        <v>15425123.824375</v>
      </c>
    </row>
    <row r="227" spans="8:34" x14ac:dyDescent="0.3">
      <c r="I227" s="97" t="s">
        <v>37</v>
      </c>
      <c r="J227" s="98" t="e">
        <f>+#REF!</f>
        <v>#REF!</v>
      </c>
      <c r="K227" s="98"/>
      <c r="L227" s="98"/>
      <c r="M227" s="98" t="e">
        <f>+J227</f>
        <v>#REF!</v>
      </c>
      <c r="N227" s="98" t="e">
        <f>+J227</f>
        <v>#REF!</v>
      </c>
      <c r="O227" s="98"/>
      <c r="P227" s="98"/>
      <c r="Q227" s="98"/>
      <c r="R227" s="98"/>
      <c r="S227" s="98"/>
      <c r="AH227" s="52">
        <v>15328829.193124998</v>
      </c>
    </row>
    <row r="228" spans="8:34" x14ac:dyDescent="0.3">
      <c r="AH228" s="52">
        <v>15196812.681374997</v>
      </c>
    </row>
    <row r="229" spans="8:34" x14ac:dyDescent="0.3">
      <c r="AH229" s="52">
        <v>13663390.190374998</v>
      </c>
    </row>
    <row r="230" spans="8:34" x14ac:dyDescent="0.3">
      <c r="AH230" s="52">
        <v>15387318.346874997</v>
      </c>
    </row>
    <row r="231" spans="8:34" x14ac:dyDescent="0.3">
      <c r="AH231" s="52">
        <v>16905730.845435295</v>
      </c>
    </row>
    <row r="232" spans="8:34" x14ac:dyDescent="0.3">
      <c r="AH232" s="52">
        <v>15349020.463500001</v>
      </c>
    </row>
    <row r="233" spans="8:34" x14ac:dyDescent="0.3">
      <c r="I233" s="19" t="s">
        <v>38</v>
      </c>
      <c r="J233" s="19" t="s">
        <v>39</v>
      </c>
      <c r="K233" s="19" t="s">
        <v>40</v>
      </c>
      <c r="AH233" s="52">
        <v>15617612.105625</v>
      </c>
    </row>
    <row r="234" spans="8:34" x14ac:dyDescent="0.3">
      <c r="I234" s="51" t="s">
        <v>32</v>
      </c>
      <c r="J234" s="51" t="s">
        <v>47</v>
      </c>
      <c r="K234" s="51">
        <v>841.98</v>
      </c>
      <c r="AH234" s="52">
        <v>15265797.225500001</v>
      </c>
    </row>
    <row r="235" spans="8:34" x14ac:dyDescent="0.3">
      <c r="I235" s="51" t="s">
        <v>32</v>
      </c>
      <c r="J235" s="51" t="s">
        <v>48</v>
      </c>
      <c r="K235" s="51">
        <v>778.53</v>
      </c>
      <c r="AH235" s="52">
        <v>14714921.733124999</v>
      </c>
    </row>
    <row r="236" spans="8:34" x14ac:dyDescent="0.3">
      <c r="AH236" s="52">
        <v>15330898.815699998</v>
      </c>
    </row>
    <row r="237" spans="8:34" x14ac:dyDescent="0.3">
      <c r="AH237" s="52">
        <v>15295109.672124997</v>
      </c>
    </row>
    <row r="238" spans="8:34" x14ac:dyDescent="0.3">
      <c r="AH238" s="52">
        <v>15713411.006874995</v>
      </c>
    </row>
    <row r="239" spans="8:34" x14ac:dyDescent="0.3">
      <c r="AH239" s="52">
        <v>13918718.818125</v>
      </c>
    </row>
    <row r="240" spans="8:34" x14ac:dyDescent="0.3">
      <c r="X240">
        <v>13918718.818125</v>
      </c>
      <c r="AH240" s="52">
        <v>15055789.44375</v>
      </c>
    </row>
    <row r="241" spans="6:34" x14ac:dyDescent="0.3">
      <c r="AH241" s="52">
        <v>15817884.418750001</v>
      </c>
    </row>
    <row r="242" spans="6:34" x14ac:dyDescent="0.3">
      <c r="AH242" s="52">
        <v>16037019.118000003</v>
      </c>
    </row>
    <row r="243" spans="6:34" x14ac:dyDescent="0.3">
      <c r="AH243" s="52">
        <v>16392777.959375</v>
      </c>
    </row>
    <row r="244" spans="6:34" x14ac:dyDescent="0.3">
      <c r="M244" s="90" t="s">
        <v>26</v>
      </c>
      <c r="N244" s="90" t="s">
        <v>18</v>
      </c>
      <c r="O244" s="90" t="s">
        <v>27</v>
      </c>
      <c r="AH244" s="52">
        <v>15760877.446875</v>
      </c>
    </row>
    <row r="245" spans="6:34" x14ac:dyDescent="0.3">
      <c r="K245" s="90" t="e">
        <f>+K214</f>
        <v>#VALUE!</v>
      </c>
      <c r="L245" s="90" t="e">
        <f>+L214</f>
        <v>#VALUE!</v>
      </c>
      <c r="M245" s="90" t="e">
        <f>+P214</f>
        <v>#VALUE!</v>
      </c>
      <c r="N245" s="90" t="e">
        <f>+Q214-26510776</f>
        <v>#VALUE!</v>
      </c>
      <c r="O245" s="90" t="e">
        <f>+R214-Q214-P214</f>
        <v>#VALUE!</v>
      </c>
      <c r="AH245" s="52">
        <v>15961002.578124998</v>
      </c>
    </row>
    <row r="246" spans="6:34" x14ac:dyDescent="0.3">
      <c r="K246" s="90">
        <v>132992.47999999998</v>
      </c>
      <c r="L246" s="90">
        <v>133271.51</v>
      </c>
      <c r="M246" s="90">
        <v>261051416.32853806</v>
      </c>
      <c r="N246" s="90">
        <v>28912755.150279999</v>
      </c>
      <c r="O246" s="90">
        <v>0</v>
      </c>
      <c r="AH246" s="52">
        <v>15734431.889374999</v>
      </c>
    </row>
    <row r="247" spans="6:34" x14ac:dyDescent="0.3">
      <c r="K247" s="90" t="e">
        <f>SUM(K245:K246)</f>
        <v>#VALUE!</v>
      </c>
      <c r="L247" s="90" t="e">
        <f>SUM(L245:L246)</f>
        <v>#VALUE!</v>
      </c>
      <c r="M247" s="90" t="e">
        <f>SUM(M245:M246)</f>
        <v>#VALUE!</v>
      </c>
      <c r="N247" s="90" t="e">
        <f>SUM(N245:N246)</f>
        <v>#VALUE!</v>
      </c>
      <c r="O247" s="90" t="e">
        <f>SUM(O245:O246)</f>
        <v>#VALUE!</v>
      </c>
      <c r="P247" s="90" t="e">
        <f>+M247+N247+O247</f>
        <v>#VALUE!</v>
      </c>
      <c r="Q247" s="90" t="e">
        <f>+P247/K247</f>
        <v>#VALUE!</v>
      </c>
      <c r="AH247" s="52">
        <v>16940048.291082349</v>
      </c>
    </row>
    <row r="248" spans="6:34" x14ac:dyDescent="0.3">
      <c r="M248" s="90" t="e">
        <f>+M247/$K$247</f>
        <v>#VALUE!</v>
      </c>
      <c r="N248" s="90" t="e">
        <f>+N247/$K$247</f>
        <v>#VALUE!</v>
      </c>
      <c r="O248" s="90" t="e">
        <f>+O247/$K$247</f>
        <v>#VALUE!</v>
      </c>
      <c r="AH248" s="52">
        <v>15806421.390999999</v>
      </c>
    </row>
    <row r="249" spans="6:34" x14ac:dyDescent="0.3">
      <c r="AH249" s="52">
        <v>15509615.354</v>
      </c>
    </row>
    <row r="250" spans="6:34" x14ac:dyDescent="0.3">
      <c r="F250" s="81">
        <v>-26510776</v>
      </c>
      <c r="AH250" s="52">
        <v>12080084.125</v>
      </c>
    </row>
    <row r="251" spans="6:34" x14ac:dyDescent="0.3">
      <c r="AH251" s="52">
        <v>15541371.033749999</v>
      </c>
    </row>
    <row r="252" spans="6:34" x14ac:dyDescent="0.3">
      <c r="M252" s="90" t="e">
        <f>+M247/K247</f>
        <v>#VALUE!</v>
      </c>
      <c r="N252" s="90" t="e">
        <f>+N247/K247</f>
        <v>#VALUE!</v>
      </c>
      <c r="O252" s="90" t="e">
        <f>+O247/K247</f>
        <v>#VALUE!</v>
      </c>
      <c r="AH252" s="52">
        <v>14806491.686999999</v>
      </c>
    </row>
    <row r="253" spans="6:34" x14ac:dyDescent="0.3">
      <c r="AH253" s="52">
        <v>15484176.986874999</v>
      </c>
    </row>
    <row r="254" spans="6:34" x14ac:dyDescent="0.3">
      <c r="AH254" s="52">
        <v>15341658.604250001</v>
      </c>
    </row>
    <row r="255" spans="6:34" x14ac:dyDescent="0.3">
      <c r="K255" s="81" t="e">
        <f>SUBTOTAL(9,K3:K213)</f>
        <v>#VALUE!</v>
      </c>
      <c r="L255" s="81" t="e">
        <f>SUBTOTAL(9,L3:L213)</f>
        <v>#VALUE!</v>
      </c>
      <c r="T255" s="90" t="e">
        <f>U255/L255</f>
        <v>#VALUE!</v>
      </c>
      <c r="U255" s="81" t="e">
        <f>SUBTOTAL(9,U3:U213)</f>
        <v>#VALUE!</v>
      </c>
      <c r="V255" s="90" t="e">
        <f>W255/L255</f>
        <v>#VALUE!</v>
      </c>
      <c r="W255" s="81" t="e">
        <f>SUBTOTAL(9,W3:W213)</f>
        <v>#VALUE!</v>
      </c>
      <c r="X255" s="81" t="e">
        <f>SUBTOTAL(9,X3:X213)</f>
        <v>#VALUE!</v>
      </c>
      <c r="AH255" s="52">
        <v>15549572.209375</v>
      </c>
    </row>
    <row r="256" spans="6:34" x14ac:dyDescent="0.3">
      <c r="K256" s="90">
        <v>62904.81</v>
      </c>
      <c r="L256" s="90">
        <v>63295.92</v>
      </c>
      <c r="T256" s="90">
        <v>3971</v>
      </c>
      <c r="U256" s="90">
        <f>T256*L256</f>
        <v>251348098.31999999</v>
      </c>
      <c r="V256" s="90">
        <v>3790</v>
      </c>
      <c r="W256" s="90">
        <f>V256*L256</f>
        <v>239891536.79999998</v>
      </c>
      <c r="AH256" s="52">
        <v>15653240.774375001</v>
      </c>
    </row>
    <row r="257" spans="12:34" x14ac:dyDescent="0.3">
      <c r="L257" s="90" t="e">
        <f>L256+L255</f>
        <v>#VALUE!</v>
      </c>
      <c r="T257" s="90" t="e">
        <f>U257/L257</f>
        <v>#VALUE!</v>
      </c>
      <c r="U257" s="90" t="e">
        <f>U256+U255</f>
        <v>#VALUE!</v>
      </c>
      <c r="V257" s="90" t="e">
        <f>W257/L257</f>
        <v>#VALUE!</v>
      </c>
      <c r="W257" s="90" t="e">
        <f>W256+W255</f>
        <v>#VALUE!</v>
      </c>
      <c r="AH257" s="52">
        <v>16086530.918117646</v>
      </c>
    </row>
    <row r="258" spans="12:34" x14ac:dyDescent="0.3">
      <c r="AH258" s="52">
        <v>12754977.237499997</v>
      </c>
    </row>
    <row r="259" spans="12:34" x14ac:dyDescent="0.3">
      <c r="AH259" s="52">
        <v>15334838.080624999</v>
      </c>
    </row>
    <row r="260" spans="12:34" x14ac:dyDescent="0.3">
      <c r="AH260" s="52">
        <v>15627589.228124999</v>
      </c>
    </row>
    <row r="261" spans="12:34" x14ac:dyDescent="0.3">
      <c r="AH261" s="52">
        <v>15035256.529375</v>
      </c>
    </row>
    <row r="262" spans="12:34" x14ac:dyDescent="0.3">
      <c r="AH262" s="52">
        <v>15602758.584749999</v>
      </c>
    </row>
    <row r="263" spans="12:34" x14ac:dyDescent="0.3">
      <c r="AH263" s="52">
        <v>15538192.458749998</v>
      </c>
    </row>
    <row r="264" spans="12:34" x14ac:dyDescent="0.3">
      <c r="AH264" s="52">
        <v>15762390.325999999</v>
      </c>
    </row>
    <row r="265" spans="12:34" x14ac:dyDescent="0.3">
      <c r="AH265" s="52">
        <v>15055815.323374998</v>
      </c>
    </row>
    <row r="266" spans="12:34" x14ac:dyDescent="0.3">
      <c r="AH266" s="52">
        <v>16388051.904000001</v>
      </c>
    </row>
    <row r="267" spans="12:34" x14ac:dyDescent="0.3">
      <c r="AH267" s="52">
        <v>16420918.003364705</v>
      </c>
    </row>
    <row r="268" spans="12:34" x14ac:dyDescent="0.3">
      <c r="AH268" s="52">
        <v>15888704.767750001</v>
      </c>
    </row>
    <row r="269" spans="12:34" x14ac:dyDescent="0.3">
      <c r="AH269" s="52">
        <v>14264070.55875</v>
      </c>
    </row>
    <row r="270" spans="12:34" x14ac:dyDescent="0.3">
      <c r="AH270" s="52">
        <v>15376762.58175</v>
      </c>
    </row>
    <row r="271" spans="12:34" x14ac:dyDescent="0.3">
      <c r="AH271" s="52">
        <v>14396208.774375001</v>
      </c>
    </row>
    <row r="272" spans="12:34" x14ac:dyDescent="0.3">
      <c r="AH272" s="52">
        <v>15740498.924374999</v>
      </c>
    </row>
    <row r="273" spans="34:34" x14ac:dyDescent="0.3">
      <c r="AH273" s="52">
        <v>15556224.388124997</v>
      </c>
    </row>
    <row r="274" spans="34:34" x14ac:dyDescent="0.3">
      <c r="AH274" s="52">
        <v>15181213.477999998</v>
      </c>
    </row>
    <row r="275" spans="34:34" x14ac:dyDescent="0.3">
      <c r="AH275" s="52">
        <v>15544842.551375</v>
      </c>
    </row>
    <row r="276" spans="34:34" x14ac:dyDescent="0.3">
      <c r="AH276" s="52">
        <v>14594638.404000001</v>
      </c>
    </row>
    <row r="277" spans="34:34" x14ac:dyDescent="0.3">
      <c r="AH277" s="52">
        <v>16097313.353124999</v>
      </c>
    </row>
    <row r="278" spans="34:34" x14ac:dyDescent="0.3">
      <c r="AH278" s="52">
        <v>16454745.772411764</v>
      </c>
    </row>
    <row r="279" spans="34:34" x14ac:dyDescent="0.3">
      <c r="AH279" s="52">
        <v>15714020.320999999</v>
      </c>
    </row>
    <row r="280" spans="34:34" x14ac:dyDescent="0.3">
      <c r="AH280" s="52">
        <v>15157213.688124996</v>
      </c>
    </row>
    <row r="281" spans="34:34" x14ac:dyDescent="0.3">
      <c r="AH281" s="52">
        <v>15402666.322249999</v>
      </c>
    </row>
    <row r="282" spans="34:34" x14ac:dyDescent="0.3">
      <c r="AH282" s="52">
        <v>15742265.103749998</v>
      </c>
    </row>
    <row r="283" spans="34:34" x14ac:dyDescent="0.3">
      <c r="AH283" s="52">
        <v>15711373.530624999</v>
      </c>
    </row>
    <row r="284" spans="34:34" x14ac:dyDescent="0.3">
      <c r="AH284" s="52">
        <v>15495983.6285</v>
      </c>
    </row>
    <row r="285" spans="34:34" x14ac:dyDescent="0.3">
      <c r="AH285" s="52">
        <v>16150988.957249999</v>
      </c>
    </row>
    <row r="286" spans="34:34" x14ac:dyDescent="0.3">
      <c r="AH286" s="52">
        <v>15599455.764999999</v>
      </c>
    </row>
    <row r="287" spans="34:34" x14ac:dyDescent="0.3">
      <c r="AH287" s="52">
        <v>15944556.518249996</v>
      </c>
    </row>
    <row r="288" spans="34:34" x14ac:dyDescent="0.3">
      <c r="AH288" s="52">
        <v>15622233.724249998</v>
      </c>
    </row>
    <row r="289" spans="34:34" x14ac:dyDescent="0.3">
      <c r="AH289" s="52">
        <v>15143386.647500001</v>
      </c>
    </row>
    <row r="290" spans="34:34" x14ac:dyDescent="0.3">
      <c r="AH290" s="52">
        <v>17027758.134882353</v>
      </c>
    </row>
    <row r="291" spans="34:34" x14ac:dyDescent="0.3">
      <c r="AH291" s="52">
        <v>15733832.216875</v>
      </c>
    </row>
    <row r="292" spans="34:34" x14ac:dyDescent="0.3">
      <c r="AH292" s="52">
        <v>15575544.209749999</v>
      </c>
    </row>
    <row r="293" spans="34:34" x14ac:dyDescent="0.3">
      <c r="AH293" s="52">
        <v>15560454.218124999</v>
      </c>
    </row>
    <row r="294" spans="34:34" x14ac:dyDescent="0.3">
      <c r="AH294" s="52">
        <v>16234520.638999999</v>
      </c>
    </row>
    <row r="295" spans="34:34" x14ac:dyDescent="0.3">
      <c r="AH295" s="52">
        <v>15585181.8168</v>
      </c>
    </row>
    <row r="296" spans="34:34" x14ac:dyDescent="0.3">
      <c r="AH296" s="52">
        <v>15423783.25</v>
      </c>
    </row>
    <row r="297" spans="34:34" x14ac:dyDescent="0.3">
      <c r="AH297" s="52">
        <v>15126563.963</v>
      </c>
    </row>
    <row r="298" spans="34:34" x14ac:dyDescent="0.3">
      <c r="AH298" s="52">
        <v>14534052.430625001</v>
      </c>
    </row>
    <row r="299" spans="34:34" x14ac:dyDescent="0.3">
      <c r="AH299" s="52">
        <v>16622569.297176469</v>
      </c>
    </row>
    <row r="300" spans="34:34" x14ac:dyDescent="0.3">
      <c r="AH300" s="52">
        <v>15913837.289375</v>
      </c>
    </row>
  </sheetData>
  <autoFilter ref="A2:AH227" xr:uid="{00000000-0009-0000-0000-000021000000}"/>
  <mergeCells count="1">
    <mergeCell ref="A1:B1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35858-B737-4B89-A0CC-642D2920E772}">
  <dimension ref="A1:AN207"/>
  <sheetViews>
    <sheetView workbookViewId="0">
      <selection activeCell="T13" sqref="T13"/>
    </sheetView>
  </sheetViews>
  <sheetFormatPr defaultRowHeight="14.4" x14ac:dyDescent="0.3"/>
  <cols>
    <col min="1" max="1" width="10.6640625" style="82" bestFit="1" customWidth="1"/>
    <col min="2" max="2" width="22.33203125" style="82" hidden="1" customWidth="1"/>
    <col min="3" max="3" width="12.44140625" style="82" bestFit="1" customWidth="1"/>
    <col min="4" max="4" width="9" style="82" customWidth="1"/>
    <col min="5" max="5" width="4.88671875" style="82" customWidth="1"/>
    <col min="6" max="6" width="6.5546875" style="82" customWidth="1"/>
    <col min="7" max="7" width="8.109375" style="82" customWidth="1"/>
    <col min="8" max="8" width="11" style="82" customWidth="1"/>
    <col min="9" max="10" width="2.6640625" style="82" customWidth="1"/>
    <col min="11" max="11" width="7.5546875" style="82" customWidth="1"/>
    <col min="12" max="12" width="8" style="82" customWidth="1"/>
    <col min="13" max="13" width="10.109375" style="82" bestFit="1" customWidth="1"/>
    <col min="14" max="14" width="15" style="82" customWidth="1"/>
    <col min="15" max="15" width="9.33203125" style="164" customWidth="1"/>
    <col min="16" max="16" width="12.44140625" style="82" customWidth="1"/>
    <col min="17" max="17" width="14.33203125" style="82" customWidth="1"/>
    <col min="18" max="18" width="11.33203125" style="82" bestFit="1" customWidth="1"/>
    <col min="19" max="19" width="8.88671875" style="82" customWidth="1"/>
    <col min="20" max="20" width="8.109375" style="82" customWidth="1"/>
    <col min="21" max="21" width="2.5546875" style="165" customWidth="1"/>
    <col min="22" max="22" width="8.109375" style="82" customWidth="1"/>
    <col min="23" max="23" width="6.44140625" style="82" customWidth="1"/>
    <col min="24" max="24" width="18.33203125" style="166" customWidth="1"/>
    <col min="25" max="25" width="6.33203125" style="82" customWidth="1"/>
    <col min="26" max="26" width="13.44140625" style="82" customWidth="1"/>
    <col min="27" max="29" width="10.44140625" style="82" customWidth="1"/>
    <col min="30" max="39" width="11.6640625" style="82" customWidth="1"/>
    <col min="40" max="250" width="8.88671875" style="82"/>
    <col min="251" max="251" width="9.5546875" style="82" bestFit="1" customWidth="1"/>
    <col min="252" max="260" width="8.88671875" style="82"/>
    <col min="261" max="261" width="10.33203125" style="82" bestFit="1" customWidth="1"/>
    <col min="262" max="262" width="8.88671875" style="82"/>
    <col min="263" max="263" width="10" style="82" bestFit="1" customWidth="1"/>
    <col min="264" max="264" width="8.88671875" style="82"/>
    <col min="265" max="266" width="10.88671875" style="82" bestFit="1" customWidth="1"/>
    <col min="267" max="267" width="11.6640625" style="82" bestFit="1" customWidth="1"/>
    <col min="268" max="268" width="10" style="82" bestFit="1" customWidth="1"/>
    <col min="269" max="269" width="8.88671875" style="82"/>
    <col min="270" max="270" width="14.6640625" style="82" bestFit="1" customWidth="1"/>
    <col min="271" max="271" width="7.6640625" style="82" bestFit="1" customWidth="1"/>
    <col min="272" max="272" width="15.5546875" style="82" customWidth="1"/>
    <col min="273" max="273" width="10" style="82" customWidth="1"/>
    <col min="274" max="274" width="10.88671875" style="82" customWidth="1"/>
    <col min="275" max="506" width="8.88671875" style="82"/>
    <col min="507" max="507" width="9.5546875" style="82" bestFit="1" customWidth="1"/>
    <col min="508" max="516" width="8.88671875" style="82"/>
    <col min="517" max="517" width="10.33203125" style="82" bestFit="1" customWidth="1"/>
    <col min="518" max="518" width="8.88671875" style="82"/>
    <col min="519" max="519" width="10" style="82" bestFit="1" customWidth="1"/>
    <col min="520" max="520" width="8.88671875" style="82"/>
    <col min="521" max="522" width="10.88671875" style="82" bestFit="1" customWidth="1"/>
    <col min="523" max="523" width="11.6640625" style="82" bestFit="1" customWidth="1"/>
    <col min="524" max="524" width="10" style="82" bestFit="1" customWidth="1"/>
    <col min="525" max="525" width="8.88671875" style="82"/>
    <col min="526" max="526" width="14.6640625" style="82" bestFit="1" customWidth="1"/>
    <col min="527" max="527" width="7.6640625" style="82" bestFit="1" customWidth="1"/>
    <col min="528" max="528" width="15.5546875" style="82" customWidth="1"/>
    <col min="529" max="529" width="10" style="82" customWidth="1"/>
    <col min="530" max="530" width="10.88671875" style="82" customWidth="1"/>
    <col min="531" max="762" width="8.88671875" style="82"/>
    <col min="763" max="763" width="9.5546875" style="82" bestFit="1" customWidth="1"/>
    <col min="764" max="772" width="8.88671875" style="82"/>
    <col min="773" max="773" width="10.33203125" style="82" bestFit="1" customWidth="1"/>
    <col min="774" max="774" width="8.88671875" style="82"/>
    <col min="775" max="775" width="10" style="82" bestFit="1" customWidth="1"/>
    <col min="776" max="776" width="8.88671875" style="82"/>
    <col min="777" max="778" width="10.88671875" style="82" bestFit="1" customWidth="1"/>
    <col min="779" max="779" width="11.6640625" style="82" bestFit="1" customWidth="1"/>
    <col min="780" max="780" width="10" style="82" bestFit="1" customWidth="1"/>
    <col min="781" max="781" width="8.88671875" style="82"/>
    <col min="782" max="782" width="14.6640625" style="82" bestFit="1" customWidth="1"/>
    <col min="783" max="783" width="7.6640625" style="82" bestFit="1" customWidth="1"/>
    <col min="784" max="784" width="15.5546875" style="82" customWidth="1"/>
    <col min="785" max="785" width="10" style="82" customWidth="1"/>
    <col min="786" max="786" width="10.88671875" style="82" customWidth="1"/>
    <col min="787" max="1018" width="8.88671875" style="82"/>
    <col min="1019" max="1019" width="9.5546875" style="82" bestFit="1" customWidth="1"/>
    <col min="1020" max="1028" width="8.88671875" style="82"/>
    <col min="1029" max="1029" width="10.33203125" style="82" bestFit="1" customWidth="1"/>
    <col min="1030" max="1030" width="8.88671875" style="82"/>
    <col min="1031" max="1031" width="10" style="82" bestFit="1" customWidth="1"/>
    <col min="1032" max="1032" width="8.88671875" style="82"/>
    <col min="1033" max="1034" width="10.88671875" style="82" bestFit="1" customWidth="1"/>
    <col min="1035" max="1035" width="11.6640625" style="82" bestFit="1" customWidth="1"/>
    <col min="1036" max="1036" width="10" style="82" bestFit="1" customWidth="1"/>
    <col min="1037" max="1037" width="8.88671875" style="82"/>
    <col min="1038" max="1038" width="14.6640625" style="82" bestFit="1" customWidth="1"/>
    <col min="1039" max="1039" width="7.6640625" style="82" bestFit="1" customWidth="1"/>
    <col min="1040" max="1040" width="15.5546875" style="82" customWidth="1"/>
    <col min="1041" max="1041" width="10" style="82" customWidth="1"/>
    <col min="1042" max="1042" width="10.88671875" style="82" customWidth="1"/>
    <col min="1043" max="1274" width="8.88671875" style="82"/>
    <col min="1275" max="1275" width="9.5546875" style="82" bestFit="1" customWidth="1"/>
    <col min="1276" max="1284" width="8.88671875" style="82"/>
    <col min="1285" max="1285" width="10.33203125" style="82" bestFit="1" customWidth="1"/>
    <col min="1286" max="1286" width="8.88671875" style="82"/>
    <col min="1287" max="1287" width="10" style="82" bestFit="1" customWidth="1"/>
    <col min="1288" max="1288" width="8.88671875" style="82"/>
    <col min="1289" max="1290" width="10.88671875" style="82" bestFit="1" customWidth="1"/>
    <col min="1291" max="1291" width="11.6640625" style="82" bestFit="1" customWidth="1"/>
    <col min="1292" max="1292" width="10" style="82" bestFit="1" customWidth="1"/>
    <col min="1293" max="1293" width="8.88671875" style="82"/>
    <col min="1294" max="1294" width="14.6640625" style="82" bestFit="1" customWidth="1"/>
    <col min="1295" max="1295" width="7.6640625" style="82" bestFit="1" customWidth="1"/>
    <col min="1296" max="1296" width="15.5546875" style="82" customWidth="1"/>
    <col min="1297" max="1297" width="10" style="82" customWidth="1"/>
    <col min="1298" max="1298" width="10.88671875" style="82" customWidth="1"/>
    <col min="1299" max="1530" width="8.88671875" style="82"/>
    <col min="1531" max="1531" width="9.5546875" style="82" bestFit="1" customWidth="1"/>
    <col min="1532" max="1540" width="8.88671875" style="82"/>
    <col min="1541" max="1541" width="10.33203125" style="82" bestFit="1" customWidth="1"/>
    <col min="1542" max="1542" width="8.88671875" style="82"/>
    <col min="1543" max="1543" width="10" style="82" bestFit="1" customWidth="1"/>
    <col min="1544" max="1544" width="8.88671875" style="82"/>
    <col min="1545" max="1546" width="10.88671875" style="82" bestFit="1" customWidth="1"/>
    <col min="1547" max="1547" width="11.6640625" style="82" bestFit="1" customWidth="1"/>
    <col min="1548" max="1548" width="10" style="82" bestFit="1" customWidth="1"/>
    <col min="1549" max="1549" width="8.88671875" style="82"/>
    <col min="1550" max="1550" width="14.6640625" style="82" bestFit="1" customWidth="1"/>
    <col min="1551" max="1551" width="7.6640625" style="82" bestFit="1" customWidth="1"/>
    <col min="1552" max="1552" width="15.5546875" style="82" customWidth="1"/>
    <col min="1553" max="1553" width="10" style="82" customWidth="1"/>
    <col min="1554" max="1554" width="10.88671875" style="82" customWidth="1"/>
    <col min="1555" max="1786" width="8.88671875" style="82"/>
    <col min="1787" max="1787" width="9.5546875" style="82" bestFit="1" customWidth="1"/>
    <col min="1788" max="1796" width="8.88671875" style="82"/>
    <col min="1797" max="1797" width="10.33203125" style="82" bestFit="1" customWidth="1"/>
    <col min="1798" max="1798" width="8.88671875" style="82"/>
    <col min="1799" max="1799" width="10" style="82" bestFit="1" customWidth="1"/>
    <col min="1800" max="1800" width="8.88671875" style="82"/>
    <col min="1801" max="1802" width="10.88671875" style="82" bestFit="1" customWidth="1"/>
    <col min="1803" max="1803" width="11.6640625" style="82" bestFit="1" customWidth="1"/>
    <col min="1804" max="1804" width="10" style="82" bestFit="1" customWidth="1"/>
    <col min="1805" max="1805" width="8.88671875" style="82"/>
    <col min="1806" max="1806" width="14.6640625" style="82" bestFit="1" customWidth="1"/>
    <col min="1807" max="1807" width="7.6640625" style="82" bestFit="1" customWidth="1"/>
    <col min="1808" max="1808" width="15.5546875" style="82" customWidth="1"/>
    <col min="1809" max="1809" width="10" style="82" customWidth="1"/>
    <col min="1810" max="1810" width="10.88671875" style="82" customWidth="1"/>
    <col min="1811" max="2042" width="8.88671875" style="82"/>
    <col min="2043" max="2043" width="9.5546875" style="82" bestFit="1" customWidth="1"/>
    <col min="2044" max="2052" width="8.88671875" style="82"/>
    <col min="2053" max="2053" width="10.33203125" style="82" bestFit="1" customWidth="1"/>
    <col min="2054" max="2054" width="8.88671875" style="82"/>
    <col min="2055" max="2055" width="10" style="82" bestFit="1" customWidth="1"/>
    <col min="2056" max="2056" width="8.88671875" style="82"/>
    <col min="2057" max="2058" width="10.88671875" style="82" bestFit="1" customWidth="1"/>
    <col min="2059" max="2059" width="11.6640625" style="82" bestFit="1" customWidth="1"/>
    <col min="2060" max="2060" width="10" style="82" bestFit="1" customWidth="1"/>
    <col min="2061" max="2061" width="8.88671875" style="82"/>
    <col min="2062" max="2062" width="14.6640625" style="82" bestFit="1" customWidth="1"/>
    <col min="2063" max="2063" width="7.6640625" style="82" bestFit="1" customWidth="1"/>
    <col min="2064" max="2064" width="15.5546875" style="82" customWidth="1"/>
    <col min="2065" max="2065" width="10" style="82" customWidth="1"/>
    <col min="2066" max="2066" width="10.88671875" style="82" customWidth="1"/>
    <col min="2067" max="2298" width="8.88671875" style="82"/>
    <col min="2299" max="2299" width="9.5546875" style="82" bestFit="1" customWidth="1"/>
    <col min="2300" max="2308" width="8.88671875" style="82"/>
    <col min="2309" max="2309" width="10.33203125" style="82" bestFit="1" customWidth="1"/>
    <col min="2310" max="2310" width="8.88671875" style="82"/>
    <col min="2311" max="2311" width="10" style="82" bestFit="1" customWidth="1"/>
    <col min="2312" max="2312" width="8.88671875" style="82"/>
    <col min="2313" max="2314" width="10.88671875" style="82" bestFit="1" customWidth="1"/>
    <col min="2315" max="2315" width="11.6640625" style="82" bestFit="1" customWidth="1"/>
    <col min="2316" max="2316" width="10" style="82" bestFit="1" customWidth="1"/>
    <col min="2317" max="2317" width="8.88671875" style="82"/>
    <col min="2318" max="2318" width="14.6640625" style="82" bestFit="1" customWidth="1"/>
    <col min="2319" max="2319" width="7.6640625" style="82" bestFit="1" customWidth="1"/>
    <col min="2320" max="2320" width="15.5546875" style="82" customWidth="1"/>
    <col min="2321" max="2321" width="10" style="82" customWidth="1"/>
    <col min="2322" max="2322" width="10.88671875" style="82" customWidth="1"/>
    <col min="2323" max="2554" width="8.88671875" style="82"/>
    <col min="2555" max="2555" width="9.5546875" style="82" bestFit="1" customWidth="1"/>
    <col min="2556" max="2564" width="8.88671875" style="82"/>
    <col min="2565" max="2565" width="10.33203125" style="82" bestFit="1" customWidth="1"/>
    <col min="2566" max="2566" width="8.88671875" style="82"/>
    <col min="2567" max="2567" width="10" style="82" bestFit="1" customWidth="1"/>
    <col min="2568" max="2568" width="8.88671875" style="82"/>
    <col min="2569" max="2570" width="10.88671875" style="82" bestFit="1" customWidth="1"/>
    <col min="2571" max="2571" width="11.6640625" style="82" bestFit="1" customWidth="1"/>
    <col min="2572" max="2572" width="10" style="82" bestFit="1" customWidth="1"/>
    <col min="2573" max="2573" width="8.88671875" style="82"/>
    <col min="2574" max="2574" width="14.6640625" style="82" bestFit="1" customWidth="1"/>
    <col min="2575" max="2575" width="7.6640625" style="82" bestFit="1" customWidth="1"/>
    <col min="2576" max="2576" width="15.5546875" style="82" customWidth="1"/>
    <col min="2577" max="2577" width="10" style="82" customWidth="1"/>
    <col min="2578" max="2578" width="10.88671875" style="82" customWidth="1"/>
    <col min="2579" max="2810" width="8.88671875" style="82"/>
    <col min="2811" max="2811" width="9.5546875" style="82" bestFit="1" customWidth="1"/>
    <col min="2812" max="2820" width="8.88671875" style="82"/>
    <col min="2821" max="2821" width="10.33203125" style="82" bestFit="1" customWidth="1"/>
    <col min="2822" max="2822" width="8.88671875" style="82"/>
    <col min="2823" max="2823" width="10" style="82" bestFit="1" customWidth="1"/>
    <col min="2824" max="2824" width="8.88671875" style="82"/>
    <col min="2825" max="2826" width="10.88671875" style="82" bestFit="1" customWidth="1"/>
    <col min="2827" max="2827" width="11.6640625" style="82" bestFit="1" customWidth="1"/>
    <col min="2828" max="2828" width="10" style="82" bestFit="1" customWidth="1"/>
    <col min="2829" max="2829" width="8.88671875" style="82"/>
    <col min="2830" max="2830" width="14.6640625" style="82" bestFit="1" customWidth="1"/>
    <col min="2831" max="2831" width="7.6640625" style="82" bestFit="1" customWidth="1"/>
    <col min="2832" max="2832" width="15.5546875" style="82" customWidth="1"/>
    <col min="2833" max="2833" width="10" style="82" customWidth="1"/>
    <col min="2834" max="2834" width="10.88671875" style="82" customWidth="1"/>
    <col min="2835" max="3066" width="8.88671875" style="82"/>
    <col min="3067" max="3067" width="9.5546875" style="82" bestFit="1" customWidth="1"/>
    <col min="3068" max="3076" width="8.88671875" style="82"/>
    <col min="3077" max="3077" width="10.33203125" style="82" bestFit="1" customWidth="1"/>
    <col min="3078" max="3078" width="8.88671875" style="82"/>
    <col min="3079" max="3079" width="10" style="82" bestFit="1" customWidth="1"/>
    <col min="3080" max="3080" width="8.88671875" style="82"/>
    <col min="3081" max="3082" width="10.88671875" style="82" bestFit="1" customWidth="1"/>
    <col min="3083" max="3083" width="11.6640625" style="82" bestFit="1" customWidth="1"/>
    <col min="3084" max="3084" width="10" style="82" bestFit="1" customWidth="1"/>
    <col min="3085" max="3085" width="8.88671875" style="82"/>
    <col min="3086" max="3086" width="14.6640625" style="82" bestFit="1" customWidth="1"/>
    <col min="3087" max="3087" width="7.6640625" style="82" bestFit="1" customWidth="1"/>
    <col min="3088" max="3088" width="15.5546875" style="82" customWidth="1"/>
    <col min="3089" max="3089" width="10" style="82" customWidth="1"/>
    <col min="3090" max="3090" width="10.88671875" style="82" customWidth="1"/>
    <col min="3091" max="3322" width="8.88671875" style="82"/>
    <col min="3323" max="3323" width="9.5546875" style="82" bestFit="1" customWidth="1"/>
    <col min="3324" max="3332" width="8.88671875" style="82"/>
    <col min="3333" max="3333" width="10.33203125" style="82" bestFit="1" customWidth="1"/>
    <col min="3334" max="3334" width="8.88671875" style="82"/>
    <col min="3335" max="3335" width="10" style="82" bestFit="1" customWidth="1"/>
    <col min="3336" max="3336" width="8.88671875" style="82"/>
    <col min="3337" max="3338" width="10.88671875" style="82" bestFit="1" customWidth="1"/>
    <col min="3339" max="3339" width="11.6640625" style="82" bestFit="1" customWidth="1"/>
    <col min="3340" max="3340" width="10" style="82" bestFit="1" customWidth="1"/>
    <col min="3341" max="3341" width="8.88671875" style="82"/>
    <col min="3342" max="3342" width="14.6640625" style="82" bestFit="1" customWidth="1"/>
    <col min="3343" max="3343" width="7.6640625" style="82" bestFit="1" customWidth="1"/>
    <col min="3344" max="3344" width="15.5546875" style="82" customWidth="1"/>
    <col min="3345" max="3345" width="10" style="82" customWidth="1"/>
    <col min="3346" max="3346" width="10.88671875" style="82" customWidth="1"/>
    <col min="3347" max="3578" width="8.88671875" style="82"/>
    <col min="3579" max="3579" width="9.5546875" style="82" bestFit="1" customWidth="1"/>
    <col min="3580" max="3588" width="8.88671875" style="82"/>
    <col min="3589" max="3589" width="10.33203125" style="82" bestFit="1" customWidth="1"/>
    <col min="3590" max="3590" width="8.88671875" style="82"/>
    <col min="3591" max="3591" width="10" style="82" bestFit="1" customWidth="1"/>
    <col min="3592" max="3592" width="8.88671875" style="82"/>
    <col min="3593" max="3594" width="10.88671875" style="82" bestFit="1" customWidth="1"/>
    <col min="3595" max="3595" width="11.6640625" style="82" bestFit="1" customWidth="1"/>
    <col min="3596" max="3596" width="10" style="82" bestFit="1" customWidth="1"/>
    <col min="3597" max="3597" width="8.88671875" style="82"/>
    <col min="3598" max="3598" width="14.6640625" style="82" bestFit="1" customWidth="1"/>
    <col min="3599" max="3599" width="7.6640625" style="82" bestFit="1" customWidth="1"/>
    <col min="3600" max="3600" width="15.5546875" style="82" customWidth="1"/>
    <col min="3601" max="3601" width="10" style="82" customWidth="1"/>
    <col min="3602" max="3602" width="10.88671875" style="82" customWidth="1"/>
    <col min="3603" max="3834" width="8.88671875" style="82"/>
    <col min="3835" max="3835" width="9.5546875" style="82" bestFit="1" customWidth="1"/>
    <col min="3836" max="3844" width="8.88671875" style="82"/>
    <col min="3845" max="3845" width="10.33203125" style="82" bestFit="1" customWidth="1"/>
    <col min="3846" max="3846" width="8.88671875" style="82"/>
    <col min="3847" max="3847" width="10" style="82" bestFit="1" customWidth="1"/>
    <col min="3848" max="3848" width="8.88671875" style="82"/>
    <col min="3849" max="3850" width="10.88671875" style="82" bestFit="1" customWidth="1"/>
    <col min="3851" max="3851" width="11.6640625" style="82" bestFit="1" customWidth="1"/>
    <col min="3852" max="3852" width="10" style="82" bestFit="1" customWidth="1"/>
    <col min="3853" max="3853" width="8.88671875" style="82"/>
    <col min="3854" max="3854" width="14.6640625" style="82" bestFit="1" customWidth="1"/>
    <col min="3855" max="3855" width="7.6640625" style="82" bestFit="1" customWidth="1"/>
    <col min="3856" max="3856" width="15.5546875" style="82" customWidth="1"/>
    <col min="3857" max="3857" width="10" style="82" customWidth="1"/>
    <col min="3858" max="3858" width="10.88671875" style="82" customWidth="1"/>
    <col min="3859" max="4090" width="8.88671875" style="82"/>
    <col min="4091" max="4091" width="9.5546875" style="82" bestFit="1" customWidth="1"/>
    <col min="4092" max="4100" width="8.88671875" style="82"/>
    <col min="4101" max="4101" width="10.33203125" style="82" bestFit="1" customWidth="1"/>
    <col min="4102" max="4102" width="8.88671875" style="82"/>
    <col min="4103" max="4103" width="10" style="82" bestFit="1" customWidth="1"/>
    <col min="4104" max="4104" width="8.88671875" style="82"/>
    <col min="4105" max="4106" width="10.88671875" style="82" bestFit="1" customWidth="1"/>
    <col min="4107" max="4107" width="11.6640625" style="82" bestFit="1" customWidth="1"/>
    <col min="4108" max="4108" width="10" style="82" bestFit="1" customWidth="1"/>
    <col min="4109" max="4109" width="8.88671875" style="82"/>
    <col min="4110" max="4110" width="14.6640625" style="82" bestFit="1" customWidth="1"/>
    <col min="4111" max="4111" width="7.6640625" style="82" bestFit="1" customWidth="1"/>
    <col min="4112" max="4112" width="15.5546875" style="82" customWidth="1"/>
    <col min="4113" max="4113" width="10" style="82" customWidth="1"/>
    <col min="4114" max="4114" width="10.88671875" style="82" customWidth="1"/>
    <col min="4115" max="4346" width="8.88671875" style="82"/>
    <col min="4347" max="4347" width="9.5546875" style="82" bestFit="1" customWidth="1"/>
    <col min="4348" max="4356" width="8.88671875" style="82"/>
    <col min="4357" max="4357" width="10.33203125" style="82" bestFit="1" customWidth="1"/>
    <col min="4358" max="4358" width="8.88671875" style="82"/>
    <col min="4359" max="4359" width="10" style="82" bestFit="1" customWidth="1"/>
    <col min="4360" max="4360" width="8.88671875" style="82"/>
    <col min="4361" max="4362" width="10.88671875" style="82" bestFit="1" customWidth="1"/>
    <col min="4363" max="4363" width="11.6640625" style="82" bestFit="1" customWidth="1"/>
    <col min="4364" max="4364" width="10" style="82" bestFit="1" customWidth="1"/>
    <col min="4365" max="4365" width="8.88671875" style="82"/>
    <col min="4366" max="4366" width="14.6640625" style="82" bestFit="1" customWidth="1"/>
    <col min="4367" max="4367" width="7.6640625" style="82" bestFit="1" customWidth="1"/>
    <col min="4368" max="4368" width="15.5546875" style="82" customWidth="1"/>
    <col min="4369" max="4369" width="10" style="82" customWidth="1"/>
    <col min="4370" max="4370" width="10.88671875" style="82" customWidth="1"/>
    <col min="4371" max="4602" width="8.88671875" style="82"/>
    <col min="4603" max="4603" width="9.5546875" style="82" bestFit="1" customWidth="1"/>
    <col min="4604" max="4612" width="8.88671875" style="82"/>
    <col min="4613" max="4613" width="10.33203125" style="82" bestFit="1" customWidth="1"/>
    <col min="4614" max="4614" width="8.88671875" style="82"/>
    <col min="4615" max="4615" width="10" style="82" bestFit="1" customWidth="1"/>
    <col min="4616" max="4616" width="8.88671875" style="82"/>
    <col min="4617" max="4618" width="10.88671875" style="82" bestFit="1" customWidth="1"/>
    <col min="4619" max="4619" width="11.6640625" style="82" bestFit="1" customWidth="1"/>
    <col min="4620" max="4620" width="10" style="82" bestFit="1" customWidth="1"/>
    <col min="4621" max="4621" width="8.88671875" style="82"/>
    <col min="4622" max="4622" width="14.6640625" style="82" bestFit="1" customWidth="1"/>
    <col min="4623" max="4623" width="7.6640625" style="82" bestFit="1" customWidth="1"/>
    <col min="4624" max="4624" width="15.5546875" style="82" customWidth="1"/>
    <col min="4625" max="4625" width="10" style="82" customWidth="1"/>
    <col min="4626" max="4626" width="10.88671875" style="82" customWidth="1"/>
    <col min="4627" max="4858" width="8.88671875" style="82"/>
    <col min="4859" max="4859" width="9.5546875" style="82" bestFit="1" customWidth="1"/>
    <col min="4860" max="4868" width="8.88671875" style="82"/>
    <col min="4869" max="4869" width="10.33203125" style="82" bestFit="1" customWidth="1"/>
    <col min="4870" max="4870" width="8.88671875" style="82"/>
    <col min="4871" max="4871" width="10" style="82" bestFit="1" customWidth="1"/>
    <col min="4872" max="4872" width="8.88671875" style="82"/>
    <col min="4873" max="4874" width="10.88671875" style="82" bestFit="1" customWidth="1"/>
    <col min="4875" max="4875" width="11.6640625" style="82" bestFit="1" customWidth="1"/>
    <col min="4876" max="4876" width="10" style="82" bestFit="1" customWidth="1"/>
    <col min="4877" max="4877" width="8.88671875" style="82"/>
    <col min="4878" max="4878" width="14.6640625" style="82" bestFit="1" customWidth="1"/>
    <col min="4879" max="4879" width="7.6640625" style="82" bestFit="1" customWidth="1"/>
    <col min="4880" max="4880" width="15.5546875" style="82" customWidth="1"/>
    <col min="4881" max="4881" width="10" style="82" customWidth="1"/>
    <col min="4882" max="4882" width="10.88671875" style="82" customWidth="1"/>
    <col min="4883" max="5114" width="8.88671875" style="82"/>
    <col min="5115" max="5115" width="9.5546875" style="82" bestFit="1" customWidth="1"/>
    <col min="5116" max="5124" width="8.88671875" style="82"/>
    <col min="5125" max="5125" width="10.33203125" style="82" bestFit="1" customWidth="1"/>
    <col min="5126" max="5126" width="8.88671875" style="82"/>
    <col min="5127" max="5127" width="10" style="82" bestFit="1" customWidth="1"/>
    <col min="5128" max="5128" width="8.88671875" style="82"/>
    <col min="5129" max="5130" width="10.88671875" style="82" bestFit="1" customWidth="1"/>
    <col min="5131" max="5131" width="11.6640625" style="82" bestFit="1" customWidth="1"/>
    <col min="5132" max="5132" width="10" style="82" bestFit="1" customWidth="1"/>
    <col min="5133" max="5133" width="8.88671875" style="82"/>
    <col min="5134" max="5134" width="14.6640625" style="82" bestFit="1" customWidth="1"/>
    <col min="5135" max="5135" width="7.6640625" style="82" bestFit="1" customWidth="1"/>
    <col min="5136" max="5136" width="15.5546875" style="82" customWidth="1"/>
    <col min="5137" max="5137" width="10" style="82" customWidth="1"/>
    <col min="5138" max="5138" width="10.88671875" style="82" customWidth="1"/>
    <col min="5139" max="5370" width="8.88671875" style="82"/>
    <col min="5371" max="5371" width="9.5546875" style="82" bestFit="1" customWidth="1"/>
    <col min="5372" max="5380" width="8.88671875" style="82"/>
    <col min="5381" max="5381" width="10.33203125" style="82" bestFit="1" customWidth="1"/>
    <col min="5382" max="5382" width="8.88671875" style="82"/>
    <col min="5383" max="5383" width="10" style="82" bestFit="1" customWidth="1"/>
    <col min="5384" max="5384" width="8.88671875" style="82"/>
    <col min="5385" max="5386" width="10.88671875" style="82" bestFit="1" customWidth="1"/>
    <col min="5387" max="5387" width="11.6640625" style="82" bestFit="1" customWidth="1"/>
    <col min="5388" max="5388" width="10" style="82" bestFit="1" customWidth="1"/>
    <col min="5389" max="5389" width="8.88671875" style="82"/>
    <col min="5390" max="5390" width="14.6640625" style="82" bestFit="1" customWidth="1"/>
    <col min="5391" max="5391" width="7.6640625" style="82" bestFit="1" customWidth="1"/>
    <col min="5392" max="5392" width="15.5546875" style="82" customWidth="1"/>
    <col min="5393" max="5393" width="10" style="82" customWidth="1"/>
    <col min="5394" max="5394" width="10.88671875" style="82" customWidth="1"/>
    <col min="5395" max="5626" width="8.88671875" style="82"/>
    <col min="5627" max="5627" width="9.5546875" style="82" bestFit="1" customWidth="1"/>
    <col min="5628" max="5636" width="8.88671875" style="82"/>
    <col min="5637" max="5637" width="10.33203125" style="82" bestFit="1" customWidth="1"/>
    <col min="5638" max="5638" width="8.88671875" style="82"/>
    <col min="5639" max="5639" width="10" style="82" bestFit="1" customWidth="1"/>
    <col min="5640" max="5640" width="8.88671875" style="82"/>
    <col min="5641" max="5642" width="10.88671875" style="82" bestFit="1" customWidth="1"/>
    <col min="5643" max="5643" width="11.6640625" style="82" bestFit="1" customWidth="1"/>
    <col min="5644" max="5644" width="10" style="82" bestFit="1" customWidth="1"/>
    <col min="5645" max="5645" width="8.88671875" style="82"/>
    <col min="5646" max="5646" width="14.6640625" style="82" bestFit="1" customWidth="1"/>
    <col min="5647" max="5647" width="7.6640625" style="82" bestFit="1" customWidth="1"/>
    <col min="5648" max="5648" width="15.5546875" style="82" customWidth="1"/>
    <col min="5649" max="5649" width="10" style="82" customWidth="1"/>
    <col min="5650" max="5650" width="10.88671875" style="82" customWidth="1"/>
    <col min="5651" max="5882" width="8.88671875" style="82"/>
    <col min="5883" max="5883" width="9.5546875" style="82" bestFit="1" customWidth="1"/>
    <col min="5884" max="5892" width="8.88671875" style="82"/>
    <col min="5893" max="5893" width="10.33203125" style="82" bestFit="1" customWidth="1"/>
    <col min="5894" max="5894" width="8.88671875" style="82"/>
    <col min="5895" max="5895" width="10" style="82" bestFit="1" customWidth="1"/>
    <col min="5896" max="5896" width="8.88671875" style="82"/>
    <col min="5897" max="5898" width="10.88671875" style="82" bestFit="1" customWidth="1"/>
    <col min="5899" max="5899" width="11.6640625" style="82" bestFit="1" customWidth="1"/>
    <col min="5900" max="5900" width="10" style="82" bestFit="1" customWidth="1"/>
    <col min="5901" max="5901" width="8.88671875" style="82"/>
    <col min="5902" max="5902" width="14.6640625" style="82" bestFit="1" customWidth="1"/>
    <col min="5903" max="5903" width="7.6640625" style="82" bestFit="1" customWidth="1"/>
    <col min="5904" max="5904" width="15.5546875" style="82" customWidth="1"/>
    <col min="5905" max="5905" width="10" style="82" customWidth="1"/>
    <col min="5906" max="5906" width="10.88671875" style="82" customWidth="1"/>
    <col min="5907" max="6138" width="8.88671875" style="82"/>
    <col min="6139" max="6139" width="9.5546875" style="82" bestFit="1" customWidth="1"/>
    <col min="6140" max="6148" width="8.88671875" style="82"/>
    <col min="6149" max="6149" width="10.33203125" style="82" bestFit="1" customWidth="1"/>
    <col min="6150" max="6150" width="8.88671875" style="82"/>
    <col min="6151" max="6151" width="10" style="82" bestFit="1" customWidth="1"/>
    <col min="6152" max="6152" width="8.88671875" style="82"/>
    <col min="6153" max="6154" width="10.88671875" style="82" bestFit="1" customWidth="1"/>
    <col min="6155" max="6155" width="11.6640625" style="82" bestFit="1" customWidth="1"/>
    <col min="6156" max="6156" width="10" style="82" bestFit="1" customWidth="1"/>
    <col min="6157" max="6157" width="8.88671875" style="82"/>
    <col min="6158" max="6158" width="14.6640625" style="82" bestFit="1" customWidth="1"/>
    <col min="6159" max="6159" width="7.6640625" style="82" bestFit="1" customWidth="1"/>
    <col min="6160" max="6160" width="15.5546875" style="82" customWidth="1"/>
    <col min="6161" max="6161" width="10" style="82" customWidth="1"/>
    <col min="6162" max="6162" width="10.88671875" style="82" customWidth="1"/>
    <col min="6163" max="6394" width="8.88671875" style="82"/>
    <col min="6395" max="6395" width="9.5546875" style="82" bestFit="1" customWidth="1"/>
    <col min="6396" max="6404" width="8.88671875" style="82"/>
    <col min="6405" max="6405" width="10.33203125" style="82" bestFit="1" customWidth="1"/>
    <col min="6406" max="6406" width="8.88671875" style="82"/>
    <col min="6407" max="6407" width="10" style="82" bestFit="1" customWidth="1"/>
    <col min="6408" max="6408" width="8.88671875" style="82"/>
    <col min="6409" max="6410" width="10.88671875" style="82" bestFit="1" customWidth="1"/>
    <col min="6411" max="6411" width="11.6640625" style="82" bestFit="1" customWidth="1"/>
    <col min="6412" max="6412" width="10" style="82" bestFit="1" customWidth="1"/>
    <col min="6413" max="6413" width="8.88671875" style="82"/>
    <col min="6414" max="6414" width="14.6640625" style="82" bestFit="1" customWidth="1"/>
    <col min="6415" max="6415" width="7.6640625" style="82" bestFit="1" customWidth="1"/>
    <col min="6416" max="6416" width="15.5546875" style="82" customWidth="1"/>
    <col min="6417" max="6417" width="10" style="82" customWidth="1"/>
    <col min="6418" max="6418" width="10.88671875" style="82" customWidth="1"/>
    <col min="6419" max="6650" width="8.88671875" style="82"/>
    <col min="6651" max="6651" width="9.5546875" style="82" bestFit="1" customWidth="1"/>
    <col min="6652" max="6660" width="8.88671875" style="82"/>
    <col min="6661" max="6661" width="10.33203125" style="82" bestFit="1" customWidth="1"/>
    <col min="6662" max="6662" width="8.88671875" style="82"/>
    <col min="6663" max="6663" width="10" style="82" bestFit="1" customWidth="1"/>
    <col min="6664" max="6664" width="8.88671875" style="82"/>
    <col min="6665" max="6666" width="10.88671875" style="82" bestFit="1" customWidth="1"/>
    <col min="6667" max="6667" width="11.6640625" style="82" bestFit="1" customWidth="1"/>
    <col min="6668" max="6668" width="10" style="82" bestFit="1" customWidth="1"/>
    <col min="6669" max="6669" width="8.88671875" style="82"/>
    <col min="6670" max="6670" width="14.6640625" style="82" bestFit="1" customWidth="1"/>
    <col min="6671" max="6671" width="7.6640625" style="82" bestFit="1" customWidth="1"/>
    <col min="6672" max="6672" width="15.5546875" style="82" customWidth="1"/>
    <col min="6673" max="6673" width="10" style="82" customWidth="1"/>
    <col min="6674" max="6674" width="10.88671875" style="82" customWidth="1"/>
    <col min="6675" max="6906" width="8.88671875" style="82"/>
    <col min="6907" max="6907" width="9.5546875" style="82" bestFit="1" customWidth="1"/>
    <col min="6908" max="6916" width="8.88671875" style="82"/>
    <col min="6917" max="6917" width="10.33203125" style="82" bestFit="1" customWidth="1"/>
    <col min="6918" max="6918" width="8.88671875" style="82"/>
    <col min="6919" max="6919" width="10" style="82" bestFit="1" customWidth="1"/>
    <col min="6920" max="6920" width="8.88671875" style="82"/>
    <col min="6921" max="6922" width="10.88671875" style="82" bestFit="1" customWidth="1"/>
    <col min="6923" max="6923" width="11.6640625" style="82" bestFit="1" customWidth="1"/>
    <col min="6924" max="6924" width="10" style="82" bestFit="1" customWidth="1"/>
    <col min="6925" max="6925" width="8.88671875" style="82"/>
    <col min="6926" max="6926" width="14.6640625" style="82" bestFit="1" customWidth="1"/>
    <col min="6927" max="6927" width="7.6640625" style="82" bestFit="1" customWidth="1"/>
    <col min="6928" max="6928" width="15.5546875" style="82" customWidth="1"/>
    <col min="6929" max="6929" width="10" style="82" customWidth="1"/>
    <col min="6930" max="6930" width="10.88671875" style="82" customWidth="1"/>
    <col min="6931" max="7162" width="8.88671875" style="82"/>
    <col min="7163" max="7163" width="9.5546875" style="82" bestFit="1" customWidth="1"/>
    <col min="7164" max="7172" width="8.88671875" style="82"/>
    <col min="7173" max="7173" width="10.33203125" style="82" bestFit="1" customWidth="1"/>
    <col min="7174" max="7174" width="8.88671875" style="82"/>
    <col min="7175" max="7175" width="10" style="82" bestFit="1" customWidth="1"/>
    <col min="7176" max="7176" width="8.88671875" style="82"/>
    <col min="7177" max="7178" width="10.88671875" style="82" bestFit="1" customWidth="1"/>
    <col min="7179" max="7179" width="11.6640625" style="82" bestFit="1" customWidth="1"/>
    <col min="7180" max="7180" width="10" style="82" bestFit="1" customWidth="1"/>
    <col min="7181" max="7181" width="8.88671875" style="82"/>
    <col min="7182" max="7182" width="14.6640625" style="82" bestFit="1" customWidth="1"/>
    <col min="7183" max="7183" width="7.6640625" style="82" bestFit="1" customWidth="1"/>
    <col min="7184" max="7184" width="15.5546875" style="82" customWidth="1"/>
    <col min="7185" max="7185" width="10" style="82" customWidth="1"/>
    <col min="7186" max="7186" width="10.88671875" style="82" customWidth="1"/>
    <col min="7187" max="7418" width="8.88671875" style="82"/>
    <col min="7419" max="7419" width="9.5546875" style="82" bestFit="1" customWidth="1"/>
    <col min="7420" max="7428" width="8.88671875" style="82"/>
    <col min="7429" max="7429" width="10.33203125" style="82" bestFit="1" customWidth="1"/>
    <col min="7430" max="7430" width="8.88671875" style="82"/>
    <col min="7431" max="7431" width="10" style="82" bestFit="1" customWidth="1"/>
    <col min="7432" max="7432" width="8.88671875" style="82"/>
    <col min="7433" max="7434" width="10.88671875" style="82" bestFit="1" customWidth="1"/>
    <col min="7435" max="7435" width="11.6640625" style="82" bestFit="1" customWidth="1"/>
    <col min="7436" max="7436" width="10" style="82" bestFit="1" customWidth="1"/>
    <col min="7437" max="7437" width="8.88671875" style="82"/>
    <col min="7438" max="7438" width="14.6640625" style="82" bestFit="1" customWidth="1"/>
    <col min="7439" max="7439" width="7.6640625" style="82" bestFit="1" customWidth="1"/>
    <col min="7440" max="7440" width="15.5546875" style="82" customWidth="1"/>
    <col min="7441" max="7441" width="10" style="82" customWidth="1"/>
    <col min="7442" max="7442" width="10.88671875" style="82" customWidth="1"/>
    <col min="7443" max="7674" width="8.88671875" style="82"/>
    <col min="7675" max="7675" width="9.5546875" style="82" bestFit="1" customWidth="1"/>
    <col min="7676" max="7684" width="8.88671875" style="82"/>
    <col min="7685" max="7685" width="10.33203125" style="82" bestFit="1" customWidth="1"/>
    <col min="7686" max="7686" width="8.88671875" style="82"/>
    <col min="7687" max="7687" width="10" style="82" bestFit="1" customWidth="1"/>
    <col min="7688" max="7688" width="8.88671875" style="82"/>
    <col min="7689" max="7690" width="10.88671875" style="82" bestFit="1" customWidth="1"/>
    <col min="7691" max="7691" width="11.6640625" style="82" bestFit="1" customWidth="1"/>
    <col min="7692" max="7692" width="10" style="82" bestFit="1" customWidth="1"/>
    <col min="7693" max="7693" width="8.88671875" style="82"/>
    <col min="7694" max="7694" width="14.6640625" style="82" bestFit="1" customWidth="1"/>
    <col min="7695" max="7695" width="7.6640625" style="82" bestFit="1" customWidth="1"/>
    <col min="7696" max="7696" width="15.5546875" style="82" customWidth="1"/>
    <col min="7697" max="7697" width="10" style="82" customWidth="1"/>
    <col min="7698" max="7698" width="10.88671875" style="82" customWidth="1"/>
    <col min="7699" max="7930" width="8.88671875" style="82"/>
    <col min="7931" max="7931" width="9.5546875" style="82" bestFit="1" customWidth="1"/>
    <col min="7932" max="7940" width="8.88671875" style="82"/>
    <col min="7941" max="7941" width="10.33203125" style="82" bestFit="1" customWidth="1"/>
    <col min="7942" max="7942" width="8.88671875" style="82"/>
    <col min="7943" max="7943" width="10" style="82" bestFit="1" customWidth="1"/>
    <col min="7944" max="7944" width="8.88671875" style="82"/>
    <col min="7945" max="7946" width="10.88671875" style="82" bestFit="1" customWidth="1"/>
    <col min="7947" max="7947" width="11.6640625" style="82" bestFit="1" customWidth="1"/>
    <col min="7948" max="7948" width="10" style="82" bestFit="1" customWidth="1"/>
    <col min="7949" max="7949" width="8.88671875" style="82"/>
    <col min="7950" max="7950" width="14.6640625" style="82" bestFit="1" customWidth="1"/>
    <col min="7951" max="7951" width="7.6640625" style="82" bestFit="1" customWidth="1"/>
    <col min="7952" max="7952" width="15.5546875" style="82" customWidth="1"/>
    <col min="7953" max="7953" width="10" style="82" customWidth="1"/>
    <col min="7954" max="7954" width="10.88671875" style="82" customWidth="1"/>
    <col min="7955" max="8186" width="8.88671875" style="82"/>
    <col min="8187" max="8187" width="9.5546875" style="82" bestFit="1" customWidth="1"/>
    <col min="8188" max="8196" width="8.88671875" style="82"/>
    <col min="8197" max="8197" width="10.33203125" style="82" bestFit="1" customWidth="1"/>
    <col min="8198" max="8198" width="8.88671875" style="82"/>
    <col min="8199" max="8199" width="10" style="82" bestFit="1" customWidth="1"/>
    <col min="8200" max="8200" width="8.88671875" style="82"/>
    <col min="8201" max="8202" width="10.88671875" style="82" bestFit="1" customWidth="1"/>
    <col min="8203" max="8203" width="11.6640625" style="82" bestFit="1" customWidth="1"/>
    <col min="8204" max="8204" width="10" style="82" bestFit="1" customWidth="1"/>
    <col min="8205" max="8205" width="8.88671875" style="82"/>
    <col min="8206" max="8206" width="14.6640625" style="82" bestFit="1" customWidth="1"/>
    <col min="8207" max="8207" width="7.6640625" style="82" bestFit="1" customWidth="1"/>
    <col min="8208" max="8208" width="15.5546875" style="82" customWidth="1"/>
    <col min="8209" max="8209" width="10" style="82" customWidth="1"/>
    <col min="8210" max="8210" width="10.88671875" style="82" customWidth="1"/>
    <col min="8211" max="8442" width="8.88671875" style="82"/>
    <col min="8443" max="8443" width="9.5546875" style="82" bestFit="1" customWidth="1"/>
    <col min="8444" max="8452" width="8.88671875" style="82"/>
    <col min="8453" max="8453" width="10.33203125" style="82" bestFit="1" customWidth="1"/>
    <col min="8454" max="8454" width="8.88671875" style="82"/>
    <col min="8455" max="8455" width="10" style="82" bestFit="1" customWidth="1"/>
    <col min="8456" max="8456" width="8.88671875" style="82"/>
    <col min="8457" max="8458" width="10.88671875" style="82" bestFit="1" customWidth="1"/>
    <col min="8459" max="8459" width="11.6640625" style="82" bestFit="1" customWidth="1"/>
    <col min="8460" max="8460" width="10" style="82" bestFit="1" customWidth="1"/>
    <col min="8461" max="8461" width="8.88671875" style="82"/>
    <col min="8462" max="8462" width="14.6640625" style="82" bestFit="1" customWidth="1"/>
    <col min="8463" max="8463" width="7.6640625" style="82" bestFit="1" customWidth="1"/>
    <col min="8464" max="8464" width="15.5546875" style="82" customWidth="1"/>
    <col min="8465" max="8465" width="10" style="82" customWidth="1"/>
    <col min="8466" max="8466" width="10.88671875" style="82" customWidth="1"/>
    <col min="8467" max="8698" width="8.88671875" style="82"/>
    <col min="8699" max="8699" width="9.5546875" style="82" bestFit="1" customWidth="1"/>
    <col min="8700" max="8708" width="8.88671875" style="82"/>
    <col min="8709" max="8709" width="10.33203125" style="82" bestFit="1" customWidth="1"/>
    <col min="8710" max="8710" width="8.88671875" style="82"/>
    <col min="8711" max="8711" width="10" style="82" bestFit="1" customWidth="1"/>
    <col min="8712" max="8712" width="8.88671875" style="82"/>
    <col min="8713" max="8714" width="10.88671875" style="82" bestFit="1" customWidth="1"/>
    <col min="8715" max="8715" width="11.6640625" style="82" bestFit="1" customWidth="1"/>
    <col min="8716" max="8716" width="10" style="82" bestFit="1" customWidth="1"/>
    <col min="8717" max="8717" width="8.88671875" style="82"/>
    <col min="8718" max="8718" width="14.6640625" style="82" bestFit="1" customWidth="1"/>
    <col min="8719" max="8719" width="7.6640625" style="82" bestFit="1" customWidth="1"/>
    <col min="8720" max="8720" width="15.5546875" style="82" customWidth="1"/>
    <col min="8721" max="8721" width="10" style="82" customWidth="1"/>
    <col min="8722" max="8722" width="10.88671875" style="82" customWidth="1"/>
    <col min="8723" max="8954" width="8.88671875" style="82"/>
    <col min="8955" max="8955" width="9.5546875" style="82" bestFit="1" customWidth="1"/>
    <col min="8956" max="8964" width="8.88671875" style="82"/>
    <col min="8965" max="8965" width="10.33203125" style="82" bestFit="1" customWidth="1"/>
    <col min="8966" max="8966" width="8.88671875" style="82"/>
    <col min="8967" max="8967" width="10" style="82" bestFit="1" customWidth="1"/>
    <col min="8968" max="8968" width="8.88671875" style="82"/>
    <col min="8969" max="8970" width="10.88671875" style="82" bestFit="1" customWidth="1"/>
    <col min="8971" max="8971" width="11.6640625" style="82" bestFit="1" customWidth="1"/>
    <col min="8972" max="8972" width="10" style="82" bestFit="1" customWidth="1"/>
    <col min="8973" max="8973" width="8.88671875" style="82"/>
    <col min="8974" max="8974" width="14.6640625" style="82" bestFit="1" customWidth="1"/>
    <col min="8975" max="8975" width="7.6640625" style="82" bestFit="1" customWidth="1"/>
    <col min="8976" max="8976" width="15.5546875" style="82" customWidth="1"/>
    <col min="8977" max="8977" width="10" style="82" customWidth="1"/>
    <col min="8978" max="8978" width="10.88671875" style="82" customWidth="1"/>
    <col min="8979" max="9210" width="8.88671875" style="82"/>
    <col min="9211" max="9211" width="9.5546875" style="82" bestFit="1" customWidth="1"/>
    <col min="9212" max="9220" width="8.88671875" style="82"/>
    <col min="9221" max="9221" width="10.33203125" style="82" bestFit="1" customWidth="1"/>
    <col min="9222" max="9222" width="8.88671875" style="82"/>
    <col min="9223" max="9223" width="10" style="82" bestFit="1" customWidth="1"/>
    <col min="9224" max="9224" width="8.88671875" style="82"/>
    <col min="9225" max="9226" width="10.88671875" style="82" bestFit="1" customWidth="1"/>
    <col min="9227" max="9227" width="11.6640625" style="82" bestFit="1" customWidth="1"/>
    <col min="9228" max="9228" width="10" style="82" bestFit="1" customWidth="1"/>
    <col min="9229" max="9229" width="8.88671875" style="82"/>
    <col min="9230" max="9230" width="14.6640625" style="82" bestFit="1" customWidth="1"/>
    <col min="9231" max="9231" width="7.6640625" style="82" bestFit="1" customWidth="1"/>
    <col min="9232" max="9232" width="15.5546875" style="82" customWidth="1"/>
    <col min="9233" max="9233" width="10" style="82" customWidth="1"/>
    <col min="9234" max="9234" width="10.88671875" style="82" customWidth="1"/>
    <col min="9235" max="9466" width="8.88671875" style="82"/>
    <col min="9467" max="9467" width="9.5546875" style="82" bestFit="1" customWidth="1"/>
    <col min="9468" max="9476" width="8.88671875" style="82"/>
    <col min="9477" max="9477" width="10.33203125" style="82" bestFit="1" customWidth="1"/>
    <col min="9478" max="9478" width="8.88671875" style="82"/>
    <col min="9479" max="9479" width="10" style="82" bestFit="1" customWidth="1"/>
    <col min="9480" max="9480" width="8.88671875" style="82"/>
    <col min="9481" max="9482" width="10.88671875" style="82" bestFit="1" customWidth="1"/>
    <col min="9483" max="9483" width="11.6640625" style="82" bestFit="1" customWidth="1"/>
    <col min="9484" max="9484" width="10" style="82" bestFit="1" customWidth="1"/>
    <col min="9485" max="9485" width="8.88671875" style="82"/>
    <col min="9486" max="9486" width="14.6640625" style="82" bestFit="1" customWidth="1"/>
    <col min="9487" max="9487" width="7.6640625" style="82" bestFit="1" customWidth="1"/>
    <col min="9488" max="9488" width="15.5546875" style="82" customWidth="1"/>
    <col min="9489" max="9489" width="10" style="82" customWidth="1"/>
    <col min="9490" max="9490" width="10.88671875" style="82" customWidth="1"/>
    <col min="9491" max="9722" width="8.88671875" style="82"/>
    <col min="9723" max="9723" width="9.5546875" style="82" bestFit="1" customWidth="1"/>
    <col min="9724" max="9732" width="8.88671875" style="82"/>
    <col min="9733" max="9733" width="10.33203125" style="82" bestFit="1" customWidth="1"/>
    <col min="9734" max="9734" width="8.88671875" style="82"/>
    <col min="9735" max="9735" width="10" style="82" bestFit="1" customWidth="1"/>
    <col min="9736" max="9736" width="8.88671875" style="82"/>
    <col min="9737" max="9738" width="10.88671875" style="82" bestFit="1" customWidth="1"/>
    <col min="9739" max="9739" width="11.6640625" style="82" bestFit="1" customWidth="1"/>
    <col min="9740" max="9740" width="10" style="82" bestFit="1" customWidth="1"/>
    <col min="9741" max="9741" width="8.88671875" style="82"/>
    <col min="9742" max="9742" width="14.6640625" style="82" bestFit="1" customWidth="1"/>
    <col min="9743" max="9743" width="7.6640625" style="82" bestFit="1" customWidth="1"/>
    <col min="9744" max="9744" width="15.5546875" style="82" customWidth="1"/>
    <col min="9745" max="9745" width="10" style="82" customWidth="1"/>
    <col min="9746" max="9746" width="10.88671875" style="82" customWidth="1"/>
    <col min="9747" max="9978" width="8.88671875" style="82"/>
    <col min="9979" max="9979" width="9.5546875" style="82" bestFit="1" customWidth="1"/>
    <col min="9980" max="9988" width="8.88671875" style="82"/>
    <col min="9989" max="9989" width="10.33203125" style="82" bestFit="1" customWidth="1"/>
    <col min="9990" max="9990" width="8.88671875" style="82"/>
    <col min="9991" max="9991" width="10" style="82" bestFit="1" customWidth="1"/>
    <col min="9992" max="9992" width="8.88671875" style="82"/>
    <col min="9993" max="9994" width="10.88671875" style="82" bestFit="1" customWidth="1"/>
    <col min="9995" max="9995" width="11.6640625" style="82" bestFit="1" customWidth="1"/>
    <col min="9996" max="9996" width="10" style="82" bestFit="1" customWidth="1"/>
    <col min="9997" max="9997" width="8.88671875" style="82"/>
    <col min="9998" max="9998" width="14.6640625" style="82" bestFit="1" customWidth="1"/>
    <col min="9999" max="9999" width="7.6640625" style="82" bestFit="1" customWidth="1"/>
    <col min="10000" max="10000" width="15.5546875" style="82" customWidth="1"/>
    <col min="10001" max="10001" width="10" style="82" customWidth="1"/>
    <col min="10002" max="10002" width="10.88671875" style="82" customWidth="1"/>
    <col min="10003" max="10234" width="8.88671875" style="82"/>
    <col min="10235" max="10235" width="9.5546875" style="82" bestFit="1" customWidth="1"/>
    <col min="10236" max="10244" width="8.88671875" style="82"/>
    <col min="10245" max="10245" width="10.33203125" style="82" bestFit="1" customWidth="1"/>
    <col min="10246" max="10246" width="8.88671875" style="82"/>
    <col min="10247" max="10247" width="10" style="82" bestFit="1" customWidth="1"/>
    <col min="10248" max="10248" width="8.88671875" style="82"/>
    <col min="10249" max="10250" width="10.88671875" style="82" bestFit="1" customWidth="1"/>
    <col min="10251" max="10251" width="11.6640625" style="82" bestFit="1" customWidth="1"/>
    <col min="10252" max="10252" width="10" style="82" bestFit="1" customWidth="1"/>
    <col min="10253" max="10253" width="8.88671875" style="82"/>
    <col min="10254" max="10254" width="14.6640625" style="82" bestFit="1" customWidth="1"/>
    <col min="10255" max="10255" width="7.6640625" style="82" bestFit="1" customWidth="1"/>
    <col min="10256" max="10256" width="15.5546875" style="82" customWidth="1"/>
    <col min="10257" max="10257" width="10" style="82" customWidth="1"/>
    <col min="10258" max="10258" width="10.88671875" style="82" customWidth="1"/>
    <col min="10259" max="10490" width="8.88671875" style="82"/>
    <col min="10491" max="10491" width="9.5546875" style="82" bestFit="1" customWidth="1"/>
    <col min="10492" max="10500" width="8.88671875" style="82"/>
    <col min="10501" max="10501" width="10.33203125" style="82" bestFit="1" customWidth="1"/>
    <col min="10502" max="10502" width="8.88671875" style="82"/>
    <col min="10503" max="10503" width="10" style="82" bestFit="1" customWidth="1"/>
    <col min="10504" max="10504" width="8.88671875" style="82"/>
    <col min="10505" max="10506" width="10.88671875" style="82" bestFit="1" customWidth="1"/>
    <col min="10507" max="10507" width="11.6640625" style="82" bestFit="1" customWidth="1"/>
    <col min="10508" max="10508" width="10" style="82" bestFit="1" customWidth="1"/>
    <col min="10509" max="10509" width="8.88671875" style="82"/>
    <col min="10510" max="10510" width="14.6640625" style="82" bestFit="1" customWidth="1"/>
    <col min="10511" max="10511" width="7.6640625" style="82" bestFit="1" customWidth="1"/>
    <col min="10512" max="10512" width="15.5546875" style="82" customWidth="1"/>
    <col min="10513" max="10513" width="10" style="82" customWidth="1"/>
    <col min="10514" max="10514" width="10.88671875" style="82" customWidth="1"/>
    <col min="10515" max="10746" width="8.88671875" style="82"/>
    <col min="10747" max="10747" width="9.5546875" style="82" bestFit="1" customWidth="1"/>
    <col min="10748" max="10756" width="8.88671875" style="82"/>
    <col min="10757" max="10757" width="10.33203125" style="82" bestFit="1" customWidth="1"/>
    <col min="10758" max="10758" width="8.88671875" style="82"/>
    <col min="10759" max="10759" width="10" style="82" bestFit="1" customWidth="1"/>
    <col min="10760" max="10760" width="8.88671875" style="82"/>
    <col min="10761" max="10762" width="10.88671875" style="82" bestFit="1" customWidth="1"/>
    <col min="10763" max="10763" width="11.6640625" style="82" bestFit="1" customWidth="1"/>
    <col min="10764" max="10764" width="10" style="82" bestFit="1" customWidth="1"/>
    <col min="10765" max="10765" width="8.88671875" style="82"/>
    <col min="10766" max="10766" width="14.6640625" style="82" bestFit="1" customWidth="1"/>
    <col min="10767" max="10767" width="7.6640625" style="82" bestFit="1" customWidth="1"/>
    <col min="10768" max="10768" width="15.5546875" style="82" customWidth="1"/>
    <col min="10769" max="10769" width="10" style="82" customWidth="1"/>
    <col min="10770" max="10770" width="10.88671875" style="82" customWidth="1"/>
    <col min="10771" max="11002" width="8.88671875" style="82"/>
    <col min="11003" max="11003" width="9.5546875" style="82" bestFit="1" customWidth="1"/>
    <col min="11004" max="11012" width="8.88671875" style="82"/>
    <col min="11013" max="11013" width="10.33203125" style="82" bestFit="1" customWidth="1"/>
    <col min="11014" max="11014" width="8.88671875" style="82"/>
    <col min="11015" max="11015" width="10" style="82" bestFit="1" customWidth="1"/>
    <col min="11016" max="11016" width="8.88671875" style="82"/>
    <col min="11017" max="11018" width="10.88671875" style="82" bestFit="1" customWidth="1"/>
    <col min="11019" max="11019" width="11.6640625" style="82" bestFit="1" customWidth="1"/>
    <col min="11020" max="11020" width="10" style="82" bestFit="1" customWidth="1"/>
    <col min="11021" max="11021" width="8.88671875" style="82"/>
    <col min="11022" max="11022" width="14.6640625" style="82" bestFit="1" customWidth="1"/>
    <col min="11023" max="11023" width="7.6640625" style="82" bestFit="1" customWidth="1"/>
    <col min="11024" max="11024" width="15.5546875" style="82" customWidth="1"/>
    <col min="11025" max="11025" width="10" style="82" customWidth="1"/>
    <col min="11026" max="11026" width="10.88671875" style="82" customWidth="1"/>
    <col min="11027" max="11258" width="8.88671875" style="82"/>
    <col min="11259" max="11259" width="9.5546875" style="82" bestFit="1" customWidth="1"/>
    <col min="11260" max="11268" width="8.88671875" style="82"/>
    <col min="11269" max="11269" width="10.33203125" style="82" bestFit="1" customWidth="1"/>
    <col min="11270" max="11270" width="8.88671875" style="82"/>
    <col min="11271" max="11271" width="10" style="82" bestFit="1" customWidth="1"/>
    <col min="11272" max="11272" width="8.88671875" style="82"/>
    <col min="11273" max="11274" width="10.88671875" style="82" bestFit="1" customWidth="1"/>
    <col min="11275" max="11275" width="11.6640625" style="82" bestFit="1" customWidth="1"/>
    <col min="11276" max="11276" width="10" style="82" bestFit="1" customWidth="1"/>
    <col min="11277" max="11277" width="8.88671875" style="82"/>
    <col min="11278" max="11278" width="14.6640625" style="82" bestFit="1" customWidth="1"/>
    <col min="11279" max="11279" width="7.6640625" style="82" bestFit="1" customWidth="1"/>
    <col min="11280" max="11280" width="15.5546875" style="82" customWidth="1"/>
    <col min="11281" max="11281" width="10" style="82" customWidth="1"/>
    <col min="11282" max="11282" width="10.88671875" style="82" customWidth="1"/>
    <col min="11283" max="11514" width="8.88671875" style="82"/>
    <col min="11515" max="11515" width="9.5546875" style="82" bestFit="1" customWidth="1"/>
    <col min="11516" max="11524" width="8.88671875" style="82"/>
    <col min="11525" max="11525" width="10.33203125" style="82" bestFit="1" customWidth="1"/>
    <col min="11526" max="11526" width="8.88671875" style="82"/>
    <col min="11527" max="11527" width="10" style="82" bestFit="1" customWidth="1"/>
    <col min="11528" max="11528" width="8.88671875" style="82"/>
    <col min="11529" max="11530" width="10.88671875" style="82" bestFit="1" customWidth="1"/>
    <col min="11531" max="11531" width="11.6640625" style="82" bestFit="1" customWidth="1"/>
    <col min="11532" max="11532" width="10" style="82" bestFit="1" customWidth="1"/>
    <col min="11533" max="11533" width="8.88671875" style="82"/>
    <col min="11534" max="11534" width="14.6640625" style="82" bestFit="1" customWidth="1"/>
    <col min="11535" max="11535" width="7.6640625" style="82" bestFit="1" customWidth="1"/>
    <col min="11536" max="11536" width="15.5546875" style="82" customWidth="1"/>
    <col min="11537" max="11537" width="10" style="82" customWidth="1"/>
    <col min="11538" max="11538" width="10.88671875" style="82" customWidth="1"/>
    <col min="11539" max="11770" width="8.88671875" style="82"/>
    <col min="11771" max="11771" width="9.5546875" style="82" bestFit="1" customWidth="1"/>
    <col min="11772" max="11780" width="8.88671875" style="82"/>
    <col min="11781" max="11781" width="10.33203125" style="82" bestFit="1" customWidth="1"/>
    <col min="11782" max="11782" width="8.88671875" style="82"/>
    <col min="11783" max="11783" width="10" style="82" bestFit="1" customWidth="1"/>
    <col min="11784" max="11784" width="8.88671875" style="82"/>
    <col min="11785" max="11786" width="10.88671875" style="82" bestFit="1" customWidth="1"/>
    <col min="11787" max="11787" width="11.6640625" style="82" bestFit="1" customWidth="1"/>
    <col min="11788" max="11788" width="10" style="82" bestFit="1" customWidth="1"/>
    <col min="11789" max="11789" width="8.88671875" style="82"/>
    <col min="11790" max="11790" width="14.6640625" style="82" bestFit="1" customWidth="1"/>
    <col min="11791" max="11791" width="7.6640625" style="82" bestFit="1" customWidth="1"/>
    <col min="11792" max="11792" width="15.5546875" style="82" customWidth="1"/>
    <col min="11793" max="11793" width="10" style="82" customWidth="1"/>
    <col min="11794" max="11794" width="10.88671875" style="82" customWidth="1"/>
    <col min="11795" max="12026" width="8.88671875" style="82"/>
    <col min="12027" max="12027" width="9.5546875" style="82" bestFit="1" customWidth="1"/>
    <col min="12028" max="12036" width="8.88671875" style="82"/>
    <col min="12037" max="12037" width="10.33203125" style="82" bestFit="1" customWidth="1"/>
    <col min="12038" max="12038" width="8.88671875" style="82"/>
    <col min="12039" max="12039" width="10" style="82" bestFit="1" customWidth="1"/>
    <col min="12040" max="12040" width="8.88671875" style="82"/>
    <col min="12041" max="12042" width="10.88671875" style="82" bestFit="1" customWidth="1"/>
    <col min="12043" max="12043" width="11.6640625" style="82" bestFit="1" customWidth="1"/>
    <col min="12044" max="12044" width="10" style="82" bestFit="1" customWidth="1"/>
    <col min="12045" max="12045" width="8.88671875" style="82"/>
    <col min="12046" max="12046" width="14.6640625" style="82" bestFit="1" customWidth="1"/>
    <col min="12047" max="12047" width="7.6640625" style="82" bestFit="1" customWidth="1"/>
    <col min="12048" max="12048" width="15.5546875" style="82" customWidth="1"/>
    <col min="12049" max="12049" width="10" style="82" customWidth="1"/>
    <col min="12050" max="12050" width="10.88671875" style="82" customWidth="1"/>
    <col min="12051" max="12282" width="8.88671875" style="82"/>
    <col min="12283" max="12283" width="9.5546875" style="82" bestFit="1" customWidth="1"/>
    <col min="12284" max="12292" width="8.88671875" style="82"/>
    <col min="12293" max="12293" width="10.33203125" style="82" bestFit="1" customWidth="1"/>
    <col min="12294" max="12294" width="8.88671875" style="82"/>
    <col min="12295" max="12295" width="10" style="82" bestFit="1" customWidth="1"/>
    <col min="12296" max="12296" width="8.88671875" style="82"/>
    <col min="12297" max="12298" width="10.88671875" style="82" bestFit="1" customWidth="1"/>
    <col min="12299" max="12299" width="11.6640625" style="82" bestFit="1" customWidth="1"/>
    <col min="12300" max="12300" width="10" style="82" bestFit="1" customWidth="1"/>
    <col min="12301" max="12301" width="8.88671875" style="82"/>
    <col min="12302" max="12302" width="14.6640625" style="82" bestFit="1" customWidth="1"/>
    <col min="12303" max="12303" width="7.6640625" style="82" bestFit="1" customWidth="1"/>
    <col min="12304" max="12304" width="15.5546875" style="82" customWidth="1"/>
    <col min="12305" max="12305" width="10" style="82" customWidth="1"/>
    <col min="12306" max="12306" width="10.88671875" style="82" customWidth="1"/>
    <col min="12307" max="12538" width="8.88671875" style="82"/>
    <col min="12539" max="12539" width="9.5546875" style="82" bestFit="1" customWidth="1"/>
    <col min="12540" max="12548" width="8.88671875" style="82"/>
    <col min="12549" max="12549" width="10.33203125" style="82" bestFit="1" customWidth="1"/>
    <col min="12550" max="12550" width="8.88671875" style="82"/>
    <col min="12551" max="12551" width="10" style="82" bestFit="1" customWidth="1"/>
    <col min="12552" max="12552" width="8.88671875" style="82"/>
    <col min="12553" max="12554" width="10.88671875" style="82" bestFit="1" customWidth="1"/>
    <col min="12555" max="12555" width="11.6640625" style="82" bestFit="1" customWidth="1"/>
    <col min="12556" max="12556" width="10" style="82" bestFit="1" customWidth="1"/>
    <col min="12557" max="12557" width="8.88671875" style="82"/>
    <col min="12558" max="12558" width="14.6640625" style="82" bestFit="1" customWidth="1"/>
    <col min="12559" max="12559" width="7.6640625" style="82" bestFit="1" customWidth="1"/>
    <col min="12560" max="12560" width="15.5546875" style="82" customWidth="1"/>
    <col min="12561" max="12561" width="10" style="82" customWidth="1"/>
    <col min="12562" max="12562" width="10.88671875" style="82" customWidth="1"/>
    <col min="12563" max="12794" width="8.88671875" style="82"/>
    <col min="12795" max="12795" width="9.5546875" style="82" bestFit="1" customWidth="1"/>
    <col min="12796" max="12804" width="8.88671875" style="82"/>
    <col min="12805" max="12805" width="10.33203125" style="82" bestFit="1" customWidth="1"/>
    <col min="12806" max="12806" width="8.88671875" style="82"/>
    <col min="12807" max="12807" width="10" style="82" bestFit="1" customWidth="1"/>
    <col min="12808" max="12808" width="8.88671875" style="82"/>
    <col min="12809" max="12810" width="10.88671875" style="82" bestFit="1" customWidth="1"/>
    <col min="12811" max="12811" width="11.6640625" style="82" bestFit="1" customWidth="1"/>
    <col min="12812" max="12812" width="10" style="82" bestFit="1" customWidth="1"/>
    <col min="12813" max="12813" width="8.88671875" style="82"/>
    <col min="12814" max="12814" width="14.6640625" style="82" bestFit="1" customWidth="1"/>
    <col min="12815" max="12815" width="7.6640625" style="82" bestFit="1" customWidth="1"/>
    <col min="12816" max="12816" width="15.5546875" style="82" customWidth="1"/>
    <col min="12817" max="12817" width="10" style="82" customWidth="1"/>
    <col min="12818" max="12818" width="10.88671875" style="82" customWidth="1"/>
    <col min="12819" max="13050" width="8.88671875" style="82"/>
    <col min="13051" max="13051" width="9.5546875" style="82" bestFit="1" customWidth="1"/>
    <col min="13052" max="13060" width="8.88671875" style="82"/>
    <col min="13061" max="13061" width="10.33203125" style="82" bestFit="1" customWidth="1"/>
    <col min="13062" max="13062" width="8.88671875" style="82"/>
    <col min="13063" max="13063" width="10" style="82" bestFit="1" customWidth="1"/>
    <col min="13064" max="13064" width="8.88671875" style="82"/>
    <col min="13065" max="13066" width="10.88671875" style="82" bestFit="1" customWidth="1"/>
    <col min="13067" max="13067" width="11.6640625" style="82" bestFit="1" customWidth="1"/>
    <col min="13068" max="13068" width="10" style="82" bestFit="1" customWidth="1"/>
    <col min="13069" max="13069" width="8.88671875" style="82"/>
    <col min="13070" max="13070" width="14.6640625" style="82" bestFit="1" customWidth="1"/>
    <col min="13071" max="13071" width="7.6640625" style="82" bestFit="1" customWidth="1"/>
    <col min="13072" max="13072" width="15.5546875" style="82" customWidth="1"/>
    <col min="13073" max="13073" width="10" style="82" customWidth="1"/>
    <col min="13074" max="13074" width="10.88671875" style="82" customWidth="1"/>
    <col min="13075" max="13306" width="8.88671875" style="82"/>
    <col min="13307" max="13307" width="9.5546875" style="82" bestFit="1" customWidth="1"/>
    <col min="13308" max="13316" width="8.88671875" style="82"/>
    <col min="13317" max="13317" width="10.33203125" style="82" bestFit="1" customWidth="1"/>
    <col min="13318" max="13318" width="8.88671875" style="82"/>
    <col min="13319" max="13319" width="10" style="82" bestFit="1" customWidth="1"/>
    <col min="13320" max="13320" width="8.88671875" style="82"/>
    <col min="13321" max="13322" width="10.88671875" style="82" bestFit="1" customWidth="1"/>
    <col min="13323" max="13323" width="11.6640625" style="82" bestFit="1" customWidth="1"/>
    <col min="13324" max="13324" width="10" style="82" bestFit="1" customWidth="1"/>
    <col min="13325" max="13325" width="8.88671875" style="82"/>
    <col min="13326" max="13326" width="14.6640625" style="82" bestFit="1" customWidth="1"/>
    <col min="13327" max="13327" width="7.6640625" style="82" bestFit="1" customWidth="1"/>
    <col min="13328" max="13328" width="15.5546875" style="82" customWidth="1"/>
    <col min="13329" max="13329" width="10" style="82" customWidth="1"/>
    <col min="13330" max="13330" width="10.88671875" style="82" customWidth="1"/>
    <col min="13331" max="13562" width="8.88671875" style="82"/>
    <col min="13563" max="13563" width="9.5546875" style="82" bestFit="1" customWidth="1"/>
    <col min="13564" max="13572" width="8.88671875" style="82"/>
    <col min="13573" max="13573" width="10.33203125" style="82" bestFit="1" customWidth="1"/>
    <col min="13574" max="13574" width="8.88671875" style="82"/>
    <col min="13575" max="13575" width="10" style="82" bestFit="1" customWidth="1"/>
    <col min="13576" max="13576" width="8.88671875" style="82"/>
    <col min="13577" max="13578" width="10.88671875" style="82" bestFit="1" customWidth="1"/>
    <col min="13579" max="13579" width="11.6640625" style="82" bestFit="1" customWidth="1"/>
    <col min="13580" max="13580" width="10" style="82" bestFit="1" customWidth="1"/>
    <col min="13581" max="13581" width="8.88671875" style="82"/>
    <col min="13582" max="13582" width="14.6640625" style="82" bestFit="1" customWidth="1"/>
    <col min="13583" max="13583" width="7.6640625" style="82" bestFit="1" customWidth="1"/>
    <col min="13584" max="13584" width="15.5546875" style="82" customWidth="1"/>
    <col min="13585" max="13585" width="10" style="82" customWidth="1"/>
    <col min="13586" max="13586" width="10.88671875" style="82" customWidth="1"/>
    <col min="13587" max="13818" width="8.88671875" style="82"/>
    <col min="13819" max="13819" width="9.5546875" style="82" bestFit="1" customWidth="1"/>
    <col min="13820" max="13828" width="8.88671875" style="82"/>
    <col min="13829" max="13829" width="10.33203125" style="82" bestFit="1" customWidth="1"/>
    <col min="13830" max="13830" width="8.88671875" style="82"/>
    <col min="13831" max="13831" width="10" style="82" bestFit="1" customWidth="1"/>
    <col min="13832" max="13832" width="8.88671875" style="82"/>
    <col min="13833" max="13834" width="10.88671875" style="82" bestFit="1" customWidth="1"/>
    <col min="13835" max="13835" width="11.6640625" style="82" bestFit="1" customWidth="1"/>
    <col min="13836" max="13836" width="10" style="82" bestFit="1" customWidth="1"/>
    <col min="13837" max="13837" width="8.88671875" style="82"/>
    <col min="13838" max="13838" width="14.6640625" style="82" bestFit="1" customWidth="1"/>
    <col min="13839" max="13839" width="7.6640625" style="82" bestFit="1" customWidth="1"/>
    <col min="13840" max="13840" width="15.5546875" style="82" customWidth="1"/>
    <col min="13841" max="13841" width="10" style="82" customWidth="1"/>
    <col min="13842" max="13842" width="10.88671875" style="82" customWidth="1"/>
    <col min="13843" max="14074" width="8.88671875" style="82"/>
    <col min="14075" max="14075" width="9.5546875" style="82" bestFit="1" customWidth="1"/>
    <col min="14076" max="14084" width="8.88671875" style="82"/>
    <col min="14085" max="14085" width="10.33203125" style="82" bestFit="1" customWidth="1"/>
    <col min="14086" max="14086" width="8.88671875" style="82"/>
    <col min="14087" max="14087" width="10" style="82" bestFit="1" customWidth="1"/>
    <col min="14088" max="14088" width="8.88671875" style="82"/>
    <col min="14089" max="14090" width="10.88671875" style="82" bestFit="1" customWidth="1"/>
    <col min="14091" max="14091" width="11.6640625" style="82" bestFit="1" customWidth="1"/>
    <col min="14092" max="14092" width="10" style="82" bestFit="1" customWidth="1"/>
    <col min="14093" max="14093" width="8.88671875" style="82"/>
    <col min="14094" max="14094" width="14.6640625" style="82" bestFit="1" customWidth="1"/>
    <col min="14095" max="14095" width="7.6640625" style="82" bestFit="1" customWidth="1"/>
    <col min="14096" max="14096" width="15.5546875" style="82" customWidth="1"/>
    <col min="14097" max="14097" width="10" style="82" customWidth="1"/>
    <col min="14098" max="14098" width="10.88671875" style="82" customWidth="1"/>
    <col min="14099" max="14330" width="8.88671875" style="82"/>
    <col min="14331" max="14331" width="9.5546875" style="82" bestFit="1" customWidth="1"/>
    <col min="14332" max="14340" width="8.88671875" style="82"/>
    <col min="14341" max="14341" width="10.33203125" style="82" bestFit="1" customWidth="1"/>
    <col min="14342" max="14342" width="8.88671875" style="82"/>
    <col min="14343" max="14343" width="10" style="82" bestFit="1" customWidth="1"/>
    <col min="14344" max="14344" width="8.88671875" style="82"/>
    <col min="14345" max="14346" width="10.88671875" style="82" bestFit="1" customWidth="1"/>
    <col min="14347" max="14347" width="11.6640625" style="82" bestFit="1" customWidth="1"/>
    <col min="14348" max="14348" width="10" style="82" bestFit="1" customWidth="1"/>
    <col min="14349" max="14349" width="8.88671875" style="82"/>
    <col min="14350" max="14350" width="14.6640625" style="82" bestFit="1" customWidth="1"/>
    <col min="14351" max="14351" width="7.6640625" style="82" bestFit="1" customWidth="1"/>
    <col min="14352" max="14352" width="15.5546875" style="82" customWidth="1"/>
    <col min="14353" max="14353" width="10" style="82" customWidth="1"/>
    <col min="14354" max="14354" width="10.88671875" style="82" customWidth="1"/>
    <col min="14355" max="14586" width="8.88671875" style="82"/>
    <col min="14587" max="14587" width="9.5546875" style="82" bestFit="1" customWidth="1"/>
    <col min="14588" max="14596" width="8.88671875" style="82"/>
    <col min="14597" max="14597" width="10.33203125" style="82" bestFit="1" customWidth="1"/>
    <col min="14598" max="14598" width="8.88671875" style="82"/>
    <col min="14599" max="14599" width="10" style="82" bestFit="1" customWidth="1"/>
    <col min="14600" max="14600" width="8.88671875" style="82"/>
    <col min="14601" max="14602" width="10.88671875" style="82" bestFit="1" customWidth="1"/>
    <col min="14603" max="14603" width="11.6640625" style="82" bestFit="1" customWidth="1"/>
    <col min="14604" max="14604" width="10" style="82" bestFit="1" customWidth="1"/>
    <col min="14605" max="14605" width="8.88671875" style="82"/>
    <col min="14606" max="14606" width="14.6640625" style="82" bestFit="1" customWidth="1"/>
    <col min="14607" max="14607" width="7.6640625" style="82" bestFit="1" customWidth="1"/>
    <col min="14608" max="14608" width="15.5546875" style="82" customWidth="1"/>
    <col min="14609" max="14609" width="10" style="82" customWidth="1"/>
    <col min="14610" max="14610" width="10.88671875" style="82" customWidth="1"/>
    <col min="14611" max="14842" width="8.88671875" style="82"/>
    <col min="14843" max="14843" width="9.5546875" style="82" bestFit="1" customWidth="1"/>
    <col min="14844" max="14852" width="8.88671875" style="82"/>
    <col min="14853" max="14853" width="10.33203125" style="82" bestFit="1" customWidth="1"/>
    <col min="14854" max="14854" width="8.88671875" style="82"/>
    <col min="14855" max="14855" width="10" style="82" bestFit="1" customWidth="1"/>
    <col min="14856" max="14856" width="8.88671875" style="82"/>
    <col min="14857" max="14858" width="10.88671875" style="82" bestFit="1" customWidth="1"/>
    <col min="14859" max="14859" width="11.6640625" style="82" bestFit="1" customWidth="1"/>
    <col min="14860" max="14860" width="10" style="82" bestFit="1" customWidth="1"/>
    <col min="14861" max="14861" width="8.88671875" style="82"/>
    <col min="14862" max="14862" width="14.6640625" style="82" bestFit="1" customWidth="1"/>
    <col min="14863" max="14863" width="7.6640625" style="82" bestFit="1" customWidth="1"/>
    <col min="14864" max="14864" width="15.5546875" style="82" customWidth="1"/>
    <col min="14865" max="14865" width="10" style="82" customWidth="1"/>
    <col min="14866" max="14866" width="10.88671875" style="82" customWidth="1"/>
    <col min="14867" max="15098" width="8.88671875" style="82"/>
    <col min="15099" max="15099" width="9.5546875" style="82" bestFit="1" customWidth="1"/>
    <col min="15100" max="15108" width="8.88671875" style="82"/>
    <col min="15109" max="15109" width="10.33203125" style="82" bestFit="1" customWidth="1"/>
    <col min="15110" max="15110" width="8.88671875" style="82"/>
    <col min="15111" max="15111" width="10" style="82" bestFit="1" customWidth="1"/>
    <col min="15112" max="15112" width="8.88671875" style="82"/>
    <col min="15113" max="15114" width="10.88671875" style="82" bestFit="1" customWidth="1"/>
    <col min="15115" max="15115" width="11.6640625" style="82" bestFit="1" customWidth="1"/>
    <col min="15116" max="15116" width="10" style="82" bestFit="1" customWidth="1"/>
    <col min="15117" max="15117" width="8.88671875" style="82"/>
    <col min="15118" max="15118" width="14.6640625" style="82" bestFit="1" customWidth="1"/>
    <col min="15119" max="15119" width="7.6640625" style="82" bestFit="1" customWidth="1"/>
    <col min="15120" max="15120" width="15.5546875" style="82" customWidth="1"/>
    <col min="15121" max="15121" width="10" style="82" customWidth="1"/>
    <col min="15122" max="15122" width="10.88671875" style="82" customWidth="1"/>
    <col min="15123" max="15354" width="8.88671875" style="82"/>
    <col min="15355" max="15355" width="9.5546875" style="82" bestFit="1" customWidth="1"/>
    <col min="15356" max="15364" width="8.88671875" style="82"/>
    <col min="15365" max="15365" width="10.33203125" style="82" bestFit="1" customWidth="1"/>
    <col min="15366" max="15366" width="8.88671875" style="82"/>
    <col min="15367" max="15367" width="10" style="82" bestFit="1" customWidth="1"/>
    <col min="15368" max="15368" width="8.88671875" style="82"/>
    <col min="15369" max="15370" width="10.88671875" style="82" bestFit="1" customWidth="1"/>
    <col min="15371" max="15371" width="11.6640625" style="82" bestFit="1" customWidth="1"/>
    <col min="15372" max="15372" width="10" style="82" bestFit="1" customWidth="1"/>
    <col min="15373" max="15373" width="8.88671875" style="82"/>
    <col min="15374" max="15374" width="14.6640625" style="82" bestFit="1" customWidth="1"/>
    <col min="15375" max="15375" width="7.6640625" style="82" bestFit="1" customWidth="1"/>
    <col min="15376" max="15376" width="15.5546875" style="82" customWidth="1"/>
    <col min="15377" max="15377" width="10" style="82" customWidth="1"/>
    <col min="15378" max="15378" width="10.88671875" style="82" customWidth="1"/>
    <col min="15379" max="15610" width="8.88671875" style="82"/>
    <col min="15611" max="15611" width="9.5546875" style="82" bestFit="1" customWidth="1"/>
    <col min="15612" max="15620" width="8.88671875" style="82"/>
    <col min="15621" max="15621" width="10.33203125" style="82" bestFit="1" customWidth="1"/>
    <col min="15622" max="15622" width="8.88671875" style="82"/>
    <col min="15623" max="15623" width="10" style="82" bestFit="1" customWidth="1"/>
    <col min="15624" max="15624" width="8.88671875" style="82"/>
    <col min="15625" max="15626" width="10.88671875" style="82" bestFit="1" customWidth="1"/>
    <col min="15627" max="15627" width="11.6640625" style="82" bestFit="1" customWidth="1"/>
    <col min="15628" max="15628" width="10" style="82" bestFit="1" customWidth="1"/>
    <col min="15629" max="15629" width="8.88671875" style="82"/>
    <col min="15630" max="15630" width="14.6640625" style="82" bestFit="1" customWidth="1"/>
    <col min="15631" max="15631" width="7.6640625" style="82" bestFit="1" customWidth="1"/>
    <col min="15632" max="15632" width="15.5546875" style="82" customWidth="1"/>
    <col min="15633" max="15633" width="10" style="82" customWidth="1"/>
    <col min="15634" max="15634" width="10.88671875" style="82" customWidth="1"/>
    <col min="15635" max="15866" width="8.88671875" style="82"/>
    <col min="15867" max="15867" width="9.5546875" style="82" bestFit="1" customWidth="1"/>
    <col min="15868" max="15876" width="8.88671875" style="82"/>
    <col min="15877" max="15877" width="10.33203125" style="82" bestFit="1" customWidth="1"/>
    <col min="15878" max="15878" width="8.88671875" style="82"/>
    <col min="15879" max="15879" width="10" style="82" bestFit="1" customWidth="1"/>
    <col min="15880" max="15880" width="8.88671875" style="82"/>
    <col min="15881" max="15882" width="10.88671875" style="82" bestFit="1" customWidth="1"/>
    <col min="15883" max="15883" width="11.6640625" style="82" bestFit="1" customWidth="1"/>
    <col min="15884" max="15884" width="10" style="82" bestFit="1" customWidth="1"/>
    <col min="15885" max="15885" width="8.88671875" style="82"/>
    <col min="15886" max="15886" width="14.6640625" style="82" bestFit="1" customWidth="1"/>
    <col min="15887" max="15887" width="7.6640625" style="82" bestFit="1" customWidth="1"/>
    <col min="15888" max="15888" width="15.5546875" style="82" customWidth="1"/>
    <col min="15889" max="15889" width="10" style="82" customWidth="1"/>
    <col min="15890" max="15890" width="10.88671875" style="82" customWidth="1"/>
    <col min="15891" max="16122" width="8.88671875" style="82"/>
    <col min="16123" max="16123" width="9.5546875" style="82" bestFit="1" customWidth="1"/>
    <col min="16124" max="16132" width="8.88671875" style="82"/>
    <col min="16133" max="16133" width="10.33203125" style="82" bestFit="1" customWidth="1"/>
    <col min="16134" max="16134" width="8.88671875" style="82"/>
    <col min="16135" max="16135" width="10" style="82" bestFit="1" customWidth="1"/>
    <col min="16136" max="16136" width="8.88671875" style="82"/>
    <col min="16137" max="16138" width="10.88671875" style="82" bestFit="1" customWidth="1"/>
    <col min="16139" max="16139" width="11.6640625" style="82" bestFit="1" customWidth="1"/>
    <col min="16140" max="16140" width="10" style="82" bestFit="1" customWidth="1"/>
    <col min="16141" max="16141" width="8.88671875" style="82"/>
    <col min="16142" max="16142" width="14.6640625" style="82" bestFit="1" customWidth="1"/>
    <col min="16143" max="16143" width="7.6640625" style="82" bestFit="1" customWidth="1"/>
    <col min="16144" max="16144" width="15.5546875" style="82" customWidth="1"/>
    <col min="16145" max="16145" width="10" style="82" customWidth="1"/>
    <col min="16146" max="16146" width="10.88671875" style="82" customWidth="1"/>
    <col min="16147" max="16384" width="8.88671875" style="82"/>
  </cols>
  <sheetData>
    <row r="1" spans="1:40" s="220" customFormat="1" ht="21.75" customHeight="1" x14ac:dyDescent="0.3">
      <c r="A1" s="216"/>
      <c r="B1" s="216"/>
      <c r="C1" s="104">
        <v>44917</v>
      </c>
      <c r="D1" s="217" t="s">
        <v>50</v>
      </c>
      <c r="E1" s="217"/>
      <c r="F1" s="217"/>
      <c r="G1" s="217"/>
      <c r="H1" s="217"/>
      <c r="I1" s="217"/>
      <c r="J1" s="217"/>
      <c r="K1" s="62"/>
      <c r="L1" s="62"/>
      <c r="M1" s="62"/>
      <c r="N1" s="62">
        <v>3911.35</v>
      </c>
      <c r="O1" s="62"/>
      <c r="P1" s="62" t="e">
        <f>#REF!/#REF!</f>
        <v>#REF!</v>
      </c>
      <c r="Q1" s="62" t="e">
        <f>#REF!/#REF!</f>
        <v>#REF!</v>
      </c>
      <c r="R1" s="62" t="e">
        <f>#REF!/#REF!</f>
        <v>#REF!</v>
      </c>
      <c r="S1" s="62"/>
      <c r="T1" s="62"/>
      <c r="U1" s="62"/>
      <c r="V1" s="62"/>
      <c r="W1" s="62"/>
      <c r="X1" s="218"/>
      <c r="Y1" s="62"/>
      <c r="Z1" s="62"/>
      <c r="AA1" s="219" t="s">
        <v>51</v>
      </c>
      <c r="AB1" s="219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</row>
    <row r="2" spans="1:40" s="10" customFormat="1" ht="60" x14ac:dyDescent="0.3">
      <c r="A2" s="63" t="s">
        <v>2</v>
      </c>
      <c r="B2" s="63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110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111" t="s">
        <v>52</v>
      </c>
      <c r="Y2" s="8" t="s">
        <v>53</v>
      </c>
      <c r="Z2" s="8"/>
      <c r="AA2" s="8" t="s">
        <v>54</v>
      </c>
      <c r="AB2" s="8" t="s">
        <v>55</v>
      </c>
      <c r="AC2" s="8" t="s">
        <v>54</v>
      </c>
      <c r="AD2" s="8" t="s">
        <v>55</v>
      </c>
      <c r="AE2" s="8"/>
      <c r="AF2" s="8" t="s">
        <v>56</v>
      </c>
      <c r="AG2" s="8" t="s">
        <v>57</v>
      </c>
      <c r="AH2" s="8"/>
      <c r="AI2" s="8"/>
      <c r="AJ2" s="8" t="s">
        <v>58</v>
      </c>
      <c r="AK2" s="8" t="s">
        <v>21</v>
      </c>
      <c r="AL2" s="8" t="s">
        <v>23</v>
      </c>
      <c r="AM2" s="8" t="s">
        <v>59</v>
      </c>
    </row>
    <row r="3" spans="1:40" customFormat="1" ht="15.6" x14ac:dyDescent="0.3">
      <c r="A3" s="100">
        <v>54</v>
      </c>
      <c r="B3" s="57"/>
      <c r="C3" s="210">
        <v>262001538</v>
      </c>
      <c r="D3" s="211" t="s">
        <v>191</v>
      </c>
      <c r="E3" s="113"/>
      <c r="F3" s="71">
        <v>58</v>
      </c>
      <c r="G3" s="212" t="s">
        <v>34</v>
      </c>
      <c r="H3" s="212" t="s">
        <v>169</v>
      </c>
      <c r="I3" s="13"/>
      <c r="J3" s="13"/>
      <c r="K3" s="15">
        <v>4065.14</v>
      </c>
      <c r="L3" s="15">
        <v>3994.8</v>
      </c>
      <c r="M3" s="117">
        <f t="shared" ref="M3:M66" si="0">+K3-L3</f>
        <v>70.339999999999691</v>
      </c>
      <c r="N3" s="15">
        <f>M3*S3</f>
        <v>411617.90481469093</v>
      </c>
      <c r="O3" s="149">
        <f t="shared" ref="O3:O66" si="1">P3/K3</f>
        <v>2642.5847080297358</v>
      </c>
      <c r="P3" s="125">
        <v>10742476.800000001</v>
      </c>
      <c r="Q3" s="157">
        <v>3952984</v>
      </c>
      <c r="R3" s="16">
        <v>23788518.760000002</v>
      </c>
      <c r="S3" s="15">
        <f t="shared" ref="S3:S66" si="2">R3/K3</f>
        <v>5851.8325961713499</v>
      </c>
      <c r="T3" s="120">
        <v>4150</v>
      </c>
      <c r="U3" s="15"/>
      <c r="V3" s="120">
        <v>3055.7463952502121</v>
      </c>
      <c r="W3" s="15"/>
      <c r="X3" s="67">
        <f t="shared" ref="X3:X66" si="3">S3/T3*1000</f>
        <v>1410.0801436557472</v>
      </c>
      <c r="Y3" s="15"/>
      <c r="Z3" s="15"/>
      <c r="AA3" s="15" t="s">
        <v>192</v>
      </c>
      <c r="AB3" s="15" t="s">
        <v>165</v>
      </c>
      <c r="AC3" s="51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53"/>
    </row>
    <row r="4" spans="1:40" customFormat="1" ht="15.6" x14ac:dyDescent="0.3">
      <c r="A4" s="100">
        <v>60</v>
      </c>
      <c r="B4" s="57"/>
      <c r="C4" s="210">
        <v>161010204</v>
      </c>
      <c r="D4" s="211" t="s">
        <v>193</v>
      </c>
      <c r="E4" s="113"/>
      <c r="F4" s="71">
        <v>60</v>
      </c>
      <c r="G4" s="212" t="s">
        <v>194</v>
      </c>
      <c r="H4" s="212" t="s">
        <v>91</v>
      </c>
      <c r="I4" s="13"/>
      <c r="J4" s="13"/>
      <c r="K4" s="15">
        <v>4142.7</v>
      </c>
      <c r="L4" s="15">
        <v>4065</v>
      </c>
      <c r="M4" s="117">
        <f t="shared" si="0"/>
        <v>77.699999999999818</v>
      </c>
      <c r="N4" s="15">
        <f t="shared" ref="N4:N67" si="4">M4*S4</f>
        <v>233735.03108842004</v>
      </c>
      <c r="O4" s="149">
        <f t="shared" si="1"/>
        <v>955</v>
      </c>
      <c r="P4" s="125">
        <v>3956278.5</v>
      </c>
      <c r="Q4" s="157">
        <v>5441011</v>
      </c>
      <c r="R4" s="16">
        <v>12461957.699999999</v>
      </c>
      <c r="S4" s="15">
        <f t="shared" si="2"/>
        <v>3008.1728582808314</v>
      </c>
      <c r="T4" s="120">
        <v>4119</v>
      </c>
      <c r="U4" s="15"/>
      <c r="V4" s="120">
        <v>3766.8013468013473</v>
      </c>
      <c r="W4" s="15"/>
      <c r="X4" s="67">
        <f t="shared" si="3"/>
        <v>730.31630451100546</v>
      </c>
      <c r="Y4" s="15"/>
      <c r="Z4" s="15"/>
      <c r="AA4" s="15" t="s">
        <v>165</v>
      </c>
      <c r="AB4" s="15" t="s">
        <v>165</v>
      </c>
      <c r="AC4" s="51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53"/>
    </row>
    <row r="5" spans="1:40" customFormat="1" ht="15.6" x14ac:dyDescent="0.3">
      <c r="A5" s="100">
        <v>68</v>
      </c>
      <c r="B5" s="57"/>
      <c r="C5" s="210">
        <v>461001257</v>
      </c>
      <c r="D5" s="211" t="s">
        <v>195</v>
      </c>
      <c r="E5" s="113"/>
      <c r="F5" s="71">
        <v>56</v>
      </c>
      <c r="G5" s="212" t="s">
        <v>194</v>
      </c>
      <c r="H5" s="212" t="s">
        <v>196</v>
      </c>
      <c r="I5" s="13"/>
      <c r="J5" s="13"/>
      <c r="K5" s="15">
        <v>3874.2</v>
      </c>
      <c r="L5" s="15">
        <v>3819.55</v>
      </c>
      <c r="M5" s="117">
        <f t="shared" si="0"/>
        <v>54.649999999999636</v>
      </c>
      <c r="N5" s="15">
        <f t="shared" si="4"/>
        <v>163960.10084120487</v>
      </c>
      <c r="O5" s="149">
        <f t="shared" si="1"/>
        <v>758.00000000000011</v>
      </c>
      <c r="P5" s="125">
        <v>2936643.6</v>
      </c>
      <c r="Q5" s="157">
        <v>5259590</v>
      </c>
      <c r="R5" s="16">
        <v>11623316.060000001</v>
      </c>
      <c r="S5" s="15">
        <f t="shared" si="2"/>
        <v>3000.1848278354246</v>
      </c>
      <c r="T5" s="120">
        <v>2134</v>
      </c>
      <c r="U5" s="15"/>
      <c r="V5" s="120">
        <v>2200.4133290611985</v>
      </c>
      <c r="W5" s="15"/>
      <c r="X5" s="67">
        <f t="shared" si="3"/>
        <v>1405.8972951431231</v>
      </c>
      <c r="Y5" s="15"/>
      <c r="Z5" s="15"/>
      <c r="AA5" s="15" t="s">
        <v>165</v>
      </c>
      <c r="AB5" s="15" t="s">
        <v>165</v>
      </c>
      <c r="AC5" s="51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53"/>
    </row>
    <row r="6" spans="1:40" customFormat="1" ht="15.6" x14ac:dyDescent="0.3">
      <c r="A6" s="100">
        <v>80</v>
      </c>
      <c r="B6" s="57"/>
      <c r="C6" s="210">
        <v>462000932</v>
      </c>
      <c r="D6" s="211" t="s">
        <v>197</v>
      </c>
      <c r="E6" s="113"/>
      <c r="F6" s="71">
        <v>59</v>
      </c>
      <c r="G6" s="212" t="s">
        <v>34</v>
      </c>
      <c r="H6" s="212" t="s">
        <v>198</v>
      </c>
      <c r="I6" s="13"/>
      <c r="J6" s="13"/>
      <c r="K6" s="15">
        <v>4079.78</v>
      </c>
      <c r="L6" s="15">
        <v>4151.13</v>
      </c>
      <c r="M6" s="117">
        <f t="shared" si="0"/>
        <v>-71.349999999999909</v>
      </c>
      <c r="N6" s="15">
        <f t="shared" si="4"/>
        <v>-259113.29854060721</v>
      </c>
      <c r="O6" s="149">
        <f t="shared" si="1"/>
        <v>1040</v>
      </c>
      <c r="P6" s="125">
        <v>4242971.2</v>
      </c>
      <c r="Q6" s="157">
        <v>3971457</v>
      </c>
      <c r="R6" s="16">
        <v>14816051.199999999</v>
      </c>
      <c r="S6" s="15">
        <f t="shared" si="2"/>
        <v>3631.5809185789426</v>
      </c>
      <c r="T6" s="120">
        <v>4150</v>
      </c>
      <c r="U6" s="15"/>
      <c r="V6" s="120">
        <v>3817.9562666666661</v>
      </c>
      <c r="W6" s="15"/>
      <c r="X6" s="67">
        <f t="shared" si="3"/>
        <v>875.07973941661271</v>
      </c>
      <c r="Y6" s="15"/>
      <c r="Z6" s="15"/>
      <c r="AA6" s="15" t="s">
        <v>192</v>
      </c>
      <c r="AB6" s="15" t="s">
        <v>165</v>
      </c>
      <c r="AC6" s="51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53"/>
    </row>
    <row r="7" spans="1:40" customFormat="1" ht="15.6" x14ac:dyDescent="0.3">
      <c r="A7" s="100">
        <v>97</v>
      </c>
      <c r="B7" s="57"/>
      <c r="C7" s="210">
        <v>462000935</v>
      </c>
      <c r="D7" s="211" t="s">
        <v>199</v>
      </c>
      <c r="E7" s="113"/>
      <c r="F7" s="71">
        <v>59</v>
      </c>
      <c r="G7" s="212" t="s">
        <v>34</v>
      </c>
      <c r="H7" s="212" t="s">
        <v>198</v>
      </c>
      <c r="I7" s="13"/>
      <c r="J7" s="13"/>
      <c r="K7" s="15">
        <v>4070.48</v>
      </c>
      <c r="L7" s="15">
        <v>4080.32</v>
      </c>
      <c r="M7" s="117">
        <f t="shared" si="0"/>
        <v>-9.8400000000001455</v>
      </c>
      <c r="N7" s="15">
        <f t="shared" si="4"/>
        <v>-35723.735439162498</v>
      </c>
      <c r="O7" s="149">
        <f t="shared" si="1"/>
        <v>1040</v>
      </c>
      <c r="P7" s="125">
        <v>4233299.2</v>
      </c>
      <c r="Q7" s="157">
        <v>3957845</v>
      </c>
      <c r="R7" s="16">
        <v>14777718.560000001</v>
      </c>
      <c r="S7" s="15">
        <f t="shared" si="2"/>
        <v>3630.460918614021</v>
      </c>
      <c r="T7" s="120">
        <v>3820</v>
      </c>
      <c r="U7" s="15"/>
      <c r="V7" s="120">
        <v>3183.0847763731008</v>
      </c>
      <c r="W7" s="15"/>
      <c r="X7" s="67">
        <f t="shared" si="3"/>
        <v>950.38243942775421</v>
      </c>
      <c r="Y7" s="15"/>
      <c r="Z7" s="15"/>
      <c r="AA7" s="15" t="s">
        <v>165</v>
      </c>
      <c r="AB7" s="15" t="s">
        <v>165</v>
      </c>
      <c r="AC7" s="51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53"/>
    </row>
    <row r="8" spans="1:40" customFormat="1" ht="15.6" x14ac:dyDescent="0.3">
      <c r="A8" s="100">
        <v>174</v>
      </c>
      <c r="B8" s="57"/>
      <c r="C8" s="210">
        <v>162000685</v>
      </c>
      <c r="D8" s="211" t="s">
        <v>200</v>
      </c>
      <c r="E8" s="113"/>
      <c r="F8" s="71">
        <v>59</v>
      </c>
      <c r="G8" s="212" t="s">
        <v>34</v>
      </c>
      <c r="H8" s="212" t="s">
        <v>201</v>
      </c>
      <c r="I8" s="13"/>
      <c r="J8" s="13"/>
      <c r="K8" s="15">
        <v>3782.39</v>
      </c>
      <c r="L8" s="15">
        <v>3735.17</v>
      </c>
      <c r="M8" s="117">
        <f t="shared" si="0"/>
        <v>47.2199999999998</v>
      </c>
      <c r="N8" s="15">
        <f t="shared" si="4"/>
        <v>226700.85899999898</v>
      </c>
      <c r="O8" s="149">
        <f t="shared" si="1"/>
        <v>1620</v>
      </c>
      <c r="P8" s="125">
        <v>6127471.7999999998</v>
      </c>
      <c r="Q8" s="157">
        <v>4045556</v>
      </c>
      <c r="R8" s="16">
        <v>18159065.270499997</v>
      </c>
      <c r="S8" s="15">
        <f t="shared" si="2"/>
        <v>4800.9499999999989</v>
      </c>
      <c r="T8" s="120">
        <v>3250</v>
      </c>
      <c r="U8" s="15"/>
      <c r="V8" s="120">
        <v>2805.3109504132231</v>
      </c>
      <c r="W8" s="15"/>
      <c r="X8" s="67">
        <f t="shared" si="3"/>
        <v>1477.2153846153844</v>
      </c>
      <c r="Y8" s="15"/>
      <c r="Z8" s="15"/>
      <c r="AA8" s="15" t="s">
        <v>192</v>
      </c>
      <c r="AB8" s="15" t="s">
        <v>165</v>
      </c>
      <c r="AC8" s="51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53"/>
    </row>
    <row r="9" spans="1:40" customFormat="1" ht="15.6" x14ac:dyDescent="0.3">
      <c r="A9" s="100"/>
      <c r="B9" s="57"/>
      <c r="C9" s="210"/>
      <c r="D9" s="211"/>
      <c r="E9" s="113"/>
      <c r="F9" s="71"/>
      <c r="G9" s="212"/>
      <c r="H9" s="212"/>
      <c r="I9" s="13"/>
      <c r="J9" s="13"/>
      <c r="K9" s="15"/>
      <c r="L9" s="15">
        <f>SUBTOTAL(9,L3:L8)</f>
        <v>23845.97</v>
      </c>
      <c r="M9" s="117">
        <f t="shared" si="0"/>
        <v>-23845.97</v>
      </c>
      <c r="N9" s="15" t="e">
        <f t="shared" si="4"/>
        <v>#DIV/0!</v>
      </c>
      <c r="O9" s="149" t="e">
        <f t="shared" si="1"/>
        <v>#DIV/0!</v>
      </c>
      <c r="P9" s="125"/>
      <c r="Q9" s="157"/>
      <c r="R9" s="16"/>
      <c r="S9" s="15" t="e">
        <f t="shared" si="2"/>
        <v>#DIV/0!</v>
      </c>
      <c r="T9" s="120"/>
      <c r="U9" s="15"/>
      <c r="V9" s="120"/>
      <c r="W9" s="15"/>
      <c r="X9" s="67" t="e">
        <f t="shared" si="3"/>
        <v>#DIV/0!</v>
      </c>
      <c r="Y9" s="15"/>
      <c r="Z9" s="15"/>
      <c r="AA9" s="15"/>
      <c r="AB9" s="15"/>
      <c r="AC9" s="51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53"/>
    </row>
    <row r="10" spans="1:40" customFormat="1" ht="15.6" x14ac:dyDescent="0.3">
      <c r="A10" s="100"/>
      <c r="B10" s="57"/>
      <c r="C10" s="210"/>
      <c r="D10" s="211"/>
      <c r="E10" s="113"/>
      <c r="F10" s="71"/>
      <c r="G10" s="212"/>
      <c r="H10" s="212"/>
      <c r="I10" s="13"/>
      <c r="J10" s="13"/>
      <c r="K10" s="15"/>
      <c r="L10" s="15"/>
      <c r="M10" s="117">
        <f t="shared" si="0"/>
        <v>0</v>
      </c>
      <c r="N10" s="15" t="e">
        <f t="shared" si="4"/>
        <v>#DIV/0!</v>
      </c>
      <c r="O10" s="149" t="e">
        <f t="shared" si="1"/>
        <v>#DIV/0!</v>
      </c>
      <c r="P10" s="125"/>
      <c r="Q10" s="157"/>
      <c r="R10" s="16"/>
      <c r="S10" s="15" t="e">
        <f t="shared" si="2"/>
        <v>#DIV/0!</v>
      </c>
      <c r="T10" s="120"/>
      <c r="U10" s="15"/>
      <c r="V10" s="120"/>
      <c r="W10" s="15"/>
      <c r="X10" s="67" t="e">
        <f t="shared" si="3"/>
        <v>#DIV/0!</v>
      </c>
      <c r="Y10" s="15"/>
      <c r="Z10" s="15"/>
      <c r="AA10" s="15"/>
      <c r="AB10" s="15"/>
      <c r="AC10" s="51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53"/>
    </row>
    <row r="11" spans="1:40" customFormat="1" ht="15.6" x14ac:dyDescent="0.3">
      <c r="A11" s="100"/>
      <c r="B11" s="57"/>
      <c r="C11" s="210"/>
      <c r="D11" s="211"/>
      <c r="E11" s="113"/>
      <c r="F11" s="71"/>
      <c r="G11" s="212"/>
      <c r="H11" s="212"/>
      <c r="I11" s="13"/>
      <c r="J11" s="13"/>
      <c r="K11" s="15"/>
      <c r="L11" s="15"/>
      <c r="M11" s="117">
        <f t="shared" si="0"/>
        <v>0</v>
      </c>
      <c r="N11" s="15" t="e">
        <f t="shared" si="4"/>
        <v>#DIV/0!</v>
      </c>
      <c r="O11" s="149" t="e">
        <f t="shared" si="1"/>
        <v>#DIV/0!</v>
      </c>
      <c r="P11" s="125"/>
      <c r="Q11" s="157"/>
      <c r="R11" s="16"/>
      <c r="S11" s="15" t="e">
        <f t="shared" si="2"/>
        <v>#DIV/0!</v>
      </c>
      <c r="T11" s="120"/>
      <c r="U11" s="15"/>
      <c r="V11" s="120"/>
      <c r="W11" s="15"/>
      <c r="X11" s="67" t="e">
        <f t="shared" si="3"/>
        <v>#DIV/0!</v>
      </c>
      <c r="Y11" s="15"/>
      <c r="Z11" s="15"/>
      <c r="AA11" s="15"/>
      <c r="AB11" s="15"/>
      <c r="AC11" s="51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53"/>
    </row>
    <row r="12" spans="1:40" customFormat="1" ht="15.6" x14ac:dyDescent="0.3">
      <c r="A12" s="100"/>
      <c r="B12" s="57"/>
      <c r="C12" s="210"/>
      <c r="D12" s="211"/>
      <c r="E12" s="113"/>
      <c r="F12" s="71"/>
      <c r="G12" s="212"/>
      <c r="H12" s="212"/>
      <c r="I12" s="13"/>
      <c r="J12" s="13"/>
      <c r="K12" s="15"/>
      <c r="L12" s="15"/>
      <c r="M12" s="117">
        <f t="shared" si="0"/>
        <v>0</v>
      </c>
      <c r="N12" s="15" t="e">
        <f t="shared" si="4"/>
        <v>#DIV/0!</v>
      </c>
      <c r="O12" s="149" t="e">
        <f t="shared" si="1"/>
        <v>#DIV/0!</v>
      </c>
      <c r="P12" s="125"/>
      <c r="Q12" s="157"/>
      <c r="R12" s="16"/>
      <c r="S12" s="15" t="e">
        <f t="shared" si="2"/>
        <v>#DIV/0!</v>
      </c>
      <c r="T12" s="120"/>
      <c r="U12" s="15"/>
      <c r="V12" s="120"/>
      <c r="W12" s="15"/>
      <c r="X12" s="67" t="e">
        <f t="shared" si="3"/>
        <v>#DIV/0!</v>
      </c>
      <c r="Y12" s="15"/>
      <c r="Z12" s="15"/>
      <c r="AA12" s="15"/>
      <c r="AB12" s="15"/>
      <c r="AC12" s="51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53"/>
    </row>
    <row r="13" spans="1:40" customFormat="1" ht="15.6" x14ac:dyDescent="0.3">
      <c r="A13" s="100"/>
      <c r="B13" s="57"/>
      <c r="C13" s="210"/>
      <c r="D13" s="211"/>
      <c r="E13" s="113"/>
      <c r="F13" s="71"/>
      <c r="G13" s="212"/>
      <c r="H13" s="212"/>
      <c r="I13" s="13"/>
      <c r="J13" s="13"/>
      <c r="K13" s="15"/>
      <c r="L13" s="15"/>
      <c r="M13" s="117">
        <f t="shared" si="0"/>
        <v>0</v>
      </c>
      <c r="N13" s="15" t="e">
        <f t="shared" si="4"/>
        <v>#DIV/0!</v>
      </c>
      <c r="O13" s="149" t="e">
        <f t="shared" si="1"/>
        <v>#DIV/0!</v>
      </c>
      <c r="P13" s="125"/>
      <c r="Q13" s="157"/>
      <c r="R13" s="16"/>
      <c r="S13" s="15" t="e">
        <f t="shared" si="2"/>
        <v>#DIV/0!</v>
      </c>
      <c r="T13" s="120"/>
      <c r="U13" s="15"/>
      <c r="V13" s="120"/>
      <c r="W13" s="15"/>
      <c r="X13" s="67" t="e">
        <f t="shared" si="3"/>
        <v>#DIV/0!</v>
      </c>
      <c r="Y13" s="15"/>
      <c r="Z13" s="15"/>
      <c r="AA13" s="15"/>
      <c r="AB13" s="15"/>
      <c r="AC13" s="51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53"/>
    </row>
    <row r="14" spans="1:40" customFormat="1" ht="15.6" x14ac:dyDescent="0.3">
      <c r="A14" s="100"/>
      <c r="B14" s="57"/>
      <c r="C14" s="210"/>
      <c r="D14" s="211"/>
      <c r="E14" s="113"/>
      <c r="F14" s="71"/>
      <c r="G14" s="212"/>
      <c r="H14" s="212"/>
      <c r="I14" s="13"/>
      <c r="J14" s="13"/>
      <c r="K14" s="15"/>
      <c r="L14" s="15"/>
      <c r="M14" s="117">
        <f t="shared" si="0"/>
        <v>0</v>
      </c>
      <c r="N14" s="15" t="e">
        <f t="shared" si="4"/>
        <v>#DIV/0!</v>
      </c>
      <c r="O14" s="149" t="e">
        <f t="shared" si="1"/>
        <v>#DIV/0!</v>
      </c>
      <c r="P14" s="125"/>
      <c r="Q14" s="157"/>
      <c r="R14" s="16"/>
      <c r="S14" s="15" t="e">
        <f t="shared" si="2"/>
        <v>#DIV/0!</v>
      </c>
      <c r="T14" s="120"/>
      <c r="U14" s="15"/>
      <c r="V14" s="120"/>
      <c r="W14" s="15"/>
      <c r="X14" s="67" t="e">
        <f t="shared" si="3"/>
        <v>#DIV/0!</v>
      </c>
      <c r="Y14" s="15"/>
      <c r="Z14" s="15"/>
      <c r="AA14" s="15"/>
      <c r="AB14" s="15"/>
      <c r="AC14" s="51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53"/>
    </row>
    <row r="15" spans="1:40" customFormat="1" ht="15.6" x14ac:dyDescent="0.3">
      <c r="A15" s="100"/>
      <c r="B15" s="57"/>
      <c r="C15" s="210"/>
      <c r="D15" s="211"/>
      <c r="E15" s="113"/>
      <c r="F15" s="71"/>
      <c r="G15" s="212"/>
      <c r="H15" s="212"/>
      <c r="I15" s="13"/>
      <c r="J15" s="13"/>
      <c r="K15" s="15"/>
      <c r="L15" s="15"/>
      <c r="M15" s="117">
        <f t="shared" si="0"/>
        <v>0</v>
      </c>
      <c r="N15" s="15" t="e">
        <f t="shared" si="4"/>
        <v>#DIV/0!</v>
      </c>
      <c r="O15" s="149" t="e">
        <f t="shared" si="1"/>
        <v>#DIV/0!</v>
      </c>
      <c r="P15" s="125"/>
      <c r="Q15" s="157"/>
      <c r="R15" s="16"/>
      <c r="S15" s="15" t="e">
        <f t="shared" si="2"/>
        <v>#DIV/0!</v>
      </c>
      <c r="T15" s="120"/>
      <c r="U15" s="15"/>
      <c r="V15" s="120"/>
      <c r="W15" s="15"/>
      <c r="X15" s="67" t="e">
        <f t="shared" si="3"/>
        <v>#DIV/0!</v>
      </c>
      <c r="Y15" s="15"/>
      <c r="Z15" s="15"/>
      <c r="AA15" s="15"/>
      <c r="AB15" s="15"/>
      <c r="AC15" s="51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53"/>
    </row>
    <row r="16" spans="1:40" customFormat="1" ht="15.6" x14ac:dyDescent="0.3">
      <c r="A16" s="100"/>
      <c r="B16" s="57"/>
      <c r="C16" s="210"/>
      <c r="D16" s="211"/>
      <c r="E16" s="113"/>
      <c r="F16" s="71"/>
      <c r="G16" s="212"/>
      <c r="H16" s="212"/>
      <c r="I16" s="13"/>
      <c r="J16" s="13"/>
      <c r="K16" s="15"/>
      <c r="L16" s="15"/>
      <c r="M16" s="117">
        <f t="shared" si="0"/>
        <v>0</v>
      </c>
      <c r="N16" s="15" t="e">
        <f t="shared" si="4"/>
        <v>#DIV/0!</v>
      </c>
      <c r="O16" s="149" t="e">
        <f t="shared" si="1"/>
        <v>#DIV/0!</v>
      </c>
      <c r="P16" s="125"/>
      <c r="Q16" s="157"/>
      <c r="R16" s="16"/>
      <c r="S16" s="15" t="e">
        <f t="shared" si="2"/>
        <v>#DIV/0!</v>
      </c>
      <c r="T16" s="120"/>
      <c r="U16" s="15"/>
      <c r="V16" s="120"/>
      <c r="W16" s="15"/>
      <c r="X16" s="67" t="e">
        <f t="shared" si="3"/>
        <v>#DIV/0!</v>
      </c>
      <c r="Y16" s="15"/>
      <c r="Z16" s="15"/>
      <c r="AA16" s="15"/>
      <c r="AB16" s="15"/>
      <c r="AC16" s="51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53"/>
    </row>
    <row r="17" spans="1:40" customFormat="1" ht="15.6" x14ac:dyDescent="0.3">
      <c r="A17" s="100"/>
      <c r="B17" s="57"/>
      <c r="C17" s="210"/>
      <c r="D17" s="211"/>
      <c r="E17" s="113"/>
      <c r="F17" s="71"/>
      <c r="G17" s="212"/>
      <c r="H17" s="212"/>
      <c r="I17" s="13"/>
      <c r="J17" s="13"/>
      <c r="K17" s="15"/>
      <c r="L17" s="15"/>
      <c r="M17" s="117">
        <f t="shared" si="0"/>
        <v>0</v>
      </c>
      <c r="N17" s="15" t="e">
        <f t="shared" si="4"/>
        <v>#DIV/0!</v>
      </c>
      <c r="O17" s="149" t="e">
        <f t="shared" si="1"/>
        <v>#DIV/0!</v>
      </c>
      <c r="P17" s="125"/>
      <c r="Q17" s="157"/>
      <c r="R17" s="16"/>
      <c r="S17" s="15" t="e">
        <f t="shared" si="2"/>
        <v>#DIV/0!</v>
      </c>
      <c r="T17" s="120"/>
      <c r="U17" s="15"/>
      <c r="V17" s="120"/>
      <c r="W17" s="15"/>
      <c r="X17" s="67" t="e">
        <f t="shared" si="3"/>
        <v>#DIV/0!</v>
      </c>
      <c r="Y17" s="15"/>
      <c r="Z17" s="15"/>
      <c r="AA17" s="15"/>
      <c r="AB17" s="15"/>
      <c r="AC17" s="51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53"/>
    </row>
    <row r="18" spans="1:40" customFormat="1" ht="15.6" x14ac:dyDescent="0.3">
      <c r="A18" s="100"/>
      <c r="B18" s="57"/>
      <c r="C18" s="210"/>
      <c r="D18" s="211"/>
      <c r="E18" s="113"/>
      <c r="F18" s="71"/>
      <c r="G18" s="212"/>
      <c r="H18" s="212"/>
      <c r="I18" s="13"/>
      <c r="J18" s="13"/>
      <c r="K18" s="15"/>
      <c r="L18" s="15"/>
      <c r="M18" s="117">
        <f t="shared" si="0"/>
        <v>0</v>
      </c>
      <c r="N18" s="15" t="e">
        <f t="shared" si="4"/>
        <v>#DIV/0!</v>
      </c>
      <c r="O18" s="149" t="e">
        <f t="shared" si="1"/>
        <v>#DIV/0!</v>
      </c>
      <c r="P18" s="125"/>
      <c r="Q18" s="157"/>
      <c r="R18" s="16"/>
      <c r="S18" s="15" t="e">
        <f t="shared" si="2"/>
        <v>#DIV/0!</v>
      </c>
      <c r="T18" s="120"/>
      <c r="U18" s="15"/>
      <c r="V18" s="120"/>
      <c r="W18" s="15"/>
      <c r="X18" s="67" t="e">
        <f t="shared" si="3"/>
        <v>#DIV/0!</v>
      </c>
      <c r="Y18" s="15"/>
      <c r="Z18" s="15"/>
      <c r="AA18" s="15"/>
      <c r="AB18" s="15"/>
      <c r="AC18" s="51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53"/>
    </row>
    <row r="19" spans="1:40" customFormat="1" ht="15.6" x14ac:dyDescent="0.3">
      <c r="A19" s="100"/>
      <c r="B19" s="57"/>
      <c r="C19" s="210"/>
      <c r="D19" s="211"/>
      <c r="E19" s="113"/>
      <c r="F19" s="71"/>
      <c r="G19" s="212"/>
      <c r="H19" s="212"/>
      <c r="I19" s="13"/>
      <c r="J19" s="13"/>
      <c r="K19" s="15"/>
      <c r="L19" s="15"/>
      <c r="M19" s="117">
        <f t="shared" si="0"/>
        <v>0</v>
      </c>
      <c r="N19" s="15" t="e">
        <f t="shared" si="4"/>
        <v>#DIV/0!</v>
      </c>
      <c r="O19" s="149" t="e">
        <f t="shared" si="1"/>
        <v>#DIV/0!</v>
      </c>
      <c r="P19" s="125"/>
      <c r="Q19" s="157"/>
      <c r="R19" s="16"/>
      <c r="S19" s="15" t="e">
        <f t="shared" si="2"/>
        <v>#DIV/0!</v>
      </c>
      <c r="T19" s="120"/>
      <c r="U19" s="15"/>
      <c r="V19" s="120"/>
      <c r="W19" s="15"/>
      <c r="X19" s="67" t="e">
        <f t="shared" si="3"/>
        <v>#DIV/0!</v>
      </c>
      <c r="Y19" s="15"/>
      <c r="Z19" s="15"/>
      <c r="AA19" s="15"/>
      <c r="AB19" s="15"/>
      <c r="AC19" s="51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53"/>
    </row>
    <row r="20" spans="1:40" customFormat="1" ht="15.6" x14ac:dyDescent="0.3">
      <c r="A20" s="100"/>
      <c r="B20" s="57"/>
      <c r="C20" s="210"/>
      <c r="D20" s="211"/>
      <c r="E20" s="113"/>
      <c r="F20" s="71"/>
      <c r="G20" s="212"/>
      <c r="H20" s="212"/>
      <c r="I20" s="13"/>
      <c r="J20" s="13"/>
      <c r="K20" s="15"/>
      <c r="L20" s="15"/>
      <c r="M20" s="117">
        <f t="shared" si="0"/>
        <v>0</v>
      </c>
      <c r="N20" s="15" t="e">
        <f t="shared" si="4"/>
        <v>#DIV/0!</v>
      </c>
      <c r="O20" s="149" t="e">
        <f t="shared" si="1"/>
        <v>#DIV/0!</v>
      </c>
      <c r="P20" s="125"/>
      <c r="Q20" s="157"/>
      <c r="R20" s="16"/>
      <c r="S20" s="15" t="e">
        <f t="shared" si="2"/>
        <v>#DIV/0!</v>
      </c>
      <c r="T20" s="120"/>
      <c r="U20" s="15"/>
      <c r="V20" s="120"/>
      <c r="W20" s="15"/>
      <c r="X20" s="67" t="e">
        <f t="shared" si="3"/>
        <v>#DIV/0!</v>
      </c>
      <c r="Y20" s="15"/>
      <c r="Z20" s="15"/>
      <c r="AA20" s="15"/>
      <c r="AB20" s="15"/>
      <c r="AC20" s="51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53"/>
    </row>
    <row r="21" spans="1:40" customFormat="1" ht="15.6" x14ac:dyDescent="0.3">
      <c r="A21" s="100"/>
      <c r="B21" s="57"/>
      <c r="C21" s="210"/>
      <c r="D21" s="211"/>
      <c r="E21" s="113"/>
      <c r="F21" s="71"/>
      <c r="G21" s="212"/>
      <c r="H21" s="212"/>
      <c r="I21" s="13"/>
      <c r="J21" s="13"/>
      <c r="K21" s="15"/>
      <c r="L21" s="15"/>
      <c r="M21" s="117">
        <f t="shared" si="0"/>
        <v>0</v>
      </c>
      <c r="N21" s="15" t="e">
        <f t="shared" si="4"/>
        <v>#DIV/0!</v>
      </c>
      <c r="O21" s="149" t="e">
        <f t="shared" si="1"/>
        <v>#DIV/0!</v>
      </c>
      <c r="P21" s="125"/>
      <c r="Q21" s="157"/>
      <c r="R21" s="16"/>
      <c r="S21" s="15" t="e">
        <f t="shared" si="2"/>
        <v>#DIV/0!</v>
      </c>
      <c r="T21" s="120"/>
      <c r="U21" s="15"/>
      <c r="V21" s="120"/>
      <c r="W21" s="15"/>
      <c r="X21" s="67" t="e">
        <f t="shared" si="3"/>
        <v>#DIV/0!</v>
      </c>
      <c r="Y21" s="15"/>
      <c r="Z21" s="15"/>
      <c r="AA21" s="15"/>
      <c r="AB21" s="15"/>
      <c r="AC21" s="51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53"/>
    </row>
    <row r="22" spans="1:40" customFormat="1" ht="15.6" x14ac:dyDescent="0.3">
      <c r="A22" s="100"/>
      <c r="B22" s="57"/>
      <c r="C22" s="210"/>
      <c r="D22" s="211"/>
      <c r="E22" s="113"/>
      <c r="F22" s="71"/>
      <c r="G22" s="212"/>
      <c r="H22" s="212"/>
      <c r="I22" s="13"/>
      <c r="J22" s="13"/>
      <c r="K22" s="15"/>
      <c r="L22" s="15"/>
      <c r="M22" s="117">
        <f t="shared" si="0"/>
        <v>0</v>
      </c>
      <c r="N22" s="15" t="e">
        <f t="shared" si="4"/>
        <v>#DIV/0!</v>
      </c>
      <c r="O22" s="149" t="e">
        <f t="shared" si="1"/>
        <v>#DIV/0!</v>
      </c>
      <c r="P22" s="125"/>
      <c r="Q22" s="157"/>
      <c r="R22" s="16"/>
      <c r="S22" s="15" t="e">
        <f t="shared" si="2"/>
        <v>#DIV/0!</v>
      </c>
      <c r="T22" s="120"/>
      <c r="U22" s="15"/>
      <c r="V22" s="120"/>
      <c r="W22" s="15"/>
      <c r="X22" s="67" t="e">
        <f t="shared" si="3"/>
        <v>#DIV/0!</v>
      </c>
      <c r="Y22" s="15"/>
      <c r="Z22" s="15"/>
      <c r="AA22" s="15"/>
      <c r="AB22" s="15"/>
      <c r="AC22" s="51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53"/>
    </row>
    <row r="23" spans="1:40" customFormat="1" ht="15.6" x14ac:dyDescent="0.3">
      <c r="A23" s="100"/>
      <c r="B23" s="57"/>
      <c r="C23" s="210"/>
      <c r="D23" s="211"/>
      <c r="E23" s="113"/>
      <c r="F23" s="71"/>
      <c r="G23" s="212"/>
      <c r="H23" s="212"/>
      <c r="I23" s="13"/>
      <c r="J23" s="13"/>
      <c r="K23" s="15"/>
      <c r="L23" s="15"/>
      <c r="M23" s="117">
        <f t="shared" si="0"/>
        <v>0</v>
      </c>
      <c r="N23" s="15" t="e">
        <f t="shared" si="4"/>
        <v>#DIV/0!</v>
      </c>
      <c r="O23" s="149" t="e">
        <f t="shared" si="1"/>
        <v>#DIV/0!</v>
      </c>
      <c r="P23" s="125"/>
      <c r="Q23" s="157"/>
      <c r="R23" s="16"/>
      <c r="S23" s="15" t="e">
        <f t="shared" si="2"/>
        <v>#DIV/0!</v>
      </c>
      <c r="T23" s="120"/>
      <c r="U23" s="15"/>
      <c r="V23" s="120"/>
      <c r="W23" s="15"/>
      <c r="X23" s="67" t="e">
        <f t="shared" si="3"/>
        <v>#DIV/0!</v>
      </c>
      <c r="Y23" s="15"/>
      <c r="Z23" s="15"/>
      <c r="AA23" s="15"/>
      <c r="AB23" s="15"/>
      <c r="AC23" s="51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53"/>
    </row>
    <row r="24" spans="1:40" customFormat="1" ht="15.6" x14ac:dyDescent="0.3">
      <c r="A24" s="100"/>
      <c r="B24" s="57"/>
      <c r="C24" s="210"/>
      <c r="D24" s="211"/>
      <c r="E24" s="113"/>
      <c r="F24" s="71"/>
      <c r="G24" s="212"/>
      <c r="H24" s="212"/>
      <c r="I24" s="13"/>
      <c r="J24" s="13"/>
      <c r="K24" s="15"/>
      <c r="L24" s="15"/>
      <c r="M24" s="117">
        <f t="shared" si="0"/>
        <v>0</v>
      </c>
      <c r="N24" s="15" t="e">
        <f t="shared" si="4"/>
        <v>#DIV/0!</v>
      </c>
      <c r="O24" s="149" t="e">
        <f t="shared" si="1"/>
        <v>#DIV/0!</v>
      </c>
      <c r="P24" s="125"/>
      <c r="Q24" s="157"/>
      <c r="R24" s="16"/>
      <c r="S24" s="15" t="e">
        <f t="shared" si="2"/>
        <v>#DIV/0!</v>
      </c>
      <c r="T24" s="120"/>
      <c r="U24" s="15"/>
      <c r="V24" s="120"/>
      <c r="W24" s="15"/>
      <c r="X24" s="67" t="e">
        <f t="shared" si="3"/>
        <v>#DIV/0!</v>
      </c>
      <c r="Y24" s="15"/>
      <c r="Z24" s="15"/>
      <c r="AA24" s="15"/>
      <c r="AB24" s="15"/>
      <c r="AC24" s="51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53"/>
    </row>
    <row r="25" spans="1:40" customFormat="1" ht="15.6" x14ac:dyDescent="0.3">
      <c r="A25" s="100"/>
      <c r="B25" s="57"/>
      <c r="C25" s="210"/>
      <c r="D25" s="211"/>
      <c r="E25" s="113"/>
      <c r="F25" s="71"/>
      <c r="G25" s="212"/>
      <c r="H25" s="212"/>
      <c r="I25" s="13"/>
      <c r="J25" s="13"/>
      <c r="K25" s="15"/>
      <c r="L25" s="15"/>
      <c r="M25" s="117">
        <f t="shared" si="0"/>
        <v>0</v>
      </c>
      <c r="N25" s="15" t="e">
        <f t="shared" si="4"/>
        <v>#DIV/0!</v>
      </c>
      <c r="O25" s="149" t="e">
        <f t="shared" si="1"/>
        <v>#DIV/0!</v>
      </c>
      <c r="P25" s="125"/>
      <c r="Q25" s="157"/>
      <c r="R25" s="16"/>
      <c r="S25" s="15" t="e">
        <f t="shared" si="2"/>
        <v>#DIV/0!</v>
      </c>
      <c r="T25" s="120"/>
      <c r="U25" s="15"/>
      <c r="V25" s="120"/>
      <c r="W25" s="15"/>
      <c r="X25" s="67" t="e">
        <f t="shared" si="3"/>
        <v>#DIV/0!</v>
      </c>
      <c r="Y25" s="15"/>
      <c r="Z25" s="15"/>
      <c r="AA25" s="15"/>
      <c r="AB25" s="15"/>
      <c r="AC25" s="51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53"/>
    </row>
    <row r="26" spans="1:40" customFormat="1" ht="15.6" x14ac:dyDescent="0.3">
      <c r="A26" s="100"/>
      <c r="B26" s="57"/>
      <c r="C26" s="210"/>
      <c r="D26" s="211"/>
      <c r="E26" s="113"/>
      <c r="F26" s="71"/>
      <c r="G26" s="212"/>
      <c r="H26" s="212"/>
      <c r="I26" s="13"/>
      <c r="J26" s="13"/>
      <c r="K26" s="15"/>
      <c r="L26" s="15"/>
      <c r="M26" s="117">
        <f t="shared" si="0"/>
        <v>0</v>
      </c>
      <c r="N26" s="15" t="e">
        <f t="shared" si="4"/>
        <v>#DIV/0!</v>
      </c>
      <c r="O26" s="149" t="e">
        <f t="shared" si="1"/>
        <v>#DIV/0!</v>
      </c>
      <c r="P26" s="125"/>
      <c r="Q26" s="157"/>
      <c r="R26" s="16"/>
      <c r="S26" s="15" t="e">
        <f t="shared" si="2"/>
        <v>#DIV/0!</v>
      </c>
      <c r="T26" s="120"/>
      <c r="U26" s="15"/>
      <c r="V26" s="120"/>
      <c r="W26" s="15"/>
      <c r="X26" s="67" t="e">
        <f t="shared" si="3"/>
        <v>#DIV/0!</v>
      </c>
      <c r="Y26" s="15"/>
      <c r="Z26" s="15"/>
      <c r="AA26" s="15"/>
      <c r="AB26" s="15"/>
      <c r="AC26" s="51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53"/>
    </row>
    <row r="27" spans="1:40" customFormat="1" ht="15.6" x14ac:dyDescent="0.3">
      <c r="A27" s="100"/>
      <c r="B27" s="57"/>
      <c r="C27" s="210"/>
      <c r="D27" s="211"/>
      <c r="E27" s="113"/>
      <c r="F27" s="71"/>
      <c r="G27" s="212"/>
      <c r="H27" s="212"/>
      <c r="I27" s="13"/>
      <c r="J27" s="13"/>
      <c r="K27" s="15"/>
      <c r="L27" s="15"/>
      <c r="M27" s="117">
        <f t="shared" si="0"/>
        <v>0</v>
      </c>
      <c r="N27" s="15" t="e">
        <f t="shared" si="4"/>
        <v>#DIV/0!</v>
      </c>
      <c r="O27" s="149" t="e">
        <f t="shared" si="1"/>
        <v>#DIV/0!</v>
      </c>
      <c r="P27" s="125"/>
      <c r="Q27" s="157"/>
      <c r="R27" s="16"/>
      <c r="S27" s="15" t="e">
        <f t="shared" si="2"/>
        <v>#DIV/0!</v>
      </c>
      <c r="T27" s="120"/>
      <c r="U27" s="15"/>
      <c r="V27" s="120"/>
      <c r="W27" s="15"/>
      <c r="X27" s="67" t="e">
        <f t="shared" si="3"/>
        <v>#DIV/0!</v>
      </c>
      <c r="Y27" s="15"/>
      <c r="Z27" s="15"/>
      <c r="AA27" s="15"/>
      <c r="AB27" s="15"/>
      <c r="AC27" s="51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53"/>
    </row>
    <row r="28" spans="1:40" customFormat="1" ht="15.6" x14ac:dyDescent="0.3">
      <c r="A28" s="100"/>
      <c r="B28" s="57"/>
      <c r="C28" s="210"/>
      <c r="D28" s="211"/>
      <c r="E28" s="113"/>
      <c r="F28" s="71"/>
      <c r="G28" s="212"/>
      <c r="H28" s="212"/>
      <c r="I28" s="13"/>
      <c r="J28" s="13"/>
      <c r="K28" s="15"/>
      <c r="L28" s="15"/>
      <c r="M28" s="117">
        <f t="shared" si="0"/>
        <v>0</v>
      </c>
      <c r="N28" s="15" t="e">
        <f t="shared" si="4"/>
        <v>#DIV/0!</v>
      </c>
      <c r="O28" s="149" t="e">
        <f t="shared" si="1"/>
        <v>#DIV/0!</v>
      </c>
      <c r="P28" s="125"/>
      <c r="Q28" s="157"/>
      <c r="R28" s="16"/>
      <c r="S28" s="15" t="e">
        <f t="shared" si="2"/>
        <v>#DIV/0!</v>
      </c>
      <c r="T28" s="120"/>
      <c r="U28" s="15"/>
      <c r="V28" s="120"/>
      <c r="W28" s="15"/>
      <c r="X28" s="67" t="e">
        <f t="shared" si="3"/>
        <v>#DIV/0!</v>
      </c>
      <c r="Y28" s="15"/>
      <c r="Z28" s="15"/>
      <c r="AA28" s="15"/>
      <c r="AB28" s="15"/>
      <c r="AC28" s="51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53"/>
    </row>
    <row r="29" spans="1:40" customFormat="1" ht="15.6" x14ac:dyDescent="0.3">
      <c r="A29" s="100"/>
      <c r="B29" s="57"/>
      <c r="C29" s="210"/>
      <c r="D29" s="211"/>
      <c r="E29" s="113"/>
      <c r="F29" s="71"/>
      <c r="G29" s="212"/>
      <c r="H29" s="212"/>
      <c r="I29" s="13"/>
      <c r="J29" s="13"/>
      <c r="K29" s="15"/>
      <c r="L29" s="15"/>
      <c r="M29" s="117">
        <f t="shared" si="0"/>
        <v>0</v>
      </c>
      <c r="N29" s="15" t="e">
        <f t="shared" si="4"/>
        <v>#DIV/0!</v>
      </c>
      <c r="O29" s="149" t="e">
        <f t="shared" si="1"/>
        <v>#DIV/0!</v>
      </c>
      <c r="P29" s="125"/>
      <c r="Q29" s="157"/>
      <c r="R29" s="16"/>
      <c r="S29" s="15" t="e">
        <f t="shared" si="2"/>
        <v>#DIV/0!</v>
      </c>
      <c r="T29" s="120"/>
      <c r="U29" s="15"/>
      <c r="V29" s="120"/>
      <c r="W29" s="15"/>
      <c r="X29" s="67" t="e">
        <f t="shared" si="3"/>
        <v>#DIV/0!</v>
      </c>
      <c r="Y29" s="15"/>
      <c r="Z29" s="15"/>
      <c r="AA29" s="15"/>
      <c r="AB29" s="15"/>
      <c r="AC29" s="51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53"/>
    </row>
    <row r="30" spans="1:40" customFormat="1" ht="15.6" x14ac:dyDescent="0.3">
      <c r="A30" s="100"/>
      <c r="B30" s="57"/>
      <c r="C30" s="210"/>
      <c r="D30" s="211"/>
      <c r="E30" s="113"/>
      <c r="F30" s="71"/>
      <c r="G30" s="212"/>
      <c r="H30" s="212"/>
      <c r="I30" s="13"/>
      <c r="J30" s="13"/>
      <c r="K30" s="15"/>
      <c r="L30" s="15"/>
      <c r="M30" s="117">
        <f t="shared" si="0"/>
        <v>0</v>
      </c>
      <c r="N30" s="15" t="e">
        <f t="shared" si="4"/>
        <v>#DIV/0!</v>
      </c>
      <c r="O30" s="149" t="e">
        <f t="shared" si="1"/>
        <v>#DIV/0!</v>
      </c>
      <c r="P30" s="125"/>
      <c r="Q30" s="157"/>
      <c r="R30" s="16"/>
      <c r="S30" s="15" t="e">
        <f t="shared" si="2"/>
        <v>#DIV/0!</v>
      </c>
      <c r="T30" s="120"/>
      <c r="U30" s="15"/>
      <c r="V30" s="120"/>
      <c r="W30" s="15"/>
      <c r="X30" s="67" t="e">
        <f t="shared" si="3"/>
        <v>#DIV/0!</v>
      </c>
      <c r="Y30" s="15"/>
      <c r="Z30" s="15"/>
      <c r="AA30" s="15"/>
      <c r="AB30" s="15"/>
      <c r="AC30" s="51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53"/>
    </row>
    <row r="31" spans="1:40" customFormat="1" ht="15.6" x14ac:dyDescent="0.3">
      <c r="A31" s="100"/>
      <c r="B31" s="57"/>
      <c r="C31" s="210"/>
      <c r="D31" s="211"/>
      <c r="E31" s="113"/>
      <c r="F31" s="71"/>
      <c r="G31" s="212"/>
      <c r="H31" s="212"/>
      <c r="I31" s="13"/>
      <c r="J31" s="13"/>
      <c r="K31" s="15"/>
      <c r="L31" s="15"/>
      <c r="M31" s="117">
        <f t="shared" si="0"/>
        <v>0</v>
      </c>
      <c r="N31" s="15" t="e">
        <f t="shared" si="4"/>
        <v>#DIV/0!</v>
      </c>
      <c r="O31" s="149" t="e">
        <f t="shared" si="1"/>
        <v>#DIV/0!</v>
      </c>
      <c r="P31" s="125"/>
      <c r="Q31" s="157"/>
      <c r="R31" s="16"/>
      <c r="S31" s="15" t="e">
        <f t="shared" si="2"/>
        <v>#DIV/0!</v>
      </c>
      <c r="T31" s="120"/>
      <c r="U31" s="15"/>
      <c r="V31" s="120"/>
      <c r="W31" s="15"/>
      <c r="X31" s="67" t="e">
        <f t="shared" si="3"/>
        <v>#DIV/0!</v>
      </c>
      <c r="Y31" s="15"/>
      <c r="Z31" s="15"/>
      <c r="AA31" s="15"/>
      <c r="AB31" s="15"/>
      <c r="AC31" s="51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53"/>
    </row>
    <row r="32" spans="1:40" customFormat="1" ht="15.6" x14ac:dyDescent="0.3">
      <c r="A32" s="100"/>
      <c r="B32" s="57"/>
      <c r="C32" s="210"/>
      <c r="D32" s="211"/>
      <c r="E32" s="113"/>
      <c r="F32" s="71"/>
      <c r="G32" s="212"/>
      <c r="H32" s="212"/>
      <c r="I32" s="13"/>
      <c r="J32" s="13"/>
      <c r="K32" s="15"/>
      <c r="L32" s="15"/>
      <c r="M32" s="117">
        <f t="shared" si="0"/>
        <v>0</v>
      </c>
      <c r="N32" s="15" t="e">
        <f t="shared" si="4"/>
        <v>#DIV/0!</v>
      </c>
      <c r="O32" s="149" t="e">
        <f t="shared" si="1"/>
        <v>#DIV/0!</v>
      </c>
      <c r="P32" s="125"/>
      <c r="Q32" s="157"/>
      <c r="R32" s="16"/>
      <c r="S32" s="15" t="e">
        <f t="shared" si="2"/>
        <v>#DIV/0!</v>
      </c>
      <c r="T32" s="120"/>
      <c r="U32" s="15"/>
      <c r="V32" s="120"/>
      <c r="W32" s="15"/>
      <c r="X32" s="67" t="e">
        <f t="shared" si="3"/>
        <v>#DIV/0!</v>
      </c>
      <c r="Y32" s="15"/>
      <c r="Z32" s="15"/>
      <c r="AA32" s="15"/>
      <c r="AB32" s="15"/>
      <c r="AC32" s="51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53"/>
    </row>
    <row r="33" spans="1:40" customFormat="1" ht="15.6" x14ac:dyDescent="0.3">
      <c r="A33" s="100"/>
      <c r="B33" s="57"/>
      <c r="C33" s="210"/>
      <c r="D33" s="211"/>
      <c r="E33" s="113"/>
      <c r="F33" s="71"/>
      <c r="G33" s="212"/>
      <c r="H33" s="212"/>
      <c r="I33" s="13"/>
      <c r="J33" s="13"/>
      <c r="K33" s="15"/>
      <c r="L33" s="15"/>
      <c r="M33" s="117">
        <f t="shared" si="0"/>
        <v>0</v>
      </c>
      <c r="N33" s="15" t="e">
        <f t="shared" si="4"/>
        <v>#DIV/0!</v>
      </c>
      <c r="O33" s="149" t="e">
        <f t="shared" si="1"/>
        <v>#DIV/0!</v>
      </c>
      <c r="P33" s="125"/>
      <c r="Q33" s="157"/>
      <c r="R33" s="16"/>
      <c r="S33" s="15" t="e">
        <f t="shared" si="2"/>
        <v>#DIV/0!</v>
      </c>
      <c r="T33" s="120"/>
      <c r="U33" s="15"/>
      <c r="V33" s="120"/>
      <c r="W33" s="15"/>
      <c r="X33" s="67" t="e">
        <f t="shared" si="3"/>
        <v>#DIV/0!</v>
      </c>
      <c r="Y33" s="15"/>
      <c r="Z33" s="15"/>
      <c r="AA33" s="15"/>
      <c r="AB33" s="15"/>
      <c r="AC33" s="51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53"/>
    </row>
    <row r="34" spans="1:40" customFormat="1" ht="15.6" x14ac:dyDescent="0.3">
      <c r="A34" s="100"/>
      <c r="B34" s="57"/>
      <c r="C34" s="210"/>
      <c r="D34" s="211"/>
      <c r="E34" s="113"/>
      <c r="F34" s="71"/>
      <c r="G34" s="212"/>
      <c r="H34" s="212"/>
      <c r="I34" s="13"/>
      <c r="J34" s="13"/>
      <c r="K34" s="15"/>
      <c r="L34" s="15"/>
      <c r="M34" s="117">
        <f t="shared" si="0"/>
        <v>0</v>
      </c>
      <c r="N34" s="15" t="e">
        <f t="shared" si="4"/>
        <v>#DIV/0!</v>
      </c>
      <c r="O34" s="149" t="e">
        <f t="shared" si="1"/>
        <v>#DIV/0!</v>
      </c>
      <c r="P34" s="125"/>
      <c r="Q34" s="157"/>
      <c r="R34" s="16"/>
      <c r="S34" s="15" t="e">
        <f t="shared" si="2"/>
        <v>#DIV/0!</v>
      </c>
      <c r="T34" s="120"/>
      <c r="U34" s="15"/>
      <c r="V34" s="120"/>
      <c r="W34" s="15"/>
      <c r="X34" s="67" t="e">
        <f t="shared" si="3"/>
        <v>#DIV/0!</v>
      </c>
      <c r="Y34" s="15"/>
      <c r="Z34" s="15"/>
      <c r="AA34" s="15"/>
      <c r="AB34" s="15"/>
      <c r="AC34" s="51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53"/>
    </row>
    <row r="35" spans="1:40" customFormat="1" ht="15.6" x14ac:dyDescent="0.3">
      <c r="A35" s="100"/>
      <c r="B35" s="57"/>
      <c r="C35" s="210"/>
      <c r="D35" s="211"/>
      <c r="E35" s="113"/>
      <c r="F35" s="71"/>
      <c r="G35" s="212"/>
      <c r="H35" s="212"/>
      <c r="I35" s="13"/>
      <c r="J35" s="13"/>
      <c r="K35" s="15"/>
      <c r="L35" s="15"/>
      <c r="M35" s="117">
        <f t="shared" si="0"/>
        <v>0</v>
      </c>
      <c r="N35" s="15" t="e">
        <f t="shared" si="4"/>
        <v>#DIV/0!</v>
      </c>
      <c r="O35" s="149" t="e">
        <f t="shared" si="1"/>
        <v>#DIV/0!</v>
      </c>
      <c r="P35" s="125"/>
      <c r="Q35" s="157"/>
      <c r="R35" s="16"/>
      <c r="S35" s="15" t="e">
        <f t="shared" si="2"/>
        <v>#DIV/0!</v>
      </c>
      <c r="T35" s="120"/>
      <c r="U35" s="15"/>
      <c r="V35" s="120"/>
      <c r="W35" s="15"/>
      <c r="X35" s="67" t="e">
        <f t="shared" si="3"/>
        <v>#DIV/0!</v>
      </c>
      <c r="Y35" s="15"/>
      <c r="Z35" s="15"/>
      <c r="AA35" s="15"/>
      <c r="AB35" s="15"/>
      <c r="AC35" s="51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53"/>
    </row>
    <row r="36" spans="1:40" customFormat="1" ht="15.6" x14ac:dyDescent="0.3">
      <c r="A36" s="100"/>
      <c r="B36" s="57"/>
      <c r="C36" s="210"/>
      <c r="D36" s="211"/>
      <c r="E36" s="113"/>
      <c r="F36" s="71"/>
      <c r="G36" s="212"/>
      <c r="H36" s="212"/>
      <c r="I36" s="13"/>
      <c r="J36" s="13"/>
      <c r="K36" s="15"/>
      <c r="L36" s="15"/>
      <c r="M36" s="117">
        <f t="shared" si="0"/>
        <v>0</v>
      </c>
      <c r="N36" s="15" t="e">
        <f t="shared" si="4"/>
        <v>#DIV/0!</v>
      </c>
      <c r="O36" s="149" t="e">
        <f t="shared" si="1"/>
        <v>#DIV/0!</v>
      </c>
      <c r="P36" s="125"/>
      <c r="Q36" s="157"/>
      <c r="R36" s="16"/>
      <c r="S36" s="15" t="e">
        <f t="shared" si="2"/>
        <v>#DIV/0!</v>
      </c>
      <c r="T36" s="120"/>
      <c r="U36" s="15"/>
      <c r="V36" s="120"/>
      <c r="W36" s="15"/>
      <c r="X36" s="67" t="e">
        <f t="shared" si="3"/>
        <v>#DIV/0!</v>
      </c>
      <c r="Y36" s="15"/>
      <c r="Z36" s="15"/>
      <c r="AA36" s="15"/>
      <c r="AB36" s="15"/>
      <c r="AC36" s="51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53"/>
    </row>
    <row r="37" spans="1:40" customFormat="1" ht="15.6" x14ac:dyDescent="0.3">
      <c r="A37" s="100"/>
      <c r="B37" s="57"/>
      <c r="C37" s="210"/>
      <c r="D37" s="211"/>
      <c r="E37" s="113"/>
      <c r="F37" s="71"/>
      <c r="G37" s="212"/>
      <c r="H37" s="212"/>
      <c r="I37" s="13"/>
      <c r="J37" s="13"/>
      <c r="K37" s="15"/>
      <c r="L37" s="15"/>
      <c r="M37" s="117">
        <f t="shared" si="0"/>
        <v>0</v>
      </c>
      <c r="N37" s="15" t="e">
        <f t="shared" si="4"/>
        <v>#DIV/0!</v>
      </c>
      <c r="O37" s="149" t="e">
        <f t="shared" si="1"/>
        <v>#DIV/0!</v>
      </c>
      <c r="P37" s="125"/>
      <c r="Q37" s="157"/>
      <c r="R37" s="16"/>
      <c r="S37" s="15" t="e">
        <f t="shared" si="2"/>
        <v>#DIV/0!</v>
      </c>
      <c r="T37" s="120"/>
      <c r="U37" s="15"/>
      <c r="V37" s="120"/>
      <c r="W37" s="15"/>
      <c r="X37" s="67" t="e">
        <f t="shared" si="3"/>
        <v>#DIV/0!</v>
      </c>
      <c r="Y37" s="15"/>
      <c r="Z37" s="15"/>
      <c r="AA37" s="15"/>
      <c r="AB37" s="15"/>
      <c r="AC37" s="51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53"/>
    </row>
    <row r="38" spans="1:40" customFormat="1" ht="15.6" x14ac:dyDescent="0.3">
      <c r="A38" s="100"/>
      <c r="B38" s="57"/>
      <c r="C38" s="210"/>
      <c r="D38" s="211"/>
      <c r="E38" s="113"/>
      <c r="F38" s="71"/>
      <c r="G38" s="212"/>
      <c r="H38" s="212"/>
      <c r="I38" s="13"/>
      <c r="J38" s="13"/>
      <c r="K38" s="15"/>
      <c r="L38" s="15"/>
      <c r="M38" s="117">
        <f t="shared" si="0"/>
        <v>0</v>
      </c>
      <c r="N38" s="15" t="e">
        <f t="shared" si="4"/>
        <v>#DIV/0!</v>
      </c>
      <c r="O38" s="149" t="e">
        <f t="shared" si="1"/>
        <v>#DIV/0!</v>
      </c>
      <c r="P38" s="125"/>
      <c r="Q38" s="157"/>
      <c r="R38" s="16"/>
      <c r="S38" s="15" t="e">
        <f t="shared" si="2"/>
        <v>#DIV/0!</v>
      </c>
      <c r="T38" s="120"/>
      <c r="U38" s="15"/>
      <c r="V38" s="120"/>
      <c r="W38" s="15"/>
      <c r="X38" s="67" t="e">
        <f t="shared" si="3"/>
        <v>#DIV/0!</v>
      </c>
      <c r="Y38" s="15"/>
      <c r="Z38" s="15"/>
      <c r="AA38" s="15"/>
      <c r="AB38" s="15"/>
      <c r="AC38" s="51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53"/>
    </row>
    <row r="39" spans="1:40" customFormat="1" ht="15.6" x14ac:dyDescent="0.3">
      <c r="A39" s="100"/>
      <c r="B39" s="57"/>
      <c r="C39" s="210"/>
      <c r="D39" s="211"/>
      <c r="E39" s="113"/>
      <c r="F39" s="71"/>
      <c r="G39" s="212"/>
      <c r="H39" s="212"/>
      <c r="I39" s="13"/>
      <c r="J39" s="13"/>
      <c r="K39" s="15"/>
      <c r="L39" s="15"/>
      <c r="M39" s="117">
        <f t="shared" si="0"/>
        <v>0</v>
      </c>
      <c r="N39" s="15" t="e">
        <f t="shared" si="4"/>
        <v>#DIV/0!</v>
      </c>
      <c r="O39" s="149" t="e">
        <f t="shared" si="1"/>
        <v>#DIV/0!</v>
      </c>
      <c r="P39" s="125"/>
      <c r="Q39" s="157"/>
      <c r="R39" s="16"/>
      <c r="S39" s="15" t="e">
        <f t="shared" si="2"/>
        <v>#DIV/0!</v>
      </c>
      <c r="T39" s="120"/>
      <c r="U39" s="15"/>
      <c r="V39" s="120"/>
      <c r="W39" s="15"/>
      <c r="X39" s="67" t="e">
        <f t="shared" si="3"/>
        <v>#DIV/0!</v>
      </c>
      <c r="Y39" s="15"/>
      <c r="Z39" s="15"/>
      <c r="AA39" s="15"/>
      <c r="AB39" s="15"/>
      <c r="AC39" s="51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53"/>
    </row>
    <row r="40" spans="1:40" customFormat="1" ht="15.6" x14ac:dyDescent="0.3">
      <c r="A40" s="100"/>
      <c r="B40" s="57"/>
      <c r="C40" s="210"/>
      <c r="D40" s="211"/>
      <c r="E40" s="113"/>
      <c r="F40" s="71"/>
      <c r="G40" s="212"/>
      <c r="H40" s="212"/>
      <c r="I40" s="13"/>
      <c r="J40" s="13"/>
      <c r="K40" s="15"/>
      <c r="L40" s="15"/>
      <c r="M40" s="117">
        <f t="shared" si="0"/>
        <v>0</v>
      </c>
      <c r="N40" s="15" t="e">
        <f t="shared" si="4"/>
        <v>#DIV/0!</v>
      </c>
      <c r="O40" s="149" t="e">
        <f t="shared" si="1"/>
        <v>#DIV/0!</v>
      </c>
      <c r="P40" s="125"/>
      <c r="Q40" s="157"/>
      <c r="R40" s="16"/>
      <c r="S40" s="15" t="e">
        <f t="shared" si="2"/>
        <v>#DIV/0!</v>
      </c>
      <c r="T40" s="120"/>
      <c r="U40" s="15"/>
      <c r="V40" s="120"/>
      <c r="W40" s="15"/>
      <c r="X40" s="67" t="e">
        <f t="shared" si="3"/>
        <v>#DIV/0!</v>
      </c>
      <c r="Y40" s="15"/>
      <c r="Z40" s="15"/>
      <c r="AA40" s="15"/>
      <c r="AB40" s="15"/>
      <c r="AC40" s="51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53"/>
    </row>
    <row r="41" spans="1:40" customFormat="1" ht="15.6" x14ac:dyDescent="0.3">
      <c r="A41" s="100"/>
      <c r="B41" s="57"/>
      <c r="C41" s="210"/>
      <c r="D41" s="211"/>
      <c r="E41" s="113"/>
      <c r="F41" s="71"/>
      <c r="G41" s="212"/>
      <c r="H41" s="212"/>
      <c r="I41" s="13"/>
      <c r="J41" s="13"/>
      <c r="K41" s="15"/>
      <c r="L41" s="15"/>
      <c r="M41" s="117">
        <f t="shared" si="0"/>
        <v>0</v>
      </c>
      <c r="N41" s="15" t="e">
        <f t="shared" si="4"/>
        <v>#DIV/0!</v>
      </c>
      <c r="O41" s="149" t="e">
        <f t="shared" si="1"/>
        <v>#DIV/0!</v>
      </c>
      <c r="P41" s="125"/>
      <c r="Q41" s="157"/>
      <c r="R41" s="16"/>
      <c r="S41" s="15" t="e">
        <f t="shared" si="2"/>
        <v>#DIV/0!</v>
      </c>
      <c r="T41" s="120"/>
      <c r="U41" s="15"/>
      <c r="V41" s="120"/>
      <c r="W41" s="15"/>
      <c r="X41" s="67" t="e">
        <f t="shared" si="3"/>
        <v>#DIV/0!</v>
      </c>
      <c r="Y41" s="15"/>
      <c r="Z41" s="15"/>
      <c r="AA41" s="15"/>
      <c r="AB41" s="15"/>
      <c r="AC41" s="51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53"/>
    </row>
    <row r="42" spans="1:40" customFormat="1" ht="15.6" x14ac:dyDescent="0.3">
      <c r="A42" s="100"/>
      <c r="B42" s="57"/>
      <c r="C42" s="210"/>
      <c r="D42" s="211"/>
      <c r="E42" s="113"/>
      <c r="F42" s="71"/>
      <c r="G42" s="212"/>
      <c r="H42" s="212"/>
      <c r="I42" s="13"/>
      <c r="J42" s="13"/>
      <c r="K42" s="15"/>
      <c r="L42" s="15"/>
      <c r="M42" s="117">
        <f t="shared" si="0"/>
        <v>0</v>
      </c>
      <c r="N42" s="15" t="e">
        <f t="shared" si="4"/>
        <v>#DIV/0!</v>
      </c>
      <c r="O42" s="149" t="e">
        <f t="shared" si="1"/>
        <v>#DIV/0!</v>
      </c>
      <c r="P42" s="125"/>
      <c r="Q42" s="157"/>
      <c r="R42" s="16"/>
      <c r="S42" s="15" t="e">
        <f t="shared" si="2"/>
        <v>#DIV/0!</v>
      </c>
      <c r="T42" s="120"/>
      <c r="U42" s="15"/>
      <c r="V42" s="120"/>
      <c r="W42" s="15"/>
      <c r="X42" s="67" t="e">
        <f t="shared" si="3"/>
        <v>#DIV/0!</v>
      </c>
      <c r="Y42" s="15"/>
      <c r="Z42" s="15"/>
      <c r="AA42" s="15"/>
      <c r="AB42" s="15"/>
      <c r="AC42" s="51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53"/>
    </row>
    <row r="43" spans="1:40" customFormat="1" ht="15.6" x14ac:dyDescent="0.3">
      <c r="A43" s="100"/>
      <c r="B43" s="57"/>
      <c r="C43" s="210"/>
      <c r="D43" s="211"/>
      <c r="E43" s="113"/>
      <c r="F43" s="71"/>
      <c r="G43" s="212"/>
      <c r="H43" s="212"/>
      <c r="I43" s="13"/>
      <c r="J43" s="13"/>
      <c r="K43" s="15"/>
      <c r="L43" s="15"/>
      <c r="M43" s="117">
        <f t="shared" si="0"/>
        <v>0</v>
      </c>
      <c r="N43" s="15" t="e">
        <f t="shared" si="4"/>
        <v>#DIV/0!</v>
      </c>
      <c r="O43" s="149" t="e">
        <f t="shared" si="1"/>
        <v>#DIV/0!</v>
      </c>
      <c r="P43" s="125"/>
      <c r="Q43" s="157"/>
      <c r="R43" s="16"/>
      <c r="S43" s="15" t="e">
        <f t="shared" si="2"/>
        <v>#DIV/0!</v>
      </c>
      <c r="T43" s="120"/>
      <c r="U43" s="15"/>
      <c r="V43" s="120"/>
      <c r="W43" s="15"/>
      <c r="X43" s="67" t="e">
        <f t="shared" si="3"/>
        <v>#DIV/0!</v>
      </c>
      <c r="Y43" s="15"/>
      <c r="Z43" s="15"/>
      <c r="AA43" s="15"/>
      <c r="AB43" s="15"/>
      <c r="AC43" s="51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53"/>
    </row>
    <row r="44" spans="1:40" customFormat="1" ht="15.6" x14ac:dyDescent="0.3">
      <c r="A44" s="100"/>
      <c r="B44" s="57"/>
      <c r="C44" s="210"/>
      <c r="D44" s="211"/>
      <c r="E44" s="113"/>
      <c r="F44" s="71"/>
      <c r="G44" s="212"/>
      <c r="H44" s="212"/>
      <c r="I44" s="13"/>
      <c r="J44" s="13"/>
      <c r="K44" s="15"/>
      <c r="L44" s="15"/>
      <c r="M44" s="117">
        <f t="shared" si="0"/>
        <v>0</v>
      </c>
      <c r="N44" s="15" t="e">
        <f t="shared" si="4"/>
        <v>#DIV/0!</v>
      </c>
      <c r="O44" s="149" t="e">
        <f t="shared" si="1"/>
        <v>#DIV/0!</v>
      </c>
      <c r="P44" s="125"/>
      <c r="Q44" s="157"/>
      <c r="R44" s="16"/>
      <c r="S44" s="15" t="e">
        <f t="shared" si="2"/>
        <v>#DIV/0!</v>
      </c>
      <c r="T44" s="120"/>
      <c r="U44" s="15"/>
      <c r="V44" s="120"/>
      <c r="W44" s="15"/>
      <c r="X44" s="67" t="e">
        <f t="shared" si="3"/>
        <v>#DIV/0!</v>
      </c>
      <c r="Y44" s="15"/>
      <c r="Z44" s="15"/>
      <c r="AA44" s="15"/>
      <c r="AB44" s="15"/>
      <c r="AC44" s="51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53"/>
    </row>
    <row r="45" spans="1:40" customFormat="1" ht="15.6" x14ac:dyDescent="0.3">
      <c r="A45" s="100"/>
      <c r="B45" s="57"/>
      <c r="C45" s="210"/>
      <c r="D45" s="211"/>
      <c r="E45" s="113"/>
      <c r="F45" s="71"/>
      <c r="G45" s="212"/>
      <c r="H45" s="212"/>
      <c r="I45" s="13"/>
      <c r="J45" s="13"/>
      <c r="K45" s="15"/>
      <c r="L45" s="15"/>
      <c r="M45" s="117">
        <f t="shared" si="0"/>
        <v>0</v>
      </c>
      <c r="N45" s="15" t="e">
        <f t="shared" si="4"/>
        <v>#DIV/0!</v>
      </c>
      <c r="O45" s="149" t="e">
        <f t="shared" si="1"/>
        <v>#DIV/0!</v>
      </c>
      <c r="P45" s="125"/>
      <c r="Q45" s="157"/>
      <c r="R45" s="16"/>
      <c r="S45" s="15" t="e">
        <f t="shared" si="2"/>
        <v>#DIV/0!</v>
      </c>
      <c r="T45" s="120"/>
      <c r="U45" s="15"/>
      <c r="V45" s="120"/>
      <c r="W45" s="15"/>
      <c r="X45" s="67" t="e">
        <f t="shared" si="3"/>
        <v>#DIV/0!</v>
      </c>
      <c r="Y45" s="15"/>
      <c r="Z45" s="15"/>
      <c r="AA45" s="15"/>
      <c r="AB45" s="15"/>
      <c r="AC45" s="51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53"/>
    </row>
    <row r="46" spans="1:40" customFormat="1" ht="15.6" x14ac:dyDescent="0.3">
      <c r="A46" s="100"/>
      <c r="B46" s="57"/>
      <c r="C46" s="210"/>
      <c r="D46" s="211"/>
      <c r="E46" s="113"/>
      <c r="F46" s="71"/>
      <c r="G46" s="212"/>
      <c r="H46" s="212"/>
      <c r="I46" s="13"/>
      <c r="J46" s="13"/>
      <c r="K46" s="15"/>
      <c r="L46" s="15"/>
      <c r="M46" s="117">
        <f t="shared" si="0"/>
        <v>0</v>
      </c>
      <c r="N46" s="15" t="e">
        <f t="shared" si="4"/>
        <v>#DIV/0!</v>
      </c>
      <c r="O46" s="149" t="e">
        <f t="shared" si="1"/>
        <v>#DIV/0!</v>
      </c>
      <c r="P46" s="125"/>
      <c r="Q46" s="157"/>
      <c r="R46" s="16"/>
      <c r="S46" s="15" t="e">
        <f t="shared" si="2"/>
        <v>#DIV/0!</v>
      </c>
      <c r="T46" s="120"/>
      <c r="U46" s="15"/>
      <c r="V46" s="120"/>
      <c r="W46" s="15"/>
      <c r="X46" s="67" t="e">
        <f t="shared" si="3"/>
        <v>#DIV/0!</v>
      </c>
      <c r="Y46" s="15"/>
      <c r="Z46" s="15"/>
      <c r="AA46" s="15"/>
      <c r="AB46" s="15"/>
      <c r="AC46" s="51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53"/>
    </row>
    <row r="47" spans="1:40" customFormat="1" ht="15.6" x14ac:dyDescent="0.3">
      <c r="A47" s="100"/>
      <c r="B47" s="57"/>
      <c r="C47" s="210"/>
      <c r="D47" s="211"/>
      <c r="E47" s="113"/>
      <c r="F47" s="71"/>
      <c r="G47" s="212"/>
      <c r="H47" s="212"/>
      <c r="I47" s="13"/>
      <c r="J47" s="13"/>
      <c r="K47" s="15"/>
      <c r="L47" s="15"/>
      <c r="M47" s="117">
        <f t="shared" si="0"/>
        <v>0</v>
      </c>
      <c r="N47" s="15" t="e">
        <f t="shared" si="4"/>
        <v>#DIV/0!</v>
      </c>
      <c r="O47" s="149" t="e">
        <f t="shared" si="1"/>
        <v>#DIV/0!</v>
      </c>
      <c r="P47" s="125"/>
      <c r="Q47" s="157"/>
      <c r="R47" s="16"/>
      <c r="S47" s="15" t="e">
        <f t="shared" si="2"/>
        <v>#DIV/0!</v>
      </c>
      <c r="T47" s="120"/>
      <c r="U47" s="15"/>
      <c r="V47" s="120"/>
      <c r="W47" s="15"/>
      <c r="X47" s="67" t="e">
        <f t="shared" si="3"/>
        <v>#DIV/0!</v>
      </c>
      <c r="Y47" s="15"/>
      <c r="Z47" s="15"/>
      <c r="AA47" s="15"/>
      <c r="AB47" s="15"/>
      <c r="AC47" s="51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53"/>
    </row>
    <row r="48" spans="1:40" customFormat="1" ht="15.6" x14ac:dyDescent="0.3">
      <c r="A48" s="100"/>
      <c r="B48" s="57"/>
      <c r="C48" s="210"/>
      <c r="D48" s="211"/>
      <c r="E48" s="113"/>
      <c r="F48" s="71"/>
      <c r="G48" s="212"/>
      <c r="H48" s="212"/>
      <c r="I48" s="13"/>
      <c r="J48" s="13"/>
      <c r="K48" s="15"/>
      <c r="L48" s="15"/>
      <c r="M48" s="117">
        <f t="shared" si="0"/>
        <v>0</v>
      </c>
      <c r="N48" s="15" t="e">
        <f t="shared" si="4"/>
        <v>#DIV/0!</v>
      </c>
      <c r="O48" s="149" t="e">
        <f t="shared" si="1"/>
        <v>#DIV/0!</v>
      </c>
      <c r="P48" s="125"/>
      <c r="Q48" s="157"/>
      <c r="R48" s="16"/>
      <c r="S48" s="15" t="e">
        <f t="shared" si="2"/>
        <v>#DIV/0!</v>
      </c>
      <c r="T48" s="120"/>
      <c r="U48" s="15"/>
      <c r="V48" s="120"/>
      <c r="W48" s="15"/>
      <c r="X48" s="67" t="e">
        <f t="shared" si="3"/>
        <v>#DIV/0!</v>
      </c>
      <c r="Y48" s="15"/>
      <c r="Z48" s="15"/>
      <c r="AA48" s="15"/>
      <c r="AB48" s="15"/>
      <c r="AC48" s="51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53"/>
    </row>
    <row r="49" spans="1:40" customFormat="1" ht="15.6" x14ac:dyDescent="0.3">
      <c r="A49" s="100"/>
      <c r="B49" s="57"/>
      <c r="C49" s="210"/>
      <c r="D49" s="211"/>
      <c r="E49" s="113"/>
      <c r="F49" s="71"/>
      <c r="G49" s="212"/>
      <c r="H49" s="212"/>
      <c r="I49" s="13"/>
      <c r="J49" s="13"/>
      <c r="K49" s="15"/>
      <c r="L49" s="15"/>
      <c r="M49" s="117">
        <f t="shared" si="0"/>
        <v>0</v>
      </c>
      <c r="N49" s="15" t="e">
        <f t="shared" si="4"/>
        <v>#DIV/0!</v>
      </c>
      <c r="O49" s="149" t="e">
        <f t="shared" si="1"/>
        <v>#DIV/0!</v>
      </c>
      <c r="P49" s="125"/>
      <c r="Q49" s="157"/>
      <c r="R49" s="16"/>
      <c r="S49" s="15" t="e">
        <f t="shared" si="2"/>
        <v>#DIV/0!</v>
      </c>
      <c r="T49" s="120"/>
      <c r="U49" s="15"/>
      <c r="V49" s="120"/>
      <c r="W49" s="15"/>
      <c r="X49" s="67" t="e">
        <f t="shared" si="3"/>
        <v>#DIV/0!</v>
      </c>
      <c r="Y49" s="15"/>
      <c r="Z49" s="15"/>
      <c r="AA49" s="15"/>
      <c r="AB49" s="15"/>
      <c r="AC49" s="51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53"/>
    </row>
    <row r="50" spans="1:40" customFormat="1" ht="15.6" x14ac:dyDescent="0.3">
      <c r="A50" s="100"/>
      <c r="B50" s="57"/>
      <c r="C50" s="210"/>
      <c r="D50" s="211"/>
      <c r="E50" s="113"/>
      <c r="F50" s="71"/>
      <c r="G50" s="212"/>
      <c r="H50" s="212"/>
      <c r="I50" s="13"/>
      <c r="J50" s="13"/>
      <c r="K50" s="15"/>
      <c r="L50" s="15"/>
      <c r="M50" s="117">
        <f t="shared" si="0"/>
        <v>0</v>
      </c>
      <c r="N50" s="15" t="e">
        <f t="shared" si="4"/>
        <v>#DIV/0!</v>
      </c>
      <c r="O50" s="149" t="e">
        <f t="shared" si="1"/>
        <v>#DIV/0!</v>
      </c>
      <c r="P50" s="125"/>
      <c r="Q50" s="157"/>
      <c r="R50" s="16"/>
      <c r="S50" s="15" t="e">
        <f t="shared" si="2"/>
        <v>#DIV/0!</v>
      </c>
      <c r="T50" s="120"/>
      <c r="U50" s="15"/>
      <c r="V50" s="120"/>
      <c r="W50" s="15"/>
      <c r="X50" s="67" t="e">
        <f t="shared" si="3"/>
        <v>#DIV/0!</v>
      </c>
      <c r="Y50" s="15"/>
      <c r="Z50" s="15"/>
      <c r="AA50" s="15"/>
      <c r="AB50" s="15"/>
      <c r="AC50" s="51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53"/>
    </row>
    <row r="51" spans="1:40" customFormat="1" ht="15.6" x14ac:dyDescent="0.3">
      <c r="A51" s="100"/>
      <c r="B51" s="57"/>
      <c r="C51" s="210"/>
      <c r="D51" s="211"/>
      <c r="E51" s="113"/>
      <c r="F51" s="71"/>
      <c r="G51" s="212"/>
      <c r="H51" s="212"/>
      <c r="I51" s="13"/>
      <c r="J51" s="13"/>
      <c r="K51" s="15"/>
      <c r="L51" s="15"/>
      <c r="M51" s="117">
        <f t="shared" si="0"/>
        <v>0</v>
      </c>
      <c r="N51" s="15" t="e">
        <f t="shared" si="4"/>
        <v>#DIV/0!</v>
      </c>
      <c r="O51" s="149" t="e">
        <f t="shared" si="1"/>
        <v>#DIV/0!</v>
      </c>
      <c r="P51" s="125"/>
      <c r="Q51" s="157"/>
      <c r="R51" s="16"/>
      <c r="S51" s="15" t="e">
        <f t="shared" si="2"/>
        <v>#DIV/0!</v>
      </c>
      <c r="T51" s="120"/>
      <c r="U51" s="15"/>
      <c r="V51" s="120"/>
      <c r="W51" s="15"/>
      <c r="X51" s="67" t="e">
        <f t="shared" si="3"/>
        <v>#DIV/0!</v>
      </c>
      <c r="Y51" s="15"/>
      <c r="Z51" s="15"/>
      <c r="AA51" s="15"/>
      <c r="AB51" s="15"/>
      <c r="AC51" s="51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53"/>
    </row>
    <row r="52" spans="1:40" customFormat="1" ht="15.6" x14ac:dyDescent="0.3">
      <c r="A52" s="100"/>
      <c r="B52" s="57"/>
      <c r="C52" s="210"/>
      <c r="D52" s="211"/>
      <c r="E52" s="113"/>
      <c r="F52" s="71"/>
      <c r="G52" s="212"/>
      <c r="H52" s="212"/>
      <c r="I52" s="13"/>
      <c r="J52" s="13"/>
      <c r="K52" s="15"/>
      <c r="L52" s="15"/>
      <c r="M52" s="117">
        <f t="shared" si="0"/>
        <v>0</v>
      </c>
      <c r="N52" s="15" t="e">
        <f t="shared" si="4"/>
        <v>#DIV/0!</v>
      </c>
      <c r="O52" s="149" t="e">
        <f t="shared" si="1"/>
        <v>#DIV/0!</v>
      </c>
      <c r="P52" s="125"/>
      <c r="Q52" s="157"/>
      <c r="R52" s="16"/>
      <c r="S52" s="15" t="e">
        <f t="shared" si="2"/>
        <v>#DIV/0!</v>
      </c>
      <c r="T52" s="120"/>
      <c r="U52" s="15"/>
      <c r="V52" s="120"/>
      <c r="W52" s="15"/>
      <c r="X52" s="67" t="e">
        <f t="shared" si="3"/>
        <v>#DIV/0!</v>
      </c>
      <c r="Y52" s="15"/>
      <c r="Z52" s="15"/>
      <c r="AA52" s="15"/>
      <c r="AB52" s="15"/>
      <c r="AC52" s="51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53"/>
    </row>
    <row r="53" spans="1:40" customFormat="1" ht="15.6" x14ac:dyDescent="0.3">
      <c r="A53" s="100"/>
      <c r="B53" s="57"/>
      <c r="C53" s="210"/>
      <c r="D53" s="211"/>
      <c r="E53" s="113"/>
      <c r="F53" s="71"/>
      <c r="G53" s="212"/>
      <c r="H53" s="212"/>
      <c r="I53" s="13"/>
      <c r="J53" s="13"/>
      <c r="K53" s="15"/>
      <c r="L53" s="15"/>
      <c r="M53" s="117">
        <f t="shared" si="0"/>
        <v>0</v>
      </c>
      <c r="N53" s="15" t="e">
        <f t="shared" si="4"/>
        <v>#DIV/0!</v>
      </c>
      <c r="O53" s="149" t="e">
        <f t="shared" si="1"/>
        <v>#DIV/0!</v>
      </c>
      <c r="P53" s="125"/>
      <c r="Q53" s="157"/>
      <c r="R53" s="16"/>
      <c r="S53" s="15" t="e">
        <f t="shared" si="2"/>
        <v>#DIV/0!</v>
      </c>
      <c r="T53" s="120"/>
      <c r="U53" s="15"/>
      <c r="V53" s="120"/>
      <c r="W53" s="15"/>
      <c r="X53" s="67" t="e">
        <f t="shared" si="3"/>
        <v>#DIV/0!</v>
      </c>
      <c r="Y53" s="15"/>
      <c r="Z53" s="15"/>
      <c r="AA53" s="15"/>
      <c r="AB53" s="15"/>
      <c r="AC53" s="51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53"/>
    </row>
    <row r="54" spans="1:40" customFormat="1" ht="15.6" x14ac:dyDescent="0.3">
      <c r="A54" s="100"/>
      <c r="B54" s="57"/>
      <c r="C54" s="210"/>
      <c r="D54" s="211"/>
      <c r="E54" s="113"/>
      <c r="F54" s="71"/>
      <c r="G54" s="212"/>
      <c r="H54" s="212"/>
      <c r="I54" s="13"/>
      <c r="J54" s="13"/>
      <c r="K54" s="15"/>
      <c r="L54" s="15"/>
      <c r="M54" s="117">
        <f t="shared" si="0"/>
        <v>0</v>
      </c>
      <c r="N54" s="15" t="e">
        <f t="shared" si="4"/>
        <v>#DIV/0!</v>
      </c>
      <c r="O54" s="149" t="e">
        <f t="shared" si="1"/>
        <v>#DIV/0!</v>
      </c>
      <c r="P54" s="125"/>
      <c r="Q54" s="157"/>
      <c r="R54" s="16"/>
      <c r="S54" s="15" t="e">
        <f t="shared" si="2"/>
        <v>#DIV/0!</v>
      </c>
      <c r="T54" s="120"/>
      <c r="U54" s="15"/>
      <c r="V54" s="120"/>
      <c r="W54" s="15"/>
      <c r="X54" s="67" t="e">
        <f t="shared" si="3"/>
        <v>#DIV/0!</v>
      </c>
      <c r="Y54" s="15"/>
      <c r="Z54" s="15"/>
      <c r="AA54" s="15"/>
      <c r="AB54" s="15"/>
      <c r="AC54" s="51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53"/>
    </row>
    <row r="55" spans="1:40" customFormat="1" ht="15.6" x14ac:dyDescent="0.3">
      <c r="A55" s="100"/>
      <c r="B55" s="57"/>
      <c r="C55" s="210"/>
      <c r="D55" s="211"/>
      <c r="E55" s="113"/>
      <c r="F55" s="71"/>
      <c r="G55" s="212"/>
      <c r="H55" s="212"/>
      <c r="I55" s="13"/>
      <c r="J55" s="13"/>
      <c r="K55" s="15"/>
      <c r="L55" s="15"/>
      <c r="M55" s="117">
        <f t="shared" si="0"/>
        <v>0</v>
      </c>
      <c r="N55" s="15" t="e">
        <f t="shared" si="4"/>
        <v>#DIV/0!</v>
      </c>
      <c r="O55" s="149" t="e">
        <f t="shared" si="1"/>
        <v>#DIV/0!</v>
      </c>
      <c r="P55" s="125"/>
      <c r="Q55" s="157"/>
      <c r="R55" s="16"/>
      <c r="S55" s="15" t="e">
        <f t="shared" si="2"/>
        <v>#DIV/0!</v>
      </c>
      <c r="T55" s="120"/>
      <c r="U55" s="15"/>
      <c r="V55" s="120"/>
      <c r="W55" s="15"/>
      <c r="X55" s="67" t="e">
        <f t="shared" si="3"/>
        <v>#DIV/0!</v>
      </c>
      <c r="Y55" s="15"/>
      <c r="Z55" s="15"/>
      <c r="AA55" s="15"/>
      <c r="AB55" s="15"/>
      <c r="AC55" s="51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53"/>
    </row>
    <row r="56" spans="1:40" customFormat="1" ht="15.6" x14ac:dyDescent="0.3">
      <c r="A56" s="100"/>
      <c r="B56" s="57"/>
      <c r="C56" s="210"/>
      <c r="D56" s="211"/>
      <c r="E56" s="113"/>
      <c r="F56" s="71"/>
      <c r="G56" s="212"/>
      <c r="H56" s="212"/>
      <c r="I56" s="13"/>
      <c r="J56" s="13"/>
      <c r="K56" s="15"/>
      <c r="L56" s="15"/>
      <c r="M56" s="117">
        <f t="shared" si="0"/>
        <v>0</v>
      </c>
      <c r="N56" s="15" t="e">
        <f t="shared" si="4"/>
        <v>#DIV/0!</v>
      </c>
      <c r="O56" s="149" t="e">
        <f t="shared" si="1"/>
        <v>#DIV/0!</v>
      </c>
      <c r="P56" s="125"/>
      <c r="Q56" s="157"/>
      <c r="R56" s="16"/>
      <c r="S56" s="15" t="e">
        <f t="shared" si="2"/>
        <v>#DIV/0!</v>
      </c>
      <c r="T56" s="120"/>
      <c r="U56" s="15"/>
      <c r="V56" s="120"/>
      <c r="W56" s="15"/>
      <c r="X56" s="67" t="e">
        <f t="shared" si="3"/>
        <v>#DIV/0!</v>
      </c>
      <c r="Y56" s="15"/>
      <c r="Z56" s="15"/>
      <c r="AA56" s="15"/>
      <c r="AB56" s="15"/>
      <c r="AC56" s="51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53"/>
    </row>
    <row r="57" spans="1:40" customFormat="1" ht="15.6" x14ac:dyDescent="0.3">
      <c r="A57" s="100"/>
      <c r="B57" s="57"/>
      <c r="C57" s="210"/>
      <c r="D57" s="211"/>
      <c r="E57" s="113"/>
      <c r="F57" s="71"/>
      <c r="G57" s="212"/>
      <c r="H57" s="212"/>
      <c r="I57" s="13"/>
      <c r="J57" s="13"/>
      <c r="K57" s="15"/>
      <c r="L57" s="15"/>
      <c r="M57" s="117">
        <f t="shared" si="0"/>
        <v>0</v>
      </c>
      <c r="N57" s="15" t="e">
        <f t="shared" si="4"/>
        <v>#DIV/0!</v>
      </c>
      <c r="O57" s="149" t="e">
        <f t="shared" si="1"/>
        <v>#DIV/0!</v>
      </c>
      <c r="P57" s="125"/>
      <c r="Q57" s="157"/>
      <c r="R57" s="16"/>
      <c r="S57" s="15" t="e">
        <f t="shared" si="2"/>
        <v>#DIV/0!</v>
      </c>
      <c r="T57" s="120"/>
      <c r="U57" s="15"/>
      <c r="V57" s="120"/>
      <c r="W57" s="15"/>
      <c r="X57" s="67" t="e">
        <f t="shared" si="3"/>
        <v>#DIV/0!</v>
      </c>
      <c r="Y57" s="15"/>
      <c r="Z57" s="15"/>
      <c r="AA57" s="15"/>
      <c r="AB57" s="15"/>
      <c r="AC57" s="51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53"/>
    </row>
    <row r="58" spans="1:40" customFormat="1" ht="15.6" x14ac:dyDescent="0.3">
      <c r="A58" s="100"/>
      <c r="B58" s="57"/>
      <c r="C58" s="210"/>
      <c r="D58" s="211"/>
      <c r="E58" s="113"/>
      <c r="F58" s="71"/>
      <c r="G58" s="212"/>
      <c r="H58" s="212"/>
      <c r="I58" s="13"/>
      <c r="J58" s="13"/>
      <c r="K58" s="15"/>
      <c r="L58" s="15"/>
      <c r="M58" s="117">
        <f t="shared" si="0"/>
        <v>0</v>
      </c>
      <c r="N58" s="15" t="e">
        <f t="shared" si="4"/>
        <v>#DIV/0!</v>
      </c>
      <c r="O58" s="149" t="e">
        <f t="shared" si="1"/>
        <v>#DIV/0!</v>
      </c>
      <c r="P58" s="125"/>
      <c r="Q58" s="157"/>
      <c r="R58" s="16"/>
      <c r="S58" s="15" t="e">
        <f t="shared" si="2"/>
        <v>#DIV/0!</v>
      </c>
      <c r="T58" s="120"/>
      <c r="U58" s="15"/>
      <c r="V58" s="120"/>
      <c r="W58" s="15"/>
      <c r="X58" s="67" t="e">
        <f t="shared" si="3"/>
        <v>#DIV/0!</v>
      </c>
      <c r="Y58" s="15"/>
      <c r="Z58" s="15"/>
      <c r="AA58" s="15"/>
      <c r="AB58" s="15"/>
      <c r="AC58" s="51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53"/>
    </row>
    <row r="59" spans="1:40" customFormat="1" ht="15.6" x14ac:dyDescent="0.3">
      <c r="A59" s="100"/>
      <c r="B59" s="57"/>
      <c r="C59" s="210"/>
      <c r="D59" s="211"/>
      <c r="E59" s="113"/>
      <c r="F59" s="71"/>
      <c r="G59" s="212"/>
      <c r="H59" s="212"/>
      <c r="I59" s="13"/>
      <c r="J59" s="13"/>
      <c r="K59" s="15"/>
      <c r="L59" s="15"/>
      <c r="M59" s="117">
        <f t="shared" si="0"/>
        <v>0</v>
      </c>
      <c r="N59" s="15" t="e">
        <f t="shared" si="4"/>
        <v>#DIV/0!</v>
      </c>
      <c r="O59" s="149" t="e">
        <f t="shared" si="1"/>
        <v>#DIV/0!</v>
      </c>
      <c r="P59" s="125"/>
      <c r="Q59" s="157"/>
      <c r="R59" s="16"/>
      <c r="S59" s="15" t="e">
        <f t="shared" si="2"/>
        <v>#DIV/0!</v>
      </c>
      <c r="T59" s="120"/>
      <c r="U59" s="15"/>
      <c r="V59" s="120"/>
      <c r="W59" s="15"/>
      <c r="X59" s="67" t="e">
        <f t="shared" si="3"/>
        <v>#DIV/0!</v>
      </c>
      <c r="Y59" s="15"/>
      <c r="Z59" s="15"/>
      <c r="AA59" s="15"/>
      <c r="AB59" s="15"/>
      <c r="AC59" s="51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53"/>
    </row>
    <row r="60" spans="1:40" customFormat="1" ht="15.6" x14ac:dyDescent="0.3">
      <c r="A60" s="100"/>
      <c r="B60" s="57"/>
      <c r="C60" s="210"/>
      <c r="D60" s="211"/>
      <c r="E60" s="113"/>
      <c r="F60" s="71"/>
      <c r="G60" s="212"/>
      <c r="H60" s="212"/>
      <c r="I60" s="13"/>
      <c r="J60" s="13"/>
      <c r="K60" s="15"/>
      <c r="L60" s="15"/>
      <c r="M60" s="117">
        <f t="shared" si="0"/>
        <v>0</v>
      </c>
      <c r="N60" s="15" t="e">
        <f t="shared" si="4"/>
        <v>#DIV/0!</v>
      </c>
      <c r="O60" s="149" t="e">
        <f t="shared" si="1"/>
        <v>#DIV/0!</v>
      </c>
      <c r="P60" s="125"/>
      <c r="Q60" s="157"/>
      <c r="R60" s="16"/>
      <c r="S60" s="15" t="e">
        <f t="shared" si="2"/>
        <v>#DIV/0!</v>
      </c>
      <c r="T60" s="120"/>
      <c r="U60" s="15"/>
      <c r="V60" s="120"/>
      <c r="W60" s="15"/>
      <c r="X60" s="67" t="e">
        <f t="shared" si="3"/>
        <v>#DIV/0!</v>
      </c>
      <c r="Y60" s="15"/>
      <c r="Z60" s="15"/>
      <c r="AA60" s="15"/>
      <c r="AB60" s="15"/>
      <c r="AC60" s="51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53"/>
    </row>
    <row r="61" spans="1:40" customFormat="1" ht="15.6" x14ac:dyDescent="0.3">
      <c r="A61" s="100"/>
      <c r="B61" s="57"/>
      <c r="C61" s="210"/>
      <c r="D61" s="211"/>
      <c r="E61" s="113"/>
      <c r="F61" s="71"/>
      <c r="G61" s="212"/>
      <c r="H61" s="212"/>
      <c r="I61" s="13"/>
      <c r="J61" s="13"/>
      <c r="K61" s="15"/>
      <c r="L61" s="15"/>
      <c r="M61" s="117">
        <f t="shared" si="0"/>
        <v>0</v>
      </c>
      <c r="N61" s="15" t="e">
        <f t="shared" si="4"/>
        <v>#DIV/0!</v>
      </c>
      <c r="O61" s="149" t="e">
        <f t="shared" si="1"/>
        <v>#DIV/0!</v>
      </c>
      <c r="P61" s="125"/>
      <c r="Q61" s="157"/>
      <c r="R61" s="16"/>
      <c r="S61" s="15" t="e">
        <f t="shared" si="2"/>
        <v>#DIV/0!</v>
      </c>
      <c r="T61" s="120"/>
      <c r="U61" s="15"/>
      <c r="V61" s="120"/>
      <c r="W61" s="15"/>
      <c r="X61" s="67" t="e">
        <f t="shared" si="3"/>
        <v>#DIV/0!</v>
      </c>
      <c r="Y61" s="15"/>
      <c r="Z61" s="15"/>
      <c r="AA61" s="15"/>
      <c r="AB61" s="15"/>
      <c r="AC61" s="51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53"/>
    </row>
    <row r="62" spans="1:40" customFormat="1" ht="15.6" x14ac:dyDescent="0.3">
      <c r="A62" s="100"/>
      <c r="B62" s="57"/>
      <c r="C62" s="210"/>
      <c r="D62" s="211"/>
      <c r="E62" s="113"/>
      <c r="F62" s="71"/>
      <c r="G62" s="212"/>
      <c r="H62" s="212"/>
      <c r="I62" s="13"/>
      <c r="J62" s="13"/>
      <c r="K62" s="15"/>
      <c r="L62" s="15"/>
      <c r="M62" s="117">
        <f t="shared" si="0"/>
        <v>0</v>
      </c>
      <c r="N62" s="15" t="e">
        <f t="shared" si="4"/>
        <v>#DIV/0!</v>
      </c>
      <c r="O62" s="149" t="e">
        <f t="shared" si="1"/>
        <v>#DIV/0!</v>
      </c>
      <c r="P62" s="125"/>
      <c r="Q62" s="157"/>
      <c r="R62" s="16"/>
      <c r="S62" s="15" t="e">
        <f t="shared" si="2"/>
        <v>#DIV/0!</v>
      </c>
      <c r="T62" s="120"/>
      <c r="U62" s="15"/>
      <c r="V62" s="120"/>
      <c r="W62" s="15"/>
      <c r="X62" s="67" t="e">
        <f t="shared" si="3"/>
        <v>#DIV/0!</v>
      </c>
      <c r="Y62" s="15"/>
      <c r="Z62" s="15"/>
      <c r="AA62" s="15"/>
      <c r="AB62" s="15"/>
      <c r="AC62" s="51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53"/>
    </row>
    <row r="63" spans="1:40" customFormat="1" ht="15.6" x14ac:dyDescent="0.3">
      <c r="A63" s="100"/>
      <c r="B63" s="57"/>
      <c r="C63" s="210"/>
      <c r="D63" s="211"/>
      <c r="E63" s="113"/>
      <c r="F63" s="71"/>
      <c r="G63" s="212"/>
      <c r="H63" s="212"/>
      <c r="I63" s="13"/>
      <c r="J63" s="13"/>
      <c r="K63" s="15"/>
      <c r="L63" s="15"/>
      <c r="M63" s="117">
        <f t="shared" si="0"/>
        <v>0</v>
      </c>
      <c r="N63" s="15" t="e">
        <f t="shared" si="4"/>
        <v>#DIV/0!</v>
      </c>
      <c r="O63" s="149" t="e">
        <f t="shared" si="1"/>
        <v>#DIV/0!</v>
      </c>
      <c r="P63" s="125"/>
      <c r="Q63" s="157"/>
      <c r="R63" s="16"/>
      <c r="S63" s="15" t="e">
        <f t="shared" si="2"/>
        <v>#DIV/0!</v>
      </c>
      <c r="T63" s="120"/>
      <c r="U63" s="15"/>
      <c r="V63" s="120"/>
      <c r="W63" s="15"/>
      <c r="X63" s="67" t="e">
        <f t="shared" si="3"/>
        <v>#DIV/0!</v>
      </c>
      <c r="Y63" s="15"/>
      <c r="Z63" s="15"/>
      <c r="AA63" s="15"/>
      <c r="AB63" s="15"/>
      <c r="AC63" s="51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53"/>
    </row>
    <row r="64" spans="1:40" customFormat="1" ht="15.6" x14ac:dyDescent="0.3">
      <c r="A64" s="100"/>
      <c r="B64" s="57"/>
      <c r="C64" s="210"/>
      <c r="D64" s="211"/>
      <c r="E64" s="113"/>
      <c r="F64" s="71"/>
      <c r="G64" s="212"/>
      <c r="H64" s="212"/>
      <c r="I64" s="13"/>
      <c r="J64" s="13"/>
      <c r="K64" s="15"/>
      <c r="L64" s="15"/>
      <c r="M64" s="117">
        <f t="shared" si="0"/>
        <v>0</v>
      </c>
      <c r="N64" s="15" t="e">
        <f t="shared" si="4"/>
        <v>#DIV/0!</v>
      </c>
      <c r="O64" s="149" t="e">
        <f t="shared" si="1"/>
        <v>#DIV/0!</v>
      </c>
      <c r="P64" s="125"/>
      <c r="Q64" s="157"/>
      <c r="R64" s="16"/>
      <c r="S64" s="15" t="e">
        <f t="shared" si="2"/>
        <v>#DIV/0!</v>
      </c>
      <c r="T64" s="120"/>
      <c r="U64" s="15"/>
      <c r="V64" s="120"/>
      <c r="W64" s="15"/>
      <c r="X64" s="67" t="e">
        <f t="shared" si="3"/>
        <v>#DIV/0!</v>
      </c>
      <c r="Y64" s="15"/>
      <c r="Z64" s="15"/>
      <c r="AA64" s="15"/>
      <c r="AB64" s="15"/>
      <c r="AC64" s="51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53"/>
    </row>
    <row r="65" spans="1:40" customFormat="1" ht="15.6" x14ac:dyDescent="0.3">
      <c r="A65" s="100"/>
      <c r="B65" s="57"/>
      <c r="C65" s="210"/>
      <c r="D65" s="211"/>
      <c r="E65" s="113"/>
      <c r="F65" s="71"/>
      <c r="G65" s="212"/>
      <c r="H65" s="212"/>
      <c r="I65" s="13"/>
      <c r="J65" s="13"/>
      <c r="K65" s="15"/>
      <c r="L65" s="15"/>
      <c r="M65" s="117">
        <f t="shared" si="0"/>
        <v>0</v>
      </c>
      <c r="N65" s="15" t="e">
        <f t="shared" si="4"/>
        <v>#DIV/0!</v>
      </c>
      <c r="O65" s="149" t="e">
        <f t="shared" si="1"/>
        <v>#DIV/0!</v>
      </c>
      <c r="P65" s="125"/>
      <c r="Q65" s="157"/>
      <c r="R65" s="16"/>
      <c r="S65" s="15" t="e">
        <f t="shared" si="2"/>
        <v>#DIV/0!</v>
      </c>
      <c r="T65" s="120"/>
      <c r="U65" s="15"/>
      <c r="V65" s="120"/>
      <c r="W65" s="15"/>
      <c r="X65" s="67" t="e">
        <f t="shared" si="3"/>
        <v>#DIV/0!</v>
      </c>
      <c r="Y65" s="15"/>
      <c r="Z65" s="15"/>
      <c r="AA65" s="15"/>
      <c r="AB65" s="15"/>
      <c r="AC65" s="51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53"/>
    </row>
    <row r="66" spans="1:40" customFormat="1" ht="15.6" x14ac:dyDescent="0.3">
      <c r="A66" s="100"/>
      <c r="B66" s="57"/>
      <c r="C66" s="210"/>
      <c r="D66" s="211"/>
      <c r="E66" s="113"/>
      <c r="F66" s="71"/>
      <c r="G66" s="212"/>
      <c r="H66" s="212"/>
      <c r="I66" s="13"/>
      <c r="J66" s="13"/>
      <c r="K66" s="15"/>
      <c r="L66" s="15"/>
      <c r="M66" s="117">
        <f t="shared" si="0"/>
        <v>0</v>
      </c>
      <c r="N66" s="15" t="e">
        <f t="shared" si="4"/>
        <v>#DIV/0!</v>
      </c>
      <c r="O66" s="149" t="e">
        <f t="shared" si="1"/>
        <v>#DIV/0!</v>
      </c>
      <c r="P66" s="125"/>
      <c r="Q66" s="157"/>
      <c r="R66" s="16"/>
      <c r="S66" s="15" t="e">
        <f t="shared" si="2"/>
        <v>#DIV/0!</v>
      </c>
      <c r="T66" s="120"/>
      <c r="U66" s="15"/>
      <c r="V66" s="120"/>
      <c r="W66" s="15"/>
      <c r="X66" s="67" t="e">
        <f t="shared" si="3"/>
        <v>#DIV/0!</v>
      </c>
      <c r="Y66" s="15"/>
      <c r="Z66" s="15"/>
      <c r="AA66" s="15"/>
      <c r="AB66" s="15"/>
      <c r="AC66" s="51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53"/>
    </row>
    <row r="67" spans="1:40" customFormat="1" ht="15.6" x14ac:dyDescent="0.3">
      <c r="A67" s="100"/>
      <c r="B67" s="57"/>
      <c r="C67" s="210"/>
      <c r="D67" s="211"/>
      <c r="E67" s="113"/>
      <c r="F67" s="71"/>
      <c r="G67" s="212"/>
      <c r="H67" s="212"/>
      <c r="I67" s="13"/>
      <c r="J67" s="13"/>
      <c r="K67" s="15"/>
      <c r="L67" s="15"/>
      <c r="M67" s="117">
        <f t="shared" ref="M67:M130" si="5">+K67-L67</f>
        <v>0</v>
      </c>
      <c r="N67" s="15" t="e">
        <f t="shared" si="4"/>
        <v>#DIV/0!</v>
      </c>
      <c r="O67" s="149" t="e">
        <f t="shared" ref="O67:O130" si="6">P67/K67</f>
        <v>#DIV/0!</v>
      </c>
      <c r="P67" s="125"/>
      <c r="Q67" s="157"/>
      <c r="R67" s="16"/>
      <c r="S67" s="15" t="e">
        <f t="shared" ref="S67:S130" si="7">R67/K67</f>
        <v>#DIV/0!</v>
      </c>
      <c r="T67" s="120"/>
      <c r="U67" s="15"/>
      <c r="V67" s="120"/>
      <c r="W67" s="15"/>
      <c r="X67" s="67" t="e">
        <f t="shared" ref="X67:X130" si="8">S67/T67*1000</f>
        <v>#DIV/0!</v>
      </c>
      <c r="Y67" s="15"/>
      <c r="Z67" s="15"/>
      <c r="AA67" s="15"/>
      <c r="AB67" s="15"/>
      <c r="AC67" s="51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53"/>
    </row>
    <row r="68" spans="1:40" customFormat="1" ht="15.6" x14ac:dyDescent="0.3">
      <c r="A68" s="100"/>
      <c r="B68" s="57"/>
      <c r="C68" s="210"/>
      <c r="D68" s="211"/>
      <c r="E68" s="113"/>
      <c r="F68" s="71"/>
      <c r="G68" s="212"/>
      <c r="H68" s="212"/>
      <c r="I68" s="13"/>
      <c r="J68" s="13"/>
      <c r="K68" s="15"/>
      <c r="L68" s="15"/>
      <c r="M68" s="117">
        <f t="shared" si="5"/>
        <v>0</v>
      </c>
      <c r="N68" s="15" t="e">
        <f t="shared" ref="N68:N124" si="9">M68*S68</f>
        <v>#DIV/0!</v>
      </c>
      <c r="O68" s="149" t="e">
        <f t="shared" si="6"/>
        <v>#DIV/0!</v>
      </c>
      <c r="P68" s="125"/>
      <c r="Q68" s="157"/>
      <c r="R68" s="16"/>
      <c r="S68" s="15" t="e">
        <f t="shared" si="7"/>
        <v>#DIV/0!</v>
      </c>
      <c r="T68" s="120"/>
      <c r="U68" s="15"/>
      <c r="V68" s="120"/>
      <c r="W68" s="15"/>
      <c r="X68" s="67" t="e">
        <f t="shared" si="8"/>
        <v>#DIV/0!</v>
      </c>
      <c r="Y68" s="15"/>
      <c r="Z68" s="15"/>
      <c r="AA68" s="15"/>
      <c r="AB68" s="15"/>
      <c r="AC68" s="51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53"/>
    </row>
    <row r="69" spans="1:40" customFormat="1" ht="15.6" x14ac:dyDescent="0.3">
      <c r="A69" s="100"/>
      <c r="B69" s="57"/>
      <c r="C69" s="210"/>
      <c r="D69" s="211"/>
      <c r="E69" s="113"/>
      <c r="F69" s="71"/>
      <c r="G69" s="212"/>
      <c r="H69" s="212"/>
      <c r="I69" s="13"/>
      <c r="J69" s="13"/>
      <c r="K69" s="15"/>
      <c r="L69" s="15"/>
      <c r="M69" s="117">
        <f t="shared" si="5"/>
        <v>0</v>
      </c>
      <c r="N69" s="15" t="e">
        <f t="shared" si="9"/>
        <v>#DIV/0!</v>
      </c>
      <c r="O69" s="149" t="e">
        <f t="shared" si="6"/>
        <v>#DIV/0!</v>
      </c>
      <c r="P69" s="125"/>
      <c r="Q69" s="157"/>
      <c r="R69" s="16"/>
      <c r="S69" s="15" t="e">
        <f t="shared" si="7"/>
        <v>#DIV/0!</v>
      </c>
      <c r="T69" s="120"/>
      <c r="U69" s="15"/>
      <c r="V69" s="120"/>
      <c r="W69" s="15"/>
      <c r="X69" s="67" t="e">
        <f t="shared" si="8"/>
        <v>#DIV/0!</v>
      </c>
      <c r="Y69" s="15"/>
      <c r="Z69" s="15"/>
      <c r="AA69" s="15"/>
      <c r="AB69" s="15"/>
      <c r="AC69" s="51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53"/>
    </row>
    <row r="70" spans="1:40" customFormat="1" ht="15.6" x14ac:dyDescent="0.3">
      <c r="A70" s="100"/>
      <c r="B70" s="57"/>
      <c r="C70" s="210"/>
      <c r="D70" s="211"/>
      <c r="E70" s="113"/>
      <c r="F70" s="71"/>
      <c r="G70" s="212"/>
      <c r="H70" s="212"/>
      <c r="I70" s="13"/>
      <c r="J70" s="13"/>
      <c r="K70" s="15"/>
      <c r="L70" s="15"/>
      <c r="M70" s="117">
        <f t="shared" si="5"/>
        <v>0</v>
      </c>
      <c r="N70" s="15" t="e">
        <f t="shared" si="9"/>
        <v>#DIV/0!</v>
      </c>
      <c r="O70" s="149" t="e">
        <f t="shared" si="6"/>
        <v>#DIV/0!</v>
      </c>
      <c r="P70" s="125"/>
      <c r="Q70" s="157"/>
      <c r="R70" s="16"/>
      <c r="S70" s="15" t="e">
        <f t="shared" si="7"/>
        <v>#DIV/0!</v>
      </c>
      <c r="T70" s="120"/>
      <c r="U70" s="15"/>
      <c r="V70" s="120"/>
      <c r="W70" s="15"/>
      <c r="X70" s="67" t="e">
        <f t="shared" si="8"/>
        <v>#DIV/0!</v>
      </c>
      <c r="Y70" s="15"/>
      <c r="Z70" s="15"/>
      <c r="AA70" s="15"/>
      <c r="AB70" s="15"/>
      <c r="AC70" s="51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53"/>
    </row>
    <row r="71" spans="1:40" customFormat="1" ht="15.6" x14ac:dyDescent="0.3">
      <c r="A71" s="100"/>
      <c r="B71" s="57"/>
      <c r="C71" s="210"/>
      <c r="D71" s="211"/>
      <c r="E71" s="113"/>
      <c r="F71" s="71"/>
      <c r="G71" s="212"/>
      <c r="H71" s="212"/>
      <c r="I71" s="13"/>
      <c r="J71" s="13"/>
      <c r="K71" s="15"/>
      <c r="L71" s="15"/>
      <c r="M71" s="117">
        <f t="shared" si="5"/>
        <v>0</v>
      </c>
      <c r="N71" s="15" t="e">
        <f t="shared" si="9"/>
        <v>#DIV/0!</v>
      </c>
      <c r="O71" s="149" t="e">
        <f t="shared" si="6"/>
        <v>#DIV/0!</v>
      </c>
      <c r="P71" s="125"/>
      <c r="Q71" s="157"/>
      <c r="R71" s="16"/>
      <c r="S71" s="15" t="e">
        <f t="shared" si="7"/>
        <v>#DIV/0!</v>
      </c>
      <c r="T71" s="120"/>
      <c r="U71" s="15"/>
      <c r="V71" s="120"/>
      <c r="W71" s="15"/>
      <c r="X71" s="67" t="e">
        <f t="shared" si="8"/>
        <v>#DIV/0!</v>
      </c>
      <c r="Y71" s="15"/>
      <c r="Z71" s="15"/>
      <c r="AA71" s="15"/>
      <c r="AB71" s="15"/>
      <c r="AC71" s="51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53"/>
    </row>
    <row r="72" spans="1:40" customFormat="1" ht="15.6" x14ac:dyDescent="0.3">
      <c r="A72" s="100"/>
      <c r="B72" s="57"/>
      <c r="C72" s="210"/>
      <c r="D72" s="211"/>
      <c r="E72" s="113"/>
      <c r="F72" s="71"/>
      <c r="G72" s="212"/>
      <c r="H72" s="212"/>
      <c r="I72" s="13"/>
      <c r="J72" s="13"/>
      <c r="K72" s="15"/>
      <c r="L72" s="15"/>
      <c r="M72" s="117">
        <f t="shared" si="5"/>
        <v>0</v>
      </c>
      <c r="N72" s="15" t="e">
        <f t="shared" si="9"/>
        <v>#DIV/0!</v>
      </c>
      <c r="O72" s="149" t="e">
        <f t="shared" si="6"/>
        <v>#DIV/0!</v>
      </c>
      <c r="P72" s="125"/>
      <c r="Q72" s="157"/>
      <c r="R72" s="16"/>
      <c r="S72" s="15" t="e">
        <f t="shared" si="7"/>
        <v>#DIV/0!</v>
      </c>
      <c r="T72" s="120"/>
      <c r="U72" s="15"/>
      <c r="V72" s="120"/>
      <c r="W72" s="15"/>
      <c r="X72" s="67" t="e">
        <f t="shared" si="8"/>
        <v>#DIV/0!</v>
      </c>
      <c r="Y72" s="15"/>
      <c r="Z72" s="15"/>
      <c r="AA72" s="15"/>
      <c r="AB72" s="15"/>
      <c r="AC72" s="51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53"/>
    </row>
    <row r="73" spans="1:40" customFormat="1" ht="15.6" x14ac:dyDescent="0.3">
      <c r="A73" s="100"/>
      <c r="B73" s="57"/>
      <c r="C73" s="210"/>
      <c r="D73" s="211"/>
      <c r="E73" s="113"/>
      <c r="F73" s="71"/>
      <c r="G73" s="212"/>
      <c r="H73" s="212"/>
      <c r="I73" s="13"/>
      <c r="J73" s="13"/>
      <c r="K73" s="15"/>
      <c r="L73" s="15"/>
      <c r="M73" s="117">
        <f t="shared" si="5"/>
        <v>0</v>
      </c>
      <c r="N73" s="15" t="e">
        <f t="shared" si="9"/>
        <v>#DIV/0!</v>
      </c>
      <c r="O73" s="149" t="e">
        <f t="shared" si="6"/>
        <v>#DIV/0!</v>
      </c>
      <c r="P73" s="125"/>
      <c r="Q73" s="157"/>
      <c r="R73" s="16"/>
      <c r="S73" s="15" t="e">
        <f t="shared" si="7"/>
        <v>#DIV/0!</v>
      </c>
      <c r="T73" s="120"/>
      <c r="U73" s="15"/>
      <c r="V73" s="120"/>
      <c r="W73" s="15"/>
      <c r="X73" s="67" t="e">
        <f t="shared" si="8"/>
        <v>#DIV/0!</v>
      </c>
      <c r="Y73" s="15"/>
      <c r="Z73" s="15"/>
      <c r="AA73" s="15"/>
      <c r="AB73" s="15"/>
      <c r="AC73" s="51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53"/>
    </row>
    <row r="74" spans="1:40" customFormat="1" ht="15.6" x14ac:dyDescent="0.3">
      <c r="A74" s="100"/>
      <c r="B74" s="57"/>
      <c r="C74" s="210"/>
      <c r="D74" s="211"/>
      <c r="E74" s="113"/>
      <c r="F74" s="71"/>
      <c r="G74" s="212"/>
      <c r="H74" s="212"/>
      <c r="I74" s="13"/>
      <c r="J74" s="13"/>
      <c r="K74" s="15"/>
      <c r="L74" s="15"/>
      <c r="M74" s="117">
        <f t="shared" si="5"/>
        <v>0</v>
      </c>
      <c r="N74" s="15" t="e">
        <f t="shared" si="9"/>
        <v>#DIV/0!</v>
      </c>
      <c r="O74" s="149" t="e">
        <f t="shared" si="6"/>
        <v>#DIV/0!</v>
      </c>
      <c r="P74" s="125"/>
      <c r="Q74" s="157"/>
      <c r="R74" s="16"/>
      <c r="S74" s="15" t="e">
        <f t="shared" si="7"/>
        <v>#DIV/0!</v>
      </c>
      <c r="T74" s="120"/>
      <c r="U74" s="15"/>
      <c r="V74" s="120"/>
      <c r="W74" s="15"/>
      <c r="X74" s="67" t="e">
        <f t="shared" si="8"/>
        <v>#DIV/0!</v>
      </c>
      <c r="Y74" s="15"/>
      <c r="Z74" s="15"/>
      <c r="AA74" s="15"/>
      <c r="AB74" s="15"/>
      <c r="AC74" s="51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53"/>
    </row>
    <row r="75" spans="1:40" customFormat="1" ht="15.6" x14ac:dyDescent="0.3">
      <c r="A75" s="100"/>
      <c r="B75" s="57"/>
      <c r="C75" s="210"/>
      <c r="D75" s="211"/>
      <c r="E75" s="113"/>
      <c r="F75" s="71"/>
      <c r="G75" s="212"/>
      <c r="H75" s="212"/>
      <c r="I75" s="13"/>
      <c r="J75" s="13"/>
      <c r="K75" s="15"/>
      <c r="L75" s="15"/>
      <c r="M75" s="117">
        <f t="shared" si="5"/>
        <v>0</v>
      </c>
      <c r="N75" s="15" t="e">
        <f t="shared" si="9"/>
        <v>#DIV/0!</v>
      </c>
      <c r="O75" s="149" t="e">
        <f t="shared" si="6"/>
        <v>#DIV/0!</v>
      </c>
      <c r="P75" s="125"/>
      <c r="Q75" s="157"/>
      <c r="R75" s="16"/>
      <c r="S75" s="15" t="e">
        <f t="shared" si="7"/>
        <v>#DIV/0!</v>
      </c>
      <c r="T75" s="120"/>
      <c r="U75" s="15"/>
      <c r="V75" s="120"/>
      <c r="W75" s="15"/>
      <c r="X75" s="67" t="e">
        <f t="shared" si="8"/>
        <v>#DIV/0!</v>
      </c>
      <c r="Y75" s="15"/>
      <c r="Z75" s="15"/>
      <c r="AA75" s="15"/>
      <c r="AB75" s="15"/>
      <c r="AC75" s="51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53"/>
    </row>
    <row r="76" spans="1:40" customFormat="1" ht="15.6" x14ac:dyDescent="0.3">
      <c r="A76" s="100"/>
      <c r="B76" s="57"/>
      <c r="C76" s="210"/>
      <c r="D76" s="211"/>
      <c r="E76" s="113"/>
      <c r="F76" s="71"/>
      <c r="G76" s="212"/>
      <c r="H76" s="212"/>
      <c r="I76" s="13"/>
      <c r="J76" s="13"/>
      <c r="K76" s="15"/>
      <c r="L76" s="15"/>
      <c r="M76" s="117">
        <f t="shared" si="5"/>
        <v>0</v>
      </c>
      <c r="N76" s="15" t="e">
        <f t="shared" si="9"/>
        <v>#DIV/0!</v>
      </c>
      <c r="O76" s="149" t="e">
        <f t="shared" si="6"/>
        <v>#DIV/0!</v>
      </c>
      <c r="P76" s="125"/>
      <c r="Q76" s="157"/>
      <c r="R76" s="16"/>
      <c r="S76" s="15" t="e">
        <f t="shared" si="7"/>
        <v>#DIV/0!</v>
      </c>
      <c r="T76" s="120"/>
      <c r="U76" s="15"/>
      <c r="V76" s="120"/>
      <c r="W76" s="15"/>
      <c r="X76" s="67" t="e">
        <f t="shared" si="8"/>
        <v>#DIV/0!</v>
      </c>
      <c r="Y76" s="15"/>
      <c r="Z76" s="15"/>
      <c r="AA76" s="15"/>
      <c r="AB76" s="15"/>
      <c r="AC76" s="51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53"/>
    </row>
    <row r="77" spans="1:40" customFormat="1" ht="15.6" x14ac:dyDescent="0.3">
      <c r="A77" s="100"/>
      <c r="B77" s="57"/>
      <c r="C77" s="210"/>
      <c r="D77" s="211"/>
      <c r="E77" s="113"/>
      <c r="F77" s="71"/>
      <c r="G77" s="212"/>
      <c r="H77" s="212"/>
      <c r="I77" s="13"/>
      <c r="J77" s="13"/>
      <c r="K77" s="15"/>
      <c r="L77" s="15"/>
      <c r="M77" s="117">
        <f t="shared" si="5"/>
        <v>0</v>
      </c>
      <c r="N77" s="15" t="e">
        <f t="shared" si="9"/>
        <v>#DIV/0!</v>
      </c>
      <c r="O77" s="149" t="e">
        <f t="shared" si="6"/>
        <v>#DIV/0!</v>
      </c>
      <c r="P77" s="125"/>
      <c r="Q77" s="157"/>
      <c r="R77" s="16"/>
      <c r="S77" s="15" t="e">
        <f t="shared" si="7"/>
        <v>#DIV/0!</v>
      </c>
      <c r="T77" s="120"/>
      <c r="U77" s="15"/>
      <c r="V77" s="120"/>
      <c r="W77" s="15"/>
      <c r="X77" s="67" t="e">
        <f t="shared" si="8"/>
        <v>#DIV/0!</v>
      </c>
      <c r="Y77" s="15"/>
      <c r="Z77" s="15"/>
      <c r="AA77" s="15"/>
      <c r="AB77" s="15"/>
      <c r="AC77" s="51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53"/>
    </row>
    <row r="78" spans="1:40" customFormat="1" ht="15.6" x14ac:dyDescent="0.3">
      <c r="A78" s="100"/>
      <c r="B78" s="57"/>
      <c r="C78" s="210"/>
      <c r="D78" s="211"/>
      <c r="E78" s="113"/>
      <c r="F78" s="71"/>
      <c r="G78" s="212"/>
      <c r="H78" s="212"/>
      <c r="I78" s="13"/>
      <c r="J78" s="13"/>
      <c r="K78" s="15"/>
      <c r="L78" s="15"/>
      <c r="M78" s="117">
        <f t="shared" si="5"/>
        <v>0</v>
      </c>
      <c r="N78" s="15" t="e">
        <f t="shared" si="9"/>
        <v>#DIV/0!</v>
      </c>
      <c r="O78" s="149" t="e">
        <f t="shared" si="6"/>
        <v>#DIV/0!</v>
      </c>
      <c r="P78" s="125"/>
      <c r="Q78" s="157"/>
      <c r="R78" s="16"/>
      <c r="S78" s="15" t="e">
        <f t="shared" si="7"/>
        <v>#DIV/0!</v>
      </c>
      <c r="T78" s="120"/>
      <c r="U78" s="15"/>
      <c r="V78" s="120"/>
      <c r="W78" s="15"/>
      <c r="X78" s="67" t="e">
        <f t="shared" si="8"/>
        <v>#DIV/0!</v>
      </c>
      <c r="Y78" s="15"/>
      <c r="Z78" s="15"/>
      <c r="AA78" s="15"/>
      <c r="AB78" s="15"/>
      <c r="AC78" s="51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53"/>
    </row>
    <row r="79" spans="1:40" customFormat="1" ht="15.6" x14ac:dyDescent="0.3">
      <c r="A79" s="100"/>
      <c r="B79" s="57"/>
      <c r="C79" s="210"/>
      <c r="D79" s="211"/>
      <c r="E79" s="113"/>
      <c r="F79" s="71"/>
      <c r="G79" s="212"/>
      <c r="H79" s="212"/>
      <c r="I79" s="13"/>
      <c r="J79" s="13"/>
      <c r="K79" s="15"/>
      <c r="L79" s="15"/>
      <c r="M79" s="117">
        <f t="shared" si="5"/>
        <v>0</v>
      </c>
      <c r="N79" s="15" t="e">
        <f t="shared" si="9"/>
        <v>#DIV/0!</v>
      </c>
      <c r="O79" s="149" t="e">
        <f t="shared" si="6"/>
        <v>#DIV/0!</v>
      </c>
      <c r="P79" s="125"/>
      <c r="Q79" s="157"/>
      <c r="R79" s="16"/>
      <c r="S79" s="15" t="e">
        <f t="shared" si="7"/>
        <v>#DIV/0!</v>
      </c>
      <c r="T79" s="120"/>
      <c r="U79" s="15"/>
      <c r="V79" s="120"/>
      <c r="W79" s="15"/>
      <c r="X79" s="67" t="e">
        <f t="shared" si="8"/>
        <v>#DIV/0!</v>
      </c>
      <c r="Y79" s="15"/>
      <c r="Z79" s="15"/>
      <c r="AA79" s="15"/>
      <c r="AB79" s="15"/>
      <c r="AC79" s="51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53"/>
    </row>
    <row r="80" spans="1:40" customFormat="1" ht="15.6" x14ac:dyDescent="0.3">
      <c r="A80" s="100"/>
      <c r="B80" s="57"/>
      <c r="C80" s="210"/>
      <c r="D80" s="211"/>
      <c r="E80" s="113"/>
      <c r="F80" s="71"/>
      <c r="G80" s="212"/>
      <c r="H80" s="212"/>
      <c r="I80" s="13"/>
      <c r="J80" s="13"/>
      <c r="K80" s="15"/>
      <c r="L80" s="15"/>
      <c r="M80" s="117">
        <f t="shared" si="5"/>
        <v>0</v>
      </c>
      <c r="N80" s="15" t="e">
        <f t="shared" si="9"/>
        <v>#DIV/0!</v>
      </c>
      <c r="O80" s="149" t="e">
        <f t="shared" si="6"/>
        <v>#DIV/0!</v>
      </c>
      <c r="P80" s="125"/>
      <c r="Q80" s="157"/>
      <c r="R80" s="16"/>
      <c r="S80" s="15" t="e">
        <f t="shared" si="7"/>
        <v>#DIV/0!</v>
      </c>
      <c r="T80" s="120"/>
      <c r="U80" s="15"/>
      <c r="V80" s="120"/>
      <c r="W80" s="15"/>
      <c r="X80" s="67" t="e">
        <f t="shared" si="8"/>
        <v>#DIV/0!</v>
      </c>
      <c r="Y80" s="15"/>
      <c r="Z80" s="15"/>
      <c r="AA80" s="15"/>
      <c r="AB80" s="15"/>
      <c r="AC80" s="51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53"/>
    </row>
    <row r="81" spans="1:40" customFormat="1" ht="15.6" x14ac:dyDescent="0.3">
      <c r="A81" s="100"/>
      <c r="B81" s="57"/>
      <c r="C81" s="210"/>
      <c r="D81" s="211"/>
      <c r="E81" s="113"/>
      <c r="F81" s="71"/>
      <c r="G81" s="212"/>
      <c r="H81" s="212"/>
      <c r="I81" s="13"/>
      <c r="J81" s="13"/>
      <c r="K81" s="15"/>
      <c r="L81" s="15"/>
      <c r="M81" s="117">
        <f t="shared" si="5"/>
        <v>0</v>
      </c>
      <c r="N81" s="15" t="e">
        <f t="shared" si="9"/>
        <v>#DIV/0!</v>
      </c>
      <c r="O81" s="149" t="e">
        <f t="shared" si="6"/>
        <v>#DIV/0!</v>
      </c>
      <c r="P81" s="125"/>
      <c r="Q81" s="157"/>
      <c r="R81" s="16"/>
      <c r="S81" s="15" t="e">
        <f t="shared" si="7"/>
        <v>#DIV/0!</v>
      </c>
      <c r="T81" s="120"/>
      <c r="U81" s="15"/>
      <c r="V81" s="120"/>
      <c r="W81" s="15"/>
      <c r="X81" s="67" t="e">
        <f t="shared" si="8"/>
        <v>#DIV/0!</v>
      </c>
      <c r="Y81" s="15"/>
      <c r="Z81" s="15"/>
      <c r="AA81" s="15"/>
      <c r="AB81" s="15"/>
      <c r="AC81" s="51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53"/>
    </row>
    <row r="82" spans="1:40" customFormat="1" ht="15.6" x14ac:dyDescent="0.3">
      <c r="A82" s="100"/>
      <c r="B82" s="57"/>
      <c r="C82" s="210"/>
      <c r="D82" s="211"/>
      <c r="E82" s="113"/>
      <c r="F82" s="71"/>
      <c r="G82" s="212"/>
      <c r="H82" s="212"/>
      <c r="I82" s="13"/>
      <c r="J82" s="13"/>
      <c r="K82" s="15"/>
      <c r="L82" s="15"/>
      <c r="M82" s="117">
        <f t="shared" si="5"/>
        <v>0</v>
      </c>
      <c r="N82" s="15" t="e">
        <f t="shared" si="9"/>
        <v>#DIV/0!</v>
      </c>
      <c r="O82" s="149" t="e">
        <f t="shared" si="6"/>
        <v>#DIV/0!</v>
      </c>
      <c r="P82" s="125"/>
      <c r="Q82" s="157"/>
      <c r="R82" s="16"/>
      <c r="S82" s="15" t="e">
        <f t="shared" si="7"/>
        <v>#DIV/0!</v>
      </c>
      <c r="T82" s="120"/>
      <c r="U82" s="15"/>
      <c r="V82" s="120"/>
      <c r="W82" s="15"/>
      <c r="X82" s="67" t="e">
        <f t="shared" si="8"/>
        <v>#DIV/0!</v>
      </c>
      <c r="Y82" s="15"/>
      <c r="Z82" s="15"/>
      <c r="AA82" s="15"/>
      <c r="AB82" s="15"/>
      <c r="AC82" s="51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53"/>
    </row>
    <row r="83" spans="1:40" customFormat="1" ht="15.6" x14ac:dyDescent="0.3">
      <c r="A83" s="100"/>
      <c r="B83" s="57"/>
      <c r="C83" s="210"/>
      <c r="D83" s="211"/>
      <c r="E83" s="113"/>
      <c r="F83" s="71"/>
      <c r="G83" s="212"/>
      <c r="H83" s="212"/>
      <c r="I83" s="13"/>
      <c r="J83" s="13"/>
      <c r="K83" s="15"/>
      <c r="L83" s="15"/>
      <c r="M83" s="117">
        <f t="shared" si="5"/>
        <v>0</v>
      </c>
      <c r="N83" s="15" t="e">
        <f t="shared" si="9"/>
        <v>#DIV/0!</v>
      </c>
      <c r="O83" s="149" t="e">
        <f t="shared" si="6"/>
        <v>#DIV/0!</v>
      </c>
      <c r="P83" s="125"/>
      <c r="Q83" s="157"/>
      <c r="R83" s="16"/>
      <c r="S83" s="15" t="e">
        <f t="shared" si="7"/>
        <v>#DIV/0!</v>
      </c>
      <c r="T83" s="120"/>
      <c r="U83" s="15"/>
      <c r="V83" s="120"/>
      <c r="W83" s="15"/>
      <c r="X83" s="67" t="e">
        <f t="shared" si="8"/>
        <v>#DIV/0!</v>
      </c>
      <c r="Y83" s="15"/>
      <c r="Z83" s="15"/>
      <c r="AA83" s="15"/>
      <c r="AB83" s="15"/>
      <c r="AC83" s="51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53"/>
    </row>
    <row r="84" spans="1:40" customFormat="1" ht="15.6" x14ac:dyDescent="0.3">
      <c r="A84" s="100"/>
      <c r="B84" s="57"/>
      <c r="C84" s="210"/>
      <c r="D84" s="211"/>
      <c r="E84" s="113"/>
      <c r="F84" s="71"/>
      <c r="G84" s="212"/>
      <c r="H84" s="212"/>
      <c r="I84" s="13"/>
      <c r="J84" s="13"/>
      <c r="K84" s="15"/>
      <c r="L84" s="15"/>
      <c r="M84" s="117">
        <f t="shared" si="5"/>
        <v>0</v>
      </c>
      <c r="N84" s="15" t="e">
        <f t="shared" si="9"/>
        <v>#DIV/0!</v>
      </c>
      <c r="O84" s="149" t="e">
        <f t="shared" si="6"/>
        <v>#DIV/0!</v>
      </c>
      <c r="P84" s="125"/>
      <c r="Q84" s="157"/>
      <c r="R84" s="16"/>
      <c r="S84" s="15" t="e">
        <f t="shared" si="7"/>
        <v>#DIV/0!</v>
      </c>
      <c r="T84" s="120"/>
      <c r="U84" s="15"/>
      <c r="V84" s="120"/>
      <c r="W84" s="15"/>
      <c r="X84" s="67" t="e">
        <f t="shared" si="8"/>
        <v>#DIV/0!</v>
      </c>
      <c r="Y84" s="15"/>
      <c r="Z84" s="15"/>
      <c r="AA84" s="15"/>
      <c r="AB84" s="15"/>
      <c r="AC84" s="51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53"/>
    </row>
    <row r="85" spans="1:40" customFormat="1" ht="15.6" x14ac:dyDescent="0.3">
      <c r="A85" s="100"/>
      <c r="B85" s="57"/>
      <c r="C85" s="210"/>
      <c r="D85" s="211"/>
      <c r="E85" s="113"/>
      <c r="F85" s="71"/>
      <c r="G85" s="212"/>
      <c r="H85" s="212"/>
      <c r="I85" s="13"/>
      <c r="J85" s="13"/>
      <c r="K85" s="15"/>
      <c r="L85" s="15"/>
      <c r="M85" s="117">
        <f t="shared" si="5"/>
        <v>0</v>
      </c>
      <c r="N85" s="15" t="e">
        <f t="shared" si="9"/>
        <v>#DIV/0!</v>
      </c>
      <c r="O85" s="149" t="e">
        <f t="shared" si="6"/>
        <v>#DIV/0!</v>
      </c>
      <c r="P85" s="125"/>
      <c r="Q85" s="157"/>
      <c r="R85" s="16"/>
      <c r="S85" s="15" t="e">
        <f t="shared" si="7"/>
        <v>#DIV/0!</v>
      </c>
      <c r="T85" s="120"/>
      <c r="U85" s="15"/>
      <c r="V85" s="120"/>
      <c r="W85" s="15"/>
      <c r="X85" s="67" t="e">
        <f t="shared" si="8"/>
        <v>#DIV/0!</v>
      </c>
      <c r="Y85" s="15"/>
      <c r="Z85" s="15"/>
      <c r="AA85" s="15"/>
      <c r="AB85" s="15"/>
      <c r="AC85" s="51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53"/>
    </row>
    <row r="86" spans="1:40" customFormat="1" ht="15.6" x14ac:dyDescent="0.3">
      <c r="A86" s="100"/>
      <c r="B86" s="57"/>
      <c r="C86" s="210"/>
      <c r="D86" s="211"/>
      <c r="E86" s="113"/>
      <c r="F86" s="71"/>
      <c r="G86" s="212"/>
      <c r="H86" s="212"/>
      <c r="I86" s="13"/>
      <c r="J86" s="13"/>
      <c r="K86" s="15"/>
      <c r="L86" s="15"/>
      <c r="M86" s="117">
        <f t="shared" si="5"/>
        <v>0</v>
      </c>
      <c r="N86" s="15" t="e">
        <f t="shared" si="9"/>
        <v>#DIV/0!</v>
      </c>
      <c r="O86" s="149" t="e">
        <f t="shared" si="6"/>
        <v>#DIV/0!</v>
      </c>
      <c r="P86" s="125"/>
      <c r="Q86" s="157"/>
      <c r="R86" s="16"/>
      <c r="S86" s="15" t="e">
        <f t="shared" si="7"/>
        <v>#DIV/0!</v>
      </c>
      <c r="T86" s="120"/>
      <c r="U86" s="15"/>
      <c r="V86" s="120"/>
      <c r="W86" s="15"/>
      <c r="X86" s="67" t="e">
        <f t="shared" si="8"/>
        <v>#DIV/0!</v>
      </c>
      <c r="Y86" s="15"/>
      <c r="Z86" s="15"/>
      <c r="AA86" s="15"/>
      <c r="AB86" s="15"/>
      <c r="AC86" s="51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53"/>
    </row>
    <row r="87" spans="1:40" customFormat="1" ht="15.6" x14ac:dyDescent="0.3">
      <c r="A87" s="100"/>
      <c r="B87" s="57"/>
      <c r="C87" s="210"/>
      <c r="D87" s="211"/>
      <c r="E87" s="113"/>
      <c r="F87" s="71"/>
      <c r="G87" s="212"/>
      <c r="H87" s="212"/>
      <c r="I87" s="13"/>
      <c r="J87" s="13"/>
      <c r="K87" s="15"/>
      <c r="L87" s="15"/>
      <c r="M87" s="117">
        <f t="shared" si="5"/>
        <v>0</v>
      </c>
      <c r="N87" s="15" t="e">
        <f t="shared" si="9"/>
        <v>#DIV/0!</v>
      </c>
      <c r="O87" s="149" t="e">
        <f t="shared" si="6"/>
        <v>#DIV/0!</v>
      </c>
      <c r="P87" s="125"/>
      <c r="Q87" s="157"/>
      <c r="R87" s="16"/>
      <c r="S87" s="15" t="e">
        <f t="shared" si="7"/>
        <v>#DIV/0!</v>
      </c>
      <c r="T87" s="120"/>
      <c r="U87" s="15"/>
      <c r="V87" s="120"/>
      <c r="W87" s="15"/>
      <c r="X87" s="67" t="e">
        <f t="shared" si="8"/>
        <v>#DIV/0!</v>
      </c>
      <c r="Y87" s="15"/>
      <c r="Z87" s="15"/>
      <c r="AA87" s="15"/>
      <c r="AB87" s="15"/>
      <c r="AC87" s="51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53"/>
    </row>
    <row r="88" spans="1:40" customFormat="1" ht="15.6" x14ac:dyDescent="0.3">
      <c r="A88" s="100"/>
      <c r="B88" s="57"/>
      <c r="C88" s="210"/>
      <c r="D88" s="211"/>
      <c r="E88" s="113"/>
      <c r="F88" s="71"/>
      <c r="G88" s="212"/>
      <c r="H88" s="212"/>
      <c r="I88" s="13"/>
      <c r="J88" s="13"/>
      <c r="K88" s="15"/>
      <c r="L88" s="15"/>
      <c r="M88" s="117">
        <f t="shared" si="5"/>
        <v>0</v>
      </c>
      <c r="N88" s="15" t="e">
        <f t="shared" si="9"/>
        <v>#DIV/0!</v>
      </c>
      <c r="O88" s="149" t="e">
        <f t="shared" si="6"/>
        <v>#DIV/0!</v>
      </c>
      <c r="P88" s="125"/>
      <c r="Q88" s="157"/>
      <c r="R88" s="16"/>
      <c r="S88" s="15" t="e">
        <f t="shared" si="7"/>
        <v>#DIV/0!</v>
      </c>
      <c r="T88" s="120"/>
      <c r="U88" s="15"/>
      <c r="V88" s="120"/>
      <c r="W88" s="15"/>
      <c r="X88" s="67" t="e">
        <f t="shared" si="8"/>
        <v>#DIV/0!</v>
      </c>
      <c r="Y88" s="15"/>
      <c r="Z88" s="15"/>
      <c r="AA88" s="15"/>
      <c r="AB88" s="15"/>
      <c r="AC88" s="51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53"/>
    </row>
    <row r="89" spans="1:40" customFormat="1" ht="15.6" x14ac:dyDescent="0.3">
      <c r="A89" s="100"/>
      <c r="B89" s="57"/>
      <c r="C89" s="210"/>
      <c r="D89" s="211"/>
      <c r="E89" s="113"/>
      <c r="F89" s="71"/>
      <c r="G89" s="212"/>
      <c r="H89" s="212"/>
      <c r="I89" s="13"/>
      <c r="J89" s="13"/>
      <c r="K89" s="15"/>
      <c r="L89" s="15"/>
      <c r="M89" s="117">
        <f t="shared" si="5"/>
        <v>0</v>
      </c>
      <c r="N89" s="15" t="e">
        <f t="shared" si="9"/>
        <v>#DIV/0!</v>
      </c>
      <c r="O89" s="149" t="e">
        <f t="shared" si="6"/>
        <v>#DIV/0!</v>
      </c>
      <c r="P89" s="125"/>
      <c r="Q89" s="157"/>
      <c r="R89" s="16"/>
      <c r="S89" s="15" t="e">
        <f t="shared" si="7"/>
        <v>#DIV/0!</v>
      </c>
      <c r="T89" s="120"/>
      <c r="U89" s="15"/>
      <c r="V89" s="120"/>
      <c r="W89" s="15"/>
      <c r="X89" s="67" t="e">
        <f t="shared" si="8"/>
        <v>#DIV/0!</v>
      </c>
      <c r="Y89" s="15"/>
      <c r="Z89" s="15"/>
      <c r="AA89" s="15"/>
      <c r="AB89" s="15"/>
      <c r="AC89" s="51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53"/>
    </row>
    <row r="90" spans="1:40" customFormat="1" ht="15.6" x14ac:dyDescent="0.3">
      <c r="A90" s="100"/>
      <c r="B90" s="57"/>
      <c r="C90" s="210"/>
      <c r="D90" s="211"/>
      <c r="E90" s="113"/>
      <c r="F90" s="71"/>
      <c r="G90" s="212"/>
      <c r="H90" s="212"/>
      <c r="I90" s="13"/>
      <c r="J90" s="13"/>
      <c r="K90" s="15"/>
      <c r="L90" s="15"/>
      <c r="M90" s="117">
        <f t="shared" si="5"/>
        <v>0</v>
      </c>
      <c r="N90" s="15" t="e">
        <f t="shared" si="9"/>
        <v>#DIV/0!</v>
      </c>
      <c r="O90" s="149" t="e">
        <f t="shared" si="6"/>
        <v>#DIV/0!</v>
      </c>
      <c r="P90" s="125"/>
      <c r="Q90" s="157"/>
      <c r="R90" s="16"/>
      <c r="S90" s="15" t="e">
        <f t="shared" si="7"/>
        <v>#DIV/0!</v>
      </c>
      <c r="T90" s="120"/>
      <c r="U90" s="15"/>
      <c r="V90" s="120"/>
      <c r="W90" s="15"/>
      <c r="X90" s="67" t="e">
        <f t="shared" si="8"/>
        <v>#DIV/0!</v>
      </c>
      <c r="Y90" s="15"/>
      <c r="Z90" s="15"/>
      <c r="AA90" s="15"/>
      <c r="AB90" s="15"/>
      <c r="AC90" s="51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53"/>
    </row>
    <row r="91" spans="1:40" customFormat="1" ht="15.6" x14ac:dyDescent="0.3">
      <c r="A91" s="100"/>
      <c r="B91" s="57"/>
      <c r="C91" s="210"/>
      <c r="D91" s="211"/>
      <c r="E91" s="113"/>
      <c r="F91" s="71"/>
      <c r="G91" s="212"/>
      <c r="H91" s="212"/>
      <c r="I91" s="13"/>
      <c r="J91" s="13"/>
      <c r="K91" s="15"/>
      <c r="L91" s="15"/>
      <c r="M91" s="117">
        <f t="shared" si="5"/>
        <v>0</v>
      </c>
      <c r="N91" s="15" t="e">
        <f t="shared" si="9"/>
        <v>#DIV/0!</v>
      </c>
      <c r="O91" s="149" t="e">
        <f t="shared" si="6"/>
        <v>#DIV/0!</v>
      </c>
      <c r="P91" s="125"/>
      <c r="Q91" s="157"/>
      <c r="R91" s="16"/>
      <c r="S91" s="15" t="e">
        <f t="shared" si="7"/>
        <v>#DIV/0!</v>
      </c>
      <c r="T91" s="120"/>
      <c r="U91" s="15"/>
      <c r="V91" s="120"/>
      <c r="W91" s="15"/>
      <c r="X91" s="67" t="e">
        <f t="shared" si="8"/>
        <v>#DIV/0!</v>
      </c>
      <c r="Y91" s="15"/>
      <c r="Z91" s="15"/>
      <c r="AA91" s="15"/>
      <c r="AB91" s="15"/>
      <c r="AC91" s="51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53"/>
    </row>
    <row r="92" spans="1:40" customFormat="1" ht="15.6" x14ac:dyDescent="0.3">
      <c r="A92" s="100"/>
      <c r="B92" s="57"/>
      <c r="C92" s="210"/>
      <c r="D92" s="211"/>
      <c r="E92" s="113"/>
      <c r="F92" s="71"/>
      <c r="G92" s="212"/>
      <c r="H92" s="212"/>
      <c r="I92" s="13"/>
      <c r="J92" s="13"/>
      <c r="K92" s="15"/>
      <c r="L92" s="15"/>
      <c r="M92" s="117">
        <f t="shared" si="5"/>
        <v>0</v>
      </c>
      <c r="N92" s="15" t="e">
        <f t="shared" si="9"/>
        <v>#DIV/0!</v>
      </c>
      <c r="O92" s="149" t="e">
        <f t="shared" si="6"/>
        <v>#DIV/0!</v>
      </c>
      <c r="P92" s="125"/>
      <c r="Q92" s="157"/>
      <c r="R92" s="16"/>
      <c r="S92" s="15" t="e">
        <f t="shared" si="7"/>
        <v>#DIV/0!</v>
      </c>
      <c r="T92" s="120"/>
      <c r="U92" s="15"/>
      <c r="V92" s="120"/>
      <c r="W92" s="15"/>
      <c r="X92" s="67" t="e">
        <f t="shared" si="8"/>
        <v>#DIV/0!</v>
      </c>
      <c r="Y92" s="15"/>
      <c r="Z92" s="15"/>
      <c r="AA92" s="15"/>
      <c r="AB92" s="15"/>
      <c r="AC92" s="51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53"/>
    </row>
    <row r="93" spans="1:40" customFormat="1" ht="15.6" x14ac:dyDescent="0.3">
      <c r="A93" s="100"/>
      <c r="B93" s="57"/>
      <c r="C93" s="210"/>
      <c r="D93" s="211"/>
      <c r="E93" s="113"/>
      <c r="F93" s="71"/>
      <c r="G93" s="212"/>
      <c r="H93" s="212"/>
      <c r="I93" s="13"/>
      <c r="J93" s="13"/>
      <c r="K93" s="15"/>
      <c r="L93" s="15"/>
      <c r="M93" s="117">
        <f t="shared" si="5"/>
        <v>0</v>
      </c>
      <c r="N93" s="15" t="e">
        <f t="shared" si="9"/>
        <v>#DIV/0!</v>
      </c>
      <c r="O93" s="149" t="e">
        <f t="shared" si="6"/>
        <v>#DIV/0!</v>
      </c>
      <c r="P93" s="125"/>
      <c r="Q93" s="157"/>
      <c r="R93" s="16"/>
      <c r="S93" s="15" t="e">
        <f t="shared" si="7"/>
        <v>#DIV/0!</v>
      </c>
      <c r="T93" s="120"/>
      <c r="U93" s="15"/>
      <c r="V93" s="120"/>
      <c r="W93" s="15"/>
      <c r="X93" s="67" t="e">
        <f t="shared" si="8"/>
        <v>#DIV/0!</v>
      </c>
      <c r="Y93" s="15"/>
      <c r="Z93" s="15"/>
      <c r="AA93" s="15"/>
      <c r="AB93" s="15"/>
      <c r="AC93" s="51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53"/>
    </row>
    <row r="94" spans="1:40" customFormat="1" ht="15.6" x14ac:dyDescent="0.3">
      <c r="A94" s="100"/>
      <c r="B94" s="57"/>
      <c r="C94" s="210"/>
      <c r="D94" s="211"/>
      <c r="E94" s="113"/>
      <c r="F94" s="71"/>
      <c r="G94" s="212"/>
      <c r="H94" s="212"/>
      <c r="I94" s="13"/>
      <c r="J94" s="13"/>
      <c r="K94" s="15"/>
      <c r="L94" s="15"/>
      <c r="M94" s="117">
        <f t="shared" si="5"/>
        <v>0</v>
      </c>
      <c r="N94" s="15" t="e">
        <f t="shared" si="9"/>
        <v>#DIV/0!</v>
      </c>
      <c r="O94" s="149" t="e">
        <f t="shared" si="6"/>
        <v>#DIV/0!</v>
      </c>
      <c r="P94" s="125"/>
      <c r="Q94" s="157"/>
      <c r="R94" s="16"/>
      <c r="S94" s="15" t="e">
        <f t="shared" si="7"/>
        <v>#DIV/0!</v>
      </c>
      <c r="T94" s="120"/>
      <c r="U94" s="15"/>
      <c r="V94" s="120"/>
      <c r="W94" s="15"/>
      <c r="X94" s="67" t="e">
        <f t="shared" si="8"/>
        <v>#DIV/0!</v>
      </c>
      <c r="Y94" s="15"/>
      <c r="Z94" s="15"/>
      <c r="AA94" s="15"/>
      <c r="AB94" s="15"/>
      <c r="AC94" s="51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53"/>
    </row>
    <row r="95" spans="1:40" customFormat="1" ht="15.6" x14ac:dyDescent="0.3">
      <c r="A95" s="100"/>
      <c r="B95" s="57"/>
      <c r="C95" s="210"/>
      <c r="D95" s="211"/>
      <c r="E95" s="113"/>
      <c r="F95" s="71"/>
      <c r="G95" s="212"/>
      <c r="H95" s="212"/>
      <c r="I95" s="13"/>
      <c r="J95" s="13"/>
      <c r="K95" s="15"/>
      <c r="L95" s="15"/>
      <c r="M95" s="117">
        <f t="shared" si="5"/>
        <v>0</v>
      </c>
      <c r="N95" s="15" t="e">
        <f t="shared" si="9"/>
        <v>#DIV/0!</v>
      </c>
      <c r="O95" s="149" t="e">
        <f t="shared" si="6"/>
        <v>#DIV/0!</v>
      </c>
      <c r="P95" s="125"/>
      <c r="Q95" s="157"/>
      <c r="R95" s="16"/>
      <c r="S95" s="15" t="e">
        <f t="shared" si="7"/>
        <v>#DIV/0!</v>
      </c>
      <c r="T95" s="120"/>
      <c r="U95" s="15"/>
      <c r="V95" s="120"/>
      <c r="W95" s="15"/>
      <c r="X95" s="67" t="e">
        <f t="shared" si="8"/>
        <v>#DIV/0!</v>
      </c>
      <c r="Y95" s="15"/>
      <c r="Z95" s="15"/>
      <c r="AA95" s="15"/>
      <c r="AB95" s="15"/>
      <c r="AC95" s="51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53"/>
    </row>
    <row r="96" spans="1:40" customFormat="1" ht="15.6" x14ac:dyDescent="0.3">
      <c r="A96" s="100"/>
      <c r="B96" s="57"/>
      <c r="C96" s="210"/>
      <c r="D96" s="211"/>
      <c r="E96" s="113"/>
      <c r="F96" s="71"/>
      <c r="G96" s="212"/>
      <c r="H96" s="212"/>
      <c r="I96" s="13"/>
      <c r="J96" s="13"/>
      <c r="K96" s="15"/>
      <c r="L96" s="15"/>
      <c r="M96" s="117">
        <f t="shared" si="5"/>
        <v>0</v>
      </c>
      <c r="N96" s="15" t="e">
        <f t="shared" si="9"/>
        <v>#DIV/0!</v>
      </c>
      <c r="O96" s="149" t="e">
        <f t="shared" si="6"/>
        <v>#DIV/0!</v>
      </c>
      <c r="P96" s="125"/>
      <c r="Q96" s="157"/>
      <c r="R96" s="16"/>
      <c r="S96" s="15" t="e">
        <f t="shared" si="7"/>
        <v>#DIV/0!</v>
      </c>
      <c r="T96" s="120"/>
      <c r="U96" s="15"/>
      <c r="V96" s="120"/>
      <c r="W96" s="15"/>
      <c r="X96" s="67" t="e">
        <f t="shared" si="8"/>
        <v>#DIV/0!</v>
      </c>
      <c r="Y96" s="15"/>
      <c r="Z96" s="15"/>
      <c r="AA96" s="15"/>
      <c r="AB96" s="15"/>
      <c r="AC96" s="51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53"/>
    </row>
    <row r="97" spans="1:40" customFormat="1" ht="15.6" x14ac:dyDescent="0.3">
      <c r="A97" s="100"/>
      <c r="B97" s="57"/>
      <c r="C97" s="210"/>
      <c r="D97" s="211"/>
      <c r="E97" s="113"/>
      <c r="F97" s="71"/>
      <c r="G97" s="212"/>
      <c r="H97" s="212"/>
      <c r="I97" s="13"/>
      <c r="J97" s="13"/>
      <c r="K97" s="15"/>
      <c r="L97" s="15"/>
      <c r="M97" s="117">
        <f t="shared" si="5"/>
        <v>0</v>
      </c>
      <c r="N97" s="15" t="e">
        <f t="shared" si="9"/>
        <v>#DIV/0!</v>
      </c>
      <c r="O97" s="149" t="e">
        <f t="shared" si="6"/>
        <v>#DIV/0!</v>
      </c>
      <c r="P97" s="125"/>
      <c r="Q97" s="157"/>
      <c r="R97" s="16"/>
      <c r="S97" s="15" t="e">
        <f t="shared" si="7"/>
        <v>#DIV/0!</v>
      </c>
      <c r="T97" s="120"/>
      <c r="U97" s="15"/>
      <c r="V97" s="120"/>
      <c r="W97" s="15"/>
      <c r="X97" s="67" t="e">
        <f t="shared" si="8"/>
        <v>#DIV/0!</v>
      </c>
      <c r="Y97" s="15"/>
      <c r="Z97" s="15"/>
      <c r="AA97" s="15"/>
      <c r="AB97" s="15"/>
      <c r="AC97" s="51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53"/>
    </row>
    <row r="98" spans="1:40" customFormat="1" ht="15.6" x14ac:dyDescent="0.3">
      <c r="A98" s="100"/>
      <c r="B98" s="57"/>
      <c r="C98" s="210"/>
      <c r="D98" s="211"/>
      <c r="E98" s="113"/>
      <c r="F98" s="71"/>
      <c r="G98" s="212"/>
      <c r="H98" s="212"/>
      <c r="I98" s="13"/>
      <c r="J98" s="13"/>
      <c r="K98" s="15"/>
      <c r="L98" s="15"/>
      <c r="M98" s="117">
        <f t="shared" si="5"/>
        <v>0</v>
      </c>
      <c r="N98" s="15" t="e">
        <f t="shared" si="9"/>
        <v>#DIV/0!</v>
      </c>
      <c r="O98" s="149" t="e">
        <f t="shared" si="6"/>
        <v>#DIV/0!</v>
      </c>
      <c r="P98" s="125"/>
      <c r="Q98" s="157"/>
      <c r="R98" s="16"/>
      <c r="S98" s="15" t="e">
        <f t="shared" si="7"/>
        <v>#DIV/0!</v>
      </c>
      <c r="T98" s="120"/>
      <c r="U98" s="15"/>
      <c r="V98" s="120"/>
      <c r="W98" s="15"/>
      <c r="X98" s="67" t="e">
        <f t="shared" si="8"/>
        <v>#DIV/0!</v>
      </c>
      <c r="Y98" s="15"/>
      <c r="Z98" s="15"/>
      <c r="AA98" s="15"/>
      <c r="AB98" s="15"/>
      <c r="AC98" s="51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53"/>
    </row>
    <row r="99" spans="1:40" customFormat="1" ht="15.6" x14ac:dyDescent="0.3">
      <c r="A99" s="100"/>
      <c r="B99" s="57"/>
      <c r="C99" s="210"/>
      <c r="D99" s="211"/>
      <c r="E99" s="113"/>
      <c r="F99" s="71"/>
      <c r="G99" s="212"/>
      <c r="H99" s="212"/>
      <c r="I99" s="13"/>
      <c r="J99" s="13"/>
      <c r="K99" s="15"/>
      <c r="L99" s="15"/>
      <c r="M99" s="117">
        <f t="shared" si="5"/>
        <v>0</v>
      </c>
      <c r="N99" s="15" t="e">
        <f t="shared" si="9"/>
        <v>#DIV/0!</v>
      </c>
      <c r="O99" s="149" t="e">
        <f t="shared" si="6"/>
        <v>#DIV/0!</v>
      </c>
      <c r="P99" s="125"/>
      <c r="Q99" s="157"/>
      <c r="R99" s="16"/>
      <c r="S99" s="15" t="e">
        <f t="shared" si="7"/>
        <v>#DIV/0!</v>
      </c>
      <c r="T99" s="120"/>
      <c r="U99" s="15"/>
      <c r="V99" s="120"/>
      <c r="W99" s="15"/>
      <c r="X99" s="67" t="e">
        <f t="shared" si="8"/>
        <v>#DIV/0!</v>
      </c>
      <c r="Y99" s="15"/>
      <c r="Z99" s="15"/>
      <c r="AA99" s="15"/>
      <c r="AB99" s="15"/>
      <c r="AC99" s="51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53"/>
    </row>
    <row r="100" spans="1:40" customFormat="1" ht="15.6" x14ac:dyDescent="0.3">
      <c r="A100" s="100"/>
      <c r="B100" s="57"/>
      <c r="C100" s="210"/>
      <c r="D100" s="211"/>
      <c r="E100" s="113"/>
      <c r="F100" s="71"/>
      <c r="G100" s="212"/>
      <c r="H100" s="212"/>
      <c r="I100" s="13"/>
      <c r="J100" s="13"/>
      <c r="K100" s="15"/>
      <c r="L100" s="15"/>
      <c r="M100" s="117">
        <f t="shared" si="5"/>
        <v>0</v>
      </c>
      <c r="N100" s="15" t="e">
        <f t="shared" si="9"/>
        <v>#DIV/0!</v>
      </c>
      <c r="O100" s="149" t="e">
        <f t="shared" si="6"/>
        <v>#DIV/0!</v>
      </c>
      <c r="P100" s="125"/>
      <c r="Q100" s="157"/>
      <c r="R100" s="16"/>
      <c r="S100" s="15" t="e">
        <f t="shared" si="7"/>
        <v>#DIV/0!</v>
      </c>
      <c r="T100" s="120"/>
      <c r="U100" s="15"/>
      <c r="V100" s="120"/>
      <c r="W100" s="15"/>
      <c r="X100" s="67" t="e">
        <f t="shared" si="8"/>
        <v>#DIV/0!</v>
      </c>
      <c r="Y100" s="15"/>
      <c r="Z100" s="15"/>
      <c r="AA100" s="15"/>
      <c r="AB100" s="15"/>
      <c r="AC100" s="51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53"/>
    </row>
    <row r="101" spans="1:40" customFormat="1" ht="15.6" x14ac:dyDescent="0.3">
      <c r="A101" s="100"/>
      <c r="B101" s="57"/>
      <c r="C101" s="210"/>
      <c r="D101" s="211"/>
      <c r="E101" s="113"/>
      <c r="F101" s="71"/>
      <c r="G101" s="212"/>
      <c r="H101" s="212"/>
      <c r="I101" s="13"/>
      <c r="J101" s="13"/>
      <c r="K101" s="15"/>
      <c r="L101" s="15"/>
      <c r="M101" s="117">
        <f t="shared" si="5"/>
        <v>0</v>
      </c>
      <c r="N101" s="15" t="e">
        <f t="shared" si="9"/>
        <v>#DIV/0!</v>
      </c>
      <c r="O101" s="149" t="e">
        <f t="shared" si="6"/>
        <v>#DIV/0!</v>
      </c>
      <c r="P101" s="125"/>
      <c r="Q101" s="157"/>
      <c r="R101" s="16"/>
      <c r="S101" s="15" t="e">
        <f t="shared" si="7"/>
        <v>#DIV/0!</v>
      </c>
      <c r="T101" s="120"/>
      <c r="U101" s="15"/>
      <c r="V101" s="120"/>
      <c r="W101" s="15"/>
      <c r="X101" s="67" t="e">
        <f t="shared" si="8"/>
        <v>#DIV/0!</v>
      </c>
      <c r="Y101" s="15"/>
      <c r="Z101" s="15"/>
      <c r="AA101" s="15"/>
      <c r="AB101" s="15"/>
      <c r="AC101" s="51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53"/>
    </row>
    <row r="102" spans="1:40" customFormat="1" ht="15.6" x14ac:dyDescent="0.3">
      <c r="A102" s="100"/>
      <c r="B102" s="57"/>
      <c r="C102" s="210"/>
      <c r="D102" s="211"/>
      <c r="E102" s="113"/>
      <c r="F102" s="71"/>
      <c r="G102" s="212"/>
      <c r="H102" s="212"/>
      <c r="I102" s="13"/>
      <c r="J102" s="13"/>
      <c r="K102" s="15"/>
      <c r="L102" s="15"/>
      <c r="M102" s="117">
        <f t="shared" si="5"/>
        <v>0</v>
      </c>
      <c r="N102" s="15" t="e">
        <f t="shared" si="9"/>
        <v>#DIV/0!</v>
      </c>
      <c r="O102" s="149" t="e">
        <f t="shared" si="6"/>
        <v>#DIV/0!</v>
      </c>
      <c r="P102" s="125"/>
      <c r="Q102" s="157"/>
      <c r="R102" s="16"/>
      <c r="S102" s="15" t="e">
        <f t="shared" si="7"/>
        <v>#DIV/0!</v>
      </c>
      <c r="T102" s="120"/>
      <c r="U102" s="15"/>
      <c r="V102" s="120"/>
      <c r="W102" s="15"/>
      <c r="X102" s="67" t="e">
        <f t="shared" si="8"/>
        <v>#DIV/0!</v>
      </c>
      <c r="Y102" s="15"/>
      <c r="Z102" s="15"/>
      <c r="AA102" s="15"/>
      <c r="AB102" s="15"/>
      <c r="AC102" s="51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53"/>
    </row>
    <row r="103" spans="1:40" customFormat="1" ht="15.6" x14ac:dyDescent="0.3">
      <c r="A103" s="100"/>
      <c r="B103" s="57"/>
      <c r="C103" s="210"/>
      <c r="D103" s="211"/>
      <c r="E103" s="113"/>
      <c r="F103" s="71"/>
      <c r="G103" s="212"/>
      <c r="H103" s="212"/>
      <c r="I103" s="13"/>
      <c r="J103" s="13"/>
      <c r="K103" s="15"/>
      <c r="L103" s="15"/>
      <c r="M103" s="117">
        <f t="shared" si="5"/>
        <v>0</v>
      </c>
      <c r="N103" s="15" t="e">
        <f t="shared" si="9"/>
        <v>#DIV/0!</v>
      </c>
      <c r="O103" s="149" t="e">
        <f t="shared" si="6"/>
        <v>#DIV/0!</v>
      </c>
      <c r="P103" s="125"/>
      <c r="Q103" s="157"/>
      <c r="R103" s="16"/>
      <c r="S103" s="15" t="e">
        <f t="shared" si="7"/>
        <v>#DIV/0!</v>
      </c>
      <c r="T103" s="120"/>
      <c r="U103" s="15"/>
      <c r="V103" s="120"/>
      <c r="W103" s="15"/>
      <c r="X103" s="67" t="e">
        <f t="shared" si="8"/>
        <v>#DIV/0!</v>
      </c>
      <c r="Y103" s="15"/>
      <c r="Z103" s="15"/>
      <c r="AA103" s="15"/>
      <c r="AB103" s="15"/>
      <c r="AC103" s="51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53"/>
    </row>
    <row r="104" spans="1:40" customFormat="1" ht="15.6" x14ac:dyDescent="0.3">
      <c r="A104" s="100"/>
      <c r="B104" s="57"/>
      <c r="C104" s="210"/>
      <c r="D104" s="211"/>
      <c r="E104" s="113"/>
      <c r="F104" s="71"/>
      <c r="G104" s="212"/>
      <c r="H104" s="212"/>
      <c r="I104" s="13"/>
      <c r="J104" s="13"/>
      <c r="K104" s="15"/>
      <c r="L104" s="15"/>
      <c r="M104" s="117">
        <f t="shared" si="5"/>
        <v>0</v>
      </c>
      <c r="N104" s="15" t="e">
        <f t="shared" si="9"/>
        <v>#DIV/0!</v>
      </c>
      <c r="O104" s="149" t="e">
        <f t="shared" si="6"/>
        <v>#DIV/0!</v>
      </c>
      <c r="P104" s="125"/>
      <c r="Q104" s="157"/>
      <c r="R104" s="16"/>
      <c r="S104" s="15" t="e">
        <f t="shared" si="7"/>
        <v>#DIV/0!</v>
      </c>
      <c r="T104" s="120"/>
      <c r="U104" s="15"/>
      <c r="V104" s="120"/>
      <c r="W104" s="15"/>
      <c r="X104" s="67" t="e">
        <f t="shared" si="8"/>
        <v>#DIV/0!</v>
      </c>
      <c r="Y104" s="15"/>
      <c r="Z104" s="15"/>
      <c r="AA104" s="15"/>
      <c r="AB104" s="15"/>
      <c r="AC104" s="51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53"/>
    </row>
    <row r="105" spans="1:40" customFormat="1" ht="15.6" x14ac:dyDescent="0.3">
      <c r="A105" s="100"/>
      <c r="B105" s="57"/>
      <c r="C105" s="210"/>
      <c r="D105" s="211"/>
      <c r="E105" s="113"/>
      <c r="F105" s="71"/>
      <c r="G105" s="212"/>
      <c r="H105" s="212"/>
      <c r="I105" s="13"/>
      <c r="J105" s="13"/>
      <c r="K105" s="15"/>
      <c r="L105" s="15"/>
      <c r="M105" s="117">
        <f t="shared" si="5"/>
        <v>0</v>
      </c>
      <c r="N105" s="15" t="e">
        <f t="shared" si="9"/>
        <v>#DIV/0!</v>
      </c>
      <c r="O105" s="149" t="e">
        <f t="shared" si="6"/>
        <v>#DIV/0!</v>
      </c>
      <c r="P105" s="125"/>
      <c r="Q105" s="157"/>
      <c r="R105" s="16"/>
      <c r="S105" s="15" t="e">
        <f t="shared" si="7"/>
        <v>#DIV/0!</v>
      </c>
      <c r="T105" s="120"/>
      <c r="U105" s="15"/>
      <c r="V105" s="120"/>
      <c r="W105" s="15"/>
      <c r="X105" s="67" t="e">
        <f t="shared" si="8"/>
        <v>#DIV/0!</v>
      </c>
      <c r="Y105" s="15"/>
      <c r="Z105" s="15"/>
      <c r="AA105" s="15"/>
      <c r="AB105" s="15"/>
      <c r="AC105" s="51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53"/>
    </row>
    <row r="106" spans="1:40" customFormat="1" ht="15.6" x14ac:dyDescent="0.3">
      <c r="A106" s="100"/>
      <c r="B106" s="57"/>
      <c r="C106" s="210"/>
      <c r="D106" s="211"/>
      <c r="E106" s="113"/>
      <c r="F106" s="71"/>
      <c r="G106" s="212"/>
      <c r="H106" s="212"/>
      <c r="I106" s="13"/>
      <c r="J106" s="13"/>
      <c r="K106" s="15"/>
      <c r="L106" s="15"/>
      <c r="M106" s="117">
        <f t="shared" si="5"/>
        <v>0</v>
      </c>
      <c r="N106" s="15" t="e">
        <f t="shared" si="9"/>
        <v>#DIV/0!</v>
      </c>
      <c r="O106" s="149" t="e">
        <f t="shared" si="6"/>
        <v>#DIV/0!</v>
      </c>
      <c r="P106" s="125"/>
      <c r="Q106" s="157"/>
      <c r="R106" s="16"/>
      <c r="S106" s="15" t="e">
        <f t="shared" si="7"/>
        <v>#DIV/0!</v>
      </c>
      <c r="T106" s="120"/>
      <c r="U106" s="15"/>
      <c r="V106" s="120"/>
      <c r="W106" s="15"/>
      <c r="X106" s="67" t="e">
        <f t="shared" si="8"/>
        <v>#DIV/0!</v>
      </c>
      <c r="Y106" s="15"/>
      <c r="Z106" s="15"/>
      <c r="AA106" s="15"/>
      <c r="AB106" s="15"/>
      <c r="AC106" s="51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53"/>
    </row>
    <row r="107" spans="1:40" customFormat="1" ht="15.6" x14ac:dyDescent="0.3">
      <c r="A107" s="100"/>
      <c r="B107" s="57"/>
      <c r="C107" s="210"/>
      <c r="D107" s="211"/>
      <c r="E107" s="113"/>
      <c r="F107" s="71"/>
      <c r="G107" s="212"/>
      <c r="H107" s="212"/>
      <c r="I107" s="13"/>
      <c r="J107" s="13"/>
      <c r="K107" s="15"/>
      <c r="L107" s="15"/>
      <c r="M107" s="117">
        <f t="shared" si="5"/>
        <v>0</v>
      </c>
      <c r="N107" s="15" t="e">
        <f t="shared" si="9"/>
        <v>#DIV/0!</v>
      </c>
      <c r="O107" s="149" t="e">
        <f t="shared" si="6"/>
        <v>#DIV/0!</v>
      </c>
      <c r="P107" s="125"/>
      <c r="Q107" s="157"/>
      <c r="R107" s="16"/>
      <c r="S107" s="15" t="e">
        <f t="shared" si="7"/>
        <v>#DIV/0!</v>
      </c>
      <c r="T107" s="120"/>
      <c r="U107" s="15"/>
      <c r="V107" s="120"/>
      <c r="W107" s="15"/>
      <c r="X107" s="67" t="e">
        <f t="shared" si="8"/>
        <v>#DIV/0!</v>
      </c>
      <c r="Y107" s="15"/>
      <c r="Z107" s="15"/>
      <c r="AA107" s="15"/>
      <c r="AB107" s="15"/>
      <c r="AC107" s="51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53"/>
    </row>
    <row r="108" spans="1:40" customFormat="1" ht="15.6" x14ac:dyDescent="0.3">
      <c r="A108" s="100"/>
      <c r="B108" s="57"/>
      <c r="C108" s="210"/>
      <c r="D108" s="211"/>
      <c r="E108" s="113"/>
      <c r="F108" s="71"/>
      <c r="G108" s="212"/>
      <c r="H108" s="212"/>
      <c r="I108" s="13"/>
      <c r="J108" s="13"/>
      <c r="K108" s="15"/>
      <c r="L108" s="15"/>
      <c r="M108" s="117">
        <f t="shared" si="5"/>
        <v>0</v>
      </c>
      <c r="N108" s="15" t="e">
        <f t="shared" si="9"/>
        <v>#DIV/0!</v>
      </c>
      <c r="O108" s="149" t="e">
        <f t="shared" si="6"/>
        <v>#DIV/0!</v>
      </c>
      <c r="P108" s="125"/>
      <c r="Q108" s="157"/>
      <c r="R108" s="16"/>
      <c r="S108" s="15" t="e">
        <f t="shared" si="7"/>
        <v>#DIV/0!</v>
      </c>
      <c r="T108" s="120"/>
      <c r="U108" s="15"/>
      <c r="V108" s="120"/>
      <c r="W108" s="15"/>
      <c r="X108" s="67" t="e">
        <f t="shared" si="8"/>
        <v>#DIV/0!</v>
      </c>
      <c r="Y108" s="15"/>
      <c r="Z108" s="15"/>
      <c r="AA108" s="15"/>
      <c r="AB108" s="15"/>
      <c r="AC108" s="51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53"/>
    </row>
    <row r="109" spans="1:40" customFormat="1" ht="15.6" x14ac:dyDescent="0.3">
      <c r="A109" s="100"/>
      <c r="B109" s="57"/>
      <c r="C109" s="210"/>
      <c r="D109" s="211"/>
      <c r="E109" s="113"/>
      <c r="F109" s="71"/>
      <c r="G109" s="212"/>
      <c r="H109" s="212"/>
      <c r="I109" s="13"/>
      <c r="J109" s="13"/>
      <c r="K109" s="15"/>
      <c r="L109" s="15"/>
      <c r="M109" s="117">
        <f t="shared" si="5"/>
        <v>0</v>
      </c>
      <c r="N109" s="15" t="e">
        <f t="shared" si="9"/>
        <v>#DIV/0!</v>
      </c>
      <c r="O109" s="149" t="e">
        <f t="shared" si="6"/>
        <v>#DIV/0!</v>
      </c>
      <c r="P109" s="125"/>
      <c r="Q109" s="157"/>
      <c r="R109" s="16"/>
      <c r="S109" s="15" t="e">
        <f t="shared" si="7"/>
        <v>#DIV/0!</v>
      </c>
      <c r="T109" s="120"/>
      <c r="U109" s="15"/>
      <c r="V109" s="120"/>
      <c r="W109" s="15"/>
      <c r="X109" s="67" t="e">
        <f t="shared" si="8"/>
        <v>#DIV/0!</v>
      </c>
      <c r="Y109" s="15"/>
      <c r="Z109" s="15"/>
      <c r="AA109" s="15"/>
      <c r="AB109" s="15"/>
      <c r="AC109" s="51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53"/>
    </row>
    <row r="110" spans="1:40" customFormat="1" ht="15.6" x14ac:dyDescent="0.3">
      <c r="A110" s="100"/>
      <c r="B110" s="57"/>
      <c r="C110" s="210"/>
      <c r="D110" s="211"/>
      <c r="E110" s="113"/>
      <c r="F110" s="71"/>
      <c r="G110" s="212"/>
      <c r="H110" s="212"/>
      <c r="I110" s="13"/>
      <c r="J110" s="13"/>
      <c r="K110" s="15"/>
      <c r="L110" s="15"/>
      <c r="M110" s="117">
        <f t="shared" si="5"/>
        <v>0</v>
      </c>
      <c r="N110" s="15" t="e">
        <f t="shared" si="9"/>
        <v>#DIV/0!</v>
      </c>
      <c r="O110" s="149" t="e">
        <f t="shared" si="6"/>
        <v>#DIV/0!</v>
      </c>
      <c r="P110" s="125"/>
      <c r="Q110" s="157"/>
      <c r="R110" s="16"/>
      <c r="S110" s="15" t="e">
        <f t="shared" si="7"/>
        <v>#DIV/0!</v>
      </c>
      <c r="T110" s="120"/>
      <c r="U110" s="15"/>
      <c r="V110" s="120"/>
      <c r="W110" s="15"/>
      <c r="X110" s="67" t="e">
        <f t="shared" si="8"/>
        <v>#DIV/0!</v>
      </c>
      <c r="Y110" s="15"/>
      <c r="Z110" s="15"/>
      <c r="AA110" s="15"/>
      <c r="AB110" s="15"/>
      <c r="AC110" s="51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53"/>
    </row>
    <row r="111" spans="1:40" customFormat="1" ht="15.6" x14ac:dyDescent="0.3">
      <c r="A111" s="100"/>
      <c r="B111" s="57"/>
      <c r="C111" s="210"/>
      <c r="D111" s="211"/>
      <c r="E111" s="113"/>
      <c r="F111" s="71"/>
      <c r="G111" s="212"/>
      <c r="H111" s="212"/>
      <c r="I111" s="13"/>
      <c r="J111" s="13"/>
      <c r="K111" s="15"/>
      <c r="L111" s="15"/>
      <c r="M111" s="117">
        <f t="shared" si="5"/>
        <v>0</v>
      </c>
      <c r="N111" s="15" t="e">
        <f t="shared" si="9"/>
        <v>#DIV/0!</v>
      </c>
      <c r="O111" s="149" t="e">
        <f t="shared" si="6"/>
        <v>#DIV/0!</v>
      </c>
      <c r="P111" s="125"/>
      <c r="Q111" s="157"/>
      <c r="R111" s="16"/>
      <c r="S111" s="15" t="e">
        <f t="shared" si="7"/>
        <v>#DIV/0!</v>
      </c>
      <c r="T111" s="120"/>
      <c r="U111" s="15"/>
      <c r="V111" s="120"/>
      <c r="W111" s="15"/>
      <c r="X111" s="67" t="e">
        <f t="shared" si="8"/>
        <v>#DIV/0!</v>
      </c>
      <c r="Y111" s="15"/>
      <c r="Z111" s="15"/>
      <c r="AA111" s="15"/>
      <c r="AB111" s="15"/>
      <c r="AC111" s="51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53"/>
    </row>
    <row r="112" spans="1:40" customFormat="1" ht="15.6" x14ac:dyDescent="0.3">
      <c r="A112" s="100"/>
      <c r="B112" s="57"/>
      <c r="C112" s="210"/>
      <c r="D112" s="211"/>
      <c r="E112" s="113"/>
      <c r="F112" s="71"/>
      <c r="G112" s="212"/>
      <c r="H112" s="212"/>
      <c r="I112" s="13"/>
      <c r="J112" s="13"/>
      <c r="K112" s="15"/>
      <c r="L112" s="15"/>
      <c r="M112" s="117">
        <f t="shared" si="5"/>
        <v>0</v>
      </c>
      <c r="N112" s="15" t="e">
        <f t="shared" si="9"/>
        <v>#DIV/0!</v>
      </c>
      <c r="O112" s="149" t="e">
        <f t="shared" si="6"/>
        <v>#DIV/0!</v>
      </c>
      <c r="P112" s="125"/>
      <c r="Q112" s="157"/>
      <c r="R112" s="16"/>
      <c r="S112" s="15" t="e">
        <f t="shared" si="7"/>
        <v>#DIV/0!</v>
      </c>
      <c r="T112" s="120"/>
      <c r="U112" s="15"/>
      <c r="V112" s="120"/>
      <c r="W112" s="15"/>
      <c r="X112" s="67" t="e">
        <f t="shared" si="8"/>
        <v>#DIV/0!</v>
      </c>
      <c r="Y112" s="15"/>
      <c r="Z112" s="15"/>
      <c r="AA112" s="15"/>
      <c r="AB112" s="15"/>
      <c r="AC112" s="51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53"/>
    </row>
    <row r="113" spans="1:40" customFormat="1" ht="15.6" x14ac:dyDescent="0.3">
      <c r="A113" s="100"/>
      <c r="B113" s="57"/>
      <c r="C113" s="210"/>
      <c r="D113" s="211"/>
      <c r="E113" s="113"/>
      <c r="F113" s="71"/>
      <c r="G113" s="212"/>
      <c r="H113" s="212"/>
      <c r="I113" s="13"/>
      <c r="J113" s="13"/>
      <c r="K113" s="15"/>
      <c r="L113" s="15"/>
      <c r="M113" s="117">
        <f t="shared" si="5"/>
        <v>0</v>
      </c>
      <c r="N113" s="15" t="e">
        <f t="shared" si="9"/>
        <v>#DIV/0!</v>
      </c>
      <c r="O113" s="149" t="e">
        <f t="shared" si="6"/>
        <v>#DIV/0!</v>
      </c>
      <c r="P113" s="125"/>
      <c r="Q113" s="157"/>
      <c r="R113" s="16"/>
      <c r="S113" s="15" t="e">
        <f t="shared" si="7"/>
        <v>#DIV/0!</v>
      </c>
      <c r="T113" s="120"/>
      <c r="U113" s="15"/>
      <c r="V113" s="120"/>
      <c r="W113" s="15"/>
      <c r="X113" s="67" t="e">
        <f t="shared" si="8"/>
        <v>#DIV/0!</v>
      </c>
      <c r="Y113" s="15"/>
      <c r="Z113" s="15"/>
      <c r="AA113" s="15"/>
      <c r="AB113" s="15"/>
      <c r="AC113" s="51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53"/>
    </row>
    <row r="114" spans="1:40" customFormat="1" ht="15.6" x14ac:dyDescent="0.3">
      <c r="A114" s="100"/>
      <c r="B114" s="57"/>
      <c r="C114" s="210"/>
      <c r="D114" s="211"/>
      <c r="E114" s="113"/>
      <c r="F114" s="71"/>
      <c r="G114" s="212"/>
      <c r="H114" s="212"/>
      <c r="I114" s="13"/>
      <c r="J114" s="13"/>
      <c r="K114" s="15"/>
      <c r="L114" s="15"/>
      <c r="M114" s="117">
        <f t="shared" si="5"/>
        <v>0</v>
      </c>
      <c r="N114" s="15" t="e">
        <f t="shared" si="9"/>
        <v>#DIV/0!</v>
      </c>
      <c r="O114" s="149" t="e">
        <f t="shared" si="6"/>
        <v>#DIV/0!</v>
      </c>
      <c r="P114" s="125"/>
      <c r="Q114" s="157"/>
      <c r="R114" s="16"/>
      <c r="S114" s="15" t="e">
        <f t="shared" si="7"/>
        <v>#DIV/0!</v>
      </c>
      <c r="T114" s="120"/>
      <c r="U114" s="15"/>
      <c r="V114" s="120"/>
      <c r="W114" s="15"/>
      <c r="X114" s="67" t="e">
        <f t="shared" si="8"/>
        <v>#DIV/0!</v>
      </c>
      <c r="Y114" s="15"/>
      <c r="Z114" s="15"/>
      <c r="AA114" s="15"/>
      <c r="AB114" s="15"/>
      <c r="AC114" s="51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53"/>
    </row>
    <row r="115" spans="1:40" customFormat="1" ht="15.6" x14ac:dyDescent="0.3">
      <c r="A115" s="100"/>
      <c r="B115" s="57"/>
      <c r="C115" s="210"/>
      <c r="D115" s="211"/>
      <c r="E115" s="113"/>
      <c r="F115" s="71"/>
      <c r="G115" s="212"/>
      <c r="H115" s="212"/>
      <c r="I115" s="13"/>
      <c r="J115" s="13"/>
      <c r="K115" s="15"/>
      <c r="L115" s="15"/>
      <c r="M115" s="117">
        <f t="shared" si="5"/>
        <v>0</v>
      </c>
      <c r="N115" s="15" t="e">
        <f t="shared" si="9"/>
        <v>#DIV/0!</v>
      </c>
      <c r="O115" s="149" t="e">
        <f t="shared" si="6"/>
        <v>#DIV/0!</v>
      </c>
      <c r="P115" s="125"/>
      <c r="Q115" s="157"/>
      <c r="R115" s="16"/>
      <c r="S115" s="15" t="e">
        <f t="shared" si="7"/>
        <v>#DIV/0!</v>
      </c>
      <c r="T115" s="120"/>
      <c r="U115" s="15"/>
      <c r="V115" s="120"/>
      <c r="W115" s="15"/>
      <c r="X115" s="67" t="e">
        <f t="shared" si="8"/>
        <v>#DIV/0!</v>
      </c>
      <c r="Y115" s="15"/>
      <c r="Z115" s="15"/>
      <c r="AA115" s="15"/>
      <c r="AB115" s="15"/>
      <c r="AC115" s="51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53"/>
    </row>
    <row r="116" spans="1:40" customFormat="1" ht="15.6" x14ac:dyDescent="0.3">
      <c r="A116" s="100"/>
      <c r="B116" s="57"/>
      <c r="C116" s="210"/>
      <c r="D116" s="211"/>
      <c r="E116" s="113"/>
      <c r="F116" s="71"/>
      <c r="G116" s="212"/>
      <c r="H116" s="212"/>
      <c r="I116" s="13"/>
      <c r="J116" s="13"/>
      <c r="K116" s="15"/>
      <c r="L116" s="15"/>
      <c r="M116" s="117">
        <f t="shared" si="5"/>
        <v>0</v>
      </c>
      <c r="N116" s="15" t="e">
        <f t="shared" si="9"/>
        <v>#DIV/0!</v>
      </c>
      <c r="O116" s="149" t="e">
        <f t="shared" si="6"/>
        <v>#DIV/0!</v>
      </c>
      <c r="P116" s="125"/>
      <c r="Q116" s="157"/>
      <c r="R116" s="16"/>
      <c r="S116" s="15" t="e">
        <f t="shared" si="7"/>
        <v>#DIV/0!</v>
      </c>
      <c r="T116" s="120"/>
      <c r="U116" s="15"/>
      <c r="V116" s="120"/>
      <c r="W116" s="15"/>
      <c r="X116" s="67" t="e">
        <f t="shared" si="8"/>
        <v>#DIV/0!</v>
      </c>
      <c r="Y116" s="15"/>
      <c r="Z116" s="15"/>
      <c r="AA116" s="15"/>
      <c r="AB116" s="15"/>
      <c r="AC116" s="51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53"/>
    </row>
    <row r="117" spans="1:40" customFormat="1" ht="15.6" x14ac:dyDescent="0.3">
      <c r="A117" s="100"/>
      <c r="B117" s="57"/>
      <c r="C117" s="210"/>
      <c r="D117" s="211"/>
      <c r="E117" s="113"/>
      <c r="F117" s="71"/>
      <c r="G117" s="212"/>
      <c r="H117" s="212"/>
      <c r="I117" s="13"/>
      <c r="J117" s="13"/>
      <c r="K117" s="15"/>
      <c r="L117" s="15"/>
      <c r="M117" s="117">
        <f t="shared" si="5"/>
        <v>0</v>
      </c>
      <c r="N117" s="15" t="e">
        <f t="shared" si="9"/>
        <v>#DIV/0!</v>
      </c>
      <c r="O117" s="149" t="e">
        <f t="shared" si="6"/>
        <v>#DIV/0!</v>
      </c>
      <c r="P117" s="125"/>
      <c r="Q117" s="157"/>
      <c r="R117" s="16"/>
      <c r="S117" s="15" t="e">
        <f t="shared" si="7"/>
        <v>#DIV/0!</v>
      </c>
      <c r="T117" s="120"/>
      <c r="U117" s="15"/>
      <c r="V117" s="120"/>
      <c r="W117" s="15"/>
      <c r="X117" s="67" t="e">
        <f t="shared" si="8"/>
        <v>#DIV/0!</v>
      </c>
      <c r="Y117" s="15"/>
      <c r="Z117" s="15"/>
      <c r="AA117" s="15"/>
      <c r="AB117" s="15"/>
      <c r="AC117" s="51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53"/>
    </row>
    <row r="118" spans="1:40" customFormat="1" ht="15.6" x14ac:dyDescent="0.3">
      <c r="A118" s="100"/>
      <c r="B118" s="57"/>
      <c r="C118" s="210"/>
      <c r="D118" s="211"/>
      <c r="E118" s="113"/>
      <c r="F118" s="71"/>
      <c r="G118" s="212"/>
      <c r="H118" s="212"/>
      <c r="I118" s="13"/>
      <c r="J118" s="13"/>
      <c r="K118" s="15"/>
      <c r="L118" s="15"/>
      <c r="M118" s="117">
        <f t="shared" si="5"/>
        <v>0</v>
      </c>
      <c r="N118" s="15" t="e">
        <f t="shared" si="9"/>
        <v>#DIV/0!</v>
      </c>
      <c r="O118" s="149" t="e">
        <f t="shared" si="6"/>
        <v>#DIV/0!</v>
      </c>
      <c r="P118" s="125"/>
      <c r="Q118" s="157"/>
      <c r="R118" s="16"/>
      <c r="S118" s="15" t="e">
        <f t="shared" si="7"/>
        <v>#DIV/0!</v>
      </c>
      <c r="T118" s="120"/>
      <c r="U118" s="15"/>
      <c r="V118" s="120"/>
      <c r="W118" s="15"/>
      <c r="X118" s="67" t="e">
        <f t="shared" si="8"/>
        <v>#DIV/0!</v>
      </c>
      <c r="Y118" s="15"/>
      <c r="Z118" s="15"/>
      <c r="AA118" s="15"/>
      <c r="AB118" s="15"/>
      <c r="AC118" s="51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53"/>
    </row>
    <row r="119" spans="1:40" customFormat="1" ht="15.6" x14ac:dyDescent="0.3">
      <c r="A119" s="100"/>
      <c r="B119" s="57"/>
      <c r="C119" s="210"/>
      <c r="D119" s="211"/>
      <c r="E119" s="113"/>
      <c r="F119" s="71"/>
      <c r="G119" s="212"/>
      <c r="H119" s="212"/>
      <c r="I119" s="13"/>
      <c r="J119" s="13"/>
      <c r="K119" s="15"/>
      <c r="L119" s="15"/>
      <c r="M119" s="117">
        <f t="shared" si="5"/>
        <v>0</v>
      </c>
      <c r="N119" s="15" t="e">
        <f t="shared" si="9"/>
        <v>#DIV/0!</v>
      </c>
      <c r="O119" s="149" t="e">
        <f t="shared" si="6"/>
        <v>#DIV/0!</v>
      </c>
      <c r="P119" s="125"/>
      <c r="Q119" s="157"/>
      <c r="R119" s="16"/>
      <c r="S119" s="15" t="e">
        <f t="shared" si="7"/>
        <v>#DIV/0!</v>
      </c>
      <c r="T119" s="120"/>
      <c r="U119" s="15"/>
      <c r="V119" s="120"/>
      <c r="W119" s="15"/>
      <c r="X119" s="67" t="e">
        <f t="shared" si="8"/>
        <v>#DIV/0!</v>
      </c>
      <c r="Y119" s="15"/>
      <c r="Z119" s="15"/>
      <c r="AA119" s="15"/>
      <c r="AB119" s="15"/>
      <c r="AC119" s="51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53"/>
    </row>
    <row r="120" spans="1:40" customFormat="1" ht="15.6" x14ac:dyDescent="0.3">
      <c r="A120" s="100"/>
      <c r="B120" s="57"/>
      <c r="C120" s="210"/>
      <c r="D120" s="211"/>
      <c r="E120" s="113"/>
      <c r="F120" s="71"/>
      <c r="G120" s="212"/>
      <c r="H120" s="212"/>
      <c r="I120" s="13"/>
      <c r="J120" s="13"/>
      <c r="K120" s="15"/>
      <c r="L120" s="15"/>
      <c r="M120" s="117">
        <f t="shared" si="5"/>
        <v>0</v>
      </c>
      <c r="N120" s="15" t="e">
        <f t="shared" si="9"/>
        <v>#DIV/0!</v>
      </c>
      <c r="O120" s="149" t="e">
        <f t="shared" si="6"/>
        <v>#DIV/0!</v>
      </c>
      <c r="P120" s="125"/>
      <c r="Q120" s="157"/>
      <c r="R120" s="16"/>
      <c r="S120" s="15" t="e">
        <f t="shared" si="7"/>
        <v>#DIV/0!</v>
      </c>
      <c r="T120" s="120"/>
      <c r="U120" s="15"/>
      <c r="V120" s="120"/>
      <c r="W120" s="15"/>
      <c r="X120" s="67" t="e">
        <f t="shared" si="8"/>
        <v>#DIV/0!</v>
      </c>
      <c r="Y120" s="15"/>
      <c r="Z120" s="15"/>
      <c r="AA120" s="15"/>
      <c r="AB120" s="15"/>
      <c r="AC120" s="51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53"/>
    </row>
    <row r="121" spans="1:40" customFormat="1" ht="15.6" x14ac:dyDescent="0.3">
      <c r="A121" s="100"/>
      <c r="B121" s="57"/>
      <c r="C121" s="210"/>
      <c r="D121" s="211"/>
      <c r="E121" s="113"/>
      <c r="F121" s="71"/>
      <c r="G121" s="212"/>
      <c r="H121" s="212"/>
      <c r="I121" s="13"/>
      <c r="J121" s="13"/>
      <c r="K121" s="15"/>
      <c r="L121" s="15"/>
      <c r="M121" s="117">
        <f t="shared" si="5"/>
        <v>0</v>
      </c>
      <c r="N121" s="15" t="e">
        <f t="shared" si="9"/>
        <v>#DIV/0!</v>
      </c>
      <c r="O121" s="149" t="e">
        <f t="shared" si="6"/>
        <v>#DIV/0!</v>
      </c>
      <c r="P121" s="125"/>
      <c r="Q121" s="157"/>
      <c r="R121" s="16"/>
      <c r="S121" s="15" t="e">
        <f t="shared" si="7"/>
        <v>#DIV/0!</v>
      </c>
      <c r="T121" s="120"/>
      <c r="U121" s="15"/>
      <c r="V121" s="120"/>
      <c r="W121" s="15"/>
      <c r="X121" s="67" t="e">
        <f t="shared" si="8"/>
        <v>#DIV/0!</v>
      </c>
      <c r="Y121" s="15"/>
      <c r="Z121" s="15"/>
      <c r="AA121" s="15"/>
      <c r="AB121" s="15"/>
      <c r="AC121" s="51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53"/>
    </row>
    <row r="122" spans="1:40" customFormat="1" ht="15.6" x14ac:dyDescent="0.3">
      <c r="A122" s="100"/>
      <c r="B122" s="57"/>
      <c r="C122" s="210"/>
      <c r="D122" s="211"/>
      <c r="E122" s="113"/>
      <c r="F122" s="71"/>
      <c r="G122" s="212"/>
      <c r="H122" s="212"/>
      <c r="I122" s="13"/>
      <c r="J122" s="13"/>
      <c r="K122" s="15"/>
      <c r="L122" s="15"/>
      <c r="M122" s="117">
        <f t="shared" si="5"/>
        <v>0</v>
      </c>
      <c r="N122" s="15" t="e">
        <f t="shared" si="9"/>
        <v>#DIV/0!</v>
      </c>
      <c r="O122" s="149" t="e">
        <f t="shared" si="6"/>
        <v>#DIV/0!</v>
      </c>
      <c r="P122" s="125"/>
      <c r="Q122" s="157"/>
      <c r="R122" s="16"/>
      <c r="S122" s="15" t="e">
        <f t="shared" si="7"/>
        <v>#DIV/0!</v>
      </c>
      <c r="T122" s="120"/>
      <c r="U122" s="15"/>
      <c r="V122" s="120"/>
      <c r="W122" s="15"/>
      <c r="X122" s="67" t="e">
        <f t="shared" si="8"/>
        <v>#DIV/0!</v>
      </c>
      <c r="Y122" s="15"/>
      <c r="Z122" s="15"/>
      <c r="AA122" s="15"/>
      <c r="AB122" s="15"/>
      <c r="AC122" s="51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53"/>
    </row>
    <row r="123" spans="1:40" customFormat="1" ht="15.6" x14ac:dyDescent="0.3">
      <c r="A123" s="100"/>
      <c r="B123" s="57"/>
      <c r="C123" s="210"/>
      <c r="D123" s="211"/>
      <c r="E123" s="113"/>
      <c r="F123" s="71"/>
      <c r="G123" s="212"/>
      <c r="H123" s="212"/>
      <c r="I123" s="13"/>
      <c r="J123" s="13"/>
      <c r="K123" s="15"/>
      <c r="L123" s="15"/>
      <c r="M123" s="117">
        <f t="shared" si="5"/>
        <v>0</v>
      </c>
      <c r="N123" s="15" t="e">
        <f t="shared" si="9"/>
        <v>#DIV/0!</v>
      </c>
      <c r="O123" s="149" t="e">
        <f t="shared" si="6"/>
        <v>#DIV/0!</v>
      </c>
      <c r="P123" s="125"/>
      <c r="Q123" s="157"/>
      <c r="R123" s="16"/>
      <c r="S123" s="15" t="e">
        <f t="shared" si="7"/>
        <v>#DIV/0!</v>
      </c>
      <c r="T123" s="120"/>
      <c r="U123" s="15"/>
      <c r="V123" s="120"/>
      <c r="W123" s="15"/>
      <c r="X123" s="67" t="e">
        <f t="shared" si="8"/>
        <v>#DIV/0!</v>
      </c>
      <c r="Y123" s="15"/>
      <c r="Z123" s="15"/>
      <c r="AA123" s="15"/>
      <c r="AB123" s="15"/>
      <c r="AC123" s="51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53"/>
    </row>
    <row r="124" spans="1:40" customFormat="1" ht="15.6" x14ac:dyDescent="0.3">
      <c r="A124" s="100"/>
      <c r="B124" s="57"/>
      <c r="C124" s="210"/>
      <c r="D124" s="211"/>
      <c r="E124" s="113"/>
      <c r="F124" s="71"/>
      <c r="G124" s="212"/>
      <c r="H124" s="212"/>
      <c r="I124" s="13"/>
      <c r="J124" s="13"/>
      <c r="K124" s="15"/>
      <c r="L124" s="15"/>
      <c r="M124" s="117">
        <f t="shared" si="5"/>
        <v>0</v>
      </c>
      <c r="N124" s="15" t="e">
        <f t="shared" si="9"/>
        <v>#DIV/0!</v>
      </c>
      <c r="O124" s="149" t="e">
        <f t="shared" si="6"/>
        <v>#DIV/0!</v>
      </c>
      <c r="P124" s="125"/>
      <c r="Q124" s="157"/>
      <c r="R124" s="16"/>
      <c r="S124" s="15" t="e">
        <f t="shared" si="7"/>
        <v>#DIV/0!</v>
      </c>
      <c r="T124" s="120"/>
      <c r="U124" s="15"/>
      <c r="V124" s="120"/>
      <c r="W124" s="15"/>
      <c r="X124" s="67" t="e">
        <f t="shared" si="8"/>
        <v>#DIV/0!</v>
      </c>
      <c r="Y124" s="15"/>
      <c r="Z124" s="15"/>
      <c r="AA124" s="15"/>
      <c r="AB124" s="15"/>
      <c r="AC124" s="51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53"/>
    </row>
    <row r="206" spans="7:7" x14ac:dyDescent="0.3">
      <c r="G206" s="164"/>
    </row>
    <row r="207" spans="7:7" x14ac:dyDescent="0.3">
      <c r="G207" s="164">
        <f>+L184+L195+'[19]COAL RECEIPT &amp; GCV DATA'!L87+'[19]COAL RECEIPT &amp; GCV DATA'!L90</f>
        <v>0</v>
      </c>
    </row>
  </sheetData>
  <mergeCells count="2">
    <mergeCell ref="A1:B1"/>
    <mergeCell ref="AA1:AB1"/>
  </mergeCells>
  <conditionalFormatting sqref="A3:A124">
    <cfRule type="duplicateValues" dxfId="580" priority="42"/>
    <cfRule type="duplicateValues" dxfId="578" priority="43"/>
    <cfRule type="duplicateValues" dxfId="579" priority="44"/>
  </conditionalFormatting>
  <conditionalFormatting sqref="A13:A14">
    <cfRule type="duplicateValues" dxfId="577" priority="48" stopIfTrue="1"/>
  </conditionalFormatting>
  <conditionalFormatting sqref="A15">
    <cfRule type="duplicateValues" dxfId="574" priority="21"/>
    <cfRule type="duplicateValues" dxfId="573" priority="22"/>
    <cfRule type="duplicateValues" dxfId="572" priority="23"/>
    <cfRule type="duplicateValues" dxfId="571" priority="24" stopIfTrue="1"/>
    <cfRule type="duplicateValues" dxfId="570" priority="25" stopIfTrue="1"/>
    <cfRule type="duplicateValues" dxfId="569" priority="26"/>
    <cfRule type="duplicateValues" dxfId="576" priority="27"/>
    <cfRule type="duplicateValues" dxfId="575" priority="28" stopIfTrue="1"/>
  </conditionalFormatting>
  <conditionalFormatting sqref="A16">
    <cfRule type="duplicateValues" dxfId="568" priority="8"/>
    <cfRule type="duplicateValues" dxfId="566" priority="9"/>
    <cfRule type="duplicateValues" dxfId="565" priority="10"/>
    <cfRule type="duplicateValues" dxfId="564" priority="14" stopIfTrue="1"/>
    <cfRule type="duplicateValues" dxfId="567" priority="15"/>
    <cfRule type="duplicateValues" dxfId="563" priority="16"/>
    <cfRule type="duplicateValues" dxfId="562" priority="17" stopIfTrue="1"/>
  </conditionalFormatting>
  <conditionalFormatting sqref="A17">
    <cfRule type="duplicateValues" dxfId="561" priority="4"/>
    <cfRule type="duplicateValues" dxfId="560" priority="5"/>
    <cfRule type="duplicateValues" dxfId="559" priority="6"/>
    <cfRule type="duplicateValues" dxfId="558" priority="7" stopIfTrue="1"/>
  </conditionalFormatting>
  <conditionalFormatting sqref="A18 A119:A124 A13:A14 A9:A11">
    <cfRule type="duplicateValues" dxfId="555" priority="55" stopIfTrue="1"/>
    <cfRule type="duplicateValues" dxfId="556" priority="56"/>
    <cfRule type="duplicateValues" dxfId="557" priority="57"/>
  </conditionalFormatting>
  <conditionalFormatting sqref="A18 A119:A65352 A1:A2 A13:A14 A9:A11">
    <cfRule type="duplicateValues" dxfId="554" priority="58" stopIfTrue="1"/>
  </conditionalFormatting>
  <conditionalFormatting sqref="A18 A119:A1048576 A1:A2 A13:A14 A9:A11">
    <cfRule type="duplicateValues" dxfId="553" priority="49"/>
    <cfRule type="duplicateValues" dxfId="552" priority="50"/>
    <cfRule type="duplicateValues" dxfId="551" priority="51"/>
  </conditionalFormatting>
  <conditionalFormatting sqref="A19">
    <cfRule type="duplicateValues" dxfId="545" priority="29"/>
    <cfRule type="duplicateValues" dxfId="544" priority="30"/>
    <cfRule type="duplicateValues" dxfId="550" priority="31"/>
    <cfRule type="duplicateValues" dxfId="549" priority="35" stopIfTrue="1"/>
    <cfRule type="duplicateValues" dxfId="548" priority="36"/>
    <cfRule type="duplicateValues" dxfId="547" priority="37"/>
    <cfRule type="duplicateValues" dxfId="546" priority="38" stopIfTrue="1"/>
  </conditionalFormatting>
  <conditionalFormatting sqref="A20:A118">
    <cfRule type="duplicateValues" dxfId="543" priority="45" stopIfTrue="1"/>
  </conditionalFormatting>
  <conditionalFormatting sqref="A119:A1048576">
    <cfRule type="duplicateValues" dxfId="542" priority="47"/>
  </conditionalFormatting>
  <conditionalFormatting sqref="A65353:A1048576">
    <cfRule type="duplicateValues" dxfId="541" priority="46" stopIfTrue="1"/>
  </conditionalFormatting>
  <conditionalFormatting sqref="B3:B124">
    <cfRule type="duplicateValues" dxfId="540" priority="39"/>
    <cfRule type="duplicateValues" dxfId="539" priority="40"/>
  </conditionalFormatting>
  <conditionalFormatting sqref="B15">
    <cfRule type="duplicateValues" dxfId="537" priority="18"/>
    <cfRule type="duplicateValues" dxfId="538" priority="19"/>
  </conditionalFormatting>
  <conditionalFormatting sqref="B16">
    <cfRule type="duplicateValues" dxfId="535" priority="12"/>
    <cfRule type="duplicateValues" dxfId="536" priority="13"/>
  </conditionalFormatting>
  <conditionalFormatting sqref="B17">
    <cfRule type="duplicateValues" dxfId="533" priority="1"/>
    <cfRule type="duplicateValues" dxfId="534" priority="2"/>
  </conditionalFormatting>
  <conditionalFormatting sqref="B18 B13:B14 B9:B11">
    <cfRule type="duplicateValues" dxfId="532" priority="53"/>
    <cfRule type="duplicateValues" dxfId="531" priority="54"/>
  </conditionalFormatting>
  <conditionalFormatting sqref="B19">
    <cfRule type="duplicateValues" dxfId="530" priority="33"/>
    <cfRule type="duplicateValues" dxfId="529" priority="34"/>
  </conditionalFormatting>
  <conditionalFormatting sqref="C3:C124">
    <cfRule type="duplicateValues" dxfId="528" priority="41"/>
  </conditionalFormatting>
  <conditionalFormatting sqref="C15">
    <cfRule type="duplicateValues" dxfId="527" priority="20"/>
  </conditionalFormatting>
  <conditionalFormatting sqref="C16">
    <cfRule type="duplicateValues" dxfId="526" priority="11"/>
  </conditionalFormatting>
  <conditionalFormatting sqref="C17">
    <cfRule type="duplicateValues" dxfId="525" priority="3"/>
  </conditionalFormatting>
  <conditionalFormatting sqref="C18 C13:C14 C9:C11">
    <cfRule type="duplicateValues" dxfId="524" priority="52"/>
  </conditionalFormatting>
  <conditionalFormatting sqref="C19">
    <cfRule type="duplicateValues" dxfId="523" priority="32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8FB2-29D6-47C9-BD12-41D586A2E531}">
  <sheetPr>
    <pageSetUpPr fitToPage="1"/>
  </sheetPr>
  <dimension ref="A1:AF236"/>
  <sheetViews>
    <sheetView workbookViewId="0">
      <selection activeCell="T13" sqref="T13"/>
    </sheetView>
  </sheetViews>
  <sheetFormatPr defaultRowHeight="14.4" x14ac:dyDescent="0.3"/>
  <cols>
    <col min="1" max="1" width="4.6640625" style="34" customWidth="1"/>
    <col min="2" max="2" width="21.33203125" style="41" customWidth="1"/>
    <col min="3" max="3" width="17.33203125" style="42" customWidth="1"/>
    <col min="4" max="4" width="11.88671875" style="34" bestFit="1" customWidth="1"/>
    <col min="5" max="5" width="10.109375" style="34" bestFit="1" customWidth="1"/>
    <col min="6" max="6" width="9.6640625" style="34" bestFit="1" customWidth="1"/>
    <col min="7" max="7" width="8.109375" style="34" customWidth="1"/>
    <col min="8" max="8" width="11.33203125" style="34" customWidth="1"/>
    <col min="9" max="9" width="15.6640625" style="34" bestFit="1" customWidth="1"/>
    <col min="10" max="10" width="10.6640625" style="34" bestFit="1" customWidth="1"/>
    <col min="11" max="11" width="10.88671875" style="35" bestFit="1" customWidth="1"/>
    <col min="12" max="12" width="11.44140625" style="35" bestFit="1" customWidth="1"/>
    <col min="13" max="13" width="13.6640625" style="35" bestFit="1" customWidth="1"/>
    <col min="14" max="14" width="14.33203125" style="35" bestFit="1" customWidth="1"/>
    <col min="15" max="15" width="13.88671875" style="35" bestFit="1" customWidth="1"/>
    <col min="16" max="16" width="13.6640625" style="35" bestFit="1" customWidth="1"/>
    <col min="17" max="17" width="12.33203125" style="35" bestFit="1" customWidth="1"/>
    <col min="18" max="18" width="12.5546875" style="35" bestFit="1" customWidth="1"/>
    <col min="19" max="19" width="11.5546875" style="35" bestFit="1" customWidth="1"/>
    <col min="20" max="20" width="9" style="35" customWidth="1"/>
    <col min="21" max="21" width="12.33203125" style="35" bestFit="1" customWidth="1"/>
    <col min="22" max="22" width="9" style="35" customWidth="1"/>
    <col min="23" max="23" width="12.44140625" style="35" bestFit="1" customWidth="1"/>
    <col min="24" max="258" width="8.88671875" style="52"/>
    <col min="259" max="259" width="4.6640625" style="52" customWidth="1"/>
    <col min="260" max="260" width="14.5546875" style="52" bestFit="1" customWidth="1"/>
    <col min="261" max="261" width="10.33203125" style="52" customWidth="1"/>
    <col min="262" max="262" width="11.88671875" style="52" bestFit="1" customWidth="1"/>
    <col min="263" max="263" width="10.109375" style="52" bestFit="1" customWidth="1"/>
    <col min="264" max="264" width="9.33203125" style="52" bestFit="1" customWidth="1"/>
    <col min="265" max="265" width="8.109375" style="52" customWidth="1"/>
    <col min="266" max="266" width="11.33203125" style="52" customWidth="1"/>
    <col min="267" max="267" width="15.6640625" style="52" bestFit="1" customWidth="1"/>
    <col min="268" max="268" width="10.6640625" style="52" bestFit="1" customWidth="1"/>
    <col min="269" max="269" width="10.88671875" style="52" bestFit="1" customWidth="1"/>
    <col min="270" max="270" width="11.44140625" style="52" bestFit="1" customWidth="1"/>
    <col min="271" max="271" width="11.109375" style="52" bestFit="1" customWidth="1"/>
    <col min="272" max="272" width="14.33203125" style="52" bestFit="1" customWidth="1"/>
    <col min="273" max="273" width="13.88671875" style="52" bestFit="1" customWidth="1"/>
    <col min="274" max="276" width="12.33203125" style="52" bestFit="1" customWidth="1"/>
    <col min="277" max="278" width="9" style="52" customWidth="1"/>
    <col min="279" max="279" width="12.33203125" style="52" bestFit="1" customWidth="1"/>
    <col min="280" max="280" width="9" style="52" customWidth="1"/>
    <col min="281" max="281" width="12.44140625" style="52" bestFit="1" customWidth="1"/>
    <col min="282" max="514" width="8.88671875" style="52"/>
    <col min="515" max="515" width="4.6640625" style="52" customWidth="1"/>
    <col min="516" max="516" width="14.5546875" style="52" bestFit="1" customWidth="1"/>
    <col min="517" max="517" width="10.33203125" style="52" customWidth="1"/>
    <col min="518" max="518" width="11.88671875" style="52" bestFit="1" customWidth="1"/>
    <col min="519" max="519" width="10.109375" style="52" bestFit="1" customWidth="1"/>
    <col min="520" max="520" width="9.33203125" style="52" bestFit="1" customWidth="1"/>
    <col min="521" max="521" width="8.109375" style="52" customWidth="1"/>
    <col min="522" max="522" width="11.33203125" style="52" customWidth="1"/>
    <col min="523" max="523" width="15.6640625" style="52" bestFit="1" customWidth="1"/>
    <col min="524" max="524" width="10.6640625" style="52" bestFit="1" customWidth="1"/>
    <col min="525" max="525" width="10.88671875" style="52" bestFit="1" customWidth="1"/>
    <col min="526" max="526" width="11.44140625" style="52" bestFit="1" customWidth="1"/>
    <col min="527" max="527" width="11.109375" style="52" bestFit="1" customWidth="1"/>
    <col min="528" max="528" width="14.33203125" style="52" bestFit="1" customWidth="1"/>
    <col min="529" max="529" width="13.88671875" style="52" bestFit="1" customWidth="1"/>
    <col min="530" max="532" width="12.33203125" style="52" bestFit="1" customWidth="1"/>
    <col min="533" max="534" width="9" style="52" customWidth="1"/>
    <col min="535" max="535" width="12.33203125" style="52" bestFit="1" customWidth="1"/>
    <col min="536" max="536" width="9" style="52" customWidth="1"/>
    <col min="537" max="537" width="12.44140625" style="52" bestFit="1" customWidth="1"/>
    <col min="538" max="770" width="8.88671875" style="52"/>
    <col min="771" max="771" width="4.6640625" style="52" customWidth="1"/>
    <col min="772" max="772" width="14.5546875" style="52" bestFit="1" customWidth="1"/>
    <col min="773" max="773" width="10.33203125" style="52" customWidth="1"/>
    <col min="774" max="774" width="11.88671875" style="52" bestFit="1" customWidth="1"/>
    <col min="775" max="775" width="10.109375" style="52" bestFit="1" customWidth="1"/>
    <col min="776" max="776" width="9.33203125" style="52" bestFit="1" customWidth="1"/>
    <col min="777" max="777" width="8.109375" style="52" customWidth="1"/>
    <col min="778" max="778" width="11.33203125" style="52" customWidth="1"/>
    <col min="779" max="779" width="15.6640625" style="52" bestFit="1" customWidth="1"/>
    <col min="780" max="780" width="10.6640625" style="52" bestFit="1" customWidth="1"/>
    <col min="781" max="781" width="10.88671875" style="52" bestFit="1" customWidth="1"/>
    <col min="782" max="782" width="11.44140625" style="52" bestFit="1" customWidth="1"/>
    <col min="783" max="783" width="11.109375" style="52" bestFit="1" customWidth="1"/>
    <col min="784" max="784" width="14.33203125" style="52" bestFit="1" customWidth="1"/>
    <col min="785" max="785" width="13.88671875" style="52" bestFit="1" customWidth="1"/>
    <col min="786" max="788" width="12.33203125" style="52" bestFit="1" customWidth="1"/>
    <col min="789" max="790" width="9" style="52" customWidth="1"/>
    <col min="791" max="791" width="12.33203125" style="52" bestFit="1" customWidth="1"/>
    <col min="792" max="792" width="9" style="52" customWidth="1"/>
    <col min="793" max="793" width="12.44140625" style="52" bestFit="1" customWidth="1"/>
    <col min="794" max="1026" width="8.88671875" style="52"/>
    <col min="1027" max="1027" width="4.6640625" style="52" customWidth="1"/>
    <col min="1028" max="1028" width="14.5546875" style="52" bestFit="1" customWidth="1"/>
    <col min="1029" max="1029" width="10.33203125" style="52" customWidth="1"/>
    <col min="1030" max="1030" width="11.88671875" style="52" bestFit="1" customWidth="1"/>
    <col min="1031" max="1031" width="10.109375" style="52" bestFit="1" customWidth="1"/>
    <col min="1032" max="1032" width="9.33203125" style="52" bestFit="1" customWidth="1"/>
    <col min="1033" max="1033" width="8.109375" style="52" customWidth="1"/>
    <col min="1034" max="1034" width="11.33203125" style="52" customWidth="1"/>
    <col min="1035" max="1035" width="15.6640625" style="52" bestFit="1" customWidth="1"/>
    <col min="1036" max="1036" width="10.6640625" style="52" bestFit="1" customWidth="1"/>
    <col min="1037" max="1037" width="10.88671875" style="52" bestFit="1" customWidth="1"/>
    <col min="1038" max="1038" width="11.44140625" style="52" bestFit="1" customWidth="1"/>
    <col min="1039" max="1039" width="11.109375" style="52" bestFit="1" customWidth="1"/>
    <col min="1040" max="1040" width="14.33203125" style="52" bestFit="1" customWidth="1"/>
    <col min="1041" max="1041" width="13.88671875" style="52" bestFit="1" customWidth="1"/>
    <col min="1042" max="1044" width="12.33203125" style="52" bestFit="1" customWidth="1"/>
    <col min="1045" max="1046" width="9" style="52" customWidth="1"/>
    <col min="1047" max="1047" width="12.33203125" style="52" bestFit="1" customWidth="1"/>
    <col min="1048" max="1048" width="9" style="52" customWidth="1"/>
    <col min="1049" max="1049" width="12.44140625" style="52" bestFit="1" customWidth="1"/>
    <col min="1050" max="1282" width="8.88671875" style="52"/>
    <col min="1283" max="1283" width="4.6640625" style="52" customWidth="1"/>
    <col min="1284" max="1284" width="14.5546875" style="52" bestFit="1" customWidth="1"/>
    <col min="1285" max="1285" width="10.33203125" style="52" customWidth="1"/>
    <col min="1286" max="1286" width="11.88671875" style="52" bestFit="1" customWidth="1"/>
    <col min="1287" max="1287" width="10.109375" style="52" bestFit="1" customWidth="1"/>
    <col min="1288" max="1288" width="9.33203125" style="52" bestFit="1" customWidth="1"/>
    <col min="1289" max="1289" width="8.109375" style="52" customWidth="1"/>
    <col min="1290" max="1290" width="11.33203125" style="52" customWidth="1"/>
    <col min="1291" max="1291" width="15.6640625" style="52" bestFit="1" customWidth="1"/>
    <col min="1292" max="1292" width="10.6640625" style="52" bestFit="1" customWidth="1"/>
    <col min="1293" max="1293" width="10.88671875" style="52" bestFit="1" customWidth="1"/>
    <col min="1294" max="1294" width="11.44140625" style="52" bestFit="1" customWidth="1"/>
    <col min="1295" max="1295" width="11.109375" style="52" bestFit="1" customWidth="1"/>
    <col min="1296" max="1296" width="14.33203125" style="52" bestFit="1" customWidth="1"/>
    <col min="1297" max="1297" width="13.88671875" style="52" bestFit="1" customWidth="1"/>
    <col min="1298" max="1300" width="12.33203125" style="52" bestFit="1" customWidth="1"/>
    <col min="1301" max="1302" width="9" style="52" customWidth="1"/>
    <col min="1303" max="1303" width="12.33203125" style="52" bestFit="1" customWidth="1"/>
    <col min="1304" max="1304" width="9" style="52" customWidth="1"/>
    <col min="1305" max="1305" width="12.44140625" style="52" bestFit="1" customWidth="1"/>
    <col min="1306" max="1538" width="8.88671875" style="52"/>
    <col min="1539" max="1539" width="4.6640625" style="52" customWidth="1"/>
    <col min="1540" max="1540" width="14.5546875" style="52" bestFit="1" customWidth="1"/>
    <col min="1541" max="1541" width="10.33203125" style="52" customWidth="1"/>
    <col min="1542" max="1542" width="11.88671875" style="52" bestFit="1" customWidth="1"/>
    <col min="1543" max="1543" width="10.109375" style="52" bestFit="1" customWidth="1"/>
    <col min="1544" max="1544" width="9.33203125" style="52" bestFit="1" customWidth="1"/>
    <col min="1545" max="1545" width="8.109375" style="52" customWidth="1"/>
    <col min="1546" max="1546" width="11.33203125" style="52" customWidth="1"/>
    <col min="1547" max="1547" width="15.6640625" style="52" bestFit="1" customWidth="1"/>
    <col min="1548" max="1548" width="10.6640625" style="52" bestFit="1" customWidth="1"/>
    <col min="1549" max="1549" width="10.88671875" style="52" bestFit="1" customWidth="1"/>
    <col min="1550" max="1550" width="11.44140625" style="52" bestFit="1" customWidth="1"/>
    <col min="1551" max="1551" width="11.109375" style="52" bestFit="1" customWidth="1"/>
    <col min="1552" max="1552" width="14.33203125" style="52" bestFit="1" customWidth="1"/>
    <col min="1553" max="1553" width="13.88671875" style="52" bestFit="1" customWidth="1"/>
    <col min="1554" max="1556" width="12.33203125" style="52" bestFit="1" customWidth="1"/>
    <col min="1557" max="1558" width="9" style="52" customWidth="1"/>
    <col min="1559" max="1559" width="12.33203125" style="52" bestFit="1" customWidth="1"/>
    <col min="1560" max="1560" width="9" style="52" customWidth="1"/>
    <col min="1561" max="1561" width="12.44140625" style="52" bestFit="1" customWidth="1"/>
    <col min="1562" max="1794" width="8.88671875" style="52"/>
    <col min="1795" max="1795" width="4.6640625" style="52" customWidth="1"/>
    <col min="1796" max="1796" width="14.5546875" style="52" bestFit="1" customWidth="1"/>
    <col min="1797" max="1797" width="10.33203125" style="52" customWidth="1"/>
    <col min="1798" max="1798" width="11.88671875" style="52" bestFit="1" customWidth="1"/>
    <col min="1799" max="1799" width="10.109375" style="52" bestFit="1" customWidth="1"/>
    <col min="1800" max="1800" width="9.33203125" style="52" bestFit="1" customWidth="1"/>
    <col min="1801" max="1801" width="8.109375" style="52" customWidth="1"/>
    <col min="1802" max="1802" width="11.33203125" style="52" customWidth="1"/>
    <col min="1803" max="1803" width="15.6640625" style="52" bestFit="1" customWidth="1"/>
    <col min="1804" max="1804" width="10.6640625" style="52" bestFit="1" customWidth="1"/>
    <col min="1805" max="1805" width="10.88671875" style="52" bestFit="1" customWidth="1"/>
    <col min="1806" max="1806" width="11.44140625" style="52" bestFit="1" customWidth="1"/>
    <col min="1807" max="1807" width="11.109375" style="52" bestFit="1" customWidth="1"/>
    <col min="1808" max="1808" width="14.33203125" style="52" bestFit="1" customWidth="1"/>
    <col min="1809" max="1809" width="13.88671875" style="52" bestFit="1" customWidth="1"/>
    <col min="1810" max="1812" width="12.33203125" style="52" bestFit="1" customWidth="1"/>
    <col min="1813" max="1814" width="9" style="52" customWidth="1"/>
    <col min="1815" max="1815" width="12.33203125" style="52" bestFit="1" customWidth="1"/>
    <col min="1816" max="1816" width="9" style="52" customWidth="1"/>
    <col min="1817" max="1817" width="12.44140625" style="52" bestFit="1" customWidth="1"/>
    <col min="1818" max="2050" width="8.88671875" style="52"/>
    <col min="2051" max="2051" width="4.6640625" style="52" customWidth="1"/>
    <col min="2052" max="2052" width="14.5546875" style="52" bestFit="1" customWidth="1"/>
    <col min="2053" max="2053" width="10.33203125" style="52" customWidth="1"/>
    <col min="2054" max="2054" width="11.88671875" style="52" bestFit="1" customWidth="1"/>
    <col min="2055" max="2055" width="10.109375" style="52" bestFit="1" customWidth="1"/>
    <col min="2056" max="2056" width="9.33203125" style="52" bestFit="1" customWidth="1"/>
    <col min="2057" max="2057" width="8.109375" style="52" customWidth="1"/>
    <col min="2058" max="2058" width="11.33203125" style="52" customWidth="1"/>
    <col min="2059" max="2059" width="15.6640625" style="52" bestFit="1" customWidth="1"/>
    <col min="2060" max="2060" width="10.6640625" style="52" bestFit="1" customWidth="1"/>
    <col min="2061" max="2061" width="10.88671875" style="52" bestFit="1" customWidth="1"/>
    <col min="2062" max="2062" width="11.44140625" style="52" bestFit="1" customWidth="1"/>
    <col min="2063" max="2063" width="11.109375" style="52" bestFit="1" customWidth="1"/>
    <col min="2064" max="2064" width="14.33203125" style="52" bestFit="1" customWidth="1"/>
    <col min="2065" max="2065" width="13.88671875" style="52" bestFit="1" customWidth="1"/>
    <col min="2066" max="2068" width="12.33203125" style="52" bestFit="1" customWidth="1"/>
    <col min="2069" max="2070" width="9" style="52" customWidth="1"/>
    <col min="2071" max="2071" width="12.33203125" style="52" bestFit="1" customWidth="1"/>
    <col min="2072" max="2072" width="9" style="52" customWidth="1"/>
    <col min="2073" max="2073" width="12.44140625" style="52" bestFit="1" customWidth="1"/>
    <col min="2074" max="2306" width="8.88671875" style="52"/>
    <col min="2307" max="2307" width="4.6640625" style="52" customWidth="1"/>
    <col min="2308" max="2308" width="14.5546875" style="52" bestFit="1" customWidth="1"/>
    <col min="2309" max="2309" width="10.33203125" style="52" customWidth="1"/>
    <col min="2310" max="2310" width="11.88671875" style="52" bestFit="1" customWidth="1"/>
    <col min="2311" max="2311" width="10.109375" style="52" bestFit="1" customWidth="1"/>
    <col min="2312" max="2312" width="9.33203125" style="52" bestFit="1" customWidth="1"/>
    <col min="2313" max="2313" width="8.109375" style="52" customWidth="1"/>
    <col min="2314" max="2314" width="11.33203125" style="52" customWidth="1"/>
    <col min="2315" max="2315" width="15.6640625" style="52" bestFit="1" customWidth="1"/>
    <col min="2316" max="2316" width="10.6640625" style="52" bestFit="1" customWidth="1"/>
    <col min="2317" max="2317" width="10.88671875" style="52" bestFit="1" customWidth="1"/>
    <col min="2318" max="2318" width="11.44140625" style="52" bestFit="1" customWidth="1"/>
    <col min="2319" max="2319" width="11.109375" style="52" bestFit="1" customWidth="1"/>
    <col min="2320" max="2320" width="14.33203125" style="52" bestFit="1" customWidth="1"/>
    <col min="2321" max="2321" width="13.88671875" style="52" bestFit="1" customWidth="1"/>
    <col min="2322" max="2324" width="12.33203125" style="52" bestFit="1" customWidth="1"/>
    <col min="2325" max="2326" width="9" style="52" customWidth="1"/>
    <col min="2327" max="2327" width="12.33203125" style="52" bestFit="1" customWidth="1"/>
    <col min="2328" max="2328" width="9" style="52" customWidth="1"/>
    <col min="2329" max="2329" width="12.44140625" style="52" bestFit="1" customWidth="1"/>
    <col min="2330" max="2562" width="8.88671875" style="52"/>
    <col min="2563" max="2563" width="4.6640625" style="52" customWidth="1"/>
    <col min="2564" max="2564" width="14.5546875" style="52" bestFit="1" customWidth="1"/>
    <col min="2565" max="2565" width="10.33203125" style="52" customWidth="1"/>
    <col min="2566" max="2566" width="11.88671875" style="52" bestFit="1" customWidth="1"/>
    <col min="2567" max="2567" width="10.109375" style="52" bestFit="1" customWidth="1"/>
    <col min="2568" max="2568" width="9.33203125" style="52" bestFit="1" customWidth="1"/>
    <col min="2569" max="2569" width="8.109375" style="52" customWidth="1"/>
    <col min="2570" max="2570" width="11.33203125" style="52" customWidth="1"/>
    <col min="2571" max="2571" width="15.6640625" style="52" bestFit="1" customWidth="1"/>
    <col min="2572" max="2572" width="10.6640625" style="52" bestFit="1" customWidth="1"/>
    <col min="2573" max="2573" width="10.88671875" style="52" bestFit="1" customWidth="1"/>
    <col min="2574" max="2574" width="11.44140625" style="52" bestFit="1" customWidth="1"/>
    <col min="2575" max="2575" width="11.109375" style="52" bestFit="1" customWidth="1"/>
    <col min="2576" max="2576" width="14.33203125" style="52" bestFit="1" customWidth="1"/>
    <col min="2577" max="2577" width="13.88671875" style="52" bestFit="1" customWidth="1"/>
    <col min="2578" max="2580" width="12.33203125" style="52" bestFit="1" customWidth="1"/>
    <col min="2581" max="2582" width="9" style="52" customWidth="1"/>
    <col min="2583" max="2583" width="12.33203125" style="52" bestFit="1" customWidth="1"/>
    <col min="2584" max="2584" width="9" style="52" customWidth="1"/>
    <col min="2585" max="2585" width="12.44140625" style="52" bestFit="1" customWidth="1"/>
    <col min="2586" max="2818" width="8.88671875" style="52"/>
    <col min="2819" max="2819" width="4.6640625" style="52" customWidth="1"/>
    <col min="2820" max="2820" width="14.5546875" style="52" bestFit="1" customWidth="1"/>
    <col min="2821" max="2821" width="10.33203125" style="52" customWidth="1"/>
    <col min="2822" max="2822" width="11.88671875" style="52" bestFit="1" customWidth="1"/>
    <col min="2823" max="2823" width="10.109375" style="52" bestFit="1" customWidth="1"/>
    <col min="2824" max="2824" width="9.33203125" style="52" bestFit="1" customWidth="1"/>
    <col min="2825" max="2825" width="8.109375" style="52" customWidth="1"/>
    <col min="2826" max="2826" width="11.33203125" style="52" customWidth="1"/>
    <col min="2827" max="2827" width="15.6640625" style="52" bestFit="1" customWidth="1"/>
    <col min="2828" max="2828" width="10.6640625" style="52" bestFit="1" customWidth="1"/>
    <col min="2829" max="2829" width="10.88671875" style="52" bestFit="1" customWidth="1"/>
    <col min="2830" max="2830" width="11.44140625" style="52" bestFit="1" customWidth="1"/>
    <col min="2831" max="2831" width="11.109375" style="52" bestFit="1" customWidth="1"/>
    <col min="2832" max="2832" width="14.33203125" style="52" bestFit="1" customWidth="1"/>
    <col min="2833" max="2833" width="13.88671875" style="52" bestFit="1" customWidth="1"/>
    <col min="2834" max="2836" width="12.33203125" style="52" bestFit="1" customWidth="1"/>
    <col min="2837" max="2838" width="9" style="52" customWidth="1"/>
    <col min="2839" max="2839" width="12.33203125" style="52" bestFit="1" customWidth="1"/>
    <col min="2840" max="2840" width="9" style="52" customWidth="1"/>
    <col min="2841" max="2841" width="12.44140625" style="52" bestFit="1" customWidth="1"/>
    <col min="2842" max="3074" width="8.88671875" style="52"/>
    <col min="3075" max="3075" width="4.6640625" style="52" customWidth="1"/>
    <col min="3076" max="3076" width="14.5546875" style="52" bestFit="1" customWidth="1"/>
    <col min="3077" max="3077" width="10.33203125" style="52" customWidth="1"/>
    <col min="3078" max="3078" width="11.88671875" style="52" bestFit="1" customWidth="1"/>
    <col min="3079" max="3079" width="10.109375" style="52" bestFit="1" customWidth="1"/>
    <col min="3080" max="3080" width="9.33203125" style="52" bestFit="1" customWidth="1"/>
    <col min="3081" max="3081" width="8.109375" style="52" customWidth="1"/>
    <col min="3082" max="3082" width="11.33203125" style="52" customWidth="1"/>
    <col min="3083" max="3083" width="15.6640625" style="52" bestFit="1" customWidth="1"/>
    <col min="3084" max="3084" width="10.6640625" style="52" bestFit="1" customWidth="1"/>
    <col min="3085" max="3085" width="10.88671875" style="52" bestFit="1" customWidth="1"/>
    <col min="3086" max="3086" width="11.44140625" style="52" bestFit="1" customWidth="1"/>
    <col min="3087" max="3087" width="11.109375" style="52" bestFit="1" customWidth="1"/>
    <col min="3088" max="3088" width="14.33203125" style="52" bestFit="1" customWidth="1"/>
    <col min="3089" max="3089" width="13.88671875" style="52" bestFit="1" customWidth="1"/>
    <col min="3090" max="3092" width="12.33203125" style="52" bestFit="1" customWidth="1"/>
    <col min="3093" max="3094" width="9" style="52" customWidth="1"/>
    <col min="3095" max="3095" width="12.33203125" style="52" bestFit="1" customWidth="1"/>
    <col min="3096" max="3096" width="9" style="52" customWidth="1"/>
    <col min="3097" max="3097" width="12.44140625" style="52" bestFit="1" customWidth="1"/>
    <col min="3098" max="3330" width="8.88671875" style="52"/>
    <col min="3331" max="3331" width="4.6640625" style="52" customWidth="1"/>
    <col min="3332" max="3332" width="14.5546875" style="52" bestFit="1" customWidth="1"/>
    <col min="3333" max="3333" width="10.33203125" style="52" customWidth="1"/>
    <col min="3334" max="3334" width="11.88671875" style="52" bestFit="1" customWidth="1"/>
    <col min="3335" max="3335" width="10.109375" style="52" bestFit="1" customWidth="1"/>
    <col min="3336" max="3336" width="9.33203125" style="52" bestFit="1" customWidth="1"/>
    <col min="3337" max="3337" width="8.109375" style="52" customWidth="1"/>
    <col min="3338" max="3338" width="11.33203125" style="52" customWidth="1"/>
    <col min="3339" max="3339" width="15.6640625" style="52" bestFit="1" customWidth="1"/>
    <col min="3340" max="3340" width="10.6640625" style="52" bestFit="1" customWidth="1"/>
    <col min="3341" max="3341" width="10.88671875" style="52" bestFit="1" customWidth="1"/>
    <col min="3342" max="3342" width="11.44140625" style="52" bestFit="1" customWidth="1"/>
    <col min="3343" max="3343" width="11.109375" style="52" bestFit="1" customWidth="1"/>
    <col min="3344" max="3344" width="14.33203125" style="52" bestFit="1" customWidth="1"/>
    <col min="3345" max="3345" width="13.88671875" style="52" bestFit="1" customWidth="1"/>
    <col min="3346" max="3348" width="12.33203125" style="52" bestFit="1" customWidth="1"/>
    <col min="3349" max="3350" width="9" style="52" customWidth="1"/>
    <col min="3351" max="3351" width="12.33203125" style="52" bestFit="1" customWidth="1"/>
    <col min="3352" max="3352" width="9" style="52" customWidth="1"/>
    <col min="3353" max="3353" width="12.44140625" style="52" bestFit="1" customWidth="1"/>
    <col min="3354" max="3586" width="8.88671875" style="52"/>
    <col min="3587" max="3587" width="4.6640625" style="52" customWidth="1"/>
    <col min="3588" max="3588" width="14.5546875" style="52" bestFit="1" customWidth="1"/>
    <col min="3589" max="3589" width="10.33203125" style="52" customWidth="1"/>
    <col min="3590" max="3590" width="11.88671875" style="52" bestFit="1" customWidth="1"/>
    <col min="3591" max="3591" width="10.109375" style="52" bestFit="1" customWidth="1"/>
    <col min="3592" max="3592" width="9.33203125" style="52" bestFit="1" customWidth="1"/>
    <col min="3593" max="3593" width="8.109375" style="52" customWidth="1"/>
    <col min="3594" max="3594" width="11.33203125" style="52" customWidth="1"/>
    <col min="3595" max="3595" width="15.6640625" style="52" bestFit="1" customWidth="1"/>
    <col min="3596" max="3596" width="10.6640625" style="52" bestFit="1" customWidth="1"/>
    <col min="3597" max="3597" width="10.88671875" style="52" bestFit="1" customWidth="1"/>
    <col min="3598" max="3598" width="11.44140625" style="52" bestFit="1" customWidth="1"/>
    <col min="3599" max="3599" width="11.109375" style="52" bestFit="1" customWidth="1"/>
    <col min="3600" max="3600" width="14.33203125" style="52" bestFit="1" customWidth="1"/>
    <col min="3601" max="3601" width="13.88671875" style="52" bestFit="1" customWidth="1"/>
    <col min="3602" max="3604" width="12.33203125" style="52" bestFit="1" customWidth="1"/>
    <col min="3605" max="3606" width="9" style="52" customWidth="1"/>
    <col min="3607" max="3607" width="12.33203125" style="52" bestFit="1" customWidth="1"/>
    <col min="3608" max="3608" width="9" style="52" customWidth="1"/>
    <col min="3609" max="3609" width="12.44140625" style="52" bestFit="1" customWidth="1"/>
    <col min="3610" max="3842" width="8.88671875" style="52"/>
    <col min="3843" max="3843" width="4.6640625" style="52" customWidth="1"/>
    <col min="3844" max="3844" width="14.5546875" style="52" bestFit="1" customWidth="1"/>
    <col min="3845" max="3845" width="10.33203125" style="52" customWidth="1"/>
    <col min="3846" max="3846" width="11.88671875" style="52" bestFit="1" customWidth="1"/>
    <col min="3847" max="3847" width="10.109375" style="52" bestFit="1" customWidth="1"/>
    <col min="3848" max="3848" width="9.33203125" style="52" bestFit="1" customWidth="1"/>
    <col min="3849" max="3849" width="8.109375" style="52" customWidth="1"/>
    <col min="3850" max="3850" width="11.33203125" style="52" customWidth="1"/>
    <col min="3851" max="3851" width="15.6640625" style="52" bestFit="1" customWidth="1"/>
    <col min="3852" max="3852" width="10.6640625" style="52" bestFit="1" customWidth="1"/>
    <col min="3853" max="3853" width="10.88671875" style="52" bestFit="1" customWidth="1"/>
    <col min="3854" max="3854" width="11.44140625" style="52" bestFit="1" customWidth="1"/>
    <col min="3855" max="3855" width="11.109375" style="52" bestFit="1" customWidth="1"/>
    <col min="3856" max="3856" width="14.33203125" style="52" bestFit="1" customWidth="1"/>
    <col min="3857" max="3857" width="13.88671875" style="52" bestFit="1" customWidth="1"/>
    <col min="3858" max="3860" width="12.33203125" style="52" bestFit="1" customWidth="1"/>
    <col min="3861" max="3862" width="9" style="52" customWidth="1"/>
    <col min="3863" max="3863" width="12.33203125" style="52" bestFit="1" customWidth="1"/>
    <col min="3864" max="3864" width="9" style="52" customWidth="1"/>
    <col min="3865" max="3865" width="12.44140625" style="52" bestFit="1" customWidth="1"/>
    <col min="3866" max="4098" width="8.88671875" style="52"/>
    <col min="4099" max="4099" width="4.6640625" style="52" customWidth="1"/>
    <col min="4100" max="4100" width="14.5546875" style="52" bestFit="1" customWidth="1"/>
    <col min="4101" max="4101" width="10.33203125" style="52" customWidth="1"/>
    <col min="4102" max="4102" width="11.88671875" style="52" bestFit="1" customWidth="1"/>
    <col min="4103" max="4103" width="10.109375" style="52" bestFit="1" customWidth="1"/>
    <col min="4104" max="4104" width="9.33203125" style="52" bestFit="1" customWidth="1"/>
    <col min="4105" max="4105" width="8.109375" style="52" customWidth="1"/>
    <col min="4106" max="4106" width="11.33203125" style="52" customWidth="1"/>
    <col min="4107" max="4107" width="15.6640625" style="52" bestFit="1" customWidth="1"/>
    <col min="4108" max="4108" width="10.6640625" style="52" bestFit="1" customWidth="1"/>
    <col min="4109" max="4109" width="10.88671875" style="52" bestFit="1" customWidth="1"/>
    <col min="4110" max="4110" width="11.44140625" style="52" bestFit="1" customWidth="1"/>
    <col min="4111" max="4111" width="11.109375" style="52" bestFit="1" customWidth="1"/>
    <col min="4112" max="4112" width="14.33203125" style="52" bestFit="1" customWidth="1"/>
    <col min="4113" max="4113" width="13.88671875" style="52" bestFit="1" customWidth="1"/>
    <col min="4114" max="4116" width="12.33203125" style="52" bestFit="1" customWidth="1"/>
    <col min="4117" max="4118" width="9" style="52" customWidth="1"/>
    <col min="4119" max="4119" width="12.33203125" style="52" bestFit="1" customWidth="1"/>
    <col min="4120" max="4120" width="9" style="52" customWidth="1"/>
    <col min="4121" max="4121" width="12.44140625" style="52" bestFit="1" customWidth="1"/>
    <col min="4122" max="4354" width="8.88671875" style="52"/>
    <col min="4355" max="4355" width="4.6640625" style="52" customWidth="1"/>
    <col min="4356" max="4356" width="14.5546875" style="52" bestFit="1" customWidth="1"/>
    <col min="4357" max="4357" width="10.33203125" style="52" customWidth="1"/>
    <col min="4358" max="4358" width="11.88671875" style="52" bestFit="1" customWidth="1"/>
    <col min="4359" max="4359" width="10.109375" style="52" bestFit="1" customWidth="1"/>
    <col min="4360" max="4360" width="9.33203125" style="52" bestFit="1" customWidth="1"/>
    <col min="4361" max="4361" width="8.109375" style="52" customWidth="1"/>
    <col min="4362" max="4362" width="11.33203125" style="52" customWidth="1"/>
    <col min="4363" max="4363" width="15.6640625" style="52" bestFit="1" customWidth="1"/>
    <col min="4364" max="4364" width="10.6640625" style="52" bestFit="1" customWidth="1"/>
    <col min="4365" max="4365" width="10.88671875" style="52" bestFit="1" customWidth="1"/>
    <col min="4366" max="4366" width="11.44140625" style="52" bestFit="1" customWidth="1"/>
    <col min="4367" max="4367" width="11.109375" style="52" bestFit="1" customWidth="1"/>
    <col min="4368" max="4368" width="14.33203125" style="52" bestFit="1" customWidth="1"/>
    <col min="4369" max="4369" width="13.88671875" style="52" bestFit="1" customWidth="1"/>
    <col min="4370" max="4372" width="12.33203125" style="52" bestFit="1" customWidth="1"/>
    <col min="4373" max="4374" width="9" style="52" customWidth="1"/>
    <col min="4375" max="4375" width="12.33203125" style="52" bestFit="1" customWidth="1"/>
    <col min="4376" max="4376" width="9" style="52" customWidth="1"/>
    <col min="4377" max="4377" width="12.44140625" style="52" bestFit="1" customWidth="1"/>
    <col min="4378" max="4610" width="8.88671875" style="52"/>
    <col min="4611" max="4611" width="4.6640625" style="52" customWidth="1"/>
    <col min="4612" max="4612" width="14.5546875" style="52" bestFit="1" customWidth="1"/>
    <col min="4613" max="4613" width="10.33203125" style="52" customWidth="1"/>
    <col min="4614" max="4614" width="11.88671875" style="52" bestFit="1" customWidth="1"/>
    <col min="4615" max="4615" width="10.109375" style="52" bestFit="1" customWidth="1"/>
    <col min="4616" max="4616" width="9.33203125" style="52" bestFit="1" customWidth="1"/>
    <col min="4617" max="4617" width="8.109375" style="52" customWidth="1"/>
    <col min="4618" max="4618" width="11.33203125" style="52" customWidth="1"/>
    <col min="4619" max="4619" width="15.6640625" style="52" bestFit="1" customWidth="1"/>
    <col min="4620" max="4620" width="10.6640625" style="52" bestFit="1" customWidth="1"/>
    <col min="4621" max="4621" width="10.88671875" style="52" bestFit="1" customWidth="1"/>
    <col min="4622" max="4622" width="11.44140625" style="52" bestFit="1" customWidth="1"/>
    <col min="4623" max="4623" width="11.109375" style="52" bestFit="1" customWidth="1"/>
    <col min="4624" max="4624" width="14.33203125" style="52" bestFit="1" customWidth="1"/>
    <col min="4625" max="4625" width="13.88671875" style="52" bestFit="1" customWidth="1"/>
    <col min="4626" max="4628" width="12.33203125" style="52" bestFit="1" customWidth="1"/>
    <col min="4629" max="4630" width="9" style="52" customWidth="1"/>
    <col min="4631" max="4631" width="12.33203125" style="52" bestFit="1" customWidth="1"/>
    <col min="4632" max="4632" width="9" style="52" customWidth="1"/>
    <col min="4633" max="4633" width="12.44140625" style="52" bestFit="1" customWidth="1"/>
    <col min="4634" max="4866" width="8.88671875" style="52"/>
    <col min="4867" max="4867" width="4.6640625" style="52" customWidth="1"/>
    <col min="4868" max="4868" width="14.5546875" style="52" bestFit="1" customWidth="1"/>
    <col min="4869" max="4869" width="10.33203125" style="52" customWidth="1"/>
    <col min="4870" max="4870" width="11.88671875" style="52" bestFit="1" customWidth="1"/>
    <col min="4871" max="4871" width="10.109375" style="52" bestFit="1" customWidth="1"/>
    <col min="4872" max="4872" width="9.33203125" style="52" bestFit="1" customWidth="1"/>
    <col min="4873" max="4873" width="8.109375" style="52" customWidth="1"/>
    <col min="4874" max="4874" width="11.33203125" style="52" customWidth="1"/>
    <col min="4875" max="4875" width="15.6640625" style="52" bestFit="1" customWidth="1"/>
    <col min="4876" max="4876" width="10.6640625" style="52" bestFit="1" customWidth="1"/>
    <col min="4877" max="4877" width="10.88671875" style="52" bestFit="1" customWidth="1"/>
    <col min="4878" max="4878" width="11.44140625" style="52" bestFit="1" customWidth="1"/>
    <col min="4879" max="4879" width="11.109375" style="52" bestFit="1" customWidth="1"/>
    <col min="4880" max="4880" width="14.33203125" style="52" bestFit="1" customWidth="1"/>
    <col min="4881" max="4881" width="13.88671875" style="52" bestFit="1" customWidth="1"/>
    <col min="4882" max="4884" width="12.33203125" style="52" bestFit="1" customWidth="1"/>
    <col min="4885" max="4886" width="9" style="52" customWidth="1"/>
    <col min="4887" max="4887" width="12.33203125" style="52" bestFit="1" customWidth="1"/>
    <col min="4888" max="4888" width="9" style="52" customWidth="1"/>
    <col min="4889" max="4889" width="12.44140625" style="52" bestFit="1" customWidth="1"/>
    <col min="4890" max="5122" width="8.88671875" style="52"/>
    <col min="5123" max="5123" width="4.6640625" style="52" customWidth="1"/>
    <col min="5124" max="5124" width="14.5546875" style="52" bestFit="1" customWidth="1"/>
    <col min="5125" max="5125" width="10.33203125" style="52" customWidth="1"/>
    <col min="5126" max="5126" width="11.88671875" style="52" bestFit="1" customWidth="1"/>
    <col min="5127" max="5127" width="10.109375" style="52" bestFit="1" customWidth="1"/>
    <col min="5128" max="5128" width="9.33203125" style="52" bestFit="1" customWidth="1"/>
    <col min="5129" max="5129" width="8.109375" style="52" customWidth="1"/>
    <col min="5130" max="5130" width="11.33203125" style="52" customWidth="1"/>
    <col min="5131" max="5131" width="15.6640625" style="52" bestFit="1" customWidth="1"/>
    <col min="5132" max="5132" width="10.6640625" style="52" bestFit="1" customWidth="1"/>
    <col min="5133" max="5133" width="10.88671875" style="52" bestFit="1" customWidth="1"/>
    <col min="5134" max="5134" width="11.44140625" style="52" bestFit="1" customWidth="1"/>
    <col min="5135" max="5135" width="11.109375" style="52" bestFit="1" customWidth="1"/>
    <col min="5136" max="5136" width="14.33203125" style="52" bestFit="1" customWidth="1"/>
    <col min="5137" max="5137" width="13.88671875" style="52" bestFit="1" customWidth="1"/>
    <col min="5138" max="5140" width="12.33203125" style="52" bestFit="1" customWidth="1"/>
    <col min="5141" max="5142" width="9" style="52" customWidth="1"/>
    <col min="5143" max="5143" width="12.33203125" style="52" bestFit="1" customWidth="1"/>
    <col min="5144" max="5144" width="9" style="52" customWidth="1"/>
    <col min="5145" max="5145" width="12.44140625" style="52" bestFit="1" customWidth="1"/>
    <col min="5146" max="5378" width="8.88671875" style="52"/>
    <col min="5379" max="5379" width="4.6640625" style="52" customWidth="1"/>
    <col min="5380" max="5380" width="14.5546875" style="52" bestFit="1" customWidth="1"/>
    <col min="5381" max="5381" width="10.33203125" style="52" customWidth="1"/>
    <col min="5382" max="5382" width="11.88671875" style="52" bestFit="1" customWidth="1"/>
    <col min="5383" max="5383" width="10.109375" style="52" bestFit="1" customWidth="1"/>
    <col min="5384" max="5384" width="9.33203125" style="52" bestFit="1" customWidth="1"/>
    <col min="5385" max="5385" width="8.109375" style="52" customWidth="1"/>
    <col min="5386" max="5386" width="11.33203125" style="52" customWidth="1"/>
    <col min="5387" max="5387" width="15.6640625" style="52" bestFit="1" customWidth="1"/>
    <col min="5388" max="5388" width="10.6640625" style="52" bestFit="1" customWidth="1"/>
    <col min="5389" max="5389" width="10.88671875" style="52" bestFit="1" customWidth="1"/>
    <col min="5390" max="5390" width="11.44140625" style="52" bestFit="1" customWidth="1"/>
    <col min="5391" max="5391" width="11.109375" style="52" bestFit="1" customWidth="1"/>
    <col min="5392" max="5392" width="14.33203125" style="52" bestFit="1" customWidth="1"/>
    <col min="5393" max="5393" width="13.88671875" style="52" bestFit="1" customWidth="1"/>
    <col min="5394" max="5396" width="12.33203125" style="52" bestFit="1" customWidth="1"/>
    <col min="5397" max="5398" width="9" style="52" customWidth="1"/>
    <col min="5399" max="5399" width="12.33203125" style="52" bestFit="1" customWidth="1"/>
    <col min="5400" max="5400" width="9" style="52" customWidth="1"/>
    <col min="5401" max="5401" width="12.44140625" style="52" bestFit="1" customWidth="1"/>
    <col min="5402" max="5634" width="8.88671875" style="52"/>
    <col min="5635" max="5635" width="4.6640625" style="52" customWidth="1"/>
    <col min="5636" max="5636" width="14.5546875" style="52" bestFit="1" customWidth="1"/>
    <col min="5637" max="5637" width="10.33203125" style="52" customWidth="1"/>
    <col min="5638" max="5638" width="11.88671875" style="52" bestFit="1" customWidth="1"/>
    <col min="5639" max="5639" width="10.109375" style="52" bestFit="1" customWidth="1"/>
    <col min="5640" max="5640" width="9.33203125" style="52" bestFit="1" customWidth="1"/>
    <col min="5641" max="5641" width="8.109375" style="52" customWidth="1"/>
    <col min="5642" max="5642" width="11.33203125" style="52" customWidth="1"/>
    <col min="5643" max="5643" width="15.6640625" style="52" bestFit="1" customWidth="1"/>
    <col min="5644" max="5644" width="10.6640625" style="52" bestFit="1" customWidth="1"/>
    <col min="5645" max="5645" width="10.88671875" style="52" bestFit="1" customWidth="1"/>
    <col min="5646" max="5646" width="11.44140625" style="52" bestFit="1" customWidth="1"/>
    <col min="5647" max="5647" width="11.109375" style="52" bestFit="1" customWidth="1"/>
    <col min="5648" max="5648" width="14.33203125" style="52" bestFit="1" customWidth="1"/>
    <col min="5649" max="5649" width="13.88671875" style="52" bestFit="1" customWidth="1"/>
    <col min="5650" max="5652" width="12.33203125" style="52" bestFit="1" customWidth="1"/>
    <col min="5653" max="5654" width="9" style="52" customWidth="1"/>
    <col min="5655" max="5655" width="12.33203125" style="52" bestFit="1" customWidth="1"/>
    <col min="5656" max="5656" width="9" style="52" customWidth="1"/>
    <col min="5657" max="5657" width="12.44140625" style="52" bestFit="1" customWidth="1"/>
    <col min="5658" max="5890" width="8.88671875" style="52"/>
    <col min="5891" max="5891" width="4.6640625" style="52" customWidth="1"/>
    <col min="5892" max="5892" width="14.5546875" style="52" bestFit="1" customWidth="1"/>
    <col min="5893" max="5893" width="10.33203125" style="52" customWidth="1"/>
    <col min="5894" max="5894" width="11.88671875" style="52" bestFit="1" customWidth="1"/>
    <col min="5895" max="5895" width="10.109375" style="52" bestFit="1" customWidth="1"/>
    <col min="5896" max="5896" width="9.33203125" style="52" bestFit="1" customWidth="1"/>
    <col min="5897" max="5897" width="8.109375" style="52" customWidth="1"/>
    <col min="5898" max="5898" width="11.33203125" style="52" customWidth="1"/>
    <col min="5899" max="5899" width="15.6640625" style="52" bestFit="1" customWidth="1"/>
    <col min="5900" max="5900" width="10.6640625" style="52" bestFit="1" customWidth="1"/>
    <col min="5901" max="5901" width="10.88671875" style="52" bestFit="1" customWidth="1"/>
    <col min="5902" max="5902" width="11.44140625" style="52" bestFit="1" customWidth="1"/>
    <col min="5903" max="5903" width="11.109375" style="52" bestFit="1" customWidth="1"/>
    <col min="5904" max="5904" width="14.33203125" style="52" bestFit="1" customWidth="1"/>
    <col min="5905" max="5905" width="13.88671875" style="52" bestFit="1" customWidth="1"/>
    <col min="5906" max="5908" width="12.33203125" style="52" bestFit="1" customWidth="1"/>
    <col min="5909" max="5910" width="9" style="52" customWidth="1"/>
    <col min="5911" max="5911" width="12.33203125" style="52" bestFit="1" customWidth="1"/>
    <col min="5912" max="5912" width="9" style="52" customWidth="1"/>
    <col min="5913" max="5913" width="12.44140625" style="52" bestFit="1" customWidth="1"/>
    <col min="5914" max="6146" width="8.88671875" style="52"/>
    <col min="6147" max="6147" width="4.6640625" style="52" customWidth="1"/>
    <col min="6148" max="6148" width="14.5546875" style="52" bestFit="1" customWidth="1"/>
    <col min="6149" max="6149" width="10.33203125" style="52" customWidth="1"/>
    <col min="6150" max="6150" width="11.88671875" style="52" bestFit="1" customWidth="1"/>
    <col min="6151" max="6151" width="10.109375" style="52" bestFit="1" customWidth="1"/>
    <col min="6152" max="6152" width="9.33203125" style="52" bestFit="1" customWidth="1"/>
    <col min="6153" max="6153" width="8.109375" style="52" customWidth="1"/>
    <col min="6154" max="6154" width="11.33203125" style="52" customWidth="1"/>
    <col min="6155" max="6155" width="15.6640625" style="52" bestFit="1" customWidth="1"/>
    <col min="6156" max="6156" width="10.6640625" style="52" bestFit="1" customWidth="1"/>
    <col min="6157" max="6157" width="10.88671875" style="52" bestFit="1" customWidth="1"/>
    <col min="6158" max="6158" width="11.44140625" style="52" bestFit="1" customWidth="1"/>
    <col min="6159" max="6159" width="11.109375" style="52" bestFit="1" customWidth="1"/>
    <col min="6160" max="6160" width="14.33203125" style="52" bestFit="1" customWidth="1"/>
    <col min="6161" max="6161" width="13.88671875" style="52" bestFit="1" customWidth="1"/>
    <col min="6162" max="6164" width="12.33203125" style="52" bestFit="1" customWidth="1"/>
    <col min="6165" max="6166" width="9" style="52" customWidth="1"/>
    <col min="6167" max="6167" width="12.33203125" style="52" bestFit="1" customWidth="1"/>
    <col min="6168" max="6168" width="9" style="52" customWidth="1"/>
    <col min="6169" max="6169" width="12.44140625" style="52" bestFit="1" customWidth="1"/>
    <col min="6170" max="6402" width="8.88671875" style="52"/>
    <col min="6403" max="6403" width="4.6640625" style="52" customWidth="1"/>
    <col min="6404" max="6404" width="14.5546875" style="52" bestFit="1" customWidth="1"/>
    <col min="6405" max="6405" width="10.33203125" style="52" customWidth="1"/>
    <col min="6406" max="6406" width="11.88671875" style="52" bestFit="1" customWidth="1"/>
    <col min="6407" max="6407" width="10.109375" style="52" bestFit="1" customWidth="1"/>
    <col min="6408" max="6408" width="9.33203125" style="52" bestFit="1" customWidth="1"/>
    <col min="6409" max="6409" width="8.109375" style="52" customWidth="1"/>
    <col min="6410" max="6410" width="11.33203125" style="52" customWidth="1"/>
    <col min="6411" max="6411" width="15.6640625" style="52" bestFit="1" customWidth="1"/>
    <col min="6412" max="6412" width="10.6640625" style="52" bestFit="1" customWidth="1"/>
    <col min="6413" max="6413" width="10.88671875" style="52" bestFit="1" customWidth="1"/>
    <col min="6414" max="6414" width="11.44140625" style="52" bestFit="1" customWidth="1"/>
    <col min="6415" max="6415" width="11.109375" style="52" bestFit="1" customWidth="1"/>
    <col min="6416" max="6416" width="14.33203125" style="52" bestFit="1" customWidth="1"/>
    <col min="6417" max="6417" width="13.88671875" style="52" bestFit="1" customWidth="1"/>
    <col min="6418" max="6420" width="12.33203125" style="52" bestFit="1" customWidth="1"/>
    <col min="6421" max="6422" width="9" style="52" customWidth="1"/>
    <col min="6423" max="6423" width="12.33203125" style="52" bestFit="1" customWidth="1"/>
    <col min="6424" max="6424" width="9" style="52" customWidth="1"/>
    <col min="6425" max="6425" width="12.44140625" style="52" bestFit="1" customWidth="1"/>
    <col min="6426" max="6658" width="8.88671875" style="52"/>
    <col min="6659" max="6659" width="4.6640625" style="52" customWidth="1"/>
    <col min="6660" max="6660" width="14.5546875" style="52" bestFit="1" customWidth="1"/>
    <col min="6661" max="6661" width="10.33203125" style="52" customWidth="1"/>
    <col min="6662" max="6662" width="11.88671875" style="52" bestFit="1" customWidth="1"/>
    <col min="6663" max="6663" width="10.109375" style="52" bestFit="1" customWidth="1"/>
    <col min="6664" max="6664" width="9.33203125" style="52" bestFit="1" customWidth="1"/>
    <col min="6665" max="6665" width="8.109375" style="52" customWidth="1"/>
    <col min="6666" max="6666" width="11.33203125" style="52" customWidth="1"/>
    <col min="6667" max="6667" width="15.6640625" style="52" bestFit="1" customWidth="1"/>
    <col min="6668" max="6668" width="10.6640625" style="52" bestFit="1" customWidth="1"/>
    <col min="6669" max="6669" width="10.88671875" style="52" bestFit="1" customWidth="1"/>
    <col min="6670" max="6670" width="11.44140625" style="52" bestFit="1" customWidth="1"/>
    <col min="6671" max="6671" width="11.109375" style="52" bestFit="1" customWidth="1"/>
    <col min="6672" max="6672" width="14.33203125" style="52" bestFit="1" customWidth="1"/>
    <col min="6673" max="6673" width="13.88671875" style="52" bestFit="1" customWidth="1"/>
    <col min="6674" max="6676" width="12.33203125" style="52" bestFit="1" customWidth="1"/>
    <col min="6677" max="6678" width="9" style="52" customWidth="1"/>
    <col min="6679" max="6679" width="12.33203125" style="52" bestFit="1" customWidth="1"/>
    <col min="6680" max="6680" width="9" style="52" customWidth="1"/>
    <col min="6681" max="6681" width="12.44140625" style="52" bestFit="1" customWidth="1"/>
    <col min="6682" max="6914" width="8.88671875" style="52"/>
    <col min="6915" max="6915" width="4.6640625" style="52" customWidth="1"/>
    <col min="6916" max="6916" width="14.5546875" style="52" bestFit="1" customWidth="1"/>
    <col min="6917" max="6917" width="10.33203125" style="52" customWidth="1"/>
    <col min="6918" max="6918" width="11.88671875" style="52" bestFit="1" customWidth="1"/>
    <col min="6919" max="6919" width="10.109375" style="52" bestFit="1" customWidth="1"/>
    <col min="6920" max="6920" width="9.33203125" style="52" bestFit="1" customWidth="1"/>
    <col min="6921" max="6921" width="8.109375" style="52" customWidth="1"/>
    <col min="6922" max="6922" width="11.33203125" style="52" customWidth="1"/>
    <col min="6923" max="6923" width="15.6640625" style="52" bestFit="1" customWidth="1"/>
    <col min="6924" max="6924" width="10.6640625" style="52" bestFit="1" customWidth="1"/>
    <col min="6925" max="6925" width="10.88671875" style="52" bestFit="1" customWidth="1"/>
    <col min="6926" max="6926" width="11.44140625" style="52" bestFit="1" customWidth="1"/>
    <col min="6927" max="6927" width="11.109375" style="52" bestFit="1" customWidth="1"/>
    <col min="6928" max="6928" width="14.33203125" style="52" bestFit="1" customWidth="1"/>
    <col min="6929" max="6929" width="13.88671875" style="52" bestFit="1" customWidth="1"/>
    <col min="6930" max="6932" width="12.33203125" style="52" bestFit="1" customWidth="1"/>
    <col min="6933" max="6934" width="9" style="52" customWidth="1"/>
    <col min="6935" max="6935" width="12.33203125" style="52" bestFit="1" customWidth="1"/>
    <col min="6936" max="6936" width="9" style="52" customWidth="1"/>
    <col min="6937" max="6937" width="12.44140625" style="52" bestFit="1" customWidth="1"/>
    <col min="6938" max="7170" width="8.88671875" style="52"/>
    <col min="7171" max="7171" width="4.6640625" style="52" customWidth="1"/>
    <col min="7172" max="7172" width="14.5546875" style="52" bestFit="1" customWidth="1"/>
    <col min="7173" max="7173" width="10.33203125" style="52" customWidth="1"/>
    <col min="7174" max="7174" width="11.88671875" style="52" bestFit="1" customWidth="1"/>
    <col min="7175" max="7175" width="10.109375" style="52" bestFit="1" customWidth="1"/>
    <col min="7176" max="7176" width="9.33203125" style="52" bestFit="1" customWidth="1"/>
    <col min="7177" max="7177" width="8.109375" style="52" customWidth="1"/>
    <col min="7178" max="7178" width="11.33203125" style="52" customWidth="1"/>
    <col min="7179" max="7179" width="15.6640625" style="52" bestFit="1" customWidth="1"/>
    <col min="7180" max="7180" width="10.6640625" style="52" bestFit="1" customWidth="1"/>
    <col min="7181" max="7181" width="10.88671875" style="52" bestFit="1" customWidth="1"/>
    <col min="7182" max="7182" width="11.44140625" style="52" bestFit="1" customWidth="1"/>
    <col min="7183" max="7183" width="11.109375" style="52" bestFit="1" customWidth="1"/>
    <col min="7184" max="7184" width="14.33203125" style="52" bestFit="1" customWidth="1"/>
    <col min="7185" max="7185" width="13.88671875" style="52" bestFit="1" customWidth="1"/>
    <col min="7186" max="7188" width="12.33203125" style="52" bestFit="1" customWidth="1"/>
    <col min="7189" max="7190" width="9" style="52" customWidth="1"/>
    <col min="7191" max="7191" width="12.33203125" style="52" bestFit="1" customWidth="1"/>
    <col min="7192" max="7192" width="9" style="52" customWidth="1"/>
    <col min="7193" max="7193" width="12.44140625" style="52" bestFit="1" customWidth="1"/>
    <col min="7194" max="7426" width="8.88671875" style="52"/>
    <col min="7427" max="7427" width="4.6640625" style="52" customWidth="1"/>
    <col min="7428" max="7428" width="14.5546875" style="52" bestFit="1" customWidth="1"/>
    <col min="7429" max="7429" width="10.33203125" style="52" customWidth="1"/>
    <col min="7430" max="7430" width="11.88671875" style="52" bestFit="1" customWidth="1"/>
    <col min="7431" max="7431" width="10.109375" style="52" bestFit="1" customWidth="1"/>
    <col min="7432" max="7432" width="9.33203125" style="52" bestFit="1" customWidth="1"/>
    <col min="7433" max="7433" width="8.109375" style="52" customWidth="1"/>
    <col min="7434" max="7434" width="11.33203125" style="52" customWidth="1"/>
    <col min="7435" max="7435" width="15.6640625" style="52" bestFit="1" customWidth="1"/>
    <col min="7436" max="7436" width="10.6640625" style="52" bestFit="1" customWidth="1"/>
    <col min="7437" max="7437" width="10.88671875" style="52" bestFit="1" customWidth="1"/>
    <col min="7438" max="7438" width="11.44140625" style="52" bestFit="1" customWidth="1"/>
    <col min="7439" max="7439" width="11.109375" style="52" bestFit="1" customWidth="1"/>
    <col min="7440" max="7440" width="14.33203125" style="52" bestFit="1" customWidth="1"/>
    <col min="7441" max="7441" width="13.88671875" style="52" bestFit="1" customWidth="1"/>
    <col min="7442" max="7444" width="12.33203125" style="52" bestFit="1" customWidth="1"/>
    <col min="7445" max="7446" width="9" style="52" customWidth="1"/>
    <col min="7447" max="7447" width="12.33203125" style="52" bestFit="1" customWidth="1"/>
    <col min="7448" max="7448" width="9" style="52" customWidth="1"/>
    <col min="7449" max="7449" width="12.44140625" style="52" bestFit="1" customWidth="1"/>
    <col min="7450" max="7682" width="8.88671875" style="52"/>
    <col min="7683" max="7683" width="4.6640625" style="52" customWidth="1"/>
    <col min="7684" max="7684" width="14.5546875" style="52" bestFit="1" customWidth="1"/>
    <col min="7685" max="7685" width="10.33203125" style="52" customWidth="1"/>
    <col min="7686" max="7686" width="11.88671875" style="52" bestFit="1" customWidth="1"/>
    <col min="7687" max="7687" width="10.109375" style="52" bestFit="1" customWidth="1"/>
    <col min="7688" max="7688" width="9.33203125" style="52" bestFit="1" customWidth="1"/>
    <col min="7689" max="7689" width="8.109375" style="52" customWidth="1"/>
    <col min="7690" max="7690" width="11.33203125" style="52" customWidth="1"/>
    <col min="7691" max="7691" width="15.6640625" style="52" bestFit="1" customWidth="1"/>
    <col min="7692" max="7692" width="10.6640625" style="52" bestFit="1" customWidth="1"/>
    <col min="7693" max="7693" width="10.88671875" style="52" bestFit="1" customWidth="1"/>
    <col min="7694" max="7694" width="11.44140625" style="52" bestFit="1" customWidth="1"/>
    <col min="7695" max="7695" width="11.109375" style="52" bestFit="1" customWidth="1"/>
    <col min="7696" max="7696" width="14.33203125" style="52" bestFit="1" customWidth="1"/>
    <col min="7697" max="7697" width="13.88671875" style="52" bestFit="1" customWidth="1"/>
    <col min="7698" max="7700" width="12.33203125" style="52" bestFit="1" customWidth="1"/>
    <col min="7701" max="7702" width="9" style="52" customWidth="1"/>
    <col min="7703" max="7703" width="12.33203125" style="52" bestFit="1" customWidth="1"/>
    <col min="7704" max="7704" width="9" style="52" customWidth="1"/>
    <col min="7705" max="7705" width="12.44140625" style="52" bestFit="1" customWidth="1"/>
    <col min="7706" max="7938" width="8.88671875" style="52"/>
    <col min="7939" max="7939" width="4.6640625" style="52" customWidth="1"/>
    <col min="7940" max="7940" width="14.5546875" style="52" bestFit="1" customWidth="1"/>
    <col min="7941" max="7941" width="10.33203125" style="52" customWidth="1"/>
    <col min="7942" max="7942" width="11.88671875" style="52" bestFit="1" customWidth="1"/>
    <col min="7943" max="7943" width="10.109375" style="52" bestFit="1" customWidth="1"/>
    <col min="7944" max="7944" width="9.33203125" style="52" bestFit="1" customWidth="1"/>
    <col min="7945" max="7945" width="8.109375" style="52" customWidth="1"/>
    <col min="7946" max="7946" width="11.33203125" style="52" customWidth="1"/>
    <col min="7947" max="7947" width="15.6640625" style="52" bestFit="1" customWidth="1"/>
    <col min="7948" max="7948" width="10.6640625" style="52" bestFit="1" customWidth="1"/>
    <col min="7949" max="7949" width="10.88671875" style="52" bestFit="1" customWidth="1"/>
    <col min="7950" max="7950" width="11.44140625" style="52" bestFit="1" customWidth="1"/>
    <col min="7951" max="7951" width="11.109375" style="52" bestFit="1" customWidth="1"/>
    <col min="7952" max="7952" width="14.33203125" style="52" bestFit="1" customWidth="1"/>
    <col min="7953" max="7953" width="13.88671875" style="52" bestFit="1" customWidth="1"/>
    <col min="7954" max="7956" width="12.33203125" style="52" bestFit="1" customWidth="1"/>
    <col min="7957" max="7958" width="9" style="52" customWidth="1"/>
    <col min="7959" max="7959" width="12.33203125" style="52" bestFit="1" customWidth="1"/>
    <col min="7960" max="7960" width="9" style="52" customWidth="1"/>
    <col min="7961" max="7961" width="12.44140625" style="52" bestFit="1" customWidth="1"/>
    <col min="7962" max="8194" width="8.88671875" style="52"/>
    <col min="8195" max="8195" width="4.6640625" style="52" customWidth="1"/>
    <col min="8196" max="8196" width="14.5546875" style="52" bestFit="1" customWidth="1"/>
    <col min="8197" max="8197" width="10.33203125" style="52" customWidth="1"/>
    <col min="8198" max="8198" width="11.88671875" style="52" bestFit="1" customWidth="1"/>
    <col min="8199" max="8199" width="10.109375" style="52" bestFit="1" customWidth="1"/>
    <col min="8200" max="8200" width="9.33203125" style="52" bestFit="1" customWidth="1"/>
    <col min="8201" max="8201" width="8.109375" style="52" customWidth="1"/>
    <col min="8202" max="8202" width="11.33203125" style="52" customWidth="1"/>
    <col min="8203" max="8203" width="15.6640625" style="52" bestFit="1" customWidth="1"/>
    <col min="8204" max="8204" width="10.6640625" style="52" bestFit="1" customWidth="1"/>
    <col min="8205" max="8205" width="10.88671875" style="52" bestFit="1" customWidth="1"/>
    <col min="8206" max="8206" width="11.44140625" style="52" bestFit="1" customWidth="1"/>
    <col min="8207" max="8207" width="11.109375" style="52" bestFit="1" customWidth="1"/>
    <col min="8208" max="8208" width="14.33203125" style="52" bestFit="1" customWidth="1"/>
    <col min="8209" max="8209" width="13.88671875" style="52" bestFit="1" customWidth="1"/>
    <col min="8210" max="8212" width="12.33203125" style="52" bestFit="1" customWidth="1"/>
    <col min="8213" max="8214" width="9" style="52" customWidth="1"/>
    <col min="8215" max="8215" width="12.33203125" style="52" bestFit="1" customWidth="1"/>
    <col min="8216" max="8216" width="9" style="52" customWidth="1"/>
    <col min="8217" max="8217" width="12.44140625" style="52" bestFit="1" customWidth="1"/>
    <col min="8218" max="8450" width="8.88671875" style="52"/>
    <col min="8451" max="8451" width="4.6640625" style="52" customWidth="1"/>
    <col min="8452" max="8452" width="14.5546875" style="52" bestFit="1" customWidth="1"/>
    <col min="8453" max="8453" width="10.33203125" style="52" customWidth="1"/>
    <col min="8454" max="8454" width="11.88671875" style="52" bestFit="1" customWidth="1"/>
    <col min="8455" max="8455" width="10.109375" style="52" bestFit="1" customWidth="1"/>
    <col min="8456" max="8456" width="9.33203125" style="52" bestFit="1" customWidth="1"/>
    <col min="8457" max="8457" width="8.109375" style="52" customWidth="1"/>
    <col min="8458" max="8458" width="11.33203125" style="52" customWidth="1"/>
    <col min="8459" max="8459" width="15.6640625" style="52" bestFit="1" customWidth="1"/>
    <col min="8460" max="8460" width="10.6640625" style="52" bestFit="1" customWidth="1"/>
    <col min="8461" max="8461" width="10.88671875" style="52" bestFit="1" customWidth="1"/>
    <col min="8462" max="8462" width="11.44140625" style="52" bestFit="1" customWidth="1"/>
    <col min="8463" max="8463" width="11.109375" style="52" bestFit="1" customWidth="1"/>
    <col min="8464" max="8464" width="14.33203125" style="52" bestFit="1" customWidth="1"/>
    <col min="8465" max="8465" width="13.88671875" style="52" bestFit="1" customWidth="1"/>
    <col min="8466" max="8468" width="12.33203125" style="52" bestFit="1" customWidth="1"/>
    <col min="8469" max="8470" width="9" style="52" customWidth="1"/>
    <col min="8471" max="8471" width="12.33203125" style="52" bestFit="1" customWidth="1"/>
    <col min="8472" max="8472" width="9" style="52" customWidth="1"/>
    <col min="8473" max="8473" width="12.44140625" style="52" bestFit="1" customWidth="1"/>
    <col min="8474" max="8706" width="8.88671875" style="52"/>
    <col min="8707" max="8707" width="4.6640625" style="52" customWidth="1"/>
    <col min="8708" max="8708" width="14.5546875" style="52" bestFit="1" customWidth="1"/>
    <col min="8709" max="8709" width="10.33203125" style="52" customWidth="1"/>
    <col min="8710" max="8710" width="11.88671875" style="52" bestFit="1" customWidth="1"/>
    <col min="8711" max="8711" width="10.109375" style="52" bestFit="1" customWidth="1"/>
    <col min="8712" max="8712" width="9.33203125" style="52" bestFit="1" customWidth="1"/>
    <col min="8713" max="8713" width="8.109375" style="52" customWidth="1"/>
    <col min="8714" max="8714" width="11.33203125" style="52" customWidth="1"/>
    <col min="8715" max="8715" width="15.6640625" style="52" bestFit="1" customWidth="1"/>
    <col min="8716" max="8716" width="10.6640625" style="52" bestFit="1" customWidth="1"/>
    <col min="8717" max="8717" width="10.88671875" style="52" bestFit="1" customWidth="1"/>
    <col min="8718" max="8718" width="11.44140625" style="52" bestFit="1" customWidth="1"/>
    <col min="8719" max="8719" width="11.109375" style="52" bestFit="1" customWidth="1"/>
    <col min="8720" max="8720" width="14.33203125" style="52" bestFit="1" customWidth="1"/>
    <col min="8721" max="8721" width="13.88671875" style="52" bestFit="1" customWidth="1"/>
    <col min="8722" max="8724" width="12.33203125" style="52" bestFit="1" customWidth="1"/>
    <col min="8725" max="8726" width="9" style="52" customWidth="1"/>
    <col min="8727" max="8727" width="12.33203125" style="52" bestFit="1" customWidth="1"/>
    <col min="8728" max="8728" width="9" style="52" customWidth="1"/>
    <col min="8729" max="8729" width="12.44140625" style="52" bestFit="1" customWidth="1"/>
    <col min="8730" max="8962" width="8.88671875" style="52"/>
    <col min="8963" max="8963" width="4.6640625" style="52" customWidth="1"/>
    <col min="8964" max="8964" width="14.5546875" style="52" bestFit="1" customWidth="1"/>
    <col min="8965" max="8965" width="10.33203125" style="52" customWidth="1"/>
    <col min="8966" max="8966" width="11.88671875" style="52" bestFit="1" customWidth="1"/>
    <col min="8967" max="8967" width="10.109375" style="52" bestFit="1" customWidth="1"/>
    <col min="8968" max="8968" width="9.33203125" style="52" bestFit="1" customWidth="1"/>
    <col min="8969" max="8969" width="8.109375" style="52" customWidth="1"/>
    <col min="8970" max="8970" width="11.33203125" style="52" customWidth="1"/>
    <col min="8971" max="8971" width="15.6640625" style="52" bestFit="1" customWidth="1"/>
    <col min="8972" max="8972" width="10.6640625" style="52" bestFit="1" customWidth="1"/>
    <col min="8973" max="8973" width="10.88671875" style="52" bestFit="1" customWidth="1"/>
    <col min="8974" max="8974" width="11.44140625" style="52" bestFit="1" customWidth="1"/>
    <col min="8975" max="8975" width="11.109375" style="52" bestFit="1" customWidth="1"/>
    <col min="8976" max="8976" width="14.33203125" style="52" bestFit="1" customWidth="1"/>
    <col min="8977" max="8977" width="13.88671875" style="52" bestFit="1" customWidth="1"/>
    <col min="8978" max="8980" width="12.33203125" style="52" bestFit="1" customWidth="1"/>
    <col min="8981" max="8982" width="9" style="52" customWidth="1"/>
    <col min="8983" max="8983" width="12.33203125" style="52" bestFit="1" customWidth="1"/>
    <col min="8984" max="8984" width="9" style="52" customWidth="1"/>
    <col min="8985" max="8985" width="12.44140625" style="52" bestFit="1" customWidth="1"/>
    <col min="8986" max="9218" width="8.88671875" style="52"/>
    <col min="9219" max="9219" width="4.6640625" style="52" customWidth="1"/>
    <col min="9220" max="9220" width="14.5546875" style="52" bestFit="1" customWidth="1"/>
    <col min="9221" max="9221" width="10.33203125" style="52" customWidth="1"/>
    <col min="9222" max="9222" width="11.88671875" style="52" bestFit="1" customWidth="1"/>
    <col min="9223" max="9223" width="10.109375" style="52" bestFit="1" customWidth="1"/>
    <col min="9224" max="9224" width="9.33203125" style="52" bestFit="1" customWidth="1"/>
    <col min="9225" max="9225" width="8.109375" style="52" customWidth="1"/>
    <col min="9226" max="9226" width="11.33203125" style="52" customWidth="1"/>
    <col min="9227" max="9227" width="15.6640625" style="52" bestFit="1" customWidth="1"/>
    <col min="9228" max="9228" width="10.6640625" style="52" bestFit="1" customWidth="1"/>
    <col min="9229" max="9229" width="10.88671875" style="52" bestFit="1" customWidth="1"/>
    <col min="9230" max="9230" width="11.44140625" style="52" bestFit="1" customWidth="1"/>
    <col min="9231" max="9231" width="11.109375" style="52" bestFit="1" customWidth="1"/>
    <col min="9232" max="9232" width="14.33203125" style="52" bestFit="1" customWidth="1"/>
    <col min="9233" max="9233" width="13.88671875" style="52" bestFit="1" customWidth="1"/>
    <col min="9234" max="9236" width="12.33203125" style="52" bestFit="1" customWidth="1"/>
    <col min="9237" max="9238" width="9" style="52" customWidth="1"/>
    <col min="9239" max="9239" width="12.33203125" style="52" bestFit="1" customWidth="1"/>
    <col min="9240" max="9240" width="9" style="52" customWidth="1"/>
    <col min="9241" max="9241" width="12.44140625" style="52" bestFit="1" customWidth="1"/>
    <col min="9242" max="9474" width="8.88671875" style="52"/>
    <col min="9475" max="9475" width="4.6640625" style="52" customWidth="1"/>
    <col min="9476" max="9476" width="14.5546875" style="52" bestFit="1" customWidth="1"/>
    <col min="9477" max="9477" width="10.33203125" style="52" customWidth="1"/>
    <col min="9478" max="9478" width="11.88671875" style="52" bestFit="1" customWidth="1"/>
    <col min="9479" max="9479" width="10.109375" style="52" bestFit="1" customWidth="1"/>
    <col min="9480" max="9480" width="9.33203125" style="52" bestFit="1" customWidth="1"/>
    <col min="9481" max="9481" width="8.109375" style="52" customWidth="1"/>
    <col min="9482" max="9482" width="11.33203125" style="52" customWidth="1"/>
    <col min="9483" max="9483" width="15.6640625" style="52" bestFit="1" customWidth="1"/>
    <col min="9484" max="9484" width="10.6640625" style="52" bestFit="1" customWidth="1"/>
    <col min="9485" max="9485" width="10.88671875" style="52" bestFit="1" customWidth="1"/>
    <col min="9486" max="9486" width="11.44140625" style="52" bestFit="1" customWidth="1"/>
    <col min="9487" max="9487" width="11.109375" style="52" bestFit="1" customWidth="1"/>
    <col min="9488" max="9488" width="14.33203125" style="52" bestFit="1" customWidth="1"/>
    <col min="9489" max="9489" width="13.88671875" style="52" bestFit="1" customWidth="1"/>
    <col min="9490" max="9492" width="12.33203125" style="52" bestFit="1" customWidth="1"/>
    <col min="9493" max="9494" width="9" style="52" customWidth="1"/>
    <col min="9495" max="9495" width="12.33203125" style="52" bestFit="1" customWidth="1"/>
    <col min="9496" max="9496" width="9" style="52" customWidth="1"/>
    <col min="9497" max="9497" width="12.44140625" style="52" bestFit="1" customWidth="1"/>
    <col min="9498" max="9730" width="8.88671875" style="52"/>
    <col min="9731" max="9731" width="4.6640625" style="52" customWidth="1"/>
    <col min="9732" max="9732" width="14.5546875" style="52" bestFit="1" customWidth="1"/>
    <col min="9733" max="9733" width="10.33203125" style="52" customWidth="1"/>
    <col min="9734" max="9734" width="11.88671875" style="52" bestFit="1" customWidth="1"/>
    <col min="9735" max="9735" width="10.109375" style="52" bestFit="1" customWidth="1"/>
    <col min="9736" max="9736" width="9.33203125" style="52" bestFit="1" customWidth="1"/>
    <col min="9737" max="9737" width="8.109375" style="52" customWidth="1"/>
    <col min="9738" max="9738" width="11.33203125" style="52" customWidth="1"/>
    <col min="9739" max="9739" width="15.6640625" style="52" bestFit="1" customWidth="1"/>
    <col min="9740" max="9740" width="10.6640625" style="52" bestFit="1" customWidth="1"/>
    <col min="9741" max="9741" width="10.88671875" style="52" bestFit="1" customWidth="1"/>
    <col min="9742" max="9742" width="11.44140625" style="52" bestFit="1" customWidth="1"/>
    <col min="9743" max="9743" width="11.109375" style="52" bestFit="1" customWidth="1"/>
    <col min="9744" max="9744" width="14.33203125" style="52" bestFit="1" customWidth="1"/>
    <col min="9745" max="9745" width="13.88671875" style="52" bestFit="1" customWidth="1"/>
    <col min="9746" max="9748" width="12.33203125" style="52" bestFit="1" customWidth="1"/>
    <col min="9749" max="9750" width="9" style="52" customWidth="1"/>
    <col min="9751" max="9751" width="12.33203125" style="52" bestFit="1" customWidth="1"/>
    <col min="9752" max="9752" width="9" style="52" customWidth="1"/>
    <col min="9753" max="9753" width="12.44140625" style="52" bestFit="1" customWidth="1"/>
    <col min="9754" max="9986" width="8.88671875" style="52"/>
    <col min="9987" max="9987" width="4.6640625" style="52" customWidth="1"/>
    <col min="9988" max="9988" width="14.5546875" style="52" bestFit="1" customWidth="1"/>
    <col min="9989" max="9989" width="10.33203125" style="52" customWidth="1"/>
    <col min="9990" max="9990" width="11.88671875" style="52" bestFit="1" customWidth="1"/>
    <col min="9991" max="9991" width="10.109375" style="52" bestFit="1" customWidth="1"/>
    <col min="9992" max="9992" width="9.33203125" style="52" bestFit="1" customWidth="1"/>
    <col min="9993" max="9993" width="8.109375" style="52" customWidth="1"/>
    <col min="9994" max="9994" width="11.33203125" style="52" customWidth="1"/>
    <col min="9995" max="9995" width="15.6640625" style="52" bestFit="1" customWidth="1"/>
    <col min="9996" max="9996" width="10.6640625" style="52" bestFit="1" customWidth="1"/>
    <col min="9997" max="9997" width="10.88671875" style="52" bestFit="1" customWidth="1"/>
    <col min="9998" max="9998" width="11.44140625" style="52" bestFit="1" customWidth="1"/>
    <col min="9999" max="9999" width="11.109375" style="52" bestFit="1" customWidth="1"/>
    <col min="10000" max="10000" width="14.33203125" style="52" bestFit="1" customWidth="1"/>
    <col min="10001" max="10001" width="13.88671875" style="52" bestFit="1" customWidth="1"/>
    <col min="10002" max="10004" width="12.33203125" style="52" bestFit="1" customWidth="1"/>
    <col min="10005" max="10006" width="9" style="52" customWidth="1"/>
    <col min="10007" max="10007" width="12.33203125" style="52" bestFit="1" customWidth="1"/>
    <col min="10008" max="10008" width="9" style="52" customWidth="1"/>
    <col min="10009" max="10009" width="12.44140625" style="52" bestFit="1" customWidth="1"/>
    <col min="10010" max="10242" width="8.88671875" style="52"/>
    <col min="10243" max="10243" width="4.6640625" style="52" customWidth="1"/>
    <col min="10244" max="10244" width="14.5546875" style="52" bestFit="1" customWidth="1"/>
    <col min="10245" max="10245" width="10.33203125" style="52" customWidth="1"/>
    <col min="10246" max="10246" width="11.88671875" style="52" bestFit="1" customWidth="1"/>
    <col min="10247" max="10247" width="10.109375" style="52" bestFit="1" customWidth="1"/>
    <col min="10248" max="10248" width="9.33203125" style="52" bestFit="1" customWidth="1"/>
    <col min="10249" max="10249" width="8.109375" style="52" customWidth="1"/>
    <col min="10250" max="10250" width="11.33203125" style="52" customWidth="1"/>
    <col min="10251" max="10251" width="15.6640625" style="52" bestFit="1" customWidth="1"/>
    <col min="10252" max="10252" width="10.6640625" style="52" bestFit="1" customWidth="1"/>
    <col min="10253" max="10253" width="10.88671875" style="52" bestFit="1" customWidth="1"/>
    <col min="10254" max="10254" width="11.44140625" style="52" bestFit="1" customWidth="1"/>
    <col min="10255" max="10255" width="11.109375" style="52" bestFit="1" customWidth="1"/>
    <col min="10256" max="10256" width="14.33203125" style="52" bestFit="1" customWidth="1"/>
    <col min="10257" max="10257" width="13.88671875" style="52" bestFit="1" customWidth="1"/>
    <col min="10258" max="10260" width="12.33203125" style="52" bestFit="1" customWidth="1"/>
    <col min="10261" max="10262" width="9" style="52" customWidth="1"/>
    <col min="10263" max="10263" width="12.33203125" style="52" bestFit="1" customWidth="1"/>
    <col min="10264" max="10264" width="9" style="52" customWidth="1"/>
    <col min="10265" max="10265" width="12.44140625" style="52" bestFit="1" customWidth="1"/>
    <col min="10266" max="10498" width="8.88671875" style="52"/>
    <col min="10499" max="10499" width="4.6640625" style="52" customWidth="1"/>
    <col min="10500" max="10500" width="14.5546875" style="52" bestFit="1" customWidth="1"/>
    <col min="10501" max="10501" width="10.33203125" style="52" customWidth="1"/>
    <col min="10502" max="10502" width="11.88671875" style="52" bestFit="1" customWidth="1"/>
    <col min="10503" max="10503" width="10.109375" style="52" bestFit="1" customWidth="1"/>
    <col min="10504" max="10504" width="9.33203125" style="52" bestFit="1" customWidth="1"/>
    <col min="10505" max="10505" width="8.109375" style="52" customWidth="1"/>
    <col min="10506" max="10506" width="11.33203125" style="52" customWidth="1"/>
    <col min="10507" max="10507" width="15.6640625" style="52" bestFit="1" customWidth="1"/>
    <col min="10508" max="10508" width="10.6640625" style="52" bestFit="1" customWidth="1"/>
    <col min="10509" max="10509" width="10.88671875" style="52" bestFit="1" customWidth="1"/>
    <col min="10510" max="10510" width="11.44140625" style="52" bestFit="1" customWidth="1"/>
    <col min="10511" max="10511" width="11.109375" style="52" bestFit="1" customWidth="1"/>
    <col min="10512" max="10512" width="14.33203125" style="52" bestFit="1" customWidth="1"/>
    <col min="10513" max="10513" width="13.88671875" style="52" bestFit="1" customWidth="1"/>
    <col min="10514" max="10516" width="12.33203125" style="52" bestFit="1" customWidth="1"/>
    <col min="10517" max="10518" width="9" style="52" customWidth="1"/>
    <col min="10519" max="10519" width="12.33203125" style="52" bestFit="1" customWidth="1"/>
    <col min="10520" max="10520" width="9" style="52" customWidth="1"/>
    <col min="10521" max="10521" width="12.44140625" style="52" bestFit="1" customWidth="1"/>
    <col min="10522" max="10754" width="8.88671875" style="52"/>
    <col min="10755" max="10755" width="4.6640625" style="52" customWidth="1"/>
    <col min="10756" max="10756" width="14.5546875" style="52" bestFit="1" customWidth="1"/>
    <col min="10757" max="10757" width="10.33203125" style="52" customWidth="1"/>
    <col min="10758" max="10758" width="11.88671875" style="52" bestFit="1" customWidth="1"/>
    <col min="10759" max="10759" width="10.109375" style="52" bestFit="1" customWidth="1"/>
    <col min="10760" max="10760" width="9.33203125" style="52" bestFit="1" customWidth="1"/>
    <col min="10761" max="10761" width="8.109375" style="52" customWidth="1"/>
    <col min="10762" max="10762" width="11.33203125" style="52" customWidth="1"/>
    <col min="10763" max="10763" width="15.6640625" style="52" bestFit="1" customWidth="1"/>
    <col min="10764" max="10764" width="10.6640625" style="52" bestFit="1" customWidth="1"/>
    <col min="10765" max="10765" width="10.88671875" style="52" bestFit="1" customWidth="1"/>
    <col min="10766" max="10766" width="11.44140625" style="52" bestFit="1" customWidth="1"/>
    <col min="10767" max="10767" width="11.109375" style="52" bestFit="1" customWidth="1"/>
    <col min="10768" max="10768" width="14.33203125" style="52" bestFit="1" customWidth="1"/>
    <col min="10769" max="10769" width="13.88671875" style="52" bestFit="1" customWidth="1"/>
    <col min="10770" max="10772" width="12.33203125" style="52" bestFit="1" customWidth="1"/>
    <col min="10773" max="10774" width="9" style="52" customWidth="1"/>
    <col min="10775" max="10775" width="12.33203125" style="52" bestFit="1" customWidth="1"/>
    <col min="10776" max="10776" width="9" style="52" customWidth="1"/>
    <col min="10777" max="10777" width="12.44140625" style="52" bestFit="1" customWidth="1"/>
    <col min="10778" max="11010" width="8.88671875" style="52"/>
    <col min="11011" max="11011" width="4.6640625" style="52" customWidth="1"/>
    <col min="11012" max="11012" width="14.5546875" style="52" bestFit="1" customWidth="1"/>
    <col min="11013" max="11013" width="10.33203125" style="52" customWidth="1"/>
    <col min="11014" max="11014" width="11.88671875" style="52" bestFit="1" customWidth="1"/>
    <col min="11015" max="11015" width="10.109375" style="52" bestFit="1" customWidth="1"/>
    <col min="11016" max="11016" width="9.33203125" style="52" bestFit="1" customWidth="1"/>
    <col min="11017" max="11017" width="8.109375" style="52" customWidth="1"/>
    <col min="11018" max="11018" width="11.33203125" style="52" customWidth="1"/>
    <col min="11019" max="11019" width="15.6640625" style="52" bestFit="1" customWidth="1"/>
    <col min="11020" max="11020" width="10.6640625" style="52" bestFit="1" customWidth="1"/>
    <col min="11021" max="11021" width="10.88671875" style="52" bestFit="1" customWidth="1"/>
    <col min="11022" max="11022" width="11.44140625" style="52" bestFit="1" customWidth="1"/>
    <col min="11023" max="11023" width="11.109375" style="52" bestFit="1" customWidth="1"/>
    <col min="11024" max="11024" width="14.33203125" style="52" bestFit="1" customWidth="1"/>
    <col min="11025" max="11025" width="13.88671875" style="52" bestFit="1" customWidth="1"/>
    <col min="11026" max="11028" width="12.33203125" style="52" bestFit="1" customWidth="1"/>
    <col min="11029" max="11030" width="9" style="52" customWidth="1"/>
    <col min="11031" max="11031" width="12.33203125" style="52" bestFit="1" customWidth="1"/>
    <col min="11032" max="11032" width="9" style="52" customWidth="1"/>
    <col min="11033" max="11033" width="12.44140625" style="52" bestFit="1" customWidth="1"/>
    <col min="11034" max="11266" width="8.88671875" style="52"/>
    <col min="11267" max="11267" width="4.6640625" style="52" customWidth="1"/>
    <col min="11268" max="11268" width="14.5546875" style="52" bestFit="1" customWidth="1"/>
    <col min="11269" max="11269" width="10.33203125" style="52" customWidth="1"/>
    <col min="11270" max="11270" width="11.88671875" style="52" bestFit="1" customWidth="1"/>
    <col min="11271" max="11271" width="10.109375" style="52" bestFit="1" customWidth="1"/>
    <col min="11272" max="11272" width="9.33203125" style="52" bestFit="1" customWidth="1"/>
    <col min="11273" max="11273" width="8.109375" style="52" customWidth="1"/>
    <col min="11274" max="11274" width="11.33203125" style="52" customWidth="1"/>
    <col min="11275" max="11275" width="15.6640625" style="52" bestFit="1" customWidth="1"/>
    <col min="11276" max="11276" width="10.6640625" style="52" bestFit="1" customWidth="1"/>
    <col min="11277" max="11277" width="10.88671875" style="52" bestFit="1" customWidth="1"/>
    <col min="11278" max="11278" width="11.44140625" style="52" bestFit="1" customWidth="1"/>
    <col min="11279" max="11279" width="11.109375" style="52" bestFit="1" customWidth="1"/>
    <col min="11280" max="11280" width="14.33203125" style="52" bestFit="1" customWidth="1"/>
    <col min="11281" max="11281" width="13.88671875" style="52" bestFit="1" customWidth="1"/>
    <col min="11282" max="11284" width="12.33203125" style="52" bestFit="1" customWidth="1"/>
    <col min="11285" max="11286" width="9" style="52" customWidth="1"/>
    <col min="11287" max="11287" width="12.33203125" style="52" bestFit="1" customWidth="1"/>
    <col min="11288" max="11288" width="9" style="52" customWidth="1"/>
    <col min="11289" max="11289" width="12.44140625" style="52" bestFit="1" customWidth="1"/>
    <col min="11290" max="11522" width="8.88671875" style="52"/>
    <col min="11523" max="11523" width="4.6640625" style="52" customWidth="1"/>
    <col min="11524" max="11524" width="14.5546875" style="52" bestFit="1" customWidth="1"/>
    <col min="11525" max="11525" width="10.33203125" style="52" customWidth="1"/>
    <col min="11526" max="11526" width="11.88671875" style="52" bestFit="1" customWidth="1"/>
    <col min="11527" max="11527" width="10.109375" style="52" bestFit="1" customWidth="1"/>
    <col min="11528" max="11528" width="9.33203125" style="52" bestFit="1" customWidth="1"/>
    <col min="11529" max="11529" width="8.109375" style="52" customWidth="1"/>
    <col min="11530" max="11530" width="11.33203125" style="52" customWidth="1"/>
    <col min="11531" max="11531" width="15.6640625" style="52" bestFit="1" customWidth="1"/>
    <col min="11532" max="11532" width="10.6640625" style="52" bestFit="1" customWidth="1"/>
    <col min="11533" max="11533" width="10.88671875" style="52" bestFit="1" customWidth="1"/>
    <col min="11534" max="11534" width="11.44140625" style="52" bestFit="1" customWidth="1"/>
    <col min="11535" max="11535" width="11.109375" style="52" bestFit="1" customWidth="1"/>
    <col min="11536" max="11536" width="14.33203125" style="52" bestFit="1" customWidth="1"/>
    <col min="11537" max="11537" width="13.88671875" style="52" bestFit="1" customWidth="1"/>
    <col min="11538" max="11540" width="12.33203125" style="52" bestFit="1" customWidth="1"/>
    <col min="11541" max="11542" width="9" style="52" customWidth="1"/>
    <col min="11543" max="11543" width="12.33203125" style="52" bestFit="1" customWidth="1"/>
    <col min="11544" max="11544" width="9" style="52" customWidth="1"/>
    <col min="11545" max="11545" width="12.44140625" style="52" bestFit="1" customWidth="1"/>
    <col min="11546" max="11778" width="8.88671875" style="52"/>
    <col min="11779" max="11779" width="4.6640625" style="52" customWidth="1"/>
    <col min="11780" max="11780" width="14.5546875" style="52" bestFit="1" customWidth="1"/>
    <col min="11781" max="11781" width="10.33203125" style="52" customWidth="1"/>
    <col min="11782" max="11782" width="11.88671875" style="52" bestFit="1" customWidth="1"/>
    <col min="11783" max="11783" width="10.109375" style="52" bestFit="1" customWidth="1"/>
    <col min="11784" max="11784" width="9.33203125" style="52" bestFit="1" customWidth="1"/>
    <col min="11785" max="11785" width="8.109375" style="52" customWidth="1"/>
    <col min="11786" max="11786" width="11.33203125" style="52" customWidth="1"/>
    <col min="11787" max="11787" width="15.6640625" style="52" bestFit="1" customWidth="1"/>
    <col min="11788" max="11788" width="10.6640625" style="52" bestFit="1" customWidth="1"/>
    <col min="11789" max="11789" width="10.88671875" style="52" bestFit="1" customWidth="1"/>
    <col min="11790" max="11790" width="11.44140625" style="52" bestFit="1" customWidth="1"/>
    <col min="11791" max="11791" width="11.109375" style="52" bestFit="1" customWidth="1"/>
    <col min="11792" max="11792" width="14.33203125" style="52" bestFit="1" customWidth="1"/>
    <col min="11793" max="11793" width="13.88671875" style="52" bestFit="1" customWidth="1"/>
    <col min="11794" max="11796" width="12.33203125" style="52" bestFit="1" customWidth="1"/>
    <col min="11797" max="11798" width="9" style="52" customWidth="1"/>
    <col min="11799" max="11799" width="12.33203125" style="52" bestFit="1" customWidth="1"/>
    <col min="11800" max="11800" width="9" style="52" customWidth="1"/>
    <col min="11801" max="11801" width="12.44140625" style="52" bestFit="1" customWidth="1"/>
    <col min="11802" max="12034" width="8.88671875" style="52"/>
    <col min="12035" max="12035" width="4.6640625" style="52" customWidth="1"/>
    <col min="12036" max="12036" width="14.5546875" style="52" bestFit="1" customWidth="1"/>
    <col min="12037" max="12037" width="10.33203125" style="52" customWidth="1"/>
    <col min="12038" max="12038" width="11.88671875" style="52" bestFit="1" customWidth="1"/>
    <col min="12039" max="12039" width="10.109375" style="52" bestFit="1" customWidth="1"/>
    <col min="12040" max="12040" width="9.33203125" style="52" bestFit="1" customWidth="1"/>
    <col min="12041" max="12041" width="8.109375" style="52" customWidth="1"/>
    <col min="12042" max="12042" width="11.33203125" style="52" customWidth="1"/>
    <col min="12043" max="12043" width="15.6640625" style="52" bestFit="1" customWidth="1"/>
    <col min="12044" max="12044" width="10.6640625" style="52" bestFit="1" customWidth="1"/>
    <col min="12045" max="12045" width="10.88671875" style="52" bestFit="1" customWidth="1"/>
    <col min="12046" max="12046" width="11.44140625" style="52" bestFit="1" customWidth="1"/>
    <col min="12047" max="12047" width="11.109375" style="52" bestFit="1" customWidth="1"/>
    <col min="12048" max="12048" width="14.33203125" style="52" bestFit="1" customWidth="1"/>
    <col min="12049" max="12049" width="13.88671875" style="52" bestFit="1" customWidth="1"/>
    <col min="12050" max="12052" width="12.33203125" style="52" bestFit="1" customWidth="1"/>
    <col min="12053" max="12054" width="9" style="52" customWidth="1"/>
    <col min="12055" max="12055" width="12.33203125" style="52" bestFit="1" customWidth="1"/>
    <col min="12056" max="12056" width="9" style="52" customWidth="1"/>
    <col min="12057" max="12057" width="12.44140625" style="52" bestFit="1" customWidth="1"/>
    <col min="12058" max="12290" width="8.88671875" style="52"/>
    <col min="12291" max="12291" width="4.6640625" style="52" customWidth="1"/>
    <col min="12292" max="12292" width="14.5546875" style="52" bestFit="1" customWidth="1"/>
    <col min="12293" max="12293" width="10.33203125" style="52" customWidth="1"/>
    <col min="12294" max="12294" width="11.88671875" style="52" bestFit="1" customWidth="1"/>
    <col min="12295" max="12295" width="10.109375" style="52" bestFit="1" customWidth="1"/>
    <col min="12296" max="12296" width="9.33203125" style="52" bestFit="1" customWidth="1"/>
    <col min="12297" max="12297" width="8.109375" style="52" customWidth="1"/>
    <col min="12298" max="12298" width="11.33203125" style="52" customWidth="1"/>
    <col min="12299" max="12299" width="15.6640625" style="52" bestFit="1" customWidth="1"/>
    <col min="12300" max="12300" width="10.6640625" style="52" bestFit="1" customWidth="1"/>
    <col min="12301" max="12301" width="10.88671875" style="52" bestFit="1" customWidth="1"/>
    <col min="12302" max="12302" width="11.44140625" style="52" bestFit="1" customWidth="1"/>
    <col min="12303" max="12303" width="11.109375" style="52" bestFit="1" customWidth="1"/>
    <col min="12304" max="12304" width="14.33203125" style="52" bestFit="1" customWidth="1"/>
    <col min="12305" max="12305" width="13.88671875" style="52" bestFit="1" customWidth="1"/>
    <col min="12306" max="12308" width="12.33203125" style="52" bestFit="1" customWidth="1"/>
    <col min="12309" max="12310" width="9" style="52" customWidth="1"/>
    <col min="12311" max="12311" width="12.33203125" style="52" bestFit="1" customWidth="1"/>
    <col min="12312" max="12312" width="9" style="52" customWidth="1"/>
    <col min="12313" max="12313" width="12.44140625" style="52" bestFit="1" customWidth="1"/>
    <col min="12314" max="12546" width="8.88671875" style="52"/>
    <col min="12547" max="12547" width="4.6640625" style="52" customWidth="1"/>
    <col min="12548" max="12548" width="14.5546875" style="52" bestFit="1" customWidth="1"/>
    <col min="12549" max="12549" width="10.33203125" style="52" customWidth="1"/>
    <col min="12550" max="12550" width="11.88671875" style="52" bestFit="1" customWidth="1"/>
    <col min="12551" max="12551" width="10.109375" style="52" bestFit="1" customWidth="1"/>
    <col min="12552" max="12552" width="9.33203125" style="52" bestFit="1" customWidth="1"/>
    <col min="12553" max="12553" width="8.109375" style="52" customWidth="1"/>
    <col min="12554" max="12554" width="11.33203125" style="52" customWidth="1"/>
    <col min="12555" max="12555" width="15.6640625" style="52" bestFit="1" customWidth="1"/>
    <col min="12556" max="12556" width="10.6640625" style="52" bestFit="1" customWidth="1"/>
    <col min="12557" max="12557" width="10.88671875" style="52" bestFit="1" customWidth="1"/>
    <col min="12558" max="12558" width="11.44140625" style="52" bestFit="1" customWidth="1"/>
    <col min="12559" max="12559" width="11.109375" style="52" bestFit="1" customWidth="1"/>
    <col min="12560" max="12560" width="14.33203125" style="52" bestFit="1" customWidth="1"/>
    <col min="12561" max="12561" width="13.88671875" style="52" bestFit="1" customWidth="1"/>
    <col min="12562" max="12564" width="12.33203125" style="52" bestFit="1" customWidth="1"/>
    <col min="12565" max="12566" width="9" style="52" customWidth="1"/>
    <col min="12567" max="12567" width="12.33203125" style="52" bestFit="1" customWidth="1"/>
    <col min="12568" max="12568" width="9" style="52" customWidth="1"/>
    <col min="12569" max="12569" width="12.44140625" style="52" bestFit="1" customWidth="1"/>
    <col min="12570" max="12802" width="8.88671875" style="52"/>
    <col min="12803" max="12803" width="4.6640625" style="52" customWidth="1"/>
    <col min="12804" max="12804" width="14.5546875" style="52" bestFit="1" customWidth="1"/>
    <col min="12805" max="12805" width="10.33203125" style="52" customWidth="1"/>
    <col min="12806" max="12806" width="11.88671875" style="52" bestFit="1" customWidth="1"/>
    <col min="12807" max="12807" width="10.109375" style="52" bestFit="1" customWidth="1"/>
    <col min="12808" max="12808" width="9.33203125" style="52" bestFit="1" customWidth="1"/>
    <col min="12809" max="12809" width="8.109375" style="52" customWidth="1"/>
    <col min="12810" max="12810" width="11.33203125" style="52" customWidth="1"/>
    <col min="12811" max="12811" width="15.6640625" style="52" bestFit="1" customWidth="1"/>
    <col min="12812" max="12812" width="10.6640625" style="52" bestFit="1" customWidth="1"/>
    <col min="12813" max="12813" width="10.88671875" style="52" bestFit="1" customWidth="1"/>
    <col min="12814" max="12814" width="11.44140625" style="52" bestFit="1" customWidth="1"/>
    <col min="12815" max="12815" width="11.109375" style="52" bestFit="1" customWidth="1"/>
    <col min="12816" max="12816" width="14.33203125" style="52" bestFit="1" customWidth="1"/>
    <col min="12817" max="12817" width="13.88671875" style="52" bestFit="1" customWidth="1"/>
    <col min="12818" max="12820" width="12.33203125" style="52" bestFit="1" customWidth="1"/>
    <col min="12821" max="12822" width="9" style="52" customWidth="1"/>
    <col min="12823" max="12823" width="12.33203125" style="52" bestFit="1" customWidth="1"/>
    <col min="12824" max="12824" width="9" style="52" customWidth="1"/>
    <col min="12825" max="12825" width="12.44140625" style="52" bestFit="1" customWidth="1"/>
    <col min="12826" max="13058" width="8.88671875" style="52"/>
    <col min="13059" max="13059" width="4.6640625" style="52" customWidth="1"/>
    <col min="13060" max="13060" width="14.5546875" style="52" bestFit="1" customWidth="1"/>
    <col min="13061" max="13061" width="10.33203125" style="52" customWidth="1"/>
    <col min="13062" max="13062" width="11.88671875" style="52" bestFit="1" customWidth="1"/>
    <col min="13063" max="13063" width="10.109375" style="52" bestFit="1" customWidth="1"/>
    <col min="13064" max="13064" width="9.33203125" style="52" bestFit="1" customWidth="1"/>
    <col min="13065" max="13065" width="8.109375" style="52" customWidth="1"/>
    <col min="13066" max="13066" width="11.33203125" style="52" customWidth="1"/>
    <col min="13067" max="13067" width="15.6640625" style="52" bestFit="1" customWidth="1"/>
    <col min="13068" max="13068" width="10.6640625" style="52" bestFit="1" customWidth="1"/>
    <col min="13069" max="13069" width="10.88671875" style="52" bestFit="1" customWidth="1"/>
    <col min="13070" max="13070" width="11.44140625" style="52" bestFit="1" customWidth="1"/>
    <col min="13071" max="13071" width="11.109375" style="52" bestFit="1" customWidth="1"/>
    <col min="13072" max="13072" width="14.33203125" style="52" bestFit="1" customWidth="1"/>
    <col min="13073" max="13073" width="13.88671875" style="52" bestFit="1" customWidth="1"/>
    <col min="13074" max="13076" width="12.33203125" style="52" bestFit="1" customWidth="1"/>
    <col min="13077" max="13078" width="9" style="52" customWidth="1"/>
    <col min="13079" max="13079" width="12.33203125" style="52" bestFit="1" customWidth="1"/>
    <col min="13080" max="13080" width="9" style="52" customWidth="1"/>
    <col min="13081" max="13081" width="12.44140625" style="52" bestFit="1" customWidth="1"/>
    <col min="13082" max="13314" width="8.88671875" style="52"/>
    <col min="13315" max="13315" width="4.6640625" style="52" customWidth="1"/>
    <col min="13316" max="13316" width="14.5546875" style="52" bestFit="1" customWidth="1"/>
    <col min="13317" max="13317" width="10.33203125" style="52" customWidth="1"/>
    <col min="13318" max="13318" width="11.88671875" style="52" bestFit="1" customWidth="1"/>
    <col min="13319" max="13319" width="10.109375" style="52" bestFit="1" customWidth="1"/>
    <col min="13320" max="13320" width="9.33203125" style="52" bestFit="1" customWidth="1"/>
    <col min="13321" max="13321" width="8.109375" style="52" customWidth="1"/>
    <col min="13322" max="13322" width="11.33203125" style="52" customWidth="1"/>
    <col min="13323" max="13323" width="15.6640625" style="52" bestFit="1" customWidth="1"/>
    <col min="13324" max="13324" width="10.6640625" style="52" bestFit="1" customWidth="1"/>
    <col min="13325" max="13325" width="10.88671875" style="52" bestFit="1" customWidth="1"/>
    <col min="13326" max="13326" width="11.44140625" style="52" bestFit="1" customWidth="1"/>
    <col min="13327" max="13327" width="11.109375" style="52" bestFit="1" customWidth="1"/>
    <col min="13328" max="13328" width="14.33203125" style="52" bestFit="1" customWidth="1"/>
    <col min="13329" max="13329" width="13.88671875" style="52" bestFit="1" customWidth="1"/>
    <col min="13330" max="13332" width="12.33203125" style="52" bestFit="1" customWidth="1"/>
    <col min="13333" max="13334" width="9" style="52" customWidth="1"/>
    <col min="13335" max="13335" width="12.33203125" style="52" bestFit="1" customWidth="1"/>
    <col min="13336" max="13336" width="9" style="52" customWidth="1"/>
    <col min="13337" max="13337" width="12.44140625" style="52" bestFit="1" customWidth="1"/>
    <col min="13338" max="13570" width="8.88671875" style="52"/>
    <col min="13571" max="13571" width="4.6640625" style="52" customWidth="1"/>
    <col min="13572" max="13572" width="14.5546875" style="52" bestFit="1" customWidth="1"/>
    <col min="13573" max="13573" width="10.33203125" style="52" customWidth="1"/>
    <col min="13574" max="13574" width="11.88671875" style="52" bestFit="1" customWidth="1"/>
    <col min="13575" max="13575" width="10.109375" style="52" bestFit="1" customWidth="1"/>
    <col min="13576" max="13576" width="9.33203125" style="52" bestFit="1" customWidth="1"/>
    <col min="13577" max="13577" width="8.109375" style="52" customWidth="1"/>
    <col min="13578" max="13578" width="11.33203125" style="52" customWidth="1"/>
    <col min="13579" max="13579" width="15.6640625" style="52" bestFit="1" customWidth="1"/>
    <col min="13580" max="13580" width="10.6640625" style="52" bestFit="1" customWidth="1"/>
    <col min="13581" max="13581" width="10.88671875" style="52" bestFit="1" customWidth="1"/>
    <col min="13582" max="13582" width="11.44140625" style="52" bestFit="1" customWidth="1"/>
    <col min="13583" max="13583" width="11.109375" style="52" bestFit="1" customWidth="1"/>
    <col min="13584" max="13584" width="14.33203125" style="52" bestFit="1" customWidth="1"/>
    <col min="13585" max="13585" width="13.88671875" style="52" bestFit="1" customWidth="1"/>
    <col min="13586" max="13588" width="12.33203125" style="52" bestFit="1" customWidth="1"/>
    <col min="13589" max="13590" width="9" style="52" customWidth="1"/>
    <col min="13591" max="13591" width="12.33203125" style="52" bestFit="1" customWidth="1"/>
    <col min="13592" max="13592" width="9" style="52" customWidth="1"/>
    <col min="13593" max="13593" width="12.44140625" style="52" bestFit="1" customWidth="1"/>
    <col min="13594" max="13826" width="8.88671875" style="52"/>
    <col min="13827" max="13827" width="4.6640625" style="52" customWidth="1"/>
    <col min="13828" max="13828" width="14.5546875" style="52" bestFit="1" customWidth="1"/>
    <col min="13829" max="13829" width="10.33203125" style="52" customWidth="1"/>
    <col min="13830" max="13830" width="11.88671875" style="52" bestFit="1" customWidth="1"/>
    <col min="13831" max="13831" width="10.109375" style="52" bestFit="1" customWidth="1"/>
    <col min="13832" max="13832" width="9.33203125" style="52" bestFit="1" customWidth="1"/>
    <col min="13833" max="13833" width="8.109375" style="52" customWidth="1"/>
    <col min="13834" max="13834" width="11.33203125" style="52" customWidth="1"/>
    <col min="13835" max="13835" width="15.6640625" style="52" bestFit="1" customWidth="1"/>
    <col min="13836" max="13836" width="10.6640625" style="52" bestFit="1" customWidth="1"/>
    <col min="13837" max="13837" width="10.88671875" style="52" bestFit="1" customWidth="1"/>
    <col min="13838" max="13838" width="11.44140625" style="52" bestFit="1" customWidth="1"/>
    <col min="13839" max="13839" width="11.109375" style="52" bestFit="1" customWidth="1"/>
    <col min="13840" max="13840" width="14.33203125" style="52" bestFit="1" customWidth="1"/>
    <col min="13841" max="13841" width="13.88671875" style="52" bestFit="1" customWidth="1"/>
    <col min="13842" max="13844" width="12.33203125" style="52" bestFit="1" customWidth="1"/>
    <col min="13845" max="13846" width="9" style="52" customWidth="1"/>
    <col min="13847" max="13847" width="12.33203125" style="52" bestFit="1" customWidth="1"/>
    <col min="13848" max="13848" width="9" style="52" customWidth="1"/>
    <col min="13849" max="13849" width="12.44140625" style="52" bestFit="1" customWidth="1"/>
    <col min="13850" max="14082" width="8.88671875" style="52"/>
    <col min="14083" max="14083" width="4.6640625" style="52" customWidth="1"/>
    <col min="14084" max="14084" width="14.5546875" style="52" bestFit="1" customWidth="1"/>
    <col min="14085" max="14085" width="10.33203125" style="52" customWidth="1"/>
    <col min="14086" max="14086" width="11.88671875" style="52" bestFit="1" customWidth="1"/>
    <col min="14087" max="14087" width="10.109375" style="52" bestFit="1" customWidth="1"/>
    <col min="14088" max="14088" width="9.33203125" style="52" bestFit="1" customWidth="1"/>
    <col min="14089" max="14089" width="8.109375" style="52" customWidth="1"/>
    <col min="14090" max="14090" width="11.33203125" style="52" customWidth="1"/>
    <col min="14091" max="14091" width="15.6640625" style="52" bestFit="1" customWidth="1"/>
    <col min="14092" max="14092" width="10.6640625" style="52" bestFit="1" customWidth="1"/>
    <col min="14093" max="14093" width="10.88671875" style="52" bestFit="1" customWidth="1"/>
    <col min="14094" max="14094" width="11.44140625" style="52" bestFit="1" customWidth="1"/>
    <col min="14095" max="14095" width="11.109375" style="52" bestFit="1" customWidth="1"/>
    <col min="14096" max="14096" width="14.33203125" style="52" bestFit="1" customWidth="1"/>
    <col min="14097" max="14097" width="13.88671875" style="52" bestFit="1" customWidth="1"/>
    <col min="14098" max="14100" width="12.33203125" style="52" bestFit="1" customWidth="1"/>
    <col min="14101" max="14102" width="9" style="52" customWidth="1"/>
    <col min="14103" max="14103" width="12.33203125" style="52" bestFit="1" customWidth="1"/>
    <col min="14104" max="14104" width="9" style="52" customWidth="1"/>
    <col min="14105" max="14105" width="12.44140625" style="52" bestFit="1" customWidth="1"/>
    <col min="14106" max="14338" width="8.88671875" style="52"/>
    <col min="14339" max="14339" width="4.6640625" style="52" customWidth="1"/>
    <col min="14340" max="14340" width="14.5546875" style="52" bestFit="1" customWidth="1"/>
    <col min="14341" max="14341" width="10.33203125" style="52" customWidth="1"/>
    <col min="14342" max="14342" width="11.88671875" style="52" bestFit="1" customWidth="1"/>
    <col min="14343" max="14343" width="10.109375" style="52" bestFit="1" customWidth="1"/>
    <col min="14344" max="14344" width="9.33203125" style="52" bestFit="1" customWidth="1"/>
    <col min="14345" max="14345" width="8.109375" style="52" customWidth="1"/>
    <col min="14346" max="14346" width="11.33203125" style="52" customWidth="1"/>
    <col min="14347" max="14347" width="15.6640625" style="52" bestFit="1" customWidth="1"/>
    <col min="14348" max="14348" width="10.6640625" style="52" bestFit="1" customWidth="1"/>
    <col min="14349" max="14349" width="10.88671875" style="52" bestFit="1" customWidth="1"/>
    <col min="14350" max="14350" width="11.44140625" style="52" bestFit="1" customWidth="1"/>
    <col min="14351" max="14351" width="11.109375" style="52" bestFit="1" customWidth="1"/>
    <col min="14352" max="14352" width="14.33203125" style="52" bestFit="1" customWidth="1"/>
    <col min="14353" max="14353" width="13.88671875" style="52" bestFit="1" customWidth="1"/>
    <col min="14354" max="14356" width="12.33203125" style="52" bestFit="1" customWidth="1"/>
    <col min="14357" max="14358" width="9" style="52" customWidth="1"/>
    <col min="14359" max="14359" width="12.33203125" style="52" bestFit="1" customWidth="1"/>
    <col min="14360" max="14360" width="9" style="52" customWidth="1"/>
    <col min="14361" max="14361" width="12.44140625" style="52" bestFit="1" customWidth="1"/>
    <col min="14362" max="14594" width="8.88671875" style="52"/>
    <col min="14595" max="14595" width="4.6640625" style="52" customWidth="1"/>
    <col min="14596" max="14596" width="14.5546875" style="52" bestFit="1" customWidth="1"/>
    <col min="14597" max="14597" width="10.33203125" style="52" customWidth="1"/>
    <col min="14598" max="14598" width="11.88671875" style="52" bestFit="1" customWidth="1"/>
    <col min="14599" max="14599" width="10.109375" style="52" bestFit="1" customWidth="1"/>
    <col min="14600" max="14600" width="9.33203125" style="52" bestFit="1" customWidth="1"/>
    <col min="14601" max="14601" width="8.109375" style="52" customWidth="1"/>
    <col min="14602" max="14602" width="11.33203125" style="52" customWidth="1"/>
    <col min="14603" max="14603" width="15.6640625" style="52" bestFit="1" customWidth="1"/>
    <col min="14604" max="14604" width="10.6640625" style="52" bestFit="1" customWidth="1"/>
    <col min="14605" max="14605" width="10.88671875" style="52" bestFit="1" customWidth="1"/>
    <col min="14606" max="14606" width="11.44140625" style="52" bestFit="1" customWidth="1"/>
    <col min="14607" max="14607" width="11.109375" style="52" bestFit="1" customWidth="1"/>
    <col min="14608" max="14608" width="14.33203125" style="52" bestFit="1" customWidth="1"/>
    <col min="14609" max="14609" width="13.88671875" style="52" bestFit="1" customWidth="1"/>
    <col min="14610" max="14612" width="12.33203125" style="52" bestFit="1" customWidth="1"/>
    <col min="14613" max="14614" width="9" style="52" customWidth="1"/>
    <col min="14615" max="14615" width="12.33203125" style="52" bestFit="1" customWidth="1"/>
    <col min="14616" max="14616" width="9" style="52" customWidth="1"/>
    <col min="14617" max="14617" width="12.44140625" style="52" bestFit="1" customWidth="1"/>
    <col min="14618" max="14850" width="8.88671875" style="52"/>
    <col min="14851" max="14851" width="4.6640625" style="52" customWidth="1"/>
    <col min="14852" max="14852" width="14.5546875" style="52" bestFit="1" customWidth="1"/>
    <col min="14853" max="14853" width="10.33203125" style="52" customWidth="1"/>
    <col min="14854" max="14854" width="11.88671875" style="52" bestFit="1" customWidth="1"/>
    <col min="14855" max="14855" width="10.109375" style="52" bestFit="1" customWidth="1"/>
    <col min="14856" max="14856" width="9.33203125" style="52" bestFit="1" customWidth="1"/>
    <col min="14857" max="14857" width="8.109375" style="52" customWidth="1"/>
    <col min="14858" max="14858" width="11.33203125" style="52" customWidth="1"/>
    <col min="14859" max="14859" width="15.6640625" style="52" bestFit="1" customWidth="1"/>
    <col min="14860" max="14860" width="10.6640625" style="52" bestFit="1" customWidth="1"/>
    <col min="14861" max="14861" width="10.88671875" style="52" bestFit="1" customWidth="1"/>
    <col min="14862" max="14862" width="11.44140625" style="52" bestFit="1" customWidth="1"/>
    <col min="14863" max="14863" width="11.109375" style="52" bestFit="1" customWidth="1"/>
    <col min="14864" max="14864" width="14.33203125" style="52" bestFit="1" customWidth="1"/>
    <col min="14865" max="14865" width="13.88671875" style="52" bestFit="1" customWidth="1"/>
    <col min="14866" max="14868" width="12.33203125" style="52" bestFit="1" customWidth="1"/>
    <col min="14869" max="14870" width="9" style="52" customWidth="1"/>
    <col min="14871" max="14871" width="12.33203125" style="52" bestFit="1" customWidth="1"/>
    <col min="14872" max="14872" width="9" style="52" customWidth="1"/>
    <col min="14873" max="14873" width="12.44140625" style="52" bestFit="1" customWidth="1"/>
    <col min="14874" max="15106" width="8.88671875" style="52"/>
    <col min="15107" max="15107" width="4.6640625" style="52" customWidth="1"/>
    <col min="15108" max="15108" width="14.5546875" style="52" bestFit="1" customWidth="1"/>
    <col min="15109" max="15109" width="10.33203125" style="52" customWidth="1"/>
    <col min="15110" max="15110" width="11.88671875" style="52" bestFit="1" customWidth="1"/>
    <col min="15111" max="15111" width="10.109375" style="52" bestFit="1" customWidth="1"/>
    <col min="15112" max="15112" width="9.33203125" style="52" bestFit="1" customWidth="1"/>
    <col min="15113" max="15113" width="8.109375" style="52" customWidth="1"/>
    <col min="15114" max="15114" width="11.33203125" style="52" customWidth="1"/>
    <col min="15115" max="15115" width="15.6640625" style="52" bestFit="1" customWidth="1"/>
    <col min="15116" max="15116" width="10.6640625" style="52" bestFit="1" customWidth="1"/>
    <col min="15117" max="15117" width="10.88671875" style="52" bestFit="1" customWidth="1"/>
    <col min="15118" max="15118" width="11.44140625" style="52" bestFit="1" customWidth="1"/>
    <col min="15119" max="15119" width="11.109375" style="52" bestFit="1" customWidth="1"/>
    <col min="15120" max="15120" width="14.33203125" style="52" bestFit="1" customWidth="1"/>
    <col min="15121" max="15121" width="13.88671875" style="52" bestFit="1" customWidth="1"/>
    <col min="15122" max="15124" width="12.33203125" style="52" bestFit="1" customWidth="1"/>
    <col min="15125" max="15126" width="9" style="52" customWidth="1"/>
    <col min="15127" max="15127" width="12.33203125" style="52" bestFit="1" customWidth="1"/>
    <col min="15128" max="15128" width="9" style="52" customWidth="1"/>
    <col min="15129" max="15129" width="12.44140625" style="52" bestFit="1" customWidth="1"/>
    <col min="15130" max="15362" width="8.88671875" style="52"/>
    <col min="15363" max="15363" width="4.6640625" style="52" customWidth="1"/>
    <col min="15364" max="15364" width="14.5546875" style="52" bestFit="1" customWidth="1"/>
    <col min="15365" max="15365" width="10.33203125" style="52" customWidth="1"/>
    <col min="15366" max="15366" width="11.88671875" style="52" bestFit="1" customWidth="1"/>
    <col min="15367" max="15367" width="10.109375" style="52" bestFit="1" customWidth="1"/>
    <col min="15368" max="15368" width="9.33203125" style="52" bestFit="1" customWidth="1"/>
    <col min="15369" max="15369" width="8.109375" style="52" customWidth="1"/>
    <col min="15370" max="15370" width="11.33203125" style="52" customWidth="1"/>
    <col min="15371" max="15371" width="15.6640625" style="52" bestFit="1" customWidth="1"/>
    <col min="15372" max="15372" width="10.6640625" style="52" bestFit="1" customWidth="1"/>
    <col min="15373" max="15373" width="10.88671875" style="52" bestFit="1" customWidth="1"/>
    <col min="15374" max="15374" width="11.44140625" style="52" bestFit="1" customWidth="1"/>
    <col min="15375" max="15375" width="11.109375" style="52" bestFit="1" customWidth="1"/>
    <col min="15376" max="15376" width="14.33203125" style="52" bestFit="1" customWidth="1"/>
    <col min="15377" max="15377" width="13.88671875" style="52" bestFit="1" customWidth="1"/>
    <col min="15378" max="15380" width="12.33203125" style="52" bestFit="1" customWidth="1"/>
    <col min="15381" max="15382" width="9" style="52" customWidth="1"/>
    <col min="15383" max="15383" width="12.33203125" style="52" bestFit="1" customWidth="1"/>
    <col min="15384" max="15384" width="9" style="52" customWidth="1"/>
    <col min="15385" max="15385" width="12.44140625" style="52" bestFit="1" customWidth="1"/>
    <col min="15386" max="15618" width="8.88671875" style="52"/>
    <col min="15619" max="15619" width="4.6640625" style="52" customWidth="1"/>
    <col min="15620" max="15620" width="14.5546875" style="52" bestFit="1" customWidth="1"/>
    <col min="15621" max="15621" width="10.33203125" style="52" customWidth="1"/>
    <col min="15622" max="15622" width="11.88671875" style="52" bestFit="1" customWidth="1"/>
    <col min="15623" max="15623" width="10.109375" style="52" bestFit="1" customWidth="1"/>
    <col min="15624" max="15624" width="9.33203125" style="52" bestFit="1" customWidth="1"/>
    <col min="15625" max="15625" width="8.109375" style="52" customWidth="1"/>
    <col min="15626" max="15626" width="11.33203125" style="52" customWidth="1"/>
    <col min="15627" max="15627" width="15.6640625" style="52" bestFit="1" customWidth="1"/>
    <col min="15628" max="15628" width="10.6640625" style="52" bestFit="1" customWidth="1"/>
    <col min="15629" max="15629" width="10.88671875" style="52" bestFit="1" customWidth="1"/>
    <col min="15630" max="15630" width="11.44140625" style="52" bestFit="1" customWidth="1"/>
    <col min="15631" max="15631" width="11.109375" style="52" bestFit="1" customWidth="1"/>
    <col min="15632" max="15632" width="14.33203125" style="52" bestFit="1" customWidth="1"/>
    <col min="15633" max="15633" width="13.88671875" style="52" bestFit="1" customWidth="1"/>
    <col min="15634" max="15636" width="12.33203125" style="52" bestFit="1" customWidth="1"/>
    <col min="15637" max="15638" width="9" style="52" customWidth="1"/>
    <col min="15639" max="15639" width="12.33203125" style="52" bestFit="1" customWidth="1"/>
    <col min="15640" max="15640" width="9" style="52" customWidth="1"/>
    <col min="15641" max="15641" width="12.44140625" style="52" bestFit="1" customWidth="1"/>
    <col min="15642" max="15874" width="8.88671875" style="52"/>
    <col min="15875" max="15875" width="4.6640625" style="52" customWidth="1"/>
    <col min="15876" max="15876" width="14.5546875" style="52" bestFit="1" customWidth="1"/>
    <col min="15877" max="15877" width="10.33203125" style="52" customWidth="1"/>
    <col min="15878" max="15878" width="11.88671875" style="52" bestFit="1" customWidth="1"/>
    <col min="15879" max="15879" width="10.109375" style="52" bestFit="1" customWidth="1"/>
    <col min="15880" max="15880" width="9.33203125" style="52" bestFit="1" customWidth="1"/>
    <col min="15881" max="15881" width="8.109375" style="52" customWidth="1"/>
    <col min="15882" max="15882" width="11.33203125" style="52" customWidth="1"/>
    <col min="15883" max="15883" width="15.6640625" style="52" bestFit="1" customWidth="1"/>
    <col min="15884" max="15884" width="10.6640625" style="52" bestFit="1" customWidth="1"/>
    <col min="15885" max="15885" width="10.88671875" style="52" bestFit="1" customWidth="1"/>
    <col min="15886" max="15886" width="11.44140625" style="52" bestFit="1" customWidth="1"/>
    <col min="15887" max="15887" width="11.109375" style="52" bestFit="1" customWidth="1"/>
    <col min="15888" max="15888" width="14.33203125" style="52" bestFit="1" customWidth="1"/>
    <col min="15889" max="15889" width="13.88671875" style="52" bestFit="1" customWidth="1"/>
    <col min="15890" max="15892" width="12.33203125" style="52" bestFit="1" customWidth="1"/>
    <col min="15893" max="15894" width="9" style="52" customWidth="1"/>
    <col min="15895" max="15895" width="12.33203125" style="52" bestFit="1" customWidth="1"/>
    <col min="15896" max="15896" width="9" style="52" customWidth="1"/>
    <col min="15897" max="15897" width="12.44140625" style="52" bestFit="1" customWidth="1"/>
    <col min="15898" max="16130" width="8.88671875" style="52"/>
    <col min="16131" max="16131" width="4.6640625" style="52" customWidth="1"/>
    <col min="16132" max="16132" width="14.5546875" style="52" bestFit="1" customWidth="1"/>
    <col min="16133" max="16133" width="10.33203125" style="52" customWidth="1"/>
    <col min="16134" max="16134" width="11.88671875" style="52" bestFit="1" customWidth="1"/>
    <col min="16135" max="16135" width="10.109375" style="52" bestFit="1" customWidth="1"/>
    <col min="16136" max="16136" width="9.33203125" style="52" bestFit="1" customWidth="1"/>
    <col min="16137" max="16137" width="8.109375" style="52" customWidth="1"/>
    <col min="16138" max="16138" width="11.33203125" style="52" customWidth="1"/>
    <col min="16139" max="16139" width="15.6640625" style="52" bestFit="1" customWidth="1"/>
    <col min="16140" max="16140" width="10.6640625" style="52" bestFit="1" customWidth="1"/>
    <col min="16141" max="16141" width="10.88671875" style="52" bestFit="1" customWidth="1"/>
    <col min="16142" max="16142" width="11.44140625" style="52" bestFit="1" customWidth="1"/>
    <col min="16143" max="16143" width="11.109375" style="52" bestFit="1" customWidth="1"/>
    <col min="16144" max="16144" width="14.33203125" style="52" bestFit="1" customWidth="1"/>
    <col min="16145" max="16145" width="13.88671875" style="52" bestFit="1" customWidth="1"/>
    <col min="16146" max="16148" width="12.33203125" style="52" bestFit="1" customWidth="1"/>
    <col min="16149" max="16150" width="9" style="52" customWidth="1"/>
    <col min="16151" max="16151" width="12.33203125" style="52" bestFit="1" customWidth="1"/>
    <col min="16152" max="16152" width="9" style="52" customWidth="1"/>
    <col min="16153" max="16153" width="12.44140625" style="52" bestFit="1" customWidth="1"/>
    <col min="16154" max="16384" width="8.88671875" style="52"/>
  </cols>
  <sheetData>
    <row r="1" spans="1:32" s="5" customFormat="1" ht="12" x14ac:dyDescent="0.25">
      <c r="A1" s="1" t="s">
        <v>0</v>
      </c>
      <c r="B1" s="1"/>
      <c r="C1" s="2">
        <f>+'[20]RAW COAL SHEET'!J1</f>
        <v>44927</v>
      </c>
      <c r="D1" s="3" t="s">
        <v>1</v>
      </c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4"/>
      <c r="Q1" s="4"/>
      <c r="R1" s="4"/>
      <c r="S1" s="4"/>
      <c r="T1" s="4"/>
      <c r="U1" s="4"/>
      <c r="V1" s="4"/>
      <c r="W1" s="4"/>
    </row>
    <row r="2" spans="1:32" s="10" customFormat="1" ht="32.25" customHeight="1" x14ac:dyDescent="0.3">
      <c r="A2" s="6" t="s">
        <v>2</v>
      </c>
      <c r="B2" s="7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</row>
    <row r="3" spans="1:32" customFormat="1" x14ac:dyDescent="0.3">
      <c r="A3" s="100">
        <v>54</v>
      </c>
      <c r="B3" s="12">
        <f>SUMIF('COAL RECEIPT &amp; GCV DATA (3)'!$A$3:$A$187,'MASTER DATA FILE RAW COAL ( (3)'!A3,'COAL RECEIPT &amp; GCV DATA (3)'!$B$3:$B$187)</f>
        <v>0</v>
      </c>
      <c r="C3" s="13">
        <f>SUMIF('COAL RECEIPT &amp; GCV DATA (3)'!$A$3:$A$204,'MASTER DATA FILE RAW COAL ( (3)'!A3,'COAL RECEIPT &amp; GCV DATA (3)'!$C$3:$C$204)</f>
        <v>262001538</v>
      </c>
      <c r="D3" s="13" t="str">
        <f>IFERROR(VLOOKUP(A3,'COAL RECEIPT &amp; GCV DATA (3)'!$A$2:$V$204,4,0),0)</f>
        <v>06.01.2023</v>
      </c>
      <c r="E3" s="14">
        <f>IFERROR(VLOOKUP(A3,'COAL RECEIPT &amp; GCV DATA (3)'!$A$2:$V$204,5,0),0)</f>
        <v>0</v>
      </c>
      <c r="F3" s="13">
        <f>SUMIF('COAL RECEIPT &amp; GCV DATA (3)'!$A$3:$A$204,'MASTER DATA FILE RAW COAL ( (3)'!A31,'COAL RECEIPT &amp; GCV DATA (3)'!$F$3:$F$204)</f>
        <v>0</v>
      </c>
      <c r="G3" s="13" t="str">
        <f>IFERROR(VLOOKUP(A3,'COAL RECEIPT &amp; GCV DATA (3)'!$A$2:$V$204,7,0),0)</f>
        <v>SCCL</v>
      </c>
      <c r="H3" s="13" t="str">
        <f>IFERROR(VLOOKUP(A3,'COAL RECEIPT &amp; GCV DATA (3)'!$A$2:$V$204,8,0),0)</f>
        <v>SCRM</v>
      </c>
      <c r="I3" s="13">
        <f>IFERROR(VLOOKUP(A3,'COAL RECEIPT &amp; GCV DATA (3)'!$A$2:$V$204,9,0),0)</f>
        <v>0</v>
      </c>
      <c r="J3" s="13">
        <f>IFERROR(VLOOKUP(A3,'COAL RECEIPT &amp; GCV DATA (3)'!$A$2:$V$204,10,0),0)</f>
        <v>0</v>
      </c>
      <c r="K3" s="15">
        <f>SUMIF('COAL RECEIPT &amp; GCV DATA (3)'!$A$3:$A$204,'MASTER DATA FILE RAW COAL ( (3)'!A3,'COAL RECEIPT &amp; GCV DATA (3)'!$K$3:$K$204)</f>
        <v>4065.14</v>
      </c>
      <c r="L3" s="15">
        <f>SUMIF('COAL RECEIPT &amp; GCV DATA (3)'!$A$3:$A$204,'MASTER DATA FILE RAW COAL ( (3)'!A3,'COAL RECEIPT &amp; GCV DATA (3)'!$L$3:$L$204)</f>
        <v>3994.8</v>
      </c>
      <c r="M3" s="15">
        <f>+K3-L3</f>
        <v>70.339999999999691</v>
      </c>
      <c r="N3" s="15">
        <f>+M3*S3</f>
        <v>411617.90481469093</v>
      </c>
      <c r="O3" s="15">
        <f>SUMIF('COAL RECEIPT &amp; GCV DATA (3)'!$A$3:$A$204,'MASTER DATA FILE RAW COAL ( (3)'!A3,'COAL RECEIPT &amp; GCV DATA (3)'!$O$3:$O$204)</f>
        <v>2642.5847080297358</v>
      </c>
      <c r="P3" s="15">
        <f>+O3*K3</f>
        <v>10742476.800000001</v>
      </c>
      <c r="Q3" s="15">
        <f>SUMIF('COAL RECEIPT &amp; GCV DATA (3)'!$A$3:$A$214,'MASTER DATA FILE RAW COAL ( (3)'!A3,'COAL RECEIPT &amp; GCV DATA (3)'!$Q$3:$Q$215)+IF(H3=$J$234,($K$234*K3),0)+IF(H3=$J$235,($K$235*K3),0)+IF(H2=$J$235,($K$236*K3),0)</f>
        <v>3952984</v>
      </c>
      <c r="R3" s="16">
        <f>SUMIF('COAL RECEIPT &amp; GCV DATA (3)'!$A$3:$A$187,'MASTER DATA FILE RAW COAL ( (3)'!A3,'COAL RECEIPT &amp; GCV DATA (3)'!$R$3:$R$187)+IF(H3=$J$234,($K$234*K3),0)+IF(H3=$J$235,($K$235*K3),0)</f>
        <v>23788518.760000002</v>
      </c>
      <c r="S3" s="15">
        <f>+IFERROR(R3/K3,0)</f>
        <v>5851.8325961713499</v>
      </c>
      <c r="T3" s="15">
        <f>SUMIF('COAL RECEIPT &amp; GCV DATA (3)'!$A$3:$A$204,'MASTER DATA FILE RAW COAL ( (3)'!A3,'COAL RECEIPT &amp; GCV DATA (3)'!$T$3:$T$204)</f>
        <v>4150</v>
      </c>
      <c r="U3" s="15">
        <f>+T3*L3</f>
        <v>16578420</v>
      </c>
      <c r="V3" s="15">
        <f>SUMIF('COAL RECEIPT &amp; GCV DATA (3)'!$A$3:$A$204,'MASTER DATA FILE RAW COAL ( (3)'!A3,'COAL RECEIPT &amp; GCV DATA (3)'!$V$3:$V$204)</f>
        <v>3055.7463952502121</v>
      </c>
      <c r="W3" s="15">
        <f>+V3*L3</f>
        <v>12207095.699745547</v>
      </c>
      <c r="Y3">
        <v>3337681.03</v>
      </c>
      <c r="AA3">
        <v>3981569</v>
      </c>
      <c r="AC3">
        <v>7319250.0299999993</v>
      </c>
      <c r="AE3">
        <v>3337681.03</v>
      </c>
      <c r="AF3" s="53">
        <f>P3-AE3</f>
        <v>7404795.7700000014</v>
      </c>
    </row>
    <row r="4" spans="1:32" customFormat="1" x14ac:dyDescent="0.3">
      <c r="A4" s="100">
        <v>60</v>
      </c>
      <c r="B4" s="12">
        <f>SUMIF('COAL RECEIPT &amp; GCV DATA (3)'!$A$3:$A$187,'MASTER DATA FILE RAW COAL ( (3)'!A4,'COAL RECEIPT &amp; GCV DATA (3)'!$B$3:$B$187)</f>
        <v>0</v>
      </c>
      <c r="C4" s="13">
        <f>SUMIF('COAL RECEIPT &amp; GCV DATA (3)'!$A$3:$A$204,'MASTER DATA FILE RAW COAL ( (3)'!A4,'COAL RECEIPT &amp; GCV DATA (3)'!$C$3:$C$204)</f>
        <v>161010204</v>
      </c>
      <c r="D4" s="13" t="str">
        <f>IFERROR(VLOOKUP(A4,'COAL RECEIPT &amp; GCV DATA (3)'!$A$2:$V$204,4,0),0)</f>
        <v>08.01.2023</v>
      </c>
      <c r="E4" s="14">
        <f>IFERROR(VLOOKUP(A4,'COAL RECEIPT &amp; GCV DATA (3)'!$A$2:$V$204,5,0),0)</f>
        <v>0</v>
      </c>
      <c r="F4" s="13">
        <f>SUMIF('COAL RECEIPT &amp; GCV DATA (3)'!$A$3:$A$204,'MASTER DATA FILE RAW COAL ( (3)'!A32,'COAL RECEIPT &amp; GCV DATA (3)'!$F$3:$F$204)</f>
        <v>0</v>
      </c>
      <c r="G4" s="13" t="str">
        <f>IFERROR(VLOOKUP(A4,'COAL RECEIPT &amp; GCV DATA (3)'!$A$2:$V$204,7,0),0)</f>
        <v xml:space="preserve"> SECL</v>
      </c>
      <c r="H4" s="13" t="str">
        <f>IFERROR(VLOOKUP(A4,'COAL RECEIPT &amp; GCV DATA (3)'!$A$2:$V$204,8,0),0)</f>
        <v>GPCK</v>
      </c>
      <c r="I4" s="13">
        <f>IFERROR(VLOOKUP(A4,'COAL RECEIPT &amp; GCV DATA (3)'!$A$2:$V$204,9,0),0)</f>
        <v>0</v>
      </c>
      <c r="J4" s="13">
        <f>IFERROR(VLOOKUP(A4,'COAL RECEIPT &amp; GCV DATA (3)'!$A$2:$V$204,10,0),0)</f>
        <v>0</v>
      </c>
      <c r="K4" s="15">
        <f>SUMIF('COAL RECEIPT &amp; GCV DATA (3)'!$A$3:$A$204,'MASTER DATA FILE RAW COAL ( (3)'!A4,'COAL RECEIPT &amp; GCV DATA (3)'!$K$3:$K$204)</f>
        <v>4142.7</v>
      </c>
      <c r="L4" s="15">
        <f>SUMIF('COAL RECEIPT &amp; GCV DATA (3)'!$A$3:$A$204,'MASTER DATA FILE RAW COAL ( (3)'!A4,'COAL RECEIPT &amp; GCV DATA (3)'!$L$3:$L$204)</f>
        <v>4065</v>
      </c>
      <c r="M4" s="15">
        <f t="shared" ref="M4:M67" si="0">+K4-L4</f>
        <v>77.699999999999818</v>
      </c>
      <c r="N4" s="15">
        <f t="shared" ref="N4:N67" si="1">+M4*S4</f>
        <v>233735.03108842004</v>
      </c>
      <c r="O4" s="15">
        <f>SUMIF('COAL RECEIPT &amp; GCV DATA (3)'!$A$3:$A$204,'MASTER DATA FILE RAW COAL ( (3)'!A4,'COAL RECEIPT &amp; GCV DATA (3)'!$O$3:$O$204)</f>
        <v>955</v>
      </c>
      <c r="P4" s="15">
        <f t="shared" ref="P4:P67" si="2">+O4*K4</f>
        <v>3956278.5</v>
      </c>
      <c r="Q4" s="15">
        <f>SUMIF('COAL RECEIPT &amp; GCV DATA (3)'!$A$3:$A$214,'MASTER DATA FILE RAW COAL ( (3)'!A4,'COAL RECEIPT &amp; GCV DATA (3)'!$Q$3:$Q$215)+IF(H4=$J$234,($K$234*K4),0)+IF(H4=$J$235,($K$235*K4),0)+IF(H3=$J$235,($K$236*K4),0)</f>
        <v>5441011</v>
      </c>
      <c r="R4" s="16">
        <f>SUMIF('COAL RECEIPT &amp; GCV DATA (3)'!$A$3:$A$187,'MASTER DATA FILE RAW COAL ( (3)'!A4,'COAL RECEIPT &amp; GCV DATA (3)'!$R$3:$R$187)+IF(H4=$J$234,($K$234*K4),0)+IF(H4=$J$235,($K$235*K4),0)</f>
        <v>12461957.699999999</v>
      </c>
      <c r="S4" s="15">
        <f t="shared" ref="S4:S67" si="3">+IFERROR(R4/K4,0)</f>
        <v>3008.1728582808314</v>
      </c>
      <c r="T4" s="15">
        <f>SUMIF('COAL RECEIPT &amp; GCV DATA (3)'!$A$3:$A$204,'MASTER DATA FILE RAW COAL ( (3)'!A4,'COAL RECEIPT &amp; GCV DATA (3)'!$T$3:$T$204)</f>
        <v>4119</v>
      </c>
      <c r="U4" s="15">
        <f t="shared" ref="U4:U67" si="4">+T4*L4</f>
        <v>16743735</v>
      </c>
      <c r="V4" s="15">
        <f>SUMIF('COAL RECEIPT &amp; GCV DATA (3)'!$A$3:$A$204,'MASTER DATA FILE RAW COAL ( (3)'!A4,'COAL RECEIPT &amp; GCV DATA (3)'!$V$3:$V$204)</f>
        <v>3766.8013468013473</v>
      </c>
      <c r="W4" s="15">
        <f t="shared" ref="W4:W67" si="5">+V4*L4</f>
        <v>15312047.474747477</v>
      </c>
      <c r="Y4">
        <v>2875548.8</v>
      </c>
      <c r="AA4">
        <v>6052179</v>
      </c>
      <c r="AC4">
        <v>12051584.352</v>
      </c>
      <c r="AE4">
        <v>2875548.8</v>
      </c>
      <c r="AF4" s="53">
        <f t="shared" ref="AF4:AF13" si="6">P4-AE4</f>
        <v>1080729.7000000002</v>
      </c>
    </row>
    <row r="5" spans="1:32" customFormat="1" x14ac:dyDescent="0.3">
      <c r="A5" s="100">
        <v>68</v>
      </c>
      <c r="B5" s="12">
        <f>SUMIF('COAL RECEIPT &amp; GCV DATA (3)'!$A$3:$A$187,'MASTER DATA FILE RAW COAL ( (3)'!A5,'COAL RECEIPT &amp; GCV DATA (3)'!$B$3:$B$187)</f>
        <v>0</v>
      </c>
      <c r="C5" s="13">
        <f>SUMIF('COAL RECEIPT &amp; GCV DATA (3)'!$A$3:$A$204,'MASTER DATA FILE RAW COAL ( (3)'!A5,'COAL RECEIPT &amp; GCV DATA (3)'!$C$3:$C$204)</f>
        <v>461001257</v>
      </c>
      <c r="D5" s="13" t="str">
        <f>IFERROR(VLOOKUP(A5,'COAL RECEIPT &amp; GCV DATA (3)'!$A$2:$V$204,4,0),0)</f>
        <v>10.01.2023</v>
      </c>
      <c r="E5" s="14">
        <f>IFERROR(VLOOKUP(A5,'COAL RECEIPT &amp; GCV DATA (3)'!$A$2:$V$204,5,0),0)</f>
        <v>0</v>
      </c>
      <c r="F5" s="13">
        <f>SUMIF('COAL RECEIPT &amp; GCV DATA (3)'!$A$3:$A$204,'MASTER DATA FILE RAW COAL ( (3)'!A33,'COAL RECEIPT &amp; GCV DATA (3)'!$F$3:$F$204)</f>
        <v>0</v>
      </c>
      <c r="G5" s="13" t="str">
        <f>IFERROR(VLOOKUP(A5,'COAL RECEIPT &amp; GCV DATA (3)'!$A$2:$V$204,7,0),0)</f>
        <v xml:space="preserve"> SECL</v>
      </c>
      <c r="H5" s="13" t="str">
        <f>IFERROR(VLOOKUP(A5,'COAL RECEIPT &amp; GCV DATA (3)'!$A$2:$V$204,8,0),0)</f>
        <v>KCHP</v>
      </c>
      <c r="I5" s="13">
        <f>IFERROR(VLOOKUP(A5,'COAL RECEIPT &amp; GCV DATA (3)'!$A$2:$V$204,9,0),0)</f>
        <v>0</v>
      </c>
      <c r="J5" s="13">
        <f>IFERROR(VLOOKUP(A5,'COAL RECEIPT &amp; GCV DATA (3)'!$A$2:$V$204,10,0),0)</f>
        <v>0</v>
      </c>
      <c r="K5" s="15">
        <f>SUMIF('COAL RECEIPT &amp; GCV DATA (3)'!$A$3:$A$204,'MASTER DATA FILE RAW COAL ( (3)'!A5,'COAL RECEIPT &amp; GCV DATA (3)'!$K$3:$K$204)</f>
        <v>3874.2</v>
      </c>
      <c r="L5" s="15">
        <f>SUMIF('COAL RECEIPT &amp; GCV DATA (3)'!$A$3:$A$204,'MASTER DATA FILE RAW COAL ( (3)'!A5,'COAL RECEIPT &amp; GCV DATA (3)'!$L$3:$L$204)</f>
        <v>3819.55</v>
      </c>
      <c r="M5" s="15">
        <f t="shared" si="0"/>
        <v>54.649999999999636</v>
      </c>
      <c r="N5" s="15">
        <f t="shared" si="1"/>
        <v>163960.10084120487</v>
      </c>
      <c r="O5" s="15">
        <f>SUMIF('COAL RECEIPT &amp; GCV DATA (3)'!$A$3:$A$204,'MASTER DATA FILE RAW COAL ( (3)'!A5,'COAL RECEIPT &amp; GCV DATA (3)'!$O$3:$O$204)</f>
        <v>758.00000000000011</v>
      </c>
      <c r="P5" s="15">
        <f t="shared" si="2"/>
        <v>2936643.6</v>
      </c>
      <c r="Q5" s="15">
        <f>SUMIF('COAL RECEIPT &amp; GCV DATA (3)'!$A$3:$A$214,'MASTER DATA FILE RAW COAL ( (3)'!A5,'COAL RECEIPT &amp; GCV DATA (3)'!$Q$3:$Q$215)+IF(H5=$J$234,($K$234*K5),0)+IF(H5=$J$235,($K$235*K5),0)+IF(H4=$J$235,($K$236*K5),0)</f>
        <v>5259590</v>
      </c>
      <c r="R5" s="16">
        <f>SUMIF('COAL RECEIPT &amp; GCV DATA (3)'!$A$3:$A$187,'MASTER DATA FILE RAW COAL ( (3)'!A5,'COAL RECEIPT &amp; GCV DATA (3)'!$R$3:$R$187)+IF(H5=$J$234,($K$234*K5),0)+IF(H5=$J$235,($K$235*K5),0)</f>
        <v>11623316.060000001</v>
      </c>
      <c r="S5" s="15">
        <f t="shared" si="3"/>
        <v>3000.1848278354246</v>
      </c>
      <c r="T5" s="15">
        <f>SUMIF('COAL RECEIPT &amp; GCV DATA (3)'!$A$3:$A$204,'MASTER DATA FILE RAW COAL ( (3)'!A5,'COAL RECEIPT &amp; GCV DATA (3)'!$T$3:$T$204)</f>
        <v>2134</v>
      </c>
      <c r="U5" s="15">
        <f t="shared" si="4"/>
        <v>8150919.7000000002</v>
      </c>
      <c r="V5" s="15">
        <f>SUMIF('COAL RECEIPT &amp; GCV DATA (3)'!$A$3:$A$204,'MASTER DATA FILE RAW COAL ( (3)'!A5,'COAL RECEIPT &amp; GCV DATA (3)'!$V$3:$V$204)</f>
        <v>2200.4133290611985</v>
      </c>
      <c r="W5" s="15">
        <f t="shared" si="5"/>
        <v>8404588.7310157008</v>
      </c>
      <c r="Y5">
        <v>3024238.08</v>
      </c>
      <c r="AA5">
        <v>5948934</v>
      </c>
      <c r="AC5">
        <v>12587493.312000001</v>
      </c>
      <c r="AE5">
        <v>3024238.08</v>
      </c>
      <c r="AF5" s="53">
        <f t="shared" si="6"/>
        <v>-87594.479999999981</v>
      </c>
    </row>
    <row r="6" spans="1:32" customFormat="1" x14ac:dyDescent="0.3">
      <c r="A6" s="100">
        <v>80</v>
      </c>
      <c r="B6" s="12">
        <f>SUMIF('COAL RECEIPT &amp; GCV DATA (3)'!$A$3:$A$187,'MASTER DATA FILE RAW COAL ( (3)'!A6,'COAL RECEIPT &amp; GCV DATA (3)'!$B$3:$B$187)</f>
        <v>0</v>
      </c>
      <c r="C6" s="13">
        <f>SUMIF('COAL RECEIPT &amp; GCV DATA (3)'!$A$3:$A$204,'MASTER DATA FILE RAW COAL ( (3)'!A6,'COAL RECEIPT &amp; GCV DATA (3)'!$C$3:$C$204)</f>
        <v>462000932</v>
      </c>
      <c r="D6" s="13" t="str">
        <f>IFERROR(VLOOKUP(A6,'COAL RECEIPT &amp; GCV DATA (3)'!$A$2:$V$204,4,0),0)</f>
        <v>11.01.2023</v>
      </c>
      <c r="E6" s="14">
        <f>IFERROR(VLOOKUP(A6,'COAL RECEIPT &amp; GCV DATA (3)'!$A$2:$V$204,5,0),0)</f>
        <v>0</v>
      </c>
      <c r="F6" s="13">
        <f>SUMIF('COAL RECEIPT &amp; GCV DATA (3)'!$A$3:$A$204,'MASTER DATA FILE RAW COAL ( (3)'!A34,'COAL RECEIPT &amp; GCV DATA (3)'!$F$3:$F$204)</f>
        <v>0</v>
      </c>
      <c r="G6" s="13" t="str">
        <f>IFERROR(VLOOKUP(A6,'COAL RECEIPT &amp; GCV DATA (3)'!$A$2:$V$204,7,0),0)</f>
        <v>SCCL</v>
      </c>
      <c r="H6" s="13" t="str">
        <f>IFERROR(VLOOKUP(A6,'COAL RECEIPT &amp; GCV DATA (3)'!$A$2:$V$204,8,0),0)</f>
        <v>GXSG</v>
      </c>
      <c r="I6" s="13">
        <f>IFERROR(VLOOKUP(A6,'COAL RECEIPT &amp; GCV DATA (3)'!$A$2:$V$204,9,0),0)</f>
        <v>0</v>
      </c>
      <c r="J6" s="13">
        <f>IFERROR(VLOOKUP(A6,'COAL RECEIPT &amp; GCV DATA (3)'!$A$2:$V$204,10,0),0)</f>
        <v>0</v>
      </c>
      <c r="K6" s="15">
        <f>SUMIF('COAL RECEIPT &amp; GCV DATA (3)'!$A$3:$A$204,'MASTER DATA FILE RAW COAL ( (3)'!A6,'COAL RECEIPT &amp; GCV DATA (3)'!$K$3:$K$204)</f>
        <v>4079.78</v>
      </c>
      <c r="L6" s="15">
        <f>SUMIF('COAL RECEIPT &amp; GCV DATA (3)'!$A$3:$A$204,'MASTER DATA FILE RAW COAL ( (3)'!A6,'COAL RECEIPT &amp; GCV DATA (3)'!$L$3:$L$204)</f>
        <v>4151.13</v>
      </c>
      <c r="M6" s="15">
        <f t="shared" si="0"/>
        <v>-71.349999999999909</v>
      </c>
      <c r="N6" s="15">
        <f t="shared" si="1"/>
        <v>-259113.29854060721</v>
      </c>
      <c r="O6" s="15">
        <f>SUMIF('COAL RECEIPT &amp; GCV DATA (3)'!$A$3:$A$204,'MASTER DATA FILE RAW COAL ( (3)'!A6,'COAL RECEIPT &amp; GCV DATA (3)'!$O$3:$O$204)</f>
        <v>1040</v>
      </c>
      <c r="P6" s="15">
        <f t="shared" si="2"/>
        <v>4242971.2</v>
      </c>
      <c r="Q6" s="15">
        <f>SUMIF('COAL RECEIPT &amp; GCV DATA (3)'!$A$3:$A$214,'MASTER DATA FILE RAW COAL ( (3)'!A6,'COAL RECEIPT &amp; GCV DATA (3)'!$Q$3:$Q$215)+IF(H6=$J$234,($K$234*K6),0)+IF(H6=$J$235,($K$235*K6),0)+IF(H5=$J$235,($K$236*K6),0)</f>
        <v>3971457</v>
      </c>
      <c r="R6" s="16">
        <f>SUMIF('COAL RECEIPT &amp; GCV DATA (3)'!$A$3:$A$187,'MASTER DATA FILE RAW COAL ( (3)'!A6,'COAL RECEIPT &amp; GCV DATA (3)'!$R$3:$R$187)+IF(H6=$J$234,($K$234*K6),0)+IF(H6=$J$235,($K$235*K6),0)</f>
        <v>14816051.199999999</v>
      </c>
      <c r="S6" s="15">
        <f t="shared" si="3"/>
        <v>3631.5809185789426</v>
      </c>
      <c r="T6" s="15">
        <f>SUMIF('COAL RECEIPT &amp; GCV DATA (3)'!$A$3:$A$204,'MASTER DATA FILE RAW COAL ( (3)'!A6,'COAL RECEIPT &amp; GCV DATA (3)'!$T$3:$T$204)</f>
        <v>4150</v>
      </c>
      <c r="U6" s="15">
        <f t="shared" si="4"/>
        <v>17227189.5</v>
      </c>
      <c r="V6" s="15">
        <f>SUMIF('COAL RECEIPT &amp; GCV DATA (3)'!$A$3:$A$204,'MASTER DATA FILE RAW COAL ( (3)'!A6,'COAL RECEIPT &amp; GCV DATA (3)'!$V$3:$V$204)</f>
        <v>3817.9562666666661</v>
      </c>
      <c r="W6" s="15">
        <f t="shared" si="5"/>
        <v>15848832.797247998</v>
      </c>
      <c r="Y6">
        <v>2923909.2</v>
      </c>
      <c r="AA6">
        <v>5921681</v>
      </c>
      <c r="AC6">
        <v>12241034.585999999</v>
      </c>
      <c r="AE6">
        <v>2923909.2</v>
      </c>
      <c r="AF6" s="53">
        <f t="shared" si="6"/>
        <v>1319062</v>
      </c>
    </row>
    <row r="7" spans="1:32" customFormat="1" x14ac:dyDescent="0.3">
      <c r="A7" s="100">
        <v>97</v>
      </c>
      <c r="B7" s="12">
        <f>SUMIF('COAL RECEIPT &amp; GCV DATA (3)'!$A$3:$A$187,'MASTER DATA FILE RAW COAL ( (3)'!A7,'COAL RECEIPT &amp; GCV DATA (3)'!$B$3:$B$187)</f>
        <v>0</v>
      </c>
      <c r="C7" s="13">
        <f>SUMIF('COAL RECEIPT &amp; GCV DATA (3)'!$A$3:$A$204,'MASTER DATA FILE RAW COAL ( (3)'!A7,'COAL RECEIPT &amp; GCV DATA (3)'!$C$3:$C$204)</f>
        <v>462000935</v>
      </c>
      <c r="D7" s="13" t="str">
        <f>IFERROR(VLOOKUP(A7,'COAL RECEIPT &amp; GCV DATA (3)'!$A$2:$V$204,4,0),0)</f>
        <v>14.01.2023</v>
      </c>
      <c r="E7" s="14">
        <f>IFERROR(VLOOKUP(A7,'COAL RECEIPT &amp; GCV DATA (3)'!$A$2:$V$204,5,0),0)</f>
        <v>0</v>
      </c>
      <c r="F7" s="13">
        <f>SUMIF('COAL RECEIPT &amp; GCV DATA (3)'!$A$3:$A$204,'MASTER DATA FILE RAW COAL ( (3)'!A35,'COAL RECEIPT &amp; GCV DATA (3)'!$F$3:$F$204)</f>
        <v>0</v>
      </c>
      <c r="G7" s="13" t="str">
        <f>IFERROR(VLOOKUP(A7,'COAL RECEIPT &amp; GCV DATA (3)'!$A$2:$V$204,7,0),0)</f>
        <v>SCCL</v>
      </c>
      <c r="H7" s="13" t="str">
        <f>IFERROR(VLOOKUP(A7,'COAL RECEIPT &amp; GCV DATA (3)'!$A$2:$V$204,8,0),0)</f>
        <v>GXSG</v>
      </c>
      <c r="I7" s="13">
        <f>IFERROR(VLOOKUP(A7,'COAL RECEIPT &amp; GCV DATA (3)'!$A$2:$V$204,9,0),0)</f>
        <v>0</v>
      </c>
      <c r="J7" s="13">
        <f>IFERROR(VLOOKUP(A7,'COAL RECEIPT &amp; GCV DATA (3)'!$A$2:$V$204,10,0),0)</f>
        <v>0</v>
      </c>
      <c r="K7" s="15">
        <f>SUMIF('COAL RECEIPT &amp; GCV DATA (3)'!$A$3:$A$204,'MASTER DATA FILE RAW COAL ( (3)'!A7,'COAL RECEIPT &amp; GCV DATA (3)'!$K$3:$K$204)</f>
        <v>4070.48</v>
      </c>
      <c r="L7" s="15">
        <f>SUMIF('COAL RECEIPT &amp; GCV DATA (3)'!$A$3:$A$204,'MASTER DATA FILE RAW COAL ( (3)'!A7,'COAL RECEIPT &amp; GCV DATA (3)'!$L$3:$L$204)</f>
        <v>4080.32</v>
      </c>
      <c r="M7" s="15">
        <f t="shared" si="0"/>
        <v>-9.8400000000001455</v>
      </c>
      <c r="N7" s="15">
        <f t="shared" si="1"/>
        <v>-35723.735439162498</v>
      </c>
      <c r="O7" s="15">
        <f>SUMIF('COAL RECEIPT &amp; GCV DATA (3)'!$A$3:$A$204,'MASTER DATA FILE RAW COAL ( (3)'!A7,'COAL RECEIPT &amp; GCV DATA (3)'!$O$3:$O$204)</f>
        <v>1040</v>
      </c>
      <c r="P7" s="15">
        <f t="shared" si="2"/>
        <v>4233299.2</v>
      </c>
      <c r="Q7" s="15">
        <f>SUMIF('COAL RECEIPT &amp; GCV DATA (3)'!$A$3:$A$214,'MASTER DATA FILE RAW COAL ( (3)'!A7,'COAL RECEIPT &amp; GCV DATA (3)'!$Q$3:$Q$215)+IF(H7=$J$234,($K$234*K7),0)+IF(H7=$J$235,($K$235*K7),0)+IF(H6=$J$235,($K$236*K7),0)</f>
        <v>3957845</v>
      </c>
      <c r="R7" s="16">
        <f>SUMIF('COAL RECEIPT &amp; GCV DATA (3)'!$A$3:$A$187,'MASTER DATA FILE RAW COAL ( (3)'!A7,'COAL RECEIPT &amp; GCV DATA (3)'!$R$3:$R$187)+IF(H7=$J$234,($K$234*K7),0)+IF(H7=$J$235,($K$235*K7),0)</f>
        <v>14777718.560000001</v>
      </c>
      <c r="S7" s="15">
        <f t="shared" si="3"/>
        <v>3630.460918614021</v>
      </c>
      <c r="T7" s="15">
        <f>SUMIF('COAL RECEIPT &amp; GCV DATA (3)'!$A$3:$A$204,'MASTER DATA FILE RAW COAL ( (3)'!A7,'COAL RECEIPT &amp; GCV DATA (3)'!$T$3:$T$204)</f>
        <v>3820</v>
      </c>
      <c r="U7" s="15">
        <f t="shared" si="4"/>
        <v>15586822.4</v>
      </c>
      <c r="V7" s="15">
        <f>SUMIF('COAL RECEIPT &amp; GCV DATA (3)'!$A$3:$A$204,'MASTER DATA FILE RAW COAL ( (3)'!A7,'COAL RECEIPT &amp; GCV DATA (3)'!$V$3:$V$204)</f>
        <v>3183.0847763731008</v>
      </c>
      <c r="W7" s="15">
        <f t="shared" si="5"/>
        <v>12988004.474730691</v>
      </c>
      <c r="Y7">
        <v>3001225.2</v>
      </c>
      <c r="AA7">
        <v>5926087</v>
      </c>
      <c r="AC7">
        <v>12633693.114</v>
      </c>
      <c r="AE7">
        <v>3001225.2</v>
      </c>
      <c r="AF7" s="53">
        <f t="shared" si="6"/>
        <v>1232074</v>
      </c>
    </row>
    <row r="8" spans="1:32" customFormat="1" x14ac:dyDescent="0.3">
      <c r="A8" s="100">
        <v>174</v>
      </c>
      <c r="B8" s="12">
        <f>SUMIF('COAL RECEIPT &amp; GCV DATA (3)'!$A$3:$A$187,'MASTER DATA FILE RAW COAL ( (3)'!A8,'COAL RECEIPT &amp; GCV DATA (3)'!$B$3:$B$187)</f>
        <v>0</v>
      </c>
      <c r="C8" s="13">
        <f>SUMIF('COAL RECEIPT &amp; GCV DATA (3)'!$A$3:$A$204,'MASTER DATA FILE RAW COAL ( (3)'!A8,'COAL RECEIPT &amp; GCV DATA (3)'!$C$3:$C$204)</f>
        <v>162000685</v>
      </c>
      <c r="D8" s="13" t="str">
        <f>IFERROR(VLOOKUP(A8,'COAL RECEIPT &amp; GCV DATA (3)'!$A$2:$V$204,4,0),0)</f>
        <v>26.01.2023</v>
      </c>
      <c r="E8" s="14">
        <f>IFERROR(VLOOKUP(A8,'COAL RECEIPT &amp; GCV DATA (3)'!$A$2:$V$204,5,0),0)</f>
        <v>0</v>
      </c>
      <c r="F8" s="13">
        <f>SUMIF('COAL RECEIPT &amp; GCV DATA (3)'!$A$3:$A$204,'MASTER DATA FILE RAW COAL ( (3)'!A36,'COAL RECEIPT &amp; GCV DATA (3)'!$F$3:$F$204)</f>
        <v>0</v>
      </c>
      <c r="G8" s="13" t="str">
        <f>IFERROR(VLOOKUP(A8,'COAL RECEIPT &amp; GCV DATA (3)'!$A$2:$V$204,7,0),0)</f>
        <v>SCCL</v>
      </c>
      <c r="H8" s="13" t="str">
        <f>IFERROR(VLOOKUP(A8,'COAL RECEIPT &amp; GCV DATA (3)'!$A$2:$V$204,8,0),0)</f>
        <v>SPSG</v>
      </c>
      <c r="I8" s="13">
        <f>IFERROR(VLOOKUP(A8,'COAL RECEIPT &amp; GCV DATA (3)'!$A$2:$V$204,9,0),0)</f>
        <v>0</v>
      </c>
      <c r="J8" s="13">
        <f>IFERROR(VLOOKUP(A8,'COAL RECEIPT &amp; GCV DATA (3)'!$A$2:$V$204,10,0),0)</f>
        <v>0</v>
      </c>
      <c r="K8" s="15">
        <f>SUMIF('COAL RECEIPT &amp; GCV DATA (3)'!$A$3:$A$204,'MASTER DATA FILE RAW COAL ( (3)'!A8,'COAL RECEIPT &amp; GCV DATA (3)'!$K$3:$K$204)</f>
        <v>3782.39</v>
      </c>
      <c r="L8" s="15">
        <f>SUMIF('COAL RECEIPT &amp; GCV DATA (3)'!$A$3:$A$204,'MASTER DATA FILE RAW COAL ( (3)'!A8,'COAL RECEIPT &amp; GCV DATA (3)'!$L$3:$L$204)</f>
        <v>3735.17</v>
      </c>
      <c r="M8" s="15">
        <f t="shared" si="0"/>
        <v>47.2199999999998</v>
      </c>
      <c r="N8" s="15">
        <f t="shared" si="1"/>
        <v>226700.85899999898</v>
      </c>
      <c r="O8" s="15">
        <f>SUMIF('COAL RECEIPT &amp; GCV DATA (3)'!$A$3:$A$204,'MASTER DATA FILE RAW COAL ( (3)'!A8,'COAL RECEIPT &amp; GCV DATA (3)'!$O$3:$O$204)</f>
        <v>1620</v>
      </c>
      <c r="P8" s="15">
        <f t="shared" si="2"/>
        <v>6127471.7999999998</v>
      </c>
      <c r="Q8" s="15">
        <f>SUMIF('COAL RECEIPT &amp; GCV DATA (3)'!$A$3:$A$214,'MASTER DATA FILE RAW COAL ( (3)'!A8,'COAL RECEIPT &amp; GCV DATA (3)'!$Q$3:$Q$215)+IF(H8=$J$234,($K$234*K8),0)+IF(H8=$J$235,($K$235*K8),0)+IF(H7=$J$235,($K$236*K8),0)</f>
        <v>4045556</v>
      </c>
      <c r="R8" s="16">
        <f>SUMIF('COAL RECEIPT &amp; GCV DATA (3)'!$A$3:$A$187,'MASTER DATA FILE RAW COAL ( (3)'!A8,'COAL RECEIPT &amp; GCV DATA (3)'!$R$3:$R$187)+IF(H8=$J$234,($K$234*K8),0)+IF(H8=$J$235,($K$235*K8),0)</f>
        <v>18159065.270499997</v>
      </c>
      <c r="S8" s="15">
        <f t="shared" si="3"/>
        <v>4800.9499999999989</v>
      </c>
      <c r="T8" s="15">
        <f>SUMIF('COAL RECEIPT &amp; GCV DATA (3)'!$A$3:$A$204,'MASTER DATA FILE RAW COAL ( (3)'!A8,'COAL RECEIPT &amp; GCV DATA (3)'!$T$3:$T$204)</f>
        <v>3250</v>
      </c>
      <c r="U8" s="15">
        <f t="shared" si="4"/>
        <v>12139302.5</v>
      </c>
      <c r="V8" s="15">
        <f>SUMIF('COAL RECEIPT &amp; GCV DATA (3)'!$A$3:$A$204,'MASTER DATA FILE RAW COAL ( (3)'!A8,'COAL RECEIPT &amp; GCV DATA (3)'!$V$3:$V$204)</f>
        <v>2805.3109504132231</v>
      </c>
      <c r="W8" s="15">
        <f t="shared" si="5"/>
        <v>10478313.302654959</v>
      </c>
      <c r="Y8">
        <v>2974232.82</v>
      </c>
      <c r="AA8">
        <v>5936598</v>
      </c>
      <c r="AC8">
        <v>12520068.369899999</v>
      </c>
      <c r="AE8">
        <v>3226292.4</v>
      </c>
      <c r="AF8" s="53">
        <f t="shared" si="6"/>
        <v>2901179.4</v>
      </c>
    </row>
    <row r="9" spans="1:32" customFormat="1" x14ac:dyDescent="0.3">
      <c r="A9" s="221"/>
      <c r="B9" s="12">
        <f>SUMIF('COAL RECEIPT &amp; GCV DATA (3)'!$A$3:$A$187,'MASTER DATA FILE RAW COAL ( (3)'!A9,'COAL RECEIPT &amp; GCV DATA (3)'!$B$3:$B$187)</f>
        <v>0</v>
      </c>
      <c r="C9" s="13">
        <f>SUMIF('COAL RECEIPT &amp; GCV DATA (3)'!$A$3:$A$204,'MASTER DATA FILE RAW COAL ( (3)'!A9,'COAL RECEIPT &amp; GCV DATA (3)'!$C$3:$C$204)</f>
        <v>0</v>
      </c>
      <c r="D9" s="13">
        <f>IFERROR(VLOOKUP(A9,'COAL RECEIPT &amp; GCV DATA (3)'!$A$2:$V$204,4,0),0)</f>
        <v>0</v>
      </c>
      <c r="E9" s="14">
        <f>IFERROR(VLOOKUP(A9,'COAL RECEIPT &amp; GCV DATA (3)'!$A$2:$V$204,5,0),0)</f>
        <v>0</v>
      </c>
      <c r="F9" s="13">
        <f>SUMIF('COAL RECEIPT &amp; GCV DATA (3)'!$A$3:$A$204,'MASTER DATA FILE RAW COAL ( (3)'!A37,'COAL RECEIPT &amp; GCV DATA (3)'!$F$3:$F$204)</f>
        <v>0</v>
      </c>
      <c r="G9" s="13">
        <f>IFERROR(VLOOKUP(A9,'COAL RECEIPT &amp; GCV DATA (3)'!$A$2:$V$204,7,0),0)</f>
        <v>0</v>
      </c>
      <c r="H9" s="13">
        <f>IFERROR(VLOOKUP(A9,'COAL RECEIPT &amp; GCV DATA (3)'!$A$2:$V$204,8,0),0)</f>
        <v>0</v>
      </c>
      <c r="I9" s="13">
        <f>IFERROR(VLOOKUP(A9,'COAL RECEIPT &amp; GCV DATA (3)'!$A$2:$V$204,9,0),0)</f>
        <v>0</v>
      </c>
      <c r="J9" s="13">
        <f>IFERROR(VLOOKUP(A9,'COAL RECEIPT &amp; GCV DATA (3)'!$A$2:$V$204,10,0),0)</f>
        <v>0</v>
      </c>
      <c r="K9" s="15">
        <f>SUMIF('COAL RECEIPT &amp; GCV DATA (3)'!$A$3:$A$204,'MASTER DATA FILE RAW COAL ( (3)'!A9,'COAL RECEIPT &amp; GCV DATA (3)'!$K$3:$K$204)</f>
        <v>0</v>
      </c>
      <c r="L9" s="15">
        <f>SUMIF('COAL RECEIPT &amp; GCV DATA (3)'!$A$3:$A$204,'MASTER DATA FILE RAW COAL ( (3)'!A9,'COAL RECEIPT &amp; GCV DATA (3)'!$L$3:$L$204)</f>
        <v>0</v>
      </c>
      <c r="M9" s="15">
        <f t="shared" si="0"/>
        <v>0</v>
      </c>
      <c r="N9" s="15">
        <f t="shared" si="1"/>
        <v>0</v>
      </c>
      <c r="O9" s="15">
        <f>SUMIF('COAL RECEIPT &amp; GCV DATA (3)'!$A$3:$A$204,'MASTER DATA FILE RAW COAL ( (3)'!A9,'COAL RECEIPT &amp; GCV DATA (3)'!$O$3:$O$204)</f>
        <v>0</v>
      </c>
      <c r="P9" s="15">
        <f t="shared" si="2"/>
        <v>0</v>
      </c>
      <c r="Q9" s="15">
        <f>SUMIF('COAL RECEIPT &amp; GCV DATA (3)'!$A$3:$A$214,'MASTER DATA FILE RAW COAL ( (3)'!A9,'COAL RECEIPT &amp; GCV DATA (3)'!$Q$3:$Q$215)+IF(H9=$J$234,($K$234*K9),0)+IF(H9=$J$235,($K$235*K9),0)+IF(H8=$J$235,($K$236*K9),0)</f>
        <v>0</v>
      </c>
      <c r="R9" s="16">
        <f>SUMIF('COAL RECEIPT &amp; GCV DATA (3)'!$A$3:$A$187,'MASTER DATA FILE RAW COAL ( (3)'!A9,'COAL RECEIPT &amp; GCV DATA (3)'!$R$3:$R$187)+IF(H9=$J$234,($K$234*K9),0)+IF(H9=$J$235,($K$235*K9),0)</f>
        <v>0</v>
      </c>
      <c r="S9" s="15">
        <f t="shared" si="3"/>
        <v>0</v>
      </c>
      <c r="T9" s="15">
        <f>SUMIF('COAL RECEIPT &amp; GCV DATA (3)'!$A$3:$A$204,'MASTER DATA FILE RAW COAL ( (3)'!A9,'COAL RECEIPT &amp; GCV DATA (3)'!$T$3:$T$204)</f>
        <v>0</v>
      </c>
      <c r="U9" s="15">
        <f t="shared" si="4"/>
        <v>0</v>
      </c>
      <c r="V9" s="15">
        <f>SUMIF('COAL RECEIPT &amp; GCV DATA (3)'!$A$3:$A$204,'MASTER DATA FILE RAW COAL ( (3)'!A9,'COAL RECEIPT &amp; GCV DATA (3)'!$V$3:$V$204)</f>
        <v>0</v>
      </c>
      <c r="W9" s="15">
        <f t="shared" si="5"/>
        <v>0</v>
      </c>
      <c r="Y9">
        <v>3226292.4</v>
      </c>
      <c r="AA9">
        <v>3958623</v>
      </c>
      <c r="AC9">
        <v>7184915.4000000004</v>
      </c>
      <c r="AE9">
        <v>3086234.9</v>
      </c>
      <c r="AF9" s="53">
        <f t="shared" si="6"/>
        <v>-3086234.9</v>
      </c>
    </row>
    <row r="10" spans="1:32" customFormat="1" x14ac:dyDescent="0.3">
      <c r="A10" s="221"/>
      <c r="B10" s="12">
        <f>SUMIF('COAL RECEIPT &amp; GCV DATA (3)'!$A$3:$A$187,'MASTER DATA FILE RAW COAL ( (3)'!A10,'COAL RECEIPT &amp; GCV DATA (3)'!$B$3:$B$187)</f>
        <v>0</v>
      </c>
      <c r="C10" s="13">
        <f>SUMIF('COAL RECEIPT &amp; GCV DATA (3)'!$A$3:$A$204,'MASTER DATA FILE RAW COAL ( (3)'!A10,'COAL RECEIPT &amp; GCV DATA (3)'!$C$3:$C$204)</f>
        <v>0</v>
      </c>
      <c r="D10" s="13">
        <f>IFERROR(VLOOKUP(A10,'COAL RECEIPT &amp; GCV DATA (3)'!$A$2:$V$204,4,0),0)</f>
        <v>0</v>
      </c>
      <c r="E10" s="14">
        <f>IFERROR(VLOOKUP(A10,'COAL RECEIPT &amp; GCV DATA (3)'!$A$2:$V$204,5,0),0)</f>
        <v>0</v>
      </c>
      <c r="F10" s="13">
        <f>SUMIF('COAL RECEIPT &amp; GCV DATA (3)'!$A$3:$A$204,'MASTER DATA FILE RAW COAL ( (3)'!A38,'COAL RECEIPT &amp; GCV DATA (3)'!$F$3:$F$204)</f>
        <v>0</v>
      </c>
      <c r="G10" s="13">
        <f>IFERROR(VLOOKUP(A10,'COAL RECEIPT &amp; GCV DATA (3)'!$A$2:$V$204,7,0),0)</f>
        <v>0</v>
      </c>
      <c r="H10" s="13">
        <f>IFERROR(VLOOKUP(A10,'COAL RECEIPT &amp; GCV DATA (3)'!$A$2:$V$204,8,0),0)</f>
        <v>0</v>
      </c>
      <c r="I10" s="13">
        <f>IFERROR(VLOOKUP(A10,'COAL RECEIPT &amp; GCV DATA (3)'!$A$2:$V$204,9,0),0)</f>
        <v>0</v>
      </c>
      <c r="J10" s="13">
        <f>IFERROR(VLOOKUP(A10,'COAL RECEIPT &amp; GCV DATA (3)'!$A$2:$V$204,10,0),0)</f>
        <v>0</v>
      </c>
      <c r="K10" s="15">
        <f>SUMIF('COAL RECEIPT &amp; GCV DATA (3)'!$A$3:$A$204,'MASTER DATA FILE RAW COAL ( (3)'!A10,'COAL RECEIPT &amp; GCV DATA (3)'!$K$3:$K$204)</f>
        <v>0</v>
      </c>
      <c r="L10" s="15">
        <f>SUMIF('COAL RECEIPT &amp; GCV DATA (3)'!$A$3:$A$204,'MASTER DATA FILE RAW COAL ( (3)'!A10,'COAL RECEIPT &amp; GCV DATA (3)'!$L$3:$L$204)</f>
        <v>0</v>
      </c>
      <c r="M10" s="15">
        <f t="shared" si="0"/>
        <v>0</v>
      </c>
      <c r="N10" s="15">
        <f t="shared" si="1"/>
        <v>0</v>
      </c>
      <c r="O10" s="15">
        <f>SUMIF('COAL RECEIPT &amp; GCV DATA (3)'!$A$3:$A$204,'MASTER DATA FILE RAW COAL ( (3)'!A10,'COAL RECEIPT &amp; GCV DATA (3)'!$O$3:$O$204)</f>
        <v>0</v>
      </c>
      <c r="P10" s="15">
        <f t="shared" si="2"/>
        <v>0</v>
      </c>
      <c r="Q10" s="15">
        <f>SUMIF('COAL RECEIPT &amp; GCV DATA (3)'!$A$3:$A$214,'MASTER DATA FILE RAW COAL ( (3)'!A10,'COAL RECEIPT &amp; GCV DATA (3)'!$Q$3:$Q$215)+IF(H10=$J$234,($K$234*K10),0)+IF(H10=$J$235,($K$235*K10),0)+IF(H9=$J$235,($K$236*K10),0)</f>
        <v>0</v>
      </c>
      <c r="R10" s="16">
        <f>SUMIF('COAL RECEIPT &amp; GCV DATA (3)'!$A$3:$A$187,'MASTER DATA FILE RAW COAL ( (3)'!A10,'COAL RECEIPT &amp; GCV DATA (3)'!$R$3:$R$187)+IF(H10=$J$234,($K$234*K10),0)+IF(H10=$J$235,($K$235*K10),0)</f>
        <v>0</v>
      </c>
      <c r="S10" s="15">
        <f t="shared" si="3"/>
        <v>0</v>
      </c>
      <c r="T10" s="15">
        <f>SUMIF('COAL RECEIPT &amp; GCV DATA (3)'!$A$3:$A$204,'MASTER DATA FILE RAW COAL ( (3)'!A10,'COAL RECEIPT &amp; GCV DATA (3)'!$T$3:$T$204)</f>
        <v>0</v>
      </c>
      <c r="U10" s="15">
        <f t="shared" si="4"/>
        <v>0</v>
      </c>
      <c r="V10" s="15">
        <f>SUMIF('COAL RECEIPT &amp; GCV DATA (3)'!$A$3:$A$204,'MASTER DATA FILE RAW COAL ( (3)'!A10,'COAL RECEIPT &amp; GCV DATA (3)'!$V$3:$V$204)</f>
        <v>0</v>
      </c>
      <c r="W10" s="15">
        <f t="shared" si="5"/>
        <v>0</v>
      </c>
      <c r="Y10">
        <v>3086234.9</v>
      </c>
      <c r="AA10">
        <v>6100418</v>
      </c>
      <c r="AC10">
        <v>12991542.455500001</v>
      </c>
      <c r="AE10">
        <v>3146710.19</v>
      </c>
      <c r="AF10" s="53">
        <f t="shared" si="6"/>
        <v>-3146710.19</v>
      </c>
    </row>
    <row r="11" spans="1:32" customFormat="1" x14ac:dyDescent="0.3">
      <c r="A11" s="221"/>
      <c r="B11" s="12">
        <f>SUMIF('COAL RECEIPT &amp; GCV DATA (3)'!$A$3:$A$187,'MASTER DATA FILE RAW COAL ( (3)'!A11,'COAL RECEIPT &amp; GCV DATA (3)'!$B$3:$B$187)</f>
        <v>0</v>
      </c>
      <c r="C11" s="13">
        <f>SUMIF('COAL RECEIPT &amp; GCV DATA (3)'!$A$3:$A$204,'MASTER DATA FILE RAW COAL ( (3)'!A11,'COAL RECEIPT &amp; GCV DATA (3)'!$C$3:$C$204)</f>
        <v>0</v>
      </c>
      <c r="D11" s="13">
        <f>IFERROR(VLOOKUP(A11,'COAL RECEIPT &amp; GCV DATA (3)'!$A$2:$V$204,4,0),0)</f>
        <v>0</v>
      </c>
      <c r="E11" s="14">
        <f>IFERROR(VLOOKUP(A11,'COAL RECEIPT &amp; GCV DATA (3)'!$A$2:$V$204,5,0),0)</f>
        <v>0</v>
      </c>
      <c r="F11" s="13">
        <f>SUMIF('COAL RECEIPT &amp; GCV DATA (3)'!$A$3:$A$204,'MASTER DATA FILE RAW COAL ( (3)'!A39,'COAL RECEIPT &amp; GCV DATA (3)'!$F$3:$F$204)</f>
        <v>0</v>
      </c>
      <c r="G11" s="13">
        <f>IFERROR(VLOOKUP(A11,'COAL RECEIPT &amp; GCV DATA (3)'!$A$2:$V$204,7,0),0)</f>
        <v>0</v>
      </c>
      <c r="H11" s="13">
        <f>IFERROR(VLOOKUP(A11,'COAL RECEIPT &amp; GCV DATA (3)'!$A$2:$V$204,8,0),0)</f>
        <v>0</v>
      </c>
      <c r="I11" s="13">
        <f>IFERROR(VLOOKUP(A11,'COAL RECEIPT &amp; GCV DATA (3)'!$A$2:$V$204,9,0),0)</f>
        <v>0</v>
      </c>
      <c r="J11" s="13">
        <f>IFERROR(VLOOKUP(A11,'COAL RECEIPT &amp; GCV DATA (3)'!$A$2:$V$204,10,0),0)</f>
        <v>0</v>
      </c>
      <c r="K11" s="15">
        <f>SUMIF('COAL RECEIPT &amp; GCV DATA (3)'!$A$3:$A$204,'MASTER DATA FILE RAW COAL ( (3)'!A11,'COAL RECEIPT &amp; GCV DATA (3)'!$K$3:$K$204)</f>
        <v>0</v>
      </c>
      <c r="L11" s="15">
        <f>SUMIF('COAL RECEIPT &amp; GCV DATA (3)'!$A$3:$A$204,'MASTER DATA FILE RAW COAL ( (3)'!A11,'COAL RECEIPT &amp; GCV DATA (3)'!$L$3:$L$204)</f>
        <v>0</v>
      </c>
      <c r="M11" s="15">
        <f t="shared" si="0"/>
        <v>0</v>
      </c>
      <c r="N11" s="15">
        <f t="shared" si="1"/>
        <v>0</v>
      </c>
      <c r="O11" s="15">
        <f>SUMIF('COAL RECEIPT &amp; GCV DATA (3)'!$A$3:$A$204,'MASTER DATA FILE RAW COAL ( (3)'!A11,'COAL RECEIPT &amp; GCV DATA (3)'!$O$3:$O$204)</f>
        <v>0</v>
      </c>
      <c r="P11" s="15">
        <f t="shared" si="2"/>
        <v>0</v>
      </c>
      <c r="Q11" s="15">
        <f>SUMIF('COAL RECEIPT &amp; GCV DATA (3)'!$A$3:$A$214,'MASTER DATA FILE RAW COAL ( (3)'!A11,'COAL RECEIPT &amp; GCV DATA (3)'!$Q$3:$Q$215)+IF(H11=$J$234,($K$234*K11),0)+IF(H11=$J$235,($K$235*K11),0)+IF(H10=$J$235,($K$236*K11),0)</f>
        <v>0</v>
      </c>
      <c r="R11" s="16">
        <f>SUMIF('COAL RECEIPT &amp; GCV DATA (3)'!$A$3:$A$187,'MASTER DATA FILE RAW COAL ( (3)'!A11,'COAL RECEIPT &amp; GCV DATA (3)'!$R$3:$R$187)+IF(H11=$J$234,($K$234*K11),0)+IF(H11=$J$235,($K$235*K11),0)</f>
        <v>0</v>
      </c>
      <c r="S11" s="15">
        <f t="shared" si="3"/>
        <v>0</v>
      </c>
      <c r="T11" s="15">
        <f>SUMIF('COAL RECEIPT &amp; GCV DATA (3)'!$A$3:$A$204,'MASTER DATA FILE RAW COAL ( (3)'!A11,'COAL RECEIPT &amp; GCV DATA (3)'!$T$3:$T$204)</f>
        <v>0</v>
      </c>
      <c r="U11" s="15">
        <f t="shared" si="4"/>
        <v>0</v>
      </c>
      <c r="V11" s="15">
        <f>SUMIF('COAL RECEIPT &amp; GCV DATA (3)'!$A$3:$A$204,'MASTER DATA FILE RAW COAL ( (3)'!A11,'COAL RECEIPT &amp; GCV DATA (3)'!$V$3:$V$204)</f>
        <v>0</v>
      </c>
      <c r="W11" s="15">
        <f t="shared" si="5"/>
        <v>0</v>
      </c>
      <c r="Y11">
        <v>3146710.19</v>
      </c>
      <c r="AA11">
        <v>5089997</v>
      </c>
      <c r="AC11">
        <v>8236707.1899999995</v>
      </c>
      <c r="AE11">
        <v>2143009.650465331</v>
      </c>
      <c r="AF11" s="53">
        <f t="shared" si="6"/>
        <v>-2143009.650465331</v>
      </c>
    </row>
    <row r="12" spans="1:32" customFormat="1" ht="12" customHeight="1" x14ac:dyDescent="0.3">
      <c r="A12" s="222"/>
      <c r="B12" s="12">
        <f>SUMIF('COAL RECEIPT &amp; GCV DATA (3)'!$A$3:$A$187,'MASTER DATA FILE RAW COAL ( (3)'!A12,'COAL RECEIPT &amp; GCV DATA (3)'!$B$3:$B$187)</f>
        <v>0</v>
      </c>
      <c r="C12" s="13">
        <f>SUMIF('COAL RECEIPT &amp; GCV DATA (3)'!$A$3:$A$204,'MASTER DATA FILE RAW COAL ( (3)'!A12,'COAL RECEIPT &amp; GCV DATA (3)'!$C$3:$C$204)</f>
        <v>0</v>
      </c>
      <c r="D12" s="13">
        <f>IFERROR(VLOOKUP(A12,'COAL RECEIPT &amp; GCV DATA (3)'!$A$2:$V$204,4,0),0)</f>
        <v>0</v>
      </c>
      <c r="E12" s="14">
        <f>IFERROR(VLOOKUP(A12,'COAL RECEIPT &amp; GCV DATA (3)'!$A$2:$V$204,5,0),0)</f>
        <v>0</v>
      </c>
      <c r="F12" s="13">
        <f>SUMIF('COAL RECEIPT &amp; GCV DATA (3)'!$A$3:$A$204,'MASTER DATA FILE RAW COAL ( (3)'!A40,'COAL RECEIPT &amp; GCV DATA (3)'!$F$3:$F$204)</f>
        <v>0</v>
      </c>
      <c r="G12" s="13">
        <f>IFERROR(VLOOKUP(A12,'COAL RECEIPT &amp; GCV DATA (3)'!$A$2:$V$204,7,0),0)</f>
        <v>0</v>
      </c>
      <c r="H12" s="13">
        <f>IFERROR(VLOOKUP(A12,'COAL RECEIPT &amp; GCV DATA (3)'!$A$2:$V$204,8,0),0)</f>
        <v>0</v>
      </c>
      <c r="I12" s="13">
        <f>IFERROR(VLOOKUP(A12,'COAL RECEIPT &amp; GCV DATA (3)'!$A$2:$V$204,9,0),0)</f>
        <v>0</v>
      </c>
      <c r="J12" s="13">
        <f>IFERROR(VLOOKUP(A12,'COAL RECEIPT &amp; GCV DATA (3)'!$A$2:$V$204,10,0),0)</f>
        <v>0</v>
      </c>
      <c r="K12" s="15">
        <f>SUMIF('COAL RECEIPT &amp; GCV DATA (3)'!$A$3:$A$204,'MASTER DATA FILE RAW COAL ( (3)'!A12,'COAL RECEIPT &amp; GCV DATA (3)'!$K$3:$K$204)</f>
        <v>0</v>
      </c>
      <c r="L12" s="15">
        <f>SUMIF('COAL RECEIPT &amp; GCV DATA (3)'!$A$3:$A$204,'MASTER DATA FILE RAW COAL ( (3)'!A12,'COAL RECEIPT &amp; GCV DATA (3)'!$L$3:$L$204)</f>
        <v>0</v>
      </c>
      <c r="M12" s="15">
        <f t="shared" si="0"/>
        <v>0</v>
      </c>
      <c r="N12" s="15">
        <f t="shared" si="1"/>
        <v>0</v>
      </c>
      <c r="O12" s="15">
        <f>SUMIF('COAL RECEIPT &amp; GCV DATA (3)'!$A$3:$A$204,'MASTER DATA FILE RAW COAL ( (3)'!A12,'COAL RECEIPT &amp; GCV DATA (3)'!$O$3:$O$204)</f>
        <v>0</v>
      </c>
      <c r="P12" s="15">
        <f t="shared" si="2"/>
        <v>0</v>
      </c>
      <c r="Q12" s="15">
        <f>SUMIF('COAL RECEIPT &amp; GCV DATA (3)'!$A$3:$A$214,'MASTER DATA FILE RAW COAL ( (3)'!A12,'COAL RECEIPT &amp; GCV DATA (3)'!$Q$3:$Q$215)+IF(H12=$J$234,($K$234*K12),0)+IF(H12=$J$235,($K$235*K12),0)+IF(H11=$J$235,($K$236*K12),0)</f>
        <v>0</v>
      </c>
      <c r="R12" s="16">
        <f>SUMIF('COAL RECEIPT &amp; GCV DATA (3)'!$A$3:$A$187,'MASTER DATA FILE RAW COAL ( (3)'!A12,'COAL RECEIPT &amp; GCV DATA (3)'!$R$3:$R$187)+IF(H12=$J$234,($K$234*K12),0)+IF(H12=$J$235,($K$235*K12),0)</f>
        <v>0</v>
      </c>
      <c r="S12" s="15">
        <f t="shared" si="3"/>
        <v>0</v>
      </c>
      <c r="T12" s="15">
        <f>SUMIF('COAL RECEIPT &amp; GCV DATA (3)'!$A$3:$A$204,'MASTER DATA FILE RAW COAL ( (3)'!A12,'COAL RECEIPT &amp; GCV DATA (3)'!$T$3:$T$204)</f>
        <v>0</v>
      </c>
      <c r="U12" s="15">
        <f t="shared" si="4"/>
        <v>0</v>
      </c>
      <c r="V12" s="15">
        <f>SUMIF('COAL RECEIPT &amp; GCV DATA (3)'!$A$3:$A$204,'MASTER DATA FILE RAW COAL ( (3)'!A12,'COAL RECEIPT &amp; GCV DATA (3)'!$V$3:$V$204)</f>
        <v>0</v>
      </c>
      <c r="W12" s="15">
        <f t="shared" si="5"/>
        <v>0</v>
      </c>
      <c r="Y12">
        <v>2941191.6</v>
      </c>
      <c r="AA12">
        <v>6165366</v>
      </c>
      <c r="AC12">
        <v>12380980.961999999</v>
      </c>
      <c r="AE12">
        <v>3953556.75</v>
      </c>
      <c r="AF12" s="53">
        <f t="shared" si="6"/>
        <v>-3953556.75</v>
      </c>
    </row>
    <row r="13" spans="1:32" customFormat="1" x14ac:dyDescent="0.3">
      <c r="A13" s="222"/>
      <c r="B13" s="12">
        <f>SUMIF('COAL RECEIPT &amp; GCV DATA (3)'!$A$3:$A$187,'MASTER DATA FILE RAW COAL ( (3)'!A13,'COAL RECEIPT &amp; GCV DATA (3)'!$B$3:$B$187)</f>
        <v>0</v>
      </c>
      <c r="C13" s="13">
        <f>SUMIF('COAL RECEIPT &amp; GCV DATA (3)'!$A$3:$A$204,'MASTER DATA FILE RAW COAL ( (3)'!A13,'COAL RECEIPT &amp; GCV DATA (3)'!$C$3:$C$204)</f>
        <v>0</v>
      </c>
      <c r="D13" s="13">
        <f>IFERROR(VLOOKUP(A13,'COAL RECEIPT &amp; GCV DATA (3)'!$A$2:$V$204,4,0),0)</f>
        <v>0</v>
      </c>
      <c r="E13" s="14">
        <f>IFERROR(VLOOKUP(A13,'COAL RECEIPT &amp; GCV DATA (3)'!$A$2:$V$204,5,0),0)</f>
        <v>0</v>
      </c>
      <c r="F13" s="13">
        <f>SUMIF('COAL RECEIPT &amp; GCV DATA (3)'!$A$3:$A$204,'MASTER DATA FILE RAW COAL ( (3)'!A41,'COAL RECEIPT &amp; GCV DATA (3)'!$F$3:$F$204)</f>
        <v>0</v>
      </c>
      <c r="G13" s="13">
        <f>IFERROR(VLOOKUP(A13,'COAL RECEIPT &amp; GCV DATA (3)'!$A$2:$V$204,7,0),0)</f>
        <v>0</v>
      </c>
      <c r="H13" s="13">
        <f>IFERROR(VLOOKUP(A13,'COAL RECEIPT &amp; GCV DATA (3)'!$A$2:$V$204,8,0),0)</f>
        <v>0</v>
      </c>
      <c r="I13" s="13">
        <f>IFERROR(VLOOKUP(A13,'COAL RECEIPT &amp; GCV DATA (3)'!$A$2:$V$204,9,0),0)</f>
        <v>0</v>
      </c>
      <c r="J13" s="13">
        <f>IFERROR(VLOOKUP(A13,'COAL RECEIPT &amp; GCV DATA (3)'!$A$2:$V$204,10,0),0)</f>
        <v>0</v>
      </c>
      <c r="K13" s="15">
        <f>SUMIF('COAL RECEIPT &amp; GCV DATA (3)'!$A$3:$A$204,'MASTER DATA FILE RAW COAL ( (3)'!A13,'COAL RECEIPT &amp; GCV DATA (3)'!$K$3:$K$204)</f>
        <v>0</v>
      </c>
      <c r="L13" s="15">
        <f>SUMIF('COAL RECEIPT &amp; GCV DATA (3)'!$A$3:$A$204,'MASTER DATA FILE RAW COAL ( (3)'!A13,'COAL RECEIPT &amp; GCV DATA (3)'!$L$3:$L$204)</f>
        <v>0</v>
      </c>
      <c r="M13" s="15">
        <f t="shared" si="0"/>
        <v>0</v>
      </c>
      <c r="N13" s="15">
        <f t="shared" si="1"/>
        <v>0</v>
      </c>
      <c r="O13" s="15">
        <f>SUMIF('COAL RECEIPT &amp; GCV DATA (3)'!$A$3:$A$204,'MASTER DATA FILE RAW COAL ( (3)'!A13,'COAL RECEIPT &amp; GCV DATA (3)'!$O$3:$O$204)</f>
        <v>0</v>
      </c>
      <c r="P13" s="15">
        <f t="shared" si="2"/>
        <v>0</v>
      </c>
      <c r="Q13" s="15">
        <f>SUMIF('COAL RECEIPT &amp; GCV DATA (3)'!$A$3:$A$214,'MASTER DATA FILE RAW COAL ( (3)'!A13,'COAL RECEIPT &amp; GCV DATA (3)'!$Q$3:$Q$215)+IF(H13=$J$234,($K$234*K13),0)+IF(H13=$J$235,($K$235*K13),0)+IF(H12=$J$235,($K$236*K13),0)</f>
        <v>0</v>
      </c>
      <c r="R13" s="16">
        <f>SUMIF('COAL RECEIPT &amp; GCV DATA (3)'!$A$3:$A$187,'MASTER DATA FILE RAW COAL ( (3)'!A13,'COAL RECEIPT &amp; GCV DATA (3)'!$R$3:$R$187)+IF(H13=$J$234,($K$234*K13),0)+IF(H13=$J$235,($K$235*K13),0)</f>
        <v>0</v>
      </c>
      <c r="S13" s="15">
        <f t="shared" si="3"/>
        <v>0</v>
      </c>
      <c r="T13" s="15">
        <f>SUMIF('COAL RECEIPT &amp; GCV DATA (3)'!$A$3:$A$204,'MASTER DATA FILE RAW COAL ( (3)'!A13,'COAL RECEIPT &amp; GCV DATA (3)'!$T$3:$T$204)</f>
        <v>0</v>
      </c>
      <c r="U13" s="15">
        <f t="shared" si="4"/>
        <v>0</v>
      </c>
      <c r="V13" s="15">
        <f>SUMIF('COAL RECEIPT &amp; GCV DATA (3)'!$A$3:$A$204,'MASTER DATA FILE RAW COAL ( (3)'!A13,'COAL RECEIPT &amp; GCV DATA (3)'!$V$3:$V$204)</f>
        <v>0</v>
      </c>
      <c r="W13" s="15">
        <f t="shared" si="5"/>
        <v>0</v>
      </c>
      <c r="Y13">
        <v>2997586.8</v>
      </c>
      <c r="AA13">
        <v>6264023</v>
      </c>
      <c r="AC13">
        <v>12618377.226</v>
      </c>
      <c r="AE13">
        <v>3761554</v>
      </c>
      <c r="AF13" s="53">
        <f t="shared" si="6"/>
        <v>-3761554</v>
      </c>
    </row>
    <row r="14" spans="1:32" customFormat="1" hidden="1" x14ac:dyDescent="0.3">
      <c r="A14" s="19"/>
      <c r="B14" s="12">
        <f>SUMIF('COAL RECEIPT &amp; GCV DATA (3)'!$A$3:$A$187,'MASTER DATA FILE RAW COAL ( (3)'!A14,'COAL RECEIPT &amp; GCV DATA (3)'!$B$3:$B$187)</f>
        <v>0</v>
      </c>
      <c r="C14" s="13">
        <f>SUMIF('COAL RECEIPT &amp; GCV DATA (3)'!$A$3:$A$204,'MASTER DATA FILE RAW COAL ( (3)'!A14,'COAL RECEIPT &amp; GCV DATA (3)'!$C$3:$C$204)</f>
        <v>0</v>
      </c>
      <c r="D14" s="13">
        <f>IFERROR(VLOOKUP(A14,'COAL RECEIPT &amp; GCV DATA (3)'!$A$2:$V$204,4,0),0)</f>
        <v>0</v>
      </c>
      <c r="E14" s="14">
        <f>IFERROR(VLOOKUP(A14,'COAL RECEIPT &amp; GCV DATA (3)'!$A$2:$V$204,5,0),0)</f>
        <v>0</v>
      </c>
      <c r="F14" s="13">
        <f>SUMIF('COAL RECEIPT &amp; GCV DATA (3)'!$A$3:$A$204,'MASTER DATA FILE RAW COAL ( (3)'!A42,'COAL RECEIPT &amp; GCV DATA (3)'!$F$3:$F$204)</f>
        <v>0</v>
      </c>
      <c r="G14" s="13">
        <f>IFERROR(VLOOKUP(A14,'COAL RECEIPT &amp; GCV DATA (3)'!$A$2:$V$204,7,0),0)</f>
        <v>0</v>
      </c>
      <c r="H14" s="13">
        <f>IFERROR(VLOOKUP(A14,'COAL RECEIPT &amp; GCV DATA (3)'!$A$2:$V$204,8,0),0)</f>
        <v>0</v>
      </c>
      <c r="I14" s="13">
        <f>IFERROR(VLOOKUP(A14,'COAL RECEIPT &amp; GCV DATA (3)'!$A$2:$V$204,9,0),0)</f>
        <v>0</v>
      </c>
      <c r="J14" s="13">
        <f>IFERROR(VLOOKUP(A14,'COAL RECEIPT &amp; GCV DATA (3)'!$A$2:$V$204,10,0),0)</f>
        <v>0</v>
      </c>
      <c r="K14" s="15">
        <f>SUMIF('COAL RECEIPT &amp; GCV DATA (3)'!$A$3:$A$204,'MASTER DATA FILE RAW COAL ( (3)'!A14,'COAL RECEIPT &amp; GCV DATA (3)'!$K$3:$K$204)</f>
        <v>0</v>
      </c>
      <c r="L14" s="15">
        <f>SUMIF('COAL RECEIPT &amp; GCV DATA (3)'!$A$3:$A$204,'MASTER DATA FILE RAW COAL ( (3)'!A14,'COAL RECEIPT &amp; GCV DATA (3)'!$L$3:$L$204)</f>
        <v>0</v>
      </c>
      <c r="M14" s="15">
        <f t="shared" si="0"/>
        <v>0</v>
      </c>
      <c r="N14" s="15">
        <f t="shared" si="1"/>
        <v>0</v>
      </c>
      <c r="O14" s="15">
        <f>SUMIF('COAL RECEIPT &amp; GCV DATA (3)'!$A$3:$A$204,'MASTER DATA FILE RAW COAL ( (3)'!A14,'COAL RECEIPT &amp; GCV DATA (3)'!$O$3:$O$204)</f>
        <v>0</v>
      </c>
      <c r="P14" s="15">
        <f t="shared" si="2"/>
        <v>0</v>
      </c>
      <c r="Q14" s="15">
        <f>SUMIF('COAL RECEIPT &amp; GCV DATA (3)'!$A$3:$A$214,'MASTER DATA FILE RAW COAL ( (3)'!A14,'COAL RECEIPT &amp; GCV DATA (3)'!$Q$3:$Q$215)+IF(H14=$J$234,($K$234*K14),0)+IF(H14=$J$235,($K$235*K14),0)+IF(H13=$J$235,($K$236*K14),0)</f>
        <v>0</v>
      </c>
      <c r="R14" s="16">
        <f>SUMIF('COAL RECEIPT &amp; GCV DATA (3)'!$A$3:$A$187,'MASTER DATA FILE RAW COAL ( (3)'!A14,'COAL RECEIPT &amp; GCV DATA (3)'!$R$3:$R$187)+IF(H14=$J$234,($K$234*K14),0)+IF(H14=$J$235,($K$235*K14),0)</f>
        <v>0</v>
      </c>
      <c r="S14" s="15">
        <f t="shared" si="3"/>
        <v>0</v>
      </c>
      <c r="T14" s="15">
        <f>SUMIF('COAL RECEIPT &amp; GCV DATA (3)'!$A$3:$A$204,'MASTER DATA FILE RAW COAL ( (3)'!A14,'COAL RECEIPT &amp; GCV DATA (3)'!$T$3:$T$204)</f>
        <v>0</v>
      </c>
      <c r="U14" s="15">
        <f t="shared" si="4"/>
        <v>0</v>
      </c>
      <c r="V14" s="15">
        <f>SUMIF('COAL RECEIPT &amp; GCV DATA (3)'!$A$3:$A$204,'MASTER DATA FILE RAW COAL ( (3)'!A14,'COAL RECEIPT &amp; GCV DATA (3)'!$V$3:$V$204)</f>
        <v>0</v>
      </c>
      <c r="W14" s="15">
        <f t="shared" si="5"/>
        <v>0</v>
      </c>
      <c r="Y14">
        <v>2143009.650465331</v>
      </c>
      <c r="AA14">
        <v>4343611.9109834041</v>
      </c>
      <c r="AC14">
        <v>9021024.5683394223</v>
      </c>
    </row>
    <row r="15" spans="1:32" customFormat="1" hidden="1" x14ac:dyDescent="0.3">
      <c r="A15" s="19"/>
      <c r="B15" s="12">
        <f>SUMIF('COAL RECEIPT &amp; GCV DATA (3)'!$A$3:$A$187,'MASTER DATA FILE RAW COAL ( (3)'!A15,'COAL RECEIPT &amp; GCV DATA (3)'!$B$3:$B$187)</f>
        <v>0</v>
      </c>
      <c r="C15" s="13">
        <f>SUMIF('COAL RECEIPT &amp; GCV DATA (3)'!$A$3:$A$204,'MASTER DATA FILE RAW COAL ( (3)'!A15,'COAL RECEIPT &amp; GCV DATA (3)'!$C$3:$C$204)</f>
        <v>0</v>
      </c>
      <c r="D15" s="13">
        <f>IFERROR(VLOOKUP(A15,'COAL RECEIPT &amp; GCV DATA (3)'!$A$2:$V$204,4,0),0)</f>
        <v>0</v>
      </c>
      <c r="E15" s="14">
        <f>IFERROR(VLOOKUP(A15,'COAL RECEIPT &amp; GCV DATA (3)'!$A$2:$V$11,5,0),0)</f>
        <v>0</v>
      </c>
      <c r="F15" s="13">
        <f>SUMIF('COAL RECEIPT &amp; GCV DATA (3)'!$A$3:$A$204,'MASTER DATA FILE RAW COAL ( (3)'!A43,'COAL RECEIPT &amp; GCV DATA (3)'!$F$3:$F$204)</f>
        <v>0</v>
      </c>
      <c r="G15" s="13">
        <f>IFERROR(VLOOKUP(A15,'COAL RECEIPT &amp; GCV DATA (3)'!$A$2:$V$204,7,0),0)</f>
        <v>0</v>
      </c>
      <c r="H15" s="13">
        <f>IFERROR(VLOOKUP(A15,'COAL RECEIPT &amp; GCV DATA (3)'!$A$2:$V$204,8,0),0)</f>
        <v>0</v>
      </c>
      <c r="I15" s="13">
        <f>IFERROR(VLOOKUP(A15,'COAL RECEIPT &amp; GCV DATA (3)'!$A$2:$V$204,9,0),0)</f>
        <v>0</v>
      </c>
      <c r="J15" s="13">
        <f>IFERROR(VLOOKUP(A15,'COAL RECEIPT &amp; GCV DATA (3)'!$A$2:$V$204,10,0),0)</f>
        <v>0</v>
      </c>
      <c r="K15" s="15">
        <f>SUMIF('COAL RECEIPT &amp; GCV DATA (3)'!$A$3:$A$204,'MASTER DATA FILE RAW COAL ( (3)'!A15,'COAL RECEIPT &amp; GCV DATA (3)'!$K$3:$K$204)</f>
        <v>0</v>
      </c>
      <c r="L15" s="15">
        <f>SUMIF('COAL RECEIPT &amp; GCV DATA (3)'!$A$3:$A$204,'MASTER DATA FILE RAW COAL ( (3)'!A15,'COAL RECEIPT &amp; GCV DATA (3)'!$L$3:$L$204)</f>
        <v>0</v>
      </c>
      <c r="M15" s="15">
        <f t="shared" si="0"/>
        <v>0</v>
      </c>
      <c r="N15" s="15">
        <f t="shared" si="1"/>
        <v>0</v>
      </c>
      <c r="O15" s="15">
        <f>SUMIF('COAL RECEIPT &amp; GCV DATA (3)'!$A$3:$A$204,'MASTER DATA FILE RAW COAL ( (3)'!A15,'COAL RECEIPT &amp; GCV DATA (3)'!$O$3:$O$204)</f>
        <v>0</v>
      </c>
      <c r="P15" s="15">
        <f t="shared" si="2"/>
        <v>0</v>
      </c>
      <c r="Q15" s="15">
        <f>SUMIF('COAL RECEIPT &amp; GCV DATA (3)'!$A$3:$A$214,'MASTER DATA FILE RAW COAL ( (3)'!A15,'COAL RECEIPT &amp; GCV DATA (3)'!$Q$3:$Q$215)+IF(H15=$J$234,($K$234*K15),0)+IF(H15=$J$235,($K$235*K15),0)+IF(H14=$J$235,($K$236*K15),0)</f>
        <v>0</v>
      </c>
      <c r="R15" s="16">
        <f>SUMIF('COAL RECEIPT &amp; GCV DATA (3)'!$A$3:$A$187,'MASTER DATA FILE RAW COAL ( (3)'!A15,'COAL RECEIPT &amp; GCV DATA (3)'!$R$3:$R$187)+IF(H15=$J$234,($K$234*K15),0)+IF(H15=$J$235,($K$235*K15),0)</f>
        <v>0</v>
      </c>
      <c r="S15" s="15">
        <f t="shared" si="3"/>
        <v>0</v>
      </c>
      <c r="T15" s="15">
        <f>SUMIF('COAL RECEIPT &amp; GCV DATA (3)'!$A$3:$A$204,'MASTER DATA FILE RAW COAL ( (3)'!A15,'COAL RECEIPT &amp; GCV DATA (3)'!$T$3:$T$204)</f>
        <v>0</v>
      </c>
      <c r="U15" s="15">
        <f t="shared" si="4"/>
        <v>0</v>
      </c>
      <c r="V15" s="15">
        <f>SUMIF('COAL RECEIPT &amp; GCV DATA (3)'!$A$3:$A$204,'MASTER DATA FILE RAW COAL ( (3)'!A15,'COAL RECEIPT &amp; GCV DATA (3)'!$V$3:$V$204)</f>
        <v>0</v>
      </c>
      <c r="W15" s="15">
        <f t="shared" si="5"/>
        <v>0</v>
      </c>
      <c r="Y15">
        <v>3953556.75</v>
      </c>
      <c r="AA15">
        <v>5338116</v>
      </c>
      <c r="AC15">
        <v>12865334.119999999</v>
      </c>
    </row>
    <row r="16" spans="1:32" customFormat="1" hidden="1" x14ac:dyDescent="0.3">
      <c r="A16" s="19"/>
      <c r="B16" s="12">
        <f>SUMIF('COAL RECEIPT &amp; GCV DATA (3)'!$A$3:$A$187,'MASTER DATA FILE RAW COAL ( (3)'!A16,'COAL RECEIPT &amp; GCV DATA (3)'!$B$3:$B$187)</f>
        <v>0</v>
      </c>
      <c r="C16" s="13">
        <f>SUMIF('COAL RECEIPT &amp; GCV DATA (3)'!$A$3:$A$204,'MASTER DATA FILE RAW COAL ( (3)'!A16,'COAL RECEIPT &amp; GCV DATA (3)'!$C$3:$C$204)</f>
        <v>0</v>
      </c>
      <c r="D16" s="13">
        <f>IFERROR(VLOOKUP(A16,'COAL RECEIPT &amp; GCV DATA (3)'!$A$2:$V$204,4,0),0)</f>
        <v>0</v>
      </c>
      <c r="E16" s="14">
        <f>IFERROR(VLOOKUP(A16,'COAL RECEIPT &amp; GCV DATA (3)'!$A$2:$V$11,5,0),0)</f>
        <v>0</v>
      </c>
      <c r="F16" s="13">
        <f>SUMIF('COAL RECEIPT &amp; GCV DATA (3)'!$A$3:$A$204,'MASTER DATA FILE RAW COAL ( (3)'!A44,'COAL RECEIPT &amp; GCV DATA (3)'!$F$3:$F$204)</f>
        <v>0</v>
      </c>
      <c r="G16" s="13">
        <f>IFERROR(VLOOKUP(A16,'COAL RECEIPT &amp; GCV DATA (3)'!$A$2:$V$204,7,0),0)</f>
        <v>0</v>
      </c>
      <c r="H16" s="13">
        <f>IFERROR(VLOOKUP(A16,'COAL RECEIPT &amp; GCV DATA (3)'!$A$2:$V$204,8,0),0)</f>
        <v>0</v>
      </c>
      <c r="I16" s="13">
        <f>IFERROR(VLOOKUP(A16,'COAL RECEIPT &amp; GCV DATA (3)'!$A$2:$V$204,9,0),0)</f>
        <v>0</v>
      </c>
      <c r="J16" s="13">
        <f>IFERROR(VLOOKUP(A16,'COAL RECEIPT &amp; GCV DATA (3)'!$A$2:$V$204,10,0),0)</f>
        <v>0</v>
      </c>
      <c r="K16" s="15">
        <f>SUMIF('COAL RECEIPT &amp; GCV DATA (3)'!$A$3:$A$204,'MASTER DATA FILE RAW COAL ( (3)'!A16,'COAL RECEIPT &amp; GCV DATA (3)'!$K$3:$K$204)</f>
        <v>0</v>
      </c>
      <c r="L16" s="15">
        <f>SUMIF('COAL RECEIPT &amp; GCV DATA (3)'!$A$3:$A$204,'MASTER DATA FILE RAW COAL ( (3)'!A16,'COAL RECEIPT &amp; GCV DATA (3)'!$L$3:$L$204)</f>
        <v>0</v>
      </c>
      <c r="M16" s="15">
        <f t="shared" si="0"/>
        <v>0</v>
      </c>
      <c r="N16" s="15">
        <f>+M16*S16</f>
        <v>0</v>
      </c>
      <c r="O16" s="15">
        <f>SUMIF('COAL RECEIPT &amp; GCV DATA (3)'!$A$3:$A$204,'MASTER DATA FILE RAW COAL ( (3)'!A16,'COAL RECEIPT &amp; GCV DATA (3)'!$O$3:$O$204)</f>
        <v>0</v>
      </c>
      <c r="P16" s="15">
        <f t="shared" si="2"/>
        <v>0</v>
      </c>
      <c r="Q16" s="15">
        <f>SUMIF('COAL RECEIPT &amp; GCV DATA (3)'!$A$3:$A$214,'MASTER DATA FILE RAW COAL ( (3)'!A16,'COAL RECEIPT &amp; GCV DATA (3)'!$Q$3:$Q$215)+IF(H16=$J$234,($K$234*K16),0)+IF(H16=$J$235,($K$235*K16),0)+IF(H15=$J$235,($K$236*K16),0)</f>
        <v>0</v>
      </c>
      <c r="R16" s="16">
        <f>SUMIF('COAL RECEIPT &amp; GCV DATA (3)'!$A$3:$A$187,'MASTER DATA FILE RAW COAL ( (3)'!A16,'COAL RECEIPT &amp; GCV DATA (3)'!$R$3:$R$187)+IF(H16=$J$234,($K$234*K16),0)+IF(H16=$J$235,($K$235*K16),0)</f>
        <v>0</v>
      </c>
      <c r="S16" s="15">
        <f t="shared" si="3"/>
        <v>0</v>
      </c>
      <c r="T16" s="15">
        <f>SUMIF('COAL RECEIPT &amp; GCV DATA (3)'!$A$3:$A$204,'MASTER DATA FILE RAW COAL ( (3)'!A16,'COAL RECEIPT &amp; GCV DATA (3)'!$T$3:$T$204)</f>
        <v>0</v>
      </c>
      <c r="U16" s="15">
        <f t="shared" si="4"/>
        <v>0</v>
      </c>
      <c r="V16" s="15">
        <f>SUMIF('COAL RECEIPT &amp; GCV DATA (3)'!$A$3:$A$204,'MASTER DATA FILE RAW COAL ( (3)'!A16,'COAL RECEIPT &amp; GCV DATA (3)'!$V$3:$V$204)</f>
        <v>0</v>
      </c>
      <c r="W16" s="15">
        <f t="shared" si="5"/>
        <v>0</v>
      </c>
      <c r="Y16">
        <v>3761554</v>
      </c>
      <c r="AA16">
        <v>5339149</v>
      </c>
      <c r="AC16">
        <v>12406865.57</v>
      </c>
    </row>
    <row r="17" spans="1:23" customFormat="1" hidden="1" x14ac:dyDescent="0.3">
      <c r="A17" s="19"/>
      <c r="B17" s="12">
        <f>SUMIF('COAL RECEIPT &amp; GCV DATA (3)'!$A$3:$A$187,'MASTER DATA FILE RAW COAL ( (3)'!A17,'COAL RECEIPT &amp; GCV DATA (3)'!$B$3:$B$187)</f>
        <v>0</v>
      </c>
      <c r="C17" s="13">
        <f>SUMIF('COAL RECEIPT &amp; GCV DATA (3)'!$A$3:$A$204,'MASTER DATA FILE RAW COAL ( (3)'!A17,'COAL RECEIPT &amp; GCV DATA (3)'!$C$3:$C$204)</f>
        <v>0</v>
      </c>
      <c r="D17" s="13">
        <f>IFERROR(VLOOKUP(A17,'COAL RECEIPT &amp; GCV DATA (3)'!$A$2:$V$204,4,0),0)</f>
        <v>0</v>
      </c>
      <c r="E17" s="14">
        <f>IFERROR(VLOOKUP(A17,'COAL RECEIPT &amp; GCV DATA (3)'!$A$2:$V$9,5,0),0)</f>
        <v>0</v>
      </c>
      <c r="F17" s="13">
        <f>SUMIF('COAL RECEIPT &amp; GCV DATA (3)'!$A$3:$A$204,'MASTER DATA FILE RAW COAL ( (3)'!A45,'COAL RECEIPT &amp; GCV DATA (3)'!$F$3:$F$204)</f>
        <v>0</v>
      </c>
      <c r="G17" s="13">
        <f>IFERROR(VLOOKUP(A17,'COAL RECEIPT &amp; GCV DATA (3)'!$A$2:$V$204,7,0),0)</f>
        <v>0</v>
      </c>
      <c r="H17" s="13">
        <f>IFERROR(VLOOKUP(A17,'COAL RECEIPT &amp; GCV DATA (3)'!$A$2:$V$204,8,0),0)</f>
        <v>0</v>
      </c>
      <c r="I17" s="13">
        <f>IFERROR(VLOOKUP(A17,'COAL RECEIPT &amp; GCV DATA (3)'!$A$2:$V$204,9,0),0)</f>
        <v>0</v>
      </c>
      <c r="J17" s="13">
        <f>IFERROR(VLOOKUP(A17,'COAL RECEIPT &amp; GCV DATA (3)'!$A$2:$V$204,10,0),0)</f>
        <v>0</v>
      </c>
      <c r="K17" s="15">
        <f>SUMIF('COAL RECEIPT &amp; GCV DATA (3)'!$A$3:$A$204,'MASTER DATA FILE RAW COAL ( (3)'!A17,'COAL RECEIPT &amp; GCV DATA (3)'!$K$3:$K$204)</f>
        <v>0</v>
      </c>
      <c r="L17" s="15">
        <f>SUMIF('COAL RECEIPT &amp; GCV DATA (3)'!$A$3:$A$204,'MASTER DATA FILE RAW COAL ( (3)'!A17,'COAL RECEIPT &amp; GCV DATA (3)'!$L$3:$L$204)</f>
        <v>0</v>
      </c>
      <c r="M17" s="15">
        <f t="shared" si="0"/>
        <v>0</v>
      </c>
      <c r="N17" s="15">
        <f t="shared" si="1"/>
        <v>0</v>
      </c>
      <c r="O17" s="15">
        <f>SUMIF('COAL RECEIPT &amp; GCV DATA (3)'!$A$3:$A$204,'MASTER DATA FILE RAW COAL ( (3)'!A17,'COAL RECEIPT &amp; GCV DATA (3)'!$O$3:$O$204)</f>
        <v>0</v>
      </c>
      <c r="P17" s="15">
        <f t="shared" si="2"/>
        <v>0</v>
      </c>
      <c r="Q17" s="15">
        <f>SUMIF('COAL RECEIPT &amp; GCV DATA (3)'!$A$3:$A$214,'MASTER DATA FILE RAW COAL ( (3)'!A17,'COAL RECEIPT &amp; GCV DATA (3)'!$Q$3:$Q$215)+IF(H17=$J$234,($K$234*K17),0)+IF(H17=$J$235,($K$235*K17),0)+IF(H16=$J$235,($K$236*K17),0)</f>
        <v>0</v>
      </c>
      <c r="R17" s="16">
        <f>SUMIF('COAL RECEIPT &amp; GCV DATA (3)'!$A$3:$A$187,'MASTER DATA FILE RAW COAL ( (3)'!A17,'COAL RECEIPT &amp; GCV DATA (3)'!$R$3:$R$187)+IF(H17=$J$234,($K$234*K17),0)+IF(H17=$J$235,($K$235*K17),0)</f>
        <v>0</v>
      </c>
      <c r="S17" s="15">
        <f t="shared" si="3"/>
        <v>0</v>
      </c>
      <c r="T17" s="15">
        <f>SUMIF('COAL RECEIPT &amp; GCV DATA (3)'!$A$3:$A$204,'MASTER DATA FILE RAW COAL ( (3)'!A17,'COAL RECEIPT &amp; GCV DATA (3)'!$T$3:$T$204)</f>
        <v>0</v>
      </c>
      <c r="U17" s="15">
        <f t="shared" si="4"/>
        <v>0</v>
      </c>
      <c r="V17" s="15">
        <f>SUMIF('COAL RECEIPT &amp; GCV DATA (3)'!$A$3:$A$204,'MASTER DATA FILE RAW COAL ( (3)'!A17,'COAL RECEIPT &amp; GCV DATA (3)'!$V$3:$V$204)</f>
        <v>0</v>
      </c>
      <c r="W17" s="15">
        <f t="shared" si="5"/>
        <v>0</v>
      </c>
    </row>
    <row r="18" spans="1:23" customFormat="1" hidden="1" x14ac:dyDescent="0.3">
      <c r="A18" s="19"/>
      <c r="B18" s="12">
        <f>SUMIF('COAL RECEIPT &amp; GCV DATA (3)'!$A$3:$A$187,'MASTER DATA FILE RAW COAL ( (3)'!A18,'COAL RECEIPT &amp; GCV DATA (3)'!$B$3:$B$187)</f>
        <v>0</v>
      </c>
      <c r="C18" s="13">
        <f>SUMIF('COAL RECEIPT &amp; GCV DATA (3)'!$A$3:$A$204,'MASTER DATA FILE RAW COAL ( (3)'!A18,'COAL RECEIPT &amp; GCV DATA (3)'!$C$3:$C$204)</f>
        <v>0</v>
      </c>
      <c r="D18" s="13">
        <f>IFERROR(VLOOKUP(A18,'COAL RECEIPT &amp; GCV DATA (3)'!$A$2:$V$204,4,0),0)</f>
        <v>0</v>
      </c>
      <c r="E18" s="14">
        <f>IFERROR(VLOOKUP(A18,'COAL RECEIPT &amp; GCV DATA (3)'!$A$2:$V$9,5,0),0)</f>
        <v>0</v>
      </c>
      <c r="F18" s="13">
        <f>SUMIF('COAL RECEIPT &amp; GCV DATA (3)'!$A$3:$A$204,'MASTER DATA FILE RAW COAL ( (3)'!A46,'COAL RECEIPT &amp; GCV DATA (3)'!$F$3:$F$204)</f>
        <v>0</v>
      </c>
      <c r="G18" s="13">
        <f>IFERROR(VLOOKUP(A18,'COAL RECEIPT &amp; GCV DATA (3)'!$A$2:$V$204,7,0),0)</f>
        <v>0</v>
      </c>
      <c r="H18" s="13">
        <f>IFERROR(VLOOKUP(A18,'COAL RECEIPT &amp; GCV DATA (3)'!$A$2:$V$204,8,0),0)</f>
        <v>0</v>
      </c>
      <c r="I18" s="13">
        <f>IFERROR(VLOOKUP(A18,'COAL RECEIPT &amp; GCV DATA (3)'!$A$2:$V$204,9,0),0)</f>
        <v>0</v>
      </c>
      <c r="J18" s="13">
        <f>IFERROR(VLOOKUP(A18,'COAL RECEIPT &amp; GCV DATA (3)'!$A$2:$V$204,10,0),0)</f>
        <v>0</v>
      </c>
      <c r="K18" s="15">
        <f>SUMIF('COAL RECEIPT &amp; GCV DATA (3)'!$A$3:$A$204,'MASTER DATA FILE RAW COAL ( (3)'!A18,'COAL RECEIPT &amp; GCV DATA (3)'!$K$3:$K$204)</f>
        <v>0</v>
      </c>
      <c r="L18" s="15">
        <f>SUMIF('COAL RECEIPT &amp; GCV DATA (3)'!$A$3:$A$204,'MASTER DATA FILE RAW COAL ( (3)'!A18,'COAL RECEIPT &amp; GCV DATA (3)'!$L$3:$L$204)</f>
        <v>0</v>
      </c>
      <c r="M18" s="15">
        <f t="shared" si="0"/>
        <v>0</v>
      </c>
      <c r="N18" s="15">
        <f t="shared" si="1"/>
        <v>0</v>
      </c>
      <c r="O18" s="15">
        <f>SUMIF('COAL RECEIPT &amp; GCV DATA (3)'!$A$3:$A$204,'MASTER DATA FILE RAW COAL ( (3)'!A18,'COAL RECEIPT &amp; GCV DATA (3)'!$O$3:$O$204)</f>
        <v>0</v>
      </c>
      <c r="P18" s="15">
        <f t="shared" si="2"/>
        <v>0</v>
      </c>
      <c r="Q18" s="15">
        <f>SUMIF('COAL RECEIPT &amp; GCV DATA (3)'!$A$3:$A$214,'MASTER DATA FILE RAW COAL ( (3)'!A18,'COAL RECEIPT &amp; GCV DATA (3)'!$Q$3:$Q$215)+IF(H18=$J$234,($K$234*K18),0)+IF(H18=$J$235,($K$235*K18),0)+IF(H17=$J$235,($K$236*K18),0)</f>
        <v>0</v>
      </c>
      <c r="R18" s="16">
        <f>SUMIF('COAL RECEIPT &amp; GCV DATA (3)'!$A$3:$A$187,'MASTER DATA FILE RAW COAL ( (3)'!A18,'COAL RECEIPT &amp; GCV DATA (3)'!$R$3:$R$187)+IF(H18=$J$234,($K$234*K18),0)+IF(H18=$J$235,($K$235*K18),0)</f>
        <v>0</v>
      </c>
      <c r="S18" s="15">
        <f t="shared" si="3"/>
        <v>0</v>
      </c>
      <c r="T18" s="15">
        <f>SUMIF('COAL RECEIPT &amp; GCV DATA (3)'!$A$3:$A$204,'MASTER DATA FILE RAW COAL ( (3)'!A18,'COAL RECEIPT &amp; GCV DATA (3)'!$T$3:$T$204)</f>
        <v>0</v>
      </c>
      <c r="U18" s="15">
        <f t="shared" si="4"/>
        <v>0</v>
      </c>
      <c r="V18" s="15">
        <f>SUMIF('COAL RECEIPT &amp; GCV DATA (3)'!$A$3:$A$204,'MASTER DATA FILE RAW COAL ( (3)'!A18,'COAL RECEIPT &amp; GCV DATA (3)'!$V$3:$V$204)</f>
        <v>0</v>
      </c>
      <c r="W18" s="15">
        <f t="shared" si="5"/>
        <v>0</v>
      </c>
    </row>
    <row r="19" spans="1:23" customFormat="1" hidden="1" x14ac:dyDescent="0.3">
      <c r="A19" s="19"/>
      <c r="B19" s="12">
        <f>SUMIF('COAL RECEIPT &amp; GCV DATA (3)'!$A$3:$A$9,'MASTER DATA FILE RAW COAL ( (3)'!A19,'COAL RECEIPT &amp; GCV DATA (3)'!$B$3:$B$9)</f>
        <v>0</v>
      </c>
      <c r="C19" s="13">
        <f>SUMIF('COAL RECEIPT &amp; GCV DATA (3)'!$A$3:$A$204,'MASTER DATA FILE RAW COAL ( (3)'!A19,'COAL RECEIPT &amp; GCV DATA (3)'!$C$3:$C$204)</f>
        <v>0</v>
      </c>
      <c r="D19" s="13">
        <f>IFERROR(VLOOKUP(A19,'COAL RECEIPT &amp; GCV DATA (3)'!$A$2:$V$204,4,0),0)</f>
        <v>0</v>
      </c>
      <c r="E19" s="14">
        <f>IFERROR(VLOOKUP(A19,'COAL RECEIPT &amp; GCV DATA (3)'!$A$2:$V$9,5,0),0)</f>
        <v>0</v>
      </c>
      <c r="F19" s="13">
        <f>SUMIF('COAL RECEIPT &amp; GCV DATA (3)'!$A$3:$A$204,'MASTER DATA FILE RAW COAL ( (3)'!A47,'COAL RECEIPT &amp; GCV DATA (3)'!$F$3:$F$204)</f>
        <v>0</v>
      </c>
      <c r="G19" s="13">
        <f>IFERROR(VLOOKUP(A19,'COAL RECEIPT &amp; GCV DATA (3)'!$A$2:$V$204,7,0),0)</f>
        <v>0</v>
      </c>
      <c r="H19" s="13">
        <f>IFERROR(VLOOKUP(A19,'COAL RECEIPT &amp; GCV DATA (3)'!$A$2:$V$204,8,0),0)</f>
        <v>0</v>
      </c>
      <c r="I19" s="13">
        <f>IFERROR(VLOOKUP(A19,'COAL RECEIPT &amp; GCV DATA (3)'!$A$2:$V$204,9,0),0)</f>
        <v>0</v>
      </c>
      <c r="J19" s="13">
        <f>IFERROR(VLOOKUP(A19,'COAL RECEIPT &amp; GCV DATA (3)'!$A$2:$V$204,10,0),0)</f>
        <v>0</v>
      </c>
      <c r="K19" s="15">
        <f>SUMIF('COAL RECEIPT &amp; GCV DATA (3)'!$A$3:$A$204,'MASTER DATA FILE RAW COAL ( (3)'!A19,'COAL RECEIPT &amp; GCV DATA (3)'!$K$3:$K$204)</f>
        <v>0</v>
      </c>
      <c r="L19" s="15">
        <f>SUMIF('COAL RECEIPT &amp; GCV DATA (3)'!$A$3:$A$204,'MASTER DATA FILE RAW COAL ( (3)'!A19,'COAL RECEIPT &amp; GCV DATA (3)'!$L$3:$L$204)</f>
        <v>0</v>
      </c>
      <c r="M19" s="15">
        <f t="shared" si="0"/>
        <v>0</v>
      </c>
      <c r="N19" s="15">
        <f t="shared" si="1"/>
        <v>0</v>
      </c>
      <c r="O19" s="15">
        <f>SUMIF('COAL RECEIPT &amp; GCV DATA (3)'!$A$3:$A$204,'MASTER DATA FILE RAW COAL ( (3)'!A19,'COAL RECEIPT &amp; GCV DATA (3)'!$O$3:$O$204)</f>
        <v>0</v>
      </c>
      <c r="P19" s="15">
        <f t="shared" si="2"/>
        <v>0</v>
      </c>
      <c r="Q19" s="15">
        <f>SUMIF('COAL RECEIPT &amp; GCV DATA (3)'!$A$3:$A$214,'MASTER DATA FILE RAW COAL ( (3)'!A19,'COAL RECEIPT &amp; GCV DATA (3)'!$Q$3:$Q$215)+IF(H19=$J$234,($K$234*K19),0)+IF(H19=$J$235,($K$235*K19),0)+IF(H18=$J$235,($K$236*K19),0)</f>
        <v>0</v>
      </c>
      <c r="R19" s="16">
        <f>SUMIF('COAL RECEIPT &amp; GCV DATA (3)'!$A$3:$A$268,'MASTER DATA FILE RAW COAL ( (3)'!A19,'COAL RECEIPT &amp; GCV DATA (3)'!$R$3:$R$268)+IF(H19=$J$234,($K$234*K19),0)+IF(H19=$J$235,($K$235*K19),0)</f>
        <v>0</v>
      </c>
      <c r="S19" s="15">
        <f t="shared" si="3"/>
        <v>0</v>
      </c>
      <c r="T19" s="15">
        <f>SUMIF('COAL RECEIPT &amp; GCV DATA (3)'!$A$3:$A$204,'MASTER DATA FILE RAW COAL ( (3)'!A19,'COAL RECEIPT &amp; GCV DATA (3)'!$T$3:$T$204)</f>
        <v>0</v>
      </c>
      <c r="U19" s="15">
        <f t="shared" si="4"/>
        <v>0</v>
      </c>
      <c r="V19" s="15">
        <f>SUMIF('COAL RECEIPT &amp; GCV DATA (3)'!$A$3:$A$204,'MASTER DATA FILE RAW COAL ( (3)'!A19,'COAL RECEIPT &amp; GCV DATA (3)'!$V$3:$V$204)</f>
        <v>0</v>
      </c>
      <c r="W19" s="15">
        <f t="shared" si="5"/>
        <v>0</v>
      </c>
    </row>
    <row r="20" spans="1:23" customFormat="1" hidden="1" x14ac:dyDescent="0.3">
      <c r="A20" s="19"/>
      <c r="B20" s="12">
        <f>SUMIF('COAL RECEIPT &amp; GCV DATA (3)'!$A$3:$A$9,'MASTER DATA FILE RAW COAL ( (3)'!A20,'COAL RECEIPT &amp; GCV DATA (3)'!$B$3:$B$9)</f>
        <v>0</v>
      </c>
      <c r="C20" s="13">
        <f>SUMIF('COAL RECEIPT &amp; GCV DATA (3)'!$A$3:$A$204,'MASTER DATA FILE RAW COAL ( (3)'!A20,'COAL RECEIPT &amp; GCV DATA (3)'!$C$3:$C$204)</f>
        <v>0</v>
      </c>
      <c r="D20" s="13">
        <f>IFERROR(VLOOKUP(A20,'COAL RECEIPT &amp; GCV DATA (3)'!$A$2:$V$204,4,0),0)</f>
        <v>0</v>
      </c>
      <c r="E20" s="14">
        <f>IFERROR(VLOOKUP(A20,'COAL RECEIPT &amp; GCV DATA (3)'!$A$2:$V$9,5,0),0)</f>
        <v>0</v>
      </c>
      <c r="F20" s="13">
        <f>SUMIF('COAL RECEIPT &amp; GCV DATA (3)'!$A$3:$A$204,'MASTER DATA FILE RAW COAL ( (3)'!A48,'COAL RECEIPT &amp; GCV DATA (3)'!$F$3:$F$204)</f>
        <v>0</v>
      </c>
      <c r="G20" s="13">
        <f>IFERROR(VLOOKUP(A20,'COAL RECEIPT &amp; GCV DATA (3)'!$A$2:$V$204,7,0),0)</f>
        <v>0</v>
      </c>
      <c r="H20" s="13">
        <f>IFERROR(VLOOKUP(A20,'COAL RECEIPT &amp; GCV DATA (3)'!$A$2:$V$204,8,0),0)</f>
        <v>0</v>
      </c>
      <c r="I20" s="13">
        <f>IFERROR(VLOOKUP(A20,'COAL RECEIPT &amp; GCV DATA (3)'!$A$2:$V$204,9,0),0)</f>
        <v>0</v>
      </c>
      <c r="J20" s="13">
        <f>IFERROR(VLOOKUP(A20,'COAL RECEIPT &amp; GCV DATA (3)'!$A$2:$V$204,10,0),0)</f>
        <v>0</v>
      </c>
      <c r="K20" s="15">
        <f>SUMIF('COAL RECEIPT &amp; GCV DATA (3)'!$A$3:$A$204,'MASTER DATA FILE RAW COAL ( (3)'!A20,'COAL RECEIPT &amp; GCV DATA (3)'!$K$3:$K$204)</f>
        <v>0</v>
      </c>
      <c r="L20" s="15">
        <f>SUMIF('COAL RECEIPT &amp; GCV DATA (3)'!$A$3:$A$204,'MASTER DATA FILE RAW COAL ( (3)'!A20,'COAL RECEIPT &amp; GCV DATA (3)'!$L$3:$L$204)</f>
        <v>0</v>
      </c>
      <c r="M20" s="15">
        <f t="shared" si="0"/>
        <v>0</v>
      </c>
      <c r="N20" s="15">
        <f t="shared" si="1"/>
        <v>0</v>
      </c>
      <c r="O20" s="15">
        <f>SUMIF('COAL RECEIPT &amp; GCV DATA (3)'!$A$3:$A$204,'MASTER DATA FILE RAW COAL ( (3)'!A20,'COAL RECEIPT &amp; GCV DATA (3)'!$O$3:$O$204)</f>
        <v>0</v>
      </c>
      <c r="P20" s="15">
        <f t="shared" si="2"/>
        <v>0</v>
      </c>
      <c r="Q20" s="15">
        <f>SUMIF('COAL RECEIPT &amp; GCV DATA (3)'!$A$3:$A$214,'MASTER DATA FILE RAW COAL ( (3)'!A20,'COAL RECEIPT &amp; GCV DATA (3)'!$Q$3:$Q$215)+IF(H20=$J$234,($K$234*K20),0)+IF(H20=$J$235,($K$235*K20),0)+IF(H19=$J$235,($K$236*K20),0)</f>
        <v>0</v>
      </c>
      <c r="R20" s="16">
        <f>SUMIF('COAL RECEIPT &amp; GCV DATA (3)'!$A$3:$A$268,'MASTER DATA FILE RAW COAL ( (3)'!A20,'COAL RECEIPT &amp; GCV DATA (3)'!$R$3:$R$268)+IF(H20=$J$234,($K$234*K20),0)+IF(H20=$J$235,($K$235*K20),0)</f>
        <v>0</v>
      </c>
      <c r="S20" s="15">
        <f t="shared" si="3"/>
        <v>0</v>
      </c>
      <c r="T20" s="15">
        <f>SUMIF('COAL RECEIPT &amp; GCV DATA (3)'!$A$3:$A$204,'MASTER DATA FILE RAW COAL ( (3)'!A20,'COAL RECEIPT &amp; GCV DATA (3)'!$T$3:$T$204)</f>
        <v>0</v>
      </c>
      <c r="U20" s="15">
        <f t="shared" si="4"/>
        <v>0</v>
      </c>
      <c r="V20" s="15">
        <f>SUMIF('COAL RECEIPT &amp; GCV DATA (3)'!$A$3:$A$204,'MASTER DATA FILE RAW COAL ( (3)'!A20,'COAL RECEIPT &amp; GCV DATA (3)'!$V$3:$V$204)</f>
        <v>0</v>
      </c>
      <c r="W20" s="15">
        <f t="shared" si="5"/>
        <v>0</v>
      </c>
    </row>
    <row r="21" spans="1:23" customFormat="1" hidden="1" x14ac:dyDescent="0.3">
      <c r="A21" s="19"/>
      <c r="B21" s="12">
        <f>SUMIF('COAL RECEIPT &amp; GCV DATA (3)'!$A$3:$A$9,'MASTER DATA FILE RAW COAL ( (3)'!A21,'COAL RECEIPT &amp; GCV DATA (3)'!$B$3:$B$9)</f>
        <v>0</v>
      </c>
      <c r="C21" s="13">
        <f>SUMIF('COAL RECEIPT &amp; GCV DATA (3)'!$A$3:$A$204,'MASTER DATA FILE RAW COAL ( (3)'!A21,'COAL RECEIPT &amp; GCV DATA (3)'!$C$3:$C$204)</f>
        <v>0</v>
      </c>
      <c r="D21" s="13">
        <f>IFERROR(VLOOKUP(A21,'COAL RECEIPT &amp; GCV DATA (3)'!$A$2:$V$204,4,0),0)</f>
        <v>0</v>
      </c>
      <c r="E21" s="14">
        <f>IFERROR(VLOOKUP(A21,'COAL RECEIPT &amp; GCV DATA (3)'!$A$2:$V$9,5,0),0)</f>
        <v>0</v>
      </c>
      <c r="F21" s="13">
        <f>SUMIF('COAL RECEIPT &amp; GCV DATA (3)'!$A$3:$A$204,'MASTER DATA FILE RAW COAL ( (3)'!A49,'COAL RECEIPT &amp; GCV DATA (3)'!$F$3:$F$204)</f>
        <v>0</v>
      </c>
      <c r="G21" s="13">
        <f>IFERROR(VLOOKUP(A21,'COAL RECEIPT &amp; GCV DATA (3)'!$A$2:$V$204,7,0),0)</f>
        <v>0</v>
      </c>
      <c r="H21" s="13">
        <f>IFERROR(VLOOKUP(A21,'COAL RECEIPT &amp; GCV DATA (3)'!$A$2:$V$204,8,0),0)</f>
        <v>0</v>
      </c>
      <c r="I21" s="13">
        <f>IFERROR(VLOOKUP(A21,'COAL RECEIPT &amp; GCV DATA (3)'!$A$2:$V$204,9,0),0)</f>
        <v>0</v>
      </c>
      <c r="J21" s="13">
        <f>IFERROR(VLOOKUP(A21,'COAL RECEIPT &amp; GCV DATA (3)'!$A$2:$V$204,10,0),0)</f>
        <v>0</v>
      </c>
      <c r="K21" s="15">
        <f>SUMIF('COAL RECEIPT &amp; GCV DATA (3)'!$A$3:$A$204,'MASTER DATA FILE RAW COAL ( (3)'!A21,'COAL RECEIPT &amp; GCV DATA (3)'!$K$3:$K$204)</f>
        <v>0</v>
      </c>
      <c r="L21" s="15">
        <f>SUMIF('COAL RECEIPT &amp; GCV DATA (3)'!$A$3:$A$204,'MASTER DATA FILE RAW COAL ( (3)'!A21,'COAL RECEIPT &amp; GCV DATA (3)'!$L$3:$L$204)</f>
        <v>0</v>
      </c>
      <c r="M21" s="15">
        <f t="shared" si="0"/>
        <v>0</v>
      </c>
      <c r="N21" s="15">
        <f t="shared" si="1"/>
        <v>0</v>
      </c>
      <c r="O21" s="15">
        <f>SUMIF('COAL RECEIPT &amp; GCV DATA (3)'!$A$3:$A$204,'MASTER DATA FILE RAW COAL ( (3)'!A21,'COAL RECEIPT &amp; GCV DATA (3)'!$O$3:$O$204)</f>
        <v>0</v>
      </c>
      <c r="P21" s="15">
        <f t="shared" si="2"/>
        <v>0</v>
      </c>
      <c r="Q21" s="15">
        <f>SUMIF('COAL RECEIPT &amp; GCV DATA (3)'!$A$3:$A$214,'MASTER DATA FILE RAW COAL ( (3)'!A21,'COAL RECEIPT &amp; GCV DATA (3)'!$Q$3:$Q$215)+IF(H21=$J$234,($K$234*K21),0)+IF(H21=$J$235,($K$235*K21),0)+IF(H20=$J$235,($K$236*K21),0)</f>
        <v>0</v>
      </c>
      <c r="R21" s="16">
        <f>SUMIF('COAL RECEIPT &amp; GCV DATA (3)'!$A$3:$A$268,'MASTER DATA FILE RAW COAL ( (3)'!A21,'COAL RECEIPT &amp; GCV DATA (3)'!$R$3:$R$268)+IF(H21=$J$234,($K$234*K21),0)+IF(H21=$J$235,($K$235*K21),0)</f>
        <v>0</v>
      </c>
      <c r="S21" s="15">
        <f t="shared" si="3"/>
        <v>0</v>
      </c>
      <c r="T21" s="15">
        <f>SUMIF('COAL RECEIPT &amp; GCV DATA (3)'!$A$3:$A$204,'MASTER DATA FILE RAW COAL ( (3)'!A21,'COAL RECEIPT &amp; GCV DATA (3)'!$T$3:$T$204)</f>
        <v>0</v>
      </c>
      <c r="U21" s="15">
        <f t="shared" si="4"/>
        <v>0</v>
      </c>
      <c r="V21" s="15">
        <f>SUMIF('COAL RECEIPT &amp; GCV DATA (3)'!$A$3:$A$204,'MASTER DATA FILE RAW COAL ( (3)'!A21,'COAL RECEIPT &amp; GCV DATA (3)'!$V$3:$V$204)</f>
        <v>0</v>
      </c>
      <c r="W21" s="15">
        <f t="shared" si="5"/>
        <v>0</v>
      </c>
    </row>
    <row r="22" spans="1:23" customFormat="1" hidden="1" x14ac:dyDescent="0.3">
      <c r="A22" s="19"/>
      <c r="B22" s="12">
        <f>SUMIF('COAL RECEIPT &amp; GCV DATA (3)'!$A$3:$A$9,'MASTER DATA FILE RAW COAL ( (3)'!A22,'COAL RECEIPT &amp; GCV DATA (3)'!$B$3:$B$9)</f>
        <v>0</v>
      </c>
      <c r="C22" s="13">
        <f>SUMIF('COAL RECEIPT &amp; GCV DATA (3)'!$A$3:$A$204,'MASTER DATA FILE RAW COAL ( (3)'!A22,'COAL RECEIPT &amp; GCV DATA (3)'!$C$3:$C$204)</f>
        <v>0</v>
      </c>
      <c r="D22" s="13">
        <f>IFERROR(VLOOKUP(A22,'COAL RECEIPT &amp; GCV DATA (3)'!$A$2:$V$204,4,0),0)</f>
        <v>0</v>
      </c>
      <c r="E22" s="14">
        <f>IFERROR(VLOOKUP(A22,'COAL RECEIPT &amp; GCV DATA (3)'!$A$2:$V$9,5,0),0)</f>
        <v>0</v>
      </c>
      <c r="F22" s="13">
        <f>SUMIF('COAL RECEIPT &amp; GCV DATA (3)'!$A$3:$A$204,'MASTER DATA FILE RAW COAL ( (3)'!A50,'COAL RECEIPT &amp; GCV DATA (3)'!$F$3:$F$204)</f>
        <v>0</v>
      </c>
      <c r="G22" s="13">
        <f>IFERROR(VLOOKUP(A22,'COAL RECEIPT &amp; GCV DATA (3)'!$A$2:$V$204,7,0),0)</f>
        <v>0</v>
      </c>
      <c r="H22" s="13">
        <f>IFERROR(VLOOKUP(A22,'COAL RECEIPT &amp; GCV DATA (3)'!$A$2:$V$204,8,0),0)</f>
        <v>0</v>
      </c>
      <c r="I22" s="13">
        <f>IFERROR(VLOOKUP(A22,'COAL RECEIPT &amp; GCV DATA (3)'!$A$2:$V$204,9,0),0)</f>
        <v>0</v>
      </c>
      <c r="J22" s="13">
        <f>IFERROR(VLOOKUP(A22,'COAL RECEIPT &amp; GCV DATA (3)'!$A$2:$V$204,10,0),0)</f>
        <v>0</v>
      </c>
      <c r="K22" s="15">
        <f>SUMIF('COAL RECEIPT &amp; GCV DATA (3)'!$A$3:$A$204,'MASTER DATA FILE RAW COAL ( (3)'!A22,'COAL RECEIPT &amp; GCV DATA (3)'!$K$3:$K$204)</f>
        <v>0</v>
      </c>
      <c r="L22" s="15">
        <f>SUMIF('COAL RECEIPT &amp; GCV DATA (3)'!$A$3:$A$204,'MASTER DATA FILE RAW COAL ( (3)'!A22,'COAL RECEIPT &amp; GCV DATA (3)'!$L$3:$L$204)</f>
        <v>0</v>
      </c>
      <c r="M22" s="15">
        <f t="shared" si="0"/>
        <v>0</v>
      </c>
      <c r="N22" s="15">
        <f t="shared" si="1"/>
        <v>0</v>
      </c>
      <c r="O22" s="15">
        <f>SUMIF('COAL RECEIPT &amp; GCV DATA (3)'!$A$3:$A$204,'MASTER DATA FILE RAW COAL ( (3)'!A22,'COAL RECEIPT &amp; GCV DATA (3)'!$O$3:$O$204)</f>
        <v>0</v>
      </c>
      <c r="P22" s="15">
        <f t="shared" si="2"/>
        <v>0</v>
      </c>
      <c r="Q22" s="15">
        <f>SUMIF('COAL RECEIPT &amp; GCV DATA (3)'!$A$3:$A$214,'MASTER DATA FILE RAW COAL ( (3)'!A22,'COAL RECEIPT &amp; GCV DATA (3)'!$Q$3:$Q$215)+IF(H22=$J$234,($K$234*K22),0)+IF(H22=$J$235,($K$235*K22),0)+IF(H21=$J$235,($K$236*K22),0)</f>
        <v>0</v>
      </c>
      <c r="R22" s="16">
        <f>SUMIF('COAL RECEIPT &amp; GCV DATA (3)'!$A$3:$A$268,'MASTER DATA FILE RAW COAL ( (3)'!A22,'COAL RECEIPT &amp; GCV DATA (3)'!$R$3:$R$268)+IF(H22=$J$234,($K$234*K22),0)+IF(H22=$J$235,($K$235*K22),0)</f>
        <v>0</v>
      </c>
      <c r="S22" s="15">
        <f t="shared" si="3"/>
        <v>0</v>
      </c>
      <c r="T22" s="15">
        <f>SUMIF('COAL RECEIPT &amp; GCV DATA (3)'!$A$3:$A$204,'MASTER DATA FILE RAW COAL ( (3)'!A22,'COAL RECEIPT &amp; GCV DATA (3)'!$T$3:$T$204)</f>
        <v>0</v>
      </c>
      <c r="U22" s="15">
        <f t="shared" si="4"/>
        <v>0</v>
      </c>
      <c r="V22" s="15">
        <f>SUMIF('COAL RECEIPT &amp; GCV DATA (3)'!$A$3:$A$204,'MASTER DATA FILE RAW COAL ( (3)'!A22,'COAL RECEIPT &amp; GCV DATA (3)'!$V$3:$V$204)</f>
        <v>0</v>
      </c>
      <c r="W22" s="15">
        <f t="shared" si="5"/>
        <v>0</v>
      </c>
    </row>
    <row r="23" spans="1:23" customFormat="1" hidden="1" x14ac:dyDescent="0.3">
      <c r="A23" s="19"/>
      <c r="B23" s="12">
        <f>SUMIF('COAL RECEIPT &amp; GCV DATA (3)'!$A$3:$A$9,'MASTER DATA FILE RAW COAL ( (3)'!A23,'COAL RECEIPT &amp; GCV DATA (3)'!$B$3:$B$9)</f>
        <v>0</v>
      </c>
      <c r="C23" s="13">
        <f>SUMIF('COAL RECEIPT &amp; GCV DATA (3)'!$A$3:$A$204,'MASTER DATA FILE RAW COAL ( (3)'!A23,'COAL RECEIPT &amp; GCV DATA (3)'!$C$3:$C$204)</f>
        <v>0</v>
      </c>
      <c r="D23" s="13">
        <f>IFERROR(VLOOKUP(A23,'COAL RECEIPT &amp; GCV DATA (3)'!$A$2:$V$204,4,0),0)</f>
        <v>0</v>
      </c>
      <c r="E23" s="14">
        <f>IFERROR(VLOOKUP(A23,'COAL RECEIPT &amp; GCV DATA (3)'!$A$2:$V$9,5,0),0)</f>
        <v>0</v>
      </c>
      <c r="F23" s="13">
        <f>SUMIF('COAL RECEIPT &amp; GCV DATA (3)'!$A$3:$A$204,'MASTER DATA FILE RAW COAL ( (3)'!A51,'COAL RECEIPT &amp; GCV DATA (3)'!$F$3:$F$204)</f>
        <v>0</v>
      </c>
      <c r="G23" s="13">
        <f>IFERROR(VLOOKUP(A23,'COAL RECEIPT &amp; GCV DATA (3)'!$A$2:$V$204,7,0),0)</f>
        <v>0</v>
      </c>
      <c r="H23" s="13">
        <f>IFERROR(VLOOKUP(A23,'COAL RECEIPT &amp; GCV DATA (3)'!$A$2:$V$204,8,0),0)</f>
        <v>0</v>
      </c>
      <c r="I23" s="13">
        <f>IFERROR(VLOOKUP(A23,'COAL RECEIPT &amp; GCV DATA (3)'!$A$2:$V$204,9,0),0)</f>
        <v>0</v>
      </c>
      <c r="J23" s="13">
        <f>IFERROR(VLOOKUP(A23,'COAL RECEIPT &amp; GCV DATA (3)'!$A$2:$V$204,10,0),0)</f>
        <v>0</v>
      </c>
      <c r="K23" s="15">
        <f>SUMIF('COAL RECEIPT &amp; GCV DATA (3)'!$A$3:$A$204,'MASTER DATA FILE RAW COAL ( (3)'!A23,'COAL RECEIPT &amp; GCV DATA (3)'!$K$3:$K$204)</f>
        <v>0</v>
      </c>
      <c r="L23" s="15">
        <f>SUMIF('COAL RECEIPT &amp; GCV DATA (3)'!$A$3:$A$204,'MASTER DATA FILE RAW COAL ( (3)'!A23,'COAL RECEIPT &amp; GCV DATA (3)'!$L$3:$L$204)</f>
        <v>0</v>
      </c>
      <c r="M23" s="15">
        <f t="shared" si="0"/>
        <v>0</v>
      </c>
      <c r="N23" s="15">
        <f t="shared" si="1"/>
        <v>0</v>
      </c>
      <c r="O23" s="15">
        <f>SUMIF('COAL RECEIPT &amp; GCV DATA (3)'!$A$3:$A$204,'MASTER DATA FILE RAW COAL ( (3)'!A23,'COAL RECEIPT &amp; GCV DATA (3)'!$O$3:$O$204)</f>
        <v>0</v>
      </c>
      <c r="P23" s="15">
        <f t="shared" si="2"/>
        <v>0</v>
      </c>
      <c r="Q23" s="15">
        <f>SUMIF('COAL RECEIPT &amp; GCV DATA (3)'!$A$3:$A$214,'MASTER DATA FILE RAW COAL ( (3)'!A23,'COAL RECEIPT &amp; GCV DATA (3)'!$Q$3:$Q$215)+IF(H23=$J$234,($K$234*K23),0)+IF(H23=$J$235,($K$235*K23),0)+IF(H22=$J$235,($K$236*K23),0)</f>
        <v>0</v>
      </c>
      <c r="R23" s="16">
        <f>SUMIF('COAL RECEIPT &amp; GCV DATA (3)'!$A$3:$A$268,'MASTER DATA FILE RAW COAL ( (3)'!A23,'COAL RECEIPT &amp; GCV DATA (3)'!$R$3:$R$268)+IF(H23=$J$234,($K$234*K23),0)+IF(H23=$J$235,($K$235*K23),0)</f>
        <v>0</v>
      </c>
      <c r="S23" s="15">
        <f t="shared" si="3"/>
        <v>0</v>
      </c>
      <c r="T23" s="15">
        <f>SUMIF('COAL RECEIPT &amp; GCV DATA (3)'!$A$3:$A$204,'MASTER DATA FILE RAW COAL ( (3)'!A23,'COAL RECEIPT &amp; GCV DATA (3)'!$T$3:$T$204)</f>
        <v>0</v>
      </c>
      <c r="U23" s="15">
        <f t="shared" si="4"/>
        <v>0</v>
      </c>
      <c r="V23" s="15">
        <f>SUMIF('COAL RECEIPT &amp; GCV DATA (3)'!$A$3:$A$204,'MASTER DATA FILE RAW COAL ( (3)'!A23,'COAL RECEIPT &amp; GCV DATA (3)'!$V$3:$V$204)</f>
        <v>0</v>
      </c>
      <c r="W23" s="15">
        <f t="shared" si="5"/>
        <v>0</v>
      </c>
    </row>
    <row r="24" spans="1:23" customFormat="1" hidden="1" x14ac:dyDescent="0.3">
      <c r="A24" s="12"/>
      <c r="B24" s="12">
        <f>SUMIF('COAL RECEIPT &amp; GCV DATA (3)'!$A$3:$A$9,'MASTER DATA FILE RAW COAL ( (3)'!A24,'COAL RECEIPT &amp; GCV DATA (3)'!$B$3:$B$9)</f>
        <v>0</v>
      </c>
      <c r="C24" s="13">
        <f>SUMIF('COAL RECEIPT &amp; GCV DATA (3)'!$A$3:$A$204,'MASTER DATA FILE RAW COAL ( (3)'!A24,'COAL RECEIPT &amp; GCV DATA (3)'!$C$3:$C$204)</f>
        <v>0</v>
      </c>
      <c r="D24" s="13">
        <f>IFERROR(VLOOKUP(A24,'COAL RECEIPT &amp; GCV DATA (3)'!$A$2:$V$9,4,0),0)</f>
        <v>0</v>
      </c>
      <c r="E24" s="14">
        <f>IFERROR(VLOOKUP(A24,'COAL RECEIPT &amp; GCV DATA (3)'!$A$2:$V$9,5,0),0)</f>
        <v>0</v>
      </c>
      <c r="F24" s="13">
        <f>SUMIF('COAL RECEIPT &amp; GCV DATA (3)'!$A$3:$A$204,'MASTER DATA FILE RAW COAL ( (3)'!A52,'COAL RECEIPT &amp; GCV DATA (3)'!$F$3:$F$204)</f>
        <v>0</v>
      </c>
      <c r="G24" s="13">
        <f>IFERROR(VLOOKUP(A24,'COAL RECEIPT &amp; GCV DATA (3)'!$A$2:$V$204,7,0),0)</f>
        <v>0</v>
      </c>
      <c r="H24" s="13">
        <f>IFERROR(VLOOKUP(A24,'COAL RECEIPT &amp; GCV DATA (3)'!$A$2:$V$204,8,0),0)</f>
        <v>0</v>
      </c>
      <c r="I24" s="13">
        <f>IFERROR(VLOOKUP(A24,'COAL RECEIPT &amp; GCV DATA (3)'!$A$2:$V$204,9,0),0)</f>
        <v>0</v>
      </c>
      <c r="J24" s="13">
        <f>IFERROR(VLOOKUP(A24,'COAL RECEIPT &amp; GCV DATA (3)'!$A$2:$V$204,10,0),0)</f>
        <v>0</v>
      </c>
      <c r="K24" s="15">
        <f>SUMIF('COAL RECEIPT &amp; GCV DATA (3)'!$A$3:$A$204,'MASTER DATA FILE RAW COAL ( (3)'!A24,'COAL RECEIPT &amp; GCV DATA (3)'!$K$3:$K$204)</f>
        <v>0</v>
      </c>
      <c r="L24" s="15">
        <f>SUMIF('COAL RECEIPT &amp; GCV DATA (3)'!$A$3:$A$204,'MASTER DATA FILE RAW COAL ( (3)'!A24,'COAL RECEIPT &amp; GCV DATA (3)'!$L$3:$L$204)</f>
        <v>0</v>
      </c>
      <c r="M24" s="15">
        <f t="shared" si="0"/>
        <v>0</v>
      </c>
      <c r="N24" s="15">
        <f t="shared" si="1"/>
        <v>0</v>
      </c>
      <c r="O24" s="15">
        <f>SUMIF('COAL RECEIPT &amp; GCV DATA (3)'!$A$3:$A$204,'MASTER DATA FILE RAW COAL ( (3)'!A24,'COAL RECEIPT &amp; GCV DATA (3)'!$O$3:$O$204)</f>
        <v>0</v>
      </c>
      <c r="P24" s="15">
        <f t="shared" si="2"/>
        <v>0</v>
      </c>
      <c r="Q24" s="15">
        <f>SUMIF('COAL RECEIPT &amp; GCV DATA (3)'!$A$3:$A$214,'MASTER DATA FILE RAW COAL ( (3)'!A24,'COAL RECEIPT &amp; GCV DATA (3)'!$Q$3:$Q$215)+IF(H24=$J$234,($K$234*K24),0)+IF(H24=$J$235,($K$235*K24),0)+IF(H23=$J$235,($K$236*K24),0)</f>
        <v>0</v>
      </c>
      <c r="R24" s="16">
        <f>SUMIF('COAL RECEIPT &amp; GCV DATA (3)'!$A$3:$A$9,'MASTER DATA FILE RAW COAL ( (3)'!A24,'COAL RECEIPT &amp; GCV DATA (3)'!$R$3:$R$9)+IF(H24=$J$234,($K$234*K24),0)+IF(H24=$J$235,($K$235*K24),0)</f>
        <v>0</v>
      </c>
      <c r="S24" s="15">
        <f t="shared" si="3"/>
        <v>0</v>
      </c>
      <c r="T24" s="15">
        <f>SUMIF('COAL RECEIPT &amp; GCV DATA (3)'!$A$3:$A$204,'MASTER DATA FILE RAW COAL ( (3)'!A24,'COAL RECEIPT &amp; GCV DATA (3)'!$T$3:$T$204)</f>
        <v>0</v>
      </c>
      <c r="U24" s="15">
        <f t="shared" si="4"/>
        <v>0</v>
      </c>
      <c r="V24" s="15">
        <f>SUMIF('COAL RECEIPT &amp; GCV DATA (3)'!$A$3:$A$204,'MASTER DATA FILE RAW COAL ( (3)'!A24,'COAL RECEIPT &amp; GCV DATA (3)'!$V$3:$V$204)</f>
        <v>0</v>
      </c>
      <c r="W24" s="15">
        <f t="shared" si="5"/>
        <v>0</v>
      </c>
    </row>
    <row r="25" spans="1:23" customFormat="1" hidden="1" x14ac:dyDescent="0.3">
      <c r="A25" s="12"/>
      <c r="B25" s="12">
        <f>SUMIF('COAL RECEIPT &amp; GCV DATA (3)'!$A$3:$A$9,'MASTER DATA FILE RAW COAL ( (3)'!A25,'COAL RECEIPT &amp; GCV DATA (3)'!$B$3:$B$9)</f>
        <v>0</v>
      </c>
      <c r="C25" s="13">
        <f>SUMIF('COAL RECEIPT &amp; GCV DATA (3)'!$A$3:$A$204,'MASTER DATA FILE RAW COAL ( (3)'!A25,'COAL RECEIPT &amp; GCV DATA (3)'!$C$3:$C$204)</f>
        <v>0</v>
      </c>
      <c r="D25" s="13">
        <f>IFERROR(VLOOKUP(A25,'COAL RECEIPT &amp; GCV DATA (3)'!$A$2:$V$9,4,0),0)</f>
        <v>0</v>
      </c>
      <c r="E25" s="14">
        <f>IFERROR(VLOOKUP(A25,'COAL RECEIPT &amp; GCV DATA (3)'!$A$2:$V$9,5,0),0)</f>
        <v>0</v>
      </c>
      <c r="F25" s="13">
        <f>SUMIF('COAL RECEIPT &amp; GCV DATA (3)'!$A$3:$A$204,'MASTER DATA FILE RAW COAL ( (3)'!A53,'COAL RECEIPT &amp; GCV DATA (3)'!$F$3:$F$204)</f>
        <v>0</v>
      </c>
      <c r="G25" s="13">
        <f>IFERROR(VLOOKUP(A25,'COAL RECEIPT &amp; GCV DATA (3)'!$A$2:$V$204,7,0),0)</f>
        <v>0</v>
      </c>
      <c r="H25" s="13">
        <f>IFERROR(VLOOKUP(A25,'COAL RECEIPT &amp; GCV DATA (3)'!$A$2:$V$204,8,0),0)</f>
        <v>0</v>
      </c>
      <c r="I25" s="13">
        <f>IFERROR(VLOOKUP(A25,'COAL RECEIPT &amp; GCV DATA (3)'!$A$2:$V$204,9,0),0)</f>
        <v>0</v>
      </c>
      <c r="J25" s="13">
        <f>IFERROR(VLOOKUP(A25,'COAL RECEIPT &amp; GCV DATA (3)'!$A$2:$V$204,10,0),0)</f>
        <v>0</v>
      </c>
      <c r="K25" s="15">
        <f>SUMIF('COAL RECEIPT &amp; GCV DATA (3)'!$A$3:$A$204,'MASTER DATA FILE RAW COAL ( (3)'!A25,'COAL RECEIPT &amp; GCV DATA (3)'!$K$3:$K$204)</f>
        <v>0</v>
      </c>
      <c r="L25" s="15">
        <f>SUMIF('COAL RECEIPT &amp; GCV DATA (3)'!$A$3:$A$204,'MASTER DATA FILE RAW COAL ( (3)'!A25,'COAL RECEIPT &amp; GCV DATA (3)'!$L$3:$L$204)</f>
        <v>0</v>
      </c>
      <c r="M25" s="15">
        <f t="shared" si="0"/>
        <v>0</v>
      </c>
      <c r="N25" s="15">
        <f t="shared" si="1"/>
        <v>0</v>
      </c>
      <c r="O25" s="15">
        <f>SUMIF('COAL RECEIPT &amp; GCV DATA (3)'!$A$3:$A$204,'MASTER DATA FILE RAW COAL ( (3)'!A25,'COAL RECEIPT &amp; GCV DATA (3)'!$O$3:$O$204)</f>
        <v>0</v>
      </c>
      <c r="P25" s="15">
        <f t="shared" si="2"/>
        <v>0</v>
      </c>
      <c r="Q25" s="15">
        <f>SUMIF('COAL RECEIPT &amp; GCV DATA (3)'!$A$3:$A$214,'MASTER DATA FILE RAW COAL ( (3)'!A25,'COAL RECEIPT &amp; GCV DATA (3)'!$Q$3:$Q$215)+IF(H25=$J$234,($K$234*K25),0)+IF(H25=$J$235,($K$235*K25),0)+IF(H24=$J$235,($K$236*K25),0)</f>
        <v>0</v>
      </c>
      <c r="R25" s="16">
        <f>SUMIF('COAL RECEIPT &amp; GCV DATA (3)'!$A$3:$A$9,'MASTER DATA FILE RAW COAL ( (3)'!A25,'COAL RECEIPT &amp; GCV DATA (3)'!$R$3:$R$9)+IF(H25=$J$234,($K$234*K25),0)+IF(H25=$J$235,($K$235*K25),0)</f>
        <v>0</v>
      </c>
      <c r="S25" s="15">
        <f t="shared" si="3"/>
        <v>0</v>
      </c>
      <c r="T25" s="15">
        <f>SUMIF('COAL RECEIPT &amp; GCV DATA (3)'!$A$3:$A$204,'MASTER DATA FILE RAW COAL ( (3)'!A25,'COAL RECEIPT &amp; GCV DATA (3)'!$T$3:$T$204)</f>
        <v>0</v>
      </c>
      <c r="U25" s="15">
        <f t="shared" si="4"/>
        <v>0</v>
      </c>
      <c r="V25" s="15">
        <f>SUMIF('COAL RECEIPT &amp; GCV DATA (3)'!$A$3:$A$204,'MASTER DATA FILE RAW COAL ( (3)'!A25,'COAL RECEIPT &amp; GCV DATA (3)'!$V$3:$V$204)</f>
        <v>0</v>
      </c>
      <c r="W25" s="15">
        <f t="shared" si="5"/>
        <v>0</v>
      </c>
    </row>
    <row r="26" spans="1:23" customFormat="1" hidden="1" x14ac:dyDescent="0.3">
      <c r="A26" s="12"/>
      <c r="B26" s="12">
        <f>SUMIF('COAL RECEIPT &amp; GCV DATA (3)'!$A$3:$A$9,'MASTER DATA FILE RAW COAL ( (3)'!A26,'COAL RECEIPT &amp; GCV DATA (3)'!$B$3:$B$9)</f>
        <v>0</v>
      </c>
      <c r="C26" s="13">
        <f>SUMIF('COAL RECEIPT &amp; GCV DATA (3)'!$A$3:$A$204,'MASTER DATA FILE RAW COAL ( (3)'!A26,'COAL RECEIPT &amp; GCV DATA (3)'!$C$3:$C$204)</f>
        <v>0</v>
      </c>
      <c r="D26" s="13">
        <f>IFERROR(VLOOKUP(A26,'COAL RECEIPT &amp; GCV DATA (3)'!$A$2:$V$9,4,0),0)</f>
        <v>0</v>
      </c>
      <c r="E26" s="14">
        <f>IFERROR(VLOOKUP(A26,'COAL RECEIPT &amp; GCV DATA (3)'!$A$2:$V$9,5,0),0)</f>
        <v>0</v>
      </c>
      <c r="F26" s="13">
        <f>SUMIF('COAL RECEIPT &amp; GCV DATA (3)'!$A$3:$A$204,'MASTER DATA FILE RAW COAL ( (3)'!A54,'COAL RECEIPT &amp; GCV DATA (3)'!$F$3:$F$204)</f>
        <v>0</v>
      </c>
      <c r="G26" s="13">
        <f>IFERROR(VLOOKUP(A26,'COAL RECEIPT &amp; GCV DATA (3)'!$A$2:$V$204,7,0),0)</f>
        <v>0</v>
      </c>
      <c r="H26" s="13">
        <f>IFERROR(VLOOKUP(A26,'COAL RECEIPT &amp; GCV DATA (3)'!$A$2:$V$204,8,0),0)</f>
        <v>0</v>
      </c>
      <c r="I26" s="13">
        <f>IFERROR(VLOOKUP(A26,'COAL RECEIPT &amp; GCV DATA (3)'!$A$2:$V$204,9,0),0)</f>
        <v>0</v>
      </c>
      <c r="J26" s="13">
        <f>IFERROR(VLOOKUP(A26,'COAL RECEIPT &amp; GCV DATA (3)'!$A$2:$V$204,10,0),0)</f>
        <v>0</v>
      </c>
      <c r="K26" s="15">
        <f>SUMIF('COAL RECEIPT &amp; GCV DATA (3)'!$A$3:$A$204,'MASTER DATA FILE RAW COAL ( (3)'!A26,'COAL RECEIPT &amp; GCV DATA (3)'!$K$3:$K$204)</f>
        <v>0</v>
      </c>
      <c r="L26" s="15">
        <f>SUMIF('COAL RECEIPT &amp; GCV DATA (3)'!$A$3:$A$204,'MASTER DATA FILE RAW COAL ( (3)'!A26,'COAL RECEIPT &amp; GCV DATA (3)'!$L$3:$L$204)</f>
        <v>0</v>
      </c>
      <c r="M26" s="15">
        <f t="shared" si="0"/>
        <v>0</v>
      </c>
      <c r="N26" s="15">
        <f t="shared" si="1"/>
        <v>0</v>
      </c>
      <c r="O26" s="15">
        <f>SUMIF('COAL RECEIPT &amp; GCV DATA (3)'!$A$3:$A$204,'MASTER DATA FILE RAW COAL ( (3)'!A26,'COAL RECEIPT &amp; GCV DATA (3)'!$O$3:$O$204)</f>
        <v>0</v>
      </c>
      <c r="P26" s="15">
        <f t="shared" si="2"/>
        <v>0</v>
      </c>
      <c r="Q26" s="15">
        <f>SUMIF('COAL RECEIPT &amp; GCV DATA (3)'!$A$3:$A$214,'MASTER DATA FILE RAW COAL ( (3)'!A26,'COAL RECEIPT &amp; GCV DATA (3)'!$Q$3:$Q$215)+IF(H26=$J$234,($K$234*K26),0)+IF(H26=$J$235,($K$235*K26),0)+IF(H25=$J$235,($K$236*K26),0)</f>
        <v>0</v>
      </c>
      <c r="R26" s="16">
        <f>SUMIF('COAL RECEIPT &amp; GCV DATA (3)'!$A$3:$A$9,'MASTER DATA FILE RAW COAL ( (3)'!A26,'COAL RECEIPT &amp; GCV DATA (3)'!$R$3:$R$9)+IF(H26=$J$234,($K$234*K26),0)+IF(H26=$J$235,($K$235*K26),0)</f>
        <v>0</v>
      </c>
      <c r="S26" s="15">
        <f t="shared" si="3"/>
        <v>0</v>
      </c>
      <c r="T26" s="15">
        <f>SUMIF('COAL RECEIPT &amp; GCV DATA (3)'!$A$3:$A$204,'MASTER DATA FILE RAW COAL ( (3)'!A26,'COAL RECEIPT &amp; GCV DATA (3)'!$T$3:$T$204)</f>
        <v>0</v>
      </c>
      <c r="U26" s="15">
        <f t="shared" si="4"/>
        <v>0</v>
      </c>
      <c r="V26" s="15">
        <f>SUMIF('COAL RECEIPT &amp; GCV DATA (3)'!$A$3:$A$204,'MASTER DATA FILE RAW COAL ( (3)'!A26,'COAL RECEIPT &amp; GCV DATA (3)'!$V$3:$V$204)</f>
        <v>0</v>
      </c>
      <c r="W26" s="15">
        <f t="shared" si="5"/>
        <v>0</v>
      </c>
    </row>
    <row r="27" spans="1:23" customFormat="1" hidden="1" x14ac:dyDescent="0.3">
      <c r="A27" s="12"/>
      <c r="B27" s="12">
        <f>SUMIF('COAL RECEIPT &amp; GCV DATA (3)'!$A$3:$A$9,'MASTER DATA FILE RAW COAL ( (3)'!A27,'COAL RECEIPT &amp; GCV DATA (3)'!$B$3:$B$9)</f>
        <v>0</v>
      </c>
      <c r="C27" s="13">
        <f>SUMIF('COAL RECEIPT &amp; GCV DATA (3)'!$A$3:$A$204,'MASTER DATA FILE RAW COAL ( (3)'!A27,'COAL RECEIPT &amp; GCV DATA (3)'!$C$3:$C$204)</f>
        <v>0</v>
      </c>
      <c r="D27" s="13">
        <f>IFERROR(VLOOKUP(A27,'COAL RECEIPT &amp; GCV DATA (3)'!$A$2:$V$9,4,0),0)</f>
        <v>0</v>
      </c>
      <c r="E27" s="14">
        <f>IFERROR(VLOOKUP(A27,'COAL RECEIPT &amp; GCV DATA (3)'!$A$2:$V$9,5,0),0)</f>
        <v>0</v>
      </c>
      <c r="F27" s="13">
        <f>SUMIF('COAL RECEIPT &amp; GCV DATA (3)'!$A$3:$A$204,'MASTER DATA FILE RAW COAL ( (3)'!A55,'COAL RECEIPT &amp; GCV DATA (3)'!$F$3:$F$204)</f>
        <v>0</v>
      </c>
      <c r="G27" s="13">
        <f>IFERROR(VLOOKUP(A27,'COAL RECEIPT &amp; GCV DATA (3)'!$A$2:$V$204,7,0),0)</f>
        <v>0</v>
      </c>
      <c r="H27" s="13">
        <f>IFERROR(VLOOKUP(A27,'COAL RECEIPT &amp; GCV DATA (3)'!$A$2:$V$204,8,0),0)</f>
        <v>0</v>
      </c>
      <c r="I27" s="13">
        <f>IFERROR(VLOOKUP(A27,'COAL RECEIPT &amp; GCV DATA (3)'!$A$2:$V$204,9,0),0)</f>
        <v>0</v>
      </c>
      <c r="J27" s="13">
        <f>IFERROR(VLOOKUP(A27,'COAL RECEIPT &amp; GCV DATA (3)'!$A$2:$V$204,10,0),0)</f>
        <v>0</v>
      </c>
      <c r="K27" s="15">
        <f>SUMIF('COAL RECEIPT &amp; GCV DATA (3)'!$A$3:$A$204,'MASTER DATA FILE RAW COAL ( (3)'!A27,'COAL RECEIPT &amp; GCV DATA (3)'!$K$3:$K$204)</f>
        <v>0</v>
      </c>
      <c r="L27" s="15">
        <f>SUMIF('COAL RECEIPT &amp; GCV DATA (3)'!$A$3:$A$204,'MASTER DATA FILE RAW COAL ( (3)'!A27,'COAL RECEIPT &amp; GCV DATA (3)'!$L$3:$L$204)</f>
        <v>0</v>
      </c>
      <c r="M27" s="15">
        <f t="shared" si="0"/>
        <v>0</v>
      </c>
      <c r="N27" s="15">
        <f t="shared" si="1"/>
        <v>0</v>
      </c>
      <c r="O27" s="15">
        <f>SUMIF('COAL RECEIPT &amp; GCV DATA (3)'!$A$3:$A$204,'MASTER DATA FILE RAW COAL ( (3)'!A27,'COAL RECEIPT &amp; GCV DATA (3)'!$O$3:$O$204)</f>
        <v>0</v>
      </c>
      <c r="P27" s="15">
        <f t="shared" si="2"/>
        <v>0</v>
      </c>
      <c r="Q27" s="15">
        <f>SUMIF('COAL RECEIPT &amp; GCV DATA (3)'!$A$3:$A$214,'MASTER DATA FILE RAW COAL ( (3)'!A27,'COAL RECEIPT &amp; GCV DATA (3)'!$Q$3:$Q$215)+IF(H27=$J$234,($K$234*K27),0)+IF(H27=$J$235,($K$235*K27),0)+IF(H26=$J$235,($K$236*K27),0)</f>
        <v>0</v>
      </c>
      <c r="R27" s="16">
        <f>SUMIF('COAL RECEIPT &amp; GCV DATA (3)'!$A$3:$A$9,'MASTER DATA FILE RAW COAL ( (3)'!A27,'COAL RECEIPT &amp; GCV DATA (3)'!$R$3:$R$9)+IF(H27=$J$234,($K$234*K27),0)+IF(H27=$J$235,($K$235*K27),0)</f>
        <v>0</v>
      </c>
      <c r="S27" s="15">
        <f t="shared" si="3"/>
        <v>0</v>
      </c>
      <c r="T27" s="15">
        <f>SUMIF('COAL RECEIPT &amp; GCV DATA (3)'!$A$3:$A$204,'MASTER DATA FILE RAW COAL ( (3)'!A27,'COAL RECEIPT &amp; GCV DATA (3)'!$T$3:$T$204)</f>
        <v>0</v>
      </c>
      <c r="U27" s="15">
        <f t="shared" si="4"/>
        <v>0</v>
      </c>
      <c r="V27" s="15">
        <f>SUMIF('COAL RECEIPT &amp; GCV DATA (3)'!$A$3:$A$204,'MASTER DATA FILE RAW COAL ( (3)'!A27,'COAL RECEIPT &amp; GCV DATA (3)'!$V$3:$V$204)</f>
        <v>0</v>
      </c>
      <c r="W27" s="15">
        <f t="shared" si="5"/>
        <v>0</v>
      </c>
    </row>
    <row r="28" spans="1:23" customFormat="1" hidden="1" x14ac:dyDescent="0.3">
      <c r="A28" s="12"/>
      <c r="B28" s="12">
        <f>SUMIF('COAL RECEIPT &amp; GCV DATA (3)'!$A$3:$A$9,'MASTER DATA FILE RAW COAL ( (3)'!A28,'COAL RECEIPT &amp; GCV DATA (3)'!$B$3:$B$9)</f>
        <v>0</v>
      </c>
      <c r="C28" s="13">
        <f>SUMIF('COAL RECEIPT &amp; GCV DATA (3)'!$A$3:$A$204,'MASTER DATA FILE RAW COAL ( (3)'!A28,'COAL RECEIPT &amp; GCV DATA (3)'!$C$3:$C$204)</f>
        <v>0</v>
      </c>
      <c r="D28" s="13">
        <f>IFERROR(VLOOKUP(A28,'COAL RECEIPT &amp; GCV DATA (3)'!$A$2:$V$9,4,0),0)</f>
        <v>0</v>
      </c>
      <c r="E28" s="14">
        <f>IFERROR(VLOOKUP(A28,'COAL RECEIPT &amp; GCV DATA (3)'!$A$2:$V$9,5,0),0)</f>
        <v>0</v>
      </c>
      <c r="F28" s="13">
        <f>SUMIF('COAL RECEIPT &amp; GCV DATA (3)'!$A$3:$A$204,'MASTER DATA FILE RAW COAL ( (3)'!A56,'COAL RECEIPT &amp; GCV DATA (3)'!$F$3:$F$204)</f>
        <v>0</v>
      </c>
      <c r="G28" s="13">
        <f>IFERROR(VLOOKUP(A28,'COAL RECEIPT &amp; GCV DATA (3)'!$A$2:$V$204,7,0),0)</f>
        <v>0</v>
      </c>
      <c r="H28" s="13">
        <f>IFERROR(VLOOKUP(A28,'COAL RECEIPT &amp; GCV DATA (3)'!$A$2:$V$204,8,0),0)</f>
        <v>0</v>
      </c>
      <c r="I28" s="13">
        <f>IFERROR(VLOOKUP(A28,'COAL RECEIPT &amp; GCV DATA (3)'!$A$2:$V$204,9,0),0)</f>
        <v>0</v>
      </c>
      <c r="J28" s="13">
        <f>IFERROR(VLOOKUP(A28,'COAL RECEIPT &amp; GCV DATA (3)'!$A$2:$V$204,10,0),0)</f>
        <v>0</v>
      </c>
      <c r="K28" s="15">
        <f>SUMIF('COAL RECEIPT &amp; GCV DATA (3)'!$A$3:$A$204,'MASTER DATA FILE RAW COAL ( (3)'!A28,'COAL RECEIPT &amp; GCV DATA (3)'!$K$3:$K$204)</f>
        <v>0</v>
      </c>
      <c r="L28" s="15">
        <f>SUMIF('COAL RECEIPT &amp; GCV DATA (3)'!$A$3:$A$204,'MASTER DATA FILE RAW COAL ( (3)'!A28,'COAL RECEIPT &amp; GCV DATA (3)'!$L$3:$L$204)</f>
        <v>0</v>
      </c>
      <c r="M28" s="15">
        <f t="shared" si="0"/>
        <v>0</v>
      </c>
      <c r="N28" s="15">
        <f t="shared" si="1"/>
        <v>0</v>
      </c>
      <c r="O28" s="15">
        <f>SUMIF('COAL RECEIPT &amp; GCV DATA (3)'!$A$3:$A$204,'MASTER DATA FILE RAW COAL ( (3)'!A28,'COAL RECEIPT &amp; GCV DATA (3)'!$O$3:$O$204)</f>
        <v>0</v>
      </c>
      <c r="P28" s="15">
        <f t="shared" si="2"/>
        <v>0</v>
      </c>
      <c r="Q28" s="15">
        <f>SUMIF('COAL RECEIPT &amp; GCV DATA (3)'!$A$3:$A$214,'MASTER DATA FILE RAW COAL ( (3)'!A28,'COAL RECEIPT &amp; GCV DATA (3)'!$Q$3:$Q$215)+IF(H28=$J$234,($K$234*K28),0)+IF(H28=$J$235,($K$235*K28),0)+IF(H27=$J$235,($K$236*K28),0)</f>
        <v>0</v>
      </c>
      <c r="R28" s="16">
        <f>SUMIF('COAL RECEIPT &amp; GCV DATA (3)'!$A$3:$A$9,'MASTER DATA FILE RAW COAL ( (3)'!A28,'COAL RECEIPT &amp; GCV DATA (3)'!$R$3:$R$9)+IF(H28=$J$234,($K$234*K28),0)+IF(H28=$J$235,($K$235*K28),0)</f>
        <v>0</v>
      </c>
      <c r="S28" s="15">
        <f t="shared" si="3"/>
        <v>0</v>
      </c>
      <c r="T28" s="15">
        <f>SUMIF('COAL RECEIPT &amp; GCV DATA (3)'!$A$3:$A$204,'MASTER DATA FILE RAW COAL ( (3)'!A28,'COAL RECEIPT &amp; GCV DATA (3)'!$T$3:$T$204)</f>
        <v>0</v>
      </c>
      <c r="U28" s="15">
        <f t="shared" si="4"/>
        <v>0</v>
      </c>
      <c r="V28" s="15">
        <f>SUMIF('COAL RECEIPT &amp; GCV DATA (3)'!$A$3:$A$204,'MASTER DATA FILE RAW COAL ( (3)'!A28,'COAL RECEIPT &amp; GCV DATA (3)'!$V$3:$V$204)</f>
        <v>0</v>
      </c>
      <c r="W28" s="15">
        <f t="shared" si="5"/>
        <v>0</v>
      </c>
    </row>
    <row r="29" spans="1:23" customFormat="1" hidden="1" x14ac:dyDescent="0.3">
      <c r="A29" s="12"/>
      <c r="B29" s="12">
        <f>SUMIF('COAL RECEIPT &amp; GCV DATA (3)'!$A$3:$A$9,'MASTER DATA FILE RAW COAL ( (3)'!A29,'COAL RECEIPT &amp; GCV DATA (3)'!$B$3:$B$9)</f>
        <v>0</v>
      </c>
      <c r="C29" s="13">
        <f>SUMIF('COAL RECEIPT &amp; GCV DATA (3)'!$A$3:$A$204,'MASTER DATA FILE RAW COAL ( (3)'!A29,'COAL RECEIPT &amp; GCV DATA (3)'!$C$3:$C$204)</f>
        <v>0</v>
      </c>
      <c r="D29" s="13">
        <f>IFERROR(VLOOKUP(A29,'COAL RECEIPT &amp; GCV DATA (3)'!$A$2:$V$9,4,0),0)</f>
        <v>0</v>
      </c>
      <c r="E29" s="14">
        <f>IFERROR(VLOOKUP(A29,'COAL RECEIPT &amp; GCV DATA (3)'!$A$2:$V$9,5,0),0)</f>
        <v>0</v>
      </c>
      <c r="F29" s="13">
        <f>SUMIF('COAL RECEIPT &amp; GCV DATA (3)'!$A$3:$A$204,'MASTER DATA FILE RAW COAL ( (3)'!A57,'COAL RECEIPT &amp; GCV DATA (3)'!$F$3:$F$204)</f>
        <v>0</v>
      </c>
      <c r="G29" s="13">
        <f>IFERROR(VLOOKUP(A29,'COAL RECEIPT &amp; GCV DATA (3)'!$A$2:$V$204,7,0),0)</f>
        <v>0</v>
      </c>
      <c r="H29" s="13">
        <f>IFERROR(VLOOKUP(A29,'COAL RECEIPT &amp; GCV DATA (3)'!$A$2:$V$204,8,0),0)</f>
        <v>0</v>
      </c>
      <c r="I29" s="13">
        <f>IFERROR(VLOOKUP(A29,'COAL RECEIPT &amp; GCV DATA (3)'!$A$2:$V$204,9,0),0)</f>
        <v>0</v>
      </c>
      <c r="J29" s="13">
        <f>IFERROR(VLOOKUP(A29,'COAL RECEIPT &amp; GCV DATA (3)'!$A$2:$V$204,10,0),0)</f>
        <v>0</v>
      </c>
      <c r="K29" s="15">
        <f>SUMIF('COAL RECEIPT &amp; GCV DATA (3)'!$A$3:$A$204,'MASTER DATA FILE RAW COAL ( (3)'!A29,'COAL RECEIPT &amp; GCV DATA (3)'!$K$3:$K$204)</f>
        <v>0</v>
      </c>
      <c r="L29" s="15">
        <f>SUMIF('COAL RECEIPT &amp; GCV DATA (3)'!$A$3:$A$204,'MASTER DATA FILE RAW COAL ( (3)'!A29,'COAL RECEIPT &amp; GCV DATA (3)'!$L$3:$L$204)</f>
        <v>0</v>
      </c>
      <c r="M29" s="15">
        <f t="shared" si="0"/>
        <v>0</v>
      </c>
      <c r="N29" s="15">
        <f t="shared" si="1"/>
        <v>0</v>
      </c>
      <c r="O29" s="15">
        <f>SUMIF('COAL RECEIPT &amp; GCV DATA (3)'!$A$3:$A$204,'MASTER DATA FILE RAW COAL ( (3)'!A29,'COAL RECEIPT &amp; GCV DATA (3)'!$O$3:$O$204)</f>
        <v>0</v>
      </c>
      <c r="P29" s="15">
        <f t="shared" si="2"/>
        <v>0</v>
      </c>
      <c r="Q29" s="15">
        <f>SUMIF('COAL RECEIPT &amp; GCV DATA (3)'!$A$3:$A$214,'MASTER DATA FILE RAW COAL ( (3)'!A29,'COAL RECEIPT &amp; GCV DATA (3)'!$Q$3:$Q$215)+IF(H29=$J$234,($K$234*K29),0)+IF(H29=$J$235,($K$235*K29),0)+IF(H28=$J$235,($K$236*K29),0)</f>
        <v>0</v>
      </c>
      <c r="R29" s="16">
        <f>SUMIF('COAL RECEIPT &amp; GCV DATA (3)'!$A$3:$A$9,'MASTER DATA FILE RAW COAL ( (3)'!A29,'COAL RECEIPT &amp; GCV DATA (3)'!$R$3:$R$9)+IF(H29=$J$234,($K$234*K29),0)+IF(H29=$J$235,($K$235*K29),0)</f>
        <v>0</v>
      </c>
      <c r="S29" s="15">
        <f t="shared" si="3"/>
        <v>0</v>
      </c>
      <c r="T29" s="15">
        <f>SUMIF('COAL RECEIPT &amp; GCV DATA (3)'!$A$3:$A$204,'MASTER DATA FILE RAW COAL ( (3)'!A29,'COAL RECEIPT &amp; GCV DATA (3)'!$T$3:$T$204)</f>
        <v>0</v>
      </c>
      <c r="U29" s="15">
        <f t="shared" si="4"/>
        <v>0</v>
      </c>
      <c r="V29" s="15">
        <f>SUMIF('COAL RECEIPT &amp; GCV DATA (3)'!$A$3:$A$204,'MASTER DATA FILE RAW COAL ( (3)'!A29,'COAL RECEIPT &amp; GCV DATA (3)'!$V$3:$V$204)</f>
        <v>0</v>
      </c>
      <c r="W29" s="15">
        <f t="shared" si="5"/>
        <v>0</v>
      </c>
    </row>
    <row r="30" spans="1:23" customFormat="1" hidden="1" x14ac:dyDescent="0.3">
      <c r="A30" s="12"/>
      <c r="B30" s="12">
        <f>SUMIF('COAL RECEIPT &amp; GCV DATA (3)'!$A$3:$A$9,'MASTER DATA FILE RAW COAL ( (3)'!A30,'COAL RECEIPT &amp; GCV DATA (3)'!$B$3:$B$9)</f>
        <v>0</v>
      </c>
      <c r="C30" s="13">
        <f>SUMIF('COAL RECEIPT &amp; GCV DATA (3)'!$A$3:$A$204,'MASTER DATA FILE RAW COAL ( (3)'!A30,'COAL RECEIPT &amp; GCV DATA (3)'!$C$3:$C$204)</f>
        <v>0</v>
      </c>
      <c r="D30" s="13">
        <f>IFERROR(VLOOKUP(A30,'COAL RECEIPT &amp; GCV DATA (3)'!$A$2:$V$9,4,0),0)</f>
        <v>0</v>
      </c>
      <c r="E30" s="14">
        <f>IFERROR(VLOOKUP(A30,'COAL RECEIPT &amp; GCV DATA (3)'!$A$2:$V$9,5,0),0)</f>
        <v>0</v>
      </c>
      <c r="F30" s="13">
        <f>SUMIF('COAL RECEIPT &amp; GCV DATA (3)'!$A$3:$A$204,'MASTER DATA FILE RAW COAL ( (3)'!A58,'COAL RECEIPT &amp; GCV DATA (3)'!$F$3:$F$204)</f>
        <v>0</v>
      </c>
      <c r="G30" s="13">
        <f>IFERROR(VLOOKUP(A30,'COAL RECEIPT &amp; GCV DATA (3)'!$A$2:$V$204,7,0),0)</f>
        <v>0</v>
      </c>
      <c r="H30" s="13">
        <f>IFERROR(VLOOKUP(A30,'COAL RECEIPT &amp; GCV DATA (3)'!$A$2:$V$204,8,0),0)</f>
        <v>0</v>
      </c>
      <c r="I30" s="13">
        <f>IFERROR(VLOOKUP(A30,'COAL RECEIPT &amp; GCV DATA (3)'!$A$2:$V$204,9,0),0)</f>
        <v>0</v>
      </c>
      <c r="J30" s="13">
        <f>IFERROR(VLOOKUP(A30,'COAL RECEIPT &amp; GCV DATA (3)'!$A$2:$V$204,10,0),0)</f>
        <v>0</v>
      </c>
      <c r="K30" s="15">
        <f>SUMIF('COAL RECEIPT &amp; GCV DATA (3)'!$A$3:$A$204,'MASTER DATA FILE RAW COAL ( (3)'!A30,'COAL RECEIPT &amp; GCV DATA (3)'!$K$3:$K$204)</f>
        <v>0</v>
      </c>
      <c r="L30" s="15">
        <f>SUMIF('COAL RECEIPT &amp; GCV DATA (3)'!$A$3:$A$204,'MASTER DATA FILE RAW COAL ( (3)'!A30,'COAL RECEIPT &amp; GCV DATA (3)'!$L$3:$L$204)</f>
        <v>0</v>
      </c>
      <c r="M30" s="15">
        <f t="shared" si="0"/>
        <v>0</v>
      </c>
      <c r="N30" s="15">
        <f t="shared" si="1"/>
        <v>0</v>
      </c>
      <c r="O30" s="15">
        <f>SUMIF('COAL RECEIPT &amp; GCV DATA (3)'!$A$3:$A$204,'MASTER DATA FILE RAW COAL ( (3)'!A30,'COAL RECEIPT &amp; GCV DATA (3)'!$O$3:$O$204)</f>
        <v>0</v>
      </c>
      <c r="P30" s="15">
        <f t="shared" si="2"/>
        <v>0</v>
      </c>
      <c r="Q30" s="15">
        <f>SUMIF('COAL RECEIPT &amp; GCV DATA (3)'!$A$3:$A$214,'MASTER DATA FILE RAW COAL ( (3)'!A30,'COAL RECEIPT &amp; GCV DATA (3)'!$Q$3:$Q$215)+IF(H30=$J$234,($K$234*K30),0)+IF(H30=$J$235,($K$235*K30),0)+IF(H29=$J$235,($K$236*K30),0)</f>
        <v>0</v>
      </c>
      <c r="R30" s="16">
        <f>SUMIF('COAL RECEIPT &amp; GCV DATA (3)'!$A$3:$A$9,'MASTER DATA FILE RAW COAL ( (3)'!A30,'COAL RECEIPT &amp; GCV DATA (3)'!$R$3:$R$9)+IF(H30=$J$234,($K$234*K30),0)+IF(H30=$J$235,($K$235*K30),0)</f>
        <v>0</v>
      </c>
      <c r="S30" s="15">
        <f t="shared" si="3"/>
        <v>0</v>
      </c>
      <c r="T30" s="15">
        <f>SUMIF('COAL RECEIPT &amp; GCV DATA (3)'!$A$3:$A$204,'MASTER DATA FILE RAW COAL ( (3)'!A30,'COAL RECEIPT &amp; GCV DATA (3)'!$T$3:$T$204)</f>
        <v>0</v>
      </c>
      <c r="U30" s="15">
        <f t="shared" si="4"/>
        <v>0</v>
      </c>
      <c r="V30" s="15">
        <f>SUMIF('COAL RECEIPT &amp; GCV DATA (3)'!$A$3:$A$204,'MASTER DATA FILE RAW COAL ( (3)'!A30,'COAL RECEIPT &amp; GCV DATA (3)'!$V$3:$V$204)</f>
        <v>0</v>
      </c>
      <c r="W30" s="15">
        <f t="shared" si="5"/>
        <v>0</v>
      </c>
    </row>
    <row r="31" spans="1:23" customFormat="1" hidden="1" x14ac:dyDescent="0.3">
      <c r="A31" s="101"/>
      <c r="B31" s="12">
        <f>SUMIF('COAL RECEIPT &amp; GCV DATA (3)'!$A$3:$A$9,'MASTER DATA FILE RAW COAL ( (3)'!A31,'COAL RECEIPT &amp; GCV DATA (3)'!$B$3:$B$9)</f>
        <v>0</v>
      </c>
      <c r="C31" s="13">
        <f>SUMIF('COAL RECEIPT &amp; GCV DATA (3)'!$A$3:$A$204,'MASTER DATA FILE RAW COAL ( (3)'!A31,'COAL RECEIPT &amp; GCV DATA (3)'!$C$3:$C$204)</f>
        <v>0</v>
      </c>
      <c r="D31" s="13">
        <f>IFERROR(VLOOKUP(A31,'COAL RECEIPT &amp; GCV DATA (3)'!$A$2:$V$9,4,0),0)</f>
        <v>0</v>
      </c>
      <c r="E31" s="14">
        <f>IFERROR(VLOOKUP(A31,'COAL RECEIPT &amp; GCV DATA (3)'!$A$2:$V$9,5,0),0)</f>
        <v>0</v>
      </c>
      <c r="F31" s="13">
        <f>SUMIF('COAL RECEIPT &amp; GCV DATA (3)'!$A$3:$A$204,'MASTER DATA FILE RAW COAL ( (3)'!A59,'COAL RECEIPT &amp; GCV DATA (3)'!$F$3:$F$204)</f>
        <v>0</v>
      </c>
      <c r="G31" s="13">
        <f>IFERROR(VLOOKUP(A31,'COAL RECEIPT &amp; GCV DATA (3)'!$A$2:$V$204,7,0),0)</f>
        <v>0</v>
      </c>
      <c r="H31" s="13">
        <f>IFERROR(VLOOKUP(A31,'COAL RECEIPT &amp; GCV DATA (3)'!$A$2:$V$204,8,0),0)</f>
        <v>0</v>
      </c>
      <c r="I31" s="13">
        <f>IFERROR(VLOOKUP(A31,'COAL RECEIPT &amp; GCV DATA (3)'!$A$2:$V$204,9,0),0)</f>
        <v>0</v>
      </c>
      <c r="J31" s="13">
        <f>IFERROR(VLOOKUP(A31,'COAL RECEIPT &amp; GCV DATA (3)'!$A$2:$V$204,10,0),0)</f>
        <v>0</v>
      </c>
      <c r="K31" s="15">
        <f>SUMIF('COAL RECEIPT &amp; GCV DATA (3)'!$A$3:$A$204,'MASTER DATA FILE RAW COAL ( (3)'!A31,'COAL RECEIPT &amp; GCV DATA (3)'!$K$3:$K$204)</f>
        <v>0</v>
      </c>
      <c r="L31" s="15">
        <f>SUMIF('COAL RECEIPT &amp; GCV DATA (3)'!$A$3:$A$204,'MASTER DATA FILE RAW COAL ( (3)'!A31,'COAL RECEIPT &amp; GCV DATA (3)'!$L$3:$L$204)</f>
        <v>0</v>
      </c>
      <c r="M31" s="15">
        <f t="shared" si="0"/>
        <v>0</v>
      </c>
      <c r="N31" s="15">
        <f t="shared" si="1"/>
        <v>0</v>
      </c>
      <c r="O31" s="15">
        <f>SUMIF('COAL RECEIPT &amp; GCV DATA (3)'!$A$3:$A$204,'MASTER DATA FILE RAW COAL ( (3)'!A31,'COAL RECEIPT &amp; GCV DATA (3)'!$O$3:$O$204)</f>
        <v>0</v>
      </c>
      <c r="P31" s="15">
        <f t="shared" si="2"/>
        <v>0</v>
      </c>
      <c r="Q31" s="15">
        <f>SUMIF('COAL RECEIPT &amp; GCV DATA (3)'!$A$3:$A$214,'MASTER DATA FILE RAW COAL ( (3)'!A31,'COAL RECEIPT &amp; GCV DATA (3)'!$Q$3:$Q$215)+IF(H31=$J$234,($K$234*K31),0)+IF(H31=$J$235,($K$235*K31),0)+IF(H30=$J$235,($K$236*K31),0)</f>
        <v>0</v>
      </c>
      <c r="R31" s="16">
        <f>SUMIF('COAL RECEIPT &amp; GCV DATA (3)'!$A$3:$A$9,'MASTER DATA FILE RAW COAL ( (3)'!A31,'COAL RECEIPT &amp; GCV DATA (3)'!$R$3:$R$9)+IF(H31=$J$234,($K$234*K31),0)+IF(H31=$J$235,($K$235*K31),0)</f>
        <v>0</v>
      </c>
      <c r="S31" s="15">
        <f t="shared" si="3"/>
        <v>0</v>
      </c>
      <c r="T31" s="15">
        <f>SUMIF('COAL RECEIPT &amp; GCV DATA (3)'!$A$3:$A$204,'MASTER DATA FILE RAW COAL ( (3)'!A31,'COAL RECEIPT &amp; GCV DATA (3)'!$T$3:$T$204)</f>
        <v>0</v>
      </c>
      <c r="U31" s="15">
        <f t="shared" si="4"/>
        <v>0</v>
      </c>
      <c r="V31" s="15">
        <f>SUMIF('COAL RECEIPT &amp; GCV DATA (3)'!$A$3:$A$204,'MASTER DATA FILE RAW COAL ( (3)'!A31,'COAL RECEIPT &amp; GCV DATA (3)'!$V$3:$V$204)</f>
        <v>0</v>
      </c>
      <c r="W31" s="15">
        <f t="shared" si="5"/>
        <v>0</v>
      </c>
    </row>
    <row r="32" spans="1:23" customFormat="1" hidden="1" x14ac:dyDescent="0.3">
      <c r="A32" s="101"/>
      <c r="B32" s="12">
        <f>SUMIF('COAL RECEIPT &amp; GCV DATA (3)'!$A$3:$A$9,'MASTER DATA FILE RAW COAL ( (3)'!A32,'COAL RECEIPT &amp; GCV DATA (3)'!$B$3:$B$9)</f>
        <v>0</v>
      </c>
      <c r="C32" s="13">
        <f>SUMIF('COAL RECEIPT &amp; GCV DATA (3)'!$A$3:$A$204,'MASTER DATA FILE RAW COAL ( (3)'!A32,'COAL RECEIPT &amp; GCV DATA (3)'!$C$3:$C$204)</f>
        <v>0</v>
      </c>
      <c r="D32" s="13">
        <f>IFERROR(VLOOKUP(A32,'COAL RECEIPT &amp; GCV DATA (3)'!$A$2:$V$9,4,0),0)</f>
        <v>0</v>
      </c>
      <c r="E32" s="14">
        <f>IFERROR(VLOOKUP(A32,'COAL RECEIPT &amp; GCV DATA (3)'!$A$2:$V$9,5,0),0)</f>
        <v>0</v>
      </c>
      <c r="F32" s="13">
        <f>SUMIF('COAL RECEIPT &amp; GCV DATA (3)'!$A$3:$A$204,'MASTER DATA FILE RAW COAL ( (3)'!A60,'COAL RECEIPT &amp; GCV DATA (3)'!$F$3:$F$204)</f>
        <v>0</v>
      </c>
      <c r="G32" s="13">
        <f>IFERROR(VLOOKUP(A32,'COAL RECEIPT &amp; GCV DATA (3)'!$A$2:$V$204,7,0),0)</f>
        <v>0</v>
      </c>
      <c r="H32" s="13">
        <f>IFERROR(VLOOKUP(A32,'COAL RECEIPT &amp; GCV DATA (3)'!$A$2:$V$204,8,0),0)</f>
        <v>0</v>
      </c>
      <c r="I32" s="13">
        <f>IFERROR(VLOOKUP(A32,'COAL RECEIPT &amp; GCV DATA (3)'!$A$2:$V$204,9,0),0)</f>
        <v>0</v>
      </c>
      <c r="J32" s="13">
        <f>IFERROR(VLOOKUP(A32,'COAL RECEIPT &amp; GCV DATA (3)'!$A$2:$V$204,10,0),0)</f>
        <v>0</v>
      </c>
      <c r="K32" s="15">
        <f>SUMIF('COAL RECEIPT &amp; GCV DATA (3)'!$A$3:$A$204,'MASTER DATA FILE RAW COAL ( (3)'!A32,'COAL RECEIPT &amp; GCV DATA (3)'!$K$3:$K$204)</f>
        <v>0</v>
      </c>
      <c r="L32" s="15">
        <f>SUMIF('COAL RECEIPT &amp; GCV DATA (3)'!$A$3:$A$204,'MASTER DATA FILE RAW COAL ( (3)'!A32,'COAL RECEIPT &amp; GCV DATA (3)'!$L$3:$L$204)</f>
        <v>0</v>
      </c>
      <c r="M32" s="15">
        <f t="shared" si="0"/>
        <v>0</v>
      </c>
      <c r="N32" s="15">
        <f t="shared" si="1"/>
        <v>0</v>
      </c>
      <c r="O32" s="15">
        <f>SUMIF('COAL RECEIPT &amp; GCV DATA (3)'!$A$3:$A$204,'MASTER DATA FILE RAW COAL ( (3)'!A32,'COAL RECEIPT &amp; GCV DATA (3)'!$O$3:$O$204)</f>
        <v>0</v>
      </c>
      <c r="P32" s="15">
        <f t="shared" si="2"/>
        <v>0</v>
      </c>
      <c r="Q32" s="15">
        <f>SUMIF('COAL RECEIPT &amp; GCV DATA (3)'!$A$3:$A$214,'MASTER DATA FILE RAW COAL ( (3)'!A32,'COAL RECEIPT &amp; GCV DATA (3)'!$Q$3:$Q$215)+IF(H32=$J$234,($K$234*K32),0)+IF(H32=$J$235,($K$235*K32),0)+IF(H31=$J$235,($K$236*K32),0)</f>
        <v>0</v>
      </c>
      <c r="R32" s="16">
        <f>SUMIF('COAL RECEIPT &amp; GCV DATA (3)'!$A$3:$A$9,'MASTER DATA FILE RAW COAL ( (3)'!A32,'COAL RECEIPT &amp; GCV DATA (3)'!$R$3:$R$9)+IF(H32=$J$234,($K$234*K32),0)+IF(H32=$J$235,($K$235*K32),0)</f>
        <v>0</v>
      </c>
      <c r="S32" s="15">
        <f t="shared" si="3"/>
        <v>0</v>
      </c>
      <c r="T32" s="15">
        <f>SUMIF('COAL RECEIPT &amp; GCV DATA (3)'!$A$3:$A$204,'MASTER DATA FILE RAW COAL ( (3)'!A32,'COAL RECEIPT &amp; GCV DATA (3)'!$T$3:$T$204)</f>
        <v>0</v>
      </c>
      <c r="U32" s="15">
        <f t="shared" si="4"/>
        <v>0</v>
      </c>
      <c r="V32" s="15">
        <f>SUMIF('COAL RECEIPT &amp; GCV DATA (3)'!$A$3:$A$204,'MASTER DATA FILE RAW COAL ( (3)'!A32,'COAL RECEIPT &amp; GCV DATA (3)'!$V$3:$V$204)</f>
        <v>0</v>
      </c>
      <c r="W32" s="15">
        <f t="shared" si="5"/>
        <v>0</v>
      </c>
    </row>
    <row r="33" spans="1:23" customFormat="1" hidden="1" x14ac:dyDescent="0.3">
      <c r="A33" s="101"/>
      <c r="B33" s="12">
        <f>SUMIF('COAL RECEIPT &amp; GCV DATA (3)'!$A$3:$A$9,'MASTER DATA FILE RAW COAL ( (3)'!A33,'COAL RECEIPT &amp; GCV DATA (3)'!$B$3:$B$9)</f>
        <v>0</v>
      </c>
      <c r="C33" s="13">
        <f>SUMIF('COAL RECEIPT &amp; GCV DATA (3)'!$A$3:$A$204,'MASTER DATA FILE RAW COAL ( (3)'!A33,'COAL RECEIPT &amp; GCV DATA (3)'!$C$3:$C$204)</f>
        <v>0</v>
      </c>
      <c r="D33" s="13">
        <f>IFERROR(VLOOKUP(A33,'COAL RECEIPT &amp; GCV DATA (3)'!$A$2:$V$9,4,0),0)</f>
        <v>0</v>
      </c>
      <c r="E33" s="14">
        <f>IFERROR(VLOOKUP(A33,'COAL RECEIPT &amp; GCV DATA (3)'!$A$2:$V$9,5,0),0)</f>
        <v>0</v>
      </c>
      <c r="F33" s="13">
        <f>SUMIF('COAL RECEIPT &amp; GCV DATA (3)'!$A$3:$A$204,'MASTER DATA FILE RAW COAL ( (3)'!A61,'COAL RECEIPT &amp; GCV DATA (3)'!$F$3:$F$204)</f>
        <v>0</v>
      </c>
      <c r="G33" s="13">
        <f>IFERROR(VLOOKUP(A33,'COAL RECEIPT &amp; GCV DATA (3)'!$A$2:$V$204,7,0),0)</f>
        <v>0</v>
      </c>
      <c r="H33" s="13">
        <f>IFERROR(VLOOKUP(A33,'COAL RECEIPT &amp; GCV DATA (3)'!$A$2:$V$204,8,0),0)</f>
        <v>0</v>
      </c>
      <c r="I33" s="13">
        <f>IFERROR(VLOOKUP(A33,'COAL RECEIPT &amp; GCV DATA (3)'!$A$2:$V$204,9,0),0)</f>
        <v>0</v>
      </c>
      <c r="J33" s="13">
        <f>IFERROR(VLOOKUP(A33,'COAL RECEIPT &amp; GCV DATA (3)'!$A$2:$V$204,10,0),0)</f>
        <v>0</v>
      </c>
      <c r="K33" s="15">
        <f>SUMIF('COAL RECEIPT &amp; GCV DATA (3)'!$A$3:$A$204,'MASTER DATA FILE RAW COAL ( (3)'!A33,'COAL RECEIPT &amp; GCV DATA (3)'!$K$3:$K$204)</f>
        <v>0</v>
      </c>
      <c r="L33" s="15">
        <f>SUMIF('COAL RECEIPT &amp; GCV DATA (3)'!$A$3:$A$204,'MASTER DATA FILE RAW COAL ( (3)'!A33,'COAL RECEIPT &amp; GCV DATA (3)'!$L$3:$L$204)</f>
        <v>0</v>
      </c>
      <c r="M33" s="15">
        <f t="shared" si="0"/>
        <v>0</v>
      </c>
      <c r="N33" s="15">
        <f t="shared" si="1"/>
        <v>0</v>
      </c>
      <c r="O33" s="15">
        <f>SUMIF('COAL RECEIPT &amp; GCV DATA (3)'!$A$3:$A$204,'MASTER DATA FILE RAW COAL ( (3)'!A33,'COAL RECEIPT &amp; GCV DATA (3)'!$O$3:$O$204)</f>
        <v>0</v>
      </c>
      <c r="P33" s="15">
        <f t="shared" si="2"/>
        <v>0</v>
      </c>
      <c r="Q33" s="15">
        <f>SUMIF('COAL RECEIPT &amp; GCV DATA (3)'!$A$3:$A$214,'MASTER DATA FILE RAW COAL ( (3)'!A33,'COAL RECEIPT &amp; GCV DATA (3)'!$Q$3:$Q$215)+IF(H33=$J$234,($K$234*K33),0)+IF(H33=$J$235,($K$235*K33),0)+IF(H32=$J$235,($K$236*K33),0)</f>
        <v>0</v>
      </c>
      <c r="R33" s="16">
        <f>SUMIF('COAL RECEIPT &amp; GCV DATA (3)'!$A$3:$A$9,'MASTER DATA FILE RAW COAL ( (3)'!A33,'COAL RECEIPT &amp; GCV DATA (3)'!$R$3:$R$9)+IF(H33=$J$234,($K$234*K33),0)+IF(H33=$J$235,($K$235*K33),0)</f>
        <v>0</v>
      </c>
      <c r="S33" s="15">
        <f t="shared" si="3"/>
        <v>0</v>
      </c>
      <c r="T33" s="15">
        <f>SUMIF('COAL RECEIPT &amp; GCV DATA (3)'!$A$3:$A$204,'MASTER DATA FILE RAW COAL ( (3)'!A33,'COAL RECEIPT &amp; GCV DATA (3)'!$T$3:$T$204)</f>
        <v>0</v>
      </c>
      <c r="U33" s="15">
        <f t="shared" si="4"/>
        <v>0</v>
      </c>
      <c r="V33" s="15">
        <f>SUMIF('COAL RECEIPT &amp; GCV DATA (3)'!$A$3:$A$204,'MASTER DATA FILE RAW COAL ( (3)'!A33,'COAL RECEIPT &amp; GCV DATA (3)'!$V$3:$V$204)</f>
        <v>0</v>
      </c>
      <c r="W33" s="15">
        <f t="shared" si="5"/>
        <v>0</v>
      </c>
    </row>
    <row r="34" spans="1:23" customFormat="1" hidden="1" x14ac:dyDescent="0.3">
      <c r="A34" s="101"/>
      <c r="B34" s="12">
        <f>SUMIF('COAL RECEIPT &amp; GCV DATA (3)'!$A$3:$A$9,'MASTER DATA FILE RAW COAL ( (3)'!A34,'COAL RECEIPT &amp; GCV DATA (3)'!$B$3:$B$9)</f>
        <v>0</v>
      </c>
      <c r="C34" s="13">
        <f>SUMIF('COAL RECEIPT &amp; GCV DATA (3)'!$A$3:$A$204,'MASTER DATA FILE RAW COAL ( (3)'!A34,'COAL RECEIPT &amp; GCV DATA (3)'!$C$3:$C$204)</f>
        <v>0</v>
      </c>
      <c r="D34" s="13">
        <f>IFERROR(VLOOKUP(A34,'COAL RECEIPT &amp; GCV DATA (3)'!$A$2:$V$9,4,0),0)</f>
        <v>0</v>
      </c>
      <c r="E34" s="14">
        <f>IFERROR(VLOOKUP(A34,'COAL RECEIPT &amp; GCV DATA (3)'!$A$2:$V$9,5,0),0)</f>
        <v>0</v>
      </c>
      <c r="F34" s="13">
        <f>SUMIF('COAL RECEIPT &amp; GCV DATA (3)'!$A$3:$A$204,'MASTER DATA FILE RAW COAL ( (3)'!A62,'COAL RECEIPT &amp; GCV DATA (3)'!$F$3:$F$204)</f>
        <v>0</v>
      </c>
      <c r="G34" s="13">
        <f>IFERROR(VLOOKUP(A34,'COAL RECEIPT &amp; GCV DATA (3)'!$A$2:$V$204,7,0),0)</f>
        <v>0</v>
      </c>
      <c r="H34" s="13">
        <f>IFERROR(VLOOKUP(A34,'COAL RECEIPT &amp; GCV DATA (3)'!$A$2:$V$204,8,0),0)</f>
        <v>0</v>
      </c>
      <c r="I34" s="13">
        <f>IFERROR(VLOOKUP(A34,'COAL RECEIPT &amp; GCV DATA (3)'!$A$2:$V$204,9,0),0)</f>
        <v>0</v>
      </c>
      <c r="J34" s="13">
        <f>IFERROR(VLOOKUP(A34,'COAL RECEIPT &amp; GCV DATA (3)'!$A$2:$V$204,10,0),0)</f>
        <v>0</v>
      </c>
      <c r="K34" s="15">
        <f>SUMIF('COAL RECEIPT &amp; GCV DATA (3)'!$A$3:$A$204,'MASTER DATA FILE RAW COAL ( (3)'!A34,'COAL RECEIPT &amp; GCV DATA (3)'!$K$3:$K$204)</f>
        <v>0</v>
      </c>
      <c r="L34" s="15">
        <f>SUMIF('COAL RECEIPT &amp; GCV DATA (3)'!$A$3:$A$204,'MASTER DATA FILE RAW COAL ( (3)'!A34,'COAL RECEIPT &amp; GCV DATA (3)'!$L$3:$L$204)</f>
        <v>0</v>
      </c>
      <c r="M34" s="15">
        <f t="shared" si="0"/>
        <v>0</v>
      </c>
      <c r="N34" s="15">
        <f t="shared" si="1"/>
        <v>0</v>
      </c>
      <c r="O34" s="15">
        <f>SUMIF('COAL RECEIPT &amp; GCV DATA (3)'!$A$3:$A$204,'MASTER DATA FILE RAW COAL ( (3)'!A34,'COAL RECEIPT &amp; GCV DATA (3)'!$O$3:$O$204)</f>
        <v>0</v>
      </c>
      <c r="P34" s="15">
        <f t="shared" si="2"/>
        <v>0</v>
      </c>
      <c r="Q34" s="15">
        <f>SUMIF('COAL RECEIPT &amp; GCV DATA (3)'!$A$3:$A$214,'MASTER DATA FILE RAW COAL ( (3)'!A34,'COAL RECEIPT &amp; GCV DATA (3)'!$Q$3:$Q$215)+IF(H34=$J$234,($K$234*K34),0)+IF(H34=$J$235,($K$235*K34),0)+IF(H33=$J$235,($K$236*K34),0)</f>
        <v>0</v>
      </c>
      <c r="R34" s="16">
        <f>SUMIF('COAL RECEIPT &amp; GCV DATA (3)'!$A$3:$A$9,'MASTER DATA FILE RAW COAL ( (3)'!A34,'COAL RECEIPT &amp; GCV DATA (3)'!$R$3:$R$9)+IF(H34=$J$234,($K$234*K34),0)+IF(H34=$J$235,($K$235*K34),0)</f>
        <v>0</v>
      </c>
      <c r="S34" s="15">
        <f t="shared" si="3"/>
        <v>0</v>
      </c>
      <c r="T34" s="15">
        <f>SUMIF('COAL RECEIPT &amp; GCV DATA (3)'!$A$3:$A$204,'MASTER DATA FILE RAW COAL ( (3)'!A34,'COAL RECEIPT &amp; GCV DATA (3)'!$T$3:$T$204)</f>
        <v>0</v>
      </c>
      <c r="U34" s="15">
        <f t="shared" si="4"/>
        <v>0</v>
      </c>
      <c r="V34" s="15">
        <f>SUMIF('COAL RECEIPT &amp; GCV DATA (3)'!$A$3:$A$204,'MASTER DATA FILE RAW COAL ( (3)'!A34,'COAL RECEIPT &amp; GCV DATA (3)'!$V$3:$V$204)</f>
        <v>0</v>
      </c>
      <c r="W34" s="15">
        <f t="shared" si="5"/>
        <v>0</v>
      </c>
    </row>
    <row r="35" spans="1:23" customFormat="1" hidden="1" x14ac:dyDescent="0.3">
      <c r="A35" s="101"/>
      <c r="B35" s="12">
        <f>SUMIF('COAL RECEIPT &amp; GCV DATA (3)'!$A$3:$A$9,'MASTER DATA FILE RAW COAL ( (3)'!A35,'COAL RECEIPT &amp; GCV DATA (3)'!$B$3:$B$9)</f>
        <v>0</v>
      </c>
      <c r="C35" s="13">
        <f>SUMIF('COAL RECEIPT &amp; GCV DATA (3)'!$A$3:$A$204,'MASTER DATA FILE RAW COAL ( (3)'!A35,'COAL RECEIPT &amp; GCV DATA (3)'!$C$3:$C$204)</f>
        <v>0</v>
      </c>
      <c r="D35" s="13">
        <f>IFERROR(VLOOKUP(A35,'COAL RECEIPT &amp; GCV DATA (3)'!$A$2:$V$9,4,0),0)</f>
        <v>0</v>
      </c>
      <c r="E35" s="14">
        <f>IFERROR(VLOOKUP(A35,'COAL RECEIPT &amp; GCV DATA (3)'!$A$2:$V$9,5,0),0)</f>
        <v>0</v>
      </c>
      <c r="F35" s="13">
        <f>SUMIF('COAL RECEIPT &amp; GCV DATA (3)'!$A$3:$A$204,'MASTER DATA FILE RAW COAL ( (3)'!A63,'COAL RECEIPT &amp; GCV DATA (3)'!$F$3:$F$204)</f>
        <v>0</v>
      </c>
      <c r="G35" s="13">
        <f>IFERROR(VLOOKUP(A35,'COAL RECEIPT &amp; GCV DATA (3)'!$A$2:$V$204,7,0),0)</f>
        <v>0</v>
      </c>
      <c r="H35" s="13">
        <f>IFERROR(VLOOKUP(A35,'COAL RECEIPT &amp; GCV DATA (3)'!$A$2:$V$204,8,0),0)</f>
        <v>0</v>
      </c>
      <c r="I35" s="13">
        <f>IFERROR(VLOOKUP(A35,'COAL RECEIPT &amp; GCV DATA (3)'!$A$2:$V$204,9,0),0)</f>
        <v>0</v>
      </c>
      <c r="J35" s="13">
        <f>IFERROR(VLOOKUP(A35,'COAL RECEIPT &amp; GCV DATA (3)'!$A$2:$V$204,10,0),0)</f>
        <v>0</v>
      </c>
      <c r="K35" s="15">
        <f>SUMIF('COAL RECEIPT &amp; GCV DATA (3)'!$A$3:$A$204,'MASTER DATA FILE RAW COAL ( (3)'!A35,'COAL RECEIPT &amp; GCV DATA (3)'!$K$3:$K$204)</f>
        <v>0</v>
      </c>
      <c r="L35" s="15">
        <f>SUMIF('COAL RECEIPT &amp; GCV DATA (3)'!$A$3:$A$204,'MASTER DATA FILE RAW COAL ( (3)'!A35,'COAL RECEIPT &amp; GCV DATA (3)'!$L$3:$L$204)</f>
        <v>0</v>
      </c>
      <c r="M35" s="15">
        <f t="shared" si="0"/>
        <v>0</v>
      </c>
      <c r="N35" s="15">
        <f t="shared" si="1"/>
        <v>0</v>
      </c>
      <c r="O35" s="15">
        <f>SUMIF('COAL RECEIPT &amp; GCV DATA (3)'!$A$3:$A$204,'MASTER DATA FILE RAW COAL ( (3)'!A35,'COAL RECEIPT &amp; GCV DATA (3)'!$O$3:$O$204)</f>
        <v>0</v>
      </c>
      <c r="P35" s="15">
        <f t="shared" si="2"/>
        <v>0</v>
      </c>
      <c r="Q35" s="15">
        <f>SUMIF('COAL RECEIPT &amp; GCV DATA (3)'!$A$3:$A$214,'MASTER DATA FILE RAW COAL ( (3)'!A35,'COAL RECEIPT &amp; GCV DATA (3)'!$Q$3:$Q$215)+IF(H35=$J$234,($K$234*K35),0)+IF(H35=$J$235,($K$235*K35),0)+IF(H34=$J$235,($K$236*K35),0)</f>
        <v>0</v>
      </c>
      <c r="R35" s="16">
        <f>SUMIF('COAL RECEIPT &amp; GCV DATA (3)'!$A$3:$A$9,'MASTER DATA FILE RAW COAL ( (3)'!A35,'COAL RECEIPT &amp; GCV DATA (3)'!$R$3:$R$9)+IF(H35=$J$234,($K$234*K35),0)+IF(H35=$J$235,($K$235*K35),0)</f>
        <v>0</v>
      </c>
      <c r="S35" s="15">
        <f t="shared" si="3"/>
        <v>0</v>
      </c>
      <c r="T35" s="15">
        <f>SUMIF('COAL RECEIPT &amp; GCV DATA (3)'!$A$3:$A$204,'MASTER DATA FILE RAW COAL ( (3)'!A35,'COAL RECEIPT &amp; GCV DATA (3)'!$T$3:$T$204)</f>
        <v>0</v>
      </c>
      <c r="U35" s="15">
        <f t="shared" si="4"/>
        <v>0</v>
      </c>
      <c r="V35" s="15">
        <f>SUMIF('COAL RECEIPT &amp; GCV DATA (3)'!$A$3:$A$204,'MASTER DATA FILE RAW COAL ( (3)'!A35,'COAL RECEIPT &amp; GCV DATA (3)'!$V$3:$V$204)</f>
        <v>0</v>
      </c>
      <c r="W35" s="15">
        <f t="shared" si="5"/>
        <v>0</v>
      </c>
    </row>
    <row r="36" spans="1:23" customFormat="1" hidden="1" x14ac:dyDescent="0.3">
      <c r="A36" s="101"/>
      <c r="B36" s="12">
        <f>SUMIF('COAL RECEIPT &amp; GCV DATA (3)'!$A$3:$A$9,'MASTER DATA FILE RAW COAL ( (3)'!A36,'COAL RECEIPT &amp; GCV DATA (3)'!$B$3:$B$9)</f>
        <v>0</v>
      </c>
      <c r="C36" s="13">
        <f>SUMIF('COAL RECEIPT &amp; GCV DATA (3)'!$A$3:$A$204,'MASTER DATA FILE RAW COAL ( (3)'!A36,'COAL RECEIPT &amp; GCV DATA (3)'!$C$3:$C$204)</f>
        <v>0</v>
      </c>
      <c r="D36" s="13">
        <f>IFERROR(VLOOKUP(A36,'COAL RECEIPT &amp; GCV DATA (3)'!$A$2:$V$9,4,0),0)</f>
        <v>0</v>
      </c>
      <c r="E36" s="14">
        <f>IFERROR(VLOOKUP(A36,'COAL RECEIPT &amp; GCV DATA (3)'!$A$2:$V$9,5,0),0)</f>
        <v>0</v>
      </c>
      <c r="F36" s="13">
        <f>SUMIF('COAL RECEIPT &amp; GCV DATA (3)'!$A$3:$A$204,'MASTER DATA FILE RAW COAL ( (3)'!A64,'COAL RECEIPT &amp; GCV DATA (3)'!$F$3:$F$204)</f>
        <v>0</v>
      </c>
      <c r="G36" s="13">
        <f>IFERROR(VLOOKUP(A36,'COAL RECEIPT &amp; GCV DATA (3)'!$A$2:$V$204,7,0),0)</f>
        <v>0</v>
      </c>
      <c r="H36" s="13">
        <f>IFERROR(VLOOKUP(A36,'COAL RECEIPT &amp; GCV DATA (3)'!$A$2:$V$204,8,0),0)</f>
        <v>0</v>
      </c>
      <c r="I36" s="13">
        <f>IFERROR(VLOOKUP(A36,'COAL RECEIPT &amp; GCV DATA (3)'!$A$2:$V$204,9,0),0)</f>
        <v>0</v>
      </c>
      <c r="J36" s="13">
        <f>IFERROR(VLOOKUP(A36,'COAL RECEIPT &amp; GCV DATA (3)'!$A$2:$V$204,10,0),0)</f>
        <v>0</v>
      </c>
      <c r="K36" s="15">
        <f>SUMIF('COAL RECEIPT &amp; GCV DATA (3)'!$A$3:$A$204,'MASTER DATA FILE RAW COAL ( (3)'!A36,'COAL RECEIPT &amp; GCV DATA (3)'!$K$3:$K$204)</f>
        <v>0</v>
      </c>
      <c r="L36" s="15">
        <f>SUMIF('COAL RECEIPT &amp; GCV DATA (3)'!$A$3:$A$204,'MASTER DATA FILE RAW COAL ( (3)'!A36,'COAL RECEIPT &amp; GCV DATA (3)'!$L$3:$L$204)</f>
        <v>0</v>
      </c>
      <c r="M36" s="15">
        <f t="shared" si="0"/>
        <v>0</v>
      </c>
      <c r="N36" s="15">
        <f t="shared" si="1"/>
        <v>0</v>
      </c>
      <c r="O36" s="15">
        <f>SUMIF('COAL RECEIPT &amp; GCV DATA (3)'!$A$3:$A$204,'MASTER DATA FILE RAW COAL ( (3)'!A36,'COAL RECEIPT &amp; GCV DATA (3)'!$O$3:$O$204)</f>
        <v>0</v>
      </c>
      <c r="P36" s="15">
        <f t="shared" si="2"/>
        <v>0</v>
      </c>
      <c r="Q36" s="15">
        <f>SUMIF('COAL RECEIPT &amp; GCV DATA (3)'!$A$3:$A$214,'MASTER DATA FILE RAW COAL ( (3)'!A36,'COAL RECEIPT &amp; GCV DATA (3)'!$Q$3:$Q$215)+IF(H36=$J$234,($K$234*K36),0)+IF(H36=$J$235,($K$235*K36),0)+IF(H35=$J$235,($K$236*K36),0)</f>
        <v>0</v>
      </c>
      <c r="R36" s="16">
        <f>SUMIF('COAL RECEIPT &amp; GCV DATA (3)'!$A$3:$A$9,'MASTER DATA FILE RAW COAL ( (3)'!A36,'COAL RECEIPT &amp; GCV DATA (3)'!$R$3:$R$9)+IF(H36=$J$234,($K$234*K36),0)+IF(H36=$J$235,($K$235*K36),0)</f>
        <v>0</v>
      </c>
      <c r="S36" s="15">
        <f t="shared" si="3"/>
        <v>0</v>
      </c>
      <c r="T36" s="15">
        <f>SUMIF('COAL RECEIPT &amp; GCV DATA (3)'!$A$3:$A$204,'MASTER DATA FILE RAW COAL ( (3)'!A36,'COAL RECEIPT &amp; GCV DATA (3)'!$T$3:$T$204)</f>
        <v>0</v>
      </c>
      <c r="U36" s="15">
        <f t="shared" si="4"/>
        <v>0</v>
      </c>
      <c r="V36" s="15">
        <f>SUMIF('COAL RECEIPT &amp; GCV DATA (3)'!$A$3:$A$204,'MASTER DATA FILE RAW COAL ( (3)'!A36,'COAL RECEIPT &amp; GCV DATA (3)'!$V$3:$V$204)</f>
        <v>0</v>
      </c>
      <c r="W36" s="15">
        <f t="shared" si="5"/>
        <v>0</v>
      </c>
    </row>
    <row r="37" spans="1:23" customFormat="1" hidden="1" x14ac:dyDescent="0.3">
      <c r="A37" s="101"/>
      <c r="B37" s="12">
        <f>SUMIF('COAL RECEIPT &amp; GCV DATA (3)'!$A$3:$A$9,'MASTER DATA FILE RAW COAL ( (3)'!A37,'COAL RECEIPT &amp; GCV DATA (3)'!$B$3:$B$9)</f>
        <v>0</v>
      </c>
      <c r="C37" s="13">
        <f>SUMIF('COAL RECEIPT &amp; GCV DATA (3)'!$A$3:$A$204,'MASTER DATA FILE RAW COAL ( (3)'!A37,'COAL RECEIPT &amp; GCV DATA (3)'!$C$3:$C$204)</f>
        <v>0</v>
      </c>
      <c r="D37" s="13">
        <f>IFERROR(VLOOKUP(A37,'COAL RECEIPT &amp; GCV DATA (3)'!$A$2:$V$9,4,0),0)</f>
        <v>0</v>
      </c>
      <c r="E37" s="14">
        <f>IFERROR(VLOOKUP(A37,'COAL RECEIPT &amp; GCV DATA (3)'!$A$2:$V$9,5,0),0)</f>
        <v>0</v>
      </c>
      <c r="F37" s="13">
        <f>SUMIF('COAL RECEIPT &amp; GCV DATA (3)'!$A$3:$A$204,'MASTER DATA FILE RAW COAL ( (3)'!A65,'COAL RECEIPT &amp; GCV DATA (3)'!$F$3:$F$204)</f>
        <v>0</v>
      </c>
      <c r="G37" s="13">
        <f>IFERROR(VLOOKUP(A37,'COAL RECEIPT &amp; GCV DATA (3)'!$A$2:$V$204,7,0),0)</f>
        <v>0</v>
      </c>
      <c r="H37" s="13">
        <f>IFERROR(VLOOKUP(A37,'COAL RECEIPT &amp; GCV DATA (3)'!$A$2:$V$204,8,0),0)</f>
        <v>0</v>
      </c>
      <c r="I37" s="13">
        <f>IFERROR(VLOOKUP(A37,'COAL RECEIPT &amp; GCV DATA (3)'!$A$2:$V$204,9,0),0)</f>
        <v>0</v>
      </c>
      <c r="J37" s="13">
        <f>IFERROR(VLOOKUP(A37,'COAL RECEIPT &amp; GCV DATA (3)'!$A$2:$V$204,10,0),0)</f>
        <v>0</v>
      </c>
      <c r="K37" s="15">
        <f>SUMIF('COAL RECEIPT &amp; GCV DATA (3)'!$A$3:$A$204,'MASTER DATA FILE RAW COAL ( (3)'!A37,'COAL RECEIPT &amp; GCV DATA (3)'!$K$3:$K$204)</f>
        <v>0</v>
      </c>
      <c r="L37" s="15">
        <f>SUMIF('COAL RECEIPT &amp; GCV DATA (3)'!$A$3:$A$204,'MASTER DATA FILE RAW COAL ( (3)'!A37,'COAL RECEIPT &amp; GCV DATA (3)'!$L$3:$L$204)</f>
        <v>0</v>
      </c>
      <c r="M37" s="15">
        <f t="shared" si="0"/>
        <v>0</v>
      </c>
      <c r="N37" s="15">
        <f t="shared" si="1"/>
        <v>0</v>
      </c>
      <c r="O37" s="15">
        <f>SUMIF('COAL RECEIPT &amp; GCV DATA (3)'!$A$3:$A$204,'MASTER DATA FILE RAW COAL ( (3)'!A37,'COAL RECEIPT &amp; GCV DATA (3)'!$O$3:$O$204)</f>
        <v>0</v>
      </c>
      <c r="P37" s="15">
        <f t="shared" si="2"/>
        <v>0</v>
      </c>
      <c r="Q37" s="15">
        <f>SUMIF('COAL RECEIPT &amp; GCV DATA (3)'!$A$3:$A$214,'MASTER DATA FILE RAW COAL ( (3)'!A37,'COAL RECEIPT &amp; GCV DATA (3)'!$Q$3:$Q$215)+IF(H37=$J$234,($K$234*K37),0)+IF(H37=$J$235,($K$235*K37),0)+IF(H36=$J$235,($K$236*K37),0)</f>
        <v>0</v>
      </c>
      <c r="R37" s="16">
        <f>SUMIF('COAL RECEIPT &amp; GCV DATA (3)'!$A$3:$A$9,'MASTER DATA FILE RAW COAL ( (3)'!A37,'COAL RECEIPT &amp; GCV DATA (3)'!$R$3:$R$9)+IF(H37=$J$234,($K$234*K37),0)+IF(H37=$J$235,($K$235*K37),0)</f>
        <v>0</v>
      </c>
      <c r="S37" s="15">
        <f t="shared" si="3"/>
        <v>0</v>
      </c>
      <c r="T37" s="15">
        <f>SUMIF('COAL RECEIPT &amp; GCV DATA (3)'!$A$3:$A$204,'MASTER DATA FILE RAW COAL ( (3)'!A37,'COAL RECEIPT &amp; GCV DATA (3)'!$T$3:$T$204)</f>
        <v>0</v>
      </c>
      <c r="U37" s="15">
        <f t="shared" si="4"/>
        <v>0</v>
      </c>
      <c r="V37" s="15">
        <f>SUMIF('COAL RECEIPT &amp; GCV DATA (3)'!$A$3:$A$204,'MASTER DATA FILE RAW COAL ( (3)'!A37,'COAL RECEIPT &amp; GCV DATA (3)'!$V$3:$V$204)</f>
        <v>0</v>
      </c>
      <c r="W37" s="15">
        <f t="shared" si="5"/>
        <v>0</v>
      </c>
    </row>
    <row r="38" spans="1:23" customFormat="1" hidden="1" x14ac:dyDescent="0.3">
      <c r="A38" s="101"/>
      <c r="B38" s="12">
        <f>SUMIF('COAL RECEIPT &amp; GCV DATA (3)'!$A$3:$A$9,'MASTER DATA FILE RAW COAL ( (3)'!A38,'COAL RECEIPT &amp; GCV DATA (3)'!$B$3:$B$9)</f>
        <v>0</v>
      </c>
      <c r="C38" s="13">
        <f>SUMIF('COAL RECEIPT &amp; GCV DATA (3)'!$A$3:$A$204,'MASTER DATA FILE RAW COAL ( (3)'!A38,'COAL RECEIPT &amp; GCV DATA (3)'!$C$3:$C$204)</f>
        <v>0</v>
      </c>
      <c r="D38" s="13">
        <f>IFERROR(VLOOKUP(A38,'COAL RECEIPT &amp; GCV DATA (3)'!$A$2:$V$9,4,0),0)</f>
        <v>0</v>
      </c>
      <c r="E38" s="14">
        <f>IFERROR(VLOOKUP(A38,'COAL RECEIPT &amp; GCV DATA (3)'!$A$2:$V$9,5,0),0)</f>
        <v>0</v>
      </c>
      <c r="F38" s="13">
        <f>SUMIF('COAL RECEIPT &amp; GCV DATA (3)'!$A$3:$A$204,'MASTER DATA FILE RAW COAL ( (3)'!A66,'COAL RECEIPT &amp; GCV DATA (3)'!$F$3:$F$204)</f>
        <v>0</v>
      </c>
      <c r="G38" s="13">
        <f>IFERROR(VLOOKUP(A38,'COAL RECEIPT &amp; GCV DATA (3)'!$A$2:$V$204,7,0),0)</f>
        <v>0</v>
      </c>
      <c r="H38" s="13">
        <f>IFERROR(VLOOKUP(A38,'COAL RECEIPT &amp; GCV DATA (3)'!$A$2:$V$204,8,0),0)</f>
        <v>0</v>
      </c>
      <c r="I38" s="13">
        <f>IFERROR(VLOOKUP(A38,'COAL RECEIPT &amp; GCV DATA (3)'!$A$2:$V$204,9,0),0)</f>
        <v>0</v>
      </c>
      <c r="J38" s="13">
        <f>IFERROR(VLOOKUP(A38,'COAL RECEIPT &amp; GCV DATA (3)'!$A$2:$V$204,10,0),0)</f>
        <v>0</v>
      </c>
      <c r="K38" s="15">
        <f>SUMIF('COAL RECEIPT &amp; GCV DATA (3)'!$A$3:$A$204,'MASTER DATA FILE RAW COAL ( (3)'!A38,'COAL RECEIPT &amp; GCV DATA (3)'!$K$3:$K$204)</f>
        <v>0</v>
      </c>
      <c r="L38" s="15">
        <f>SUMIF('COAL RECEIPT &amp; GCV DATA (3)'!$A$3:$A$204,'MASTER DATA FILE RAW COAL ( (3)'!A38,'COAL RECEIPT &amp; GCV DATA (3)'!$L$3:$L$204)</f>
        <v>0</v>
      </c>
      <c r="M38" s="15">
        <f t="shared" si="0"/>
        <v>0</v>
      </c>
      <c r="N38" s="15">
        <f t="shared" si="1"/>
        <v>0</v>
      </c>
      <c r="O38" s="15">
        <f>SUMIF('COAL RECEIPT &amp; GCV DATA (3)'!$A$3:$A$204,'MASTER DATA FILE RAW COAL ( (3)'!A38,'COAL RECEIPT &amp; GCV DATA (3)'!$O$3:$O$204)</f>
        <v>0</v>
      </c>
      <c r="P38" s="15">
        <f t="shared" si="2"/>
        <v>0</v>
      </c>
      <c r="Q38" s="15">
        <f>SUMIF('COAL RECEIPT &amp; GCV DATA (3)'!$A$3:$A$214,'MASTER DATA FILE RAW COAL ( (3)'!A38,'COAL RECEIPT &amp; GCV DATA (3)'!$Q$3:$Q$215)+IF(H38=$J$234,($K$234*K38),0)+IF(H38=$J$235,($K$235*K38),0)+IF(H37=$J$235,($K$236*K38),0)</f>
        <v>0</v>
      </c>
      <c r="R38" s="16">
        <f>SUMIF('COAL RECEIPT &amp; GCV DATA (3)'!$A$3:$A$9,'MASTER DATA FILE RAW COAL ( (3)'!A38,'COAL RECEIPT &amp; GCV DATA (3)'!$R$3:$R$9)+IF(H38=$J$234,($K$234*K38),0)+IF(H38=$J$235,($K$235*K38),0)</f>
        <v>0</v>
      </c>
      <c r="S38" s="15">
        <f t="shared" si="3"/>
        <v>0</v>
      </c>
      <c r="T38" s="15">
        <f>SUMIF('COAL RECEIPT &amp; GCV DATA (3)'!$A$3:$A$204,'MASTER DATA FILE RAW COAL ( (3)'!A38,'COAL RECEIPT &amp; GCV DATA (3)'!$T$3:$T$204)</f>
        <v>0</v>
      </c>
      <c r="U38" s="15">
        <f t="shared" si="4"/>
        <v>0</v>
      </c>
      <c r="V38" s="15">
        <f>SUMIF('COAL RECEIPT &amp; GCV DATA (3)'!$A$3:$A$204,'MASTER DATA FILE RAW COAL ( (3)'!A38,'COAL RECEIPT &amp; GCV DATA (3)'!$V$3:$V$204)</f>
        <v>0</v>
      </c>
      <c r="W38" s="15">
        <f t="shared" si="5"/>
        <v>0</v>
      </c>
    </row>
    <row r="39" spans="1:23" customFormat="1" hidden="1" x14ac:dyDescent="0.3">
      <c r="A39" s="101"/>
      <c r="B39" s="12">
        <f>SUMIF('COAL RECEIPT &amp; GCV DATA (3)'!$A$3:$A$9,'MASTER DATA FILE RAW COAL ( (3)'!A39,'COAL RECEIPT &amp; GCV DATA (3)'!$B$3:$B$9)</f>
        <v>0</v>
      </c>
      <c r="C39" s="13">
        <f>SUMIF('COAL RECEIPT &amp; GCV DATA (3)'!$A$3:$A$204,'MASTER DATA FILE RAW COAL ( (3)'!A39,'COAL RECEIPT &amp; GCV DATA (3)'!$C$3:$C$204)</f>
        <v>0</v>
      </c>
      <c r="D39" s="13">
        <f>IFERROR(VLOOKUP(A39,'COAL RECEIPT &amp; GCV DATA (3)'!$A$2:$V$9,4,0),0)</f>
        <v>0</v>
      </c>
      <c r="E39" s="14">
        <f>IFERROR(VLOOKUP(A39,'COAL RECEIPT &amp; GCV DATA (3)'!$A$2:$V$9,5,0),0)</f>
        <v>0</v>
      </c>
      <c r="F39" s="13">
        <f>SUMIF('COAL RECEIPT &amp; GCV DATA (3)'!$A$3:$A$204,'MASTER DATA FILE RAW COAL ( (3)'!A67,'COAL RECEIPT &amp; GCV DATA (3)'!$F$3:$F$204)</f>
        <v>0</v>
      </c>
      <c r="G39" s="13">
        <f>IFERROR(VLOOKUP(A39,'COAL RECEIPT &amp; GCV DATA (3)'!$A$2:$V$204,7,0),0)</f>
        <v>0</v>
      </c>
      <c r="H39" s="13">
        <f>IFERROR(VLOOKUP(A39,'COAL RECEIPT &amp; GCV DATA (3)'!$A$2:$V$204,8,0),0)</f>
        <v>0</v>
      </c>
      <c r="I39" s="13">
        <f>IFERROR(VLOOKUP(A39,'COAL RECEIPT &amp; GCV DATA (3)'!$A$2:$V$204,9,0),0)</f>
        <v>0</v>
      </c>
      <c r="J39" s="13">
        <f>IFERROR(VLOOKUP(A39,'COAL RECEIPT &amp; GCV DATA (3)'!$A$2:$V$204,10,0),0)</f>
        <v>0</v>
      </c>
      <c r="K39" s="15">
        <f>SUMIF('COAL RECEIPT &amp; GCV DATA (3)'!$A$3:$A$204,'MASTER DATA FILE RAW COAL ( (3)'!A39,'COAL RECEIPT &amp; GCV DATA (3)'!$K$3:$K$204)</f>
        <v>0</v>
      </c>
      <c r="L39" s="15">
        <f>SUMIF('COAL RECEIPT &amp; GCV DATA (3)'!$A$3:$A$204,'MASTER DATA FILE RAW COAL ( (3)'!A39,'COAL RECEIPT &amp; GCV DATA (3)'!$L$3:$L$204)</f>
        <v>0</v>
      </c>
      <c r="M39" s="15">
        <f t="shared" si="0"/>
        <v>0</v>
      </c>
      <c r="N39" s="15">
        <f t="shared" si="1"/>
        <v>0</v>
      </c>
      <c r="O39" s="15">
        <f>SUMIF('COAL RECEIPT &amp; GCV DATA (3)'!$A$3:$A$204,'MASTER DATA FILE RAW COAL ( (3)'!A39,'COAL RECEIPT &amp; GCV DATA (3)'!$O$3:$O$204)</f>
        <v>0</v>
      </c>
      <c r="P39" s="15">
        <f t="shared" si="2"/>
        <v>0</v>
      </c>
      <c r="Q39" s="15">
        <f>SUMIF('COAL RECEIPT &amp; GCV DATA (3)'!$A$3:$A$214,'MASTER DATA FILE RAW COAL ( (3)'!A39,'COAL RECEIPT &amp; GCV DATA (3)'!$Q$3:$Q$215)+IF(H39=$J$234,($K$234*K39),0)+IF(H39=$J$235,($K$235*K39),0)+IF(H38=$J$235,($K$236*K39),0)</f>
        <v>0</v>
      </c>
      <c r="R39" s="16">
        <f>SUMIF('COAL RECEIPT &amp; GCV DATA (3)'!$A$3:$A$9,'MASTER DATA FILE RAW COAL ( (3)'!A39,'COAL RECEIPT &amp; GCV DATA (3)'!$R$3:$R$9)+IF(H39=$J$234,($K$234*K39),0)+IF(H39=$J$235,($K$235*K39),0)</f>
        <v>0</v>
      </c>
      <c r="S39" s="15">
        <f t="shared" si="3"/>
        <v>0</v>
      </c>
      <c r="T39" s="15">
        <f>SUMIF('COAL RECEIPT &amp; GCV DATA (3)'!$A$3:$A$204,'MASTER DATA FILE RAW COAL ( (3)'!A39,'COAL RECEIPT &amp; GCV DATA (3)'!$T$3:$T$204)</f>
        <v>0</v>
      </c>
      <c r="U39" s="15">
        <f t="shared" si="4"/>
        <v>0</v>
      </c>
      <c r="V39" s="15">
        <f>SUMIF('COAL RECEIPT &amp; GCV DATA (3)'!$A$3:$A$204,'MASTER DATA FILE RAW COAL ( (3)'!A39,'COAL RECEIPT &amp; GCV DATA (3)'!$V$3:$V$204)</f>
        <v>0</v>
      </c>
      <c r="W39" s="15">
        <f t="shared" si="5"/>
        <v>0</v>
      </c>
    </row>
    <row r="40" spans="1:23" customFormat="1" hidden="1" x14ac:dyDescent="0.3">
      <c r="A40" s="12"/>
      <c r="B40" s="12">
        <f>SUMIF('COAL RECEIPT &amp; GCV DATA (3)'!$A$3:$A$9,'MASTER DATA FILE RAW COAL ( (3)'!A40,'COAL RECEIPT &amp; GCV DATA (3)'!$B$3:$B$9)</f>
        <v>0</v>
      </c>
      <c r="C40" s="13">
        <f>SUMIF('COAL RECEIPT &amp; GCV DATA (3)'!$A$3:$A$204,'MASTER DATA FILE RAW COAL ( (3)'!A40,'COAL RECEIPT &amp; GCV DATA (3)'!$C$3:$C$204)</f>
        <v>0</v>
      </c>
      <c r="D40" s="13">
        <f>IFERROR(VLOOKUP(A40,'COAL RECEIPT &amp; GCV DATA (3)'!$A$2:$V$9,4,0),0)</f>
        <v>0</v>
      </c>
      <c r="E40" s="14">
        <f>IFERROR(VLOOKUP(A40,'COAL RECEIPT &amp; GCV DATA (3)'!$A$2:$V$9,5,0),0)</f>
        <v>0</v>
      </c>
      <c r="F40" s="13">
        <f>SUMIF('COAL RECEIPT &amp; GCV DATA (3)'!$A$3:$A$204,'MASTER DATA FILE RAW COAL ( (3)'!A68,'COAL RECEIPT &amp; GCV DATA (3)'!$F$3:$F$204)</f>
        <v>0</v>
      </c>
      <c r="G40" s="13">
        <f>IFERROR(VLOOKUP(A40,'COAL RECEIPT &amp; GCV DATA (3)'!$A$2:$V$204,7,0),0)</f>
        <v>0</v>
      </c>
      <c r="H40" s="13">
        <f>IFERROR(VLOOKUP(A40,'COAL RECEIPT &amp; GCV DATA (3)'!$A$2:$V$204,8,0),0)</f>
        <v>0</v>
      </c>
      <c r="I40" s="13">
        <f>IFERROR(VLOOKUP(A40,'COAL RECEIPT &amp; GCV DATA (3)'!$A$2:$V$204,9,0),0)</f>
        <v>0</v>
      </c>
      <c r="J40" s="13">
        <f>IFERROR(VLOOKUP(A40,'COAL RECEIPT &amp; GCV DATA (3)'!$A$2:$V$204,10,0),0)</f>
        <v>0</v>
      </c>
      <c r="K40" s="15">
        <f>SUMIF('COAL RECEIPT &amp; GCV DATA (3)'!$A$3:$A$204,'MASTER DATA FILE RAW COAL ( (3)'!A40,'COAL RECEIPT &amp; GCV DATA (3)'!$K$3:$K$204)</f>
        <v>0</v>
      </c>
      <c r="L40" s="15">
        <f>SUMIF('COAL RECEIPT &amp; GCV DATA (3)'!$A$3:$A$204,'MASTER DATA FILE RAW COAL ( (3)'!A40,'COAL RECEIPT &amp; GCV DATA (3)'!$L$3:$L$204)</f>
        <v>0</v>
      </c>
      <c r="M40" s="15">
        <f t="shared" si="0"/>
        <v>0</v>
      </c>
      <c r="N40" s="15">
        <f t="shared" si="1"/>
        <v>0</v>
      </c>
      <c r="O40" s="15">
        <f>SUMIF('COAL RECEIPT &amp; GCV DATA (3)'!$A$3:$A$204,'MASTER DATA FILE RAW COAL ( (3)'!A40,'COAL RECEIPT &amp; GCV DATA (3)'!$O$3:$O$204)</f>
        <v>0</v>
      </c>
      <c r="P40" s="15">
        <f t="shared" si="2"/>
        <v>0</v>
      </c>
      <c r="Q40" s="15">
        <f>SUMIF('COAL RECEIPT &amp; GCV DATA (3)'!$A$3:$A$214,'MASTER DATA FILE RAW COAL ( (3)'!A40,'COAL RECEIPT &amp; GCV DATA (3)'!$Q$3:$Q$215)+IF(H40=$J$234,($K$234*K40),0)+IF(H40=$J$235,($K$235*K40),0)+IF(H39=$J$235,($K$236*K40),0)</f>
        <v>0</v>
      </c>
      <c r="R40" s="16">
        <f>SUMIF('COAL RECEIPT &amp; GCV DATA (3)'!$A$3:$A$9,'MASTER DATA FILE RAW COAL ( (3)'!A40,'COAL RECEIPT &amp; GCV DATA (3)'!$R$3:$R$9)+IF(H40=$J$234,($K$234*K40),0)+IF(H40=$J$235,($K$235*K40),0)</f>
        <v>0</v>
      </c>
      <c r="S40" s="15">
        <f t="shared" si="3"/>
        <v>0</v>
      </c>
      <c r="T40" s="15">
        <f>SUMIF('COAL RECEIPT &amp; GCV DATA (3)'!$A$3:$A$204,'MASTER DATA FILE RAW COAL ( (3)'!A40,'COAL RECEIPT &amp; GCV DATA (3)'!$T$3:$T$204)</f>
        <v>0</v>
      </c>
      <c r="U40" s="15">
        <f t="shared" si="4"/>
        <v>0</v>
      </c>
      <c r="V40" s="15">
        <f>SUMIF('COAL RECEIPT &amp; GCV DATA (3)'!$A$3:$A$204,'MASTER DATA FILE RAW COAL ( (3)'!A40,'COAL RECEIPT &amp; GCV DATA (3)'!$V$3:$V$204)</f>
        <v>0</v>
      </c>
      <c r="W40" s="15">
        <f t="shared" si="5"/>
        <v>0</v>
      </c>
    </row>
    <row r="41" spans="1:23" customFormat="1" hidden="1" x14ac:dyDescent="0.3">
      <c r="A41" s="12"/>
      <c r="B41" s="12">
        <f>SUMIF('COAL RECEIPT &amp; GCV DATA (3)'!$A$3:$A$9,'MASTER DATA FILE RAW COAL ( (3)'!A41,'COAL RECEIPT &amp; GCV DATA (3)'!$B$3:$B$9)</f>
        <v>0</v>
      </c>
      <c r="C41" s="13">
        <f>SUMIF('COAL RECEIPT &amp; GCV DATA (3)'!$A$3:$A$204,'MASTER DATA FILE RAW COAL ( (3)'!A41,'COAL RECEIPT &amp; GCV DATA (3)'!$C$3:$C$204)</f>
        <v>0</v>
      </c>
      <c r="D41" s="13">
        <f>IFERROR(VLOOKUP(A41,'COAL RECEIPT &amp; GCV DATA (3)'!$A$2:$V$9,4,0),0)</f>
        <v>0</v>
      </c>
      <c r="E41" s="14">
        <f>IFERROR(VLOOKUP(A41,'COAL RECEIPT &amp; GCV DATA (3)'!$A$2:$V$9,5,0),0)</f>
        <v>0</v>
      </c>
      <c r="F41" s="13">
        <f>SUMIF('COAL RECEIPT &amp; GCV DATA (3)'!$A$3:$A$204,'MASTER DATA FILE RAW COAL ( (3)'!A69,'COAL RECEIPT &amp; GCV DATA (3)'!$F$3:$F$204)</f>
        <v>0</v>
      </c>
      <c r="G41" s="13">
        <f>IFERROR(VLOOKUP(A41,'COAL RECEIPT &amp; GCV DATA (3)'!$A$2:$V$204,7,0),0)</f>
        <v>0</v>
      </c>
      <c r="H41" s="13">
        <f>IFERROR(VLOOKUP(A41,'COAL RECEIPT &amp; GCV DATA (3)'!$A$2:$V$204,8,0),0)</f>
        <v>0</v>
      </c>
      <c r="I41" s="13">
        <f>IFERROR(VLOOKUP(A41,'COAL RECEIPT &amp; GCV DATA (3)'!$A$2:$V$204,9,0),0)</f>
        <v>0</v>
      </c>
      <c r="J41" s="13">
        <f>IFERROR(VLOOKUP(A41,'COAL RECEIPT &amp; GCV DATA (3)'!$A$2:$V$204,10,0),0)</f>
        <v>0</v>
      </c>
      <c r="K41" s="15">
        <f>SUMIF('COAL RECEIPT &amp; GCV DATA (3)'!$A$3:$A$204,'MASTER DATA FILE RAW COAL ( (3)'!A41,'COAL RECEIPT &amp; GCV DATA (3)'!$K$3:$K$204)</f>
        <v>0</v>
      </c>
      <c r="L41" s="15">
        <f>SUMIF('COAL RECEIPT &amp; GCV DATA (3)'!$A$3:$A$204,'MASTER DATA FILE RAW COAL ( (3)'!A41,'COAL RECEIPT &amp; GCV DATA (3)'!$L$3:$L$204)</f>
        <v>0</v>
      </c>
      <c r="M41" s="15">
        <f t="shared" si="0"/>
        <v>0</v>
      </c>
      <c r="N41" s="15">
        <f t="shared" si="1"/>
        <v>0</v>
      </c>
      <c r="O41" s="15">
        <f>SUMIF('COAL RECEIPT &amp; GCV DATA (3)'!$A$3:$A$204,'MASTER DATA FILE RAW COAL ( (3)'!A41,'COAL RECEIPT &amp; GCV DATA (3)'!$O$3:$O$204)</f>
        <v>0</v>
      </c>
      <c r="P41" s="15">
        <f t="shared" si="2"/>
        <v>0</v>
      </c>
      <c r="Q41" s="15">
        <f>SUMIF('COAL RECEIPT &amp; GCV DATA (3)'!$A$3:$A$214,'MASTER DATA FILE RAW COAL ( (3)'!A41,'COAL RECEIPT &amp; GCV DATA (3)'!$Q$3:$Q$215)+IF(H41=$J$234,($K$234*K41),0)+IF(H41=$J$235,($K$235*K41),0)+IF(H40=$J$235,($K$236*K41),0)</f>
        <v>0</v>
      </c>
      <c r="R41" s="16">
        <f>SUMIF('COAL RECEIPT &amp; GCV DATA (3)'!$A$3:$A$9,'MASTER DATA FILE RAW COAL ( (3)'!A41,'COAL RECEIPT &amp; GCV DATA (3)'!$R$3:$R$9)+IF(H41=$J$234,($K$234*K41),0)+IF(H41=$J$235,($K$235*K41),0)</f>
        <v>0</v>
      </c>
      <c r="S41" s="15">
        <f t="shared" si="3"/>
        <v>0</v>
      </c>
      <c r="T41" s="15">
        <f>SUMIF('COAL RECEIPT &amp; GCV DATA (3)'!$A$3:$A$204,'MASTER DATA FILE RAW COAL ( (3)'!A41,'COAL RECEIPT &amp; GCV DATA (3)'!$T$3:$T$204)</f>
        <v>0</v>
      </c>
      <c r="U41" s="15">
        <f t="shared" si="4"/>
        <v>0</v>
      </c>
      <c r="V41" s="15">
        <f>SUMIF('COAL RECEIPT &amp; GCV DATA (3)'!$A$3:$A$204,'MASTER DATA FILE RAW COAL ( (3)'!A41,'COAL RECEIPT &amp; GCV DATA (3)'!$V$3:$V$204)</f>
        <v>0</v>
      </c>
      <c r="W41" s="15">
        <f t="shared" si="5"/>
        <v>0</v>
      </c>
    </row>
    <row r="42" spans="1:23" customFormat="1" hidden="1" x14ac:dyDescent="0.3">
      <c r="A42" s="12"/>
      <c r="B42" s="12">
        <f>SUMIF('COAL RECEIPT &amp; GCV DATA (3)'!$A$3:$A$9,'MASTER DATA FILE RAW COAL ( (3)'!A42,'COAL RECEIPT &amp; GCV DATA (3)'!$B$3:$B$9)</f>
        <v>0</v>
      </c>
      <c r="C42" s="13">
        <f>SUMIF('COAL RECEIPT &amp; GCV DATA (3)'!$A$3:$A$204,'MASTER DATA FILE RAW COAL ( (3)'!A42,'COAL RECEIPT &amp; GCV DATA (3)'!$C$3:$C$204)</f>
        <v>0</v>
      </c>
      <c r="D42" s="13">
        <f>IFERROR(VLOOKUP(A42,'COAL RECEIPT &amp; GCV DATA (3)'!$A$2:$V$9,4,0),0)</f>
        <v>0</v>
      </c>
      <c r="E42" s="14">
        <f>IFERROR(VLOOKUP(A42,'COAL RECEIPT &amp; GCV DATA (3)'!$A$2:$V$9,5,0),0)</f>
        <v>0</v>
      </c>
      <c r="F42" s="13">
        <f>SUMIF('COAL RECEIPT &amp; GCV DATA (3)'!$A$3:$A$204,'MASTER DATA FILE RAW COAL ( (3)'!A70,'COAL RECEIPT &amp; GCV DATA (3)'!$F$3:$F$204)</f>
        <v>0</v>
      </c>
      <c r="G42" s="13">
        <f>IFERROR(VLOOKUP(A42,'COAL RECEIPT &amp; GCV DATA (3)'!$A$2:$V$204,7,0),0)</f>
        <v>0</v>
      </c>
      <c r="H42" s="13">
        <f>IFERROR(VLOOKUP(A42,'COAL RECEIPT &amp; GCV DATA (3)'!$A$2:$V$204,8,0),0)</f>
        <v>0</v>
      </c>
      <c r="I42" s="13">
        <f>IFERROR(VLOOKUP(A42,'COAL RECEIPT &amp; GCV DATA (3)'!$A$2:$V$204,9,0),0)</f>
        <v>0</v>
      </c>
      <c r="J42" s="13">
        <f>IFERROR(VLOOKUP(A42,'COAL RECEIPT &amp; GCV DATA (3)'!$A$2:$V$204,10,0),0)</f>
        <v>0</v>
      </c>
      <c r="K42" s="15">
        <f>SUMIF('COAL RECEIPT &amp; GCV DATA (3)'!$A$3:$A$204,'MASTER DATA FILE RAW COAL ( (3)'!A42,'COAL RECEIPT &amp; GCV DATA (3)'!$K$3:$K$204)</f>
        <v>0</v>
      </c>
      <c r="L42" s="15">
        <f>SUMIF('COAL RECEIPT &amp; GCV DATA (3)'!$A$3:$A$204,'MASTER DATA FILE RAW COAL ( (3)'!A42,'COAL RECEIPT &amp; GCV DATA (3)'!$L$3:$L$204)</f>
        <v>0</v>
      </c>
      <c r="M42" s="15">
        <f t="shared" si="0"/>
        <v>0</v>
      </c>
      <c r="N42" s="15">
        <f t="shared" si="1"/>
        <v>0</v>
      </c>
      <c r="O42" s="15">
        <f>SUMIF('COAL RECEIPT &amp; GCV DATA (3)'!$A$3:$A$204,'MASTER DATA FILE RAW COAL ( (3)'!A42,'COAL RECEIPT &amp; GCV DATA (3)'!$O$3:$O$204)</f>
        <v>0</v>
      </c>
      <c r="P42" s="15">
        <f t="shared" si="2"/>
        <v>0</v>
      </c>
      <c r="Q42" s="15">
        <f>SUMIF('COAL RECEIPT &amp; GCV DATA (3)'!$A$3:$A$214,'MASTER DATA FILE RAW COAL ( (3)'!A42,'COAL RECEIPT &amp; GCV DATA (3)'!$Q$3:$Q$215)+IF(H42=$J$234,($K$234*K42),0)+IF(H42=$J$235,($K$235*K42),0)+IF(H41=$J$235,($K$236*K42),0)</f>
        <v>0</v>
      </c>
      <c r="R42" s="16">
        <f>SUMIF('COAL RECEIPT &amp; GCV DATA (3)'!$A$3:$A$9,'MASTER DATA FILE RAW COAL ( (3)'!A42,'COAL RECEIPT &amp; GCV DATA (3)'!$R$3:$R$9)+IF(H42=$J$234,($K$234*K42),0)+IF(H42=$J$235,($K$235*K42),0)</f>
        <v>0</v>
      </c>
      <c r="S42" s="15">
        <f t="shared" si="3"/>
        <v>0</v>
      </c>
      <c r="T42" s="15">
        <f>SUMIF('COAL RECEIPT &amp; GCV DATA (3)'!$A$3:$A$204,'MASTER DATA FILE RAW COAL ( (3)'!A42,'COAL RECEIPT &amp; GCV DATA (3)'!$T$3:$T$204)</f>
        <v>0</v>
      </c>
      <c r="U42" s="15">
        <f t="shared" si="4"/>
        <v>0</v>
      </c>
      <c r="V42" s="15">
        <f>SUMIF('COAL RECEIPT &amp; GCV DATA (3)'!$A$3:$A$204,'MASTER DATA FILE RAW COAL ( (3)'!A42,'COAL RECEIPT &amp; GCV DATA (3)'!$V$3:$V$204)</f>
        <v>0</v>
      </c>
      <c r="W42" s="15">
        <f t="shared" si="5"/>
        <v>0</v>
      </c>
    </row>
    <row r="43" spans="1:23" customFormat="1" hidden="1" x14ac:dyDescent="0.3">
      <c r="A43" s="12"/>
      <c r="B43" s="12">
        <f>SUMIF('COAL RECEIPT &amp; GCV DATA (3)'!$A$3:$A$9,'MASTER DATA FILE RAW COAL ( (3)'!A43,'COAL RECEIPT &amp; GCV DATA (3)'!$B$3:$B$9)</f>
        <v>0</v>
      </c>
      <c r="C43" s="13">
        <f>SUMIF('COAL RECEIPT &amp; GCV DATA (3)'!$A$3:$A$204,'MASTER DATA FILE RAW COAL ( (3)'!A43,'COAL RECEIPT &amp; GCV DATA (3)'!$C$3:$C$204)</f>
        <v>0</v>
      </c>
      <c r="D43" s="13">
        <f>IFERROR(VLOOKUP(A43,'COAL RECEIPT &amp; GCV DATA (3)'!$A$2:$V$9,4,0),0)</f>
        <v>0</v>
      </c>
      <c r="E43" s="14">
        <f>IFERROR(VLOOKUP(A43,'COAL RECEIPT &amp; GCV DATA (3)'!$A$2:$V$9,5,0),0)</f>
        <v>0</v>
      </c>
      <c r="F43" s="13">
        <f>SUMIF('COAL RECEIPT &amp; GCV DATA (3)'!$A$3:$A$204,'MASTER DATA FILE RAW COAL ( (3)'!A71,'COAL RECEIPT &amp; GCV DATA (3)'!$F$3:$F$204)</f>
        <v>0</v>
      </c>
      <c r="G43" s="13">
        <f>IFERROR(VLOOKUP(A43,'COAL RECEIPT &amp; GCV DATA (3)'!$A$2:$V$204,7,0),0)</f>
        <v>0</v>
      </c>
      <c r="H43" s="13">
        <f>IFERROR(VLOOKUP(A43,'COAL RECEIPT &amp; GCV DATA (3)'!$A$2:$V$204,8,0),0)</f>
        <v>0</v>
      </c>
      <c r="I43" s="13">
        <f>IFERROR(VLOOKUP(A43,'COAL RECEIPT &amp; GCV DATA (3)'!$A$2:$V$204,9,0),0)</f>
        <v>0</v>
      </c>
      <c r="J43" s="13">
        <f>IFERROR(VLOOKUP(A43,'COAL RECEIPT &amp; GCV DATA (3)'!$A$2:$V$204,10,0),0)</f>
        <v>0</v>
      </c>
      <c r="K43" s="15">
        <f>SUMIF('COAL RECEIPT &amp; GCV DATA (3)'!$A$3:$A$204,'MASTER DATA FILE RAW COAL ( (3)'!A43,'COAL RECEIPT &amp; GCV DATA (3)'!$K$3:$K$204)</f>
        <v>0</v>
      </c>
      <c r="L43" s="15">
        <f>SUMIF('COAL RECEIPT &amp; GCV DATA (3)'!$A$3:$A$204,'MASTER DATA FILE RAW COAL ( (3)'!A43,'COAL RECEIPT &amp; GCV DATA (3)'!$L$3:$L$204)</f>
        <v>0</v>
      </c>
      <c r="M43" s="15">
        <f t="shared" si="0"/>
        <v>0</v>
      </c>
      <c r="N43" s="15">
        <f t="shared" si="1"/>
        <v>0</v>
      </c>
      <c r="O43" s="15">
        <f>SUMIF('COAL RECEIPT &amp; GCV DATA (3)'!$A$3:$A$204,'MASTER DATA FILE RAW COAL ( (3)'!A43,'COAL RECEIPT &amp; GCV DATA (3)'!$O$3:$O$204)</f>
        <v>0</v>
      </c>
      <c r="P43" s="15">
        <f t="shared" si="2"/>
        <v>0</v>
      </c>
      <c r="Q43" s="15">
        <f>SUMIF('COAL RECEIPT &amp; GCV DATA (3)'!$A$3:$A$214,'MASTER DATA FILE RAW COAL ( (3)'!A43,'COAL RECEIPT &amp; GCV DATA (3)'!$Q$3:$Q$215)+IF(H43=$J$234,($K$234*K43),0)+IF(H43=$J$235,($K$235*K43),0)+IF(H42=$J$235,($K$236*K43),0)</f>
        <v>0</v>
      </c>
      <c r="R43" s="16">
        <f>SUMIF('COAL RECEIPT &amp; GCV DATA (3)'!$A$3:$A$9,'MASTER DATA FILE RAW COAL ( (3)'!A43,'COAL RECEIPT &amp; GCV DATA (3)'!$R$3:$R$9)+IF(H43=$J$234,($K$234*K43),0)+IF(H43=$J$235,($K$235*K43),0)</f>
        <v>0</v>
      </c>
      <c r="S43" s="15">
        <f t="shared" si="3"/>
        <v>0</v>
      </c>
      <c r="T43" s="15">
        <f>SUMIF('COAL RECEIPT &amp; GCV DATA (3)'!$A$3:$A$204,'MASTER DATA FILE RAW COAL ( (3)'!A43,'COAL RECEIPT &amp; GCV DATA (3)'!$T$3:$T$204)</f>
        <v>0</v>
      </c>
      <c r="U43" s="15">
        <f t="shared" si="4"/>
        <v>0</v>
      </c>
      <c r="V43" s="15">
        <f>SUMIF('COAL RECEIPT &amp; GCV DATA (3)'!$A$3:$A$204,'MASTER DATA FILE RAW COAL ( (3)'!A43,'COAL RECEIPT &amp; GCV DATA (3)'!$V$3:$V$204)</f>
        <v>0</v>
      </c>
      <c r="W43" s="15">
        <f t="shared" si="5"/>
        <v>0</v>
      </c>
    </row>
    <row r="44" spans="1:23" customFormat="1" hidden="1" x14ac:dyDescent="0.3">
      <c r="A44" s="12"/>
      <c r="B44" s="12">
        <f>SUMIF('COAL RECEIPT &amp; GCV DATA (3)'!$A$3:$A$9,'MASTER DATA FILE RAW COAL ( (3)'!A44,'COAL RECEIPT &amp; GCV DATA (3)'!$B$3:$B$9)</f>
        <v>0</v>
      </c>
      <c r="C44" s="13">
        <f>SUMIF('COAL RECEIPT &amp; GCV DATA (3)'!$A$3:$A$204,'MASTER DATA FILE RAW COAL ( (3)'!A44,'COAL RECEIPT &amp; GCV DATA (3)'!$C$3:$C$204)</f>
        <v>0</v>
      </c>
      <c r="D44" s="13">
        <f>IFERROR(VLOOKUP(A44,'COAL RECEIPT &amp; GCV DATA (3)'!$A$2:$V$9,4,0),0)</f>
        <v>0</v>
      </c>
      <c r="E44" s="14">
        <f>IFERROR(VLOOKUP(A44,'COAL RECEIPT &amp; GCV DATA (3)'!$A$2:$V$9,5,0),0)</f>
        <v>0</v>
      </c>
      <c r="F44" s="13">
        <f>SUMIF('COAL RECEIPT &amp; GCV DATA (3)'!$A$3:$A$204,'MASTER DATA FILE RAW COAL ( (3)'!A72,'COAL RECEIPT &amp; GCV DATA (3)'!$F$3:$F$204)</f>
        <v>0</v>
      </c>
      <c r="G44" s="13">
        <f>IFERROR(VLOOKUP(A44,'COAL RECEIPT &amp; GCV DATA (3)'!$A$2:$V$204,7,0),0)</f>
        <v>0</v>
      </c>
      <c r="H44" s="13">
        <f>IFERROR(VLOOKUP(A44,'COAL RECEIPT &amp; GCV DATA (3)'!$A$2:$V$204,8,0),0)</f>
        <v>0</v>
      </c>
      <c r="I44" s="13">
        <f>IFERROR(VLOOKUP(A44,'COAL RECEIPT &amp; GCV DATA (3)'!$A$2:$V$204,9,0),0)</f>
        <v>0</v>
      </c>
      <c r="J44" s="13">
        <f>IFERROR(VLOOKUP(A44,'COAL RECEIPT &amp; GCV DATA (3)'!$A$2:$V$204,10,0),0)</f>
        <v>0</v>
      </c>
      <c r="K44" s="15">
        <f>SUMIF('COAL RECEIPT &amp; GCV DATA (3)'!$A$3:$A$204,'MASTER DATA FILE RAW COAL ( (3)'!A44,'COAL RECEIPT &amp; GCV DATA (3)'!$K$3:$K$204)</f>
        <v>0</v>
      </c>
      <c r="L44" s="15">
        <f>SUMIF('COAL RECEIPT &amp; GCV DATA (3)'!$A$3:$A$204,'MASTER DATA FILE RAW COAL ( (3)'!A44,'COAL RECEIPT &amp; GCV DATA (3)'!$L$3:$L$204)</f>
        <v>0</v>
      </c>
      <c r="M44" s="15">
        <f t="shared" si="0"/>
        <v>0</v>
      </c>
      <c r="N44" s="15">
        <f t="shared" si="1"/>
        <v>0</v>
      </c>
      <c r="O44" s="15">
        <f>SUMIF('COAL RECEIPT &amp; GCV DATA (3)'!$A$3:$A$204,'MASTER DATA FILE RAW COAL ( (3)'!A44,'COAL RECEIPT &amp; GCV DATA (3)'!$O$3:$O$204)</f>
        <v>0</v>
      </c>
      <c r="P44" s="15">
        <f t="shared" si="2"/>
        <v>0</v>
      </c>
      <c r="Q44" s="15">
        <f>SUMIF('COAL RECEIPT &amp; GCV DATA (3)'!$A$3:$A$214,'MASTER DATA FILE RAW COAL ( (3)'!A44,'COAL RECEIPT &amp; GCV DATA (3)'!$Q$3:$Q$215)+IF(H44=$J$234,($K$234*K44),0)+IF(H44=$J$235,($K$235*K44),0)+IF(H43=$J$235,($K$236*K44),0)</f>
        <v>0</v>
      </c>
      <c r="R44" s="16">
        <f>SUMIF('COAL RECEIPT &amp; GCV DATA (3)'!$A$3:$A$9,'MASTER DATA FILE RAW COAL ( (3)'!A44,'COAL RECEIPT &amp; GCV DATA (3)'!$R$3:$R$9)+IF(H44=$J$234,($K$234*K44),0)+IF(H44=$J$235,($K$235*K44),0)</f>
        <v>0</v>
      </c>
      <c r="S44" s="15">
        <f t="shared" si="3"/>
        <v>0</v>
      </c>
      <c r="T44" s="15">
        <f>SUMIF('COAL RECEIPT &amp; GCV DATA (3)'!$A$3:$A$204,'MASTER DATA FILE RAW COAL ( (3)'!A44,'COAL RECEIPT &amp; GCV DATA (3)'!$T$3:$T$204)</f>
        <v>0</v>
      </c>
      <c r="U44" s="15">
        <f t="shared" si="4"/>
        <v>0</v>
      </c>
      <c r="V44" s="15">
        <f>SUMIF('COAL RECEIPT &amp; GCV DATA (3)'!$A$3:$A$204,'MASTER DATA FILE RAW COAL ( (3)'!A44,'COAL RECEIPT &amp; GCV DATA (3)'!$V$3:$V$204)</f>
        <v>0</v>
      </c>
      <c r="W44" s="15">
        <f t="shared" si="5"/>
        <v>0</v>
      </c>
    </row>
    <row r="45" spans="1:23" customFormat="1" hidden="1" x14ac:dyDescent="0.3">
      <c r="A45" s="12"/>
      <c r="B45" s="12">
        <f>SUMIF('COAL RECEIPT &amp; GCV DATA (3)'!$A$3:$A$9,'MASTER DATA FILE RAW COAL ( (3)'!A45,'COAL RECEIPT &amp; GCV DATA (3)'!$B$3:$B$9)</f>
        <v>0</v>
      </c>
      <c r="C45" s="13">
        <f>SUMIF('COAL RECEIPT &amp; GCV DATA (3)'!$A$3:$A$204,'MASTER DATA FILE RAW COAL ( (3)'!A45,'COAL RECEIPT &amp; GCV DATA (3)'!$C$3:$C$204)</f>
        <v>0</v>
      </c>
      <c r="D45" s="13">
        <f>IFERROR(VLOOKUP(A45,'COAL RECEIPT &amp; GCV DATA (3)'!$A$2:$V$9,4,0),0)</f>
        <v>0</v>
      </c>
      <c r="E45" s="14">
        <f>IFERROR(VLOOKUP(A45,'COAL RECEIPT &amp; GCV DATA (3)'!$A$2:$V$9,5,0),0)</f>
        <v>0</v>
      </c>
      <c r="F45" s="13">
        <f>SUMIF('COAL RECEIPT &amp; GCV DATA (3)'!$A$3:$A$204,'MASTER DATA FILE RAW COAL ( (3)'!A73,'COAL RECEIPT &amp; GCV DATA (3)'!$F$3:$F$204)</f>
        <v>0</v>
      </c>
      <c r="G45" s="13">
        <f>IFERROR(VLOOKUP(A45,'COAL RECEIPT &amp; GCV DATA (3)'!$A$2:$V$204,7,0),0)</f>
        <v>0</v>
      </c>
      <c r="H45" s="13">
        <f>IFERROR(VLOOKUP(A45,'COAL RECEIPT &amp; GCV DATA (3)'!$A$2:$V$204,8,0),0)</f>
        <v>0</v>
      </c>
      <c r="I45" s="13">
        <f>IFERROR(VLOOKUP(A45,'COAL RECEIPT &amp; GCV DATA (3)'!$A$2:$V$204,9,0),0)</f>
        <v>0</v>
      </c>
      <c r="J45" s="13">
        <f>IFERROR(VLOOKUP(A45,'COAL RECEIPT &amp; GCV DATA (3)'!$A$2:$V$204,10,0),0)</f>
        <v>0</v>
      </c>
      <c r="K45" s="15">
        <f>SUMIF('COAL RECEIPT &amp; GCV DATA (3)'!$A$3:$A$204,'MASTER DATA FILE RAW COAL ( (3)'!A45,'COAL RECEIPT &amp; GCV DATA (3)'!$K$3:$K$204)</f>
        <v>0</v>
      </c>
      <c r="L45" s="15">
        <f>SUMIF('COAL RECEIPT &amp; GCV DATA (3)'!$A$3:$A$204,'MASTER DATA FILE RAW COAL ( (3)'!A45,'COAL RECEIPT &amp; GCV DATA (3)'!$L$3:$L$204)</f>
        <v>0</v>
      </c>
      <c r="M45" s="15">
        <f t="shared" si="0"/>
        <v>0</v>
      </c>
      <c r="N45" s="15">
        <f t="shared" si="1"/>
        <v>0</v>
      </c>
      <c r="O45" s="15">
        <f>SUMIF('COAL RECEIPT &amp; GCV DATA (3)'!$A$3:$A$204,'MASTER DATA FILE RAW COAL ( (3)'!A45,'COAL RECEIPT &amp; GCV DATA (3)'!$O$3:$O$204)</f>
        <v>0</v>
      </c>
      <c r="P45" s="15">
        <f t="shared" si="2"/>
        <v>0</v>
      </c>
      <c r="Q45" s="15">
        <f>SUMIF('COAL RECEIPT &amp; GCV DATA (3)'!$A$3:$A$214,'MASTER DATA FILE RAW COAL ( (3)'!A45,'COAL RECEIPT &amp; GCV DATA (3)'!$Q$3:$Q$215)+IF(H45=$J$234,($K$234*K45),0)+IF(H45=$J$235,($K$235*K45),0)+IF(H44=$J$235,($K$236*K45),0)</f>
        <v>0</v>
      </c>
      <c r="R45" s="16">
        <f>SUMIF('COAL RECEIPT &amp; GCV DATA (3)'!$A$3:$A$9,'MASTER DATA FILE RAW COAL ( (3)'!A45,'COAL RECEIPT &amp; GCV DATA (3)'!$R$3:$R$9)+IF(H45=$J$234,($K$234*K45),0)+IF(H45=$J$235,($K$235*K45),0)</f>
        <v>0</v>
      </c>
      <c r="S45" s="15">
        <f t="shared" si="3"/>
        <v>0</v>
      </c>
      <c r="T45" s="15">
        <f>SUMIF('COAL RECEIPT &amp; GCV DATA (3)'!$A$3:$A$204,'MASTER DATA FILE RAW COAL ( (3)'!A45,'COAL RECEIPT &amp; GCV DATA (3)'!$T$3:$T$204)</f>
        <v>0</v>
      </c>
      <c r="U45" s="15">
        <f t="shared" si="4"/>
        <v>0</v>
      </c>
      <c r="V45" s="15">
        <f>SUMIF('COAL RECEIPT &amp; GCV DATA (3)'!$A$3:$A$204,'MASTER DATA FILE RAW COAL ( (3)'!A45,'COAL RECEIPT &amp; GCV DATA (3)'!$V$3:$V$204)</f>
        <v>0</v>
      </c>
      <c r="W45" s="15">
        <f t="shared" si="5"/>
        <v>0</v>
      </c>
    </row>
    <row r="46" spans="1:23" customFormat="1" hidden="1" x14ac:dyDescent="0.3">
      <c r="A46" s="12"/>
      <c r="B46" s="12">
        <f>SUMIF('COAL RECEIPT &amp; GCV DATA (3)'!$A$3:$A$9,'MASTER DATA FILE RAW COAL ( (3)'!A46,'COAL RECEIPT &amp; GCV DATA (3)'!$B$3:$B$9)</f>
        <v>0</v>
      </c>
      <c r="C46" s="13">
        <f>SUMIF('COAL RECEIPT &amp; GCV DATA (3)'!$A$3:$A$204,'MASTER DATA FILE RAW COAL ( (3)'!A46,'COAL RECEIPT &amp; GCV DATA (3)'!$C$3:$C$204)</f>
        <v>0</v>
      </c>
      <c r="D46" s="13">
        <f>IFERROR(VLOOKUP(A46,'COAL RECEIPT &amp; GCV DATA (3)'!$A$2:$V$9,4,0),0)</f>
        <v>0</v>
      </c>
      <c r="E46" s="14">
        <f>IFERROR(VLOOKUP(A46,'COAL RECEIPT &amp; GCV DATA (3)'!$A$2:$V$9,5,0),0)</f>
        <v>0</v>
      </c>
      <c r="F46" s="13">
        <f>SUMIF('COAL RECEIPT &amp; GCV DATA (3)'!$A$3:$A$204,'MASTER DATA FILE RAW COAL ( (3)'!A74,'COAL RECEIPT &amp; GCV DATA (3)'!$F$3:$F$204)</f>
        <v>0</v>
      </c>
      <c r="G46" s="13">
        <f>IFERROR(VLOOKUP(A46,'COAL RECEIPT &amp; GCV DATA (3)'!$A$2:$V$204,7,0),0)</f>
        <v>0</v>
      </c>
      <c r="H46" s="13">
        <f>IFERROR(VLOOKUP(A46,'COAL RECEIPT &amp; GCV DATA (3)'!$A$2:$V$204,8,0),0)</f>
        <v>0</v>
      </c>
      <c r="I46" s="13">
        <f>IFERROR(VLOOKUP(A46,'COAL RECEIPT &amp; GCV DATA (3)'!$A$2:$V$204,9,0),0)</f>
        <v>0</v>
      </c>
      <c r="J46" s="13">
        <f>IFERROR(VLOOKUP(A46,'COAL RECEIPT &amp; GCV DATA (3)'!$A$2:$V$204,10,0),0)</f>
        <v>0</v>
      </c>
      <c r="K46" s="15">
        <f>SUMIF('COAL RECEIPT &amp; GCV DATA (3)'!$A$3:$A$204,'MASTER DATA FILE RAW COAL ( (3)'!A46,'COAL RECEIPT &amp; GCV DATA (3)'!$K$3:$K$204)</f>
        <v>0</v>
      </c>
      <c r="L46" s="15">
        <f>SUMIF('COAL RECEIPT &amp; GCV DATA (3)'!$A$3:$A$204,'MASTER DATA FILE RAW COAL ( (3)'!A46,'COAL RECEIPT &amp; GCV DATA (3)'!$L$3:$L$204)</f>
        <v>0</v>
      </c>
      <c r="M46" s="15">
        <f t="shared" si="0"/>
        <v>0</v>
      </c>
      <c r="N46" s="15">
        <f t="shared" si="1"/>
        <v>0</v>
      </c>
      <c r="O46" s="15">
        <f>SUMIF('COAL RECEIPT &amp; GCV DATA (3)'!$A$3:$A$204,'MASTER DATA FILE RAW COAL ( (3)'!A46,'COAL RECEIPT &amp; GCV DATA (3)'!$O$3:$O$204)</f>
        <v>0</v>
      </c>
      <c r="P46" s="15">
        <f t="shared" si="2"/>
        <v>0</v>
      </c>
      <c r="Q46" s="15">
        <f>SUMIF('COAL RECEIPT &amp; GCV DATA (3)'!$A$3:$A$214,'MASTER DATA FILE RAW COAL ( (3)'!A46,'COAL RECEIPT &amp; GCV DATA (3)'!$Q$3:$Q$215)+IF(H46=$J$234,($K$234*K46),0)+IF(H46=$J$235,($K$235*K46),0)+IF(H45=$J$235,($K$236*K46),0)</f>
        <v>0</v>
      </c>
      <c r="R46" s="16">
        <f>SUMIF('COAL RECEIPT &amp; GCV DATA (3)'!$A$3:$A$9,'MASTER DATA FILE RAW COAL ( (3)'!A46,'COAL RECEIPT &amp; GCV DATA (3)'!$R$3:$R$9)+IF(H46=$J$234,($K$234*K46),0)+IF(H46=$J$235,($K$235*K46),0)</f>
        <v>0</v>
      </c>
      <c r="S46" s="15">
        <f t="shared" si="3"/>
        <v>0</v>
      </c>
      <c r="T46" s="15">
        <f>SUMIF('COAL RECEIPT &amp; GCV DATA (3)'!$A$3:$A$204,'MASTER DATA FILE RAW COAL ( (3)'!A46,'COAL RECEIPT &amp; GCV DATA (3)'!$T$3:$T$204)</f>
        <v>0</v>
      </c>
      <c r="U46" s="15">
        <f t="shared" si="4"/>
        <v>0</v>
      </c>
      <c r="V46" s="15">
        <f>SUMIF('COAL RECEIPT &amp; GCV DATA (3)'!$A$3:$A$204,'MASTER DATA FILE RAW COAL ( (3)'!A46,'COAL RECEIPT &amp; GCV DATA (3)'!$V$3:$V$204)</f>
        <v>0</v>
      </c>
      <c r="W46" s="15">
        <f t="shared" si="5"/>
        <v>0</v>
      </c>
    </row>
    <row r="47" spans="1:23" customFormat="1" hidden="1" x14ac:dyDescent="0.3">
      <c r="A47" s="12"/>
      <c r="B47" s="12">
        <f>SUMIF('COAL RECEIPT &amp; GCV DATA (3)'!$A$3:$A$9,'MASTER DATA FILE RAW COAL ( (3)'!A47,'COAL RECEIPT &amp; GCV DATA (3)'!$B$3:$B$9)</f>
        <v>0</v>
      </c>
      <c r="C47" s="13">
        <f>SUMIF('COAL RECEIPT &amp; GCV DATA (3)'!$A$3:$A$204,'MASTER DATA FILE RAW COAL ( (3)'!A47,'COAL RECEIPT &amp; GCV DATA (3)'!$C$3:$C$204)</f>
        <v>0</v>
      </c>
      <c r="D47" s="13">
        <f>IFERROR(VLOOKUP(A47,'COAL RECEIPT &amp; GCV DATA (3)'!$A$2:$V$9,4,0),0)</f>
        <v>0</v>
      </c>
      <c r="E47" s="14">
        <f>IFERROR(VLOOKUP(A47,'COAL RECEIPT &amp; GCV DATA (3)'!$A$2:$V$9,5,0),0)</f>
        <v>0</v>
      </c>
      <c r="F47" s="13">
        <f>SUMIF('COAL RECEIPT &amp; GCV DATA (3)'!$A$3:$A$204,'MASTER DATA FILE RAW COAL ( (3)'!A75,'COAL RECEIPT &amp; GCV DATA (3)'!$F$3:$F$204)</f>
        <v>0</v>
      </c>
      <c r="G47" s="13">
        <f>IFERROR(VLOOKUP(A47,'COAL RECEIPT &amp; GCV DATA (3)'!$A$2:$V$204,7,0),0)</f>
        <v>0</v>
      </c>
      <c r="H47" s="13">
        <f>IFERROR(VLOOKUP(A47,'COAL RECEIPT &amp; GCV DATA (3)'!$A$2:$V$204,8,0),0)</f>
        <v>0</v>
      </c>
      <c r="I47" s="13">
        <f>IFERROR(VLOOKUP(A47,'COAL RECEIPT &amp; GCV DATA (3)'!$A$2:$V$204,9,0),0)</f>
        <v>0</v>
      </c>
      <c r="J47" s="13">
        <f>IFERROR(VLOOKUP(A47,'COAL RECEIPT &amp; GCV DATA (3)'!$A$2:$V$204,10,0),0)</f>
        <v>0</v>
      </c>
      <c r="K47" s="15">
        <f>SUMIF('COAL RECEIPT &amp; GCV DATA (3)'!$A$3:$A$204,'MASTER DATA FILE RAW COAL ( (3)'!A47,'COAL RECEIPT &amp; GCV DATA (3)'!$K$3:$K$204)</f>
        <v>0</v>
      </c>
      <c r="L47" s="15">
        <f>SUMIF('COAL RECEIPT &amp; GCV DATA (3)'!$A$3:$A$204,'MASTER DATA FILE RAW COAL ( (3)'!A47,'COAL RECEIPT &amp; GCV DATA (3)'!$L$3:$L$204)</f>
        <v>0</v>
      </c>
      <c r="M47" s="15">
        <f t="shared" si="0"/>
        <v>0</v>
      </c>
      <c r="N47" s="15">
        <f t="shared" si="1"/>
        <v>0</v>
      </c>
      <c r="O47" s="15">
        <f>SUMIF('COAL RECEIPT &amp; GCV DATA (3)'!$A$3:$A$204,'MASTER DATA FILE RAW COAL ( (3)'!A47,'COAL RECEIPT &amp; GCV DATA (3)'!$O$3:$O$204)</f>
        <v>0</v>
      </c>
      <c r="P47" s="15">
        <f t="shared" si="2"/>
        <v>0</v>
      </c>
      <c r="Q47" s="15">
        <f>SUMIF('COAL RECEIPT &amp; GCV DATA (3)'!$A$3:$A$214,'MASTER DATA FILE RAW COAL ( (3)'!A47,'COAL RECEIPT &amp; GCV DATA (3)'!$Q$3:$Q$215)+IF(H47=$J$234,($K$234*K47),0)+IF(H47=$J$235,($K$235*K47),0)+IF(H46=$J$235,($K$236*K47),0)</f>
        <v>0</v>
      </c>
      <c r="R47" s="16">
        <f>SUMIF('COAL RECEIPT &amp; GCV DATA (3)'!$A$3:$A$9,'MASTER DATA FILE RAW COAL ( (3)'!A47,'COAL RECEIPT &amp; GCV DATA (3)'!$R$3:$R$9)+IF(H47=$J$234,($K$234*K47),0)+IF(H47=$J$235,($K$235*K47),0)</f>
        <v>0</v>
      </c>
      <c r="S47" s="15">
        <f t="shared" si="3"/>
        <v>0</v>
      </c>
      <c r="T47" s="15">
        <f>SUMIF('COAL RECEIPT &amp; GCV DATA (3)'!$A$3:$A$204,'MASTER DATA FILE RAW COAL ( (3)'!A47,'COAL RECEIPT &amp; GCV DATA (3)'!$T$3:$T$204)</f>
        <v>0</v>
      </c>
      <c r="U47" s="15">
        <f t="shared" si="4"/>
        <v>0</v>
      </c>
      <c r="V47" s="15">
        <f>SUMIF('COAL RECEIPT &amp; GCV DATA (3)'!$A$3:$A$204,'MASTER DATA FILE RAW COAL ( (3)'!A47,'COAL RECEIPT &amp; GCV DATA (3)'!$V$3:$V$204)</f>
        <v>0</v>
      </c>
      <c r="W47" s="15">
        <f t="shared" si="5"/>
        <v>0</v>
      </c>
    </row>
    <row r="48" spans="1:23" customFormat="1" hidden="1" x14ac:dyDescent="0.3">
      <c r="A48" s="12"/>
      <c r="B48" s="12">
        <f>SUMIF('COAL RECEIPT &amp; GCV DATA (3)'!$A$3:$A$9,'MASTER DATA FILE RAW COAL ( (3)'!A48,'COAL RECEIPT &amp; GCV DATA (3)'!$B$3:$B$9)</f>
        <v>0</v>
      </c>
      <c r="C48" s="13">
        <f>SUMIF('COAL RECEIPT &amp; GCV DATA (3)'!$A$3:$A$204,'MASTER DATA FILE RAW COAL ( (3)'!A48,'COAL RECEIPT &amp; GCV DATA (3)'!$C$3:$C$204)</f>
        <v>0</v>
      </c>
      <c r="D48" s="13">
        <f>IFERROR(VLOOKUP(A48,'COAL RECEIPT &amp; GCV DATA (3)'!$A$2:$V$9,4,0),0)</f>
        <v>0</v>
      </c>
      <c r="E48" s="14">
        <f>IFERROR(VLOOKUP(A48,'COAL RECEIPT &amp; GCV DATA (3)'!$A$2:$V$9,5,0),0)</f>
        <v>0</v>
      </c>
      <c r="F48" s="13">
        <f>SUMIF('COAL RECEIPT &amp; GCV DATA (3)'!$A$3:$A$204,'MASTER DATA FILE RAW COAL ( (3)'!A76,'COAL RECEIPT &amp; GCV DATA (3)'!$F$3:$F$204)</f>
        <v>0</v>
      </c>
      <c r="G48" s="13">
        <f>IFERROR(VLOOKUP(A48,'COAL RECEIPT &amp; GCV DATA (3)'!$A$2:$V$204,7,0),0)</f>
        <v>0</v>
      </c>
      <c r="H48" s="13">
        <f>IFERROR(VLOOKUP(A48,'COAL RECEIPT &amp; GCV DATA (3)'!$A$2:$V$204,8,0),0)</f>
        <v>0</v>
      </c>
      <c r="I48" s="13">
        <f>IFERROR(VLOOKUP(A48,'COAL RECEIPT &amp; GCV DATA (3)'!$A$2:$V$204,9,0),0)</f>
        <v>0</v>
      </c>
      <c r="J48" s="13">
        <f>IFERROR(VLOOKUP(A48,'COAL RECEIPT &amp; GCV DATA (3)'!$A$2:$V$204,10,0),0)</f>
        <v>0</v>
      </c>
      <c r="K48" s="15">
        <f>SUMIF('COAL RECEIPT &amp; GCV DATA (3)'!$A$3:$A$204,'MASTER DATA FILE RAW COAL ( (3)'!A48,'COAL RECEIPT &amp; GCV DATA (3)'!$K$3:$K$204)</f>
        <v>0</v>
      </c>
      <c r="L48" s="15">
        <f>SUMIF('COAL RECEIPT &amp; GCV DATA (3)'!$A$3:$A$204,'MASTER DATA FILE RAW COAL ( (3)'!A48,'COAL RECEIPT &amp; GCV DATA (3)'!$L$3:$L$204)</f>
        <v>0</v>
      </c>
      <c r="M48" s="15">
        <f t="shared" si="0"/>
        <v>0</v>
      </c>
      <c r="N48" s="15">
        <f t="shared" si="1"/>
        <v>0</v>
      </c>
      <c r="O48" s="15">
        <f>SUMIF('COAL RECEIPT &amp; GCV DATA (3)'!$A$3:$A$204,'MASTER DATA FILE RAW COAL ( (3)'!A48,'COAL RECEIPT &amp; GCV DATA (3)'!$O$3:$O$204)</f>
        <v>0</v>
      </c>
      <c r="P48" s="15">
        <f t="shared" si="2"/>
        <v>0</v>
      </c>
      <c r="Q48" s="15">
        <f>SUMIF('COAL RECEIPT &amp; GCV DATA (3)'!$A$3:$A$214,'MASTER DATA FILE RAW COAL ( (3)'!A48,'COAL RECEIPT &amp; GCV DATA (3)'!$Q$3:$Q$215)+IF(H48=$J$234,($K$234*K48),0)+IF(H48=$J$235,($K$235*K48),0)+IF(H47=$J$235,($K$236*K48),0)</f>
        <v>0</v>
      </c>
      <c r="R48" s="16">
        <f>SUMIF('COAL RECEIPT &amp; GCV DATA (3)'!$A$3:$A$9,'MASTER DATA FILE RAW COAL ( (3)'!A48,'COAL RECEIPT &amp; GCV DATA (3)'!$R$3:$R$9)+IF(H48=$J$234,($K$234*K48),0)+IF(H48=$J$235,($K$235*K48),0)</f>
        <v>0</v>
      </c>
      <c r="S48" s="15">
        <f t="shared" si="3"/>
        <v>0</v>
      </c>
      <c r="T48" s="15">
        <f>SUMIF('COAL RECEIPT &amp; GCV DATA (3)'!$A$3:$A$204,'MASTER DATA FILE RAW COAL ( (3)'!A48,'COAL RECEIPT &amp; GCV DATA (3)'!$T$3:$T$204)</f>
        <v>0</v>
      </c>
      <c r="U48" s="15">
        <f t="shared" si="4"/>
        <v>0</v>
      </c>
      <c r="V48" s="15">
        <f>SUMIF('COAL RECEIPT &amp; GCV DATA (3)'!$A$3:$A$204,'MASTER DATA FILE RAW COAL ( (3)'!A48,'COAL RECEIPT &amp; GCV DATA (3)'!$V$3:$V$204)</f>
        <v>0</v>
      </c>
      <c r="W48" s="15">
        <f t="shared" si="5"/>
        <v>0</v>
      </c>
    </row>
    <row r="49" spans="1:23" customFormat="1" hidden="1" x14ac:dyDescent="0.3">
      <c r="A49" s="12"/>
      <c r="B49" s="12">
        <f>SUMIF('COAL RECEIPT &amp; GCV DATA (3)'!$A$3:$A$9,'MASTER DATA FILE RAW COAL ( (3)'!A49,'COAL RECEIPT &amp; GCV DATA (3)'!$B$3:$B$9)</f>
        <v>0</v>
      </c>
      <c r="C49" s="13">
        <f>SUMIF('COAL RECEIPT &amp; GCV DATA (3)'!$A$3:$A$204,'MASTER DATA FILE RAW COAL ( (3)'!A49,'COAL RECEIPT &amp; GCV DATA (3)'!$C$3:$C$204)</f>
        <v>0</v>
      </c>
      <c r="D49" s="13">
        <f>IFERROR(VLOOKUP(A49,'COAL RECEIPT &amp; GCV DATA (3)'!$A$2:$V$9,4,0),0)</f>
        <v>0</v>
      </c>
      <c r="E49" s="14">
        <f>IFERROR(VLOOKUP(A49,'COAL RECEIPT &amp; GCV DATA (3)'!$A$2:$V$9,5,0),0)</f>
        <v>0</v>
      </c>
      <c r="F49" s="13">
        <f>SUMIF('COAL RECEIPT &amp; GCV DATA (3)'!$A$3:$A$204,'MASTER DATA FILE RAW COAL ( (3)'!A77,'COAL RECEIPT &amp; GCV DATA (3)'!$F$3:$F$204)</f>
        <v>0</v>
      </c>
      <c r="G49" s="13">
        <f>IFERROR(VLOOKUP(A49,'COAL RECEIPT &amp; GCV DATA (3)'!$A$2:$V$204,7,0),0)</f>
        <v>0</v>
      </c>
      <c r="H49" s="13">
        <f>IFERROR(VLOOKUP(A49,'COAL RECEIPT &amp; GCV DATA (3)'!$A$2:$V$204,8,0),0)</f>
        <v>0</v>
      </c>
      <c r="I49" s="13">
        <f>IFERROR(VLOOKUP(A49,'COAL RECEIPT &amp; GCV DATA (3)'!$A$2:$V$204,9,0),0)</f>
        <v>0</v>
      </c>
      <c r="J49" s="13">
        <f>IFERROR(VLOOKUP(A49,'COAL RECEIPT &amp; GCV DATA (3)'!$A$2:$V$204,10,0),0)</f>
        <v>0</v>
      </c>
      <c r="K49" s="15">
        <f>SUMIF('COAL RECEIPT &amp; GCV DATA (3)'!$A$3:$A$204,'MASTER DATA FILE RAW COAL ( (3)'!A49,'COAL RECEIPT &amp; GCV DATA (3)'!$K$3:$K$204)</f>
        <v>0</v>
      </c>
      <c r="L49" s="15">
        <f>SUMIF('COAL RECEIPT &amp; GCV DATA (3)'!$A$3:$A$204,'MASTER DATA FILE RAW COAL ( (3)'!A49,'COAL RECEIPT &amp; GCV DATA (3)'!$L$3:$L$204)</f>
        <v>0</v>
      </c>
      <c r="M49" s="15">
        <f t="shared" si="0"/>
        <v>0</v>
      </c>
      <c r="N49" s="15">
        <f t="shared" si="1"/>
        <v>0</v>
      </c>
      <c r="O49" s="15">
        <f>SUMIF('COAL RECEIPT &amp; GCV DATA (3)'!$A$3:$A$204,'MASTER DATA FILE RAW COAL ( (3)'!A49,'COAL RECEIPT &amp; GCV DATA (3)'!$O$3:$O$204)</f>
        <v>0</v>
      </c>
      <c r="P49" s="15">
        <f t="shared" si="2"/>
        <v>0</v>
      </c>
      <c r="Q49" s="15">
        <f>SUMIF('COAL RECEIPT &amp; GCV DATA (3)'!$A$3:$A$214,'MASTER DATA FILE RAW COAL ( (3)'!A49,'COAL RECEIPT &amp; GCV DATA (3)'!$Q$3:$Q$215)+IF(H49=$J$234,($K$234*K49),0)+IF(H49=$J$235,($K$235*K49),0)+IF(H48=$J$235,($K$236*K49),0)</f>
        <v>0</v>
      </c>
      <c r="R49" s="16">
        <f>SUMIF('COAL RECEIPT &amp; GCV DATA (3)'!$A$3:$A$9,'MASTER DATA FILE RAW COAL ( (3)'!A49,'COAL RECEIPT &amp; GCV DATA (3)'!$R$3:$R$9)+IF(H49=$J$234,($K$234*K49),0)+IF(H49=$J$235,($K$235*K49),0)</f>
        <v>0</v>
      </c>
      <c r="S49" s="15">
        <f t="shared" si="3"/>
        <v>0</v>
      </c>
      <c r="T49" s="15">
        <f>SUMIF('COAL RECEIPT &amp; GCV DATA (3)'!$A$3:$A$204,'MASTER DATA FILE RAW COAL ( (3)'!A49,'COAL RECEIPT &amp; GCV DATA (3)'!$T$3:$T$204)</f>
        <v>0</v>
      </c>
      <c r="U49" s="15">
        <f t="shared" si="4"/>
        <v>0</v>
      </c>
      <c r="V49" s="15">
        <f>SUMIF('COAL RECEIPT &amp; GCV DATA (3)'!$A$3:$A$204,'MASTER DATA FILE RAW COAL ( (3)'!A49,'COAL RECEIPT &amp; GCV DATA (3)'!$V$3:$V$204)</f>
        <v>0</v>
      </c>
      <c r="W49" s="15">
        <f t="shared" si="5"/>
        <v>0</v>
      </c>
    </row>
    <row r="50" spans="1:23" customFormat="1" hidden="1" x14ac:dyDescent="0.3">
      <c r="A50" s="12"/>
      <c r="B50" s="12">
        <f>SUMIF('COAL RECEIPT &amp; GCV DATA (3)'!$A$3:$A$9,'MASTER DATA FILE RAW COAL ( (3)'!A50,'COAL RECEIPT &amp; GCV DATA (3)'!$B$3:$B$9)</f>
        <v>0</v>
      </c>
      <c r="C50" s="13">
        <f>SUMIF('COAL RECEIPT &amp; GCV DATA (3)'!$A$3:$A$204,'MASTER DATA FILE RAW COAL ( (3)'!A50,'COAL RECEIPT &amp; GCV DATA (3)'!$C$3:$C$204)</f>
        <v>0</v>
      </c>
      <c r="D50" s="13">
        <f>IFERROR(VLOOKUP(A50,'COAL RECEIPT &amp; GCV DATA (3)'!$A$2:$V$9,4,0),0)</f>
        <v>0</v>
      </c>
      <c r="E50" s="14">
        <f>IFERROR(VLOOKUP(A50,'COAL RECEIPT &amp; GCV DATA (3)'!$A$2:$V$9,5,0),0)</f>
        <v>0</v>
      </c>
      <c r="F50" s="13">
        <f>SUMIF('COAL RECEIPT &amp; GCV DATA (3)'!$A$3:$A$204,'MASTER DATA FILE RAW COAL ( (3)'!A78,'COAL RECEIPT &amp; GCV DATA (3)'!$F$3:$F$204)</f>
        <v>0</v>
      </c>
      <c r="G50" s="13">
        <f>IFERROR(VLOOKUP(A50,'COAL RECEIPT &amp; GCV DATA (3)'!$A$2:$V$204,7,0),0)</f>
        <v>0</v>
      </c>
      <c r="H50" s="13">
        <f>IFERROR(VLOOKUP(A50,'COAL RECEIPT &amp; GCV DATA (3)'!$A$2:$V$204,8,0),0)</f>
        <v>0</v>
      </c>
      <c r="I50" s="13">
        <f>IFERROR(VLOOKUP(A50,'COAL RECEIPT &amp; GCV DATA (3)'!$A$2:$V$204,9,0),0)</f>
        <v>0</v>
      </c>
      <c r="J50" s="13">
        <f>IFERROR(VLOOKUP(A50,'COAL RECEIPT &amp; GCV DATA (3)'!$A$2:$V$204,10,0),0)</f>
        <v>0</v>
      </c>
      <c r="K50" s="15">
        <f>SUMIF('COAL RECEIPT &amp; GCV DATA (3)'!$A$3:$A$204,'MASTER DATA FILE RAW COAL ( (3)'!A50,'COAL RECEIPT &amp; GCV DATA (3)'!$K$3:$K$204)</f>
        <v>0</v>
      </c>
      <c r="L50" s="15">
        <f>SUMIF('COAL RECEIPT &amp; GCV DATA (3)'!$A$3:$A$204,'MASTER DATA FILE RAW COAL ( (3)'!A50,'COAL RECEIPT &amp; GCV DATA (3)'!$L$3:$L$204)</f>
        <v>0</v>
      </c>
      <c r="M50" s="15">
        <f t="shared" si="0"/>
        <v>0</v>
      </c>
      <c r="N50" s="15">
        <f t="shared" si="1"/>
        <v>0</v>
      </c>
      <c r="O50" s="15">
        <f>SUMIF('COAL RECEIPT &amp; GCV DATA (3)'!$A$3:$A$204,'MASTER DATA FILE RAW COAL ( (3)'!A50,'COAL RECEIPT &amp; GCV DATA (3)'!$O$3:$O$204)</f>
        <v>0</v>
      </c>
      <c r="P50" s="15">
        <f t="shared" si="2"/>
        <v>0</v>
      </c>
      <c r="Q50" s="15">
        <f>SUMIF('COAL RECEIPT &amp; GCV DATA (3)'!$A$3:$A$214,'MASTER DATA FILE RAW COAL ( (3)'!A50,'COAL RECEIPT &amp; GCV DATA (3)'!$Q$3:$Q$215)+IF(H50=$J$234,($K$234*K50),0)+IF(H50=$J$235,($K$235*K50),0)+IF(H49=$J$235,($K$236*K50),0)</f>
        <v>0</v>
      </c>
      <c r="R50" s="16">
        <f>SUMIF('COAL RECEIPT &amp; GCV DATA (3)'!$A$3:$A$9,'MASTER DATA FILE RAW COAL ( (3)'!A50,'COAL RECEIPT &amp; GCV DATA (3)'!$R$3:$R$9)+IF(H50=$J$234,($K$234*K50),0)+IF(H50=$J$235,($K$235*K50),0)</f>
        <v>0</v>
      </c>
      <c r="S50" s="15">
        <f t="shared" si="3"/>
        <v>0</v>
      </c>
      <c r="T50" s="15">
        <f>SUMIF('COAL RECEIPT &amp; GCV DATA (3)'!$A$3:$A$204,'MASTER DATA FILE RAW COAL ( (3)'!A50,'COAL RECEIPT &amp; GCV DATA (3)'!$T$3:$T$204)</f>
        <v>0</v>
      </c>
      <c r="U50" s="15">
        <f t="shared" si="4"/>
        <v>0</v>
      </c>
      <c r="V50" s="15">
        <f>SUMIF('COAL RECEIPT &amp; GCV DATA (3)'!$A$3:$A$204,'MASTER DATA FILE RAW COAL ( (3)'!A50,'COAL RECEIPT &amp; GCV DATA (3)'!$V$3:$V$204)</f>
        <v>0</v>
      </c>
      <c r="W50" s="15">
        <f t="shared" si="5"/>
        <v>0</v>
      </c>
    </row>
    <row r="51" spans="1:23" customFormat="1" hidden="1" x14ac:dyDescent="0.3">
      <c r="A51" s="12"/>
      <c r="B51" s="12">
        <f>SUMIF('COAL RECEIPT &amp; GCV DATA (3)'!$A$3:$A$9,'MASTER DATA FILE RAW COAL ( (3)'!A51,'COAL RECEIPT &amp; GCV DATA (3)'!$B$3:$B$9)</f>
        <v>0</v>
      </c>
      <c r="C51" s="13">
        <f>SUMIF('COAL RECEIPT &amp; GCV DATA (3)'!$A$3:$A$204,'MASTER DATA FILE RAW COAL ( (3)'!A51,'COAL RECEIPT &amp; GCV DATA (3)'!$C$3:$C$204)</f>
        <v>0</v>
      </c>
      <c r="D51" s="13">
        <f>IFERROR(VLOOKUP(A51,'COAL RECEIPT &amp; GCV DATA (3)'!$A$2:$V$9,4,0),0)</f>
        <v>0</v>
      </c>
      <c r="E51" s="14">
        <f>IFERROR(VLOOKUP(A51,'COAL RECEIPT &amp; GCV DATA (3)'!$A$2:$V$9,5,0),0)</f>
        <v>0</v>
      </c>
      <c r="F51" s="13">
        <f>SUMIF('COAL RECEIPT &amp; GCV DATA (3)'!$A$3:$A$204,'MASTER DATA FILE RAW COAL ( (3)'!A79,'COAL RECEIPT &amp; GCV DATA (3)'!$F$3:$F$204)</f>
        <v>0</v>
      </c>
      <c r="G51" s="13">
        <f>IFERROR(VLOOKUP(A51,'COAL RECEIPT &amp; GCV DATA (3)'!$A$2:$V$204,7,0),0)</f>
        <v>0</v>
      </c>
      <c r="H51" s="13">
        <f>IFERROR(VLOOKUP(A51,'COAL RECEIPT &amp; GCV DATA (3)'!$A$2:$V$204,8,0),0)</f>
        <v>0</v>
      </c>
      <c r="I51" s="13">
        <f>IFERROR(VLOOKUP(A51,'COAL RECEIPT &amp; GCV DATA (3)'!$A$2:$V$204,9,0),0)</f>
        <v>0</v>
      </c>
      <c r="J51" s="13">
        <f>IFERROR(VLOOKUP(A51,'COAL RECEIPT &amp; GCV DATA (3)'!$A$2:$V$204,10,0),0)</f>
        <v>0</v>
      </c>
      <c r="K51" s="15">
        <f>SUMIF('COAL RECEIPT &amp; GCV DATA (3)'!$A$3:$A$204,'MASTER DATA FILE RAW COAL ( (3)'!A51,'COAL RECEIPT &amp; GCV DATA (3)'!$K$3:$K$204)</f>
        <v>0</v>
      </c>
      <c r="L51" s="15">
        <f>SUMIF('COAL RECEIPT &amp; GCV DATA (3)'!$A$3:$A$204,'MASTER DATA FILE RAW COAL ( (3)'!A51,'COAL RECEIPT &amp; GCV DATA (3)'!$L$3:$L$204)</f>
        <v>0</v>
      </c>
      <c r="M51" s="15">
        <f t="shared" si="0"/>
        <v>0</v>
      </c>
      <c r="N51" s="15">
        <f t="shared" si="1"/>
        <v>0</v>
      </c>
      <c r="O51" s="15">
        <f>SUMIF('COAL RECEIPT &amp; GCV DATA (3)'!$A$3:$A$204,'MASTER DATA FILE RAW COAL ( (3)'!A51,'COAL RECEIPT &amp; GCV DATA (3)'!$O$3:$O$204)</f>
        <v>0</v>
      </c>
      <c r="P51" s="15">
        <f t="shared" si="2"/>
        <v>0</v>
      </c>
      <c r="Q51" s="15">
        <f>SUMIF('COAL RECEIPT &amp; GCV DATA (3)'!$A$3:$A$214,'MASTER DATA FILE RAW COAL ( (3)'!A51,'COAL RECEIPT &amp; GCV DATA (3)'!$Q$3:$Q$215)+IF(H51=$J$234,($K$234*K51),0)+IF(H51=$J$235,($K$235*K51),0)+IF(H50=$J$235,($K$236*K51),0)</f>
        <v>0</v>
      </c>
      <c r="R51" s="16">
        <f>SUMIF('COAL RECEIPT &amp; GCV DATA (3)'!$A$3:$A$9,'MASTER DATA FILE RAW COAL ( (3)'!A51,'COAL RECEIPT &amp; GCV DATA (3)'!$R$3:$R$9)+IF(H51=$J$234,($K$234*K51),0)+IF(H51=$J$235,($K$235*K51),0)</f>
        <v>0</v>
      </c>
      <c r="S51" s="15">
        <f t="shared" si="3"/>
        <v>0</v>
      </c>
      <c r="T51" s="15">
        <f>SUMIF('COAL RECEIPT &amp; GCV DATA (3)'!$A$3:$A$204,'MASTER DATA FILE RAW COAL ( (3)'!A51,'COAL RECEIPT &amp; GCV DATA (3)'!$T$3:$T$204)</f>
        <v>0</v>
      </c>
      <c r="U51" s="15">
        <f t="shared" si="4"/>
        <v>0</v>
      </c>
      <c r="V51" s="15">
        <f>SUMIF('COAL RECEIPT &amp; GCV DATA (3)'!$A$3:$A$204,'MASTER DATA FILE RAW COAL ( (3)'!A51,'COAL RECEIPT &amp; GCV DATA (3)'!$V$3:$V$204)</f>
        <v>0</v>
      </c>
      <c r="W51" s="15">
        <f t="shared" si="5"/>
        <v>0</v>
      </c>
    </row>
    <row r="52" spans="1:23" customFormat="1" hidden="1" x14ac:dyDescent="0.3">
      <c r="A52" s="12"/>
      <c r="B52" s="12">
        <f>SUMIF('COAL RECEIPT &amp; GCV DATA (3)'!$A$3:$A$9,'MASTER DATA FILE RAW COAL ( (3)'!A52,'COAL RECEIPT &amp; GCV DATA (3)'!$B$3:$B$9)</f>
        <v>0</v>
      </c>
      <c r="C52" s="13">
        <f>SUMIF('COAL RECEIPT &amp; GCV DATA (3)'!$A$3:$A$204,'MASTER DATA FILE RAW COAL ( (3)'!A52,'COAL RECEIPT &amp; GCV DATA (3)'!$C$3:$C$204)</f>
        <v>0</v>
      </c>
      <c r="D52" s="13">
        <f>IFERROR(VLOOKUP(A52,'COAL RECEIPT &amp; GCV DATA (3)'!$A$2:$V$9,4,0),0)</f>
        <v>0</v>
      </c>
      <c r="E52" s="14">
        <f>IFERROR(VLOOKUP(A52,'COAL RECEIPT &amp; GCV DATA (3)'!$A$2:$V$9,5,0),0)</f>
        <v>0</v>
      </c>
      <c r="F52" s="13">
        <f>SUMIF('COAL RECEIPT &amp; GCV DATA (3)'!$A$3:$A$204,'MASTER DATA FILE RAW COAL ( (3)'!A80,'COAL RECEIPT &amp; GCV DATA (3)'!$F$3:$F$204)</f>
        <v>0</v>
      </c>
      <c r="G52" s="13">
        <f>IFERROR(VLOOKUP(A52,'COAL RECEIPT &amp; GCV DATA (3)'!$A$2:$V$204,7,0),0)</f>
        <v>0</v>
      </c>
      <c r="H52" s="13">
        <f>IFERROR(VLOOKUP(A52,'COAL RECEIPT &amp; GCV DATA (3)'!$A$2:$V$204,8,0),0)</f>
        <v>0</v>
      </c>
      <c r="I52" s="13">
        <f>IFERROR(VLOOKUP(A52,'COAL RECEIPT &amp; GCV DATA (3)'!$A$2:$V$204,9,0),0)</f>
        <v>0</v>
      </c>
      <c r="J52" s="13">
        <f>IFERROR(VLOOKUP(A52,'COAL RECEIPT &amp; GCV DATA (3)'!$A$2:$V$204,10,0),0)</f>
        <v>0</v>
      </c>
      <c r="K52" s="15">
        <f>SUMIF('COAL RECEIPT &amp; GCV DATA (3)'!$A$3:$A$204,'MASTER DATA FILE RAW COAL ( (3)'!A52,'COAL RECEIPT &amp; GCV DATA (3)'!$K$3:$K$204)</f>
        <v>0</v>
      </c>
      <c r="L52" s="15">
        <f>SUMIF('COAL RECEIPT &amp; GCV DATA (3)'!$A$3:$A$204,'MASTER DATA FILE RAW COAL ( (3)'!A52,'COAL RECEIPT &amp; GCV DATA (3)'!$L$3:$L$204)</f>
        <v>0</v>
      </c>
      <c r="M52" s="15">
        <f t="shared" si="0"/>
        <v>0</v>
      </c>
      <c r="N52" s="15">
        <f t="shared" si="1"/>
        <v>0</v>
      </c>
      <c r="O52" s="15">
        <f>SUMIF('COAL RECEIPT &amp; GCV DATA (3)'!$A$3:$A$204,'MASTER DATA FILE RAW COAL ( (3)'!A52,'COAL RECEIPT &amp; GCV DATA (3)'!$O$3:$O$204)</f>
        <v>0</v>
      </c>
      <c r="P52" s="15">
        <f t="shared" si="2"/>
        <v>0</v>
      </c>
      <c r="Q52" s="15">
        <f>SUMIF('COAL RECEIPT &amp; GCV DATA (3)'!$A$3:$A$214,'MASTER DATA FILE RAW COAL ( (3)'!A52,'COAL RECEIPT &amp; GCV DATA (3)'!$Q$3:$Q$215)+IF(H52=$J$234,($K$234*K52),0)+IF(H52=$J$235,($K$235*K52),0)+IF(H51=$J$235,($K$236*K52),0)</f>
        <v>0</v>
      </c>
      <c r="R52" s="16">
        <f>SUMIF('COAL RECEIPT &amp; GCV DATA (3)'!$A$3:$A$9,'MASTER DATA FILE RAW COAL ( (3)'!A52,'COAL RECEIPT &amp; GCV DATA (3)'!$R$3:$R$9)+IF(H52=$J$234,($K$234*K52),0)+IF(H52=$J$235,($K$235*K52),0)</f>
        <v>0</v>
      </c>
      <c r="S52" s="15">
        <f t="shared" si="3"/>
        <v>0</v>
      </c>
      <c r="T52" s="15">
        <f>SUMIF('COAL RECEIPT &amp; GCV DATA (3)'!$A$3:$A$204,'MASTER DATA FILE RAW COAL ( (3)'!A52,'COAL RECEIPT &amp; GCV DATA (3)'!$T$3:$T$204)</f>
        <v>0</v>
      </c>
      <c r="U52" s="15">
        <f t="shared" si="4"/>
        <v>0</v>
      </c>
      <c r="V52" s="15">
        <f>SUMIF('COAL RECEIPT &amp; GCV DATA (3)'!$A$3:$A$204,'MASTER DATA FILE RAW COAL ( (3)'!A52,'COAL RECEIPT &amp; GCV DATA (3)'!$V$3:$V$204)</f>
        <v>0</v>
      </c>
      <c r="W52" s="15">
        <f t="shared" si="5"/>
        <v>0</v>
      </c>
    </row>
    <row r="53" spans="1:23" customFormat="1" hidden="1" x14ac:dyDescent="0.3">
      <c r="A53" s="12"/>
      <c r="B53" s="12">
        <f>SUMIF('COAL RECEIPT &amp; GCV DATA (3)'!$A$3:$A$9,'MASTER DATA FILE RAW COAL ( (3)'!A53,'COAL RECEIPT &amp; GCV DATA (3)'!$B$3:$B$9)</f>
        <v>0</v>
      </c>
      <c r="C53" s="13">
        <f>SUMIF('COAL RECEIPT &amp; GCV DATA (3)'!$A$3:$A$204,'MASTER DATA FILE RAW COAL ( (3)'!A53,'COAL RECEIPT &amp; GCV DATA (3)'!$C$3:$C$204)</f>
        <v>0</v>
      </c>
      <c r="D53" s="13">
        <f>IFERROR(VLOOKUP(A53,'COAL RECEIPT &amp; GCV DATA (3)'!$A$2:$V$9,4,0),0)</f>
        <v>0</v>
      </c>
      <c r="E53" s="14">
        <f>IFERROR(VLOOKUP(A53,'COAL RECEIPT &amp; GCV DATA (3)'!$A$2:$V$9,5,0),0)</f>
        <v>0</v>
      </c>
      <c r="F53" s="13">
        <f>SUMIF('COAL RECEIPT &amp; GCV DATA (3)'!$A$3:$A$204,'MASTER DATA FILE RAW COAL ( (3)'!A81,'COAL RECEIPT &amp; GCV DATA (3)'!$F$3:$F$204)</f>
        <v>0</v>
      </c>
      <c r="G53" s="13">
        <f>IFERROR(VLOOKUP(A53,'COAL RECEIPT &amp; GCV DATA (3)'!$A$2:$V$204,7,0),0)</f>
        <v>0</v>
      </c>
      <c r="H53" s="13">
        <f>IFERROR(VLOOKUP(A53,'COAL RECEIPT &amp; GCV DATA (3)'!$A$2:$V$204,8,0),0)</f>
        <v>0</v>
      </c>
      <c r="I53" s="13">
        <f>IFERROR(VLOOKUP(A53,'COAL RECEIPT &amp; GCV DATA (3)'!$A$2:$V$204,9,0),0)</f>
        <v>0</v>
      </c>
      <c r="J53" s="13">
        <f>IFERROR(VLOOKUP(A53,'COAL RECEIPT &amp; GCV DATA (3)'!$A$2:$V$204,10,0),0)</f>
        <v>0</v>
      </c>
      <c r="K53" s="15">
        <f>SUMIF('COAL RECEIPT &amp; GCV DATA (3)'!$A$3:$A$204,'MASTER DATA FILE RAW COAL ( (3)'!A53,'COAL RECEIPT &amp; GCV DATA (3)'!$K$3:$K$204)</f>
        <v>0</v>
      </c>
      <c r="L53" s="15">
        <f>SUMIF('COAL RECEIPT &amp; GCV DATA (3)'!$A$3:$A$204,'MASTER DATA FILE RAW COAL ( (3)'!A53,'COAL RECEIPT &amp; GCV DATA (3)'!$L$3:$L$204)</f>
        <v>0</v>
      </c>
      <c r="M53" s="15">
        <f t="shared" si="0"/>
        <v>0</v>
      </c>
      <c r="N53" s="15">
        <f t="shared" si="1"/>
        <v>0</v>
      </c>
      <c r="O53" s="15">
        <f>SUMIF('COAL RECEIPT &amp; GCV DATA (3)'!$A$3:$A$204,'MASTER DATA FILE RAW COAL ( (3)'!A53,'COAL RECEIPT &amp; GCV DATA (3)'!$O$3:$O$204)</f>
        <v>0</v>
      </c>
      <c r="P53" s="15">
        <f t="shared" si="2"/>
        <v>0</v>
      </c>
      <c r="Q53" s="15">
        <f>SUMIF('COAL RECEIPT &amp; GCV DATA (3)'!$A$3:$A$214,'MASTER DATA FILE RAW COAL ( (3)'!A53,'COAL RECEIPT &amp; GCV DATA (3)'!$Q$3:$Q$215)+IF(H53=$J$234,($K$234*K53),0)+IF(H53=$J$235,($K$235*K53),0)+IF(H52=$J$235,($K$236*K53),0)</f>
        <v>0</v>
      </c>
      <c r="R53" s="16">
        <f>SUMIF('COAL RECEIPT &amp; GCV DATA (3)'!$A$3:$A$9,'MASTER DATA FILE RAW COAL ( (3)'!A53,'COAL RECEIPT &amp; GCV DATA (3)'!$R$3:$R$9)+IF(H53=$J$234,($K$234*K53),0)+IF(H53=$J$235,($K$235*K53),0)</f>
        <v>0</v>
      </c>
      <c r="S53" s="15">
        <f t="shared" si="3"/>
        <v>0</v>
      </c>
      <c r="T53" s="15">
        <f>SUMIF('COAL RECEIPT &amp; GCV DATA (3)'!$A$3:$A$204,'MASTER DATA FILE RAW COAL ( (3)'!A53,'COAL RECEIPT &amp; GCV DATA (3)'!$T$3:$T$204)</f>
        <v>0</v>
      </c>
      <c r="U53" s="15">
        <f t="shared" si="4"/>
        <v>0</v>
      </c>
      <c r="V53" s="15">
        <f>SUMIF('COAL RECEIPT &amp; GCV DATA (3)'!$A$3:$A$204,'MASTER DATA FILE RAW COAL ( (3)'!A53,'COAL RECEIPT &amp; GCV DATA (3)'!$V$3:$V$204)</f>
        <v>0</v>
      </c>
      <c r="W53" s="15">
        <f t="shared" si="5"/>
        <v>0</v>
      </c>
    </row>
    <row r="54" spans="1:23" customFormat="1" hidden="1" x14ac:dyDescent="0.3">
      <c r="A54" s="12"/>
      <c r="B54" s="12">
        <f>SUMIF('COAL RECEIPT &amp; GCV DATA (3)'!$A$3:$A$9,'MASTER DATA FILE RAW COAL ( (3)'!A54,'COAL RECEIPT &amp; GCV DATA (3)'!$B$3:$B$9)</f>
        <v>0</v>
      </c>
      <c r="C54" s="13">
        <f>SUMIF('COAL RECEIPT &amp; GCV DATA (3)'!$A$3:$A$204,'MASTER DATA FILE RAW COAL ( (3)'!A54,'COAL RECEIPT &amp; GCV DATA (3)'!$C$3:$C$204)</f>
        <v>0</v>
      </c>
      <c r="D54" s="13">
        <f>IFERROR(VLOOKUP(A54,'COAL RECEIPT &amp; GCV DATA (3)'!$A$2:$V$9,4,0),0)</f>
        <v>0</v>
      </c>
      <c r="E54" s="14">
        <f>IFERROR(VLOOKUP(A54,'COAL RECEIPT &amp; GCV DATA (3)'!$A$2:$V$9,5,0),0)</f>
        <v>0</v>
      </c>
      <c r="F54" s="13">
        <f>SUMIF('COAL RECEIPT &amp; GCV DATA (3)'!$A$3:$A$204,'MASTER DATA FILE RAW COAL ( (3)'!A82,'COAL RECEIPT &amp; GCV DATA (3)'!$F$3:$F$204)</f>
        <v>0</v>
      </c>
      <c r="G54" s="13">
        <f>IFERROR(VLOOKUP(A54,'COAL RECEIPT &amp; GCV DATA (3)'!$A$2:$V$204,7,0),0)</f>
        <v>0</v>
      </c>
      <c r="H54" s="13">
        <f>IFERROR(VLOOKUP(A54,'COAL RECEIPT &amp; GCV DATA (3)'!$A$2:$V$204,8,0),0)</f>
        <v>0</v>
      </c>
      <c r="I54" s="13">
        <f>IFERROR(VLOOKUP(A54,'COAL RECEIPT &amp; GCV DATA (3)'!$A$2:$V$204,9,0),0)</f>
        <v>0</v>
      </c>
      <c r="J54" s="13">
        <f>IFERROR(VLOOKUP(A54,'COAL RECEIPT &amp; GCV DATA (3)'!$A$2:$V$204,10,0),0)</f>
        <v>0</v>
      </c>
      <c r="K54" s="15">
        <f>SUMIF('COAL RECEIPT &amp; GCV DATA (3)'!$A$3:$A$204,'MASTER DATA FILE RAW COAL ( (3)'!A54,'COAL RECEIPT &amp; GCV DATA (3)'!$K$3:$K$204)</f>
        <v>0</v>
      </c>
      <c r="L54" s="15">
        <f>SUMIF('COAL RECEIPT &amp; GCV DATA (3)'!$A$3:$A$204,'MASTER DATA FILE RAW COAL ( (3)'!A54,'COAL RECEIPT &amp; GCV DATA (3)'!$L$3:$L$204)</f>
        <v>0</v>
      </c>
      <c r="M54" s="15">
        <f t="shared" si="0"/>
        <v>0</v>
      </c>
      <c r="N54" s="15">
        <f t="shared" si="1"/>
        <v>0</v>
      </c>
      <c r="O54" s="15">
        <f>SUMIF('COAL RECEIPT &amp; GCV DATA (3)'!$A$3:$A$204,'MASTER DATA FILE RAW COAL ( (3)'!A54,'COAL RECEIPT &amp; GCV DATA (3)'!$O$3:$O$204)</f>
        <v>0</v>
      </c>
      <c r="P54" s="15">
        <f t="shared" si="2"/>
        <v>0</v>
      </c>
      <c r="Q54" s="15">
        <f>SUMIF('COAL RECEIPT &amp; GCV DATA (3)'!$A$3:$A$214,'MASTER DATA FILE RAW COAL ( (3)'!A54,'COAL RECEIPT &amp; GCV DATA (3)'!$Q$3:$Q$215)+IF(H54=$J$234,($K$234*K54),0)+IF(H54=$J$235,($K$235*K54),0)+IF(H53=$J$235,($K$236*K54),0)</f>
        <v>0</v>
      </c>
      <c r="R54" s="16">
        <f>SUMIF('COAL RECEIPT &amp; GCV DATA (3)'!$A$3:$A$9,'MASTER DATA FILE RAW COAL ( (3)'!A54,'COAL RECEIPT &amp; GCV DATA (3)'!$R$3:$R$9)+IF(H54=$J$234,($K$234*K54),0)+IF(H54=$J$235,($K$235*K54),0)</f>
        <v>0</v>
      </c>
      <c r="S54" s="15">
        <f t="shared" si="3"/>
        <v>0</v>
      </c>
      <c r="T54" s="15">
        <f>SUMIF('COAL RECEIPT &amp; GCV DATA (3)'!$A$3:$A$204,'MASTER DATA FILE RAW COAL ( (3)'!A54,'COAL RECEIPT &amp; GCV DATA (3)'!$T$3:$T$204)</f>
        <v>0</v>
      </c>
      <c r="U54" s="15">
        <f t="shared" si="4"/>
        <v>0</v>
      </c>
      <c r="V54" s="15">
        <f>SUMIF('COAL RECEIPT &amp; GCV DATA (3)'!$A$3:$A$204,'MASTER DATA FILE RAW COAL ( (3)'!A54,'COAL RECEIPT &amp; GCV DATA (3)'!$V$3:$V$204)</f>
        <v>0</v>
      </c>
      <c r="W54" s="15">
        <f t="shared" si="5"/>
        <v>0</v>
      </c>
    </row>
    <row r="55" spans="1:23" customFormat="1" hidden="1" x14ac:dyDescent="0.3">
      <c r="A55" s="12"/>
      <c r="B55" s="12">
        <f>SUMIF('COAL RECEIPT &amp; GCV DATA (3)'!$A$3:$A$9,'MASTER DATA FILE RAW COAL ( (3)'!A55,'COAL RECEIPT &amp; GCV DATA (3)'!$B$3:$B$9)</f>
        <v>0</v>
      </c>
      <c r="C55" s="13">
        <f>SUMIF('COAL RECEIPT &amp; GCV DATA (3)'!$A$3:$A$204,'MASTER DATA FILE RAW COAL ( (3)'!A55,'COAL RECEIPT &amp; GCV DATA (3)'!$C$3:$C$204)</f>
        <v>0</v>
      </c>
      <c r="D55" s="13">
        <f>IFERROR(VLOOKUP(A55,'COAL RECEIPT &amp; GCV DATA (3)'!$A$2:$V$9,4,0),0)</f>
        <v>0</v>
      </c>
      <c r="E55" s="14">
        <f>IFERROR(VLOOKUP(A55,'COAL RECEIPT &amp; GCV DATA (3)'!$A$2:$V$9,5,0),0)</f>
        <v>0</v>
      </c>
      <c r="F55" s="13">
        <f>SUMIF('COAL RECEIPT &amp; GCV DATA (3)'!$A$3:$A$204,'MASTER DATA FILE RAW COAL ( (3)'!A83,'COAL RECEIPT &amp; GCV DATA (3)'!$F$3:$F$204)</f>
        <v>0</v>
      </c>
      <c r="G55" s="13">
        <f>IFERROR(VLOOKUP(A55,'COAL RECEIPT &amp; GCV DATA (3)'!$A$2:$V$204,7,0),0)</f>
        <v>0</v>
      </c>
      <c r="H55" s="13">
        <f>IFERROR(VLOOKUP(A55,'COAL RECEIPT &amp; GCV DATA (3)'!$A$2:$V$204,8,0),0)</f>
        <v>0</v>
      </c>
      <c r="I55" s="13">
        <f>IFERROR(VLOOKUP(A55,'COAL RECEIPT &amp; GCV DATA (3)'!$A$2:$V$204,9,0),0)</f>
        <v>0</v>
      </c>
      <c r="J55" s="13">
        <f>IFERROR(VLOOKUP(A55,'COAL RECEIPT &amp; GCV DATA (3)'!$A$2:$V$204,10,0),0)</f>
        <v>0</v>
      </c>
      <c r="K55" s="15">
        <f>SUMIF('COAL RECEIPT &amp; GCV DATA (3)'!$A$3:$A$204,'MASTER DATA FILE RAW COAL ( (3)'!A55,'COAL RECEIPT &amp; GCV DATA (3)'!$K$3:$K$204)</f>
        <v>0</v>
      </c>
      <c r="L55" s="15">
        <f>SUMIF('COAL RECEIPT &amp; GCV DATA (3)'!$A$3:$A$204,'MASTER DATA FILE RAW COAL ( (3)'!A55,'COAL RECEIPT &amp; GCV DATA (3)'!$L$3:$L$204)</f>
        <v>0</v>
      </c>
      <c r="M55" s="15">
        <f t="shared" si="0"/>
        <v>0</v>
      </c>
      <c r="N55" s="15">
        <f t="shared" si="1"/>
        <v>0</v>
      </c>
      <c r="O55" s="15">
        <f>SUMIF('COAL RECEIPT &amp; GCV DATA (3)'!$A$3:$A$204,'MASTER DATA FILE RAW COAL ( (3)'!A55,'COAL RECEIPT &amp; GCV DATA (3)'!$O$3:$O$204)</f>
        <v>0</v>
      </c>
      <c r="P55" s="15">
        <f t="shared" si="2"/>
        <v>0</v>
      </c>
      <c r="Q55" s="15">
        <f>SUMIF('COAL RECEIPT &amp; GCV DATA (3)'!$A$3:$A$214,'MASTER DATA FILE RAW COAL ( (3)'!A55,'COAL RECEIPT &amp; GCV DATA (3)'!$Q$3:$Q$215)+IF(H55=$J$234,($K$234*K55),0)+IF(H55=$J$235,($K$235*K55),0)+IF(H54=$J$235,($K$236*K55),0)</f>
        <v>0</v>
      </c>
      <c r="R55" s="16">
        <f>SUMIF('COAL RECEIPT &amp; GCV DATA (3)'!$A$3:$A$9,'MASTER DATA FILE RAW COAL ( (3)'!A55,'COAL RECEIPT &amp; GCV DATA (3)'!$R$3:$R$9)+IF(H55=$J$234,($K$234*K55),0)+IF(H55=$J$235,($K$235*K55),0)</f>
        <v>0</v>
      </c>
      <c r="S55" s="15">
        <f t="shared" si="3"/>
        <v>0</v>
      </c>
      <c r="T55" s="15">
        <f>SUMIF('COAL RECEIPT &amp; GCV DATA (3)'!$A$3:$A$204,'MASTER DATA FILE RAW COAL ( (3)'!A55,'COAL RECEIPT &amp; GCV DATA (3)'!$T$3:$T$204)</f>
        <v>0</v>
      </c>
      <c r="U55" s="15">
        <f t="shared" si="4"/>
        <v>0</v>
      </c>
      <c r="V55" s="15">
        <f>SUMIF('COAL RECEIPT &amp; GCV DATA (3)'!$A$3:$A$204,'MASTER DATA FILE RAW COAL ( (3)'!A55,'COAL RECEIPT &amp; GCV DATA (3)'!$V$3:$V$204)</f>
        <v>0</v>
      </c>
      <c r="W55" s="15">
        <f t="shared" si="5"/>
        <v>0</v>
      </c>
    </row>
    <row r="56" spans="1:23" customFormat="1" hidden="1" x14ac:dyDescent="0.3">
      <c r="A56" s="12"/>
      <c r="B56" s="12">
        <f>SUMIF('COAL RECEIPT &amp; GCV DATA (3)'!$A$3:$A$9,'MASTER DATA FILE RAW COAL ( (3)'!A56,'COAL RECEIPT &amp; GCV DATA (3)'!$B$3:$B$9)</f>
        <v>0</v>
      </c>
      <c r="C56" s="13">
        <f>SUMIF('COAL RECEIPT &amp; GCV DATA (3)'!$A$3:$A$204,'MASTER DATA FILE RAW COAL ( (3)'!A56,'COAL RECEIPT &amp; GCV DATA (3)'!$C$3:$C$204)</f>
        <v>0</v>
      </c>
      <c r="D56" s="13">
        <f>IFERROR(VLOOKUP(A56,'COAL RECEIPT &amp; GCV DATA (3)'!$A$2:$V$9,4,0),0)</f>
        <v>0</v>
      </c>
      <c r="E56" s="14">
        <f>IFERROR(VLOOKUP(A56,'COAL RECEIPT &amp; GCV DATA (3)'!$A$2:$V$9,5,0),0)</f>
        <v>0</v>
      </c>
      <c r="F56" s="13">
        <f>SUMIF('COAL RECEIPT &amp; GCV DATA (3)'!$A$3:$A$204,'MASTER DATA FILE RAW COAL ( (3)'!A84,'COAL RECEIPT &amp; GCV DATA (3)'!$F$3:$F$204)</f>
        <v>0</v>
      </c>
      <c r="G56" s="13">
        <f>IFERROR(VLOOKUP(A56,'COAL RECEIPT &amp; GCV DATA (3)'!$A$2:$V$204,7,0),0)</f>
        <v>0</v>
      </c>
      <c r="H56" s="13">
        <f>IFERROR(VLOOKUP(A56,'COAL RECEIPT &amp; GCV DATA (3)'!$A$2:$V$204,8,0),0)</f>
        <v>0</v>
      </c>
      <c r="I56" s="13">
        <f>IFERROR(VLOOKUP(A56,'COAL RECEIPT &amp; GCV DATA (3)'!$A$2:$V$204,9,0),0)</f>
        <v>0</v>
      </c>
      <c r="J56" s="13">
        <f>IFERROR(VLOOKUP(A56,'COAL RECEIPT &amp; GCV DATA (3)'!$A$2:$V$204,10,0),0)</f>
        <v>0</v>
      </c>
      <c r="K56" s="15">
        <f>SUMIF('COAL RECEIPT &amp; GCV DATA (3)'!$A$3:$A$204,'MASTER DATA FILE RAW COAL ( (3)'!A56,'COAL RECEIPT &amp; GCV DATA (3)'!$K$3:$K$204)</f>
        <v>0</v>
      </c>
      <c r="L56" s="15">
        <f>SUMIF('COAL RECEIPT &amp; GCV DATA (3)'!$A$3:$A$204,'MASTER DATA FILE RAW COAL ( (3)'!A56,'COAL RECEIPT &amp; GCV DATA (3)'!$L$3:$L$204)</f>
        <v>0</v>
      </c>
      <c r="M56" s="15">
        <f t="shared" si="0"/>
        <v>0</v>
      </c>
      <c r="N56" s="15">
        <f t="shared" si="1"/>
        <v>0</v>
      </c>
      <c r="O56" s="15">
        <f>SUMIF('COAL RECEIPT &amp; GCV DATA (3)'!$A$3:$A$204,'MASTER DATA FILE RAW COAL ( (3)'!A56,'COAL RECEIPT &amp; GCV DATA (3)'!$O$3:$O$204)</f>
        <v>0</v>
      </c>
      <c r="P56" s="15">
        <f t="shared" si="2"/>
        <v>0</v>
      </c>
      <c r="Q56" s="15">
        <f>SUMIF('COAL RECEIPT &amp; GCV DATA (3)'!$A$3:$A$214,'MASTER DATA FILE RAW COAL ( (3)'!A56,'COAL RECEIPT &amp; GCV DATA (3)'!$Q$3:$Q$215)+IF(H56=$J$234,($K$234*K56),0)+IF(H56=$J$235,($K$235*K56),0)+IF(H55=$J$235,($K$236*K56),0)</f>
        <v>0</v>
      </c>
      <c r="R56" s="16">
        <f>SUMIF('COAL RECEIPT &amp; GCV DATA (3)'!$A$3:$A$9,'MASTER DATA FILE RAW COAL ( (3)'!A56,'COAL RECEIPT &amp; GCV DATA (3)'!$R$3:$R$9)+IF(H56=$J$234,($K$234*K56),0)+IF(H56=$J$235,($K$235*K56),0)</f>
        <v>0</v>
      </c>
      <c r="S56" s="15">
        <f t="shared" si="3"/>
        <v>0</v>
      </c>
      <c r="T56" s="15">
        <f>SUMIF('COAL RECEIPT &amp; GCV DATA (3)'!$A$3:$A$204,'MASTER DATA FILE RAW COAL ( (3)'!A56,'COAL RECEIPT &amp; GCV DATA (3)'!$T$3:$T$204)</f>
        <v>0</v>
      </c>
      <c r="U56" s="15">
        <f t="shared" si="4"/>
        <v>0</v>
      </c>
      <c r="V56" s="15">
        <f>SUMIF('COAL RECEIPT &amp; GCV DATA (3)'!$A$3:$A$204,'MASTER DATA FILE RAW COAL ( (3)'!A56,'COAL RECEIPT &amp; GCV DATA (3)'!$V$3:$V$204)</f>
        <v>0</v>
      </c>
      <c r="W56" s="15">
        <f t="shared" si="5"/>
        <v>0</v>
      </c>
    </row>
    <row r="57" spans="1:23" customFormat="1" hidden="1" x14ac:dyDescent="0.3">
      <c r="A57" s="12"/>
      <c r="B57" s="12">
        <f>SUMIF('COAL RECEIPT &amp; GCV DATA (3)'!$A$3:$A$9,'MASTER DATA FILE RAW COAL ( (3)'!A57,'COAL RECEIPT &amp; GCV DATA (3)'!$B$3:$B$9)</f>
        <v>0</v>
      </c>
      <c r="C57" s="13">
        <f>SUMIF('COAL RECEIPT &amp; GCV DATA (3)'!$A$3:$A$204,'MASTER DATA FILE RAW COAL ( (3)'!A57,'COAL RECEIPT &amp; GCV DATA (3)'!$C$3:$C$204)</f>
        <v>0</v>
      </c>
      <c r="D57" s="13">
        <f>IFERROR(VLOOKUP(A57,'COAL RECEIPT &amp; GCV DATA (3)'!$A$2:$V$9,4,0),0)</f>
        <v>0</v>
      </c>
      <c r="E57" s="14">
        <f>IFERROR(VLOOKUP(A57,'COAL RECEIPT &amp; GCV DATA (3)'!$A$2:$V$9,5,0),0)</f>
        <v>0</v>
      </c>
      <c r="F57" s="13">
        <f>SUMIF('COAL RECEIPT &amp; GCV DATA (3)'!$A$3:$A$204,'MASTER DATA FILE RAW COAL ( (3)'!A85,'COAL RECEIPT &amp; GCV DATA (3)'!$F$3:$F$204)</f>
        <v>0</v>
      </c>
      <c r="G57" s="13">
        <f>IFERROR(VLOOKUP(A57,'COAL RECEIPT &amp; GCV DATA (3)'!$A$2:$V$204,7,0),0)</f>
        <v>0</v>
      </c>
      <c r="H57" s="13">
        <f>IFERROR(VLOOKUP(A57,'COAL RECEIPT &amp; GCV DATA (3)'!$A$2:$V$204,8,0),0)</f>
        <v>0</v>
      </c>
      <c r="I57" s="13">
        <f>IFERROR(VLOOKUP(A57,'COAL RECEIPT &amp; GCV DATA (3)'!$A$2:$V$204,9,0),0)</f>
        <v>0</v>
      </c>
      <c r="J57" s="13">
        <f>IFERROR(VLOOKUP(A57,'COAL RECEIPT &amp; GCV DATA (3)'!$A$2:$V$204,10,0),0)</f>
        <v>0</v>
      </c>
      <c r="K57" s="15">
        <f>SUMIF('COAL RECEIPT &amp; GCV DATA (3)'!$A$3:$A$204,'MASTER DATA FILE RAW COAL ( (3)'!A57,'COAL RECEIPT &amp; GCV DATA (3)'!$K$3:$K$204)</f>
        <v>0</v>
      </c>
      <c r="L57" s="15">
        <f>SUMIF('COAL RECEIPT &amp; GCV DATA (3)'!$A$3:$A$204,'MASTER DATA FILE RAW COAL ( (3)'!A57,'COAL RECEIPT &amp; GCV DATA (3)'!$L$3:$L$204)</f>
        <v>0</v>
      </c>
      <c r="M57" s="15">
        <f t="shared" si="0"/>
        <v>0</v>
      </c>
      <c r="N57" s="15">
        <f t="shared" si="1"/>
        <v>0</v>
      </c>
      <c r="O57" s="15">
        <f>SUMIF('COAL RECEIPT &amp; GCV DATA (3)'!$A$3:$A$204,'MASTER DATA FILE RAW COAL ( (3)'!A57,'COAL RECEIPT &amp; GCV DATA (3)'!$O$3:$O$204)</f>
        <v>0</v>
      </c>
      <c r="P57" s="15">
        <f t="shared" si="2"/>
        <v>0</v>
      </c>
      <c r="Q57" s="15">
        <f>SUMIF('COAL RECEIPT &amp; GCV DATA (3)'!$A$3:$A$214,'MASTER DATA FILE RAW COAL ( (3)'!A57,'COAL RECEIPT &amp; GCV DATA (3)'!$Q$3:$Q$215)+IF(H57=$J$234,($K$234*K57),0)+IF(H57=$J$235,($K$235*K57),0)+IF(H56=$J$235,($K$236*K57),0)</f>
        <v>0</v>
      </c>
      <c r="R57" s="16">
        <f>SUMIF('COAL RECEIPT &amp; GCV DATA (3)'!$A$3:$A$9,'MASTER DATA FILE RAW COAL ( (3)'!A57,'COAL RECEIPT &amp; GCV DATA (3)'!$R$3:$R$9)+IF(H57=$J$234,($K$234*K57),0)+IF(H57=$J$235,($K$235*K57),0)</f>
        <v>0</v>
      </c>
      <c r="S57" s="15">
        <f t="shared" si="3"/>
        <v>0</v>
      </c>
      <c r="T57" s="15">
        <f>SUMIF('COAL RECEIPT &amp; GCV DATA (3)'!$A$3:$A$204,'MASTER DATA FILE RAW COAL ( (3)'!A57,'COAL RECEIPT &amp; GCV DATA (3)'!$T$3:$T$204)</f>
        <v>0</v>
      </c>
      <c r="U57" s="15">
        <f t="shared" si="4"/>
        <v>0</v>
      </c>
      <c r="V57" s="15">
        <f>SUMIF('COAL RECEIPT &amp; GCV DATA (3)'!$A$3:$A$204,'MASTER DATA FILE RAW COAL ( (3)'!A57,'COAL RECEIPT &amp; GCV DATA (3)'!$V$3:$V$204)</f>
        <v>0</v>
      </c>
      <c r="W57" s="15">
        <f t="shared" si="5"/>
        <v>0</v>
      </c>
    </row>
    <row r="58" spans="1:23" customFormat="1" hidden="1" x14ac:dyDescent="0.3">
      <c r="A58" s="12"/>
      <c r="B58" s="12">
        <f>SUMIF('COAL RECEIPT &amp; GCV DATA (3)'!$A$3:$A$9,'MASTER DATA FILE RAW COAL ( (3)'!A58,'COAL RECEIPT &amp; GCV DATA (3)'!$B$3:$B$9)</f>
        <v>0</v>
      </c>
      <c r="C58" s="13">
        <f>SUMIF('COAL RECEIPT &amp; GCV DATA (3)'!$A$3:$A$204,'MASTER DATA FILE RAW COAL ( (3)'!A58,'COAL RECEIPT &amp; GCV DATA (3)'!$C$3:$C$204)</f>
        <v>0</v>
      </c>
      <c r="D58" s="13">
        <f>IFERROR(VLOOKUP(A58,'COAL RECEIPT &amp; GCV DATA (3)'!$A$2:$V$9,4,0),0)</f>
        <v>0</v>
      </c>
      <c r="E58" s="14">
        <f>IFERROR(VLOOKUP(A58,'COAL RECEIPT &amp; GCV DATA (3)'!$A$2:$V$9,5,0),0)</f>
        <v>0</v>
      </c>
      <c r="F58" s="13">
        <f>SUMIF('COAL RECEIPT &amp; GCV DATA (3)'!$A$3:$A$204,'MASTER DATA FILE RAW COAL ( (3)'!A86,'COAL RECEIPT &amp; GCV DATA (3)'!$F$3:$F$204)</f>
        <v>0</v>
      </c>
      <c r="G58" s="13">
        <f>IFERROR(VLOOKUP(A58,'COAL RECEIPT &amp; GCV DATA (3)'!$A$2:$V$204,7,0),0)</f>
        <v>0</v>
      </c>
      <c r="H58" s="13">
        <f>IFERROR(VLOOKUP(A58,'COAL RECEIPT &amp; GCV DATA (3)'!$A$2:$V$204,8,0),0)</f>
        <v>0</v>
      </c>
      <c r="I58" s="13">
        <f>IFERROR(VLOOKUP(A58,'COAL RECEIPT &amp; GCV DATA (3)'!$A$2:$V$204,9,0),0)</f>
        <v>0</v>
      </c>
      <c r="J58" s="13">
        <f>IFERROR(VLOOKUP(A58,'COAL RECEIPT &amp; GCV DATA (3)'!$A$2:$V$204,10,0),0)</f>
        <v>0</v>
      </c>
      <c r="K58" s="15">
        <f>SUMIF('COAL RECEIPT &amp; GCV DATA (3)'!$A$3:$A$204,'MASTER DATA FILE RAW COAL ( (3)'!A58,'COAL RECEIPT &amp; GCV DATA (3)'!$K$3:$K$204)</f>
        <v>0</v>
      </c>
      <c r="L58" s="15">
        <f>SUMIF('COAL RECEIPT &amp; GCV DATA (3)'!$A$3:$A$204,'MASTER DATA FILE RAW COAL ( (3)'!A58,'COAL RECEIPT &amp; GCV DATA (3)'!$L$3:$L$204)</f>
        <v>0</v>
      </c>
      <c r="M58" s="15">
        <f t="shared" si="0"/>
        <v>0</v>
      </c>
      <c r="N58" s="15">
        <f t="shared" si="1"/>
        <v>0</v>
      </c>
      <c r="O58" s="15">
        <f>SUMIF('COAL RECEIPT &amp; GCV DATA (3)'!$A$3:$A$204,'MASTER DATA FILE RAW COAL ( (3)'!A58,'COAL RECEIPT &amp; GCV DATA (3)'!$O$3:$O$204)</f>
        <v>0</v>
      </c>
      <c r="P58" s="15">
        <f t="shared" si="2"/>
        <v>0</v>
      </c>
      <c r="Q58" s="15">
        <f>SUMIF('COAL RECEIPT &amp; GCV DATA (3)'!$A$3:$A$214,'MASTER DATA FILE RAW COAL ( (3)'!A58,'COAL RECEIPT &amp; GCV DATA (3)'!$Q$3:$Q$215)+IF(H58=$J$234,($K$234*K58),0)+IF(H58=$J$235,($K$235*K58),0)+IF(H57=$J$235,($K$236*K58),0)</f>
        <v>0</v>
      </c>
      <c r="R58" s="16">
        <f>SUMIF('COAL RECEIPT &amp; GCV DATA (3)'!$A$3:$A$9,'MASTER DATA FILE RAW COAL ( (3)'!A58,'COAL RECEIPT &amp; GCV DATA (3)'!$R$3:$R$9)+IF(H58=$J$234,($K$234*K58),0)+IF(H58=$J$235,($K$235*K58),0)</f>
        <v>0</v>
      </c>
      <c r="S58" s="15">
        <f t="shared" si="3"/>
        <v>0</v>
      </c>
      <c r="T58" s="15">
        <f>SUMIF('COAL RECEIPT &amp; GCV DATA (3)'!$A$3:$A$204,'MASTER DATA FILE RAW COAL ( (3)'!A58,'COAL RECEIPT &amp; GCV DATA (3)'!$T$3:$T$204)</f>
        <v>0</v>
      </c>
      <c r="U58" s="15">
        <f t="shared" si="4"/>
        <v>0</v>
      </c>
      <c r="V58" s="15">
        <f>SUMIF('COAL RECEIPT &amp; GCV DATA (3)'!$A$3:$A$204,'MASTER DATA FILE RAW COAL ( (3)'!A58,'COAL RECEIPT &amp; GCV DATA (3)'!$V$3:$V$204)</f>
        <v>0</v>
      </c>
      <c r="W58" s="15">
        <f t="shared" si="5"/>
        <v>0</v>
      </c>
    </row>
    <row r="59" spans="1:23" customFormat="1" hidden="1" x14ac:dyDescent="0.3">
      <c r="A59" s="12"/>
      <c r="B59" s="12">
        <f>SUMIF('COAL RECEIPT &amp; GCV DATA (3)'!$A$3:$A$9,'MASTER DATA FILE RAW COAL ( (3)'!A59,'COAL RECEIPT &amp; GCV DATA (3)'!$B$3:$B$9)</f>
        <v>0</v>
      </c>
      <c r="C59" s="13">
        <f>SUMIF('COAL RECEIPT &amp; GCV DATA (3)'!$A$3:$A$204,'MASTER DATA FILE RAW COAL ( (3)'!A59,'COAL RECEIPT &amp; GCV DATA (3)'!$C$3:$C$204)</f>
        <v>0</v>
      </c>
      <c r="D59" s="13">
        <f>IFERROR(VLOOKUP(A59,'COAL RECEIPT &amp; GCV DATA (3)'!$A$2:$V$9,4,0),0)</f>
        <v>0</v>
      </c>
      <c r="E59" s="14">
        <f>IFERROR(VLOOKUP(A59,'COAL RECEIPT &amp; GCV DATA (3)'!$A$2:$V$9,5,0),0)</f>
        <v>0</v>
      </c>
      <c r="F59" s="13">
        <f>SUMIF('COAL RECEIPT &amp; GCV DATA (3)'!$A$3:$A$204,'MASTER DATA FILE RAW COAL ( (3)'!A87,'COAL RECEIPT &amp; GCV DATA (3)'!$F$3:$F$204)</f>
        <v>0</v>
      </c>
      <c r="G59" s="13">
        <f>IFERROR(VLOOKUP(A59,'COAL RECEIPT &amp; GCV DATA (3)'!$A$2:$V$204,7,0),0)</f>
        <v>0</v>
      </c>
      <c r="H59" s="13">
        <f>IFERROR(VLOOKUP(A59,'COAL RECEIPT &amp; GCV DATA (3)'!$A$2:$V$204,8,0),0)</f>
        <v>0</v>
      </c>
      <c r="I59" s="13">
        <f>IFERROR(VLOOKUP(A59,'COAL RECEIPT &amp; GCV DATA (3)'!$A$2:$V$204,9,0),0)</f>
        <v>0</v>
      </c>
      <c r="J59" s="13">
        <f>IFERROR(VLOOKUP(A59,'COAL RECEIPT &amp; GCV DATA (3)'!$A$2:$V$204,10,0),0)</f>
        <v>0</v>
      </c>
      <c r="K59" s="15">
        <f>SUMIF('COAL RECEIPT &amp; GCV DATA (3)'!$A$3:$A$204,'MASTER DATA FILE RAW COAL ( (3)'!A59,'COAL RECEIPT &amp; GCV DATA (3)'!$K$3:$K$204)</f>
        <v>0</v>
      </c>
      <c r="L59" s="15">
        <f>SUMIF('COAL RECEIPT &amp; GCV DATA (3)'!$A$3:$A$204,'MASTER DATA FILE RAW COAL ( (3)'!A59,'COAL RECEIPT &amp; GCV DATA (3)'!$L$3:$L$204)</f>
        <v>0</v>
      </c>
      <c r="M59" s="15">
        <f t="shared" si="0"/>
        <v>0</v>
      </c>
      <c r="N59" s="15">
        <f t="shared" si="1"/>
        <v>0</v>
      </c>
      <c r="O59" s="15">
        <f>SUMIF('COAL RECEIPT &amp; GCV DATA (3)'!$A$3:$A$204,'MASTER DATA FILE RAW COAL ( (3)'!A59,'COAL RECEIPT &amp; GCV DATA (3)'!$O$3:$O$204)</f>
        <v>0</v>
      </c>
      <c r="P59" s="15">
        <f t="shared" si="2"/>
        <v>0</v>
      </c>
      <c r="Q59" s="15">
        <f>SUMIF('COAL RECEIPT &amp; GCV DATA (3)'!$A$3:$A$214,'MASTER DATA FILE RAW COAL ( (3)'!A59,'COAL RECEIPT &amp; GCV DATA (3)'!$Q$3:$Q$215)+IF(H59=$J$234,($K$234*K59),0)+IF(H59=$J$235,($K$235*K59),0)+IF(H58=$J$235,($K$236*K59),0)</f>
        <v>0</v>
      </c>
      <c r="R59" s="16">
        <f>SUMIF('COAL RECEIPT &amp; GCV DATA (3)'!$A$3:$A$9,'MASTER DATA FILE RAW COAL ( (3)'!A59,'COAL RECEIPT &amp; GCV DATA (3)'!$R$3:$R$9)+IF(H59=$J$234,($K$234*K59),0)+IF(H59=$J$235,($K$235*K59),0)</f>
        <v>0</v>
      </c>
      <c r="S59" s="15">
        <f t="shared" si="3"/>
        <v>0</v>
      </c>
      <c r="T59" s="15">
        <f>SUMIF('COAL RECEIPT &amp; GCV DATA (3)'!$A$3:$A$204,'MASTER DATA FILE RAW COAL ( (3)'!A59,'COAL RECEIPT &amp; GCV DATA (3)'!$T$3:$T$204)</f>
        <v>0</v>
      </c>
      <c r="U59" s="15">
        <f t="shared" si="4"/>
        <v>0</v>
      </c>
      <c r="V59" s="15">
        <f>SUMIF('COAL RECEIPT &amp; GCV DATA (3)'!$A$3:$A$204,'MASTER DATA FILE RAW COAL ( (3)'!A59,'COAL RECEIPT &amp; GCV DATA (3)'!$V$3:$V$204)</f>
        <v>0</v>
      </c>
      <c r="W59" s="15">
        <f t="shared" si="5"/>
        <v>0</v>
      </c>
    </row>
    <row r="60" spans="1:23" customFormat="1" hidden="1" x14ac:dyDescent="0.3">
      <c r="A60" s="12"/>
      <c r="B60" s="12">
        <f>SUMIF('COAL RECEIPT &amp; GCV DATA (3)'!$A$3:$A$9,'MASTER DATA FILE RAW COAL ( (3)'!A60,'COAL RECEIPT &amp; GCV DATA (3)'!$B$3:$B$9)</f>
        <v>0</v>
      </c>
      <c r="C60" s="13">
        <f>SUMIF('COAL RECEIPT &amp; GCV DATA (3)'!$A$3:$A$204,'MASTER DATA FILE RAW COAL ( (3)'!A60,'COAL RECEIPT &amp; GCV DATA (3)'!$C$3:$C$204)</f>
        <v>0</v>
      </c>
      <c r="D60" s="13">
        <f>IFERROR(VLOOKUP(A60,'COAL RECEIPT &amp; GCV DATA (3)'!$A$2:$V$9,4,0),0)</f>
        <v>0</v>
      </c>
      <c r="E60" s="14">
        <f>IFERROR(VLOOKUP(A60,'COAL RECEIPT &amp; GCV DATA (3)'!$A$2:$V$9,5,0),0)</f>
        <v>0</v>
      </c>
      <c r="F60" s="13">
        <f>SUMIF('COAL RECEIPT &amp; GCV DATA (3)'!$A$3:$A$204,'MASTER DATA FILE RAW COAL ( (3)'!A88,'COAL RECEIPT &amp; GCV DATA (3)'!$F$3:$F$204)</f>
        <v>0</v>
      </c>
      <c r="G60" s="13">
        <f>IFERROR(VLOOKUP(A60,'COAL RECEIPT &amp; GCV DATA (3)'!$A$2:$V$204,7,0),0)</f>
        <v>0</v>
      </c>
      <c r="H60" s="13">
        <f>IFERROR(VLOOKUP(A60,'COAL RECEIPT &amp; GCV DATA (3)'!$A$2:$V$204,8,0),0)</f>
        <v>0</v>
      </c>
      <c r="I60" s="13">
        <f>IFERROR(VLOOKUP(A60,'COAL RECEIPT &amp; GCV DATA (3)'!$A$2:$V$204,9,0),0)</f>
        <v>0</v>
      </c>
      <c r="J60" s="13">
        <f>IFERROR(VLOOKUP(A60,'COAL RECEIPT &amp; GCV DATA (3)'!$A$2:$V$204,10,0),0)</f>
        <v>0</v>
      </c>
      <c r="K60" s="15">
        <f>SUMIF('COAL RECEIPT &amp; GCV DATA (3)'!$A$3:$A$204,'MASTER DATA FILE RAW COAL ( (3)'!A60,'COAL RECEIPT &amp; GCV DATA (3)'!$K$3:$K$204)</f>
        <v>0</v>
      </c>
      <c r="L60" s="15">
        <f>SUMIF('COAL RECEIPT &amp; GCV DATA (3)'!$A$3:$A$204,'MASTER DATA FILE RAW COAL ( (3)'!A60,'COAL RECEIPT &amp; GCV DATA (3)'!$L$3:$L$204)</f>
        <v>0</v>
      </c>
      <c r="M60" s="15">
        <f t="shared" si="0"/>
        <v>0</v>
      </c>
      <c r="N60" s="15">
        <f t="shared" si="1"/>
        <v>0</v>
      </c>
      <c r="O60" s="15">
        <f>SUMIF('COAL RECEIPT &amp; GCV DATA (3)'!$A$3:$A$204,'MASTER DATA FILE RAW COAL ( (3)'!A60,'COAL RECEIPT &amp; GCV DATA (3)'!$O$3:$O$204)</f>
        <v>0</v>
      </c>
      <c r="P60" s="15">
        <f t="shared" si="2"/>
        <v>0</v>
      </c>
      <c r="Q60" s="15">
        <f>SUMIF('COAL RECEIPT &amp; GCV DATA (3)'!$A$3:$A$214,'MASTER DATA FILE RAW COAL ( (3)'!A60,'COAL RECEIPT &amp; GCV DATA (3)'!$Q$3:$Q$215)+IF(H60=$J$234,($K$234*K60),0)+IF(H60=$J$235,($K$235*K60),0)+IF(H59=$J$235,($K$236*K60),0)</f>
        <v>0</v>
      </c>
      <c r="R60" s="16">
        <f>SUMIF('COAL RECEIPT &amp; GCV DATA (3)'!$A$3:$A$9,'MASTER DATA FILE RAW COAL ( (3)'!A60,'COAL RECEIPT &amp; GCV DATA (3)'!$R$3:$R$9)+IF(H60=$J$234,($K$234*K60),0)+IF(H60=$J$235,($K$235*K60),0)</f>
        <v>0</v>
      </c>
      <c r="S60" s="15">
        <f t="shared" si="3"/>
        <v>0</v>
      </c>
      <c r="T60" s="15">
        <f>SUMIF('COAL RECEIPT &amp; GCV DATA (3)'!$A$3:$A$204,'MASTER DATA FILE RAW COAL ( (3)'!A60,'COAL RECEIPT &amp; GCV DATA (3)'!$T$3:$T$204)</f>
        <v>0</v>
      </c>
      <c r="U60" s="15">
        <f t="shared" si="4"/>
        <v>0</v>
      </c>
      <c r="V60" s="15">
        <f>SUMIF('COAL RECEIPT &amp; GCV DATA (3)'!$A$3:$A$204,'MASTER DATA FILE RAW COAL ( (3)'!A60,'COAL RECEIPT &amp; GCV DATA (3)'!$V$3:$V$204)</f>
        <v>0</v>
      </c>
      <c r="W60" s="15">
        <f t="shared" si="5"/>
        <v>0</v>
      </c>
    </row>
    <row r="61" spans="1:23" customFormat="1" hidden="1" x14ac:dyDescent="0.3">
      <c r="A61" s="12"/>
      <c r="B61" s="12">
        <f>SUMIF('COAL RECEIPT &amp; GCV DATA (3)'!$A$3:$A$9,'MASTER DATA FILE RAW COAL ( (3)'!A61,'COAL RECEIPT &amp; GCV DATA (3)'!$B$3:$B$9)</f>
        <v>0</v>
      </c>
      <c r="C61" s="13">
        <f>SUMIF('COAL RECEIPT &amp; GCV DATA (3)'!$A$3:$A$204,'MASTER DATA FILE RAW COAL ( (3)'!A61,'COAL RECEIPT &amp; GCV DATA (3)'!$C$3:$C$204)</f>
        <v>0</v>
      </c>
      <c r="D61" s="13">
        <f>IFERROR(VLOOKUP(A61,'COAL RECEIPT &amp; GCV DATA (3)'!$A$2:$V$9,4,0),0)</f>
        <v>0</v>
      </c>
      <c r="E61" s="14">
        <f>IFERROR(VLOOKUP(A61,'COAL RECEIPT &amp; GCV DATA (3)'!$A$2:$V$9,5,0),0)</f>
        <v>0</v>
      </c>
      <c r="F61" s="13">
        <f>SUMIF('COAL RECEIPT &amp; GCV DATA (3)'!$A$3:$A$204,'MASTER DATA FILE RAW COAL ( (3)'!A89,'COAL RECEIPT &amp; GCV DATA (3)'!$F$3:$F$204)</f>
        <v>0</v>
      </c>
      <c r="G61" s="13">
        <f>IFERROR(VLOOKUP(A61,'COAL RECEIPT &amp; GCV DATA (3)'!$A$2:$V$204,7,0),0)</f>
        <v>0</v>
      </c>
      <c r="H61" s="13">
        <f>IFERROR(VLOOKUP(A61,'COAL RECEIPT &amp; GCV DATA (3)'!$A$2:$V$204,8,0),0)</f>
        <v>0</v>
      </c>
      <c r="I61" s="13">
        <f>IFERROR(VLOOKUP(A61,'COAL RECEIPT &amp; GCV DATA (3)'!$A$2:$V$204,9,0),0)</f>
        <v>0</v>
      </c>
      <c r="J61" s="13">
        <f>IFERROR(VLOOKUP(A61,'COAL RECEIPT &amp; GCV DATA (3)'!$A$2:$V$204,10,0),0)</f>
        <v>0</v>
      </c>
      <c r="K61" s="15">
        <f>SUMIF('COAL RECEIPT &amp; GCV DATA (3)'!$A$3:$A$204,'MASTER DATA FILE RAW COAL ( (3)'!A61,'COAL RECEIPT &amp; GCV DATA (3)'!$K$3:$K$204)</f>
        <v>0</v>
      </c>
      <c r="L61" s="15">
        <f>SUMIF('COAL RECEIPT &amp; GCV DATA (3)'!$A$3:$A$204,'MASTER DATA FILE RAW COAL ( (3)'!A61,'COAL RECEIPT &amp; GCV DATA (3)'!$L$3:$L$204)</f>
        <v>0</v>
      </c>
      <c r="M61" s="15">
        <f t="shared" si="0"/>
        <v>0</v>
      </c>
      <c r="N61" s="15">
        <f t="shared" si="1"/>
        <v>0</v>
      </c>
      <c r="O61" s="15">
        <f>SUMIF('COAL RECEIPT &amp; GCV DATA (3)'!$A$3:$A$204,'MASTER DATA FILE RAW COAL ( (3)'!A61,'COAL RECEIPT &amp; GCV DATA (3)'!$O$3:$O$204)</f>
        <v>0</v>
      </c>
      <c r="P61" s="15">
        <f t="shared" si="2"/>
        <v>0</v>
      </c>
      <c r="Q61" s="15">
        <f>SUMIF('COAL RECEIPT &amp; GCV DATA (3)'!$A$3:$A$214,'MASTER DATA FILE RAW COAL ( (3)'!A61,'COAL RECEIPT &amp; GCV DATA (3)'!$Q$3:$Q$215)+IF(H61=$J$234,($K$234*K61),0)+IF(H61=$J$235,($K$235*K61),0)+IF(H60=$J$235,($K$236*K61),0)</f>
        <v>0</v>
      </c>
      <c r="R61" s="16">
        <f>SUMIF('COAL RECEIPT &amp; GCV DATA (3)'!$A$3:$A$9,'MASTER DATA FILE RAW COAL ( (3)'!A61,'COAL RECEIPT &amp; GCV DATA (3)'!$R$3:$R$9)+IF(H61=$J$234,($K$234*K61),0)+IF(H61=$J$235,($K$235*K61),0)</f>
        <v>0</v>
      </c>
      <c r="S61" s="15">
        <f t="shared" si="3"/>
        <v>0</v>
      </c>
      <c r="T61" s="15">
        <f>SUMIF('COAL RECEIPT &amp; GCV DATA (3)'!$A$3:$A$204,'MASTER DATA FILE RAW COAL ( (3)'!A61,'COAL RECEIPT &amp; GCV DATA (3)'!$T$3:$T$204)</f>
        <v>0</v>
      </c>
      <c r="U61" s="15">
        <f t="shared" si="4"/>
        <v>0</v>
      </c>
      <c r="V61" s="15">
        <f>SUMIF('COAL RECEIPT &amp; GCV DATA (3)'!$A$3:$A$204,'MASTER DATA FILE RAW COAL ( (3)'!A61,'COAL RECEIPT &amp; GCV DATA (3)'!$V$3:$V$204)</f>
        <v>0</v>
      </c>
      <c r="W61" s="15">
        <f t="shared" si="5"/>
        <v>0</v>
      </c>
    </row>
    <row r="62" spans="1:23" customFormat="1" hidden="1" x14ac:dyDescent="0.3">
      <c r="A62" s="12"/>
      <c r="B62" s="12">
        <f>SUMIF('COAL RECEIPT &amp; GCV DATA (3)'!$A$3:$A$9,'MASTER DATA FILE RAW COAL ( (3)'!A62,'COAL RECEIPT &amp; GCV DATA (3)'!$B$3:$B$9)</f>
        <v>0</v>
      </c>
      <c r="C62" s="13">
        <f>SUMIF('COAL RECEIPT &amp; GCV DATA (3)'!$A$3:$A$204,'MASTER DATA FILE RAW COAL ( (3)'!A62,'COAL RECEIPT &amp; GCV DATA (3)'!$C$3:$C$204)</f>
        <v>0</v>
      </c>
      <c r="D62" s="13">
        <f>IFERROR(VLOOKUP(A62,'COAL RECEIPT &amp; GCV DATA (3)'!$A$2:$V$9,4,0),0)</f>
        <v>0</v>
      </c>
      <c r="E62" s="14">
        <f>IFERROR(VLOOKUP(A62,'COAL RECEIPT &amp; GCV DATA (3)'!$A$2:$V$9,5,0),0)</f>
        <v>0</v>
      </c>
      <c r="F62" s="13">
        <f>SUMIF('COAL RECEIPT &amp; GCV DATA (3)'!$A$3:$A$204,'MASTER DATA FILE RAW COAL ( (3)'!A90,'COAL RECEIPT &amp; GCV DATA (3)'!$F$3:$F$204)</f>
        <v>0</v>
      </c>
      <c r="G62" s="13">
        <f>IFERROR(VLOOKUP(A62,'COAL RECEIPT &amp; GCV DATA (3)'!$A$2:$V$204,7,0),0)</f>
        <v>0</v>
      </c>
      <c r="H62" s="13">
        <f>IFERROR(VLOOKUP(A62,'COAL RECEIPT &amp; GCV DATA (3)'!$A$2:$V$204,8,0),0)</f>
        <v>0</v>
      </c>
      <c r="I62" s="13">
        <f>IFERROR(VLOOKUP(A62,'COAL RECEIPT &amp; GCV DATA (3)'!$A$2:$V$204,9,0),0)</f>
        <v>0</v>
      </c>
      <c r="J62" s="13">
        <f>IFERROR(VLOOKUP(A62,'COAL RECEIPT &amp; GCV DATA (3)'!$A$2:$V$204,10,0),0)</f>
        <v>0</v>
      </c>
      <c r="K62" s="15">
        <f>SUMIF('COAL RECEIPT &amp; GCV DATA (3)'!$A$3:$A$204,'MASTER DATA FILE RAW COAL ( (3)'!A62,'COAL RECEIPT &amp; GCV DATA (3)'!$K$3:$K$204)</f>
        <v>0</v>
      </c>
      <c r="L62" s="15">
        <f>SUMIF('COAL RECEIPT &amp; GCV DATA (3)'!$A$3:$A$204,'MASTER DATA FILE RAW COAL ( (3)'!A62,'COAL RECEIPT &amp; GCV DATA (3)'!$L$3:$L$204)</f>
        <v>0</v>
      </c>
      <c r="M62" s="15">
        <f t="shared" si="0"/>
        <v>0</v>
      </c>
      <c r="N62" s="15">
        <f t="shared" si="1"/>
        <v>0</v>
      </c>
      <c r="O62" s="15">
        <f>SUMIF('COAL RECEIPT &amp; GCV DATA (3)'!$A$3:$A$204,'MASTER DATA FILE RAW COAL ( (3)'!A62,'COAL RECEIPT &amp; GCV DATA (3)'!$O$3:$O$204)</f>
        <v>0</v>
      </c>
      <c r="P62" s="15">
        <f t="shared" si="2"/>
        <v>0</v>
      </c>
      <c r="Q62" s="15">
        <f>SUMIF('COAL RECEIPT &amp; GCV DATA (3)'!$A$3:$A$214,'MASTER DATA FILE RAW COAL ( (3)'!A62,'COAL RECEIPT &amp; GCV DATA (3)'!$Q$3:$Q$215)+IF(H62=$J$234,($K$234*K62),0)+IF(H62=$J$235,($K$235*K62),0)+IF(H61=$J$235,($K$236*K62),0)</f>
        <v>0</v>
      </c>
      <c r="R62" s="16">
        <f>SUMIF('COAL RECEIPT &amp; GCV DATA (3)'!$A$3:$A$9,'MASTER DATA FILE RAW COAL ( (3)'!A62,'COAL RECEIPT &amp; GCV DATA (3)'!$R$3:$R$9)+IF(H62=$J$234,($K$234*K62),0)+IF(H62=$J$235,($K$235*K62),0)</f>
        <v>0</v>
      </c>
      <c r="S62" s="15">
        <f t="shared" si="3"/>
        <v>0</v>
      </c>
      <c r="T62" s="15">
        <f>SUMIF('COAL RECEIPT &amp; GCV DATA (3)'!$A$3:$A$204,'MASTER DATA FILE RAW COAL ( (3)'!A62,'COAL RECEIPT &amp; GCV DATA (3)'!$T$3:$T$204)</f>
        <v>0</v>
      </c>
      <c r="U62" s="15">
        <f t="shared" si="4"/>
        <v>0</v>
      </c>
      <c r="V62" s="15">
        <f>SUMIF('COAL RECEIPT &amp; GCV DATA (3)'!$A$3:$A$204,'MASTER DATA FILE RAW COAL ( (3)'!A62,'COAL RECEIPT &amp; GCV DATA (3)'!$V$3:$V$204)</f>
        <v>0</v>
      </c>
      <c r="W62" s="15">
        <f t="shared" si="5"/>
        <v>0</v>
      </c>
    </row>
    <row r="63" spans="1:23" customFormat="1" hidden="1" x14ac:dyDescent="0.3">
      <c r="A63" s="12"/>
      <c r="B63" s="12">
        <f>SUMIF('COAL RECEIPT &amp; GCV DATA (3)'!$A$3:$A$9,'MASTER DATA FILE RAW COAL ( (3)'!A63,'COAL RECEIPT &amp; GCV DATA (3)'!$B$3:$B$9)</f>
        <v>0</v>
      </c>
      <c r="C63" s="13">
        <f>SUMIF('COAL RECEIPT &amp; GCV DATA (3)'!$A$3:$A$204,'MASTER DATA FILE RAW COAL ( (3)'!A63,'COAL RECEIPT &amp; GCV DATA (3)'!$C$3:$C$204)</f>
        <v>0</v>
      </c>
      <c r="D63" s="13">
        <f>IFERROR(VLOOKUP(A63,'COAL RECEIPT &amp; GCV DATA (3)'!$A$2:$V$9,4,0),0)</f>
        <v>0</v>
      </c>
      <c r="E63" s="14">
        <f>IFERROR(VLOOKUP(A63,'COAL RECEIPT &amp; GCV DATA (3)'!$A$2:$V$9,5,0),0)</f>
        <v>0</v>
      </c>
      <c r="F63" s="13">
        <f>SUMIF('COAL RECEIPT &amp; GCV DATA (3)'!$A$3:$A$204,'MASTER DATA FILE RAW COAL ( (3)'!A91,'COAL RECEIPT &amp; GCV DATA (3)'!$F$3:$F$204)</f>
        <v>0</v>
      </c>
      <c r="G63" s="13">
        <f>IFERROR(VLOOKUP(A63,'COAL RECEIPT &amp; GCV DATA (3)'!$A$2:$V$204,7,0),0)</f>
        <v>0</v>
      </c>
      <c r="H63" s="13">
        <f>IFERROR(VLOOKUP(A63,'COAL RECEIPT &amp; GCV DATA (3)'!$A$2:$V$204,8,0),0)</f>
        <v>0</v>
      </c>
      <c r="I63" s="13">
        <f>IFERROR(VLOOKUP(A63,'COAL RECEIPT &amp; GCV DATA (3)'!$A$2:$V$204,9,0),0)</f>
        <v>0</v>
      </c>
      <c r="J63" s="13">
        <f>IFERROR(VLOOKUP(A63,'COAL RECEIPT &amp; GCV DATA (3)'!$A$2:$V$204,10,0),0)</f>
        <v>0</v>
      </c>
      <c r="K63" s="15">
        <f>SUMIF('COAL RECEIPT &amp; GCV DATA (3)'!$A$3:$A$204,'MASTER DATA FILE RAW COAL ( (3)'!A63,'COAL RECEIPT &amp; GCV DATA (3)'!$K$3:$K$204)</f>
        <v>0</v>
      </c>
      <c r="L63" s="15">
        <f>SUMIF('COAL RECEIPT &amp; GCV DATA (3)'!$A$3:$A$204,'MASTER DATA FILE RAW COAL ( (3)'!A63,'COAL RECEIPT &amp; GCV DATA (3)'!$L$3:$L$204)</f>
        <v>0</v>
      </c>
      <c r="M63" s="15">
        <f t="shared" si="0"/>
        <v>0</v>
      </c>
      <c r="N63" s="15">
        <f t="shared" si="1"/>
        <v>0</v>
      </c>
      <c r="O63" s="15">
        <f>SUMIF('COAL RECEIPT &amp; GCV DATA (3)'!$A$3:$A$204,'MASTER DATA FILE RAW COAL ( (3)'!A63,'COAL RECEIPT &amp; GCV DATA (3)'!$O$3:$O$204)</f>
        <v>0</v>
      </c>
      <c r="P63" s="15">
        <f t="shared" si="2"/>
        <v>0</v>
      </c>
      <c r="Q63" s="15">
        <f>SUMIF('COAL RECEIPT &amp; GCV DATA (3)'!$A$3:$A$214,'MASTER DATA FILE RAW COAL ( (3)'!A63,'COAL RECEIPT &amp; GCV DATA (3)'!$Q$3:$Q$215)+IF(H63=$J$234,($K$234*K63),0)+IF(H63=$J$235,($K$235*K63),0)+IF(H62=$J$235,($K$236*K63),0)</f>
        <v>0</v>
      </c>
      <c r="R63" s="16">
        <f>SUMIF('COAL RECEIPT &amp; GCV DATA (3)'!$A$3:$A$9,'MASTER DATA FILE RAW COAL ( (3)'!A63,'COAL RECEIPT &amp; GCV DATA (3)'!$R$3:$R$9)+IF(H63=$J$234,($K$234*K63),0)+IF(H63=$J$235,($K$235*K63),0)</f>
        <v>0</v>
      </c>
      <c r="S63" s="15">
        <f t="shared" si="3"/>
        <v>0</v>
      </c>
      <c r="T63" s="15">
        <f>SUMIF('COAL RECEIPT &amp; GCV DATA (3)'!$A$3:$A$204,'MASTER DATA FILE RAW COAL ( (3)'!A63,'COAL RECEIPT &amp; GCV DATA (3)'!$T$3:$T$204)</f>
        <v>0</v>
      </c>
      <c r="U63" s="15">
        <f t="shared" si="4"/>
        <v>0</v>
      </c>
      <c r="V63" s="15">
        <f>SUMIF('COAL RECEIPT &amp; GCV DATA (3)'!$A$3:$A$204,'MASTER DATA FILE RAW COAL ( (3)'!A63,'COAL RECEIPT &amp; GCV DATA (3)'!$V$3:$V$204)</f>
        <v>0</v>
      </c>
      <c r="W63" s="15">
        <f t="shared" si="5"/>
        <v>0</v>
      </c>
    </row>
    <row r="64" spans="1:23" customFormat="1" hidden="1" x14ac:dyDescent="0.3">
      <c r="A64" s="12"/>
      <c r="B64" s="12">
        <f>SUMIF('COAL RECEIPT &amp; GCV DATA (3)'!$A$3:$A$9,'MASTER DATA FILE RAW COAL ( (3)'!A64,'COAL RECEIPT &amp; GCV DATA (3)'!$B$3:$B$9)</f>
        <v>0</v>
      </c>
      <c r="C64" s="13">
        <f>SUMIF('COAL RECEIPT &amp; GCV DATA (3)'!$A$3:$A$204,'MASTER DATA FILE RAW COAL ( (3)'!A64,'COAL RECEIPT &amp; GCV DATA (3)'!$C$3:$C$204)</f>
        <v>0</v>
      </c>
      <c r="D64" s="13">
        <f>IFERROR(VLOOKUP(A64,'COAL RECEIPT &amp; GCV DATA (3)'!$A$2:$V$9,4,0),0)</f>
        <v>0</v>
      </c>
      <c r="E64" s="14">
        <f>IFERROR(VLOOKUP(A64,'COAL RECEIPT &amp; GCV DATA (3)'!$A$2:$V$9,5,0),0)</f>
        <v>0</v>
      </c>
      <c r="F64" s="13">
        <f>SUMIF('COAL RECEIPT &amp; GCV DATA (3)'!$A$3:$A$204,'MASTER DATA FILE RAW COAL ( (3)'!A92,'COAL RECEIPT &amp; GCV DATA (3)'!$F$3:$F$204)</f>
        <v>0</v>
      </c>
      <c r="G64" s="13">
        <f>IFERROR(VLOOKUP(A64,'COAL RECEIPT &amp; GCV DATA (3)'!$A$2:$V$204,7,0),0)</f>
        <v>0</v>
      </c>
      <c r="H64" s="13">
        <f>IFERROR(VLOOKUP(A64,'COAL RECEIPT &amp; GCV DATA (3)'!$A$2:$V$204,8,0),0)</f>
        <v>0</v>
      </c>
      <c r="I64" s="13">
        <f>IFERROR(VLOOKUP(A64,'COAL RECEIPT &amp; GCV DATA (3)'!$A$2:$V$204,9,0),0)</f>
        <v>0</v>
      </c>
      <c r="J64" s="13">
        <f>IFERROR(VLOOKUP(A64,'COAL RECEIPT &amp; GCV DATA (3)'!$A$2:$V$204,10,0),0)</f>
        <v>0</v>
      </c>
      <c r="K64" s="15">
        <f>SUMIF('COAL RECEIPT &amp; GCV DATA (3)'!$A$3:$A$204,'MASTER DATA FILE RAW COAL ( (3)'!A64,'COAL RECEIPT &amp; GCV DATA (3)'!$K$3:$K$204)</f>
        <v>0</v>
      </c>
      <c r="L64" s="15">
        <f>SUMIF('COAL RECEIPT &amp; GCV DATA (3)'!$A$3:$A$204,'MASTER DATA FILE RAW COAL ( (3)'!A64,'COAL RECEIPT &amp; GCV DATA (3)'!$L$3:$L$204)</f>
        <v>0</v>
      </c>
      <c r="M64" s="15">
        <f t="shared" si="0"/>
        <v>0</v>
      </c>
      <c r="N64" s="15">
        <f t="shared" si="1"/>
        <v>0</v>
      </c>
      <c r="O64" s="15">
        <f>SUMIF('COAL RECEIPT &amp; GCV DATA (3)'!$A$3:$A$204,'MASTER DATA FILE RAW COAL ( (3)'!A64,'COAL RECEIPT &amp; GCV DATA (3)'!$O$3:$O$204)</f>
        <v>0</v>
      </c>
      <c r="P64" s="15">
        <f t="shared" si="2"/>
        <v>0</v>
      </c>
      <c r="Q64" s="15">
        <f>SUMIF('COAL RECEIPT &amp; GCV DATA (3)'!$A$3:$A$214,'MASTER DATA FILE RAW COAL ( (3)'!A64,'COAL RECEIPT &amp; GCV DATA (3)'!$Q$3:$Q$215)+IF(H64=$J$234,($K$234*K64),0)+IF(H64=$J$235,($K$235*K64),0)+IF(H63=$J$235,($K$236*K64),0)</f>
        <v>0</v>
      </c>
      <c r="R64" s="16">
        <f>SUMIF('COAL RECEIPT &amp; GCV DATA (3)'!$A$3:$A$9,'MASTER DATA FILE RAW COAL ( (3)'!A64,'COAL RECEIPT &amp; GCV DATA (3)'!$R$3:$R$9)+IF(H64=$J$234,($K$234*K64),0)+IF(H64=$J$235,($K$235*K64),0)</f>
        <v>0</v>
      </c>
      <c r="S64" s="15">
        <f t="shared" si="3"/>
        <v>0</v>
      </c>
      <c r="T64" s="15">
        <f>SUMIF('COAL RECEIPT &amp; GCV DATA (3)'!$A$3:$A$204,'MASTER DATA FILE RAW COAL ( (3)'!A64,'COAL RECEIPT &amp; GCV DATA (3)'!$T$3:$T$204)</f>
        <v>0</v>
      </c>
      <c r="U64" s="15">
        <f t="shared" si="4"/>
        <v>0</v>
      </c>
      <c r="V64" s="15">
        <f>SUMIF('COAL RECEIPT &amp; GCV DATA (3)'!$A$3:$A$204,'MASTER DATA FILE RAW COAL ( (3)'!A64,'COAL RECEIPT &amp; GCV DATA (3)'!$V$3:$V$204)</f>
        <v>0</v>
      </c>
      <c r="W64" s="15">
        <f t="shared" si="5"/>
        <v>0</v>
      </c>
    </row>
    <row r="65" spans="1:23" customFormat="1" hidden="1" x14ac:dyDescent="0.3">
      <c r="A65" s="12"/>
      <c r="B65" s="12">
        <f>SUMIF('COAL RECEIPT &amp; GCV DATA (3)'!$A$3:$A$9,'MASTER DATA FILE RAW COAL ( (3)'!A65,'COAL RECEIPT &amp; GCV DATA (3)'!$B$3:$B$9)</f>
        <v>0</v>
      </c>
      <c r="C65" s="13">
        <f>SUMIF('COAL RECEIPT &amp; GCV DATA (3)'!$A$3:$A$204,'MASTER DATA FILE RAW COAL ( (3)'!A65,'COAL RECEIPT &amp; GCV DATA (3)'!$C$3:$C$204)</f>
        <v>0</v>
      </c>
      <c r="D65" s="13">
        <f>IFERROR(VLOOKUP(A65,'COAL RECEIPT &amp; GCV DATA (3)'!$A$2:$V$9,4,0),0)</f>
        <v>0</v>
      </c>
      <c r="E65" s="14">
        <f>IFERROR(VLOOKUP(A65,'COAL RECEIPT &amp; GCV DATA (3)'!$A$2:$V$9,5,0),0)</f>
        <v>0</v>
      </c>
      <c r="F65" s="13">
        <f>SUMIF('COAL RECEIPT &amp; GCV DATA (3)'!$A$3:$A$204,'MASTER DATA FILE RAW COAL ( (3)'!A93,'COAL RECEIPT &amp; GCV DATA (3)'!$F$3:$F$204)</f>
        <v>0</v>
      </c>
      <c r="G65" s="13">
        <f>IFERROR(VLOOKUP(A65,'COAL RECEIPT &amp; GCV DATA (3)'!$A$2:$V$204,7,0),0)</f>
        <v>0</v>
      </c>
      <c r="H65" s="13">
        <f>IFERROR(VLOOKUP(A65,'COAL RECEIPT &amp; GCV DATA (3)'!$A$2:$V$204,8,0),0)</f>
        <v>0</v>
      </c>
      <c r="I65" s="13">
        <f>IFERROR(VLOOKUP(A65,'COAL RECEIPT &amp; GCV DATA (3)'!$A$2:$V$204,9,0),0)</f>
        <v>0</v>
      </c>
      <c r="J65" s="13">
        <f>IFERROR(VLOOKUP(A65,'COAL RECEIPT &amp; GCV DATA (3)'!$A$2:$V$204,10,0),0)</f>
        <v>0</v>
      </c>
      <c r="K65" s="15">
        <f>SUMIF('COAL RECEIPT &amp; GCV DATA (3)'!$A$3:$A$204,'MASTER DATA FILE RAW COAL ( (3)'!A65,'COAL RECEIPT &amp; GCV DATA (3)'!$K$3:$K$204)</f>
        <v>0</v>
      </c>
      <c r="L65" s="15">
        <f>SUMIF('COAL RECEIPT &amp; GCV DATA (3)'!$A$3:$A$204,'MASTER DATA FILE RAW COAL ( (3)'!A65,'COAL RECEIPT &amp; GCV DATA (3)'!$L$3:$L$204)</f>
        <v>0</v>
      </c>
      <c r="M65" s="15">
        <f t="shared" si="0"/>
        <v>0</v>
      </c>
      <c r="N65" s="15">
        <f t="shared" si="1"/>
        <v>0</v>
      </c>
      <c r="O65" s="15">
        <f>SUMIF('COAL RECEIPT &amp; GCV DATA (3)'!$A$3:$A$204,'MASTER DATA FILE RAW COAL ( (3)'!A65,'COAL RECEIPT &amp; GCV DATA (3)'!$O$3:$O$204)</f>
        <v>0</v>
      </c>
      <c r="P65" s="15">
        <f t="shared" si="2"/>
        <v>0</v>
      </c>
      <c r="Q65" s="15">
        <f>SUMIF('COAL RECEIPT &amp; GCV DATA (3)'!$A$3:$A$214,'MASTER DATA FILE RAW COAL ( (3)'!A65,'COAL RECEIPT &amp; GCV DATA (3)'!$Q$3:$Q$215)+IF(H65=$J$234,($K$234*K65),0)+IF(H65=$J$235,($K$235*K65),0)+IF(H64=$J$235,($K$236*K65),0)</f>
        <v>0</v>
      </c>
      <c r="R65" s="16">
        <f>SUMIF('COAL RECEIPT &amp; GCV DATA (3)'!$A$3:$A$9,'MASTER DATA FILE RAW COAL ( (3)'!A65,'COAL RECEIPT &amp; GCV DATA (3)'!$R$3:$R$9)+IF(H65=$J$234,($K$234*K65),0)+IF(H65=$J$235,($K$235*K65),0)</f>
        <v>0</v>
      </c>
      <c r="S65" s="15">
        <f t="shared" si="3"/>
        <v>0</v>
      </c>
      <c r="T65" s="15">
        <f>SUMIF('COAL RECEIPT &amp; GCV DATA (3)'!$A$3:$A$204,'MASTER DATA FILE RAW COAL ( (3)'!A65,'COAL RECEIPT &amp; GCV DATA (3)'!$T$3:$T$204)</f>
        <v>0</v>
      </c>
      <c r="U65" s="15">
        <f t="shared" si="4"/>
        <v>0</v>
      </c>
      <c r="V65" s="15">
        <f>SUMIF('COAL RECEIPT &amp; GCV DATA (3)'!$A$3:$A$204,'MASTER DATA FILE RAW COAL ( (3)'!A65,'COAL RECEIPT &amp; GCV DATA (3)'!$V$3:$V$204)</f>
        <v>0</v>
      </c>
      <c r="W65" s="15">
        <f t="shared" si="5"/>
        <v>0</v>
      </c>
    </row>
    <row r="66" spans="1:23" customFormat="1" hidden="1" x14ac:dyDescent="0.3">
      <c r="A66" s="12"/>
      <c r="B66" s="12">
        <f>SUMIF('COAL RECEIPT &amp; GCV DATA (3)'!$A$3:$A$9,'MASTER DATA FILE RAW COAL ( (3)'!A66,'COAL RECEIPT &amp; GCV DATA (3)'!$B$3:$B$9)</f>
        <v>0</v>
      </c>
      <c r="C66" s="13">
        <f>SUMIF('COAL RECEIPT &amp; GCV DATA (3)'!$A$3:$A$204,'MASTER DATA FILE RAW COAL ( (3)'!A66,'COAL RECEIPT &amp; GCV DATA (3)'!$C$3:$C$204)</f>
        <v>0</v>
      </c>
      <c r="D66" s="13">
        <f>IFERROR(VLOOKUP(A66,'COAL RECEIPT &amp; GCV DATA (3)'!$A$2:$V$9,4,0),0)</f>
        <v>0</v>
      </c>
      <c r="E66" s="14">
        <f>IFERROR(VLOOKUP(A66,'COAL RECEIPT &amp; GCV DATA (3)'!$A$2:$V$9,5,0),0)</f>
        <v>0</v>
      </c>
      <c r="F66" s="13">
        <f>SUMIF('COAL RECEIPT &amp; GCV DATA (3)'!$A$3:$A$204,'MASTER DATA FILE RAW COAL ( (3)'!A94,'COAL RECEIPT &amp; GCV DATA (3)'!$F$3:$F$204)</f>
        <v>0</v>
      </c>
      <c r="G66" s="13">
        <f>IFERROR(VLOOKUP(A66,'COAL RECEIPT &amp; GCV DATA (3)'!$A$2:$V$204,7,0),0)</f>
        <v>0</v>
      </c>
      <c r="H66" s="13">
        <f>IFERROR(VLOOKUP(A66,'COAL RECEIPT &amp; GCV DATA (3)'!$A$2:$V$204,8,0),0)</f>
        <v>0</v>
      </c>
      <c r="I66" s="13">
        <f>IFERROR(VLOOKUP(A66,'COAL RECEIPT &amp; GCV DATA (3)'!$A$2:$V$204,9,0),0)</f>
        <v>0</v>
      </c>
      <c r="J66" s="13">
        <f>IFERROR(VLOOKUP(A66,'COAL RECEIPT &amp; GCV DATA (3)'!$A$2:$V$204,10,0),0)</f>
        <v>0</v>
      </c>
      <c r="K66" s="15">
        <f>SUMIF('COAL RECEIPT &amp; GCV DATA (3)'!$A$3:$A$204,'MASTER DATA FILE RAW COAL ( (3)'!A66,'COAL RECEIPT &amp; GCV DATA (3)'!$K$3:$K$204)</f>
        <v>0</v>
      </c>
      <c r="L66" s="15">
        <f>SUMIF('COAL RECEIPT &amp; GCV DATA (3)'!$A$3:$A$204,'MASTER DATA FILE RAW COAL ( (3)'!A66,'COAL RECEIPT &amp; GCV DATA (3)'!$L$3:$L$204)</f>
        <v>0</v>
      </c>
      <c r="M66" s="15">
        <f t="shared" si="0"/>
        <v>0</v>
      </c>
      <c r="N66" s="15">
        <f t="shared" si="1"/>
        <v>0</v>
      </c>
      <c r="O66" s="15">
        <f>SUMIF('COAL RECEIPT &amp; GCV DATA (3)'!$A$3:$A$204,'MASTER DATA FILE RAW COAL ( (3)'!A66,'COAL RECEIPT &amp; GCV DATA (3)'!$O$3:$O$204)</f>
        <v>0</v>
      </c>
      <c r="P66" s="15">
        <f t="shared" si="2"/>
        <v>0</v>
      </c>
      <c r="Q66" s="15">
        <f>SUMIF('COAL RECEIPT &amp; GCV DATA (3)'!$A$3:$A$214,'MASTER DATA FILE RAW COAL ( (3)'!A66,'COAL RECEIPT &amp; GCV DATA (3)'!$Q$3:$Q$215)+IF(H66=$J$234,($K$234*K66),0)+IF(H66=$J$235,($K$235*K66),0)+IF(H65=$J$235,($K$236*K66),0)</f>
        <v>0</v>
      </c>
      <c r="R66" s="16">
        <f>SUMIF('COAL RECEIPT &amp; GCV DATA (3)'!$A$3:$A$9,'MASTER DATA FILE RAW COAL ( (3)'!A66,'COAL RECEIPT &amp; GCV DATA (3)'!$R$3:$R$9)+IF(H66=$J$234,($K$234*K66),0)+IF(H66=$J$235,($K$235*K66),0)</f>
        <v>0</v>
      </c>
      <c r="S66" s="15">
        <f t="shared" si="3"/>
        <v>0</v>
      </c>
      <c r="T66" s="15">
        <f>SUMIF('COAL RECEIPT &amp; GCV DATA (3)'!$A$3:$A$204,'MASTER DATA FILE RAW COAL ( (3)'!A66,'COAL RECEIPT &amp; GCV DATA (3)'!$T$3:$T$204)</f>
        <v>0</v>
      </c>
      <c r="U66" s="15">
        <f t="shared" si="4"/>
        <v>0</v>
      </c>
      <c r="V66" s="15">
        <f>SUMIF('COAL RECEIPT &amp; GCV DATA (3)'!$A$3:$A$204,'MASTER DATA FILE RAW COAL ( (3)'!A66,'COAL RECEIPT &amp; GCV DATA (3)'!$V$3:$V$204)</f>
        <v>0</v>
      </c>
      <c r="W66" s="15">
        <f t="shared" si="5"/>
        <v>0</v>
      </c>
    </row>
    <row r="67" spans="1:23" customFormat="1" hidden="1" x14ac:dyDescent="0.3">
      <c r="A67" s="12"/>
      <c r="B67" s="12">
        <f>SUMIF('COAL RECEIPT &amp; GCV DATA (3)'!$A$3:$A$9,'MASTER DATA FILE RAW COAL ( (3)'!A67,'COAL RECEIPT &amp; GCV DATA (3)'!$B$3:$B$9)</f>
        <v>0</v>
      </c>
      <c r="C67" s="13">
        <f>SUMIF('COAL RECEIPT &amp; GCV DATA (3)'!$A$3:$A$204,'MASTER DATA FILE RAW COAL ( (3)'!A67,'COAL RECEIPT &amp; GCV DATA (3)'!$C$3:$C$204)</f>
        <v>0</v>
      </c>
      <c r="D67" s="13">
        <f>IFERROR(VLOOKUP(A67,'COAL RECEIPT &amp; GCV DATA (3)'!$A$2:$V$9,4,0),0)</f>
        <v>0</v>
      </c>
      <c r="E67" s="14">
        <f>IFERROR(VLOOKUP(A67,'COAL RECEIPT &amp; GCV DATA (3)'!$A$2:$V$9,5,0),0)</f>
        <v>0</v>
      </c>
      <c r="F67" s="13">
        <f>SUMIF('COAL RECEIPT &amp; GCV DATA (3)'!$A$3:$A$204,'MASTER DATA FILE RAW COAL ( (3)'!A95,'COAL RECEIPT &amp; GCV DATA (3)'!$F$3:$F$204)</f>
        <v>0</v>
      </c>
      <c r="G67" s="13">
        <f>IFERROR(VLOOKUP(A67,'COAL RECEIPT &amp; GCV DATA (3)'!$A$2:$V$204,7,0),0)</f>
        <v>0</v>
      </c>
      <c r="H67" s="13">
        <f>IFERROR(VLOOKUP(A67,'COAL RECEIPT &amp; GCV DATA (3)'!$A$2:$V$204,8,0),0)</f>
        <v>0</v>
      </c>
      <c r="I67" s="13">
        <f>IFERROR(VLOOKUP(A67,'COAL RECEIPT &amp; GCV DATA (3)'!$A$2:$V$204,9,0),0)</f>
        <v>0</v>
      </c>
      <c r="J67" s="13">
        <f>IFERROR(VLOOKUP(A67,'COAL RECEIPT &amp; GCV DATA (3)'!$A$2:$V$204,10,0),0)</f>
        <v>0</v>
      </c>
      <c r="K67" s="15">
        <f>SUMIF('COAL RECEIPT &amp; GCV DATA (3)'!$A$3:$A$204,'MASTER DATA FILE RAW COAL ( (3)'!A67,'COAL RECEIPT &amp; GCV DATA (3)'!$K$3:$K$204)</f>
        <v>0</v>
      </c>
      <c r="L67" s="15">
        <f>SUMIF('COAL RECEIPT &amp; GCV DATA (3)'!$A$3:$A$204,'MASTER DATA FILE RAW COAL ( (3)'!A67,'COAL RECEIPT &amp; GCV DATA (3)'!$L$3:$L$204)</f>
        <v>0</v>
      </c>
      <c r="M67" s="15">
        <f t="shared" si="0"/>
        <v>0</v>
      </c>
      <c r="N67" s="15">
        <f t="shared" si="1"/>
        <v>0</v>
      </c>
      <c r="O67" s="15">
        <f>SUMIF('COAL RECEIPT &amp; GCV DATA (3)'!$A$3:$A$204,'MASTER DATA FILE RAW COAL ( (3)'!A67,'COAL RECEIPT &amp; GCV DATA (3)'!$O$3:$O$204)</f>
        <v>0</v>
      </c>
      <c r="P67" s="15">
        <f t="shared" si="2"/>
        <v>0</v>
      </c>
      <c r="Q67" s="15">
        <f>SUMIF('COAL RECEIPT &amp; GCV DATA (3)'!$A$3:$A$214,'MASTER DATA FILE RAW COAL ( (3)'!A67,'COAL RECEIPT &amp; GCV DATA (3)'!$Q$3:$Q$215)+IF(H67=$J$234,($K$234*K67),0)+IF(H67=$J$235,($K$235*K67),0)+IF(H66=$J$235,($K$236*K67),0)</f>
        <v>0</v>
      </c>
      <c r="R67" s="16">
        <f>SUMIF('COAL RECEIPT &amp; GCV DATA (3)'!$A$3:$A$9,'MASTER DATA FILE RAW COAL ( (3)'!A67,'COAL RECEIPT &amp; GCV DATA (3)'!$R$3:$R$9)+IF(H67=$J$234,($K$234*K67),0)+IF(H67=$J$235,($K$235*K67),0)</f>
        <v>0</v>
      </c>
      <c r="S67" s="15">
        <f t="shared" si="3"/>
        <v>0</v>
      </c>
      <c r="T67" s="15">
        <f>SUMIF('COAL RECEIPT &amp; GCV DATA (3)'!$A$3:$A$204,'MASTER DATA FILE RAW COAL ( (3)'!A67,'COAL RECEIPT &amp; GCV DATA (3)'!$T$3:$T$204)</f>
        <v>0</v>
      </c>
      <c r="U67" s="15">
        <f t="shared" si="4"/>
        <v>0</v>
      </c>
      <c r="V67" s="15">
        <f>SUMIF('COAL RECEIPT &amp; GCV DATA (3)'!$A$3:$A$204,'MASTER DATA FILE RAW COAL ( (3)'!A67,'COAL RECEIPT &amp; GCV DATA (3)'!$V$3:$V$204)</f>
        <v>0</v>
      </c>
      <c r="W67" s="15">
        <f t="shared" si="5"/>
        <v>0</v>
      </c>
    </row>
    <row r="68" spans="1:23" customFormat="1" hidden="1" x14ac:dyDescent="0.3">
      <c r="A68" s="12"/>
      <c r="B68" s="12">
        <f>SUMIF('COAL RECEIPT &amp; GCV DATA (3)'!$A$3:$A$9,'MASTER DATA FILE RAW COAL ( (3)'!A68,'COAL RECEIPT &amp; GCV DATA (3)'!$B$3:$B$9)</f>
        <v>0</v>
      </c>
      <c r="C68" s="13">
        <f>SUMIF('COAL RECEIPT &amp; GCV DATA (3)'!$A$3:$A$204,'MASTER DATA FILE RAW COAL ( (3)'!A68,'COAL RECEIPT &amp; GCV DATA (3)'!$C$3:$C$204)</f>
        <v>0</v>
      </c>
      <c r="D68" s="13">
        <f>IFERROR(VLOOKUP(A68,'COAL RECEIPT &amp; GCV DATA (3)'!$A$2:$V$9,4,0),0)</f>
        <v>0</v>
      </c>
      <c r="E68" s="14">
        <f>IFERROR(VLOOKUP(A68,'COAL RECEIPT &amp; GCV DATA (3)'!$A$2:$V$9,5,0),0)</f>
        <v>0</v>
      </c>
      <c r="F68" s="13">
        <f>SUMIF('COAL RECEIPT &amp; GCV DATA (3)'!$A$3:$A$204,'MASTER DATA FILE RAW COAL ( (3)'!A96,'COAL RECEIPT &amp; GCV DATA (3)'!$F$3:$F$204)</f>
        <v>0</v>
      </c>
      <c r="G68" s="13">
        <f>IFERROR(VLOOKUP(A68,'COAL RECEIPT &amp; GCV DATA (3)'!$A$2:$V$204,7,0),0)</f>
        <v>0</v>
      </c>
      <c r="H68" s="13">
        <f>IFERROR(VLOOKUP(A68,'COAL RECEIPT &amp; GCV DATA (3)'!$A$2:$V$204,8,0),0)</f>
        <v>0</v>
      </c>
      <c r="I68" s="13">
        <f>IFERROR(VLOOKUP(A68,'COAL RECEIPT &amp; GCV DATA (3)'!$A$2:$V$204,9,0),0)</f>
        <v>0</v>
      </c>
      <c r="J68" s="13">
        <f>IFERROR(VLOOKUP(A68,'COAL RECEIPT &amp; GCV DATA (3)'!$A$2:$V$204,10,0),0)</f>
        <v>0</v>
      </c>
      <c r="K68" s="15">
        <f>SUMIF('COAL RECEIPT &amp; GCV DATA (3)'!$A$3:$A$204,'MASTER DATA FILE RAW COAL ( (3)'!A68,'COAL RECEIPT &amp; GCV DATA (3)'!$K$3:$K$204)</f>
        <v>0</v>
      </c>
      <c r="L68" s="15">
        <f>SUMIF('COAL RECEIPT &amp; GCV DATA (3)'!$A$3:$A$204,'MASTER DATA FILE RAW COAL ( (3)'!A68,'COAL RECEIPT &amp; GCV DATA (3)'!$L$3:$L$204)</f>
        <v>0</v>
      </c>
      <c r="M68" s="15">
        <f t="shared" ref="M68:M131" si="7">+K68-L68</f>
        <v>0</v>
      </c>
      <c r="N68" s="15">
        <f t="shared" ref="N68:N131" si="8">+M68*S68</f>
        <v>0</v>
      </c>
      <c r="O68" s="15">
        <f>SUMIF('COAL RECEIPT &amp; GCV DATA (3)'!$A$3:$A$204,'MASTER DATA FILE RAW COAL ( (3)'!A68,'COAL RECEIPT &amp; GCV DATA (3)'!$O$3:$O$204)</f>
        <v>0</v>
      </c>
      <c r="P68" s="15">
        <f t="shared" ref="P68:P131" si="9">+O68*K68</f>
        <v>0</v>
      </c>
      <c r="Q68" s="15">
        <f>SUMIF('COAL RECEIPT &amp; GCV DATA (3)'!$A$3:$A$214,'MASTER DATA FILE RAW COAL ( (3)'!A68,'COAL RECEIPT &amp; GCV DATA (3)'!$Q$3:$Q$215)+IF(H68=$J$234,($K$234*K68),0)+IF(H68=$J$235,($K$235*K68),0)+IF(H67=$J$235,($K$236*K68),0)</f>
        <v>0</v>
      </c>
      <c r="R68" s="16">
        <f>SUMIF('COAL RECEIPT &amp; GCV DATA (3)'!$A$3:$A$9,'MASTER DATA FILE RAW COAL ( (3)'!A68,'COAL RECEIPT &amp; GCV DATA (3)'!$R$3:$R$9)+IF(H68=$J$234,($K$234*K68),0)+IF(H68=$J$235,($K$235*K68),0)</f>
        <v>0</v>
      </c>
      <c r="S68" s="15">
        <f t="shared" ref="S68:S131" si="10">+IFERROR(R68/K68,0)</f>
        <v>0</v>
      </c>
      <c r="T68" s="15">
        <f>SUMIF('COAL RECEIPT &amp; GCV DATA (3)'!$A$3:$A$204,'MASTER DATA FILE RAW COAL ( (3)'!A68,'COAL RECEIPT &amp; GCV DATA (3)'!$T$3:$T$204)</f>
        <v>0</v>
      </c>
      <c r="U68" s="15">
        <f t="shared" ref="U68:U131" si="11">+T68*L68</f>
        <v>0</v>
      </c>
      <c r="V68" s="15">
        <f>SUMIF('COAL RECEIPT &amp; GCV DATA (3)'!$A$3:$A$204,'MASTER DATA FILE RAW COAL ( (3)'!A68,'COAL RECEIPT &amp; GCV DATA (3)'!$V$3:$V$204)</f>
        <v>0</v>
      </c>
      <c r="W68" s="15">
        <f t="shared" ref="W68:W131" si="12">+V68*L68</f>
        <v>0</v>
      </c>
    </row>
    <row r="69" spans="1:23" customFormat="1" hidden="1" x14ac:dyDescent="0.3">
      <c r="A69" s="12"/>
      <c r="B69" s="12">
        <f>SUMIF('COAL RECEIPT &amp; GCV DATA (3)'!$A$3:$A$9,'MASTER DATA FILE RAW COAL ( (3)'!A69,'COAL RECEIPT &amp; GCV DATA (3)'!$B$3:$B$9)</f>
        <v>0</v>
      </c>
      <c r="C69" s="13">
        <f>SUMIF('COAL RECEIPT &amp; GCV DATA (3)'!$A$3:$A$204,'MASTER DATA FILE RAW COAL ( (3)'!A69,'COAL RECEIPT &amp; GCV DATA (3)'!$C$3:$C$204)</f>
        <v>0</v>
      </c>
      <c r="D69" s="13">
        <f>IFERROR(VLOOKUP(A69,'COAL RECEIPT &amp; GCV DATA (3)'!$A$2:$V$9,4,0),0)</f>
        <v>0</v>
      </c>
      <c r="E69" s="14">
        <f>IFERROR(VLOOKUP(A69,'COAL RECEIPT &amp; GCV DATA (3)'!$A$2:$V$9,5,0),0)</f>
        <v>0</v>
      </c>
      <c r="F69" s="13">
        <f>SUMIF('COAL RECEIPT &amp; GCV DATA (3)'!$A$3:$A$204,'MASTER DATA FILE RAW COAL ( (3)'!A97,'COAL RECEIPT &amp; GCV DATA (3)'!$F$3:$F$204)</f>
        <v>0</v>
      </c>
      <c r="G69" s="13">
        <f>IFERROR(VLOOKUP(A69,'COAL RECEIPT &amp; GCV DATA (3)'!$A$2:$V$204,7,0),0)</f>
        <v>0</v>
      </c>
      <c r="H69" s="13">
        <f>IFERROR(VLOOKUP(A69,'COAL RECEIPT &amp; GCV DATA (3)'!$A$2:$V$204,8,0),0)</f>
        <v>0</v>
      </c>
      <c r="I69" s="13">
        <f>IFERROR(VLOOKUP(A69,'COAL RECEIPT &amp; GCV DATA (3)'!$A$2:$V$204,9,0),0)</f>
        <v>0</v>
      </c>
      <c r="J69" s="13">
        <f>IFERROR(VLOOKUP(A69,'COAL RECEIPT &amp; GCV DATA (3)'!$A$2:$V$204,10,0),0)</f>
        <v>0</v>
      </c>
      <c r="K69" s="15">
        <f>SUMIF('COAL RECEIPT &amp; GCV DATA (3)'!$A$3:$A$204,'MASTER DATA FILE RAW COAL ( (3)'!A69,'COAL RECEIPT &amp; GCV DATA (3)'!$K$3:$K$204)</f>
        <v>0</v>
      </c>
      <c r="L69" s="15">
        <f>SUMIF('COAL RECEIPT &amp; GCV DATA (3)'!$A$3:$A$204,'MASTER DATA FILE RAW COAL ( (3)'!A69,'COAL RECEIPT &amp; GCV DATA (3)'!$L$3:$L$204)</f>
        <v>0</v>
      </c>
      <c r="M69" s="15">
        <f t="shared" si="7"/>
        <v>0</v>
      </c>
      <c r="N69" s="15">
        <f t="shared" si="8"/>
        <v>0</v>
      </c>
      <c r="O69" s="15">
        <f>SUMIF('COAL RECEIPT &amp; GCV DATA (3)'!$A$3:$A$204,'MASTER DATA FILE RAW COAL ( (3)'!A69,'COAL RECEIPT &amp; GCV DATA (3)'!$O$3:$O$204)</f>
        <v>0</v>
      </c>
      <c r="P69" s="15">
        <f t="shared" si="9"/>
        <v>0</v>
      </c>
      <c r="Q69" s="15">
        <f>SUMIF('COAL RECEIPT &amp; GCV DATA (3)'!$A$3:$A$214,'MASTER DATA FILE RAW COAL ( (3)'!A69,'COAL RECEIPT &amp; GCV DATA (3)'!$Q$3:$Q$215)+IF(H69=$J$234,($K$234*K69),0)+IF(H69=$J$235,($K$235*K69),0)+IF(H68=$J$235,($K$236*K69),0)</f>
        <v>0</v>
      </c>
      <c r="R69" s="16">
        <f>SUMIF('COAL RECEIPT &amp; GCV DATA (3)'!$A$3:$A$9,'MASTER DATA FILE RAW COAL ( (3)'!A69,'COAL RECEIPT &amp; GCV DATA (3)'!$R$3:$R$9)+IF(H69=$J$234,($K$234*K69),0)+IF(H69=$J$235,($K$235*K69),0)</f>
        <v>0</v>
      </c>
      <c r="S69" s="15">
        <f t="shared" si="10"/>
        <v>0</v>
      </c>
      <c r="T69" s="15">
        <f>SUMIF('COAL RECEIPT &amp; GCV DATA (3)'!$A$3:$A$204,'MASTER DATA FILE RAW COAL ( (3)'!A69,'COAL RECEIPT &amp; GCV DATA (3)'!$T$3:$T$204)</f>
        <v>0</v>
      </c>
      <c r="U69" s="15">
        <f t="shared" si="11"/>
        <v>0</v>
      </c>
      <c r="V69" s="15">
        <f>SUMIF('COAL RECEIPT &amp; GCV DATA (3)'!$A$3:$A$204,'MASTER DATA FILE RAW COAL ( (3)'!A69,'COAL RECEIPT &amp; GCV DATA (3)'!$V$3:$V$204)</f>
        <v>0</v>
      </c>
      <c r="W69" s="15">
        <f t="shared" si="12"/>
        <v>0</v>
      </c>
    </row>
    <row r="70" spans="1:23" customFormat="1" hidden="1" x14ac:dyDescent="0.3">
      <c r="A70" s="12"/>
      <c r="B70" s="12">
        <f>SUMIF('COAL RECEIPT &amp; GCV DATA (3)'!$A$3:$A$9,'MASTER DATA FILE RAW COAL ( (3)'!A70,'COAL RECEIPT &amp; GCV DATA (3)'!$B$3:$B$9)</f>
        <v>0</v>
      </c>
      <c r="C70" s="13">
        <f>SUMIF('COAL RECEIPT &amp; GCV DATA (3)'!$A$3:$A$204,'MASTER DATA FILE RAW COAL ( (3)'!A70,'COAL RECEIPT &amp; GCV DATA (3)'!$C$3:$C$204)</f>
        <v>0</v>
      </c>
      <c r="D70" s="13">
        <f>IFERROR(VLOOKUP(A70,'COAL RECEIPT &amp; GCV DATA (3)'!$A$2:$V$9,4,0),0)</f>
        <v>0</v>
      </c>
      <c r="E70" s="14">
        <f>IFERROR(VLOOKUP(A70,'COAL RECEIPT &amp; GCV DATA (3)'!$A$2:$V$9,5,0),0)</f>
        <v>0</v>
      </c>
      <c r="F70" s="13">
        <f>SUMIF('COAL RECEIPT &amp; GCV DATA (3)'!$A$3:$A$204,'MASTER DATA FILE RAW COAL ( (3)'!A98,'COAL RECEIPT &amp; GCV DATA (3)'!$F$3:$F$204)</f>
        <v>0</v>
      </c>
      <c r="G70" s="13">
        <f>IFERROR(VLOOKUP(A70,'COAL RECEIPT &amp; GCV DATA (3)'!$A$2:$V$204,7,0),0)</f>
        <v>0</v>
      </c>
      <c r="H70" s="13">
        <f>IFERROR(VLOOKUP(A70,'COAL RECEIPT &amp; GCV DATA (3)'!$A$2:$V$204,8,0),0)</f>
        <v>0</v>
      </c>
      <c r="I70" s="13">
        <f>IFERROR(VLOOKUP(A70,'COAL RECEIPT &amp; GCV DATA (3)'!$A$2:$V$204,9,0),0)</f>
        <v>0</v>
      </c>
      <c r="J70" s="13">
        <f>IFERROR(VLOOKUP(A70,'COAL RECEIPT &amp; GCV DATA (3)'!$A$2:$V$204,10,0),0)</f>
        <v>0</v>
      </c>
      <c r="K70" s="15">
        <f>SUMIF('COAL RECEIPT &amp; GCV DATA (3)'!$A$3:$A$204,'MASTER DATA FILE RAW COAL ( (3)'!A70,'COAL RECEIPT &amp; GCV DATA (3)'!$K$3:$K$204)</f>
        <v>0</v>
      </c>
      <c r="L70" s="15">
        <f>SUMIF('COAL RECEIPT &amp; GCV DATA (3)'!$A$3:$A$204,'MASTER DATA FILE RAW COAL ( (3)'!A70,'COAL RECEIPT &amp; GCV DATA (3)'!$L$3:$L$204)</f>
        <v>0</v>
      </c>
      <c r="M70" s="15">
        <f t="shared" si="7"/>
        <v>0</v>
      </c>
      <c r="N70" s="15">
        <f t="shared" si="8"/>
        <v>0</v>
      </c>
      <c r="O70" s="15">
        <f>SUMIF('COAL RECEIPT &amp; GCV DATA (3)'!$A$3:$A$204,'MASTER DATA FILE RAW COAL ( (3)'!A70,'COAL RECEIPT &amp; GCV DATA (3)'!$O$3:$O$204)</f>
        <v>0</v>
      </c>
      <c r="P70" s="15">
        <f t="shared" si="9"/>
        <v>0</v>
      </c>
      <c r="Q70" s="15">
        <f>SUMIF('COAL RECEIPT &amp; GCV DATA (3)'!$A$3:$A$214,'MASTER DATA FILE RAW COAL ( (3)'!A70,'COAL RECEIPT &amp; GCV DATA (3)'!$Q$3:$Q$215)+IF(H70=$J$234,($K$234*K70),0)+IF(H70=$J$235,($K$235*K70),0)+IF(H69=$J$235,($K$236*K70),0)</f>
        <v>0</v>
      </c>
      <c r="R70" s="16">
        <f>SUMIF('COAL RECEIPT &amp; GCV DATA (3)'!$A$3:$A$9,'MASTER DATA FILE RAW COAL ( (3)'!A70,'COAL RECEIPT &amp; GCV DATA (3)'!$R$3:$R$9)+IF(H70=$J$234,($K$234*K70),0)+IF(H70=$J$235,($K$235*K70),0)</f>
        <v>0</v>
      </c>
      <c r="S70" s="15">
        <f t="shared" si="10"/>
        <v>0</v>
      </c>
      <c r="T70" s="15">
        <f>SUMIF('COAL RECEIPT &amp; GCV DATA (3)'!$A$3:$A$204,'MASTER DATA FILE RAW COAL ( (3)'!A70,'COAL RECEIPT &amp; GCV DATA (3)'!$T$3:$T$204)</f>
        <v>0</v>
      </c>
      <c r="U70" s="15">
        <f t="shared" si="11"/>
        <v>0</v>
      </c>
      <c r="V70" s="15">
        <f>SUMIF('COAL RECEIPT &amp; GCV DATA (3)'!$A$3:$A$204,'MASTER DATA FILE RAW COAL ( (3)'!A70,'COAL RECEIPT &amp; GCV DATA (3)'!$V$3:$V$204)</f>
        <v>0</v>
      </c>
      <c r="W70" s="15">
        <f t="shared" si="12"/>
        <v>0</v>
      </c>
    </row>
    <row r="71" spans="1:23" customFormat="1" hidden="1" x14ac:dyDescent="0.3">
      <c r="A71" s="12"/>
      <c r="B71" s="12">
        <f>SUMIF('COAL RECEIPT &amp; GCV DATA (3)'!$A$3:$A$9,'MASTER DATA FILE RAW COAL ( (3)'!A71,'COAL RECEIPT &amp; GCV DATA (3)'!$B$3:$B$9)</f>
        <v>0</v>
      </c>
      <c r="C71" s="13">
        <f>SUMIF('COAL RECEIPT &amp; GCV DATA (3)'!$A$3:$A$204,'MASTER DATA FILE RAW COAL ( (3)'!A71,'COAL RECEIPT &amp; GCV DATA (3)'!$C$3:$C$204)</f>
        <v>0</v>
      </c>
      <c r="D71" s="13">
        <f>IFERROR(VLOOKUP(A71,'COAL RECEIPT &amp; GCV DATA (3)'!$A$2:$V$9,4,0),0)</f>
        <v>0</v>
      </c>
      <c r="E71" s="14">
        <f>IFERROR(VLOOKUP(A71,'COAL RECEIPT &amp; GCV DATA (3)'!$A$2:$V$9,5,0),0)</f>
        <v>0</v>
      </c>
      <c r="F71" s="13">
        <f>SUMIF('COAL RECEIPT &amp; GCV DATA (3)'!$A$3:$A$204,'MASTER DATA FILE RAW COAL ( (3)'!A99,'COAL RECEIPT &amp; GCV DATA (3)'!$F$3:$F$204)</f>
        <v>0</v>
      </c>
      <c r="G71" s="13">
        <f>IFERROR(VLOOKUP(A71,'COAL RECEIPT &amp; GCV DATA (3)'!$A$2:$V$204,7,0),0)</f>
        <v>0</v>
      </c>
      <c r="H71" s="13">
        <f>IFERROR(VLOOKUP(A71,'COAL RECEIPT &amp; GCV DATA (3)'!$A$2:$V$204,8,0),0)</f>
        <v>0</v>
      </c>
      <c r="I71" s="13">
        <f>IFERROR(VLOOKUP(A71,'COAL RECEIPT &amp; GCV DATA (3)'!$A$2:$V$204,9,0),0)</f>
        <v>0</v>
      </c>
      <c r="J71" s="13">
        <f>IFERROR(VLOOKUP(A71,'COAL RECEIPT &amp; GCV DATA (3)'!$A$2:$V$204,10,0),0)</f>
        <v>0</v>
      </c>
      <c r="K71" s="15">
        <f>SUMIF('COAL RECEIPT &amp; GCV DATA (3)'!$A$3:$A$204,'MASTER DATA FILE RAW COAL ( (3)'!A71,'COAL RECEIPT &amp; GCV DATA (3)'!$K$3:$K$204)</f>
        <v>0</v>
      </c>
      <c r="L71" s="15">
        <f>SUMIF('COAL RECEIPT &amp; GCV DATA (3)'!$A$3:$A$204,'MASTER DATA FILE RAW COAL ( (3)'!A71,'COAL RECEIPT &amp; GCV DATA (3)'!$L$3:$L$204)</f>
        <v>0</v>
      </c>
      <c r="M71" s="15">
        <f t="shared" si="7"/>
        <v>0</v>
      </c>
      <c r="N71" s="15">
        <f t="shared" si="8"/>
        <v>0</v>
      </c>
      <c r="O71" s="15">
        <f>SUMIF('COAL RECEIPT &amp; GCV DATA (3)'!$A$3:$A$204,'MASTER DATA FILE RAW COAL ( (3)'!A71,'COAL RECEIPT &amp; GCV DATA (3)'!$O$3:$O$204)</f>
        <v>0</v>
      </c>
      <c r="P71" s="15">
        <f t="shared" si="9"/>
        <v>0</v>
      </c>
      <c r="Q71" s="15">
        <f>SUMIF('COAL RECEIPT &amp; GCV DATA (3)'!$A$3:$A$214,'MASTER DATA FILE RAW COAL ( (3)'!A71,'COAL RECEIPT &amp; GCV DATA (3)'!$Q$3:$Q$215)+IF(H71=$J$234,($K$234*K71),0)+IF(H71=$J$235,($K$235*K71),0)+IF(H70=$J$235,($K$236*K71),0)</f>
        <v>0</v>
      </c>
      <c r="R71" s="16">
        <f>SUMIF('COAL RECEIPT &amp; GCV DATA (3)'!$A$3:$A$9,'MASTER DATA FILE RAW COAL ( (3)'!A71,'COAL RECEIPT &amp; GCV DATA (3)'!$R$3:$R$9)+IF(H71=$J$234,($K$234*K71),0)+IF(H71=$J$235,($K$235*K71),0)</f>
        <v>0</v>
      </c>
      <c r="S71" s="15">
        <f t="shared" si="10"/>
        <v>0</v>
      </c>
      <c r="T71" s="15">
        <f>SUMIF('COAL RECEIPT &amp; GCV DATA (3)'!$A$3:$A$204,'MASTER DATA FILE RAW COAL ( (3)'!A71,'COAL RECEIPT &amp; GCV DATA (3)'!$T$3:$T$204)</f>
        <v>0</v>
      </c>
      <c r="U71" s="15">
        <f t="shared" si="11"/>
        <v>0</v>
      </c>
      <c r="V71" s="15">
        <f>SUMIF('COAL RECEIPT &amp; GCV DATA (3)'!$A$3:$A$204,'MASTER DATA FILE RAW COAL ( (3)'!A71,'COAL RECEIPT &amp; GCV DATA (3)'!$V$3:$V$204)</f>
        <v>0</v>
      </c>
      <c r="W71" s="15">
        <f t="shared" si="12"/>
        <v>0</v>
      </c>
    </row>
    <row r="72" spans="1:23" customFormat="1" hidden="1" x14ac:dyDescent="0.3">
      <c r="A72" s="12"/>
      <c r="B72" s="12">
        <f>SUMIF('COAL RECEIPT &amp; GCV DATA (3)'!$A$3:$A$9,'MASTER DATA FILE RAW COAL ( (3)'!A72,'COAL RECEIPT &amp; GCV DATA (3)'!$B$3:$B$9)</f>
        <v>0</v>
      </c>
      <c r="C72" s="13">
        <f>SUMIF('COAL RECEIPT &amp; GCV DATA (3)'!$A$3:$A$204,'MASTER DATA FILE RAW COAL ( (3)'!A72,'COAL RECEIPT &amp; GCV DATA (3)'!$C$3:$C$204)</f>
        <v>0</v>
      </c>
      <c r="D72" s="13">
        <f>IFERROR(VLOOKUP(A72,'COAL RECEIPT &amp; GCV DATA (3)'!$A$2:$V$9,4,0),0)</f>
        <v>0</v>
      </c>
      <c r="E72" s="14">
        <f>IFERROR(VLOOKUP(A72,'COAL RECEIPT &amp; GCV DATA (3)'!$A$2:$V$9,5,0),0)</f>
        <v>0</v>
      </c>
      <c r="F72" s="13">
        <f>SUMIF('COAL RECEIPT &amp; GCV DATA (3)'!$A$3:$A$204,'MASTER DATA FILE RAW COAL ( (3)'!A100,'COAL RECEIPT &amp; GCV DATA (3)'!$F$3:$F$204)</f>
        <v>0</v>
      </c>
      <c r="G72" s="13">
        <f>IFERROR(VLOOKUP(A72,'COAL RECEIPT &amp; GCV DATA (3)'!$A$2:$V$204,7,0),0)</f>
        <v>0</v>
      </c>
      <c r="H72" s="13">
        <f>IFERROR(VLOOKUP(A72,'COAL RECEIPT &amp; GCV DATA (3)'!$A$2:$V$204,8,0),0)</f>
        <v>0</v>
      </c>
      <c r="I72" s="13">
        <f>IFERROR(VLOOKUP(A72,'COAL RECEIPT &amp; GCV DATA (3)'!$A$2:$V$204,9,0),0)</f>
        <v>0</v>
      </c>
      <c r="J72" s="13">
        <f>IFERROR(VLOOKUP(A72,'COAL RECEIPT &amp; GCV DATA (3)'!$A$2:$V$204,10,0),0)</f>
        <v>0</v>
      </c>
      <c r="K72" s="15">
        <f>SUMIF('COAL RECEIPT &amp; GCV DATA (3)'!$A$3:$A$204,'MASTER DATA FILE RAW COAL ( (3)'!A72,'COAL RECEIPT &amp; GCV DATA (3)'!$K$3:$K$204)</f>
        <v>0</v>
      </c>
      <c r="L72" s="15">
        <f>SUMIF('COAL RECEIPT &amp; GCV DATA (3)'!$A$3:$A$204,'MASTER DATA FILE RAW COAL ( (3)'!A72,'COAL RECEIPT &amp; GCV DATA (3)'!$L$3:$L$204)</f>
        <v>0</v>
      </c>
      <c r="M72" s="15">
        <f t="shared" si="7"/>
        <v>0</v>
      </c>
      <c r="N72" s="15">
        <f t="shared" si="8"/>
        <v>0</v>
      </c>
      <c r="O72" s="15">
        <f>SUMIF('COAL RECEIPT &amp; GCV DATA (3)'!$A$3:$A$204,'MASTER DATA FILE RAW COAL ( (3)'!A72,'COAL RECEIPT &amp; GCV DATA (3)'!$O$3:$O$204)</f>
        <v>0</v>
      </c>
      <c r="P72" s="15">
        <f t="shared" si="9"/>
        <v>0</v>
      </c>
      <c r="Q72" s="15">
        <f>SUMIF('COAL RECEIPT &amp; GCV DATA (3)'!$A$3:$A$214,'MASTER DATA FILE RAW COAL ( (3)'!A72,'COAL RECEIPT &amp; GCV DATA (3)'!$Q$3:$Q$215)+IF(H72=$J$234,($K$234*K72),0)+IF(H72=$J$235,($K$235*K72),0)+IF(H71=$J$235,($K$236*K72),0)</f>
        <v>0</v>
      </c>
      <c r="R72" s="16">
        <f>SUMIF('COAL RECEIPT &amp; GCV DATA (3)'!$A$3:$A$9,'MASTER DATA FILE RAW COAL ( (3)'!A72,'COAL RECEIPT &amp; GCV DATA (3)'!$R$3:$R$9)+IF(H72=$J$234,($K$234*K72),0)+IF(H72=$J$235,($K$235*K72),0)</f>
        <v>0</v>
      </c>
      <c r="S72" s="15">
        <f t="shared" si="10"/>
        <v>0</v>
      </c>
      <c r="T72" s="15">
        <f>SUMIF('COAL RECEIPT &amp; GCV DATA (3)'!$A$3:$A$204,'MASTER DATA FILE RAW COAL ( (3)'!A72,'COAL RECEIPT &amp; GCV DATA (3)'!$T$3:$T$204)</f>
        <v>0</v>
      </c>
      <c r="U72" s="15">
        <f t="shared" si="11"/>
        <v>0</v>
      </c>
      <c r="V72" s="15">
        <f>SUMIF('COAL RECEIPT &amp; GCV DATA (3)'!$A$3:$A$204,'MASTER DATA FILE RAW COAL ( (3)'!A72,'COAL RECEIPT &amp; GCV DATA (3)'!$V$3:$V$204)</f>
        <v>0</v>
      </c>
      <c r="W72" s="15">
        <f t="shared" si="12"/>
        <v>0</v>
      </c>
    </row>
    <row r="73" spans="1:23" customFormat="1" hidden="1" x14ac:dyDescent="0.3">
      <c r="A73" s="12"/>
      <c r="B73" s="12">
        <f>SUMIF('COAL RECEIPT &amp; GCV DATA (3)'!$A$3:$A$9,'MASTER DATA FILE RAW COAL ( (3)'!A73,'COAL RECEIPT &amp; GCV DATA (3)'!$B$3:$B$9)</f>
        <v>0</v>
      </c>
      <c r="C73" s="13">
        <f>SUMIF('COAL RECEIPT &amp; GCV DATA (3)'!$A$3:$A$204,'MASTER DATA FILE RAW COAL ( (3)'!A73,'COAL RECEIPT &amp; GCV DATA (3)'!$C$3:$C$204)</f>
        <v>0</v>
      </c>
      <c r="D73" s="13">
        <f>IFERROR(VLOOKUP(A73,'COAL RECEIPT &amp; GCV DATA (3)'!$A$2:$V$9,4,0),0)</f>
        <v>0</v>
      </c>
      <c r="E73" s="14">
        <f>IFERROR(VLOOKUP(A73,'COAL RECEIPT &amp; GCV DATA (3)'!$A$2:$V$9,5,0),0)</f>
        <v>0</v>
      </c>
      <c r="F73" s="13">
        <f>SUMIF('COAL RECEIPT &amp; GCV DATA (3)'!$A$3:$A$204,'MASTER DATA FILE RAW COAL ( (3)'!A101,'COAL RECEIPT &amp; GCV DATA (3)'!$F$3:$F$204)</f>
        <v>0</v>
      </c>
      <c r="G73" s="13">
        <f>IFERROR(VLOOKUP(A73,'COAL RECEIPT &amp; GCV DATA (3)'!$A$2:$V$204,7,0),0)</f>
        <v>0</v>
      </c>
      <c r="H73" s="13">
        <f>IFERROR(VLOOKUP(A73,'COAL RECEIPT &amp; GCV DATA (3)'!$A$2:$V$204,8,0),0)</f>
        <v>0</v>
      </c>
      <c r="I73" s="13">
        <f>IFERROR(VLOOKUP(A73,'COAL RECEIPT &amp; GCV DATA (3)'!$A$2:$V$204,9,0),0)</f>
        <v>0</v>
      </c>
      <c r="J73" s="13">
        <f>IFERROR(VLOOKUP(A73,'COAL RECEIPT &amp; GCV DATA (3)'!$A$2:$V$204,10,0),0)</f>
        <v>0</v>
      </c>
      <c r="K73" s="15">
        <f>SUMIF('COAL RECEIPT &amp; GCV DATA (3)'!$A$3:$A$204,'MASTER DATA FILE RAW COAL ( (3)'!A73,'COAL RECEIPT &amp; GCV DATA (3)'!$K$3:$K$204)</f>
        <v>0</v>
      </c>
      <c r="L73" s="15">
        <f>SUMIF('COAL RECEIPT &amp; GCV DATA (3)'!$A$3:$A$204,'MASTER DATA FILE RAW COAL ( (3)'!A73,'COAL RECEIPT &amp; GCV DATA (3)'!$L$3:$L$204)</f>
        <v>0</v>
      </c>
      <c r="M73" s="15">
        <f t="shared" si="7"/>
        <v>0</v>
      </c>
      <c r="N73" s="15">
        <f t="shared" si="8"/>
        <v>0</v>
      </c>
      <c r="O73" s="15">
        <f>SUMIF('COAL RECEIPT &amp; GCV DATA (3)'!$A$3:$A$204,'MASTER DATA FILE RAW COAL ( (3)'!A73,'COAL RECEIPT &amp; GCV DATA (3)'!$O$3:$O$204)</f>
        <v>0</v>
      </c>
      <c r="P73" s="15">
        <f t="shared" si="9"/>
        <v>0</v>
      </c>
      <c r="Q73" s="15">
        <f>SUMIF('COAL RECEIPT &amp; GCV DATA (3)'!$A$3:$A$214,'MASTER DATA FILE RAW COAL ( (3)'!A73,'COAL RECEIPT &amp; GCV DATA (3)'!$Q$3:$Q$215)+IF(H73=$J$234,($K$234*K73),0)+IF(H73=$J$235,($K$235*K73),0)+IF(H72=$J$235,($K$236*K73),0)</f>
        <v>0</v>
      </c>
      <c r="R73" s="16">
        <f>SUMIF('COAL RECEIPT &amp; GCV DATA (3)'!$A$3:$A$9,'MASTER DATA FILE RAW COAL ( (3)'!A73,'COAL RECEIPT &amp; GCV DATA (3)'!$R$3:$R$9)+IF(H73=$J$234,($K$234*K73),0)+IF(H73=$J$235,($K$235*K73),0)</f>
        <v>0</v>
      </c>
      <c r="S73" s="15">
        <f t="shared" si="10"/>
        <v>0</v>
      </c>
      <c r="T73" s="15">
        <f>SUMIF('COAL RECEIPT &amp; GCV DATA (3)'!$A$3:$A$204,'MASTER DATA FILE RAW COAL ( (3)'!A73,'COAL RECEIPT &amp; GCV DATA (3)'!$T$3:$T$204)</f>
        <v>0</v>
      </c>
      <c r="U73" s="15">
        <f t="shared" si="11"/>
        <v>0</v>
      </c>
      <c r="V73" s="15">
        <f>SUMIF('COAL RECEIPT &amp; GCV DATA (3)'!$A$3:$A$204,'MASTER DATA FILE RAW COAL ( (3)'!A73,'COAL RECEIPT &amp; GCV DATA (3)'!$V$3:$V$204)</f>
        <v>0</v>
      </c>
      <c r="W73" s="15">
        <f t="shared" si="12"/>
        <v>0</v>
      </c>
    </row>
    <row r="74" spans="1:23" customFormat="1" hidden="1" x14ac:dyDescent="0.3">
      <c r="A74" s="12"/>
      <c r="B74" s="12">
        <f>SUMIF('COAL RECEIPT &amp; GCV DATA (3)'!$A$3:$A$9,'MASTER DATA FILE RAW COAL ( (3)'!A74,'COAL RECEIPT &amp; GCV DATA (3)'!$B$3:$B$9)</f>
        <v>0</v>
      </c>
      <c r="C74" s="13">
        <f>SUMIF('COAL RECEIPT &amp; GCV DATA (3)'!$A$3:$A$204,'MASTER DATA FILE RAW COAL ( (3)'!A74,'COAL RECEIPT &amp; GCV DATA (3)'!$C$3:$C$204)</f>
        <v>0</v>
      </c>
      <c r="D74" s="13">
        <f>IFERROR(VLOOKUP(A74,'COAL RECEIPT &amp; GCV DATA (3)'!$A$2:$V$9,4,0),0)</f>
        <v>0</v>
      </c>
      <c r="E74" s="14">
        <f>IFERROR(VLOOKUP(A74,'COAL RECEIPT &amp; GCV DATA (3)'!$A$2:$V$9,5,0),0)</f>
        <v>0</v>
      </c>
      <c r="F74" s="13">
        <f>SUMIF('COAL RECEIPT &amp; GCV DATA (3)'!$A$3:$A$204,'MASTER DATA FILE RAW COAL ( (3)'!A102,'COAL RECEIPT &amp; GCV DATA (3)'!$F$3:$F$204)</f>
        <v>0</v>
      </c>
      <c r="G74" s="13">
        <f>IFERROR(VLOOKUP(A74,'COAL RECEIPT &amp; GCV DATA (3)'!$A$2:$V$204,7,0),0)</f>
        <v>0</v>
      </c>
      <c r="H74" s="13">
        <f>IFERROR(VLOOKUP(A74,'COAL RECEIPT &amp; GCV DATA (3)'!$A$2:$V$204,8,0),0)</f>
        <v>0</v>
      </c>
      <c r="I74" s="13">
        <f>IFERROR(VLOOKUP(A74,'COAL RECEIPT &amp; GCV DATA (3)'!$A$2:$V$204,9,0),0)</f>
        <v>0</v>
      </c>
      <c r="J74" s="13">
        <f>IFERROR(VLOOKUP(A74,'COAL RECEIPT &amp; GCV DATA (3)'!$A$2:$V$204,10,0),0)</f>
        <v>0</v>
      </c>
      <c r="K74" s="15">
        <f>SUMIF('COAL RECEIPT &amp; GCV DATA (3)'!$A$3:$A$204,'MASTER DATA FILE RAW COAL ( (3)'!A74,'COAL RECEIPT &amp; GCV DATA (3)'!$K$3:$K$204)</f>
        <v>0</v>
      </c>
      <c r="L74" s="15">
        <f>SUMIF('COAL RECEIPT &amp; GCV DATA (3)'!$A$3:$A$204,'MASTER DATA FILE RAW COAL ( (3)'!A74,'COAL RECEIPT &amp; GCV DATA (3)'!$L$3:$L$204)</f>
        <v>0</v>
      </c>
      <c r="M74" s="15">
        <f t="shared" si="7"/>
        <v>0</v>
      </c>
      <c r="N74" s="15">
        <f t="shared" si="8"/>
        <v>0</v>
      </c>
      <c r="O74" s="15">
        <f>SUMIF('COAL RECEIPT &amp; GCV DATA (3)'!$A$3:$A$204,'MASTER DATA FILE RAW COAL ( (3)'!A74,'COAL RECEIPT &amp; GCV DATA (3)'!$O$3:$O$204)</f>
        <v>0</v>
      </c>
      <c r="P74" s="15">
        <f t="shared" si="9"/>
        <v>0</v>
      </c>
      <c r="Q74" s="15">
        <f>SUMIF('COAL RECEIPT &amp; GCV DATA (3)'!$A$3:$A$214,'MASTER DATA FILE RAW COAL ( (3)'!A74,'COAL RECEIPT &amp; GCV DATA (3)'!$Q$3:$Q$215)+IF(H74=$J$234,($K$234*K74),0)+IF(H74=$J$235,($K$235*K74),0)+IF(H73=$J$235,($K$236*K74),0)</f>
        <v>0</v>
      </c>
      <c r="R74" s="16">
        <f>SUMIF('COAL RECEIPT &amp; GCV DATA (3)'!$A$3:$A$9,'MASTER DATA FILE RAW COAL ( (3)'!A74,'COAL RECEIPT &amp; GCV DATA (3)'!$R$3:$R$9)+IF(H74=$J$234,($K$234*K74),0)+IF(H74=$J$235,($K$235*K74),0)</f>
        <v>0</v>
      </c>
      <c r="S74" s="15">
        <f t="shared" si="10"/>
        <v>0</v>
      </c>
      <c r="T74" s="15">
        <f>SUMIF('COAL RECEIPT &amp; GCV DATA (3)'!$A$3:$A$204,'MASTER DATA FILE RAW COAL ( (3)'!A74,'COAL RECEIPT &amp; GCV DATA (3)'!$T$3:$T$204)</f>
        <v>0</v>
      </c>
      <c r="U74" s="15">
        <f t="shared" si="11"/>
        <v>0</v>
      </c>
      <c r="V74" s="15">
        <f>SUMIF('COAL RECEIPT &amp; GCV DATA (3)'!$A$3:$A$204,'MASTER DATA FILE RAW COAL ( (3)'!A74,'COAL RECEIPT &amp; GCV DATA (3)'!$V$3:$V$204)</f>
        <v>0</v>
      </c>
      <c r="W74" s="15">
        <f t="shared" si="12"/>
        <v>0</v>
      </c>
    </row>
    <row r="75" spans="1:23" customFormat="1" hidden="1" x14ac:dyDescent="0.3">
      <c r="A75" s="12"/>
      <c r="B75" s="12">
        <f>SUMIF('COAL RECEIPT &amp; GCV DATA (3)'!$A$3:$A$9,'MASTER DATA FILE RAW COAL ( (3)'!A75,'COAL RECEIPT &amp; GCV DATA (3)'!$B$3:$B$9)</f>
        <v>0</v>
      </c>
      <c r="C75" s="13">
        <f>SUMIF('COAL RECEIPT &amp; GCV DATA (3)'!$A$3:$A$204,'MASTER DATA FILE RAW COAL ( (3)'!A75,'COAL RECEIPT &amp; GCV DATA (3)'!$C$3:$C$204)</f>
        <v>0</v>
      </c>
      <c r="D75" s="13">
        <f>IFERROR(VLOOKUP(A75,'COAL RECEIPT &amp; GCV DATA (3)'!$A$2:$V$9,4,0),0)</f>
        <v>0</v>
      </c>
      <c r="E75" s="14">
        <f>IFERROR(VLOOKUP(A75,'COAL RECEIPT &amp; GCV DATA (3)'!$A$2:$V$9,5,0),0)</f>
        <v>0</v>
      </c>
      <c r="F75" s="13">
        <f>SUMIF('COAL RECEIPT &amp; GCV DATA (3)'!$A$3:$A$204,'MASTER DATA FILE RAW COAL ( (3)'!A103,'COAL RECEIPT &amp; GCV DATA (3)'!$F$3:$F$204)</f>
        <v>0</v>
      </c>
      <c r="G75" s="13">
        <f>IFERROR(VLOOKUP(A75,'COAL RECEIPT &amp; GCV DATA (3)'!$A$2:$V$204,7,0),0)</f>
        <v>0</v>
      </c>
      <c r="H75" s="13">
        <f>IFERROR(VLOOKUP(A75,'COAL RECEIPT &amp; GCV DATA (3)'!$A$2:$V$204,8,0),0)</f>
        <v>0</v>
      </c>
      <c r="I75" s="13">
        <f>IFERROR(VLOOKUP(A75,'COAL RECEIPT &amp; GCV DATA (3)'!$A$2:$V$204,9,0),0)</f>
        <v>0</v>
      </c>
      <c r="J75" s="13">
        <f>IFERROR(VLOOKUP(A75,'COAL RECEIPT &amp; GCV DATA (3)'!$A$2:$V$204,10,0),0)</f>
        <v>0</v>
      </c>
      <c r="K75" s="15">
        <f>SUMIF('COAL RECEIPT &amp; GCV DATA (3)'!$A$3:$A$204,'MASTER DATA FILE RAW COAL ( (3)'!A75,'COAL RECEIPT &amp; GCV DATA (3)'!$K$3:$K$204)</f>
        <v>0</v>
      </c>
      <c r="L75" s="15">
        <f>SUMIF('COAL RECEIPT &amp; GCV DATA (3)'!$A$3:$A$204,'MASTER DATA FILE RAW COAL ( (3)'!A75,'COAL RECEIPT &amp; GCV DATA (3)'!$L$3:$L$204)</f>
        <v>0</v>
      </c>
      <c r="M75" s="15">
        <f t="shared" si="7"/>
        <v>0</v>
      </c>
      <c r="N75" s="15">
        <f t="shared" si="8"/>
        <v>0</v>
      </c>
      <c r="O75" s="15">
        <f>SUMIF('COAL RECEIPT &amp; GCV DATA (3)'!$A$3:$A$204,'MASTER DATA FILE RAW COAL ( (3)'!A75,'COAL RECEIPT &amp; GCV DATA (3)'!$O$3:$O$204)</f>
        <v>0</v>
      </c>
      <c r="P75" s="15">
        <f t="shared" si="9"/>
        <v>0</v>
      </c>
      <c r="Q75" s="15">
        <f>SUMIF('COAL RECEIPT &amp; GCV DATA (3)'!$A$3:$A$214,'MASTER DATA FILE RAW COAL ( (3)'!A75,'COAL RECEIPT &amp; GCV DATA (3)'!$Q$3:$Q$215)+IF(H75=$J$234,($K$234*K75),0)+IF(H75=$J$235,($K$235*K75),0)+IF(H74=$J$235,($K$236*K75),0)</f>
        <v>0</v>
      </c>
      <c r="R75" s="16">
        <f>SUMIF('COAL RECEIPT &amp; GCV DATA (3)'!$A$3:$A$9,'MASTER DATA FILE RAW COAL ( (3)'!A75,'COAL RECEIPT &amp; GCV DATA (3)'!$R$3:$R$9)+IF(H75=$J$234,($K$234*K75),0)+IF(H75=$J$235,($K$235*K75),0)</f>
        <v>0</v>
      </c>
      <c r="S75" s="15">
        <f t="shared" si="10"/>
        <v>0</v>
      </c>
      <c r="T75" s="15">
        <f>SUMIF('COAL RECEIPT &amp; GCV DATA (3)'!$A$3:$A$204,'MASTER DATA FILE RAW COAL ( (3)'!A75,'COAL RECEIPT &amp; GCV DATA (3)'!$T$3:$T$204)</f>
        <v>0</v>
      </c>
      <c r="U75" s="15">
        <f t="shared" si="11"/>
        <v>0</v>
      </c>
      <c r="V75" s="15">
        <f>SUMIF('COAL RECEIPT &amp; GCV DATA (3)'!$A$3:$A$204,'MASTER DATA FILE RAW COAL ( (3)'!A75,'COAL RECEIPT &amp; GCV DATA (3)'!$V$3:$V$204)</f>
        <v>0</v>
      </c>
      <c r="W75" s="15">
        <f t="shared" si="12"/>
        <v>0</v>
      </c>
    </row>
    <row r="76" spans="1:23" customFormat="1" hidden="1" x14ac:dyDescent="0.3">
      <c r="A76" s="12"/>
      <c r="B76" s="12">
        <f>SUMIF('COAL RECEIPT &amp; GCV DATA (3)'!$A$3:$A$9,'MASTER DATA FILE RAW COAL ( (3)'!A76,'COAL RECEIPT &amp; GCV DATA (3)'!$B$3:$B$9)</f>
        <v>0</v>
      </c>
      <c r="C76" s="13">
        <f>SUMIF('COAL RECEIPT &amp; GCV DATA (3)'!$A$3:$A$204,'MASTER DATA FILE RAW COAL ( (3)'!A76,'COAL RECEIPT &amp; GCV DATA (3)'!$C$3:$C$204)</f>
        <v>0</v>
      </c>
      <c r="D76" s="13">
        <f>IFERROR(VLOOKUP(A76,'COAL RECEIPT &amp; GCV DATA (3)'!$A$2:$V$9,4,0),0)</f>
        <v>0</v>
      </c>
      <c r="E76" s="14">
        <f>IFERROR(VLOOKUP(A76,'COAL RECEIPT &amp; GCV DATA (3)'!$A$2:$V$9,5,0),0)</f>
        <v>0</v>
      </c>
      <c r="F76" s="13">
        <f>SUMIF('COAL RECEIPT &amp; GCV DATA (3)'!$A$3:$A$204,'MASTER DATA FILE RAW COAL ( (3)'!A104,'COAL RECEIPT &amp; GCV DATA (3)'!$F$3:$F$204)</f>
        <v>0</v>
      </c>
      <c r="G76" s="13">
        <f>IFERROR(VLOOKUP(A76,'COAL RECEIPT &amp; GCV DATA (3)'!$A$2:$V$204,7,0),0)</f>
        <v>0</v>
      </c>
      <c r="H76" s="13">
        <f>IFERROR(VLOOKUP(A76,'COAL RECEIPT &amp; GCV DATA (3)'!$A$2:$V$204,8,0),0)</f>
        <v>0</v>
      </c>
      <c r="I76" s="13">
        <f>IFERROR(VLOOKUP(A76,'COAL RECEIPT &amp; GCV DATA (3)'!$A$2:$V$204,9,0),0)</f>
        <v>0</v>
      </c>
      <c r="J76" s="13">
        <f>IFERROR(VLOOKUP(A76,'COAL RECEIPT &amp; GCV DATA (3)'!$A$2:$V$204,10,0),0)</f>
        <v>0</v>
      </c>
      <c r="K76" s="15">
        <f>SUMIF('COAL RECEIPT &amp; GCV DATA (3)'!$A$3:$A$204,'MASTER DATA FILE RAW COAL ( (3)'!A76,'COAL RECEIPT &amp; GCV DATA (3)'!$K$3:$K$204)</f>
        <v>0</v>
      </c>
      <c r="L76" s="15">
        <f>SUMIF('COAL RECEIPT &amp; GCV DATA (3)'!$A$3:$A$204,'MASTER DATA FILE RAW COAL ( (3)'!A76,'COAL RECEIPT &amp; GCV DATA (3)'!$L$3:$L$204)</f>
        <v>0</v>
      </c>
      <c r="M76" s="15">
        <f t="shared" si="7"/>
        <v>0</v>
      </c>
      <c r="N76" s="15">
        <f t="shared" si="8"/>
        <v>0</v>
      </c>
      <c r="O76" s="15">
        <f>SUMIF('COAL RECEIPT &amp; GCV DATA (3)'!$A$3:$A$204,'MASTER DATA FILE RAW COAL ( (3)'!A76,'COAL RECEIPT &amp; GCV DATA (3)'!$O$3:$O$204)</f>
        <v>0</v>
      </c>
      <c r="P76" s="15">
        <f t="shared" si="9"/>
        <v>0</v>
      </c>
      <c r="Q76" s="15">
        <f>SUMIF('COAL RECEIPT &amp; GCV DATA (3)'!$A$3:$A$214,'MASTER DATA FILE RAW COAL ( (3)'!A76,'COAL RECEIPT &amp; GCV DATA (3)'!$Q$3:$Q$215)+IF(H76=$J$234,($K$234*K76),0)+IF(H76=$J$235,($K$235*K76),0)+IF(H75=$J$235,($K$236*K76),0)</f>
        <v>0</v>
      </c>
      <c r="R76" s="16">
        <f>SUMIF('COAL RECEIPT &amp; GCV DATA (3)'!$A$3:$A$9,'MASTER DATA FILE RAW COAL ( (3)'!A76,'COAL RECEIPT &amp; GCV DATA (3)'!$R$3:$R$9)+IF(H76=$J$234,($K$234*K76),0)+IF(H76=$J$235,($K$235*K76),0)</f>
        <v>0</v>
      </c>
      <c r="S76" s="15">
        <f t="shared" si="10"/>
        <v>0</v>
      </c>
      <c r="T76" s="15">
        <f>SUMIF('COAL RECEIPT &amp; GCV DATA (3)'!$A$3:$A$204,'MASTER DATA FILE RAW COAL ( (3)'!A76,'COAL RECEIPT &amp; GCV DATA (3)'!$T$3:$T$204)</f>
        <v>0</v>
      </c>
      <c r="U76" s="15">
        <f t="shared" si="11"/>
        <v>0</v>
      </c>
      <c r="V76" s="15">
        <f>SUMIF('COAL RECEIPT &amp; GCV DATA (3)'!$A$3:$A$204,'MASTER DATA FILE RAW COAL ( (3)'!A76,'COAL RECEIPT &amp; GCV DATA (3)'!$V$3:$V$204)</f>
        <v>0</v>
      </c>
      <c r="W76" s="15">
        <f t="shared" si="12"/>
        <v>0</v>
      </c>
    </row>
    <row r="77" spans="1:23" customFormat="1" hidden="1" x14ac:dyDescent="0.3">
      <c r="A77" s="12"/>
      <c r="B77" s="12">
        <f>SUMIF('COAL RECEIPT &amp; GCV DATA (3)'!$A$3:$A$9,'MASTER DATA FILE RAW COAL ( (3)'!A77,'COAL RECEIPT &amp; GCV DATA (3)'!$B$3:$B$9)</f>
        <v>0</v>
      </c>
      <c r="C77" s="13">
        <f>SUMIF('COAL RECEIPT &amp; GCV DATA (3)'!$A$3:$A$204,'MASTER DATA FILE RAW COAL ( (3)'!A77,'COAL RECEIPT &amp; GCV DATA (3)'!$C$3:$C$204)</f>
        <v>0</v>
      </c>
      <c r="D77" s="13">
        <f>IFERROR(VLOOKUP(A77,'COAL RECEIPT &amp; GCV DATA (3)'!$A$2:$V$9,4,0),0)</f>
        <v>0</v>
      </c>
      <c r="E77" s="14">
        <f>IFERROR(VLOOKUP(A77,'COAL RECEIPT &amp; GCV DATA (3)'!$A$2:$V$9,5,0),0)</f>
        <v>0</v>
      </c>
      <c r="F77" s="13">
        <f>SUMIF('COAL RECEIPT &amp; GCV DATA (3)'!$A$3:$A$204,'MASTER DATA FILE RAW COAL ( (3)'!A105,'COAL RECEIPT &amp; GCV DATA (3)'!$F$3:$F$204)</f>
        <v>0</v>
      </c>
      <c r="G77" s="13">
        <f>IFERROR(VLOOKUP(A77,'COAL RECEIPT &amp; GCV DATA (3)'!$A$2:$V$204,7,0),0)</f>
        <v>0</v>
      </c>
      <c r="H77" s="13">
        <f>IFERROR(VLOOKUP(A77,'COAL RECEIPT &amp; GCV DATA (3)'!$A$2:$V$204,8,0),0)</f>
        <v>0</v>
      </c>
      <c r="I77" s="13">
        <f>IFERROR(VLOOKUP(A77,'COAL RECEIPT &amp; GCV DATA (3)'!$A$2:$V$204,9,0),0)</f>
        <v>0</v>
      </c>
      <c r="J77" s="13">
        <f>IFERROR(VLOOKUP(A77,'COAL RECEIPT &amp; GCV DATA (3)'!$A$2:$V$204,10,0),0)</f>
        <v>0</v>
      </c>
      <c r="K77" s="15">
        <f>SUMIF('COAL RECEIPT &amp; GCV DATA (3)'!$A$3:$A$204,'MASTER DATA FILE RAW COAL ( (3)'!A77,'COAL RECEIPT &amp; GCV DATA (3)'!$K$3:$K$204)</f>
        <v>0</v>
      </c>
      <c r="L77" s="15">
        <f>SUMIF('COAL RECEIPT &amp; GCV DATA (3)'!$A$3:$A$204,'MASTER DATA FILE RAW COAL ( (3)'!A77,'COAL RECEIPT &amp; GCV DATA (3)'!$L$3:$L$204)</f>
        <v>0</v>
      </c>
      <c r="M77" s="15">
        <f t="shared" si="7"/>
        <v>0</v>
      </c>
      <c r="N77" s="15">
        <f t="shared" si="8"/>
        <v>0</v>
      </c>
      <c r="O77" s="15">
        <f>SUMIF('COAL RECEIPT &amp; GCV DATA (3)'!$A$3:$A$204,'MASTER DATA FILE RAW COAL ( (3)'!A77,'COAL RECEIPT &amp; GCV DATA (3)'!$O$3:$O$204)</f>
        <v>0</v>
      </c>
      <c r="P77" s="15">
        <f t="shared" si="9"/>
        <v>0</v>
      </c>
      <c r="Q77" s="15">
        <f>SUMIF('COAL RECEIPT &amp; GCV DATA (3)'!$A$3:$A$214,'MASTER DATA FILE RAW COAL ( (3)'!A77,'COAL RECEIPT &amp; GCV DATA (3)'!$Q$3:$Q$215)+IF(H77=$J$234,($K$234*K77),0)+IF(H77=$J$235,($K$235*K77),0)+IF(H76=$J$235,($K$236*K77),0)</f>
        <v>0</v>
      </c>
      <c r="R77" s="16">
        <f>SUMIF('COAL RECEIPT &amp; GCV DATA (3)'!$A$3:$A$9,'MASTER DATA FILE RAW COAL ( (3)'!A77,'COAL RECEIPT &amp; GCV DATA (3)'!$R$3:$R$9)+IF(H77=$J$234,($K$234*K77),0)+IF(H77=$J$235,($K$235*K77),0)</f>
        <v>0</v>
      </c>
      <c r="S77" s="15">
        <f t="shared" si="10"/>
        <v>0</v>
      </c>
      <c r="T77" s="15">
        <f>SUMIF('COAL RECEIPT &amp; GCV DATA (3)'!$A$3:$A$204,'MASTER DATA FILE RAW COAL ( (3)'!A77,'COAL RECEIPT &amp; GCV DATA (3)'!$T$3:$T$204)</f>
        <v>0</v>
      </c>
      <c r="U77" s="15">
        <f t="shared" si="11"/>
        <v>0</v>
      </c>
      <c r="V77" s="15">
        <f>SUMIF('COAL RECEIPT &amp; GCV DATA (3)'!$A$3:$A$204,'MASTER DATA FILE RAW COAL ( (3)'!A77,'COAL RECEIPT &amp; GCV DATA (3)'!$V$3:$V$204)</f>
        <v>0</v>
      </c>
      <c r="W77" s="15">
        <f t="shared" si="12"/>
        <v>0</v>
      </c>
    </row>
    <row r="78" spans="1:23" customFormat="1" hidden="1" x14ac:dyDescent="0.3">
      <c r="A78" s="12"/>
      <c r="B78" s="12">
        <f>SUMIF('COAL RECEIPT &amp; GCV DATA (3)'!$A$3:$A$9,'MASTER DATA FILE RAW COAL ( (3)'!A78,'COAL RECEIPT &amp; GCV DATA (3)'!$B$3:$B$9)</f>
        <v>0</v>
      </c>
      <c r="C78" s="13">
        <f>SUMIF('COAL RECEIPT &amp; GCV DATA (3)'!$A$3:$A$204,'MASTER DATA FILE RAW COAL ( (3)'!A78,'COAL RECEIPT &amp; GCV DATA (3)'!$C$3:$C$204)</f>
        <v>0</v>
      </c>
      <c r="D78" s="13">
        <f>IFERROR(VLOOKUP(A78,'COAL RECEIPT &amp; GCV DATA (3)'!$A$2:$V$9,4,0),0)</f>
        <v>0</v>
      </c>
      <c r="E78" s="14">
        <f>IFERROR(VLOOKUP(A78,'COAL RECEIPT &amp; GCV DATA (3)'!$A$2:$V$9,5,0),0)</f>
        <v>0</v>
      </c>
      <c r="F78" s="13">
        <f>SUMIF('COAL RECEIPT &amp; GCV DATA (3)'!$A$3:$A$204,'MASTER DATA FILE RAW COAL ( (3)'!A106,'COAL RECEIPT &amp; GCV DATA (3)'!$F$3:$F$204)</f>
        <v>0</v>
      </c>
      <c r="G78" s="13">
        <f>IFERROR(VLOOKUP(A78,'COAL RECEIPT &amp; GCV DATA (3)'!$A$2:$V$204,7,0),0)</f>
        <v>0</v>
      </c>
      <c r="H78" s="13">
        <f>IFERROR(VLOOKUP(A78,'COAL RECEIPT &amp; GCV DATA (3)'!$A$2:$V$204,8,0),0)</f>
        <v>0</v>
      </c>
      <c r="I78" s="13">
        <f>IFERROR(VLOOKUP(A78,'COAL RECEIPT &amp; GCV DATA (3)'!$A$2:$V$204,9,0),0)</f>
        <v>0</v>
      </c>
      <c r="J78" s="13">
        <f>IFERROR(VLOOKUP(A78,'COAL RECEIPT &amp; GCV DATA (3)'!$A$2:$V$204,10,0),0)</f>
        <v>0</v>
      </c>
      <c r="K78" s="15">
        <f>SUMIF('COAL RECEIPT &amp; GCV DATA (3)'!$A$3:$A$204,'MASTER DATA FILE RAW COAL ( (3)'!A78,'COAL RECEIPT &amp; GCV DATA (3)'!$K$3:$K$204)</f>
        <v>0</v>
      </c>
      <c r="L78" s="15">
        <f>SUMIF('COAL RECEIPT &amp; GCV DATA (3)'!$A$3:$A$204,'MASTER DATA FILE RAW COAL ( (3)'!A78,'COAL RECEIPT &amp; GCV DATA (3)'!$L$3:$L$204)</f>
        <v>0</v>
      </c>
      <c r="M78" s="15">
        <f t="shared" si="7"/>
        <v>0</v>
      </c>
      <c r="N78" s="15">
        <f t="shared" si="8"/>
        <v>0</v>
      </c>
      <c r="O78" s="15">
        <f>SUMIF('COAL RECEIPT &amp; GCV DATA (3)'!$A$3:$A$204,'MASTER DATA FILE RAW COAL ( (3)'!A78,'COAL RECEIPT &amp; GCV DATA (3)'!$O$3:$O$204)</f>
        <v>0</v>
      </c>
      <c r="P78" s="15">
        <f t="shared" si="9"/>
        <v>0</v>
      </c>
      <c r="Q78" s="15">
        <f>SUMIF('COAL RECEIPT &amp; GCV DATA (3)'!$A$3:$A$214,'MASTER DATA FILE RAW COAL ( (3)'!A78,'COAL RECEIPT &amp; GCV DATA (3)'!$Q$3:$Q$215)+IF(H78=$J$234,($K$234*K78),0)+IF(H78=$J$235,($K$235*K78),0)+IF(H77=$J$235,($K$236*K78),0)</f>
        <v>0</v>
      </c>
      <c r="R78" s="16">
        <f>SUMIF('COAL RECEIPT &amp; GCV DATA (3)'!$A$3:$A$9,'MASTER DATA FILE RAW COAL ( (3)'!A78,'COAL RECEIPT &amp; GCV DATA (3)'!$R$3:$R$9)+IF(H78=$J$234,($K$234*K78),0)+IF(H78=$J$235,($K$235*K78),0)</f>
        <v>0</v>
      </c>
      <c r="S78" s="15">
        <f t="shared" si="10"/>
        <v>0</v>
      </c>
      <c r="T78" s="15">
        <f>SUMIF('COAL RECEIPT &amp; GCV DATA (3)'!$A$3:$A$204,'MASTER DATA FILE RAW COAL ( (3)'!A78,'COAL RECEIPT &amp; GCV DATA (3)'!$T$3:$T$204)</f>
        <v>0</v>
      </c>
      <c r="U78" s="15">
        <f t="shared" si="11"/>
        <v>0</v>
      </c>
      <c r="V78" s="15">
        <f>SUMIF('COAL RECEIPT &amp; GCV DATA (3)'!$A$3:$A$204,'MASTER DATA FILE RAW COAL ( (3)'!A78,'COAL RECEIPT &amp; GCV DATA (3)'!$V$3:$V$204)</f>
        <v>0</v>
      </c>
      <c r="W78" s="15">
        <f t="shared" si="12"/>
        <v>0</v>
      </c>
    </row>
    <row r="79" spans="1:23" customFormat="1" hidden="1" x14ac:dyDescent="0.3">
      <c r="A79" s="12"/>
      <c r="B79" s="12">
        <f>SUMIF('COAL RECEIPT &amp; GCV DATA (3)'!$A$3:$A$9,'MASTER DATA FILE RAW COAL ( (3)'!A79,'COAL RECEIPT &amp; GCV DATA (3)'!$B$3:$B$9)</f>
        <v>0</v>
      </c>
      <c r="C79" s="13">
        <f>SUMIF('COAL RECEIPT &amp; GCV DATA (3)'!$A$3:$A$204,'MASTER DATA FILE RAW COAL ( (3)'!A79,'COAL RECEIPT &amp; GCV DATA (3)'!$C$3:$C$204)</f>
        <v>0</v>
      </c>
      <c r="D79" s="13">
        <f>IFERROR(VLOOKUP(A79,'COAL RECEIPT &amp; GCV DATA (3)'!$A$2:$V$9,4,0),0)</f>
        <v>0</v>
      </c>
      <c r="E79" s="14">
        <f>IFERROR(VLOOKUP(A79,'COAL RECEIPT &amp; GCV DATA (3)'!$A$2:$V$9,5,0),0)</f>
        <v>0</v>
      </c>
      <c r="F79" s="13">
        <f>SUMIF('COAL RECEIPT &amp; GCV DATA (3)'!$A$3:$A$204,'MASTER DATA FILE RAW COAL ( (3)'!A107,'COAL RECEIPT &amp; GCV DATA (3)'!$F$3:$F$204)</f>
        <v>0</v>
      </c>
      <c r="G79" s="13">
        <f>IFERROR(VLOOKUP(A79,'COAL RECEIPT &amp; GCV DATA (3)'!$A$2:$V$204,7,0),0)</f>
        <v>0</v>
      </c>
      <c r="H79" s="13">
        <f>IFERROR(VLOOKUP(A79,'COAL RECEIPT &amp; GCV DATA (3)'!$A$2:$V$204,8,0),0)</f>
        <v>0</v>
      </c>
      <c r="I79" s="13">
        <f>IFERROR(VLOOKUP(A79,'COAL RECEIPT &amp; GCV DATA (3)'!$A$2:$V$204,9,0),0)</f>
        <v>0</v>
      </c>
      <c r="J79" s="13">
        <f>IFERROR(VLOOKUP(A79,'COAL RECEIPT &amp; GCV DATA (3)'!$A$2:$V$204,10,0),0)</f>
        <v>0</v>
      </c>
      <c r="K79" s="15">
        <f>SUMIF('COAL RECEIPT &amp; GCV DATA (3)'!$A$3:$A$204,'MASTER DATA FILE RAW COAL ( (3)'!A79,'COAL RECEIPT &amp; GCV DATA (3)'!$K$3:$K$204)</f>
        <v>0</v>
      </c>
      <c r="L79" s="15">
        <f>SUMIF('COAL RECEIPT &amp; GCV DATA (3)'!$A$3:$A$204,'MASTER DATA FILE RAW COAL ( (3)'!A79,'COAL RECEIPT &amp; GCV DATA (3)'!$L$3:$L$204)</f>
        <v>0</v>
      </c>
      <c r="M79" s="15">
        <f t="shared" si="7"/>
        <v>0</v>
      </c>
      <c r="N79" s="15">
        <f t="shared" si="8"/>
        <v>0</v>
      </c>
      <c r="O79" s="15">
        <f>SUMIF('COAL RECEIPT &amp; GCV DATA (3)'!$A$3:$A$204,'MASTER DATA FILE RAW COAL ( (3)'!A79,'COAL RECEIPT &amp; GCV DATA (3)'!$O$3:$O$204)</f>
        <v>0</v>
      </c>
      <c r="P79" s="15">
        <f t="shared" si="9"/>
        <v>0</v>
      </c>
      <c r="Q79" s="15">
        <f>SUMIF('COAL RECEIPT &amp; GCV DATA (3)'!$A$3:$A$214,'MASTER DATA FILE RAW COAL ( (3)'!A79,'COAL RECEIPT &amp; GCV DATA (3)'!$Q$3:$Q$215)+IF(H79=$J$234,($K$234*K79),0)+IF(H79=$J$235,($K$235*K79),0)+IF(H78=$J$235,($K$236*K79),0)</f>
        <v>0</v>
      </c>
      <c r="R79" s="16">
        <f>SUMIF('COAL RECEIPT &amp; GCV DATA (3)'!$A$3:$A$9,'MASTER DATA FILE RAW COAL ( (3)'!A79,'COAL RECEIPT &amp; GCV DATA (3)'!$R$3:$R$9)+IF(H79=$J$234,($K$234*K79),0)+IF(H79=$J$235,($K$235*K79),0)</f>
        <v>0</v>
      </c>
      <c r="S79" s="15">
        <f t="shared" si="10"/>
        <v>0</v>
      </c>
      <c r="T79" s="15">
        <f>SUMIF('COAL RECEIPT &amp; GCV DATA (3)'!$A$3:$A$204,'MASTER DATA FILE RAW COAL ( (3)'!A79,'COAL RECEIPT &amp; GCV DATA (3)'!$T$3:$T$204)</f>
        <v>0</v>
      </c>
      <c r="U79" s="15">
        <f t="shared" si="11"/>
        <v>0</v>
      </c>
      <c r="V79" s="15">
        <f>SUMIF('COAL RECEIPT &amp; GCV DATA (3)'!$A$3:$A$204,'MASTER DATA FILE RAW COAL ( (3)'!A79,'COAL RECEIPT &amp; GCV DATA (3)'!$V$3:$V$204)</f>
        <v>0</v>
      </c>
      <c r="W79" s="15">
        <f t="shared" si="12"/>
        <v>0</v>
      </c>
    </row>
    <row r="80" spans="1:23" customFormat="1" hidden="1" x14ac:dyDescent="0.3">
      <c r="A80" s="12"/>
      <c r="B80" s="12">
        <f>SUMIF('COAL RECEIPT &amp; GCV DATA (3)'!$A$3:$A$9,'MASTER DATA FILE RAW COAL ( (3)'!A80,'COAL RECEIPT &amp; GCV DATA (3)'!$B$3:$B$9)</f>
        <v>0</v>
      </c>
      <c r="C80" s="13">
        <f>SUMIF('COAL RECEIPT &amp; GCV DATA (3)'!$A$3:$A$204,'MASTER DATA FILE RAW COAL ( (3)'!A80,'COAL RECEIPT &amp; GCV DATA (3)'!$C$3:$C$204)</f>
        <v>0</v>
      </c>
      <c r="D80" s="13">
        <f>IFERROR(VLOOKUP(A80,'COAL RECEIPT &amp; GCV DATA (3)'!$A$2:$V$9,4,0),0)</f>
        <v>0</v>
      </c>
      <c r="E80" s="14">
        <f>IFERROR(VLOOKUP(A80,'COAL RECEIPT &amp; GCV DATA (3)'!$A$2:$V$9,5,0),0)</f>
        <v>0</v>
      </c>
      <c r="F80" s="13">
        <f>SUMIF('COAL RECEIPT &amp; GCV DATA (3)'!$A$3:$A$204,'MASTER DATA FILE RAW COAL ( (3)'!A108,'COAL RECEIPT &amp; GCV DATA (3)'!$F$3:$F$204)</f>
        <v>0</v>
      </c>
      <c r="G80" s="13">
        <f>IFERROR(VLOOKUP(A80,'COAL RECEIPT &amp; GCV DATA (3)'!$A$2:$V$204,7,0),0)</f>
        <v>0</v>
      </c>
      <c r="H80" s="13">
        <f>IFERROR(VLOOKUP(A80,'COAL RECEIPT &amp; GCV DATA (3)'!$A$2:$V$204,8,0),0)</f>
        <v>0</v>
      </c>
      <c r="I80" s="13">
        <f>IFERROR(VLOOKUP(A80,'COAL RECEIPT &amp; GCV DATA (3)'!$A$2:$V$204,9,0),0)</f>
        <v>0</v>
      </c>
      <c r="J80" s="13">
        <f>IFERROR(VLOOKUP(A80,'COAL RECEIPT &amp; GCV DATA (3)'!$A$2:$V$204,10,0),0)</f>
        <v>0</v>
      </c>
      <c r="K80" s="15">
        <f>SUMIF('COAL RECEIPT &amp; GCV DATA (3)'!$A$3:$A$204,'MASTER DATA FILE RAW COAL ( (3)'!A80,'COAL RECEIPT &amp; GCV DATA (3)'!$K$3:$K$204)</f>
        <v>0</v>
      </c>
      <c r="L80" s="15">
        <f>SUMIF('COAL RECEIPT &amp; GCV DATA (3)'!$A$3:$A$204,'MASTER DATA FILE RAW COAL ( (3)'!A80,'COAL RECEIPT &amp; GCV DATA (3)'!$L$3:$L$204)</f>
        <v>0</v>
      </c>
      <c r="M80" s="15">
        <f t="shared" si="7"/>
        <v>0</v>
      </c>
      <c r="N80" s="15">
        <f t="shared" si="8"/>
        <v>0</v>
      </c>
      <c r="O80" s="15">
        <f>SUMIF('COAL RECEIPT &amp; GCV DATA (3)'!$A$3:$A$204,'MASTER DATA FILE RAW COAL ( (3)'!A80,'COAL RECEIPT &amp; GCV DATA (3)'!$O$3:$O$204)</f>
        <v>0</v>
      </c>
      <c r="P80" s="15">
        <f t="shared" si="9"/>
        <v>0</v>
      </c>
      <c r="Q80" s="15">
        <f>SUMIF('COAL RECEIPT &amp; GCV DATA (3)'!$A$3:$A$214,'MASTER DATA FILE RAW COAL ( (3)'!A80,'COAL RECEIPT &amp; GCV DATA (3)'!$Q$3:$Q$215)+IF(H80=$J$234,($K$234*K80),0)+IF(H80=$J$235,($K$235*K80),0)+IF(H79=$J$235,($K$236*K80),0)</f>
        <v>0</v>
      </c>
      <c r="R80" s="16">
        <f>SUMIF('COAL RECEIPT &amp; GCV DATA (3)'!$A$3:$A$9,'MASTER DATA FILE RAW COAL ( (3)'!A80,'COAL RECEIPT &amp; GCV DATA (3)'!$R$3:$R$9)+IF(H80=$J$234,($K$234*K80),0)+IF(H80=$J$235,($K$235*K80),0)</f>
        <v>0</v>
      </c>
      <c r="S80" s="15">
        <f t="shared" si="10"/>
        <v>0</v>
      </c>
      <c r="T80" s="15">
        <f>SUMIF('COAL RECEIPT &amp; GCV DATA (3)'!$A$3:$A$204,'MASTER DATA FILE RAW COAL ( (3)'!A80,'COAL RECEIPT &amp; GCV DATA (3)'!$T$3:$T$204)</f>
        <v>0</v>
      </c>
      <c r="U80" s="15">
        <f t="shared" si="11"/>
        <v>0</v>
      </c>
      <c r="V80" s="15">
        <f>SUMIF('COAL RECEIPT &amp; GCV DATA (3)'!$A$3:$A$204,'MASTER DATA FILE RAW COAL ( (3)'!A80,'COAL RECEIPT &amp; GCV DATA (3)'!$V$3:$V$204)</f>
        <v>0</v>
      </c>
      <c r="W80" s="15">
        <f t="shared" si="12"/>
        <v>0</v>
      </c>
    </row>
    <row r="81" spans="1:23" customFormat="1" hidden="1" x14ac:dyDescent="0.3">
      <c r="A81" s="12"/>
      <c r="B81" s="12">
        <f>SUMIF('COAL RECEIPT &amp; GCV DATA (3)'!$A$3:$A$9,'MASTER DATA FILE RAW COAL ( (3)'!A81,'COAL RECEIPT &amp; GCV DATA (3)'!$B$3:$B$9)</f>
        <v>0</v>
      </c>
      <c r="C81" s="13">
        <f>SUMIF('COAL RECEIPT &amp; GCV DATA (3)'!$A$3:$A$204,'MASTER DATA FILE RAW COAL ( (3)'!A81,'COAL RECEIPT &amp; GCV DATA (3)'!$C$3:$C$204)</f>
        <v>0</v>
      </c>
      <c r="D81" s="13">
        <f>IFERROR(VLOOKUP(A81,'COAL RECEIPT &amp; GCV DATA (3)'!$A$2:$V$9,4,0),0)</f>
        <v>0</v>
      </c>
      <c r="E81" s="14">
        <f>IFERROR(VLOOKUP(A81,'COAL RECEIPT &amp; GCV DATA (3)'!$A$2:$V$9,5,0),0)</f>
        <v>0</v>
      </c>
      <c r="F81" s="13">
        <f>SUMIF('COAL RECEIPT &amp; GCV DATA (3)'!$A$3:$A$204,'MASTER DATA FILE RAW COAL ( (3)'!A109,'COAL RECEIPT &amp; GCV DATA (3)'!$F$3:$F$204)</f>
        <v>0</v>
      </c>
      <c r="G81" s="13">
        <f>IFERROR(VLOOKUP(A81,'COAL RECEIPT &amp; GCV DATA (3)'!$A$2:$V$204,7,0),0)</f>
        <v>0</v>
      </c>
      <c r="H81" s="13">
        <f>IFERROR(VLOOKUP(A81,'COAL RECEIPT &amp; GCV DATA (3)'!$A$2:$V$204,8,0),0)</f>
        <v>0</v>
      </c>
      <c r="I81" s="13">
        <f>IFERROR(VLOOKUP(A81,'COAL RECEIPT &amp; GCV DATA (3)'!$A$2:$V$204,9,0),0)</f>
        <v>0</v>
      </c>
      <c r="J81" s="13">
        <f>IFERROR(VLOOKUP(A81,'COAL RECEIPT &amp; GCV DATA (3)'!$A$2:$V$204,10,0),0)</f>
        <v>0</v>
      </c>
      <c r="K81" s="15">
        <f>SUMIF('COAL RECEIPT &amp; GCV DATA (3)'!$A$3:$A$204,'MASTER DATA FILE RAW COAL ( (3)'!A81,'COAL RECEIPT &amp; GCV DATA (3)'!$K$3:$K$204)</f>
        <v>0</v>
      </c>
      <c r="L81" s="15">
        <f>SUMIF('COAL RECEIPT &amp; GCV DATA (3)'!$A$3:$A$204,'MASTER DATA FILE RAW COAL ( (3)'!A81,'COAL RECEIPT &amp; GCV DATA (3)'!$L$3:$L$204)</f>
        <v>0</v>
      </c>
      <c r="M81" s="15">
        <f t="shared" si="7"/>
        <v>0</v>
      </c>
      <c r="N81" s="15">
        <f t="shared" si="8"/>
        <v>0</v>
      </c>
      <c r="O81" s="15">
        <f>SUMIF('COAL RECEIPT &amp; GCV DATA (3)'!$A$3:$A$204,'MASTER DATA FILE RAW COAL ( (3)'!A81,'COAL RECEIPT &amp; GCV DATA (3)'!$O$3:$O$204)</f>
        <v>0</v>
      </c>
      <c r="P81" s="15">
        <f t="shared" si="9"/>
        <v>0</v>
      </c>
      <c r="Q81" s="15">
        <f>SUMIF('COAL RECEIPT &amp; GCV DATA (3)'!$A$3:$A$214,'MASTER DATA FILE RAW COAL ( (3)'!A81,'COAL RECEIPT &amp; GCV DATA (3)'!$Q$3:$Q$215)+IF(H81=$J$234,($K$234*K81),0)+IF(H81=$J$235,($K$235*K81),0)+IF(H80=$J$235,($K$236*K81),0)</f>
        <v>0</v>
      </c>
      <c r="R81" s="16">
        <f>SUMIF('COAL RECEIPT &amp; GCV DATA (3)'!$A$3:$A$9,'MASTER DATA FILE RAW COAL ( (3)'!A81,'COAL RECEIPT &amp; GCV DATA (3)'!$R$3:$R$9)+IF(H81=$J$234,($K$234*K81),0)+IF(H81=$J$235,($K$235*K81),0)</f>
        <v>0</v>
      </c>
      <c r="S81" s="15">
        <f t="shared" si="10"/>
        <v>0</v>
      </c>
      <c r="T81" s="15">
        <f>SUMIF('COAL RECEIPT &amp; GCV DATA (3)'!$A$3:$A$204,'MASTER DATA FILE RAW COAL ( (3)'!A81,'COAL RECEIPT &amp; GCV DATA (3)'!$T$3:$T$204)</f>
        <v>0</v>
      </c>
      <c r="U81" s="15">
        <f t="shared" si="11"/>
        <v>0</v>
      </c>
      <c r="V81" s="15">
        <f>SUMIF('COAL RECEIPT &amp; GCV DATA (3)'!$A$3:$A$204,'MASTER DATA FILE RAW COAL ( (3)'!A81,'COAL RECEIPT &amp; GCV DATA (3)'!$V$3:$V$204)</f>
        <v>0</v>
      </c>
      <c r="W81" s="15">
        <f t="shared" si="12"/>
        <v>0</v>
      </c>
    </row>
    <row r="82" spans="1:23" customFormat="1" hidden="1" x14ac:dyDescent="0.3">
      <c r="A82" s="12"/>
      <c r="B82" s="12">
        <f>SUMIF('COAL RECEIPT &amp; GCV DATA (3)'!$A$3:$A$9,'MASTER DATA FILE RAW COAL ( (3)'!A82,'COAL RECEIPT &amp; GCV DATA (3)'!$B$3:$B$9)</f>
        <v>0</v>
      </c>
      <c r="C82" s="13">
        <f>SUMIF('COAL RECEIPT &amp; GCV DATA (3)'!$A$3:$A$204,'MASTER DATA FILE RAW COAL ( (3)'!A82,'COAL RECEIPT &amp; GCV DATA (3)'!$C$3:$C$204)</f>
        <v>0</v>
      </c>
      <c r="D82" s="13">
        <f>IFERROR(VLOOKUP(A82,'COAL RECEIPT &amp; GCV DATA (3)'!$A$2:$V$9,4,0),0)</f>
        <v>0</v>
      </c>
      <c r="E82" s="14">
        <f>IFERROR(VLOOKUP(A82,'COAL RECEIPT &amp; GCV DATA (3)'!$A$2:$V$9,5,0),0)</f>
        <v>0</v>
      </c>
      <c r="F82" s="13">
        <f>SUMIF('COAL RECEIPT &amp; GCV DATA (3)'!$A$3:$A$204,'MASTER DATA FILE RAW COAL ( (3)'!A110,'COAL RECEIPT &amp; GCV DATA (3)'!$F$3:$F$204)</f>
        <v>0</v>
      </c>
      <c r="G82" s="13">
        <f>IFERROR(VLOOKUP(A82,'COAL RECEIPT &amp; GCV DATA (3)'!$A$2:$V$204,7,0),0)</f>
        <v>0</v>
      </c>
      <c r="H82" s="13">
        <f>IFERROR(VLOOKUP(A82,'COAL RECEIPT &amp; GCV DATA (3)'!$A$2:$V$204,8,0),0)</f>
        <v>0</v>
      </c>
      <c r="I82" s="13">
        <f>IFERROR(VLOOKUP(A82,'COAL RECEIPT &amp; GCV DATA (3)'!$A$2:$V$204,9,0),0)</f>
        <v>0</v>
      </c>
      <c r="J82" s="13">
        <f>IFERROR(VLOOKUP(A82,'COAL RECEIPT &amp; GCV DATA (3)'!$A$2:$V$204,10,0),0)</f>
        <v>0</v>
      </c>
      <c r="K82" s="15">
        <f>SUMIF('COAL RECEIPT &amp; GCV DATA (3)'!$A$3:$A$204,'MASTER DATA FILE RAW COAL ( (3)'!A82,'COAL RECEIPT &amp; GCV DATA (3)'!$K$3:$K$204)</f>
        <v>0</v>
      </c>
      <c r="L82" s="15">
        <f>SUMIF('COAL RECEIPT &amp; GCV DATA (3)'!$A$3:$A$204,'MASTER DATA FILE RAW COAL ( (3)'!A82,'COAL RECEIPT &amp; GCV DATA (3)'!$L$3:$L$204)</f>
        <v>0</v>
      </c>
      <c r="M82" s="15">
        <f t="shared" si="7"/>
        <v>0</v>
      </c>
      <c r="N82" s="15">
        <f t="shared" si="8"/>
        <v>0</v>
      </c>
      <c r="O82" s="15">
        <f>SUMIF('COAL RECEIPT &amp; GCV DATA (3)'!$A$3:$A$204,'MASTER DATA FILE RAW COAL ( (3)'!A82,'COAL RECEIPT &amp; GCV DATA (3)'!$O$3:$O$204)</f>
        <v>0</v>
      </c>
      <c r="P82" s="15">
        <f t="shared" si="9"/>
        <v>0</v>
      </c>
      <c r="Q82" s="15">
        <f>SUMIF('COAL RECEIPT &amp; GCV DATA (3)'!$A$3:$A$214,'MASTER DATA FILE RAW COAL ( (3)'!A82,'COAL RECEIPT &amp; GCV DATA (3)'!$Q$3:$Q$215)+IF(H82=$J$234,($K$234*K82),0)+IF(H82=$J$235,($K$235*K82),0)+IF(H81=$J$235,($K$236*K82),0)</f>
        <v>0</v>
      </c>
      <c r="R82" s="16">
        <f>SUMIF('COAL RECEIPT &amp; GCV DATA (3)'!$A$3:$A$9,'MASTER DATA FILE RAW COAL ( (3)'!A82,'COAL RECEIPT &amp; GCV DATA (3)'!$R$3:$R$9)+IF(H82=$J$234,($K$234*K82),0)+IF(H82=$J$235,($K$235*K82),0)</f>
        <v>0</v>
      </c>
      <c r="S82" s="15">
        <f t="shared" si="10"/>
        <v>0</v>
      </c>
      <c r="T82" s="15">
        <f>SUMIF('COAL RECEIPT &amp; GCV DATA (3)'!$A$3:$A$204,'MASTER DATA FILE RAW COAL ( (3)'!A82,'COAL RECEIPT &amp; GCV DATA (3)'!$T$3:$T$204)</f>
        <v>0</v>
      </c>
      <c r="U82" s="15">
        <f t="shared" si="11"/>
        <v>0</v>
      </c>
      <c r="V82" s="15">
        <f>SUMIF('COAL RECEIPT &amp; GCV DATA (3)'!$A$3:$A$204,'MASTER DATA FILE RAW COAL ( (3)'!A82,'COAL RECEIPT &amp; GCV DATA (3)'!$V$3:$V$204)</f>
        <v>0</v>
      </c>
      <c r="W82" s="15">
        <f t="shared" si="12"/>
        <v>0</v>
      </c>
    </row>
    <row r="83" spans="1:23" customFormat="1" hidden="1" x14ac:dyDescent="0.3">
      <c r="A83" s="12"/>
      <c r="B83" s="12">
        <f>SUMIF('COAL RECEIPT &amp; GCV DATA (3)'!$A$3:$A$9,'MASTER DATA FILE RAW COAL ( (3)'!A83,'COAL RECEIPT &amp; GCV DATA (3)'!$B$3:$B$9)</f>
        <v>0</v>
      </c>
      <c r="C83" s="13">
        <f>SUMIF('COAL RECEIPT &amp; GCV DATA (3)'!$A$3:$A$204,'MASTER DATA FILE RAW COAL ( (3)'!A83,'COAL RECEIPT &amp; GCV DATA (3)'!$C$3:$C$204)</f>
        <v>0</v>
      </c>
      <c r="D83" s="13">
        <f>IFERROR(VLOOKUP(A83,'COAL RECEIPT &amp; GCV DATA (3)'!$A$2:$V$9,4,0),0)</f>
        <v>0</v>
      </c>
      <c r="E83" s="14">
        <f>IFERROR(VLOOKUP(A83,'COAL RECEIPT &amp; GCV DATA (3)'!$A$2:$V$9,5,0),0)</f>
        <v>0</v>
      </c>
      <c r="F83" s="13">
        <f>SUMIF('COAL RECEIPT &amp; GCV DATA (3)'!$A$3:$A$204,'MASTER DATA FILE RAW COAL ( (3)'!A111,'COAL RECEIPT &amp; GCV DATA (3)'!$F$3:$F$204)</f>
        <v>0</v>
      </c>
      <c r="G83" s="13">
        <f>IFERROR(VLOOKUP(A83,'COAL RECEIPT &amp; GCV DATA (3)'!$A$2:$V$204,7,0),0)</f>
        <v>0</v>
      </c>
      <c r="H83" s="13">
        <f>IFERROR(VLOOKUP(A83,'COAL RECEIPT &amp; GCV DATA (3)'!$A$2:$V$204,8,0),0)</f>
        <v>0</v>
      </c>
      <c r="I83" s="13">
        <f>IFERROR(VLOOKUP(A83,'COAL RECEIPT &amp; GCV DATA (3)'!$A$2:$V$204,9,0),0)</f>
        <v>0</v>
      </c>
      <c r="J83" s="13">
        <f>IFERROR(VLOOKUP(A83,'COAL RECEIPT &amp; GCV DATA (3)'!$A$2:$V$204,10,0),0)</f>
        <v>0</v>
      </c>
      <c r="K83" s="15">
        <f>SUMIF('COAL RECEIPT &amp; GCV DATA (3)'!$A$3:$A$204,'MASTER DATA FILE RAW COAL ( (3)'!A83,'COAL RECEIPT &amp; GCV DATA (3)'!$K$3:$K$204)</f>
        <v>0</v>
      </c>
      <c r="L83" s="15">
        <f>SUMIF('COAL RECEIPT &amp; GCV DATA (3)'!$A$3:$A$204,'MASTER DATA FILE RAW COAL ( (3)'!A83,'COAL RECEIPT &amp; GCV DATA (3)'!$L$3:$L$204)</f>
        <v>0</v>
      </c>
      <c r="M83" s="15">
        <f t="shared" si="7"/>
        <v>0</v>
      </c>
      <c r="N83" s="15">
        <f t="shared" si="8"/>
        <v>0</v>
      </c>
      <c r="O83" s="15">
        <f>SUMIF('COAL RECEIPT &amp; GCV DATA (3)'!$A$3:$A$204,'MASTER DATA FILE RAW COAL ( (3)'!A83,'COAL RECEIPT &amp; GCV DATA (3)'!$O$3:$O$204)</f>
        <v>0</v>
      </c>
      <c r="P83" s="15">
        <f t="shared" si="9"/>
        <v>0</v>
      </c>
      <c r="Q83" s="15">
        <f>SUMIF('COAL RECEIPT &amp; GCV DATA (3)'!$A$3:$A$214,'MASTER DATA FILE RAW COAL ( (3)'!A83,'COAL RECEIPT &amp; GCV DATA (3)'!$Q$3:$Q$215)+IF(H83=$J$234,($K$234*K83),0)+IF(H83=$J$235,($K$235*K83),0)+IF(H82=$J$235,($K$236*K83),0)</f>
        <v>0</v>
      </c>
      <c r="R83" s="16">
        <f>SUMIF('COAL RECEIPT &amp; GCV DATA (3)'!$A$3:$A$9,'MASTER DATA FILE RAW COAL ( (3)'!A83,'COAL RECEIPT &amp; GCV DATA (3)'!$R$3:$R$9)+IF(H83=$J$234,($K$234*K83),0)+IF(H83=$J$235,($K$235*K83),0)</f>
        <v>0</v>
      </c>
      <c r="S83" s="15">
        <f t="shared" si="10"/>
        <v>0</v>
      </c>
      <c r="T83" s="15">
        <f>SUMIF('COAL RECEIPT &amp; GCV DATA (3)'!$A$3:$A$204,'MASTER DATA FILE RAW COAL ( (3)'!A83,'COAL RECEIPT &amp; GCV DATA (3)'!$T$3:$T$204)</f>
        <v>0</v>
      </c>
      <c r="U83" s="15">
        <f t="shared" si="11"/>
        <v>0</v>
      </c>
      <c r="V83" s="15">
        <f>SUMIF('COAL RECEIPT &amp; GCV DATA (3)'!$A$3:$A$204,'MASTER DATA FILE RAW COAL ( (3)'!A83,'COAL RECEIPT &amp; GCV DATA (3)'!$V$3:$V$204)</f>
        <v>0</v>
      </c>
      <c r="W83" s="15">
        <f t="shared" si="12"/>
        <v>0</v>
      </c>
    </row>
    <row r="84" spans="1:23" customFormat="1" hidden="1" x14ac:dyDescent="0.3">
      <c r="A84" s="12"/>
      <c r="B84" s="12">
        <f>SUMIF('COAL RECEIPT &amp; GCV DATA (3)'!$A$3:$A$9,'MASTER DATA FILE RAW COAL ( (3)'!A84,'COAL RECEIPT &amp; GCV DATA (3)'!$B$3:$B$9)</f>
        <v>0</v>
      </c>
      <c r="C84" s="13">
        <f>SUMIF('COAL RECEIPT &amp; GCV DATA (3)'!$A$3:$A$204,'MASTER DATA FILE RAW COAL ( (3)'!A84,'COAL RECEIPT &amp; GCV DATA (3)'!$C$3:$C$204)</f>
        <v>0</v>
      </c>
      <c r="D84" s="13">
        <f>IFERROR(VLOOKUP(A84,'COAL RECEIPT &amp; GCV DATA (3)'!$A$2:$V$9,4,0),0)</f>
        <v>0</v>
      </c>
      <c r="E84" s="14">
        <f>IFERROR(VLOOKUP(A84,'COAL RECEIPT &amp; GCV DATA (3)'!$A$2:$V$9,5,0),0)</f>
        <v>0</v>
      </c>
      <c r="F84" s="13">
        <f>SUMIF('COAL RECEIPT &amp; GCV DATA (3)'!$A$3:$A$204,'MASTER DATA FILE RAW COAL ( (3)'!A112,'COAL RECEIPT &amp; GCV DATA (3)'!$F$3:$F$204)</f>
        <v>0</v>
      </c>
      <c r="G84" s="13">
        <f>IFERROR(VLOOKUP(A84,'COAL RECEIPT &amp; GCV DATA (3)'!$A$2:$V$204,7,0),0)</f>
        <v>0</v>
      </c>
      <c r="H84" s="13">
        <f>IFERROR(VLOOKUP(A84,'COAL RECEIPT &amp; GCV DATA (3)'!$A$2:$V$204,8,0),0)</f>
        <v>0</v>
      </c>
      <c r="I84" s="13">
        <f>IFERROR(VLOOKUP(A84,'COAL RECEIPT &amp; GCV DATA (3)'!$A$2:$V$204,9,0),0)</f>
        <v>0</v>
      </c>
      <c r="J84" s="13">
        <f>IFERROR(VLOOKUP(A84,'COAL RECEIPT &amp; GCV DATA (3)'!$A$2:$V$204,10,0),0)</f>
        <v>0</v>
      </c>
      <c r="K84" s="15">
        <f>SUMIF('COAL RECEIPT &amp; GCV DATA (3)'!$A$3:$A$204,'MASTER DATA FILE RAW COAL ( (3)'!A84,'COAL RECEIPT &amp; GCV DATA (3)'!$K$3:$K$204)</f>
        <v>0</v>
      </c>
      <c r="L84" s="15">
        <f>SUMIF('COAL RECEIPT &amp; GCV DATA (3)'!$A$3:$A$204,'MASTER DATA FILE RAW COAL ( (3)'!A84,'COAL RECEIPT &amp; GCV DATA (3)'!$L$3:$L$204)</f>
        <v>0</v>
      </c>
      <c r="M84" s="15">
        <f t="shared" si="7"/>
        <v>0</v>
      </c>
      <c r="N84" s="15">
        <f t="shared" si="8"/>
        <v>0</v>
      </c>
      <c r="O84" s="15">
        <f>SUMIF('COAL RECEIPT &amp; GCV DATA (3)'!$A$3:$A$204,'MASTER DATA FILE RAW COAL ( (3)'!A84,'COAL RECEIPT &amp; GCV DATA (3)'!$O$3:$O$204)</f>
        <v>0</v>
      </c>
      <c r="P84" s="15">
        <f t="shared" si="9"/>
        <v>0</v>
      </c>
      <c r="Q84" s="15">
        <f>SUMIF('COAL RECEIPT &amp; GCV DATA (3)'!$A$3:$A$214,'MASTER DATA FILE RAW COAL ( (3)'!A84,'COAL RECEIPT &amp; GCV DATA (3)'!$Q$3:$Q$215)+IF(H84=$J$234,($K$234*K84),0)+IF(H84=$J$235,($K$235*K84),0)+IF(H83=$J$235,($K$236*K84),0)</f>
        <v>0</v>
      </c>
      <c r="R84" s="16">
        <f>SUMIF('COAL RECEIPT &amp; GCV DATA (3)'!$A$3:$A$9,'MASTER DATA FILE RAW COAL ( (3)'!A84,'COAL RECEIPT &amp; GCV DATA (3)'!$R$3:$R$9)+IF(H84=$J$234,($K$234*K84),0)+IF(H84=$J$235,($K$235*K84),0)</f>
        <v>0</v>
      </c>
      <c r="S84" s="15">
        <f t="shared" si="10"/>
        <v>0</v>
      </c>
      <c r="T84" s="15">
        <f>SUMIF('COAL RECEIPT &amp; GCV DATA (3)'!$A$3:$A$204,'MASTER DATA FILE RAW COAL ( (3)'!A84,'COAL RECEIPT &amp; GCV DATA (3)'!$T$3:$T$204)</f>
        <v>0</v>
      </c>
      <c r="U84" s="15">
        <f t="shared" si="11"/>
        <v>0</v>
      </c>
      <c r="V84" s="15">
        <f>SUMIF('COAL RECEIPT &amp; GCV DATA (3)'!$A$3:$A$204,'MASTER DATA FILE RAW COAL ( (3)'!A84,'COAL RECEIPT &amp; GCV DATA (3)'!$V$3:$V$204)</f>
        <v>0</v>
      </c>
      <c r="W84" s="15">
        <f t="shared" si="12"/>
        <v>0</v>
      </c>
    </row>
    <row r="85" spans="1:23" customFormat="1" hidden="1" x14ac:dyDescent="0.3">
      <c r="A85" s="12"/>
      <c r="B85" s="12">
        <f>SUMIF('COAL RECEIPT &amp; GCV DATA (3)'!$A$3:$A$9,'MASTER DATA FILE RAW COAL ( (3)'!A85,'COAL RECEIPT &amp; GCV DATA (3)'!$B$3:$B$9)</f>
        <v>0</v>
      </c>
      <c r="C85" s="13">
        <f>SUMIF('COAL RECEIPT &amp; GCV DATA (3)'!$A$3:$A$204,'MASTER DATA FILE RAW COAL ( (3)'!A85,'COAL RECEIPT &amp; GCV DATA (3)'!$C$3:$C$204)</f>
        <v>0</v>
      </c>
      <c r="D85" s="13">
        <f>IFERROR(VLOOKUP(A85,'COAL RECEIPT &amp; GCV DATA (3)'!$A$2:$V$9,4,0),0)</f>
        <v>0</v>
      </c>
      <c r="E85" s="14">
        <f>IFERROR(VLOOKUP(A85,'COAL RECEIPT &amp; GCV DATA (3)'!$A$2:$V$9,5,0),0)</f>
        <v>0</v>
      </c>
      <c r="F85" s="13">
        <f>SUMIF('COAL RECEIPT &amp; GCV DATA (3)'!$A$3:$A$204,'MASTER DATA FILE RAW COAL ( (3)'!A113,'COAL RECEIPT &amp; GCV DATA (3)'!$F$3:$F$204)</f>
        <v>0</v>
      </c>
      <c r="G85" s="13">
        <f>IFERROR(VLOOKUP(A85,'COAL RECEIPT &amp; GCV DATA (3)'!$A$2:$V$9,7,0),0)</f>
        <v>0</v>
      </c>
      <c r="H85" s="13">
        <f>IFERROR(VLOOKUP(A85,'COAL RECEIPT &amp; GCV DATA (3)'!$A$2:$V$9,8,0),0)</f>
        <v>0</v>
      </c>
      <c r="I85" s="13">
        <f>IFERROR(VLOOKUP(A85,'COAL RECEIPT &amp; GCV DATA (3)'!$A$2:$V$9,9,0),0)</f>
        <v>0</v>
      </c>
      <c r="J85" s="13">
        <f>IFERROR(VLOOKUP(A85,'COAL RECEIPT &amp; GCV DATA (3)'!$A$2:$V$9,10,0),0)</f>
        <v>0</v>
      </c>
      <c r="K85" s="15">
        <f>SUMIF('COAL RECEIPT &amp; GCV DATA (3)'!$A$3:$A$204,'MASTER DATA FILE RAW COAL ( (3)'!A85,'COAL RECEIPT &amp; GCV DATA (3)'!$K$3:$K$204)</f>
        <v>0</v>
      </c>
      <c r="L85" s="15">
        <f>SUMIF('COAL RECEIPT &amp; GCV DATA (3)'!$A$3:$A$204,'MASTER DATA FILE RAW COAL ( (3)'!A85,'COAL RECEIPT &amp; GCV DATA (3)'!$L$3:$L$204)</f>
        <v>0</v>
      </c>
      <c r="M85" s="15">
        <f t="shared" si="7"/>
        <v>0</v>
      </c>
      <c r="N85" s="15">
        <f t="shared" si="8"/>
        <v>0</v>
      </c>
      <c r="O85" s="15">
        <f>SUMIF('COAL RECEIPT &amp; GCV DATA (3)'!$A$3:$A$204,'MASTER DATA FILE RAW COAL ( (3)'!A85,'COAL RECEIPT &amp; GCV DATA (3)'!$O$3:$O$204)</f>
        <v>0</v>
      </c>
      <c r="P85" s="15">
        <f t="shared" si="9"/>
        <v>0</v>
      </c>
      <c r="Q85" s="15">
        <f>SUMIF('COAL RECEIPT &amp; GCV DATA (3)'!$A$3:$A$9,'MASTER DATA FILE RAW COAL ( (3)'!A85,'COAL RECEIPT &amp; GCV DATA (3)'!$Q$3:$Q$9)+IF(H85=$J$234,($K$234*K85),0)+IF(H85=$J$235,($K$235*K85),0)+IF(H84=$J$235,($K$236*K85),0)</f>
        <v>0</v>
      </c>
      <c r="R85" s="16">
        <f>SUMIF('COAL RECEIPT &amp; GCV DATA (3)'!$A$3:$A$9,'MASTER DATA FILE RAW COAL ( (3)'!A85,'COAL RECEIPT &amp; GCV DATA (3)'!$R$3:$R$9)+IF(H85=$J$234,($K$234*K85),0)+IF(H85=$J$235,($K$235*K85),0)</f>
        <v>0</v>
      </c>
      <c r="S85" s="15">
        <f t="shared" si="10"/>
        <v>0</v>
      </c>
      <c r="T85" s="15">
        <f>SUMIF('COAL RECEIPT &amp; GCV DATA (3)'!$A$3:$A$204,'MASTER DATA FILE RAW COAL ( (3)'!A85,'COAL RECEIPT &amp; GCV DATA (3)'!$T$3:$T$204)</f>
        <v>0</v>
      </c>
      <c r="U85" s="15">
        <f t="shared" si="11"/>
        <v>0</v>
      </c>
      <c r="V85" s="15">
        <f>SUMIF('COAL RECEIPT &amp; GCV DATA (3)'!$A$3:$A$204,'MASTER DATA FILE RAW COAL ( (3)'!A85,'COAL RECEIPT &amp; GCV DATA (3)'!$V$3:$V$204)</f>
        <v>0</v>
      </c>
      <c r="W85" s="15">
        <f t="shared" si="12"/>
        <v>0</v>
      </c>
    </row>
    <row r="86" spans="1:23" customFormat="1" hidden="1" x14ac:dyDescent="0.3">
      <c r="A86" s="12"/>
      <c r="B86" s="12">
        <f>SUMIF('COAL RECEIPT &amp; GCV DATA (3)'!$A$3:$A$9,'MASTER DATA FILE RAW COAL ( (3)'!A86,'COAL RECEIPT &amp; GCV DATA (3)'!$B$3:$B$9)</f>
        <v>0</v>
      </c>
      <c r="C86" s="13">
        <f>SUMIF('COAL RECEIPT &amp; GCV DATA (3)'!$A$3:$A$204,'MASTER DATA FILE RAW COAL ( (3)'!A86,'COAL RECEIPT &amp; GCV DATA (3)'!$C$3:$C$204)</f>
        <v>0</v>
      </c>
      <c r="D86" s="13">
        <f>IFERROR(VLOOKUP(A86,'COAL RECEIPT &amp; GCV DATA (3)'!$A$2:$V$9,4,0),0)</f>
        <v>0</v>
      </c>
      <c r="E86" s="14">
        <f>IFERROR(VLOOKUP(A86,'COAL RECEIPT &amp; GCV DATA (3)'!$A$2:$V$9,5,0),0)</f>
        <v>0</v>
      </c>
      <c r="F86" s="13">
        <f>SUMIF('COAL RECEIPT &amp; GCV DATA (3)'!$A$3:$A$204,'MASTER DATA FILE RAW COAL ( (3)'!A114,'COAL RECEIPT &amp; GCV DATA (3)'!$F$3:$F$204)</f>
        <v>0</v>
      </c>
      <c r="G86" s="13">
        <f>IFERROR(VLOOKUP(A86,'COAL RECEIPT &amp; GCV DATA (3)'!$A$2:$V$9,7,0),0)</f>
        <v>0</v>
      </c>
      <c r="H86" s="13">
        <f>IFERROR(VLOOKUP(A86,'COAL RECEIPT &amp; GCV DATA (3)'!$A$2:$V$9,8,0),0)</f>
        <v>0</v>
      </c>
      <c r="I86" s="13">
        <f>IFERROR(VLOOKUP(A86,'COAL RECEIPT &amp; GCV DATA (3)'!$A$2:$V$9,9,0),0)</f>
        <v>0</v>
      </c>
      <c r="J86" s="13">
        <f>IFERROR(VLOOKUP(A86,'COAL RECEIPT &amp; GCV DATA (3)'!$A$2:$V$9,10,0),0)</f>
        <v>0</v>
      </c>
      <c r="K86" s="15">
        <f>SUMIF('COAL RECEIPT &amp; GCV DATA (3)'!$A$3:$A$204,'MASTER DATA FILE RAW COAL ( (3)'!A86,'COAL RECEIPT &amp; GCV DATA (3)'!$K$3:$K$204)</f>
        <v>0</v>
      </c>
      <c r="L86" s="15">
        <f>SUMIF('COAL RECEIPT &amp; GCV DATA (3)'!$A$3:$A$204,'MASTER DATA FILE RAW COAL ( (3)'!A86,'COAL RECEIPT &amp; GCV DATA (3)'!$L$3:$L$204)</f>
        <v>0</v>
      </c>
      <c r="M86" s="15">
        <f t="shared" si="7"/>
        <v>0</v>
      </c>
      <c r="N86" s="15">
        <f t="shared" si="8"/>
        <v>0</v>
      </c>
      <c r="O86" s="15">
        <f>SUMIF('COAL RECEIPT &amp; GCV DATA (3)'!$A$3:$A$204,'MASTER DATA FILE RAW COAL ( (3)'!A86,'COAL RECEIPT &amp; GCV DATA (3)'!$O$3:$O$204)</f>
        <v>0</v>
      </c>
      <c r="P86" s="15">
        <f t="shared" si="9"/>
        <v>0</v>
      </c>
      <c r="Q86" s="15">
        <f>SUMIF('COAL RECEIPT &amp; GCV DATA (3)'!$A$3:$A$9,'MASTER DATA FILE RAW COAL ( (3)'!A86,'COAL RECEIPT &amp; GCV DATA (3)'!$Q$3:$Q$9)+IF(H86=$J$234,($K$234*K86),0)+IF(H86=$J$235,($K$235*K86),0)+IF(H85=$J$235,($K$236*K86),0)</f>
        <v>0</v>
      </c>
      <c r="R86" s="16">
        <f>SUMIF('COAL RECEIPT &amp; GCV DATA (3)'!$A$3:$A$9,'MASTER DATA FILE RAW COAL ( (3)'!A86,'COAL RECEIPT &amp; GCV DATA (3)'!$R$3:$R$9)+IF(H86=$J$234,($K$234*K86),0)+IF(H86=$J$235,($K$235*K86),0)</f>
        <v>0</v>
      </c>
      <c r="S86" s="15">
        <f t="shared" si="10"/>
        <v>0</v>
      </c>
      <c r="T86" s="15">
        <f>SUMIF('COAL RECEIPT &amp; GCV DATA (3)'!$A$3:$A$204,'MASTER DATA FILE RAW COAL ( (3)'!A86,'COAL RECEIPT &amp; GCV DATA (3)'!$T$3:$T$204)</f>
        <v>0</v>
      </c>
      <c r="U86" s="15">
        <f t="shared" si="11"/>
        <v>0</v>
      </c>
      <c r="V86" s="15">
        <f>SUMIF('COAL RECEIPT &amp; GCV DATA (3)'!$A$3:$A$204,'MASTER DATA FILE RAW COAL ( (3)'!A86,'COAL RECEIPT &amp; GCV DATA (3)'!$V$3:$V$204)</f>
        <v>0</v>
      </c>
      <c r="W86" s="15">
        <f t="shared" si="12"/>
        <v>0</v>
      </c>
    </row>
    <row r="87" spans="1:23" customFormat="1" hidden="1" x14ac:dyDescent="0.3">
      <c r="A87" s="12"/>
      <c r="B87" s="12">
        <f>SUMIF('COAL RECEIPT &amp; GCV DATA (3)'!$A$3:$A$9,'MASTER DATA FILE RAW COAL ( (3)'!A87,'COAL RECEIPT &amp; GCV DATA (3)'!$B$3:$B$9)</f>
        <v>0</v>
      </c>
      <c r="C87" s="13">
        <f>SUMIF('COAL RECEIPT &amp; GCV DATA (3)'!$A$3:$A$204,'MASTER DATA FILE RAW COAL ( (3)'!A87,'COAL RECEIPT &amp; GCV DATA (3)'!$C$3:$C$204)</f>
        <v>0</v>
      </c>
      <c r="D87" s="13">
        <f>IFERROR(VLOOKUP(A87,'COAL RECEIPT &amp; GCV DATA (3)'!$A$2:$V$9,4,0),0)</f>
        <v>0</v>
      </c>
      <c r="E87" s="14">
        <f>IFERROR(VLOOKUP(A87,'COAL RECEIPT &amp; GCV DATA (3)'!$A$2:$V$9,5,0),0)</f>
        <v>0</v>
      </c>
      <c r="F87" s="13">
        <f>SUMIF('COAL RECEIPT &amp; GCV DATA (3)'!$A$3:$A$204,'MASTER DATA FILE RAW COAL ( (3)'!A115,'COAL RECEIPT &amp; GCV DATA (3)'!$F$3:$F$204)</f>
        <v>0</v>
      </c>
      <c r="G87" s="13">
        <f>IFERROR(VLOOKUP(A87,'COAL RECEIPT &amp; GCV DATA (3)'!$A$2:$V$9,7,0),0)</f>
        <v>0</v>
      </c>
      <c r="H87" s="13">
        <f>IFERROR(VLOOKUP(A87,'COAL RECEIPT &amp; GCV DATA (3)'!$A$2:$V$9,8,0),0)</f>
        <v>0</v>
      </c>
      <c r="I87" s="13">
        <f>IFERROR(VLOOKUP(A87,'COAL RECEIPT &amp; GCV DATA (3)'!$A$2:$V$9,9,0),0)</f>
        <v>0</v>
      </c>
      <c r="J87" s="13">
        <f>IFERROR(VLOOKUP(A87,'COAL RECEIPT &amp; GCV DATA (3)'!$A$2:$V$9,10,0),0)</f>
        <v>0</v>
      </c>
      <c r="K87" s="15">
        <f>SUMIF('COAL RECEIPT &amp; GCV DATA (3)'!$A$3:$A$204,'MASTER DATA FILE RAW COAL ( (3)'!A87,'COAL RECEIPT &amp; GCV DATA (3)'!$K$3:$K$204)</f>
        <v>0</v>
      </c>
      <c r="L87" s="15">
        <f>SUMIF('COAL RECEIPT &amp; GCV DATA (3)'!$A$3:$A$204,'MASTER DATA FILE RAW COAL ( (3)'!A87,'COAL RECEIPT &amp; GCV DATA (3)'!$L$3:$L$204)</f>
        <v>0</v>
      </c>
      <c r="M87" s="15">
        <f t="shared" si="7"/>
        <v>0</v>
      </c>
      <c r="N87" s="15">
        <f t="shared" si="8"/>
        <v>0</v>
      </c>
      <c r="O87" s="15">
        <f>SUMIF('COAL RECEIPT &amp; GCV DATA (3)'!$A$3:$A$204,'MASTER DATA FILE RAW COAL ( (3)'!A87,'COAL RECEIPT &amp; GCV DATA (3)'!$O$3:$O$204)</f>
        <v>0</v>
      </c>
      <c r="P87" s="15">
        <f t="shared" si="9"/>
        <v>0</v>
      </c>
      <c r="Q87" s="15">
        <f>SUMIF('COAL RECEIPT &amp; GCV DATA (3)'!$A$3:$A$9,'MASTER DATA FILE RAW COAL ( (3)'!A87,'COAL RECEIPT &amp; GCV DATA (3)'!$Q$3:$Q$9)+IF(H87=$J$234,($K$234*K87),0)+IF(H87=$J$235,($K$235*K87),0)+IF(H86=$J$235,($K$236*K87),0)</f>
        <v>0</v>
      </c>
      <c r="R87" s="16">
        <f>SUMIF('COAL RECEIPT &amp; GCV DATA (3)'!$A$3:$A$9,'MASTER DATA FILE RAW COAL ( (3)'!A87,'COAL RECEIPT &amp; GCV DATA (3)'!$R$3:$R$9)+IF(H87=$J$234,($K$234*K87),0)+IF(H87=$J$235,($K$235*K87),0)</f>
        <v>0</v>
      </c>
      <c r="S87" s="15">
        <f t="shared" si="10"/>
        <v>0</v>
      </c>
      <c r="T87" s="15">
        <f>SUMIF('COAL RECEIPT &amp; GCV DATA (3)'!$A$3:$A$204,'MASTER DATA FILE RAW COAL ( (3)'!A87,'COAL RECEIPT &amp; GCV DATA (3)'!$T$3:$T$204)</f>
        <v>0</v>
      </c>
      <c r="U87" s="15">
        <f t="shared" si="11"/>
        <v>0</v>
      </c>
      <c r="V87" s="15">
        <f>SUMIF('COAL RECEIPT &amp; GCV DATA (3)'!$A$3:$A$204,'MASTER DATA FILE RAW COAL ( (3)'!A87,'COAL RECEIPT &amp; GCV DATA (3)'!$V$3:$V$204)</f>
        <v>0</v>
      </c>
      <c r="W87" s="15">
        <f t="shared" si="12"/>
        <v>0</v>
      </c>
    </row>
    <row r="88" spans="1:23" customFormat="1" hidden="1" x14ac:dyDescent="0.3">
      <c r="A88" s="12"/>
      <c r="B88" s="12">
        <f>SUMIF('COAL RECEIPT &amp; GCV DATA (3)'!$A$3:$A$9,'MASTER DATA FILE RAW COAL ( (3)'!A88,'COAL RECEIPT &amp; GCV DATA (3)'!$B$3:$B$9)</f>
        <v>0</v>
      </c>
      <c r="C88" s="13">
        <f>SUMIF('COAL RECEIPT &amp; GCV DATA (3)'!$A$3:$A$204,'MASTER DATA FILE RAW COAL ( (3)'!A88,'COAL RECEIPT &amp; GCV DATA (3)'!$C$3:$C$204)</f>
        <v>0</v>
      </c>
      <c r="D88" s="13">
        <f>IFERROR(VLOOKUP(A88,'COAL RECEIPT &amp; GCV DATA (3)'!$A$2:$V$9,4,0),0)</f>
        <v>0</v>
      </c>
      <c r="E88" s="14">
        <f>IFERROR(VLOOKUP(A88,'COAL RECEIPT &amp; GCV DATA (3)'!$A$2:$V$9,5,0),0)</f>
        <v>0</v>
      </c>
      <c r="F88" s="13">
        <f>SUMIF('COAL RECEIPT &amp; GCV DATA (3)'!$A$3:$A$204,'MASTER DATA FILE RAW COAL ( (3)'!A116,'COAL RECEIPT &amp; GCV DATA (3)'!$F$3:$F$204)</f>
        <v>0</v>
      </c>
      <c r="G88" s="13">
        <f>IFERROR(VLOOKUP(A88,'COAL RECEIPT &amp; GCV DATA (3)'!$A$2:$V$9,7,0),0)</f>
        <v>0</v>
      </c>
      <c r="H88" s="13">
        <f>IFERROR(VLOOKUP(A88,'COAL RECEIPT &amp; GCV DATA (3)'!$A$2:$V$9,8,0),0)</f>
        <v>0</v>
      </c>
      <c r="I88" s="13">
        <f>IFERROR(VLOOKUP(A88,'COAL RECEIPT &amp; GCV DATA (3)'!$A$2:$V$9,9,0),0)</f>
        <v>0</v>
      </c>
      <c r="J88" s="13">
        <f>IFERROR(VLOOKUP(A88,'COAL RECEIPT &amp; GCV DATA (3)'!$A$2:$V$9,10,0),0)</f>
        <v>0</v>
      </c>
      <c r="K88" s="15">
        <f>SUMIF('COAL RECEIPT &amp; GCV DATA (3)'!$A$3:$A$204,'MASTER DATA FILE RAW COAL ( (3)'!A88,'COAL RECEIPT &amp; GCV DATA (3)'!$K$3:$K$204)</f>
        <v>0</v>
      </c>
      <c r="L88" s="15">
        <f>SUMIF('COAL RECEIPT &amp; GCV DATA (3)'!$A$3:$A$204,'MASTER DATA FILE RAW COAL ( (3)'!A88,'COAL RECEIPT &amp; GCV DATA (3)'!$L$3:$L$204)</f>
        <v>0</v>
      </c>
      <c r="M88" s="15">
        <f t="shared" si="7"/>
        <v>0</v>
      </c>
      <c r="N88" s="15">
        <f t="shared" si="8"/>
        <v>0</v>
      </c>
      <c r="O88" s="15">
        <f>SUMIF('COAL RECEIPT &amp; GCV DATA (3)'!$A$3:$A$204,'MASTER DATA FILE RAW COAL ( (3)'!A88,'COAL RECEIPT &amp; GCV DATA (3)'!$O$3:$O$204)</f>
        <v>0</v>
      </c>
      <c r="P88" s="15">
        <f t="shared" si="9"/>
        <v>0</v>
      </c>
      <c r="Q88" s="15">
        <f>SUMIF('COAL RECEIPT &amp; GCV DATA (3)'!$A$3:$A$9,'MASTER DATA FILE RAW COAL ( (3)'!A88,'COAL RECEIPT &amp; GCV DATA (3)'!$Q$3:$Q$9)+IF(H88=$J$234,($K$234*K88),0)+IF(H88=$J$235,($K$235*K88),0)+IF(H87=$J$235,($K$236*K88),0)</f>
        <v>0</v>
      </c>
      <c r="R88" s="16">
        <f>SUMIF('COAL RECEIPT &amp; GCV DATA (3)'!$A$3:$A$9,'MASTER DATA FILE RAW COAL ( (3)'!A88,'COAL RECEIPT &amp; GCV DATA (3)'!$R$3:$R$9)+IF(H88=$J$234,($K$234*K88),0)+IF(H88=$J$235,($K$235*K88),0)</f>
        <v>0</v>
      </c>
      <c r="S88" s="15">
        <f t="shared" si="10"/>
        <v>0</v>
      </c>
      <c r="T88" s="15">
        <f>SUMIF('COAL RECEIPT &amp; GCV DATA (3)'!$A$3:$A$204,'MASTER DATA FILE RAW COAL ( (3)'!A88,'COAL RECEIPT &amp; GCV DATA (3)'!$T$3:$T$204)</f>
        <v>0</v>
      </c>
      <c r="U88" s="15">
        <f t="shared" si="11"/>
        <v>0</v>
      </c>
      <c r="V88" s="15">
        <f>SUMIF('COAL RECEIPT &amp; GCV DATA (3)'!$A$3:$A$204,'MASTER DATA FILE RAW COAL ( (3)'!A88,'COAL RECEIPT &amp; GCV DATA (3)'!$V$3:$V$204)</f>
        <v>0</v>
      </c>
      <c r="W88" s="15">
        <f t="shared" si="12"/>
        <v>0</v>
      </c>
    </row>
    <row r="89" spans="1:23" customFormat="1" hidden="1" x14ac:dyDescent="0.3">
      <c r="A89" s="12"/>
      <c r="B89" s="12">
        <f>SUMIF('COAL RECEIPT &amp; GCV DATA (3)'!$A$3:$A$9,'MASTER DATA FILE RAW COAL ( (3)'!A89,'COAL RECEIPT &amp; GCV DATA (3)'!$B$3:$B$9)</f>
        <v>0</v>
      </c>
      <c r="C89" s="13">
        <f>SUMIF('COAL RECEIPT &amp; GCV DATA (3)'!$A$3:$A$204,'MASTER DATA FILE RAW COAL ( (3)'!A89,'COAL RECEIPT &amp; GCV DATA (3)'!$C$3:$C$204)</f>
        <v>0</v>
      </c>
      <c r="D89" s="13">
        <f>IFERROR(VLOOKUP(A89,'COAL RECEIPT &amp; GCV DATA (3)'!$A$2:$V$9,4,0),0)</f>
        <v>0</v>
      </c>
      <c r="E89" s="14">
        <f>IFERROR(VLOOKUP(A89,'COAL RECEIPT &amp; GCV DATA (3)'!$A$2:$V$9,5,0),0)</f>
        <v>0</v>
      </c>
      <c r="F89" s="13">
        <f>SUMIF('COAL RECEIPT &amp; GCV DATA (3)'!$A$3:$A$204,'MASTER DATA FILE RAW COAL ( (3)'!A117,'COAL RECEIPT &amp; GCV DATA (3)'!$F$3:$F$204)</f>
        <v>0</v>
      </c>
      <c r="G89" s="13">
        <f>IFERROR(VLOOKUP(A89,'COAL RECEIPT &amp; GCV DATA (3)'!$A$2:$V$9,7,0),0)</f>
        <v>0</v>
      </c>
      <c r="H89" s="13">
        <f>IFERROR(VLOOKUP(A89,'COAL RECEIPT &amp; GCV DATA (3)'!$A$2:$V$9,8,0),0)</f>
        <v>0</v>
      </c>
      <c r="I89" s="13">
        <f>IFERROR(VLOOKUP(A89,'COAL RECEIPT &amp; GCV DATA (3)'!$A$2:$V$9,9,0),0)</f>
        <v>0</v>
      </c>
      <c r="J89" s="13">
        <f>IFERROR(VLOOKUP(A89,'COAL RECEIPT &amp; GCV DATA (3)'!$A$2:$V$9,10,0),0)</f>
        <v>0</v>
      </c>
      <c r="K89" s="15">
        <f>SUMIF('COAL RECEIPT &amp; GCV DATA (3)'!$A$3:$A$204,'MASTER DATA FILE RAW COAL ( (3)'!A89,'COAL RECEIPT &amp; GCV DATA (3)'!$K$3:$K$204)</f>
        <v>0</v>
      </c>
      <c r="L89" s="15">
        <f>SUMIF('COAL RECEIPT &amp; GCV DATA (3)'!$A$3:$A$204,'MASTER DATA FILE RAW COAL ( (3)'!A89,'COAL RECEIPT &amp; GCV DATA (3)'!$L$3:$L$204)</f>
        <v>0</v>
      </c>
      <c r="M89" s="15">
        <f t="shared" si="7"/>
        <v>0</v>
      </c>
      <c r="N89" s="15">
        <f t="shared" si="8"/>
        <v>0</v>
      </c>
      <c r="O89" s="15">
        <f>SUMIF('COAL RECEIPT &amp; GCV DATA (3)'!$A$3:$A$204,'MASTER DATA FILE RAW COAL ( (3)'!A89,'COAL RECEIPT &amp; GCV DATA (3)'!$O$3:$O$204)</f>
        <v>0</v>
      </c>
      <c r="P89" s="15">
        <f t="shared" si="9"/>
        <v>0</v>
      </c>
      <c r="Q89" s="15">
        <f>SUMIF('COAL RECEIPT &amp; GCV DATA (3)'!$A$3:$A$9,'MASTER DATA FILE RAW COAL ( (3)'!A89,'COAL RECEIPT &amp; GCV DATA (3)'!$Q$3:$Q$9)+IF(H89=$J$234,($K$234*K89),0)+IF(H89=$J$235,($K$235*K89),0)+IF(H88=$J$235,($K$236*K89),0)</f>
        <v>0</v>
      </c>
      <c r="R89" s="16">
        <f>SUMIF('COAL RECEIPT &amp; GCV DATA (3)'!$A$3:$A$9,'MASTER DATA FILE RAW COAL ( (3)'!A89,'COAL RECEIPT &amp; GCV DATA (3)'!$R$3:$R$9)+IF(H89=$J$234,($K$234*K89),0)+IF(H89=$J$235,($K$235*K89),0)</f>
        <v>0</v>
      </c>
      <c r="S89" s="15">
        <f t="shared" si="10"/>
        <v>0</v>
      </c>
      <c r="T89" s="15">
        <f>SUMIF('COAL RECEIPT &amp; GCV DATA (3)'!$A$3:$A$204,'MASTER DATA FILE RAW COAL ( (3)'!A89,'COAL RECEIPT &amp; GCV DATA (3)'!$T$3:$T$204)</f>
        <v>0</v>
      </c>
      <c r="U89" s="15">
        <f t="shared" si="11"/>
        <v>0</v>
      </c>
      <c r="V89" s="15">
        <f>SUMIF('COAL RECEIPT &amp; GCV DATA (3)'!$A$3:$A$204,'MASTER DATA FILE RAW COAL ( (3)'!A89,'COAL RECEIPT &amp; GCV DATA (3)'!$V$3:$V$204)</f>
        <v>0</v>
      </c>
      <c r="W89" s="15">
        <f t="shared" si="12"/>
        <v>0</v>
      </c>
    </row>
    <row r="90" spans="1:23" customFormat="1" hidden="1" x14ac:dyDescent="0.3">
      <c r="A90" s="12"/>
      <c r="B90" s="12">
        <f>SUMIF('COAL RECEIPT &amp; GCV DATA (3)'!$A$3:$A$9,'MASTER DATA FILE RAW COAL ( (3)'!A90,'COAL RECEIPT &amp; GCV DATA (3)'!$B$3:$B$9)</f>
        <v>0</v>
      </c>
      <c r="C90" s="13">
        <f>SUMIF('COAL RECEIPT &amp; GCV DATA (3)'!$A$3:$A$204,'MASTER DATA FILE RAW COAL ( (3)'!A90,'COAL RECEIPT &amp; GCV DATA (3)'!$C$3:$C$204)</f>
        <v>0</v>
      </c>
      <c r="D90" s="13">
        <f>IFERROR(VLOOKUP(A90,'COAL RECEIPT &amp; GCV DATA (3)'!$A$2:$V$9,4,0),0)</f>
        <v>0</v>
      </c>
      <c r="E90" s="14">
        <f>IFERROR(VLOOKUP(A90,'COAL RECEIPT &amp; GCV DATA (3)'!$A$2:$V$9,5,0),0)</f>
        <v>0</v>
      </c>
      <c r="F90" s="13">
        <f>SUMIF('COAL RECEIPT &amp; GCV DATA (3)'!$A$3:$A$204,'MASTER DATA FILE RAW COAL ( (3)'!A118,'COAL RECEIPT &amp; GCV DATA (3)'!$F$3:$F$204)</f>
        <v>0</v>
      </c>
      <c r="G90" s="13">
        <f>IFERROR(VLOOKUP(A90,'COAL RECEIPT &amp; GCV DATA (3)'!$A$2:$V$9,7,0),0)</f>
        <v>0</v>
      </c>
      <c r="H90" s="13">
        <f>IFERROR(VLOOKUP(A90,'COAL RECEIPT &amp; GCV DATA (3)'!$A$2:$V$9,8,0),0)</f>
        <v>0</v>
      </c>
      <c r="I90" s="13">
        <f>IFERROR(VLOOKUP(A90,'COAL RECEIPT &amp; GCV DATA (3)'!$A$2:$V$9,9,0),0)</f>
        <v>0</v>
      </c>
      <c r="J90" s="13">
        <f>IFERROR(VLOOKUP(A90,'COAL RECEIPT &amp; GCV DATA (3)'!$A$2:$V$9,10,0),0)</f>
        <v>0</v>
      </c>
      <c r="K90" s="15">
        <f>SUMIF('COAL RECEIPT &amp; GCV DATA (3)'!$A$3:$A$204,'MASTER DATA FILE RAW COAL ( (3)'!A90,'COAL RECEIPT &amp; GCV DATA (3)'!$K$3:$K$204)</f>
        <v>0</v>
      </c>
      <c r="L90" s="15">
        <f>SUMIF('COAL RECEIPT &amp; GCV DATA (3)'!$A$3:$A$204,'MASTER DATA FILE RAW COAL ( (3)'!A90,'COAL RECEIPT &amp; GCV DATA (3)'!$L$3:$L$204)</f>
        <v>0</v>
      </c>
      <c r="M90" s="15">
        <f t="shared" si="7"/>
        <v>0</v>
      </c>
      <c r="N90" s="15">
        <f t="shared" si="8"/>
        <v>0</v>
      </c>
      <c r="O90" s="15">
        <f>SUMIF('COAL RECEIPT &amp; GCV DATA (3)'!$A$3:$A$204,'MASTER DATA FILE RAW COAL ( (3)'!A90,'COAL RECEIPT &amp; GCV DATA (3)'!$O$3:$O$204)</f>
        <v>0</v>
      </c>
      <c r="P90" s="15">
        <f t="shared" si="9"/>
        <v>0</v>
      </c>
      <c r="Q90" s="15">
        <f>SUMIF('COAL RECEIPT &amp; GCV DATA (3)'!$A$3:$A$9,'MASTER DATA FILE RAW COAL ( (3)'!A90,'COAL RECEIPT &amp; GCV DATA (3)'!$Q$3:$Q$9)+IF(H90=$J$234,($K$234*K90),0)+IF(H90=$J$235,($K$235*K90),0)+IF(H89=$J$235,($K$236*K90),0)</f>
        <v>0</v>
      </c>
      <c r="R90" s="16">
        <f>SUMIF('COAL RECEIPT &amp; GCV DATA (3)'!$A$3:$A$9,'MASTER DATA FILE RAW COAL ( (3)'!A90,'COAL RECEIPT &amp; GCV DATA (3)'!$R$3:$R$9)+IF(H90=$J$234,($K$234*K90),0)+IF(H90=$J$235,($K$235*K90),0)</f>
        <v>0</v>
      </c>
      <c r="S90" s="15">
        <f t="shared" si="10"/>
        <v>0</v>
      </c>
      <c r="T90" s="15">
        <f>SUMIF('COAL RECEIPT &amp; GCV DATA (3)'!$A$3:$A$204,'MASTER DATA FILE RAW COAL ( (3)'!A90,'COAL RECEIPT &amp; GCV DATA (3)'!$T$3:$T$204)</f>
        <v>0</v>
      </c>
      <c r="U90" s="15">
        <f t="shared" si="11"/>
        <v>0</v>
      </c>
      <c r="V90" s="15">
        <f>SUMIF('COAL RECEIPT &amp; GCV DATA (3)'!$A$3:$A$204,'MASTER DATA FILE RAW COAL ( (3)'!A90,'COAL RECEIPT &amp; GCV DATA (3)'!$V$3:$V$204)</f>
        <v>0</v>
      </c>
      <c r="W90" s="15">
        <f t="shared" si="12"/>
        <v>0</v>
      </c>
    </row>
    <row r="91" spans="1:23" customFormat="1" hidden="1" x14ac:dyDescent="0.3">
      <c r="A91" s="12"/>
      <c r="B91" s="12">
        <f>SUMIF('COAL RECEIPT &amp; GCV DATA (3)'!$A$3:$A$9,'MASTER DATA FILE RAW COAL ( (3)'!A91,'COAL RECEIPT &amp; GCV DATA (3)'!$B$3:$B$9)</f>
        <v>0</v>
      </c>
      <c r="C91" s="13">
        <f>SUMIF('COAL RECEIPT &amp; GCV DATA (3)'!$A$3:$A$204,'MASTER DATA FILE RAW COAL ( (3)'!A91,'COAL RECEIPT &amp; GCV DATA (3)'!$C$3:$C$204)</f>
        <v>0</v>
      </c>
      <c r="D91" s="13">
        <f>IFERROR(VLOOKUP(A91,'COAL RECEIPT &amp; GCV DATA (3)'!$A$2:$V$9,4,0),0)</f>
        <v>0</v>
      </c>
      <c r="E91" s="14">
        <f>IFERROR(VLOOKUP(A91,'COAL RECEIPT &amp; GCV DATA (3)'!$A$2:$V$9,5,0),0)</f>
        <v>0</v>
      </c>
      <c r="F91" s="13">
        <f>SUMIF('COAL RECEIPT &amp; GCV DATA (3)'!$A$3:$A$204,'MASTER DATA FILE RAW COAL ( (3)'!A119,'COAL RECEIPT &amp; GCV DATA (3)'!$F$3:$F$204)</f>
        <v>0</v>
      </c>
      <c r="G91" s="13">
        <f>IFERROR(VLOOKUP(A91,'COAL RECEIPT &amp; GCV DATA (3)'!$A$2:$V$9,7,0),0)</f>
        <v>0</v>
      </c>
      <c r="H91" s="13">
        <f>IFERROR(VLOOKUP(A91,'COAL RECEIPT &amp; GCV DATA (3)'!$A$2:$V$9,8,0),0)</f>
        <v>0</v>
      </c>
      <c r="I91" s="13">
        <f>IFERROR(VLOOKUP(A91,'COAL RECEIPT &amp; GCV DATA (3)'!$A$2:$V$9,9,0),0)</f>
        <v>0</v>
      </c>
      <c r="J91" s="13">
        <f>IFERROR(VLOOKUP(A91,'COAL RECEIPT &amp; GCV DATA (3)'!$A$2:$V$9,10,0),0)</f>
        <v>0</v>
      </c>
      <c r="K91" s="15">
        <f>SUMIF('COAL RECEIPT &amp; GCV DATA (3)'!$A$3:$A$204,'MASTER DATA FILE RAW COAL ( (3)'!A91,'COAL RECEIPT &amp; GCV DATA (3)'!$K$3:$K$204)</f>
        <v>0</v>
      </c>
      <c r="L91" s="15">
        <f>SUMIF('COAL RECEIPT &amp; GCV DATA (3)'!$A$3:$A$204,'MASTER DATA FILE RAW COAL ( (3)'!A91,'COAL RECEIPT &amp; GCV DATA (3)'!$L$3:$L$204)</f>
        <v>0</v>
      </c>
      <c r="M91" s="15">
        <f t="shared" si="7"/>
        <v>0</v>
      </c>
      <c r="N91" s="15">
        <f t="shared" si="8"/>
        <v>0</v>
      </c>
      <c r="O91" s="15">
        <f>SUMIF('COAL RECEIPT &amp; GCV DATA (3)'!$A$3:$A$204,'MASTER DATA FILE RAW COAL ( (3)'!A91,'COAL RECEIPT &amp; GCV DATA (3)'!$O$3:$O$204)</f>
        <v>0</v>
      </c>
      <c r="P91" s="15">
        <f t="shared" si="9"/>
        <v>0</v>
      </c>
      <c r="Q91" s="15">
        <f>SUMIF('COAL RECEIPT &amp; GCV DATA (3)'!$A$3:$A$9,'MASTER DATA FILE RAW COAL ( (3)'!A91,'COAL RECEIPT &amp; GCV DATA (3)'!$Q$3:$Q$9)+IF(H91=$J$234,($K$234*K91),0)+IF(H91=$J$235,($K$235*K91),0)+IF(H90=$J$235,($K$236*K91),0)</f>
        <v>0</v>
      </c>
      <c r="R91" s="16">
        <f>SUMIF('COAL RECEIPT &amp; GCV DATA (3)'!$A$3:$A$9,'MASTER DATA FILE RAW COAL ( (3)'!A91,'COAL RECEIPT &amp; GCV DATA (3)'!$R$3:$R$9)+IF(H91=$J$234,($K$234*K91),0)+IF(H91=$J$235,($K$235*K91),0)</f>
        <v>0</v>
      </c>
      <c r="S91" s="15">
        <f t="shared" si="10"/>
        <v>0</v>
      </c>
      <c r="T91" s="15">
        <f>SUMIF('COAL RECEIPT &amp; GCV DATA (3)'!$A$3:$A$204,'MASTER DATA FILE RAW COAL ( (3)'!A91,'COAL RECEIPT &amp; GCV DATA (3)'!$T$3:$T$204)</f>
        <v>0</v>
      </c>
      <c r="U91" s="15">
        <f t="shared" si="11"/>
        <v>0</v>
      </c>
      <c r="V91" s="15">
        <f>SUMIF('COAL RECEIPT &amp; GCV DATA (3)'!$A$3:$A$204,'MASTER DATA FILE RAW COAL ( (3)'!A91,'COAL RECEIPT &amp; GCV DATA (3)'!$V$3:$V$204)</f>
        <v>0</v>
      </c>
      <c r="W91" s="15">
        <f t="shared" si="12"/>
        <v>0</v>
      </c>
    </row>
    <row r="92" spans="1:23" customFormat="1" hidden="1" x14ac:dyDescent="0.3">
      <c r="A92" s="12"/>
      <c r="B92" s="12">
        <f>SUMIF('COAL RECEIPT &amp; GCV DATA (3)'!$A$3:$A$9,'MASTER DATA FILE RAW COAL ( (3)'!A92,'COAL RECEIPT &amp; GCV DATA (3)'!$B$3:$B$9)</f>
        <v>0</v>
      </c>
      <c r="C92" s="13">
        <f>SUMIF('COAL RECEIPT &amp; GCV DATA (3)'!$A$3:$A$204,'MASTER DATA FILE RAW COAL ( (3)'!A92,'COAL RECEIPT &amp; GCV DATA (3)'!$C$3:$C$204)</f>
        <v>0</v>
      </c>
      <c r="D92" s="13">
        <f>IFERROR(VLOOKUP(A92,'COAL RECEIPT &amp; GCV DATA (3)'!$A$2:$V$9,4,0),0)</f>
        <v>0</v>
      </c>
      <c r="E92" s="14">
        <f>IFERROR(VLOOKUP(A92,'COAL RECEIPT &amp; GCV DATA (3)'!$A$2:$V$9,5,0),0)</f>
        <v>0</v>
      </c>
      <c r="F92" s="13">
        <f>SUMIF('COAL RECEIPT &amp; GCV DATA (3)'!$A$3:$A$204,'MASTER DATA FILE RAW COAL ( (3)'!A120,'COAL RECEIPT &amp; GCV DATA (3)'!$F$3:$F$204)</f>
        <v>0</v>
      </c>
      <c r="G92" s="13">
        <f>IFERROR(VLOOKUP(A92,'COAL RECEIPT &amp; GCV DATA (3)'!$A$2:$V$9,7,0),0)</f>
        <v>0</v>
      </c>
      <c r="H92" s="13">
        <f>IFERROR(VLOOKUP(A92,'COAL RECEIPT &amp; GCV DATA (3)'!$A$2:$V$9,8,0),0)</f>
        <v>0</v>
      </c>
      <c r="I92" s="13">
        <f>IFERROR(VLOOKUP(A92,'COAL RECEIPT &amp; GCV DATA (3)'!$A$2:$V$9,9,0),0)</f>
        <v>0</v>
      </c>
      <c r="J92" s="13">
        <f>IFERROR(VLOOKUP(A92,'COAL RECEIPT &amp; GCV DATA (3)'!$A$2:$V$9,10,0),0)</f>
        <v>0</v>
      </c>
      <c r="K92" s="15">
        <f>SUMIF('COAL RECEIPT &amp; GCV DATA (3)'!$A$3:$A$204,'MASTER DATA FILE RAW COAL ( (3)'!A92,'COAL RECEIPT &amp; GCV DATA (3)'!$K$3:$K$204)</f>
        <v>0</v>
      </c>
      <c r="L92" s="15">
        <f>SUMIF('COAL RECEIPT &amp; GCV DATA (3)'!$A$3:$A$204,'MASTER DATA FILE RAW COAL ( (3)'!A92,'COAL RECEIPT &amp; GCV DATA (3)'!$L$3:$L$204)</f>
        <v>0</v>
      </c>
      <c r="M92" s="15">
        <f t="shared" si="7"/>
        <v>0</v>
      </c>
      <c r="N92" s="15">
        <f t="shared" si="8"/>
        <v>0</v>
      </c>
      <c r="O92" s="15">
        <f>SUMIF('COAL RECEIPT &amp; GCV DATA (3)'!$A$3:$A$204,'MASTER DATA FILE RAW COAL ( (3)'!A92,'COAL RECEIPT &amp; GCV DATA (3)'!$O$3:$O$204)</f>
        <v>0</v>
      </c>
      <c r="P92" s="15">
        <f t="shared" si="9"/>
        <v>0</v>
      </c>
      <c r="Q92" s="15">
        <f>SUMIF('COAL RECEIPT &amp; GCV DATA (3)'!$A$3:$A$9,'MASTER DATA FILE RAW COAL ( (3)'!A92,'COAL RECEIPT &amp; GCV DATA (3)'!$Q$3:$Q$9)+IF(H92=$J$234,($K$234*K92),0)+IF(H92=$J$235,($K$235*K92),0)+IF(H91=$J$235,($K$236*K92),0)</f>
        <v>0</v>
      </c>
      <c r="R92" s="16">
        <f>SUMIF('COAL RECEIPT &amp; GCV DATA (3)'!$A$3:$A$9,'MASTER DATA FILE RAW COAL ( (3)'!A92,'COAL RECEIPT &amp; GCV DATA (3)'!$R$3:$R$9)+IF(H92=$J$234,($K$234*K92),0)+IF(H92=$J$235,($K$235*K92),0)</f>
        <v>0</v>
      </c>
      <c r="S92" s="15">
        <f t="shared" si="10"/>
        <v>0</v>
      </c>
      <c r="T92" s="15">
        <f>SUMIF('COAL RECEIPT &amp; GCV DATA (3)'!$A$3:$A$204,'MASTER DATA FILE RAW COAL ( (3)'!A92,'COAL RECEIPT &amp; GCV DATA (3)'!$T$3:$T$204)</f>
        <v>0</v>
      </c>
      <c r="U92" s="15">
        <f t="shared" si="11"/>
        <v>0</v>
      </c>
      <c r="V92" s="15">
        <f>SUMIF('COAL RECEIPT &amp; GCV DATA (3)'!$A$3:$A$204,'MASTER DATA FILE RAW COAL ( (3)'!A92,'COAL RECEIPT &amp; GCV DATA (3)'!$V$3:$V$204)</f>
        <v>0</v>
      </c>
      <c r="W92" s="15">
        <f t="shared" si="12"/>
        <v>0</v>
      </c>
    </row>
    <row r="93" spans="1:23" customFormat="1" hidden="1" x14ac:dyDescent="0.3">
      <c r="A93" s="12"/>
      <c r="B93" s="12">
        <f>SUMIF('COAL RECEIPT &amp; GCV DATA (3)'!$A$3:$A$9,'MASTER DATA FILE RAW COAL ( (3)'!A93,'COAL RECEIPT &amp; GCV DATA (3)'!$B$3:$B$9)</f>
        <v>0</v>
      </c>
      <c r="C93" s="13">
        <f>SUMIF('COAL RECEIPT &amp; GCV DATA (3)'!$A$3:$A$204,'MASTER DATA FILE RAW COAL ( (3)'!A93,'COAL RECEIPT &amp; GCV DATA (3)'!$C$3:$C$204)</f>
        <v>0</v>
      </c>
      <c r="D93" s="13">
        <f>IFERROR(VLOOKUP(A93,'COAL RECEIPT &amp; GCV DATA (3)'!$A$2:$V$9,4,0),0)</f>
        <v>0</v>
      </c>
      <c r="E93" s="14">
        <f>IFERROR(VLOOKUP(A93,'COAL RECEIPT &amp; GCV DATA (3)'!$A$2:$V$9,5,0),0)</f>
        <v>0</v>
      </c>
      <c r="F93" s="13">
        <f>SUMIF('COAL RECEIPT &amp; GCV DATA (3)'!$A$3:$A$204,'MASTER DATA FILE RAW COAL ( (3)'!A121,'COAL RECEIPT &amp; GCV DATA (3)'!$F$3:$F$204)</f>
        <v>0</v>
      </c>
      <c r="G93" s="13">
        <f>IFERROR(VLOOKUP(A93,'COAL RECEIPT &amp; GCV DATA (3)'!$A$2:$V$9,7,0),0)</f>
        <v>0</v>
      </c>
      <c r="H93" s="13">
        <f>IFERROR(VLOOKUP(A93,'COAL RECEIPT &amp; GCV DATA (3)'!$A$2:$V$9,8,0),0)</f>
        <v>0</v>
      </c>
      <c r="I93" s="13">
        <f>IFERROR(VLOOKUP(A93,'COAL RECEIPT &amp; GCV DATA (3)'!$A$2:$V$9,9,0),0)</f>
        <v>0</v>
      </c>
      <c r="J93" s="13">
        <f>IFERROR(VLOOKUP(A93,'COAL RECEIPT &amp; GCV DATA (3)'!$A$2:$V$9,10,0),0)</f>
        <v>0</v>
      </c>
      <c r="K93" s="15">
        <f>SUMIF('COAL RECEIPT &amp; GCV DATA (3)'!$A$3:$A$204,'MASTER DATA FILE RAW COAL ( (3)'!A93,'COAL RECEIPT &amp; GCV DATA (3)'!$K$3:$K$204)</f>
        <v>0</v>
      </c>
      <c r="L93" s="15">
        <f>SUMIF('COAL RECEIPT &amp; GCV DATA (3)'!$A$3:$A$204,'MASTER DATA FILE RAW COAL ( (3)'!A93,'COAL RECEIPT &amp; GCV DATA (3)'!$L$3:$L$204)</f>
        <v>0</v>
      </c>
      <c r="M93" s="15">
        <f t="shared" si="7"/>
        <v>0</v>
      </c>
      <c r="N93" s="15">
        <f t="shared" si="8"/>
        <v>0</v>
      </c>
      <c r="O93" s="15">
        <f>SUMIF('COAL RECEIPT &amp; GCV DATA (3)'!$A$3:$A$204,'MASTER DATA FILE RAW COAL ( (3)'!A93,'COAL RECEIPT &amp; GCV DATA (3)'!$O$3:$O$204)</f>
        <v>0</v>
      </c>
      <c r="P93" s="15">
        <f t="shared" si="9"/>
        <v>0</v>
      </c>
      <c r="Q93" s="15">
        <f>SUMIF('COAL RECEIPT &amp; GCV DATA (3)'!$A$3:$A$9,'MASTER DATA FILE RAW COAL ( (3)'!A93,'COAL RECEIPT &amp; GCV DATA (3)'!$Q$3:$Q$9)+IF(H93=$J$234,($K$234*K93),0)+IF(H93=$J$235,($K$235*K93),0)+IF(H92=$J$235,($K$236*K93),0)</f>
        <v>0</v>
      </c>
      <c r="R93" s="16">
        <f>SUMIF('COAL RECEIPT &amp; GCV DATA (3)'!$A$3:$A$9,'MASTER DATA FILE RAW COAL ( (3)'!A93,'COAL RECEIPT &amp; GCV DATA (3)'!$R$3:$R$9)+IF(H93=$J$234,($K$234*K93),0)+IF(H93=$J$235,($K$235*K93),0)</f>
        <v>0</v>
      </c>
      <c r="S93" s="15">
        <f t="shared" si="10"/>
        <v>0</v>
      </c>
      <c r="T93" s="15">
        <f>SUMIF('COAL RECEIPT &amp; GCV DATA (3)'!$A$3:$A$204,'MASTER DATA FILE RAW COAL ( (3)'!A93,'COAL RECEIPT &amp; GCV DATA (3)'!$T$3:$T$204)</f>
        <v>0</v>
      </c>
      <c r="U93" s="15">
        <f t="shared" si="11"/>
        <v>0</v>
      </c>
      <c r="V93" s="15">
        <f>SUMIF('COAL RECEIPT &amp; GCV DATA (3)'!$A$3:$A$204,'MASTER DATA FILE RAW COAL ( (3)'!A93,'COAL RECEIPT &amp; GCV DATA (3)'!$V$3:$V$204)</f>
        <v>0</v>
      </c>
      <c r="W93" s="15">
        <f t="shared" si="12"/>
        <v>0</v>
      </c>
    </row>
    <row r="94" spans="1:23" customFormat="1" hidden="1" x14ac:dyDescent="0.3">
      <c r="A94" s="12"/>
      <c r="B94" s="12">
        <f>SUMIF('COAL RECEIPT &amp; GCV DATA (3)'!$A$3:$A$9,'MASTER DATA FILE RAW COAL ( (3)'!A94,'COAL RECEIPT &amp; GCV DATA (3)'!$B$3:$B$9)</f>
        <v>0</v>
      </c>
      <c r="C94" s="13">
        <f>SUMIF('COAL RECEIPT &amp; GCV DATA (3)'!$A$3:$A$204,'MASTER DATA FILE RAW COAL ( (3)'!A94,'COAL RECEIPT &amp; GCV DATA (3)'!$C$3:$C$204)</f>
        <v>0</v>
      </c>
      <c r="D94" s="13">
        <f>IFERROR(VLOOKUP(A94,'COAL RECEIPT &amp; GCV DATA (3)'!$A$2:$V$9,4,0),0)</f>
        <v>0</v>
      </c>
      <c r="E94" s="14">
        <f>IFERROR(VLOOKUP(A94,'COAL RECEIPT &amp; GCV DATA (3)'!$A$2:$V$9,5,0),0)</f>
        <v>0</v>
      </c>
      <c r="F94" s="13">
        <f>SUMIF('COAL RECEIPT &amp; GCV DATA (3)'!$A$3:$A$204,'MASTER DATA FILE RAW COAL ( (3)'!A122,'COAL RECEIPT &amp; GCV DATA (3)'!$F$3:$F$204)</f>
        <v>0</v>
      </c>
      <c r="G94" s="13">
        <f>IFERROR(VLOOKUP(A94,'COAL RECEIPT &amp; GCV DATA (3)'!$A$2:$V$9,7,0),0)</f>
        <v>0</v>
      </c>
      <c r="H94" s="13">
        <f>IFERROR(VLOOKUP(A94,'COAL RECEIPT &amp; GCV DATA (3)'!$A$2:$V$9,8,0),0)</f>
        <v>0</v>
      </c>
      <c r="I94" s="13">
        <f>IFERROR(VLOOKUP(A94,'COAL RECEIPT &amp; GCV DATA (3)'!$A$2:$V$9,9,0),0)</f>
        <v>0</v>
      </c>
      <c r="J94" s="13">
        <f>IFERROR(VLOOKUP(A94,'COAL RECEIPT &amp; GCV DATA (3)'!$A$2:$V$9,10,0),0)</f>
        <v>0</v>
      </c>
      <c r="K94" s="15">
        <f>SUMIF('COAL RECEIPT &amp; GCV DATA (3)'!$A$3:$A$204,'MASTER DATA FILE RAW COAL ( (3)'!A94,'COAL RECEIPT &amp; GCV DATA (3)'!$K$3:$K$204)</f>
        <v>0</v>
      </c>
      <c r="L94" s="15">
        <f>SUMIF('COAL RECEIPT &amp; GCV DATA (3)'!$A$3:$A$204,'MASTER DATA FILE RAW COAL ( (3)'!A94,'COAL RECEIPT &amp; GCV DATA (3)'!$L$3:$L$204)</f>
        <v>0</v>
      </c>
      <c r="M94" s="15">
        <f t="shared" si="7"/>
        <v>0</v>
      </c>
      <c r="N94" s="15">
        <f t="shared" si="8"/>
        <v>0</v>
      </c>
      <c r="O94" s="15">
        <f>SUMIF('COAL RECEIPT &amp; GCV DATA (3)'!$A$3:$A$204,'MASTER DATA FILE RAW COAL ( (3)'!A94,'COAL RECEIPT &amp; GCV DATA (3)'!$O$3:$O$204)</f>
        <v>0</v>
      </c>
      <c r="P94" s="15">
        <f t="shared" si="9"/>
        <v>0</v>
      </c>
      <c r="Q94" s="15">
        <f>SUMIF('COAL RECEIPT &amp; GCV DATA (3)'!$A$3:$A$9,'MASTER DATA FILE RAW COAL ( (3)'!A94,'COAL RECEIPT &amp; GCV DATA (3)'!$Q$3:$Q$9)+IF(H94=$J$234,($K$234*K94),0)+IF(H94=$J$235,($K$235*K94),0)+IF(H93=$J$235,($K$236*K94),0)</f>
        <v>0</v>
      </c>
      <c r="R94" s="16">
        <f>SUMIF('COAL RECEIPT &amp; GCV DATA (3)'!$A$3:$A$9,'MASTER DATA FILE RAW COAL ( (3)'!A94,'COAL RECEIPT &amp; GCV DATA (3)'!$R$3:$R$9)+IF(H94=$J$234,($K$234*K94),0)+IF(H94=$J$235,($K$235*K94),0)</f>
        <v>0</v>
      </c>
      <c r="S94" s="15">
        <f t="shared" si="10"/>
        <v>0</v>
      </c>
      <c r="T94" s="15">
        <f>SUMIF('COAL RECEIPT &amp; GCV DATA (3)'!$A$3:$A$204,'MASTER DATA FILE RAW COAL ( (3)'!A94,'COAL RECEIPT &amp; GCV DATA (3)'!$T$3:$T$204)</f>
        <v>0</v>
      </c>
      <c r="U94" s="15">
        <f t="shared" si="11"/>
        <v>0</v>
      </c>
      <c r="V94" s="15">
        <f>SUMIF('COAL RECEIPT &amp; GCV DATA (3)'!$A$3:$A$204,'MASTER DATA FILE RAW COAL ( (3)'!A94,'COAL RECEIPT &amp; GCV DATA (3)'!$V$3:$V$204)</f>
        <v>0</v>
      </c>
      <c r="W94" s="15">
        <f t="shared" si="12"/>
        <v>0</v>
      </c>
    </row>
    <row r="95" spans="1:23" customFormat="1" hidden="1" x14ac:dyDescent="0.3">
      <c r="A95" s="12"/>
      <c r="B95" s="12">
        <f>SUMIF('COAL RECEIPT &amp; GCV DATA (3)'!$A$3:$A$9,'MASTER DATA FILE RAW COAL ( (3)'!A95,'COAL RECEIPT &amp; GCV DATA (3)'!$B$3:$B$9)</f>
        <v>0</v>
      </c>
      <c r="C95" s="13">
        <f>SUMIF('COAL RECEIPT &amp; GCV DATA (3)'!$A$3:$A$204,'MASTER DATA FILE RAW COAL ( (3)'!A95,'COAL RECEIPT &amp; GCV DATA (3)'!$C$3:$C$204)</f>
        <v>0</v>
      </c>
      <c r="D95" s="13">
        <f>IFERROR(VLOOKUP(A95,'COAL RECEIPT &amp; GCV DATA (3)'!$A$2:$V$9,4,0),0)</f>
        <v>0</v>
      </c>
      <c r="E95" s="14">
        <f>IFERROR(VLOOKUP(A95,'COAL RECEIPT &amp; GCV DATA (3)'!$A$2:$V$9,5,0),0)</f>
        <v>0</v>
      </c>
      <c r="F95" s="13">
        <f>SUMIF('COAL RECEIPT &amp; GCV DATA (3)'!$A$3:$A$204,'MASTER DATA FILE RAW COAL ( (3)'!A123,'COAL RECEIPT &amp; GCV DATA (3)'!$F$3:$F$204)</f>
        <v>0</v>
      </c>
      <c r="G95" s="13">
        <f>IFERROR(VLOOKUP(A95,'COAL RECEIPT &amp; GCV DATA (3)'!$A$2:$V$9,7,0),0)</f>
        <v>0</v>
      </c>
      <c r="H95" s="13">
        <f>IFERROR(VLOOKUP(A95,'COAL RECEIPT &amp; GCV DATA (3)'!$A$2:$V$9,8,0),0)</f>
        <v>0</v>
      </c>
      <c r="I95" s="13">
        <f>IFERROR(VLOOKUP(A95,'COAL RECEIPT &amp; GCV DATA (3)'!$A$2:$V$9,9,0),0)</f>
        <v>0</v>
      </c>
      <c r="J95" s="13">
        <f>IFERROR(VLOOKUP(A95,'COAL RECEIPT &amp; GCV DATA (3)'!$A$2:$V$9,10,0),0)</f>
        <v>0</v>
      </c>
      <c r="K95" s="15">
        <f>SUMIF('COAL RECEIPT &amp; GCV DATA (3)'!$A$3:$A$204,'MASTER DATA FILE RAW COAL ( (3)'!A95,'COAL RECEIPT &amp; GCV DATA (3)'!$K$3:$K$204)</f>
        <v>0</v>
      </c>
      <c r="L95" s="15">
        <f>SUMIF('COAL RECEIPT &amp; GCV DATA (3)'!$A$3:$A$204,'MASTER DATA FILE RAW COAL ( (3)'!A95,'COAL RECEIPT &amp; GCV DATA (3)'!$L$3:$L$204)</f>
        <v>0</v>
      </c>
      <c r="M95" s="15">
        <f t="shared" si="7"/>
        <v>0</v>
      </c>
      <c r="N95" s="15">
        <f t="shared" si="8"/>
        <v>0</v>
      </c>
      <c r="O95" s="15">
        <f>SUMIF('COAL RECEIPT &amp; GCV DATA (3)'!$A$3:$A$204,'MASTER DATA FILE RAW COAL ( (3)'!A95,'COAL RECEIPT &amp; GCV DATA (3)'!$O$3:$O$204)</f>
        <v>0</v>
      </c>
      <c r="P95" s="15">
        <f t="shared" si="9"/>
        <v>0</v>
      </c>
      <c r="Q95" s="15">
        <f>SUMIF('COAL RECEIPT &amp; GCV DATA (3)'!$A$3:$A$9,'MASTER DATA FILE RAW COAL ( (3)'!A95,'COAL RECEIPT &amp; GCV DATA (3)'!$Q$3:$Q$9)+IF(H95=$J$234,($K$234*K95),0)+IF(H95=$J$235,($K$235*K95),0)+IF(H94=$J$235,($K$236*K95),0)</f>
        <v>0</v>
      </c>
      <c r="R95" s="16">
        <f>SUMIF('COAL RECEIPT &amp; GCV DATA (3)'!$A$3:$A$9,'MASTER DATA FILE RAW COAL ( (3)'!A95,'COAL RECEIPT &amp; GCV DATA (3)'!$R$3:$R$9)+IF(H95=$J$234,($K$234*K95),0)+IF(H95=$J$235,($K$235*K95),0)</f>
        <v>0</v>
      </c>
      <c r="S95" s="15">
        <f t="shared" si="10"/>
        <v>0</v>
      </c>
      <c r="T95" s="15">
        <f>SUMIF('COAL RECEIPT &amp; GCV DATA (3)'!$A$3:$A$204,'MASTER DATA FILE RAW COAL ( (3)'!A95,'COAL RECEIPT &amp; GCV DATA (3)'!$T$3:$T$204)</f>
        <v>0</v>
      </c>
      <c r="U95" s="15">
        <f t="shared" si="11"/>
        <v>0</v>
      </c>
      <c r="V95" s="15">
        <f>SUMIF('COAL RECEIPT &amp; GCV DATA (3)'!$A$3:$A$204,'MASTER DATA FILE RAW COAL ( (3)'!A95,'COAL RECEIPT &amp; GCV DATA (3)'!$V$3:$V$204)</f>
        <v>0</v>
      </c>
      <c r="W95" s="15">
        <f t="shared" si="12"/>
        <v>0</v>
      </c>
    </row>
    <row r="96" spans="1:23" customFormat="1" hidden="1" x14ac:dyDescent="0.3">
      <c r="A96" s="12"/>
      <c r="B96" s="12">
        <f>SUMIF('COAL RECEIPT &amp; GCV DATA (3)'!$A$3:$A$9,'MASTER DATA FILE RAW COAL ( (3)'!A96,'COAL RECEIPT &amp; GCV DATA (3)'!$B$3:$B$9)</f>
        <v>0</v>
      </c>
      <c r="C96" s="13">
        <f>SUMIF('COAL RECEIPT &amp; GCV DATA (3)'!$A$3:$A$204,'MASTER DATA FILE RAW COAL ( (3)'!A96,'COAL RECEIPT &amp; GCV DATA (3)'!$C$3:$C$204)</f>
        <v>0</v>
      </c>
      <c r="D96" s="13">
        <f>IFERROR(VLOOKUP(A96,'COAL RECEIPT &amp; GCV DATA (3)'!$A$2:$V$9,4,0),0)</f>
        <v>0</v>
      </c>
      <c r="E96" s="14">
        <f>IFERROR(VLOOKUP(A96,'COAL RECEIPT &amp; GCV DATA (3)'!$A$2:$V$9,5,0),0)</f>
        <v>0</v>
      </c>
      <c r="F96" s="13">
        <f>SUMIF('COAL RECEIPT &amp; GCV DATA (3)'!$A$3:$A$204,'MASTER DATA FILE RAW COAL ( (3)'!A124,'COAL RECEIPT &amp; GCV DATA (3)'!$F$3:$F$204)</f>
        <v>0</v>
      </c>
      <c r="G96" s="13">
        <f>IFERROR(VLOOKUP(A96,'COAL RECEIPT &amp; GCV DATA (3)'!$A$2:$V$9,7,0),0)</f>
        <v>0</v>
      </c>
      <c r="H96" s="13">
        <f>IFERROR(VLOOKUP(A96,'COAL RECEIPT &amp; GCV DATA (3)'!$A$2:$V$9,8,0),0)</f>
        <v>0</v>
      </c>
      <c r="I96" s="13">
        <f>IFERROR(VLOOKUP(A96,'COAL RECEIPT &amp; GCV DATA (3)'!$A$2:$V$9,9,0),0)</f>
        <v>0</v>
      </c>
      <c r="J96" s="13">
        <f>IFERROR(VLOOKUP(A96,'COAL RECEIPT &amp; GCV DATA (3)'!$A$2:$V$9,10,0),0)</f>
        <v>0</v>
      </c>
      <c r="K96" s="15">
        <f>SUMIF('COAL RECEIPT &amp; GCV DATA (3)'!$A$3:$A$204,'MASTER DATA FILE RAW COAL ( (3)'!A96,'COAL RECEIPT &amp; GCV DATA (3)'!$K$3:$K$204)</f>
        <v>0</v>
      </c>
      <c r="L96" s="15">
        <f>SUMIF('COAL RECEIPT &amp; GCV DATA (3)'!$A$3:$A$204,'MASTER DATA FILE RAW COAL ( (3)'!A96,'COAL RECEIPT &amp; GCV DATA (3)'!$L$3:$L$204)</f>
        <v>0</v>
      </c>
      <c r="M96" s="15">
        <f t="shared" si="7"/>
        <v>0</v>
      </c>
      <c r="N96" s="15">
        <f t="shared" si="8"/>
        <v>0</v>
      </c>
      <c r="O96" s="15">
        <f>SUMIF('COAL RECEIPT &amp; GCV DATA (3)'!$A$3:$A$204,'MASTER DATA FILE RAW COAL ( (3)'!A96,'COAL RECEIPT &amp; GCV DATA (3)'!$O$3:$O$204)</f>
        <v>0</v>
      </c>
      <c r="P96" s="15">
        <f t="shared" si="9"/>
        <v>0</v>
      </c>
      <c r="Q96" s="15">
        <f>SUMIF('COAL RECEIPT &amp; GCV DATA (3)'!$A$3:$A$9,'MASTER DATA FILE RAW COAL ( (3)'!A96,'COAL RECEIPT &amp; GCV DATA (3)'!$Q$3:$Q$9)+IF(H96=$J$234,($K$234*K96),0)+IF(H96=$J$235,($K$235*K96),0)+IF(H95=$J$235,($K$236*K96),0)</f>
        <v>0</v>
      </c>
      <c r="R96" s="16">
        <f>SUMIF('COAL RECEIPT &amp; GCV DATA (3)'!$A$3:$A$9,'MASTER DATA FILE RAW COAL ( (3)'!A96,'COAL RECEIPT &amp; GCV DATA (3)'!$R$3:$R$9)+IF(H96=$J$234,($K$234*K96),0)+IF(H96=$J$235,($K$235*K96),0)</f>
        <v>0</v>
      </c>
      <c r="S96" s="15">
        <f t="shared" si="10"/>
        <v>0</v>
      </c>
      <c r="T96" s="15">
        <f>SUMIF('COAL RECEIPT &amp; GCV DATA (3)'!$A$3:$A$204,'MASTER DATA FILE RAW COAL ( (3)'!A96,'COAL RECEIPT &amp; GCV DATA (3)'!$T$3:$T$204)</f>
        <v>0</v>
      </c>
      <c r="U96" s="15">
        <f t="shared" si="11"/>
        <v>0</v>
      </c>
      <c r="V96" s="15">
        <f>SUMIF('COAL RECEIPT &amp; GCV DATA (3)'!$A$3:$A$204,'MASTER DATA FILE RAW COAL ( (3)'!A96,'COAL RECEIPT &amp; GCV DATA (3)'!$V$3:$V$204)</f>
        <v>0</v>
      </c>
      <c r="W96" s="15">
        <f t="shared" si="12"/>
        <v>0</v>
      </c>
    </row>
    <row r="97" spans="1:23" customFormat="1" hidden="1" x14ac:dyDescent="0.3">
      <c r="A97" s="12"/>
      <c r="B97" s="12">
        <f>SUMIF('COAL RECEIPT &amp; GCV DATA (3)'!$A$3:$A$9,'MASTER DATA FILE RAW COAL ( (3)'!A97,'COAL RECEIPT &amp; GCV DATA (3)'!$B$3:$B$9)</f>
        <v>0</v>
      </c>
      <c r="C97" s="13">
        <f>SUMIF('COAL RECEIPT &amp; GCV DATA (3)'!$A$3:$A$204,'MASTER DATA FILE RAW COAL ( (3)'!A97,'COAL RECEIPT &amp; GCV DATA (3)'!$C$3:$C$204)</f>
        <v>0</v>
      </c>
      <c r="D97" s="13">
        <f>IFERROR(VLOOKUP(A97,'COAL RECEIPT &amp; GCV DATA (3)'!$A$2:$V$9,4,0),0)</f>
        <v>0</v>
      </c>
      <c r="E97" s="14">
        <f>IFERROR(VLOOKUP(A97,'COAL RECEIPT &amp; GCV DATA (3)'!$A$2:$V$9,5,0),0)</f>
        <v>0</v>
      </c>
      <c r="F97" s="13">
        <f>SUMIF('COAL RECEIPT &amp; GCV DATA (3)'!$A$3:$A$204,'MASTER DATA FILE RAW COAL ( (3)'!A125,'COAL RECEIPT &amp; GCV DATA (3)'!$F$3:$F$204)</f>
        <v>0</v>
      </c>
      <c r="G97" s="13">
        <f>IFERROR(VLOOKUP(A97,'COAL RECEIPT &amp; GCV DATA (3)'!$A$2:$V$9,7,0),0)</f>
        <v>0</v>
      </c>
      <c r="H97" s="13">
        <f>IFERROR(VLOOKUP(A97,'COAL RECEIPT &amp; GCV DATA (3)'!$A$2:$V$9,8,0),0)</f>
        <v>0</v>
      </c>
      <c r="I97" s="13">
        <f>IFERROR(VLOOKUP(A97,'COAL RECEIPT &amp; GCV DATA (3)'!$A$2:$V$9,9,0),0)</f>
        <v>0</v>
      </c>
      <c r="J97" s="13">
        <f>IFERROR(VLOOKUP(A97,'COAL RECEIPT &amp; GCV DATA (3)'!$A$2:$V$9,10,0),0)</f>
        <v>0</v>
      </c>
      <c r="K97" s="15">
        <f>SUMIF('COAL RECEIPT &amp; GCV DATA (3)'!$A$3:$A$204,'MASTER DATA FILE RAW COAL ( (3)'!A97,'COAL RECEIPT &amp; GCV DATA (3)'!$K$3:$K$204)</f>
        <v>0</v>
      </c>
      <c r="L97" s="15">
        <f>SUMIF('COAL RECEIPT &amp; GCV DATA (3)'!$A$3:$A$204,'MASTER DATA FILE RAW COAL ( (3)'!A97,'COAL RECEIPT &amp; GCV DATA (3)'!$L$3:$L$204)</f>
        <v>0</v>
      </c>
      <c r="M97" s="15">
        <f t="shared" si="7"/>
        <v>0</v>
      </c>
      <c r="N97" s="15">
        <f t="shared" si="8"/>
        <v>0</v>
      </c>
      <c r="O97" s="15">
        <f>SUMIF('COAL RECEIPT &amp; GCV DATA (3)'!$A$3:$A$204,'MASTER DATA FILE RAW COAL ( (3)'!A97,'COAL RECEIPT &amp; GCV DATA (3)'!$O$3:$O$204)</f>
        <v>0</v>
      </c>
      <c r="P97" s="15">
        <f t="shared" si="9"/>
        <v>0</v>
      </c>
      <c r="Q97" s="15">
        <f>SUMIF('COAL RECEIPT &amp; GCV DATA (3)'!$A$3:$A$9,'MASTER DATA FILE RAW COAL ( (3)'!A97,'COAL RECEIPT &amp; GCV DATA (3)'!$Q$3:$Q$9)+IF(H97=$J$234,($K$234*K97),0)+IF(H97=$J$235,($K$235*K97),0)+IF(H96=$J$235,($K$236*K97),0)</f>
        <v>0</v>
      </c>
      <c r="R97" s="16">
        <f>SUMIF('COAL RECEIPT &amp; GCV DATA (3)'!$A$3:$A$9,'MASTER DATA FILE RAW COAL ( (3)'!A97,'COAL RECEIPT &amp; GCV DATA (3)'!$R$3:$R$9)+IF(H97=$J$234,($K$234*K97),0)+IF(H97=$J$235,($K$235*K97),0)</f>
        <v>0</v>
      </c>
      <c r="S97" s="15">
        <f t="shared" si="10"/>
        <v>0</v>
      </c>
      <c r="T97" s="15">
        <f>SUMIF('COAL RECEIPT &amp; GCV DATA (3)'!$A$3:$A$204,'MASTER DATA FILE RAW COAL ( (3)'!A97,'COAL RECEIPT &amp; GCV DATA (3)'!$T$3:$T$204)</f>
        <v>0</v>
      </c>
      <c r="U97" s="15">
        <f t="shared" si="11"/>
        <v>0</v>
      </c>
      <c r="V97" s="15">
        <f>SUMIF('COAL RECEIPT &amp; GCV DATA (3)'!$A$3:$A$204,'MASTER DATA FILE RAW COAL ( (3)'!A97,'COAL RECEIPT &amp; GCV DATA (3)'!$V$3:$V$204)</f>
        <v>0</v>
      </c>
      <c r="W97" s="15">
        <f t="shared" si="12"/>
        <v>0</v>
      </c>
    </row>
    <row r="98" spans="1:23" customFormat="1" hidden="1" x14ac:dyDescent="0.3">
      <c r="A98" s="12"/>
      <c r="B98" s="12">
        <f>SUMIF('COAL RECEIPT &amp; GCV DATA (3)'!$A$3:$A$9,'MASTER DATA FILE RAW COAL ( (3)'!A98,'COAL RECEIPT &amp; GCV DATA (3)'!$B$3:$B$9)</f>
        <v>0</v>
      </c>
      <c r="C98" s="13">
        <f>SUMIF('COAL RECEIPT &amp; GCV DATA (3)'!$A$3:$A$204,'MASTER DATA FILE RAW COAL ( (3)'!A98,'COAL RECEIPT &amp; GCV DATA (3)'!$C$3:$C$204)</f>
        <v>0</v>
      </c>
      <c r="D98" s="13">
        <f>IFERROR(VLOOKUP(A98,'COAL RECEIPT &amp; GCV DATA (3)'!$A$2:$V$9,4,0),0)</f>
        <v>0</v>
      </c>
      <c r="E98" s="14">
        <f>IFERROR(VLOOKUP(A98,'COAL RECEIPT &amp; GCV DATA (3)'!$A$2:$V$9,5,0),0)</f>
        <v>0</v>
      </c>
      <c r="F98" s="13">
        <f>SUMIF('COAL RECEIPT &amp; GCV DATA (3)'!$A$3:$A$204,'MASTER DATA FILE RAW COAL ( (3)'!A126,'COAL RECEIPT &amp; GCV DATA (3)'!$F$3:$F$204)</f>
        <v>0</v>
      </c>
      <c r="G98" s="13">
        <f>IFERROR(VLOOKUP(A98,'COAL RECEIPT &amp; GCV DATA (3)'!$A$2:$V$9,7,0),0)</f>
        <v>0</v>
      </c>
      <c r="H98" s="13">
        <f>IFERROR(VLOOKUP(A98,'COAL RECEIPT &amp; GCV DATA (3)'!$A$2:$V$9,8,0),0)</f>
        <v>0</v>
      </c>
      <c r="I98" s="13">
        <f>IFERROR(VLOOKUP(A98,'COAL RECEIPT &amp; GCV DATA (3)'!$A$2:$V$9,9,0),0)</f>
        <v>0</v>
      </c>
      <c r="J98" s="13">
        <f>IFERROR(VLOOKUP(A98,'COAL RECEIPT &amp; GCV DATA (3)'!$A$2:$V$9,10,0),0)</f>
        <v>0</v>
      </c>
      <c r="K98" s="15">
        <f>SUMIF('COAL RECEIPT &amp; GCV DATA (3)'!$A$3:$A$204,'MASTER DATA FILE RAW COAL ( (3)'!A98,'COAL RECEIPT &amp; GCV DATA (3)'!$K$3:$K$204)</f>
        <v>0</v>
      </c>
      <c r="L98" s="15">
        <f>SUMIF('COAL RECEIPT &amp; GCV DATA (3)'!$A$3:$A$204,'MASTER DATA FILE RAW COAL ( (3)'!A98,'COAL RECEIPT &amp; GCV DATA (3)'!$L$3:$L$204)</f>
        <v>0</v>
      </c>
      <c r="M98" s="15">
        <f t="shared" si="7"/>
        <v>0</v>
      </c>
      <c r="N98" s="15">
        <f t="shared" si="8"/>
        <v>0</v>
      </c>
      <c r="O98" s="15">
        <f>SUMIF('COAL RECEIPT &amp; GCV DATA (3)'!$A$3:$A$204,'MASTER DATA FILE RAW COAL ( (3)'!A98,'COAL RECEIPT &amp; GCV DATA (3)'!$O$3:$O$204)</f>
        <v>0</v>
      </c>
      <c r="P98" s="15">
        <f t="shared" si="9"/>
        <v>0</v>
      </c>
      <c r="Q98" s="15">
        <f>SUMIF('COAL RECEIPT &amp; GCV DATA (3)'!$A$3:$A$9,'MASTER DATA FILE RAW COAL ( (3)'!A98,'COAL RECEIPT &amp; GCV DATA (3)'!$Q$3:$Q$9)+IF(H98=$J$234,($K$234*K98),0)+IF(H98=$J$235,($K$235*K98),0)+IF(H97=$J$235,($K$236*K98),0)</f>
        <v>0</v>
      </c>
      <c r="R98" s="16">
        <f>SUMIF('COAL RECEIPT &amp; GCV DATA (3)'!$A$3:$A$9,'MASTER DATA FILE RAW COAL ( (3)'!A98,'COAL RECEIPT &amp; GCV DATA (3)'!$R$3:$R$9)+IF(H98=$J$234,($K$234*K98),0)+IF(H98=$J$235,($K$235*K98),0)</f>
        <v>0</v>
      </c>
      <c r="S98" s="15">
        <f t="shared" si="10"/>
        <v>0</v>
      </c>
      <c r="T98" s="15">
        <f>SUMIF('COAL RECEIPT &amp; GCV DATA (3)'!$A$3:$A$204,'MASTER DATA FILE RAW COAL ( (3)'!A98,'COAL RECEIPT &amp; GCV DATA (3)'!$T$3:$T$204)</f>
        <v>0</v>
      </c>
      <c r="U98" s="15">
        <f t="shared" si="11"/>
        <v>0</v>
      </c>
      <c r="V98" s="15">
        <f>SUMIF('COAL RECEIPT &amp; GCV DATA (3)'!$A$3:$A$204,'MASTER DATA FILE RAW COAL ( (3)'!A98,'COAL RECEIPT &amp; GCV DATA (3)'!$V$3:$V$204)</f>
        <v>0</v>
      </c>
      <c r="W98" s="15">
        <f t="shared" si="12"/>
        <v>0</v>
      </c>
    </row>
    <row r="99" spans="1:23" customFormat="1" hidden="1" x14ac:dyDescent="0.3">
      <c r="A99" s="12"/>
      <c r="B99" s="12">
        <f>SUMIF('COAL RECEIPT &amp; GCV DATA (3)'!$A$3:$A$9,'MASTER DATA FILE RAW COAL ( (3)'!A99,'COAL RECEIPT &amp; GCV DATA (3)'!$B$3:$B$9)</f>
        <v>0</v>
      </c>
      <c r="C99" s="13">
        <f>SUMIF('COAL RECEIPT &amp; GCV DATA (3)'!$A$3:$A$204,'MASTER DATA FILE RAW COAL ( (3)'!A99,'COAL RECEIPT &amp; GCV DATA (3)'!$C$3:$C$204)</f>
        <v>0</v>
      </c>
      <c r="D99" s="13">
        <f>IFERROR(VLOOKUP(A99,'COAL RECEIPT &amp; GCV DATA (3)'!$A$2:$V$9,4,0),0)</f>
        <v>0</v>
      </c>
      <c r="E99" s="14">
        <f>IFERROR(VLOOKUP(A99,'COAL RECEIPT &amp; GCV DATA (3)'!$A$2:$V$9,5,0),0)</f>
        <v>0</v>
      </c>
      <c r="F99" s="13">
        <f>SUMIF('COAL RECEIPT &amp; GCV DATA (3)'!$A$3:$A$204,'MASTER DATA FILE RAW COAL ( (3)'!A127,'COAL RECEIPT &amp; GCV DATA (3)'!$F$3:$F$204)</f>
        <v>0</v>
      </c>
      <c r="G99" s="13">
        <f>IFERROR(VLOOKUP(A99,'COAL RECEIPT &amp; GCV DATA (3)'!$A$2:$V$9,7,0),0)</f>
        <v>0</v>
      </c>
      <c r="H99" s="13">
        <f>IFERROR(VLOOKUP(A99,'COAL RECEIPT &amp; GCV DATA (3)'!$A$2:$V$9,8,0),0)</f>
        <v>0</v>
      </c>
      <c r="I99" s="13">
        <f>IFERROR(VLOOKUP(A99,'COAL RECEIPT &amp; GCV DATA (3)'!$A$2:$V$9,9,0),0)</f>
        <v>0</v>
      </c>
      <c r="J99" s="13">
        <f>IFERROR(VLOOKUP(A99,'COAL RECEIPT &amp; GCV DATA (3)'!$A$2:$V$9,10,0),0)</f>
        <v>0</v>
      </c>
      <c r="K99" s="15">
        <f>SUMIF('COAL RECEIPT &amp; GCV DATA (3)'!$A$3:$A$204,'MASTER DATA FILE RAW COAL ( (3)'!A99,'COAL RECEIPT &amp; GCV DATA (3)'!$K$3:$K$204)</f>
        <v>0</v>
      </c>
      <c r="L99" s="15">
        <f>SUMIF('COAL RECEIPT &amp; GCV DATA (3)'!$A$3:$A$204,'MASTER DATA FILE RAW COAL ( (3)'!A99,'COAL RECEIPT &amp; GCV DATA (3)'!$L$3:$L$204)</f>
        <v>0</v>
      </c>
      <c r="M99" s="15">
        <f t="shared" si="7"/>
        <v>0</v>
      </c>
      <c r="N99" s="15">
        <f t="shared" si="8"/>
        <v>0</v>
      </c>
      <c r="O99" s="15">
        <f>SUMIF('COAL RECEIPT &amp; GCV DATA (3)'!$A$3:$A$204,'MASTER DATA FILE RAW COAL ( (3)'!A99,'COAL RECEIPT &amp; GCV DATA (3)'!$O$3:$O$204)</f>
        <v>0</v>
      </c>
      <c r="P99" s="15">
        <f t="shared" si="9"/>
        <v>0</v>
      </c>
      <c r="Q99" s="15">
        <f>SUMIF('COAL RECEIPT &amp; GCV DATA (3)'!$A$3:$A$9,'MASTER DATA FILE RAW COAL ( (3)'!A99,'COAL RECEIPT &amp; GCV DATA (3)'!$Q$3:$Q$9)+IF(H99=$J$234,($K$234*K99),0)+IF(H99=$J$235,($K$235*K99),0)+IF(H98=$J$235,($K$236*K99),0)</f>
        <v>0</v>
      </c>
      <c r="R99" s="16">
        <f>SUMIF('COAL RECEIPT &amp; GCV DATA (3)'!$A$3:$A$9,'MASTER DATA FILE RAW COAL ( (3)'!A99,'COAL RECEIPT &amp; GCV DATA (3)'!$R$3:$R$9)+IF(H99=$J$234,($K$234*K99),0)+IF(H99=$J$235,($K$235*K99),0)</f>
        <v>0</v>
      </c>
      <c r="S99" s="15">
        <f t="shared" si="10"/>
        <v>0</v>
      </c>
      <c r="T99" s="15">
        <f>SUMIF('COAL RECEIPT &amp; GCV DATA (3)'!$A$3:$A$204,'MASTER DATA FILE RAW COAL ( (3)'!A99,'COAL RECEIPT &amp; GCV DATA (3)'!$T$3:$T$204)</f>
        <v>0</v>
      </c>
      <c r="U99" s="15">
        <f t="shared" si="11"/>
        <v>0</v>
      </c>
      <c r="V99" s="15">
        <f>SUMIF('COAL RECEIPT &amp; GCV DATA (3)'!$A$3:$A$204,'MASTER DATA FILE RAW COAL ( (3)'!A99,'COAL RECEIPT &amp; GCV DATA (3)'!$V$3:$V$204)</f>
        <v>0</v>
      </c>
      <c r="W99" s="15">
        <f t="shared" si="12"/>
        <v>0</v>
      </c>
    </row>
    <row r="100" spans="1:23" customFormat="1" hidden="1" x14ac:dyDescent="0.3">
      <c r="A100" s="12"/>
      <c r="B100" s="12">
        <f>SUMIF('COAL RECEIPT &amp; GCV DATA (3)'!$A$3:$A$9,'MASTER DATA FILE RAW COAL ( (3)'!A100,'COAL RECEIPT &amp; GCV DATA (3)'!$B$3:$B$9)</f>
        <v>0</v>
      </c>
      <c r="C100" s="13">
        <f>SUMIF('COAL RECEIPT &amp; GCV DATA (3)'!$A$3:$A$204,'MASTER DATA FILE RAW COAL ( (3)'!A100,'COAL RECEIPT &amp; GCV DATA (3)'!$C$3:$C$204)</f>
        <v>0</v>
      </c>
      <c r="D100" s="13">
        <f>IFERROR(VLOOKUP(A100,'COAL RECEIPT &amp; GCV DATA (3)'!$A$2:$V$9,4,0),0)</f>
        <v>0</v>
      </c>
      <c r="E100" s="14">
        <f>IFERROR(VLOOKUP(A100,'COAL RECEIPT &amp; GCV DATA (3)'!$A$2:$V$9,5,0),0)</f>
        <v>0</v>
      </c>
      <c r="F100" s="13">
        <f>SUMIF('COAL RECEIPT &amp; GCV DATA (3)'!$A$3:$A$204,'MASTER DATA FILE RAW COAL ( (3)'!A128,'COAL RECEIPT &amp; GCV DATA (3)'!$F$3:$F$204)</f>
        <v>0</v>
      </c>
      <c r="G100" s="13">
        <f>IFERROR(VLOOKUP(A100,'COAL RECEIPT &amp; GCV DATA (3)'!$A$2:$V$9,7,0),0)</f>
        <v>0</v>
      </c>
      <c r="H100" s="13">
        <f>IFERROR(VLOOKUP(A100,'COAL RECEIPT &amp; GCV DATA (3)'!$A$2:$V$9,8,0),0)</f>
        <v>0</v>
      </c>
      <c r="I100" s="13">
        <f>IFERROR(VLOOKUP(A100,'COAL RECEIPT &amp; GCV DATA (3)'!$A$2:$V$9,9,0),0)</f>
        <v>0</v>
      </c>
      <c r="J100" s="13">
        <f>IFERROR(VLOOKUP(A100,'COAL RECEIPT &amp; GCV DATA (3)'!$A$2:$V$9,10,0),0)</f>
        <v>0</v>
      </c>
      <c r="K100" s="15">
        <f>SUMIF('COAL RECEIPT &amp; GCV DATA (3)'!$A$3:$A$204,'MASTER DATA FILE RAW COAL ( (3)'!A100,'COAL RECEIPT &amp; GCV DATA (3)'!$K$3:$K$204)</f>
        <v>0</v>
      </c>
      <c r="L100" s="15">
        <f>SUMIF('COAL RECEIPT &amp; GCV DATA (3)'!$A$3:$A$204,'MASTER DATA FILE RAW COAL ( (3)'!A100,'COAL RECEIPT &amp; GCV DATA (3)'!$L$3:$L$204)</f>
        <v>0</v>
      </c>
      <c r="M100" s="15">
        <f t="shared" si="7"/>
        <v>0</v>
      </c>
      <c r="N100" s="15">
        <f t="shared" si="8"/>
        <v>0</v>
      </c>
      <c r="O100" s="15">
        <f>SUMIF('COAL RECEIPT &amp; GCV DATA (3)'!$A$3:$A$204,'MASTER DATA FILE RAW COAL ( (3)'!A100,'COAL RECEIPT &amp; GCV DATA (3)'!$O$3:$O$204)</f>
        <v>0</v>
      </c>
      <c r="P100" s="15">
        <f t="shared" si="9"/>
        <v>0</v>
      </c>
      <c r="Q100" s="15">
        <f>SUMIF('COAL RECEIPT &amp; GCV DATA (3)'!$A$3:$A$9,'MASTER DATA FILE RAW COAL ( (3)'!A100,'COAL RECEIPT &amp; GCV DATA (3)'!$Q$3:$Q$9)+IF(H100=$J$234,($K$234*K100),0)+IF(H100=$J$235,($K$235*K100),0)+IF(H99=$J$235,($K$236*K100),0)</f>
        <v>0</v>
      </c>
      <c r="R100" s="16">
        <f>SUMIF('COAL RECEIPT &amp; GCV DATA (3)'!$A$3:$A$9,'MASTER DATA FILE RAW COAL ( (3)'!A100,'COAL RECEIPT &amp; GCV DATA (3)'!$R$3:$R$9)+IF(H100=$J$234,($K$234*K100),0)+IF(H100=$J$235,($K$235*K100),0)</f>
        <v>0</v>
      </c>
      <c r="S100" s="15">
        <f t="shared" si="10"/>
        <v>0</v>
      </c>
      <c r="T100" s="15">
        <f>SUMIF('COAL RECEIPT &amp; GCV DATA (3)'!$A$3:$A$204,'MASTER DATA FILE RAW COAL ( (3)'!A100,'COAL RECEIPT &amp; GCV DATA (3)'!$T$3:$T$204)</f>
        <v>0</v>
      </c>
      <c r="U100" s="15">
        <f t="shared" si="11"/>
        <v>0</v>
      </c>
      <c r="V100" s="15">
        <f>SUMIF('COAL RECEIPT &amp; GCV DATA (3)'!$A$3:$A$204,'MASTER DATA FILE RAW COAL ( (3)'!A100,'COAL RECEIPT &amp; GCV DATA (3)'!$V$3:$V$204)</f>
        <v>0</v>
      </c>
      <c r="W100" s="15">
        <f t="shared" si="12"/>
        <v>0</v>
      </c>
    </row>
    <row r="101" spans="1:23" customFormat="1" hidden="1" x14ac:dyDescent="0.3">
      <c r="A101" s="12"/>
      <c r="B101" s="12">
        <f>SUMIF('COAL RECEIPT &amp; GCV DATA (3)'!$A$3:$A$9,'MASTER DATA FILE RAW COAL ( (3)'!A101,'COAL RECEIPT &amp; GCV DATA (3)'!$B$3:$B$9)</f>
        <v>0</v>
      </c>
      <c r="C101" s="13">
        <f>SUMIF('COAL RECEIPT &amp; GCV DATA (3)'!$A$3:$A$204,'MASTER DATA FILE RAW COAL ( (3)'!A101,'COAL RECEIPT &amp; GCV DATA (3)'!$C$3:$C$204)</f>
        <v>0</v>
      </c>
      <c r="D101" s="13">
        <f>IFERROR(VLOOKUP(A101,'COAL RECEIPT &amp; GCV DATA (3)'!$A$2:$V$9,4,0),0)</f>
        <v>0</v>
      </c>
      <c r="E101" s="14">
        <f>IFERROR(VLOOKUP(A101,'COAL RECEIPT &amp; GCV DATA (3)'!$A$2:$V$9,5,0),0)</f>
        <v>0</v>
      </c>
      <c r="F101" s="13">
        <f>SUMIF('COAL RECEIPT &amp; GCV DATA (3)'!$A$3:$A$204,'MASTER DATA FILE RAW COAL ( (3)'!A129,'COAL RECEIPT &amp; GCV DATA (3)'!$F$3:$F$204)</f>
        <v>0</v>
      </c>
      <c r="G101" s="13">
        <f>IFERROR(VLOOKUP(A101,'COAL RECEIPT &amp; GCV DATA (3)'!$A$2:$V$9,7,0),0)</f>
        <v>0</v>
      </c>
      <c r="H101" s="13">
        <f>IFERROR(VLOOKUP(A101,'COAL RECEIPT &amp; GCV DATA (3)'!$A$2:$V$9,8,0),0)</f>
        <v>0</v>
      </c>
      <c r="I101" s="13">
        <f>IFERROR(VLOOKUP(A101,'COAL RECEIPT &amp; GCV DATA (3)'!$A$2:$V$9,9,0),0)</f>
        <v>0</v>
      </c>
      <c r="J101" s="13">
        <f>IFERROR(VLOOKUP(A101,'COAL RECEIPT &amp; GCV DATA (3)'!$A$2:$V$9,10,0),0)</f>
        <v>0</v>
      </c>
      <c r="K101" s="15">
        <f>SUMIF('COAL RECEIPT &amp; GCV DATA (3)'!$A$3:$A$204,'MASTER DATA FILE RAW COAL ( (3)'!A101,'COAL RECEIPT &amp; GCV DATA (3)'!$K$3:$K$204)</f>
        <v>0</v>
      </c>
      <c r="L101" s="15">
        <f>SUMIF('COAL RECEIPT &amp; GCV DATA (3)'!$A$3:$A$204,'MASTER DATA FILE RAW COAL ( (3)'!A101,'COAL RECEIPT &amp; GCV DATA (3)'!$L$3:$L$204)</f>
        <v>0</v>
      </c>
      <c r="M101" s="15">
        <f t="shared" si="7"/>
        <v>0</v>
      </c>
      <c r="N101" s="15">
        <f t="shared" si="8"/>
        <v>0</v>
      </c>
      <c r="O101" s="15">
        <f>SUMIF('COAL RECEIPT &amp; GCV DATA (3)'!$A$3:$A$204,'MASTER DATA FILE RAW COAL ( (3)'!A101,'COAL RECEIPT &amp; GCV DATA (3)'!$O$3:$O$204)</f>
        <v>0</v>
      </c>
      <c r="P101" s="15">
        <f t="shared" si="9"/>
        <v>0</v>
      </c>
      <c r="Q101" s="15">
        <f>SUMIF('COAL RECEIPT &amp; GCV DATA (3)'!$A$3:$A$9,'MASTER DATA FILE RAW COAL ( (3)'!A101,'COAL RECEIPT &amp; GCV DATA (3)'!$Q$3:$Q$9)+IF(H101=$J$234,($K$234*K101),0)+IF(H101=$J$235,($K$235*K101),0)+IF(H100=$J$235,($K$236*K101),0)</f>
        <v>0</v>
      </c>
      <c r="R101" s="16">
        <f>SUMIF('COAL RECEIPT &amp; GCV DATA (3)'!$A$3:$A$9,'MASTER DATA FILE RAW COAL ( (3)'!A101,'COAL RECEIPT &amp; GCV DATA (3)'!$R$3:$R$9)+IF(H101=$J$234,($K$234*K101),0)+IF(H101=$J$235,($K$235*K101),0)</f>
        <v>0</v>
      </c>
      <c r="S101" s="15">
        <f t="shared" si="10"/>
        <v>0</v>
      </c>
      <c r="T101" s="15">
        <f>SUMIF('COAL RECEIPT &amp; GCV DATA (3)'!$A$3:$A$204,'MASTER DATA FILE RAW COAL ( (3)'!A101,'COAL RECEIPT &amp; GCV DATA (3)'!$T$3:$T$204)</f>
        <v>0</v>
      </c>
      <c r="U101" s="15">
        <f t="shared" si="11"/>
        <v>0</v>
      </c>
      <c r="V101" s="15">
        <f>SUMIF('COAL RECEIPT &amp; GCV DATA (3)'!$A$3:$A$204,'MASTER DATA FILE RAW COAL ( (3)'!A101,'COAL RECEIPT &amp; GCV DATA (3)'!$V$3:$V$204)</f>
        <v>0</v>
      </c>
      <c r="W101" s="15">
        <f t="shared" si="12"/>
        <v>0</v>
      </c>
    </row>
    <row r="102" spans="1:23" customFormat="1" hidden="1" x14ac:dyDescent="0.3">
      <c r="A102" s="12"/>
      <c r="B102" s="12">
        <f>SUMIF('COAL RECEIPT &amp; GCV DATA (3)'!$A$3:$A$9,'MASTER DATA FILE RAW COAL ( (3)'!A102,'COAL RECEIPT &amp; GCV DATA (3)'!$B$3:$B$9)</f>
        <v>0</v>
      </c>
      <c r="C102" s="13">
        <f>SUMIF('COAL RECEIPT &amp; GCV DATA (3)'!$A$3:$A$204,'MASTER DATA FILE RAW COAL ( (3)'!A102,'COAL RECEIPT &amp; GCV DATA (3)'!$C$3:$C$204)</f>
        <v>0</v>
      </c>
      <c r="D102" s="13">
        <f>IFERROR(VLOOKUP(A102,'COAL RECEIPT &amp; GCV DATA (3)'!$A$2:$V$9,4,0),0)</f>
        <v>0</v>
      </c>
      <c r="E102" s="14">
        <f>IFERROR(VLOOKUP(A102,'COAL RECEIPT &amp; GCV DATA (3)'!$A$2:$V$9,5,0),0)</f>
        <v>0</v>
      </c>
      <c r="F102" s="13">
        <f>SUMIF('COAL RECEIPT &amp; GCV DATA (3)'!$A$3:$A$204,'MASTER DATA FILE RAW COAL ( (3)'!A130,'COAL RECEIPT &amp; GCV DATA (3)'!$F$3:$F$204)</f>
        <v>0</v>
      </c>
      <c r="G102" s="13">
        <f>IFERROR(VLOOKUP(A102,'COAL RECEIPT &amp; GCV DATA (3)'!$A$2:$V$9,7,0),0)</f>
        <v>0</v>
      </c>
      <c r="H102" s="13">
        <f>IFERROR(VLOOKUP(A102,'COAL RECEIPT &amp; GCV DATA (3)'!$A$2:$V$9,8,0),0)</f>
        <v>0</v>
      </c>
      <c r="I102" s="13">
        <f>IFERROR(VLOOKUP(A102,'COAL RECEIPT &amp; GCV DATA (3)'!$A$2:$V$9,9,0),0)</f>
        <v>0</v>
      </c>
      <c r="J102" s="13">
        <f>IFERROR(VLOOKUP(A102,'COAL RECEIPT &amp; GCV DATA (3)'!$A$2:$V$9,10,0),0)</f>
        <v>0</v>
      </c>
      <c r="K102" s="15">
        <f>SUMIF('COAL RECEIPT &amp; GCV DATA (3)'!$A$3:$A$204,'MASTER DATA FILE RAW COAL ( (3)'!A102,'COAL RECEIPT &amp; GCV DATA (3)'!$K$3:$K$204)</f>
        <v>0</v>
      </c>
      <c r="L102" s="15">
        <f>SUMIF('COAL RECEIPT &amp; GCV DATA (3)'!$A$3:$A$204,'MASTER DATA FILE RAW COAL ( (3)'!A102,'COAL RECEIPT &amp; GCV DATA (3)'!$L$3:$L$204)</f>
        <v>0</v>
      </c>
      <c r="M102" s="15">
        <f t="shared" si="7"/>
        <v>0</v>
      </c>
      <c r="N102" s="15">
        <f t="shared" si="8"/>
        <v>0</v>
      </c>
      <c r="O102" s="15">
        <f>SUMIF('COAL RECEIPT &amp; GCV DATA (3)'!$A$3:$A$204,'MASTER DATA FILE RAW COAL ( (3)'!A102,'COAL RECEIPT &amp; GCV DATA (3)'!$O$3:$O$204)</f>
        <v>0</v>
      </c>
      <c r="P102" s="15">
        <f t="shared" si="9"/>
        <v>0</v>
      </c>
      <c r="Q102" s="15">
        <f>SUMIF('COAL RECEIPT &amp; GCV DATA (3)'!$A$3:$A$9,'MASTER DATA FILE RAW COAL ( (3)'!A102,'COAL RECEIPT &amp; GCV DATA (3)'!$Q$3:$Q$9)+IF(H102=$J$234,($K$234*K102),0)+IF(H102=$J$235,($K$235*K102),0)+IF(H101=$J$235,($K$236*K102),0)</f>
        <v>0</v>
      </c>
      <c r="R102" s="16">
        <f>SUMIF('COAL RECEIPT &amp; GCV DATA (3)'!$A$3:$A$9,'MASTER DATA FILE RAW COAL ( (3)'!A102,'COAL RECEIPT &amp; GCV DATA (3)'!$R$3:$R$9)+IF(H102=$J$234,($K$234*K102),0)+IF(H102=$J$235,($K$235*K102),0)</f>
        <v>0</v>
      </c>
      <c r="S102" s="15">
        <f t="shared" si="10"/>
        <v>0</v>
      </c>
      <c r="T102" s="15">
        <f>SUMIF('COAL RECEIPT &amp; GCV DATA (3)'!$A$3:$A$204,'MASTER DATA FILE RAW COAL ( (3)'!A102,'COAL RECEIPT &amp; GCV DATA (3)'!$T$3:$T$204)</f>
        <v>0</v>
      </c>
      <c r="U102" s="15">
        <f t="shared" si="11"/>
        <v>0</v>
      </c>
      <c r="V102" s="15">
        <f>SUMIF('COAL RECEIPT &amp; GCV DATA (3)'!$A$3:$A$204,'MASTER DATA FILE RAW COAL ( (3)'!A102,'COAL RECEIPT &amp; GCV DATA (3)'!$V$3:$V$204)</f>
        <v>0</v>
      </c>
      <c r="W102" s="15">
        <f t="shared" si="12"/>
        <v>0</v>
      </c>
    </row>
    <row r="103" spans="1:23" customFormat="1" hidden="1" x14ac:dyDescent="0.3">
      <c r="A103" s="12"/>
      <c r="B103" s="12">
        <f>SUMIF('COAL RECEIPT &amp; GCV DATA (3)'!$A$3:$A$9,'MASTER DATA FILE RAW COAL ( (3)'!A103,'COAL RECEIPT &amp; GCV DATA (3)'!$B$3:$B$9)</f>
        <v>0</v>
      </c>
      <c r="C103" s="13">
        <f>SUMIF('COAL RECEIPT &amp; GCV DATA (3)'!$A$3:$A$204,'MASTER DATA FILE RAW COAL ( (3)'!A103,'COAL RECEIPT &amp; GCV DATA (3)'!$C$3:$C$204)</f>
        <v>0</v>
      </c>
      <c r="D103" s="13">
        <f>IFERROR(VLOOKUP(A103,'COAL RECEIPT &amp; GCV DATA (3)'!$A$2:$V$9,4,0),0)</f>
        <v>0</v>
      </c>
      <c r="E103" s="14">
        <f>IFERROR(VLOOKUP(A103,'COAL RECEIPT &amp; GCV DATA (3)'!$A$2:$V$9,5,0),0)</f>
        <v>0</v>
      </c>
      <c r="F103" s="13">
        <f>SUMIF('COAL RECEIPT &amp; GCV DATA (3)'!$A$3:$A$204,'MASTER DATA FILE RAW COAL ( (3)'!A131,'COAL RECEIPT &amp; GCV DATA (3)'!$F$3:$F$204)</f>
        <v>0</v>
      </c>
      <c r="G103" s="13">
        <f>IFERROR(VLOOKUP(A103,'COAL RECEIPT &amp; GCV DATA (3)'!$A$2:$V$9,7,0),0)</f>
        <v>0</v>
      </c>
      <c r="H103" s="13">
        <f>IFERROR(VLOOKUP(A103,'COAL RECEIPT &amp; GCV DATA (3)'!$A$2:$V$9,8,0),0)</f>
        <v>0</v>
      </c>
      <c r="I103" s="13">
        <f>IFERROR(VLOOKUP(A103,'COAL RECEIPT &amp; GCV DATA (3)'!$A$2:$V$9,9,0),0)</f>
        <v>0</v>
      </c>
      <c r="J103" s="13">
        <f>IFERROR(VLOOKUP(A103,'COAL RECEIPT &amp; GCV DATA (3)'!$A$2:$V$9,10,0),0)</f>
        <v>0</v>
      </c>
      <c r="K103" s="15">
        <f>SUMIF('COAL RECEIPT &amp; GCV DATA (3)'!$A$3:$A$204,'MASTER DATA FILE RAW COAL ( (3)'!A103,'COAL RECEIPT &amp; GCV DATA (3)'!$K$3:$K$204)</f>
        <v>0</v>
      </c>
      <c r="L103" s="15">
        <f>SUMIF('COAL RECEIPT &amp; GCV DATA (3)'!$A$3:$A$204,'MASTER DATA FILE RAW COAL ( (3)'!A103,'COAL RECEIPT &amp; GCV DATA (3)'!$L$3:$L$204)</f>
        <v>0</v>
      </c>
      <c r="M103" s="15">
        <f t="shared" si="7"/>
        <v>0</v>
      </c>
      <c r="N103" s="15">
        <f t="shared" si="8"/>
        <v>0</v>
      </c>
      <c r="O103" s="15">
        <f>SUMIF('COAL RECEIPT &amp; GCV DATA (3)'!$A$3:$A$204,'MASTER DATA FILE RAW COAL ( (3)'!A103,'COAL RECEIPT &amp; GCV DATA (3)'!$O$3:$O$204)</f>
        <v>0</v>
      </c>
      <c r="P103" s="15">
        <f t="shared" si="9"/>
        <v>0</v>
      </c>
      <c r="Q103" s="15">
        <f>SUMIF('COAL RECEIPT &amp; GCV DATA (3)'!$A$3:$A$9,'MASTER DATA FILE RAW COAL ( (3)'!A103,'COAL RECEIPT &amp; GCV DATA (3)'!$Q$3:$Q$9)+IF(H103=$J$234,($K$234*K103),0)+IF(H103=$J$235,($K$235*K103),0)+IF(H102=$J$235,($K$236*K103),0)</f>
        <v>0</v>
      </c>
      <c r="R103" s="16">
        <f>SUMIF('COAL RECEIPT &amp; GCV DATA (3)'!$A$3:$A$9,'MASTER DATA FILE RAW COAL ( (3)'!A103,'COAL RECEIPT &amp; GCV DATA (3)'!$R$3:$R$9)+IF(H103=$J$234,($K$234*K103),0)+IF(H103=$J$235,($K$235*K103),0)</f>
        <v>0</v>
      </c>
      <c r="S103" s="15">
        <f t="shared" si="10"/>
        <v>0</v>
      </c>
      <c r="T103" s="15">
        <f>SUMIF('COAL RECEIPT &amp; GCV DATA (3)'!$A$3:$A$204,'MASTER DATA FILE RAW COAL ( (3)'!A103,'COAL RECEIPT &amp; GCV DATA (3)'!$T$3:$T$204)</f>
        <v>0</v>
      </c>
      <c r="U103" s="15">
        <f t="shared" si="11"/>
        <v>0</v>
      </c>
      <c r="V103" s="15">
        <f>SUMIF('COAL RECEIPT &amp; GCV DATA (3)'!$A$3:$A$204,'MASTER DATA FILE RAW COAL ( (3)'!A103,'COAL RECEIPT &amp; GCV DATA (3)'!$V$3:$V$204)</f>
        <v>0</v>
      </c>
      <c r="W103" s="15">
        <f t="shared" si="12"/>
        <v>0</v>
      </c>
    </row>
    <row r="104" spans="1:23" customFormat="1" hidden="1" x14ac:dyDescent="0.3">
      <c r="A104" s="12"/>
      <c r="B104" s="12">
        <f>SUMIF('COAL RECEIPT &amp; GCV DATA (3)'!$A$3:$A$9,'MASTER DATA FILE RAW COAL ( (3)'!A104,'COAL RECEIPT &amp; GCV DATA (3)'!$B$3:$B$9)</f>
        <v>0</v>
      </c>
      <c r="C104" s="13">
        <f>SUMIF('COAL RECEIPT &amp; GCV DATA (3)'!$A$3:$A$204,'MASTER DATA FILE RAW COAL ( (3)'!A104,'COAL RECEIPT &amp; GCV DATA (3)'!$C$3:$C$204)</f>
        <v>0</v>
      </c>
      <c r="D104" s="13">
        <f>IFERROR(VLOOKUP(A104,'COAL RECEIPT &amp; GCV DATA (3)'!$A$2:$V$9,4,0),0)</f>
        <v>0</v>
      </c>
      <c r="E104" s="14">
        <f>IFERROR(VLOOKUP(A104,'COAL RECEIPT &amp; GCV DATA (3)'!$A$2:$V$9,5,0),0)</f>
        <v>0</v>
      </c>
      <c r="F104" s="13">
        <f>SUMIF('COAL RECEIPT &amp; GCV DATA (3)'!$A$3:$A$204,'MASTER DATA FILE RAW COAL ( (3)'!A132,'COAL RECEIPT &amp; GCV DATA (3)'!$F$3:$F$204)</f>
        <v>0</v>
      </c>
      <c r="G104" s="13">
        <f>IFERROR(VLOOKUP(A104,'COAL RECEIPT &amp; GCV DATA (3)'!$A$2:$V$9,7,0),0)</f>
        <v>0</v>
      </c>
      <c r="H104" s="13">
        <f>IFERROR(VLOOKUP(A104,'COAL RECEIPT &amp; GCV DATA (3)'!$A$2:$V$9,8,0),0)</f>
        <v>0</v>
      </c>
      <c r="I104" s="13">
        <f>IFERROR(VLOOKUP(A104,'COAL RECEIPT &amp; GCV DATA (3)'!$A$2:$V$9,9,0),0)</f>
        <v>0</v>
      </c>
      <c r="J104" s="13">
        <f>IFERROR(VLOOKUP(A104,'COAL RECEIPT &amp; GCV DATA (3)'!$A$2:$V$9,10,0),0)</f>
        <v>0</v>
      </c>
      <c r="K104" s="15">
        <f>SUMIF('COAL RECEIPT &amp; GCV DATA (3)'!$A$3:$A$204,'MASTER DATA FILE RAW COAL ( (3)'!A104,'COAL RECEIPT &amp; GCV DATA (3)'!$K$3:$K$204)</f>
        <v>0</v>
      </c>
      <c r="L104" s="15">
        <f>SUMIF('COAL RECEIPT &amp; GCV DATA (3)'!$A$3:$A$204,'MASTER DATA FILE RAW COAL ( (3)'!A104,'COAL RECEIPT &amp; GCV DATA (3)'!$L$3:$L$204)</f>
        <v>0</v>
      </c>
      <c r="M104" s="15">
        <f t="shared" si="7"/>
        <v>0</v>
      </c>
      <c r="N104" s="15">
        <f t="shared" si="8"/>
        <v>0</v>
      </c>
      <c r="O104" s="15">
        <f>SUMIF('COAL RECEIPT &amp; GCV DATA (3)'!$A$3:$A$204,'MASTER DATA FILE RAW COAL ( (3)'!A104,'COAL RECEIPT &amp; GCV DATA (3)'!$O$3:$O$204)</f>
        <v>0</v>
      </c>
      <c r="P104" s="15">
        <f t="shared" si="9"/>
        <v>0</v>
      </c>
      <c r="Q104" s="15">
        <f>SUMIF('COAL RECEIPT &amp; GCV DATA (3)'!$A$3:$A$9,'MASTER DATA FILE RAW COAL ( (3)'!A104,'COAL RECEIPT &amp; GCV DATA (3)'!$Q$3:$Q$9)+IF(H104=$J$234,($K$234*K104),0)+IF(H104=$J$235,($K$235*K104),0)+IF(H103=$J$235,($K$236*K104),0)</f>
        <v>0</v>
      </c>
      <c r="R104" s="16">
        <f>SUMIF('COAL RECEIPT &amp; GCV DATA (3)'!$A$3:$A$9,'MASTER DATA FILE RAW COAL ( (3)'!A104,'COAL RECEIPT &amp; GCV DATA (3)'!$R$3:$R$9)+IF(H104=$J$234,($K$234*K104),0)+IF(H104=$J$235,($K$235*K104),0)</f>
        <v>0</v>
      </c>
      <c r="S104" s="15">
        <f t="shared" si="10"/>
        <v>0</v>
      </c>
      <c r="T104" s="15">
        <f>SUMIF('COAL RECEIPT &amp; GCV DATA (3)'!$A$3:$A$204,'MASTER DATA FILE RAW COAL ( (3)'!A104,'COAL RECEIPT &amp; GCV DATA (3)'!$T$3:$T$204)</f>
        <v>0</v>
      </c>
      <c r="U104" s="15">
        <f t="shared" si="11"/>
        <v>0</v>
      </c>
      <c r="V104" s="15">
        <f>SUMIF('COAL RECEIPT &amp; GCV DATA (3)'!$A$3:$A$204,'MASTER DATA FILE RAW COAL ( (3)'!A104,'COAL RECEIPT &amp; GCV DATA (3)'!$V$3:$V$204)</f>
        <v>0</v>
      </c>
      <c r="W104" s="15">
        <f t="shared" si="12"/>
        <v>0</v>
      </c>
    </row>
    <row r="105" spans="1:23" customFormat="1" hidden="1" x14ac:dyDescent="0.3">
      <c r="A105" s="12"/>
      <c r="B105" s="12">
        <f>SUMIF('COAL RECEIPT &amp; GCV DATA (3)'!$A$3:$A$9,'MASTER DATA FILE RAW COAL ( (3)'!A105,'COAL RECEIPT &amp; GCV DATA (3)'!$B$3:$B$9)</f>
        <v>0</v>
      </c>
      <c r="C105" s="13">
        <f>SUMIF('COAL RECEIPT &amp; GCV DATA (3)'!$A$3:$A$204,'MASTER DATA FILE RAW COAL ( (3)'!A105,'COAL RECEIPT &amp; GCV DATA (3)'!$C$3:$C$204)</f>
        <v>0</v>
      </c>
      <c r="D105" s="13">
        <f>IFERROR(VLOOKUP(A105,'COAL RECEIPT &amp; GCV DATA (3)'!$A$2:$V$9,4,0),0)</f>
        <v>0</v>
      </c>
      <c r="E105" s="14">
        <f>IFERROR(VLOOKUP(A105,'COAL RECEIPT &amp; GCV DATA (3)'!$A$2:$V$9,5,0),0)</f>
        <v>0</v>
      </c>
      <c r="F105" s="13">
        <f>SUMIF('COAL RECEIPT &amp; GCV DATA (3)'!$A$3:$A$204,'MASTER DATA FILE RAW COAL ( (3)'!A133,'COAL RECEIPT &amp; GCV DATA (3)'!$F$3:$F$204)</f>
        <v>0</v>
      </c>
      <c r="G105" s="13">
        <f>IFERROR(VLOOKUP(A105,'COAL RECEIPT &amp; GCV DATA (3)'!$A$2:$V$9,7,0),0)</f>
        <v>0</v>
      </c>
      <c r="H105" s="13">
        <f>IFERROR(VLOOKUP(A105,'COAL RECEIPT &amp; GCV DATA (3)'!$A$2:$V$9,8,0),0)</f>
        <v>0</v>
      </c>
      <c r="I105" s="13">
        <f>IFERROR(VLOOKUP(A105,'COAL RECEIPT &amp; GCV DATA (3)'!$A$2:$V$9,9,0),0)</f>
        <v>0</v>
      </c>
      <c r="J105" s="13">
        <f>IFERROR(VLOOKUP(A105,'COAL RECEIPT &amp; GCV DATA (3)'!$A$2:$V$9,10,0),0)</f>
        <v>0</v>
      </c>
      <c r="K105" s="15">
        <f>SUMIF('COAL RECEIPT &amp; GCV DATA (3)'!$A$3:$A$204,'MASTER DATA FILE RAW COAL ( (3)'!A105,'COAL RECEIPT &amp; GCV DATA (3)'!$K$3:$K$204)</f>
        <v>0</v>
      </c>
      <c r="L105" s="15">
        <f>SUMIF('COAL RECEIPT &amp; GCV DATA (3)'!$A$3:$A$204,'MASTER DATA FILE RAW COAL ( (3)'!A105,'COAL RECEIPT &amp; GCV DATA (3)'!$L$3:$L$204)</f>
        <v>0</v>
      </c>
      <c r="M105" s="15">
        <f t="shared" si="7"/>
        <v>0</v>
      </c>
      <c r="N105" s="15">
        <f t="shared" si="8"/>
        <v>0</v>
      </c>
      <c r="O105" s="15">
        <f>SUMIF('COAL RECEIPT &amp; GCV DATA (3)'!$A$3:$A$204,'MASTER DATA FILE RAW COAL ( (3)'!A105,'COAL RECEIPT &amp; GCV DATA (3)'!$O$3:$O$204)</f>
        <v>0</v>
      </c>
      <c r="P105" s="15">
        <f t="shared" si="9"/>
        <v>0</v>
      </c>
      <c r="Q105" s="15">
        <f>SUMIF('COAL RECEIPT &amp; GCV DATA (3)'!$A$3:$A$9,'MASTER DATA FILE RAW COAL ( (3)'!A105,'COAL RECEIPT &amp; GCV DATA (3)'!$Q$3:$Q$9)+IF(H105=$J$234,($K$234*K105),0)+IF(H105=$J$235,($K$235*K105),0)+IF(H104=$J$235,($K$236*K105),0)</f>
        <v>0</v>
      </c>
      <c r="R105" s="16">
        <f>SUMIF('COAL RECEIPT &amp; GCV DATA (3)'!$A$3:$A$9,'MASTER DATA FILE RAW COAL ( (3)'!A105,'COAL RECEIPT &amp; GCV DATA (3)'!$R$3:$R$9)+IF(H105=$J$234,($K$234*K105),0)+IF(H105=$J$235,($K$235*K105),0)</f>
        <v>0</v>
      </c>
      <c r="S105" s="15">
        <f t="shared" si="10"/>
        <v>0</v>
      </c>
      <c r="T105" s="15">
        <f>SUMIF('COAL RECEIPT &amp; GCV DATA (3)'!$A$3:$A$204,'MASTER DATA FILE RAW COAL ( (3)'!A105,'COAL RECEIPT &amp; GCV DATA (3)'!$T$3:$T$204)</f>
        <v>0</v>
      </c>
      <c r="U105" s="15">
        <f t="shared" si="11"/>
        <v>0</v>
      </c>
      <c r="V105" s="15">
        <f>SUMIF('COAL RECEIPT &amp; GCV DATA (3)'!$A$3:$A$204,'MASTER DATA FILE RAW COAL ( (3)'!A105,'COAL RECEIPT &amp; GCV DATA (3)'!$V$3:$V$204)</f>
        <v>0</v>
      </c>
      <c r="W105" s="15">
        <f t="shared" si="12"/>
        <v>0</v>
      </c>
    </row>
    <row r="106" spans="1:23" customFormat="1" hidden="1" x14ac:dyDescent="0.3">
      <c r="A106" s="12"/>
      <c r="B106" s="12">
        <f>SUMIF('COAL RECEIPT &amp; GCV DATA (3)'!$A$3:$A$9,'MASTER DATA FILE RAW COAL ( (3)'!A106,'COAL RECEIPT &amp; GCV DATA (3)'!$B$3:$B$9)</f>
        <v>0</v>
      </c>
      <c r="C106" s="13">
        <f>SUMIF('COAL RECEIPT &amp; GCV DATA (3)'!$A$3:$A$204,'MASTER DATA FILE RAW COAL ( (3)'!A106,'COAL RECEIPT &amp; GCV DATA (3)'!$C$3:$C$204)</f>
        <v>0</v>
      </c>
      <c r="D106" s="13">
        <f>IFERROR(VLOOKUP(A106,'COAL RECEIPT &amp; GCV DATA (3)'!$A$2:$V$9,4,0),0)</f>
        <v>0</v>
      </c>
      <c r="E106" s="14">
        <f>IFERROR(VLOOKUP(A106,'COAL RECEIPT &amp; GCV DATA (3)'!$A$2:$V$9,5,0),0)</f>
        <v>0</v>
      </c>
      <c r="F106" s="13">
        <f>SUMIF('COAL RECEIPT &amp; GCV DATA (3)'!$A$3:$A$204,'MASTER DATA FILE RAW COAL ( (3)'!A134,'COAL RECEIPT &amp; GCV DATA (3)'!$F$3:$F$204)</f>
        <v>0</v>
      </c>
      <c r="G106" s="13">
        <f>IFERROR(VLOOKUP(A106,'COAL RECEIPT &amp; GCV DATA (3)'!$A$2:$V$9,7,0),0)</f>
        <v>0</v>
      </c>
      <c r="H106" s="13">
        <f>IFERROR(VLOOKUP(A106,'COAL RECEIPT &amp; GCV DATA (3)'!$A$2:$V$9,8,0),0)</f>
        <v>0</v>
      </c>
      <c r="I106" s="13">
        <f>IFERROR(VLOOKUP(A106,'COAL RECEIPT &amp; GCV DATA (3)'!$A$2:$V$9,9,0),0)</f>
        <v>0</v>
      </c>
      <c r="J106" s="13">
        <f>IFERROR(VLOOKUP(A106,'COAL RECEIPT &amp; GCV DATA (3)'!$A$2:$V$9,10,0),0)</f>
        <v>0</v>
      </c>
      <c r="K106" s="15">
        <f>SUMIF('COAL RECEIPT &amp; GCV DATA (3)'!$A$3:$A$204,'MASTER DATA FILE RAW COAL ( (3)'!A106,'COAL RECEIPT &amp; GCV DATA (3)'!$K$3:$K$204)</f>
        <v>0</v>
      </c>
      <c r="L106" s="15">
        <f>SUMIF('COAL RECEIPT &amp; GCV DATA (3)'!$A$3:$A$204,'MASTER DATA FILE RAW COAL ( (3)'!A106,'COAL RECEIPT &amp; GCV DATA (3)'!$L$3:$L$204)</f>
        <v>0</v>
      </c>
      <c r="M106" s="15">
        <f t="shared" si="7"/>
        <v>0</v>
      </c>
      <c r="N106" s="15">
        <f t="shared" si="8"/>
        <v>0</v>
      </c>
      <c r="O106" s="15">
        <f>SUMIF('COAL RECEIPT &amp; GCV DATA (3)'!$A$3:$A$204,'MASTER DATA FILE RAW COAL ( (3)'!A106,'COAL RECEIPT &amp; GCV DATA (3)'!$O$3:$O$204)</f>
        <v>0</v>
      </c>
      <c r="P106" s="15">
        <f t="shared" si="9"/>
        <v>0</v>
      </c>
      <c r="Q106" s="15">
        <f>SUMIF('COAL RECEIPT &amp; GCV DATA (3)'!$A$3:$A$9,'MASTER DATA FILE RAW COAL ( (3)'!A106,'COAL RECEIPT &amp; GCV DATA (3)'!$Q$3:$Q$9)+IF(H106=$J$234,($K$234*K106),0)+IF(H106=$J$235,($K$235*K106),0)+IF(H105=$J$235,($K$236*K106),0)</f>
        <v>0</v>
      </c>
      <c r="R106" s="16">
        <f>SUMIF('COAL RECEIPT &amp; GCV DATA (3)'!$A$3:$A$9,'MASTER DATA FILE RAW COAL ( (3)'!A106,'COAL RECEIPT &amp; GCV DATA (3)'!$R$3:$R$9)+IF(H106=$J$234,($K$234*K106),0)+IF(H106=$J$235,($K$235*K106),0)</f>
        <v>0</v>
      </c>
      <c r="S106" s="15">
        <f t="shared" si="10"/>
        <v>0</v>
      </c>
      <c r="T106" s="15">
        <f>SUMIF('COAL RECEIPT &amp; GCV DATA (3)'!$A$3:$A$204,'MASTER DATA FILE RAW COAL ( (3)'!A106,'COAL RECEIPT &amp; GCV DATA (3)'!$T$3:$T$204)</f>
        <v>0</v>
      </c>
      <c r="U106" s="15">
        <f t="shared" si="11"/>
        <v>0</v>
      </c>
      <c r="V106" s="15">
        <f>SUMIF('COAL RECEIPT &amp; GCV DATA (3)'!$A$3:$A$204,'MASTER DATA FILE RAW COAL ( (3)'!A106,'COAL RECEIPT &amp; GCV DATA (3)'!$V$3:$V$204)</f>
        <v>0</v>
      </c>
      <c r="W106" s="15">
        <f t="shared" si="12"/>
        <v>0</v>
      </c>
    </row>
    <row r="107" spans="1:23" customFormat="1" hidden="1" x14ac:dyDescent="0.3">
      <c r="A107" s="12"/>
      <c r="B107" s="12">
        <f>SUMIF('COAL RECEIPT &amp; GCV DATA (3)'!$A$3:$A$9,'MASTER DATA FILE RAW COAL ( (3)'!A107,'COAL RECEIPT &amp; GCV DATA (3)'!$B$3:$B$9)</f>
        <v>0</v>
      </c>
      <c r="C107" s="13">
        <f>SUMIF('COAL RECEIPT &amp; GCV DATA (3)'!$A$3:$A$204,'MASTER DATA FILE RAW COAL ( (3)'!A107,'COAL RECEIPT &amp; GCV DATA (3)'!$C$3:$C$204)</f>
        <v>0</v>
      </c>
      <c r="D107" s="13">
        <f>IFERROR(VLOOKUP(A107,'COAL RECEIPT &amp; GCV DATA (3)'!$A$2:$V$9,4,0),0)</f>
        <v>0</v>
      </c>
      <c r="E107" s="14">
        <f>IFERROR(VLOOKUP(A107,'COAL RECEIPT &amp; GCV DATA (3)'!$A$2:$V$9,5,0),0)</f>
        <v>0</v>
      </c>
      <c r="F107" s="13">
        <f>SUMIF('COAL RECEIPT &amp; GCV DATA (3)'!$A$3:$A$204,'MASTER DATA FILE RAW COAL ( (3)'!A135,'COAL RECEIPT &amp; GCV DATA (3)'!$F$3:$F$204)</f>
        <v>0</v>
      </c>
      <c r="G107" s="13">
        <f>IFERROR(VLOOKUP(A107,'COAL RECEIPT &amp; GCV DATA (3)'!$A$2:$V$9,7,0),0)</f>
        <v>0</v>
      </c>
      <c r="H107" s="13">
        <f>IFERROR(VLOOKUP(A107,'COAL RECEIPT &amp; GCV DATA (3)'!$A$2:$V$9,8,0),0)</f>
        <v>0</v>
      </c>
      <c r="I107" s="13">
        <f>IFERROR(VLOOKUP(A107,'COAL RECEIPT &amp; GCV DATA (3)'!$A$2:$V$9,9,0),0)</f>
        <v>0</v>
      </c>
      <c r="J107" s="13">
        <f>IFERROR(VLOOKUP(A107,'COAL RECEIPT &amp; GCV DATA (3)'!$A$2:$V$9,10,0),0)</f>
        <v>0</v>
      </c>
      <c r="K107" s="15">
        <f>SUMIF('COAL RECEIPT &amp; GCV DATA (3)'!$A$3:$A$204,'MASTER DATA FILE RAW COAL ( (3)'!A107,'COAL RECEIPT &amp; GCV DATA (3)'!$K$3:$K$204)</f>
        <v>0</v>
      </c>
      <c r="L107" s="15">
        <f>SUMIF('COAL RECEIPT &amp; GCV DATA (3)'!$A$3:$A$204,'MASTER DATA FILE RAW COAL ( (3)'!A107,'COAL RECEIPT &amp; GCV DATA (3)'!$L$3:$L$204)</f>
        <v>0</v>
      </c>
      <c r="M107" s="15">
        <f t="shared" si="7"/>
        <v>0</v>
      </c>
      <c r="N107" s="15">
        <f t="shared" si="8"/>
        <v>0</v>
      </c>
      <c r="O107" s="15">
        <f>SUMIF('COAL RECEIPT &amp; GCV DATA (3)'!$A$3:$A$204,'MASTER DATA FILE RAW COAL ( (3)'!A107,'COAL RECEIPT &amp; GCV DATA (3)'!$O$3:$O$204)</f>
        <v>0</v>
      </c>
      <c r="P107" s="15">
        <f t="shared" si="9"/>
        <v>0</v>
      </c>
      <c r="Q107" s="15">
        <f>SUMIF('COAL RECEIPT &amp; GCV DATA (3)'!$A$3:$A$9,'MASTER DATA FILE RAW COAL ( (3)'!A107,'COAL RECEIPT &amp; GCV DATA (3)'!$Q$3:$Q$9)+IF(H107=$J$234,($K$234*K107),0)+IF(H107=$J$235,($K$235*K107),0)+IF(H106=$J$235,($K$236*K107),0)</f>
        <v>0</v>
      </c>
      <c r="R107" s="16">
        <f>SUMIF('COAL RECEIPT &amp; GCV DATA (3)'!$A$3:$A$9,'MASTER DATA FILE RAW COAL ( (3)'!A107,'COAL RECEIPT &amp; GCV DATA (3)'!$R$3:$R$9)+IF(H107=$J$234,($K$234*K107),0)+IF(H107=$J$235,($K$235*K107),0)</f>
        <v>0</v>
      </c>
      <c r="S107" s="15">
        <f t="shared" si="10"/>
        <v>0</v>
      </c>
      <c r="T107" s="15">
        <f>SUMIF('COAL RECEIPT &amp; GCV DATA (3)'!$A$3:$A$204,'MASTER DATA FILE RAW COAL ( (3)'!A107,'COAL RECEIPT &amp; GCV DATA (3)'!$T$3:$T$204)</f>
        <v>0</v>
      </c>
      <c r="U107" s="15">
        <f t="shared" si="11"/>
        <v>0</v>
      </c>
      <c r="V107" s="15">
        <f>SUMIF('COAL RECEIPT &amp; GCV DATA (3)'!$A$3:$A$204,'MASTER DATA FILE RAW COAL ( (3)'!A107,'COAL RECEIPT &amp; GCV DATA (3)'!$V$3:$V$204)</f>
        <v>0</v>
      </c>
      <c r="W107" s="15">
        <f t="shared" si="12"/>
        <v>0</v>
      </c>
    </row>
    <row r="108" spans="1:23" customFormat="1" hidden="1" x14ac:dyDescent="0.3">
      <c r="A108" s="12"/>
      <c r="B108" s="12">
        <f>SUMIF('COAL RECEIPT &amp; GCV DATA (3)'!$A$3:$A$9,'MASTER DATA FILE RAW COAL ( (3)'!A108,'COAL RECEIPT &amp; GCV DATA (3)'!$B$3:$B$9)</f>
        <v>0</v>
      </c>
      <c r="C108" s="13">
        <f>SUMIF('COAL RECEIPT &amp; GCV DATA (3)'!$A$3:$A$204,'MASTER DATA FILE RAW COAL ( (3)'!A108,'COAL RECEIPT &amp; GCV DATA (3)'!$C$3:$C$204)</f>
        <v>0</v>
      </c>
      <c r="D108" s="13">
        <f>IFERROR(VLOOKUP(A108,'COAL RECEIPT &amp; GCV DATA (3)'!$A$2:$V$9,4,0),0)</f>
        <v>0</v>
      </c>
      <c r="E108" s="14">
        <f>IFERROR(VLOOKUP(A108,'COAL RECEIPT &amp; GCV DATA (3)'!$A$2:$V$9,5,0),0)</f>
        <v>0</v>
      </c>
      <c r="F108" s="13">
        <f>SUMIF('COAL RECEIPT &amp; GCV DATA (3)'!$A$3:$A$204,'MASTER DATA FILE RAW COAL ( (3)'!A136,'COAL RECEIPT &amp; GCV DATA (3)'!$F$3:$F$204)</f>
        <v>0</v>
      </c>
      <c r="G108" s="13">
        <f>IFERROR(VLOOKUP(A108,'COAL RECEIPT &amp; GCV DATA (3)'!$A$2:$V$9,7,0),0)</f>
        <v>0</v>
      </c>
      <c r="H108" s="13">
        <f>IFERROR(VLOOKUP(A108,'COAL RECEIPT &amp; GCV DATA (3)'!$A$2:$V$9,8,0),0)</f>
        <v>0</v>
      </c>
      <c r="I108" s="13">
        <f>IFERROR(VLOOKUP(A108,'COAL RECEIPT &amp; GCV DATA (3)'!$A$2:$V$9,9,0),0)</f>
        <v>0</v>
      </c>
      <c r="J108" s="13">
        <f>IFERROR(VLOOKUP(A108,'COAL RECEIPT &amp; GCV DATA (3)'!$A$2:$V$9,10,0),0)</f>
        <v>0</v>
      </c>
      <c r="K108" s="15">
        <f>SUMIF('COAL RECEIPT &amp; GCV DATA (3)'!$A$3:$A$204,'MASTER DATA FILE RAW COAL ( (3)'!A108,'COAL RECEIPT &amp; GCV DATA (3)'!$K$3:$K$204)</f>
        <v>0</v>
      </c>
      <c r="L108" s="15">
        <f>SUMIF('COAL RECEIPT &amp; GCV DATA (3)'!$A$3:$A$204,'MASTER DATA FILE RAW COAL ( (3)'!A108,'COAL RECEIPT &amp; GCV DATA (3)'!$L$3:$L$204)</f>
        <v>0</v>
      </c>
      <c r="M108" s="15">
        <f t="shared" si="7"/>
        <v>0</v>
      </c>
      <c r="N108" s="15">
        <f t="shared" si="8"/>
        <v>0</v>
      </c>
      <c r="O108" s="15">
        <f>SUMIF('COAL RECEIPT &amp; GCV DATA (3)'!$A$3:$A$204,'MASTER DATA FILE RAW COAL ( (3)'!A108,'COAL RECEIPT &amp; GCV DATA (3)'!$O$3:$O$204)</f>
        <v>0</v>
      </c>
      <c r="P108" s="15">
        <f t="shared" si="9"/>
        <v>0</v>
      </c>
      <c r="Q108" s="15">
        <f>SUMIF('COAL RECEIPT &amp; GCV DATA (3)'!$A$3:$A$9,'MASTER DATA FILE RAW COAL ( (3)'!A108,'COAL RECEIPT &amp; GCV DATA (3)'!$Q$3:$Q$9)+IF(H108=$J$234,($K$234*K108),0)+IF(H108=$J$235,($K$235*K108),0)+IF(H107=$J$235,($K$236*K108),0)</f>
        <v>0</v>
      </c>
      <c r="R108" s="16">
        <f>SUMIF('COAL RECEIPT &amp; GCV DATA (3)'!$A$3:$A$9,'MASTER DATA FILE RAW COAL ( (3)'!A108,'COAL RECEIPT &amp; GCV DATA (3)'!$R$3:$R$9)+IF(H108=$J$234,($K$234*K108),0)+IF(H108=$J$235,($K$235*K108),0)</f>
        <v>0</v>
      </c>
      <c r="S108" s="15">
        <f t="shared" si="10"/>
        <v>0</v>
      </c>
      <c r="T108" s="15">
        <f>SUMIF('COAL RECEIPT &amp; GCV DATA (3)'!$A$3:$A$204,'MASTER DATA FILE RAW COAL ( (3)'!A108,'COAL RECEIPT &amp; GCV DATA (3)'!$T$3:$T$204)</f>
        <v>0</v>
      </c>
      <c r="U108" s="15">
        <f t="shared" si="11"/>
        <v>0</v>
      </c>
      <c r="V108" s="15">
        <f>SUMIF('COAL RECEIPT &amp; GCV DATA (3)'!$A$3:$A$204,'MASTER DATA FILE RAW COAL ( (3)'!A108,'COAL RECEIPT &amp; GCV DATA (3)'!$V$3:$V$204)</f>
        <v>0</v>
      </c>
      <c r="W108" s="15">
        <f t="shared" si="12"/>
        <v>0</v>
      </c>
    </row>
    <row r="109" spans="1:23" customFormat="1" hidden="1" x14ac:dyDescent="0.3">
      <c r="A109" s="12"/>
      <c r="B109" s="12">
        <f>SUMIF('COAL RECEIPT &amp; GCV DATA (3)'!$A$3:$A$9,'MASTER DATA FILE RAW COAL ( (3)'!A109,'COAL RECEIPT &amp; GCV DATA (3)'!$B$3:$B$9)</f>
        <v>0</v>
      </c>
      <c r="C109" s="13">
        <f>SUMIF('COAL RECEIPT &amp; GCV DATA (3)'!$A$3:$A$204,'MASTER DATA FILE RAW COAL ( (3)'!A109,'COAL RECEIPT &amp; GCV DATA (3)'!$C$3:$C$204)</f>
        <v>0</v>
      </c>
      <c r="D109" s="13">
        <f>IFERROR(VLOOKUP(A109,'COAL RECEIPT &amp; GCV DATA (3)'!$A$2:$V$9,4,0),0)</f>
        <v>0</v>
      </c>
      <c r="E109" s="14">
        <f>IFERROR(VLOOKUP(A109,'COAL RECEIPT &amp; GCV DATA (3)'!$A$2:$V$9,5,0),0)</f>
        <v>0</v>
      </c>
      <c r="F109" s="13">
        <f>SUMIF('COAL RECEIPT &amp; GCV DATA (3)'!$A$3:$A$204,'MASTER DATA FILE RAW COAL ( (3)'!A137,'COAL RECEIPT &amp; GCV DATA (3)'!$F$3:$F$204)</f>
        <v>0</v>
      </c>
      <c r="G109" s="13">
        <f>IFERROR(VLOOKUP(A109,'COAL RECEIPT &amp; GCV DATA (3)'!$A$2:$V$9,7,0),0)</f>
        <v>0</v>
      </c>
      <c r="H109" s="13">
        <f>IFERROR(VLOOKUP(A109,'COAL RECEIPT &amp; GCV DATA (3)'!$A$2:$V$9,8,0),0)</f>
        <v>0</v>
      </c>
      <c r="I109" s="13">
        <f>IFERROR(VLOOKUP(A109,'COAL RECEIPT &amp; GCV DATA (3)'!$A$2:$V$9,9,0),0)</f>
        <v>0</v>
      </c>
      <c r="J109" s="13">
        <f>IFERROR(VLOOKUP(A109,'COAL RECEIPT &amp; GCV DATA (3)'!$A$2:$V$9,10,0),0)</f>
        <v>0</v>
      </c>
      <c r="K109" s="15">
        <f>SUMIF('COAL RECEIPT &amp; GCV DATA (3)'!$A$3:$A$204,'MASTER DATA FILE RAW COAL ( (3)'!A109,'COAL RECEIPT &amp; GCV DATA (3)'!$K$3:$K$204)</f>
        <v>0</v>
      </c>
      <c r="L109" s="15">
        <f>SUMIF('COAL RECEIPT &amp; GCV DATA (3)'!$A$3:$A$204,'MASTER DATA FILE RAW COAL ( (3)'!A109,'COAL RECEIPT &amp; GCV DATA (3)'!$L$3:$L$204)</f>
        <v>0</v>
      </c>
      <c r="M109" s="15">
        <f t="shared" si="7"/>
        <v>0</v>
      </c>
      <c r="N109" s="15">
        <f t="shared" si="8"/>
        <v>0</v>
      </c>
      <c r="O109" s="15">
        <f>SUMIF('COAL RECEIPT &amp; GCV DATA (3)'!$A$3:$A$204,'MASTER DATA FILE RAW COAL ( (3)'!A109,'COAL RECEIPT &amp; GCV DATA (3)'!$O$3:$O$204)</f>
        <v>0</v>
      </c>
      <c r="P109" s="15">
        <f t="shared" si="9"/>
        <v>0</v>
      </c>
      <c r="Q109" s="15">
        <f>SUMIF('COAL RECEIPT &amp; GCV DATA (3)'!$A$3:$A$9,'MASTER DATA FILE RAW COAL ( (3)'!A109,'COAL RECEIPT &amp; GCV DATA (3)'!$Q$3:$Q$9)+IF(H109=$J$234,($K$234*K109),0)+IF(H109=$J$235,($K$235*K109),0)+IF(H108=$J$235,($K$236*K109),0)</f>
        <v>0</v>
      </c>
      <c r="R109" s="16">
        <f>SUMIF('COAL RECEIPT &amp; GCV DATA (3)'!$A$3:$A$9,'MASTER DATA FILE RAW COAL ( (3)'!A109,'COAL RECEIPT &amp; GCV DATA (3)'!$R$3:$R$9)+IF(H109=$J$234,($K$234*K109),0)+IF(H109=$J$235,($K$235*K109),0)</f>
        <v>0</v>
      </c>
      <c r="S109" s="15">
        <f t="shared" si="10"/>
        <v>0</v>
      </c>
      <c r="T109" s="15">
        <f>SUMIF('COAL RECEIPT &amp; GCV DATA (3)'!$A$3:$A$204,'MASTER DATA FILE RAW COAL ( (3)'!A109,'COAL RECEIPT &amp; GCV DATA (3)'!$T$3:$T$204)</f>
        <v>0</v>
      </c>
      <c r="U109" s="15">
        <f t="shared" si="11"/>
        <v>0</v>
      </c>
      <c r="V109" s="15">
        <f>SUMIF('COAL RECEIPT &amp; GCV DATA (3)'!$A$3:$A$204,'MASTER DATA FILE RAW COAL ( (3)'!A109,'COAL RECEIPT &amp; GCV DATA (3)'!$V$3:$V$204)</f>
        <v>0</v>
      </c>
      <c r="W109" s="15">
        <f t="shared" si="12"/>
        <v>0</v>
      </c>
    </row>
    <row r="110" spans="1:23" customFormat="1" hidden="1" x14ac:dyDescent="0.3">
      <c r="A110" s="12"/>
      <c r="B110" s="12">
        <f>SUMIF('COAL RECEIPT &amp; GCV DATA (3)'!$A$3:$A$9,'MASTER DATA FILE RAW COAL ( (3)'!A110,'COAL RECEIPT &amp; GCV DATA (3)'!$B$3:$B$9)</f>
        <v>0</v>
      </c>
      <c r="C110" s="13">
        <f>SUMIF('COAL RECEIPT &amp; GCV DATA (3)'!$A$3:$A$204,'MASTER DATA FILE RAW COAL ( (3)'!A110,'COAL RECEIPT &amp; GCV DATA (3)'!$C$3:$C$204)</f>
        <v>0</v>
      </c>
      <c r="D110" s="13">
        <f>IFERROR(VLOOKUP(A110,'COAL RECEIPT &amp; GCV DATA (3)'!$A$2:$V$9,4,0),0)</f>
        <v>0</v>
      </c>
      <c r="E110" s="14">
        <f>IFERROR(VLOOKUP(A110,'COAL RECEIPT &amp; GCV DATA (3)'!$A$2:$V$9,5,0),0)</f>
        <v>0</v>
      </c>
      <c r="F110" s="13">
        <f>SUMIF('COAL RECEIPT &amp; GCV DATA (3)'!$A$3:$A$204,'MASTER DATA FILE RAW COAL ( (3)'!A138,'COAL RECEIPT &amp; GCV DATA (3)'!$F$3:$F$204)</f>
        <v>0</v>
      </c>
      <c r="G110" s="13">
        <f>IFERROR(VLOOKUP(A110,'COAL RECEIPT &amp; GCV DATA (3)'!$A$2:$V$9,7,0),0)</f>
        <v>0</v>
      </c>
      <c r="H110" s="13">
        <f>IFERROR(VLOOKUP(A110,'COAL RECEIPT &amp; GCV DATA (3)'!$A$2:$V$9,8,0),0)</f>
        <v>0</v>
      </c>
      <c r="I110" s="13">
        <f>IFERROR(VLOOKUP(A110,'COAL RECEIPT &amp; GCV DATA (3)'!$A$2:$V$9,9,0),0)</f>
        <v>0</v>
      </c>
      <c r="J110" s="13">
        <f>IFERROR(VLOOKUP(A110,'COAL RECEIPT &amp; GCV DATA (3)'!$A$2:$V$9,10,0),0)</f>
        <v>0</v>
      </c>
      <c r="K110" s="15">
        <f>SUMIF('COAL RECEIPT &amp; GCV DATA (3)'!$A$3:$A$204,'MASTER DATA FILE RAW COAL ( (3)'!A110,'COAL RECEIPT &amp; GCV DATA (3)'!$K$3:$K$204)</f>
        <v>0</v>
      </c>
      <c r="L110" s="15">
        <f>SUMIF('COAL RECEIPT &amp; GCV DATA (3)'!$A$3:$A$204,'MASTER DATA FILE RAW COAL ( (3)'!A110,'COAL RECEIPT &amp; GCV DATA (3)'!$L$3:$L$204)</f>
        <v>0</v>
      </c>
      <c r="M110" s="15">
        <f t="shared" si="7"/>
        <v>0</v>
      </c>
      <c r="N110" s="15">
        <f t="shared" si="8"/>
        <v>0</v>
      </c>
      <c r="O110" s="15">
        <f>SUMIF('COAL RECEIPT &amp; GCV DATA (3)'!$A$3:$A$204,'MASTER DATA FILE RAW COAL ( (3)'!A110,'COAL RECEIPT &amp; GCV DATA (3)'!$O$3:$O$204)</f>
        <v>0</v>
      </c>
      <c r="P110" s="15">
        <f t="shared" si="9"/>
        <v>0</v>
      </c>
      <c r="Q110" s="15">
        <f>SUMIF('COAL RECEIPT &amp; GCV DATA (3)'!$A$3:$A$9,'MASTER DATA FILE RAW COAL ( (3)'!A110,'COAL RECEIPT &amp; GCV DATA (3)'!$Q$3:$Q$9)+IF(H110=$J$234,($K$234*K110),0)+IF(H110=$J$235,($K$235*K110),0)+IF(H109=$J$235,($K$236*K110),0)</f>
        <v>0</v>
      </c>
      <c r="R110" s="16">
        <f>SUMIF('COAL RECEIPT &amp; GCV DATA (3)'!$A$3:$A$9,'MASTER DATA FILE RAW COAL ( (3)'!A110,'COAL RECEIPT &amp; GCV DATA (3)'!$R$3:$R$9)+IF(H110=$J$234,($K$234*K110),0)+IF(H110=$J$235,($K$235*K110),0)</f>
        <v>0</v>
      </c>
      <c r="S110" s="15">
        <f t="shared" si="10"/>
        <v>0</v>
      </c>
      <c r="T110" s="15">
        <f>SUMIF('COAL RECEIPT &amp; GCV DATA (3)'!$A$3:$A$204,'MASTER DATA FILE RAW COAL ( (3)'!A110,'COAL RECEIPT &amp; GCV DATA (3)'!$T$3:$T$204)</f>
        <v>0</v>
      </c>
      <c r="U110" s="15">
        <f t="shared" si="11"/>
        <v>0</v>
      </c>
      <c r="V110" s="15">
        <f>SUMIF('COAL RECEIPT &amp; GCV DATA (3)'!$A$3:$A$204,'MASTER DATA FILE RAW COAL ( (3)'!A110,'COAL RECEIPT &amp; GCV DATA (3)'!$V$3:$V$204)</f>
        <v>0</v>
      </c>
      <c r="W110" s="15">
        <f t="shared" si="12"/>
        <v>0</v>
      </c>
    </row>
    <row r="111" spans="1:23" customFormat="1" hidden="1" x14ac:dyDescent="0.3">
      <c r="A111" s="12"/>
      <c r="B111" s="12">
        <f>SUMIF('COAL RECEIPT &amp; GCV DATA (3)'!$A$3:$A$9,'MASTER DATA FILE RAW COAL ( (3)'!A111,'COAL RECEIPT &amp; GCV DATA (3)'!$B$3:$B$9)</f>
        <v>0</v>
      </c>
      <c r="C111" s="13">
        <f>SUMIF('COAL RECEIPT &amp; GCV DATA (3)'!$A$3:$A$204,'MASTER DATA FILE RAW COAL ( (3)'!A111,'COAL RECEIPT &amp; GCV DATA (3)'!$C$3:$C$204)</f>
        <v>0</v>
      </c>
      <c r="D111" s="13">
        <f>IFERROR(VLOOKUP(A111,'COAL RECEIPT &amp; GCV DATA (3)'!$A$2:$V$9,4,0),0)</f>
        <v>0</v>
      </c>
      <c r="E111" s="14">
        <f>IFERROR(VLOOKUP(A111,'COAL RECEIPT &amp; GCV DATA (3)'!$A$2:$V$9,5,0),0)</f>
        <v>0</v>
      </c>
      <c r="F111" s="13">
        <f>SUMIF('COAL RECEIPT &amp; GCV DATA (3)'!$A$3:$A$204,'MASTER DATA FILE RAW COAL ( (3)'!A139,'COAL RECEIPT &amp; GCV DATA (3)'!$F$3:$F$204)</f>
        <v>0</v>
      </c>
      <c r="G111" s="13">
        <f>IFERROR(VLOOKUP(A111,'COAL RECEIPT &amp; GCV DATA (3)'!$A$2:$V$9,7,0),0)</f>
        <v>0</v>
      </c>
      <c r="H111" s="13">
        <f>IFERROR(VLOOKUP(A111,'COAL RECEIPT &amp; GCV DATA (3)'!$A$2:$V$9,8,0),0)</f>
        <v>0</v>
      </c>
      <c r="I111" s="13">
        <f>IFERROR(VLOOKUP(A111,'COAL RECEIPT &amp; GCV DATA (3)'!$A$2:$V$9,9,0),0)</f>
        <v>0</v>
      </c>
      <c r="J111" s="13">
        <f>IFERROR(VLOOKUP(A111,'COAL RECEIPT &amp; GCV DATA (3)'!$A$2:$V$9,10,0),0)</f>
        <v>0</v>
      </c>
      <c r="K111" s="15">
        <f>SUMIF('COAL RECEIPT &amp; GCV DATA (3)'!$A$3:$A$204,'MASTER DATA FILE RAW COAL ( (3)'!A111,'COAL RECEIPT &amp; GCV DATA (3)'!$K$3:$K$204)</f>
        <v>0</v>
      </c>
      <c r="L111" s="15">
        <f>SUMIF('COAL RECEIPT &amp; GCV DATA (3)'!$A$3:$A$204,'MASTER DATA FILE RAW COAL ( (3)'!A111,'COAL RECEIPT &amp; GCV DATA (3)'!$L$3:$L$204)</f>
        <v>0</v>
      </c>
      <c r="M111" s="15">
        <f t="shared" si="7"/>
        <v>0</v>
      </c>
      <c r="N111" s="15">
        <f t="shared" si="8"/>
        <v>0</v>
      </c>
      <c r="O111" s="15">
        <f>SUMIF('COAL RECEIPT &amp; GCV DATA (3)'!$A$3:$A$204,'MASTER DATA FILE RAW COAL ( (3)'!A111,'COAL RECEIPT &amp; GCV DATA (3)'!$O$3:$O$204)</f>
        <v>0</v>
      </c>
      <c r="P111" s="15">
        <f t="shared" si="9"/>
        <v>0</v>
      </c>
      <c r="Q111" s="15">
        <f>SUMIF('COAL RECEIPT &amp; GCV DATA (3)'!$A$3:$A$9,'MASTER DATA FILE RAW COAL ( (3)'!A111,'COAL RECEIPT &amp; GCV DATA (3)'!$Q$3:$Q$9)+IF(H111=$J$234,($K$234*K111),0)+IF(H111=$J$235,($K$235*K111),0)+IF(H110=$J$235,($K$236*K111),0)</f>
        <v>0</v>
      </c>
      <c r="R111" s="16">
        <f>SUMIF('COAL RECEIPT &amp; GCV DATA (3)'!$A$3:$A$9,'MASTER DATA FILE RAW COAL ( (3)'!A111,'COAL RECEIPT &amp; GCV DATA (3)'!$R$3:$R$9)+IF(H111=$J$234,($K$234*K111),0)+IF(H111=$J$235,($K$235*K111),0)</f>
        <v>0</v>
      </c>
      <c r="S111" s="15">
        <f t="shared" si="10"/>
        <v>0</v>
      </c>
      <c r="T111" s="15">
        <f>SUMIF('COAL RECEIPT &amp; GCV DATA (3)'!$A$3:$A$204,'MASTER DATA FILE RAW COAL ( (3)'!A111,'COAL RECEIPT &amp; GCV DATA (3)'!$T$3:$T$204)</f>
        <v>0</v>
      </c>
      <c r="U111" s="15">
        <f t="shared" si="11"/>
        <v>0</v>
      </c>
      <c r="V111" s="15">
        <f>SUMIF('COAL RECEIPT &amp; GCV DATA (3)'!$A$3:$A$204,'MASTER DATA FILE RAW COAL ( (3)'!A111,'COAL RECEIPT &amp; GCV DATA (3)'!$V$3:$V$204)</f>
        <v>0</v>
      </c>
      <c r="W111" s="15">
        <f t="shared" si="12"/>
        <v>0</v>
      </c>
    </row>
    <row r="112" spans="1:23" customFormat="1" hidden="1" x14ac:dyDescent="0.3">
      <c r="A112" s="12"/>
      <c r="B112" s="12">
        <f>SUMIF('COAL RECEIPT &amp; GCV DATA (3)'!$A$3:$A$9,'MASTER DATA FILE RAW COAL ( (3)'!A112,'COAL RECEIPT &amp; GCV DATA (3)'!$B$3:$B$9)</f>
        <v>0</v>
      </c>
      <c r="C112" s="13">
        <f>SUMIF('COAL RECEIPT &amp; GCV DATA (3)'!$A$3:$A$204,'MASTER DATA FILE RAW COAL ( (3)'!A112,'COAL RECEIPT &amp; GCV DATA (3)'!$C$3:$C$204)</f>
        <v>0</v>
      </c>
      <c r="D112" s="13">
        <f>IFERROR(VLOOKUP(A112,'COAL RECEIPT &amp; GCV DATA (3)'!$A$2:$V$9,4,0),0)</f>
        <v>0</v>
      </c>
      <c r="E112" s="14">
        <f>IFERROR(VLOOKUP(A112,'COAL RECEIPT &amp; GCV DATA (3)'!$A$2:$V$9,5,0),0)</f>
        <v>0</v>
      </c>
      <c r="F112" s="13">
        <f>SUMIF('COAL RECEIPT &amp; GCV DATA (3)'!$A$3:$A$204,'MASTER DATA FILE RAW COAL ( (3)'!A140,'COAL RECEIPT &amp; GCV DATA (3)'!$F$3:$F$204)</f>
        <v>0</v>
      </c>
      <c r="G112" s="13">
        <f>IFERROR(VLOOKUP(A112,'COAL RECEIPT &amp; GCV DATA (3)'!$A$2:$V$9,7,0),0)</f>
        <v>0</v>
      </c>
      <c r="H112" s="13">
        <f>IFERROR(VLOOKUP(A112,'COAL RECEIPT &amp; GCV DATA (3)'!$A$2:$V$9,8,0),0)</f>
        <v>0</v>
      </c>
      <c r="I112" s="13">
        <f>IFERROR(VLOOKUP(A112,'COAL RECEIPT &amp; GCV DATA (3)'!$A$2:$V$9,9,0),0)</f>
        <v>0</v>
      </c>
      <c r="J112" s="13">
        <f>IFERROR(VLOOKUP(A112,'COAL RECEIPT &amp; GCV DATA (3)'!$A$2:$V$9,10,0),0)</f>
        <v>0</v>
      </c>
      <c r="K112" s="15">
        <f>SUMIF('COAL RECEIPT &amp; GCV DATA (3)'!$A$3:$A$204,'MASTER DATA FILE RAW COAL ( (3)'!A112,'COAL RECEIPT &amp; GCV DATA (3)'!$K$3:$K$204)</f>
        <v>0</v>
      </c>
      <c r="L112" s="15">
        <f>SUMIF('COAL RECEIPT &amp; GCV DATA (3)'!$A$3:$A$204,'MASTER DATA FILE RAW COAL ( (3)'!A112,'COAL RECEIPT &amp; GCV DATA (3)'!$L$3:$L$204)</f>
        <v>0</v>
      </c>
      <c r="M112" s="15">
        <f t="shared" si="7"/>
        <v>0</v>
      </c>
      <c r="N112" s="15">
        <f t="shared" si="8"/>
        <v>0</v>
      </c>
      <c r="O112" s="15">
        <f>SUMIF('COAL RECEIPT &amp; GCV DATA (3)'!$A$3:$A$204,'MASTER DATA FILE RAW COAL ( (3)'!A112,'COAL RECEIPT &amp; GCV DATA (3)'!$O$3:$O$204)</f>
        <v>0</v>
      </c>
      <c r="P112" s="15">
        <f t="shared" si="9"/>
        <v>0</v>
      </c>
      <c r="Q112" s="15">
        <f>SUMIF('COAL RECEIPT &amp; GCV DATA (3)'!$A$3:$A$9,'MASTER DATA FILE RAW COAL ( (3)'!A112,'COAL RECEIPT &amp; GCV DATA (3)'!$Q$3:$Q$9)+IF(H112=$J$234,($K$234*K112),0)+IF(H112=$J$235,($K$235*K112),0)+IF(H111=$J$235,($K$236*K112),0)</f>
        <v>0</v>
      </c>
      <c r="R112" s="16">
        <f>SUMIF('COAL RECEIPT &amp; GCV DATA (3)'!$A$3:$A$9,'MASTER DATA FILE RAW COAL ( (3)'!A112,'COAL RECEIPT &amp; GCV DATA (3)'!$R$3:$R$9)+IF(H112=$J$234,($K$234*K112),0)+IF(H112=$J$235,($K$235*K112),0)</f>
        <v>0</v>
      </c>
      <c r="S112" s="15">
        <f t="shared" si="10"/>
        <v>0</v>
      </c>
      <c r="T112" s="15">
        <f>SUMIF('COAL RECEIPT &amp; GCV DATA (3)'!$A$3:$A$204,'MASTER DATA FILE RAW COAL ( (3)'!A112,'COAL RECEIPT &amp; GCV DATA (3)'!$T$3:$T$204)</f>
        <v>0</v>
      </c>
      <c r="U112" s="15">
        <f t="shared" si="11"/>
        <v>0</v>
      </c>
      <c r="V112" s="15">
        <f>SUMIF('COAL RECEIPT &amp; GCV DATA (3)'!$A$3:$A$204,'MASTER DATA FILE RAW COAL ( (3)'!A112,'COAL RECEIPT &amp; GCV DATA (3)'!$V$3:$V$204)</f>
        <v>0</v>
      </c>
      <c r="W112" s="15">
        <f t="shared" si="12"/>
        <v>0</v>
      </c>
    </row>
    <row r="113" spans="1:23" customFormat="1" hidden="1" x14ac:dyDescent="0.3">
      <c r="A113" s="12"/>
      <c r="B113" s="12">
        <f>SUMIF('COAL RECEIPT &amp; GCV DATA (3)'!$A$3:$A$9,'MASTER DATA FILE RAW COAL ( (3)'!A113,'COAL RECEIPT &amp; GCV DATA (3)'!$B$3:$B$9)</f>
        <v>0</v>
      </c>
      <c r="C113" s="13">
        <f>SUMIF('COAL RECEIPT &amp; GCV DATA (3)'!$A$3:$A$204,'MASTER DATA FILE RAW COAL ( (3)'!A113,'COAL RECEIPT &amp; GCV DATA (3)'!$C$3:$C$204)</f>
        <v>0</v>
      </c>
      <c r="D113" s="13">
        <f>IFERROR(VLOOKUP(A113,'COAL RECEIPT &amp; GCV DATA (3)'!$A$2:$V$9,4,0),0)</f>
        <v>0</v>
      </c>
      <c r="E113" s="14">
        <f>IFERROR(VLOOKUP(A113,'COAL RECEIPT &amp; GCV DATA (3)'!$A$2:$V$9,5,0),0)</f>
        <v>0</v>
      </c>
      <c r="F113" s="13">
        <f>SUMIF('COAL RECEIPT &amp; GCV DATA (3)'!$A$3:$A$204,'MASTER DATA FILE RAW COAL ( (3)'!A141,'COAL RECEIPT &amp; GCV DATA (3)'!$F$3:$F$204)</f>
        <v>0</v>
      </c>
      <c r="G113" s="13">
        <f>IFERROR(VLOOKUP(A113,'COAL RECEIPT &amp; GCV DATA (3)'!$A$2:$V$9,7,0),0)</f>
        <v>0</v>
      </c>
      <c r="H113" s="13">
        <f>IFERROR(VLOOKUP(A113,'COAL RECEIPT &amp; GCV DATA (3)'!$A$2:$V$9,8,0),0)</f>
        <v>0</v>
      </c>
      <c r="I113" s="13">
        <f>IFERROR(VLOOKUP(A113,'COAL RECEIPT &amp; GCV DATA (3)'!$A$2:$V$9,9,0),0)</f>
        <v>0</v>
      </c>
      <c r="J113" s="13">
        <f>IFERROR(VLOOKUP(A113,'COAL RECEIPT &amp; GCV DATA (3)'!$A$2:$V$9,10,0),0)</f>
        <v>0</v>
      </c>
      <c r="K113" s="15">
        <f>SUMIF('COAL RECEIPT &amp; GCV DATA (3)'!$A$3:$A$204,'MASTER DATA FILE RAW COAL ( (3)'!A113,'COAL RECEIPT &amp; GCV DATA (3)'!$K$3:$K$204)</f>
        <v>0</v>
      </c>
      <c r="L113" s="15">
        <f>SUMIF('COAL RECEIPT &amp; GCV DATA (3)'!$A$3:$A$204,'MASTER DATA FILE RAW COAL ( (3)'!A113,'COAL RECEIPT &amp; GCV DATA (3)'!$L$3:$L$204)</f>
        <v>0</v>
      </c>
      <c r="M113" s="15">
        <f t="shared" si="7"/>
        <v>0</v>
      </c>
      <c r="N113" s="15">
        <f t="shared" si="8"/>
        <v>0</v>
      </c>
      <c r="O113" s="15">
        <f>SUMIF('COAL RECEIPT &amp; GCV DATA (3)'!$A$3:$A$204,'MASTER DATA FILE RAW COAL ( (3)'!A113,'COAL RECEIPT &amp; GCV DATA (3)'!$O$3:$O$204)</f>
        <v>0</v>
      </c>
      <c r="P113" s="15">
        <f t="shared" si="9"/>
        <v>0</v>
      </c>
      <c r="Q113" s="15">
        <f>SUMIF('COAL RECEIPT &amp; GCV DATA (3)'!$A$3:$A$9,'MASTER DATA FILE RAW COAL ( (3)'!A113,'COAL RECEIPT &amp; GCV DATA (3)'!$Q$3:$Q$9)+IF(H113=$J$234,($K$234*K113),0)+IF(H113=$J$235,($K$235*K113),0)+IF(H112=$J$235,($K$236*K113),0)</f>
        <v>0</v>
      </c>
      <c r="R113" s="16">
        <f>SUMIF('COAL RECEIPT &amp; GCV DATA (3)'!$A$3:$A$9,'MASTER DATA FILE RAW COAL ( (3)'!A113,'COAL RECEIPT &amp; GCV DATA (3)'!$R$3:$R$9)+IF(H113=$J$234,($K$234*K113),0)+IF(H113=$J$235,($K$235*K113),0)</f>
        <v>0</v>
      </c>
      <c r="S113" s="15">
        <f t="shared" si="10"/>
        <v>0</v>
      </c>
      <c r="T113" s="15">
        <f>SUMIF('COAL RECEIPT &amp; GCV DATA (3)'!$A$3:$A$204,'MASTER DATA FILE RAW COAL ( (3)'!A113,'COAL RECEIPT &amp; GCV DATA (3)'!$T$3:$T$204)</f>
        <v>0</v>
      </c>
      <c r="U113" s="15">
        <f t="shared" si="11"/>
        <v>0</v>
      </c>
      <c r="V113" s="15">
        <f>SUMIF('COAL RECEIPT &amp; GCV DATA (3)'!$A$3:$A$204,'MASTER DATA FILE RAW COAL ( (3)'!A113,'COAL RECEIPT &amp; GCV DATA (3)'!$V$3:$V$204)</f>
        <v>0</v>
      </c>
      <c r="W113" s="15">
        <f t="shared" si="12"/>
        <v>0</v>
      </c>
    </row>
    <row r="114" spans="1:23" customFormat="1" hidden="1" x14ac:dyDescent="0.3">
      <c r="A114" s="12"/>
      <c r="B114" s="12">
        <f>SUMIF('COAL RECEIPT &amp; GCV DATA (3)'!$A$3:$A$9,'MASTER DATA FILE RAW COAL ( (3)'!A114,'COAL RECEIPT &amp; GCV DATA (3)'!$B$3:$B$9)</f>
        <v>0</v>
      </c>
      <c r="C114" s="13">
        <f>SUMIF('COAL RECEIPT &amp; GCV DATA (3)'!$A$3:$A$204,'MASTER DATA FILE RAW COAL ( (3)'!A114,'COAL RECEIPT &amp; GCV DATA (3)'!$C$3:$C$204)</f>
        <v>0</v>
      </c>
      <c r="D114" s="13">
        <f>IFERROR(VLOOKUP(A114,'COAL RECEIPT &amp; GCV DATA (3)'!$A$2:$V$9,4,0),0)</f>
        <v>0</v>
      </c>
      <c r="E114" s="14">
        <f>IFERROR(VLOOKUP(A114,'COAL RECEIPT &amp; GCV DATA (3)'!$A$2:$V$9,5,0),0)</f>
        <v>0</v>
      </c>
      <c r="F114" s="13">
        <f>SUMIF('COAL RECEIPT &amp; GCV DATA (3)'!$A$3:$A$204,'MASTER DATA FILE RAW COAL ( (3)'!A142,'COAL RECEIPT &amp; GCV DATA (3)'!$F$3:$F$204)</f>
        <v>0</v>
      </c>
      <c r="G114" s="13">
        <f>IFERROR(VLOOKUP(A114,'COAL RECEIPT &amp; GCV DATA (3)'!$A$2:$V$9,7,0),0)</f>
        <v>0</v>
      </c>
      <c r="H114" s="13">
        <f>IFERROR(VLOOKUP(A114,'COAL RECEIPT &amp; GCV DATA (3)'!$A$2:$V$9,8,0),0)</f>
        <v>0</v>
      </c>
      <c r="I114" s="13">
        <f>IFERROR(VLOOKUP(A114,'COAL RECEIPT &amp; GCV DATA (3)'!$A$2:$V$9,9,0),0)</f>
        <v>0</v>
      </c>
      <c r="J114" s="13">
        <f>IFERROR(VLOOKUP(A114,'COAL RECEIPT &amp; GCV DATA (3)'!$A$2:$V$9,10,0),0)</f>
        <v>0</v>
      </c>
      <c r="K114" s="15">
        <f>SUMIF('COAL RECEIPT &amp; GCV DATA (3)'!$A$3:$A$204,'MASTER DATA FILE RAW COAL ( (3)'!A114,'COAL RECEIPT &amp; GCV DATA (3)'!$K$3:$K$204)</f>
        <v>0</v>
      </c>
      <c r="L114" s="15">
        <f>SUMIF('COAL RECEIPT &amp; GCV DATA (3)'!$A$3:$A$204,'MASTER DATA FILE RAW COAL ( (3)'!A114,'COAL RECEIPT &amp; GCV DATA (3)'!$L$3:$L$204)</f>
        <v>0</v>
      </c>
      <c r="M114" s="15">
        <f t="shared" si="7"/>
        <v>0</v>
      </c>
      <c r="N114" s="15">
        <f t="shared" si="8"/>
        <v>0</v>
      </c>
      <c r="O114" s="15">
        <f>SUMIF('COAL RECEIPT &amp; GCV DATA (3)'!$A$3:$A$204,'MASTER DATA FILE RAW COAL ( (3)'!A114,'COAL RECEIPT &amp; GCV DATA (3)'!$O$3:$O$204)</f>
        <v>0</v>
      </c>
      <c r="P114" s="15">
        <f t="shared" si="9"/>
        <v>0</v>
      </c>
      <c r="Q114" s="15">
        <f>SUMIF('COAL RECEIPT &amp; GCV DATA (3)'!$A$3:$A$9,'MASTER DATA FILE RAW COAL ( (3)'!A114,'COAL RECEIPT &amp; GCV DATA (3)'!$Q$3:$Q$9)+IF(H114=$J$234,($K$234*K114),0)+IF(H114=$J$235,($K$235*K114),0)+IF(H113=$J$235,($K$236*K114),0)</f>
        <v>0</v>
      </c>
      <c r="R114" s="16">
        <f>SUMIF('COAL RECEIPT &amp; GCV DATA (3)'!$A$3:$A$9,'MASTER DATA FILE RAW COAL ( (3)'!A114,'COAL RECEIPT &amp; GCV DATA (3)'!$R$3:$R$9)+IF(H114=$J$234,($K$234*K114),0)+IF(H114=$J$235,($K$235*K114),0)</f>
        <v>0</v>
      </c>
      <c r="S114" s="15">
        <f t="shared" si="10"/>
        <v>0</v>
      </c>
      <c r="T114" s="15">
        <f>SUMIF('COAL RECEIPT &amp; GCV DATA (3)'!$A$3:$A$204,'MASTER DATA FILE RAW COAL ( (3)'!A114,'COAL RECEIPT &amp; GCV DATA (3)'!$T$3:$T$204)</f>
        <v>0</v>
      </c>
      <c r="U114" s="15">
        <f t="shared" si="11"/>
        <v>0</v>
      </c>
      <c r="V114" s="15">
        <f>SUMIF('COAL RECEIPT &amp; GCV DATA (3)'!$A$3:$A$204,'MASTER DATA FILE RAW COAL ( (3)'!A114,'COAL RECEIPT &amp; GCV DATA (3)'!$V$3:$V$204)</f>
        <v>0</v>
      </c>
      <c r="W114" s="15">
        <f t="shared" si="12"/>
        <v>0</v>
      </c>
    </row>
    <row r="115" spans="1:23" customFormat="1" hidden="1" x14ac:dyDescent="0.3">
      <c r="A115" s="12"/>
      <c r="B115" s="12">
        <f>SUMIF('COAL RECEIPT &amp; GCV DATA (3)'!$A$3:$A$9,'MASTER DATA FILE RAW COAL ( (3)'!A115,'COAL RECEIPT &amp; GCV DATA (3)'!$B$3:$B$9)</f>
        <v>0</v>
      </c>
      <c r="C115" s="13">
        <f>SUMIF('COAL RECEIPT &amp; GCV DATA (3)'!$A$3:$A$204,'MASTER DATA FILE RAW COAL ( (3)'!A115,'COAL RECEIPT &amp; GCV DATA (3)'!$C$3:$C$204)</f>
        <v>0</v>
      </c>
      <c r="D115" s="13">
        <f>IFERROR(VLOOKUP(A115,'COAL RECEIPT &amp; GCV DATA (3)'!$A$2:$V$9,4,0),0)</f>
        <v>0</v>
      </c>
      <c r="E115" s="14">
        <f>IFERROR(VLOOKUP(A115,'COAL RECEIPT &amp; GCV DATA (3)'!$A$2:$V$9,5,0),0)</f>
        <v>0</v>
      </c>
      <c r="F115" s="13">
        <f>SUMIF('COAL RECEIPT &amp; GCV DATA (3)'!$A$3:$A$204,'MASTER DATA FILE RAW COAL ( (3)'!A143,'COAL RECEIPT &amp; GCV DATA (3)'!$F$3:$F$204)</f>
        <v>0</v>
      </c>
      <c r="G115" s="13">
        <f>IFERROR(VLOOKUP(A115,'COAL RECEIPT &amp; GCV DATA (3)'!$A$2:$V$9,7,0),0)</f>
        <v>0</v>
      </c>
      <c r="H115" s="13">
        <f>IFERROR(VLOOKUP(A115,'COAL RECEIPT &amp; GCV DATA (3)'!$A$2:$V$9,8,0),0)</f>
        <v>0</v>
      </c>
      <c r="I115" s="13">
        <f>IFERROR(VLOOKUP(A115,'COAL RECEIPT &amp; GCV DATA (3)'!$A$2:$V$9,9,0),0)</f>
        <v>0</v>
      </c>
      <c r="J115" s="13">
        <f>IFERROR(VLOOKUP(A115,'COAL RECEIPT &amp; GCV DATA (3)'!$A$2:$V$9,10,0),0)</f>
        <v>0</v>
      </c>
      <c r="K115" s="15">
        <f>SUMIF('COAL RECEIPT &amp; GCV DATA (3)'!$A$3:$A$204,'MASTER DATA FILE RAW COAL ( (3)'!A115,'COAL RECEIPT &amp; GCV DATA (3)'!$K$3:$K$204)</f>
        <v>0</v>
      </c>
      <c r="L115" s="15">
        <f>SUMIF('COAL RECEIPT &amp; GCV DATA (3)'!$A$3:$A$204,'MASTER DATA FILE RAW COAL ( (3)'!A115,'COAL RECEIPT &amp; GCV DATA (3)'!$L$3:$L$204)</f>
        <v>0</v>
      </c>
      <c r="M115" s="15">
        <f t="shared" si="7"/>
        <v>0</v>
      </c>
      <c r="N115" s="15">
        <f t="shared" si="8"/>
        <v>0</v>
      </c>
      <c r="O115" s="15">
        <f>SUMIF('COAL RECEIPT &amp; GCV DATA (3)'!$A$3:$A$204,'MASTER DATA FILE RAW COAL ( (3)'!A115,'COAL RECEIPT &amp; GCV DATA (3)'!$O$3:$O$204)</f>
        <v>0</v>
      </c>
      <c r="P115" s="15">
        <f t="shared" si="9"/>
        <v>0</v>
      </c>
      <c r="Q115" s="15">
        <f>SUMIF('COAL RECEIPT &amp; GCV DATA (3)'!$A$3:$A$9,'MASTER DATA FILE RAW COAL ( (3)'!A115,'COAL RECEIPT &amp; GCV DATA (3)'!$Q$3:$Q$9)+IF(H115=$J$234,($K$234*K115),0)+IF(H115=$J$235,($K$235*K115),0)+IF(H114=$J$235,($K$236*K115),0)</f>
        <v>0</v>
      </c>
      <c r="R115" s="16">
        <f>SUMIF('COAL RECEIPT &amp; GCV DATA (3)'!$A$3:$A$9,'MASTER DATA FILE RAW COAL ( (3)'!A115,'COAL RECEIPT &amp; GCV DATA (3)'!$R$3:$R$9)+IF(H115=$J$234,($K$234*K115),0)+IF(H115=$J$235,($K$235*K115),0)</f>
        <v>0</v>
      </c>
      <c r="S115" s="15">
        <f t="shared" si="10"/>
        <v>0</v>
      </c>
      <c r="T115" s="15">
        <f>SUMIF('COAL RECEIPT &amp; GCV DATA (3)'!$A$3:$A$204,'MASTER DATA FILE RAW COAL ( (3)'!A115,'COAL RECEIPT &amp; GCV DATA (3)'!$T$3:$T$204)</f>
        <v>0</v>
      </c>
      <c r="U115" s="15">
        <f t="shared" si="11"/>
        <v>0</v>
      </c>
      <c r="V115" s="15">
        <f>SUMIF('COAL RECEIPT &amp; GCV DATA (3)'!$A$3:$A$204,'MASTER DATA FILE RAW COAL ( (3)'!A115,'COAL RECEIPT &amp; GCV DATA (3)'!$V$3:$V$204)</f>
        <v>0</v>
      </c>
      <c r="W115" s="15">
        <f t="shared" si="12"/>
        <v>0</v>
      </c>
    </row>
    <row r="116" spans="1:23" customFormat="1" hidden="1" x14ac:dyDescent="0.3">
      <c r="A116" s="12"/>
      <c r="B116" s="12">
        <f>SUMIF('COAL RECEIPT &amp; GCV DATA (3)'!$A$3:$A$9,'MASTER DATA FILE RAW COAL ( (3)'!A116,'COAL RECEIPT &amp; GCV DATA (3)'!$B$3:$B$9)</f>
        <v>0</v>
      </c>
      <c r="C116" s="13">
        <f>SUMIF('COAL RECEIPT &amp; GCV DATA (3)'!$A$3:$A$204,'MASTER DATA FILE RAW COAL ( (3)'!A116,'COAL RECEIPT &amp; GCV DATA (3)'!$C$3:$C$204)</f>
        <v>0</v>
      </c>
      <c r="D116" s="13">
        <f>IFERROR(VLOOKUP(A116,'COAL RECEIPT &amp; GCV DATA (3)'!$A$2:$V$9,4,0),0)</f>
        <v>0</v>
      </c>
      <c r="E116" s="14">
        <f>IFERROR(VLOOKUP(A116,'COAL RECEIPT &amp; GCV DATA (3)'!$A$2:$V$9,5,0),0)</f>
        <v>0</v>
      </c>
      <c r="F116" s="13">
        <f>SUMIF('COAL RECEIPT &amp; GCV DATA (3)'!$A$3:$A$204,'MASTER DATA FILE RAW COAL ( (3)'!A144,'COAL RECEIPT &amp; GCV DATA (3)'!$F$3:$F$204)</f>
        <v>0</v>
      </c>
      <c r="G116" s="13">
        <f>IFERROR(VLOOKUP(A116,'COAL RECEIPT &amp; GCV DATA (3)'!$A$2:$V$9,7,0),0)</f>
        <v>0</v>
      </c>
      <c r="H116" s="13">
        <f>IFERROR(VLOOKUP(A116,'COAL RECEIPT &amp; GCV DATA (3)'!$A$2:$V$9,8,0),0)</f>
        <v>0</v>
      </c>
      <c r="I116" s="13">
        <f>IFERROR(VLOOKUP(A116,'COAL RECEIPT &amp; GCV DATA (3)'!$A$2:$V$9,9,0),0)</f>
        <v>0</v>
      </c>
      <c r="J116" s="13">
        <f>IFERROR(VLOOKUP(A116,'COAL RECEIPT &amp; GCV DATA (3)'!$A$2:$V$9,10,0),0)</f>
        <v>0</v>
      </c>
      <c r="K116" s="15">
        <f>SUMIF('COAL RECEIPT &amp; GCV DATA (3)'!$A$3:$A$204,'MASTER DATA FILE RAW COAL ( (3)'!A116,'COAL RECEIPT &amp; GCV DATA (3)'!$K$3:$K$204)</f>
        <v>0</v>
      </c>
      <c r="L116" s="15">
        <f>SUMIF('COAL RECEIPT &amp; GCV DATA (3)'!$A$3:$A$204,'MASTER DATA FILE RAW COAL ( (3)'!A116,'COAL RECEIPT &amp; GCV DATA (3)'!$L$3:$L$204)</f>
        <v>0</v>
      </c>
      <c r="M116" s="15">
        <f t="shared" si="7"/>
        <v>0</v>
      </c>
      <c r="N116" s="15">
        <f t="shared" si="8"/>
        <v>0</v>
      </c>
      <c r="O116" s="15">
        <f>SUMIF('COAL RECEIPT &amp; GCV DATA (3)'!$A$3:$A$204,'MASTER DATA FILE RAW COAL ( (3)'!A116,'COAL RECEIPT &amp; GCV DATA (3)'!$O$3:$O$204)</f>
        <v>0</v>
      </c>
      <c r="P116" s="15">
        <f t="shared" si="9"/>
        <v>0</v>
      </c>
      <c r="Q116" s="15">
        <f>SUMIF('COAL RECEIPT &amp; GCV DATA (3)'!$A$3:$A$9,'MASTER DATA FILE RAW COAL ( (3)'!A116,'COAL RECEIPT &amp; GCV DATA (3)'!$Q$3:$Q$9)+IF(H116=$J$234,($K$234*K116),0)+IF(H116=$J$235,($K$235*K116),0)+IF(H115=$J$235,($K$236*K116),0)</f>
        <v>0</v>
      </c>
      <c r="R116" s="16">
        <f>SUMIF('COAL RECEIPT &amp; GCV DATA (3)'!$A$3:$A$9,'MASTER DATA FILE RAW COAL ( (3)'!A116,'COAL RECEIPT &amp; GCV DATA (3)'!$R$3:$R$9)+IF(H116=$J$234,($K$234*K116),0)+IF(H116=$J$235,($K$235*K116),0)</f>
        <v>0</v>
      </c>
      <c r="S116" s="15">
        <f t="shared" si="10"/>
        <v>0</v>
      </c>
      <c r="T116" s="15">
        <f>SUMIF('COAL RECEIPT &amp; GCV DATA (3)'!$A$3:$A$204,'MASTER DATA FILE RAW COAL ( (3)'!A116,'COAL RECEIPT &amp; GCV DATA (3)'!$T$3:$T$204)</f>
        <v>0</v>
      </c>
      <c r="U116" s="15">
        <f t="shared" si="11"/>
        <v>0</v>
      </c>
      <c r="V116" s="15">
        <f>SUMIF('COAL RECEIPT &amp; GCV DATA (3)'!$A$3:$A$204,'MASTER DATA FILE RAW COAL ( (3)'!A116,'COAL RECEIPT &amp; GCV DATA (3)'!$V$3:$V$204)</f>
        <v>0</v>
      </c>
      <c r="W116" s="15">
        <f t="shared" si="12"/>
        <v>0</v>
      </c>
    </row>
    <row r="117" spans="1:23" customFormat="1" hidden="1" x14ac:dyDescent="0.3">
      <c r="A117" s="12"/>
      <c r="B117" s="12">
        <f>SUMIF('COAL RECEIPT &amp; GCV DATA (3)'!$A$3:$A$9,'MASTER DATA FILE RAW COAL ( (3)'!A117,'COAL RECEIPT &amp; GCV DATA (3)'!$B$3:$B$9)</f>
        <v>0</v>
      </c>
      <c r="C117" s="13">
        <f>SUMIF('COAL RECEIPT &amp; GCV DATA (3)'!$A$3:$A$204,'MASTER DATA FILE RAW COAL ( (3)'!A117,'COAL RECEIPT &amp; GCV DATA (3)'!$C$3:$C$204)</f>
        <v>0</v>
      </c>
      <c r="D117" s="13">
        <f>IFERROR(VLOOKUP(A117,'COAL RECEIPT &amp; GCV DATA (3)'!$A$2:$V$9,4,0),0)</f>
        <v>0</v>
      </c>
      <c r="E117" s="14">
        <f>IFERROR(VLOOKUP(A117,'COAL RECEIPT &amp; GCV DATA (3)'!$A$2:$V$9,5,0),0)</f>
        <v>0</v>
      </c>
      <c r="F117" s="13">
        <f>SUMIF('COAL RECEIPT &amp; GCV DATA (3)'!$A$3:$A$204,'MASTER DATA FILE RAW COAL ( (3)'!A145,'COAL RECEIPT &amp; GCV DATA (3)'!$F$3:$F$204)</f>
        <v>0</v>
      </c>
      <c r="G117" s="13">
        <f>IFERROR(VLOOKUP(A117,'COAL RECEIPT &amp; GCV DATA (3)'!$A$2:$V$9,7,0),0)</f>
        <v>0</v>
      </c>
      <c r="H117" s="13">
        <f>IFERROR(VLOOKUP(A117,'COAL RECEIPT &amp; GCV DATA (3)'!$A$2:$V$9,8,0),0)</f>
        <v>0</v>
      </c>
      <c r="I117" s="13">
        <f>IFERROR(VLOOKUP(A117,'COAL RECEIPT &amp; GCV DATA (3)'!$A$2:$V$9,9,0),0)</f>
        <v>0</v>
      </c>
      <c r="J117" s="13">
        <f>IFERROR(VLOOKUP(A117,'COAL RECEIPT &amp; GCV DATA (3)'!$A$2:$V$9,10,0),0)</f>
        <v>0</v>
      </c>
      <c r="K117" s="15">
        <f>SUMIF('COAL RECEIPT &amp; GCV DATA (3)'!$A$3:$A$204,'MASTER DATA FILE RAW COAL ( (3)'!A117,'COAL RECEIPT &amp; GCV DATA (3)'!$K$3:$K$204)</f>
        <v>0</v>
      </c>
      <c r="L117" s="15">
        <f>SUMIF('COAL RECEIPT &amp; GCV DATA (3)'!$A$3:$A$204,'MASTER DATA FILE RAW COAL ( (3)'!A117,'COAL RECEIPT &amp; GCV DATA (3)'!$L$3:$L$204)</f>
        <v>0</v>
      </c>
      <c r="M117" s="15">
        <f t="shared" si="7"/>
        <v>0</v>
      </c>
      <c r="N117" s="15">
        <f t="shared" si="8"/>
        <v>0</v>
      </c>
      <c r="O117" s="15">
        <f>SUMIF('COAL RECEIPT &amp; GCV DATA (3)'!$A$3:$A$204,'MASTER DATA FILE RAW COAL ( (3)'!A117,'COAL RECEIPT &amp; GCV DATA (3)'!$O$3:$O$204)</f>
        <v>0</v>
      </c>
      <c r="P117" s="15">
        <f t="shared" si="9"/>
        <v>0</v>
      </c>
      <c r="Q117" s="15">
        <f>SUMIF('COAL RECEIPT &amp; GCV DATA (3)'!$A$3:$A$9,'MASTER DATA FILE RAW COAL ( (3)'!A117,'COAL RECEIPT &amp; GCV DATA (3)'!$Q$3:$Q$9)+IF(H117=$J$234,($K$234*K117),0)+IF(H117=$J$235,($K$235*K117),0)+IF(H116=$J$235,($K$236*K117),0)</f>
        <v>0</v>
      </c>
      <c r="R117" s="16">
        <f>SUMIF('COAL RECEIPT &amp; GCV DATA (3)'!$A$3:$A$9,'MASTER DATA FILE RAW COAL ( (3)'!A117,'COAL RECEIPT &amp; GCV DATA (3)'!$R$3:$R$9)+IF(H117=$J$234,($K$234*K117),0)+IF(H117=$J$235,($K$235*K117),0)</f>
        <v>0</v>
      </c>
      <c r="S117" s="15">
        <f t="shared" si="10"/>
        <v>0</v>
      </c>
      <c r="T117" s="15">
        <f>SUMIF('COAL RECEIPT &amp; GCV DATA (3)'!$A$3:$A$204,'MASTER DATA FILE RAW COAL ( (3)'!A117,'COAL RECEIPT &amp; GCV DATA (3)'!$T$3:$T$204)</f>
        <v>0</v>
      </c>
      <c r="U117" s="15">
        <f t="shared" si="11"/>
        <v>0</v>
      </c>
      <c r="V117" s="15">
        <f>SUMIF('COAL RECEIPT &amp; GCV DATA (3)'!$A$3:$A$204,'MASTER DATA FILE RAW COAL ( (3)'!A117,'COAL RECEIPT &amp; GCV DATA (3)'!$V$3:$V$204)</f>
        <v>0</v>
      </c>
      <c r="W117" s="15">
        <f t="shared" si="12"/>
        <v>0</v>
      </c>
    </row>
    <row r="118" spans="1:23" customFormat="1" hidden="1" x14ac:dyDescent="0.3">
      <c r="A118" s="12"/>
      <c r="B118" s="12">
        <f>SUMIF('COAL RECEIPT &amp; GCV DATA (3)'!$A$3:$A$9,'MASTER DATA FILE RAW COAL ( (3)'!A118,'COAL RECEIPT &amp; GCV DATA (3)'!$B$3:$B$9)</f>
        <v>0</v>
      </c>
      <c r="C118" s="13">
        <f>SUMIF('COAL RECEIPT &amp; GCV DATA (3)'!$A$3:$A$204,'MASTER DATA FILE RAW COAL ( (3)'!A118,'COAL RECEIPT &amp; GCV DATA (3)'!$C$3:$C$204)</f>
        <v>0</v>
      </c>
      <c r="D118" s="13">
        <f>IFERROR(VLOOKUP(A118,'COAL RECEIPT &amp; GCV DATA (3)'!$A$2:$V$9,4,0),0)</f>
        <v>0</v>
      </c>
      <c r="E118" s="14">
        <f>IFERROR(VLOOKUP(A118,'COAL RECEIPT &amp; GCV DATA (3)'!$A$2:$V$9,5,0),0)</f>
        <v>0</v>
      </c>
      <c r="F118" s="13">
        <f>SUMIF('COAL RECEIPT &amp; GCV DATA (3)'!$A$3:$A$204,'MASTER DATA FILE RAW COAL ( (3)'!A146,'COAL RECEIPT &amp; GCV DATA (3)'!$F$3:$F$204)</f>
        <v>0</v>
      </c>
      <c r="G118" s="13">
        <f>IFERROR(VLOOKUP(A118,'COAL RECEIPT &amp; GCV DATA (3)'!$A$2:$V$9,7,0),0)</f>
        <v>0</v>
      </c>
      <c r="H118" s="13">
        <f>IFERROR(VLOOKUP(A118,'COAL RECEIPT &amp; GCV DATA (3)'!$A$2:$V$9,8,0),0)</f>
        <v>0</v>
      </c>
      <c r="I118" s="13">
        <f>IFERROR(VLOOKUP(A118,'COAL RECEIPT &amp; GCV DATA (3)'!$A$2:$V$9,9,0),0)</f>
        <v>0</v>
      </c>
      <c r="J118" s="13">
        <f>IFERROR(VLOOKUP(A118,'COAL RECEIPT &amp; GCV DATA (3)'!$A$2:$V$9,10,0),0)</f>
        <v>0</v>
      </c>
      <c r="K118" s="15">
        <f>SUMIF('COAL RECEIPT &amp; GCV DATA (3)'!$A$3:$A$204,'MASTER DATA FILE RAW COAL ( (3)'!A118,'COAL RECEIPT &amp; GCV DATA (3)'!$K$3:$K$204)</f>
        <v>0</v>
      </c>
      <c r="L118" s="15">
        <f>SUMIF('COAL RECEIPT &amp; GCV DATA (3)'!$A$3:$A$204,'MASTER DATA FILE RAW COAL ( (3)'!A118,'COAL RECEIPT &amp; GCV DATA (3)'!$L$3:$L$204)</f>
        <v>0</v>
      </c>
      <c r="M118" s="15">
        <f t="shared" si="7"/>
        <v>0</v>
      </c>
      <c r="N118" s="15">
        <f t="shared" si="8"/>
        <v>0</v>
      </c>
      <c r="O118" s="15">
        <f>SUMIF('COAL RECEIPT &amp; GCV DATA (3)'!$A$3:$A$204,'MASTER DATA FILE RAW COAL ( (3)'!A118,'COAL RECEIPT &amp; GCV DATA (3)'!$O$3:$O$204)</f>
        <v>0</v>
      </c>
      <c r="P118" s="15">
        <f t="shared" si="9"/>
        <v>0</v>
      </c>
      <c r="Q118" s="15">
        <f>SUMIF('COAL RECEIPT &amp; GCV DATA (3)'!$A$3:$A$9,'MASTER DATA FILE RAW COAL ( (3)'!A118,'COAL RECEIPT &amp; GCV DATA (3)'!$Q$3:$Q$9)+IF(H118=$J$234,($K$234*K118),0)+IF(H118=$J$235,($K$235*K118),0)+IF(H117=$J$235,($K$236*K118),0)</f>
        <v>0</v>
      </c>
      <c r="R118" s="16">
        <f>SUMIF('COAL RECEIPT &amp; GCV DATA (3)'!$A$3:$A$9,'MASTER DATA FILE RAW COAL ( (3)'!A118,'COAL RECEIPT &amp; GCV DATA (3)'!$R$3:$R$9)+IF(H118=$J$234,($K$234*K118),0)+IF(H118=$J$235,($K$235*K118),0)</f>
        <v>0</v>
      </c>
      <c r="S118" s="15">
        <f t="shared" si="10"/>
        <v>0</v>
      </c>
      <c r="T118" s="15">
        <f>SUMIF('COAL RECEIPT &amp; GCV DATA (3)'!$A$3:$A$204,'MASTER DATA FILE RAW COAL ( (3)'!A118,'COAL RECEIPT &amp; GCV DATA (3)'!$T$3:$T$204)</f>
        <v>0</v>
      </c>
      <c r="U118" s="15">
        <f t="shared" si="11"/>
        <v>0</v>
      </c>
      <c r="V118" s="15">
        <f>SUMIF('COAL RECEIPT &amp; GCV DATA (3)'!$A$3:$A$204,'MASTER DATA FILE RAW COAL ( (3)'!A118,'COAL RECEIPT &amp; GCV DATA (3)'!$V$3:$V$204)</f>
        <v>0</v>
      </c>
      <c r="W118" s="15">
        <f t="shared" si="12"/>
        <v>0</v>
      </c>
    </row>
    <row r="119" spans="1:23" customFormat="1" hidden="1" x14ac:dyDescent="0.3">
      <c r="A119" s="12"/>
      <c r="B119" s="12">
        <f>SUMIF('COAL RECEIPT &amp; GCV DATA (3)'!$A$3:$A$9,'MASTER DATA FILE RAW COAL ( (3)'!A119,'COAL RECEIPT &amp; GCV DATA (3)'!$B$3:$B$9)</f>
        <v>0</v>
      </c>
      <c r="C119" s="13">
        <f>SUMIF('COAL RECEIPT &amp; GCV DATA (3)'!$A$3:$A$204,'MASTER DATA FILE RAW COAL ( (3)'!A119,'COAL RECEIPT &amp; GCV DATA (3)'!$C$3:$C$204)</f>
        <v>0</v>
      </c>
      <c r="D119" s="13">
        <f>IFERROR(VLOOKUP(A119,'COAL RECEIPT &amp; GCV DATA (3)'!$A$2:$V$9,4,0),0)</f>
        <v>0</v>
      </c>
      <c r="E119" s="14">
        <f>IFERROR(VLOOKUP(A119,'COAL RECEIPT &amp; GCV DATA (3)'!$A$2:$V$9,5,0),0)</f>
        <v>0</v>
      </c>
      <c r="F119" s="13">
        <f>SUMIF('COAL RECEIPT &amp; GCV DATA (3)'!$A$3:$A$204,'MASTER DATA FILE RAW COAL ( (3)'!A147,'COAL RECEIPT &amp; GCV DATA (3)'!$F$3:$F$204)</f>
        <v>0</v>
      </c>
      <c r="G119" s="13">
        <f>IFERROR(VLOOKUP(A119,'COAL RECEIPT &amp; GCV DATA (3)'!$A$2:$V$9,7,0),0)</f>
        <v>0</v>
      </c>
      <c r="H119" s="13">
        <f>IFERROR(VLOOKUP(A119,'COAL RECEIPT &amp; GCV DATA (3)'!$A$2:$V$9,8,0),0)</f>
        <v>0</v>
      </c>
      <c r="I119" s="13">
        <f>IFERROR(VLOOKUP(A119,'COAL RECEIPT &amp; GCV DATA (3)'!$A$2:$V$9,9,0),0)</f>
        <v>0</v>
      </c>
      <c r="J119" s="13">
        <f>IFERROR(VLOOKUP(A119,'COAL RECEIPT &amp; GCV DATA (3)'!$A$2:$V$9,10,0),0)</f>
        <v>0</v>
      </c>
      <c r="K119" s="15">
        <f>SUMIF('COAL RECEIPT &amp; GCV DATA (3)'!$A$3:$A$204,'MASTER DATA FILE RAW COAL ( (3)'!A119,'COAL RECEIPT &amp; GCV DATA (3)'!$K$3:$K$204)</f>
        <v>0</v>
      </c>
      <c r="L119" s="15">
        <f>SUMIF('COAL RECEIPT &amp; GCV DATA (3)'!$A$3:$A$204,'MASTER DATA FILE RAW COAL ( (3)'!A119,'COAL RECEIPT &amp; GCV DATA (3)'!$L$3:$L$204)</f>
        <v>0</v>
      </c>
      <c r="M119" s="15">
        <f t="shared" si="7"/>
        <v>0</v>
      </c>
      <c r="N119" s="15">
        <f t="shared" si="8"/>
        <v>0</v>
      </c>
      <c r="O119" s="15">
        <f>SUMIF('COAL RECEIPT &amp; GCV DATA (3)'!$A$3:$A$204,'MASTER DATA FILE RAW COAL ( (3)'!A119,'COAL RECEIPT &amp; GCV DATA (3)'!$O$3:$O$204)</f>
        <v>0</v>
      </c>
      <c r="P119" s="15">
        <f t="shared" si="9"/>
        <v>0</v>
      </c>
      <c r="Q119" s="15">
        <f>SUMIF('COAL RECEIPT &amp; GCV DATA (3)'!$A$3:$A$9,'MASTER DATA FILE RAW COAL ( (3)'!A119,'COAL RECEIPT &amp; GCV DATA (3)'!$Q$3:$Q$9)+IF(H119=$J$234,($K$234*K119),0)+IF(H119=$J$235,($K$235*K119),0)+IF(H118=$J$235,($K$236*K119),0)</f>
        <v>0</v>
      </c>
      <c r="R119" s="16">
        <f>SUMIF('COAL RECEIPT &amp; GCV DATA (3)'!$A$3:$A$9,'MASTER DATA FILE RAW COAL ( (3)'!A119,'COAL RECEIPT &amp; GCV DATA (3)'!$R$3:$R$9)+IF(H119=$J$234,($K$234*K119),0)+IF(H119=$J$235,($K$235*K119),0)</f>
        <v>0</v>
      </c>
      <c r="S119" s="15">
        <f t="shared" si="10"/>
        <v>0</v>
      </c>
      <c r="T119" s="15">
        <f>SUMIF('COAL RECEIPT &amp; GCV DATA (3)'!$A$3:$A$204,'MASTER DATA FILE RAW COAL ( (3)'!A119,'COAL RECEIPT &amp; GCV DATA (3)'!$T$3:$T$204)</f>
        <v>0</v>
      </c>
      <c r="U119" s="15">
        <f t="shared" si="11"/>
        <v>0</v>
      </c>
      <c r="V119" s="15">
        <f>SUMIF('COAL RECEIPT &amp; GCV DATA (3)'!$A$3:$A$204,'MASTER DATA FILE RAW COAL ( (3)'!A119,'COAL RECEIPT &amp; GCV DATA (3)'!$V$3:$V$204)</f>
        <v>0</v>
      </c>
      <c r="W119" s="15">
        <f t="shared" si="12"/>
        <v>0</v>
      </c>
    </row>
    <row r="120" spans="1:23" customFormat="1" hidden="1" x14ac:dyDescent="0.3">
      <c r="A120" s="12"/>
      <c r="B120" s="12">
        <f>SUMIF('COAL RECEIPT &amp; GCV DATA (3)'!$A$3:$A$9,'MASTER DATA FILE RAW COAL ( (3)'!A120,'COAL RECEIPT &amp; GCV DATA (3)'!$B$3:$B$9)</f>
        <v>0</v>
      </c>
      <c r="C120" s="13">
        <f>SUMIF('COAL RECEIPT &amp; GCV DATA (3)'!$A$3:$A$204,'MASTER DATA FILE RAW COAL ( (3)'!A120,'COAL RECEIPT &amp; GCV DATA (3)'!$C$3:$C$204)</f>
        <v>0</v>
      </c>
      <c r="D120" s="13">
        <f>IFERROR(VLOOKUP(A120,'COAL RECEIPT &amp; GCV DATA (3)'!$A$2:$V$9,4,0),0)</f>
        <v>0</v>
      </c>
      <c r="E120" s="14">
        <f>IFERROR(VLOOKUP(A120,'COAL RECEIPT &amp; GCV DATA (3)'!$A$2:$V$9,5,0),0)</f>
        <v>0</v>
      </c>
      <c r="F120" s="13">
        <f>SUMIF('COAL RECEIPT &amp; GCV DATA (3)'!$A$3:$A$204,'MASTER DATA FILE RAW COAL ( (3)'!A148,'COAL RECEIPT &amp; GCV DATA (3)'!$F$3:$F$204)</f>
        <v>0</v>
      </c>
      <c r="G120" s="13">
        <f>IFERROR(VLOOKUP(A120,'COAL RECEIPT &amp; GCV DATA (3)'!$A$2:$V$9,7,0),0)</f>
        <v>0</v>
      </c>
      <c r="H120" s="13">
        <f>IFERROR(VLOOKUP(A120,'COAL RECEIPT &amp; GCV DATA (3)'!$A$2:$V$9,8,0),0)</f>
        <v>0</v>
      </c>
      <c r="I120" s="13">
        <f>IFERROR(VLOOKUP(A120,'COAL RECEIPT &amp; GCV DATA (3)'!$A$2:$V$9,9,0),0)</f>
        <v>0</v>
      </c>
      <c r="J120" s="13">
        <f>IFERROR(VLOOKUP(A120,'COAL RECEIPT &amp; GCV DATA (3)'!$A$2:$V$9,10,0),0)</f>
        <v>0</v>
      </c>
      <c r="K120" s="15">
        <f>SUMIF('COAL RECEIPT &amp; GCV DATA (3)'!$A$3:$A$204,'MASTER DATA FILE RAW COAL ( (3)'!A120,'COAL RECEIPT &amp; GCV DATA (3)'!$K$3:$K$204)</f>
        <v>0</v>
      </c>
      <c r="L120" s="15">
        <f>SUMIF('COAL RECEIPT &amp; GCV DATA (3)'!$A$3:$A$204,'MASTER DATA FILE RAW COAL ( (3)'!A120,'COAL RECEIPT &amp; GCV DATA (3)'!$L$3:$L$204)</f>
        <v>0</v>
      </c>
      <c r="M120" s="15">
        <f t="shared" si="7"/>
        <v>0</v>
      </c>
      <c r="N120" s="15">
        <f t="shared" si="8"/>
        <v>0</v>
      </c>
      <c r="O120" s="15">
        <f>SUMIF('COAL RECEIPT &amp; GCV DATA (3)'!$A$3:$A$204,'MASTER DATA FILE RAW COAL ( (3)'!A120,'COAL RECEIPT &amp; GCV DATA (3)'!$O$3:$O$204)</f>
        <v>0</v>
      </c>
      <c r="P120" s="15">
        <f t="shared" si="9"/>
        <v>0</v>
      </c>
      <c r="Q120" s="15">
        <f>SUMIF('COAL RECEIPT &amp; GCV DATA (3)'!$A$3:$A$9,'MASTER DATA FILE RAW COAL ( (3)'!A120,'COAL RECEIPT &amp; GCV DATA (3)'!$Q$3:$Q$9)+IF(H120=$J$234,($K$234*K120),0)+IF(H120=$J$235,($K$235*K120),0)+IF(H119=$J$235,($K$236*K120),0)</f>
        <v>0</v>
      </c>
      <c r="R120" s="16">
        <f>SUMIF('COAL RECEIPT &amp; GCV DATA (3)'!$A$3:$A$9,'MASTER DATA FILE RAW COAL ( (3)'!A120,'COAL RECEIPT &amp; GCV DATA (3)'!$R$3:$R$9)+IF(H120=$J$234,($K$234*K120),0)+IF(H120=$J$235,($K$235*K120),0)</f>
        <v>0</v>
      </c>
      <c r="S120" s="15">
        <f t="shared" si="10"/>
        <v>0</v>
      </c>
      <c r="T120" s="15">
        <f>SUMIF('COAL RECEIPT &amp; GCV DATA (3)'!$A$3:$A$204,'MASTER DATA FILE RAW COAL ( (3)'!A120,'COAL RECEIPT &amp; GCV DATA (3)'!$T$3:$T$204)</f>
        <v>0</v>
      </c>
      <c r="U120" s="15">
        <f t="shared" si="11"/>
        <v>0</v>
      </c>
      <c r="V120" s="15">
        <f>SUMIF('COAL RECEIPT &amp; GCV DATA (3)'!$A$3:$A$204,'MASTER DATA FILE RAW COAL ( (3)'!A120,'COAL RECEIPT &amp; GCV DATA (3)'!$V$3:$V$204)</f>
        <v>0</v>
      </c>
      <c r="W120" s="15">
        <f t="shared" si="12"/>
        <v>0</v>
      </c>
    </row>
    <row r="121" spans="1:23" customFormat="1" hidden="1" x14ac:dyDescent="0.3">
      <c r="A121" s="12"/>
      <c r="B121" s="12">
        <f>SUMIF('COAL RECEIPT &amp; GCV DATA (3)'!$A$3:$A$9,'MASTER DATA FILE RAW COAL ( (3)'!A121,'COAL RECEIPT &amp; GCV DATA (3)'!$B$3:$B$9)</f>
        <v>0</v>
      </c>
      <c r="C121" s="13">
        <f>SUMIF('COAL RECEIPT &amp; GCV DATA (3)'!$A$3:$A$204,'MASTER DATA FILE RAW COAL ( (3)'!A121,'COAL RECEIPT &amp; GCV DATA (3)'!$C$3:$C$204)</f>
        <v>0</v>
      </c>
      <c r="D121" s="13">
        <f>IFERROR(VLOOKUP(A121,'COAL RECEIPT &amp; GCV DATA (3)'!$A$2:$V$9,4,0),0)</f>
        <v>0</v>
      </c>
      <c r="E121" s="14">
        <f>IFERROR(VLOOKUP(A121,'COAL RECEIPT &amp; GCV DATA (3)'!$A$2:$V$9,5,0),0)</f>
        <v>0</v>
      </c>
      <c r="F121" s="13">
        <f>SUMIF('COAL RECEIPT &amp; GCV DATA (3)'!$A$3:$A$204,'MASTER DATA FILE RAW COAL ( (3)'!A149,'COAL RECEIPT &amp; GCV DATA (3)'!$F$3:$F$204)</f>
        <v>0</v>
      </c>
      <c r="G121" s="13">
        <f>IFERROR(VLOOKUP(A121,'COAL RECEIPT &amp; GCV DATA (3)'!$A$2:$V$9,7,0),0)</f>
        <v>0</v>
      </c>
      <c r="H121" s="13">
        <f>IFERROR(VLOOKUP(A121,'COAL RECEIPT &amp; GCV DATA (3)'!$A$2:$V$9,8,0),0)</f>
        <v>0</v>
      </c>
      <c r="I121" s="13">
        <f>IFERROR(VLOOKUP(A121,'COAL RECEIPT &amp; GCV DATA (3)'!$A$2:$V$9,9,0),0)</f>
        <v>0</v>
      </c>
      <c r="J121" s="13">
        <f>IFERROR(VLOOKUP(A121,'COAL RECEIPT &amp; GCV DATA (3)'!$A$2:$V$9,10,0),0)</f>
        <v>0</v>
      </c>
      <c r="K121" s="15">
        <f>SUMIF('COAL RECEIPT &amp; GCV DATA (3)'!$A$3:$A$204,'MASTER DATA FILE RAW COAL ( (3)'!A121,'COAL RECEIPT &amp; GCV DATA (3)'!$K$3:$K$204)</f>
        <v>0</v>
      </c>
      <c r="L121" s="15">
        <f>SUMIF('COAL RECEIPT &amp; GCV DATA (3)'!$A$3:$A$204,'MASTER DATA FILE RAW COAL ( (3)'!A121,'COAL RECEIPT &amp; GCV DATA (3)'!$L$3:$L$204)</f>
        <v>0</v>
      </c>
      <c r="M121" s="15">
        <f t="shared" si="7"/>
        <v>0</v>
      </c>
      <c r="N121" s="15">
        <f t="shared" si="8"/>
        <v>0</v>
      </c>
      <c r="O121" s="15">
        <f>SUMIF('COAL RECEIPT &amp; GCV DATA (3)'!$A$3:$A$204,'MASTER DATA FILE RAW COAL ( (3)'!A121,'COAL RECEIPT &amp; GCV DATA (3)'!$O$3:$O$204)</f>
        <v>0</v>
      </c>
      <c r="P121" s="15">
        <f t="shared" si="9"/>
        <v>0</v>
      </c>
      <c r="Q121" s="15">
        <f>SUMIF('COAL RECEIPT &amp; GCV DATA (3)'!$A$3:$A$9,'MASTER DATA FILE RAW COAL ( (3)'!A121,'COAL RECEIPT &amp; GCV DATA (3)'!$Q$3:$Q$9)+IF(H121=$J$234,($K$234*K121),0)+IF(H121=$J$235,($K$235*K121),0)+IF(H120=$J$235,($K$236*K121),0)</f>
        <v>0</v>
      </c>
      <c r="R121" s="16">
        <f>SUMIF('COAL RECEIPT &amp; GCV DATA (3)'!$A$3:$A$9,'MASTER DATA FILE RAW COAL ( (3)'!A121,'COAL RECEIPT &amp; GCV DATA (3)'!$R$3:$R$9)+IF(H121=$J$234,($K$234*K121),0)+IF(H121=$J$235,($K$235*K121),0)</f>
        <v>0</v>
      </c>
      <c r="S121" s="15">
        <f t="shared" si="10"/>
        <v>0</v>
      </c>
      <c r="T121" s="15">
        <f>SUMIF('COAL RECEIPT &amp; GCV DATA (3)'!$A$3:$A$204,'MASTER DATA FILE RAW COAL ( (3)'!A121,'COAL RECEIPT &amp; GCV DATA (3)'!$T$3:$T$204)</f>
        <v>0</v>
      </c>
      <c r="U121" s="15">
        <f t="shared" si="11"/>
        <v>0</v>
      </c>
      <c r="V121" s="15">
        <f>SUMIF('COAL RECEIPT &amp; GCV DATA (3)'!$A$3:$A$204,'MASTER DATA FILE RAW COAL ( (3)'!A121,'COAL RECEIPT &amp; GCV DATA (3)'!$V$3:$V$204)</f>
        <v>0</v>
      </c>
      <c r="W121" s="15">
        <f t="shared" si="12"/>
        <v>0</v>
      </c>
    </row>
    <row r="122" spans="1:23" customFormat="1" hidden="1" x14ac:dyDescent="0.3">
      <c r="A122" s="12"/>
      <c r="B122" s="12">
        <f>SUMIF('COAL RECEIPT &amp; GCV DATA (3)'!$A$3:$A$9,'MASTER DATA FILE RAW COAL ( (3)'!A122,'COAL RECEIPT &amp; GCV DATA (3)'!$B$3:$B$9)</f>
        <v>0</v>
      </c>
      <c r="C122" s="13">
        <f>SUMIF('COAL RECEIPT &amp; GCV DATA (3)'!$A$3:$A$204,'MASTER DATA FILE RAW COAL ( (3)'!A122,'COAL RECEIPT &amp; GCV DATA (3)'!$C$3:$C$204)</f>
        <v>0</v>
      </c>
      <c r="D122" s="13">
        <f>IFERROR(VLOOKUP(A122,'COAL RECEIPT &amp; GCV DATA (3)'!$A$2:$V$9,4,0),0)</f>
        <v>0</v>
      </c>
      <c r="E122" s="14">
        <f>IFERROR(VLOOKUP(A122,'COAL RECEIPT &amp; GCV DATA (3)'!$A$2:$V$9,5,0),0)</f>
        <v>0</v>
      </c>
      <c r="F122" s="13">
        <f>SUMIF('COAL RECEIPT &amp; GCV DATA (3)'!$A$3:$A$204,'MASTER DATA FILE RAW COAL ( (3)'!A150,'COAL RECEIPT &amp; GCV DATA (3)'!$F$3:$F$204)</f>
        <v>0</v>
      </c>
      <c r="G122" s="13">
        <f>IFERROR(VLOOKUP(A122,'COAL RECEIPT &amp; GCV DATA (3)'!$A$2:$V$9,7,0),0)</f>
        <v>0</v>
      </c>
      <c r="H122" s="13">
        <f>IFERROR(VLOOKUP(A122,'COAL RECEIPT &amp; GCV DATA (3)'!$A$2:$V$9,8,0),0)</f>
        <v>0</v>
      </c>
      <c r="I122" s="13">
        <f>IFERROR(VLOOKUP(A122,'COAL RECEIPT &amp; GCV DATA (3)'!$A$2:$V$9,9,0),0)</f>
        <v>0</v>
      </c>
      <c r="J122" s="13">
        <f>IFERROR(VLOOKUP(A122,'COAL RECEIPT &amp; GCV DATA (3)'!$A$2:$V$9,10,0),0)</f>
        <v>0</v>
      </c>
      <c r="K122" s="15">
        <f>SUMIF('COAL RECEIPT &amp; GCV DATA (3)'!$A$3:$A$204,'MASTER DATA FILE RAW COAL ( (3)'!A122,'COAL RECEIPT &amp; GCV DATA (3)'!$K$3:$K$204)</f>
        <v>0</v>
      </c>
      <c r="L122" s="15">
        <f>SUMIF('COAL RECEIPT &amp; GCV DATA (3)'!$A$3:$A$204,'MASTER DATA FILE RAW COAL ( (3)'!A122,'COAL RECEIPT &amp; GCV DATA (3)'!$L$3:$L$204)</f>
        <v>0</v>
      </c>
      <c r="M122" s="15">
        <f t="shared" si="7"/>
        <v>0</v>
      </c>
      <c r="N122" s="15">
        <f t="shared" si="8"/>
        <v>0</v>
      </c>
      <c r="O122" s="15">
        <f>SUMIF('COAL RECEIPT &amp; GCV DATA (3)'!$A$3:$A$204,'MASTER DATA FILE RAW COAL ( (3)'!A122,'COAL RECEIPT &amp; GCV DATA (3)'!$O$3:$O$204)</f>
        <v>0</v>
      </c>
      <c r="P122" s="15">
        <f t="shared" si="9"/>
        <v>0</v>
      </c>
      <c r="Q122" s="15">
        <f>SUMIF('COAL RECEIPT &amp; GCV DATA (3)'!$A$3:$A$9,'MASTER DATA FILE RAW COAL ( (3)'!A122,'COAL RECEIPT &amp; GCV DATA (3)'!$Q$3:$Q$9)+IF(H122=$J$234,($K$234*K122),0)+IF(H122=$J$235,($K$235*K122),0)+IF(H121=$J$235,($K$236*K122),0)</f>
        <v>0</v>
      </c>
      <c r="R122" s="16">
        <f>SUMIF('COAL RECEIPT &amp; GCV DATA (3)'!$A$3:$A$9,'MASTER DATA FILE RAW COAL ( (3)'!A122,'COAL RECEIPT &amp; GCV DATA (3)'!$R$3:$R$9)+IF(H122=$J$234,($K$234*K122),0)+IF(H122=$J$235,($K$235*K122),0)</f>
        <v>0</v>
      </c>
      <c r="S122" s="15">
        <f t="shared" si="10"/>
        <v>0</v>
      </c>
      <c r="T122" s="15">
        <f>SUMIF('COAL RECEIPT &amp; GCV DATA (3)'!$A$3:$A$204,'MASTER DATA FILE RAW COAL ( (3)'!A122,'COAL RECEIPT &amp; GCV DATA (3)'!$T$3:$T$204)</f>
        <v>0</v>
      </c>
      <c r="U122" s="15">
        <f t="shared" si="11"/>
        <v>0</v>
      </c>
      <c r="V122" s="15">
        <f>SUMIF('COAL RECEIPT &amp; GCV DATA (3)'!$A$3:$A$204,'MASTER DATA FILE RAW COAL ( (3)'!A122,'COAL RECEIPT &amp; GCV DATA (3)'!$V$3:$V$204)</f>
        <v>0</v>
      </c>
      <c r="W122" s="15">
        <f t="shared" si="12"/>
        <v>0</v>
      </c>
    </row>
    <row r="123" spans="1:23" customFormat="1" hidden="1" x14ac:dyDescent="0.3">
      <c r="A123" s="12"/>
      <c r="B123" s="12">
        <f>SUMIF('COAL RECEIPT &amp; GCV DATA (3)'!$A$3:$A$9,'MASTER DATA FILE RAW COAL ( (3)'!A123,'COAL RECEIPT &amp; GCV DATA (3)'!$B$3:$B$9)</f>
        <v>0</v>
      </c>
      <c r="C123" s="13">
        <f>SUMIF('COAL RECEIPT &amp; GCV DATA (3)'!$A$3:$A$204,'MASTER DATA FILE RAW COAL ( (3)'!A123,'COAL RECEIPT &amp; GCV DATA (3)'!$C$3:$C$204)</f>
        <v>0</v>
      </c>
      <c r="D123" s="13">
        <f>IFERROR(VLOOKUP(A123,'COAL RECEIPT &amp; GCV DATA (3)'!$A$2:$V$9,4,0),0)</f>
        <v>0</v>
      </c>
      <c r="E123" s="14">
        <f>IFERROR(VLOOKUP(A123,'COAL RECEIPT &amp; GCV DATA (3)'!$A$2:$V$9,5,0),0)</f>
        <v>0</v>
      </c>
      <c r="F123" s="13">
        <f>SUMIF('COAL RECEIPT &amp; GCV DATA (3)'!$A$3:$A$204,'MASTER DATA FILE RAW COAL ( (3)'!A151,'COAL RECEIPT &amp; GCV DATA (3)'!$F$3:$F$204)</f>
        <v>0</v>
      </c>
      <c r="G123" s="13">
        <f>IFERROR(VLOOKUP(A123,'COAL RECEIPT &amp; GCV DATA (3)'!$A$2:$V$9,7,0),0)</f>
        <v>0</v>
      </c>
      <c r="H123" s="13">
        <f>IFERROR(VLOOKUP(A123,'COAL RECEIPT &amp; GCV DATA (3)'!$A$2:$V$9,8,0),0)</f>
        <v>0</v>
      </c>
      <c r="I123" s="13">
        <f>IFERROR(VLOOKUP(A123,'COAL RECEIPT &amp; GCV DATA (3)'!$A$2:$V$9,9,0),0)</f>
        <v>0</v>
      </c>
      <c r="J123" s="13">
        <f>IFERROR(VLOOKUP(A123,'COAL RECEIPT &amp; GCV DATA (3)'!$A$2:$V$9,10,0),0)</f>
        <v>0</v>
      </c>
      <c r="K123" s="15">
        <f>SUMIF('COAL RECEIPT &amp; GCV DATA (3)'!$A$3:$A$204,'MASTER DATA FILE RAW COAL ( (3)'!A123,'COAL RECEIPT &amp; GCV DATA (3)'!$K$3:$K$204)</f>
        <v>0</v>
      </c>
      <c r="L123" s="15">
        <f>SUMIF('COAL RECEIPT &amp; GCV DATA (3)'!$A$3:$A$204,'MASTER DATA FILE RAW COAL ( (3)'!A123,'COAL RECEIPT &amp; GCV DATA (3)'!$L$3:$L$204)</f>
        <v>0</v>
      </c>
      <c r="M123" s="15">
        <f t="shared" si="7"/>
        <v>0</v>
      </c>
      <c r="N123" s="15">
        <f t="shared" si="8"/>
        <v>0</v>
      </c>
      <c r="O123" s="15">
        <f>SUMIF('COAL RECEIPT &amp; GCV DATA (3)'!$A$3:$A$204,'MASTER DATA FILE RAW COAL ( (3)'!A123,'COAL RECEIPT &amp; GCV DATA (3)'!$O$3:$O$204)</f>
        <v>0</v>
      </c>
      <c r="P123" s="15">
        <f t="shared" si="9"/>
        <v>0</v>
      </c>
      <c r="Q123" s="15">
        <f>SUMIF('COAL RECEIPT &amp; GCV DATA (3)'!$A$3:$A$9,'MASTER DATA FILE RAW COAL ( (3)'!A123,'COAL RECEIPT &amp; GCV DATA (3)'!$Q$3:$Q$9)+IF(H123=$J$234,($K$234*K123),0)+IF(H123=$J$235,($K$235*K123),0)+IF(H122=$J$235,($K$236*K123),0)</f>
        <v>0</v>
      </c>
      <c r="R123" s="16">
        <f>SUMIF('COAL RECEIPT &amp; GCV DATA (3)'!$A$3:$A$9,'MASTER DATA FILE RAW COAL ( (3)'!A123,'COAL RECEIPT &amp; GCV DATA (3)'!$R$3:$R$9)+IF(H123=$J$234,($K$234*K123),0)+IF(H123=$J$235,($K$235*K123),0)</f>
        <v>0</v>
      </c>
      <c r="S123" s="15">
        <f t="shared" si="10"/>
        <v>0</v>
      </c>
      <c r="T123" s="15">
        <f>SUMIF('COAL RECEIPT &amp; GCV DATA (3)'!$A$3:$A$204,'MASTER DATA FILE RAW COAL ( (3)'!A123,'COAL RECEIPT &amp; GCV DATA (3)'!$T$3:$T$204)</f>
        <v>0</v>
      </c>
      <c r="U123" s="15">
        <f t="shared" si="11"/>
        <v>0</v>
      </c>
      <c r="V123" s="15">
        <f>SUMIF('COAL RECEIPT &amp; GCV DATA (3)'!$A$3:$A$204,'MASTER DATA FILE RAW COAL ( (3)'!A123,'COAL RECEIPT &amp; GCV DATA (3)'!$V$3:$V$204)</f>
        <v>0</v>
      </c>
      <c r="W123" s="15">
        <f t="shared" si="12"/>
        <v>0</v>
      </c>
    </row>
    <row r="124" spans="1:23" customFormat="1" hidden="1" x14ac:dyDescent="0.3">
      <c r="A124" s="12"/>
      <c r="B124" s="12">
        <f>SUMIF('COAL RECEIPT &amp; GCV DATA (3)'!$A$3:$A$9,'MASTER DATA FILE RAW COAL ( (3)'!A124,'COAL RECEIPT &amp; GCV DATA (3)'!$B$3:$B$9)</f>
        <v>0</v>
      </c>
      <c r="C124" s="13">
        <f>SUMIF('COAL RECEIPT &amp; GCV DATA (3)'!$A$3:$A$204,'MASTER DATA FILE RAW COAL ( (3)'!A124,'COAL RECEIPT &amp; GCV DATA (3)'!$C$3:$C$204)</f>
        <v>0</v>
      </c>
      <c r="D124" s="13">
        <f>IFERROR(VLOOKUP(A124,'COAL RECEIPT &amp; GCV DATA (3)'!$A$2:$V$9,4,0),0)</f>
        <v>0</v>
      </c>
      <c r="E124" s="14">
        <f>IFERROR(VLOOKUP(A124,'COAL RECEIPT &amp; GCV DATA (3)'!$A$2:$V$9,5,0),0)</f>
        <v>0</v>
      </c>
      <c r="F124" s="13">
        <f>SUMIF('COAL RECEIPT &amp; GCV DATA (3)'!$A$3:$A$204,'MASTER DATA FILE RAW COAL ( (3)'!A152,'COAL RECEIPT &amp; GCV DATA (3)'!$F$3:$F$204)</f>
        <v>0</v>
      </c>
      <c r="G124" s="13">
        <f>IFERROR(VLOOKUP(A124,'COAL RECEIPT &amp; GCV DATA (3)'!$A$2:$V$9,7,0),0)</f>
        <v>0</v>
      </c>
      <c r="H124" s="13">
        <f>IFERROR(VLOOKUP(A124,'COAL RECEIPT &amp; GCV DATA (3)'!$A$2:$V$9,8,0),0)</f>
        <v>0</v>
      </c>
      <c r="I124" s="13">
        <f>IFERROR(VLOOKUP(A124,'COAL RECEIPT &amp; GCV DATA (3)'!$A$2:$V$9,9,0),0)</f>
        <v>0</v>
      </c>
      <c r="J124" s="13">
        <f>IFERROR(VLOOKUP(A124,'COAL RECEIPT &amp; GCV DATA (3)'!$A$2:$V$9,10,0),0)</f>
        <v>0</v>
      </c>
      <c r="K124" s="15">
        <f>SUMIF('COAL RECEIPT &amp; GCV DATA (3)'!$A$3:$A$204,'MASTER DATA FILE RAW COAL ( (3)'!A124,'COAL RECEIPT &amp; GCV DATA (3)'!$K$3:$K$204)</f>
        <v>0</v>
      </c>
      <c r="L124" s="15">
        <f>SUMIF('COAL RECEIPT &amp; GCV DATA (3)'!$A$3:$A$204,'MASTER DATA FILE RAW COAL ( (3)'!A124,'COAL RECEIPT &amp; GCV DATA (3)'!$L$3:$L$204)</f>
        <v>0</v>
      </c>
      <c r="M124" s="15">
        <f t="shared" si="7"/>
        <v>0</v>
      </c>
      <c r="N124" s="15">
        <f t="shared" si="8"/>
        <v>0</v>
      </c>
      <c r="O124" s="15">
        <f>SUMIF('COAL RECEIPT &amp; GCV DATA (3)'!$A$3:$A$204,'MASTER DATA FILE RAW COAL ( (3)'!A124,'COAL RECEIPT &amp; GCV DATA (3)'!$O$3:$O$204)</f>
        <v>0</v>
      </c>
      <c r="P124" s="15">
        <f t="shared" si="9"/>
        <v>0</v>
      </c>
      <c r="Q124" s="15">
        <f>SUMIF('COAL RECEIPT &amp; GCV DATA (3)'!$A$3:$A$9,'MASTER DATA FILE RAW COAL ( (3)'!A124,'COAL RECEIPT &amp; GCV DATA (3)'!$Q$3:$Q$9)+IF(H124=$J$234,($K$234*K124),0)+IF(H124=$J$235,($K$235*K124),0)+IF(H123=$J$235,($K$236*K124),0)</f>
        <v>0</v>
      </c>
      <c r="R124" s="16">
        <f>SUMIF('COAL RECEIPT &amp; GCV DATA (3)'!$A$3:$A$9,'MASTER DATA FILE RAW COAL ( (3)'!A124,'COAL RECEIPT &amp; GCV DATA (3)'!$R$3:$R$9)+IF(H124=$J$234,($K$234*K124),0)+IF(H124=$J$235,($K$235*K124),0)</f>
        <v>0</v>
      </c>
      <c r="S124" s="15">
        <f t="shared" si="10"/>
        <v>0</v>
      </c>
      <c r="T124" s="15">
        <f>SUMIF('COAL RECEIPT &amp; GCV DATA (3)'!$A$3:$A$204,'MASTER DATA FILE RAW COAL ( (3)'!A124,'COAL RECEIPT &amp; GCV DATA (3)'!$T$3:$T$204)</f>
        <v>0</v>
      </c>
      <c r="U124" s="15">
        <f t="shared" si="11"/>
        <v>0</v>
      </c>
      <c r="V124" s="15">
        <f>SUMIF('COAL RECEIPT &amp; GCV DATA (3)'!$A$3:$A$204,'MASTER DATA FILE RAW COAL ( (3)'!A124,'COAL RECEIPT &amp; GCV DATA (3)'!$V$3:$V$204)</f>
        <v>0</v>
      </c>
      <c r="W124" s="15">
        <f t="shared" si="12"/>
        <v>0</v>
      </c>
    </row>
    <row r="125" spans="1:23" customFormat="1" hidden="1" x14ac:dyDescent="0.3">
      <c r="A125" s="12"/>
      <c r="B125" s="12">
        <f>SUMIF('COAL RECEIPT &amp; GCV DATA (3)'!$A$3:$A$9,'MASTER DATA FILE RAW COAL ( (3)'!A125,'COAL RECEIPT &amp; GCV DATA (3)'!$B$3:$B$9)</f>
        <v>0</v>
      </c>
      <c r="C125" s="13">
        <f>SUMIF('COAL RECEIPT &amp; GCV DATA (3)'!$A$3:$A$204,'MASTER DATA FILE RAW COAL ( (3)'!A125,'COAL RECEIPT &amp; GCV DATA (3)'!$C$3:$C$204)</f>
        <v>0</v>
      </c>
      <c r="D125" s="13">
        <f>IFERROR(VLOOKUP(A125,'COAL RECEIPT &amp; GCV DATA (3)'!$A$2:$V$9,4,0),0)</f>
        <v>0</v>
      </c>
      <c r="E125" s="14">
        <f>IFERROR(VLOOKUP(A125,'COAL RECEIPT &amp; GCV DATA (3)'!$A$2:$V$9,5,0),0)</f>
        <v>0</v>
      </c>
      <c r="F125" s="13">
        <f>SUMIF('COAL RECEIPT &amp; GCV DATA (3)'!$A$3:$A$204,'MASTER DATA FILE RAW COAL ( (3)'!A153,'COAL RECEIPT &amp; GCV DATA (3)'!$F$3:$F$204)</f>
        <v>0</v>
      </c>
      <c r="G125" s="13">
        <f>IFERROR(VLOOKUP(A125,'COAL RECEIPT &amp; GCV DATA (3)'!$A$2:$V$9,7,0),0)</f>
        <v>0</v>
      </c>
      <c r="H125" s="13">
        <f>IFERROR(VLOOKUP(A125,'COAL RECEIPT &amp; GCV DATA (3)'!$A$2:$V$9,8,0),0)</f>
        <v>0</v>
      </c>
      <c r="I125" s="13">
        <f>IFERROR(VLOOKUP(A125,'COAL RECEIPT &amp; GCV DATA (3)'!$A$2:$V$9,9,0),0)</f>
        <v>0</v>
      </c>
      <c r="J125" s="13">
        <f>IFERROR(VLOOKUP(A125,'COAL RECEIPT &amp; GCV DATA (3)'!$A$2:$V$9,10,0),0)</f>
        <v>0</v>
      </c>
      <c r="K125" s="15">
        <f>SUMIF('COAL RECEIPT &amp; GCV DATA (3)'!$A$3:$A$204,'MASTER DATA FILE RAW COAL ( (3)'!A125,'COAL RECEIPT &amp; GCV DATA (3)'!$K$3:$K$204)</f>
        <v>0</v>
      </c>
      <c r="L125" s="15">
        <f>SUMIF('COAL RECEIPT &amp; GCV DATA (3)'!$A$3:$A$204,'MASTER DATA FILE RAW COAL ( (3)'!A125,'COAL RECEIPT &amp; GCV DATA (3)'!$L$3:$L$204)</f>
        <v>0</v>
      </c>
      <c r="M125" s="15">
        <f t="shared" si="7"/>
        <v>0</v>
      </c>
      <c r="N125" s="15">
        <f t="shared" si="8"/>
        <v>0</v>
      </c>
      <c r="O125" s="15">
        <f>SUMIF('COAL RECEIPT &amp; GCV DATA (3)'!$A$3:$A$204,'MASTER DATA FILE RAW COAL ( (3)'!A125,'COAL RECEIPT &amp; GCV DATA (3)'!$O$3:$O$204)</f>
        <v>0</v>
      </c>
      <c r="P125" s="15">
        <f t="shared" si="9"/>
        <v>0</v>
      </c>
      <c r="Q125" s="15">
        <f>SUMIF('COAL RECEIPT &amp; GCV DATA (3)'!$A$3:$A$9,'MASTER DATA FILE RAW COAL ( (3)'!A125,'COAL RECEIPT &amp; GCV DATA (3)'!$Q$3:$Q$9)+IF(H125=$J$234,($K$234*K125),0)+IF(H125=$J$235,($K$235*K125),0)+IF(H124=$J$235,($K$236*K125),0)</f>
        <v>0</v>
      </c>
      <c r="R125" s="16">
        <f>SUMIF('COAL RECEIPT &amp; GCV DATA (3)'!$A$3:$A$9,'MASTER DATA FILE RAW COAL ( (3)'!A125,'COAL RECEIPT &amp; GCV DATA (3)'!$R$3:$R$9)+IF(H125=$J$234,($K$234*K125),0)+IF(H125=$J$235,($K$235*K125),0)</f>
        <v>0</v>
      </c>
      <c r="S125" s="15">
        <f t="shared" si="10"/>
        <v>0</v>
      </c>
      <c r="T125" s="15">
        <f>SUMIF('COAL RECEIPT &amp; GCV DATA (3)'!$A$3:$A$204,'MASTER DATA FILE RAW COAL ( (3)'!A125,'COAL RECEIPT &amp; GCV DATA (3)'!$T$3:$T$204)</f>
        <v>0</v>
      </c>
      <c r="U125" s="15">
        <f t="shared" si="11"/>
        <v>0</v>
      </c>
      <c r="V125" s="15">
        <f>SUMIF('COAL RECEIPT &amp; GCV DATA (3)'!$A$3:$A$204,'MASTER DATA FILE RAW COAL ( (3)'!A125,'COAL RECEIPT &amp; GCV DATA (3)'!$V$3:$V$204)</f>
        <v>0</v>
      </c>
      <c r="W125" s="15">
        <f t="shared" si="12"/>
        <v>0</v>
      </c>
    </row>
    <row r="126" spans="1:23" customFormat="1" hidden="1" x14ac:dyDescent="0.3">
      <c r="A126" s="12"/>
      <c r="B126" s="12">
        <f>SUMIF('COAL RECEIPT &amp; GCV DATA (3)'!$A$3:$A$9,'MASTER DATA FILE RAW COAL ( (3)'!A126,'COAL RECEIPT &amp; GCV DATA (3)'!$B$3:$B$9)</f>
        <v>0</v>
      </c>
      <c r="C126" s="13">
        <f>SUMIF('COAL RECEIPT &amp; GCV DATA (3)'!$A$3:$A$204,'MASTER DATA FILE RAW COAL ( (3)'!A126,'COAL RECEIPT &amp; GCV DATA (3)'!$C$3:$C$204)</f>
        <v>0</v>
      </c>
      <c r="D126" s="13">
        <f>IFERROR(VLOOKUP(A126,'COAL RECEIPT &amp; GCV DATA (3)'!$A$2:$V$9,4,0),0)</f>
        <v>0</v>
      </c>
      <c r="E126" s="14">
        <f>IFERROR(VLOOKUP(A126,'COAL RECEIPT &amp; GCV DATA (3)'!$A$2:$V$9,5,0),0)</f>
        <v>0</v>
      </c>
      <c r="F126" s="13">
        <f>SUMIF('COAL RECEIPT &amp; GCV DATA (3)'!$A$3:$A$204,'MASTER DATA FILE RAW COAL ( (3)'!A154,'COAL RECEIPT &amp; GCV DATA (3)'!$F$3:$F$204)</f>
        <v>0</v>
      </c>
      <c r="G126" s="13">
        <f>IFERROR(VLOOKUP(A126,'COAL RECEIPT &amp; GCV DATA (3)'!$A$2:$V$9,7,0),0)</f>
        <v>0</v>
      </c>
      <c r="H126" s="13">
        <f>IFERROR(VLOOKUP(A126,'COAL RECEIPT &amp; GCV DATA (3)'!$A$2:$V$9,8,0),0)</f>
        <v>0</v>
      </c>
      <c r="I126" s="13">
        <f>IFERROR(VLOOKUP(A126,'COAL RECEIPT &amp; GCV DATA (3)'!$A$2:$V$9,9,0),0)</f>
        <v>0</v>
      </c>
      <c r="J126" s="13">
        <f>IFERROR(VLOOKUP(A126,'COAL RECEIPT &amp; GCV DATA (3)'!$A$2:$V$9,10,0),0)</f>
        <v>0</v>
      </c>
      <c r="K126" s="15">
        <f>SUMIF('COAL RECEIPT &amp; GCV DATA (3)'!$A$3:$A$204,'MASTER DATA FILE RAW COAL ( (3)'!A126,'COAL RECEIPT &amp; GCV DATA (3)'!$K$3:$K$204)</f>
        <v>0</v>
      </c>
      <c r="L126" s="15">
        <f>SUMIF('COAL RECEIPT &amp; GCV DATA (3)'!$A$3:$A$204,'MASTER DATA FILE RAW COAL ( (3)'!A126,'COAL RECEIPT &amp; GCV DATA (3)'!$L$3:$L$204)</f>
        <v>0</v>
      </c>
      <c r="M126" s="15">
        <f t="shared" si="7"/>
        <v>0</v>
      </c>
      <c r="N126" s="15">
        <f t="shared" si="8"/>
        <v>0</v>
      </c>
      <c r="O126" s="15">
        <f>SUMIF('COAL RECEIPT &amp; GCV DATA (3)'!$A$3:$A$204,'MASTER DATA FILE RAW COAL ( (3)'!A126,'COAL RECEIPT &amp; GCV DATA (3)'!$O$3:$O$204)</f>
        <v>0</v>
      </c>
      <c r="P126" s="15">
        <f t="shared" si="9"/>
        <v>0</v>
      </c>
      <c r="Q126" s="15">
        <f>SUMIF('COAL RECEIPT &amp; GCV DATA (3)'!$A$3:$A$9,'MASTER DATA FILE RAW COAL ( (3)'!A126,'COAL RECEIPT &amp; GCV DATA (3)'!$Q$3:$Q$9)+IF(H126=$J$234,($K$234*K126),0)+IF(H126=$J$235,($K$235*K126),0)+IF(H125=$J$235,($K$236*K126),0)</f>
        <v>0</v>
      </c>
      <c r="R126" s="16">
        <f>SUMIF('COAL RECEIPT &amp; GCV DATA (3)'!$A$3:$A$9,'MASTER DATA FILE RAW COAL ( (3)'!A126,'COAL RECEIPT &amp; GCV DATA (3)'!$R$3:$R$9)+IF(H126=$J$234,($K$234*K126),0)+IF(H126=$J$235,($K$235*K126),0)</f>
        <v>0</v>
      </c>
      <c r="S126" s="15">
        <f t="shared" si="10"/>
        <v>0</v>
      </c>
      <c r="T126" s="15">
        <f>SUMIF('COAL RECEIPT &amp; GCV DATA (3)'!$A$3:$A$204,'MASTER DATA FILE RAW COAL ( (3)'!A126,'COAL RECEIPT &amp; GCV DATA (3)'!$T$3:$T$204)</f>
        <v>0</v>
      </c>
      <c r="U126" s="15">
        <f t="shared" si="11"/>
        <v>0</v>
      </c>
      <c r="V126" s="15">
        <f>SUMIF('COAL RECEIPT &amp; GCV DATA (3)'!$A$3:$A$204,'MASTER DATA FILE RAW COAL ( (3)'!A126,'COAL RECEIPT &amp; GCV DATA (3)'!$V$3:$V$204)</f>
        <v>0</v>
      </c>
      <c r="W126" s="15">
        <f t="shared" si="12"/>
        <v>0</v>
      </c>
    </row>
    <row r="127" spans="1:23" customFormat="1" hidden="1" x14ac:dyDescent="0.3">
      <c r="A127" s="12"/>
      <c r="B127" s="12">
        <f>SUMIF('COAL RECEIPT &amp; GCV DATA (3)'!$A$3:$A$9,'MASTER DATA FILE RAW COAL ( (3)'!A127,'COAL RECEIPT &amp; GCV DATA (3)'!$B$3:$B$9)</f>
        <v>0</v>
      </c>
      <c r="C127" s="13">
        <f>SUMIF('COAL RECEIPT &amp; GCV DATA (3)'!$A$3:$A$204,'MASTER DATA FILE RAW COAL ( (3)'!A127,'COAL RECEIPT &amp; GCV DATA (3)'!$C$3:$C$204)</f>
        <v>0</v>
      </c>
      <c r="D127" s="13">
        <f>IFERROR(VLOOKUP(A127,'COAL RECEIPT &amp; GCV DATA (3)'!$A$2:$V$9,4,0),0)</f>
        <v>0</v>
      </c>
      <c r="E127" s="14">
        <f>IFERROR(VLOOKUP(A127,'COAL RECEIPT &amp; GCV DATA (3)'!$A$2:$V$9,5,0),0)</f>
        <v>0</v>
      </c>
      <c r="F127" s="13">
        <f>SUMIF('COAL RECEIPT &amp; GCV DATA (3)'!$A$3:$A$204,'MASTER DATA FILE RAW COAL ( (3)'!A155,'COAL RECEIPT &amp; GCV DATA (3)'!$F$3:$F$204)</f>
        <v>0</v>
      </c>
      <c r="G127" s="13">
        <f>IFERROR(VLOOKUP(A127,'COAL RECEIPT &amp; GCV DATA (3)'!$A$2:$V$9,7,0),0)</f>
        <v>0</v>
      </c>
      <c r="H127" s="13">
        <f>IFERROR(VLOOKUP(A127,'COAL RECEIPT &amp; GCV DATA (3)'!$A$2:$V$9,8,0),0)</f>
        <v>0</v>
      </c>
      <c r="I127" s="13">
        <f>IFERROR(VLOOKUP(A127,'COAL RECEIPT &amp; GCV DATA (3)'!$A$2:$V$9,9,0),0)</f>
        <v>0</v>
      </c>
      <c r="J127" s="13">
        <f>IFERROR(VLOOKUP(A127,'COAL RECEIPT &amp; GCV DATA (3)'!$A$2:$V$9,10,0),0)</f>
        <v>0</v>
      </c>
      <c r="K127" s="15">
        <f>SUMIF('COAL RECEIPT &amp; GCV DATA (3)'!$A$3:$A$204,'MASTER DATA FILE RAW COAL ( (3)'!A127,'COAL RECEIPT &amp; GCV DATA (3)'!$K$3:$K$204)</f>
        <v>0</v>
      </c>
      <c r="L127" s="15">
        <f>SUMIF('COAL RECEIPT &amp; GCV DATA (3)'!$A$3:$A$204,'MASTER DATA FILE RAW COAL ( (3)'!A127,'COAL RECEIPT &amp; GCV DATA (3)'!$L$3:$L$204)</f>
        <v>0</v>
      </c>
      <c r="M127" s="15">
        <f t="shared" si="7"/>
        <v>0</v>
      </c>
      <c r="N127" s="15">
        <f t="shared" si="8"/>
        <v>0</v>
      </c>
      <c r="O127" s="15">
        <f>SUMIF('COAL RECEIPT &amp; GCV DATA (3)'!$A$3:$A$204,'MASTER DATA FILE RAW COAL ( (3)'!A127,'COAL RECEIPT &amp; GCV DATA (3)'!$O$3:$O$204)</f>
        <v>0</v>
      </c>
      <c r="P127" s="15">
        <f t="shared" si="9"/>
        <v>0</v>
      </c>
      <c r="Q127" s="15">
        <f>SUMIF('COAL RECEIPT &amp; GCV DATA (3)'!$A$3:$A$9,'MASTER DATA FILE RAW COAL ( (3)'!A127,'COAL RECEIPT &amp; GCV DATA (3)'!$Q$3:$Q$9)+IF(H127=$J$234,($K$234*K127),0)+IF(H127=$J$235,($K$235*K127),0)+IF(H126=$J$235,($K$236*K127),0)</f>
        <v>0</v>
      </c>
      <c r="R127" s="16">
        <f>SUMIF('COAL RECEIPT &amp; GCV DATA (3)'!$A$3:$A$9,'MASTER DATA FILE RAW COAL ( (3)'!A127,'COAL RECEIPT &amp; GCV DATA (3)'!$R$3:$R$9)+IF(H127=$J$234,($K$234*K127),0)+IF(H127=$J$235,($K$235*K127),0)</f>
        <v>0</v>
      </c>
      <c r="S127" s="15">
        <f t="shared" si="10"/>
        <v>0</v>
      </c>
      <c r="T127" s="15">
        <f>SUMIF('COAL RECEIPT &amp; GCV DATA (3)'!$A$3:$A$204,'MASTER DATA FILE RAW COAL ( (3)'!A127,'COAL RECEIPT &amp; GCV DATA (3)'!$T$3:$T$204)</f>
        <v>0</v>
      </c>
      <c r="U127" s="15">
        <f t="shared" si="11"/>
        <v>0</v>
      </c>
      <c r="V127" s="15">
        <f>SUMIF('COAL RECEIPT &amp; GCV DATA (3)'!$A$3:$A$204,'MASTER DATA FILE RAW COAL ( (3)'!A127,'COAL RECEIPT &amp; GCV DATA (3)'!$V$3:$V$204)</f>
        <v>0</v>
      </c>
      <c r="W127" s="15">
        <f t="shared" si="12"/>
        <v>0</v>
      </c>
    </row>
    <row r="128" spans="1:23" customFormat="1" hidden="1" x14ac:dyDescent="0.3">
      <c r="A128" s="12"/>
      <c r="B128" s="12">
        <f>SUMIF('COAL RECEIPT &amp; GCV DATA (3)'!$A$3:$A$9,'MASTER DATA FILE RAW COAL ( (3)'!A128,'COAL RECEIPT &amp; GCV DATA (3)'!$B$3:$B$9)</f>
        <v>0</v>
      </c>
      <c r="C128" s="13">
        <f>SUMIF('COAL RECEIPT &amp; GCV DATA (3)'!$A$3:$A$204,'MASTER DATA FILE RAW COAL ( (3)'!A128,'COAL RECEIPT &amp; GCV DATA (3)'!$C$3:$C$204)</f>
        <v>0</v>
      </c>
      <c r="D128" s="13">
        <f>IFERROR(VLOOKUP(A128,'COAL RECEIPT &amp; GCV DATA (3)'!$A$2:$V$9,4,0),0)</f>
        <v>0</v>
      </c>
      <c r="E128" s="14">
        <f>IFERROR(VLOOKUP(A128,'COAL RECEIPT &amp; GCV DATA (3)'!$A$2:$V$9,5,0),0)</f>
        <v>0</v>
      </c>
      <c r="F128" s="13">
        <f>SUMIF('COAL RECEIPT &amp; GCV DATA (3)'!$A$3:$A$204,'MASTER DATA FILE RAW COAL ( (3)'!A156,'COAL RECEIPT &amp; GCV DATA (3)'!$F$3:$F$204)</f>
        <v>0</v>
      </c>
      <c r="G128" s="13">
        <f>IFERROR(VLOOKUP(A128,'COAL RECEIPT &amp; GCV DATA (3)'!$A$2:$V$9,7,0),0)</f>
        <v>0</v>
      </c>
      <c r="H128" s="13">
        <f>IFERROR(VLOOKUP(A128,'COAL RECEIPT &amp; GCV DATA (3)'!$A$2:$V$9,8,0),0)</f>
        <v>0</v>
      </c>
      <c r="I128" s="13">
        <f>IFERROR(VLOOKUP(A128,'COAL RECEIPT &amp; GCV DATA (3)'!$A$2:$V$9,9,0),0)</f>
        <v>0</v>
      </c>
      <c r="J128" s="13">
        <f>IFERROR(VLOOKUP(A128,'COAL RECEIPT &amp; GCV DATA (3)'!$A$2:$V$9,10,0),0)</f>
        <v>0</v>
      </c>
      <c r="K128" s="15">
        <f>SUMIF('COAL RECEIPT &amp; GCV DATA (3)'!$A$3:$A$204,'MASTER DATA FILE RAW COAL ( (3)'!A128,'COAL RECEIPT &amp; GCV DATA (3)'!$K$3:$K$204)</f>
        <v>0</v>
      </c>
      <c r="L128" s="15">
        <f>SUMIF('COAL RECEIPT &amp; GCV DATA (3)'!$A$3:$A$204,'MASTER DATA FILE RAW COAL ( (3)'!A128,'COAL RECEIPT &amp; GCV DATA (3)'!$L$3:$L$204)</f>
        <v>0</v>
      </c>
      <c r="M128" s="15">
        <f t="shared" si="7"/>
        <v>0</v>
      </c>
      <c r="N128" s="15">
        <f t="shared" si="8"/>
        <v>0</v>
      </c>
      <c r="O128" s="15">
        <f>SUMIF('COAL RECEIPT &amp; GCV DATA (3)'!$A$3:$A$204,'MASTER DATA FILE RAW COAL ( (3)'!A128,'COAL RECEIPT &amp; GCV DATA (3)'!$O$3:$O$204)</f>
        <v>0</v>
      </c>
      <c r="P128" s="15">
        <f t="shared" si="9"/>
        <v>0</v>
      </c>
      <c r="Q128" s="15">
        <f>SUMIF('COAL RECEIPT &amp; GCV DATA (3)'!$A$3:$A$9,'MASTER DATA FILE RAW COAL ( (3)'!A128,'COAL RECEIPT &amp; GCV DATA (3)'!$Q$3:$Q$9)+IF(H128=$J$234,($K$234*K128),0)+IF(H128=$J$235,($K$235*K128),0)+IF(H127=$J$235,($K$236*K128),0)</f>
        <v>0</v>
      </c>
      <c r="R128" s="16">
        <f>SUMIF('COAL RECEIPT &amp; GCV DATA (3)'!$A$3:$A$9,'MASTER DATA FILE RAW COAL ( (3)'!A128,'COAL RECEIPT &amp; GCV DATA (3)'!$R$3:$R$9)+IF(H128=$J$234,($K$234*K128),0)+IF(H128=$J$235,($K$235*K128),0)</f>
        <v>0</v>
      </c>
      <c r="S128" s="15">
        <f t="shared" si="10"/>
        <v>0</v>
      </c>
      <c r="T128" s="15">
        <f>SUMIF('COAL RECEIPT &amp; GCV DATA (3)'!$A$3:$A$204,'MASTER DATA FILE RAW COAL ( (3)'!A128,'COAL RECEIPT &amp; GCV DATA (3)'!$T$3:$T$204)</f>
        <v>0</v>
      </c>
      <c r="U128" s="15">
        <f t="shared" si="11"/>
        <v>0</v>
      </c>
      <c r="V128" s="15">
        <f>SUMIF('COAL RECEIPT &amp; GCV DATA (3)'!$A$3:$A$204,'MASTER DATA FILE RAW COAL ( (3)'!A128,'COAL RECEIPT &amp; GCV DATA (3)'!$V$3:$V$204)</f>
        <v>0</v>
      </c>
      <c r="W128" s="15">
        <f t="shared" si="12"/>
        <v>0</v>
      </c>
    </row>
    <row r="129" spans="1:23" customFormat="1" hidden="1" x14ac:dyDescent="0.3">
      <c r="A129" s="12"/>
      <c r="B129" s="12">
        <f>SUMIF('COAL RECEIPT &amp; GCV DATA (3)'!$A$3:$A$9,'MASTER DATA FILE RAW COAL ( (3)'!A129,'COAL RECEIPT &amp; GCV DATA (3)'!$B$3:$B$9)</f>
        <v>0</v>
      </c>
      <c r="C129" s="13">
        <f>SUMIF('COAL RECEIPT &amp; GCV DATA (3)'!$A$3:$A$204,'MASTER DATA FILE RAW COAL ( (3)'!A129,'COAL RECEIPT &amp; GCV DATA (3)'!$C$3:$C$204)</f>
        <v>0</v>
      </c>
      <c r="D129" s="13">
        <f>IFERROR(VLOOKUP(A129,'COAL RECEIPT &amp; GCV DATA (3)'!$A$2:$V$9,4,0),0)</f>
        <v>0</v>
      </c>
      <c r="E129" s="14">
        <f>IFERROR(VLOOKUP(A129,'COAL RECEIPT &amp; GCV DATA (3)'!$A$2:$V$9,5,0),0)</f>
        <v>0</v>
      </c>
      <c r="F129" s="13">
        <f>SUMIF('COAL RECEIPT &amp; GCV DATA (3)'!$A$3:$A$204,'MASTER DATA FILE RAW COAL ( (3)'!A157,'COAL RECEIPT &amp; GCV DATA (3)'!$F$3:$F$204)</f>
        <v>0</v>
      </c>
      <c r="G129" s="13">
        <f>IFERROR(VLOOKUP(A129,'COAL RECEIPT &amp; GCV DATA (3)'!$A$2:$V$9,7,0),0)</f>
        <v>0</v>
      </c>
      <c r="H129" s="13">
        <f>IFERROR(VLOOKUP(A129,'COAL RECEIPT &amp; GCV DATA (3)'!$A$2:$V$9,8,0),0)</f>
        <v>0</v>
      </c>
      <c r="I129" s="13">
        <f>IFERROR(VLOOKUP(A129,'COAL RECEIPT &amp; GCV DATA (3)'!$A$2:$V$9,9,0),0)</f>
        <v>0</v>
      </c>
      <c r="J129" s="13">
        <f>IFERROR(VLOOKUP(A129,'COAL RECEIPT &amp; GCV DATA (3)'!$A$2:$V$9,10,0),0)</f>
        <v>0</v>
      </c>
      <c r="K129" s="15">
        <f>SUMIF('COAL RECEIPT &amp; GCV DATA (3)'!$A$3:$A$204,'MASTER DATA FILE RAW COAL ( (3)'!A129,'COAL RECEIPT &amp; GCV DATA (3)'!$K$3:$K$204)</f>
        <v>0</v>
      </c>
      <c r="L129" s="15">
        <f>SUMIF('COAL RECEIPT &amp; GCV DATA (3)'!$A$3:$A$204,'MASTER DATA FILE RAW COAL ( (3)'!A129,'COAL RECEIPT &amp; GCV DATA (3)'!$L$3:$L$204)</f>
        <v>0</v>
      </c>
      <c r="M129" s="15">
        <f t="shared" si="7"/>
        <v>0</v>
      </c>
      <c r="N129" s="15">
        <f t="shared" si="8"/>
        <v>0</v>
      </c>
      <c r="O129" s="15">
        <f>SUMIF('COAL RECEIPT &amp; GCV DATA (3)'!$A$3:$A$204,'MASTER DATA FILE RAW COAL ( (3)'!A129,'COAL RECEIPT &amp; GCV DATA (3)'!$O$3:$O$204)</f>
        <v>0</v>
      </c>
      <c r="P129" s="15">
        <f t="shared" si="9"/>
        <v>0</v>
      </c>
      <c r="Q129" s="15">
        <f>SUMIF('COAL RECEIPT &amp; GCV DATA (3)'!$A$3:$A$9,'MASTER DATA FILE RAW COAL ( (3)'!A129,'COAL RECEIPT &amp; GCV DATA (3)'!$Q$3:$Q$9)+IF(H129=$J$234,($K$234*K129),0)+IF(H129=$J$235,($K$235*K129),0)+IF(H128=$J$235,($K$236*K129),0)</f>
        <v>0</v>
      </c>
      <c r="R129" s="16">
        <f>SUMIF('COAL RECEIPT &amp; GCV DATA (3)'!$A$3:$A$9,'MASTER DATA FILE RAW COAL ( (3)'!A129,'COAL RECEIPT &amp; GCV DATA (3)'!$R$3:$R$9)+IF(H129=$J$234,($K$234*K129),0)+IF(H129=$J$235,($K$235*K129),0)</f>
        <v>0</v>
      </c>
      <c r="S129" s="15">
        <f t="shared" si="10"/>
        <v>0</v>
      </c>
      <c r="T129" s="15">
        <f>SUMIF('COAL RECEIPT &amp; GCV DATA (3)'!$A$3:$A$204,'MASTER DATA FILE RAW COAL ( (3)'!A129,'COAL RECEIPT &amp; GCV DATA (3)'!$T$3:$T$204)</f>
        <v>0</v>
      </c>
      <c r="U129" s="15">
        <f t="shared" si="11"/>
        <v>0</v>
      </c>
      <c r="V129" s="15">
        <f>SUMIF('COAL RECEIPT &amp; GCV DATA (3)'!$A$3:$A$204,'MASTER DATA FILE RAW COAL ( (3)'!A129,'COAL RECEIPT &amp; GCV DATA (3)'!$V$3:$V$204)</f>
        <v>0</v>
      </c>
      <c r="W129" s="15">
        <f t="shared" si="12"/>
        <v>0</v>
      </c>
    </row>
    <row r="130" spans="1:23" customFormat="1" hidden="1" x14ac:dyDescent="0.3">
      <c r="A130" s="12"/>
      <c r="B130" s="12">
        <f>SUMIF('COAL RECEIPT &amp; GCV DATA (3)'!$A$3:$A$9,'MASTER DATA FILE RAW COAL ( (3)'!A130,'COAL RECEIPT &amp; GCV DATA (3)'!$B$3:$B$9)</f>
        <v>0</v>
      </c>
      <c r="C130" s="13">
        <f>SUMIF('COAL RECEIPT &amp; GCV DATA (3)'!$A$3:$A$204,'MASTER DATA FILE RAW COAL ( (3)'!A130,'COAL RECEIPT &amp; GCV DATA (3)'!$C$3:$C$204)</f>
        <v>0</v>
      </c>
      <c r="D130" s="13">
        <f>IFERROR(VLOOKUP(A130,'COAL RECEIPT &amp; GCV DATA (3)'!$A$2:$V$9,4,0),0)</f>
        <v>0</v>
      </c>
      <c r="E130" s="14">
        <f>IFERROR(VLOOKUP(A130,'COAL RECEIPT &amp; GCV DATA (3)'!$A$2:$V$9,5,0),0)</f>
        <v>0</v>
      </c>
      <c r="F130" s="13">
        <f>SUMIF('COAL RECEIPT &amp; GCV DATA (3)'!$A$3:$A$204,'MASTER DATA FILE RAW COAL ( (3)'!A158,'COAL RECEIPT &amp; GCV DATA (3)'!$F$3:$F$204)</f>
        <v>0</v>
      </c>
      <c r="G130" s="13">
        <f>IFERROR(VLOOKUP(A130,'COAL RECEIPT &amp; GCV DATA (3)'!$A$2:$V$9,7,0),0)</f>
        <v>0</v>
      </c>
      <c r="H130" s="13">
        <f>IFERROR(VLOOKUP(A130,'COAL RECEIPT &amp; GCV DATA (3)'!$A$2:$V$9,8,0),0)</f>
        <v>0</v>
      </c>
      <c r="I130" s="13">
        <f>IFERROR(VLOOKUP(A130,'COAL RECEIPT &amp; GCV DATA (3)'!$A$2:$V$9,9,0),0)</f>
        <v>0</v>
      </c>
      <c r="J130" s="13">
        <f>IFERROR(VLOOKUP(A130,'COAL RECEIPT &amp; GCV DATA (3)'!$A$2:$V$9,10,0),0)</f>
        <v>0</v>
      </c>
      <c r="K130" s="15">
        <f>SUMIF('COAL RECEIPT &amp; GCV DATA (3)'!$A$3:$A$204,'MASTER DATA FILE RAW COAL ( (3)'!A130,'COAL RECEIPT &amp; GCV DATA (3)'!$K$3:$K$204)</f>
        <v>0</v>
      </c>
      <c r="L130" s="15">
        <f>SUMIF('COAL RECEIPT &amp; GCV DATA (3)'!$A$3:$A$204,'MASTER DATA FILE RAW COAL ( (3)'!A130,'COAL RECEIPT &amp; GCV DATA (3)'!$L$3:$L$204)</f>
        <v>0</v>
      </c>
      <c r="M130" s="15">
        <f t="shared" si="7"/>
        <v>0</v>
      </c>
      <c r="N130" s="15">
        <f t="shared" si="8"/>
        <v>0</v>
      </c>
      <c r="O130" s="15">
        <f>SUMIF('COAL RECEIPT &amp; GCV DATA (3)'!$A$3:$A$204,'MASTER DATA FILE RAW COAL ( (3)'!A130,'COAL RECEIPT &amp; GCV DATA (3)'!$O$3:$O$204)</f>
        <v>0</v>
      </c>
      <c r="P130" s="15">
        <f t="shared" si="9"/>
        <v>0</v>
      </c>
      <c r="Q130" s="15">
        <f>SUMIF('COAL RECEIPT &amp; GCV DATA (3)'!$A$3:$A$9,'MASTER DATA FILE RAW COAL ( (3)'!A130,'COAL RECEIPT &amp; GCV DATA (3)'!$Q$3:$Q$9)+IF(H130=$J$234,($K$234*K130),0)+IF(H130=$J$235,($K$235*K130),0)+IF(H129=$J$235,($K$236*K130),0)</f>
        <v>0</v>
      </c>
      <c r="R130" s="16">
        <f>SUMIF('COAL RECEIPT &amp; GCV DATA (3)'!$A$3:$A$9,'MASTER DATA FILE RAW COAL ( (3)'!A130,'COAL RECEIPT &amp; GCV DATA (3)'!$R$3:$R$9)+IF(H130=$J$234,($K$234*K130),0)+IF(H130=$J$235,($K$235*K130),0)</f>
        <v>0</v>
      </c>
      <c r="S130" s="15">
        <f t="shared" si="10"/>
        <v>0</v>
      </c>
      <c r="T130" s="15">
        <f>SUMIF('COAL RECEIPT &amp; GCV DATA (3)'!$A$3:$A$204,'MASTER DATA FILE RAW COAL ( (3)'!A130,'COAL RECEIPT &amp; GCV DATA (3)'!$T$3:$T$204)</f>
        <v>0</v>
      </c>
      <c r="U130" s="15">
        <f t="shared" si="11"/>
        <v>0</v>
      </c>
      <c r="V130" s="15">
        <f>SUMIF('COAL RECEIPT &amp; GCV DATA (3)'!$A$3:$A$204,'MASTER DATA FILE RAW COAL ( (3)'!A130,'COAL RECEIPT &amp; GCV DATA (3)'!$V$3:$V$204)</f>
        <v>0</v>
      </c>
      <c r="W130" s="15">
        <f t="shared" si="12"/>
        <v>0</v>
      </c>
    </row>
    <row r="131" spans="1:23" customFormat="1" hidden="1" x14ac:dyDescent="0.3">
      <c r="A131" s="12"/>
      <c r="B131" s="12">
        <f>SUMIF('COAL RECEIPT &amp; GCV DATA (3)'!$A$3:$A$9,'MASTER DATA FILE RAW COAL ( (3)'!A131,'COAL RECEIPT &amp; GCV DATA (3)'!$B$3:$B$9)</f>
        <v>0</v>
      </c>
      <c r="C131" s="13">
        <f>SUMIF('COAL RECEIPT &amp; GCV DATA (3)'!$A$3:$A$204,'MASTER DATA FILE RAW COAL ( (3)'!A131,'COAL RECEIPT &amp; GCV DATA (3)'!$C$3:$C$204)</f>
        <v>0</v>
      </c>
      <c r="D131" s="13">
        <f>IFERROR(VLOOKUP(A131,'COAL RECEIPT &amp; GCV DATA (3)'!$A$2:$V$9,4,0),0)</f>
        <v>0</v>
      </c>
      <c r="E131" s="14">
        <f>IFERROR(VLOOKUP(A131,'COAL RECEIPT &amp; GCV DATA (3)'!$A$2:$V$9,5,0),0)</f>
        <v>0</v>
      </c>
      <c r="F131" s="13">
        <f>SUMIF('COAL RECEIPT &amp; GCV DATA (3)'!$A$3:$A$204,'MASTER DATA FILE RAW COAL ( (3)'!A159,'COAL RECEIPT &amp; GCV DATA (3)'!$F$3:$F$204)</f>
        <v>0</v>
      </c>
      <c r="G131" s="13">
        <f>IFERROR(VLOOKUP(A131,'COAL RECEIPT &amp; GCV DATA (3)'!$A$2:$V$9,7,0),0)</f>
        <v>0</v>
      </c>
      <c r="H131" s="13">
        <f>IFERROR(VLOOKUP(A131,'COAL RECEIPT &amp; GCV DATA (3)'!$A$2:$V$9,8,0),0)</f>
        <v>0</v>
      </c>
      <c r="I131" s="13">
        <f>IFERROR(VLOOKUP(A131,'COAL RECEIPT &amp; GCV DATA (3)'!$A$2:$V$9,9,0),0)</f>
        <v>0</v>
      </c>
      <c r="J131" s="13">
        <f>IFERROR(VLOOKUP(A131,'COAL RECEIPT &amp; GCV DATA (3)'!$A$2:$V$9,10,0),0)</f>
        <v>0</v>
      </c>
      <c r="K131" s="15">
        <f>SUMIF('COAL RECEIPT &amp; GCV DATA (3)'!$A$3:$A$204,'MASTER DATA FILE RAW COAL ( (3)'!A131,'COAL RECEIPT &amp; GCV DATA (3)'!$K$3:$K$204)</f>
        <v>0</v>
      </c>
      <c r="L131" s="15">
        <f>SUMIF('COAL RECEIPT &amp; GCV DATA (3)'!$A$3:$A$204,'MASTER DATA FILE RAW COAL ( (3)'!A131,'COAL RECEIPT &amp; GCV DATA (3)'!$L$3:$L$204)</f>
        <v>0</v>
      </c>
      <c r="M131" s="15">
        <f t="shared" si="7"/>
        <v>0</v>
      </c>
      <c r="N131" s="15">
        <f t="shared" si="8"/>
        <v>0</v>
      </c>
      <c r="O131" s="15">
        <f>SUMIF('COAL RECEIPT &amp; GCV DATA (3)'!$A$3:$A$204,'MASTER DATA FILE RAW COAL ( (3)'!A131,'COAL RECEIPT &amp; GCV DATA (3)'!$O$3:$O$204)</f>
        <v>0</v>
      </c>
      <c r="P131" s="15">
        <f t="shared" si="9"/>
        <v>0</v>
      </c>
      <c r="Q131" s="15">
        <f>SUMIF('COAL RECEIPT &amp; GCV DATA (3)'!$A$3:$A$9,'MASTER DATA FILE RAW COAL ( (3)'!A131,'COAL RECEIPT &amp; GCV DATA (3)'!$Q$3:$Q$9)+IF(H131=$J$234,($K$234*K131),0)+IF(H131=$J$235,($K$235*K131),0)+IF(H130=$J$235,($K$236*K131),0)</f>
        <v>0</v>
      </c>
      <c r="R131" s="16">
        <f>SUMIF('COAL RECEIPT &amp; GCV DATA (3)'!$A$3:$A$9,'MASTER DATA FILE RAW COAL ( (3)'!A131,'COAL RECEIPT &amp; GCV DATA (3)'!$R$3:$R$9)+IF(H131=$J$234,($K$234*K131),0)+IF(H131=$J$235,($K$235*K131),0)</f>
        <v>0</v>
      </c>
      <c r="S131" s="15">
        <f t="shared" si="10"/>
        <v>0</v>
      </c>
      <c r="T131" s="15">
        <f>SUMIF('COAL RECEIPT &amp; GCV DATA (3)'!$A$3:$A$204,'MASTER DATA FILE RAW COAL ( (3)'!A131,'COAL RECEIPT &amp; GCV DATA (3)'!$T$3:$T$204)</f>
        <v>0</v>
      </c>
      <c r="U131" s="15">
        <f t="shared" si="11"/>
        <v>0</v>
      </c>
      <c r="V131" s="15">
        <f>SUMIF('COAL RECEIPT &amp; GCV DATA (3)'!$A$3:$A$204,'MASTER DATA FILE RAW COAL ( (3)'!A131,'COAL RECEIPT &amp; GCV DATA (3)'!$V$3:$V$204)</f>
        <v>0</v>
      </c>
      <c r="W131" s="15">
        <f t="shared" si="12"/>
        <v>0</v>
      </c>
    </row>
    <row r="132" spans="1:23" customFormat="1" hidden="1" x14ac:dyDescent="0.3">
      <c r="A132" s="12"/>
      <c r="B132" s="12">
        <f>SUMIF('COAL RECEIPT &amp; GCV DATA (3)'!$A$3:$A$9,'MASTER DATA FILE RAW COAL ( (3)'!A132,'COAL RECEIPT &amp; GCV DATA (3)'!$B$3:$B$9)</f>
        <v>0</v>
      </c>
      <c r="C132" s="13">
        <f>SUMIF('COAL RECEIPT &amp; GCV DATA (3)'!$A$3:$A$204,'MASTER DATA FILE RAW COAL ( (3)'!A132,'COAL RECEIPT &amp; GCV DATA (3)'!$C$3:$C$204)</f>
        <v>0</v>
      </c>
      <c r="D132" s="13">
        <f>IFERROR(VLOOKUP(A132,'COAL RECEIPT &amp; GCV DATA (3)'!$A$2:$V$9,4,0),0)</f>
        <v>0</v>
      </c>
      <c r="E132" s="14">
        <f>IFERROR(VLOOKUP(A132,'COAL RECEIPT &amp; GCV DATA (3)'!$A$2:$V$9,5,0),0)</f>
        <v>0</v>
      </c>
      <c r="F132" s="13">
        <f>SUMIF('COAL RECEIPT &amp; GCV DATA (3)'!$A$3:$A$204,'MASTER DATA FILE RAW COAL ( (3)'!A160,'COAL RECEIPT &amp; GCV DATA (3)'!$F$3:$F$204)</f>
        <v>0</v>
      </c>
      <c r="G132" s="13">
        <f>IFERROR(VLOOKUP(A132,'COAL RECEIPT &amp; GCV DATA (3)'!$A$2:$V$9,7,0),0)</f>
        <v>0</v>
      </c>
      <c r="H132" s="13">
        <f>IFERROR(VLOOKUP(A132,'COAL RECEIPT &amp; GCV DATA (3)'!$A$2:$V$9,8,0),0)</f>
        <v>0</v>
      </c>
      <c r="I132" s="13">
        <f>IFERROR(VLOOKUP(A132,'COAL RECEIPT &amp; GCV DATA (3)'!$A$2:$V$9,9,0),0)</f>
        <v>0</v>
      </c>
      <c r="J132" s="13">
        <f>IFERROR(VLOOKUP(A132,'COAL RECEIPT &amp; GCV DATA (3)'!$A$2:$V$9,10,0),0)</f>
        <v>0</v>
      </c>
      <c r="K132" s="15">
        <f>SUMIF('COAL RECEIPT &amp; GCV DATA (3)'!$A$3:$A$204,'MASTER DATA FILE RAW COAL ( (3)'!A132,'COAL RECEIPT &amp; GCV DATA (3)'!$K$3:$K$204)</f>
        <v>0</v>
      </c>
      <c r="L132" s="15">
        <f>SUMIF('COAL RECEIPT &amp; GCV DATA (3)'!$A$3:$A$204,'MASTER DATA FILE RAW COAL ( (3)'!A132,'COAL RECEIPT &amp; GCV DATA (3)'!$L$3:$L$204)</f>
        <v>0</v>
      </c>
      <c r="M132" s="15">
        <f t="shared" ref="M132:M195" si="13">+K132-L132</f>
        <v>0</v>
      </c>
      <c r="N132" s="15">
        <f t="shared" ref="N132:N195" si="14">+M132*S132</f>
        <v>0</v>
      </c>
      <c r="O132" s="15">
        <f>SUMIF('COAL RECEIPT &amp; GCV DATA (3)'!$A$3:$A$204,'MASTER DATA FILE RAW COAL ( (3)'!A132,'COAL RECEIPT &amp; GCV DATA (3)'!$O$3:$O$204)</f>
        <v>0</v>
      </c>
      <c r="P132" s="15">
        <f t="shared" ref="P132:P195" si="15">+O132*K132</f>
        <v>0</v>
      </c>
      <c r="Q132" s="15">
        <f>SUMIF('COAL RECEIPT &amp; GCV DATA (3)'!$A$3:$A$9,'MASTER DATA FILE RAW COAL ( (3)'!A132,'COAL RECEIPT &amp; GCV DATA (3)'!$Q$3:$Q$9)+IF(H132=$J$234,($K$234*K132),0)+IF(H132=$J$235,($K$235*K132),0)+IF(H131=$J$235,($K$236*K132),0)</f>
        <v>0</v>
      </c>
      <c r="R132" s="16">
        <f>SUMIF('COAL RECEIPT &amp; GCV DATA (3)'!$A$3:$A$9,'MASTER DATA FILE RAW COAL ( (3)'!A132,'COAL RECEIPT &amp; GCV DATA (3)'!$R$3:$R$9)+IF(H132=$J$234,($K$234*K132),0)+IF(H132=$J$235,($K$235*K132),0)</f>
        <v>0</v>
      </c>
      <c r="S132" s="15">
        <f t="shared" ref="S132:S195" si="16">+IFERROR(R132/K132,0)</f>
        <v>0</v>
      </c>
      <c r="T132" s="15">
        <f>SUMIF('COAL RECEIPT &amp; GCV DATA (3)'!$A$3:$A$204,'MASTER DATA FILE RAW COAL ( (3)'!A132,'COAL RECEIPT &amp; GCV DATA (3)'!$T$3:$T$204)</f>
        <v>0</v>
      </c>
      <c r="U132" s="15">
        <f t="shared" ref="U132:U195" si="17">+T132*L132</f>
        <v>0</v>
      </c>
      <c r="V132" s="15">
        <f>SUMIF('COAL RECEIPT &amp; GCV DATA (3)'!$A$3:$A$204,'MASTER DATA FILE RAW COAL ( (3)'!A132,'COAL RECEIPT &amp; GCV DATA (3)'!$V$3:$V$204)</f>
        <v>0</v>
      </c>
      <c r="W132" s="15">
        <f t="shared" ref="W132:W195" si="18">+V132*L132</f>
        <v>0</v>
      </c>
    </row>
    <row r="133" spans="1:23" customFormat="1" hidden="1" x14ac:dyDescent="0.3">
      <c r="A133" s="12"/>
      <c r="B133" s="12">
        <f>SUMIF('COAL RECEIPT &amp; GCV DATA (3)'!$A$3:$A$9,'MASTER DATA FILE RAW COAL ( (3)'!A133,'COAL RECEIPT &amp; GCV DATA (3)'!$B$3:$B$9)</f>
        <v>0</v>
      </c>
      <c r="C133" s="13">
        <f>SUMIF('COAL RECEIPT &amp; GCV DATA (3)'!$A$3:$A$204,'MASTER DATA FILE RAW COAL ( (3)'!A133,'COAL RECEIPT &amp; GCV DATA (3)'!$C$3:$C$204)</f>
        <v>0</v>
      </c>
      <c r="D133" s="13">
        <f>IFERROR(VLOOKUP(A133,'COAL RECEIPT &amp; GCV DATA (3)'!$A$2:$V$9,4,0),0)</f>
        <v>0</v>
      </c>
      <c r="E133" s="14">
        <f>IFERROR(VLOOKUP(A133,'COAL RECEIPT &amp; GCV DATA (3)'!$A$2:$V$9,5,0),0)</f>
        <v>0</v>
      </c>
      <c r="F133" s="13">
        <f>SUMIF('COAL RECEIPT &amp; GCV DATA (3)'!$A$3:$A$204,'MASTER DATA FILE RAW COAL ( (3)'!A161,'COAL RECEIPT &amp; GCV DATA (3)'!$F$3:$F$204)</f>
        <v>0</v>
      </c>
      <c r="G133" s="13">
        <f>IFERROR(VLOOKUP(A133,'COAL RECEIPT &amp; GCV DATA (3)'!$A$2:$V$9,7,0),0)</f>
        <v>0</v>
      </c>
      <c r="H133" s="13">
        <f>IFERROR(VLOOKUP(A133,'COAL RECEIPT &amp; GCV DATA (3)'!$A$2:$V$9,8,0),0)</f>
        <v>0</v>
      </c>
      <c r="I133" s="13">
        <f>IFERROR(VLOOKUP(A133,'COAL RECEIPT &amp; GCV DATA (3)'!$A$2:$V$9,9,0),0)</f>
        <v>0</v>
      </c>
      <c r="J133" s="13">
        <f>IFERROR(VLOOKUP(A133,'COAL RECEIPT &amp; GCV DATA (3)'!$A$2:$V$9,10,0),0)</f>
        <v>0</v>
      </c>
      <c r="K133" s="15">
        <f>SUMIF('COAL RECEIPT &amp; GCV DATA (3)'!$A$3:$A$204,'MASTER DATA FILE RAW COAL ( (3)'!A133,'COAL RECEIPT &amp; GCV DATA (3)'!$K$3:$K$204)</f>
        <v>0</v>
      </c>
      <c r="L133" s="15">
        <f>SUMIF('COAL RECEIPT &amp; GCV DATA (3)'!$A$3:$A$204,'MASTER DATA FILE RAW COAL ( (3)'!A133,'COAL RECEIPT &amp; GCV DATA (3)'!$L$3:$L$204)</f>
        <v>0</v>
      </c>
      <c r="M133" s="15">
        <f t="shared" si="13"/>
        <v>0</v>
      </c>
      <c r="N133" s="15">
        <f t="shared" si="14"/>
        <v>0</v>
      </c>
      <c r="O133" s="15">
        <f>SUMIF('COAL RECEIPT &amp; GCV DATA (3)'!$A$3:$A$204,'MASTER DATA FILE RAW COAL ( (3)'!A133,'COAL RECEIPT &amp; GCV DATA (3)'!$O$3:$O$204)</f>
        <v>0</v>
      </c>
      <c r="P133" s="15">
        <f t="shared" si="15"/>
        <v>0</v>
      </c>
      <c r="Q133" s="15">
        <f>SUMIF('COAL RECEIPT &amp; GCV DATA (3)'!$A$3:$A$9,'MASTER DATA FILE RAW COAL ( (3)'!A133,'COAL RECEIPT &amp; GCV DATA (3)'!$Q$3:$Q$9)+IF(H133=$J$234,($K$234*K133),0)+IF(H133=$J$235,($K$235*K133),0)+IF(H132=$J$235,($K$236*K133),0)</f>
        <v>0</v>
      </c>
      <c r="R133" s="16">
        <f>SUMIF('COAL RECEIPT &amp; GCV DATA (3)'!$A$3:$A$9,'MASTER DATA FILE RAW COAL ( (3)'!A133,'COAL RECEIPT &amp; GCV DATA (3)'!$R$3:$R$9)+IF(H133=$J$234,($K$234*K133),0)+IF(H133=$J$235,($K$235*K133),0)</f>
        <v>0</v>
      </c>
      <c r="S133" s="15">
        <f t="shared" si="16"/>
        <v>0</v>
      </c>
      <c r="T133" s="15">
        <f>SUMIF('COAL RECEIPT &amp; GCV DATA (3)'!$A$3:$A$204,'MASTER DATA FILE RAW COAL ( (3)'!A133,'COAL RECEIPT &amp; GCV DATA (3)'!$T$3:$T$204)</f>
        <v>0</v>
      </c>
      <c r="U133" s="15">
        <f t="shared" si="17"/>
        <v>0</v>
      </c>
      <c r="V133" s="15">
        <f>SUMIF('COAL RECEIPT &amp; GCV DATA (3)'!$A$3:$A$204,'MASTER DATA FILE RAW COAL ( (3)'!A133,'COAL RECEIPT &amp; GCV DATA (3)'!$V$3:$V$204)</f>
        <v>0</v>
      </c>
      <c r="W133" s="15">
        <f t="shared" si="18"/>
        <v>0</v>
      </c>
    </row>
    <row r="134" spans="1:23" customFormat="1" hidden="1" x14ac:dyDescent="0.3">
      <c r="A134" s="12"/>
      <c r="B134" s="12">
        <f>SUMIF('COAL RECEIPT &amp; GCV DATA (3)'!$A$3:$A$9,'MASTER DATA FILE RAW COAL ( (3)'!A134,'COAL RECEIPT &amp; GCV DATA (3)'!$B$3:$B$9)</f>
        <v>0</v>
      </c>
      <c r="C134" s="13">
        <f>SUMIF('COAL RECEIPT &amp; GCV DATA (3)'!$A$3:$A$204,'MASTER DATA FILE RAW COAL ( (3)'!A134,'COAL RECEIPT &amp; GCV DATA (3)'!$C$3:$C$204)</f>
        <v>0</v>
      </c>
      <c r="D134" s="13">
        <f>IFERROR(VLOOKUP(A134,'COAL RECEIPT &amp; GCV DATA (3)'!$A$2:$V$9,4,0),0)</f>
        <v>0</v>
      </c>
      <c r="E134" s="14">
        <f>IFERROR(VLOOKUP(A134,'COAL RECEIPT &amp; GCV DATA (3)'!$A$2:$V$9,5,0),0)</f>
        <v>0</v>
      </c>
      <c r="F134" s="13">
        <f>SUMIF('COAL RECEIPT &amp; GCV DATA (3)'!$A$3:$A$204,'MASTER DATA FILE RAW COAL ( (3)'!A162,'COAL RECEIPT &amp; GCV DATA (3)'!$F$3:$F$204)</f>
        <v>0</v>
      </c>
      <c r="G134" s="13">
        <f>IFERROR(VLOOKUP(A134,'COAL RECEIPT &amp; GCV DATA (3)'!$A$2:$V$9,7,0),0)</f>
        <v>0</v>
      </c>
      <c r="H134" s="13">
        <f>IFERROR(VLOOKUP(A134,'COAL RECEIPT &amp; GCV DATA (3)'!$A$2:$V$9,8,0),0)</f>
        <v>0</v>
      </c>
      <c r="I134" s="13">
        <f>IFERROR(VLOOKUP(A134,'COAL RECEIPT &amp; GCV DATA (3)'!$A$2:$V$9,9,0),0)</f>
        <v>0</v>
      </c>
      <c r="J134" s="13">
        <f>IFERROR(VLOOKUP(A134,'COAL RECEIPT &amp; GCV DATA (3)'!$A$2:$V$9,10,0),0)</f>
        <v>0</v>
      </c>
      <c r="K134" s="15">
        <f>SUMIF('COAL RECEIPT &amp; GCV DATA (3)'!$A$3:$A$204,'MASTER DATA FILE RAW COAL ( (3)'!A134,'COAL RECEIPT &amp; GCV DATA (3)'!$K$3:$K$204)</f>
        <v>0</v>
      </c>
      <c r="L134" s="15">
        <f>SUMIF('COAL RECEIPT &amp; GCV DATA (3)'!$A$3:$A$204,'MASTER DATA FILE RAW COAL ( (3)'!A134,'COAL RECEIPT &amp; GCV DATA (3)'!$L$3:$L$204)</f>
        <v>0</v>
      </c>
      <c r="M134" s="15">
        <f t="shared" si="13"/>
        <v>0</v>
      </c>
      <c r="N134" s="15">
        <f t="shared" si="14"/>
        <v>0</v>
      </c>
      <c r="O134" s="15">
        <f>SUMIF('COAL RECEIPT &amp; GCV DATA (3)'!$A$3:$A$204,'MASTER DATA FILE RAW COAL ( (3)'!A134,'COAL RECEIPT &amp; GCV DATA (3)'!$O$3:$O$204)</f>
        <v>0</v>
      </c>
      <c r="P134" s="15">
        <f t="shared" si="15"/>
        <v>0</v>
      </c>
      <c r="Q134" s="15">
        <f>SUMIF('COAL RECEIPT &amp; GCV DATA (3)'!$A$3:$A$9,'MASTER DATA FILE RAW COAL ( (3)'!A134,'COAL RECEIPT &amp; GCV DATA (3)'!$Q$3:$Q$9)+IF(H134=$J$234,($K$234*K134),0)+IF(H134=$J$235,($K$235*K134),0)+IF(H133=$J$235,($K$236*K134),0)</f>
        <v>0</v>
      </c>
      <c r="R134" s="16">
        <f>SUMIF('COAL RECEIPT &amp; GCV DATA (3)'!$A$3:$A$9,'MASTER DATA FILE RAW COAL ( (3)'!A134,'COAL RECEIPT &amp; GCV DATA (3)'!$R$3:$R$9)+IF(H134=$J$234,($K$234*K134),0)+IF(H134=$J$235,($K$235*K134),0)</f>
        <v>0</v>
      </c>
      <c r="S134" s="15">
        <f t="shared" si="16"/>
        <v>0</v>
      </c>
      <c r="T134" s="15">
        <f>SUMIF('COAL RECEIPT &amp; GCV DATA (3)'!$A$3:$A$204,'MASTER DATA FILE RAW COAL ( (3)'!A134,'COAL RECEIPT &amp; GCV DATA (3)'!$T$3:$T$204)</f>
        <v>0</v>
      </c>
      <c r="U134" s="15">
        <f t="shared" si="17"/>
        <v>0</v>
      </c>
      <c r="V134" s="15">
        <f>SUMIF('COAL RECEIPT &amp; GCV DATA (3)'!$A$3:$A$204,'MASTER DATA FILE RAW COAL ( (3)'!A134,'COAL RECEIPT &amp; GCV DATA (3)'!$V$3:$V$204)</f>
        <v>0</v>
      </c>
      <c r="W134" s="15">
        <f t="shared" si="18"/>
        <v>0</v>
      </c>
    </row>
    <row r="135" spans="1:23" customFormat="1" hidden="1" x14ac:dyDescent="0.3">
      <c r="A135" s="12"/>
      <c r="B135" s="12">
        <f>SUMIF('COAL RECEIPT &amp; GCV DATA (3)'!$A$3:$A$9,'MASTER DATA FILE RAW COAL ( (3)'!A135,'COAL RECEIPT &amp; GCV DATA (3)'!$B$3:$B$9)</f>
        <v>0</v>
      </c>
      <c r="C135" s="13">
        <f>SUMIF('COAL RECEIPT &amp; GCV DATA (3)'!$A$3:$A$204,'MASTER DATA FILE RAW COAL ( (3)'!A135,'COAL RECEIPT &amp; GCV DATA (3)'!$C$3:$C$204)</f>
        <v>0</v>
      </c>
      <c r="D135" s="13">
        <f>IFERROR(VLOOKUP(A135,'COAL RECEIPT &amp; GCV DATA (3)'!$A$2:$V$9,4,0),0)</f>
        <v>0</v>
      </c>
      <c r="E135" s="14">
        <f>IFERROR(VLOOKUP(A135,'COAL RECEIPT &amp; GCV DATA (3)'!$A$2:$V$9,5,0),0)</f>
        <v>0</v>
      </c>
      <c r="F135" s="13">
        <f>SUMIF('COAL RECEIPT &amp; GCV DATA (3)'!$A$3:$A$204,'MASTER DATA FILE RAW COAL ( (3)'!A163,'COAL RECEIPT &amp; GCV DATA (3)'!$F$3:$F$204)</f>
        <v>0</v>
      </c>
      <c r="G135" s="13">
        <f>IFERROR(VLOOKUP(A135,'COAL RECEIPT &amp; GCV DATA (3)'!$A$2:$V$9,7,0),0)</f>
        <v>0</v>
      </c>
      <c r="H135" s="13">
        <f>IFERROR(VLOOKUP(A135,'COAL RECEIPT &amp; GCV DATA (3)'!$A$2:$V$9,8,0),0)</f>
        <v>0</v>
      </c>
      <c r="I135" s="13">
        <f>IFERROR(VLOOKUP(A135,'COAL RECEIPT &amp; GCV DATA (3)'!$A$2:$V$9,9,0),0)</f>
        <v>0</v>
      </c>
      <c r="J135" s="13">
        <f>IFERROR(VLOOKUP(A135,'COAL RECEIPT &amp; GCV DATA (3)'!$A$2:$V$9,10,0),0)</f>
        <v>0</v>
      </c>
      <c r="K135" s="15">
        <f>SUMIF('COAL RECEIPT &amp; GCV DATA (3)'!$A$3:$A$204,'MASTER DATA FILE RAW COAL ( (3)'!A135,'COAL RECEIPT &amp; GCV DATA (3)'!$K$3:$K$204)</f>
        <v>0</v>
      </c>
      <c r="L135" s="15">
        <f>SUMIF('COAL RECEIPT &amp; GCV DATA (3)'!$A$3:$A$204,'MASTER DATA FILE RAW COAL ( (3)'!A135,'COAL RECEIPT &amp; GCV DATA (3)'!$L$3:$L$204)</f>
        <v>0</v>
      </c>
      <c r="M135" s="15">
        <f t="shared" si="13"/>
        <v>0</v>
      </c>
      <c r="N135" s="15">
        <f t="shared" si="14"/>
        <v>0</v>
      </c>
      <c r="O135" s="15">
        <f>SUMIF('COAL RECEIPT &amp; GCV DATA (3)'!$A$3:$A$204,'MASTER DATA FILE RAW COAL ( (3)'!A135,'COAL RECEIPT &amp; GCV DATA (3)'!$O$3:$O$204)</f>
        <v>0</v>
      </c>
      <c r="P135" s="15">
        <f t="shared" si="15"/>
        <v>0</v>
      </c>
      <c r="Q135" s="15">
        <f>SUMIF('COAL RECEIPT &amp; GCV DATA (3)'!$A$3:$A$9,'MASTER DATA FILE RAW COAL ( (3)'!A135,'COAL RECEIPT &amp; GCV DATA (3)'!$Q$3:$Q$9)+IF(H135=$J$234,($K$234*K135),0)+IF(H135=$J$235,($K$235*K135),0)+IF(H134=$J$235,($K$236*K135),0)</f>
        <v>0</v>
      </c>
      <c r="R135" s="16">
        <f>SUMIF('COAL RECEIPT &amp; GCV DATA (3)'!$A$3:$A$9,'MASTER DATA FILE RAW COAL ( (3)'!A135,'COAL RECEIPT &amp; GCV DATA (3)'!$R$3:$R$9)+IF(H135=$J$234,($K$234*K135),0)+IF(H135=$J$235,($K$235*K135),0)</f>
        <v>0</v>
      </c>
      <c r="S135" s="15">
        <f t="shared" si="16"/>
        <v>0</v>
      </c>
      <c r="T135" s="15">
        <f>SUMIF('COAL RECEIPT &amp; GCV DATA (3)'!$A$3:$A$204,'MASTER DATA FILE RAW COAL ( (3)'!A135,'COAL RECEIPT &amp; GCV DATA (3)'!$T$3:$T$204)</f>
        <v>0</v>
      </c>
      <c r="U135" s="15">
        <f t="shared" si="17"/>
        <v>0</v>
      </c>
      <c r="V135" s="15">
        <f>SUMIF('COAL RECEIPT &amp; GCV DATA (3)'!$A$3:$A$204,'MASTER DATA FILE RAW COAL ( (3)'!A135,'COAL RECEIPT &amp; GCV DATA (3)'!$V$3:$V$204)</f>
        <v>0</v>
      </c>
      <c r="W135" s="15">
        <f t="shared" si="18"/>
        <v>0</v>
      </c>
    </row>
    <row r="136" spans="1:23" customFormat="1" hidden="1" x14ac:dyDescent="0.3">
      <c r="A136" s="12"/>
      <c r="B136" s="12">
        <f>SUMIF('COAL RECEIPT &amp; GCV DATA (3)'!$A$3:$A$9,'MASTER DATA FILE RAW COAL ( (3)'!A136,'COAL RECEIPT &amp; GCV DATA (3)'!$B$3:$B$9)</f>
        <v>0</v>
      </c>
      <c r="C136" s="13">
        <f>SUMIF('COAL RECEIPT &amp; GCV DATA (3)'!$A$3:$A$204,'MASTER DATA FILE RAW COAL ( (3)'!A136,'COAL RECEIPT &amp; GCV DATA (3)'!$C$3:$C$204)</f>
        <v>0</v>
      </c>
      <c r="D136" s="13">
        <f>IFERROR(VLOOKUP(A136,'COAL RECEIPT &amp; GCV DATA (3)'!$A$2:$V$9,4,0),0)</f>
        <v>0</v>
      </c>
      <c r="E136" s="14">
        <f>IFERROR(VLOOKUP(A136,'COAL RECEIPT &amp; GCV DATA (3)'!$A$2:$V$9,5,0),0)</f>
        <v>0</v>
      </c>
      <c r="F136" s="13">
        <f>SUMIF('COAL RECEIPT &amp; GCV DATA (3)'!$A$3:$A$204,'MASTER DATA FILE RAW COAL ( (3)'!A164,'COAL RECEIPT &amp; GCV DATA (3)'!$F$3:$F$204)</f>
        <v>0</v>
      </c>
      <c r="G136" s="13">
        <f>IFERROR(VLOOKUP(A136,'COAL RECEIPT &amp; GCV DATA (3)'!$A$2:$V$9,7,0),0)</f>
        <v>0</v>
      </c>
      <c r="H136" s="13">
        <f>IFERROR(VLOOKUP(A136,'COAL RECEIPT &amp; GCV DATA (3)'!$A$2:$V$9,8,0),0)</f>
        <v>0</v>
      </c>
      <c r="I136" s="13">
        <f>IFERROR(VLOOKUP(A136,'COAL RECEIPT &amp; GCV DATA (3)'!$A$2:$V$9,9,0),0)</f>
        <v>0</v>
      </c>
      <c r="J136" s="13">
        <f>IFERROR(VLOOKUP(A136,'COAL RECEIPT &amp; GCV DATA (3)'!$A$2:$V$9,10,0),0)</f>
        <v>0</v>
      </c>
      <c r="K136" s="15">
        <f>SUMIF('COAL RECEIPT &amp; GCV DATA (3)'!$A$3:$A$204,'MASTER DATA FILE RAW COAL ( (3)'!A136,'COAL RECEIPT &amp; GCV DATA (3)'!$K$3:$K$204)</f>
        <v>0</v>
      </c>
      <c r="L136" s="15">
        <f>SUMIF('COAL RECEIPT &amp; GCV DATA (3)'!$A$3:$A$204,'MASTER DATA FILE RAW COAL ( (3)'!A136,'COAL RECEIPT &amp; GCV DATA (3)'!$L$3:$L$204)</f>
        <v>0</v>
      </c>
      <c r="M136" s="15">
        <f t="shared" si="13"/>
        <v>0</v>
      </c>
      <c r="N136" s="15">
        <f t="shared" si="14"/>
        <v>0</v>
      </c>
      <c r="O136" s="15">
        <f>SUMIF('COAL RECEIPT &amp; GCV DATA (3)'!$A$3:$A$204,'MASTER DATA FILE RAW COAL ( (3)'!A136,'COAL RECEIPT &amp; GCV DATA (3)'!$O$3:$O$204)</f>
        <v>0</v>
      </c>
      <c r="P136" s="15">
        <f t="shared" si="15"/>
        <v>0</v>
      </c>
      <c r="Q136" s="15">
        <f>SUMIF('COAL RECEIPT &amp; GCV DATA (3)'!$A$3:$A$9,'MASTER DATA FILE RAW COAL ( (3)'!A136,'COAL RECEIPT &amp; GCV DATA (3)'!$Q$3:$Q$9)+IF(H136=$J$234,($K$234*K136),0)+IF(H136=$J$235,($K$235*K136),0)+IF(H135=$J$235,($K$236*K136),0)</f>
        <v>0</v>
      </c>
      <c r="R136" s="16">
        <f>SUMIF('COAL RECEIPT &amp; GCV DATA (3)'!$A$3:$A$9,'MASTER DATA FILE RAW COAL ( (3)'!A136,'COAL RECEIPT &amp; GCV DATA (3)'!$R$3:$R$9)+IF(H136=$J$234,($K$234*K136),0)+IF(H136=$J$235,($K$235*K136),0)</f>
        <v>0</v>
      </c>
      <c r="S136" s="15">
        <f t="shared" si="16"/>
        <v>0</v>
      </c>
      <c r="T136" s="15">
        <f>SUMIF('COAL RECEIPT &amp; GCV DATA (3)'!$A$3:$A$204,'MASTER DATA FILE RAW COAL ( (3)'!A136,'COAL RECEIPT &amp; GCV DATA (3)'!$T$3:$T$204)</f>
        <v>0</v>
      </c>
      <c r="U136" s="15">
        <f t="shared" si="17"/>
        <v>0</v>
      </c>
      <c r="V136" s="15">
        <f>SUMIF('COAL RECEIPT &amp; GCV DATA (3)'!$A$3:$A$204,'MASTER DATA FILE RAW COAL ( (3)'!A136,'COAL RECEIPT &amp; GCV DATA (3)'!$V$3:$V$204)</f>
        <v>0</v>
      </c>
      <c r="W136" s="15">
        <f t="shared" si="18"/>
        <v>0</v>
      </c>
    </row>
    <row r="137" spans="1:23" customFormat="1" hidden="1" x14ac:dyDescent="0.3">
      <c r="A137" s="12"/>
      <c r="B137" s="12">
        <f>SUMIF('COAL RECEIPT &amp; GCV DATA (3)'!$A$3:$A$9,'MASTER DATA FILE RAW COAL ( (3)'!A137,'COAL RECEIPT &amp; GCV DATA (3)'!$B$3:$B$9)</f>
        <v>0</v>
      </c>
      <c r="C137" s="13">
        <f>SUMIF('COAL RECEIPT &amp; GCV DATA (3)'!$A$3:$A$204,'MASTER DATA FILE RAW COAL ( (3)'!A137,'COAL RECEIPT &amp; GCV DATA (3)'!$C$3:$C$204)</f>
        <v>0</v>
      </c>
      <c r="D137" s="13">
        <f>IFERROR(VLOOKUP(A137,'COAL RECEIPT &amp; GCV DATA (3)'!$A$2:$V$9,4,0),0)</f>
        <v>0</v>
      </c>
      <c r="E137" s="14">
        <f>IFERROR(VLOOKUP(A137,'COAL RECEIPT &amp; GCV DATA (3)'!$A$2:$V$9,5,0),0)</f>
        <v>0</v>
      </c>
      <c r="F137" s="13">
        <f>SUMIF('COAL RECEIPT &amp; GCV DATA (3)'!$A$3:$A$204,'MASTER DATA FILE RAW COAL ( (3)'!A165,'COAL RECEIPT &amp; GCV DATA (3)'!$F$3:$F$204)</f>
        <v>0</v>
      </c>
      <c r="G137" s="13">
        <f>IFERROR(VLOOKUP(A137,'COAL RECEIPT &amp; GCV DATA (3)'!$A$2:$V$9,7,0),0)</f>
        <v>0</v>
      </c>
      <c r="H137" s="13">
        <f>IFERROR(VLOOKUP(A137,'COAL RECEIPT &amp; GCV DATA (3)'!$A$2:$V$9,8,0),0)</f>
        <v>0</v>
      </c>
      <c r="I137" s="13">
        <f>IFERROR(VLOOKUP(A137,'COAL RECEIPT &amp; GCV DATA (3)'!$A$2:$V$9,9,0),0)</f>
        <v>0</v>
      </c>
      <c r="J137" s="13">
        <f>IFERROR(VLOOKUP(A137,'COAL RECEIPT &amp; GCV DATA (3)'!$A$2:$V$9,10,0),0)</f>
        <v>0</v>
      </c>
      <c r="K137" s="15">
        <f>SUMIF('COAL RECEIPT &amp; GCV DATA (3)'!$A$3:$A$204,'MASTER DATA FILE RAW COAL ( (3)'!A137,'COAL RECEIPT &amp; GCV DATA (3)'!$K$3:$K$204)</f>
        <v>0</v>
      </c>
      <c r="L137" s="15">
        <f>SUMIF('COAL RECEIPT &amp; GCV DATA (3)'!$A$3:$A$204,'MASTER DATA FILE RAW COAL ( (3)'!A137,'COAL RECEIPT &amp; GCV DATA (3)'!$L$3:$L$204)</f>
        <v>0</v>
      </c>
      <c r="M137" s="15">
        <f t="shared" si="13"/>
        <v>0</v>
      </c>
      <c r="N137" s="15">
        <f t="shared" si="14"/>
        <v>0</v>
      </c>
      <c r="O137" s="15">
        <f>SUMIF('COAL RECEIPT &amp; GCV DATA (3)'!$A$3:$A$204,'MASTER DATA FILE RAW COAL ( (3)'!A137,'COAL RECEIPT &amp; GCV DATA (3)'!$O$3:$O$204)</f>
        <v>0</v>
      </c>
      <c r="P137" s="15">
        <f t="shared" si="15"/>
        <v>0</v>
      </c>
      <c r="Q137" s="15">
        <f>SUMIF('COAL RECEIPT &amp; GCV DATA (3)'!$A$3:$A$9,'MASTER DATA FILE RAW COAL ( (3)'!A137,'COAL RECEIPT &amp; GCV DATA (3)'!$Q$3:$Q$9)+IF(H137=$J$234,($K$234*K137),0)+IF(H137=$J$235,($K$235*K137),0)+IF(H136=$J$235,($K$236*K137),0)</f>
        <v>0</v>
      </c>
      <c r="R137" s="16">
        <f>SUMIF('COAL RECEIPT &amp; GCV DATA (3)'!$A$3:$A$9,'MASTER DATA FILE RAW COAL ( (3)'!A137,'COAL RECEIPT &amp; GCV DATA (3)'!$R$3:$R$9)+IF(H137=$J$234,($K$234*K137),0)+IF(H137=$J$235,($K$235*K137),0)</f>
        <v>0</v>
      </c>
      <c r="S137" s="15">
        <f t="shared" si="16"/>
        <v>0</v>
      </c>
      <c r="T137" s="15">
        <f>SUMIF('COAL RECEIPT &amp; GCV DATA (3)'!$A$3:$A$204,'MASTER DATA FILE RAW COAL ( (3)'!A137,'COAL RECEIPT &amp; GCV DATA (3)'!$T$3:$T$204)</f>
        <v>0</v>
      </c>
      <c r="U137" s="15">
        <f t="shared" si="17"/>
        <v>0</v>
      </c>
      <c r="V137" s="15">
        <f>SUMIF('COAL RECEIPT &amp; GCV DATA (3)'!$A$3:$A$204,'MASTER DATA FILE RAW COAL ( (3)'!A137,'COAL RECEIPT &amp; GCV DATA (3)'!$V$3:$V$204)</f>
        <v>0</v>
      </c>
      <c r="W137" s="15">
        <f t="shared" si="18"/>
        <v>0</v>
      </c>
    </row>
    <row r="138" spans="1:23" customFormat="1" hidden="1" x14ac:dyDescent="0.3">
      <c r="A138" s="12"/>
      <c r="B138" s="12">
        <f>SUMIF('COAL RECEIPT &amp; GCV DATA (3)'!$A$3:$A$9,'MASTER DATA FILE RAW COAL ( (3)'!A138,'COAL RECEIPT &amp; GCV DATA (3)'!$B$3:$B$9)</f>
        <v>0</v>
      </c>
      <c r="C138" s="13">
        <f>SUMIF('COAL RECEIPT &amp; GCV DATA (3)'!$A$3:$A$204,'MASTER DATA FILE RAW COAL ( (3)'!A138,'COAL RECEIPT &amp; GCV DATA (3)'!$C$3:$C$204)</f>
        <v>0</v>
      </c>
      <c r="D138" s="13">
        <f>IFERROR(VLOOKUP(A138,'COAL RECEIPT &amp; GCV DATA (3)'!$A$2:$V$9,4,0),0)</f>
        <v>0</v>
      </c>
      <c r="E138" s="14">
        <f>IFERROR(VLOOKUP(A138,'COAL RECEIPT &amp; GCV DATA (3)'!$A$2:$V$9,5,0),0)</f>
        <v>0</v>
      </c>
      <c r="F138" s="13">
        <f>SUMIF('COAL RECEIPT &amp; GCV DATA (3)'!$A$3:$A$204,'MASTER DATA FILE RAW COAL ( (3)'!A166,'COAL RECEIPT &amp; GCV DATA (3)'!$F$3:$F$204)</f>
        <v>0</v>
      </c>
      <c r="G138" s="13">
        <f>IFERROR(VLOOKUP(A138,'COAL RECEIPT &amp; GCV DATA (3)'!$A$2:$V$9,7,0),0)</f>
        <v>0</v>
      </c>
      <c r="H138" s="13">
        <f>IFERROR(VLOOKUP(A138,'COAL RECEIPT &amp; GCV DATA (3)'!$A$2:$V$9,8,0),0)</f>
        <v>0</v>
      </c>
      <c r="I138" s="13">
        <f>IFERROR(VLOOKUP(A138,'COAL RECEIPT &amp; GCV DATA (3)'!$A$2:$V$9,9,0),0)</f>
        <v>0</v>
      </c>
      <c r="J138" s="13">
        <f>IFERROR(VLOOKUP(A138,'COAL RECEIPT &amp; GCV DATA (3)'!$A$2:$V$9,10,0),0)</f>
        <v>0</v>
      </c>
      <c r="K138" s="15">
        <f>SUMIF('COAL RECEIPT &amp; GCV DATA (3)'!$A$3:$A$204,'MASTER DATA FILE RAW COAL ( (3)'!A138,'COAL RECEIPT &amp; GCV DATA (3)'!$K$3:$K$204)</f>
        <v>0</v>
      </c>
      <c r="L138" s="15">
        <f>SUMIF('COAL RECEIPT &amp; GCV DATA (3)'!$A$3:$A$204,'MASTER DATA FILE RAW COAL ( (3)'!A138,'COAL RECEIPT &amp; GCV DATA (3)'!$L$3:$L$204)</f>
        <v>0</v>
      </c>
      <c r="M138" s="15">
        <f t="shared" si="13"/>
        <v>0</v>
      </c>
      <c r="N138" s="15">
        <f t="shared" si="14"/>
        <v>0</v>
      </c>
      <c r="O138" s="15">
        <f>SUMIF('COAL RECEIPT &amp; GCV DATA (3)'!$A$3:$A$204,'MASTER DATA FILE RAW COAL ( (3)'!A138,'COAL RECEIPT &amp; GCV DATA (3)'!$O$3:$O$204)</f>
        <v>0</v>
      </c>
      <c r="P138" s="15">
        <f t="shared" si="15"/>
        <v>0</v>
      </c>
      <c r="Q138" s="15">
        <f>SUMIF('COAL RECEIPT &amp; GCV DATA (3)'!$A$3:$A$9,'MASTER DATA FILE RAW COAL ( (3)'!A138,'COAL RECEIPT &amp; GCV DATA (3)'!$Q$3:$Q$9)+IF(H138=$J$234,($K$234*K138),0)+IF(H138=$J$235,($K$235*K138),0)+IF(H137=$J$235,($K$236*K138),0)</f>
        <v>0</v>
      </c>
      <c r="R138" s="16">
        <f>SUMIF('COAL RECEIPT &amp; GCV DATA (3)'!$A$3:$A$9,'MASTER DATA FILE RAW COAL ( (3)'!A138,'COAL RECEIPT &amp; GCV DATA (3)'!$R$3:$R$9)+IF(H138=$J$234,($K$234*K138),0)+IF(H138=$J$235,($K$235*K138),0)</f>
        <v>0</v>
      </c>
      <c r="S138" s="15">
        <f t="shared" si="16"/>
        <v>0</v>
      </c>
      <c r="T138" s="15">
        <f>SUMIF('COAL RECEIPT &amp; GCV DATA (3)'!$A$3:$A$204,'MASTER DATA FILE RAW COAL ( (3)'!A138,'COAL RECEIPT &amp; GCV DATA (3)'!$T$3:$T$204)</f>
        <v>0</v>
      </c>
      <c r="U138" s="15">
        <f t="shared" si="17"/>
        <v>0</v>
      </c>
      <c r="V138" s="15">
        <f>SUMIF('COAL RECEIPT &amp; GCV DATA (3)'!$A$3:$A$204,'MASTER DATA FILE RAW COAL ( (3)'!A138,'COAL RECEIPT &amp; GCV DATA (3)'!$V$3:$V$204)</f>
        <v>0</v>
      </c>
      <c r="W138" s="15">
        <f t="shared" si="18"/>
        <v>0</v>
      </c>
    </row>
    <row r="139" spans="1:23" customFormat="1" hidden="1" x14ac:dyDescent="0.3">
      <c r="A139" s="12"/>
      <c r="B139" s="12">
        <f>SUMIF('COAL RECEIPT &amp; GCV DATA (3)'!$A$3:$A$9,'MASTER DATA FILE RAW COAL ( (3)'!A139,'COAL RECEIPT &amp; GCV DATA (3)'!$B$3:$B$9)</f>
        <v>0</v>
      </c>
      <c r="C139" s="13">
        <f>SUMIF('COAL RECEIPT &amp; GCV DATA (3)'!$A$3:$A$204,'MASTER DATA FILE RAW COAL ( (3)'!A139,'COAL RECEIPT &amp; GCV DATA (3)'!$C$3:$C$204)</f>
        <v>0</v>
      </c>
      <c r="D139" s="13">
        <f>IFERROR(VLOOKUP(A139,'COAL RECEIPT &amp; GCV DATA (3)'!$A$2:$V$9,4,0),0)</f>
        <v>0</v>
      </c>
      <c r="E139" s="14">
        <f>IFERROR(VLOOKUP(A139,'COAL RECEIPT &amp; GCV DATA (3)'!$A$2:$V$9,5,0),0)</f>
        <v>0</v>
      </c>
      <c r="F139" s="13">
        <f>SUMIF('COAL RECEIPT &amp; GCV DATA (3)'!$A$3:$A$204,'MASTER DATA FILE RAW COAL ( (3)'!A167,'COAL RECEIPT &amp; GCV DATA (3)'!$F$3:$F$204)</f>
        <v>0</v>
      </c>
      <c r="G139" s="13">
        <f>IFERROR(VLOOKUP(A139,'COAL RECEIPT &amp; GCV DATA (3)'!$A$2:$V$9,7,0),0)</f>
        <v>0</v>
      </c>
      <c r="H139" s="13">
        <f>IFERROR(VLOOKUP(A139,'COAL RECEIPT &amp; GCV DATA (3)'!$A$2:$V$9,8,0),0)</f>
        <v>0</v>
      </c>
      <c r="I139" s="13">
        <f>IFERROR(VLOOKUP(A139,'COAL RECEIPT &amp; GCV DATA (3)'!$A$2:$V$9,9,0),0)</f>
        <v>0</v>
      </c>
      <c r="J139" s="13">
        <f>IFERROR(VLOOKUP(A139,'COAL RECEIPT &amp; GCV DATA (3)'!$A$2:$V$9,10,0),0)</f>
        <v>0</v>
      </c>
      <c r="K139" s="15">
        <f>SUMIF('COAL RECEIPT &amp; GCV DATA (3)'!$A$3:$A$204,'MASTER DATA FILE RAW COAL ( (3)'!A139,'COAL RECEIPT &amp; GCV DATA (3)'!$K$3:$K$204)</f>
        <v>0</v>
      </c>
      <c r="L139" s="15">
        <f>SUMIF('COAL RECEIPT &amp; GCV DATA (3)'!$A$3:$A$204,'MASTER DATA FILE RAW COAL ( (3)'!A139,'COAL RECEIPT &amp; GCV DATA (3)'!$L$3:$L$204)</f>
        <v>0</v>
      </c>
      <c r="M139" s="15">
        <f t="shared" si="13"/>
        <v>0</v>
      </c>
      <c r="N139" s="15">
        <f t="shared" si="14"/>
        <v>0</v>
      </c>
      <c r="O139" s="15">
        <f>SUMIF('COAL RECEIPT &amp; GCV DATA (3)'!$A$3:$A$204,'MASTER DATA FILE RAW COAL ( (3)'!A139,'COAL RECEIPT &amp; GCV DATA (3)'!$O$3:$O$204)</f>
        <v>0</v>
      </c>
      <c r="P139" s="15">
        <f t="shared" si="15"/>
        <v>0</v>
      </c>
      <c r="Q139" s="15">
        <f>SUMIF('COAL RECEIPT &amp; GCV DATA (3)'!$A$3:$A$9,'MASTER DATA FILE RAW COAL ( (3)'!A139,'COAL RECEIPT &amp; GCV DATA (3)'!$Q$3:$Q$9)+IF(H139=$J$234,($K$234*K139),0)+IF(H139=$J$235,($K$235*K139),0)+IF(H138=$J$235,($K$236*K139),0)</f>
        <v>0</v>
      </c>
      <c r="R139" s="16">
        <f>SUMIF('COAL RECEIPT &amp; GCV DATA (3)'!$A$3:$A$9,'MASTER DATA FILE RAW COAL ( (3)'!A139,'COAL RECEIPT &amp; GCV DATA (3)'!$R$3:$R$9)+IF(H139=$J$234,($K$234*K139),0)+IF(H139=$J$235,($K$235*K139),0)</f>
        <v>0</v>
      </c>
      <c r="S139" s="15">
        <f t="shared" si="16"/>
        <v>0</v>
      </c>
      <c r="T139" s="15">
        <f>SUMIF('COAL RECEIPT &amp; GCV DATA (3)'!$A$3:$A$204,'MASTER DATA FILE RAW COAL ( (3)'!A139,'COAL RECEIPT &amp; GCV DATA (3)'!$T$3:$T$204)</f>
        <v>0</v>
      </c>
      <c r="U139" s="15">
        <f t="shared" si="17"/>
        <v>0</v>
      </c>
      <c r="V139" s="15">
        <f>SUMIF('COAL RECEIPT &amp; GCV DATA (3)'!$A$3:$A$204,'MASTER DATA FILE RAW COAL ( (3)'!A139,'COAL RECEIPT &amp; GCV DATA (3)'!$V$3:$V$204)</f>
        <v>0</v>
      </c>
      <c r="W139" s="15">
        <f t="shared" si="18"/>
        <v>0</v>
      </c>
    </row>
    <row r="140" spans="1:23" customFormat="1" hidden="1" x14ac:dyDescent="0.3">
      <c r="A140" s="12"/>
      <c r="B140" s="12">
        <f>SUMIF('COAL RECEIPT &amp; GCV DATA (3)'!$A$3:$A$9,'MASTER DATA FILE RAW COAL ( (3)'!A140,'COAL RECEIPT &amp; GCV DATA (3)'!$B$3:$B$9)</f>
        <v>0</v>
      </c>
      <c r="C140" s="13">
        <f>SUMIF('COAL RECEIPT &amp; GCV DATA (3)'!$A$3:$A$204,'MASTER DATA FILE RAW COAL ( (3)'!A140,'COAL RECEIPT &amp; GCV DATA (3)'!$C$3:$C$204)</f>
        <v>0</v>
      </c>
      <c r="D140" s="13">
        <f>IFERROR(VLOOKUP(A140,'COAL RECEIPT &amp; GCV DATA (3)'!$A$2:$V$9,4,0),0)</f>
        <v>0</v>
      </c>
      <c r="E140" s="14">
        <f>IFERROR(VLOOKUP(A140,'COAL RECEIPT &amp; GCV DATA (3)'!$A$2:$V$9,5,0),0)</f>
        <v>0</v>
      </c>
      <c r="F140" s="13">
        <f>SUMIF('COAL RECEIPT &amp; GCV DATA (3)'!$A$3:$A$204,'MASTER DATA FILE RAW COAL ( (3)'!A168,'COAL RECEIPT &amp; GCV DATA (3)'!$F$3:$F$204)</f>
        <v>0</v>
      </c>
      <c r="G140" s="13">
        <f>IFERROR(VLOOKUP(A140,'COAL RECEIPT &amp; GCV DATA (3)'!$A$2:$V$9,7,0),0)</f>
        <v>0</v>
      </c>
      <c r="H140" s="13">
        <f>IFERROR(VLOOKUP(A140,'COAL RECEIPT &amp; GCV DATA (3)'!$A$2:$V$9,8,0),0)</f>
        <v>0</v>
      </c>
      <c r="I140" s="13">
        <f>IFERROR(VLOOKUP(A140,'COAL RECEIPT &amp; GCV DATA (3)'!$A$2:$V$9,9,0),0)</f>
        <v>0</v>
      </c>
      <c r="J140" s="13">
        <f>IFERROR(VLOOKUP(A140,'COAL RECEIPT &amp; GCV DATA (3)'!$A$2:$V$9,10,0),0)</f>
        <v>0</v>
      </c>
      <c r="K140" s="15">
        <f>SUMIF('COAL RECEIPT &amp; GCV DATA (3)'!$A$3:$A$204,'MASTER DATA FILE RAW COAL ( (3)'!A140,'COAL RECEIPT &amp; GCV DATA (3)'!$K$3:$K$204)</f>
        <v>0</v>
      </c>
      <c r="L140" s="15">
        <f>SUMIF('COAL RECEIPT &amp; GCV DATA (3)'!$A$3:$A$204,'MASTER DATA FILE RAW COAL ( (3)'!A140,'COAL RECEIPT &amp; GCV DATA (3)'!$L$3:$L$204)</f>
        <v>0</v>
      </c>
      <c r="M140" s="15">
        <f t="shared" si="13"/>
        <v>0</v>
      </c>
      <c r="N140" s="15">
        <f t="shared" si="14"/>
        <v>0</v>
      </c>
      <c r="O140" s="15">
        <f>SUMIF('COAL RECEIPT &amp; GCV DATA (3)'!$A$3:$A$204,'MASTER DATA FILE RAW COAL ( (3)'!A140,'COAL RECEIPT &amp; GCV DATA (3)'!$O$3:$O$204)</f>
        <v>0</v>
      </c>
      <c r="P140" s="15">
        <f t="shared" si="15"/>
        <v>0</v>
      </c>
      <c r="Q140" s="15">
        <f>SUMIF('COAL RECEIPT &amp; GCV DATA (3)'!$A$3:$A$9,'MASTER DATA FILE RAW COAL ( (3)'!A140,'COAL RECEIPT &amp; GCV DATA (3)'!$Q$3:$Q$9)+IF(H140=$J$234,($K$234*K140),0)+IF(H140=$J$235,($K$235*K140),0)+IF(H139=$J$235,($K$236*K140),0)</f>
        <v>0</v>
      </c>
      <c r="R140" s="16">
        <f>SUMIF('COAL RECEIPT &amp; GCV DATA (3)'!$A$3:$A$9,'MASTER DATA FILE RAW COAL ( (3)'!A140,'COAL RECEIPT &amp; GCV DATA (3)'!$R$3:$R$9)+IF(H140=$J$234,($K$234*K140),0)+IF(H140=$J$235,($K$235*K140),0)</f>
        <v>0</v>
      </c>
      <c r="S140" s="15">
        <f t="shared" si="16"/>
        <v>0</v>
      </c>
      <c r="T140" s="15">
        <f>SUMIF('COAL RECEIPT &amp; GCV DATA (3)'!$A$3:$A$204,'MASTER DATA FILE RAW COAL ( (3)'!A140,'COAL RECEIPT &amp; GCV DATA (3)'!$T$3:$T$204)</f>
        <v>0</v>
      </c>
      <c r="U140" s="15">
        <f t="shared" si="17"/>
        <v>0</v>
      </c>
      <c r="V140" s="15">
        <f>SUMIF('COAL RECEIPT &amp; GCV DATA (3)'!$A$3:$A$204,'MASTER DATA FILE RAW COAL ( (3)'!A140,'COAL RECEIPT &amp; GCV DATA (3)'!$V$3:$V$204)</f>
        <v>0</v>
      </c>
      <c r="W140" s="15">
        <f t="shared" si="18"/>
        <v>0</v>
      </c>
    </row>
    <row r="141" spans="1:23" customFormat="1" hidden="1" x14ac:dyDescent="0.3">
      <c r="A141" s="12"/>
      <c r="B141" s="12">
        <f>SUMIF('COAL RECEIPT &amp; GCV DATA (3)'!$A$3:$A$9,'MASTER DATA FILE RAW COAL ( (3)'!A141,'COAL RECEIPT &amp; GCV DATA (3)'!$B$3:$B$9)</f>
        <v>0</v>
      </c>
      <c r="C141" s="13">
        <f>SUMIF('COAL RECEIPT &amp; GCV DATA (3)'!$A$3:$A$204,'MASTER DATA FILE RAW COAL ( (3)'!A141,'COAL RECEIPT &amp; GCV DATA (3)'!$C$3:$C$204)</f>
        <v>0</v>
      </c>
      <c r="D141" s="13">
        <f>IFERROR(VLOOKUP(A141,'COAL RECEIPT &amp; GCV DATA (3)'!$A$2:$V$9,4,0),0)</f>
        <v>0</v>
      </c>
      <c r="E141" s="14">
        <f>IFERROR(VLOOKUP(A141,'COAL RECEIPT &amp; GCV DATA (3)'!$A$2:$V$9,5,0),0)</f>
        <v>0</v>
      </c>
      <c r="F141" s="13">
        <f>SUMIF('COAL RECEIPT &amp; GCV DATA (3)'!$A$3:$A$204,'MASTER DATA FILE RAW COAL ( (3)'!A169,'COAL RECEIPT &amp; GCV DATA (3)'!$F$3:$F$204)</f>
        <v>0</v>
      </c>
      <c r="G141" s="13">
        <f>IFERROR(VLOOKUP(A141,'COAL RECEIPT &amp; GCV DATA (3)'!$A$2:$V$9,7,0),0)</f>
        <v>0</v>
      </c>
      <c r="H141" s="13">
        <f>IFERROR(VLOOKUP(A141,'COAL RECEIPT &amp; GCV DATA (3)'!$A$2:$V$9,8,0),0)</f>
        <v>0</v>
      </c>
      <c r="I141" s="13">
        <f>IFERROR(VLOOKUP(A141,'COAL RECEIPT &amp; GCV DATA (3)'!$A$2:$V$9,9,0),0)</f>
        <v>0</v>
      </c>
      <c r="J141" s="13">
        <f>IFERROR(VLOOKUP(A141,'COAL RECEIPT &amp; GCV DATA (3)'!$A$2:$V$9,10,0),0)</f>
        <v>0</v>
      </c>
      <c r="K141" s="15">
        <f>SUMIF('COAL RECEIPT &amp; GCV DATA (3)'!$A$3:$A$204,'MASTER DATA FILE RAW COAL ( (3)'!A141,'COAL RECEIPT &amp; GCV DATA (3)'!$K$3:$K$204)</f>
        <v>0</v>
      </c>
      <c r="L141" s="15">
        <f>SUMIF('COAL RECEIPT &amp; GCV DATA (3)'!$A$3:$A$204,'MASTER DATA FILE RAW COAL ( (3)'!A141,'COAL RECEIPT &amp; GCV DATA (3)'!$L$3:$L$204)</f>
        <v>0</v>
      </c>
      <c r="M141" s="15">
        <f t="shared" si="13"/>
        <v>0</v>
      </c>
      <c r="N141" s="15">
        <f t="shared" si="14"/>
        <v>0</v>
      </c>
      <c r="O141" s="15">
        <f>SUMIF('COAL RECEIPT &amp; GCV DATA (3)'!$A$3:$A$204,'MASTER DATA FILE RAW COAL ( (3)'!A141,'COAL RECEIPT &amp; GCV DATA (3)'!$O$3:$O$204)</f>
        <v>0</v>
      </c>
      <c r="P141" s="15">
        <f t="shared" si="15"/>
        <v>0</v>
      </c>
      <c r="Q141" s="15">
        <f>SUMIF('COAL RECEIPT &amp; GCV DATA (3)'!$A$3:$A$9,'MASTER DATA FILE RAW COAL ( (3)'!A141,'COAL RECEIPT &amp; GCV DATA (3)'!$Q$3:$Q$9)+IF(H141=$J$234,($K$234*K141),0)+IF(H141=$J$235,($K$235*K141),0)+IF(H140=$J$235,($K$236*K141),0)</f>
        <v>0</v>
      </c>
      <c r="R141" s="16">
        <f>SUMIF('COAL RECEIPT &amp; GCV DATA (3)'!$A$3:$A$9,'MASTER DATA FILE RAW COAL ( (3)'!A141,'COAL RECEIPT &amp; GCV DATA (3)'!$R$3:$R$9)+IF(H141=$J$234,($K$234*K141),0)+IF(H141=$J$235,($K$235*K141),0)</f>
        <v>0</v>
      </c>
      <c r="S141" s="15">
        <f t="shared" si="16"/>
        <v>0</v>
      </c>
      <c r="T141" s="15">
        <f>SUMIF('COAL RECEIPT &amp; GCV DATA (3)'!$A$3:$A$204,'MASTER DATA FILE RAW COAL ( (3)'!A141,'COAL RECEIPT &amp; GCV DATA (3)'!$T$3:$T$204)</f>
        <v>0</v>
      </c>
      <c r="U141" s="15">
        <f t="shared" si="17"/>
        <v>0</v>
      </c>
      <c r="V141" s="15">
        <f>SUMIF('COAL RECEIPT &amp; GCV DATA (3)'!$A$3:$A$204,'MASTER DATA FILE RAW COAL ( (3)'!A141,'COAL RECEIPT &amp; GCV DATA (3)'!$V$3:$V$204)</f>
        <v>0</v>
      </c>
      <c r="W141" s="15">
        <f t="shared" si="18"/>
        <v>0</v>
      </c>
    </row>
    <row r="142" spans="1:23" customFormat="1" hidden="1" x14ac:dyDescent="0.3">
      <c r="A142" s="12"/>
      <c r="B142" s="12">
        <f>SUMIF('COAL RECEIPT &amp; GCV DATA (3)'!$A$3:$A$9,'MASTER DATA FILE RAW COAL ( (3)'!A142,'COAL RECEIPT &amp; GCV DATA (3)'!$B$3:$B$9)</f>
        <v>0</v>
      </c>
      <c r="C142" s="13">
        <f>SUMIF('COAL RECEIPT &amp; GCV DATA (3)'!$A$3:$A$204,'MASTER DATA FILE RAW COAL ( (3)'!A142,'COAL RECEIPT &amp; GCV DATA (3)'!$C$3:$C$204)</f>
        <v>0</v>
      </c>
      <c r="D142" s="13">
        <f>IFERROR(VLOOKUP(A142,'COAL RECEIPT &amp; GCV DATA (3)'!$A$2:$V$9,4,0),0)</f>
        <v>0</v>
      </c>
      <c r="E142" s="14">
        <f>IFERROR(VLOOKUP(A142,'COAL RECEIPT &amp; GCV DATA (3)'!$A$2:$V$9,5,0),0)</f>
        <v>0</v>
      </c>
      <c r="F142" s="13">
        <f>SUMIF('COAL RECEIPT &amp; GCV DATA (3)'!$A$3:$A$204,'MASTER DATA FILE RAW COAL ( (3)'!A170,'COAL RECEIPT &amp; GCV DATA (3)'!$F$3:$F$204)</f>
        <v>0</v>
      </c>
      <c r="G142" s="13">
        <f>IFERROR(VLOOKUP(A142,'COAL RECEIPT &amp; GCV DATA (3)'!$A$2:$V$9,7,0),0)</f>
        <v>0</v>
      </c>
      <c r="H142" s="13">
        <f>IFERROR(VLOOKUP(A142,'COAL RECEIPT &amp; GCV DATA (3)'!$A$2:$V$9,8,0),0)</f>
        <v>0</v>
      </c>
      <c r="I142" s="13">
        <f>IFERROR(VLOOKUP(A142,'COAL RECEIPT &amp; GCV DATA (3)'!$A$2:$V$9,9,0),0)</f>
        <v>0</v>
      </c>
      <c r="J142" s="13">
        <f>IFERROR(VLOOKUP(A142,'COAL RECEIPT &amp; GCV DATA (3)'!$A$2:$V$9,10,0),0)</f>
        <v>0</v>
      </c>
      <c r="K142" s="15">
        <f>SUMIF('COAL RECEIPT &amp; GCV DATA (3)'!$A$3:$A$204,'MASTER DATA FILE RAW COAL ( (3)'!A142,'COAL RECEIPT &amp; GCV DATA (3)'!$K$3:$K$204)</f>
        <v>0</v>
      </c>
      <c r="L142" s="15">
        <f>SUMIF('COAL RECEIPT &amp; GCV DATA (3)'!$A$3:$A$204,'MASTER DATA FILE RAW COAL ( (3)'!A142,'COAL RECEIPT &amp; GCV DATA (3)'!$L$3:$L$204)</f>
        <v>0</v>
      </c>
      <c r="M142" s="15">
        <f t="shared" si="13"/>
        <v>0</v>
      </c>
      <c r="N142" s="15">
        <f t="shared" si="14"/>
        <v>0</v>
      </c>
      <c r="O142" s="15">
        <f>SUMIF('COAL RECEIPT &amp; GCV DATA (3)'!$A$3:$A$204,'MASTER DATA FILE RAW COAL ( (3)'!A142,'COAL RECEIPT &amp; GCV DATA (3)'!$O$3:$O$204)</f>
        <v>0</v>
      </c>
      <c r="P142" s="15">
        <f t="shared" si="15"/>
        <v>0</v>
      </c>
      <c r="Q142" s="15">
        <f>SUMIF('COAL RECEIPT &amp; GCV DATA (3)'!$A$3:$A$9,'MASTER DATA FILE RAW COAL ( (3)'!A142,'COAL RECEIPT &amp; GCV DATA (3)'!$Q$3:$Q$9)+IF(H142=$J$234,($K$234*K142),0)+IF(H142=$J$235,($K$235*K142),0)+IF(H141=$J$235,($K$236*K142),0)</f>
        <v>0</v>
      </c>
      <c r="R142" s="16">
        <f>SUMIF('COAL RECEIPT &amp; GCV DATA (3)'!$A$3:$A$9,'MASTER DATA FILE RAW COAL ( (3)'!A142,'COAL RECEIPT &amp; GCV DATA (3)'!$R$3:$R$9)+IF(H142=$J$234,($K$234*K142),0)+IF(H142=$J$235,($K$235*K142),0)</f>
        <v>0</v>
      </c>
      <c r="S142" s="15">
        <f t="shared" si="16"/>
        <v>0</v>
      </c>
      <c r="T142" s="15">
        <f>SUMIF('COAL RECEIPT &amp; GCV DATA (3)'!$A$3:$A$204,'MASTER DATA FILE RAW COAL ( (3)'!A142,'COAL RECEIPT &amp; GCV DATA (3)'!$T$3:$T$204)</f>
        <v>0</v>
      </c>
      <c r="U142" s="15">
        <f t="shared" si="17"/>
        <v>0</v>
      </c>
      <c r="V142" s="15">
        <f>SUMIF('COAL RECEIPT &amp; GCV DATA (3)'!$A$3:$A$204,'MASTER DATA FILE RAW COAL ( (3)'!A142,'COAL RECEIPT &amp; GCV DATA (3)'!$V$3:$V$204)</f>
        <v>0</v>
      </c>
      <c r="W142" s="15">
        <f t="shared" si="18"/>
        <v>0</v>
      </c>
    </row>
    <row r="143" spans="1:23" customFormat="1" hidden="1" x14ac:dyDescent="0.3">
      <c r="A143" s="12"/>
      <c r="B143" s="12">
        <f>SUMIF('COAL RECEIPT &amp; GCV DATA (3)'!$A$3:$A$9,'MASTER DATA FILE RAW COAL ( (3)'!A143,'COAL RECEIPT &amp; GCV DATA (3)'!$B$3:$B$9)</f>
        <v>0</v>
      </c>
      <c r="C143" s="13">
        <f>SUMIF('COAL RECEIPT &amp; GCV DATA (3)'!$A$3:$A$204,'MASTER DATA FILE RAW COAL ( (3)'!A143,'COAL RECEIPT &amp; GCV DATA (3)'!$C$3:$C$204)</f>
        <v>0</v>
      </c>
      <c r="D143" s="13">
        <f>IFERROR(VLOOKUP(A143,'COAL RECEIPT &amp; GCV DATA (3)'!$A$2:$V$9,4,0),0)</f>
        <v>0</v>
      </c>
      <c r="E143" s="14">
        <f>IFERROR(VLOOKUP(A143,'COAL RECEIPT &amp; GCV DATA (3)'!$A$2:$V$9,5,0),0)</f>
        <v>0</v>
      </c>
      <c r="F143" s="13">
        <f>SUMIF('COAL RECEIPT &amp; GCV DATA (3)'!$A$3:$A$204,'MASTER DATA FILE RAW COAL ( (3)'!A171,'COAL RECEIPT &amp; GCV DATA (3)'!$F$3:$F$204)</f>
        <v>0</v>
      </c>
      <c r="G143" s="13">
        <f>IFERROR(VLOOKUP(A143,'COAL RECEIPT &amp; GCV DATA (3)'!$A$2:$V$9,7,0),0)</f>
        <v>0</v>
      </c>
      <c r="H143" s="13">
        <f>IFERROR(VLOOKUP(A143,'COAL RECEIPT &amp; GCV DATA (3)'!$A$2:$V$9,8,0),0)</f>
        <v>0</v>
      </c>
      <c r="I143" s="13">
        <f>IFERROR(VLOOKUP(A143,'COAL RECEIPT &amp; GCV DATA (3)'!$A$2:$V$9,9,0),0)</f>
        <v>0</v>
      </c>
      <c r="J143" s="13">
        <f>IFERROR(VLOOKUP(A143,'COAL RECEIPT &amp; GCV DATA (3)'!$A$2:$V$9,10,0),0)</f>
        <v>0</v>
      </c>
      <c r="K143" s="15">
        <f>SUMIF('COAL RECEIPT &amp; GCV DATA (3)'!$A$3:$A$204,'MASTER DATA FILE RAW COAL ( (3)'!A143,'COAL RECEIPT &amp; GCV DATA (3)'!$K$3:$K$204)</f>
        <v>0</v>
      </c>
      <c r="L143" s="15">
        <f>SUMIF('COAL RECEIPT &amp; GCV DATA (3)'!$A$3:$A$204,'MASTER DATA FILE RAW COAL ( (3)'!A143,'COAL RECEIPT &amp; GCV DATA (3)'!$L$3:$L$204)</f>
        <v>0</v>
      </c>
      <c r="M143" s="15">
        <f t="shared" si="13"/>
        <v>0</v>
      </c>
      <c r="N143" s="15">
        <f t="shared" si="14"/>
        <v>0</v>
      </c>
      <c r="O143" s="15">
        <f>SUMIF('COAL RECEIPT &amp; GCV DATA (3)'!$A$3:$A$204,'MASTER DATA FILE RAW COAL ( (3)'!A143,'COAL RECEIPT &amp; GCV DATA (3)'!$O$3:$O$204)</f>
        <v>0</v>
      </c>
      <c r="P143" s="15">
        <f t="shared" si="15"/>
        <v>0</v>
      </c>
      <c r="Q143" s="15">
        <f>SUMIF('COAL RECEIPT &amp; GCV DATA (3)'!$A$3:$A$9,'MASTER DATA FILE RAW COAL ( (3)'!A143,'COAL RECEIPT &amp; GCV DATA (3)'!$Q$3:$Q$9)+IF(H143=$J$234,($K$234*K143),0)+IF(H143=$J$235,($K$235*K143),0)+IF(H142=$J$235,($K$236*K143),0)</f>
        <v>0</v>
      </c>
      <c r="R143" s="16">
        <f>SUMIF('COAL RECEIPT &amp; GCV DATA (3)'!$A$3:$A$9,'MASTER DATA FILE RAW COAL ( (3)'!A143,'COAL RECEIPT &amp; GCV DATA (3)'!$R$3:$R$9)+IF(H143=$J$234,($K$234*K143),0)+IF(H143=$J$235,($K$235*K143),0)</f>
        <v>0</v>
      </c>
      <c r="S143" s="15">
        <f t="shared" si="16"/>
        <v>0</v>
      </c>
      <c r="T143" s="15">
        <f>SUMIF('COAL RECEIPT &amp; GCV DATA (3)'!$A$3:$A$204,'MASTER DATA FILE RAW COAL ( (3)'!A143,'COAL RECEIPT &amp; GCV DATA (3)'!$T$3:$T$204)</f>
        <v>0</v>
      </c>
      <c r="U143" s="15">
        <f t="shared" si="17"/>
        <v>0</v>
      </c>
      <c r="V143" s="15">
        <f>SUMIF('COAL RECEIPT &amp; GCV DATA (3)'!$A$3:$A$204,'MASTER DATA FILE RAW COAL ( (3)'!A143,'COAL RECEIPT &amp; GCV DATA (3)'!$V$3:$V$204)</f>
        <v>0</v>
      </c>
      <c r="W143" s="15">
        <f t="shared" si="18"/>
        <v>0</v>
      </c>
    </row>
    <row r="144" spans="1:23" customFormat="1" hidden="1" x14ac:dyDescent="0.3">
      <c r="A144" s="12"/>
      <c r="B144" s="12">
        <f>SUMIF('COAL RECEIPT &amp; GCV DATA (3)'!$A$3:$A$9,'MASTER DATA FILE RAW COAL ( (3)'!A144,'COAL RECEIPT &amp; GCV DATA (3)'!$B$3:$B$9)</f>
        <v>0</v>
      </c>
      <c r="C144" s="13">
        <f>SUMIF('COAL RECEIPT &amp; GCV DATA (3)'!$A$3:$A$204,'MASTER DATA FILE RAW COAL ( (3)'!A144,'COAL RECEIPT &amp; GCV DATA (3)'!$C$3:$C$204)</f>
        <v>0</v>
      </c>
      <c r="D144" s="13">
        <f>IFERROR(VLOOKUP(A144,'COAL RECEIPT &amp; GCV DATA (3)'!$A$2:$V$9,4,0),0)</f>
        <v>0</v>
      </c>
      <c r="E144" s="14">
        <f>IFERROR(VLOOKUP(A144,'COAL RECEIPT &amp; GCV DATA (3)'!$A$2:$V$9,5,0),0)</f>
        <v>0</v>
      </c>
      <c r="F144" s="13">
        <f>SUMIF('COAL RECEIPT &amp; GCV DATA (3)'!$A$3:$A$204,'MASTER DATA FILE RAW COAL ( (3)'!A172,'COAL RECEIPT &amp; GCV DATA (3)'!$F$3:$F$204)</f>
        <v>0</v>
      </c>
      <c r="G144" s="13">
        <f>IFERROR(VLOOKUP(A144,'COAL RECEIPT &amp; GCV DATA (3)'!$A$2:$V$9,7,0),0)</f>
        <v>0</v>
      </c>
      <c r="H144" s="13">
        <f>IFERROR(VLOOKUP(A144,'COAL RECEIPT &amp; GCV DATA (3)'!$A$2:$V$9,8,0),0)</f>
        <v>0</v>
      </c>
      <c r="I144" s="13">
        <f>IFERROR(VLOOKUP(A144,'COAL RECEIPT &amp; GCV DATA (3)'!$A$2:$V$9,9,0),0)</f>
        <v>0</v>
      </c>
      <c r="J144" s="13">
        <f>IFERROR(VLOOKUP(A144,'COAL RECEIPT &amp; GCV DATA (3)'!$A$2:$V$9,10,0),0)</f>
        <v>0</v>
      </c>
      <c r="K144" s="15">
        <f>SUMIF('COAL RECEIPT &amp; GCV DATA (3)'!$A$3:$A$204,'MASTER DATA FILE RAW COAL ( (3)'!A144,'COAL RECEIPT &amp; GCV DATA (3)'!$K$3:$K$204)</f>
        <v>0</v>
      </c>
      <c r="L144" s="15">
        <f>SUMIF('COAL RECEIPT &amp; GCV DATA (3)'!$A$3:$A$204,'MASTER DATA FILE RAW COAL ( (3)'!A144,'COAL RECEIPT &amp; GCV DATA (3)'!$L$3:$L$204)</f>
        <v>0</v>
      </c>
      <c r="M144" s="15">
        <f t="shared" si="13"/>
        <v>0</v>
      </c>
      <c r="N144" s="15">
        <f t="shared" si="14"/>
        <v>0</v>
      </c>
      <c r="O144" s="15">
        <f>SUMIF('COAL RECEIPT &amp; GCV DATA (3)'!$A$3:$A$204,'MASTER DATA FILE RAW COAL ( (3)'!A144,'COAL RECEIPT &amp; GCV DATA (3)'!$O$3:$O$204)</f>
        <v>0</v>
      </c>
      <c r="P144" s="15">
        <f t="shared" si="15"/>
        <v>0</v>
      </c>
      <c r="Q144" s="15">
        <f>SUMIF('COAL RECEIPT &amp; GCV DATA (3)'!$A$3:$A$9,'MASTER DATA FILE RAW COAL ( (3)'!A144,'COAL RECEIPT &amp; GCV DATA (3)'!$Q$3:$Q$9)+IF(H144=$J$234,($K$234*K144),0)+IF(H144=$J$235,($K$235*K144),0)+IF(H143=$J$235,($K$236*K144),0)</f>
        <v>0</v>
      </c>
      <c r="R144" s="16">
        <f>SUMIF('COAL RECEIPT &amp; GCV DATA (3)'!$A$3:$A$9,'MASTER DATA FILE RAW COAL ( (3)'!A144,'COAL RECEIPT &amp; GCV DATA (3)'!$R$3:$R$9)+IF(H144=$J$234,($K$234*K144),0)+IF(H144=$J$235,($K$235*K144),0)</f>
        <v>0</v>
      </c>
      <c r="S144" s="15">
        <f t="shared" si="16"/>
        <v>0</v>
      </c>
      <c r="T144" s="15">
        <f>SUMIF('COAL RECEIPT &amp; GCV DATA (3)'!$A$3:$A$204,'MASTER DATA FILE RAW COAL ( (3)'!A144,'COAL RECEIPT &amp; GCV DATA (3)'!$T$3:$T$204)</f>
        <v>0</v>
      </c>
      <c r="U144" s="15">
        <f t="shared" si="17"/>
        <v>0</v>
      </c>
      <c r="V144" s="15">
        <f>SUMIF('COAL RECEIPT &amp; GCV DATA (3)'!$A$3:$A$204,'MASTER DATA FILE RAW COAL ( (3)'!A144,'COAL RECEIPT &amp; GCV DATA (3)'!$V$3:$V$204)</f>
        <v>0</v>
      </c>
      <c r="W144" s="15">
        <f t="shared" si="18"/>
        <v>0</v>
      </c>
    </row>
    <row r="145" spans="1:23" customFormat="1" hidden="1" x14ac:dyDescent="0.3">
      <c r="A145" s="12"/>
      <c r="B145" s="12">
        <f>SUMIF('COAL RECEIPT &amp; GCV DATA (3)'!$A$3:$A$9,'MASTER DATA FILE RAW COAL ( (3)'!A145,'COAL RECEIPT &amp; GCV DATA (3)'!$B$3:$B$9)</f>
        <v>0</v>
      </c>
      <c r="C145" s="13">
        <f>SUMIF('COAL RECEIPT &amp; GCV DATA (3)'!$A$3:$A$204,'MASTER DATA FILE RAW COAL ( (3)'!A145,'COAL RECEIPT &amp; GCV DATA (3)'!$C$3:$C$204)</f>
        <v>0</v>
      </c>
      <c r="D145" s="13">
        <f>IFERROR(VLOOKUP(A145,'COAL RECEIPT &amp; GCV DATA (3)'!$A$2:$V$9,4,0),0)</f>
        <v>0</v>
      </c>
      <c r="E145" s="14">
        <f>IFERROR(VLOOKUP(A145,'COAL RECEIPT &amp; GCV DATA (3)'!$A$2:$V$9,5,0),0)</f>
        <v>0</v>
      </c>
      <c r="F145" s="13">
        <f>SUMIF('COAL RECEIPT &amp; GCV DATA (3)'!$A$3:$A$204,'MASTER DATA FILE RAW COAL ( (3)'!A173,'COAL RECEIPT &amp; GCV DATA (3)'!$F$3:$F$204)</f>
        <v>0</v>
      </c>
      <c r="G145" s="13">
        <f>IFERROR(VLOOKUP(A145,'COAL RECEIPT &amp; GCV DATA (3)'!$A$2:$V$9,7,0),0)</f>
        <v>0</v>
      </c>
      <c r="H145" s="13">
        <f>IFERROR(VLOOKUP(A145,'COAL RECEIPT &amp; GCV DATA (3)'!$A$2:$V$9,8,0),0)</f>
        <v>0</v>
      </c>
      <c r="I145" s="13">
        <f>IFERROR(VLOOKUP(A145,'COAL RECEIPT &amp; GCV DATA (3)'!$A$2:$V$9,9,0),0)</f>
        <v>0</v>
      </c>
      <c r="J145" s="13">
        <f>IFERROR(VLOOKUP(A145,'COAL RECEIPT &amp; GCV DATA (3)'!$A$2:$V$9,10,0),0)</f>
        <v>0</v>
      </c>
      <c r="K145" s="15">
        <f>SUMIF('COAL RECEIPT &amp; GCV DATA (3)'!$A$3:$A$204,'MASTER DATA FILE RAW COAL ( (3)'!A145,'COAL RECEIPT &amp; GCV DATA (3)'!$K$3:$K$204)</f>
        <v>0</v>
      </c>
      <c r="L145" s="15">
        <f>SUMIF('COAL RECEIPT &amp; GCV DATA (3)'!$A$3:$A$204,'MASTER DATA FILE RAW COAL ( (3)'!A145,'COAL RECEIPT &amp; GCV DATA (3)'!$L$3:$L$204)</f>
        <v>0</v>
      </c>
      <c r="M145" s="15">
        <f t="shared" si="13"/>
        <v>0</v>
      </c>
      <c r="N145" s="15">
        <f t="shared" si="14"/>
        <v>0</v>
      </c>
      <c r="O145" s="15">
        <f>SUMIF('COAL RECEIPT &amp; GCV DATA (3)'!$A$3:$A$204,'MASTER DATA FILE RAW COAL ( (3)'!A145,'COAL RECEIPT &amp; GCV DATA (3)'!$O$3:$O$204)</f>
        <v>0</v>
      </c>
      <c r="P145" s="15">
        <f t="shared" si="15"/>
        <v>0</v>
      </c>
      <c r="Q145" s="15">
        <f>SUMIF('COAL RECEIPT &amp; GCV DATA (3)'!$A$3:$A$9,'MASTER DATA FILE RAW COAL ( (3)'!A145,'COAL RECEIPT &amp; GCV DATA (3)'!$Q$3:$Q$9)+IF(H145=$J$234,($K$234*K145),0)+IF(H145=$J$235,($K$235*K145),0)+IF(H144=$J$235,($K$236*K145),0)</f>
        <v>0</v>
      </c>
      <c r="R145" s="16">
        <f>SUMIF('COAL RECEIPT &amp; GCV DATA (3)'!$A$3:$A$9,'MASTER DATA FILE RAW COAL ( (3)'!A145,'COAL RECEIPT &amp; GCV DATA (3)'!$R$3:$R$9)+IF(H145=$J$234,($K$234*K145),0)+IF(H145=$J$235,($K$235*K145),0)</f>
        <v>0</v>
      </c>
      <c r="S145" s="15">
        <f t="shared" si="16"/>
        <v>0</v>
      </c>
      <c r="T145" s="15">
        <f>SUMIF('COAL RECEIPT &amp; GCV DATA (3)'!$A$3:$A$204,'MASTER DATA FILE RAW COAL ( (3)'!A145,'COAL RECEIPT &amp; GCV DATA (3)'!$T$3:$T$204)</f>
        <v>0</v>
      </c>
      <c r="U145" s="15">
        <f t="shared" si="17"/>
        <v>0</v>
      </c>
      <c r="V145" s="15">
        <f>SUMIF('COAL RECEIPT &amp; GCV DATA (3)'!$A$3:$A$204,'MASTER DATA FILE RAW COAL ( (3)'!A145,'COAL RECEIPT &amp; GCV DATA (3)'!$V$3:$V$204)</f>
        <v>0</v>
      </c>
      <c r="W145" s="15">
        <f t="shared" si="18"/>
        <v>0</v>
      </c>
    </row>
    <row r="146" spans="1:23" customFormat="1" hidden="1" x14ac:dyDescent="0.3">
      <c r="A146" s="12"/>
      <c r="B146" s="12">
        <f>SUMIF('COAL RECEIPT &amp; GCV DATA (3)'!$A$3:$A$9,'MASTER DATA FILE RAW COAL ( (3)'!A146,'COAL RECEIPT &amp; GCV DATA (3)'!$B$3:$B$9)</f>
        <v>0</v>
      </c>
      <c r="C146" s="13">
        <f>SUMIF('COAL RECEIPT &amp; GCV DATA (3)'!$A$3:$A$204,'MASTER DATA FILE RAW COAL ( (3)'!A146,'COAL RECEIPT &amp; GCV DATA (3)'!$C$3:$C$204)</f>
        <v>0</v>
      </c>
      <c r="D146" s="13">
        <f>IFERROR(VLOOKUP(A146,'COAL RECEIPT &amp; GCV DATA (3)'!$A$2:$V$9,4,0),0)</f>
        <v>0</v>
      </c>
      <c r="E146" s="14">
        <f>IFERROR(VLOOKUP(A146,'COAL RECEIPT &amp; GCV DATA (3)'!$A$2:$V$9,5,0),0)</f>
        <v>0</v>
      </c>
      <c r="F146" s="13">
        <f>SUMIF('COAL RECEIPT &amp; GCV DATA (3)'!$A$3:$A$204,'MASTER DATA FILE RAW COAL ( (3)'!A174,'COAL RECEIPT &amp; GCV DATA (3)'!$F$3:$F$204)</f>
        <v>0</v>
      </c>
      <c r="G146" s="13">
        <f>IFERROR(VLOOKUP(A146,'COAL RECEIPT &amp; GCV DATA (3)'!$A$2:$V$9,7,0),0)</f>
        <v>0</v>
      </c>
      <c r="H146" s="13">
        <f>IFERROR(VLOOKUP(A146,'COAL RECEIPT &amp; GCV DATA (3)'!$A$2:$V$9,8,0),0)</f>
        <v>0</v>
      </c>
      <c r="I146" s="13">
        <f>IFERROR(VLOOKUP(A146,'COAL RECEIPT &amp; GCV DATA (3)'!$A$2:$V$9,9,0),0)</f>
        <v>0</v>
      </c>
      <c r="J146" s="13">
        <f>IFERROR(VLOOKUP(A146,'COAL RECEIPT &amp; GCV DATA (3)'!$A$2:$V$9,10,0),0)</f>
        <v>0</v>
      </c>
      <c r="K146" s="15">
        <f>SUMIF('COAL RECEIPT &amp; GCV DATA (3)'!$A$3:$A$204,'MASTER DATA FILE RAW COAL ( (3)'!A146,'COAL RECEIPT &amp; GCV DATA (3)'!$K$3:$K$204)</f>
        <v>0</v>
      </c>
      <c r="L146" s="15">
        <f>SUMIF('COAL RECEIPT &amp; GCV DATA (3)'!$A$3:$A$204,'MASTER DATA FILE RAW COAL ( (3)'!A146,'COAL RECEIPT &amp; GCV DATA (3)'!$L$3:$L$204)</f>
        <v>0</v>
      </c>
      <c r="M146" s="15">
        <f t="shared" si="13"/>
        <v>0</v>
      </c>
      <c r="N146" s="15">
        <f t="shared" si="14"/>
        <v>0</v>
      </c>
      <c r="O146" s="15">
        <f>SUMIF('COAL RECEIPT &amp; GCV DATA (3)'!$A$3:$A$204,'MASTER DATA FILE RAW COAL ( (3)'!A146,'COAL RECEIPT &amp; GCV DATA (3)'!$O$3:$O$204)</f>
        <v>0</v>
      </c>
      <c r="P146" s="15">
        <f t="shared" si="15"/>
        <v>0</v>
      </c>
      <c r="Q146" s="15">
        <f>SUMIF('COAL RECEIPT &amp; GCV DATA (3)'!$A$3:$A$9,'MASTER DATA FILE RAW COAL ( (3)'!A146,'COAL RECEIPT &amp; GCV DATA (3)'!$Q$3:$Q$9)+IF(H146=$J$234,($K$234*K146),0)+IF(H146=$J$235,($K$235*K146),0)+IF(H145=$J$235,($K$236*K146),0)</f>
        <v>0</v>
      </c>
      <c r="R146" s="16">
        <f>SUMIF('COAL RECEIPT &amp; GCV DATA (3)'!$A$3:$A$9,'MASTER DATA FILE RAW COAL ( (3)'!A146,'COAL RECEIPT &amp; GCV DATA (3)'!$R$3:$R$9)+IF(H146=$J$234,($K$234*K146),0)+IF(H146=$J$235,($K$235*K146),0)</f>
        <v>0</v>
      </c>
      <c r="S146" s="15">
        <f t="shared" si="16"/>
        <v>0</v>
      </c>
      <c r="T146" s="15">
        <f>SUMIF('COAL RECEIPT &amp; GCV DATA (3)'!$A$3:$A$204,'MASTER DATA FILE RAW COAL ( (3)'!A146,'COAL RECEIPT &amp; GCV DATA (3)'!$T$3:$T$204)</f>
        <v>0</v>
      </c>
      <c r="U146" s="15">
        <f t="shared" si="17"/>
        <v>0</v>
      </c>
      <c r="V146" s="15">
        <f>SUMIF('COAL RECEIPT &amp; GCV DATA (3)'!$A$3:$A$204,'MASTER DATA FILE RAW COAL ( (3)'!A146,'COAL RECEIPT &amp; GCV DATA (3)'!$V$3:$V$204)</f>
        <v>0</v>
      </c>
      <c r="W146" s="15">
        <f t="shared" si="18"/>
        <v>0</v>
      </c>
    </row>
    <row r="147" spans="1:23" customFormat="1" hidden="1" x14ac:dyDescent="0.3">
      <c r="A147" s="12"/>
      <c r="B147" s="12">
        <f>SUMIF('COAL RECEIPT &amp; GCV DATA (3)'!$A$3:$A$9,'MASTER DATA FILE RAW COAL ( (3)'!A147,'COAL RECEIPT &amp; GCV DATA (3)'!$B$3:$B$9)</f>
        <v>0</v>
      </c>
      <c r="C147" s="13">
        <f>SUMIF('COAL RECEIPT &amp; GCV DATA (3)'!$A$3:$A$204,'MASTER DATA FILE RAW COAL ( (3)'!A147,'COAL RECEIPT &amp; GCV DATA (3)'!$C$3:$C$204)</f>
        <v>0</v>
      </c>
      <c r="D147" s="13">
        <f>IFERROR(VLOOKUP(A147,'COAL RECEIPT &amp; GCV DATA (3)'!$A$2:$V$9,4,0),0)</f>
        <v>0</v>
      </c>
      <c r="E147" s="14">
        <f>IFERROR(VLOOKUP(A147,'COAL RECEIPT &amp; GCV DATA (3)'!$A$2:$V$9,5,0),0)</f>
        <v>0</v>
      </c>
      <c r="F147" s="13">
        <f>SUMIF('COAL RECEIPT &amp; GCV DATA (3)'!$A$3:$A$204,'MASTER DATA FILE RAW COAL ( (3)'!A175,'COAL RECEIPT &amp; GCV DATA (3)'!$F$3:$F$204)</f>
        <v>0</v>
      </c>
      <c r="G147" s="13">
        <f>IFERROR(VLOOKUP(A147,'COAL RECEIPT &amp; GCV DATA (3)'!$A$2:$V$9,7,0),0)</f>
        <v>0</v>
      </c>
      <c r="H147" s="13">
        <f>IFERROR(VLOOKUP(A147,'COAL RECEIPT &amp; GCV DATA (3)'!$A$2:$V$9,8,0),0)</f>
        <v>0</v>
      </c>
      <c r="I147" s="13">
        <f>IFERROR(VLOOKUP(A147,'COAL RECEIPT &amp; GCV DATA (3)'!$A$2:$V$9,9,0),0)</f>
        <v>0</v>
      </c>
      <c r="J147" s="13">
        <f>IFERROR(VLOOKUP(A147,'COAL RECEIPT &amp; GCV DATA (3)'!$A$2:$V$9,10,0),0)</f>
        <v>0</v>
      </c>
      <c r="K147" s="15">
        <f>SUMIF('COAL RECEIPT &amp; GCV DATA (3)'!$A$3:$A$204,'MASTER DATA FILE RAW COAL ( (3)'!A147,'COAL RECEIPT &amp; GCV DATA (3)'!$K$3:$K$204)</f>
        <v>0</v>
      </c>
      <c r="L147" s="15">
        <f>SUMIF('COAL RECEIPT &amp; GCV DATA (3)'!$A$3:$A$204,'MASTER DATA FILE RAW COAL ( (3)'!A147,'COAL RECEIPT &amp; GCV DATA (3)'!$L$3:$L$204)</f>
        <v>0</v>
      </c>
      <c r="M147" s="15">
        <f t="shared" si="13"/>
        <v>0</v>
      </c>
      <c r="N147" s="15">
        <f t="shared" si="14"/>
        <v>0</v>
      </c>
      <c r="O147" s="15">
        <f>SUMIF('COAL RECEIPT &amp; GCV DATA (3)'!$A$3:$A$204,'MASTER DATA FILE RAW COAL ( (3)'!A147,'COAL RECEIPT &amp; GCV DATA (3)'!$O$3:$O$204)</f>
        <v>0</v>
      </c>
      <c r="P147" s="15">
        <f t="shared" si="15"/>
        <v>0</v>
      </c>
      <c r="Q147" s="15">
        <f>SUMIF('COAL RECEIPT &amp; GCV DATA (3)'!$A$3:$A$9,'MASTER DATA FILE RAW COAL ( (3)'!A147,'COAL RECEIPT &amp; GCV DATA (3)'!$Q$3:$Q$9)+IF(H147=$J$234,($K$234*K147),0)+IF(H147=$J$235,($K$235*K147),0)+IF(H146=$J$235,($K$236*K147),0)</f>
        <v>0</v>
      </c>
      <c r="R147" s="16">
        <f>SUMIF('COAL RECEIPT &amp; GCV DATA (3)'!$A$3:$A$9,'MASTER DATA FILE RAW COAL ( (3)'!A147,'COAL RECEIPT &amp; GCV DATA (3)'!$R$3:$R$9)+IF(H147=$J$234,($K$234*K147),0)+IF(H147=$J$235,($K$235*K147),0)</f>
        <v>0</v>
      </c>
      <c r="S147" s="15">
        <f t="shared" si="16"/>
        <v>0</v>
      </c>
      <c r="T147" s="15">
        <f>SUMIF('COAL RECEIPT &amp; GCV DATA (3)'!$A$3:$A$204,'MASTER DATA FILE RAW COAL ( (3)'!A147,'COAL RECEIPT &amp; GCV DATA (3)'!$T$3:$T$204)</f>
        <v>0</v>
      </c>
      <c r="U147" s="15">
        <f t="shared" si="17"/>
        <v>0</v>
      </c>
      <c r="V147" s="15">
        <f>SUMIF('COAL RECEIPT &amp; GCV DATA (3)'!$A$3:$A$204,'MASTER DATA FILE RAW COAL ( (3)'!A147,'COAL RECEIPT &amp; GCV DATA (3)'!$V$3:$V$204)</f>
        <v>0</v>
      </c>
      <c r="W147" s="15">
        <f t="shared" si="18"/>
        <v>0</v>
      </c>
    </row>
    <row r="148" spans="1:23" customFormat="1" hidden="1" x14ac:dyDescent="0.3">
      <c r="A148" s="12"/>
      <c r="B148" s="12">
        <f>SUMIF('COAL RECEIPT &amp; GCV DATA (3)'!$A$3:$A$9,'MASTER DATA FILE RAW COAL ( (3)'!A148,'COAL RECEIPT &amp; GCV DATA (3)'!$B$3:$B$9)</f>
        <v>0</v>
      </c>
      <c r="C148" s="13">
        <f>SUMIF('COAL RECEIPT &amp; GCV DATA (3)'!$A$3:$A$204,'MASTER DATA FILE RAW COAL ( (3)'!A148,'COAL RECEIPT &amp; GCV DATA (3)'!$C$3:$C$204)</f>
        <v>0</v>
      </c>
      <c r="D148" s="13">
        <f>IFERROR(VLOOKUP(A148,'COAL RECEIPT &amp; GCV DATA (3)'!$A$2:$V$9,4,0),0)</f>
        <v>0</v>
      </c>
      <c r="E148" s="14">
        <f>IFERROR(VLOOKUP(A148,'COAL RECEIPT &amp; GCV DATA (3)'!$A$2:$V$9,5,0),0)</f>
        <v>0</v>
      </c>
      <c r="F148" s="13">
        <f>SUMIF('COAL RECEIPT &amp; GCV DATA (3)'!$A$3:$A$204,'MASTER DATA FILE RAW COAL ( (3)'!A176,'COAL RECEIPT &amp; GCV DATA (3)'!$F$3:$F$204)</f>
        <v>0</v>
      </c>
      <c r="G148" s="13">
        <f>IFERROR(VLOOKUP(A148,'COAL RECEIPT &amp; GCV DATA (3)'!$A$2:$V$9,7,0),0)</f>
        <v>0</v>
      </c>
      <c r="H148" s="13">
        <f>IFERROR(VLOOKUP(A148,'COAL RECEIPT &amp; GCV DATA (3)'!$A$2:$V$9,8,0),0)</f>
        <v>0</v>
      </c>
      <c r="I148" s="13">
        <f>IFERROR(VLOOKUP(A148,'COAL RECEIPT &amp; GCV DATA (3)'!$A$2:$V$9,9,0),0)</f>
        <v>0</v>
      </c>
      <c r="J148" s="13">
        <f>IFERROR(VLOOKUP(A148,'COAL RECEIPT &amp; GCV DATA (3)'!$A$2:$V$9,10,0),0)</f>
        <v>0</v>
      </c>
      <c r="K148" s="15">
        <f>SUMIF('COAL RECEIPT &amp; GCV DATA (3)'!$A$3:$A$204,'MASTER DATA FILE RAW COAL ( (3)'!A148,'COAL RECEIPT &amp; GCV DATA (3)'!$K$3:$K$204)</f>
        <v>0</v>
      </c>
      <c r="L148" s="15">
        <f>SUMIF('COAL RECEIPT &amp; GCV DATA (3)'!$A$3:$A$204,'MASTER DATA FILE RAW COAL ( (3)'!A148,'COAL RECEIPT &amp; GCV DATA (3)'!$L$3:$L$204)</f>
        <v>0</v>
      </c>
      <c r="M148" s="15">
        <f t="shared" si="13"/>
        <v>0</v>
      </c>
      <c r="N148" s="15">
        <f t="shared" si="14"/>
        <v>0</v>
      </c>
      <c r="O148" s="15">
        <f>SUMIF('COAL RECEIPT &amp; GCV DATA (3)'!$A$3:$A$204,'MASTER DATA FILE RAW COAL ( (3)'!A148,'COAL RECEIPT &amp; GCV DATA (3)'!$O$3:$O$204)</f>
        <v>0</v>
      </c>
      <c r="P148" s="15">
        <f t="shared" si="15"/>
        <v>0</v>
      </c>
      <c r="Q148" s="15">
        <f>SUMIF('COAL RECEIPT &amp; GCV DATA (3)'!$A$3:$A$9,'MASTER DATA FILE RAW COAL ( (3)'!A148,'COAL RECEIPT &amp; GCV DATA (3)'!$Q$3:$Q$9)+IF(H148=$J$234,($K$234*K148),0)+IF(H148=$J$235,($K$235*K148),0)+IF(H147=$J$235,($K$236*K148),0)</f>
        <v>0</v>
      </c>
      <c r="R148" s="16">
        <f>SUMIF('COAL RECEIPT &amp; GCV DATA (3)'!$A$3:$A$9,'MASTER DATA FILE RAW COAL ( (3)'!A148,'COAL RECEIPT &amp; GCV DATA (3)'!$R$3:$R$9)+IF(H148=$J$234,($K$234*K148),0)+IF(H148=$J$235,($K$235*K148),0)</f>
        <v>0</v>
      </c>
      <c r="S148" s="15">
        <f t="shared" si="16"/>
        <v>0</v>
      </c>
      <c r="T148" s="15">
        <f>SUMIF('COAL RECEIPT &amp; GCV DATA (3)'!$A$3:$A$204,'MASTER DATA FILE RAW COAL ( (3)'!A148,'COAL RECEIPT &amp; GCV DATA (3)'!$T$3:$T$204)</f>
        <v>0</v>
      </c>
      <c r="U148" s="15">
        <f t="shared" si="17"/>
        <v>0</v>
      </c>
      <c r="V148" s="15">
        <f>SUMIF('COAL RECEIPT &amp; GCV DATA (3)'!$A$3:$A$204,'MASTER DATA FILE RAW COAL ( (3)'!A148,'COAL RECEIPT &amp; GCV DATA (3)'!$V$3:$V$204)</f>
        <v>0</v>
      </c>
      <c r="W148" s="15">
        <f t="shared" si="18"/>
        <v>0</v>
      </c>
    </row>
    <row r="149" spans="1:23" customFormat="1" hidden="1" x14ac:dyDescent="0.3">
      <c r="A149" s="12"/>
      <c r="B149" s="12">
        <f>SUMIF('COAL RECEIPT &amp; GCV DATA (3)'!$A$3:$A$9,'MASTER DATA FILE RAW COAL ( (3)'!A149,'COAL RECEIPT &amp; GCV DATA (3)'!$B$3:$B$9)</f>
        <v>0</v>
      </c>
      <c r="C149" s="13">
        <f>SUMIF('COAL RECEIPT &amp; GCV DATA (3)'!$A$3:$A$204,'MASTER DATA FILE RAW COAL ( (3)'!A149,'COAL RECEIPT &amp; GCV DATA (3)'!$C$3:$C$204)</f>
        <v>0</v>
      </c>
      <c r="D149" s="13">
        <f>IFERROR(VLOOKUP(A149,'COAL RECEIPT &amp; GCV DATA (3)'!$A$2:$V$9,4,0),0)</f>
        <v>0</v>
      </c>
      <c r="E149" s="14">
        <f>IFERROR(VLOOKUP(A149,'COAL RECEIPT &amp; GCV DATA (3)'!$A$2:$V$9,5,0),0)</f>
        <v>0</v>
      </c>
      <c r="F149" s="13">
        <f>SUMIF('COAL RECEIPT &amp; GCV DATA (3)'!$A$3:$A$204,'MASTER DATA FILE RAW COAL ( (3)'!A177,'COAL RECEIPT &amp; GCV DATA (3)'!$F$3:$F$204)</f>
        <v>0</v>
      </c>
      <c r="G149" s="13">
        <f>IFERROR(VLOOKUP(A149,'COAL RECEIPT &amp; GCV DATA (3)'!$A$2:$V$9,7,0),0)</f>
        <v>0</v>
      </c>
      <c r="H149" s="13">
        <f>IFERROR(VLOOKUP(A149,'COAL RECEIPT &amp; GCV DATA (3)'!$A$2:$V$9,8,0),0)</f>
        <v>0</v>
      </c>
      <c r="I149" s="13">
        <f>IFERROR(VLOOKUP(A149,'COAL RECEIPT &amp; GCV DATA (3)'!$A$2:$V$9,9,0),0)</f>
        <v>0</v>
      </c>
      <c r="J149" s="13">
        <f>IFERROR(VLOOKUP(A149,'COAL RECEIPT &amp; GCV DATA (3)'!$A$2:$V$9,10,0),0)</f>
        <v>0</v>
      </c>
      <c r="K149" s="15">
        <f>SUMIF('COAL RECEIPT &amp; GCV DATA (3)'!$A$3:$A$204,'MASTER DATA FILE RAW COAL ( (3)'!A149,'COAL RECEIPT &amp; GCV DATA (3)'!$K$3:$K$204)</f>
        <v>0</v>
      </c>
      <c r="L149" s="15">
        <f>SUMIF('COAL RECEIPT &amp; GCV DATA (3)'!$A$3:$A$204,'MASTER DATA FILE RAW COAL ( (3)'!A149,'COAL RECEIPT &amp; GCV DATA (3)'!$L$3:$L$204)</f>
        <v>0</v>
      </c>
      <c r="M149" s="15">
        <f t="shared" si="13"/>
        <v>0</v>
      </c>
      <c r="N149" s="15">
        <f t="shared" si="14"/>
        <v>0</v>
      </c>
      <c r="O149" s="15">
        <f>SUMIF('COAL RECEIPT &amp; GCV DATA (3)'!$A$3:$A$204,'MASTER DATA FILE RAW COAL ( (3)'!A149,'COAL RECEIPT &amp; GCV DATA (3)'!$O$3:$O$204)</f>
        <v>0</v>
      </c>
      <c r="P149" s="15">
        <f t="shared" si="15"/>
        <v>0</v>
      </c>
      <c r="Q149" s="15">
        <f>SUMIF('COAL RECEIPT &amp; GCV DATA (3)'!$A$3:$A$9,'MASTER DATA FILE RAW COAL ( (3)'!A149,'COAL RECEIPT &amp; GCV DATA (3)'!$Q$3:$Q$9)+IF(H149=$J$234,($K$234*K149),0)+IF(H149=$J$235,($K$235*K149),0)+IF(H148=$J$235,($K$236*K149),0)</f>
        <v>0</v>
      </c>
      <c r="R149" s="16">
        <f>SUMIF('COAL RECEIPT &amp; GCV DATA (3)'!$A$3:$A$9,'MASTER DATA FILE RAW COAL ( (3)'!A149,'COAL RECEIPT &amp; GCV DATA (3)'!$R$3:$R$9)+IF(H149=$J$234,($K$234*K149),0)+IF(H149=$J$235,($K$235*K149),0)</f>
        <v>0</v>
      </c>
      <c r="S149" s="15">
        <f t="shared" si="16"/>
        <v>0</v>
      </c>
      <c r="T149" s="15">
        <f>SUMIF('COAL RECEIPT &amp; GCV DATA (3)'!$A$3:$A$204,'MASTER DATA FILE RAW COAL ( (3)'!A149,'COAL RECEIPT &amp; GCV DATA (3)'!$T$3:$T$204)</f>
        <v>0</v>
      </c>
      <c r="U149" s="15">
        <f t="shared" si="17"/>
        <v>0</v>
      </c>
      <c r="V149" s="15">
        <f>SUMIF('COAL RECEIPT &amp; GCV DATA (3)'!$A$3:$A$204,'MASTER DATA FILE RAW COAL ( (3)'!A149,'COAL RECEIPT &amp; GCV DATA (3)'!$V$3:$V$204)</f>
        <v>0</v>
      </c>
      <c r="W149" s="15">
        <f t="shared" si="18"/>
        <v>0</v>
      </c>
    </row>
    <row r="150" spans="1:23" customFormat="1" hidden="1" x14ac:dyDescent="0.3">
      <c r="A150" s="12"/>
      <c r="B150" s="12">
        <f>SUMIF('COAL RECEIPT &amp; GCV DATA (3)'!$A$3:$A$9,'MASTER DATA FILE RAW COAL ( (3)'!A150,'COAL RECEIPT &amp; GCV DATA (3)'!$B$3:$B$9)</f>
        <v>0</v>
      </c>
      <c r="C150" s="13">
        <f>SUMIF('COAL RECEIPT &amp; GCV DATA (3)'!$A$3:$A$204,'MASTER DATA FILE RAW COAL ( (3)'!A150,'COAL RECEIPT &amp; GCV DATA (3)'!$C$3:$C$204)</f>
        <v>0</v>
      </c>
      <c r="D150" s="13">
        <f>IFERROR(VLOOKUP(A150,'COAL RECEIPT &amp; GCV DATA (3)'!$A$2:$V$9,4,0),0)</f>
        <v>0</v>
      </c>
      <c r="E150" s="14">
        <f>IFERROR(VLOOKUP(A150,'COAL RECEIPT &amp; GCV DATA (3)'!$A$2:$V$9,5,0),0)</f>
        <v>0</v>
      </c>
      <c r="F150" s="13">
        <f>SUMIF('COAL RECEIPT &amp; GCV DATA (3)'!$A$3:$A$204,'MASTER DATA FILE RAW COAL ( (3)'!A178,'COAL RECEIPT &amp; GCV DATA (3)'!$F$3:$F$204)</f>
        <v>0</v>
      </c>
      <c r="G150" s="13">
        <f>IFERROR(VLOOKUP(A150,'COAL RECEIPT &amp; GCV DATA (3)'!$A$2:$V$9,7,0),0)</f>
        <v>0</v>
      </c>
      <c r="H150" s="13">
        <f>IFERROR(VLOOKUP(A150,'COAL RECEIPT &amp; GCV DATA (3)'!$A$2:$V$9,8,0),0)</f>
        <v>0</v>
      </c>
      <c r="I150" s="13">
        <f>IFERROR(VLOOKUP(A150,'COAL RECEIPT &amp; GCV DATA (3)'!$A$2:$V$9,9,0),0)</f>
        <v>0</v>
      </c>
      <c r="J150" s="13">
        <f>IFERROR(VLOOKUP(A150,'COAL RECEIPT &amp; GCV DATA (3)'!$A$2:$V$9,10,0),0)</f>
        <v>0</v>
      </c>
      <c r="K150" s="15">
        <f>SUMIF('COAL RECEIPT &amp; GCV DATA (3)'!$A$3:$A$204,'MASTER DATA FILE RAW COAL ( (3)'!A150,'COAL RECEIPT &amp; GCV DATA (3)'!$K$3:$K$204)</f>
        <v>0</v>
      </c>
      <c r="L150" s="15">
        <f>SUMIF('COAL RECEIPT &amp; GCV DATA (3)'!$A$3:$A$204,'MASTER DATA FILE RAW COAL ( (3)'!A150,'COAL RECEIPT &amp; GCV DATA (3)'!$L$3:$L$204)</f>
        <v>0</v>
      </c>
      <c r="M150" s="15">
        <f t="shared" si="13"/>
        <v>0</v>
      </c>
      <c r="N150" s="15">
        <f t="shared" si="14"/>
        <v>0</v>
      </c>
      <c r="O150" s="15">
        <f>SUMIF('COAL RECEIPT &amp; GCV DATA (3)'!$A$3:$A$204,'MASTER DATA FILE RAW COAL ( (3)'!A150,'COAL RECEIPT &amp; GCV DATA (3)'!$O$3:$O$204)</f>
        <v>0</v>
      </c>
      <c r="P150" s="15">
        <f t="shared" si="15"/>
        <v>0</v>
      </c>
      <c r="Q150" s="15">
        <f>SUMIF('COAL RECEIPT &amp; GCV DATA (3)'!$A$3:$A$9,'MASTER DATA FILE RAW COAL ( (3)'!A150,'COAL RECEIPT &amp; GCV DATA (3)'!$Q$3:$Q$9)+IF(H150=$J$234,($K$234*K150),0)+IF(H150=$J$235,($K$235*K150),0)+IF(H149=$J$235,($K$236*K150),0)</f>
        <v>0</v>
      </c>
      <c r="R150" s="16">
        <f>SUMIF('COAL RECEIPT &amp; GCV DATA (3)'!$A$3:$A$9,'MASTER DATA FILE RAW COAL ( (3)'!A150,'COAL RECEIPT &amp; GCV DATA (3)'!$R$3:$R$9)+IF(H150=$J$234,($K$234*K150),0)+IF(H150=$J$235,($K$235*K150),0)</f>
        <v>0</v>
      </c>
      <c r="S150" s="15">
        <f t="shared" si="16"/>
        <v>0</v>
      </c>
      <c r="T150" s="15">
        <f>SUMIF('COAL RECEIPT &amp; GCV DATA (3)'!$A$3:$A$204,'MASTER DATA FILE RAW COAL ( (3)'!A150,'COAL RECEIPT &amp; GCV DATA (3)'!$T$3:$T$204)</f>
        <v>0</v>
      </c>
      <c r="U150" s="15">
        <f t="shared" si="17"/>
        <v>0</v>
      </c>
      <c r="V150" s="15">
        <f>SUMIF('COAL RECEIPT &amp; GCV DATA (3)'!$A$3:$A$204,'MASTER DATA FILE RAW COAL ( (3)'!A150,'COAL RECEIPT &amp; GCV DATA (3)'!$V$3:$V$204)</f>
        <v>0</v>
      </c>
      <c r="W150" s="15">
        <f t="shared" si="18"/>
        <v>0</v>
      </c>
    </row>
    <row r="151" spans="1:23" customFormat="1" hidden="1" x14ac:dyDescent="0.3">
      <c r="A151" s="12"/>
      <c r="B151" s="12">
        <f>SUMIF('COAL RECEIPT &amp; GCV DATA (3)'!$A$3:$A$9,'MASTER DATA FILE RAW COAL ( (3)'!A151,'COAL RECEIPT &amp; GCV DATA (3)'!$B$3:$B$9)</f>
        <v>0</v>
      </c>
      <c r="C151" s="13">
        <f>SUMIF('COAL RECEIPT &amp; GCV DATA (3)'!$A$3:$A$204,'MASTER DATA FILE RAW COAL ( (3)'!A151,'COAL RECEIPT &amp; GCV DATA (3)'!$C$3:$C$204)</f>
        <v>0</v>
      </c>
      <c r="D151" s="13">
        <f>IFERROR(VLOOKUP(A151,'COAL RECEIPT &amp; GCV DATA (3)'!$A$2:$V$9,4,0),0)</f>
        <v>0</v>
      </c>
      <c r="E151" s="14">
        <f>IFERROR(VLOOKUP(A151,'COAL RECEIPT &amp; GCV DATA (3)'!$A$2:$V$9,5,0),0)</f>
        <v>0</v>
      </c>
      <c r="F151" s="13">
        <f>SUMIF('COAL RECEIPT &amp; GCV DATA (3)'!$A$3:$A$204,'MASTER DATA FILE RAW COAL ( (3)'!A179,'COAL RECEIPT &amp; GCV DATA (3)'!$F$3:$F$204)</f>
        <v>0</v>
      </c>
      <c r="G151" s="13">
        <f>IFERROR(VLOOKUP(A151,'COAL RECEIPT &amp; GCV DATA (3)'!$A$2:$V$9,7,0),0)</f>
        <v>0</v>
      </c>
      <c r="H151" s="13">
        <f>IFERROR(VLOOKUP(A151,'COAL RECEIPT &amp; GCV DATA (3)'!$A$2:$V$9,8,0),0)</f>
        <v>0</v>
      </c>
      <c r="I151" s="13">
        <f>IFERROR(VLOOKUP(A151,'COAL RECEIPT &amp; GCV DATA (3)'!$A$2:$V$9,9,0),0)</f>
        <v>0</v>
      </c>
      <c r="J151" s="13">
        <f>IFERROR(VLOOKUP(A151,'COAL RECEIPT &amp; GCV DATA (3)'!$A$2:$V$9,10,0),0)</f>
        <v>0</v>
      </c>
      <c r="K151" s="15">
        <f>SUMIF('COAL RECEIPT &amp; GCV DATA (3)'!$A$3:$A$204,'MASTER DATA FILE RAW COAL ( (3)'!A151,'COAL RECEIPT &amp; GCV DATA (3)'!$K$3:$K$204)</f>
        <v>0</v>
      </c>
      <c r="L151" s="15">
        <f>SUMIF('COAL RECEIPT &amp; GCV DATA (3)'!$A$3:$A$204,'MASTER DATA FILE RAW COAL ( (3)'!A151,'COAL RECEIPT &amp; GCV DATA (3)'!$L$3:$L$204)</f>
        <v>0</v>
      </c>
      <c r="M151" s="15">
        <f t="shared" si="13"/>
        <v>0</v>
      </c>
      <c r="N151" s="15">
        <f t="shared" si="14"/>
        <v>0</v>
      </c>
      <c r="O151" s="15">
        <f>SUMIF('COAL RECEIPT &amp; GCV DATA (3)'!$A$3:$A$204,'MASTER DATA FILE RAW COAL ( (3)'!A151,'COAL RECEIPT &amp; GCV DATA (3)'!$O$3:$O$204)</f>
        <v>0</v>
      </c>
      <c r="P151" s="15">
        <f t="shared" si="15"/>
        <v>0</v>
      </c>
      <c r="Q151" s="15">
        <f>SUMIF('COAL RECEIPT &amp; GCV DATA (3)'!$A$3:$A$9,'MASTER DATA FILE RAW COAL ( (3)'!A151,'COAL RECEIPT &amp; GCV DATA (3)'!$Q$3:$Q$9)+IF(H151=$J$234,($K$234*K151),0)+IF(H151=$J$235,($K$235*K151),0)+IF(H150=$J$235,($K$236*K151),0)</f>
        <v>0</v>
      </c>
      <c r="R151" s="16">
        <f>SUMIF('COAL RECEIPT &amp; GCV DATA (3)'!$A$3:$A$9,'MASTER DATA FILE RAW COAL ( (3)'!A151,'COAL RECEIPT &amp; GCV DATA (3)'!$R$3:$R$9)+IF(H151=$J$234,($K$234*K151),0)+IF(H151=$J$235,($K$235*K151),0)</f>
        <v>0</v>
      </c>
      <c r="S151" s="15">
        <f t="shared" si="16"/>
        <v>0</v>
      </c>
      <c r="T151" s="15">
        <f>SUMIF('COAL RECEIPT &amp; GCV DATA (3)'!$A$3:$A$204,'MASTER DATA FILE RAW COAL ( (3)'!A151,'COAL RECEIPT &amp; GCV DATA (3)'!$T$3:$T$204)</f>
        <v>0</v>
      </c>
      <c r="U151" s="15">
        <f t="shared" si="17"/>
        <v>0</v>
      </c>
      <c r="V151" s="15">
        <f>SUMIF('COAL RECEIPT &amp; GCV DATA (3)'!$A$3:$A$204,'MASTER DATA FILE RAW COAL ( (3)'!A151,'COAL RECEIPT &amp; GCV DATA (3)'!$V$3:$V$204)</f>
        <v>0</v>
      </c>
      <c r="W151" s="15">
        <f t="shared" si="18"/>
        <v>0</v>
      </c>
    </row>
    <row r="152" spans="1:23" customFormat="1" hidden="1" x14ac:dyDescent="0.3">
      <c r="A152" s="12"/>
      <c r="B152" s="12">
        <f>SUMIF('COAL RECEIPT &amp; GCV DATA (3)'!$A$3:$A$9,'MASTER DATA FILE RAW COAL ( (3)'!A152,'COAL RECEIPT &amp; GCV DATA (3)'!$B$3:$B$9)</f>
        <v>0</v>
      </c>
      <c r="C152" s="13">
        <f>SUMIF('COAL RECEIPT &amp; GCV DATA (3)'!$A$3:$A$204,'MASTER DATA FILE RAW COAL ( (3)'!A152,'COAL RECEIPT &amp; GCV DATA (3)'!$C$3:$C$204)</f>
        <v>0</v>
      </c>
      <c r="D152" s="13">
        <f>IFERROR(VLOOKUP(A152,'COAL RECEIPT &amp; GCV DATA (3)'!$A$2:$V$9,4,0),0)</f>
        <v>0</v>
      </c>
      <c r="E152" s="14">
        <f>IFERROR(VLOOKUP(A152,'COAL RECEIPT &amp; GCV DATA (3)'!$A$2:$V$9,5,0),0)</f>
        <v>0</v>
      </c>
      <c r="F152" s="13">
        <f>SUMIF('COAL RECEIPT &amp; GCV DATA (3)'!$A$3:$A$204,'MASTER DATA FILE RAW COAL ( (3)'!A180,'COAL RECEIPT &amp; GCV DATA (3)'!$F$3:$F$204)</f>
        <v>0</v>
      </c>
      <c r="G152" s="13">
        <f>IFERROR(VLOOKUP(A152,'COAL RECEIPT &amp; GCV DATA (3)'!$A$2:$V$9,7,0),0)</f>
        <v>0</v>
      </c>
      <c r="H152" s="13">
        <f>IFERROR(VLOOKUP(A152,'COAL RECEIPT &amp; GCV DATA (3)'!$A$2:$V$9,8,0),0)</f>
        <v>0</v>
      </c>
      <c r="I152" s="13">
        <f>IFERROR(VLOOKUP(A152,'COAL RECEIPT &amp; GCV DATA (3)'!$A$2:$V$9,9,0),0)</f>
        <v>0</v>
      </c>
      <c r="J152" s="13">
        <f>IFERROR(VLOOKUP(A152,'COAL RECEIPT &amp; GCV DATA (3)'!$A$2:$V$9,10,0),0)</f>
        <v>0</v>
      </c>
      <c r="K152" s="15">
        <f>SUMIF('COAL RECEIPT &amp; GCV DATA (3)'!$A$3:$A$204,'MASTER DATA FILE RAW COAL ( (3)'!A152,'COAL RECEIPT &amp; GCV DATA (3)'!$K$3:$K$204)</f>
        <v>0</v>
      </c>
      <c r="L152" s="15">
        <f>SUMIF('COAL RECEIPT &amp; GCV DATA (3)'!$A$3:$A$204,'MASTER DATA FILE RAW COAL ( (3)'!A152,'COAL RECEIPT &amp; GCV DATA (3)'!$L$3:$L$204)</f>
        <v>0</v>
      </c>
      <c r="M152" s="15">
        <f t="shared" si="13"/>
        <v>0</v>
      </c>
      <c r="N152" s="15">
        <f t="shared" si="14"/>
        <v>0</v>
      </c>
      <c r="O152" s="15">
        <f>SUMIF('COAL RECEIPT &amp; GCV DATA (3)'!$A$3:$A$204,'MASTER DATA FILE RAW COAL ( (3)'!A152,'COAL RECEIPT &amp; GCV DATA (3)'!$O$3:$O$204)</f>
        <v>0</v>
      </c>
      <c r="P152" s="15">
        <f t="shared" si="15"/>
        <v>0</v>
      </c>
      <c r="Q152" s="15">
        <f>SUMIF('COAL RECEIPT &amp; GCV DATA (3)'!$A$3:$A$9,'MASTER DATA FILE RAW COAL ( (3)'!A152,'COAL RECEIPT &amp; GCV DATA (3)'!$Q$3:$Q$9)+IF(H152=$J$234,($K$234*K152),0)+IF(H152=$J$235,($K$235*K152),0)+IF(H151=$J$235,($K$236*K152),0)</f>
        <v>0</v>
      </c>
      <c r="R152" s="16">
        <f>SUMIF('COAL RECEIPT &amp; GCV DATA (3)'!$A$3:$A$9,'MASTER DATA FILE RAW COAL ( (3)'!A152,'COAL RECEIPT &amp; GCV DATA (3)'!$R$3:$R$9)+IF(H152=$J$234,($K$234*K152),0)+IF(H152=$J$235,($K$235*K152),0)</f>
        <v>0</v>
      </c>
      <c r="S152" s="15">
        <f t="shared" si="16"/>
        <v>0</v>
      </c>
      <c r="T152" s="15">
        <f>SUMIF('COAL RECEIPT &amp; GCV DATA (3)'!$A$3:$A$204,'MASTER DATA FILE RAW COAL ( (3)'!A152,'COAL RECEIPT &amp; GCV DATA (3)'!$T$3:$T$204)</f>
        <v>0</v>
      </c>
      <c r="U152" s="15">
        <f t="shared" si="17"/>
        <v>0</v>
      </c>
      <c r="V152" s="15">
        <f>SUMIF('COAL RECEIPT &amp; GCV DATA (3)'!$A$3:$A$204,'MASTER DATA FILE RAW COAL ( (3)'!A152,'COAL RECEIPT &amp; GCV DATA (3)'!$V$3:$V$204)</f>
        <v>0</v>
      </c>
      <c r="W152" s="15">
        <f t="shared" si="18"/>
        <v>0</v>
      </c>
    </row>
    <row r="153" spans="1:23" customFormat="1" hidden="1" x14ac:dyDescent="0.3">
      <c r="A153" s="12"/>
      <c r="B153" s="12">
        <f>SUMIF('COAL RECEIPT &amp; GCV DATA (3)'!$A$3:$A$9,'MASTER DATA FILE RAW COAL ( (3)'!A153,'COAL RECEIPT &amp; GCV DATA (3)'!$B$3:$B$9)</f>
        <v>0</v>
      </c>
      <c r="C153" s="13">
        <f>SUMIF('COAL RECEIPT &amp; GCV DATA (3)'!$A$3:$A$204,'MASTER DATA FILE RAW COAL ( (3)'!A153,'COAL RECEIPT &amp; GCV DATA (3)'!$C$3:$C$204)</f>
        <v>0</v>
      </c>
      <c r="D153" s="13">
        <f>IFERROR(VLOOKUP(A153,'COAL RECEIPT &amp; GCV DATA (3)'!$A$2:$V$9,4,0),0)</f>
        <v>0</v>
      </c>
      <c r="E153" s="14">
        <f>IFERROR(VLOOKUP(A153,'COAL RECEIPT &amp; GCV DATA (3)'!$A$2:$V$9,5,0),0)</f>
        <v>0</v>
      </c>
      <c r="F153" s="13">
        <f>SUMIF('COAL RECEIPT &amp; GCV DATA (3)'!$A$3:$A$204,'MASTER DATA FILE RAW COAL ( (3)'!A181,'COAL RECEIPT &amp; GCV DATA (3)'!$F$3:$F$204)</f>
        <v>0</v>
      </c>
      <c r="G153" s="13">
        <f>IFERROR(VLOOKUP(A153,'COAL RECEIPT &amp; GCV DATA (3)'!$A$2:$V$9,7,0),0)</f>
        <v>0</v>
      </c>
      <c r="H153" s="13">
        <f>IFERROR(VLOOKUP(A153,'COAL RECEIPT &amp; GCV DATA (3)'!$A$2:$V$9,8,0),0)</f>
        <v>0</v>
      </c>
      <c r="I153" s="13">
        <f>IFERROR(VLOOKUP(A153,'COAL RECEIPT &amp; GCV DATA (3)'!$A$2:$V$9,9,0),0)</f>
        <v>0</v>
      </c>
      <c r="J153" s="13">
        <f>IFERROR(VLOOKUP(A153,'COAL RECEIPT &amp; GCV DATA (3)'!$A$2:$V$9,10,0),0)</f>
        <v>0</v>
      </c>
      <c r="K153" s="15">
        <f>SUMIF('COAL RECEIPT &amp; GCV DATA (3)'!$A$3:$A$204,'MASTER DATA FILE RAW COAL ( (3)'!A153,'COAL RECEIPT &amp; GCV DATA (3)'!$K$3:$K$204)</f>
        <v>0</v>
      </c>
      <c r="L153" s="15">
        <f>SUMIF('COAL RECEIPT &amp; GCV DATA (3)'!$A$3:$A$204,'MASTER DATA FILE RAW COAL ( (3)'!A153,'COAL RECEIPT &amp; GCV DATA (3)'!$L$3:$L$204)</f>
        <v>0</v>
      </c>
      <c r="M153" s="15">
        <f t="shared" si="13"/>
        <v>0</v>
      </c>
      <c r="N153" s="15">
        <f t="shared" si="14"/>
        <v>0</v>
      </c>
      <c r="O153" s="15">
        <f>SUMIF('COAL RECEIPT &amp; GCV DATA (3)'!$A$3:$A$204,'MASTER DATA FILE RAW COAL ( (3)'!A153,'COAL RECEIPT &amp; GCV DATA (3)'!$O$3:$O$204)</f>
        <v>0</v>
      </c>
      <c r="P153" s="15">
        <f t="shared" si="15"/>
        <v>0</v>
      </c>
      <c r="Q153" s="15">
        <f>SUMIF('COAL RECEIPT &amp; GCV DATA (3)'!$A$3:$A$9,'MASTER DATA FILE RAW COAL ( (3)'!A153,'COAL RECEIPT &amp; GCV DATA (3)'!$Q$3:$Q$9)+IF(H153=$J$234,($K$234*K153),0)+IF(H153=$J$235,($K$235*K153),0)+IF(H152=$J$235,($K$236*K153),0)</f>
        <v>0</v>
      </c>
      <c r="R153" s="16">
        <f>SUMIF('COAL RECEIPT &amp; GCV DATA (3)'!$A$3:$A$9,'MASTER DATA FILE RAW COAL ( (3)'!A153,'COAL RECEIPT &amp; GCV DATA (3)'!$R$3:$R$9)+IF(H153=$J$234,($K$234*K153),0)+IF(H153=$J$235,($K$235*K153),0)</f>
        <v>0</v>
      </c>
      <c r="S153" s="15">
        <f t="shared" si="16"/>
        <v>0</v>
      </c>
      <c r="T153" s="15">
        <f>SUMIF('COAL RECEIPT &amp; GCV DATA (3)'!$A$3:$A$204,'MASTER DATA FILE RAW COAL ( (3)'!A153,'COAL RECEIPT &amp; GCV DATA (3)'!$T$3:$T$204)</f>
        <v>0</v>
      </c>
      <c r="U153" s="15">
        <f t="shared" si="17"/>
        <v>0</v>
      </c>
      <c r="V153" s="15">
        <f>SUMIF('COAL RECEIPT &amp; GCV DATA (3)'!$A$3:$A$204,'MASTER DATA FILE RAW COAL ( (3)'!A153,'COAL RECEIPT &amp; GCV DATA (3)'!$V$3:$V$204)</f>
        <v>0</v>
      </c>
      <c r="W153" s="15">
        <f t="shared" si="18"/>
        <v>0</v>
      </c>
    </row>
    <row r="154" spans="1:23" customFormat="1" hidden="1" x14ac:dyDescent="0.3">
      <c r="A154" s="12"/>
      <c r="B154" s="12">
        <f>SUMIF('COAL RECEIPT &amp; GCV DATA (3)'!$A$3:$A$9,'MASTER DATA FILE RAW COAL ( (3)'!A154,'COAL RECEIPT &amp; GCV DATA (3)'!$B$3:$B$9)</f>
        <v>0</v>
      </c>
      <c r="C154" s="13">
        <f>SUMIF('COAL RECEIPT &amp; GCV DATA (3)'!$A$3:$A$204,'MASTER DATA FILE RAW COAL ( (3)'!A154,'COAL RECEIPT &amp; GCV DATA (3)'!$C$3:$C$204)</f>
        <v>0</v>
      </c>
      <c r="D154" s="13">
        <f>IFERROR(VLOOKUP(A154,'COAL RECEIPT &amp; GCV DATA (3)'!$A$2:$V$9,4,0),0)</f>
        <v>0</v>
      </c>
      <c r="E154" s="14">
        <f>IFERROR(VLOOKUP(A154,'COAL RECEIPT &amp; GCV DATA (3)'!$A$2:$V$9,5,0),0)</f>
        <v>0</v>
      </c>
      <c r="F154" s="13">
        <f>SUMIF('COAL RECEIPT &amp; GCV DATA (3)'!$A$3:$A$204,'MASTER DATA FILE RAW COAL ( (3)'!A182,'COAL RECEIPT &amp; GCV DATA (3)'!$F$3:$F$204)</f>
        <v>0</v>
      </c>
      <c r="G154" s="13">
        <f>IFERROR(VLOOKUP(A154,'COAL RECEIPT &amp; GCV DATA (3)'!$A$2:$V$9,7,0),0)</f>
        <v>0</v>
      </c>
      <c r="H154" s="13">
        <f>IFERROR(VLOOKUP(A154,'COAL RECEIPT &amp; GCV DATA (3)'!$A$2:$V$9,8,0),0)</f>
        <v>0</v>
      </c>
      <c r="I154" s="13">
        <f>IFERROR(VLOOKUP(A154,'COAL RECEIPT &amp; GCV DATA (3)'!$A$2:$V$9,9,0),0)</f>
        <v>0</v>
      </c>
      <c r="J154" s="13">
        <f>IFERROR(VLOOKUP(A154,'COAL RECEIPT &amp; GCV DATA (3)'!$A$2:$V$9,10,0),0)</f>
        <v>0</v>
      </c>
      <c r="K154" s="15">
        <f>SUMIF('COAL RECEIPT &amp; GCV DATA (3)'!$A$3:$A$204,'MASTER DATA FILE RAW COAL ( (3)'!A154,'COAL RECEIPT &amp; GCV DATA (3)'!$K$3:$K$204)</f>
        <v>0</v>
      </c>
      <c r="L154" s="15">
        <f>SUMIF('COAL RECEIPT &amp; GCV DATA (3)'!$A$3:$A$204,'MASTER DATA FILE RAW COAL ( (3)'!A154,'COAL RECEIPT &amp; GCV DATA (3)'!$L$3:$L$204)</f>
        <v>0</v>
      </c>
      <c r="M154" s="15">
        <f t="shared" si="13"/>
        <v>0</v>
      </c>
      <c r="N154" s="15">
        <f t="shared" si="14"/>
        <v>0</v>
      </c>
      <c r="O154" s="15">
        <f>SUMIF('COAL RECEIPT &amp; GCV DATA (3)'!$A$3:$A$204,'MASTER DATA FILE RAW COAL ( (3)'!A154,'COAL RECEIPT &amp; GCV DATA (3)'!$O$3:$O$204)</f>
        <v>0</v>
      </c>
      <c r="P154" s="15">
        <f t="shared" si="15"/>
        <v>0</v>
      </c>
      <c r="Q154" s="15">
        <f>SUMIF('COAL RECEIPT &amp; GCV DATA (3)'!$A$3:$A$9,'MASTER DATA FILE RAW COAL ( (3)'!A154,'COAL RECEIPT &amp; GCV DATA (3)'!$Q$3:$Q$9)+IF(H154=$J$234,($K$234*K154),0)+IF(H154=$J$235,($K$235*K154),0)+IF(H153=$J$235,($K$236*K154),0)</f>
        <v>0</v>
      </c>
      <c r="R154" s="16">
        <f>SUMIF('COAL RECEIPT &amp; GCV DATA (3)'!$A$3:$A$9,'MASTER DATA FILE RAW COAL ( (3)'!A154,'COAL RECEIPT &amp; GCV DATA (3)'!$R$3:$R$9)+IF(H154=$J$234,($K$234*K154),0)+IF(H154=$J$235,($K$235*K154),0)</f>
        <v>0</v>
      </c>
      <c r="S154" s="15">
        <f t="shared" si="16"/>
        <v>0</v>
      </c>
      <c r="T154" s="15">
        <f>SUMIF('COAL RECEIPT &amp; GCV DATA (3)'!$A$3:$A$204,'MASTER DATA FILE RAW COAL ( (3)'!A154,'COAL RECEIPT &amp; GCV DATA (3)'!$T$3:$T$204)</f>
        <v>0</v>
      </c>
      <c r="U154" s="15">
        <f t="shared" si="17"/>
        <v>0</v>
      </c>
      <c r="V154" s="15">
        <f>SUMIF('COAL RECEIPT &amp; GCV DATA (3)'!$A$3:$A$204,'MASTER DATA FILE RAW COAL ( (3)'!A154,'COAL RECEIPT &amp; GCV DATA (3)'!$V$3:$V$204)</f>
        <v>0</v>
      </c>
      <c r="W154" s="15">
        <f t="shared" si="18"/>
        <v>0</v>
      </c>
    </row>
    <row r="155" spans="1:23" customFormat="1" hidden="1" x14ac:dyDescent="0.3">
      <c r="A155" s="12"/>
      <c r="B155" s="12">
        <f>SUMIF('COAL RECEIPT &amp; GCV DATA (3)'!$A$3:$A$9,'MASTER DATA FILE RAW COAL ( (3)'!A155,'COAL RECEIPT &amp; GCV DATA (3)'!$B$3:$B$9)</f>
        <v>0</v>
      </c>
      <c r="C155" s="13">
        <f>SUMIF('COAL RECEIPT &amp; GCV DATA (3)'!$A$3:$A$204,'MASTER DATA FILE RAW COAL ( (3)'!A155,'COAL RECEIPT &amp; GCV DATA (3)'!$C$3:$C$204)</f>
        <v>0</v>
      </c>
      <c r="D155" s="13">
        <f>IFERROR(VLOOKUP(A155,'COAL RECEIPT &amp; GCV DATA (3)'!$A$2:$V$9,4,0),0)</f>
        <v>0</v>
      </c>
      <c r="E155" s="14">
        <f>IFERROR(VLOOKUP(A155,'COAL RECEIPT &amp; GCV DATA (3)'!$A$2:$V$9,5,0),0)</f>
        <v>0</v>
      </c>
      <c r="F155" s="13">
        <f>SUMIF('COAL RECEIPT &amp; GCV DATA (3)'!$A$3:$A$204,'MASTER DATA FILE RAW COAL ( (3)'!A183,'COAL RECEIPT &amp; GCV DATA (3)'!$F$3:$F$204)</f>
        <v>0</v>
      </c>
      <c r="G155" s="13">
        <f>IFERROR(VLOOKUP(A155,'COAL RECEIPT &amp; GCV DATA (3)'!$A$2:$V$9,7,0),0)</f>
        <v>0</v>
      </c>
      <c r="H155" s="13">
        <f>IFERROR(VLOOKUP(A155,'COAL RECEIPT &amp; GCV DATA (3)'!$A$2:$V$9,8,0),0)</f>
        <v>0</v>
      </c>
      <c r="I155" s="13">
        <f>IFERROR(VLOOKUP(A155,'COAL RECEIPT &amp; GCV DATA (3)'!$A$2:$V$9,9,0),0)</f>
        <v>0</v>
      </c>
      <c r="J155" s="13">
        <f>IFERROR(VLOOKUP(A155,'COAL RECEIPT &amp; GCV DATA (3)'!$A$2:$V$9,10,0),0)</f>
        <v>0</v>
      </c>
      <c r="K155" s="15">
        <f>SUMIF('COAL RECEIPT &amp; GCV DATA (3)'!$A$3:$A$204,'MASTER DATA FILE RAW COAL ( (3)'!A155,'COAL RECEIPT &amp; GCV DATA (3)'!$K$3:$K$204)</f>
        <v>0</v>
      </c>
      <c r="L155" s="15">
        <f>SUMIF('COAL RECEIPT &amp; GCV DATA (3)'!$A$3:$A$204,'MASTER DATA FILE RAW COAL ( (3)'!A155,'COAL RECEIPT &amp; GCV DATA (3)'!$L$3:$L$204)</f>
        <v>0</v>
      </c>
      <c r="M155" s="15">
        <f t="shared" si="13"/>
        <v>0</v>
      </c>
      <c r="N155" s="15">
        <f t="shared" si="14"/>
        <v>0</v>
      </c>
      <c r="O155" s="15">
        <f>SUMIF('COAL RECEIPT &amp; GCV DATA (3)'!$A$3:$A$204,'MASTER DATA FILE RAW COAL ( (3)'!A155,'COAL RECEIPT &amp; GCV DATA (3)'!$O$3:$O$204)</f>
        <v>0</v>
      </c>
      <c r="P155" s="15">
        <f t="shared" si="15"/>
        <v>0</v>
      </c>
      <c r="Q155" s="15">
        <f>SUMIF('COAL RECEIPT &amp; GCV DATA (3)'!$A$3:$A$9,'MASTER DATA FILE RAW COAL ( (3)'!A155,'COAL RECEIPT &amp; GCV DATA (3)'!$Q$3:$Q$9)+IF(H155=$J$234,($K$234*K155),0)+IF(H155=$J$235,($K$235*K155),0)+IF(H154=$J$235,($K$236*K155),0)</f>
        <v>0</v>
      </c>
      <c r="R155" s="16">
        <f>SUMIF('COAL RECEIPT &amp; GCV DATA (3)'!$A$3:$A$9,'MASTER DATA FILE RAW COAL ( (3)'!A155,'COAL RECEIPT &amp; GCV DATA (3)'!$R$3:$R$9)+IF(H155=$J$234,($K$234*K155),0)+IF(H155=$J$235,($K$235*K155),0)</f>
        <v>0</v>
      </c>
      <c r="S155" s="15">
        <f t="shared" si="16"/>
        <v>0</v>
      </c>
      <c r="T155" s="15">
        <f>SUMIF('COAL RECEIPT &amp; GCV DATA (3)'!$A$3:$A$204,'MASTER DATA FILE RAW COAL ( (3)'!A155,'COAL RECEIPT &amp; GCV DATA (3)'!$T$3:$T$204)</f>
        <v>0</v>
      </c>
      <c r="U155" s="15">
        <f t="shared" si="17"/>
        <v>0</v>
      </c>
      <c r="V155" s="15">
        <f>SUMIF('COAL RECEIPT &amp; GCV DATA (3)'!$A$3:$A$204,'MASTER DATA FILE RAW COAL ( (3)'!A155,'COAL RECEIPT &amp; GCV DATA (3)'!$V$3:$V$204)</f>
        <v>0</v>
      </c>
      <c r="W155" s="15">
        <f t="shared" si="18"/>
        <v>0</v>
      </c>
    </row>
    <row r="156" spans="1:23" customFormat="1" hidden="1" x14ac:dyDescent="0.3">
      <c r="A156" s="12"/>
      <c r="B156" s="12">
        <f>SUMIF('COAL RECEIPT &amp; GCV DATA (3)'!$A$3:$A$9,'MASTER DATA FILE RAW COAL ( (3)'!A156,'COAL RECEIPT &amp; GCV DATA (3)'!$B$3:$B$9)</f>
        <v>0</v>
      </c>
      <c r="C156" s="13">
        <f>SUMIF('COAL RECEIPT &amp; GCV DATA (3)'!$A$3:$A$204,'MASTER DATA FILE RAW COAL ( (3)'!A156,'COAL RECEIPT &amp; GCV DATA (3)'!$C$3:$C$204)</f>
        <v>0</v>
      </c>
      <c r="D156" s="13">
        <f>IFERROR(VLOOKUP(A156,'COAL RECEIPT &amp; GCV DATA (3)'!$A$2:$V$9,4,0),0)</f>
        <v>0</v>
      </c>
      <c r="E156" s="14">
        <f>IFERROR(VLOOKUP(A156,'COAL RECEIPT &amp; GCV DATA (3)'!$A$2:$V$9,5,0),0)</f>
        <v>0</v>
      </c>
      <c r="F156" s="13">
        <f>SUMIF('COAL RECEIPT &amp; GCV DATA (3)'!$A$3:$A$204,'MASTER DATA FILE RAW COAL ( (3)'!A184,'COAL RECEIPT &amp; GCV DATA (3)'!$F$3:$F$204)</f>
        <v>0</v>
      </c>
      <c r="G156" s="13">
        <f>IFERROR(VLOOKUP(A156,'COAL RECEIPT &amp; GCV DATA (3)'!$A$2:$V$9,7,0),0)</f>
        <v>0</v>
      </c>
      <c r="H156" s="13">
        <f>IFERROR(VLOOKUP(A156,'COAL RECEIPT &amp; GCV DATA (3)'!$A$2:$V$9,8,0),0)</f>
        <v>0</v>
      </c>
      <c r="I156" s="13">
        <f>IFERROR(VLOOKUP(A156,'COAL RECEIPT &amp; GCV DATA (3)'!$A$2:$V$9,9,0),0)</f>
        <v>0</v>
      </c>
      <c r="J156" s="13">
        <f>IFERROR(VLOOKUP(A156,'COAL RECEIPT &amp; GCV DATA (3)'!$A$2:$V$9,10,0),0)</f>
        <v>0</v>
      </c>
      <c r="K156" s="15">
        <f>SUMIF('COAL RECEIPT &amp; GCV DATA (3)'!$A$3:$A$204,'MASTER DATA FILE RAW COAL ( (3)'!A156,'COAL RECEIPT &amp; GCV DATA (3)'!$K$3:$K$204)</f>
        <v>0</v>
      </c>
      <c r="L156" s="15">
        <f>SUMIF('COAL RECEIPT &amp; GCV DATA (3)'!$A$3:$A$204,'MASTER DATA FILE RAW COAL ( (3)'!A156,'COAL RECEIPT &amp; GCV DATA (3)'!$L$3:$L$204)</f>
        <v>0</v>
      </c>
      <c r="M156" s="15">
        <f t="shared" si="13"/>
        <v>0</v>
      </c>
      <c r="N156" s="15">
        <f t="shared" si="14"/>
        <v>0</v>
      </c>
      <c r="O156" s="15">
        <f>SUMIF('COAL RECEIPT &amp; GCV DATA (3)'!$A$3:$A$204,'MASTER DATA FILE RAW COAL ( (3)'!A156,'COAL RECEIPT &amp; GCV DATA (3)'!$O$3:$O$204)</f>
        <v>0</v>
      </c>
      <c r="P156" s="15">
        <f t="shared" si="15"/>
        <v>0</v>
      </c>
      <c r="Q156" s="15">
        <f>SUMIF('COAL RECEIPT &amp; GCV DATA (3)'!$A$3:$A$9,'MASTER DATA FILE RAW COAL ( (3)'!A156,'COAL RECEIPT &amp; GCV DATA (3)'!$Q$3:$Q$9)+IF(H156=$J$234,($K$234*K156),0)+IF(H156=$J$235,($K$235*K156),0)+IF(H155=$J$235,($K$236*K156),0)</f>
        <v>0</v>
      </c>
      <c r="R156" s="16">
        <f>SUMIF('COAL RECEIPT &amp; GCV DATA (3)'!$A$3:$A$9,'MASTER DATA FILE RAW COAL ( (3)'!A156,'COAL RECEIPT &amp; GCV DATA (3)'!$R$3:$R$9)+IF(H156=$J$234,($K$234*K156),0)+IF(H156=$J$235,($K$235*K156),0)</f>
        <v>0</v>
      </c>
      <c r="S156" s="15">
        <f t="shared" si="16"/>
        <v>0</v>
      </c>
      <c r="T156" s="15">
        <f>SUMIF('COAL RECEIPT &amp; GCV DATA (3)'!$A$3:$A$204,'MASTER DATA FILE RAW COAL ( (3)'!A156,'COAL RECEIPT &amp; GCV DATA (3)'!$T$3:$T$204)</f>
        <v>0</v>
      </c>
      <c r="U156" s="15">
        <f t="shared" si="17"/>
        <v>0</v>
      </c>
      <c r="V156" s="15">
        <f>SUMIF('COAL RECEIPT &amp; GCV DATA (3)'!$A$3:$A$204,'MASTER DATA FILE RAW COAL ( (3)'!A156,'COAL RECEIPT &amp; GCV DATA (3)'!$V$3:$V$204)</f>
        <v>0</v>
      </c>
      <c r="W156" s="15">
        <f t="shared" si="18"/>
        <v>0</v>
      </c>
    </row>
    <row r="157" spans="1:23" customFormat="1" hidden="1" x14ac:dyDescent="0.3">
      <c r="A157" s="12"/>
      <c r="B157" s="12">
        <f>SUMIF('COAL RECEIPT &amp; GCV DATA (3)'!$A$3:$A$9,'MASTER DATA FILE RAW COAL ( (3)'!A157,'COAL RECEIPT &amp; GCV DATA (3)'!$B$3:$B$9)</f>
        <v>0</v>
      </c>
      <c r="C157" s="13">
        <f>SUMIF('COAL RECEIPT &amp; GCV DATA (3)'!$A$3:$A$204,'MASTER DATA FILE RAW COAL ( (3)'!A157,'COAL RECEIPT &amp; GCV DATA (3)'!$C$3:$C$204)</f>
        <v>0</v>
      </c>
      <c r="D157" s="13">
        <f>IFERROR(VLOOKUP(A157,'COAL RECEIPT &amp; GCV DATA (3)'!$A$2:$V$9,4,0),0)</f>
        <v>0</v>
      </c>
      <c r="E157" s="14">
        <f>IFERROR(VLOOKUP(A157,'COAL RECEIPT &amp; GCV DATA (3)'!$A$2:$V$9,5,0),0)</f>
        <v>0</v>
      </c>
      <c r="F157" s="13">
        <f>SUMIF('COAL RECEIPT &amp; GCV DATA (3)'!$A$3:$A$204,'MASTER DATA FILE RAW COAL ( (3)'!A185,'COAL RECEIPT &amp; GCV DATA (3)'!$F$3:$F$204)</f>
        <v>0</v>
      </c>
      <c r="G157" s="13">
        <f>IFERROR(VLOOKUP(A157,'COAL RECEIPT &amp; GCV DATA (3)'!$A$2:$V$9,7,0),0)</f>
        <v>0</v>
      </c>
      <c r="H157" s="13">
        <f>IFERROR(VLOOKUP(A157,'COAL RECEIPT &amp; GCV DATA (3)'!$A$2:$V$9,8,0),0)</f>
        <v>0</v>
      </c>
      <c r="I157" s="13">
        <f>IFERROR(VLOOKUP(A157,'COAL RECEIPT &amp; GCV DATA (3)'!$A$2:$V$9,9,0),0)</f>
        <v>0</v>
      </c>
      <c r="J157" s="13">
        <f>IFERROR(VLOOKUP(A157,'COAL RECEIPT &amp; GCV DATA (3)'!$A$2:$V$9,10,0),0)</f>
        <v>0</v>
      </c>
      <c r="K157" s="15">
        <f>SUMIF('COAL RECEIPT &amp; GCV DATA (3)'!$A$3:$A$204,'MASTER DATA FILE RAW COAL ( (3)'!A157,'COAL RECEIPT &amp; GCV DATA (3)'!$K$3:$K$204)</f>
        <v>0</v>
      </c>
      <c r="L157" s="15">
        <f>SUMIF('COAL RECEIPT &amp; GCV DATA (3)'!$A$3:$A$204,'MASTER DATA FILE RAW COAL ( (3)'!A157,'COAL RECEIPT &amp; GCV DATA (3)'!$L$3:$L$204)</f>
        <v>0</v>
      </c>
      <c r="M157" s="15">
        <f t="shared" si="13"/>
        <v>0</v>
      </c>
      <c r="N157" s="15">
        <f t="shared" si="14"/>
        <v>0</v>
      </c>
      <c r="O157" s="15">
        <f>SUMIF('COAL RECEIPT &amp; GCV DATA (3)'!$A$3:$A$204,'MASTER DATA FILE RAW COAL ( (3)'!A157,'COAL RECEIPT &amp; GCV DATA (3)'!$O$3:$O$204)</f>
        <v>0</v>
      </c>
      <c r="P157" s="15">
        <f t="shared" si="15"/>
        <v>0</v>
      </c>
      <c r="Q157" s="15">
        <f>SUMIF('COAL RECEIPT &amp; GCV DATA (3)'!$A$3:$A$9,'MASTER DATA FILE RAW COAL ( (3)'!A157,'COAL RECEIPT &amp; GCV DATA (3)'!$Q$3:$Q$9)+IF(H157=$J$234,($K$234*K157),0)+IF(H157=$J$235,($K$235*K157),0)+IF(H156=$J$235,($K$236*K157),0)</f>
        <v>0</v>
      </c>
      <c r="R157" s="16">
        <f>SUMIF('COAL RECEIPT &amp; GCV DATA (3)'!$A$3:$A$9,'MASTER DATA FILE RAW COAL ( (3)'!A157,'COAL RECEIPT &amp; GCV DATA (3)'!$R$3:$R$9)+IF(H157=$J$234,($K$234*K157),0)+IF(H157=$J$235,($K$235*K157),0)</f>
        <v>0</v>
      </c>
      <c r="S157" s="15">
        <f t="shared" si="16"/>
        <v>0</v>
      </c>
      <c r="T157" s="15">
        <f>SUMIF('COAL RECEIPT &amp; GCV DATA (3)'!$A$3:$A$204,'MASTER DATA FILE RAW COAL ( (3)'!A157,'COAL RECEIPT &amp; GCV DATA (3)'!$T$3:$T$204)</f>
        <v>0</v>
      </c>
      <c r="U157" s="15">
        <f t="shared" si="17"/>
        <v>0</v>
      </c>
      <c r="V157" s="15">
        <f>SUMIF('COAL RECEIPT &amp; GCV DATA (3)'!$A$3:$A$204,'MASTER DATA FILE RAW COAL ( (3)'!A157,'COAL RECEIPT &amp; GCV DATA (3)'!$V$3:$V$204)</f>
        <v>0</v>
      </c>
      <c r="W157" s="15">
        <f t="shared" si="18"/>
        <v>0</v>
      </c>
    </row>
    <row r="158" spans="1:23" customFormat="1" hidden="1" x14ac:dyDescent="0.3">
      <c r="A158" s="12"/>
      <c r="B158" s="12">
        <f>SUMIF('COAL RECEIPT &amp; GCV DATA (3)'!$A$3:$A$9,'MASTER DATA FILE RAW COAL ( (3)'!A158,'COAL RECEIPT &amp; GCV DATA (3)'!$B$3:$B$9)</f>
        <v>0</v>
      </c>
      <c r="C158" s="13">
        <f>SUMIF('COAL RECEIPT &amp; GCV DATA (3)'!$A$3:$A$204,'MASTER DATA FILE RAW COAL ( (3)'!A158,'COAL RECEIPT &amp; GCV DATA (3)'!$C$3:$C$204)</f>
        <v>0</v>
      </c>
      <c r="D158" s="13">
        <f>IFERROR(VLOOKUP(A158,'COAL RECEIPT &amp; GCV DATA (3)'!$A$2:$V$9,4,0),0)</f>
        <v>0</v>
      </c>
      <c r="E158" s="14">
        <f>IFERROR(VLOOKUP(A158,'COAL RECEIPT &amp; GCV DATA (3)'!$A$2:$V$9,5,0),0)</f>
        <v>0</v>
      </c>
      <c r="F158" s="13">
        <f>SUMIF('COAL RECEIPT &amp; GCV DATA (3)'!$A$3:$A$204,'MASTER DATA FILE RAW COAL ( (3)'!A186,'COAL RECEIPT &amp; GCV DATA (3)'!$F$3:$F$204)</f>
        <v>0</v>
      </c>
      <c r="G158" s="13">
        <f>IFERROR(VLOOKUP(A158,'COAL RECEIPT &amp; GCV DATA (3)'!$A$2:$V$9,7,0),0)</f>
        <v>0</v>
      </c>
      <c r="H158" s="13">
        <f>IFERROR(VLOOKUP(A158,'COAL RECEIPT &amp; GCV DATA (3)'!$A$2:$V$9,8,0),0)</f>
        <v>0</v>
      </c>
      <c r="I158" s="13">
        <f>IFERROR(VLOOKUP(A158,'COAL RECEIPT &amp; GCV DATA (3)'!$A$2:$V$9,9,0),0)</f>
        <v>0</v>
      </c>
      <c r="J158" s="13">
        <f>IFERROR(VLOOKUP(A158,'COAL RECEIPT &amp; GCV DATA (3)'!$A$2:$V$9,10,0),0)</f>
        <v>0</v>
      </c>
      <c r="K158" s="15">
        <f>SUMIF('COAL RECEIPT &amp; GCV DATA (3)'!$A$3:$A$204,'MASTER DATA FILE RAW COAL ( (3)'!A158,'COAL RECEIPT &amp; GCV DATA (3)'!$K$3:$K$204)</f>
        <v>0</v>
      </c>
      <c r="L158" s="15">
        <f>SUMIF('COAL RECEIPT &amp; GCV DATA (3)'!$A$3:$A$204,'MASTER DATA FILE RAW COAL ( (3)'!A158,'COAL RECEIPT &amp; GCV DATA (3)'!$L$3:$L$204)</f>
        <v>0</v>
      </c>
      <c r="M158" s="15">
        <f t="shared" si="13"/>
        <v>0</v>
      </c>
      <c r="N158" s="15">
        <f t="shared" si="14"/>
        <v>0</v>
      </c>
      <c r="O158" s="15">
        <f>SUMIF('COAL RECEIPT &amp; GCV DATA (3)'!$A$3:$A$204,'MASTER DATA FILE RAW COAL ( (3)'!A158,'COAL RECEIPT &amp; GCV DATA (3)'!$O$3:$O$204)</f>
        <v>0</v>
      </c>
      <c r="P158" s="15">
        <f t="shared" si="15"/>
        <v>0</v>
      </c>
      <c r="Q158" s="15">
        <f>SUMIF('COAL RECEIPT &amp; GCV DATA (3)'!$A$3:$A$9,'MASTER DATA FILE RAW COAL ( (3)'!A158,'COAL RECEIPT &amp; GCV DATA (3)'!$Q$3:$Q$9)+IF(H158=$J$234,($K$234*K158),0)+IF(H158=$J$235,($K$235*K158),0)+IF(H157=$J$235,($K$236*K158),0)</f>
        <v>0</v>
      </c>
      <c r="R158" s="16">
        <f>SUMIF('COAL RECEIPT &amp; GCV DATA (3)'!$A$3:$A$9,'MASTER DATA FILE RAW COAL ( (3)'!A158,'COAL RECEIPT &amp; GCV DATA (3)'!$R$3:$R$9)+IF(H158=$J$234,($K$234*K158),0)+IF(H158=$J$235,($K$235*K158),0)</f>
        <v>0</v>
      </c>
      <c r="S158" s="15">
        <f t="shared" si="16"/>
        <v>0</v>
      </c>
      <c r="T158" s="15">
        <f>SUMIF('COAL RECEIPT &amp; GCV DATA (3)'!$A$3:$A$204,'MASTER DATA FILE RAW COAL ( (3)'!A158,'COAL RECEIPT &amp; GCV DATA (3)'!$T$3:$T$204)</f>
        <v>0</v>
      </c>
      <c r="U158" s="15">
        <f t="shared" si="17"/>
        <v>0</v>
      </c>
      <c r="V158" s="15">
        <f>SUMIF('COAL RECEIPT &amp; GCV DATA (3)'!$A$3:$A$204,'MASTER DATA FILE RAW COAL ( (3)'!A158,'COAL RECEIPT &amp; GCV DATA (3)'!$V$3:$V$204)</f>
        <v>0</v>
      </c>
      <c r="W158" s="15">
        <f t="shared" si="18"/>
        <v>0</v>
      </c>
    </row>
    <row r="159" spans="1:23" customFormat="1" hidden="1" x14ac:dyDescent="0.3">
      <c r="A159" s="12"/>
      <c r="B159" s="12">
        <f>SUMIF('COAL RECEIPT &amp; GCV DATA (3)'!$A$3:$A$9,'MASTER DATA FILE RAW COAL ( (3)'!A159,'COAL RECEIPT &amp; GCV DATA (3)'!$B$3:$B$9)</f>
        <v>0</v>
      </c>
      <c r="C159" s="13">
        <f>SUMIF('COAL RECEIPT &amp; GCV DATA (3)'!$A$3:$A$204,'MASTER DATA FILE RAW COAL ( (3)'!A159,'COAL RECEIPT &amp; GCV DATA (3)'!$C$3:$C$204)</f>
        <v>0</v>
      </c>
      <c r="D159" s="13">
        <f>IFERROR(VLOOKUP(A159,'COAL RECEIPT &amp; GCV DATA (3)'!$A$2:$V$9,4,0),0)</f>
        <v>0</v>
      </c>
      <c r="E159" s="14">
        <f>IFERROR(VLOOKUP(A159,'COAL RECEIPT &amp; GCV DATA (3)'!$A$2:$V$9,5,0),0)</f>
        <v>0</v>
      </c>
      <c r="F159" s="13">
        <f>SUMIF('COAL RECEIPT &amp; GCV DATA (3)'!$A$3:$A$204,'MASTER DATA FILE RAW COAL ( (3)'!A187,'COAL RECEIPT &amp; GCV DATA (3)'!$F$3:$F$204)</f>
        <v>0</v>
      </c>
      <c r="G159" s="13">
        <f>IFERROR(VLOOKUP(A159,'COAL RECEIPT &amp; GCV DATA (3)'!$A$2:$V$9,7,0),0)</f>
        <v>0</v>
      </c>
      <c r="H159" s="13">
        <f>IFERROR(VLOOKUP(A159,'COAL RECEIPT &amp; GCV DATA (3)'!$A$2:$V$9,8,0),0)</f>
        <v>0</v>
      </c>
      <c r="I159" s="13">
        <f>IFERROR(VLOOKUP(A159,'COAL RECEIPT &amp; GCV DATA (3)'!$A$2:$V$9,9,0),0)</f>
        <v>0</v>
      </c>
      <c r="J159" s="13">
        <f>IFERROR(VLOOKUP(A159,'COAL RECEIPT &amp; GCV DATA (3)'!$A$2:$V$9,10,0),0)</f>
        <v>0</v>
      </c>
      <c r="K159" s="15">
        <f>SUMIF('COAL RECEIPT &amp; GCV DATA (3)'!$A$3:$A$204,'MASTER DATA FILE RAW COAL ( (3)'!A159,'COAL RECEIPT &amp; GCV DATA (3)'!$K$3:$K$204)</f>
        <v>0</v>
      </c>
      <c r="L159" s="15">
        <f>SUMIF('COAL RECEIPT &amp; GCV DATA (3)'!$A$3:$A$204,'MASTER DATA FILE RAW COAL ( (3)'!A159,'COAL RECEIPT &amp; GCV DATA (3)'!$L$3:$L$204)</f>
        <v>0</v>
      </c>
      <c r="M159" s="15">
        <f t="shared" si="13"/>
        <v>0</v>
      </c>
      <c r="N159" s="15">
        <f t="shared" si="14"/>
        <v>0</v>
      </c>
      <c r="O159" s="15">
        <f>SUMIF('COAL RECEIPT &amp; GCV DATA (3)'!$A$3:$A$204,'MASTER DATA FILE RAW COAL ( (3)'!A159,'COAL RECEIPT &amp; GCV DATA (3)'!$O$3:$O$204)</f>
        <v>0</v>
      </c>
      <c r="P159" s="15">
        <f t="shared" si="15"/>
        <v>0</v>
      </c>
      <c r="Q159" s="15">
        <f>SUMIF('COAL RECEIPT &amp; GCV DATA (3)'!$A$3:$A$9,'MASTER DATA FILE RAW COAL ( (3)'!A159,'COAL RECEIPT &amp; GCV DATA (3)'!$Q$3:$Q$9)+IF(H159=$J$234,($K$234*K159),0)+IF(H159=$J$235,($K$235*K159),0)+IF(H158=$J$235,($K$236*K159),0)</f>
        <v>0</v>
      </c>
      <c r="R159" s="16">
        <f>SUMIF('COAL RECEIPT &amp; GCV DATA (3)'!$A$3:$A$9,'MASTER DATA FILE RAW COAL ( (3)'!A159,'COAL RECEIPT &amp; GCV DATA (3)'!$R$3:$R$9)+IF(H159=$J$234,($K$234*K159),0)+IF(H159=$J$235,($K$235*K159),0)</f>
        <v>0</v>
      </c>
      <c r="S159" s="15">
        <f t="shared" si="16"/>
        <v>0</v>
      </c>
      <c r="T159" s="15">
        <f>SUMIF('COAL RECEIPT &amp; GCV DATA (3)'!$A$3:$A$204,'MASTER DATA FILE RAW COAL ( (3)'!A159,'COAL RECEIPT &amp; GCV DATA (3)'!$T$3:$T$204)</f>
        <v>0</v>
      </c>
      <c r="U159" s="15">
        <f t="shared" si="17"/>
        <v>0</v>
      </c>
      <c r="V159" s="15">
        <f>SUMIF('COAL RECEIPT &amp; GCV DATA (3)'!$A$3:$A$204,'MASTER DATA FILE RAW COAL ( (3)'!A159,'COAL RECEIPT &amp; GCV DATA (3)'!$V$3:$V$204)</f>
        <v>0</v>
      </c>
      <c r="W159" s="15">
        <f t="shared" si="18"/>
        <v>0</v>
      </c>
    </row>
    <row r="160" spans="1:23" customFormat="1" hidden="1" x14ac:dyDescent="0.3">
      <c r="A160" s="12"/>
      <c r="B160" s="12">
        <f>SUMIF('COAL RECEIPT &amp; GCV DATA (3)'!$A$3:$A$9,'MASTER DATA FILE RAW COAL ( (3)'!A160,'COAL RECEIPT &amp; GCV DATA (3)'!$B$3:$B$9)</f>
        <v>0</v>
      </c>
      <c r="C160" s="13">
        <f>SUMIF('COAL RECEIPT &amp; GCV DATA (3)'!$A$3:$A$204,'MASTER DATA FILE RAW COAL ( (3)'!A160,'COAL RECEIPT &amp; GCV DATA (3)'!$C$3:$C$204)</f>
        <v>0</v>
      </c>
      <c r="D160" s="13">
        <f>IFERROR(VLOOKUP(A160,'COAL RECEIPT &amp; GCV DATA (3)'!$A$2:$V$9,4,0),0)</f>
        <v>0</v>
      </c>
      <c r="E160" s="14">
        <f>IFERROR(VLOOKUP(A160,'COAL RECEIPT &amp; GCV DATA (3)'!$A$2:$V$9,5,0),0)</f>
        <v>0</v>
      </c>
      <c r="F160" s="13">
        <f>SUMIF('COAL RECEIPT &amp; GCV DATA (3)'!$A$3:$A$204,'MASTER DATA FILE RAW COAL ( (3)'!A188,'COAL RECEIPT &amp; GCV DATA (3)'!$F$3:$F$204)</f>
        <v>0</v>
      </c>
      <c r="G160" s="13">
        <f>IFERROR(VLOOKUP(A160,'COAL RECEIPT &amp; GCV DATA (3)'!$A$2:$V$9,7,0),0)</f>
        <v>0</v>
      </c>
      <c r="H160" s="13">
        <f>IFERROR(VLOOKUP(A160,'COAL RECEIPT &amp; GCV DATA (3)'!$A$2:$V$9,8,0),0)</f>
        <v>0</v>
      </c>
      <c r="I160" s="13">
        <f>IFERROR(VLOOKUP(A160,'COAL RECEIPT &amp; GCV DATA (3)'!$A$2:$V$9,9,0),0)</f>
        <v>0</v>
      </c>
      <c r="J160" s="13">
        <f>IFERROR(VLOOKUP(A160,'COAL RECEIPT &amp; GCV DATA (3)'!$A$2:$V$9,10,0),0)</f>
        <v>0</v>
      </c>
      <c r="K160" s="15">
        <f>SUMIF('COAL RECEIPT &amp; GCV DATA (3)'!$A$3:$A$204,'MASTER DATA FILE RAW COAL ( (3)'!A160,'COAL RECEIPT &amp; GCV DATA (3)'!$K$3:$K$204)</f>
        <v>0</v>
      </c>
      <c r="L160" s="15">
        <f>SUMIF('COAL RECEIPT &amp; GCV DATA (3)'!$A$3:$A$204,'MASTER DATA FILE RAW COAL ( (3)'!A160,'COAL RECEIPT &amp; GCV DATA (3)'!$L$3:$L$204)</f>
        <v>0</v>
      </c>
      <c r="M160" s="15">
        <f t="shared" si="13"/>
        <v>0</v>
      </c>
      <c r="N160" s="15">
        <f t="shared" si="14"/>
        <v>0</v>
      </c>
      <c r="O160" s="15">
        <f>SUMIF('COAL RECEIPT &amp; GCV DATA (3)'!$A$3:$A$204,'MASTER DATA FILE RAW COAL ( (3)'!A160,'COAL RECEIPT &amp; GCV DATA (3)'!$O$3:$O$204)</f>
        <v>0</v>
      </c>
      <c r="P160" s="15">
        <f t="shared" si="15"/>
        <v>0</v>
      </c>
      <c r="Q160" s="15">
        <f>SUMIF('COAL RECEIPT &amp; GCV DATA (3)'!$A$3:$A$9,'MASTER DATA FILE RAW COAL ( (3)'!A160,'COAL RECEIPT &amp; GCV DATA (3)'!$Q$3:$Q$9)+IF(H160=$J$234,($K$234*K160),0)+IF(H160=$J$235,($K$235*K160),0)+IF(H159=$J$235,($K$236*K160),0)</f>
        <v>0</v>
      </c>
      <c r="R160" s="16">
        <f>SUMIF('COAL RECEIPT &amp; GCV DATA (3)'!$A$3:$A$9,'MASTER DATA FILE RAW COAL ( (3)'!A160,'COAL RECEIPT &amp; GCV DATA (3)'!$R$3:$R$9)+IF(H160=$J$234,($K$234*K160),0)+IF(H160=$J$235,($K$235*K160),0)</f>
        <v>0</v>
      </c>
      <c r="S160" s="15">
        <f t="shared" si="16"/>
        <v>0</v>
      </c>
      <c r="T160" s="15">
        <f>SUMIF('COAL RECEIPT &amp; GCV DATA (3)'!$A$3:$A$204,'MASTER DATA FILE RAW COAL ( (3)'!A160,'COAL RECEIPT &amp; GCV DATA (3)'!$T$3:$T$204)</f>
        <v>0</v>
      </c>
      <c r="U160" s="15">
        <f t="shared" si="17"/>
        <v>0</v>
      </c>
      <c r="V160" s="15">
        <f>SUMIF('COAL RECEIPT &amp; GCV DATA (3)'!$A$3:$A$204,'MASTER DATA FILE RAW COAL ( (3)'!A160,'COAL RECEIPT &amp; GCV DATA (3)'!$V$3:$V$204)</f>
        <v>0</v>
      </c>
      <c r="W160" s="15">
        <f t="shared" si="18"/>
        <v>0</v>
      </c>
    </row>
    <row r="161" spans="1:23" customFormat="1" hidden="1" x14ac:dyDescent="0.3">
      <c r="A161" s="12"/>
      <c r="B161" s="12">
        <f>SUMIF('COAL RECEIPT &amp; GCV DATA (3)'!$A$3:$A$9,'MASTER DATA FILE RAW COAL ( (3)'!A161,'COAL RECEIPT &amp; GCV DATA (3)'!$B$3:$B$9)</f>
        <v>0</v>
      </c>
      <c r="C161" s="13">
        <f>SUMIF('COAL RECEIPT &amp; GCV DATA (3)'!$A$3:$A$204,'MASTER DATA FILE RAW COAL ( (3)'!A161,'COAL RECEIPT &amp; GCV DATA (3)'!$C$3:$C$204)</f>
        <v>0</v>
      </c>
      <c r="D161" s="13">
        <f>IFERROR(VLOOKUP(A161,'COAL RECEIPT &amp; GCV DATA (3)'!$A$2:$V$9,4,0),0)</f>
        <v>0</v>
      </c>
      <c r="E161" s="14">
        <f>IFERROR(VLOOKUP(A161,'COAL RECEIPT &amp; GCV DATA (3)'!$A$2:$V$9,5,0),0)</f>
        <v>0</v>
      </c>
      <c r="F161" s="13">
        <f>SUMIF('COAL RECEIPT &amp; GCV DATA (3)'!$A$3:$A$204,'MASTER DATA FILE RAW COAL ( (3)'!A189,'COAL RECEIPT &amp; GCV DATA (3)'!$F$3:$F$204)</f>
        <v>0</v>
      </c>
      <c r="G161" s="13">
        <f>IFERROR(VLOOKUP(A161,'COAL RECEIPT &amp; GCV DATA (3)'!$A$2:$V$9,7,0),0)</f>
        <v>0</v>
      </c>
      <c r="H161" s="13">
        <f>IFERROR(VLOOKUP(A161,'COAL RECEIPT &amp; GCV DATA (3)'!$A$2:$V$9,8,0),0)</f>
        <v>0</v>
      </c>
      <c r="I161" s="13">
        <f>IFERROR(VLOOKUP(A161,'COAL RECEIPT &amp; GCV DATA (3)'!$A$2:$V$9,9,0),0)</f>
        <v>0</v>
      </c>
      <c r="J161" s="13">
        <f>IFERROR(VLOOKUP(A161,'COAL RECEIPT &amp; GCV DATA (3)'!$A$2:$V$9,10,0),0)</f>
        <v>0</v>
      </c>
      <c r="K161" s="15">
        <f>SUMIF('COAL RECEIPT &amp; GCV DATA (3)'!$A$3:$A$204,'MASTER DATA FILE RAW COAL ( (3)'!A161,'COAL RECEIPT &amp; GCV DATA (3)'!$K$3:$K$204)</f>
        <v>0</v>
      </c>
      <c r="L161" s="15">
        <f>SUMIF('COAL RECEIPT &amp; GCV DATA (3)'!$A$3:$A$204,'MASTER DATA FILE RAW COAL ( (3)'!A161,'COAL RECEIPT &amp; GCV DATA (3)'!$L$3:$L$204)</f>
        <v>0</v>
      </c>
      <c r="M161" s="15">
        <f t="shared" si="13"/>
        <v>0</v>
      </c>
      <c r="N161" s="15">
        <f t="shared" si="14"/>
        <v>0</v>
      </c>
      <c r="O161" s="15">
        <f>SUMIF('COAL RECEIPT &amp; GCV DATA (3)'!$A$3:$A$204,'MASTER DATA FILE RAW COAL ( (3)'!A161,'COAL RECEIPT &amp; GCV DATA (3)'!$O$3:$O$204)</f>
        <v>0</v>
      </c>
      <c r="P161" s="15">
        <f t="shared" si="15"/>
        <v>0</v>
      </c>
      <c r="Q161" s="15">
        <f>SUMIF('COAL RECEIPT &amp; GCV DATA (3)'!$A$3:$A$9,'MASTER DATA FILE RAW COAL ( (3)'!A161,'COAL RECEIPT &amp; GCV DATA (3)'!$Q$3:$Q$9)+IF(H161=$J$234,($K$234*K161),0)+IF(H161=$J$235,($K$235*K161),0)+IF(H160=$J$235,($K$236*K161),0)</f>
        <v>0</v>
      </c>
      <c r="R161" s="16">
        <f>SUMIF('COAL RECEIPT &amp; GCV DATA (3)'!$A$3:$A$9,'MASTER DATA FILE RAW COAL ( (3)'!A161,'COAL RECEIPT &amp; GCV DATA (3)'!$R$3:$R$9)+IF(H161=$J$234,($K$234*K161),0)+IF(H161=$J$235,($K$235*K161),0)</f>
        <v>0</v>
      </c>
      <c r="S161" s="15">
        <f t="shared" si="16"/>
        <v>0</v>
      </c>
      <c r="T161" s="15">
        <f>SUMIF('COAL RECEIPT &amp; GCV DATA (3)'!$A$3:$A$204,'MASTER DATA FILE RAW COAL ( (3)'!A161,'COAL RECEIPT &amp; GCV DATA (3)'!$T$3:$T$204)</f>
        <v>0</v>
      </c>
      <c r="U161" s="15">
        <f t="shared" si="17"/>
        <v>0</v>
      </c>
      <c r="V161" s="15">
        <f>SUMIF('COAL RECEIPT &amp; GCV DATA (3)'!$A$3:$A$204,'MASTER DATA FILE RAW COAL ( (3)'!A161,'COAL RECEIPT &amp; GCV DATA (3)'!$V$3:$V$204)</f>
        <v>0</v>
      </c>
      <c r="W161" s="15">
        <f t="shared" si="18"/>
        <v>0</v>
      </c>
    </row>
    <row r="162" spans="1:23" customFormat="1" hidden="1" x14ac:dyDescent="0.3">
      <c r="A162" s="12"/>
      <c r="B162" s="12">
        <f>SUMIF('COAL RECEIPT &amp; GCV DATA (3)'!$A$3:$A$9,'MASTER DATA FILE RAW COAL ( (3)'!A162,'COAL RECEIPT &amp; GCV DATA (3)'!$B$3:$B$9)</f>
        <v>0</v>
      </c>
      <c r="C162" s="13">
        <f>SUMIF('COAL RECEIPT &amp; GCV DATA (3)'!$A$3:$A$204,'MASTER DATA FILE RAW COAL ( (3)'!A162,'COAL RECEIPT &amp; GCV DATA (3)'!$C$3:$C$204)</f>
        <v>0</v>
      </c>
      <c r="D162" s="13">
        <f>IFERROR(VLOOKUP(A162,'COAL RECEIPT &amp; GCV DATA (3)'!$A$2:$V$9,4,0),0)</f>
        <v>0</v>
      </c>
      <c r="E162" s="14">
        <f>IFERROR(VLOOKUP(A162,'COAL RECEIPT &amp; GCV DATA (3)'!$A$2:$V$9,5,0),0)</f>
        <v>0</v>
      </c>
      <c r="F162" s="13">
        <f>SUMIF('COAL RECEIPT &amp; GCV DATA (3)'!$A$3:$A$204,'MASTER DATA FILE RAW COAL ( (3)'!A190,'COAL RECEIPT &amp; GCV DATA (3)'!$F$3:$F$204)</f>
        <v>0</v>
      </c>
      <c r="G162" s="13">
        <f>IFERROR(VLOOKUP(A162,'COAL RECEIPT &amp; GCV DATA (3)'!$A$2:$V$9,7,0),0)</f>
        <v>0</v>
      </c>
      <c r="H162" s="13">
        <f>IFERROR(VLOOKUP(A162,'COAL RECEIPT &amp; GCV DATA (3)'!$A$2:$V$9,8,0),0)</f>
        <v>0</v>
      </c>
      <c r="I162" s="13">
        <f>IFERROR(VLOOKUP(A162,'COAL RECEIPT &amp; GCV DATA (3)'!$A$2:$V$9,9,0),0)</f>
        <v>0</v>
      </c>
      <c r="J162" s="13">
        <f>IFERROR(VLOOKUP(A162,'COAL RECEIPT &amp; GCV DATA (3)'!$A$2:$V$9,10,0),0)</f>
        <v>0</v>
      </c>
      <c r="K162" s="15">
        <f>SUMIF('COAL RECEIPT &amp; GCV DATA (3)'!$A$3:$A$204,'MASTER DATA FILE RAW COAL ( (3)'!A162,'COAL RECEIPT &amp; GCV DATA (3)'!$K$3:$K$204)</f>
        <v>0</v>
      </c>
      <c r="L162" s="15">
        <f>SUMIF('COAL RECEIPT &amp; GCV DATA (3)'!$A$3:$A$204,'MASTER DATA FILE RAW COAL ( (3)'!A162,'COAL RECEIPT &amp; GCV DATA (3)'!$L$3:$L$204)</f>
        <v>0</v>
      </c>
      <c r="M162" s="15">
        <f t="shared" si="13"/>
        <v>0</v>
      </c>
      <c r="N162" s="15">
        <f t="shared" si="14"/>
        <v>0</v>
      </c>
      <c r="O162" s="15">
        <f>SUMIF('COAL RECEIPT &amp; GCV DATA (3)'!$A$3:$A$204,'MASTER DATA FILE RAW COAL ( (3)'!A162,'COAL RECEIPT &amp; GCV DATA (3)'!$O$3:$O$204)</f>
        <v>0</v>
      </c>
      <c r="P162" s="15">
        <f t="shared" si="15"/>
        <v>0</v>
      </c>
      <c r="Q162" s="15">
        <f>SUMIF('COAL RECEIPT &amp; GCV DATA (3)'!$A$3:$A$9,'MASTER DATA FILE RAW COAL ( (3)'!A162,'COAL RECEIPT &amp; GCV DATA (3)'!$Q$3:$Q$9)+IF(H162=$J$234,($K$234*K162),0)+IF(H162=$J$235,($K$235*K162),0)+IF(H161=$J$235,($K$236*K162),0)</f>
        <v>0</v>
      </c>
      <c r="R162" s="16">
        <f>SUMIF('COAL RECEIPT &amp; GCV DATA (3)'!$A$3:$A$9,'MASTER DATA FILE RAW COAL ( (3)'!A162,'COAL RECEIPT &amp; GCV DATA (3)'!$R$3:$R$9)+IF(H162=$J$234,($K$234*K162),0)+IF(H162=$J$235,($K$235*K162),0)</f>
        <v>0</v>
      </c>
      <c r="S162" s="15">
        <f t="shared" si="16"/>
        <v>0</v>
      </c>
      <c r="T162" s="15">
        <f>SUMIF('COAL RECEIPT &amp; GCV DATA (3)'!$A$3:$A$204,'MASTER DATA FILE RAW COAL ( (3)'!A162,'COAL RECEIPT &amp; GCV DATA (3)'!$T$3:$T$204)</f>
        <v>0</v>
      </c>
      <c r="U162" s="15">
        <f t="shared" si="17"/>
        <v>0</v>
      </c>
      <c r="V162" s="15">
        <f>SUMIF('COAL RECEIPT &amp; GCV DATA (3)'!$A$3:$A$204,'MASTER DATA FILE RAW COAL ( (3)'!A162,'COAL RECEIPT &amp; GCV DATA (3)'!$V$3:$V$204)</f>
        <v>0</v>
      </c>
      <c r="W162" s="15">
        <f t="shared" si="18"/>
        <v>0</v>
      </c>
    </row>
    <row r="163" spans="1:23" customFormat="1" hidden="1" x14ac:dyDescent="0.3">
      <c r="A163" s="12"/>
      <c r="B163" s="12">
        <f>SUMIF('COAL RECEIPT &amp; GCV DATA (3)'!$A$3:$A$9,'MASTER DATA FILE RAW COAL ( (3)'!A163,'COAL RECEIPT &amp; GCV DATA (3)'!$B$3:$B$9)</f>
        <v>0</v>
      </c>
      <c r="C163" s="13">
        <f>SUMIF('COAL RECEIPT &amp; GCV DATA (3)'!$A$3:$A$204,'MASTER DATA FILE RAW COAL ( (3)'!A163,'COAL RECEIPT &amp; GCV DATA (3)'!$C$3:$C$204)</f>
        <v>0</v>
      </c>
      <c r="D163" s="13">
        <f>IFERROR(VLOOKUP(A163,'COAL RECEIPT &amp; GCV DATA (3)'!$A$2:$V$9,4,0),0)</f>
        <v>0</v>
      </c>
      <c r="E163" s="14">
        <f>IFERROR(VLOOKUP(A163,'COAL RECEIPT &amp; GCV DATA (3)'!$A$2:$V$9,5,0),0)</f>
        <v>0</v>
      </c>
      <c r="F163" s="13">
        <f>SUMIF('COAL RECEIPT &amp; GCV DATA (3)'!$A$3:$A$204,'MASTER DATA FILE RAW COAL ( (3)'!A191,'COAL RECEIPT &amp; GCV DATA (3)'!$F$3:$F$204)</f>
        <v>0</v>
      </c>
      <c r="G163" s="13">
        <f>IFERROR(VLOOKUP(A163,'COAL RECEIPT &amp; GCV DATA (3)'!$A$2:$V$9,7,0),0)</f>
        <v>0</v>
      </c>
      <c r="H163" s="13">
        <f>IFERROR(VLOOKUP(A163,'COAL RECEIPT &amp; GCV DATA (3)'!$A$2:$V$9,8,0),0)</f>
        <v>0</v>
      </c>
      <c r="I163" s="13">
        <f>IFERROR(VLOOKUP(A163,'COAL RECEIPT &amp; GCV DATA (3)'!$A$2:$V$9,9,0),0)</f>
        <v>0</v>
      </c>
      <c r="J163" s="13">
        <f>IFERROR(VLOOKUP(A163,'COAL RECEIPT &amp; GCV DATA (3)'!$A$2:$V$9,10,0),0)</f>
        <v>0</v>
      </c>
      <c r="K163" s="15">
        <f>SUMIF('COAL RECEIPT &amp; GCV DATA (3)'!$A$3:$A$204,'MASTER DATA FILE RAW COAL ( (3)'!A163,'COAL RECEIPT &amp; GCV DATA (3)'!$K$3:$K$204)</f>
        <v>0</v>
      </c>
      <c r="L163" s="15">
        <f>SUMIF('COAL RECEIPT &amp; GCV DATA (3)'!$A$3:$A$204,'MASTER DATA FILE RAW COAL ( (3)'!A163,'COAL RECEIPT &amp; GCV DATA (3)'!$L$3:$L$204)</f>
        <v>0</v>
      </c>
      <c r="M163" s="15">
        <f t="shared" si="13"/>
        <v>0</v>
      </c>
      <c r="N163" s="15">
        <f t="shared" si="14"/>
        <v>0</v>
      </c>
      <c r="O163" s="15">
        <f>SUMIF('COAL RECEIPT &amp; GCV DATA (3)'!$A$3:$A$204,'MASTER DATA FILE RAW COAL ( (3)'!A163,'COAL RECEIPT &amp; GCV DATA (3)'!$O$3:$O$204)</f>
        <v>0</v>
      </c>
      <c r="P163" s="15">
        <f t="shared" si="15"/>
        <v>0</v>
      </c>
      <c r="Q163" s="15">
        <f>SUMIF('COAL RECEIPT &amp; GCV DATA (3)'!$A$3:$A$9,'MASTER DATA FILE RAW COAL ( (3)'!A163,'COAL RECEIPT &amp; GCV DATA (3)'!$Q$3:$Q$9)+IF(H163=$J$234,($K$234*K163),0)+IF(H163=$J$235,($K$235*K163),0)+IF(H162=$J$235,($K$236*K163),0)</f>
        <v>0</v>
      </c>
      <c r="R163" s="16">
        <f>SUMIF('COAL RECEIPT &amp; GCV DATA (3)'!$A$3:$A$9,'MASTER DATA FILE RAW COAL ( (3)'!A163,'COAL RECEIPT &amp; GCV DATA (3)'!$R$3:$R$9)+IF(H163=$J$234,($K$234*K163),0)+IF(H163=$J$235,($K$235*K163),0)</f>
        <v>0</v>
      </c>
      <c r="S163" s="15">
        <f t="shared" si="16"/>
        <v>0</v>
      </c>
      <c r="T163" s="15">
        <f>SUMIF('COAL RECEIPT &amp; GCV DATA (3)'!$A$3:$A$204,'MASTER DATA FILE RAW COAL ( (3)'!A163,'COAL RECEIPT &amp; GCV DATA (3)'!$T$3:$T$204)</f>
        <v>0</v>
      </c>
      <c r="U163" s="15">
        <f t="shared" si="17"/>
        <v>0</v>
      </c>
      <c r="V163" s="15">
        <f>SUMIF('COAL RECEIPT &amp; GCV DATA (3)'!$A$3:$A$204,'MASTER DATA FILE RAW COAL ( (3)'!A163,'COAL RECEIPT &amp; GCV DATA (3)'!$V$3:$V$204)</f>
        <v>0</v>
      </c>
      <c r="W163" s="15">
        <f t="shared" si="18"/>
        <v>0</v>
      </c>
    </row>
    <row r="164" spans="1:23" customFormat="1" hidden="1" x14ac:dyDescent="0.3">
      <c r="A164" s="12"/>
      <c r="B164" s="12">
        <f>SUMIF('COAL RECEIPT &amp; GCV DATA (3)'!$A$3:$A$9,'MASTER DATA FILE RAW COAL ( (3)'!A164,'COAL RECEIPT &amp; GCV DATA (3)'!$B$3:$B$9)</f>
        <v>0</v>
      </c>
      <c r="C164" s="13">
        <f>SUMIF('COAL RECEIPT &amp; GCV DATA (3)'!$A$3:$A$204,'MASTER DATA FILE RAW COAL ( (3)'!A164,'COAL RECEIPT &amp; GCV DATA (3)'!$C$3:$C$204)</f>
        <v>0</v>
      </c>
      <c r="D164" s="13">
        <f>IFERROR(VLOOKUP(A164,'COAL RECEIPT &amp; GCV DATA (3)'!$A$2:$V$9,4,0),0)</f>
        <v>0</v>
      </c>
      <c r="E164" s="14">
        <f>IFERROR(VLOOKUP(A164,'COAL RECEIPT &amp; GCV DATA (3)'!$A$2:$V$9,5,0),0)</f>
        <v>0</v>
      </c>
      <c r="F164" s="13">
        <f>SUMIF('COAL RECEIPT &amp; GCV DATA (3)'!$A$3:$A$204,'MASTER DATA FILE RAW COAL ( (3)'!A192,'COAL RECEIPT &amp; GCV DATA (3)'!$F$3:$F$204)</f>
        <v>0</v>
      </c>
      <c r="G164" s="13">
        <f>IFERROR(VLOOKUP(A164,'COAL RECEIPT &amp; GCV DATA (3)'!$A$2:$V$9,7,0),0)</f>
        <v>0</v>
      </c>
      <c r="H164" s="13">
        <f>IFERROR(VLOOKUP(A164,'COAL RECEIPT &amp; GCV DATA (3)'!$A$2:$V$9,8,0),0)</f>
        <v>0</v>
      </c>
      <c r="I164" s="13">
        <f>IFERROR(VLOOKUP(A164,'COAL RECEIPT &amp; GCV DATA (3)'!$A$2:$V$9,9,0),0)</f>
        <v>0</v>
      </c>
      <c r="J164" s="13">
        <f>IFERROR(VLOOKUP(A164,'COAL RECEIPT &amp; GCV DATA (3)'!$A$2:$V$9,10,0),0)</f>
        <v>0</v>
      </c>
      <c r="K164" s="15">
        <f>SUMIF('COAL RECEIPT &amp; GCV DATA (3)'!$A$3:$A$204,'MASTER DATA FILE RAW COAL ( (3)'!A164,'COAL RECEIPT &amp; GCV DATA (3)'!$K$3:$K$204)</f>
        <v>0</v>
      </c>
      <c r="L164" s="15">
        <f>SUMIF('COAL RECEIPT &amp; GCV DATA (3)'!$A$3:$A$204,'MASTER DATA FILE RAW COAL ( (3)'!A164,'COAL RECEIPT &amp; GCV DATA (3)'!$L$3:$L$204)</f>
        <v>0</v>
      </c>
      <c r="M164" s="15">
        <f t="shared" si="13"/>
        <v>0</v>
      </c>
      <c r="N164" s="15">
        <f t="shared" si="14"/>
        <v>0</v>
      </c>
      <c r="O164" s="15">
        <f>SUMIF('COAL RECEIPT &amp; GCV DATA (3)'!$A$3:$A$204,'MASTER DATA FILE RAW COAL ( (3)'!A164,'COAL RECEIPT &amp; GCV DATA (3)'!$O$3:$O$204)</f>
        <v>0</v>
      </c>
      <c r="P164" s="15">
        <f t="shared" si="15"/>
        <v>0</v>
      </c>
      <c r="Q164" s="15">
        <f>SUMIF('COAL RECEIPT &amp; GCV DATA (3)'!$A$3:$A$9,'MASTER DATA FILE RAW COAL ( (3)'!A164,'COAL RECEIPT &amp; GCV DATA (3)'!$Q$3:$Q$9)+IF(H164=$J$234,($K$234*K164),0)+IF(H164=$J$235,($K$235*K164),0)+IF(H163=$J$235,($K$236*K164),0)</f>
        <v>0</v>
      </c>
      <c r="R164" s="16">
        <f>SUMIF('COAL RECEIPT &amp; GCV DATA (3)'!$A$3:$A$9,'MASTER DATA FILE RAW COAL ( (3)'!A164,'COAL RECEIPT &amp; GCV DATA (3)'!$R$3:$R$9)+IF(H164=$J$234,($K$234*K164),0)+IF(H164=$J$235,($K$235*K164),0)</f>
        <v>0</v>
      </c>
      <c r="S164" s="15">
        <f t="shared" si="16"/>
        <v>0</v>
      </c>
      <c r="T164" s="15">
        <f>SUMIF('COAL RECEIPT &amp; GCV DATA (3)'!$A$3:$A$204,'MASTER DATA FILE RAW COAL ( (3)'!A164,'COAL RECEIPT &amp; GCV DATA (3)'!$T$3:$T$204)</f>
        <v>0</v>
      </c>
      <c r="U164" s="15">
        <f t="shared" si="17"/>
        <v>0</v>
      </c>
      <c r="V164" s="15">
        <f>SUMIF('COAL RECEIPT &amp; GCV DATA (3)'!$A$3:$A$204,'MASTER DATA FILE RAW COAL ( (3)'!A164,'COAL RECEIPT &amp; GCV DATA (3)'!$V$3:$V$204)</f>
        <v>0</v>
      </c>
      <c r="W164" s="15">
        <f t="shared" si="18"/>
        <v>0</v>
      </c>
    </row>
    <row r="165" spans="1:23" customFormat="1" hidden="1" x14ac:dyDescent="0.3">
      <c r="A165" s="12"/>
      <c r="B165" s="12">
        <f>SUMIF('COAL RECEIPT &amp; GCV DATA (3)'!$A$3:$A$9,'MASTER DATA FILE RAW COAL ( (3)'!A165,'COAL RECEIPT &amp; GCV DATA (3)'!$B$3:$B$9)</f>
        <v>0</v>
      </c>
      <c r="C165" s="13">
        <f>SUMIF('COAL RECEIPT &amp; GCV DATA (3)'!$A$3:$A$204,'MASTER DATA FILE RAW COAL ( (3)'!A165,'COAL RECEIPT &amp; GCV DATA (3)'!$C$3:$C$204)</f>
        <v>0</v>
      </c>
      <c r="D165" s="13">
        <f>IFERROR(VLOOKUP(A165,'COAL RECEIPT &amp; GCV DATA (3)'!$A$2:$V$9,4,0),0)</f>
        <v>0</v>
      </c>
      <c r="E165" s="14">
        <f>IFERROR(VLOOKUP(A165,'COAL RECEIPT &amp; GCV DATA (3)'!$A$2:$V$9,5,0),0)</f>
        <v>0</v>
      </c>
      <c r="F165" s="13">
        <f>SUMIF('COAL RECEIPT &amp; GCV DATA (3)'!$A$3:$A$204,'MASTER DATA FILE RAW COAL ( (3)'!A193,'COAL RECEIPT &amp; GCV DATA (3)'!$F$3:$F$204)</f>
        <v>0</v>
      </c>
      <c r="G165" s="13">
        <f>IFERROR(VLOOKUP(A165,'COAL RECEIPT &amp; GCV DATA (3)'!$A$2:$V$9,7,0),0)</f>
        <v>0</v>
      </c>
      <c r="H165" s="13">
        <f>IFERROR(VLOOKUP(A165,'COAL RECEIPT &amp; GCV DATA (3)'!$A$2:$V$9,8,0),0)</f>
        <v>0</v>
      </c>
      <c r="I165" s="13">
        <f>IFERROR(VLOOKUP(A165,'COAL RECEIPT &amp; GCV DATA (3)'!$A$2:$V$9,9,0),0)</f>
        <v>0</v>
      </c>
      <c r="J165" s="13">
        <f>IFERROR(VLOOKUP(A165,'COAL RECEIPT &amp; GCV DATA (3)'!$A$2:$V$9,10,0),0)</f>
        <v>0</v>
      </c>
      <c r="K165" s="15">
        <f>SUMIF('COAL RECEIPT &amp; GCV DATA (3)'!$A$3:$A$204,'MASTER DATA FILE RAW COAL ( (3)'!A165,'COAL RECEIPT &amp; GCV DATA (3)'!$K$3:$K$204)</f>
        <v>0</v>
      </c>
      <c r="L165" s="15">
        <f>SUMIF('COAL RECEIPT &amp; GCV DATA (3)'!$A$3:$A$204,'MASTER DATA FILE RAW COAL ( (3)'!A165,'COAL RECEIPT &amp; GCV DATA (3)'!$L$3:$L$204)</f>
        <v>0</v>
      </c>
      <c r="M165" s="15">
        <f t="shared" si="13"/>
        <v>0</v>
      </c>
      <c r="N165" s="15">
        <f t="shared" si="14"/>
        <v>0</v>
      </c>
      <c r="O165" s="15">
        <f>SUMIF('COAL RECEIPT &amp; GCV DATA (3)'!$A$3:$A$204,'MASTER DATA FILE RAW COAL ( (3)'!A165,'COAL RECEIPT &amp; GCV DATA (3)'!$O$3:$O$204)</f>
        <v>0</v>
      </c>
      <c r="P165" s="15">
        <f t="shared" si="15"/>
        <v>0</v>
      </c>
      <c r="Q165" s="15">
        <f>SUMIF('COAL RECEIPT &amp; GCV DATA (3)'!$A$3:$A$9,'MASTER DATA FILE RAW COAL ( (3)'!A165,'COAL RECEIPT &amp; GCV DATA (3)'!$Q$3:$Q$9)+IF(H165=$J$234,($K$234*K165),0)+IF(H165=$J$235,($K$235*K165),0)+IF(H164=$J$235,($K$236*K165),0)</f>
        <v>0</v>
      </c>
      <c r="R165" s="16">
        <f>SUMIF('COAL RECEIPT &amp; GCV DATA (3)'!$A$3:$A$9,'MASTER DATA FILE RAW COAL ( (3)'!A165,'COAL RECEIPT &amp; GCV DATA (3)'!$R$3:$R$9)+IF(H165=$J$234,($K$234*K165),0)+IF(H165=$J$235,($K$235*K165),0)</f>
        <v>0</v>
      </c>
      <c r="S165" s="15">
        <f t="shared" si="16"/>
        <v>0</v>
      </c>
      <c r="T165" s="15">
        <f>SUMIF('COAL RECEIPT &amp; GCV DATA (3)'!$A$3:$A$204,'MASTER DATA FILE RAW COAL ( (3)'!A165,'COAL RECEIPT &amp; GCV DATA (3)'!$T$3:$T$204)</f>
        <v>0</v>
      </c>
      <c r="U165" s="15">
        <f t="shared" si="17"/>
        <v>0</v>
      </c>
      <c r="V165" s="15">
        <f>SUMIF('COAL RECEIPT &amp; GCV DATA (3)'!$A$3:$A$204,'MASTER DATA FILE RAW COAL ( (3)'!A165,'COAL RECEIPT &amp; GCV DATA (3)'!$V$3:$V$204)</f>
        <v>0</v>
      </c>
      <c r="W165" s="15">
        <f t="shared" si="18"/>
        <v>0</v>
      </c>
    </row>
    <row r="166" spans="1:23" customFormat="1" hidden="1" x14ac:dyDescent="0.3">
      <c r="A166" s="12"/>
      <c r="B166" s="12">
        <f>SUMIF('COAL RECEIPT &amp; GCV DATA (3)'!$A$3:$A$9,'MASTER DATA FILE RAW COAL ( (3)'!A166,'COAL RECEIPT &amp; GCV DATA (3)'!$B$3:$B$9)</f>
        <v>0</v>
      </c>
      <c r="C166" s="13">
        <f>SUMIF('COAL RECEIPT &amp; GCV DATA (3)'!$A$3:$A$204,'MASTER DATA FILE RAW COAL ( (3)'!A166,'COAL RECEIPT &amp; GCV DATA (3)'!$C$3:$C$204)</f>
        <v>0</v>
      </c>
      <c r="D166" s="13">
        <f>IFERROR(VLOOKUP(A166,'COAL RECEIPT &amp; GCV DATA (3)'!$A$2:$V$9,4,0),0)</f>
        <v>0</v>
      </c>
      <c r="E166" s="14">
        <f>IFERROR(VLOOKUP(A166,'COAL RECEIPT &amp; GCV DATA (3)'!$A$2:$V$9,5,0),0)</f>
        <v>0</v>
      </c>
      <c r="F166" s="13">
        <f>SUMIF('COAL RECEIPT &amp; GCV DATA (3)'!$A$3:$A$204,'MASTER DATA FILE RAW COAL ( (3)'!A194,'COAL RECEIPT &amp; GCV DATA (3)'!$F$3:$F$204)</f>
        <v>0</v>
      </c>
      <c r="G166" s="13">
        <f>IFERROR(VLOOKUP(A166,'COAL RECEIPT &amp; GCV DATA (3)'!$A$2:$V$9,7,0),0)</f>
        <v>0</v>
      </c>
      <c r="H166" s="13">
        <f>IFERROR(VLOOKUP(A166,'COAL RECEIPT &amp; GCV DATA (3)'!$A$2:$V$9,8,0),0)</f>
        <v>0</v>
      </c>
      <c r="I166" s="13">
        <f>IFERROR(VLOOKUP(A166,'COAL RECEIPT &amp; GCV DATA (3)'!$A$2:$V$9,9,0),0)</f>
        <v>0</v>
      </c>
      <c r="J166" s="13">
        <f>IFERROR(VLOOKUP(A166,'COAL RECEIPT &amp; GCV DATA (3)'!$A$2:$V$9,10,0),0)</f>
        <v>0</v>
      </c>
      <c r="K166" s="15">
        <f>SUMIF('COAL RECEIPT &amp; GCV DATA (3)'!$A$3:$A$204,'MASTER DATA FILE RAW COAL ( (3)'!A166,'COAL RECEIPT &amp; GCV DATA (3)'!$K$3:$K$204)</f>
        <v>0</v>
      </c>
      <c r="L166" s="15">
        <f>SUMIF('COAL RECEIPT &amp; GCV DATA (3)'!$A$3:$A$204,'MASTER DATA FILE RAW COAL ( (3)'!A166,'COAL RECEIPT &amp; GCV DATA (3)'!$L$3:$L$204)</f>
        <v>0</v>
      </c>
      <c r="M166" s="15">
        <f t="shared" si="13"/>
        <v>0</v>
      </c>
      <c r="N166" s="15">
        <f t="shared" si="14"/>
        <v>0</v>
      </c>
      <c r="O166" s="15">
        <f>SUMIF('COAL RECEIPT &amp; GCV DATA (3)'!$A$3:$A$204,'MASTER DATA FILE RAW COAL ( (3)'!A166,'COAL RECEIPT &amp; GCV DATA (3)'!$O$3:$O$204)</f>
        <v>0</v>
      </c>
      <c r="P166" s="15">
        <f t="shared" si="15"/>
        <v>0</v>
      </c>
      <c r="Q166" s="15">
        <f>SUMIF('COAL RECEIPT &amp; GCV DATA (3)'!$A$3:$A$9,'MASTER DATA FILE RAW COAL ( (3)'!A166,'COAL RECEIPT &amp; GCV DATA (3)'!$Q$3:$Q$9)+IF(H166=$J$234,($K$234*K166),0)+IF(H166=$J$235,($K$235*K166),0)+IF(H165=$J$235,($K$236*K166),0)</f>
        <v>0</v>
      </c>
      <c r="R166" s="16">
        <f>SUMIF('COAL RECEIPT &amp; GCV DATA (3)'!$A$3:$A$9,'MASTER DATA FILE RAW COAL ( (3)'!A166,'COAL RECEIPT &amp; GCV DATA (3)'!$R$3:$R$9)+IF(H166=$J$234,($K$234*K166),0)+IF(H166=$J$235,($K$235*K166),0)</f>
        <v>0</v>
      </c>
      <c r="S166" s="15">
        <f t="shared" si="16"/>
        <v>0</v>
      </c>
      <c r="T166" s="15">
        <f>SUMIF('COAL RECEIPT &amp; GCV DATA (3)'!$A$3:$A$204,'MASTER DATA FILE RAW COAL ( (3)'!A166,'COAL RECEIPT &amp; GCV DATA (3)'!$T$3:$T$204)</f>
        <v>0</v>
      </c>
      <c r="U166" s="15">
        <f t="shared" si="17"/>
        <v>0</v>
      </c>
      <c r="V166" s="15">
        <f>SUMIF('COAL RECEIPT &amp; GCV DATA (3)'!$A$3:$A$204,'MASTER DATA FILE RAW COAL ( (3)'!A166,'COAL RECEIPT &amp; GCV DATA (3)'!$V$3:$V$204)</f>
        <v>0</v>
      </c>
      <c r="W166" s="15">
        <f t="shared" si="18"/>
        <v>0</v>
      </c>
    </row>
    <row r="167" spans="1:23" customFormat="1" hidden="1" x14ac:dyDescent="0.3">
      <c r="A167" s="12"/>
      <c r="B167" s="12">
        <f>SUMIF('COAL RECEIPT &amp; GCV DATA (3)'!$A$3:$A$9,'MASTER DATA FILE RAW COAL ( (3)'!A167,'COAL RECEIPT &amp; GCV DATA (3)'!$B$3:$B$9)</f>
        <v>0</v>
      </c>
      <c r="C167" s="13">
        <f>SUMIF('COAL RECEIPT &amp; GCV DATA (3)'!$A$3:$A$204,'MASTER DATA FILE RAW COAL ( (3)'!A167,'COAL RECEIPT &amp; GCV DATA (3)'!$C$3:$C$204)</f>
        <v>0</v>
      </c>
      <c r="D167" s="13">
        <f>IFERROR(VLOOKUP(A167,'COAL RECEIPT &amp; GCV DATA (3)'!$A$2:$V$9,4,0),0)</f>
        <v>0</v>
      </c>
      <c r="E167" s="14">
        <f>IFERROR(VLOOKUP(A167,'COAL RECEIPT &amp; GCV DATA (3)'!$A$2:$V$9,5,0),0)</f>
        <v>0</v>
      </c>
      <c r="F167" s="13">
        <f>SUMIF('COAL RECEIPT &amp; GCV DATA (3)'!$A$3:$A$204,'MASTER DATA FILE RAW COAL ( (3)'!A195,'COAL RECEIPT &amp; GCV DATA (3)'!$F$3:$F$204)</f>
        <v>0</v>
      </c>
      <c r="G167" s="13">
        <f>IFERROR(VLOOKUP(A167,'COAL RECEIPT &amp; GCV DATA (3)'!$A$2:$V$9,7,0),0)</f>
        <v>0</v>
      </c>
      <c r="H167" s="13">
        <f>IFERROR(VLOOKUP(A167,'COAL RECEIPT &amp; GCV DATA (3)'!$A$2:$V$9,8,0),0)</f>
        <v>0</v>
      </c>
      <c r="I167" s="13">
        <f>IFERROR(VLOOKUP(A167,'COAL RECEIPT &amp; GCV DATA (3)'!$A$2:$V$9,9,0),0)</f>
        <v>0</v>
      </c>
      <c r="J167" s="13">
        <f>IFERROR(VLOOKUP(A167,'COAL RECEIPT &amp; GCV DATA (3)'!$A$2:$V$9,10,0),0)</f>
        <v>0</v>
      </c>
      <c r="K167" s="15">
        <f>SUMIF('COAL RECEIPT &amp; GCV DATA (3)'!$A$3:$A$204,'MASTER DATA FILE RAW COAL ( (3)'!A167,'COAL RECEIPT &amp; GCV DATA (3)'!$K$3:$K$204)</f>
        <v>0</v>
      </c>
      <c r="L167" s="15">
        <f>SUMIF('COAL RECEIPT &amp; GCV DATA (3)'!$A$3:$A$204,'MASTER DATA FILE RAW COAL ( (3)'!A167,'COAL RECEIPT &amp; GCV DATA (3)'!$L$3:$L$204)</f>
        <v>0</v>
      </c>
      <c r="M167" s="15">
        <f t="shared" si="13"/>
        <v>0</v>
      </c>
      <c r="N167" s="15">
        <f t="shared" si="14"/>
        <v>0</v>
      </c>
      <c r="O167" s="15">
        <f>SUMIF('COAL RECEIPT &amp; GCV DATA (3)'!$A$3:$A$204,'MASTER DATA FILE RAW COAL ( (3)'!A167,'COAL RECEIPT &amp; GCV DATA (3)'!$O$3:$O$204)</f>
        <v>0</v>
      </c>
      <c r="P167" s="15">
        <f t="shared" si="15"/>
        <v>0</v>
      </c>
      <c r="Q167" s="15">
        <f>SUMIF('COAL RECEIPT &amp; GCV DATA (3)'!$A$3:$A$9,'MASTER DATA FILE RAW COAL ( (3)'!A167,'COAL RECEIPT &amp; GCV DATA (3)'!$Q$3:$Q$9)+IF(H167=$J$234,($K$234*K167),0)+IF(H167=$J$235,($K$235*K167),0)+IF(H166=$J$235,($K$236*K167),0)</f>
        <v>0</v>
      </c>
      <c r="R167" s="16">
        <f>SUMIF('COAL RECEIPT &amp; GCV DATA (3)'!$A$3:$A$9,'MASTER DATA FILE RAW COAL ( (3)'!A167,'COAL RECEIPT &amp; GCV DATA (3)'!$R$3:$R$9)+IF(H167=$J$234,($K$234*K167),0)+IF(H167=$J$235,($K$235*K167),0)</f>
        <v>0</v>
      </c>
      <c r="S167" s="15">
        <f t="shared" si="16"/>
        <v>0</v>
      </c>
      <c r="T167" s="15">
        <f>SUMIF('COAL RECEIPT &amp; GCV DATA (3)'!$A$3:$A$204,'MASTER DATA FILE RAW COAL ( (3)'!A167,'COAL RECEIPT &amp; GCV DATA (3)'!$T$3:$T$204)</f>
        <v>0</v>
      </c>
      <c r="U167" s="15">
        <f t="shared" si="17"/>
        <v>0</v>
      </c>
      <c r="V167" s="15">
        <f>SUMIF('COAL RECEIPT &amp; GCV DATA (3)'!$A$3:$A$204,'MASTER DATA FILE RAW COAL ( (3)'!A167,'COAL RECEIPT &amp; GCV DATA (3)'!$V$3:$V$204)</f>
        <v>0</v>
      </c>
      <c r="W167" s="15">
        <f t="shared" si="18"/>
        <v>0</v>
      </c>
    </row>
    <row r="168" spans="1:23" customFormat="1" hidden="1" x14ac:dyDescent="0.3">
      <c r="A168" s="12"/>
      <c r="B168" s="12">
        <f>SUMIF('COAL RECEIPT &amp; GCV DATA (3)'!$A$3:$A$9,'MASTER DATA FILE RAW COAL ( (3)'!A168,'COAL RECEIPT &amp; GCV DATA (3)'!$B$3:$B$9)</f>
        <v>0</v>
      </c>
      <c r="C168" s="13">
        <f>SUMIF('COAL RECEIPT &amp; GCV DATA (3)'!$A$3:$A$204,'MASTER DATA FILE RAW COAL ( (3)'!A168,'COAL RECEIPT &amp; GCV DATA (3)'!$C$3:$C$204)</f>
        <v>0</v>
      </c>
      <c r="D168" s="13">
        <f>IFERROR(VLOOKUP(A168,'COAL RECEIPT &amp; GCV DATA (3)'!$A$2:$V$9,4,0),0)</f>
        <v>0</v>
      </c>
      <c r="E168" s="14">
        <f>IFERROR(VLOOKUP(A168,'COAL RECEIPT &amp; GCV DATA (3)'!$A$2:$V$9,5,0),0)</f>
        <v>0</v>
      </c>
      <c r="F168" s="13">
        <f>SUMIF('COAL RECEIPT &amp; GCV DATA (3)'!$A$3:$A$204,'MASTER DATA FILE RAW COAL ( (3)'!A196,'COAL RECEIPT &amp; GCV DATA (3)'!$F$3:$F$204)</f>
        <v>0</v>
      </c>
      <c r="G168" s="13">
        <f>IFERROR(VLOOKUP(A168,'COAL RECEIPT &amp; GCV DATA (3)'!$A$2:$V$9,7,0),0)</f>
        <v>0</v>
      </c>
      <c r="H168" s="13">
        <f>IFERROR(VLOOKUP(A168,'COAL RECEIPT &amp; GCV DATA (3)'!$A$2:$V$9,8,0),0)</f>
        <v>0</v>
      </c>
      <c r="I168" s="13">
        <f>IFERROR(VLOOKUP(A168,'COAL RECEIPT &amp; GCV DATA (3)'!$A$2:$V$9,9,0),0)</f>
        <v>0</v>
      </c>
      <c r="J168" s="13">
        <f>IFERROR(VLOOKUP(A168,'COAL RECEIPT &amp; GCV DATA (3)'!$A$2:$V$9,10,0),0)</f>
        <v>0</v>
      </c>
      <c r="K168" s="15">
        <f>SUMIF('COAL RECEIPT &amp; GCV DATA (3)'!$A$3:$A$204,'MASTER DATA FILE RAW COAL ( (3)'!A168,'COAL RECEIPT &amp; GCV DATA (3)'!$K$3:$K$204)</f>
        <v>0</v>
      </c>
      <c r="L168" s="15">
        <f>SUMIF('COAL RECEIPT &amp; GCV DATA (3)'!$A$3:$A$204,'MASTER DATA FILE RAW COAL ( (3)'!A168,'COAL RECEIPT &amp; GCV DATA (3)'!$L$3:$L$204)</f>
        <v>0</v>
      </c>
      <c r="M168" s="15">
        <f t="shared" si="13"/>
        <v>0</v>
      </c>
      <c r="N168" s="15">
        <f t="shared" si="14"/>
        <v>0</v>
      </c>
      <c r="O168" s="15">
        <f>SUMIF('COAL RECEIPT &amp; GCV DATA (3)'!$A$3:$A$204,'MASTER DATA FILE RAW COAL ( (3)'!A168,'COAL RECEIPT &amp; GCV DATA (3)'!$O$3:$O$204)</f>
        <v>0</v>
      </c>
      <c r="P168" s="15">
        <f t="shared" si="15"/>
        <v>0</v>
      </c>
      <c r="Q168" s="15">
        <f>SUMIF('COAL RECEIPT &amp; GCV DATA (3)'!$A$3:$A$9,'MASTER DATA FILE RAW COAL ( (3)'!A168,'COAL RECEIPT &amp; GCV DATA (3)'!$Q$3:$Q$9)+IF(H168=$J$234,($K$234*K168),0)+IF(H168=$J$235,($K$235*K168),0)+IF(H167=$J$235,($K$236*K168),0)</f>
        <v>0</v>
      </c>
      <c r="R168" s="16">
        <f>SUMIF('COAL RECEIPT &amp; GCV DATA (3)'!$A$3:$A$9,'MASTER DATA FILE RAW COAL ( (3)'!A168,'COAL RECEIPT &amp; GCV DATA (3)'!$R$3:$R$9)+IF(H168=$J$234,($K$234*K168),0)+IF(H168=$J$235,($K$235*K168),0)</f>
        <v>0</v>
      </c>
      <c r="S168" s="15">
        <f t="shared" si="16"/>
        <v>0</v>
      </c>
      <c r="T168" s="15">
        <f>SUMIF('COAL RECEIPT &amp; GCV DATA (3)'!$A$3:$A$204,'MASTER DATA FILE RAW COAL ( (3)'!A168,'COAL RECEIPT &amp; GCV DATA (3)'!$T$3:$T$204)</f>
        <v>0</v>
      </c>
      <c r="U168" s="15">
        <f t="shared" si="17"/>
        <v>0</v>
      </c>
      <c r="V168" s="15">
        <f>SUMIF('COAL RECEIPT &amp; GCV DATA (3)'!$A$3:$A$204,'MASTER DATA FILE RAW COAL ( (3)'!A168,'COAL RECEIPT &amp; GCV DATA (3)'!$V$3:$V$204)</f>
        <v>0</v>
      </c>
      <c r="W168" s="15">
        <f t="shared" si="18"/>
        <v>0</v>
      </c>
    </row>
    <row r="169" spans="1:23" customFormat="1" hidden="1" x14ac:dyDescent="0.3">
      <c r="A169" s="12"/>
      <c r="B169" s="12">
        <f>SUMIF('COAL RECEIPT &amp; GCV DATA (3)'!$A$3:$A$9,'MASTER DATA FILE RAW COAL ( (3)'!A169,'COAL RECEIPT &amp; GCV DATA (3)'!$B$3:$B$9)</f>
        <v>0</v>
      </c>
      <c r="C169" s="13">
        <f>SUMIF('COAL RECEIPT &amp; GCV DATA (3)'!$A$3:$A$204,'MASTER DATA FILE RAW COAL ( (3)'!A169,'COAL RECEIPT &amp; GCV DATA (3)'!$C$3:$C$204)</f>
        <v>0</v>
      </c>
      <c r="D169" s="13">
        <f>IFERROR(VLOOKUP(A169,'COAL RECEIPT &amp; GCV DATA (3)'!$A$2:$V$9,4,0),0)</f>
        <v>0</v>
      </c>
      <c r="E169" s="14">
        <f>IFERROR(VLOOKUP(A169,'COAL RECEIPT &amp; GCV DATA (3)'!$A$2:$V$9,5,0),0)</f>
        <v>0</v>
      </c>
      <c r="F169" s="13">
        <f>SUMIF('COAL RECEIPT &amp; GCV DATA (3)'!$A$3:$A$204,'MASTER DATA FILE RAW COAL ( (3)'!A197,'COAL RECEIPT &amp; GCV DATA (3)'!$F$3:$F$204)</f>
        <v>0</v>
      </c>
      <c r="G169" s="13">
        <f>IFERROR(VLOOKUP(A169,'COAL RECEIPT &amp; GCV DATA (3)'!$A$2:$V$9,7,0),0)</f>
        <v>0</v>
      </c>
      <c r="H169" s="13">
        <f>IFERROR(VLOOKUP(A169,'COAL RECEIPT &amp; GCV DATA (3)'!$A$2:$V$9,8,0),0)</f>
        <v>0</v>
      </c>
      <c r="I169" s="13">
        <f>IFERROR(VLOOKUP(A169,'COAL RECEIPT &amp; GCV DATA (3)'!$A$2:$V$9,9,0),0)</f>
        <v>0</v>
      </c>
      <c r="J169" s="13">
        <f>IFERROR(VLOOKUP(A169,'COAL RECEIPT &amp; GCV DATA (3)'!$A$2:$V$9,10,0),0)</f>
        <v>0</v>
      </c>
      <c r="K169" s="15">
        <f>SUMIF('COAL RECEIPT &amp; GCV DATA (3)'!$A$3:$A$204,'MASTER DATA FILE RAW COAL ( (3)'!A169,'COAL RECEIPT &amp; GCV DATA (3)'!$K$3:$K$204)</f>
        <v>0</v>
      </c>
      <c r="L169" s="15">
        <f>SUMIF('COAL RECEIPT &amp; GCV DATA (3)'!$A$3:$A$204,'MASTER DATA FILE RAW COAL ( (3)'!A169,'COAL RECEIPT &amp; GCV DATA (3)'!$L$3:$L$204)</f>
        <v>0</v>
      </c>
      <c r="M169" s="15">
        <f t="shared" si="13"/>
        <v>0</v>
      </c>
      <c r="N169" s="15">
        <f t="shared" si="14"/>
        <v>0</v>
      </c>
      <c r="O169" s="15">
        <f>SUMIF('COAL RECEIPT &amp; GCV DATA (3)'!$A$3:$A$204,'MASTER DATA FILE RAW COAL ( (3)'!A169,'COAL RECEIPT &amp; GCV DATA (3)'!$O$3:$O$204)</f>
        <v>0</v>
      </c>
      <c r="P169" s="15">
        <f t="shared" si="15"/>
        <v>0</v>
      </c>
      <c r="Q169" s="15">
        <f>SUMIF('COAL RECEIPT &amp; GCV DATA (3)'!$A$3:$A$9,'MASTER DATA FILE RAW COAL ( (3)'!A169,'COAL RECEIPT &amp; GCV DATA (3)'!$Q$3:$Q$9)+IF(H169=$J$234,($K$234*K169),0)+IF(H169=$J$235,($K$235*K169),0)+IF(H168=$J$235,($K$236*K169),0)</f>
        <v>0</v>
      </c>
      <c r="R169" s="16">
        <f>SUMIF('COAL RECEIPT &amp; GCV DATA (3)'!$A$3:$A$9,'MASTER DATA FILE RAW COAL ( (3)'!A169,'COAL RECEIPT &amp; GCV DATA (3)'!$R$3:$R$9)+IF(H169=$J$234,($K$234*K169),0)+IF(H169=$J$235,($K$235*K169),0)</f>
        <v>0</v>
      </c>
      <c r="S169" s="15">
        <f t="shared" si="16"/>
        <v>0</v>
      </c>
      <c r="T169" s="15">
        <f>SUMIF('COAL RECEIPT &amp; GCV DATA (3)'!$A$3:$A$204,'MASTER DATA FILE RAW COAL ( (3)'!A169,'COAL RECEIPT &amp; GCV DATA (3)'!$T$3:$T$204)</f>
        <v>0</v>
      </c>
      <c r="U169" s="15">
        <f t="shared" si="17"/>
        <v>0</v>
      </c>
      <c r="V169" s="15">
        <f>SUMIF('COAL RECEIPT &amp; GCV DATA (3)'!$A$3:$A$204,'MASTER DATA FILE RAW COAL ( (3)'!A169,'COAL RECEIPT &amp; GCV DATA (3)'!$V$3:$V$204)</f>
        <v>0</v>
      </c>
      <c r="W169" s="15">
        <f t="shared" si="18"/>
        <v>0</v>
      </c>
    </row>
    <row r="170" spans="1:23" customFormat="1" hidden="1" x14ac:dyDescent="0.3">
      <c r="A170" s="12"/>
      <c r="B170" s="12">
        <f>SUMIF('COAL RECEIPT &amp; GCV DATA (3)'!$A$3:$A$9,'MASTER DATA FILE RAW COAL ( (3)'!A170,'COAL RECEIPT &amp; GCV DATA (3)'!$B$3:$B$9)</f>
        <v>0</v>
      </c>
      <c r="C170" s="13">
        <f>SUMIF('COAL RECEIPT &amp; GCV DATA (3)'!$A$3:$A$204,'MASTER DATA FILE RAW COAL ( (3)'!A170,'COAL RECEIPT &amp; GCV DATA (3)'!$C$3:$C$204)</f>
        <v>0</v>
      </c>
      <c r="D170" s="13">
        <f>IFERROR(VLOOKUP(A170,'COAL RECEIPT &amp; GCV DATA (3)'!$A$2:$V$9,4,0),0)</f>
        <v>0</v>
      </c>
      <c r="E170" s="14">
        <f>IFERROR(VLOOKUP(A170,'COAL RECEIPT &amp; GCV DATA (3)'!$A$2:$V$9,5,0),0)</f>
        <v>0</v>
      </c>
      <c r="F170" s="13">
        <f>SUMIF('COAL RECEIPT &amp; GCV DATA (3)'!$A$3:$A$204,'MASTER DATA FILE RAW COAL ( (3)'!A198,'COAL RECEIPT &amp; GCV DATA (3)'!$F$3:$F$204)</f>
        <v>0</v>
      </c>
      <c r="G170" s="13">
        <f>IFERROR(VLOOKUP(A170,'COAL RECEIPT &amp; GCV DATA (3)'!$A$2:$V$9,7,0),0)</f>
        <v>0</v>
      </c>
      <c r="H170" s="13">
        <f>IFERROR(VLOOKUP(A170,'COAL RECEIPT &amp; GCV DATA (3)'!$A$2:$V$9,8,0),0)</f>
        <v>0</v>
      </c>
      <c r="I170" s="13">
        <f>IFERROR(VLOOKUP(A170,'COAL RECEIPT &amp; GCV DATA (3)'!$A$2:$V$9,9,0),0)</f>
        <v>0</v>
      </c>
      <c r="J170" s="13">
        <f>IFERROR(VLOOKUP(A170,'COAL RECEIPT &amp; GCV DATA (3)'!$A$2:$V$9,10,0),0)</f>
        <v>0</v>
      </c>
      <c r="K170" s="15">
        <f>SUMIF('COAL RECEIPT &amp; GCV DATA (3)'!$A$3:$A$204,'MASTER DATA FILE RAW COAL ( (3)'!A170,'COAL RECEIPT &amp; GCV DATA (3)'!$K$3:$K$204)</f>
        <v>0</v>
      </c>
      <c r="L170" s="15">
        <f>SUMIF('COAL RECEIPT &amp; GCV DATA (3)'!$A$3:$A$204,'MASTER DATA FILE RAW COAL ( (3)'!A170,'COAL RECEIPT &amp; GCV DATA (3)'!$L$3:$L$204)</f>
        <v>0</v>
      </c>
      <c r="M170" s="15">
        <f t="shared" si="13"/>
        <v>0</v>
      </c>
      <c r="N170" s="15">
        <f t="shared" si="14"/>
        <v>0</v>
      </c>
      <c r="O170" s="15">
        <f>SUMIF('COAL RECEIPT &amp; GCV DATA (3)'!$A$3:$A$204,'MASTER DATA FILE RAW COAL ( (3)'!A170,'COAL RECEIPT &amp; GCV DATA (3)'!$O$3:$O$204)</f>
        <v>0</v>
      </c>
      <c r="P170" s="15">
        <f t="shared" si="15"/>
        <v>0</v>
      </c>
      <c r="Q170" s="15">
        <f>SUMIF('COAL RECEIPT &amp; GCV DATA (3)'!$A$3:$A$9,'MASTER DATA FILE RAW COAL ( (3)'!A170,'COAL RECEIPT &amp; GCV DATA (3)'!$Q$3:$Q$9)+IF(H170=$J$234,($K$234*K170),0)+IF(H170=$J$235,($K$235*K170),0)+IF(H169=$J$235,($K$236*K170),0)</f>
        <v>0</v>
      </c>
      <c r="R170" s="16">
        <f>SUMIF('COAL RECEIPT &amp; GCV DATA (3)'!$A$3:$A$9,'MASTER DATA FILE RAW COAL ( (3)'!A170,'COAL RECEIPT &amp; GCV DATA (3)'!$R$3:$R$9)+IF(H170=$J$234,($K$234*K170),0)+IF(H170=$J$235,($K$235*K170),0)</f>
        <v>0</v>
      </c>
      <c r="S170" s="15">
        <f t="shared" si="16"/>
        <v>0</v>
      </c>
      <c r="T170" s="15">
        <f>SUMIF('COAL RECEIPT &amp; GCV DATA (3)'!$A$3:$A$204,'MASTER DATA FILE RAW COAL ( (3)'!A170,'COAL RECEIPT &amp; GCV DATA (3)'!$T$3:$T$204)</f>
        <v>0</v>
      </c>
      <c r="U170" s="15">
        <f t="shared" si="17"/>
        <v>0</v>
      </c>
      <c r="V170" s="15">
        <f>SUMIF('COAL RECEIPT &amp; GCV DATA (3)'!$A$3:$A$204,'MASTER DATA FILE RAW COAL ( (3)'!A170,'COAL RECEIPT &amp; GCV DATA (3)'!$V$3:$V$204)</f>
        <v>0</v>
      </c>
      <c r="W170" s="15">
        <f t="shared" si="18"/>
        <v>0</v>
      </c>
    </row>
    <row r="171" spans="1:23" customFormat="1" hidden="1" x14ac:dyDescent="0.3">
      <c r="A171" s="12"/>
      <c r="B171" s="12">
        <f>SUMIF('COAL RECEIPT &amp; GCV DATA (3)'!$A$3:$A$9,'MASTER DATA FILE RAW COAL ( (3)'!A171,'COAL RECEIPT &amp; GCV DATA (3)'!$B$3:$B$9)</f>
        <v>0</v>
      </c>
      <c r="C171" s="13">
        <f>SUMIF('COAL RECEIPT &amp; GCV DATA (3)'!$A$3:$A$204,'MASTER DATA FILE RAW COAL ( (3)'!A171,'COAL RECEIPT &amp; GCV DATA (3)'!$C$3:$C$204)</f>
        <v>0</v>
      </c>
      <c r="D171" s="13">
        <f>IFERROR(VLOOKUP(A171,'COAL RECEIPT &amp; GCV DATA (3)'!$A$2:$V$9,4,0),0)</f>
        <v>0</v>
      </c>
      <c r="E171" s="14">
        <f>IFERROR(VLOOKUP(A171,'COAL RECEIPT &amp; GCV DATA (3)'!$A$2:$V$9,5,0),0)</f>
        <v>0</v>
      </c>
      <c r="F171" s="13">
        <f>SUMIF('COAL RECEIPT &amp; GCV DATA (3)'!$A$3:$A$204,'MASTER DATA FILE RAW COAL ( (3)'!A199,'COAL RECEIPT &amp; GCV DATA (3)'!$F$3:$F$204)</f>
        <v>0</v>
      </c>
      <c r="G171" s="13">
        <f>IFERROR(VLOOKUP(A171,'COAL RECEIPT &amp; GCV DATA (3)'!$A$2:$V$9,7,0),0)</f>
        <v>0</v>
      </c>
      <c r="H171" s="13">
        <f>IFERROR(VLOOKUP(A171,'COAL RECEIPT &amp; GCV DATA (3)'!$A$2:$V$9,8,0),0)</f>
        <v>0</v>
      </c>
      <c r="I171" s="13">
        <f>IFERROR(VLOOKUP(A171,'COAL RECEIPT &amp; GCV DATA (3)'!$A$2:$V$9,9,0),0)</f>
        <v>0</v>
      </c>
      <c r="J171" s="13">
        <f>IFERROR(VLOOKUP(A171,'COAL RECEIPT &amp; GCV DATA (3)'!$A$2:$V$9,10,0),0)</f>
        <v>0</v>
      </c>
      <c r="K171" s="15">
        <f>SUMIF('COAL RECEIPT &amp; GCV DATA (3)'!$A$3:$A$204,'MASTER DATA FILE RAW COAL ( (3)'!A171,'COAL RECEIPT &amp; GCV DATA (3)'!$K$3:$K$204)</f>
        <v>0</v>
      </c>
      <c r="L171" s="15">
        <f>SUMIF('COAL RECEIPT &amp; GCV DATA (3)'!$A$3:$A$204,'MASTER DATA FILE RAW COAL ( (3)'!A171,'COAL RECEIPT &amp; GCV DATA (3)'!$L$3:$L$204)</f>
        <v>0</v>
      </c>
      <c r="M171" s="15">
        <f t="shared" si="13"/>
        <v>0</v>
      </c>
      <c r="N171" s="15">
        <f t="shared" si="14"/>
        <v>0</v>
      </c>
      <c r="O171" s="15">
        <f>SUMIF('COAL RECEIPT &amp; GCV DATA (3)'!$A$3:$A$204,'MASTER DATA FILE RAW COAL ( (3)'!A171,'COAL RECEIPT &amp; GCV DATA (3)'!$O$3:$O$204)</f>
        <v>0</v>
      </c>
      <c r="P171" s="15">
        <f t="shared" si="15"/>
        <v>0</v>
      </c>
      <c r="Q171" s="15">
        <f>SUMIF('COAL RECEIPT &amp; GCV DATA (3)'!$A$3:$A$9,'MASTER DATA FILE RAW COAL ( (3)'!A171,'COAL RECEIPT &amp; GCV DATA (3)'!$Q$3:$Q$9)+IF(H171=$J$234,($K$234*K171),0)+IF(H171=$J$235,($K$235*K171),0)+IF(H170=$J$235,($K$236*K171),0)</f>
        <v>0</v>
      </c>
      <c r="R171" s="16">
        <f>SUMIF('COAL RECEIPT &amp; GCV DATA (3)'!$A$3:$A$9,'MASTER DATA FILE RAW COAL ( (3)'!A171,'COAL RECEIPT &amp; GCV DATA (3)'!$R$3:$R$9)+IF(H171=$J$234,($K$234*K171),0)+IF(H171=$J$235,($K$235*K171),0)</f>
        <v>0</v>
      </c>
      <c r="S171" s="15">
        <f t="shared" si="16"/>
        <v>0</v>
      </c>
      <c r="T171" s="15">
        <f>SUMIF('COAL RECEIPT &amp; GCV DATA (3)'!$A$3:$A$204,'MASTER DATA FILE RAW COAL ( (3)'!A171,'COAL RECEIPT &amp; GCV DATA (3)'!$T$3:$T$204)</f>
        <v>0</v>
      </c>
      <c r="U171" s="15">
        <f t="shared" si="17"/>
        <v>0</v>
      </c>
      <c r="V171" s="15">
        <f>SUMIF('COAL RECEIPT &amp; GCV DATA (3)'!$A$3:$A$204,'MASTER DATA FILE RAW COAL ( (3)'!A171,'COAL RECEIPT &amp; GCV DATA (3)'!$V$3:$V$204)</f>
        <v>0</v>
      </c>
      <c r="W171" s="15">
        <f t="shared" si="18"/>
        <v>0</v>
      </c>
    </row>
    <row r="172" spans="1:23" customFormat="1" hidden="1" x14ac:dyDescent="0.3">
      <c r="A172" s="12"/>
      <c r="B172" s="12">
        <f>SUMIF('COAL RECEIPT &amp; GCV DATA (3)'!$A$3:$A$9,'MASTER DATA FILE RAW COAL ( (3)'!A172,'COAL RECEIPT &amp; GCV DATA (3)'!$B$3:$B$9)</f>
        <v>0</v>
      </c>
      <c r="C172" s="13">
        <f>SUMIF('COAL RECEIPT &amp; GCV DATA (3)'!$A$3:$A$204,'MASTER DATA FILE RAW COAL ( (3)'!A172,'COAL RECEIPT &amp; GCV DATA (3)'!$C$3:$C$204)</f>
        <v>0</v>
      </c>
      <c r="D172" s="13">
        <f>IFERROR(VLOOKUP(A172,'COAL RECEIPT &amp; GCV DATA (3)'!$A$2:$V$9,4,0),0)</f>
        <v>0</v>
      </c>
      <c r="E172" s="14">
        <f>IFERROR(VLOOKUP(A172,'COAL RECEIPT &amp; GCV DATA (3)'!$A$2:$V$9,5,0),0)</f>
        <v>0</v>
      </c>
      <c r="F172" s="13">
        <f>SUMIF('COAL RECEIPT &amp; GCV DATA (3)'!$A$3:$A$204,'MASTER DATA FILE RAW COAL ( (3)'!A200,'COAL RECEIPT &amp; GCV DATA (3)'!$F$3:$F$204)</f>
        <v>0</v>
      </c>
      <c r="G172" s="13">
        <f>IFERROR(VLOOKUP(A172,'COAL RECEIPT &amp; GCV DATA (3)'!$A$2:$V$9,7,0),0)</f>
        <v>0</v>
      </c>
      <c r="H172" s="13">
        <f>IFERROR(VLOOKUP(A172,'COAL RECEIPT &amp; GCV DATA (3)'!$A$2:$V$9,8,0),0)</f>
        <v>0</v>
      </c>
      <c r="I172" s="13">
        <f>IFERROR(VLOOKUP(A172,'COAL RECEIPT &amp; GCV DATA (3)'!$A$2:$V$9,9,0),0)</f>
        <v>0</v>
      </c>
      <c r="J172" s="13">
        <f>IFERROR(VLOOKUP(A172,'COAL RECEIPT &amp; GCV DATA (3)'!$A$2:$V$9,10,0),0)</f>
        <v>0</v>
      </c>
      <c r="K172" s="15">
        <f>SUMIF('COAL RECEIPT &amp; GCV DATA (3)'!$A$3:$A$204,'MASTER DATA FILE RAW COAL ( (3)'!A172,'COAL RECEIPT &amp; GCV DATA (3)'!$K$3:$K$204)</f>
        <v>0</v>
      </c>
      <c r="L172" s="15">
        <f>SUMIF('COAL RECEIPT &amp; GCV DATA (3)'!$A$3:$A$204,'MASTER DATA FILE RAW COAL ( (3)'!A172,'COAL RECEIPT &amp; GCV DATA (3)'!$L$3:$L$204)</f>
        <v>0</v>
      </c>
      <c r="M172" s="15">
        <f t="shared" si="13"/>
        <v>0</v>
      </c>
      <c r="N172" s="15">
        <f t="shared" si="14"/>
        <v>0</v>
      </c>
      <c r="O172" s="15">
        <f>SUMIF('COAL RECEIPT &amp; GCV DATA (3)'!$A$3:$A$204,'MASTER DATA FILE RAW COAL ( (3)'!A172,'COAL RECEIPT &amp; GCV DATA (3)'!$O$3:$O$204)</f>
        <v>0</v>
      </c>
      <c r="P172" s="15">
        <f t="shared" si="15"/>
        <v>0</v>
      </c>
      <c r="Q172" s="15">
        <f>SUMIF('COAL RECEIPT &amp; GCV DATA (3)'!$A$3:$A$9,'MASTER DATA FILE RAW COAL ( (3)'!A172,'COAL RECEIPT &amp; GCV DATA (3)'!$Q$3:$Q$9)+IF(H172=$J$234,($K$234*K172),0)+IF(H172=$J$235,($K$235*K172),0)+IF(H171=$J$235,($K$236*K172),0)</f>
        <v>0</v>
      </c>
      <c r="R172" s="16">
        <f>SUMIF('COAL RECEIPT &amp; GCV DATA (3)'!$A$3:$A$9,'MASTER DATA FILE RAW COAL ( (3)'!A172,'COAL RECEIPT &amp; GCV DATA (3)'!$R$3:$R$9)+IF(H172=$J$234,($K$234*K172),0)+IF(H172=$J$235,($K$235*K172),0)</f>
        <v>0</v>
      </c>
      <c r="S172" s="15">
        <f t="shared" si="16"/>
        <v>0</v>
      </c>
      <c r="T172" s="15">
        <f>SUMIF('COAL RECEIPT &amp; GCV DATA (3)'!$A$3:$A$204,'MASTER DATA FILE RAW COAL ( (3)'!A172,'COAL RECEIPT &amp; GCV DATA (3)'!$T$3:$T$204)</f>
        <v>0</v>
      </c>
      <c r="U172" s="15">
        <f t="shared" si="17"/>
        <v>0</v>
      </c>
      <c r="V172" s="15">
        <f>SUMIF('COAL RECEIPT &amp; GCV DATA (3)'!$A$3:$A$204,'MASTER DATA FILE RAW COAL ( (3)'!A172,'COAL RECEIPT &amp; GCV DATA (3)'!$V$3:$V$204)</f>
        <v>0</v>
      </c>
      <c r="W172" s="15">
        <f t="shared" si="18"/>
        <v>0</v>
      </c>
    </row>
    <row r="173" spans="1:23" customFormat="1" hidden="1" x14ac:dyDescent="0.3">
      <c r="A173" s="12"/>
      <c r="B173" s="12">
        <f>SUMIF('COAL RECEIPT &amp; GCV DATA (3)'!$A$3:$A$9,'MASTER DATA FILE RAW COAL ( (3)'!A173,'COAL RECEIPT &amp; GCV DATA (3)'!$B$3:$B$9)</f>
        <v>0</v>
      </c>
      <c r="C173" s="13">
        <f>SUMIF('COAL RECEIPT &amp; GCV DATA (3)'!$A$3:$A$204,'MASTER DATA FILE RAW COAL ( (3)'!A173,'COAL RECEIPT &amp; GCV DATA (3)'!$C$3:$C$204)</f>
        <v>0</v>
      </c>
      <c r="D173" s="13">
        <f>IFERROR(VLOOKUP(A173,'COAL RECEIPT &amp; GCV DATA (3)'!$A$2:$V$9,4,0),0)</f>
        <v>0</v>
      </c>
      <c r="E173" s="14">
        <f>IFERROR(VLOOKUP(A173,'COAL RECEIPT &amp; GCV DATA (3)'!$A$2:$V$9,5,0),0)</f>
        <v>0</v>
      </c>
      <c r="F173" s="13">
        <f>SUMIF('COAL RECEIPT &amp; GCV DATA (3)'!$A$3:$A$204,'MASTER DATA FILE RAW COAL ( (3)'!A201,'COAL RECEIPT &amp; GCV DATA (3)'!$F$3:$F$204)</f>
        <v>0</v>
      </c>
      <c r="G173" s="13">
        <f>IFERROR(VLOOKUP(A173,'COAL RECEIPT &amp; GCV DATA (3)'!$A$2:$V$9,7,0),0)</f>
        <v>0</v>
      </c>
      <c r="H173" s="13">
        <f>IFERROR(VLOOKUP(A173,'COAL RECEIPT &amp; GCV DATA (3)'!$A$2:$V$9,8,0),0)</f>
        <v>0</v>
      </c>
      <c r="I173" s="13">
        <f>IFERROR(VLOOKUP(A173,'COAL RECEIPT &amp; GCV DATA (3)'!$A$2:$V$9,9,0),0)</f>
        <v>0</v>
      </c>
      <c r="J173" s="13">
        <f>IFERROR(VLOOKUP(A173,'COAL RECEIPT &amp; GCV DATA (3)'!$A$2:$V$9,10,0),0)</f>
        <v>0</v>
      </c>
      <c r="K173" s="15">
        <f>SUMIF('COAL RECEIPT &amp; GCV DATA (3)'!$A$3:$A$204,'MASTER DATA FILE RAW COAL ( (3)'!A173,'COAL RECEIPT &amp; GCV DATA (3)'!$K$3:$K$204)</f>
        <v>0</v>
      </c>
      <c r="L173" s="15">
        <f>SUMIF('COAL RECEIPT &amp; GCV DATA (3)'!$A$3:$A$204,'MASTER DATA FILE RAW COAL ( (3)'!A173,'COAL RECEIPT &amp; GCV DATA (3)'!$L$3:$L$204)</f>
        <v>0</v>
      </c>
      <c r="M173" s="15">
        <f t="shared" si="13"/>
        <v>0</v>
      </c>
      <c r="N173" s="15">
        <f t="shared" si="14"/>
        <v>0</v>
      </c>
      <c r="O173" s="15">
        <f>SUMIF('COAL RECEIPT &amp; GCV DATA (3)'!$A$3:$A$204,'MASTER DATA FILE RAW COAL ( (3)'!A173,'COAL RECEIPT &amp; GCV DATA (3)'!$O$3:$O$204)</f>
        <v>0</v>
      </c>
      <c r="P173" s="15">
        <f t="shared" si="15"/>
        <v>0</v>
      </c>
      <c r="Q173" s="15">
        <f>SUMIF('COAL RECEIPT &amp; GCV DATA (3)'!$A$3:$A$9,'MASTER DATA FILE RAW COAL ( (3)'!A173,'COAL RECEIPT &amp; GCV DATA (3)'!$Q$3:$Q$9)+IF(H173=$J$234,($K$234*K173),0)+IF(H173=$J$235,($K$235*K173),0)+IF(H172=$J$235,($K$236*K173),0)</f>
        <v>0</v>
      </c>
      <c r="R173" s="16">
        <f>SUMIF('COAL RECEIPT &amp; GCV DATA (3)'!$A$3:$A$9,'MASTER DATA FILE RAW COAL ( (3)'!A173,'COAL RECEIPT &amp; GCV DATA (3)'!$R$3:$R$9)+IF(H173=$J$234,($K$234*K173),0)+IF(H173=$J$235,($K$235*K173),0)</f>
        <v>0</v>
      </c>
      <c r="S173" s="15">
        <f t="shared" si="16"/>
        <v>0</v>
      </c>
      <c r="T173" s="15">
        <f>SUMIF('COAL RECEIPT &amp; GCV DATA (3)'!$A$3:$A$204,'MASTER DATA FILE RAW COAL ( (3)'!A173,'COAL RECEIPT &amp; GCV DATA (3)'!$T$3:$T$204)</f>
        <v>0</v>
      </c>
      <c r="U173" s="15">
        <f t="shared" si="17"/>
        <v>0</v>
      </c>
      <c r="V173" s="15">
        <f>SUMIF('COAL RECEIPT &amp; GCV DATA (3)'!$A$3:$A$204,'MASTER DATA FILE RAW COAL ( (3)'!A173,'COAL RECEIPT &amp; GCV DATA (3)'!$V$3:$V$204)</f>
        <v>0</v>
      </c>
      <c r="W173" s="15">
        <f t="shared" si="18"/>
        <v>0</v>
      </c>
    </row>
    <row r="174" spans="1:23" customFormat="1" hidden="1" x14ac:dyDescent="0.3">
      <c r="A174" s="12"/>
      <c r="B174" s="12">
        <f>SUMIF('COAL RECEIPT &amp; GCV DATA (3)'!$A$3:$A$9,'MASTER DATA FILE RAW COAL ( (3)'!A174,'COAL RECEIPT &amp; GCV DATA (3)'!$B$3:$B$9)</f>
        <v>0</v>
      </c>
      <c r="C174" s="13">
        <f>SUMIF('COAL RECEIPT &amp; GCV DATA (3)'!$A$3:$A$204,'MASTER DATA FILE RAW COAL ( (3)'!A174,'COAL RECEIPT &amp; GCV DATA (3)'!$C$3:$C$204)</f>
        <v>0</v>
      </c>
      <c r="D174" s="13">
        <f>IFERROR(VLOOKUP(A174,'COAL RECEIPT &amp; GCV DATA (3)'!$A$2:$V$9,4,0),0)</f>
        <v>0</v>
      </c>
      <c r="E174" s="14">
        <f>IFERROR(VLOOKUP(A174,'COAL RECEIPT &amp; GCV DATA (3)'!$A$2:$V$9,5,0),0)</f>
        <v>0</v>
      </c>
      <c r="F174" s="13">
        <f>SUMIF('COAL RECEIPT &amp; GCV DATA (3)'!$A$3:$A$204,'MASTER DATA FILE RAW COAL ( (3)'!A202,'COAL RECEIPT &amp; GCV DATA (3)'!$F$3:$F$204)</f>
        <v>0</v>
      </c>
      <c r="G174" s="13">
        <f>IFERROR(VLOOKUP(A174,'COAL RECEIPT &amp; GCV DATA (3)'!$A$2:$V$9,7,0),0)</f>
        <v>0</v>
      </c>
      <c r="H174" s="13">
        <f>IFERROR(VLOOKUP(A174,'COAL RECEIPT &amp; GCV DATA (3)'!$A$2:$V$9,8,0),0)</f>
        <v>0</v>
      </c>
      <c r="I174" s="13">
        <f>IFERROR(VLOOKUP(A174,'COAL RECEIPT &amp; GCV DATA (3)'!$A$2:$V$9,9,0),0)</f>
        <v>0</v>
      </c>
      <c r="J174" s="13">
        <f>IFERROR(VLOOKUP(A174,'COAL RECEIPT &amp; GCV DATA (3)'!$A$2:$V$9,10,0),0)</f>
        <v>0</v>
      </c>
      <c r="K174" s="15">
        <f>SUMIF('COAL RECEIPT &amp; GCV DATA (3)'!$A$3:$A$204,'MASTER DATA FILE RAW COAL ( (3)'!A174,'COAL RECEIPT &amp; GCV DATA (3)'!$K$3:$K$204)</f>
        <v>0</v>
      </c>
      <c r="L174" s="15">
        <f>SUMIF('COAL RECEIPT &amp; GCV DATA (3)'!$A$3:$A$204,'MASTER DATA FILE RAW COAL ( (3)'!A174,'COAL RECEIPT &amp; GCV DATA (3)'!$L$3:$L$204)</f>
        <v>0</v>
      </c>
      <c r="M174" s="15">
        <f t="shared" si="13"/>
        <v>0</v>
      </c>
      <c r="N174" s="15">
        <f t="shared" si="14"/>
        <v>0</v>
      </c>
      <c r="O174" s="15">
        <f>SUMIF('COAL RECEIPT &amp; GCV DATA (3)'!$A$3:$A$204,'MASTER DATA FILE RAW COAL ( (3)'!A174,'COAL RECEIPT &amp; GCV DATA (3)'!$O$3:$O$204)</f>
        <v>0</v>
      </c>
      <c r="P174" s="15">
        <f t="shared" si="15"/>
        <v>0</v>
      </c>
      <c r="Q174" s="15">
        <f>SUMIF('COAL RECEIPT &amp; GCV DATA (3)'!$A$3:$A$9,'MASTER DATA FILE RAW COAL ( (3)'!A174,'COAL RECEIPT &amp; GCV DATA (3)'!$Q$3:$Q$9)+IF(H174=$J$234,($K$234*K174),0)+IF(H174=$J$235,($K$235*K174),0)+IF(H173=$J$235,($K$236*K174),0)</f>
        <v>0</v>
      </c>
      <c r="R174" s="16">
        <f>SUMIF('COAL RECEIPT &amp; GCV DATA (3)'!$A$3:$A$9,'MASTER DATA FILE RAW COAL ( (3)'!A174,'COAL RECEIPT &amp; GCV DATA (3)'!$R$3:$R$9)+IF(H174=$J$234,($K$234*K174),0)+IF(H174=$J$235,($K$235*K174),0)</f>
        <v>0</v>
      </c>
      <c r="S174" s="15">
        <f t="shared" si="16"/>
        <v>0</v>
      </c>
      <c r="T174" s="15">
        <f>SUMIF('COAL RECEIPT &amp; GCV DATA (3)'!$A$3:$A$204,'MASTER DATA FILE RAW COAL ( (3)'!A174,'COAL RECEIPT &amp; GCV DATA (3)'!$T$3:$T$204)</f>
        <v>0</v>
      </c>
      <c r="U174" s="15">
        <f t="shared" si="17"/>
        <v>0</v>
      </c>
      <c r="V174" s="15">
        <f>SUMIF('COAL RECEIPT &amp; GCV DATA (3)'!$A$3:$A$204,'MASTER DATA FILE RAW COAL ( (3)'!A174,'COAL RECEIPT &amp; GCV DATA (3)'!$V$3:$V$204)</f>
        <v>0</v>
      </c>
      <c r="W174" s="15">
        <f t="shared" si="18"/>
        <v>0</v>
      </c>
    </row>
    <row r="175" spans="1:23" customFormat="1" hidden="1" x14ac:dyDescent="0.3">
      <c r="A175" s="12"/>
      <c r="B175" s="12">
        <f>SUMIF('COAL RECEIPT &amp; GCV DATA (3)'!$A$3:$A$9,'MASTER DATA FILE RAW COAL ( (3)'!A175,'COAL RECEIPT &amp; GCV DATA (3)'!$B$3:$B$9)</f>
        <v>0</v>
      </c>
      <c r="C175" s="13">
        <f>SUMIF('COAL RECEIPT &amp; GCV DATA (3)'!$A$3:$A$204,'MASTER DATA FILE RAW COAL ( (3)'!A175,'COAL RECEIPT &amp; GCV DATA (3)'!$C$3:$C$204)</f>
        <v>0</v>
      </c>
      <c r="D175" s="13">
        <f>IFERROR(VLOOKUP(A175,'COAL RECEIPT &amp; GCV DATA (3)'!$A$2:$V$9,4,0),0)</f>
        <v>0</v>
      </c>
      <c r="E175" s="14">
        <f>IFERROR(VLOOKUP(A175,'COAL RECEIPT &amp; GCV DATA (3)'!$A$2:$V$9,5,0),0)</f>
        <v>0</v>
      </c>
      <c r="F175" s="13">
        <f>SUMIF('COAL RECEIPT &amp; GCV DATA (3)'!$A$3:$A$204,'MASTER DATA FILE RAW COAL ( (3)'!A203,'COAL RECEIPT &amp; GCV DATA (3)'!$F$3:$F$204)</f>
        <v>0</v>
      </c>
      <c r="G175" s="13">
        <f>IFERROR(VLOOKUP(A175,'COAL RECEIPT &amp; GCV DATA (3)'!$A$2:$V$9,7,0),0)</f>
        <v>0</v>
      </c>
      <c r="H175" s="13">
        <f>IFERROR(VLOOKUP(A175,'COAL RECEIPT &amp; GCV DATA (3)'!$A$2:$V$9,8,0),0)</f>
        <v>0</v>
      </c>
      <c r="I175" s="13">
        <f>IFERROR(VLOOKUP(A175,'COAL RECEIPT &amp; GCV DATA (3)'!$A$2:$V$9,9,0),0)</f>
        <v>0</v>
      </c>
      <c r="J175" s="13">
        <f>IFERROR(VLOOKUP(A175,'COAL RECEIPT &amp; GCV DATA (3)'!$A$2:$V$9,10,0),0)</f>
        <v>0</v>
      </c>
      <c r="K175" s="15">
        <f>SUMIF('COAL RECEIPT &amp; GCV DATA (3)'!$A$3:$A$204,'MASTER DATA FILE RAW COAL ( (3)'!A175,'COAL RECEIPT &amp; GCV DATA (3)'!$K$3:$K$204)</f>
        <v>0</v>
      </c>
      <c r="L175" s="15">
        <f>SUMIF('COAL RECEIPT &amp; GCV DATA (3)'!$A$3:$A$204,'MASTER DATA FILE RAW COAL ( (3)'!A175,'COAL RECEIPT &amp; GCV DATA (3)'!$L$3:$L$204)</f>
        <v>0</v>
      </c>
      <c r="M175" s="15">
        <f t="shared" si="13"/>
        <v>0</v>
      </c>
      <c r="N175" s="15">
        <f t="shared" si="14"/>
        <v>0</v>
      </c>
      <c r="O175" s="15">
        <f>SUMIF('COAL RECEIPT &amp; GCV DATA (3)'!$A$3:$A$204,'MASTER DATA FILE RAW COAL ( (3)'!A175,'COAL RECEIPT &amp; GCV DATA (3)'!$O$3:$O$204)</f>
        <v>0</v>
      </c>
      <c r="P175" s="15">
        <f t="shared" si="15"/>
        <v>0</v>
      </c>
      <c r="Q175" s="15">
        <f>SUMIF('COAL RECEIPT &amp; GCV DATA (3)'!$A$3:$A$9,'MASTER DATA FILE RAW COAL ( (3)'!A175,'COAL RECEIPT &amp; GCV DATA (3)'!$Q$3:$Q$9)+IF(H175=$J$234,($K$234*K175),0)+IF(H175=$J$235,($K$235*K175),0)+IF(H174=$J$235,($K$236*K175),0)</f>
        <v>0</v>
      </c>
      <c r="R175" s="16">
        <f>SUMIF('COAL RECEIPT &amp; GCV DATA (3)'!$A$3:$A$9,'MASTER DATA FILE RAW COAL ( (3)'!A175,'COAL RECEIPT &amp; GCV DATA (3)'!$R$3:$R$9)+IF(H175=$J$234,($K$234*K175),0)+IF(H175=$J$235,($K$235*K175),0)</f>
        <v>0</v>
      </c>
      <c r="S175" s="15">
        <f t="shared" si="16"/>
        <v>0</v>
      </c>
      <c r="T175" s="15">
        <f>SUMIF('COAL RECEIPT &amp; GCV DATA (3)'!$A$3:$A$204,'MASTER DATA FILE RAW COAL ( (3)'!A175,'COAL RECEIPT &amp; GCV DATA (3)'!$T$3:$T$204)</f>
        <v>0</v>
      </c>
      <c r="U175" s="15">
        <f t="shared" si="17"/>
        <v>0</v>
      </c>
      <c r="V175" s="15">
        <f>SUMIF('COAL RECEIPT &amp; GCV DATA (3)'!$A$3:$A$204,'MASTER DATA FILE RAW COAL ( (3)'!A175,'COAL RECEIPT &amp; GCV DATA (3)'!$V$3:$V$204)</f>
        <v>0</v>
      </c>
      <c r="W175" s="15">
        <f t="shared" si="18"/>
        <v>0</v>
      </c>
    </row>
    <row r="176" spans="1:23" customFormat="1" hidden="1" x14ac:dyDescent="0.3">
      <c r="A176" s="12"/>
      <c r="B176" s="12">
        <f>SUMIF('COAL RECEIPT &amp; GCV DATA (3)'!$A$3:$A$9,'MASTER DATA FILE RAW COAL ( (3)'!A176,'COAL RECEIPT &amp; GCV DATA (3)'!$B$3:$B$9)</f>
        <v>0</v>
      </c>
      <c r="C176" s="13">
        <f>SUMIF('COAL RECEIPT &amp; GCV DATA (3)'!$A$3:$A$204,'MASTER DATA FILE RAW COAL ( (3)'!A176,'COAL RECEIPT &amp; GCV DATA (3)'!$C$3:$C$204)</f>
        <v>0</v>
      </c>
      <c r="D176" s="13">
        <f>IFERROR(VLOOKUP(A176,'COAL RECEIPT &amp; GCV DATA (3)'!$A$2:$V$9,4,0),0)</f>
        <v>0</v>
      </c>
      <c r="E176" s="14">
        <f>IFERROR(VLOOKUP(A176,'COAL RECEIPT &amp; GCV DATA (3)'!$A$2:$V$9,5,0),0)</f>
        <v>0</v>
      </c>
      <c r="F176" s="13">
        <f>SUMIF('COAL RECEIPT &amp; GCV DATA (3)'!$A$3:$A$204,'MASTER DATA FILE RAW COAL ( (3)'!A204,'COAL RECEIPT &amp; GCV DATA (3)'!$F$3:$F$204)</f>
        <v>0</v>
      </c>
      <c r="G176" s="13">
        <f>IFERROR(VLOOKUP(A176,'COAL RECEIPT &amp; GCV DATA (3)'!$A$2:$V$9,7,0),0)</f>
        <v>0</v>
      </c>
      <c r="H176" s="13">
        <f>IFERROR(VLOOKUP(A176,'COAL RECEIPT &amp; GCV DATA (3)'!$A$2:$V$9,8,0),0)</f>
        <v>0</v>
      </c>
      <c r="I176" s="13">
        <f>IFERROR(VLOOKUP(A176,'COAL RECEIPT &amp; GCV DATA (3)'!$A$2:$V$9,9,0),0)</f>
        <v>0</v>
      </c>
      <c r="J176" s="13">
        <f>IFERROR(VLOOKUP(A176,'COAL RECEIPT &amp; GCV DATA (3)'!$A$2:$V$9,10,0),0)</f>
        <v>0</v>
      </c>
      <c r="K176" s="15">
        <f>SUMIF('COAL RECEIPT &amp; GCV DATA (3)'!$A$3:$A$204,'MASTER DATA FILE RAW COAL ( (3)'!A176,'COAL RECEIPT &amp; GCV DATA (3)'!$K$3:$K$204)</f>
        <v>0</v>
      </c>
      <c r="L176" s="15">
        <f>SUMIF('COAL RECEIPT &amp; GCV DATA (3)'!$A$3:$A$204,'MASTER DATA FILE RAW COAL ( (3)'!A176,'COAL RECEIPT &amp; GCV DATA (3)'!$L$3:$L$204)</f>
        <v>0</v>
      </c>
      <c r="M176" s="15">
        <f t="shared" si="13"/>
        <v>0</v>
      </c>
      <c r="N176" s="15">
        <f t="shared" si="14"/>
        <v>0</v>
      </c>
      <c r="O176" s="15">
        <f>SUMIF('COAL RECEIPT &amp; GCV DATA (3)'!$A$3:$A$204,'MASTER DATA FILE RAW COAL ( (3)'!A176,'COAL RECEIPT &amp; GCV DATA (3)'!$O$3:$O$204)</f>
        <v>0</v>
      </c>
      <c r="P176" s="15">
        <f t="shared" si="15"/>
        <v>0</v>
      </c>
      <c r="Q176" s="15">
        <f>SUMIF('COAL RECEIPT &amp; GCV DATA (3)'!$A$3:$A$9,'MASTER DATA FILE RAW COAL ( (3)'!A176,'COAL RECEIPT &amp; GCV DATA (3)'!$Q$3:$Q$9)+IF(H176=$J$234,($K$234*K176),0)+IF(H176=$J$235,($K$235*K176),0)+IF(H175=$J$235,($K$236*K176),0)</f>
        <v>0</v>
      </c>
      <c r="R176" s="16">
        <f>SUMIF('COAL RECEIPT &amp; GCV DATA (3)'!$A$3:$A$9,'MASTER DATA FILE RAW COAL ( (3)'!A176,'COAL RECEIPT &amp; GCV DATA (3)'!$R$3:$R$9)+IF(H176=$J$234,($K$234*K176),0)+IF(H176=$J$235,($K$235*K176),0)</f>
        <v>0</v>
      </c>
      <c r="S176" s="15">
        <f t="shared" si="16"/>
        <v>0</v>
      </c>
      <c r="T176" s="15">
        <f>SUMIF('COAL RECEIPT &amp; GCV DATA (3)'!$A$3:$A$204,'MASTER DATA FILE RAW COAL ( (3)'!A176,'COAL RECEIPT &amp; GCV DATA (3)'!$T$3:$T$204)</f>
        <v>0</v>
      </c>
      <c r="U176" s="15">
        <f t="shared" si="17"/>
        <v>0</v>
      </c>
      <c r="V176" s="15">
        <f>SUMIF('COAL RECEIPT &amp; GCV DATA (3)'!$A$3:$A$204,'MASTER DATA FILE RAW COAL ( (3)'!A176,'COAL RECEIPT &amp; GCV DATA (3)'!$V$3:$V$204)</f>
        <v>0</v>
      </c>
      <c r="W176" s="15">
        <f t="shared" si="18"/>
        <v>0</v>
      </c>
    </row>
    <row r="177" spans="1:23" customFormat="1" hidden="1" x14ac:dyDescent="0.3">
      <c r="A177" s="12"/>
      <c r="B177" s="12">
        <f>SUMIF('COAL RECEIPT &amp; GCV DATA (3)'!$A$3:$A$9,'MASTER DATA FILE RAW COAL ( (3)'!A177,'COAL RECEIPT &amp; GCV DATA (3)'!$B$3:$B$9)</f>
        <v>0</v>
      </c>
      <c r="C177" s="13">
        <f>SUMIF('COAL RECEIPT &amp; GCV DATA (3)'!$A$3:$A$204,'MASTER DATA FILE RAW COAL ( (3)'!A177,'COAL RECEIPT &amp; GCV DATA (3)'!$C$3:$C$204)</f>
        <v>0</v>
      </c>
      <c r="D177" s="13">
        <f>IFERROR(VLOOKUP(A177,'COAL RECEIPT &amp; GCV DATA (3)'!$A$2:$V$9,4,0),0)</f>
        <v>0</v>
      </c>
      <c r="E177" s="14">
        <f>IFERROR(VLOOKUP(A177,'COAL RECEIPT &amp; GCV DATA (3)'!$A$2:$V$9,5,0),0)</f>
        <v>0</v>
      </c>
      <c r="F177" s="13">
        <f>SUMIF('COAL RECEIPT &amp; GCV DATA (3)'!$A$3:$A$204,'MASTER DATA FILE RAW COAL ( (3)'!A205,'COAL RECEIPT &amp; GCV DATA (3)'!$F$3:$F$204)</f>
        <v>0</v>
      </c>
      <c r="G177" s="13">
        <f>IFERROR(VLOOKUP(A177,'COAL RECEIPT &amp; GCV DATA (3)'!$A$2:$V$9,7,0),0)</f>
        <v>0</v>
      </c>
      <c r="H177" s="13">
        <f>IFERROR(VLOOKUP(A177,'COAL RECEIPT &amp; GCV DATA (3)'!$A$2:$V$9,8,0),0)</f>
        <v>0</v>
      </c>
      <c r="I177" s="13">
        <f>IFERROR(VLOOKUP(A177,'COAL RECEIPT &amp; GCV DATA (3)'!$A$2:$V$9,9,0),0)</f>
        <v>0</v>
      </c>
      <c r="J177" s="13">
        <f>IFERROR(VLOOKUP(A177,'COAL RECEIPT &amp; GCV DATA (3)'!$A$2:$V$9,10,0),0)</f>
        <v>0</v>
      </c>
      <c r="K177" s="15">
        <f>SUMIF('COAL RECEIPT &amp; GCV DATA (3)'!$A$3:$A$204,'MASTER DATA FILE RAW COAL ( (3)'!A177,'COAL RECEIPT &amp; GCV DATA (3)'!$K$3:$K$204)</f>
        <v>0</v>
      </c>
      <c r="L177" s="15">
        <f>SUMIF('COAL RECEIPT &amp; GCV DATA (3)'!$A$3:$A$204,'MASTER DATA FILE RAW COAL ( (3)'!A177,'COAL RECEIPT &amp; GCV DATA (3)'!$L$3:$L$204)</f>
        <v>0</v>
      </c>
      <c r="M177" s="15">
        <f t="shared" si="13"/>
        <v>0</v>
      </c>
      <c r="N177" s="15">
        <f t="shared" si="14"/>
        <v>0</v>
      </c>
      <c r="O177" s="15">
        <f>SUMIF('COAL RECEIPT &amp; GCV DATA (3)'!$A$3:$A$204,'MASTER DATA FILE RAW COAL ( (3)'!A177,'COAL RECEIPT &amp; GCV DATA (3)'!$O$3:$O$204)</f>
        <v>0</v>
      </c>
      <c r="P177" s="15">
        <f t="shared" si="15"/>
        <v>0</v>
      </c>
      <c r="Q177" s="15">
        <f>SUMIF('COAL RECEIPT &amp; GCV DATA (3)'!$A$3:$A$9,'MASTER DATA FILE RAW COAL ( (3)'!A177,'COAL RECEIPT &amp; GCV DATA (3)'!$Q$3:$Q$9)+IF(H177=$J$234,($K$234*K177),0)+IF(H177=$J$235,($K$235*K177),0)+IF(H176=$J$235,($K$236*K177),0)</f>
        <v>0</v>
      </c>
      <c r="R177" s="16">
        <f>SUMIF('COAL RECEIPT &amp; GCV DATA (3)'!$A$3:$A$9,'MASTER DATA FILE RAW COAL ( (3)'!A177,'COAL RECEIPT &amp; GCV DATA (3)'!$R$3:$R$9)+IF(H177=$J$234,($K$234*K177),0)+IF(H177=$J$235,($K$235*K177),0)</f>
        <v>0</v>
      </c>
      <c r="S177" s="15">
        <f t="shared" si="16"/>
        <v>0</v>
      </c>
      <c r="T177" s="15">
        <f>SUMIF('COAL RECEIPT &amp; GCV DATA (3)'!$A$3:$A$204,'MASTER DATA FILE RAW COAL ( (3)'!A177,'COAL RECEIPT &amp; GCV DATA (3)'!$T$3:$T$204)</f>
        <v>0</v>
      </c>
      <c r="U177" s="15">
        <f t="shared" si="17"/>
        <v>0</v>
      </c>
      <c r="V177" s="15">
        <f>SUMIF('COAL RECEIPT &amp; GCV DATA (3)'!$A$3:$A$204,'MASTER DATA FILE RAW COAL ( (3)'!A177,'COAL RECEIPT &amp; GCV DATA (3)'!$V$3:$V$204)</f>
        <v>0</v>
      </c>
      <c r="W177" s="15">
        <f t="shared" si="18"/>
        <v>0</v>
      </c>
    </row>
    <row r="178" spans="1:23" customFormat="1" hidden="1" x14ac:dyDescent="0.3">
      <c r="A178" s="12"/>
      <c r="B178" s="12">
        <f>SUMIF('COAL RECEIPT &amp; GCV DATA (3)'!$A$3:$A$9,'MASTER DATA FILE RAW COAL ( (3)'!A178,'COAL RECEIPT &amp; GCV DATA (3)'!$B$3:$B$9)</f>
        <v>0</v>
      </c>
      <c r="C178" s="13">
        <f>SUMIF('COAL RECEIPT &amp; GCV DATA (3)'!$A$3:$A$204,'MASTER DATA FILE RAW COAL ( (3)'!A178,'COAL RECEIPT &amp; GCV DATA (3)'!$C$3:$C$204)</f>
        <v>0</v>
      </c>
      <c r="D178" s="13">
        <f>IFERROR(VLOOKUP(A178,'COAL RECEIPT &amp; GCV DATA (3)'!$A$2:$V$9,4,0),0)</f>
        <v>0</v>
      </c>
      <c r="E178" s="14">
        <f>IFERROR(VLOOKUP(A178,'COAL RECEIPT &amp; GCV DATA (3)'!$A$2:$V$9,5,0),0)</f>
        <v>0</v>
      </c>
      <c r="F178" s="13">
        <f>SUMIF('COAL RECEIPT &amp; GCV DATA (3)'!$A$3:$A$204,'MASTER DATA FILE RAW COAL ( (3)'!A206,'COAL RECEIPT &amp; GCV DATA (3)'!$F$3:$F$204)</f>
        <v>0</v>
      </c>
      <c r="G178" s="13">
        <f>IFERROR(VLOOKUP(A178,'COAL RECEIPT &amp; GCV DATA (3)'!$A$2:$V$9,7,0),0)</f>
        <v>0</v>
      </c>
      <c r="H178" s="13">
        <f>IFERROR(VLOOKUP(A178,'COAL RECEIPT &amp; GCV DATA (3)'!$A$2:$V$9,8,0),0)</f>
        <v>0</v>
      </c>
      <c r="I178" s="13">
        <f>IFERROR(VLOOKUP(A178,'COAL RECEIPT &amp; GCV DATA (3)'!$A$2:$V$9,9,0),0)</f>
        <v>0</v>
      </c>
      <c r="J178" s="13">
        <f>IFERROR(VLOOKUP(A178,'COAL RECEIPT &amp; GCV DATA (3)'!$A$2:$V$9,10,0),0)</f>
        <v>0</v>
      </c>
      <c r="K178" s="15">
        <f>SUMIF('COAL RECEIPT &amp; GCV DATA (3)'!$A$3:$A$204,'MASTER DATA FILE RAW COAL ( (3)'!A178,'COAL RECEIPT &amp; GCV DATA (3)'!$K$3:$K$204)</f>
        <v>0</v>
      </c>
      <c r="L178" s="15">
        <f>SUMIF('COAL RECEIPT &amp; GCV DATA (3)'!$A$3:$A$204,'MASTER DATA FILE RAW COAL ( (3)'!A178,'COAL RECEIPT &amp; GCV DATA (3)'!$L$3:$L$204)</f>
        <v>0</v>
      </c>
      <c r="M178" s="15">
        <f t="shared" si="13"/>
        <v>0</v>
      </c>
      <c r="N178" s="15">
        <f t="shared" si="14"/>
        <v>0</v>
      </c>
      <c r="O178" s="15">
        <f>SUMIF('COAL RECEIPT &amp; GCV DATA (3)'!$A$3:$A$204,'MASTER DATA FILE RAW COAL ( (3)'!A178,'COAL RECEIPT &amp; GCV DATA (3)'!$O$3:$O$204)</f>
        <v>0</v>
      </c>
      <c r="P178" s="15">
        <f t="shared" si="15"/>
        <v>0</v>
      </c>
      <c r="Q178" s="15">
        <f>SUMIF('COAL RECEIPT &amp; GCV DATA (3)'!$A$3:$A$9,'MASTER DATA FILE RAW COAL ( (3)'!A178,'COAL RECEIPT &amp; GCV DATA (3)'!$Q$3:$Q$9)+IF(H178=$J$234,($K$234*K178),0)+IF(H178=$J$235,($K$235*K178),0)+IF(H177=$J$235,($K$236*K178),0)</f>
        <v>0</v>
      </c>
      <c r="R178" s="16">
        <f>SUMIF('COAL RECEIPT &amp; GCV DATA (3)'!$A$3:$A$9,'MASTER DATA FILE RAW COAL ( (3)'!A178,'COAL RECEIPT &amp; GCV DATA (3)'!$R$3:$R$9)+IF(H178=$J$234,($K$234*K178),0)+IF(H178=$J$235,($K$235*K178),0)</f>
        <v>0</v>
      </c>
      <c r="S178" s="15">
        <f t="shared" si="16"/>
        <v>0</v>
      </c>
      <c r="T178" s="15">
        <f>SUMIF('COAL RECEIPT &amp; GCV DATA (3)'!$A$3:$A$204,'MASTER DATA FILE RAW COAL ( (3)'!A178,'COAL RECEIPT &amp; GCV DATA (3)'!$T$3:$T$204)</f>
        <v>0</v>
      </c>
      <c r="U178" s="15">
        <f t="shared" si="17"/>
        <v>0</v>
      </c>
      <c r="V178" s="15">
        <f>SUMIF('COAL RECEIPT &amp; GCV DATA (3)'!$A$3:$A$204,'MASTER DATA FILE RAW COAL ( (3)'!A178,'COAL RECEIPT &amp; GCV DATA (3)'!$V$3:$V$204)</f>
        <v>0</v>
      </c>
      <c r="W178" s="15">
        <f t="shared" si="18"/>
        <v>0</v>
      </c>
    </row>
    <row r="179" spans="1:23" customFormat="1" hidden="1" x14ac:dyDescent="0.3">
      <c r="A179" s="12"/>
      <c r="B179" s="12">
        <f>SUMIF('COAL RECEIPT &amp; GCV DATA (3)'!$A$3:$A$9,'MASTER DATA FILE RAW COAL ( (3)'!A179,'COAL RECEIPT &amp; GCV DATA (3)'!$B$3:$B$9)</f>
        <v>0</v>
      </c>
      <c r="C179" s="13">
        <f>SUMIF('COAL RECEIPT &amp; GCV DATA (3)'!$A$3:$A$204,'MASTER DATA FILE RAW COAL ( (3)'!A179,'COAL RECEIPT &amp; GCV DATA (3)'!$C$3:$C$204)</f>
        <v>0</v>
      </c>
      <c r="D179" s="13">
        <f>IFERROR(VLOOKUP(A179,'COAL RECEIPT &amp; GCV DATA (3)'!$A$2:$V$9,4,0),0)</f>
        <v>0</v>
      </c>
      <c r="E179" s="14">
        <f>IFERROR(VLOOKUP(A179,'COAL RECEIPT &amp; GCV DATA (3)'!$A$2:$V$9,5,0),0)</f>
        <v>0</v>
      </c>
      <c r="F179" s="13">
        <f>SUMIF('COAL RECEIPT &amp; GCV DATA (3)'!$A$3:$A$204,'MASTER DATA FILE RAW COAL ( (3)'!A207,'COAL RECEIPT &amp; GCV DATA (3)'!$F$3:$F$204)</f>
        <v>0</v>
      </c>
      <c r="G179" s="13">
        <f>IFERROR(VLOOKUP(A179,'COAL RECEIPT &amp; GCV DATA (3)'!$A$2:$V$9,7,0),0)</f>
        <v>0</v>
      </c>
      <c r="H179" s="13">
        <f>IFERROR(VLOOKUP(A179,'COAL RECEIPT &amp; GCV DATA (3)'!$A$2:$V$9,8,0),0)</f>
        <v>0</v>
      </c>
      <c r="I179" s="13">
        <f>IFERROR(VLOOKUP(A179,'COAL RECEIPT &amp; GCV DATA (3)'!$A$2:$V$9,9,0),0)</f>
        <v>0</v>
      </c>
      <c r="J179" s="13">
        <f>IFERROR(VLOOKUP(A179,'COAL RECEIPT &amp; GCV DATA (3)'!$A$2:$V$9,10,0),0)</f>
        <v>0</v>
      </c>
      <c r="K179" s="15">
        <f>SUMIF('COAL RECEIPT &amp; GCV DATA (3)'!$A$3:$A$204,'MASTER DATA FILE RAW COAL ( (3)'!A179,'COAL RECEIPT &amp; GCV DATA (3)'!$K$3:$K$204)</f>
        <v>0</v>
      </c>
      <c r="L179" s="15">
        <f>SUMIF('COAL RECEIPT &amp; GCV DATA (3)'!$A$3:$A$204,'MASTER DATA FILE RAW COAL ( (3)'!A179,'COAL RECEIPT &amp; GCV DATA (3)'!$L$3:$L$204)</f>
        <v>0</v>
      </c>
      <c r="M179" s="15">
        <f t="shared" si="13"/>
        <v>0</v>
      </c>
      <c r="N179" s="15">
        <f t="shared" si="14"/>
        <v>0</v>
      </c>
      <c r="O179" s="15">
        <f>SUMIF('COAL RECEIPT &amp; GCV DATA (3)'!$A$3:$A$204,'MASTER DATA FILE RAW COAL ( (3)'!A179,'COAL RECEIPT &amp; GCV DATA (3)'!$O$3:$O$204)</f>
        <v>0</v>
      </c>
      <c r="P179" s="15">
        <f t="shared" si="15"/>
        <v>0</v>
      </c>
      <c r="Q179" s="15">
        <f>SUMIF('COAL RECEIPT &amp; GCV DATA (3)'!$A$3:$A$9,'MASTER DATA FILE RAW COAL ( (3)'!A179,'COAL RECEIPT &amp; GCV DATA (3)'!$Q$3:$Q$9)+IF(H179=$J$234,($K$234*K179),0)+IF(H179=$J$235,($K$235*K179),0)+IF(H178=$J$235,($K$236*K179),0)</f>
        <v>0</v>
      </c>
      <c r="R179" s="16">
        <f>SUMIF('COAL RECEIPT &amp; GCV DATA (3)'!$A$3:$A$9,'MASTER DATA FILE RAW COAL ( (3)'!A179,'COAL RECEIPT &amp; GCV DATA (3)'!$R$3:$R$9)+IF(H179=$J$234,($K$234*K179),0)+IF(H179=$J$235,($K$235*K179),0)</f>
        <v>0</v>
      </c>
      <c r="S179" s="15">
        <f t="shared" si="16"/>
        <v>0</v>
      </c>
      <c r="T179" s="15">
        <f>SUMIF('COAL RECEIPT &amp; GCV DATA (3)'!$A$3:$A$204,'MASTER DATA FILE RAW COAL ( (3)'!A179,'COAL RECEIPT &amp; GCV DATA (3)'!$T$3:$T$204)</f>
        <v>0</v>
      </c>
      <c r="U179" s="15">
        <f t="shared" si="17"/>
        <v>0</v>
      </c>
      <c r="V179" s="15">
        <f>SUMIF('COAL RECEIPT &amp; GCV DATA (3)'!$A$3:$A$204,'MASTER DATA FILE RAW COAL ( (3)'!A179,'COAL RECEIPT &amp; GCV DATA (3)'!$V$3:$V$204)</f>
        <v>0</v>
      </c>
      <c r="W179" s="15">
        <f t="shared" si="18"/>
        <v>0</v>
      </c>
    </row>
    <row r="180" spans="1:23" customFormat="1" hidden="1" x14ac:dyDescent="0.3">
      <c r="A180" s="12"/>
      <c r="B180" s="12">
        <f>SUMIF('COAL RECEIPT &amp; GCV DATA (3)'!$A$3:$A$9,'MASTER DATA FILE RAW COAL ( (3)'!A180,'COAL RECEIPT &amp; GCV DATA (3)'!$B$3:$B$9)</f>
        <v>0</v>
      </c>
      <c r="C180" s="13">
        <f>SUMIF('COAL RECEIPT &amp; GCV DATA (3)'!$A$3:$A$204,'MASTER DATA FILE RAW COAL ( (3)'!A180,'COAL RECEIPT &amp; GCV DATA (3)'!$C$3:$C$204)</f>
        <v>0</v>
      </c>
      <c r="D180" s="13">
        <f>IFERROR(VLOOKUP(A180,'COAL RECEIPT &amp; GCV DATA (3)'!$A$2:$V$9,4,0),0)</f>
        <v>0</v>
      </c>
      <c r="E180" s="14">
        <f>IFERROR(VLOOKUP(A180,'COAL RECEIPT &amp; GCV DATA (3)'!$A$2:$V$9,5,0),0)</f>
        <v>0</v>
      </c>
      <c r="F180" s="13">
        <f>SUMIF('COAL RECEIPT &amp; GCV DATA (3)'!$A$3:$A$204,'MASTER DATA FILE RAW COAL ( (3)'!A208,'COAL RECEIPT &amp; GCV DATA (3)'!$F$3:$F$204)</f>
        <v>0</v>
      </c>
      <c r="G180" s="13">
        <f>IFERROR(VLOOKUP(A180,'COAL RECEIPT &amp; GCV DATA (3)'!$A$2:$V$9,7,0),0)</f>
        <v>0</v>
      </c>
      <c r="H180" s="13">
        <f>IFERROR(VLOOKUP(A180,'COAL RECEIPT &amp; GCV DATA (3)'!$A$2:$V$9,8,0),0)</f>
        <v>0</v>
      </c>
      <c r="I180" s="13">
        <f>IFERROR(VLOOKUP(A180,'COAL RECEIPT &amp; GCV DATA (3)'!$A$2:$V$9,9,0),0)</f>
        <v>0</v>
      </c>
      <c r="J180" s="13">
        <f>IFERROR(VLOOKUP(A180,'COAL RECEIPT &amp; GCV DATA (3)'!$A$2:$V$9,10,0),0)</f>
        <v>0</v>
      </c>
      <c r="K180" s="15">
        <f>SUMIF('COAL RECEIPT &amp; GCV DATA (3)'!$A$3:$A$204,'MASTER DATA FILE RAW COAL ( (3)'!A180,'COAL RECEIPT &amp; GCV DATA (3)'!$K$3:$K$204)</f>
        <v>0</v>
      </c>
      <c r="L180" s="15">
        <f>SUMIF('COAL RECEIPT &amp; GCV DATA (3)'!$A$3:$A$204,'MASTER DATA FILE RAW COAL ( (3)'!A180,'COAL RECEIPT &amp; GCV DATA (3)'!$L$3:$L$204)</f>
        <v>0</v>
      </c>
      <c r="M180" s="15">
        <f t="shared" si="13"/>
        <v>0</v>
      </c>
      <c r="N180" s="15">
        <f t="shared" si="14"/>
        <v>0</v>
      </c>
      <c r="O180" s="15">
        <f>SUMIF('COAL RECEIPT &amp; GCV DATA (3)'!$A$3:$A$204,'MASTER DATA FILE RAW COAL ( (3)'!A180,'COAL RECEIPT &amp; GCV DATA (3)'!$O$3:$O$204)</f>
        <v>0</v>
      </c>
      <c r="P180" s="15">
        <f t="shared" si="15"/>
        <v>0</v>
      </c>
      <c r="Q180" s="15">
        <f>SUMIF('COAL RECEIPT &amp; GCV DATA (3)'!$A$3:$A$9,'MASTER DATA FILE RAW COAL ( (3)'!A180,'COAL RECEIPT &amp; GCV DATA (3)'!$Q$3:$Q$9)+IF(H180=$J$234,($K$234*K180),0)+IF(H180=$J$235,($K$235*K180),0)+IF(H179=$J$235,($K$236*K180),0)</f>
        <v>0</v>
      </c>
      <c r="R180" s="16">
        <f>SUMIF('COAL RECEIPT &amp; GCV DATA (3)'!$A$3:$A$9,'MASTER DATA FILE RAW COAL ( (3)'!A180,'COAL RECEIPT &amp; GCV DATA (3)'!$R$3:$R$9)+IF(H180=$J$234,($K$234*K180),0)+IF(H180=$J$235,($K$235*K180),0)</f>
        <v>0</v>
      </c>
      <c r="S180" s="15">
        <f t="shared" si="16"/>
        <v>0</v>
      </c>
      <c r="T180" s="15">
        <f>SUMIF('COAL RECEIPT &amp; GCV DATA (3)'!$A$3:$A$204,'MASTER DATA FILE RAW COAL ( (3)'!A180,'COAL RECEIPT &amp; GCV DATA (3)'!$T$3:$T$204)</f>
        <v>0</v>
      </c>
      <c r="U180" s="15">
        <f t="shared" si="17"/>
        <v>0</v>
      </c>
      <c r="V180" s="15">
        <f>SUMIF('COAL RECEIPT &amp; GCV DATA (3)'!$A$3:$A$204,'MASTER DATA FILE RAW COAL ( (3)'!A180,'COAL RECEIPT &amp; GCV DATA (3)'!$V$3:$V$204)</f>
        <v>0</v>
      </c>
      <c r="W180" s="15">
        <f t="shared" si="18"/>
        <v>0</v>
      </c>
    </row>
    <row r="181" spans="1:23" customFormat="1" hidden="1" x14ac:dyDescent="0.3">
      <c r="A181" s="12"/>
      <c r="B181" s="12">
        <f>SUMIF('COAL RECEIPT &amp; GCV DATA (3)'!$A$3:$A$9,'MASTER DATA FILE RAW COAL ( (3)'!A181,'COAL RECEIPT &amp; GCV DATA (3)'!$B$3:$B$9)</f>
        <v>0</v>
      </c>
      <c r="C181" s="13">
        <f>SUMIF('COAL RECEIPT &amp; GCV DATA (3)'!$A$3:$A$204,'MASTER DATA FILE RAW COAL ( (3)'!A181,'COAL RECEIPT &amp; GCV DATA (3)'!$C$3:$C$204)</f>
        <v>0</v>
      </c>
      <c r="D181" s="13">
        <f>IFERROR(VLOOKUP(A181,'COAL RECEIPT &amp; GCV DATA (3)'!$A$2:$V$9,4,0),0)</f>
        <v>0</v>
      </c>
      <c r="E181" s="14">
        <f>IFERROR(VLOOKUP(A181,'COAL RECEIPT &amp; GCV DATA (3)'!$A$2:$V$9,5,0),0)</f>
        <v>0</v>
      </c>
      <c r="F181" s="13">
        <f>SUMIF('COAL RECEIPT &amp; GCV DATA (3)'!$A$3:$A$204,'MASTER DATA FILE RAW COAL ( (3)'!A209,'COAL RECEIPT &amp; GCV DATA (3)'!$F$3:$F$204)</f>
        <v>0</v>
      </c>
      <c r="G181" s="13">
        <f>IFERROR(VLOOKUP(A181,'COAL RECEIPT &amp; GCV DATA (3)'!$A$2:$V$9,7,0),0)</f>
        <v>0</v>
      </c>
      <c r="H181" s="13">
        <f>IFERROR(VLOOKUP(A181,'COAL RECEIPT &amp; GCV DATA (3)'!$A$2:$V$9,8,0),0)</f>
        <v>0</v>
      </c>
      <c r="I181" s="13">
        <f>IFERROR(VLOOKUP(A181,'COAL RECEIPT &amp; GCV DATA (3)'!$A$2:$V$9,9,0),0)</f>
        <v>0</v>
      </c>
      <c r="J181" s="13">
        <f>IFERROR(VLOOKUP(A181,'COAL RECEIPT &amp; GCV DATA (3)'!$A$2:$V$9,10,0),0)</f>
        <v>0</v>
      </c>
      <c r="K181" s="15">
        <f>SUMIF('COAL RECEIPT &amp; GCV DATA (3)'!$A$3:$A$204,'MASTER DATA FILE RAW COAL ( (3)'!A181,'COAL RECEIPT &amp; GCV DATA (3)'!$K$3:$K$204)</f>
        <v>0</v>
      </c>
      <c r="L181" s="15">
        <f>SUMIF('COAL RECEIPT &amp; GCV DATA (3)'!$A$3:$A$204,'MASTER DATA FILE RAW COAL ( (3)'!A181,'COAL RECEIPT &amp; GCV DATA (3)'!$L$3:$L$204)</f>
        <v>0</v>
      </c>
      <c r="M181" s="15">
        <f t="shared" si="13"/>
        <v>0</v>
      </c>
      <c r="N181" s="15">
        <f t="shared" si="14"/>
        <v>0</v>
      </c>
      <c r="O181" s="15">
        <f>SUMIF('COAL RECEIPT &amp; GCV DATA (3)'!$A$3:$A$204,'MASTER DATA FILE RAW COAL ( (3)'!A181,'COAL RECEIPT &amp; GCV DATA (3)'!$O$3:$O$204)</f>
        <v>0</v>
      </c>
      <c r="P181" s="15">
        <f t="shared" si="15"/>
        <v>0</v>
      </c>
      <c r="Q181" s="15">
        <f>SUMIF('COAL RECEIPT &amp; GCV DATA (3)'!$A$3:$A$9,'MASTER DATA FILE RAW COAL ( (3)'!A181,'COAL RECEIPT &amp; GCV DATA (3)'!$Q$3:$Q$9)+IF(H181=$J$234,($K$234*K181),0)+IF(H181=$J$235,($K$235*K181),0)+IF(H180=$J$235,($K$236*K181),0)</f>
        <v>0</v>
      </c>
      <c r="R181" s="16">
        <f>SUMIF('COAL RECEIPT &amp; GCV DATA (3)'!$A$3:$A$9,'MASTER DATA FILE RAW COAL ( (3)'!A181,'COAL RECEIPT &amp; GCV DATA (3)'!$R$3:$R$9)+IF(H181=$J$234,($K$234*K181),0)+IF(H181=$J$235,($K$235*K181),0)</f>
        <v>0</v>
      </c>
      <c r="S181" s="15">
        <f t="shared" si="16"/>
        <v>0</v>
      </c>
      <c r="T181" s="15">
        <f>SUMIF('COAL RECEIPT &amp; GCV DATA (3)'!$A$3:$A$204,'MASTER DATA FILE RAW COAL ( (3)'!A181,'COAL RECEIPT &amp; GCV DATA (3)'!$T$3:$T$204)</f>
        <v>0</v>
      </c>
      <c r="U181" s="15">
        <f t="shared" si="17"/>
        <v>0</v>
      </c>
      <c r="V181" s="15">
        <f>SUMIF('COAL RECEIPT &amp; GCV DATA (3)'!$A$3:$A$204,'MASTER DATA FILE RAW COAL ( (3)'!A181,'COAL RECEIPT &amp; GCV DATA (3)'!$V$3:$V$204)</f>
        <v>0</v>
      </c>
      <c r="W181" s="15">
        <f t="shared" si="18"/>
        <v>0</v>
      </c>
    </row>
    <row r="182" spans="1:23" customFormat="1" hidden="1" x14ac:dyDescent="0.3">
      <c r="A182" s="12"/>
      <c r="B182" s="12">
        <f>SUMIF('COAL RECEIPT &amp; GCV DATA (3)'!$A$3:$A$9,'MASTER DATA FILE RAW COAL ( (3)'!A182,'COAL RECEIPT &amp; GCV DATA (3)'!$B$3:$B$9)</f>
        <v>0</v>
      </c>
      <c r="C182" s="13">
        <f>SUMIF('COAL RECEIPT &amp; GCV DATA (3)'!$A$3:$A$204,'MASTER DATA FILE RAW COAL ( (3)'!A182,'COAL RECEIPT &amp; GCV DATA (3)'!$C$3:$C$204)</f>
        <v>0</v>
      </c>
      <c r="D182" s="13">
        <f>IFERROR(VLOOKUP(A182,'COAL RECEIPT &amp; GCV DATA (3)'!$A$2:$V$9,4,0),0)</f>
        <v>0</v>
      </c>
      <c r="E182" s="14">
        <f>IFERROR(VLOOKUP(A182,'COAL RECEIPT &amp; GCV DATA (3)'!$A$2:$V$9,5,0),0)</f>
        <v>0</v>
      </c>
      <c r="F182" s="13">
        <f>SUMIF('COAL RECEIPT &amp; GCV DATA (3)'!$A$3:$A$204,'MASTER DATA FILE RAW COAL ( (3)'!A210,'COAL RECEIPT &amp; GCV DATA (3)'!$F$3:$F$204)</f>
        <v>0</v>
      </c>
      <c r="G182" s="13">
        <f>IFERROR(VLOOKUP(A182,'COAL RECEIPT &amp; GCV DATA (3)'!$A$2:$V$9,7,0),0)</f>
        <v>0</v>
      </c>
      <c r="H182" s="13">
        <f>IFERROR(VLOOKUP(A182,'COAL RECEIPT &amp; GCV DATA (3)'!$A$2:$V$9,8,0),0)</f>
        <v>0</v>
      </c>
      <c r="I182" s="13">
        <f>IFERROR(VLOOKUP(A182,'COAL RECEIPT &amp; GCV DATA (3)'!$A$2:$V$9,9,0),0)</f>
        <v>0</v>
      </c>
      <c r="J182" s="13">
        <f>IFERROR(VLOOKUP(A182,'COAL RECEIPT &amp; GCV DATA (3)'!$A$2:$V$9,10,0),0)</f>
        <v>0</v>
      </c>
      <c r="K182" s="15">
        <f>SUMIF('COAL RECEIPT &amp; GCV DATA (3)'!$A$3:$A$204,'MASTER DATA FILE RAW COAL ( (3)'!A182,'COAL RECEIPT &amp; GCV DATA (3)'!$K$3:$K$204)</f>
        <v>0</v>
      </c>
      <c r="L182" s="15">
        <f>SUMIF('COAL RECEIPT &amp; GCV DATA (3)'!$A$3:$A$204,'MASTER DATA FILE RAW COAL ( (3)'!A182,'COAL RECEIPT &amp; GCV DATA (3)'!$L$3:$L$204)</f>
        <v>0</v>
      </c>
      <c r="M182" s="15">
        <f t="shared" si="13"/>
        <v>0</v>
      </c>
      <c r="N182" s="15">
        <f t="shared" si="14"/>
        <v>0</v>
      </c>
      <c r="O182" s="15">
        <f>SUMIF('COAL RECEIPT &amp; GCV DATA (3)'!$A$3:$A$204,'MASTER DATA FILE RAW COAL ( (3)'!A182,'COAL RECEIPT &amp; GCV DATA (3)'!$O$3:$O$204)</f>
        <v>0</v>
      </c>
      <c r="P182" s="15">
        <f t="shared" si="15"/>
        <v>0</v>
      </c>
      <c r="Q182" s="15">
        <f>SUMIF('COAL RECEIPT &amp; GCV DATA (3)'!$A$3:$A$9,'MASTER DATA FILE RAW COAL ( (3)'!A182,'COAL RECEIPT &amp; GCV DATA (3)'!$Q$3:$Q$9)+IF(H182=$J$234,($K$234*K182),0)+IF(H182=$J$235,($K$235*K182),0)+IF(H181=$J$235,($K$236*K182),0)</f>
        <v>0</v>
      </c>
      <c r="R182" s="16">
        <f>SUMIF('COAL RECEIPT &amp; GCV DATA (3)'!$A$3:$A$9,'MASTER DATA FILE RAW COAL ( (3)'!A182,'COAL RECEIPT &amp; GCV DATA (3)'!$R$3:$R$9)+IF(H182=$J$234,($K$234*K182),0)+IF(H182=$J$235,($K$235*K182),0)</f>
        <v>0</v>
      </c>
      <c r="S182" s="15">
        <f t="shared" si="16"/>
        <v>0</v>
      </c>
      <c r="T182" s="15">
        <f>SUMIF('COAL RECEIPT &amp; GCV DATA (3)'!$A$3:$A$204,'MASTER DATA FILE RAW COAL ( (3)'!A182,'COAL RECEIPT &amp; GCV DATA (3)'!$T$3:$T$204)</f>
        <v>0</v>
      </c>
      <c r="U182" s="15">
        <f t="shared" si="17"/>
        <v>0</v>
      </c>
      <c r="V182" s="15">
        <f>SUMIF('COAL RECEIPT &amp; GCV DATA (3)'!$A$3:$A$204,'MASTER DATA FILE RAW COAL ( (3)'!A182,'COAL RECEIPT &amp; GCV DATA (3)'!$V$3:$V$204)</f>
        <v>0</v>
      </c>
      <c r="W182" s="15">
        <f t="shared" si="18"/>
        <v>0</v>
      </c>
    </row>
    <row r="183" spans="1:23" customFormat="1" hidden="1" x14ac:dyDescent="0.3">
      <c r="A183" s="12"/>
      <c r="B183" s="12">
        <f>SUMIF('COAL RECEIPT &amp; GCV DATA (3)'!$A$3:$A$9,'MASTER DATA FILE RAW COAL ( (3)'!A183,'COAL RECEIPT &amp; GCV DATA (3)'!$B$3:$B$9)</f>
        <v>0</v>
      </c>
      <c r="C183" s="13">
        <f>SUMIF('COAL RECEIPT &amp; GCV DATA (3)'!$A$3:$A$204,'MASTER DATA FILE RAW COAL ( (3)'!A183,'COAL RECEIPT &amp; GCV DATA (3)'!$C$3:$C$204)</f>
        <v>0</v>
      </c>
      <c r="D183" s="13">
        <f>IFERROR(VLOOKUP(A183,'COAL RECEIPT &amp; GCV DATA (3)'!$A$2:$V$9,4,0),0)</f>
        <v>0</v>
      </c>
      <c r="E183" s="14">
        <f>IFERROR(VLOOKUP(A183,'COAL RECEIPT &amp; GCV DATA (3)'!$A$2:$V$9,5,0),0)</f>
        <v>0</v>
      </c>
      <c r="F183" s="13">
        <f>SUMIF('COAL RECEIPT &amp; GCV DATA (3)'!$A$3:$A$204,'MASTER DATA FILE RAW COAL ( (3)'!A211,'COAL RECEIPT &amp; GCV DATA (3)'!$F$3:$F$204)</f>
        <v>0</v>
      </c>
      <c r="G183" s="13">
        <f>IFERROR(VLOOKUP(A183,'COAL RECEIPT &amp; GCV DATA (3)'!$A$2:$V$9,7,0),0)</f>
        <v>0</v>
      </c>
      <c r="H183" s="13">
        <f>IFERROR(VLOOKUP(A183,'COAL RECEIPT &amp; GCV DATA (3)'!$A$2:$V$9,8,0),0)</f>
        <v>0</v>
      </c>
      <c r="I183" s="13">
        <f>IFERROR(VLOOKUP(A183,'COAL RECEIPT &amp; GCV DATA (3)'!$A$2:$V$9,9,0),0)</f>
        <v>0</v>
      </c>
      <c r="J183" s="13">
        <f>IFERROR(VLOOKUP(A183,'COAL RECEIPT &amp; GCV DATA (3)'!$A$2:$V$9,10,0),0)</f>
        <v>0</v>
      </c>
      <c r="K183" s="15">
        <f>SUMIF('COAL RECEIPT &amp; GCV DATA (3)'!$A$3:$A$204,'MASTER DATA FILE RAW COAL ( (3)'!A183,'COAL RECEIPT &amp; GCV DATA (3)'!$K$3:$K$204)</f>
        <v>0</v>
      </c>
      <c r="L183" s="15">
        <f>SUMIF('COAL RECEIPT &amp; GCV DATA (3)'!$A$3:$A$204,'MASTER DATA FILE RAW COAL ( (3)'!A183,'COAL RECEIPT &amp; GCV DATA (3)'!$L$3:$L$204)</f>
        <v>0</v>
      </c>
      <c r="M183" s="15">
        <f t="shared" si="13"/>
        <v>0</v>
      </c>
      <c r="N183" s="15">
        <f t="shared" si="14"/>
        <v>0</v>
      </c>
      <c r="O183" s="15">
        <f>SUMIF('COAL RECEIPT &amp; GCV DATA (3)'!$A$3:$A$204,'MASTER DATA FILE RAW COAL ( (3)'!A183,'COAL RECEIPT &amp; GCV DATA (3)'!$O$3:$O$204)</f>
        <v>0</v>
      </c>
      <c r="P183" s="15">
        <f t="shared" si="15"/>
        <v>0</v>
      </c>
      <c r="Q183" s="15">
        <f>SUMIF('COAL RECEIPT &amp; GCV DATA (3)'!$A$3:$A$9,'MASTER DATA FILE RAW COAL ( (3)'!A183,'COAL RECEIPT &amp; GCV DATA (3)'!$Q$3:$Q$9)+IF(H183=$J$234,($K$234*K183),0)+IF(H183=$J$235,($K$235*K183),0)+IF(H182=$J$235,($K$236*K183),0)</f>
        <v>0</v>
      </c>
      <c r="R183" s="16">
        <f>SUMIF('COAL RECEIPT &amp; GCV DATA (3)'!$A$3:$A$9,'MASTER DATA FILE RAW COAL ( (3)'!A183,'COAL RECEIPT &amp; GCV DATA (3)'!$R$3:$R$9)+IF(H183=$J$234,($K$234*K183),0)+IF(H183=$J$235,($K$235*K183),0)</f>
        <v>0</v>
      </c>
      <c r="S183" s="15">
        <f t="shared" si="16"/>
        <v>0</v>
      </c>
      <c r="T183" s="15">
        <f>SUMIF('COAL RECEIPT &amp; GCV DATA (3)'!$A$3:$A$204,'MASTER DATA FILE RAW COAL ( (3)'!A183,'COAL RECEIPT &amp; GCV DATA (3)'!$T$3:$T$204)</f>
        <v>0</v>
      </c>
      <c r="U183" s="15">
        <f t="shared" si="17"/>
        <v>0</v>
      </c>
      <c r="V183" s="15">
        <f>SUMIF('COAL RECEIPT &amp; GCV DATA (3)'!$A$3:$A$204,'MASTER DATA FILE RAW COAL ( (3)'!A183,'COAL RECEIPT &amp; GCV DATA (3)'!$V$3:$V$204)</f>
        <v>0</v>
      </c>
      <c r="W183" s="15">
        <f t="shared" si="18"/>
        <v>0</v>
      </c>
    </row>
    <row r="184" spans="1:23" customFormat="1" hidden="1" x14ac:dyDescent="0.3">
      <c r="A184" s="12"/>
      <c r="B184" s="12">
        <f>SUMIF('COAL RECEIPT &amp; GCV DATA (3)'!$A$3:$A$9,'MASTER DATA FILE RAW COAL ( (3)'!A184,'COAL RECEIPT &amp; GCV DATA (3)'!$B$3:$B$9)</f>
        <v>0</v>
      </c>
      <c r="C184" s="13">
        <f>SUMIF('COAL RECEIPT &amp; GCV DATA (3)'!$A$3:$A$9,'MASTER DATA FILE RAW COAL ( (3)'!A184,'COAL RECEIPT &amp; GCV DATA (3)'!$C$3:$C$9)</f>
        <v>0</v>
      </c>
      <c r="D184" s="13">
        <f>IFERROR(VLOOKUP(A184,'COAL RECEIPT &amp; GCV DATA (3)'!$A$2:$V$9,4,0),0)</f>
        <v>0</v>
      </c>
      <c r="E184" s="14">
        <f>IFERROR(VLOOKUP(A184,'COAL RECEIPT &amp; GCV DATA (3)'!$A$2:$V$9,5,0),0)</f>
        <v>0</v>
      </c>
      <c r="F184" s="13">
        <f>SUMIF('COAL RECEIPT &amp; GCV DATA (3)'!$A$3:$A$204,'MASTER DATA FILE RAW COAL ( (3)'!A212,'COAL RECEIPT &amp; GCV DATA (3)'!$F$3:$F$204)</f>
        <v>0</v>
      </c>
      <c r="G184" s="13">
        <f>IFERROR(VLOOKUP(A184,'COAL RECEIPT &amp; GCV DATA (3)'!$A$2:$V$9,7,0),0)</f>
        <v>0</v>
      </c>
      <c r="H184" s="13">
        <f>IFERROR(VLOOKUP(A184,'COAL RECEIPT &amp; GCV DATA (3)'!$A$2:$V$9,8,0),0)</f>
        <v>0</v>
      </c>
      <c r="I184" s="13">
        <f>IFERROR(VLOOKUP(A184,'COAL RECEIPT &amp; GCV DATA (3)'!$A$2:$V$9,9,0),0)</f>
        <v>0</v>
      </c>
      <c r="J184" s="13">
        <f>IFERROR(VLOOKUP(A184,'COAL RECEIPT &amp; GCV DATA (3)'!$A$2:$V$9,10,0),0)</f>
        <v>0</v>
      </c>
      <c r="K184" s="15">
        <f>SUMIF('COAL RECEIPT &amp; GCV DATA (3)'!$A$3:$A$204,'MASTER DATA FILE RAW COAL ( (3)'!A184,'COAL RECEIPT &amp; GCV DATA (3)'!$K$3:$K$204)</f>
        <v>0</v>
      </c>
      <c r="L184" s="15">
        <f>SUMIF('COAL RECEIPT &amp; GCV DATA (3)'!$A$3:$A$204,'MASTER DATA FILE RAW COAL ( (3)'!A184,'COAL RECEIPT &amp; GCV DATA (3)'!$L$3:$L$204)</f>
        <v>0</v>
      </c>
      <c r="M184" s="15">
        <f t="shared" si="13"/>
        <v>0</v>
      </c>
      <c r="N184" s="15">
        <f t="shared" si="14"/>
        <v>0</v>
      </c>
      <c r="O184" s="15">
        <f>SUMIF('COAL RECEIPT &amp; GCV DATA (3)'!$A$3:$A$204,'MASTER DATA FILE RAW COAL ( (3)'!A184,'COAL RECEIPT &amp; GCV DATA (3)'!$O$3:$O$204)</f>
        <v>0</v>
      </c>
      <c r="P184" s="15">
        <f t="shared" si="15"/>
        <v>0</v>
      </c>
      <c r="Q184" s="15">
        <f>SUMIF('COAL RECEIPT &amp; GCV DATA (3)'!$A$3:$A$9,'MASTER DATA FILE RAW COAL ( (3)'!A184,'COAL RECEIPT &amp; GCV DATA (3)'!$Q$3:$Q$9)+IF(H184=$J$234,($K$234*K184),0)+IF(H184=$J$235,($K$235*K184),0)+IF(H183=$J$235,($K$236*K184),0)</f>
        <v>0</v>
      </c>
      <c r="R184" s="16">
        <f>SUMIF('COAL RECEIPT &amp; GCV DATA (3)'!$A$3:$A$9,'MASTER DATA FILE RAW COAL ( (3)'!A184,'COAL RECEIPT &amp; GCV DATA (3)'!$R$3:$R$9)+IF(H184=$J$234,($K$234*K184),0)+IF(H184=$J$235,($K$235*K184),0)</f>
        <v>0</v>
      </c>
      <c r="S184" s="15">
        <f t="shared" si="16"/>
        <v>0</v>
      </c>
      <c r="T184" s="15">
        <f>SUMIF('COAL RECEIPT &amp; GCV DATA (3)'!$A$3:$A$204,'MASTER DATA FILE RAW COAL ( (3)'!A184,'COAL RECEIPT &amp; GCV DATA (3)'!$T$3:$T$204)</f>
        <v>0</v>
      </c>
      <c r="U184" s="15">
        <f t="shared" si="17"/>
        <v>0</v>
      </c>
      <c r="V184" s="15">
        <f>SUMIF('COAL RECEIPT &amp; GCV DATA (3)'!$A$3:$A$204,'MASTER DATA FILE RAW COAL ( (3)'!A184,'COAL RECEIPT &amp; GCV DATA (3)'!$V$3:$V$204)</f>
        <v>0</v>
      </c>
      <c r="W184" s="15">
        <f t="shared" si="18"/>
        <v>0</v>
      </c>
    </row>
    <row r="185" spans="1:23" customFormat="1" hidden="1" x14ac:dyDescent="0.3">
      <c r="A185" s="12"/>
      <c r="B185" s="12">
        <f>SUMIF('COAL RECEIPT &amp; GCV DATA (3)'!$A$3:$A$9,'MASTER DATA FILE RAW COAL ( (3)'!A185,'COAL RECEIPT &amp; GCV DATA (3)'!$B$3:$B$9)</f>
        <v>0</v>
      </c>
      <c r="C185" s="13">
        <f>SUMIF('COAL RECEIPT &amp; GCV DATA (3)'!$A$3:$A$9,'MASTER DATA FILE RAW COAL ( (3)'!A185,'COAL RECEIPT &amp; GCV DATA (3)'!$C$3:$C$9)</f>
        <v>0</v>
      </c>
      <c r="D185" s="13">
        <f>IFERROR(VLOOKUP(A185,'COAL RECEIPT &amp; GCV DATA (3)'!$A$2:$V$9,4,0),0)</f>
        <v>0</v>
      </c>
      <c r="E185" s="14">
        <f>IFERROR(VLOOKUP(A185,'COAL RECEIPT &amp; GCV DATA (3)'!$A$2:$V$9,5,0),0)</f>
        <v>0</v>
      </c>
      <c r="F185" s="13">
        <f>SUMIF('COAL RECEIPT &amp; GCV DATA (3)'!$A$3:$A$204,'MASTER DATA FILE RAW COAL ( (3)'!A213,'COAL RECEIPT &amp; GCV DATA (3)'!$F$3:$F$204)</f>
        <v>0</v>
      </c>
      <c r="G185" s="13">
        <f>IFERROR(VLOOKUP(A185,'COAL RECEIPT &amp; GCV DATA (3)'!$A$2:$V$9,7,0),0)</f>
        <v>0</v>
      </c>
      <c r="H185" s="13">
        <f>IFERROR(VLOOKUP(A185,'COAL RECEIPT &amp; GCV DATA (3)'!$A$2:$V$9,8,0),0)</f>
        <v>0</v>
      </c>
      <c r="I185" s="13">
        <f>IFERROR(VLOOKUP(A185,'COAL RECEIPT &amp; GCV DATA (3)'!$A$2:$V$9,9,0),0)</f>
        <v>0</v>
      </c>
      <c r="J185" s="13">
        <f>IFERROR(VLOOKUP(A185,'COAL RECEIPT &amp; GCV DATA (3)'!$A$2:$V$9,10,0),0)</f>
        <v>0</v>
      </c>
      <c r="K185" s="15">
        <f>SUMIF('COAL RECEIPT &amp; GCV DATA (3)'!$A$3:$A$204,'MASTER DATA FILE RAW COAL ( (3)'!A185,'COAL RECEIPT &amp; GCV DATA (3)'!$K$3:$K$204)</f>
        <v>0</v>
      </c>
      <c r="L185" s="15">
        <f>SUMIF('COAL RECEIPT &amp; GCV DATA (3)'!$A$3:$A$204,'MASTER DATA FILE RAW COAL ( (3)'!A185,'COAL RECEIPT &amp; GCV DATA (3)'!$L$3:$L$204)</f>
        <v>0</v>
      </c>
      <c r="M185" s="15">
        <f t="shared" si="13"/>
        <v>0</v>
      </c>
      <c r="N185" s="15">
        <f t="shared" si="14"/>
        <v>0</v>
      </c>
      <c r="O185" s="15">
        <f>SUMIF('COAL RECEIPT &amp; GCV DATA (3)'!$A$3:$A$204,'MASTER DATA FILE RAW COAL ( (3)'!A185,'COAL RECEIPT &amp; GCV DATA (3)'!$O$3:$O$204)</f>
        <v>0</v>
      </c>
      <c r="P185" s="15">
        <f t="shared" si="15"/>
        <v>0</v>
      </c>
      <c r="Q185" s="15">
        <f>SUMIF('COAL RECEIPT &amp; GCV DATA (3)'!$A$3:$A$9,'MASTER DATA FILE RAW COAL ( (3)'!A185,'COAL RECEIPT &amp; GCV DATA (3)'!$Q$3:$Q$9)+IF(H185=$J$234,($K$234*K185),0)+IF(H185=$J$235,($K$235*K185),0)+IF(H184=$J$235,($K$236*K185),0)</f>
        <v>0</v>
      </c>
      <c r="R185" s="16">
        <f>SUMIF('COAL RECEIPT &amp; GCV DATA (3)'!$A$3:$A$9,'MASTER DATA FILE RAW COAL ( (3)'!A185,'COAL RECEIPT &amp; GCV DATA (3)'!$R$3:$R$9)+IF(H185=$J$234,($K$234*K185),0)+IF(H185=$J$235,($K$235*K185),0)</f>
        <v>0</v>
      </c>
      <c r="S185" s="15">
        <f t="shared" si="16"/>
        <v>0</v>
      </c>
      <c r="T185" s="15">
        <f>SUMIF('COAL RECEIPT &amp; GCV DATA (3)'!$A$3:$A$204,'MASTER DATA FILE RAW COAL ( (3)'!A185,'COAL RECEIPT &amp; GCV DATA (3)'!$T$3:$T$204)</f>
        <v>0</v>
      </c>
      <c r="U185" s="15">
        <f t="shared" si="17"/>
        <v>0</v>
      </c>
      <c r="V185" s="15">
        <f>SUMIF('COAL RECEIPT &amp; GCV DATA (3)'!$A$3:$A$204,'MASTER DATA FILE RAW COAL ( (3)'!A185,'COAL RECEIPT &amp; GCV DATA (3)'!$V$3:$V$204)</f>
        <v>0</v>
      </c>
      <c r="W185" s="15">
        <f t="shared" si="18"/>
        <v>0</v>
      </c>
    </row>
    <row r="186" spans="1:23" customFormat="1" hidden="1" x14ac:dyDescent="0.3">
      <c r="A186" s="12"/>
      <c r="B186" s="12">
        <f>SUMIF('COAL RECEIPT &amp; GCV DATA (3)'!$A$3:$A$9,'MASTER DATA FILE RAW COAL ( (3)'!A186,'COAL RECEIPT &amp; GCV DATA (3)'!$B$3:$B$9)</f>
        <v>0</v>
      </c>
      <c r="C186" s="13">
        <f>SUMIF('COAL RECEIPT &amp; GCV DATA (3)'!$A$3:$A$9,'MASTER DATA FILE RAW COAL ( (3)'!A186,'COAL RECEIPT &amp; GCV DATA (3)'!$C$3:$C$9)</f>
        <v>0</v>
      </c>
      <c r="D186" s="13">
        <f>IFERROR(VLOOKUP(A186,'COAL RECEIPT &amp; GCV DATA (3)'!$A$2:$V$9,4,0),0)</f>
        <v>0</v>
      </c>
      <c r="E186" s="14">
        <f>IFERROR(VLOOKUP(A186,'COAL RECEIPT &amp; GCV DATA (3)'!$A$2:$V$9,5,0),0)</f>
        <v>0</v>
      </c>
      <c r="F186" s="13">
        <f>SUMIF('COAL RECEIPT &amp; GCV DATA (3)'!$A$3:$A$204,'MASTER DATA FILE RAW COAL ( (3)'!A214,'COAL RECEIPT &amp; GCV DATA (3)'!$F$3:$F$204)</f>
        <v>0</v>
      </c>
      <c r="G186" s="13">
        <f>IFERROR(VLOOKUP(A186,'COAL RECEIPT &amp; GCV DATA (3)'!$A$2:$V$9,7,0),0)</f>
        <v>0</v>
      </c>
      <c r="H186" s="13">
        <f>IFERROR(VLOOKUP(A186,'COAL RECEIPT &amp; GCV DATA (3)'!$A$2:$V$9,8,0),0)</f>
        <v>0</v>
      </c>
      <c r="I186" s="13">
        <f>IFERROR(VLOOKUP(A186,'COAL RECEIPT &amp; GCV DATA (3)'!$A$2:$V$9,9,0),0)</f>
        <v>0</v>
      </c>
      <c r="J186" s="13">
        <f>IFERROR(VLOOKUP(A186,'COAL RECEIPT &amp; GCV DATA (3)'!$A$2:$V$9,10,0),0)</f>
        <v>0</v>
      </c>
      <c r="K186" s="15">
        <f>SUMIF('COAL RECEIPT &amp; GCV DATA (3)'!$A$3:$A$204,'MASTER DATA FILE RAW COAL ( (3)'!A186,'COAL RECEIPT &amp; GCV DATA (3)'!$K$3:$K$204)</f>
        <v>0</v>
      </c>
      <c r="L186" s="15">
        <f>SUMIF('COAL RECEIPT &amp; GCV DATA (3)'!$A$3:$A$204,'MASTER DATA FILE RAW COAL ( (3)'!A186,'COAL RECEIPT &amp; GCV DATA (3)'!$L$3:$L$204)</f>
        <v>0</v>
      </c>
      <c r="M186" s="15">
        <f t="shared" si="13"/>
        <v>0</v>
      </c>
      <c r="N186" s="15">
        <f t="shared" si="14"/>
        <v>0</v>
      </c>
      <c r="O186" s="15">
        <f>SUMIF('COAL RECEIPT &amp; GCV DATA (3)'!$A$3:$A$204,'MASTER DATA FILE RAW COAL ( (3)'!A186,'COAL RECEIPT &amp; GCV DATA (3)'!$O$3:$O$204)</f>
        <v>0</v>
      </c>
      <c r="P186" s="15">
        <f t="shared" si="15"/>
        <v>0</v>
      </c>
      <c r="Q186" s="15">
        <f>SUMIF('COAL RECEIPT &amp; GCV DATA (3)'!$A$3:$A$9,'MASTER DATA FILE RAW COAL ( (3)'!A186,'COAL RECEIPT &amp; GCV DATA (3)'!$Q$3:$Q$9)+IF(H186=$J$234,($K$234*K186),0)+IF(H186=$J$235,($K$235*K186),0)+IF(H185=$J$235,($K$236*K186),0)</f>
        <v>0</v>
      </c>
      <c r="R186" s="16">
        <f>SUMIF('COAL RECEIPT &amp; GCV DATA (3)'!$A$3:$A$9,'MASTER DATA FILE RAW COAL ( (3)'!A186,'COAL RECEIPT &amp; GCV DATA (3)'!$R$3:$R$9)+IF(H186=$J$234,($K$234*K186),0)+IF(H186=$J$235,($K$235*K186),0)</f>
        <v>0</v>
      </c>
      <c r="S186" s="15">
        <f t="shared" si="16"/>
        <v>0</v>
      </c>
      <c r="T186" s="15">
        <f>SUMIF('COAL RECEIPT &amp; GCV DATA (3)'!$A$3:$A$204,'MASTER DATA FILE RAW COAL ( (3)'!A186,'COAL RECEIPT &amp; GCV DATA (3)'!$T$3:$T$204)</f>
        <v>0</v>
      </c>
      <c r="U186" s="15">
        <f t="shared" si="17"/>
        <v>0</v>
      </c>
      <c r="V186" s="15">
        <f>SUMIF('COAL RECEIPT &amp; GCV DATA (3)'!$A$3:$A$204,'MASTER DATA FILE RAW COAL ( (3)'!A186,'COAL RECEIPT &amp; GCV DATA (3)'!$V$3:$V$204)</f>
        <v>0</v>
      </c>
      <c r="W186" s="15">
        <f t="shared" si="18"/>
        <v>0</v>
      </c>
    </row>
    <row r="187" spans="1:23" customFormat="1" hidden="1" x14ac:dyDescent="0.3">
      <c r="A187" s="12"/>
      <c r="B187" s="12">
        <f>SUMIF('COAL RECEIPT &amp; GCV DATA (3)'!$A$3:$A$9,'MASTER DATA FILE RAW COAL ( (3)'!A187,'COAL RECEIPT &amp; GCV DATA (3)'!$B$3:$B$9)</f>
        <v>0</v>
      </c>
      <c r="C187" s="13">
        <f>SUMIF('COAL RECEIPT &amp; GCV DATA (3)'!$A$3:$A$9,'MASTER DATA FILE RAW COAL ( (3)'!A187,'COAL RECEIPT &amp; GCV DATA (3)'!$C$3:$C$9)</f>
        <v>0</v>
      </c>
      <c r="D187" s="13">
        <f>IFERROR(VLOOKUP(A187,'COAL RECEIPT &amp; GCV DATA (3)'!$A$2:$V$9,4,0),0)</f>
        <v>0</v>
      </c>
      <c r="E187" s="14">
        <f>IFERROR(VLOOKUP(A187,'COAL RECEIPT &amp; GCV DATA (3)'!$A$2:$V$9,5,0),0)</f>
        <v>0</v>
      </c>
      <c r="F187" s="13">
        <f>SUMIF('COAL RECEIPT &amp; GCV DATA (3)'!$A$3:$A$204,'MASTER DATA FILE RAW COAL ( (3)'!A215,'COAL RECEIPT &amp; GCV DATA (3)'!$F$3:$F$204)</f>
        <v>0</v>
      </c>
      <c r="G187" s="13">
        <f>IFERROR(VLOOKUP(A187,'COAL RECEIPT &amp; GCV DATA (3)'!$A$2:$V$9,7,0),0)</f>
        <v>0</v>
      </c>
      <c r="H187" s="13">
        <f>IFERROR(VLOOKUP(A187,'COAL RECEIPT &amp; GCV DATA (3)'!$A$2:$V$9,8,0),0)</f>
        <v>0</v>
      </c>
      <c r="I187" s="13">
        <f>IFERROR(VLOOKUP(A187,'COAL RECEIPT &amp; GCV DATA (3)'!$A$2:$V$9,9,0),0)</f>
        <v>0</v>
      </c>
      <c r="J187" s="13">
        <f>IFERROR(VLOOKUP(A187,'COAL RECEIPT &amp; GCV DATA (3)'!$A$2:$V$9,10,0),0)</f>
        <v>0</v>
      </c>
      <c r="K187" s="15">
        <f>SUMIF('COAL RECEIPT &amp; GCV DATA (3)'!$A$3:$A$204,'MASTER DATA FILE RAW COAL ( (3)'!A187,'COAL RECEIPT &amp; GCV DATA (3)'!$K$3:$K$204)</f>
        <v>0</v>
      </c>
      <c r="L187" s="15">
        <f>SUMIF('COAL RECEIPT &amp; GCV DATA (3)'!$A$3:$A$204,'MASTER DATA FILE RAW COAL ( (3)'!A187,'COAL RECEIPT &amp; GCV DATA (3)'!$L$3:$L$204)</f>
        <v>0</v>
      </c>
      <c r="M187" s="15">
        <f t="shared" si="13"/>
        <v>0</v>
      </c>
      <c r="N187" s="15">
        <f t="shared" si="14"/>
        <v>0</v>
      </c>
      <c r="O187" s="15">
        <f>SUMIF('COAL RECEIPT &amp; GCV DATA (3)'!$A$3:$A$204,'MASTER DATA FILE RAW COAL ( (3)'!A187,'COAL RECEIPT &amp; GCV DATA (3)'!$O$3:$O$204)</f>
        <v>0</v>
      </c>
      <c r="P187" s="15">
        <f t="shared" si="15"/>
        <v>0</v>
      </c>
      <c r="Q187" s="15">
        <f>SUMIF('COAL RECEIPT &amp; GCV DATA (3)'!$A$3:$A$9,'MASTER DATA FILE RAW COAL ( (3)'!A187,'COAL RECEIPT &amp; GCV DATA (3)'!$Q$3:$Q$9)+IF(H187=$J$234,($K$234*K187),0)+IF(H187=$J$235,($K$235*K187),0)+IF(H186=$J$235,($K$236*K187),0)</f>
        <v>0</v>
      </c>
      <c r="R187" s="16">
        <f>SUMIF('COAL RECEIPT &amp; GCV DATA (3)'!$A$3:$A$9,'MASTER DATA FILE RAW COAL ( (3)'!A187,'COAL RECEIPT &amp; GCV DATA (3)'!$R$3:$R$9)+IF(H187=$J$234,($K$234*K187),0)+IF(H187=$J$235,($K$235*K187),0)</f>
        <v>0</v>
      </c>
      <c r="S187" s="15">
        <f t="shared" si="16"/>
        <v>0</v>
      </c>
      <c r="T187" s="15">
        <f>SUMIF('COAL RECEIPT &amp; GCV DATA (3)'!$A$3:$A$204,'MASTER DATA FILE RAW COAL ( (3)'!A187,'COAL RECEIPT &amp; GCV DATA (3)'!$T$3:$T$204)</f>
        <v>0</v>
      </c>
      <c r="U187" s="15">
        <f t="shared" si="17"/>
        <v>0</v>
      </c>
      <c r="V187" s="15">
        <f>SUMIF('COAL RECEIPT &amp; GCV DATA (3)'!$A$3:$A$204,'MASTER DATA FILE RAW COAL ( (3)'!A187,'COAL RECEIPT &amp; GCV DATA (3)'!$V$3:$V$204)</f>
        <v>0</v>
      </c>
      <c r="W187" s="15">
        <f t="shared" si="18"/>
        <v>0</v>
      </c>
    </row>
    <row r="188" spans="1:23" customFormat="1" hidden="1" x14ac:dyDescent="0.3">
      <c r="A188" s="12"/>
      <c r="B188" s="12">
        <f>SUMIF('COAL RECEIPT &amp; GCV DATA (3)'!$A$3:$A$9,'MASTER DATA FILE RAW COAL ( (3)'!A188,'COAL RECEIPT &amp; GCV DATA (3)'!$B$3:$B$9)</f>
        <v>0</v>
      </c>
      <c r="C188" s="13">
        <f>SUMIF('COAL RECEIPT &amp; GCV DATA (3)'!$A$3:$A$9,'MASTER DATA FILE RAW COAL ( (3)'!A188,'COAL RECEIPT &amp; GCV DATA (3)'!$C$3:$C$9)</f>
        <v>0</v>
      </c>
      <c r="D188" s="13">
        <f>IFERROR(VLOOKUP(A188,'COAL RECEIPT &amp; GCV DATA (3)'!$A$2:$V$9,4,0),0)</f>
        <v>0</v>
      </c>
      <c r="E188" s="14">
        <f>IFERROR(VLOOKUP(A188,'COAL RECEIPT &amp; GCV DATA (3)'!$A$2:$V$9,5,0),0)</f>
        <v>0</v>
      </c>
      <c r="F188" s="13">
        <f>SUMIF('COAL RECEIPT &amp; GCV DATA (3)'!$A$3:$A$204,'MASTER DATA FILE RAW COAL ( (3)'!A216,'COAL RECEIPT &amp; GCV DATA (3)'!$F$3:$F$204)</f>
        <v>0</v>
      </c>
      <c r="G188" s="13">
        <f>IFERROR(VLOOKUP(A188,'COAL RECEIPT &amp; GCV DATA (3)'!$A$2:$V$9,7,0),0)</f>
        <v>0</v>
      </c>
      <c r="H188" s="13">
        <f>IFERROR(VLOOKUP(A188,'COAL RECEIPT &amp; GCV DATA (3)'!$A$2:$V$9,8,0),0)</f>
        <v>0</v>
      </c>
      <c r="I188" s="13">
        <f>IFERROR(VLOOKUP(A188,'COAL RECEIPT &amp; GCV DATA (3)'!$A$2:$V$9,9,0),0)</f>
        <v>0</v>
      </c>
      <c r="J188" s="13">
        <f>IFERROR(VLOOKUP(A188,'COAL RECEIPT &amp; GCV DATA (3)'!$A$2:$V$9,10,0),0)</f>
        <v>0</v>
      </c>
      <c r="K188" s="15">
        <f>SUMIF('COAL RECEIPT &amp; GCV DATA (3)'!$A$3:$A$204,'MASTER DATA FILE RAW COAL ( (3)'!A188,'COAL RECEIPT &amp; GCV DATA (3)'!$K$3:$K$204)</f>
        <v>0</v>
      </c>
      <c r="L188" s="15">
        <f>SUMIF('COAL RECEIPT &amp; GCV DATA (3)'!$A$3:$A$204,'MASTER DATA FILE RAW COAL ( (3)'!A188,'COAL RECEIPT &amp; GCV DATA (3)'!$L$3:$L$204)</f>
        <v>0</v>
      </c>
      <c r="M188" s="15">
        <f t="shared" si="13"/>
        <v>0</v>
      </c>
      <c r="N188" s="15">
        <f t="shared" si="14"/>
        <v>0</v>
      </c>
      <c r="O188" s="15">
        <f>SUMIF('COAL RECEIPT &amp; GCV DATA (3)'!$A$3:$A$204,'MASTER DATA FILE RAW COAL ( (3)'!A188,'COAL RECEIPT &amp; GCV DATA (3)'!$O$3:$O$204)</f>
        <v>0</v>
      </c>
      <c r="P188" s="15">
        <f t="shared" si="15"/>
        <v>0</v>
      </c>
      <c r="Q188" s="15">
        <f>SUMIF('COAL RECEIPT &amp; GCV DATA (3)'!$A$3:$A$9,'MASTER DATA FILE RAW COAL ( (3)'!A188,'COAL RECEIPT &amp; GCV DATA (3)'!$Q$3:$Q$9)+IF(H188=$J$234,($K$234*K188),0)+IF(H188=$J$235,($K$235*K188),0)+IF(H187=$J$235,($K$236*K188),0)</f>
        <v>0</v>
      </c>
      <c r="R188" s="16">
        <f>SUMIF('COAL RECEIPT &amp; GCV DATA (3)'!$A$3:$A$9,'MASTER DATA FILE RAW COAL ( (3)'!A188,'COAL RECEIPT &amp; GCV DATA (3)'!$R$3:$R$9)+IF(H188=$J$234,($K$234*K188),0)+IF(H188=$J$235,($K$235*K188),0)</f>
        <v>0</v>
      </c>
      <c r="S188" s="15">
        <f t="shared" si="16"/>
        <v>0</v>
      </c>
      <c r="T188" s="15">
        <f>SUMIF('COAL RECEIPT &amp; GCV DATA (3)'!$A$3:$A$204,'MASTER DATA FILE RAW COAL ( (3)'!A188,'COAL RECEIPT &amp; GCV DATA (3)'!$T$3:$T$204)</f>
        <v>0</v>
      </c>
      <c r="U188" s="15">
        <f t="shared" si="17"/>
        <v>0</v>
      </c>
      <c r="V188" s="15">
        <f>SUMIF('COAL RECEIPT &amp; GCV DATA (3)'!$A$3:$A$204,'MASTER DATA FILE RAW COAL ( (3)'!A188,'COAL RECEIPT &amp; GCV DATA (3)'!$V$3:$V$204)</f>
        <v>0</v>
      </c>
      <c r="W188" s="15">
        <f t="shared" si="18"/>
        <v>0</v>
      </c>
    </row>
    <row r="189" spans="1:23" customFormat="1" hidden="1" x14ac:dyDescent="0.3">
      <c r="A189" s="12"/>
      <c r="B189" s="12">
        <f>SUMIF('COAL RECEIPT &amp; GCV DATA (3)'!$A$3:$A$9,'MASTER DATA FILE RAW COAL ( (3)'!A189,'COAL RECEIPT &amp; GCV DATA (3)'!$B$3:$B$9)</f>
        <v>0</v>
      </c>
      <c r="C189" s="13">
        <f>SUMIF('COAL RECEIPT &amp; GCV DATA (3)'!$A$3:$A$9,'MASTER DATA FILE RAW COAL ( (3)'!A189,'COAL RECEIPT &amp; GCV DATA (3)'!$C$3:$C$9)</f>
        <v>0</v>
      </c>
      <c r="D189" s="13">
        <f>IFERROR(VLOOKUP(A189,'COAL RECEIPT &amp; GCV DATA (3)'!$A$2:$V$9,4,0),0)</f>
        <v>0</v>
      </c>
      <c r="E189" s="14">
        <f>IFERROR(VLOOKUP(A189,'COAL RECEIPT &amp; GCV DATA (3)'!$A$2:$V$9,5,0),0)</f>
        <v>0</v>
      </c>
      <c r="F189" s="13">
        <f>SUMIF('COAL RECEIPT &amp; GCV DATA (3)'!$A$3:$A$204,'MASTER DATA FILE RAW COAL ( (3)'!A217,'COAL RECEIPT &amp; GCV DATA (3)'!$F$3:$F$204)</f>
        <v>0</v>
      </c>
      <c r="G189" s="13">
        <f>IFERROR(VLOOKUP(A189,'COAL RECEIPT &amp; GCV DATA (3)'!$A$2:$V$9,7,0),0)</f>
        <v>0</v>
      </c>
      <c r="H189" s="13">
        <f>IFERROR(VLOOKUP(A189,'COAL RECEIPT &amp; GCV DATA (3)'!$A$2:$V$9,8,0),0)</f>
        <v>0</v>
      </c>
      <c r="I189" s="13">
        <f>IFERROR(VLOOKUP(A189,'COAL RECEIPT &amp; GCV DATA (3)'!$A$2:$V$9,9,0),0)</f>
        <v>0</v>
      </c>
      <c r="J189" s="13">
        <f>IFERROR(VLOOKUP(A189,'COAL RECEIPT &amp; GCV DATA (3)'!$A$2:$V$9,10,0),0)</f>
        <v>0</v>
      </c>
      <c r="K189" s="15">
        <f>SUMIF('COAL RECEIPT &amp; GCV DATA (3)'!$A$3:$A$204,'MASTER DATA FILE RAW COAL ( (3)'!A189,'COAL RECEIPT &amp; GCV DATA (3)'!$K$3:$K$204)</f>
        <v>0</v>
      </c>
      <c r="L189" s="15">
        <f>SUMIF('COAL RECEIPT &amp; GCV DATA (3)'!$A$3:$A$204,'MASTER DATA FILE RAW COAL ( (3)'!A189,'COAL RECEIPT &amp; GCV DATA (3)'!$L$3:$L$204)</f>
        <v>0</v>
      </c>
      <c r="M189" s="15">
        <f t="shared" si="13"/>
        <v>0</v>
      </c>
      <c r="N189" s="15">
        <f t="shared" si="14"/>
        <v>0</v>
      </c>
      <c r="O189" s="15">
        <f>SUMIF('COAL RECEIPT &amp; GCV DATA (3)'!$A$3:$A$204,'MASTER DATA FILE RAW COAL ( (3)'!A189,'COAL RECEIPT &amp; GCV DATA (3)'!$O$3:$O$204)</f>
        <v>0</v>
      </c>
      <c r="P189" s="15">
        <f t="shared" si="15"/>
        <v>0</v>
      </c>
      <c r="Q189" s="15">
        <f>SUMIF('COAL RECEIPT &amp; GCV DATA (3)'!$A$3:$A$9,'MASTER DATA FILE RAW COAL ( (3)'!A189,'COAL RECEIPT &amp; GCV DATA (3)'!$Q$3:$Q$9)+IF(H189=$J$234,($K$234*K189),0)+IF(H189=$J$235,($K$235*K189),0)+IF(H188=$J$235,($K$236*K189),0)</f>
        <v>0</v>
      </c>
      <c r="R189" s="16">
        <f>SUMIF('COAL RECEIPT &amp; GCV DATA (3)'!$A$3:$A$9,'MASTER DATA FILE RAW COAL ( (3)'!A189,'COAL RECEIPT &amp; GCV DATA (3)'!$R$3:$R$9)+IF(H189=$J$234,($K$234*K189),0)+IF(H189=$J$235,($K$235*K189),0)</f>
        <v>0</v>
      </c>
      <c r="S189" s="15">
        <f t="shared" si="16"/>
        <v>0</v>
      </c>
      <c r="T189" s="15">
        <f>SUMIF('COAL RECEIPT &amp; GCV DATA (3)'!$A$3:$A$204,'MASTER DATA FILE RAW COAL ( (3)'!A189,'COAL RECEIPT &amp; GCV DATA (3)'!$T$3:$T$204)</f>
        <v>0</v>
      </c>
      <c r="U189" s="15">
        <f t="shared" si="17"/>
        <v>0</v>
      </c>
      <c r="V189" s="15">
        <f>SUMIF('COAL RECEIPT &amp; GCV DATA (3)'!$A$3:$A$204,'MASTER DATA FILE RAW COAL ( (3)'!A189,'COAL RECEIPT &amp; GCV DATA (3)'!$V$3:$V$204)</f>
        <v>0</v>
      </c>
      <c r="W189" s="15">
        <f t="shared" si="18"/>
        <v>0</v>
      </c>
    </row>
    <row r="190" spans="1:23" customFormat="1" hidden="1" x14ac:dyDescent="0.3">
      <c r="A190" s="12"/>
      <c r="B190" s="12">
        <f>SUMIF('COAL RECEIPT &amp; GCV DATA (3)'!$A$3:$A$9,'MASTER DATA FILE RAW COAL ( (3)'!A190,'COAL RECEIPT &amp; GCV DATA (3)'!$B$3:$B$9)</f>
        <v>0</v>
      </c>
      <c r="C190" s="13">
        <f>SUMIF('COAL RECEIPT &amp; GCV DATA (3)'!$A$3:$A$9,'MASTER DATA FILE RAW COAL ( (3)'!A190,'COAL RECEIPT &amp; GCV DATA (3)'!$C$3:$C$9)</f>
        <v>0</v>
      </c>
      <c r="D190" s="13">
        <f>IFERROR(VLOOKUP(A190,'COAL RECEIPT &amp; GCV DATA (3)'!$A$2:$V$9,4,0),0)</f>
        <v>0</v>
      </c>
      <c r="E190" s="14">
        <f>IFERROR(VLOOKUP(A190,'COAL RECEIPT &amp; GCV DATA (3)'!$A$2:$V$9,5,0),0)</f>
        <v>0</v>
      </c>
      <c r="F190" s="13">
        <f>SUMIF('COAL RECEIPT &amp; GCV DATA (3)'!$A$3:$A$204,'MASTER DATA FILE RAW COAL ( (3)'!A218,'COAL RECEIPT &amp; GCV DATA (3)'!$F$3:$F$204)</f>
        <v>0</v>
      </c>
      <c r="G190" s="13">
        <f>IFERROR(VLOOKUP(A190,'COAL RECEIPT &amp; GCV DATA (3)'!$A$2:$V$9,7,0),0)</f>
        <v>0</v>
      </c>
      <c r="H190" s="13">
        <f>IFERROR(VLOOKUP(A190,'COAL RECEIPT &amp; GCV DATA (3)'!$A$2:$V$9,8,0),0)</f>
        <v>0</v>
      </c>
      <c r="I190" s="13">
        <f>IFERROR(VLOOKUP(A190,'COAL RECEIPT &amp; GCV DATA (3)'!$A$2:$V$9,9,0),0)</f>
        <v>0</v>
      </c>
      <c r="J190" s="13">
        <f>IFERROR(VLOOKUP(A190,'COAL RECEIPT &amp; GCV DATA (3)'!$A$2:$V$9,10,0),0)</f>
        <v>0</v>
      </c>
      <c r="K190" s="15">
        <f>SUMIF('COAL RECEIPT &amp; GCV DATA (3)'!$A$3:$A$204,'MASTER DATA FILE RAW COAL ( (3)'!A190,'COAL RECEIPT &amp; GCV DATA (3)'!$K$3:$K$204)</f>
        <v>0</v>
      </c>
      <c r="L190" s="15">
        <f>SUMIF('COAL RECEIPT &amp; GCV DATA (3)'!$A$3:$A$204,'MASTER DATA FILE RAW COAL ( (3)'!A190,'COAL RECEIPT &amp; GCV DATA (3)'!$L$3:$L$204)</f>
        <v>0</v>
      </c>
      <c r="M190" s="15">
        <f t="shared" si="13"/>
        <v>0</v>
      </c>
      <c r="N190" s="15">
        <f t="shared" si="14"/>
        <v>0</v>
      </c>
      <c r="O190" s="15">
        <f>SUMIF('COAL RECEIPT &amp; GCV DATA (3)'!$A$3:$A$204,'MASTER DATA FILE RAW COAL ( (3)'!A190,'COAL RECEIPT &amp; GCV DATA (3)'!$O$3:$O$204)</f>
        <v>0</v>
      </c>
      <c r="P190" s="15">
        <f t="shared" si="15"/>
        <v>0</v>
      </c>
      <c r="Q190" s="15">
        <f>SUMIF('COAL RECEIPT &amp; GCV DATA (3)'!$A$3:$A$9,'MASTER DATA FILE RAW COAL ( (3)'!A190,'COAL RECEIPT &amp; GCV DATA (3)'!$Q$3:$Q$9)+IF(H190=$J$234,($K$234*K190),0)+IF(H190=$J$235,($K$235*K190),0)+IF(H189=$J$235,($K$236*K190),0)</f>
        <v>0</v>
      </c>
      <c r="R190" s="16">
        <f>SUMIF('COAL RECEIPT &amp; GCV DATA (3)'!$A$3:$A$9,'MASTER DATA FILE RAW COAL ( (3)'!A190,'COAL RECEIPT &amp; GCV DATA (3)'!$R$3:$R$9)+IF(H190=$J$234,($K$234*K190),0)+IF(H190=$J$235,($K$235*K190),0)</f>
        <v>0</v>
      </c>
      <c r="S190" s="15">
        <f t="shared" si="16"/>
        <v>0</v>
      </c>
      <c r="T190" s="15">
        <f>SUMIF('COAL RECEIPT &amp; GCV DATA (3)'!$A$3:$A$204,'MASTER DATA FILE RAW COAL ( (3)'!A190,'COAL RECEIPT &amp; GCV DATA (3)'!$T$3:$T$204)</f>
        <v>0</v>
      </c>
      <c r="U190" s="15">
        <f t="shared" si="17"/>
        <v>0</v>
      </c>
      <c r="V190" s="15">
        <f>SUMIF('COAL RECEIPT &amp; GCV DATA (3)'!$A$3:$A$204,'MASTER DATA FILE RAW COAL ( (3)'!A190,'COAL RECEIPT &amp; GCV DATA (3)'!$V$3:$V$204)</f>
        <v>0</v>
      </c>
      <c r="W190" s="15">
        <f t="shared" si="18"/>
        <v>0</v>
      </c>
    </row>
    <row r="191" spans="1:23" customFormat="1" hidden="1" x14ac:dyDescent="0.3">
      <c r="A191" s="12"/>
      <c r="B191" s="12">
        <f>SUMIF('COAL RECEIPT &amp; GCV DATA (3)'!$A$3:$A$9,'MASTER DATA FILE RAW COAL ( (3)'!A191,'COAL RECEIPT &amp; GCV DATA (3)'!$B$3:$B$9)</f>
        <v>0</v>
      </c>
      <c r="C191" s="13">
        <f>SUMIF('COAL RECEIPT &amp; GCV DATA (3)'!$A$3:$A$9,'MASTER DATA FILE RAW COAL ( (3)'!A191,'COAL RECEIPT &amp; GCV DATA (3)'!$C$3:$C$9)</f>
        <v>0</v>
      </c>
      <c r="D191" s="13">
        <f>IFERROR(VLOOKUP(A191,'COAL RECEIPT &amp; GCV DATA (3)'!$A$2:$V$9,4,0),0)</f>
        <v>0</v>
      </c>
      <c r="E191" s="14">
        <f>IFERROR(VLOOKUP(A191,'COAL RECEIPT &amp; GCV DATA (3)'!$A$2:$V$9,5,0),0)</f>
        <v>0</v>
      </c>
      <c r="F191" s="13">
        <f>SUMIF('COAL RECEIPT &amp; GCV DATA (3)'!$A$3:$A$204,'MASTER DATA FILE RAW COAL ( (3)'!A219,'COAL RECEIPT &amp; GCV DATA (3)'!$F$3:$F$204)</f>
        <v>0</v>
      </c>
      <c r="G191" s="13">
        <f>IFERROR(VLOOKUP(A191,'COAL RECEIPT &amp; GCV DATA (3)'!$A$2:$V$9,7,0),0)</f>
        <v>0</v>
      </c>
      <c r="H191" s="13">
        <f>IFERROR(VLOOKUP(A191,'COAL RECEIPT &amp; GCV DATA (3)'!$A$2:$V$9,8,0),0)</f>
        <v>0</v>
      </c>
      <c r="I191" s="13">
        <f>IFERROR(VLOOKUP(A191,'COAL RECEIPT &amp; GCV DATA (3)'!$A$2:$V$9,9,0),0)</f>
        <v>0</v>
      </c>
      <c r="J191" s="13">
        <f>IFERROR(VLOOKUP(A191,'COAL RECEIPT &amp; GCV DATA (3)'!$A$2:$V$9,10,0),0)</f>
        <v>0</v>
      </c>
      <c r="K191" s="15">
        <f>SUMIF('COAL RECEIPT &amp; GCV DATA (3)'!$A$3:$A$204,'MASTER DATA FILE RAW COAL ( (3)'!A191,'COAL RECEIPT &amp; GCV DATA (3)'!$K$3:$K$204)</f>
        <v>0</v>
      </c>
      <c r="L191" s="15">
        <f>SUMIF('COAL RECEIPT &amp; GCV DATA (3)'!$A$3:$A$204,'MASTER DATA FILE RAW COAL ( (3)'!A191,'COAL RECEIPT &amp; GCV DATA (3)'!$L$3:$L$204)</f>
        <v>0</v>
      </c>
      <c r="M191" s="15">
        <f t="shared" si="13"/>
        <v>0</v>
      </c>
      <c r="N191" s="15">
        <f t="shared" si="14"/>
        <v>0</v>
      </c>
      <c r="O191" s="15">
        <f>SUMIF('COAL RECEIPT &amp; GCV DATA (3)'!$A$3:$A$204,'MASTER DATA FILE RAW COAL ( (3)'!A191,'COAL RECEIPT &amp; GCV DATA (3)'!$O$3:$O$204)</f>
        <v>0</v>
      </c>
      <c r="P191" s="15">
        <f t="shared" si="15"/>
        <v>0</v>
      </c>
      <c r="Q191" s="15">
        <f>SUMIF('COAL RECEIPT &amp; GCV DATA (3)'!$A$3:$A$9,'MASTER DATA FILE RAW COAL ( (3)'!A191,'COAL RECEIPT &amp; GCV DATA (3)'!$Q$3:$Q$9)+IF(H191=$J$234,($K$234*K191),0)+IF(H191=$J$235,($K$235*K191),0)+IF(H190=$J$235,($K$236*K191),0)</f>
        <v>0</v>
      </c>
      <c r="R191" s="16">
        <f>SUMIF('COAL RECEIPT &amp; GCV DATA (3)'!$A$3:$A$9,'MASTER DATA FILE RAW COAL ( (3)'!A191,'COAL RECEIPT &amp; GCV DATA (3)'!$R$3:$R$9)+IF(H191=$J$234,($K$234*K191),0)+IF(H191=$J$235,($K$235*K191),0)</f>
        <v>0</v>
      </c>
      <c r="S191" s="15">
        <f t="shared" si="16"/>
        <v>0</v>
      </c>
      <c r="T191" s="15">
        <f>SUMIF('COAL RECEIPT &amp; GCV DATA (3)'!$A$3:$A$204,'MASTER DATA FILE RAW COAL ( (3)'!A191,'COAL RECEIPT &amp; GCV DATA (3)'!$T$3:$T$204)</f>
        <v>0</v>
      </c>
      <c r="U191" s="15">
        <f t="shared" si="17"/>
        <v>0</v>
      </c>
      <c r="V191" s="15">
        <f>SUMIF('COAL RECEIPT &amp; GCV DATA (3)'!$A$3:$A$204,'MASTER DATA FILE RAW COAL ( (3)'!A191,'COAL RECEIPT &amp; GCV DATA (3)'!$V$3:$V$204)</f>
        <v>0</v>
      </c>
      <c r="W191" s="15">
        <f t="shared" si="18"/>
        <v>0</v>
      </c>
    </row>
    <row r="192" spans="1:23" customFormat="1" hidden="1" x14ac:dyDescent="0.3">
      <c r="A192" s="12"/>
      <c r="B192" s="12">
        <f>SUMIF('COAL RECEIPT &amp; GCV DATA (3)'!$A$3:$A$9,'MASTER DATA FILE RAW COAL ( (3)'!A192,'COAL RECEIPT &amp; GCV DATA (3)'!$B$3:$B$9)</f>
        <v>0</v>
      </c>
      <c r="C192" s="13">
        <f>SUMIF('COAL RECEIPT &amp; GCV DATA (3)'!$A$3:$A$9,'MASTER DATA FILE RAW COAL ( (3)'!A192,'COAL RECEIPT &amp; GCV DATA (3)'!$C$3:$C$9)</f>
        <v>0</v>
      </c>
      <c r="D192" s="13">
        <f>IFERROR(VLOOKUP(A192,'COAL RECEIPT &amp; GCV DATA (3)'!$A$2:$V$9,4,0),0)</f>
        <v>0</v>
      </c>
      <c r="E192" s="14">
        <f>IFERROR(VLOOKUP(A192,'COAL RECEIPT &amp; GCV DATA (3)'!$A$2:$V$9,5,0),0)</f>
        <v>0</v>
      </c>
      <c r="F192" s="13">
        <f>SUMIF('COAL RECEIPT &amp; GCV DATA (3)'!$A$3:$A$204,'MASTER DATA FILE RAW COAL ( (3)'!A220,'COAL RECEIPT &amp; GCV DATA (3)'!$F$3:$F$204)</f>
        <v>0</v>
      </c>
      <c r="G192" s="13">
        <f>IFERROR(VLOOKUP(A192,'COAL RECEIPT &amp; GCV DATA (3)'!$A$2:$V$9,7,0),0)</f>
        <v>0</v>
      </c>
      <c r="H192" s="13">
        <f>IFERROR(VLOOKUP(A192,'COAL RECEIPT &amp; GCV DATA (3)'!$A$2:$V$9,8,0),0)</f>
        <v>0</v>
      </c>
      <c r="I192" s="13">
        <f>IFERROR(VLOOKUP(A192,'COAL RECEIPT &amp; GCV DATA (3)'!$A$2:$V$9,9,0),0)</f>
        <v>0</v>
      </c>
      <c r="J192" s="13">
        <f>IFERROR(VLOOKUP(A192,'COAL RECEIPT &amp; GCV DATA (3)'!$A$2:$V$9,10,0),0)</f>
        <v>0</v>
      </c>
      <c r="K192" s="15">
        <f>SUMIF('COAL RECEIPT &amp; GCV DATA (3)'!$A$3:$A$204,'MASTER DATA FILE RAW COAL ( (3)'!A192,'COAL RECEIPT &amp; GCV DATA (3)'!$K$3:$K$204)</f>
        <v>0</v>
      </c>
      <c r="L192" s="15">
        <f>SUMIF('COAL RECEIPT &amp; GCV DATA (3)'!$A$3:$A$204,'MASTER DATA FILE RAW COAL ( (3)'!A192,'COAL RECEIPT &amp; GCV DATA (3)'!$L$3:$L$204)</f>
        <v>0</v>
      </c>
      <c r="M192" s="15">
        <f t="shared" si="13"/>
        <v>0</v>
      </c>
      <c r="N192" s="15">
        <f t="shared" si="14"/>
        <v>0</v>
      </c>
      <c r="O192" s="15">
        <f>SUMIF('COAL RECEIPT &amp; GCV DATA (3)'!$A$3:$A$204,'MASTER DATA FILE RAW COAL ( (3)'!A192,'COAL RECEIPT &amp; GCV DATA (3)'!$O$3:$O$204)</f>
        <v>0</v>
      </c>
      <c r="P192" s="15">
        <f t="shared" si="15"/>
        <v>0</v>
      </c>
      <c r="Q192" s="15">
        <f>SUMIF('COAL RECEIPT &amp; GCV DATA (3)'!$A$3:$A$9,'MASTER DATA FILE RAW COAL ( (3)'!A192,'COAL RECEIPT &amp; GCV DATA (3)'!$Q$3:$Q$9)+IF(H192=$J$234,($K$234*K192),0)+IF(H192=$J$235,($K$235*K192),0)+IF(H191=$J$235,($K$236*K192),0)</f>
        <v>0</v>
      </c>
      <c r="R192" s="16">
        <f>SUMIF('COAL RECEIPT &amp; GCV DATA (3)'!$A$3:$A$9,'MASTER DATA FILE RAW COAL ( (3)'!A192,'COAL RECEIPT &amp; GCV DATA (3)'!$R$3:$R$9)+IF(H192=$J$234,($K$234*K192),0)+IF(H192=$J$235,($K$235*K192),0)</f>
        <v>0</v>
      </c>
      <c r="S192" s="15">
        <f t="shared" si="16"/>
        <v>0</v>
      </c>
      <c r="T192" s="15">
        <f>SUMIF('COAL RECEIPT &amp; GCV DATA (3)'!$A$3:$A$204,'MASTER DATA FILE RAW COAL ( (3)'!A192,'COAL RECEIPT &amp; GCV DATA (3)'!$T$3:$T$204)</f>
        <v>0</v>
      </c>
      <c r="U192" s="15">
        <f t="shared" si="17"/>
        <v>0</v>
      </c>
      <c r="V192" s="15">
        <f>SUMIF('COAL RECEIPT &amp; GCV DATA (3)'!$A$3:$A$204,'MASTER DATA FILE RAW COAL ( (3)'!A192,'COAL RECEIPT &amp; GCV DATA (3)'!$V$3:$V$204)</f>
        <v>0</v>
      </c>
      <c r="W192" s="15">
        <f t="shared" si="18"/>
        <v>0</v>
      </c>
    </row>
    <row r="193" spans="1:23" customFormat="1" hidden="1" x14ac:dyDescent="0.3">
      <c r="A193" s="12"/>
      <c r="B193" s="12">
        <f>SUMIF('COAL RECEIPT &amp; GCV DATA (3)'!$A$3:$A$9,'MASTER DATA FILE RAW COAL ( (3)'!A193,'COAL RECEIPT &amp; GCV DATA (3)'!$B$3:$B$9)</f>
        <v>0</v>
      </c>
      <c r="C193" s="13">
        <f>SUMIF('COAL RECEIPT &amp; GCV DATA (3)'!$A$3:$A$9,'MASTER DATA FILE RAW COAL ( (3)'!A193,'COAL RECEIPT &amp; GCV DATA (3)'!$C$3:$C$9)</f>
        <v>0</v>
      </c>
      <c r="D193" s="13">
        <f>IFERROR(VLOOKUP(A193,'COAL RECEIPT &amp; GCV DATA (3)'!$A$2:$V$9,4,0),0)</f>
        <v>0</v>
      </c>
      <c r="E193" s="14">
        <f>IFERROR(VLOOKUP(A193,'COAL RECEIPT &amp; GCV DATA (3)'!$A$2:$V$9,5,0),0)</f>
        <v>0</v>
      </c>
      <c r="F193" s="13">
        <f>SUMIF('COAL RECEIPT &amp; GCV DATA (3)'!$A$3:$A$204,'MASTER DATA FILE RAW COAL ( (3)'!A221,'COAL RECEIPT &amp; GCV DATA (3)'!$F$3:$F$204)</f>
        <v>0</v>
      </c>
      <c r="G193" s="13">
        <f>IFERROR(VLOOKUP(A193,'COAL RECEIPT &amp; GCV DATA (3)'!$A$2:$V$9,7,0),0)</f>
        <v>0</v>
      </c>
      <c r="H193" s="13">
        <f>IFERROR(VLOOKUP(A193,'COAL RECEIPT &amp; GCV DATA (3)'!$A$2:$V$9,8,0),0)</f>
        <v>0</v>
      </c>
      <c r="I193" s="13">
        <f>IFERROR(VLOOKUP(A193,'COAL RECEIPT &amp; GCV DATA (3)'!$A$2:$V$9,9,0),0)</f>
        <v>0</v>
      </c>
      <c r="J193" s="13">
        <f>IFERROR(VLOOKUP(A193,'COAL RECEIPT &amp; GCV DATA (3)'!$A$2:$V$9,10,0),0)</f>
        <v>0</v>
      </c>
      <c r="K193" s="15">
        <f>SUMIF('COAL RECEIPT &amp; GCV DATA (3)'!$A$3:$A$204,'MASTER DATA FILE RAW COAL ( (3)'!A193,'COAL RECEIPT &amp; GCV DATA (3)'!$K$3:$K$204)</f>
        <v>0</v>
      </c>
      <c r="L193" s="15">
        <f>SUMIF('COAL RECEIPT &amp; GCV DATA (3)'!$A$3:$A$204,'MASTER DATA FILE RAW COAL ( (3)'!A193,'COAL RECEIPT &amp; GCV DATA (3)'!$L$3:$L$204)</f>
        <v>0</v>
      </c>
      <c r="M193" s="15">
        <f t="shared" si="13"/>
        <v>0</v>
      </c>
      <c r="N193" s="15">
        <f t="shared" si="14"/>
        <v>0</v>
      </c>
      <c r="O193" s="15">
        <f>SUMIF('COAL RECEIPT &amp; GCV DATA (3)'!$A$3:$A$204,'MASTER DATA FILE RAW COAL ( (3)'!A193,'COAL RECEIPT &amp; GCV DATA (3)'!$O$3:$O$204)</f>
        <v>0</v>
      </c>
      <c r="P193" s="15">
        <f t="shared" si="15"/>
        <v>0</v>
      </c>
      <c r="Q193" s="15">
        <f>SUMIF('COAL RECEIPT &amp; GCV DATA (3)'!$A$3:$A$9,'MASTER DATA FILE RAW COAL ( (3)'!A193,'COAL RECEIPT &amp; GCV DATA (3)'!$Q$3:$Q$9)+IF(H193=$J$234,($K$234*K193),0)+IF(H193=$J$235,($K$235*K193),0)+IF(H192=$J$235,($K$236*K193),0)</f>
        <v>0</v>
      </c>
      <c r="R193" s="16">
        <f>SUMIF('COAL RECEIPT &amp; GCV DATA (3)'!$A$3:$A$9,'MASTER DATA FILE RAW COAL ( (3)'!A193,'COAL RECEIPT &amp; GCV DATA (3)'!$R$3:$R$9)+IF(H193=$J$234,($K$234*K193),0)+IF(H193=$J$235,($K$235*K193),0)</f>
        <v>0</v>
      </c>
      <c r="S193" s="15">
        <f t="shared" si="16"/>
        <v>0</v>
      </c>
      <c r="T193" s="15">
        <f>SUMIF('COAL RECEIPT &amp; GCV DATA (3)'!$A$3:$A$204,'MASTER DATA FILE RAW COAL ( (3)'!A193,'COAL RECEIPT &amp; GCV DATA (3)'!$T$3:$T$204)</f>
        <v>0</v>
      </c>
      <c r="U193" s="15">
        <f t="shared" si="17"/>
        <v>0</v>
      </c>
      <c r="V193" s="15">
        <f>SUMIF('COAL RECEIPT &amp; GCV DATA (3)'!$A$3:$A$204,'MASTER DATA FILE RAW COAL ( (3)'!A193,'COAL RECEIPT &amp; GCV DATA (3)'!$V$3:$V$204)</f>
        <v>0</v>
      </c>
      <c r="W193" s="15">
        <f t="shared" si="18"/>
        <v>0</v>
      </c>
    </row>
    <row r="194" spans="1:23" customFormat="1" hidden="1" x14ac:dyDescent="0.3">
      <c r="A194" s="12"/>
      <c r="B194" s="12">
        <f>SUMIF('COAL RECEIPT &amp; GCV DATA (3)'!$A$3:$A$9,'MASTER DATA FILE RAW COAL ( (3)'!A194,'COAL RECEIPT &amp; GCV DATA (3)'!$B$3:$B$9)</f>
        <v>0</v>
      </c>
      <c r="C194" s="13">
        <f>SUMIF('COAL RECEIPT &amp; GCV DATA (3)'!$A$3:$A$9,'MASTER DATA FILE RAW COAL ( (3)'!A194,'COAL RECEIPT &amp; GCV DATA (3)'!$C$3:$C$9)</f>
        <v>0</v>
      </c>
      <c r="D194" s="13">
        <f>IFERROR(VLOOKUP(A194,'COAL RECEIPT &amp; GCV DATA (3)'!$A$2:$V$9,4,0),0)</f>
        <v>0</v>
      </c>
      <c r="E194" s="14">
        <f>IFERROR(VLOOKUP(A194,'COAL RECEIPT &amp; GCV DATA (3)'!$A$2:$V$9,5,0),0)</f>
        <v>0</v>
      </c>
      <c r="F194" s="13">
        <f>SUMIF('COAL RECEIPT &amp; GCV DATA (3)'!$A$3:$A$204,'MASTER DATA FILE RAW COAL ( (3)'!A222,'COAL RECEIPT &amp; GCV DATA (3)'!$F$3:$F$204)</f>
        <v>0</v>
      </c>
      <c r="G194" s="13">
        <f>IFERROR(VLOOKUP(A194,'COAL RECEIPT &amp; GCV DATA (3)'!$A$2:$V$9,7,0),0)</f>
        <v>0</v>
      </c>
      <c r="H194" s="13">
        <f>IFERROR(VLOOKUP(A194,'COAL RECEIPT &amp; GCV DATA (3)'!$A$2:$V$9,8,0),0)</f>
        <v>0</v>
      </c>
      <c r="I194" s="13">
        <f>IFERROR(VLOOKUP(A194,'COAL RECEIPT &amp; GCV DATA (3)'!$A$2:$V$9,9,0),0)</f>
        <v>0</v>
      </c>
      <c r="J194" s="13">
        <f>IFERROR(VLOOKUP(A194,'COAL RECEIPT &amp; GCV DATA (3)'!$A$2:$V$9,10,0),0)</f>
        <v>0</v>
      </c>
      <c r="K194" s="15">
        <f>SUMIF('COAL RECEIPT &amp; GCV DATA (3)'!$A$3:$A$204,'MASTER DATA FILE RAW COAL ( (3)'!A194,'COAL RECEIPT &amp; GCV DATA (3)'!$K$3:$K$204)</f>
        <v>0</v>
      </c>
      <c r="L194" s="15">
        <f>SUMIF('COAL RECEIPT &amp; GCV DATA (3)'!$A$3:$A$204,'MASTER DATA FILE RAW COAL ( (3)'!A194,'COAL RECEIPT &amp; GCV DATA (3)'!$L$3:$L$204)</f>
        <v>0</v>
      </c>
      <c r="M194" s="15">
        <f t="shared" si="13"/>
        <v>0</v>
      </c>
      <c r="N194" s="15">
        <f t="shared" si="14"/>
        <v>0</v>
      </c>
      <c r="O194" s="15">
        <f>SUMIF('COAL RECEIPT &amp; GCV DATA (3)'!$A$3:$A$204,'MASTER DATA FILE RAW COAL ( (3)'!A194,'COAL RECEIPT &amp; GCV DATA (3)'!$O$3:$O$204)</f>
        <v>0</v>
      </c>
      <c r="P194" s="15">
        <f t="shared" si="15"/>
        <v>0</v>
      </c>
      <c r="Q194" s="15">
        <f>SUMIF('COAL RECEIPT &amp; GCV DATA (3)'!$A$3:$A$9,'MASTER DATA FILE RAW COAL ( (3)'!A194,'COAL RECEIPT &amp; GCV DATA (3)'!$Q$3:$Q$9)+IF(H194=$J$234,($K$234*K194),0)+IF(H194=$J$235,($K$235*K194),0)+IF(H193=$J$235,($K$236*K194),0)</f>
        <v>0</v>
      </c>
      <c r="R194" s="16">
        <f>SUMIF('COAL RECEIPT &amp; GCV DATA (3)'!$A$3:$A$9,'MASTER DATA FILE RAW COAL ( (3)'!A194,'COAL RECEIPT &amp; GCV DATA (3)'!$R$3:$R$9)+IF(H194=$J$234,($K$234*K194),0)+IF(H194=$J$235,($K$235*K194),0)</f>
        <v>0</v>
      </c>
      <c r="S194" s="15">
        <f t="shared" si="16"/>
        <v>0</v>
      </c>
      <c r="T194" s="15">
        <f>SUMIF('COAL RECEIPT &amp; GCV DATA (3)'!$A$3:$A$204,'MASTER DATA FILE RAW COAL ( (3)'!A194,'COAL RECEIPT &amp; GCV DATA (3)'!$T$3:$T$204)</f>
        <v>0</v>
      </c>
      <c r="U194" s="15">
        <f t="shared" si="17"/>
        <v>0</v>
      </c>
      <c r="V194" s="15">
        <f>SUMIF('COAL RECEIPT &amp; GCV DATA (3)'!$A$3:$A$204,'MASTER DATA FILE RAW COAL ( (3)'!A194,'COAL RECEIPT &amp; GCV DATA (3)'!$V$3:$V$204)</f>
        <v>0</v>
      </c>
      <c r="W194" s="15">
        <f t="shared" si="18"/>
        <v>0</v>
      </c>
    </row>
    <row r="195" spans="1:23" customFormat="1" hidden="1" x14ac:dyDescent="0.3">
      <c r="A195" s="12"/>
      <c r="B195" s="12">
        <f>SUMIF('COAL RECEIPT &amp; GCV DATA (3)'!$A$3:$A$9,'MASTER DATA FILE RAW COAL ( (3)'!A195,'COAL RECEIPT &amp; GCV DATA (3)'!$B$3:$B$9)</f>
        <v>0</v>
      </c>
      <c r="C195" s="13">
        <f>SUMIF('COAL RECEIPT &amp; GCV DATA (3)'!$A$3:$A$9,'MASTER DATA FILE RAW COAL ( (3)'!A195,'COAL RECEIPT &amp; GCV DATA (3)'!$C$3:$C$9)</f>
        <v>0</v>
      </c>
      <c r="D195" s="13">
        <f>IFERROR(VLOOKUP(A195,'COAL RECEIPT &amp; GCV DATA (3)'!$A$2:$V$9,4,0),0)</f>
        <v>0</v>
      </c>
      <c r="E195" s="14">
        <f>IFERROR(VLOOKUP(A195,'COAL RECEIPT &amp; GCV DATA (3)'!$A$2:$V$9,5,0),0)</f>
        <v>0</v>
      </c>
      <c r="F195" s="13">
        <f>SUMIF('COAL RECEIPT &amp; GCV DATA (3)'!$A$3:$A$204,'MASTER DATA FILE RAW COAL ( (3)'!A223,'COAL RECEIPT &amp; GCV DATA (3)'!$F$3:$F$204)</f>
        <v>0</v>
      </c>
      <c r="G195" s="13">
        <f>IFERROR(VLOOKUP(A195,'COAL RECEIPT &amp; GCV DATA (3)'!$A$2:$V$9,7,0),0)</f>
        <v>0</v>
      </c>
      <c r="H195" s="13">
        <f>IFERROR(VLOOKUP(A195,'COAL RECEIPT &amp; GCV DATA (3)'!$A$2:$V$9,8,0),0)</f>
        <v>0</v>
      </c>
      <c r="I195" s="13">
        <f>IFERROR(VLOOKUP(A195,'COAL RECEIPT &amp; GCV DATA (3)'!$A$2:$V$9,9,0),0)</f>
        <v>0</v>
      </c>
      <c r="J195" s="13">
        <f>IFERROR(VLOOKUP(A195,'COAL RECEIPT &amp; GCV DATA (3)'!$A$2:$V$9,10,0),0)</f>
        <v>0</v>
      </c>
      <c r="K195" s="15">
        <f>SUMIF('COAL RECEIPT &amp; GCV DATA (3)'!$A$3:$A$204,'MASTER DATA FILE RAW COAL ( (3)'!A195,'COAL RECEIPT &amp; GCV DATA (3)'!$K$3:$K$204)</f>
        <v>0</v>
      </c>
      <c r="L195" s="15">
        <f>SUMIF('COAL RECEIPT &amp; GCV DATA (3)'!$A$3:$A$204,'MASTER DATA FILE RAW COAL ( (3)'!A195,'COAL RECEIPT &amp; GCV DATA (3)'!$L$3:$L$204)</f>
        <v>0</v>
      </c>
      <c r="M195" s="15">
        <f t="shared" si="13"/>
        <v>0</v>
      </c>
      <c r="N195" s="15">
        <f t="shared" si="14"/>
        <v>0</v>
      </c>
      <c r="O195" s="15">
        <f>SUMIF('COAL RECEIPT &amp; GCV DATA (3)'!$A$3:$A$204,'MASTER DATA FILE RAW COAL ( (3)'!A195,'COAL RECEIPT &amp; GCV DATA (3)'!$O$3:$O$204)</f>
        <v>0</v>
      </c>
      <c r="P195" s="15">
        <f t="shared" si="15"/>
        <v>0</v>
      </c>
      <c r="Q195" s="15">
        <f>SUMIF('COAL RECEIPT &amp; GCV DATA (3)'!$A$3:$A$9,'MASTER DATA FILE RAW COAL ( (3)'!A195,'COAL RECEIPT &amp; GCV DATA (3)'!$Q$3:$Q$9)+IF(H195=$J$234,($K$234*K195),0)+IF(H195=$J$235,($K$235*K195),0)+IF(H194=$J$235,($K$236*K195),0)</f>
        <v>0</v>
      </c>
      <c r="R195" s="16">
        <f>SUMIF('COAL RECEIPT &amp; GCV DATA (3)'!$A$3:$A$9,'MASTER DATA FILE RAW COAL ( (3)'!A195,'COAL RECEIPT &amp; GCV DATA (3)'!$R$3:$R$9)+IF(H195=$J$234,($K$234*K195),0)+IF(H195=$J$235,($K$235*K195),0)</f>
        <v>0</v>
      </c>
      <c r="S195" s="15">
        <f t="shared" si="16"/>
        <v>0</v>
      </c>
      <c r="T195" s="15">
        <f>SUMIF('COAL RECEIPT &amp; GCV DATA (3)'!$A$3:$A$204,'MASTER DATA FILE RAW COAL ( (3)'!A195,'COAL RECEIPT &amp; GCV DATA (3)'!$T$3:$T$204)</f>
        <v>0</v>
      </c>
      <c r="U195" s="15">
        <f t="shared" si="17"/>
        <v>0</v>
      </c>
      <c r="V195" s="15">
        <f>SUMIF('COAL RECEIPT &amp; GCV DATA (3)'!$A$3:$A$204,'MASTER DATA FILE RAW COAL ( (3)'!A195,'COAL RECEIPT &amp; GCV DATA (3)'!$V$3:$V$204)</f>
        <v>0</v>
      </c>
      <c r="W195" s="15">
        <f t="shared" si="18"/>
        <v>0</v>
      </c>
    </row>
    <row r="196" spans="1:23" customFormat="1" hidden="1" x14ac:dyDescent="0.3">
      <c r="A196" s="12"/>
      <c r="B196" s="12">
        <f>SUMIF('COAL RECEIPT &amp; GCV DATA (3)'!$A$3:$A$9,'MASTER DATA FILE RAW COAL ( (3)'!A196,'COAL RECEIPT &amp; GCV DATA (3)'!$B$3:$B$9)</f>
        <v>0</v>
      </c>
      <c r="C196" s="13">
        <f>SUMIF('COAL RECEIPT &amp; GCV DATA (3)'!$A$3:$A$9,'MASTER DATA FILE RAW COAL ( (3)'!A196,'COAL RECEIPT &amp; GCV DATA (3)'!$C$3:$C$9)</f>
        <v>0</v>
      </c>
      <c r="D196" s="13">
        <f>IFERROR(VLOOKUP(A196,'COAL RECEIPT &amp; GCV DATA (3)'!$A$2:$V$9,4,0),0)</f>
        <v>0</v>
      </c>
      <c r="E196" s="14">
        <f>IFERROR(VLOOKUP(A196,'COAL RECEIPT &amp; GCV DATA (3)'!$A$2:$V$9,5,0),0)</f>
        <v>0</v>
      </c>
      <c r="F196" s="13">
        <f>SUMIF('COAL RECEIPT &amp; GCV DATA (3)'!$A$3:$A$204,'MASTER DATA FILE RAW COAL ( (3)'!A224,'COAL RECEIPT &amp; GCV DATA (3)'!$F$3:$F$204)</f>
        <v>0</v>
      </c>
      <c r="G196" s="13">
        <f>IFERROR(VLOOKUP(A196,'COAL RECEIPT &amp; GCV DATA (3)'!$A$2:$V$9,7,0),0)</f>
        <v>0</v>
      </c>
      <c r="H196" s="13">
        <f>IFERROR(VLOOKUP(A196,'COAL RECEIPT &amp; GCV DATA (3)'!$A$2:$V$9,8,0),0)</f>
        <v>0</v>
      </c>
      <c r="I196" s="13">
        <f>IFERROR(VLOOKUP(A196,'COAL RECEIPT &amp; GCV DATA (3)'!$A$2:$V$9,9,0),0)</f>
        <v>0</v>
      </c>
      <c r="J196" s="13">
        <f>IFERROR(VLOOKUP(A196,'COAL RECEIPT &amp; GCV DATA (3)'!$A$2:$V$9,10,0),0)</f>
        <v>0</v>
      </c>
      <c r="K196" s="15">
        <f>SUMIF('COAL RECEIPT &amp; GCV DATA (3)'!$A$3:$A$204,'MASTER DATA FILE RAW COAL ( (3)'!A196,'COAL RECEIPT &amp; GCV DATA (3)'!$K$3:$K$204)</f>
        <v>0</v>
      </c>
      <c r="L196" s="15">
        <f>SUMIF('COAL RECEIPT &amp; GCV DATA (3)'!$A$3:$A$204,'MASTER DATA FILE RAW COAL ( (3)'!A196,'COAL RECEIPT &amp; GCV DATA (3)'!$L$3:$L$204)</f>
        <v>0</v>
      </c>
      <c r="M196" s="15">
        <f t="shared" ref="M196:M214" si="19">+K196-L196</f>
        <v>0</v>
      </c>
      <c r="N196" s="15">
        <f t="shared" ref="N196:N214" si="20">+M196*S196</f>
        <v>0</v>
      </c>
      <c r="O196" s="15">
        <f>SUMIF('COAL RECEIPT &amp; GCV DATA (3)'!$A$3:$A$204,'MASTER DATA FILE RAW COAL ( (3)'!A196,'COAL RECEIPT &amp; GCV DATA (3)'!$O$3:$O$204)</f>
        <v>0</v>
      </c>
      <c r="P196" s="15">
        <f t="shared" ref="P196:P214" si="21">+O196*K196</f>
        <v>0</v>
      </c>
      <c r="Q196" s="15">
        <f>SUMIF('COAL RECEIPT &amp; GCV DATA (3)'!$A$3:$A$9,'MASTER DATA FILE RAW COAL ( (3)'!A196,'COAL RECEIPT &amp; GCV DATA (3)'!$Q$3:$Q$9)+IF(H196=$J$234,($K$234*K196),0)+IF(H196=$J$235,($K$235*K196),0)+IF(H195=$J$235,($K$236*K196),0)</f>
        <v>0</v>
      </c>
      <c r="R196" s="16">
        <f>SUMIF('COAL RECEIPT &amp; GCV DATA (3)'!$A$3:$A$9,'MASTER DATA FILE RAW COAL ( (3)'!A196,'COAL RECEIPT &amp; GCV DATA (3)'!$R$3:$R$9)+IF(H196=$J$234,($K$234*K196),0)+IF(H196=$J$235,($K$235*K196),0)</f>
        <v>0</v>
      </c>
      <c r="S196" s="15">
        <f t="shared" ref="S196:S215" si="22">+IFERROR(R196/K196,0)</f>
        <v>0</v>
      </c>
      <c r="T196" s="15">
        <f>SUMIF('COAL RECEIPT &amp; GCV DATA (3)'!$A$3:$A$204,'MASTER DATA FILE RAW COAL ( (3)'!A196,'COAL RECEIPT &amp; GCV DATA (3)'!$T$3:$T$204)</f>
        <v>0</v>
      </c>
      <c r="U196" s="15">
        <f t="shared" ref="U196:U214" si="23">+T196*L196</f>
        <v>0</v>
      </c>
      <c r="V196" s="15">
        <f>SUMIF('COAL RECEIPT &amp; GCV DATA (3)'!$A$3:$A$204,'MASTER DATA FILE RAW COAL ( (3)'!A196,'COAL RECEIPT &amp; GCV DATA (3)'!$V$3:$V$204)</f>
        <v>0</v>
      </c>
      <c r="W196" s="15">
        <f t="shared" ref="W196:W214" si="24">+V196*L196</f>
        <v>0</v>
      </c>
    </row>
    <row r="197" spans="1:23" customFormat="1" hidden="1" x14ac:dyDescent="0.3">
      <c r="A197" s="12"/>
      <c r="B197" s="12">
        <f>SUMIF('COAL RECEIPT &amp; GCV DATA (3)'!$A$3:$A$9,'MASTER DATA FILE RAW COAL ( (3)'!A197,'COAL RECEIPT &amp; GCV DATA (3)'!$B$3:$B$9)</f>
        <v>0</v>
      </c>
      <c r="C197" s="13">
        <f>SUMIF('COAL RECEIPT &amp; GCV DATA (3)'!$A$3:$A$9,'MASTER DATA FILE RAW COAL ( (3)'!A197,'COAL RECEIPT &amp; GCV DATA (3)'!$C$3:$C$9)</f>
        <v>0</v>
      </c>
      <c r="D197" s="13">
        <f>IFERROR(VLOOKUP(A197,'COAL RECEIPT &amp; GCV DATA (3)'!$A$2:$V$9,4,0),0)</f>
        <v>0</v>
      </c>
      <c r="E197" s="14">
        <f>IFERROR(VLOOKUP(A197,'COAL RECEIPT &amp; GCV DATA (3)'!$A$2:$V$9,5,0),0)</f>
        <v>0</v>
      </c>
      <c r="F197" s="13">
        <f>SUMIF('COAL RECEIPT &amp; GCV DATA (3)'!$A$3:$A$204,'MASTER DATA FILE RAW COAL ( (3)'!A225,'COAL RECEIPT &amp; GCV DATA (3)'!$F$3:$F$204)</f>
        <v>0</v>
      </c>
      <c r="G197" s="13">
        <f>IFERROR(VLOOKUP(A197,'COAL RECEIPT &amp; GCV DATA (3)'!$A$2:$V$9,7,0),0)</f>
        <v>0</v>
      </c>
      <c r="H197" s="13">
        <f>IFERROR(VLOOKUP(A197,'COAL RECEIPT &amp; GCV DATA (3)'!$A$2:$V$9,8,0),0)</f>
        <v>0</v>
      </c>
      <c r="I197" s="13">
        <f>IFERROR(VLOOKUP(A197,'COAL RECEIPT &amp; GCV DATA (3)'!$A$2:$V$9,9,0),0)</f>
        <v>0</v>
      </c>
      <c r="J197" s="13">
        <f>IFERROR(VLOOKUP(A197,'COAL RECEIPT &amp; GCV DATA (3)'!$A$2:$V$9,10,0),0)</f>
        <v>0</v>
      </c>
      <c r="K197" s="15">
        <f>SUMIF('COAL RECEIPT &amp; GCV DATA (3)'!$A$3:$A$204,'MASTER DATA FILE RAW COAL ( (3)'!A197,'COAL RECEIPT &amp; GCV DATA (3)'!$K$3:$K$204)</f>
        <v>0</v>
      </c>
      <c r="L197" s="15">
        <f>SUMIF('COAL RECEIPT &amp; GCV DATA (3)'!$A$3:$A$204,'MASTER DATA FILE RAW COAL ( (3)'!A197,'COAL RECEIPT &amp; GCV DATA (3)'!$L$3:$L$204)</f>
        <v>0</v>
      </c>
      <c r="M197" s="15">
        <f t="shared" si="19"/>
        <v>0</v>
      </c>
      <c r="N197" s="15">
        <f t="shared" si="20"/>
        <v>0</v>
      </c>
      <c r="O197" s="15">
        <f>SUMIF('COAL RECEIPT &amp; GCV DATA (3)'!$A$3:$A$204,'MASTER DATA FILE RAW COAL ( (3)'!A197,'COAL RECEIPT &amp; GCV DATA (3)'!$O$3:$O$204)</f>
        <v>0</v>
      </c>
      <c r="P197" s="15">
        <f t="shared" si="21"/>
        <v>0</v>
      </c>
      <c r="Q197" s="15">
        <f>SUMIF('COAL RECEIPT &amp; GCV DATA (3)'!$A$3:$A$9,'MASTER DATA FILE RAW COAL ( (3)'!A197,'COAL RECEIPT &amp; GCV DATA (3)'!$Q$3:$Q$9)+IF(H197=$J$234,($K$234*K197),0)+IF(H197=$J$235,($K$235*K197),0)+IF(H196=$J$235,($K$236*K197),0)</f>
        <v>0</v>
      </c>
      <c r="R197" s="16">
        <f>SUMIF('COAL RECEIPT &amp; GCV DATA (3)'!$A$3:$A$9,'MASTER DATA FILE RAW COAL ( (3)'!A197,'COAL RECEIPT &amp; GCV DATA (3)'!$R$3:$R$9)+IF(H197=$J$234,($K$234*K197),0)+IF(H197=$J$235,($K$235*K197),0)</f>
        <v>0</v>
      </c>
      <c r="S197" s="15">
        <f t="shared" si="22"/>
        <v>0</v>
      </c>
      <c r="T197" s="15">
        <f>SUMIF('COAL RECEIPT &amp; GCV DATA (3)'!$A$3:$A$204,'MASTER DATA FILE RAW COAL ( (3)'!A197,'COAL RECEIPT &amp; GCV DATA (3)'!$T$3:$T$204)</f>
        <v>0</v>
      </c>
      <c r="U197" s="15">
        <f t="shared" si="23"/>
        <v>0</v>
      </c>
      <c r="V197" s="15">
        <f>SUMIF('COAL RECEIPT &amp; GCV DATA (3)'!$A$3:$A$204,'MASTER DATA FILE RAW COAL ( (3)'!A197,'COAL RECEIPT &amp; GCV DATA (3)'!$V$3:$V$204)</f>
        <v>0</v>
      </c>
      <c r="W197" s="15">
        <f t="shared" si="24"/>
        <v>0</v>
      </c>
    </row>
    <row r="198" spans="1:23" customFormat="1" hidden="1" x14ac:dyDescent="0.3">
      <c r="A198" s="12"/>
      <c r="B198" s="12">
        <f>SUMIF('COAL RECEIPT &amp; GCV DATA (3)'!$A$3:$A$9,'MASTER DATA FILE RAW COAL ( (3)'!A198,'COAL RECEIPT &amp; GCV DATA (3)'!$B$3:$B$9)</f>
        <v>0</v>
      </c>
      <c r="C198" s="13">
        <f>SUMIF('COAL RECEIPT &amp; GCV DATA (3)'!$A$3:$A$9,'MASTER DATA FILE RAW COAL ( (3)'!A198,'COAL RECEIPT &amp; GCV DATA (3)'!$C$3:$C$9)</f>
        <v>0</v>
      </c>
      <c r="D198" s="13">
        <f>IFERROR(VLOOKUP(A198,'COAL RECEIPT &amp; GCV DATA (3)'!$A$2:$V$9,4,0),0)</f>
        <v>0</v>
      </c>
      <c r="E198" s="14">
        <f>IFERROR(VLOOKUP(A198,'COAL RECEIPT &amp; GCV DATA (3)'!$A$2:$V$9,5,0),0)</f>
        <v>0</v>
      </c>
      <c r="F198" s="13">
        <f>SUMIF('COAL RECEIPT &amp; GCV DATA (3)'!$A$3:$A$204,'MASTER DATA FILE RAW COAL ( (3)'!A226,'COAL RECEIPT &amp; GCV DATA (3)'!$F$3:$F$204)</f>
        <v>0</v>
      </c>
      <c r="G198" s="13">
        <f>IFERROR(VLOOKUP(A198,'COAL RECEIPT &amp; GCV DATA (3)'!$A$2:$V$9,7,0),0)</f>
        <v>0</v>
      </c>
      <c r="H198" s="13">
        <f>IFERROR(VLOOKUP(A198,'COAL RECEIPT &amp; GCV DATA (3)'!$A$2:$V$9,8,0),0)</f>
        <v>0</v>
      </c>
      <c r="I198" s="13">
        <f>IFERROR(VLOOKUP(A198,'COAL RECEIPT &amp; GCV DATA (3)'!$A$2:$V$9,9,0),0)</f>
        <v>0</v>
      </c>
      <c r="J198" s="13">
        <f>IFERROR(VLOOKUP(A198,'COAL RECEIPT &amp; GCV DATA (3)'!$A$2:$V$9,10,0),0)</f>
        <v>0</v>
      </c>
      <c r="K198" s="15">
        <f>SUMIF('COAL RECEIPT &amp; GCV DATA (3)'!$A$3:$A$204,'MASTER DATA FILE RAW COAL ( (3)'!A198,'COAL RECEIPT &amp; GCV DATA (3)'!$K$3:$K$204)</f>
        <v>0</v>
      </c>
      <c r="L198" s="15">
        <f>SUMIF('COAL RECEIPT &amp; GCV DATA (3)'!$A$3:$A$204,'MASTER DATA FILE RAW COAL ( (3)'!A198,'COAL RECEIPT &amp; GCV DATA (3)'!$L$3:$L$204)</f>
        <v>0</v>
      </c>
      <c r="M198" s="15">
        <f t="shared" si="19"/>
        <v>0</v>
      </c>
      <c r="N198" s="15">
        <f t="shared" si="20"/>
        <v>0</v>
      </c>
      <c r="O198" s="15">
        <f>SUMIF('COAL RECEIPT &amp; GCV DATA (3)'!$A$3:$A$204,'MASTER DATA FILE RAW COAL ( (3)'!A198,'COAL RECEIPT &amp; GCV DATA (3)'!$O$3:$O$204)</f>
        <v>0</v>
      </c>
      <c r="P198" s="15">
        <f t="shared" si="21"/>
        <v>0</v>
      </c>
      <c r="Q198" s="15">
        <f>SUMIF('COAL RECEIPT &amp; GCV DATA (3)'!$A$3:$A$9,'MASTER DATA FILE RAW COAL ( (3)'!A198,'COAL RECEIPT &amp; GCV DATA (3)'!$Q$3:$Q$9)+IF(H198=$J$234,($K$234*K198),0)+IF(H198=$J$235,($K$235*K198),0)+IF(H197=$J$235,($K$236*K198),0)</f>
        <v>0</v>
      </c>
      <c r="R198" s="16">
        <f>SUMIF('COAL RECEIPT &amp; GCV DATA (3)'!$A$3:$A$9,'MASTER DATA FILE RAW COAL ( (3)'!A198,'COAL RECEIPT &amp; GCV DATA (3)'!$R$3:$R$9)+IF(H198=$J$234,($K$234*K198),0)+IF(H198=$J$235,($K$235*K198),0)</f>
        <v>0</v>
      </c>
      <c r="S198" s="15">
        <f t="shared" si="22"/>
        <v>0</v>
      </c>
      <c r="T198" s="15">
        <f>SUMIF('COAL RECEIPT &amp; GCV DATA (3)'!$A$3:$A$204,'MASTER DATA FILE RAW COAL ( (3)'!A198,'COAL RECEIPT &amp; GCV DATA (3)'!$T$3:$T$204)</f>
        <v>0</v>
      </c>
      <c r="U198" s="15">
        <f t="shared" si="23"/>
        <v>0</v>
      </c>
      <c r="V198" s="15">
        <f>SUMIF('COAL RECEIPT &amp; GCV DATA (3)'!$A$3:$A$204,'MASTER DATA FILE RAW COAL ( (3)'!A198,'COAL RECEIPT &amp; GCV DATA (3)'!$V$3:$V$204)</f>
        <v>0</v>
      </c>
      <c r="W198" s="15">
        <f t="shared" si="24"/>
        <v>0</v>
      </c>
    </row>
    <row r="199" spans="1:23" customFormat="1" hidden="1" x14ac:dyDescent="0.3">
      <c r="A199" s="12"/>
      <c r="B199" s="12">
        <f>SUMIF('COAL RECEIPT &amp; GCV DATA (3)'!$A$3:$A$9,'MASTER DATA FILE RAW COAL ( (3)'!A199,'COAL RECEIPT &amp; GCV DATA (3)'!$B$3:$B$9)</f>
        <v>0</v>
      </c>
      <c r="C199" s="13">
        <f>SUMIF('COAL RECEIPT &amp; GCV DATA (3)'!$A$3:$A$9,'MASTER DATA FILE RAW COAL ( (3)'!A199,'COAL RECEIPT &amp; GCV DATA (3)'!$C$3:$C$9)</f>
        <v>0</v>
      </c>
      <c r="D199" s="13">
        <f>IFERROR(VLOOKUP(A199,'COAL RECEIPT &amp; GCV DATA (3)'!$A$2:$V$9,4,0),0)</f>
        <v>0</v>
      </c>
      <c r="E199" s="14">
        <f>IFERROR(VLOOKUP(A199,'COAL RECEIPT &amp; GCV DATA (3)'!$A$2:$V$9,5,0),0)</f>
        <v>0</v>
      </c>
      <c r="F199" s="13">
        <f>SUMIF('COAL RECEIPT &amp; GCV DATA (3)'!$A$3:$A$204,'MASTER DATA FILE RAW COAL ( (3)'!A227,'COAL RECEIPT &amp; GCV DATA (3)'!$F$3:$F$204)</f>
        <v>0</v>
      </c>
      <c r="G199" s="13">
        <f>IFERROR(VLOOKUP(A199,'COAL RECEIPT &amp; GCV DATA (3)'!$A$2:$V$9,7,0),0)</f>
        <v>0</v>
      </c>
      <c r="H199" s="13">
        <f>IFERROR(VLOOKUP(A199,'COAL RECEIPT &amp; GCV DATA (3)'!$A$2:$V$9,8,0),0)</f>
        <v>0</v>
      </c>
      <c r="I199" s="13">
        <f>IFERROR(VLOOKUP(A199,'COAL RECEIPT &amp; GCV DATA (3)'!$A$2:$V$9,9,0),0)</f>
        <v>0</v>
      </c>
      <c r="J199" s="13">
        <f>IFERROR(VLOOKUP(A199,'COAL RECEIPT &amp; GCV DATA (3)'!$A$2:$V$9,10,0),0)</f>
        <v>0</v>
      </c>
      <c r="K199" s="15">
        <f>SUMIF('COAL RECEIPT &amp; GCV DATA (3)'!$A$3:$A$204,'MASTER DATA FILE RAW COAL ( (3)'!A199,'COAL RECEIPT &amp; GCV DATA (3)'!$K$3:$K$204)</f>
        <v>0</v>
      </c>
      <c r="L199" s="15">
        <f>SUMIF('COAL RECEIPT &amp; GCV DATA (3)'!$A$3:$A$204,'MASTER DATA FILE RAW COAL ( (3)'!A199,'COAL RECEIPT &amp; GCV DATA (3)'!$L$3:$L$204)</f>
        <v>0</v>
      </c>
      <c r="M199" s="15">
        <f t="shared" si="19"/>
        <v>0</v>
      </c>
      <c r="N199" s="15">
        <f t="shared" si="20"/>
        <v>0</v>
      </c>
      <c r="O199" s="15">
        <f>SUMIF('COAL RECEIPT &amp; GCV DATA (3)'!$A$3:$A$204,'MASTER DATA FILE RAW COAL ( (3)'!A199,'COAL RECEIPT &amp; GCV DATA (3)'!$O$3:$O$204)</f>
        <v>0</v>
      </c>
      <c r="P199" s="15">
        <f t="shared" si="21"/>
        <v>0</v>
      </c>
      <c r="Q199" s="15">
        <f>SUMIF('COAL RECEIPT &amp; GCV DATA (3)'!$A$3:$A$9,'MASTER DATA FILE RAW COAL ( (3)'!A199,'COAL RECEIPT &amp; GCV DATA (3)'!$Q$3:$Q$9)+IF(H199=$J$234,($K$234*K199),0)+IF(H199=$J$235,($K$235*K199),0)+IF(H198=$J$235,($K$236*K199),0)</f>
        <v>0</v>
      </c>
      <c r="R199" s="16">
        <f>SUMIF('COAL RECEIPT &amp; GCV DATA (3)'!$A$3:$A$9,'MASTER DATA FILE RAW COAL ( (3)'!A199,'COAL RECEIPT &amp; GCV DATA (3)'!$R$3:$R$9)+IF(H199=$J$234,($K$234*K199),0)+IF(H199=$J$235,($K$235*K199),0)</f>
        <v>0</v>
      </c>
      <c r="S199" s="15">
        <f t="shared" si="22"/>
        <v>0</v>
      </c>
      <c r="T199" s="15">
        <f>SUMIF('COAL RECEIPT &amp; GCV DATA (3)'!$A$3:$A$204,'MASTER DATA FILE RAW COAL ( (3)'!A199,'COAL RECEIPT &amp; GCV DATA (3)'!$T$3:$T$204)</f>
        <v>0</v>
      </c>
      <c r="U199" s="15">
        <f t="shared" si="23"/>
        <v>0</v>
      </c>
      <c r="V199" s="15">
        <f>SUMIF('COAL RECEIPT &amp; GCV DATA (3)'!$A$3:$A$204,'MASTER DATA FILE RAW COAL ( (3)'!A199,'COAL RECEIPT &amp; GCV DATA (3)'!$V$3:$V$204)</f>
        <v>0</v>
      </c>
      <c r="W199" s="15">
        <f t="shared" si="24"/>
        <v>0</v>
      </c>
    </row>
    <row r="200" spans="1:23" customFormat="1" hidden="1" x14ac:dyDescent="0.3">
      <c r="A200" s="12"/>
      <c r="B200" s="12">
        <f>SUMIF('COAL RECEIPT &amp; GCV DATA (3)'!$A$3:$A$9,'MASTER DATA FILE RAW COAL ( (3)'!A200,'COAL RECEIPT &amp; GCV DATA (3)'!$B$3:$B$9)</f>
        <v>0</v>
      </c>
      <c r="C200" s="13">
        <f>SUMIF('COAL RECEIPT &amp; GCV DATA (3)'!$A$3:$A$9,'MASTER DATA FILE RAW COAL ( (3)'!A200,'COAL RECEIPT &amp; GCV DATA (3)'!$C$3:$C$9)</f>
        <v>0</v>
      </c>
      <c r="D200" s="13">
        <f>IFERROR(VLOOKUP(A200,'COAL RECEIPT &amp; GCV DATA (3)'!$A$2:$V$9,4,0),0)</f>
        <v>0</v>
      </c>
      <c r="E200" s="14">
        <f>IFERROR(VLOOKUP(A200,'COAL RECEIPT &amp; GCV DATA (3)'!$A$2:$V$9,5,0),0)</f>
        <v>0</v>
      </c>
      <c r="F200" s="13">
        <f>SUMIF('COAL RECEIPT &amp; GCV DATA (3)'!$A$3:$A$204,'MASTER DATA FILE RAW COAL ( (3)'!A228,'COAL RECEIPT &amp; GCV DATA (3)'!$F$3:$F$204)</f>
        <v>0</v>
      </c>
      <c r="G200" s="13">
        <f>IFERROR(VLOOKUP(A200,'COAL RECEIPT &amp; GCV DATA (3)'!$A$2:$V$9,7,0),0)</f>
        <v>0</v>
      </c>
      <c r="H200" s="13">
        <f>IFERROR(VLOOKUP(A200,'COAL RECEIPT &amp; GCV DATA (3)'!$A$2:$V$9,8,0),0)</f>
        <v>0</v>
      </c>
      <c r="I200" s="13">
        <f>IFERROR(VLOOKUP(A200,'COAL RECEIPT &amp; GCV DATA (3)'!$A$2:$V$9,9,0),0)</f>
        <v>0</v>
      </c>
      <c r="J200" s="13">
        <f>IFERROR(VLOOKUP(A200,'COAL RECEIPT &amp; GCV DATA (3)'!$A$2:$V$9,10,0),0)</f>
        <v>0</v>
      </c>
      <c r="K200" s="15">
        <f>SUMIF('COAL RECEIPT &amp; GCV DATA (3)'!$A$3:$A$204,'MASTER DATA FILE RAW COAL ( (3)'!A200,'COAL RECEIPT &amp; GCV DATA (3)'!$K$3:$K$204)</f>
        <v>0</v>
      </c>
      <c r="L200" s="15">
        <f>SUMIF('COAL RECEIPT &amp; GCV DATA (3)'!$A$3:$A$204,'MASTER DATA FILE RAW COAL ( (3)'!A200,'COAL RECEIPT &amp; GCV DATA (3)'!$L$3:$L$204)</f>
        <v>0</v>
      </c>
      <c r="M200" s="15">
        <f t="shared" si="19"/>
        <v>0</v>
      </c>
      <c r="N200" s="15">
        <f t="shared" si="20"/>
        <v>0</v>
      </c>
      <c r="O200" s="15">
        <f>SUMIF('COAL RECEIPT &amp; GCV DATA (3)'!$A$3:$A$204,'MASTER DATA FILE RAW COAL ( (3)'!A200,'COAL RECEIPT &amp; GCV DATA (3)'!$O$3:$O$204)</f>
        <v>0</v>
      </c>
      <c r="P200" s="15">
        <f t="shared" si="21"/>
        <v>0</v>
      </c>
      <c r="Q200" s="15">
        <f>SUMIF('COAL RECEIPT &amp; GCV DATA (3)'!$A$3:$A$9,'MASTER DATA FILE RAW COAL ( (3)'!A200,'COAL RECEIPT &amp; GCV DATA (3)'!$Q$3:$Q$9)+IF(H200=$J$234,($K$234*K200),0)+IF(H200=$J$235,($K$235*K200),0)+IF(H199=$J$235,($K$236*K200),0)</f>
        <v>0</v>
      </c>
      <c r="R200" s="16">
        <f>SUMIF('COAL RECEIPT &amp; GCV DATA (3)'!$A$3:$A$9,'MASTER DATA FILE RAW COAL ( (3)'!A200,'COAL RECEIPT &amp; GCV DATA (3)'!$R$3:$R$9)+IF(H200=$J$234,($K$234*K200),0)+IF(H200=$J$235,($K$235*K200),0)</f>
        <v>0</v>
      </c>
      <c r="S200" s="15">
        <f t="shared" si="22"/>
        <v>0</v>
      </c>
      <c r="T200" s="15">
        <f>SUMIF('COAL RECEIPT &amp; GCV DATA (3)'!$A$3:$A$204,'MASTER DATA FILE RAW COAL ( (3)'!A200,'COAL RECEIPT &amp; GCV DATA (3)'!$T$3:$T$204)</f>
        <v>0</v>
      </c>
      <c r="U200" s="15">
        <f t="shared" si="23"/>
        <v>0</v>
      </c>
      <c r="V200" s="15">
        <f>SUMIF('COAL RECEIPT &amp; GCV DATA (3)'!$A$3:$A$204,'MASTER DATA FILE RAW COAL ( (3)'!A200,'COAL RECEIPT &amp; GCV DATA (3)'!$V$3:$V$204)</f>
        <v>0</v>
      </c>
      <c r="W200" s="15">
        <f t="shared" si="24"/>
        <v>0</v>
      </c>
    </row>
    <row r="201" spans="1:23" customFormat="1" hidden="1" x14ac:dyDescent="0.3">
      <c r="A201" s="12"/>
      <c r="B201" s="12">
        <f>SUMIF('COAL RECEIPT &amp; GCV DATA (3)'!$A$3:$A$9,'MASTER DATA FILE RAW COAL ( (3)'!A201,'COAL RECEIPT &amp; GCV DATA (3)'!$B$3:$B$9)</f>
        <v>0</v>
      </c>
      <c r="C201" s="13">
        <f>SUMIF('COAL RECEIPT &amp; GCV DATA (3)'!$A$3:$A$9,'MASTER DATA FILE RAW COAL ( (3)'!A201,'COAL RECEIPT &amp; GCV DATA (3)'!$C$3:$C$9)</f>
        <v>0</v>
      </c>
      <c r="D201" s="13">
        <f>IFERROR(VLOOKUP(A201,'COAL RECEIPT &amp; GCV DATA (3)'!$A$2:$V$9,4,0),0)</f>
        <v>0</v>
      </c>
      <c r="E201" s="14">
        <f>IFERROR(VLOOKUP(A201,'COAL RECEIPT &amp; GCV DATA (3)'!$A$2:$V$9,5,0),0)</f>
        <v>0</v>
      </c>
      <c r="F201" s="13">
        <f>SUMIF('COAL RECEIPT &amp; GCV DATA (3)'!$A$3:$A$204,'MASTER DATA FILE RAW COAL ( (3)'!A229,'COAL RECEIPT &amp; GCV DATA (3)'!$F$3:$F$204)</f>
        <v>0</v>
      </c>
      <c r="G201" s="13">
        <f>IFERROR(VLOOKUP(A201,'COAL RECEIPT &amp; GCV DATA (3)'!$A$2:$V$9,7,0),0)</f>
        <v>0</v>
      </c>
      <c r="H201" s="13">
        <f>IFERROR(VLOOKUP(A201,'COAL RECEIPT &amp; GCV DATA (3)'!$A$2:$V$9,8,0),0)</f>
        <v>0</v>
      </c>
      <c r="I201" s="13">
        <f>IFERROR(VLOOKUP(A201,'COAL RECEIPT &amp; GCV DATA (3)'!$A$2:$V$9,9,0),0)</f>
        <v>0</v>
      </c>
      <c r="J201" s="13">
        <f>IFERROR(VLOOKUP(A201,'COAL RECEIPT &amp; GCV DATA (3)'!$A$2:$V$9,10,0),0)</f>
        <v>0</v>
      </c>
      <c r="K201" s="15">
        <f>SUMIF('COAL RECEIPT &amp; GCV DATA (3)'!$A$3:$A$204,'MASTER DATA FILE RAW COAL ( (3)'!A201,'COAL RECEIPT &amp; GCV DATA (3)'!$K$3:$K$204)</f>
        <v>0</v>
      </c>
      <c r="L201" s="15">
        <f>SUMIF('COAL RECEIPT &amp; GCV DATA (3)'!$A$3:$A$204,'MASTER DATA FILE RAW COAL ( (3)'!A201,'COAL RECEIPT &amp; GCV DATA (3)'!$L$3:$L$204)</f>
        <v>0</v>
      </c>
      <c r="M201" s="15">
        <f t="shared" si="19"/>
        <v>0</v>
      </c>
      <c r="N201" s="15">
        <f t="shared" si="20"/>
        <v>0</v>
      </c>
      <c r="O201" s="15">
        <f>SUMIF('COAL RECEIPT &amp; GCV DATA (3)'!$A$3:$A$204,'MASTER DATA FILE RAW COAL ( (3)'!A201,'COAL RECEIPT &amp; GCV DATA (3)'!$O$3:$O$204)</f>
        <v>0</v>
      </c>
      <c r="P201" s="15">
        <f t="shared" si="21"/>
        <v>0</v>
      </c>
      <c r="Q201" s="15">
        <f>SUMIF('COAL RECEIPT &amp; GCV DATA (3)'!$A$3:$A$9,'MASTER DATA FILE RAW COAL ( (3)'!A201,'COAL RECEIPT &amp; GCV DATA (3)'!$Q$3:$Q$9)+IF(H201=$J$234,($K$234*K201),0)+IF(H201=$J$235,($K$235*K201),0)+IF(H200=$J$235,($K$236*K201),0)</f>
        <v>0</v>
      </c>
      <c r="R201" s="16">
        <f>SUMIF('COAL RECEIPT &amp; GCV DATA (3)'!$A$3:$A$9,'MASTER DATA FILE RAW COAL ( (3)'!A201,'COAL RECEIPT &amp; GCV DATA (3)'!$R$3:$R$9)+IF(H201=$J$234,($K$234*K201),0)+IF(H201=$J$235,($K$235*K201),0)</f>
        <v>0</v>
      </c>
      <c r="S201" s="15">
        <f t="shared" si="22"/>
        <v>0</v>
      </c>
      <c r="T201" s="15">
        <f>SUMIF('COAL RECEIPT &amp; GCV DATA (3)'!$A$3:$A$204,'MASTER DATA FILE RAW COAL ( (3)'!A201,'COAL RECEIPT &amp; GCV DATA (3)'!$T$3:$T$204)</f>
        <v>0</v>
      </c>
      <c r="U201" s="15">
        <f t="shared" si="23"/>
        <v>0</v>
      </c>
      <c r="V201" s="15">
        <f>SUMIF('COAL RECEIPT &amp; GCV DATA (3)'!$A$3:$A$204,'MASTER DATA FILE RAW COAL ( (3)'!A201,'COAL RECEIPT &amp; GCV DATA (3)'!$V$3:$V$204)</f>
        <v>0</v>
      </c>
      <c r="W201" s="15">
        <f t="shared" si="24"/>
        <v>0</v>
      </c>
    </row>
    <row r="202" spans="1:23" customFormat="1" hidden="1" x14ac:dyDescent="0.3">
      <c r="A202" s="12"/>
      <c r="B202" s="12">
        <f>SUMIF('COAL RECEIPT &amp; GCV DATA (3)'!$A$3:$A$9,'MASTER DATA FILE RAW COAL ( (3)'!A202,'COAL RECEIPT &amp; GCV DATA (3)'!$B$3:$B$9)</f>
        <v>0</v>
      </c>
      <c r="C202" s="13">
        <f>SUMIF('COAL RECEIPT &amp; GCV DATA (3)'!$A$3:$A$9,'MASTER DATA FILE RAW COAL ( (3)'!A202,'COAL RECEIPT &amp; GCV DATA (3)'!$C$3:$C$9)</f>
        <v>0</v>
      </c>
      <c r="D202" s="13">
        <f>IFERROR(VLOOKUP(A202,'COAL RECEIPT &amp; GCV DATA (3)'!$A$2:$V$9,4,0),0)</f>
        <v>0</v>
      </c>
      <c r="E202" s="14">
        <f>IFERROR(VLOOKUP(A202,'COAL RECEIPT &amp; GCV DATA (3)'!$A$2:$V$9,5,0),0)</f>
        <v>0</v>
      </c>
      <c r="F202" s="13">
        <f>SUMIF('COAL RECEIPT &amp; GCV DATA (3)'!$A$3:$A$204,'MASTER DATA FILE RAW COAL ( (3)'!A230,'COAL RECEIPT &amp; GCV DATA (3)'!$F$3:$F$204)</f>
        <v>0</v>
      </c>
      <c r="G202" s="13">
        <f>IFERROR(VLOOKUP(A202,'COAL RECEIPT &amp; GCV DATA (3)'!$A$2:$V$9,7,0),0)</f>
        <v>0</v>
      </c>
      <c r="H202" s="13">
        <f>IFERROR(VLOOKUP(A202,'COAL RECEIPT &amp; GCV DATA (3)'!$A$2:$V$9,8,0),0)</f>
        <v>0</v>
      </c>
      <c r="I202" s="13">
        <f>IFERROR(VLOOKUP(A202,'COAL RECEIPT &amp; GCV DATA (3)'!$A$2:$V$9,9,0),0)</f>
        <v>0</v>
      </c>
      <c r="J202" s="13">
        <f>IFERROR(VLOOKUP(A202,'COAL RECEIPT &amp; GCV DATA (3)'!$A$2:$V$9,10,0),0)</f>
        <v>0</v>
      </c>
      <c r="K202" s="15">
        <f>SUMIF('COAL RECEIPT &amp; GCV DATA (3)'!$A$3:$A$204,'MASTER DATA FILE RAW COAL ( (3)'!A202,'COAL RECEIPT &amp; GCV DATA (3)'!$K$3:$K$204)</f>
        <v>0</v>
      </c>
      <c r="L202" s="15">
        <f>SUMIF('COAL RECEIPT &amp; GCV DATA (3)'!$A$3:$A$204,'MASTER DATA FILE RAW COAL ( (3)'!A202,'COAL RECEIPT &amp; GCV DATA (3)'!$L$3:$L$204)</f>
        <v>0</v>
      </c>
      <c r="M202" s="15">
        <f t="shared" si="19"/>
        <v>0</v>
      </c>
      <c r="N202" s="15">
        <f t="shared" si="20"/>
        <v>0</v>
      </c>
      <c r="O202" s="15">
        <f>SUMIF('COAL RECEIPT &amp; GCV DATA (3)'!$A$3:$A$204,'MASTER DATA FILE RAW COAL ( (3)'!A202,'COAL RECEIPT &amp; GCV DATA (3)'!$O$3:$O$204)</f>
        <v>0</v>
      </c>
      <c r="P202" s="15">
        <f t="shared" si="21"/>
        <v>0</v>
      </c>
      <c r="Q202" s="15">
        <f>SUMIF('COAL RECEIPT &amp; GCV DATA (3)'!$A$3:$A$9,'MASTER DATA FILE RAW COAL ( (3)'!A202,'COAL RECEIPT &amp; GCV DATA (3)'!$Q$3:$Q$9)+IF(H202=$J$234,($K$234*K202),0)+IF(H202=$J$235,($K$235*K202),0)+IF(H201=$J$235,($K$236*K202),0)</f>
        <v>0</v>
      </c>
      <c r="R202" s="16">
        <f>SUMIF('COAL RECEIPT &amp; GCV DATA (3)'!$A$3:$A$9,'MASTER DATA FILE RAW COAL ( (3)'!A202,'COAL RECEIPT &amp; GCV DATA (3)'!$R$3:$R$9)+IF(H202=$J$234,($K$234*K202),0)+IF(H202=$J$235,($K$235*K202),0)</f>
        <v>0</v>
      </c>
      <c r="S202" s="15">
        <f t="shared" si="22"/>
        <v>0</v>
      </c>
      <c r="T202" s="15">
        <f>SUMIF('COAL RECEIPT &amp; GCV DATA (3)'!$A$3:$A$204,'MASTER DATA FILE RAW COAL ( (3)'!A202,'COAL RECEIPT &amp; GCV DATA (3)'!$T$3:$T$204)</f>
        <v>0</v>
      </c>
      <c r="U202" s="15">
        <f t="shared" si="23"/>
        <v>0</v>
      </c>
      <c r="V202" s="15">
        <f>SUMIF('COAL RECEIPT &amp; GCV DATA (3)'!$A$3:$A$204,'MASTER DATA FILE RAW COAL ( (3)'!A202,'COAL RECEIPT &amp; GCV DATA (3)'!$V$3:$V$204)</f>
        <v>0</v>
      </c>
      <c r="W202" s="15">
        <f t="shared" si="24"/>
        <v>0</v>
      </c>
    </row>
    <row r="203" spans="1:23" customFormat="1" hidden="1" x14ac:dyDescent="0.3">
      <c r="A203" s="12"/>
      <c r="B203" s="12">
        <f>SUMIF('COAL RECEIPT &amp; GCV DATA (3)'!$A$3:$A$9,'MASTER DATA FILE RAW COAL ( (3)'!A203,'COAL RECEIPT &amp; GCV DATA (3)'!$B$3:$B$9)</f>
        <v>0</v>
      </c>
      <c r="C203" s="13">
        <f>SUMIF('COAL RECEIPT &amp; GCV DATA (3)'!$A$3:$A$9,'MASTER DATA FILE RAW COAL ( (3)'!A203,'COAL RECEIPT &amp; GCV DATA (3)'!$C$3:$C$9)</f>
        <v>0</v>
      </c>
      <c r="D203" s="13">
        <f>IFERROR(VLOOKUP(A203,'COAL RECEIPT &amp; GCV DATA (3)'!$A$2:$V$9,4,0),0)</f>
        <v>0</v>
      </c>
      <c r="E203" s="14">
        <f>IFERROR(VLOOKUP(A203,'COAL RECEIPT &amp; GCV DATA (3)'!$A$2:$V$9,5,0),0)</f>
        <v>0</v>
      </c>
      <c r="F203" s="13">
        <f>SUMIF('COAL RECEIPT &amp; GCV DATA (3)'!$A$3:$A$204,'MASTER DATA FILE RAW COAL ( (3)'!A231,'COAL RECEIPT &amp; GCV DATA (3)'!$F$3:$F$204)</f>
        <v>0</v>
      </c>
      <c r="G203" s="13">
        <f>IFERROR(VLOOKUP(A203,'COAL RECEIPT &amp; GCV DATA (3)'!$A$2:$V$9,7,0),0)</f>
        <v>0</v>
      </c>
      <c r="H203" s="13">
        <f>IFERROR(VLOOKUP(A203,'COAL RECEIPT &amp; GCV DATA (3)'!$A$2:$V$9,8,0),0)</f>
        <v>0</v>
      </c>
      <c r="I203" s="13">
        <f>IFERROR(VLOOKUP(A203,'COAL RECEIPT &amp; GCV DATA (3)'!$A$2:$V$9,9,0),0)</f>
        <v>0</v>
      </c>
      <c r="J203" s="13">
        <f>IFERROR(VLOOKUP(A203,'COAL RECEIPT &amp; GCV DATA (3)'!$A$2:$V$9,10,0),0)</f>
        <v>0</v>
      </c>
      <c r="K203" s="15">
        <f>SUMIF('COAL RECEIPT &amp; GCV DATA (3)'!$A$3:$A$204,'MASTER DATA FILE RAW COAL ( (3)'!A203,'COAL RECEIPT &amp; GCV DATA (3)'!$K$3:$K$204)</f>
        <v>0</v>
      </c>
      <c r="L203" s="15">
        <f>SUMIF('COAL RECEIPT &amp; GCV DATA (3)'!$A$3:$A$204,'MASTER DATA FILE RAW COAL ( (3)'!A203,'COAL RECEIPT &amp; GCV DATA (3)'!$L$3:$L$204)</f>
        <v>0</v>
      </c>
      <c r="M203" s="15">
        <f t="shared" si="19"/>
        <v>0</v>
      </c>
      <c r="N203" s="15">
        <f t="shared" si="20"/>
        <v>0</v>
      </c>
      <c r="O203" s="15">
        <f>SUMIF('COAL RECEIPT &amp; GCV DATA (3)'!$A$3:$A$204,'MASTER DATA FILE RAW COAL ( (3)'!A203,'COAL RECEIPT &amp; GCV DATA (3)'!$O$3:$O$204)</f>
        <v>0</v>
      </c>
      <c r="P203" s="15">
        <f t="shared" si="21"/>
        <v>0</v>
      </c>
      <c r="Q203" s="15">
        <f>SUMIF('COAL RECEIPT &amp; GCV DATA (3)'!$A$3:$A$9,'MASTER DATA FILE RAW COAL ( (3)'!A203,'COAL RECEIPT &amp; GCV DATA (3)'!$Q$3:$Q$9)+IF(H203=$J$234,($K$234*K203),0)+IF(H203=$J$235,($K$235*K203),0)+IF(H202=$J$235,($K$236*K203),0)</f>
        <v>0</v>
      </c>
      <c r="R203" s="16">
        <f>SUMIF('COAL RECEIPT &amp; GCV DATA (3)'!$A$3:$A$9,'MASTER DATA FILE RAW COAL ( (3)'!A203,'COAL RECEIPT &amp; GCV DATA (3)'!$R$3:$R$9)+IF(H203=$J$234,($K$234*K203),0)+IF(H203=$J$235,($K$235*K203),0)</f>
        <v>0</v>
      </c>
      <c r="S203" s="15">
        <f t="shared" si="22"/>
        <v>0</v>
      </c>
      <c r="T203" s="15">
        <f>SUMIF('COAL RECEIPT &amp; GCV DATA (3)'!$A$3:$A$204,'MASTER DATA FILE RAW COAL ( (3)'!A203,'COAL RECEIPT &amp; GCV DATA (3)'!$T$3:$T$204)</f>
        <v>0</v>
      </c>
      <c r="U203" s="15">
        <f t="shared" si="23"/>
        <v>0</v>
      </c>
      <c r="V203" s="15">
        <f>SUMIF('COAL RECEIPT &amp; GCV DATA (3)'!$A$3:$A$204,'MASTER DATA FILE RAW COAL ( (3)'!A203,'COAL RECEIPT &amp; GCV DATA (3)'!$V$3:$V$204)</f>
        <v>0</v>
      </c>
      <c r="W203" s="15">
        <f t="shared" si="24"/>
        <v>0</v>
      </c>
    </row>
    <row r="204" spans="1:23" customFormat="1" hidden="1" x14ac:dyDescent="0.3">
      <c r="A204" s="12"/>
      <c r="B204" s="12">
        <f>SUMIF('COAL RECEIPT &amp; GCV DATA (3)'!$A$3:$A$9,'MASTER DATA FILE RAW COAL ( (3)'!A204,'COAL RECEIPT &amp; GCV DATA (3)'!$B$3:$B$9)</f>
        <v>0</v>
      </c>
      <c r="C204" s="13">
        <f>SUMIF('COAL RECEIPT &amp; GCV DATA (3)'!$A$3:$A$9,'MASTER DATA FILE RAW COAL ( (3)'!A204,'COAL RECEIPT &amp; GCV DATA (3)'!$C$3:$C$9)</f>
        <v>0</v>
      </c>
      <c r="D204" s="13">
        <f>IFERROR(VLOOKUP(A204,'COAL RECEIPT &amp; GCV DATA (3)'!$A$2:$V$9,4,0),0)</f>
        <v>0</v>
      </c>
      <c r="E204" s="14">
        <f>IFERROR(VLOOKUP(A204,'COAL RECEIPT &amp; GCV DATA (3)'!$A$2:$V$9,5,0),0)</f>
        <v>0</v>
      </c>
      <c r="F204" s="13">
        <f>SUMIF('COAL RECEIPT &amp; GCV DATA (3)'!$A$3:$A$204,'MASTER DATA FILE RAW COAL ( (3)'!A232,'COAL RECEIPT &amp; GCV DATA (3)'!$F$3:$F$204)</f>
        <v>0</v>
      </c>
      <c r="G204" s="13">
        <f>IFERROR(VLOOKUP(A204,'COAL RECEIPT &amp; GCV DATA (3)'!$A$2:$V$9,7,0),0)</f>
        <v>0</v>
      </c>
      <c r="H204" s="13">
        <f>IFERROR(VLOOKUP(A204,'COAL RECEIPT &amp; GCV DATA (3)'!$A$2:$V$9,8,0),0)</f>
        <v>0</v>
      </c>
      <c r="I204" s="13">
        <f>IFERROR(VLOOKUP(A204,'COAL RECEIPT &amp; GCV DATA (3)'!$A$2:$V$9,9,0),0)</f>
        <v>0</v>
      </c>
      <c r="J204" s="13">
        <f>IFERROR(VLOOKUP(A204,'COAL RECEIPT &amp; GCV DATA (3)'!$A$2:$V$9,10,0),0)</f>
        <v>0</v>
      </c>
      <c r="K204" s="15">
        <f>SUMIF('COAL RECEIPT &amp; GCV DATA (3)'!$A$3:$A$204,'MASTER DATA FILE RAW COAL ( (3)'!A204,'COAL RECEIPT &amp; GCV DATA (3)'!$K$3:$K$204)</f>
        <v>0</v>
      </c>
      <c r="L204" s="15">
        <f>SUMIF('COAL RECEIPT &amp; GCV DATA (3)'!$A$3:$A$204,'MASTER DATA FILE RAW COAL ( (3)'!A204,'COAL RECEIPT &amp; GCV DATA (3)'!$L$3:$L$204)</f>
        <v>0</v>
      </c>
      <c r="M204" s="15">
        <f t="shared" si="19"/>
        <v>0</v>
      </c>
      <c r="N204" s="15">
        <f t="shared" si="20"/>
        <v>0</v>
      </c>
      <c r="O204" s="15">
        <f>SUMIF('COAL RECEIPT &amp; GCV DATA (3)'!$A$3:$A$204,'MASTER DATA FILE RAW COAL ( (3)'!A204,'COAL RECEIPT &amp; GCV DATA (3)'!$O$3:$O$204)</f>
        <v>0</v>
      </c>
      <c r="P204" s="15">
        <f t="shared" si="21"/>
        <v>0</v>
      </c>
      <c r="Q204" s="15">
        <f>SUMIF('COAL RECEIPT &amp; GCV DATA (3)'!$A$3:$A$9,'MASTER DATA FILE RAW COAL ( (3)'!A204,'COAL RECEIPT &amp; GCV DATA (3)'!$Q$3:$Q$9)+IF(H204=$J$234,($K$234*K204),0)+IF(H204=$J$235,($K$235*K204),0)+IF(H203=$J$235,($K$236*K204),0)</f>
        <v>0</v>
      </c>
      <c r="R204" s="16">
        <f>SUMIF('COAL RECEIPT &amp; GCV DATA (3)'!$A$3:$A$9,'MASTER DATA FILE RAW COAL ( (3)'!A204,'COAL RECEIPT &amp; GCV DATA (3)'!$R$3:$R$9)+IF(H204=$J$234,($K$234*K204),0)+IF(H204=$J$235,($K$235*K204),0)</f>
        <v>0</v>
      </c>
      <c r="S204" s="15">
        <f t="shared" si="22"/>
        <v>0</v>
      </c>
      <c r="T204" s="15">
        <f>SUMIF('COAL RECEIPT &amp; GCV DATA (3)'!$A$3:$A$204,'MASTER DATA FILE RAW COAL ( (3)'!A204,'COAL RECEIPT &amp; GCV DATA (3)'!$T$3:$T$204)</f>
        <v>0</v>
      </c>
      <c r="U204" s="15">
        <f t="shared" si="23"/>
        <v>0</v>
      </c>
      <c r="V204" s="15">
        <f>SUMIF('COAL RECEIPT &amp; GCV DATA (3)'!$A$3:$A$204,'MASTER DATA FILE RAW COAL ( (3)'!A204,'COAL RECEIPT &amp; GCV DATA (3)'!$V$3:$V$204)</f>
        <v>0</v>
      </c>
      <c r="W204" s="15">
        <f t="shared" si="24"/>
        <v>0</v>
      </c>
    </row>
    <row r="205" spans="1:23" customFormat="1" hidden="1" x14ac:dyDescent="0.3">
      <c r="A205" s="12"/>
      <c r="B205" s="12">
        <f>SUMIF('COAL RECEIPT &amp; GCV DATA (3)'!$A$3:$A$9,'MASTER DATA FILE RAW COAL ( (3)'!A205,'COAL RECEIPT &amp; GCV DATA (3)'!$B$3:$B$9)</f>
        <v>0</v>
      </c>
      <c r="C205" s="13">
        <f>SUMIF('COAL RECEIPT &amp; GCV DATA (3)'!$A$3:$A$9,'MASTER DATA FILE RAW COAL ( (3)'!A205,'COAL RECEIPT &amp; GCV DATA (3)'!$C$3:$C$9)</f>
        <v>0</v>
      </c>
      <c r="D205" s="13">
        <f>IFERROR(VLOOKUP(A205,'COAL RECEIPT &amp; GCV DATA (3)'!$A$2:$V$9,4,0),0)</f>
        <v>0</v>
      </c>
      <c r="E205" s="14">
        <f>IFERROR(VLOOKUP(A205,'COAL RECEIPT &amp; GCV DATA (3)'!$A$2:$V$9,5,0),0)</f>
        <v>0</v>
      </c>
      <c r="F205" s="13">
        <f>SUMIF('COAL RECEIPT &amp; GCV DATA (3)'!$A$3:$A$204,'MASTER DATA FILE RAW COAL ( (3)'!A233,'COAL RECEIPT &amp; GCV DATA (3)'!$F$3:$F$204)</f>
        <v>0</v>
      </c>
      <c r="G205" s="13">
        <f>IFERROR(VLOOKUP(A205,'COAL RECEIPT &amp; GCV DATA (3)'!$A$2:$V$9,7,0),0)</f>
        <v>0</v>
      </c>
      <c r="H205" s="13">
        <f>IFERROR(VLOOKUP(A205,'COAL RECEIPT &amp; GCV DATA (3)'!$A$2:$V$9,8,0),0)</f>
        <v>0</v>
      </c>
      <c r="I205" s="13">
        <f>IFERROR(VLOOKUP(A205,'COAL RECEIPT &amp; GCV DATA (3)'!$A$2:$V$9,9,0),0)</f>
        <v>0</v>
      </c>
      <c r="J205" s="13">
        <f>IFERROR(VLOOKUP(A205,'COAL RECEIPT &amp; GCV DATA (3)'!$A$2:$V$9,10,0),0)</f>
        <v>0</v>
      </c>
      <c r="K205" s="15">
        <f>SUMIF('COAL RECEIPT &amp; GCV DATA (3)'!$A$3:$A$204,'MASTER DATA FILE RAW COAL ( (3)'!A205,'COAL RECEIPT &amp; GCV DATA (3)'!$K$3:$K$204)</f>
        <v>0</v>
      </c>
      <c r="L205" s="15">
        <f>SUMIF('COAL RECEIPT &amp; GCV DATA (3)'!$A$3:$A$204,'MASTER DATA FILE RAW COAL ( (3)'!A205,'COAL RECEIPT &amp; GCV DATA (3)'!$L$3:$L$204)</f>
        <v>0</v>
      </c>
      <c r="M205" s="15">
        <f t="shared" si="19"/>
        <v>0</v>
      </c>
      <c r="N205" s="15">
        <f t="shared" si="20"/>
        <v>0</v>
      </c>
      <c r="O205" s="15">
        <f>SUMIF('COAL RECEIPT &amp; GCV DATA (3)'!$A$3:$A$204,'MASTER DATA FILE RAW COAL ( (3)'!A205,'COAL RECEIPT &amp; GCV DATA (3)'!$O$3:$O$204)</f>
        <v>0</v>
      </c>
      <c r="P205" s="15">
        <f t="shared" si="21"/>
        <v>0</v>
      </c>
      <c r="Q205" s="15">
        <f>SUMIF('COAL RECEIPT &amp; GCV DATA (3)'!$A$3:$A$9,'MASTER DATA FILE RAW COAL ( (3)'!A205,'COAL RECEIPT &amp; GCV DATA (3)'!$Q$3:$Q$9)+IF(H205=$J$234,($K$234*K205),0)+IF(H205=$J$235,($K$235*K205),0)+IF(H204=$J$235,($K$236*K205),0)</f>
        <v>0</v>
      </c>
      <c r="R205" s="16">
        <f>SUMIF('COAL RECEIPT &amp; GCV DATA (3)'!$A$3:$A$9,'MASTER DATA FILE RAW COAL ( (3)'!A205,'COAL RECEIPT &amp; GCV DATA (3)'!$R$3:$R$9)+IF(H205=$J$234,($K$234*K205),0)+IF(H205=$J$235,($K$235*K205),0)</f>
        <v>0</v>
      </c>
      <c r="S205" s="15">
        <f t="shared" si="22"/>
        <v>0</v>
      </c>
      <c r="T205" s="15">
        <f>SUMIF('COAL RECEIPT &amp; GCV DATA (3)'!$A$3:$A$204,'MASTER DATA FILE RAW COAL ( (3)'!A205,'COAL RECEIPT &amp; GCV DATA (3)'!$T$3:$T$204)</f>
        <v>0</v>
      </c>
      <c r="U205" s="15">
        <f t="shared" si="23"/>
        <v>0</v>
      </c>
      <c r="V205" s="15">
        <f>SUMIF('COAL RECEIPT &amp; GCV DATA (3)'!$A$3:$A$204,'MASTER DATA FILE RAW COAL ( (3)'!A205,'COAL RECEIPT &amp; GCV DATA (3)'!$V$3:$V$204)</f>
        <v>0</v>
      </c>
      <c r="W205" s="15">
        <f t="shared" si="24"/>
        <v>0</v>
      </c>
    </row>
    <row r="206" spans="1:23" customFormat="1" hidden="1" x14ac:dyDescent="0.3">
      <c r="A206" s="12"/>
      <c r="B206" s="12">
        <f>SUMIF('COAL RECEIPT &amp; GCV DATA (3)'!$A$3:$A$9,'MASTER DATA FILE RAW COAL ( (3)'!A206,'COAL RECEIPT &amp; GCV DATA (3)'!$B$3:$B$9)</f>
        <v>0</v>
      </c>
      <c r="C206" s="13">
        <f>SUMIF('COAL RECEIPT &amp; GCV DATA (3)'!$A$3:$A$9,'MASTER DATA FILE RAW COAL ( (3)'!A206,'COAL RECEIPT &amp; GCV DATA (3)'!$C$3:$C$9)</f>
        <v>0</v>
      </c>
      <c r="D206" s="13">
        <f>IFERROR(VLOOKUP(A206,'COAL RECEIPT &amp; GCV DATA (3)'!$A$2:$V$9,4,0),0)</f>
        <v>0</v>
      </c>
      <c r="E206" s="14">
        <f>IFERROR(VLOOKUP(A206,'COAL RECEIPT &amp; GCV DATA (3)'!$A$2:$V$9,5,0),0)</f>
        <v>0</v>
      </c>
      <c r="F206" s="13">
        <f>SUMIF('COAL RECEIPT &amp; GCV DATA (3)'!$A$3:$A$204,'MASTER DATA FILE RAW COAL ( (3)'!A234,'COAL RECEIPT &amp; GCV DATA (3)'!$F$3:$F$204)</f>
        <v>0</v>
      </c>
      <c r="G206" s="13">
        <f>IFERROR(VLOOKUP(A206,'COAL RECEIPT &amp; GCV DATA (3)'!$A$2:$V$9,7,0),0)</f>
        <v>0</v>
      </c>
      <c r="H206" s="13">
        <f>IFERROR(VLOOKUP(A206,'COAL RECEIPT &amp; GCV DATA (3)'!$A$2:$V$9,8,0),0)</f>
        <v>0</v>
      </c>
      <c r="I206" s="13">
        <f>IFERROR(VLOOKUP(A206,'COAL RECEIPT &amp; GCV DATA (3)'!$A$2:$V$9,9,0),0)</f>
        <v>0</v>
      </c>
      <c r="J206" s="13">
        <f>IFERROR(VLOOKUP(A206,'COAL RECEIPT &amp; GCV DATA (3)'!$A$2:$V$9,10,0),0)</f>
        <v>0</v>
      </c>
      <c r="K206" s="15">
        <f>SUMIF('COAL RECEIPT &amp; GCV DATA (3)'!$A$3:$A$204,'MASTER DATA FILE RAW COAL ( (3)'!A206,'COAL RECEIPT &amp; GCV DATA (3)'!$K$3:$K$204)</f>
        <v>0</v>
      </c>
      <c r="L206" s="15">
        <f>SUMIF('COAL RECEIPT &amp; GCV DATA (3)'!$A$3:$A$204,'MASTER DATA FILE RAW COAL ( (3)'!A206,'COAL RECEIPT &amp; GCV DATA (3)'!$L$3:$L$204)</f>
        <v>0</v>
      </c>
      <c r="M206" s="15">
        <f t="shared" si="19"/>
        <v>0</v>
      </c>
      <c r="N206" s="15">
        <f t="shared" si="20"/>
        <v>0</v>
      </c>
      <c r="O206" s="15">
        <f>SUMIF('COAL RECEIPT &amp; GCV DATA (3)'!$A$3:$A$204,'MASTER DATA FILE RAW COAL ( (3)'!A206,'COAL RECEIPT &amp; GCV DATA (3)'!$O$3:$O$204)</f>
        <v>0</v>
      </c>
      <c r="P206" s="15">
        <f t="shared" si="21"/>
        <v>0</v>
      </c>
      <c r="Q206" s="15">
        <f>SUMIF('COAL RECEIPT &amp; GCV DATA (3)'!$A$3:$A$9,'MASTER DATA FILE RAW COAL ( (3)'!A206,'COAL RECEIPT &amp; GCV DATA (3)'!$Q$3:$Q$9)+IF(H206=$J$234,($K$234*K206),0)+IF(H206=$J$235,($K$235*K206),0)+IF(H205=$J$235,($K$236*K206),0)</f>
        <v>0</v>
      </c>
      <c r="R206" s="16">
        <f>SUMIF('COAL RECEIPT &amp; GCV DATA (3)'!$A$3:$A$9,'MASTER DATA FILE RAW COAL ( (3)'!A206,'COAL RECEIPT &amp; GCV DATA (3)'!$R$3:$R$9)+IF(H206=$J$234,($K$234*K206),0)+IF(H206=$J$235,($K$235*K206),0)</f>
        <v>0</v>
      </c>
      <c r="S206" s="15">
        <f t="shared" si="22"/>
        <v>0</v>
      </c>
      <c r="T206" s="15">
        <f>SUMIF('COAL RECEIPT &amp; GCV DATA (3)'!$A$3:$A$204,'MASTER DATA FILE RAW COAL ( (3)'!A206,'COAL RECEIPT &amp; GCV DATA (3)'!$T$3:$T$204)</f>
        <v>0</v>
      </c>
      <c r="U206" s="15">
        <f t="shared" si="23"/>
        <v>0</v>
      </c>
      <c r="V206" s="15">
        <f>SUMIF('COAL RECEIPT &amp; GCV DATA (3)'!$A$3:$A$204,'MASTER DATA FILE RAW COAL ( (3)'!A206,'COAL RECEIPT &amp; GCV DATA (3)'!$V$3:$V$204)</f>
        <v>0</v>
      </c>
      <c r="W206" s="15">
        <f t="shared" si="24"/>
        <v>0</v>
      </c>
    </row>
    <row r="207" spans="1:23" customFormat="1" hidden="1" x14ac:dyDescent="0.3">
      <c r="A207" s="12"/>
      <c r="B207" s="12">
        <f>SUMIF('COAL RECEIPT &amp; GCV DATA (3)'!$A$3:$A$9,'MASTER DATA FILE RAW COAL ( (3)'!A207,'COAL RECEIPT &amp; GCV DATA (3)'!$B$3:$B$9)</f>
        <v>0</v>
      </c>
      <c r="C207" s="13">
        <f>SUMIF('COAL RECEIPT &amp; GCV DATA (3)'!$A$3:$A$9,'MASTER DATA FILE RAW COAL ( (3)'!A207,'COAL RECEIPT &amp; GCV DATA (3)'!$C$3:$C$9)</f>
        <v>0</v>
      </c>
      <c r="D207" s="13">
        <f>IFERROR(VLOOKUP(A207,'COAL RECEIPT &amp; GCV DATA (3)'!$A$2:$V$9,4,0),0)</f>
        <v>0</v>
      </c>
      <c r="E207" s="14">
        <f>IFERROR(VLOOKUP(A207,'COAL RECEIPT &amp; GCV DATA (3)'!$A$2:$V$9,5,0),0)</f>
        <v>0</v>
      </c>
      <c r="F207" s="13">
        <f>SUMIF('COAL RECEIPT &amp; GCV DATA (3)'!$A$3:$A$204,'MASTER DATA FILE RAW COAL ( (3)'!A235,'COAL RECEIPT &amp; GCV DATA (3)'!$F$3:$F$204)</f>
        <v>0</v>
      </c>
      <c r="G207" s="13">
        <f>IFERROR(VLOOKUP(A207,'COAL RECEIPT &amp; GCV DATA (3)'!$A$2:$V$9,7,0),0)</f>
        <v>0</v>
      </c>
      <c r="H207" s="13">
        <f>IFERROR(VLOOKUP(A207,'COAL RECEIPT &amp; GCV DATA (3)'!$A$2:$V$9,8,0),0)</f>
        <v>0</v>
      </c>
      <c r="I207" s="13">
        <f>IFERROR(VLOOKUP(A207,'COAL RECEIPT &amp; GCV DATA (3)'!$A$2:$V$9,9,0),0)</f>
        <v>0</v>
      </c>
      <c r="J207" s="13">
        <f>IFERROR(VLOOKUP(A207,'COAL RECEIPT &amp; GCV DATA (3)'!$A$2:$V$9,10,0),0)</f>
        <v>0</v>
      </c>
      <c r="K207" s="15">
        <f>SUMIF('COAL RECEIPT &amp; GCV DATA (3)'!$A$3:$A$204,'MASTER DATA FILE RAW COAL ( (3)'!A207,'COAL RECEIPT &amp; GCV DATA (3)'!$K$3:$K$204)</f>
        <v>0</v>
      </c>
      <c r="L207" s="15">
        <f>SUMIF('COAL RECEIPT &amp; GCV DATA (3)'!$A$3:$A$204,'MASTER DATA FILE RAW COAL ( (3)'!A207,'COAL RECEIPT &amp; GCV DATA (3)'!$L$3:$L$204)</f>
        <v>0</v>
      </c>
      <c r="M207" s="15">
        <f t="shared" si="19"/>
        <v>0</v>
      </c>
      <c r="N207" s="15">
        <f t="shared" si="20"/>
        <v>0</v>
      </c>
      <c r="O207" s="15">
        <f>SUMIF('COAL RECEIPT &amp; GCV DATA (3)'!$A$3:$A$204,'MASTER DATA FILE RAW COAL ( (3)'!A207,'COAL RECEIPT &amp; GCV DATA (3)'!$O$3:$O$204)</f>
        <v>0</v>
      </c>
      <c r="P207" s="15">
        <f t="shared" si="21"/>
        <v>0</v>
      </c>
      <c r="Q207" s="15">
        <f>SUMIF('COAL RECEIPT &amp; GCV DATA (3)'!$A$3:$A$9,'MASTER DATA FILE RAW COAL ( (3)'!A207,'COAL RECEIPT &amp; GCV DATA (3)'!$Q$3:$Q$9)+IF(H207=$J$234,($K$234*K207),0)+IF(H207=$J$235,($K$235*K207),0)+IF(H206=$J$235,($K$236*K207),0)</f>
        <v>0</v>
      </c>
      <c r="R207" s="16">
        <f>SUMIF('COAL RECEIPT &amp; GCV DATA (3)'!$A$3:$A$9,'MASTER DATA FILE RAW COAL ( (3)'!A207,'COAL RECEIPT &amp; GCV DATA (3)'!$R$3:$R$9)+IF(H207=$J$234,($K$234*K207),0)+IF(H207=$J$235,($K$235*K207),0)</f>
        <v>0</v>
      </c>
      <c r="S207" s="15">
        <f t="shared" si="22"/>
        <v>0</v>
      </c>
      <c r="T207" s="15">
        <f>SUMIF('COAL RECEIPT &amp; GCV DATA (3)'!$A$3:$A$204,'MASTER DATA FILE RAW COAL ( (3)'!A207,'COAL RECEIPT &amp; GCV DATA (3)'!$T$3:$T$204)</f>
        <v>0</v>
      </c>
      <c r="U207" s="15">
        <f t="shared" si="23"/>
        <v>0</v>
      </c>
      <c r="V207" s="15">
        <f>SUMIF('COAL RECEIPT &amp; GCV DATA (3)'!$A$3:$A$204,'MASTER DATA FILE RAW COAL ( (3)'!A207,'COAL RECEIPT &amp; GCV DATA (3)'!$V$3:$V$204)</f>
        <v>0</v>
      </c>
      <c r="W207" s="15">
        <f t="shared" si="24"/>
        <v>0</v>
      </c>
    </row>
    <row r="208" spans="1:23" customFormat="1" hidden="1" x14ac:dyDescent="0.3">
      <c r="A208" s="12"/>
      <c r="B208" s="12">
        <f>SUMIF('COAL RECEIPT &amp; GCV DATA (3)'!$A$3:$A$9,'MASTER DATA FILE RAW COAL ( (3)'!A208,'COAL RECEIPT &amp; GCV DATA (3)'!$B$3:$B$9)</f>
        <v>0</v>
      </c>
      <c r="C208" s="13">
        <f>SUMIF('COAL RECEIPT &amp; GCV DATA (3)'!$A$3:$A$9,'MASTER DATA FILE RAW COAL ( (3)'!A208,'COAL RECEIPT &amp; GCV DATA (3)'!$C$3:$C$9)</f>
        <v>0</v>
      </c>
      <c r="D208" s="13">
        <f>IFERROR(VLOOKUP(A208,'COAL RECEIPT &amp; GCV DATA (3)'!$A$2:$V$9,4,0),0)</f>
        <v>0</v>
      </c>
      <c r="E208" s="14">
        <f>IFERROR(VLOOKUP(A208,'COAL RECEIPT &amp; GCV DATA (3)'!$A$2:$V$9,5,0),0)</f>
        <v>0</v>
      </c>
      <c r="F208" s="13">
        <f>SUMIF('COAL RECEIPT &amp; GCV DATA (3)'!$A$3:$A$204,'MASTER DATA FILE RAW COAL ( (3)'!A236,'COAL RECEIPT &amp; GCV DATA (3)'!$F$3:$F$204)</f>
        <v>0</v>
      </c>
      <c r="G208" s="13">
        <f>IFERROR(VLOOKUP(A208,'COAL RECEIPT &amp; GCV DATA (3)'!$A$2:$V$9,7,0),0)</f>
        <v>0</v>
      </c>
      <c r="H208" s="13">
        <f>IFERROR(VLOOKUP(A208,'COAL RECEIPT &amp; GCV DATA (3)'!$A$2:$V$9,8,0),0)</f>
        <v>0</v>
      </c>
      <c r="I208" s="13">
        <f>IFERROR(VLOOKUP(A208,'COAL RECEIPT &amp; GCV DATA (3)'!$A$2:$V$9,9,0),0)</f>
        <v>0</v>
      </c>
      <c r="J208" s="13">
        <f>IFERROR(VLOOKUP(A208,'COAL RECEIPT &amp; GCV DATA (3)'!$A$2:$V$9,10,0),0)</f>
        <v>0</v>
      </c>
      <c r="K208" s="15">
        <f>SUMIF('COAL RECEIPT &amp; GCV DATA (3)'!$A$3:$A$204,'MASTER DATA FILE RAW COAL ( (3)'!A208,'COAL RECEIPT &amp; GCV DATA (3)'!$K$3:$K$204)</f>
        <v>0</v>
      </c>
      <c r="L208" s="15">
        <f>SUMIF('COAL RECEIPT &amp; GCV DATA (3)'!$A$3:$A$204,'MASTER DATA FILE RAW COAL ( (3)'!A208,'COAL RECEIPT &amp; GCV DATA (3)'!$L$3:$L$204)</f>
        <v>0</v>
      </c>
      <c r="M208" s="15">
        <f t="shared" si="19"/>
        <v>0</v>
      </c>
      <c r="N208" s="15">
        <f t="shared" si="20"/>
        <v>0</v>
      </c>
      <c r="O208" s="15">
        <f>SUMIF('COAL RECEIPT &amp; GCV DATA (3)'!$A$3:$A$204,'MASTER DATA FILE RAW COAL ( (3)'!A208,'COAL RECEIPT &amp; GCV DATA (3)'!$O$3:$O$204)</f>
        <v>0</v>
      </c>
      <c r="P208" s="15">
        <f t="shared" si="21"/>
        <v>0</v>
      </c>
      <c r="Q208" s="15">
        <f>SUMIF('COAL RECEIPT &amp; GCV DATA (3)'!$A$3:$A$9,'MASTER DATA FILE RAW COAL ( (3)'!A208,'COAL RECEIPT &amp; GCV DATA (3)'!$Q$3:$Q$9)+IF(H208=$J$234,($K$234*K208),0)+IF(H208=$J$235,($K$235*K208),0)+IF(H207=$J$235,($K$236*K208),0)</f>
        <v>0</v>
      </c>
      <c r="R208" s="16">
        <f>SUMIF('COAL RECEIPT &amp; GCV DATA (3)'!$A$3:$A$9,'MASTER DATA FILE RAW COAL ( (3)'!A208,'COAL RECEIPT &amp; GCV DATA (3)'!$R$3:$R$9)+IF(H208=$J$234,($K$234*K208),0)+IF(H208=$J$235,($K$235*K208),0)</f>
        <v>0</v>
      </c>
      <c r="S208" s="15">
        <f t="shared" si="22"/>
        <v>0</v>
      </c>
      <c r="T208" s="15">
        <f>SUMIF('COAL RECEIPT &amp; GCV DATA (3)'!$A$3:$A$204,'MASTER DATA FILE RAW COAL ( (3)'!A208,'COAL RECEIPT &amp; GCV DATA (3)'!$T$3:$T$204)</f>
        <v>0</v>
      </c>
      <c r="U208" s="15">
        <f t="shared" si="23"/>
        <v>0</v>
      </c>
      <c r="V208" s="15">
        <f>SUMIF('COAL RECEIPT &amp; GCV DATA (3)'!$A$3:$A$204,'MASTER DATA FILE RAW COAL ( (3)'!A208,'COAL RECEIPT &amp; GCV DATA (3)'!$V$3:$V$204)</f>
        <v>0</v>
      </c>
      <c r="W208" s="15">
        <f t="shared" si="24"/>
        <v>0</v>
      </c>
    </row>
    <row r="209" spans="1:23" customFormat="1" hidden="1" x14ac:dyDescent="0.3">
      <c r="A209" s="12"/>
      <c r="B209" s="12">
        <f>SUMIF('COAL RECEIPT &amp; GCV DATA (3)'!$A$3:$A$9,'MASTER DATA FILE RAW COAL ( (3)'!A209,'COAL RECEIPT &amp; GCV DATA (3)'!$B$3:$B$9)</f>
        <v>0</v>
      </c>
      <c r="C209" s="13">
        <f>SUMIF('COAL RECEIPT &amp; GCV DATA (3)'!$A$3:$A$9,'MASTER DATA FILE RAW COAL ( (3)'!A209,'COAL RECEIPT &amp; GCV DATA (3)'!$C$3:$C$9)</f>
        <v>0</v>
      </c>
      <c r="D209" s="13">
        <f>IFERROR(VLOOKUP(A209,'COAL RECEIPT &amp; GCV DATA (3)'!$A$2:$V$9,4,0),0)</f>
        <v>0</v>
      </c>
      <c r="E209" s="14">
        <f>IFERROR(VLOOKUP(A209,'COAL RECEIPT &amp; GCV DATA (3)'!$A$2:$V$9,5,0),0)</f>
        <v>0</v>
      </c>
      <c r="F209" s="13">
        <f>SUMIF('COAL RECEIPT &amp; GCV DATA (3)'!$A$3:$A$204,'MASTER DATA FILE RAW COAL ( (3)'!A237,'COAL RECEIPT &amp; GCV DATA (3)'!$F$3:$F$204)</f>
        <v>0</v>
      </c>
      <c r="G209" s="13">
        <f>IFERROR(VLOOKUP(A209,'COAL RECEIPT &amp; GCV DATA (3)'!$A$2:$V$9,7,0),0)</f>
        <v>0</v>
      </c>
      <c r="H209" s="13">
        <f>IFERROR(VLOOKUP(A209,'COAL RECEIPT &amp; GCV DATA (3)'!$A$2:$V$9,8,0),0)</f>
        <v>0</v>
      </c>
      <c r="I209" s="13">
        <f>IFERROR(VLOOKUP(A209,'COAL RECEIPT &amp; GCV DATA (3)'!$A$2:$V$9,9,0),0)</f>
        <v>0</v>
      </c>
      <c r="J209" s="13">
        <f>IFERROR(VLOOKUP(A209,'COAL RECEIPT &amp; GCV DATA (3)'!$A$2:$V$9,10,0),0)</f>
        <v>0</v>
      </c>
      <c r="K209" s="15">
        <f>SUMIF('COAL RECEIPT &amp; GCV DATA (3)'!$A$3:$A$204,'MASTER DATA FILE RAW COAL ( (3)'!A209,'COAL RECEIPT &amp; GCV DATA (3)'!$K$3:$K$204)</f>
        <v>0</v>
      </c>
      <c r="L209" s="15">
        <f>SUMIF('COAL RECEIPT &amp; GCV DATA (3)'!$A$3:$A$204,'MASTER DATA FILE RAW COAL ( (3)'!A209,'COAL RECEIPT &amp; GCV DATA (3)'!$L$3:$L$204)</f>
        <v>0</v>
      </c>
      <c r="M209" s="15">
        <f t="shared" si="19"/>
        <v>0</v>
      </c>
      <c r="N209" s="15">
        <f t="shared" si="20"/>
        <v>0</v>
      </c>
      <c r="O209" s="15">
        <f>SUMIF('COAL RECEIPT &amp; GCV DATA (3)'!$A$3:$A$204,'MASTER DATA FILE RAW COAL ( (3)'!A209,'COAL RECEIPT &amp; GCV DATA (3)'!$O$3:$O$204)</f>
        <v>0</v>
      </c>
      <c r="P209" s="15">
        <f t="shared" si="21"/>
        <v>0</v>
      </c>
      <c r="Q209" s="15">
        <f>SUMIF('COAL RECEIPT &amp; GCV DATA (3)'!$A$3:$A$9,'MASTER DATA FILE RAW COAL ( (3)'!A209,'COAL RECEIPT &amp; GCV DATA (3)'!$Q$3:$Q$9)+IF(H209=$J$234,($K$234*K209),0)+IF(H209=$J$235,($K$235*K209),0)+IF(H208=$J$235,($K$236*K209),0)</f>
        <v>0</v>
      </c>
      <c r="R209" s="16">
        <f>SUMIF('COAL RECEIPT &amp; GCV DATA (3)'!$A$3:$A$9,'MASTER DATA FILE RAW COAL ( (3)'!A209,'COAL RECEIPT &amp; GCV DATA (3)'!$R$3:$R$9)+IF(H209=$J$234,($K$234*K209),0)+IF(H209=$J$235,($K$235*K209),0)</f>
        <v>0</v>
      </c>
      <c r="S209" s="15">
        <f t="shared" si="22"/>
        <v>0</v>
      </c>
      <c r="T209" s="15">
        <f>SUMIF('COAL RECEIPT &amp; GCV DATA (3)'!$A$3:$A$204,'MASTER DATA FILE RAW COAL ( (3)'!A209,'COAL RECEIPT &amp; GCV DATA (3)'!$T$3:$T$204)</f>
        <v>0</v>
      </c>
      <c r="U209" s="15">
        <f t="shared" si="23"/>
        <v>0</v>
      </c>
      <c r="V209" s="15">
        <f>SUMIF('COAL RECEIPT &amp; GCV DATA (3)'!$A$3:$A$204,'MASTER DATA FILE RAW COAL ( (3)'!A209,'COAL RECEIPT &amp; GCV DATA (3)'!$V$3:$V$204)</f>
        <v>0</v>
      </c>
      <c r="W209" s="15">
        <f t="shared" si="24"/>
        <v>0</v>
      </c>
    </row>
    <row r="210" spans="1:23" customFormat="1" hidden="1" x14ac:dyDescent="0.3">
      <c r="A210" s="12"/>
      <c r="B210" s="12">
        <f>SUMIF('COAL RECEIPT &amp; GCV DATA (3)'!$A$3:$A$9,'MASTER DATA FILE RAW COAL ( (3)'!A210,'COAL RECEIPT &amp; GCV DATA (3)'!$B$3:$B$9)</f>
        <v>0</v>
      </c>
      <c r="C210" s="13">
        <f>SUMIF('COAL RECEIPT &amp; GCV DATA (3)'!$A$3:$A$9,'MASTER DATA FILE RAW COAL ( (3)'!A210,'COAL RECEIPT &amp; GCV DATA (3)'!$C$3:$C$9)</f>
        <v>0</v>
      </c>
      <c r="D210" s="13">
        <f>IFERROR(VLOOKUP(A210,'COAL RECEIPT &amp; GCV DATA (3)'!$A$2:$V$9,4,0),0)</f>
        <v>0</v>
      </c>
      <c r="E210" s="14">
        <f>IFERROR(VLOOKUP(A210,'COAL RECEIPT &amp; GCV DATA (3)'!$A$2:$V$9,5,0),0)</f>
        <v>0</v>
      </c>
      <c r="F210" s="13">
        <f>SUMIF('COAL RECEIPT &amp; GCV DATA (3)'!$A$3:$A$204,'MASTER DATA FILE RAW COAL ( (3)'!A238,'COAL RECEIPT &amp; GCV DATA (3)'!$F$3:$F$204)</f>
        <v>0</v>
      </c>
      <c r="G210" s="13">
        <f>IFERROR(VLOOKUP(A210,'COAL RECEIPT &amp; GCV DATA (3)'!$A$2:$V$9,7,0),0)</f>
        <v>0</v>
      </c>
      <c r="H210" s="13">
        <f>IFERROR(VLOOKUP(A210,'COAL RECEIPT &amp; GCV DATA (3)'!$A$2:$V$9,8,0),0)</f>
        <v>0</v>
      </c>
      <c r="I210" s="13">
        <f>IFERROR(VLOOKUP(A210,'COAL RECEIPT &amp; GCV DATA (3)'!$A$2:$V$9,9,0),0)</f>
        <v>0</v>
      </c>
      <c r="J210" s="13">
        <f>IFERROR(VLOOKUP(A210,'COAL RECEIPT &amp; GCV DATA (3)'!$A$2:$V$9,10,0),0)</f>
        <v>0</v>
      </c>
      <c r="K210" s="15">
        <f>SUMIF('COAL RECEIPT &amp; GCV DATA (3)'!$A$3:$A$204,'MASTER DATA FILE RAW COAL ( (3)'!A210,'COAL RECEIPT &amp; GCV DATA (3)'!$K$3:$K$204)</f>
        <v>0</v>
      </c>
      <c r="L210" s="15">
        <f>SUMIF('COAL RECEIPT &amp; GCV DATA (3)'!$A$3:$A$204,'MASTER DATA FILE RAW COAL ( (3)'!A210,'COAL RECEIPT &amp; GCV DATA (3)'!$L$3:$L$204)</f>
        <v>0</v>
      </c>
      <c r="M210" s="15">
        <f t="shared" si="19"/>
        <v>0</v>
      </c>
      <c r="N210" s="15">
        <f t="shared" si="20"/>
        <v>0</v>
      </c>
      <c r="O210" s="15">
        <f>SUMIF('COAL RECEIPT &amp; GCV DATA (3)'!$A$3:$A$204,'MASTER DATA FILE RAW COAL ( (3)'!A210,'COAL RECEIPT &amp; GCV DATA (3)'!$O$3:$O$204)</f>
        <v>0</v>
      </c>
      <c r="P210" s="15">
        <f t="shared" si="21"/>
        <v>0</v>
      </c>
      <c r="Q210" s="15">
        <f>SUMIF('COAL RECEIPT &amp; GCV DATA (3)'!$A$3:$A$9,'MASTER DATA FILE RAW COAL ( (3)'!A210,'COAL RECEIPT &amp; GCV DATA (3)'!$Q$3:$Q$9)+IF(H210=$J$234,($K$234*K210),0)+IF(H210=$J$235,($K$235*K210),0)+IF(H209=$J$235,($K$236*K210),0)</f>
        <v>0</v>
      </c>
      <c r="R210" s="16">
        <f>SUMIF('COAL RECEIPT &amp; GCV DATA (3)'!$A$3:$A$9,'MASTER DATA FILE RAW COAL ( (3)'!A210,'COAL RECEIPT &amp; GCV DATA (3)'!$R$3:$R$9)+IF(H210=$J$234,($K$234*K210),0)+IF(H210=$J$235,($K$235*K210),0)</f>
        <v>0</v>
      </c>
      <c r="S210" s="15">
        <f t="shared" si="22"/>
        <v>0</v>
      </c>
      <c r="T210" s="15">
        <f>SUMIF('COAL RECEIPT &amp; GCV DATA (3)'!$A$3:$A$204,'MASTER DATA FILE RAW COAL ( (3)'!A210,'COAL RECEIPT &amp; GCV DATA (3)'!$T$3:$T$204)</f>
        <v>0</v>
      </c>
      <c r="U210" s="15">
        <f t="shared" si="23"/>
        <v>0</v>
      </c>
      <c r="V210" s="15">
        <f>SUMIF('COAL RECEIPT &amp; GCV DATA (3)'!$A$3:$A$204,'MASTER DATA FILE RAW COAL ( (3)'!A210,'COAL RECEIPT &amp; GCV DATA (3)'!$V$3:$V$204)</f>
        <v>0</v>
      </c>
      <c r="W210" s="15">
        <f t="shared" si="24"/>
        <v>0</v>
      </c>
    </row>
    <row r="211" spans="1:23" customFormat="1" hidden="1" x14ac:dyDescent="0.3">
      <c r="A211" s="12"/>
      <c r="B211" s="12">
        <f>SUMIF('COAL RECEIPT &amp; GCV DATA (3)'!$A$3:$A$9,'MASTER DATA FILE RAW COAL ( (3)'!A211,'COAL RECEIPT &amp; GCV DATA (3)'!$B$3:$B$9)</f>
        <v>0</v>
      </c>
      <c r="C211" s="13">
        <f>SUMIF('COAL RECEIPT &amp; GCV DATA (3)'!$A$3:$A$9,'MASTER DATA FILE RAW COAL ( (3)'!A211,'COAL RECEIPT &amp; GCV DATA (3)'!$C$3:$C$9)</f>
        <v>0</v>
      </c>
      <c r="D211" s="13">
        <f>IFERROR(VLOOKUP(A211,'COAL RECEIPT &amp; GCV DATA (3)'!$A$2:$V$9,4,0),0)</f>
        <v>0</v>
      </c>
      <c r="E211" s="14">
        <f>IFERROR(VLOOKUP(A211,'COAL RECEIPT &amp; GCV DATA (3)'!$A$2:$V$9,5,0),0)</f>
        <v>0</v>
      </c>
      <c r="F211" s="13">
        <f>SUMIF('COAL RECEIPT &amp; GCV DATA (3)'!$A$3:$A$204,'MASTER DATA FILE RAW COAL ( (3)'!A239,'COAL RECEIPT &amp; GCV DATA (3)'!$F$3:$F$204)</f>
        <v>0</v>
      </c>
      <c r="G211" s="13">
        <f>IFERROR(VLOOKUP(A211,'COAL RECEIPT &amp; GCV DATA (3)'!$A$2:$V$9,7,0),0)</f>
        <v>0</v>
      </c>
      <c r="H211" s="13">
        <f>IFERROR(VLOOKUP(A211,'COAL RECEIPT &amp; GCV DATA (3)'!$A$2:$V$9,8,0),0)</f>
        <v>0</v>
      </c>
      <c r="I211" s="13">
        <f>IFERROR(VLOOKUP(A211,'COAL RECEIPT &amp; GCV DATA (3)'!$A$2:$V$9,9,0),0)</f>
        <v>0</v>
      </c>
      <c r="J211" s="13">
        <f>IFERROR(VLOOKUP(A211,'COAL RECEIPT &amp; GCV DATA (3)'!$A$2:$V$9,10,0),0)</f>
        <v>0</v>
      </c>
      <c r="K211" s="15">
        <f>SUMIF('COAL RECEIPT &amp; GCV DATA (3)'!$A$3:$A$204,'MASTER DATA FILE RAW COAL ( (3)'!A211,'COAL RECEIPT &amp; GCV DATA (3)'!$K$3:$K$204)</f>
        <v>0</v>
      </c>
      <c r="L211" s="15">
        <f>SUMIF('COAL RECEIPT &amp; GCV DATA (3)'!$A$3:$A$204,'MASTER DATA FILE RAW COAL ( (3)'!A211,'COAL RECEIPT &amp; GCV DATA (3)'!$L$3:$L$204)</f>
        <v>0</v>
      </c>
      <c r="M211" s="15">
        <f t="shared" si="19"/>
        <v>0</v>
      </c>
      <c r="N211" s="15">
        <f t="shared" si="20"/>
        <v>0</v>
      </c>
      <c r="O211" s="15">
        <f>SUMIF('COAL RECEIPT &amp; GCV DATA (3)'!$A$3:$A$204,'MASTER DATA FILE RAW COAL ( (3)'!A211,'COAL RECEIPT &amp; GCV DATA (3)'!$O$3:$O$204)</f>
        <v>0</v>
      </c>
      <c r="P211" s="15">
        <f t="shared" si="21"/>
        <v>0</v>
      </c>
      <c r="Q211" s="15">
        <f>SUMIF('COAL RECEIPT &amp; GCV DATA (3)'!$A$3:$A$9,'MASTER DATA FILE RAW COAL ( (3)'!A211,'COAL RECEIPT &amp; GCV DATA (3)'!$Q$3:$Q$9)+IF(H211=$J$234,($K$234*K211),0)+IF(H211=$J$235,($K$235*K211),0)+IF(H210=$J$235,($K$236*K211),0)</f>
        <v>0</v>
      </c>
      <c r="R211" s="16">
        <f>SUMIF('COAL RECEIPT &amp; GCV DATA (3)'!$A$3:$A$9,'MASTER DATA FILE RAW COAL ( (3)'!A211,'COAL RECEIPT &amp; GCV DATA (3)'!$R$3:$R$9)+IF(H211=$J$234,($K$234*K211),0)+IF(H211=$J$235,($K$235*K211),0)</f>
        <v>0</v>
      </c>
      <c r="S211" s="15">
        <f t="shared" si="22"/>
        <v>0</v>
      </c>
      <c r="T211" s="15">
        <f>SUMIF('COAL RECEIPT &amp; GCV DATA (3)'!$A$3:$A$204,'MASTER DATA FILE RAW COAL ( (3)'!A211,'COAL RECEIPT &amp; GCV DATA (3)'!$T$3:$T$204)</f>
        <v>0</v>
      </c>
      <c r="U211" s="15">
        <f t="shared" si="23"/>
        <v>0</v>
      </c>
      <c r="V211" s="15">
        <f>SUMIF('COAL RECEIPT &amp; GCV DATA (3)'!$A$3:$A$204,'MASTER DATA FILE RAW COAL ( (3)'!A211,'COAL RECEIPT &amp; GCV DATA (3)'!$V$3:$V$204)</f>
        <v>0</v>
      </c>
      <c r="W211" s="15">
        <f t="shared" si="24"/>
        <v>0</v>
      </c>
    </row>
    <row r="212" spans="1:23" customFormat="1" ht="12" customHeight="1" x14ac:dyDescent="0.3">
      <c r="A212" s="12"/>
      <c r="B212" s="12">
        <f>SUMIF('COAL RECEIPT &amp; GCV DATA (3)'!$A$3:$A$9,'MASTER DATA FILE RAW COAL ( (3)'!A212,'COAL RECEIPT &amp; GCV DATA (3)'!$B$3:$B$9)</f>
        <v>0</v>
      </c>
      <c r="C212" s="13">
        <f>SUMIF('COAL RECEIPT &amp; GCV DATA (3)'!$A$3:$A$9,'MASTER DATA FILE RAW COAL ( (3)'!A212,'COAL RECEIPT &amp; GCV DATA (3)'!$C$3:$C$9)</f>
        <v>0</v>
      </c>
      <c r="D212" s="13">
        <f>IFERROR(VLOOKUP(A212,'COAL RECEIPT &amp; GCV DATA (3)'!$A$2:$V$9,4,0),0)</f>
        <v>0</v>
      </c>
      <c r="E212" s="14">
        <f>IFERROR(VLOOKUP(A212,'COAL RECEIPT &amp; GCV DATA (3)'!$A$2:$V$9,5,0),0)</f>
        <v>0</v>
      </c>
      <c r="F212" s="13">
        <f>SUMIF('COAL RECEIPT &amp; GCV DATA (3)'!$A$3:$A$204,'MASTER DATA FILE RAW COAL ( (3)'!A240,'COAL RECEIPT &amp; GCV DATA (3)'!$F$3:$F$204)</f>
        <v>0</v>
      </c>
      <c r="G212" s="13">
        <f>IFERROR(VLOOKUP(A212,'COAL RECEIPT &amp; GCV DATA (3)'!$A$2:$V$9,7,0),0)</f>
        <v>0</v>
      </c>
      <c r="H212" s="13">
        <f>IFERROR(VLOOKUP(A212,'COAL RECEIPT &amp; GCV DATA (3)'!$A$2:$V$9,8,0),0)</f>
        <v>0</v>
      </c>
      <c r="I212" s="13">
        <f>IFERROR(VLOOKUP(A212,'COAL RECEIPT &amp; GCV DATA (3)'!$A$2:$V$9,9,0),0)</f>
        <v>0</v>
      </c>
      <c r="J212" s="13">
        <f>IFERROR(VLOOKUP(A212,'COAL RECEIPT &amp; GCV DATA (3)'!$A$2:$V$9,10,0),0)</f>
        <v>0</v>
      </c>
      <c r="K212" s="15">
        <f>SUMIF('COAL RECEIPT &amp; GCV DATA (3)'!$A$3:$A$204,'MASTER DATA FILE RAW COAL ( (3)'!A212,'COAL RECEIPT &amp; GCV DATA (3)'!$K$3:$K$204)</f>
        <v>0</v>
      </c>
      <c r="L212" s="15">
        <f>SUMIF('COAL RECEIPT &amp; GCV DATA (3)'!$A$3:$A$204,'MASTER DATA FILE RAW COAL ( (3)'!A212,'COAL RECEIPT &amp; GCV DATA (3)'!$L$3:$L$204)</f>
        <v>0</v>
      </c>
      <c r="M212" s="15">
        <f t="shared" si="19"/>
        <v>0</v>
      </c>
      <c r="N212" s="15">
        <f t="shared" si="20"/>
        <v>0</v>
      </c>
      <c r="O212" s="15">
        <f>SUMIF('COAL RECEIPT &amp; GCV DATA (3)'!$A$3:$A$204,'MASTER DATA FILE RAW COAL ( (3)'!A212,'COAL RECEIPT &amp; GCV DATA (3)'!$O$3:$O$204)</f>
        <v>0</v>
      </c>
      <c r="P212" s="15">
        <f t="shared" si="21"/>
        <v>0</v>
      </c>
      <c r="Q212" s="15">
        <f>SUMIF('COAL RECEIPT &amp; GCV DATA (3)'!$A$3:$A$9,'MASTER DATA FILE RAW COAL ( (3)'!A212,'COAL RECEIPT &amp; GCV DATA (3)'!$Q$3:$Q$9)+IF(H212=$J$234,($K$234*K212),0)+IF(H212=$J$235,($K$235*K212),0)+IF(H211=$J$235,($K$236*K212),0)</f>
        <v>0</v>
      </c>
      <c r="R212" s="16">
        <f>SUMIF('COAL RECEIPT &amp; GCV DATA (3)'!$A$3:$A$9,'MASTER DATA FILE RAW COAL ( (3)'!A212,'COAL RECEIPT &amp; GCV DATA (3)'!$R$3:$R$9)+IF(H212=$J$234,($K$234*K212),0)+IF(H212=$J$235,($K$235*K212),0)</f>
        <v>0</v>
      </c>
      <c r="S212" s="15">
        <f t="shared" si="22"/>
        <v>0</v>
      </c>
      <c r="T212" s="15">
        <f>SUMIF('COAL RECEIPT &amp; GCV DATA (3)'!$A$3:$A$204,'MASTER DATA FILE RAW COAL ( (3)'!A212,'COAL RECEIPT &amp; GCV DATA (3)'!$T$3:$T$204)</f>
        <v>0</v>
      </c>
      <c r="U212" s="15">
        <f t="shared" si="23"/>
        <v>0</v>
      </c>
      <c r="V212" s="15">
        <f>SUMIF('COAL RECEIPT &amp; GCV DATA (3)'!$A$3:$A$204,'MASTER DATA FILE RAW COAL ( (3)'!A212,'COAL RECEIPT &amp; GCV DATA (3)'!$V$3:$V$204)</f>
        <v>0</v>
      </c>
      <c r="W212" s="15">
        <f t="shared" si="24"/>
        <v>0</v>
      </c>
    </row>
    <row r="213" spans="1:23" customFormat="1" ht="12" customHeight="1" x14ac:dyDescent="0.3">
      <c r="A213" s="12"/>
      <c r="B213" s="12">
        <f>SUMIF('COAL RECEIPT &amp; GCV DATA (3)'!$A$3:$A$9,'MASTER DATA FILE RAW COAL ( (3)'!A213,'COAL RECEIPT &amp; GCV DATA (3)'!$B$3:$B$9)</f>
        <v>0</v>
      </c>
      <c r="C213" s="13">
        <f>SUMIF('COAL RECEIPT &amp; GCV DATA (3)'!$A$3:$A$9,'MASTER DATA FILE RAW COAL ( (3)'!A213,'COAL RECEIPT &amp; GCV DATA (3)'!$C$3:$C$9)</f>
        <v>0</v>
      </c>
      <c r="D213" s="13">
        <f>IFERROR(VLOOKUP(A213,'COAL RECEIPT &amp; GCV DATA (3)'!$A$2:$V$9,4,0),0)</f>
        <v>0</v>
      </c>
      <c r="E213" s="14">
        <f>IFERROR(VLOOKUP(A213,'COAL RECEIPT &amp; GCV DATA (3)'!$A$2:$V$9,5,0),0)</f>
        <v>0</v>
      </c>
      <c r="F213" s="13">
        <f>SUMIF('COAL RECEIPT &amp; GCV DATA (3)'!$A$3:$A$204,'MASTER DATA FILE RAW COAL ( (3)'!A241,'COAL RECEIPT &amp; GCV DATA (3)'!$F$3:$F$204)</f>
        <v>0</v>
      </c>
      <c r="G213" s="13">
        <f>IFERROR(VLOOKUP(A213,'COAL RECEIPT &amp; GCV DATA (3)'!$A$2:$V$9,7,0),0)</f>
        <v>0</v>
      </c>
      <c r="H213" s="13">
        <f>IFERROR(VLOOKUP(A213,'COAL RECEIPT &amp; GCV DATA (3)'!$A$2:$V$9,8,0),0)</f>
        <v>0</v>
      </c>
      <c r="I213" s="13">
        <f>IFERROR(VLOOKUP(A213,'COAL RECEIPT &amp; GCV DATA (3)'!$A$2:$V$9,9,0),0)</f>
        <v>0</v>
      </c>
      <c r="J213" s="13">
        <f>IFERROR(VLOOKUP(A213,'COAL RECEIPT &amp; GCV DATA (3)'!$A$2:$V$9,10,0),0)</f>
        <v>0</v>
      </c>
      <c r="K213" s="15">
        <f>SUMIF('COAL RECEIPT &amp; GCV DATA (3)'!$A$3:$A$204,'MASTER DATA FILE RAW COAL ( (3)'!A213,'COAL RECEIPT &amp; GCV DATA (3)'!$K$3:$K$204)</f>
        <v>0</v>
      </c>
      <c r="L213" s="15">
        <f>SUMIF('COAL RECEIPT &amp; GCV DATA (3)'!$A$3:$A$204,'MASTER DATA FILE RAW COAL ( (3)'!A213,'COAL RECEIPT &amp; GCV DATA (3)'!$L$3:$L$204)</f>
        <v>0</v>
      </c>
      <c r="M213" s="15">
        <f t="shared" si="19"/>
        <v>0</v>
      </c>
      <c r="N213" s="15">
        <f t="shared" si="20"/>
        <v>0</v>
      </c>
      <c r="O213" s="15">
        <f>SUMIF('COAL RECEIPT &amp; GCV DATA (3)'!$A$3:$A$204,'MASTER DATA FILE RAW COAL ( (3)'!A213,'COAL RECEIPT &amp; GCV DATA (3)'!$O$3:$O$204)</f>
        <v>0</v>
      </c>
      <c r="P213" s="15">
        <f t="shared" si="21"/>
        <v>0</v>
      </c>
      <c r="Q213" s="15">
        <f>SUMIF('COAL RECEIPT &amp; GCV DATA (3)'!$A$3:$A$9,'MASTER DATA FILE RAW COAL ( (3)'!A213,'COAL RECEIPT &amp; GCV DATA (3)'!$Q$3:$Q$9)+IF(H213=$J$234,($K$234*K213),0)+IF(H213=$J$235,($K$235*K213),0)+IF(H212=$J$235,($K$236*K213),0)</f>
        <v>0</v>
      </c>
      <c r="R213" s="16">
        <f>SUMIF('COAL RECEIPT &amp; GCV DATA (3)'!$A$3:$A$9,'MASTER DATA FILE RAW COAL ( (3)'!A213,'COAL RECEIPT &amp; GCV DATA (3)'!$R$3:$R$9)+IF(H213=$J$234,($K$234*K213),0)+IF(H213=$J$235,($K$235*K213),0)</f>
        <v>0</v>
      </c>
      <c r="S213" s="15">
        <f t="shared" si="22"/>
        <v>0</v>
      </c>
      <c r="T213" s="15">
        <f>SUMIF('COAL RECEIPT &amp; GCV DATA (3)'!$A$3:$A$204,'MASTER DATA FILE RAW COAL ( (3)'!A213,'COAL RECEIPT &amp; GCV DATA (3)'!$T$3:$T$204)</f>
        <v>0</v>
      </c>
      <c r="U213" s="15">
        <f t="shared" si="23"/>
        <v>0</v>
      </c>
      <c r="V213" s="15">
        <f>SUMIF('COAL RECEIPT &amp; GCV DATA (3)'!$A$3:$A$204,'MASTER DATA FILE RAW COAL ( (3)'!A213,'COAL RECEIPT &amp; GCV DATA (3)'!$V$3:$V$204)</f>
        <v>0</v>
      </c>
      <c r="W213" s="15">
        <f t="shared" si="24"/>
        <v>0</v>
      </c>
    </row>
    <row r="214" spans="1:23" s="28" customFormat="1" x14ac:dyDescent="0.3">
      <c r="A214" s="22"/>
      <c r="B214" s="22"/>
      <c r="C214" s="23"/>
      <c r="D214" s="24"/>
      <c r="E214" s="24"/>
      <c r="F214" s="24"/>
      <c r="G214" s="24"/>
      <c r="H214" s="24"/>
      <c r="I214" s="24"/>
      <c r="J214" s="24"/>
      <c r="K214" s="25">
        <f>+SUM(K3:K213)</f>
        <v>24014.690000000002</v>
      </c>
      <c r="L214" s="25">
        <f>+SUM(L3:L213)</f>
        <v>23845.97</v>
      </c>
      <c r="M214" s="25">
        <f>+SUM(M3:M213)</f>
        <v>168.71999999999889</v>
      </c>
      <c r="N214" s="25">
        <f>+SUM(N3:N213)</f>
        <v>741176.8617645452</v>
      </c>
      <c r="O214" s="26"/>
      <c r="P214" s="25">
        <f t="shared" ref="P214:R214" si="25">+SUM(P3:P213)</f>
        <v>32239141.100000001</v>
      </c>
      <c r="Q214" s="25">
        <f t="shared" si="25"/>
        <v>26628443</v>
      </c>
      <c r="R214" s="25">
        <f t="shared" si="25"/>
        <v>95626627.550500005</v>
      </c>
      <c r="S214" s="25">
        <f t="shared" si="22"/>
        <v>3982.0054954071861</v>
      </c>
      <c r="T214" s="27">
        <f>IFERROR(+U214/L214,0)</f>
        <v>3624.3603887784816</v>
      </c>
      <c r="U214" s="25">
        <f>+SUM(U3:U213)</f>
        <v>86426389.100000009</v>
      </c>
      <c r="V214" s="27">
        <f>IFERROR(+W214/L214,0)</f>
        <v>3155.2032683150396</v>
      </c>
      <c r="W214" s="25">
        <f>+SUM(W3:W213)</f>
        <v>75238882.480142385</v>
      </c>
    </row>
    <row r="215" spans="1:23" s="34" customFormat="1" x14ac:dyDescent="0.3">
      <c r="A215" s="29"/>
      <c r="B215" s="30"/>
      <c r="C215" s="31"/>
      <c r="D215" s="29"/>
      <c r="E215" s="29"/>
      <c r="F215" s="29"/>
      <c r="G215" s="29"/>
      <c r="H215" s="32"/>
      <c r="I215" s="29"/>
      <c r="J215" s="29"/>
      <c r="K215" s="33"/>
      <c r="L215" s="33"/>
      <c r="M215" s="33" t="s">
        <v>202</v>
      </c>
      <c r="N215" s="33"/>
      <c r="O215" s="33"/>
      <c r="P215" s="33">
        <v>34479960.200465329</v>
      </c>
      <c r="Q215" s="33">
        <v>58000364.910983406</v>
      </c>
      <c r="R215" s="33">
        <v>119539444.69783944</v>
      </c>
      <c r="S215" s="33"/>
      <c r="T215" s="33"/>
      <c r="U215" s="33"/>
      <c r="V215" s="33"/>
      <c r="W215" s="33"/>
    </row>
    <row r="216" spans="1:23" s="34" customFormat="1" x14ac:dyDescent="0.3">
      <c r="A216" s="29"/>
      <c r="B216" s="30"/>
      <c r="C216" s="31"/>
      <c r="D216" s="29"/>
      <c r="E216" s="29"/>
      <c r="F216" s="29"/>
      <c r="G216" s="29"/>
      <c r="H216" s="29"/>
      <c r="I216" s="29"/>
      <c r="J216" s="29"/>
      <c r="K216" s="33"/>
      <c r="L216" s="33"/>
      <c r="M216" s="33"/>
      <c r="N216" s="33"/>
      <c r="O216" s="33"/>
      <c r="P216" s="33"/>
      <c r="Q216" s="33"/>
      <c r="R216" s="35">
        <f>R214/L214</f>
        <v>4010.1798144717955</v>
      </c>
      <c r="S216" s="33"/>
    </row>
    <row r="217" spans="1:23" s="34" customFormat="1" x14ac:dyDescent="0.3">
      <c r="A217" s="36"/>
      <c r="B217" s="37"/>
      <c r="C217" s="38"/>
      <c r="D217" s="36"/>
      <c r="E217" s="36"/>
      <c r="F217" s="36"/>
      <c r="G217" s="36"/>
      <c r="H217" s="36"/>
      <c r="I217" s="36"/>
      <c r="J217" s="36"/>
      <c r="K217" s="39">
        <f>SUBTOTAL(9,K3:K66)</f>
        <v>24014.690000000002</v>
      </c>
      <c r="L217" s="39"/>
      <c r="M217" s="39"/>
      <c r="N217" s="39"/>
      <c r="O217" s="39"/>
      <c r="P217" s="39">
        <f>P215-P214</f>
        <v>2240819.1004653275</v>
      </c>
      <c r="Q217" s="39"/>
      <c r="R217" s="39">
        <f>SUBTOTAL(9,R3:R66)</f>
        <v>95626627.550500005</v>
      </c>
      <c r="S217" s="15">
        <f>+IFERROR(R217/K217,0)</f>
        <v>3982.0054954071861</v>
      </c>
      <c r="T217" s="39" t="e">
        <f>U217/L217</f>
        <v>#DIV/0!</v>
      </c>
      <c r="U217" s="39">
        <f>SUBTOTAL(9,U3:U66)</f>
        <v>86426389.100000009</v>
      </c>
      <c r="V217" s="39" t="e">
        <f>W217/L217</f>
        <v>#DIV/0!</v>
      </c>
      <c r="W217" s="39">
        <f>SUBTOTAL(9,W3:W66)</f>
        <v>75238882.480142385</v>
      </c>
    </row>
    <row r="218" spans="1:23" s="34" customFormat="1" x14ac:dyDescent="0.3">
      <c r="A218" s="36"/>
      <c r="B218" s="37"/>
      <c r="C218" s="38"/>
      <c r="D218" s="36"/>
      <c r="E218" s="36"/>
      <c r="F218" s="36"/>
      <c r="G218" s="36"/>
      <c r="H218" s="40"/>
      <c r="I218" s="36"/>
      <c r="J218" s="36"/>
      <c r="K218" s="39">
        <v>82142.009999999995</v>
      </c>
      <c r="L218" s="39">
        <v>82408.600000000006</v>
      </c>
      <c r="M218" s="39"/>
      <c r="N218" s="39"/>
      <c r="O218" s="39"/>
      <c r="P218" s="39"/>
      <c r="Q218" s="39"/>
      <c r="R218" s="39">
        <v>225913060.01320213</v>
      </c>
      <c r="S218" s="15">
        <f>+IFERROR(R218/K218,0)</f>
        <v>2750.2743116853621</v>
      </c>
      <c r="T218" s="34">
        <v>4116</v>
      </c>
      <c r="U218" s="39">
        <f>T218*L218</f>
        <v>339193797.60000002</v>
      </c>
      <c r="V218" s="34">
        <v>2898</v>
      </c>
      <c r="W218" s="39">
        <f>V218*L218</f>
        <v>238820122.80000001</v>
      </c>
    </row>
    <row r="219" spans="1:23" s="34" customFormat="1" ht="16.5" customHeight="1" x14ac:dyDescent="0.3">
      <c r="B219" s="41"/>
      <c r="C219" s="42"/>
      <c r="K219" s="35">
        <f>SUBTOTAL(9,K3:K43)</f>
        <v>24014.690000000002</v>
      </c>
      <c r="L219" s="35">
        <f>SUBTOTAL(9,L3:L43)</f>
        <v>23845.97</v>
      </c>
      <c r="M219" s="35">
        <f>SUBTOTAL(9,M3:M43)</f>
        <v>168.71999999999889</v>
      </c>
      <c r="N219" s="35">
        <f>SUBTOTAL(9,N3:N43)</f>
        <v>741176.8617645452</v>
      </c>
      <c r="O219" s="35"/>
      <c r="P219" s="35"/>
      <c r="Q219" s="35">
        <f>R219/K219</f>
        <v>3982.0054954071861</v>
      </c>
      <c r="R219" s="35">
        <f>SUBTOTAL(9,R3:R43)</f>
        <v>95626627.550500005</v>
      </c>
      <c r="S219" s="35">
        <f>R219/L219</f>
        <v>4010.1798144717955</v>
      </c>
      <c r="T219" s="39">
        <f>U219/L219</f>
        <v>17848.726082436573</v>
      </c>
      <c r="U219" s="39">
        <f>U218+U217</f>
        <v>425620186.70000005</v>
      </c>
      <c r="V219" s="39">
        <f>W219/L219</f>
        <v>13170.317889360022</v>
      </c>
      <c r="W219" s="39">
        <f>W218+W217</f>
        <v>314059005.28014243</v>
      </c>
    </row>
    <row r="220" spans="1:23" s="34" customFormat="1" x14ac:dyDescent="0.3">
      <c r="B220" s="41"/>
      <c r="C220" s="42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3" s="43" customFormat="1" ht="43.2" x14ac:dyDescent="0.3">
      <c r="C221" s="44"/>
      <c r="I221" s="45"/>
      <c r="J221" s="45" t="s">
        <v>26</v>
      </c>
      <c r="K221" s="46" t="s">
        <v>18</v>
      </c>
      <c r="L221" s="46" t="s">
        <v>27</v>
      </c>
      <c r="M221" s="47" t="s">
        <v>28</v>
      </c>
      <c r="N221" s="47" t="s">
        <v>29</v>
      </c>
      <c r="O221" s="47" t="s">
        <v>12</v>
      </c>
      <c r="P221" s="47" t="s">
        <v>13</v>
      </c>
      <c r="Q221" s="47" t="s">
        <v>30</v>
      </c>
      <c r="R221" s="47" t="s">
        <v>31</v>
      </c>
      <c r="S221" s="47" t="s">
        <v>15</v>
      </c>
      <c r="T221" s="48" t="s">
        <v>44</v>
      </c>
      <c r="U221" s="48"/>
      <c r="V221" s="48"/>
      <c r="W221" s="48"/>
    </row>
    <row r="222" spans="1:23" s="34" customFormat="1" x14ac:dyDescent="0.3">
      <c r="B222" s="41"/>
      <c r="C222" s="42"/>
      <c r="H222" s="34" t="e">
        <f>+K222*O222</f>
        <v>#DIV/0!</v>
      </c>
      <c r="I222" s="49" t="s">
        <v>32</v>
      </c>
      <c r="J222" s="50" t="e">
        <f>SUMIF($G$3:$G$213,I222,$P$3:$P$213)/SUMIF($G$3:$G$213,I222,$K$3:$K$213)</f>
        <v>#DIV/0!</v>
      </c>
      <c r="K222" s="50" t="e">
        <f>+SUMIF($G$3:$G$213,I222,$Q$3:$Q$213)/SUMIF($G$3:$G$213,I222,$K$3:$K$213)</f>
        <v>#DIV/0!</v>
      </c>
      <c r="L222" s="50" t="e">
        <f>(SUMIF($G$3:$G$213,I222,$R$3:$R$213)-SUMIF($G$3:$G$213,I222,$Q$3:$Q$213)-SUMIF($G$3:$G$213,I222,$P$3:$P$213))/SUMIF($G$3:$G$213,I222,$K$3:$K$213)</f>
        <v>#DIV/0!</v>
      </c>
      <c r="M222" s="50" t="e">
        <f>SUMIF($G$3:$G$213,I222,$R$3:$R$213)/SUMIF($G$3:$G$213,I222,$K$3:$K$213)</f>
        <v>#DIV/0!</v>
      </c>
      <c r="N222" s="50" t="e">
        <f>(SUMIF($G$3:$G$213,I222,$R$3:$R$213)-SUMIF($G$3:$G$213,I222,$N$3:$N$213))/SUMIF($G$3:$G$213,I222,$K$3:$K$213)</f>
        <v>#DIV/0!</v>
      </c>
      <c r="O222" s="50">
        <f>SUMIF($G$3:$G$213,I222,$K$3:$K$213)</f>
        <v>0</v>
      </c>
      <c r="P222" s="50">
        <f>SUMIF($G$3:$G$213,I222,$L$3:$L$213)</f>
        <v>0</v>
      </c>
      <c r="Q222" s="50">
        <f>SUMIF($G$3:$G$213,I222,$R$3:$R$213)</f>
        <v>0</v>
      </c>
      <c r="R222" s="50">
        <f>SUMIF($G$3:$G$213,I222,$M$3:$M$213)</f>
        <v>0</v>
      </c>
      <c r="S222" s="50">
        <f>SUMIF($G$3:$G$213,I222,$N$3:$N$213)</f>
        <v>0</v>
      </c>
      <c r="T222" s="35"/>
      <c r="U222" s="35"/>
      <c r="V222" s="35"/>
      <c r="W222" s="35"/>
    </row>
    <row r="223" spans="1:23" s="34" customFormat="1" x14ac:dyDescent="0.3">
      <c r="B223" s="41"/>
      <c r="C223" s="42"/>
      <c r="H223" s="34" t="e">
        <f>+K223*O223</f>
        <v>#DIV/0!</v>
      </c>
      <c r="I223" s="49" t="s">
        <v>33</v>
      </c>
      <c r="J223" s="50" t="e">
        <f>SUMIF($G$3:$G$213,I223,$P$3:$P$213)/SUMIF($G$3:$G$213,I223,$K$3:$K$213)</f>
        <v>#DIV/0!</v>
      </c>
      <c r="K223" s="50" t="e">
        <f>+SUMIF($G$3:$G$213,I223,$Q$3:$Q$213)/SUMIF($G$3:$G$213,I223,$K$3:$K$213)</f>
        <v>#DIV/0!</v>
      </c>
      <c r="L223" s="50" t="e">
        <f>(SUMIF($G$3:$G$213,I223,$R$3:$R$213)-SUMIF($G$3:$G$213,I223,$Q$3:$Q$213)-SUMIF($G$3:$G$213,I223,$P$3:$P$213))/SUMIF($G$3:$G$213,I223,$K$3:$K$213)</f>
        <v>#DIV/0!</v>
      </c>
      <c r="M223" s="50" t="e">
        <f>SUMIF($G$3:$G$213,I223,$R$3:$R$213)/SUMIF($G$3:$G$213,I223,$K$3:$K$213)</f>
        <v>#DIV/0!</v>
      </c>
      <c r="N223" s="50" t="e">
        <f>(SUMIF($G$3:$G$213,I223,$R$3:$R$213)-SUMIF($G$3:$G$213,I223,$N$3:$N$213))/SUMIF($G$3:$G$213,I223,$K$3:$K$213)</f>
        <v>#DIV/0!</v>
      </c>
      <c r="O223" s="50">
        <f>SUMIF($G$3:$G$213,I223,$K$3:$K$213)</f>
        <v>0</v>
      </c>
      <c r="P223" s="50">
        <f>SUMIF($G$3:$G$213,I223,$L$3:$L$213)</f>
        <v>0</v>
      </c>
      <c r="Q223" s="50">
        <f>SUMIF($G$3:$G$213,I223,$R$3:$R$213)</f>
        <v>0</v>
      </c>
      <c r="R223" s="50">
        <f>SUMIF($G$3:$G$213,I223,$M$3:$M$213)</f>
        <v>0</v>
      </c>
      <c r="S223" s="50">
        <f>SUMIF($G$3:$G$213,I223,$N$3:$N$213)</f>
        <v>0</v>
      </c>
      <c r="T223" s="35"/>
      <c r="U223" s="35"/>
      <c r="V223" s="35"/>
      <c r="W223" s="35"/>
    </row>
    <row r="224" spans="1:23" s="34" customFormat="1" x14ac:dyDescent="0.3">
      <c r="B224" s="41"/>
      <c r="C224" s="42"/>
      <c r="H224" s="34">
        <f>+K224*O224</f>
        <v>15927842</v>
      </c>
      <c r="I224" s="49" t="s">
        <v>34</v>
      </c>
      <c r="J224" s="50">
        <f>IFERROR(SUMIF($G$3:$G$213,I224,$P$3:$P$213)/SUMIF($G$3:$G$213,I224,$K$3:$K$213),0)</f>
        <v>1584.3575268834009</v>
      </c>
      <c r="K224" s="50">
        <f>+IFERROR(SUMIF($G$3:$G$213,I224,$Q$3:$Q$213)/SUMIF($G$3:$G$213,I224,$K$3:$K$213),0)</f>
        <v>995.62764606861333</v>
      </c>
      <c r="L224" s="50">
        <f>IFERROR((SUMIF($G$3:$G$213,I224,$R$3:$R$213)-SUMIF($G$3:$G$213,I224,$Q$3:$Q$213)-SUMIF($G$3:$G$213,I224,$P$3:$P$213))/SUMIF($G$3:$G$213,I224,$K$3:$K$213),0)</f>
        <v>1891.9671273657175</v>
      </c>
      <c r="M224" s="50">
        <f>IFERROR(SUMIF($G$3:$G$213,I224,$R$3:$R$213)/SUMIF($G$3:$G$213,I224,$K$3:$K$213),0)</f>
        <v>4471.9523003177319</v>
      </c>
      <c r="N224" s="50">
        <f>IFERROR((SUMIF($G$3:$G$213,I224,$R$3:$R$213)-SUMIF($G$3:$G$213,I224,$N$3:$N$213))/SUMIF($G$3:$G$213,I224,$K$3:$K$213),0)</f>
        <v>4450.4817265800521</v>
      </c>
      <c r="O224" s="50">
        <f>SUMIF($G$3:$G$213,I224,$K$3:$K$213)</f>
        <v>15997.789999999999</v>
      </c>
      <c r="P224" s="50">
        <f>SUMIF($G$3:$G$213,I224,$L$3:$L$213)</f>
        <v>15961.42</v>
      </c>
      <c r="Q224" s="50">
        <f>SUMIF($G$3:$G$213,I224,$R$3:$R$213)</f>
        <v>71541353.7905</v>
      </c>
      <c r="R224" s="50">
        <f>SUMIF($G$3:$G$213,I224,$M$3:$M$213)</f>
        <v>36.369999999999436</v>
      </c>
      <c r="S224" s="50">
        <f>SUMIF($G$3:$G$213,I224,$N$3:$N$213)</f>
        <v>343481.7298349202</v>
      </c>
      <c r="T224" s="35"/>
      <c r="U224" s="35"/>
      <c r="V224" s="35"/>
      <c r="W224" s="35"/>
    </row>
    <row r="225" spans="8:24" x14ac:dyDescent="0.3">
      <c r="I225" s="49" t="s">
        <v>35</v>
      </c>
      <c r="J225" s="50" t="e">
        <f>SUMIF($G$3:$G$213,I225,$P$3:$P$213)/SUMIF($G$3:$G$213,I225,$K$3:$K$213)</f>
        <v>#DIV/0!</v>
      </c>
      <c r="K225" s="50" t="e">
        <f>+SUMIF($G$3:$G$213,I225,$Q$3:$Q$213)/SUMIF($G$3:$G$213,I225,$K$3:$K$213)</f>
        <v>#DIV/0!</v>
      </c>
      <c r="L225" s="50" t="e">
        <f>(SUMIF($G$3:$G$213,I225,$R$3:$R$213)-SUMIF($G$3:$G$213,I225,$Q$3:$Q$213)-SUMIF($G$3:$G$213,I225,$P$3:$P$213))/SUMIF($G$3:$G$213,I225,$K$3:$K$213)</f>
        <v>#DIV/0!</v>
      </c>
      <c r="M225" s="50" t="e">
        <f>SUMIF($G$3:$G$213,I225,$R$3:$R$213)/SUMIF($G$3:$G$213,I225,$K$3:$K$213)</f>
        <v>#DIV/0!</v>
      </c>
      <c r="N225" s="50" t="e">
        <f>(SUMIF($G$3:$G$213,I225,$R$3:$R$213)-SUMIF($G$3:$G$213,I225,$N$3:$N$213))/SUMIF($G$3:$G$213,I225,$K$3:$K$213)</f>
        <v>#DIV/0!</v>
      </c>
      <c r="O225" s="50">
        <f>SUMIF($G$3:$G$213,I225,$K$3:$K$213)</f>
        <v>0</v>
      </c>
      <c r="P225" s="50">
        <f>SUMIF($G$3:$G$213,I225,$L$3:$L$213)</f>
        <v>0</v>
      </c>
      <c r="Q225" s="50">
        <f>SUMIF($G$3:$G$213,I225,$R$3:$R$213)</f>
        <v>0</v>
      </c>
      <c r="R225" s="50">
        <f>SUMIF($G$3:$G$213,I225,$M$3:$M$213)</f>
        <v>0</v>
      </c>
      <c r="S225" s="50">
        <f>SUMIF($G$3:$G$213,I225,$N$3:$N$213)</f>
        <v>0</v>
      </c>
      <c r="V225" s="35">
        <f>S214/V214</f>
        <v>1.2620440449574206</v>
      </c>
    </row>
    <row r="226" spans="8:24" x14ac:dyDescent="0.3">
      <c r="H226" s="34">
        <f>+K226*O226</f>
        <v>0</v>
      </c>
      <c r="I226" s="49" t="s">
        <v>36</v>
      </c>
      <c r="J226" s="50">
        <f>IFERROR(SUMIF($G$3:$G$213,I226,$P$3:$P$213)/SUMIF($G$3:$G$213,I226,$K$3:$K$213),0)</f>
        <v>0</v>
      </c>
      <c r="K226" s="50">
        <f>+IFERROR(SUMIF($G$3:$G$213,I226,$Q$3:$Q$213)/SUMIF($G$3:$G$213,I226,$K$3:$K$213),0)</f>
        <v>0</v>
      </c>
      <c r="L226" s="50">
        <f>IFERROR((SUMIF($G$3:$G$213,I226,$R$3:$R$213)-SUMIF($G$3:$G$213,I226,$Q$3:$Q$213)-SUMIF($G$3:$G$213,I226,$P$3:$P$213))/SUMIF($G$3:$G$213,I226,$K$3:$K$213),0)</f>
        <v>0</v>
      </c>
      <c r="M226" s="50">
        <f>IFERROR(SUMIF($G$3:$G$213,I226,$R$3:$R$213)/SUMIF($G$3:$G$213,I226,$K$3:$K$213),0)</f>
        <v>0</v>
      </c>
      <c r="N226" s="50">
        <f>IFERROR((SUMIF($G$3:$G$213,I226,$R$3:$R$213)-SUMIF($G$3:$G$213,I226,$N$3:$N$213))/SUMIF($G$3:$G$213,I226,$K$3:$K$213),0)</f>
        <v>0</v>
      </c>
      <c r="O226" s="50">
        <f>SUMIF($G$3:$G$213,I226,$K$3:$K$213)</f>
        <v>0</v>
      </c>
      <c r="P226" s="50">
        <f>SUMIF($G$3:$G$213,I226,$L$3:$L$213)</f>
        <v>0</v>
      </c>
      <c r="Q226" s="50">
        <f>SUMIF($G$3:$G$213,I226,$R$3:$R$213)</f>
        <v>0</v>
      </c>
      <c r="R226" s="50">
        <f>SUMIF($G$3:$G$213,I226,$M$3:$M$213)</f>
        <v>0</v>
      </c>
      <c r="S226" s="50">
        <f>SUMIF($G$3:$G$213,I226,$N$3:$N$213)</f>
        <v>0</v>
      </c>
    </row>
    <row r="227" spans="8:24" x14ac:dyDescent="0.3">
      <c r="H227" s="34">
        <f>+K227*O227</f>
        <v>0</v>
      </c>
      <c r="I227" s="49" t="s">
        <v>37</v>
      </c>
      <c r="J227" s="50">
        <f>+'[20]ROAD CALCULATION'!M10</f>
        <v>2712.8811380216457</v>
      </c>
      <c r="K227" s="50"/>
      <c r="L227" s="50"/>
      <c r="M227" s="50">
        <f>+J227</f>
        <v>2712.8811380216457</v>
      </c>
      <c r="N227" s="50">
        <f>+J227</f>
        <v>2712.8811380216457</v>
      </c>
      <c r="O227" s="50">
        <f>+'[20]ROAD CALCULATION'!F10</f>
        <v>20706.100000000002</v>
      </c>
      <c r="P227" s="50">
        <f>+'[20]ROAD CALCULATION'!G10</f>
        <v>20819.830000000002</v>
      </c>
      <c r="Q227" s="50"/>
      <c r="R227" s="50">
        <f>+O227-P227</f>
        <v>-113.72999999999956</v>
      </c>
      <c r="S227" s="50"/>
    </row>
    <row r="228" spans="8:24" x14ac:dyDescent="0.3">
      <c r="I228" s="49"/>
      <c r="J228" s="50"/>
      <c r="K228" s="50"/>
      <c r="L228" s="50"/>
      <c r="M228" s="50"/>
      <c r="N228" s="50"/>
      <c r="O228" s="50">
        <f>SUM(O222:O227)</f>
        <v>36703.89</v>
      </c>
      <c r="P228" s="50">
        <f>SUM(P222:P227)</f>
        <v>36781.25</v>
      </c>
      <c r="Q228" s="50"/>
      <c r="R228" s="50">
        <f>SUM(R222:R227)</f>
        <v>-77.360000000000127</v>
      </c>
      <c r="S228" s="50"/>
      <c r="T228" s="35">
        <f>+R228/O228*100</f>
        <v>-0.21076785049214164</v>
      </c>
    </row>
    <row r="231" spans="8:24" x14ac:dyDescent="0.3">
      <c r="X231" s="52">
        <f>222600.7-222462.95</f>
        <v>137.75</v>
      </c>
    </row>
    <row r="232" spans="8:24" x14ac:dyDescent="0.3">
      <c r="Q232" s="35">
        <f>L214+'MASTER DATA FILE RAW COAL 2 (3)'!L214</f>
        <v>23845.97</v>
      </c>
      <c r="R232" s="35">
        <f>R214+'MASTER DATA FILE RAW COAL 2 (3)'!R214</f>
        <v>95626627.550500005</v>
      </c>
      <c r="S232" s="35">
        <f>R232/Q232</f>
        <v>4010.1798144717955</v>
      </c>
    </row>
    <row r="233" spans="8:24" x14ac:dyDescent="0.3">
      <c r="I233" s="19" t="s">
        <v>38</v>
      </c>
      <c r="J233" s="19" t="s">
        <v>39</v>
      </c>
      <c r="K233" s="19" t="s">
        <v>40</v>
      </c>
    </row>
    <row r="234" spans="8:24" x14ac:dyDescent="0.3">
      <c r="I234" s="51" t="s">
        <v>32</v>
      </c>
      <c r="J234" s="51" t="s">
        <v>41</v>
      </c>
      <c r="K234" s="51">
        <v>841.98</v>
      </c>
    </row>
    <row r="235" spans="8:24" x14ac:dyDescent="0.3">
      <c r="I235" s="51" t="s">
        <v>32</v>
      </c>
      <c r="J235" s="51" t="s">
        <v>45</v>
      </c>
      <c r="K235" s="51">
        <v>778.53</v>
      </c>
    </row>
    <row r="236" spans="8:24" x14ac:dyDescent="0.3">
      <c r="I236" s="51" t="s">
        <v>32</v>
      </c>
      <c r="J236" s="51" t="s">
        <v>43</v>
      </c>
      <c r="K236" s="51">
        <v>778.53</v>
      </c>
    </row>
  </sheetData>
  <sheetProtection selectLockedCells="1" selectUnlockedCells="1"/>
  <autoFilter ref="A2:WWG218" xr:uid="{00000000-0009-0000-0000-000015000000}"/>
  <mergeCells count="1">
    <mergeCell ref="A1:B1"/>
  </mergeCells>
  <conditionalFormatting sqref="A3:A8">
    <cfRule type="duplicateValues" dxfId="522" priority="1"/>
    <cfRule type="duplicateValues" dxfId="521" priority="2"/>
    <cfRule type="duplicateValues" dxfId="520" priority="3"/>
  </conditionalFormatting>
  <conditionalFormatting sqref="A9">
    <cfRule type="duplicateValues" dxfId="519" priority="15"/>
    <cfRule type="duplicateValues" dxfId="518" priority="16"/>
    <cfRule type="duplicateValues" dxfId="517" priority="17"/>
    <cfRule type="duplicateValues" dxfId="516" priority="18" stopIfTrue="1"/>
    <cfRule type="duplicateValues" dxfId="515" priority="19" stopIfTrue="1"/>
    <cfRule type="duplicateValues" dxfId="514" priority="20"/>
    <cfRule type="duplicateValues" dxfId="513" priority="21"/>
    <cfRule type="duplicateValues" dxfId="512" priority="22" stopIfTrue="1"/>
  </conditionalFormatting>
  <conditionalFormatting sqref="A10">
    <cfRule type="duplicateValues" dxfId="505" priority="8"/>
    <cfRule type="duplicateValues" dxfId="511" priority="9"/>
    <cfRule type="duplicateValues" dxfId="510" priority="10"/>
    <cfRule type="duplicateValues" dxfId="509" priority="11" stopIfTrue="1"/>
    <cfRule type="duplicateValues" dxfId="508" priority="12"/>
    <cfRule type="duplicateValues" dxfId="507" priority="13"/>
    <cfRule type="duplicateValues" dxfId="506" priority="14" stopIfTrue="1"/>
  </conditionalFormatting>
  <conditionalFormatting sqref="A11">
    <cfRule type="duplicateValues" dxfId="504" priority="4"/>
    <cfRule type="duplicateValues" dxfId="503" priority="5"/>
    <cfRule type="duplicateValues" dxfId="502" priority="6"/>
    <cfRule type="duplicateValues" dxfId="501" priority="7" stopIfTrue="1"/>
  </conditionalFormatting>
  <conditionalFormatting sqref="A12">
    <cfRule type="duplicateValues" dxfId="500" priority="30"/>
    <cfRule type="duplicateValues" dxfId="499" priority="31"/>
    <cfRule type="duplicateValues" dxfId="498" priority="32"/>
    <cfRule type="duplicateValues" dxfId="497" priority="33" stopIfTrue="1"/>
    <cfRule type="duplicateValues" dxfId="496" priority="34"/>
    <cfRule type="duplicateValues" dxfId="495" priority="35"/>
    <cfRule type="duplicateValues" dxfId="494" priority="36" stopIfTrue="1"/>
  </conditionalFormatting>
  <conditionalFormatting sqref="A13">
    <cfRule type="duplicateValues" dxfId="490" priority="23"/>
    <cfRule type="duplicateValues" dxfId="489" priority="24"/>
    <cfRule type="duplicateValues" dxfId="491" priority="25"/>
    <cfRule type="duplicateValues" dxfId="488" priority="26" stopIfTrue="1"/>
    <cfRule type="duplicateValues" dxfId="487" priority="27"/>
    <cfRule type="duplicateValues" dxfId="493" priority="28"/>
    <cfRule type="duplicateValues" dxfId="492" priority="29" stopIfTrue="1"/>
  </conditionalFormatting>
  <conditionalFormatting sqref="A14:A23">
    <cfRule type="duplicateValues" dxfId="486" priority="37"/>
    <cfRule type="duplicateValues" dxfId="485" priority="38"/>
    <cfRule type="duplicateValues" dxfId="484" priority="39" stopIfTrue="1"/>
    <cfRule type="duplicateValues" dxfId="483" priority="40"/>
    <cfRule type="duplicateValues" dxfId="482" priority="41"/>
    <cfRule type="duplicateValues" dxfId="481" priority="42"/>
    <cfRule type="duplicateValues" dxfId="480" priority="47" stopIfTrue="1"/>
  </conditionalFormatting>
  <conditionalFormatting sqref="A20:A23">
    <cfRule type="duplicateValues" dxfId="479" priority="43"/>
    <cfRule type="duplicateValues" dxfId="478" priority="44"/>
    <cfRule type="duplicateValues" dxfId="477" priority="45"/>
    <cfRule type="duplicateValues" dxfId="476" priority="46" stopIfTrue="1"/>
  </conditionalFormatting>
  <conditionalFormatting sqref="A24:A41">
    <cfRule type="duplicateValues" dxfId="475" priority="56"/>
    <cfRule type="duplicateValues" dxfId="474" priority="57"/>
    <cfRule type="duplicateValues" dxfId="473" priority="58"/>
    <cfRule type="duplicateValues" dxfId="472" priority="59"/>
  </conditionalFormatting>
  <conditionalFormatting sqref="A42">
    <cfRule type="duplicateValues" dxfId="471" priority="52"/>
    <cfRule type="duplicateValues" dxfId="470" priority="53"/>
    <cfRule type="duplicateValues" dxfId="469" priority="54"/>
    <cfRule type="duplicateValues" dxfId="468" priority="55"/>
  </conditionalFormatting>
  <conditionalFormatting sqref="A43">
    <cfRule type="duplicateValues" dxfId="467" priority="48"/>
    <cfRule type="duplicateValues" dxfId="464" priority="49"/>
    <cfRule type="duplicateValues" dxfId="466" priority="50"/>
    <cfRule type="duplicateValues" dxfId="465" priority="51"/>
  </conditionalFormatting>
  <conditionalFormatting sqref="A44:A61 A63">
    <cfRule type="duplicateValues" dxfId="463" priority="62"/>
    <cfRule type="duplicateValues" dxfId="462" priority="63"/>
  </conditionalFormatting>
  <conditionalFormatting sqref="A62">
    <cfRule type="duplicateValues" dxfId="461" priority="60"/>
    <cfRule type="duplicateValues" dxfId="460" priority="61"/>
  </conditionalFormatting>
  <pageMargins left="0.75" right="0.75" top="1" bottom="1" header="0.5" footer="0.5"/>
  <pageSetup paperSize="9" scale="2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42594-AB22-4A9F-AEE1-578E87BD3B11}">
  <dimension ref="A1:AN36"/>
  <sheetViews>
    <sheetView topLeftCell="G1" workbookViewId="0">
      <selection activeCell="T3" sqref="T3"/>
    </sheetView>
  </sheetViews>
  <sheetFormatPr defaultRowHeight="14.4" x14ac:dyDescent="0.3"/>
  <cols>
    <col min="1" max="1" width="10.6640625" style="82" bestFit="1" customWidth="1"/>
    <col min="2" max="2" width="22.33203125" style="82" bestFit="1" customWidth="1"/>
    <col min="3" max="3" width="12.44140625" style="82" bestFit="1" customWidth="1"/>
    <col min="4" max="4" width="12.33203125" style="82" bestFit="1" customWidth="1"/>
    <col min="5" max="5" width="7.6640625" style="82" customWidth="1"/>
    <col min="6" max="6" width="10" style="82" bestFit="1" customWidth="1"/>
    <col min="7" max="7" width="12.109375" style="82" customWidth="1"/>
    <col min="8" max="8" width="11" style="82" customWidth="1"/>
    <col min="9" max="9" width="10.109375" style="82" customWidth="1"/>
    <col min="10" max="10" width="14.44140625" style="82" bestFit="1" customWidth="1"/>
    <col min="11" max="11" width="13.44140625" style="82" customWidth="1"/>
    <col min="12" max="12" width="13.6640625" style="82" customWidth="1"/>
    <col min="13" max="13" width="10.109375" style="82" bestFit="1" customWidth="1"/>
    <col min="14" max="14" width="15" style="82" customWidth="1"/>
    <col min="15" max="15" width="9.33203125" style="164" customWidth="1"/>
    <col min="16" max="16" width="16" style="82" customWidth="1"/>
    <col min="17" max="17" width="14.33203125" style="82" customWidth="1"/>
    <col min="18" max="18" width="16" style="82" customWidth="1"/>
    <col min="19" max="19" width="17.109375" style="82" customWidth="1"/>
    <col min="20" max="20" width="11.88671875" style="82" customWidth="1"/>
    <col min="21" max="21" width="17.6640625" style="165" customWidth="1"/>
    <col min="22" max="22" width="8.109375" style="82" customWidth="1"/>
    <col min="23" max="23" width="16.5546875" style="82" customWidth="1"/>
    <col min="24" max="24" width="18.33203125" style="166" customWidth="1"/>
    <col min="25" max="25" width="6.33203125" style="82" customWidth="1"/>
    <col min="26" max="26" width="6" style="82" customWidth="1"/>
    <col min="27" max="28" width="18.33203125" style="82" customWidth="1"/>
    <col min="29" max="29" width="13.33203125" style="82" customWidth="1"/>
    <col min="30" max="39" width="11.6640625" style="82" customWidth="1"/>
    <col min="40" max="250" width="8.88671875" style="82"/>
    <col min="251" max="251" width="9.5546875" style="82" bestFit="1" customWidth="1"/>
    <col min="252" max="260" width="8.88671875" style="82"/>
    <col min="261" max="261" width="10.33203125" style="82" bestFit="1" customWidth="1"/>
    <col min="262" max="262" width="8.88671875" style="82"/>
    <col min="263" max="263" width="10" style="82" bestFit="1" customWidth="1"/>
    <col min="264" max="264" width="8.88671875" style="82"/>
    <col min="265" max="266" width="10.88671875" style="82" bestFit="1" customWidth="1"/>
    <col min="267" max="267" width="11.6640625" style="82" bestFit="1" customWidth="1"/>
    <col min="268" max="268" width="10" style="82" bestFit="1" customWidth="1"/>
    <col min="269" max="269" width="8.88671875" style="82"/>
    <col min="270" max="270" width="14.6640625" style="82" bestFit="1" customWidth="1"/>
    <col min="271" max="271" width="7.6640625" style="82" bestFit="1" customWidth="1"/>
    <col min="272" max="272" width="15.5546875" style="82" customWidth="1"/>
    <col min="273" max="273" width="10" style="82" customWidth="1"/>
    <col min="274" max="274" width="10.88671875" style="82" customWidth="1"/>
    <col min="275" max="506" width="8.88671875" style="82"/>
    <col min="507" max="507" width="9.5546875" style="82" bestFit="1" customWidth="1"/>
    <col min="508" max="516" width="8.88671875" style="82"/>
    <col min="517" max="517" width="10.33203125" style="82" bestFit="1" customWidth="1"/>
    <col min="518" max="518" width="8.88671875" style="82"/>
    <col min="519" max="519" width="10" style="82" bestFit="1" customWidth="1"/>
    <col min="520" max="520" width="8.88671875" style="82"/>
    <col min="521" max="522" width="10.88671875" style="82" bestFit="1" customWidth="1"/>
    <col min="523" max="523" width="11.6640625" style="82" bestFit="1" customWidth="1"/>
    <col min="524" max="524" width="10" style="82" bestFit="1" customWidth="1"/>
    <col min="525" max="525" width="8.88671875" style="82"/>
    <col min="526" max="526" width="14.6640625" style="82" bestFit="1" customWidth="1"/>
    <col min="527" max="527" width="7.6640625" style="82" bestFit="1" customWidth="1"/>
    <col min="528" max="528" width="15.5546875" style="82" customWidth="1"/>
    <col min="529" max="529" width="10" style="82" customWidth="1"/>
    <col min="530" max="530" width="10.88671875" style="82" customWidth="1"/>
    <col min="531" max="762" width="8.88671875" style="82"/>
    <col min="763" max="763" width="9.5546875" style="82" bestFit="1" customWidth="1"/>
    <col min="764" max="772" width="8.88671875" style="82"/>
    <col min="773" max="773" width="10.33203125" style="82" bestFit="1" customWidth="1"/>
    <col min="774" max="774" width="8.88671875" style="82"/>
    <col min="775" max="775" width="10" style="82" bestFit="1" customWidth="1"/>
    <col min="776" max="776" width="8.88671875" style="82"/>
    <col min="777" max="778" width="10.88671875" style="82" bestFit="1" customWidth="1"/>
    <col min="779" max="779" width="11.6640625" style="82" bestFit="1" customWidth="1"/>
    <col min="780" max="780" width="10" style="82" bestFit="1" customWidth="1"/>
    <col min="781" max="781" width="8.88671875" style="82"/>
    <col min="782" max="782" width="14.6640625" style="82" bestFit="1" customWidth="1"/>
    <col min="783" max="783" width="7.6640625" style="82" bestFit="1" customWidth="1"/>
    <col min="784" max="784" width="15.5546875" style="82" customWidth="1"/>
    <col min="785" max="785" width="10" style="82" customWidth="1"/>
    <col min="786" max="786" width="10.88671875" style="82" customWidth="1"/>
    <col min="787" max="1018" width="8.88671875" style="82"/>
    <col min="1019" max="1019" width="9.5546875" style="82" bestFit="1" customWidth="1"/>
    <col min="1020" max="1028" width="8.88671875" style="82"/>
    <col min="1029" max="1029" width="10.33203125" style="82" bestFit="1" customWidth="1"/>
    <col min="1030" max="1030" width="8.88671875" style="82"/>
    <col min="1031" max="1031" width="10" style="82" bestFit="1" customWidth="1"/>
    <col min="1032" max="1032" width="8.88671875" style="82"/>
    <col min="1033" max="1034" width="10.88671875" style="82" bestFit="1" customWidth="1"/>
    <col min="1035" max="1035" width="11.6640625" style="82" bestFit="1" customWidth="1"/>
    <col min="1036" max="1036" width="10" style="82" bestFit="1" customWidth="1"/>
    <col min="1037" max="1037" width="8.88671875" style="82"/>
    <col min="1038" max="1038" width="14.6640625" style="82" bestFit="1" customWidth="1"/>
    <col min="1039" max="1039" width="7.6640625" style="82" bestFit="1" customWidth="1"/>
    <col min="1040" max="1040" width="15.5546875" style="82" customWidth="1"/>
    <col min="1041" max="1041" width="10" style="82" customWidth="1"/>
    <col min="1042" max="1042" width="10.88671875" style="82" customWidth="1"/>
    <col min="1043" max="1274" width="8.88671875" style="82"/>
    <col min="1275" max="1275" width="9.5546875" style="82" bestFit="1" customWidth="1"/>
    <col min="1276" max="1284" width="8.88671875" style="82"/>
    <col min="1285" max="1285" width="10.33203125" style="82" bestFit="1" customWidth="1"/>
    <col min="1286" max="1286" width="8.88671875" style="82"/>
    <col min="1287" max="1287" width="10" style="82" bestFit="1" customWidth="1"/>
    <col min="1288" max="1288" width="8.88671875" style="82"/>
    <col min="1289" max="1290" width="10.88671875" style="82" bestFit="1" customWidth="1"/>
    <col min="1291" max="1291" width="11.6640625" style="82" bestFit="1" customWidth="1"/>
    <col min="1292" max="1292" width="10" style="82" bestFit="1" customWidth="1"/>
    <col min="1293" max="1293" width="8.88671875" style="82"/>
    <col min="1294" max="1294" width="14.6640625" style="82" bestFit="1" customWidth="1"/>
    <col min="1295" max="1295" width="7.6640625" style="82" bestFit="1" customWidth="1"/>
    <col min="1296" max="1296" width="15.5546875" style="82" customWidth="1"/>
    <col min="1297" max="1297" width="10" style="82" customWidth="1"/>
    <col min="1298" max="1298" width="10.88671875" style="82" customWidth="1"/>
    <col min="1299" max="1530" width="8.88671875" style="82"/>
    <col min="1531" max="1531" width="9.5546875" style="82" bestFit="1" customWidth="1"/>
    <col min="1532" max="1540" width="8.88671875" style="82"/>
    <col min="1541" max="1541" width="10.33203125" style="82" bestFit="1" customWidth="1"/>
    <col min="1542" max="1542" width="8.88671875" style="82"/>
    <col min="1543" max="1543" width="10" style="82" bestFit="1" customWidth="1"/>
    <col min="1544" max="1544" width="8.88671875" style="82"/>
    <col min="1545" max="1546" width="10.88671875" style="82" bestFit="1" customWidth="1"/>
    <col min="1547" max="1547" width="11.6640625" style="82" bestFit="1" customWidth="1"/>
    <col min="1548" max="1548" width="10" style="82" bestFit="1" customWidth="1"/>
    <col min="1549" max="1549" width="8.88671875" style="82"/>
    <col min="1550" max="1550" width="14.6640625" style="82" bestFit="1" customWidth="1"/>
    <col min="1551" max="1551" width="7.6640625" style="82" bestFit="1" customWidth="1"/>
    <col min="1552" max="1552" width="15.5546875" style="82" customWidth="1"/>
    <col min="1553" max="1553" width="10" style="82" customWidth="1"/>
    <col min="1554" max="1554" width="10.88671875" style="82" customWidth="1"/>
    <col min="1555" max="1786" width="8.88671875" style="82"/>
    <col min="1787" max="1787" width="9.5546875" style="82" bestFit="1" customWidth="1"/>
    <col min="1788" max="1796" width="8.88671875" style="82"/>
    <col min="1797" max="1797" width="10.33203125" style="82" bestFit="1" customWidth="1"/>
    <col min="1798" max="1798" width="8.88671875" style="82"/>
    <col min="1799" max="1799" width="10" style="82" bestFit="1" customWidth="1"/>
    <col min="1800" max="1800" width="8.88671875" style="82"/>
    <col min="1801" max="1802" width="10.88671875" style="82" bestFit="1" customWidth="1"/>
    <col min="1803" max="1803" width="11.6640625" style="82" bestFit="1" customWidth="1"/>
    <col min="1804" max="1804" width="10" style="82" bestFit="1" customWidth="1"/>
    <col min="1805" max="1805" width="8.88671875" style="82"/>
    <col min="1806" max="1806" width="14.6640625" style="82" bestFit="1" customWidth="1"/>
    <col min="1807" max="1807" width="7.6640625" style="82" bestFit="1" customWidth="1"/>
    <col min="1808" max="1808" width="15.5546875" style="82" customWidth="1"/>
    <col min="1809" max="1809" width="10" style="82" customWidth="1"/>
    <col min="1810" max="1810" width="10.88671875" style="82" customWidth="1"/>
    <col min="1811" max="2042" width="8.88671875" style="82"/>
    <col min="2043" max="2043" width="9.5546875" style="82" bestFit="1" customWidth="1"/>
    <col min="2044" max="2052" width="8.88671875" style="82"/>
    <col min="2053" max="2053" width="10.33203125" style="82" bestFit="1" customWidth="1"/>
    <col min="2054" max="2054" width="8.88671875" style="82"/>
    <col min="2055" max="2055" width="10" style="82" bestFit="1" customWidth="1"/>
    <col min="2056" max="2056" width="8.88671875" style="82"/>
    <col min="2057" max="2058" width="10.88671875" style="82" bestFit="1" customWidth="1"/>
    <col min="2059" max="2059" width="11.6640625" style="82" bestFit="1" customWidth="1"/>
    <col min="2060" max="2060" width="10" style="82" bestFit="1" customWidth="1"/>
    <col min="2061" max="2061" width="8.88671875" style="82"/>
    <col min="2062" max="2062" width="14.6640625" style="82" bestFit="1" customWidth="1"/>
    <col min="2063" max="2063" width="7.6640625" style="82" bestFit="1" customWidth="1"/>
    <col min="2064" max="2064" width="15.5546875" style="82" customWidth="1"/>
    <col min="2065" max="2065" width="10" style="82" customWidth="1"/>
    <col min="2066" max="2066" width="10.88671875" style="82" customWidth="1"/>
    <col min="2067" max="2298" width="8.88671875" style="82"/>
    <col min="2299" max="2299" width="9.5546875" style="82" bestFit="1" customWidth="1"/>
    <col min="2300" max="2308" width="8.88671875" style="82"/>
    <col min="2309" max="2309" width="10.33203125" style="82" bestFit="1" customWidth="1"/>
    <col min="2310" max="2310" width="8.88671875" style="82"/>
    <col min="2311" max="2311" width="10" style="82" bestFit="1" customWidth="1"/>
    <col min="2312" max="2312" width="8.88671875" style="82"/>
    <col min="2313" max="2314" width="10.88671875" style="82" bestFit="1" customWidth="1"/>
    <col min="2315" max="2315" width="11.6640625" style="82" bestFit="1" customWidth="1"/>
    <col min="2316" max="2316" width="10" style="82" bestFit="1" customWidth="1"/>
    <col min="2317" max="2317" width="8.88671875" style="82"/>
    <col min="2318" max="2318" width="14.6640625" style="82" bestFit="1" customWidth="1"/>
    <col min="2319" max="2319" width="7.6640625" style="82" bestFit="1" customWidth="1"/>
    <col min="2320" max="2320" width="15.5546875" style="82" customWidth="1"/>
    <col min="2321" max="2321" width="10" style="82" customWidth="1"/>
    <col min="2322" max="2322" width="10.88671875" style="82" customWidth="1"/>
    <col min="2323" max="2554" width="8.88671875" style="82"/>
    <col min="2555" max="2555" width="9.5546875" style="82" bestFit="1" customWidth="1"/>
    <col min="2556" max="2564" width="8.88671875" style="82"/>
    <col min="2565" max="2565" width="10.33203125" style="82" bestFit="1" customWidth="1"/>
    <col min="2566" max="2566" width="8.88671875" style="82"/>
    <col min="2567" max="2567" width="10" style="82" bestFit="1" customWidth="1"/>
    <col min="2568" max="2568" width="8.88671875" style="82"/>
    <col min="2569" max="2570" width="10.88671875" style="82" bestFit="1" customWidth="1"/>
    <col min="2571" max="2571" width="11.6640625" style="82" bestFit="1" customWidth="1"/>
    <col min="2572" max="2572" width="10" style="82" bestFit="1" customWidth="1"/>
    <col min="2573" max="2573" width="8.88671875" style="82"/>
    <col min="2574" max="2574" width="14.6640625" style="82" bestFit="1" customWidth="1"/>
    <col min="2575" max="2575" width="7.6640625" style="82" bestFit="1" customWidth="1"/>
    <col min="2576" max="2576" width="15.5546875" style="82" customWidth="1"/>
    <col min="2577" max="2577" width="10" style="82" customWidth="1"/>
    <col min="2578" max="2578" width="10.88671875" style="82" customWidth="1"/>
    <col min="2579" max="2810" width="8.88671875" style="82"/>
    <col min="2811" max="2811" width="9.5546875" style="82" bestFit="1" customWidth="1"/>
    <col min="2812" max="2820" width="8.88671875" style="82"/>
    <col min="2821" max="2821" width="10.33203125" style="82" bestFit="1" customWidth="1"/>
    <col min="2822" max="2822" width="8.88671875" style="82"/>
    <col min="2823" max="2823" width="10" style="82" bestFit="1" customWidth="1"/>
    <col min="2824" max="2824" width="8.88671875" style="82"/>
    <col min="2825" max="2826" width="10.88671875" style="82" bestFit="1" customWidth="1"/>
    <col min="2827" max="2827" width="11.6640625" style="82" bestFit="1" customWidth="1"/>
    <col min="2828" max="2828" width="10" style="82" bestFit="1" customWidth="1"/>
    <col min="2829" max="2829" width="8.88671875" style="82"/>
    <col min="2830" max="2830" width="14.6640625" style="82" bestFit="1" customWidth="1"/>
    <col min="2831" max="2831" width="7.6640625" style="82" bestFit="1" customWidth="1"/>
    <col min="2832" max="2832" width="15.5546875" style="82" customWidth="1"/>
    <col min="2833" max="2833" width="10" style="82" customWidth="1"/>
    <col min="2834" max="2834" width="10.88671875" style="82" customWidth="1"/>
    <col min="2835" max="3066" width="8.88671875" style="82"/>
    <col min="3067" max="3067" width="9.5546875" style="82" bestFit="1" customWidth="1"/>
    <col min="3068" max="3076" width="8.88671875" style="82"/>
    <col min="3077" max="3077" width="10.33203125" style="82" bestFit="1" customWidth="1"/>
    <col min="3078" max="3078" width="8.88671875" style="82"/>
    <col min="3079" max="3079" width="10" style="82" bestFit="1" customWidth="1"/>
    <col min="3080" max="3080" width="8.88671875" style="82"/>
    <col min="3081" max="3082" width="10.88671875" style="82" bestFit="1" customWidth="1"/>
    <col min="3083" max="3083" width="11.6640625" style="82" bestFit="1" customWidth="1"/>
    <col min="3084" max="3084" width="10" style="82" bestFit="1" customWidth="1"/>
    <col min="3085" max="3085" width="8.88671875" style="82"/>
    <col min="3086" max="3086" width="14.6640625" style="82" bestFit="1" customWidth="1"/>
    <col min="3087" max="3087" width="7.6640625" style="82" bestFit="1" customWidth="1"/>
    <col min="3088" max="3088" width="15.5546875" style="82" customWidth="1"/>
    <col min="3089" max="3089" width="10" style="82" customWidth="1"/>
    <col min="3090" max="3090" width="10.88671875" style="82" customWidth="1"/>
    <col min="3091" max="3322" width="8.88671875" style="82"/>
    <col min="3323" max="3323" width="9.5546875" style="82" bestFit="1" customWidth="1"/>
    <col min="3324" max="3332" width="8.88671875" style="82"/>
    <col min="3333" max="3333" width="10.33203125" style="82" bestFit="1" customWidth="1"/>
    <col min="3334" max="3334" width="8.88671875" style="82"/>
    <col min="3335" max="3335" width="10" style="82" bestFit="1" customWidth="1"/>
    <col min="3336" max="3336" width="8.88671875" style="82"/>
    <col min="3337" max="3338" width="10.88671875" style="82" bestFit="1" customWidth="1"/>
    <col min="3339" max="3339" width="11.6640625" style="82" bestFit="1" customWidth="1"/>
    <col min="3340" max="3340" width="10" style="82" bestFit="1" customWidth="1"/>
    <col min="3341" max="3341" width="8.88671875" style="82"/>
    <col min="3342" max="3342" width="14.6640625" style="82" bestFit="1" customWidth="1"/>
    <col min="3343" max="3343" width="7.6640625" style="82" bestFit="1" customWidth="1"/>
    <col min="3344" max="3344" width="15.5546875" style="82" customWidth="1"/>
    <col min="3345" max="3345" width="10" style="82" customWidth="1"/>
    <col min="3346" max="3346" width="10.88671875" style="82" customWidth="1"/>
    <col min="3347" max="3578" width="8.88671875" style="82"/>
    <col min="3579" max="3579" width="9.5546875" style="82" bestFit="1" customWidth="1"/>
    <col min="3580" max="3588" width="8.88671875" style="82"/>
    <col min="3589" max="3589" width="10.33203125" style="82" bestFit="1" customWidth="1"/>
    <col min="3590" max="3590" width="8.88671875" style="82"/>
    <col min="3591" max="3591" width="10" style="82" bestFit="1" customWidth="1"/>
    <col min="3592" max="3592" width="8.88671875" style="82"/>
    <col min="3593" max="3594" width="10.88671875" style="82" bestFit="1" customWidth="1"/>
    <col min="3595" max="3595" width="11.6640625" style="82" bestFit="1" customWidth="1"/>
    <col min="3596" max="3596" width="10" style="82" bestFit="1" customWidth="1"/>
    <col min="3597" max="3597" width="8.88671875" style="82"/>
    <col min="3598" max="3598" width="14.6640625" style="82" bestFit="1" customWidth="1"/>
    <col min="3599" max="3599" width="7.6640625" style="82" bestFit="1" customWidth="1"/>
    <col min="3600" max="3600" width="15.5546875" style="82" customWidth="1"/>
    <col min="3601" max="3601" width="10" style="82" customWidth="1"/>
    <col min="3602" max="3602" width="10.88671875" style="82" customWidth="1"/>
    <col min="3603" max="3834" width="8.88671875" style="82"/>
    <col min="3835" max="3835" width="9.5546875" style="82" bestFit="1" customWidth="1"/>
    <col min="3836" max="3844" width="8.88671875" style="82"/>
    <col min="3845" max="3845" width="10.33203125" style="82" bestFit="1" customWidth="1"/>
    <col min="3846" max="3846" width="8.88671875" style="82"/>
    <col min="3847" max="3847" width="10" style="82" bestFit="1" customWidth="1"/>
    <col min="3848" max="3848" width="8.88671875" style="82"/>
    <col min="3849" max="3850" width="10.88671875" style="82" bestFit="1" customWidth="1"/>
    <col min="3851" max="3851" width="11.6640625" style="82" bestFit="1" customWidth="1"/>
    <col min="3852" max="3852" width="10" style="82" bestFit="1" customWidth="1"/>
    <col min="3853" max="3853" width="8.88671875" style="82"/>
    <col min="3854" max="3854" width="14.6640625" style="82" bestFit="1" customWidth="1"/>
    <col min="3855" max="3855" width="7.6640625" style="82" bestFit="1" customWidth="1"/>
    <col min="3856" max="3856" width="15.5546875" style="82" customWidth="1"/>
    <col min="3857" max="3857" width="10" style="82" customWidth="1"/>
    <col min="3858" max="3858" width="10.88671875" style="82" customWidth="1"/>
    <col min="3859" max="4090" width="8.88671875" style="82"/>
    <col min="4091" max="4091" width="9.5546875" style="82" bestFit="1" customWidth="1"/>
    <col min="4092" max="4100" width="8.88671875" style="82"/>
    <col min="4101" max="4101" width="10.33203125" style="82" bestFit="1" customWidth="1"/>
    <col min="4102" max="4102" width="8.88671875" style="82"/>
    <col min="4103" max="4103" width="10" style="82" bestFit="1" customWidth="1"/>
    <col min="4104" max="4104" width="8.88671875" style="82"/>
    <col min="4105" max="4106" width="10.88671875" style="82" bestFit="1" customWidth="1"/>
    <col min="4107" max="4107" width="11.6640625" style="82" bestFit="1" customWidth="1"/>
    <col min="4108" max="4108" width="10" style="82" bestFit="1" customWidth="1"/>
    <col min="4109" max="4109" width="8.88671875" style="82"/>
    <col min="4110" max="4110" width="14.6640625" style="82" bestFit="1" customWidth="1"/>
    <col min="4111" max="4111" width="7.6640625" style="82" bestFit="1" customWidth="1"/>
    <col min="4112" max="4112" width="15.5546875" style="82" customWidth="1"/>
    <col min="4113" max="4113" width="10" style="82" customWidth="1"/>
    <col min="4114" max="4114" width="10.88671875" style="82" customWidth="1"/>
    <col min="4115" max="4346" width="8.88671875" style="82"/>
    <col min="4347" max="4347" width="9.5546875" style="82" bestFit="1" customWidth="1"/>
    <col min="4348" max="4356" width="8.88671875" style="82"/>
    <col min="4357" max="4357" width="10.33203125" style="82" bestFit="1" customWidth="1"/>
    <col min="4358" max="4358" width="8.88671875" style="82"/>
    <col min="4359" max="4359" width="10" style="82" bestFit="1" customWidth="1"/>
    <col min="4360" max="4360" width="8.88671875" style="82"/>
    <col min="4361" max="4362" width="10.88671875" style="82" bestFit="1" customWidth="1"/>
    <col min="4363" max="4363" width="11.6640625" style="82" bestFit="1" customWidth="1"/>
    <col min="4364" max="4364" width="10" style="82" bestFit="1" customWidth="1"/>
    <col min="4365" max="4365" width="8.88671875" style="82"/>
    <col min="4366" max="4366" width="14.6640625" style="82" bestFit="1" customWidth="1"/>
    <col min="4367" max="4367" width="7.6640625" style="82" bestFit="1" customWidth="1"/>
    <col min="4368" max="4368" width="15.5546875" style="82" customWidth="1"/>
    <col min="4369" max="4369" width="10" style="82" customWidth="1"/>
    <col min="4370" max="4370" width="10.88671875" style="82" customWidth="1"/>
    <col min="4371" max="4602" width="8.88671875" style="82"/>
    <col min="4603" max="4603" width="9.5546875" style="82" bestFit="1" customWidth="1"/>
    <col min="4604" max="4612" width="8.88671875" style="82"/>
    <col min="4613" max="4613" width="10.33203125" style="82" bestFit="1" customWidth="1"/>
    <col min="4614" max="4614" width="8.88671875" style="82"/>
    <col min="4615" max="4615" width="10" style="82" bestFit="1" customWidth="1"/>
    <col min="4616" max="4616" width="8.88671875" style="82"/>
    <col min="4617" max="4618" width="10.88671875" style="82" bestFit="1" customWidth="1"/>
    <col min="4619" max="4619" width="11.6640625" style="82" bestFit="1" customWidth="1"/>
    <col min="4620" max="4620" width="10" style="82" bestFit="1" customWidth="1"/>
    <col min="4621" max="4621" width="8.88671875" style="82"/>
    <col min="4622" max="4622" width="14.6640625" style="82" bestFit="1" customWidth="1"/>
    <col min="4623" max="4623" width="7.6640625" style="82" bestFit="1" customWidth="1"/>
    <col min="4624" max="4624" width="15.5546875" style="82" customWidth="1"/>
    <col min="4625" max="4625" width="10" style="82" customWidth="1"/>
    <col min="4626" max="4626" width="10.88671875" style="82" customWidth="1"/>
    <col min="4627" max="4858" width="8.88671875" style="82"/>
    <col min="4859" max="4859" width="9.5546875" style="82" bestFit="1" customWidth="1"/>
    <col min="4860" max="4868" width="8.88671875" style="82"/>
    <col min="4869" max="4869" width="10.33203125" style="82" bestFit="1" customWidth="1"/>
    <col min="4870" max="4870" width="8.88671875" style="82"/>
    <col min="4871" max="4871" width="10" style="82" bestFit="1" customWidth="1"/>
    <col min="4872" max="4872" width="8.88671875" style="82"/>
    <col min="4873" max="4874" width="10.88671875" style="82" bestFit="1" customWidth="1"/>
    <col min="4875" max="4875" width="11.6640625" style="82" bestFit="1" customWidth="1"/>
    <col min="4876" max="4876" width="10" style="82" bestFit="1" customWidth="1"/>
    <col min="4877" max="4877" width="8.88671875" style="82"/>
    <col min="4878" max="4878" width="14.6640625" style="82" bestFit="1" customWidth="1"/>
    <col min="4879" max="4879" width="7.6640625" style="82" bestFit="1" customWidth="1"/>
    <col min="4880" max="4880" width="15.5546875" style="82" customWidth="1"/>
    <col min="4881" max="4881" width="10" style="82" customWidth="1"/>
    <col min="4882" max="4882" width="10.88671875" style="82" customWidth="1"/>
    <col min="4883" max="5114" width="8.88671875" style="82"/>
    <col min="5115" max="5115" width="9.5546875" style="82" bestFit="1" customWidth="1"/>
    <col min="5116" max="5124" width="8.88671875" style="82"/>
    <col min="5125" max="5125" width="10.33203125" style="82" bestFit="1" customWidth="1"/>
    <col min="5126" max="5126" width="8.88671875" style="82"/>
    <col min="5127" max="5127" width="10" style="82" bestFit="1" customWidth="1"/>
    <col min="5128" max="5128" width="8.88671875" style="82"/>
    <col min="5129" max="5130" width="10.88671875" style="82" bestFit="1" customWidth="1"/>
    <col min="5131" max="5131" width="11.6640625" style="82" bestFit="1" customWidth="1"/>
    <col min="5132" max="5132" width="10" style="82" bestFit="1" customWidth="1"/>
    <col min="5133" max="5133" width="8.88671875" style="82"/>
    <col min="5134" max="5134" width="14.6640625" style="82" bestFit="1" customWidth="1"/>
    <col min="5135" max="5135" width="7.6640625" style="82" bestFit="1" customWidth="1"/>
    <col min="5136" max="5136" width="15.5546875" style="82" customWidth="1"/>
    <col min="5137" max="5137" width="10" style="82" customWidth="1"/>
    <col min="5138" max="5138" width="10.88671875" style="82" customWidth="1"/>
    <col min="5139" max="5370" width="8.88671875" style="82"/>
    <col min="5371" max="5371" width="9.5546875" style="82" bestFit="1" customWidth="1"/>
    <col min="5372" max="5380" width="8.88671875" style="82"/>
    <col min="5381" max="5381" width="10.33203125" style="82" bestFit="1" customWidth="1"/>
    <col min="5382" max="5382" width="8.88671875" style="82"/>
    <col min="5383" max="5383" width="10" style="82" bestFit="1" customWidth="1"/>
    <col min="5384" max="5384" width="8.88671875" style="82"/>
    <col min="5385" max="5386" width="10.88671875" style="82" bestFit="1" customWidth="1"/>
    <col min="5387" max="5387" width="11.6640625" style="82" bestFit="1" customWidth="1"/>
    <col min="5388" max="5388" width="10" style="82" bestFit="1" customWidth="1"/>
    <col min="5389" max="5389" width="8.88671875" style="82"/>
    <col min="5390" max="5390" width="14.6640625" style="82" bestFit="1" customWidth="1"/>
    <col min="5391" max="5391" width="7.6640625" style="82" bestFit="1" customWidth="1"/>
    <col min="5392" max="5392" width="15.5546875" style="82" customWidth="1"/>
    <col min="5393" max="5393" width="10" style="82" customWidth="1"/>
    <col min="5394" max="5394" width="10.88671875" style="82" customWidth="1"/>
    <col min="5395" max="5626" width="8.88671875" style="82"/>
    <col min="5627" max="5627" width="9.5546875" style="82" bestFit="1" customWidth="1"/>
    <col min="5628" max="5636" width="8.88671875" style="82"/>
    <col min="5637" max="5637" width="10.33203125" style="82" bestFit="1" customWidth="1"/>
    <col min="5638" max="5638" width="8.88671875" style="82"/>
    <col min="5639" max="5639" width="10" style="82" bestFit="1" customWidth="1"/>
    <col min="5640" max="5640" width="8.88671875" style="82"/>
    <col min="5641" max="5642" width="10.88671875" style="82" bestFit="1" customWidth="1"/>
    <col min="5643" max="5643" width="11.6640625" style="82" bestFit="1" customWidth="1"/>
    <col min="5644" max="5644" width="10" style="82" bestFit="1" customWidth="1"/>
    <col min="5645" max="5645" width="8.88671875" style="82"/>
    <col min="5646" max="5646" width="14.6640625" style="82" bestFit="1" customWidth="1"/>
    <col min="5647" max="5647" width="7.6640625" style="82" bestFit="1" customWidth="1"/>
    <col min="5648" max="5648" width="15.5546875" style="82" customWidth="1"/>
    <col min="5649" max="5649" width="10" style="82" customWidth="1"/>
    <col min="5650" max="5650" width="10.88671875" style="82" customWidth="1"/>
    <col min="5651" max="5882" width="8.88671875" style="82"/>
    <col min="5883" max="5883" width="9.5546875" style="82" bestFit="1" customWidth="1"/>
    <col min="5884" max="5892" width="8.88671875" style="82"/>
    <col min="5893" max="5893" width="10.33203125" style="82" bestFit="1" customWidth="1"/>
    <col min="5894" max="5894" width="8.88671875" style="82"/>
    <col min="5895" max="5895" width="10" style="82" bestFit="1" customWidth="1"/>
    <col min="5896" max="5896" width="8.88671875" style="82"/>
    <col min="5897" max="5898" width="10.88671875" style="82" bestFit="1" customWidth="1"/>
    <col min="5899" max="5899" width="11.6640625" style="82" bestFit="1" customWidth="1"/>
    <col min="5900" max="5900" width="10" style="82" bestFit="1" customWidth="1"/>
    <col min="5901" max="5901" width="8.88671875" style="82"/>
    <col min="5902" max="5902" width="14.6640625" style="82" bestFit="1" customWidth="1"/>
    <col min="5903" max="5903" width="7.6640625" style="82" bestFit="1" customWidth="1"/>
    <col min="5904" max="5904" width="15.5546875" style="82" customWidth="1"/>
    <col min="5905" max="5905" width="10" style="82" customWidth="1"/>
    <col min="5906" max="5906" width="10.88671875" style="82" customWidth="1"/>
    <col min="5907" max="6138" width="8.88671875" style="82"/>
    <col min="6139" max="6139" width="9.5546875" style="82" bestFit="1" customWidth="1"/>
    <col min="6140" max="6148" width="8.88671875" style="82"/>
    <col min="6149" max="6149" width="10.33203125" style="82" bestFit="1" customWidth="1"/>
    <col min="6150" max="6150" width="8.88671875" style="82"/>
    <col min="6151" max="6151" width="10" style="82" bestFit="1" customWidth="1"/>
    <col min="6152" max="6152" width="8.88671875" style="82"/>
    <col min="6153" max="6154" width="10.88671875" style="82" bestFit="1" customWidth="1"/>
    <col min="6155" max="6155" width="11.6640625" style="82" bestFit="1" customWidth="1"/>
    <col min="6156" max="6156" width="10" style="82" bestFit="1" customWidth="1"/>
    <col min="6157" max="6157" width="8.88671875" style="82"/>
    <col min="6158" max="6158" width="14.6640625" style="82" bestFit="1" customWidth="1"/>
    <col min="6159" max="6159" width="7.6640625" style="82" bestFit="1" customWidth="1"/>
    <col min="6160" max="6160" width="15.5546875" style="82" customWidth="1"/>
    <col min="6161" max="6161" width="10" style="82" customWidth="1"/>
    <col min="6162" max="6162" width="10.88671875" style="82" customWidth="1"/>
    <col min="6163" max="6394" width="8.88671875" style="82"/>
    <col min="6395" max="6395" width="9.5546875" style="82" bestFit="1" customWidth="1"/>
    <col min="6396" max="6404" width="8.88671875" style="82"/>
    <col min="6405" max="6405" width="10.33203125" style="82" bestFit="1" customWidth="1"/>
    <col min="6406" max="6406" width="8.88671875" style="82"/>
    <col min="6407" max="6407" width="10" style="82" bestFit="1" customWidth="1"/>
    <col min="6408" max="6408" width="8.88671875" style="82"/>
    <col min="6409" max="6410" width="10.88671875" style="82" bestFit="1" customWidth="1"/>
    <col min="6411" max="6411" width="11.6640625" style="82" bestFit="1" customWidth="1"/>
    <col min="6412" max="6412" width="10" style="82" bestFit="1" customWidth="1"/>
    <col min="6413" max="6413" width="8.88671875" style="82"/>
    <col min="6414" max="6414" width="14.6640625" style="82" bestFit="1" customWidth="1"/>
    <col min="6415" max="6415" width="7.6640625" style="82" bestFit="1" customWidth="1"/>
    <col min="6416" max="6416" width="15.5546875" style="82" customWidth="1"/>
    <col min="6417" max="6417" width="10" style="82" customWidth="1"/>
    <col min="6418" max="6418" width="10.88671875" style="82" customWidth="1"/>
    <col min="6419" max="6650" width="8.88671875" style="82"/>
    <col min="6651" max="6651" width="9.5546875" style="82" bestFit="1" customWidth="1"/>
    <col min="6652" max="6660" width="8.88671875" style="82"/>
    <col min="6661" max="6661" width="10.33203125" style="82" bestFit="1" customWidth="1"/>
    <col min="6662" max="6662" width="8.88671875" style="82"/>
    <col min="6663" max="6663" width="10" style="82" bestFit="1" customWidth="1"/>
    <col min="6664" max="6664" width="8.88671875" style="82"/>
    <col min="6665" max="6666" width="10.88671875" style="82" bestFit="1" customWidth="1"/>
    <col min="6667" max="6667" width="11.6640625" style="82" bestFit="1" customWidth="1"/>
    <col min="6668" max="6668" width="10" style="82" bestFit="1" customWidth="1"/>
    <col min="6669" max="6669" width="8.88671875" style="82"/>
    <col min="6670" max="6670" width="14.6640625" style="82" bestFit="1" customWidth="1"/>
    <col min="6671" max="6671" width="7.6640625" style="82" bestFit="1" customWidth="1"/>
    <col min="6672" max="6672" width="15.5546875" style="82" customWidth="1"/>
    <col min="6673" max="6673" width="10" style="82" customWidth="1"/>
    <col min="6674" max="6674" width="10.88671875" style="82" customWidth="1"/>
    <col min="6675" max="6906" width="8.88671875" style="82"/>
    <col min="6907" max="6907" width="9.5546875" style="82" bestFit="1" customWidth="1"/>
    <col min="6908" max="6916" width="8.88671875" style="82"/>
    <col min="6917" max="6917" width="10.33203125" style="82" bestFit="1" customWidth="1"/>
    <col min="6918" max="6918" width="8.88671875" style="82"/>
    <col min="6919" max="6919" width="10" style="82" bestFit="1" customWidth="1"/>
    <col min="6920" max="6920" width="8.88671875" style="82"/>
    <col min="6921" max="6922" width="10.88671875" style="82" bestFit="1" customWidth="1"/>
    <col min="6923" max="6923" width="11.6640625" style="82" bestFit="1" customWidth="1"/>
    <col min="6924" max="6924" width="10" style="82" bestFit="1" customWidth="1"/>
    <col min="6925" max="6925" width="8.88671875" style="82"/>
    <col min="6926" max="6926" width="14.6640625" style="82" bestFit="1" customWidth="1"/>
    <col min="6927" max="6927" width="7.6640625" style="82" bestFit="1" customWidth="1"/>
    <col min="6928" max="6928" width="15.5546875" style="82" customWidth="1"/>
    <col min="6929" max="6929" width="10" style="82" customWidth="1"/>
    <col min="6930" max="6930" width="10.88671875" style="82" customWidth="1"/>
    <col min="6931" max="7162" width="8.88671875" style="82"/>
    <col min="7163" max="7163" width="9.5546875" style="82" bestFit="1" customWidth="1"/>
    <col min="7164" max="7172" width="8.88671875" style="82"/>
    <col min="7173" max="7173" width="10.33203125" style="82" bestFit="1" customWidth="1"/>
    <col min="7174" max="7174" width="8.88671875" style="82"/>
    <col min="7175" max="7175" width="10" style="82" bestFit="1" customWidth="1"/>
    <col min="7176" max="7176" width="8.88671875" style="82"/>
    <col min="7177" max="7178" width="10.88671875" style="82" bestFit="1" customWidth="1"/>
    <col min="7179" max="7179" width="11.6640625" style="82" bestFit="1" customWidth="1"/>
    <col min="7180" max="7180" width="10" style="82" bestFit="1" customWidth="1"/>
    <col min="7181" max="7181" width="8.88671875" style="82"/>
    <col min="7182" max="7182" width="14.6640625" style="82" bestFit="1" customWidth="1"/>
    <col min="7183" max="7183" width="7.6640625" style="82" bestFit="1" customWidth="1"/>
    <col min="7184" max="7184" width="15.5546875" style="82" customWidth="1"/>
    <col min="7185" max="7185" width="10" style="82" customWidth="1"/>
    <col min="7186" max="7186" width="10.88671875" style="82" customWidth="1"/>
    <col min="7187" max="7418" width="8.88671875" style="82"/>
    <col min="7419" max="7419" width="9.5546875" style="82" bestFit="1" customWidth="1"/>
    <col min="7420" max="7428" width="8.88671875" style="82"/>
    <col min="7429" max="7429" width="10.33203125" style="82" bestFit="1" customWidth="1"/>
    <col min="7430" max="7430" width="8.88671875" style="82"/>
    <col min="7431" max="7431" width="10" style="82" bestFit="1" customWidth="1"/>
    <col min="7432" max="7432" width="8.88671875" style="82"/>
    <col min="7433" max="7434" width="10.88671875" style="82" bestFit="1" customWidth="1"/>
    <col min="7435" max="7435" width="11.6640625" style="82" bestFit="1" customWidth="1"/>
    <col min="7436" max="7436" width="10" style="82" bestFit="1" customWidth="1"/>
    <col min="7437" max="7437" width="8.88671875" style="82"/>
    <col min="7438" max="7438" width="14.6640625" style="82" bestFit="1" customWidth="1"/>
    <col min="7439" max="7439" width="7.6640625" style="82" bestFit="1" customWidth="1"/>
    <col min="7440" max="7440" width="15.5546875" style="82" customWidth="1"/>
    <col min="7441" max="7441" width="10" style="82" customWidth="1"/>
    <col min="7442" max="7442" width="10.88671875" style="82" customWidth="1"/>
    <col min="7443" max="7674" width="8.88671875" style="82"/>
    <col min="7675" max="7675" width="9.5546875" style="82" bestFit="1" customWidth="1"/>
    <col min="7676" max="7684" width="8.88671875" style="82"/>
    <col min="7685" max="7685" width="10.33203125" style="82" bestFit="1" customWidth="1"/>
    <col min="7686" max="7686" width="8.88671875" style="82"/>
    <col min="7687" max="7687" width="10" style="82" bestFit="1" customWidth="1"/>
    <col min="7688" max="7688" width="8.88671875" style="82"/>
    <col min="7689" max="7690" width="10.88671875" style="82" bestFit="1" customWidth="1"/>
    <col min="7691" max="7691" width="11.6640625" style="82" bestFit="1" customWidth="1"/>
    <col min="7692" max="7692" width="10" style="82" bestFit="1" customWidth="1"/>
    <col min="7693" max="7693" width="8.88671875" style="82"/>
    <col min="7694" max="7694" width="14.6640625" style="82" bestFit="1" customWidth="1"/>
    <col min="7695" max="7695" width="7.6640625" style="82" bestFit="1" customWidth="1"/>
    <col min="7696" max="7696" width="15.5546875" style="82" customWidth="1"/>
    <col min="7697" max="7697" width="10" style="82" customWidth="1"/>
    <col min="7698" max="7698" width="10.88671875" style="82" customWidth="1"/>
    <col min="7699" max="7930" width="8.88671875" style="82"/>
    <col min="7931" max="7931" width="9.5546875" style="82" bestFit="1" customWidth="1"/>
    <col min="7932" max="7940" width="8.88671875" style="82"/>
    <col min="7941" max="7941" width="10.33203125" style="82" bestFit="1" customWidth="1"/>
    <col min="7942" max="7942" width="8.88671875" style="82"/>
    <col min="7943" max="7943" width="10" style="82" bestFit="1" customWidth="1"/>
    <col min="7944" max="7944" width="8.88671875" style="82"/>
    <col min="7945" max="7946" width="10.88671875" style="82" bestFit="1" customWidth="1"/>
    <col min="7947" max="7947" width="11.6640625" style="82" bestFit="1" customWidth="1"/>
    <col min="7948" max="7948" width="10" style="82" bestFit="1" customWidth="1"/>
    <col min="7949" max="7949" width="8.88671875" style="82"/>
    <col min="7950" max="7950" width="14.6640625" style="82" bestFit="1" customWidth="1"/>
    <col min="7951" max="7951" width="7.6640625" style="82" bestFit="1" customWidth="1"/>
    <col min="7952" max="7952" width="15.5546875" style="82" customWidth="1"/>
    <col min="7953" max="7953" width="10" style="82" customWidth="1"/>
    <col min="7954" max="7954" width="10.88671875" style="82" customWidth="1"/>
    <col min="7955" max="8186" width="8.88671875" style="82"/>
    <col min="8187" max="8187" width="9.5546875" style="82" bestFit="1" customWidth="1"/>
    <col min="8188" max="8196" width="8.88671875" style="82"/>
    <col min="8197" max="8197" width="10.33203125" style="82" bestFit="1" customWidth="1"/>
    <col min="8198" max="8198" width="8.88671875" style="82"/>
    <col min="8199" max="8199" width="10" style="82" bestFit="1" customWidth="1"/>
    <col min="8200" max="8200" width="8.88671875" style="82"/>
    <col min="8201" max="8202" width="10.88671875" style="82" bestFit="1" customWidth="1"/>
    <col min="8203" max="8203" width="11.6640625" style="82" bestFit="1" customWidth="1"/>
    <col min="8204" max="8204" width="10" style="82" bestFit="1" customWidth="1"/>
    <col min="8205" max="8205" width="8.88671875" style="82"/>
    <col min="8206" max="8206" width="14.6640625" style="82" bestFit="1" customWidth="1"/>
    <col min="8207" max="8207" width="7.6640625" style="82" bestFit="1" customWidth="1"/>
    <col min="8208" max="8208" width="15.5546875" style="82" customWidth="1"/>
    <col min="8209" max="8209" width="10" style="82" customWidth="1"/>
    <col min="8210" max="8210" width="10.88671875" style="82" customWidth="1"/>
    <col min="8211" max="8442" width="8.88671875" style="82"/>
    <col min="8443" max="8443" width="9.5546875" style="82" bestFit="1" customWidth="1"/>
    <col min="8444" max="8452" width="8.88671875" style="82"/>
    <col min="8453" max="8453" width="10.33203125" style="82" bestFit="1" customWidth="1"/>
    <col min="8454" max="8454" width="8.88671875" style="82"/>
    <col min="8455" max="8455" width="10" style="82" bestFit="1" customWidth="1"/>
    <col min="8456" max="8456" width="8.88671875" style="82"/>
    <col min="8457" max="8458" width="10.88671875" style="82" bestFit="1" customWidth="1"/>
    <col min="8459" max="8459" width="11.6640625" style="82" bestFit="1" customWidth="1"/>
    <col min="8460" max="8460" width="10" style="82" bestFit="1" customWidth="1"/>
    <col min="8461" max="8461" width="8.88671875" style="82"/>
    <col min="8462" max="8462" width="14.6640625" style="82" bestFit="1" customWidth="1"/>
    <col min="8463" max="8463" width="7.6640625" style="82" bestFit="1" customWidth="1"/>
    <col min="8464" max="8464" width="15.5546875" style="82" customWidth="1"/>
    <col min="8465" max="8465" width="10" style="82" customWidth="1"/>
    <col min="8466" max="8466" width="10.88671875" style="82" customWidth="1"/>
    <col min="8467" max="8698" width="8.88671875" style="82"/>
    <col min="8699" max="8699" width="9.5546875" style="82" bestFit="1" customWidth="1"/>
    <col min="8700" max="8708" width="8.88671875" style="82"/>
    <col min="8709" max="8709" width="10.33203125" style="82" bestFit="1" customWidth="1"/>
    <col min="8710" max="8710" width="8.88671875" style="82"/>
    <col min="8711" max="8711" width="10" style="82" bestFit="1" customWidth="1"/>
    <col min="8712" max="8712" width="8.88671875" style="82"/>
    <col min="8713" max="8714" width="10.88671875" style="82" bestFit="1" customWidth="1"/>
    <col min="8715" max="8715" width="11.6640625" style="82" bestFit="1" customWidth="1"/>
    <col min="8716" max="8716" width="10" style="82" bestFit="1" customWidth="1"/>
    <col min="8717" max="8717" width="8.88671875" style="82"/>
    <col min="8718" max="8718" width="14.6640625" style="82" bestFit="1" customWidth="1"/>
    <col min="8719" max="8719" width="7.6640625" style="82" bestFit="1" customWidth="1"/>
    <col min="8720" max="8720" width="15.5546875" style="82" customWidth="1"/>
    <col min="8721" max="8721" width="10" style="82" customWidth="1"/>
    <col min="8722" max="8722" width="10.88671875" style="82" customWidth="1"/>
    <col min="8723" max="8954" width="8.88671875" style="82"/>
    <col min="8955" max="8955" width="9.5546875" style="82" bestFit="1" customWidth="1"/>
    <col min="8956" max="8964" width="8.88671875" style="82"/>
    <col min="8965" max="8965" width="10.33203125" style="82" bestFit="1" customWidth="1"/>
    <col min="8966" max="8966" width="8.88671875" style="82"/>
    <col min="8967" max="8967" width="10" style="82" bestFit="1" customWidth="1"/>
    <col min="8968" max="8968" width="8.88671875" style="82"/>
    <col min="8969" max="8970" width="10.88671875" style="82" bestFit="1" customWidth="1"/>
    <col min="8971" max="8971" width="11.6640625" style="82" bestFit="1" customWidth="1"/>
    <col min="8972" max="8972" width="10" style="82" bestFit="1" customWidth="1"/>
    <col min="8973" max="8973" width="8.88671875" style="82"/>
    <col min="8974" max="8974" width="14.6640625" style="82" bestFit="1" customWidth="1"/>
    <col min="8975" max="8975" width="7.6640625" style="82" bestFit="1" customWidth="1"/>
    <col min="8976" max="8976" width="15.5546875" style="82" customWidth="1"/>
    <col min="8977" max="8977" width="10" style="82" customWidth="1"/>
    <col min="8978" max="8978" width="10.88671875" style="82" customWidth="1"/>
    <col min="8979" max="9210" width="8.88671875" style="82"/>
    <col min="9211" max="9211" width="9.5546875" style="82" bestFit="1" customWidth="1"/>
    <col min="9212" max="9220" width="8.88671875" style="82"/>
    <col min="9221" max="9221" width="10.33203125" style="82" bestFit="1" customWidth="1"/>
    <col min="9222" max="9222" width="8.88671875" style="82"/>
    <col min="9223" max="9223" width="10" style="82" bestFit="1" customWidth="1"/>
    <col min="9224" max="9224" width="8.88671875" style="82"/>
    <col min="9225" max="9226" width="10.88671875" style="82" bestFit="1" customWidth="1"/>
    <col min="9227" max="9227" width="11.6640625" style="82" bestFit="1" customWidth="1"/>
    <col min="9228" max="9228" width="10" style="82" bestFit="1" customWidth="1"/>
    <col min="9229" max="9229" width="8.88671875" style="82"/>
    <col min="9230" max="9230" width="14.6640625" style="82" bestFit="1" customWidth="1"/>
    <col min="9231" max="9231" width="7.6640625" style="82" bestFit="1" customWidth="1"/>
    <col min="9232" max="9232" width="15.5546875" style="82" customWidth="1"/>
    <col min="9233" max="9233" width="10" style="82" customWidth="1"/>
    <col min="9234" max="9234" width="10.88671875" style="82" customWidth="1"/>
    <col min="9235" max="9466" width="8.88671875" style="82"/>
    <col min="9467" max="9467" width="9.5546875" style="82" bestFit="1" customWidth="1"/>
    <col min="9468" max="9476" width="8.88671875" style="82"/>
    <col min="9477" max="9477" width="10.33203125" style="82" bestFit="1" customWidth="1"/>
    <col min="9478" max="9478" width="8.88671875" style="82"/>
    <col min="9479" max="9479" width="10" style="82" bestFit="1" customWidth="1"/>
    <col min="9480" max="9480" width="8.88671875" style="82"/>
    <col min="9481" max="9482" width="10.88671875" style="82" bestFit="1" customWidth="1"/>
    <col min="9483" max="9483" width="11.6640625" style="82" bestFit="1" customWidth="1"/>
    <col min="9484" max="9484" width="10" style="82" bestFit="1" customWidth="1"/>
    <col min="9485" max="9485" width="8.88671875" style="82"/>
    <col min="9486" max="9486" width="14.6640625" style="82" bestFit="1" customWidth="1"/>
    <col min="9487" max="9487" width="7.6640625" style="82" bestFit="1" customWidth="1"/>
    <col min="9488" max="9488" width="15.5546875" style="82" customWidth="1"/>
    <col min="9489" max="9489" width="10" style="82" customWidth="1"/>
    <col min="9490" max="9490" width="10.88671875" style="82" customWidth="1"/>
    <col min="9491" max="9722" width="8.88671875" style="82"/>
    <col min="9723" max="9723" width="9.5546875" style="82" bestFit="1" customWidth="1"/>
    <col min="9724" max="9732" width="8.88671875" style="82"/>
    <col min="9733" max="9733" width="10.33203125" style="82" bestFit="1" customWidth="1"/>
    <col min="9734" max="9734" width="8.88671875" style="82"/>
    <col min="9735" max="9735" width="10" style="82" bestFit="1" customWidth="1"/>
    <col min="9736" max="9736" width="8.88671875" style="82"/>
    <col min="9737" max="9738" width="10.88671875" style="82" bestFit="1" customWidth="1"/>
    <col min="9739" max="9739" width="11.6640625" style="82" bestFit="1" customWidth="1"/>
    <col min="9740" max="9740" width="10" style="82" bestFit="1" customWidth="1"/>
    <col min="9741" max="9741" width="8.88671875" style="82"/>
    <col min="9742" max="9742" width="14.6640625" style="82" bestFit="1" customWidth="1"/>
    <col min="9743" max="9743" width="7.6640625" style="82" bestFit="1" customWidth="1"/>
    <col min="9744" max="9744" width="15.5546875" style="82" customWidth="1"/>
    <col min="9745" max="9745" width="10" style="82" customWidth="1"/>
    <col min="9746" max="9746" width="10.88671875" style="82" customWidth="1"/>
    <col min="9747" max="9978" width="8.88671875" style="82"/>
    <col min="9979" max="9979" width="9.5546875" style="82" bestFit="1" customWidth="1"/>
    <col min="9980" max="9988" width="8.88671875" style="82"/>
    <col min="9989" max="9989" width="10.33203125" style="82" bestFit="1" customWidth="1"/>
    <col min="9990" max="9990" width="8.88671875" style="82"/>
    <col min="9991" max="9991" width="10" style="82" bestFit="1" customWidth="1"/>
    <col min="9992" max="9992" width="8.88671875" style="82"/>
    <col min="9993" max="9994" width="10.88671875" style="82" bestFit="1" customWidth="1"/>
    <col min="9995" max="9995" width="11.6640625" style="82" bestFit="1" customWidth="1"/>
    <col min="9996" max="9996" width="10" style="82" bestFit="1" customWidth="1"/>
    <col min="9997" max="9997" width="8.88671875" style="82"/>
    <col min="9998" max="9998" width="14.6640625" style="82" bestFit="1" customWidth="1"/>
    <col min="9999" max="9999" width="7.6640625" style="82" bestFit="1" customWidth="1"/>
    <col min="10000" max="10000" width="15.5546875" style="82" customWidth="1"/>
    <col min="10001" max="10001" width="10" style="82" customWidth="1"/>
    <col min="10002" max="10002" width="10.88671875" style="82" customWidth="1"/>
    <col min="10003" max="10234" width="8.88671875" style="82"/>
    <col min="10235" max="10235" width="9.5546875" style="82" bestFit="1" customWidth="1"/>
    <col min="10236" max="10244" width="8.88671875" style="82"/>
    <col min="10245" max="10245" width="10.33203125" style="82" bestFit="1" customWidth="1"/>
    <col min="10246" max="10246" width="8.88671875" style="82"/>
    <col min="10247" max="10247" width="10" style="82" bestFit="1" customWidth="1"/>
    <col min="10248" max="10248" width="8.88671875" style="82"/>
    <col min="10249" max="10250" width="10.88671875" style="82" bestFit="1" customWidth="1"/>
    <col min="10251" max="10251" width="11.6640625" style="82" bestFit="1" customWidth="1"/>
    <col min="10252" max="10252" width="10" style="82" bestFit="1" customWidth="1"/>
    <col min="10253" max="10253" width="8.88671875" style="82"/>
    <col min="10254" max="10254" width="14.6640625" style="82" bestFit="1" customWidth="1"/>
    <col min="10255" max="10255" width="7.6640625" style="82" bestFit="1" customWidth="1"/>
    <col min="10256" max="10256" width="15.5546875" style="82" customWidth="1"/>
    <col min="10257" max="10257" width="10" style="82" customWidth="1"/>
    <col min="10258" max="10258" width="10.88671875" style="82" customWidth="1"/>
    <col min="10259" max="10490" width="8.88671875" style="82"/>
    <col min="10491" max="10491" width="9.5546875" style="82" bestFit="1" customWidth="1"/>
    <col min="10492" max="10500" width="8.88671875" style="82"/>
    <col min="10501" max="10501" width="10.33203125" style="82" bestFit="1" customWidth="1"/>
    <col min="10502" max="10502" width="8.88671875" style="82"/>
    <col min="10503" max="10503" width="10" style="82" bestFit="1" customWidth="1"/>
    <col min="10504" max="10504" width="8.88671875" style="82"/>
    <col min="10505" max="10506" width="10.88671875" style="82" bestFit="1" customWidth="1"/>
    <col min="10507" max="10507" width="11.6640625" style="82" bestFit="1" customWidth="1"/>
    <col min="10508" max="10508" width="10" style="82" bestFit="1" customWidth="1"/>
    <col min="10509" max="10509" width="8.88671875" style="82"/>
    <col min="10510" max="10510" width="14.6640625" style="82" bestFit="1" customWidth="1"/>
    <col min="10511" max="10511" width="7.6640625" style="82" bestFit="1" customWidth="1"/>
    <col min="10512" max="10512" width="15.5546875" style="82" customWidth="1"/>
    <col min="10513" max="10513" width="10" style="82" customWidth="1"/>
    <col min="10514" max="10514" width="10.88671875" style="82" customWidth="1"/>
    <col min="10515" max="10746" width="8.88671875" style="82"/>
    <col min="10747" max="10747" width="9.5546875" style="82" bestFit="1" customWidth="1"/>
    <col min="10748" max="10756" width="8.88671875" style="82"/>
    <col min="10757" max="10757" width="10.33203125" style="82" bestFit="1" customWidth="1"/>
    <col min="10758" max="10758" width="8.88671875" style="82"/>
    <col min="10759" max="10759" width="10" style="82" bestFit="1" customWidth="1"/>
    <col min="10760" max="10760" width="8.88671875" style="82"/>
    <col min="10761" max="10762" width="10.88671875" style="82" bestFit="1" customWidth="1"/>
    <col min="10763" max="10763" width="11.6640625" style="82" bestFit="1" customWidth="1"/>
    <col min="10764" max="10764" width="10" style="82" bestFit="1" customWidth="1"/>
    <col min="10765" max="10765" width="8.88671875" style="82"/>
    <col min="10766" max="10766" width="14.6640625" style="82" bestFit="1" customWidth="1"/>
    <col min="10767" max="10767" width="7.6640625" style="82" bestFit="1" customWidth="1"/>
    <col min="10768" max="10768" width="15.5546875" style="82" customWidth="1"/>
    <col min="10769" max="10769" width="10" style="82" customWidth="1"/>
    <col min="10770" max="10770" width="10.88671875" style="82" customWidth="1"/>
    <col min="10771" max="11002" width="8.88671875" style="82"/>
    <col min="11003" max="11003" width="9.5546875" style="82" bestFit="1" customWidth="1"/>
    <col min="11004" max="11012" width="8.88671875" style="82"/>
    <col min="11013" max="11013" width="10.33203125" style="82" bestFit="1" customWidth="1"/>
    <col min="11014" max="11014" width="8.88671875" style="82"/>
    <col min="11015" max="11015" width="10" style="82" bestFit="1" customWidth="1"/>
    <col min="11016" max="11016" width="8.88671875" style="82"/>
    <col min="11017" max="11018" width="10.88671875" style="82" bestFit="1" customWidth="1"/>
    <col min="11019" max="11019" width="11.6640625" style="82" bestFit="1" customWidth="1"/>
    <col min="11020" max="11020" width="10" style="82" bestFit="1" customWidth="1"/>
    <col min="11021" max="11021" width="8.88671875" style="82"/>
    <col min="11022" max="11022" width="14.6640625" style="82" bestFit="1" customWidth="1"/>
    <col min="11023" max="11023" width="7.6640625" style="82" bestFit="1" customWidth="1"/>
    <col min="11024" max="11024" width="15.5546875" style="82" customWidth="1"/>
    <col min="11025" max="11025" width="10" style="82" customWidth="1"/>
    <col min="11026" max="11026" width="10.88671875" style="82" customWidth="1"/>
    <col min="11027" max="11258" width="8.88671875" style="82"/>
    <col min="11259" max="11259" width="9.5546875" style="82" bestFit="1" customWidth="1"/>
    <col min="11260" max="11268" width="8.88671875" style="82"/>
    <col min="11269" max="11269" width="10.33203125" style="82" bestFit="1" customWidth="1"/>
    <col min="11270" max="11270" width="8.88671875" style="82"/>
    <col min="11271" max="11271" width="10" style="82" bestFit="1" customWidth="1"/>
    <col min="11272" max="11272" width="8.88671875" style="82"/>
    <col min="11273" max="11274" width="10.88671875" style="82" bestFit="1" customWidth="1"/>
    <col min="11275" max="11275" width="11.6640625" style="82" bestFit="1" customWidth="1"/>
    <col min="11276" max="11276" width="10" style="82" bestFit="1" customWidth="1"/>
    <col min="11277" max="11277" width="8.88671875" style="82"/>
    <col min="11278" max="11278" width="14.6640625" style="82" bestFit="1" customWidth="1"/>
    <col min="11279" max="11279" width="7.6640625" style="82" bestFit="1" customWidth="1"/>
    <col min="11280" max="11280" width="15.5546875" style="82" customWidth="1"/>
    <col min="11281" max="11281" width="10" style="82" customWidth="1"/>
    <col min="11282" max="11282" width="10.88671875" style="82" customWidth="1"/>
    <col min="11283" max="11514" width="8.88671875" style="82"/>
    <col min="11515" max="11515" width="9.5546875" style="82" bestFit="1" customWidth="1"/>
    <col min="11516" max="11524" width="8.88671875" style="82"/>
    <col min="11525" max="11525" width="10.33203125" style="82" bestFit="1" customWidth="1"/>
    <col min="11526" max="11526" width="8.88671875" style="82"/>
    <col min="11527" max="11527" width="10" style="82" bestFit="1" customWidth="1"/>
    <col min="11528" max="11528" width="8.88671875" style="82"/>
    <col min="11529" max="11530" width="10.88671875" style="82" bestFit="1" customWidth="1"/>
    <col min="11531" max="11531" width="11.6640625" style="82" bestFit="1" customWidth="1"/>
    <col min="11532" max="11532" width="10" style="82" bestFit="1" customWidth="1"/>
    <col min="11533" max="11533" width="8.88671875" style="82"/>
    <col min="11534" max="11534" width="14.6640625" style="82" bestFit="1" customWidth="1"/>
    <col min="11535" max="11535" width="7.6640625" style="82" bestFit="1" customWidth="1"/>
    <col min="11536" max="11536" width="15.5546875" style="82" customWidth="1"/>
    <col min="11537" max="11537" width="10" style="82" customWidth="1"/>
    <col min="11538" max="11538" width="10.88671875" style="82" customWidth="1"/>
    <col min="11539" max="11770" width="8.88671875" style="82"/>
    <col min="11771" max="11771" width="9.5546875" style="82" bestFit="1" customWidth="1"/>
    <col min="11772" max="11780" width="8.88671875" style="82"/>
    <col min="11781" max="11781" width="10.33203125" style="82" bestFit="1" customWidth="1"/>
    <col min="11782" max="11782" width="8.88671875" style="82"/>
    <col min="11783" max="11783" width="10" style="82" bestFit="1" customWidth="1"/>
    <col min="11784" max="11784" width="8.88671875" style="82"/>
    <col min="11785" max="11786" width="10.88671875" style="82" bestFit="1" customWidth="1"/>
    <col min="11787" max="11787" width="11.6640625" style="82" bestFit="1" customWidth="1"/>
    <col min="11788" max="11788" width="10" style="82" bestFit="1" customWidth="1"/>
    <col min="11789" max="11789" width="8.88671875" style="82"/>
    <col min="11790" max="11790" width="14.6640625" style="82" bestFit="1" customWidth="1"/>
    <col min="11791" max="11791" width="7.6640625" style="82" bestFit="1" customWidth="1"/>
    <col min="11792" max="11792" width="15.5546875" style="82" customWidth="1"/>
    <col min="11793" max="11793" width="10" style="82" customWidth="1"/>
    <col min="11794" max="11794" width="10.88671875" style="82" customWidth="1"/>
    <col min="11795" max="12026" width="8.88671875" style="82"/>
    <col min="12027" max="12027" width="9.5546875" style="82" bestFit="1" customWidth="1"/>
    <col min="12028" max="12036" width="8.88671875" style="82"/>
    <col min="12037" max="12037" width="10.33203125" style="82" bestFit="1" customWidth="1"/>
    <col min="12038" max="12038" width="8.88671875" style="82"/>
    <col min="12039" max="12039" width="10" style="82" bestFit="1" customWidth="1"/>
    <col min="12040" max="12040" width="8.88671875" style="82"/>
    <col min="12041" max="12042" width="10.88671875" style="82" bestFit="1" customWidth="1"/>
    <col min="12043" max="12043" width="11.6640625" style="82" bestFit="1" customWidth="1"/>
    <col min="12044" max="12044" width="10" style="82" bestFit="1" customWidth="1"/>
    <col min="12045" max="12045" width="8.88671875" style="82"/>
    <col min="12046" max="12046" width="14.6640625" style="82" bestFit="1" customWidth="1"/>
    <col min="12047" max="12047" width="7.6640625" style="82" bestFit="1" customWidth="1"/>
    <col min="12048" max="12048" width="15.5546875" style="82" customWidth="1"/>
    <col min="12049" max="12049" width="10" style="82" customWidth="1"/>
    <col min="12050" max="12050" width="10.88671875" style="82" customWidth="1"/>
    <col min="12051" max="12282" width="8.88671875" style="82"/>
    <col min="12283" max="12283" width="9.5546875" style="82" bestFit="1" customWidth="1"/>
    <col min="12284" max="12292" width="8.88671875" style="82"/>
    <col min="12293" max="12293" width="10.33203125" style="82" bestFit="1" customWidth="1"/>
    <col min="12294" max="12294" width="8.88671875" style="82"/>
    <col min="12295" max="12295" width="10" style="82" bestFit="1" customWidth="1"/>
    <col min="12296" max="12296" width="8.88671875" style="82"/>
    <col min="12297" max="12298" width="10.88671875" style="82" bestFit="1" customWidth="1"/>
    <col min="12299" max="12299" width="11.6640625" style="82" bestFit="1" customWidth="1"/>
    <col min="12300" max="12300" width="10" style="82" bestFit="1" customWidth="1"/>
    <col min="12301" max="12301" width="8.88671875" style="82"/>
    <col min="12302" max="12302" width="14.6640625" style="82" bestFit="1" customWidth="1"/>
    <col min="12303" max="12303" width="7.6640625" style="82" bestFit="1" customWidth="1"/>
    <col min="12304" max="12304" width="15.5546875" style="82" customWidth="1"/>
    <col min="12305" max="12305" width="10" style="82" customWidth="1"/>
    <col min="12306" max="12306" width="10.88671875" style="82" customWidth="1"/>
    <col min="12307" max="12538" width="8.88671875" style="82"/>
    <col min="12539" max="12539" width="9.5546875" style="82" bestFit="1" customWidth="1"/>
    <col min="12540" max="12548" width="8.88671875" style="82"/>
    <col min="12549" max="12549" width="10.33203125" style="82" bestFit="1" customWidth="1"/>
    <col min="12550" max="12550" width="8.88671875" style="82"/>
    <col min="12551" max="12551" width="10" style="82" bestFit="1" customWidth="1"/>
    <col min="12552" max="12552" width="8.88671875" style="82"/>
    <col min="12553" max="12554" width="10.88671875" style="82" bestFit="1" customWidth="1"/>
    <col min="12555" max="12555" width="11.6640625" style="82" bestFit="1" customWidth="1"/>
    <col min="12556" max="12556" width="10" style="82" bestFit="1" customWidth="1"/>
    <col min="12557" max="12557" width="8.88671875" style="82"/>
    <col min="12558" max="12558" width="14.6640625" style="82" bestFit="1" customWidth="1"/>
    <col min="12559" max="12559" width="7.6640625" style="82" bestFit="1" customWidth="1"/>
    <col min="12560" max="12560" width="15.5546875" style="82" customWidth="1"/>
    <col min="12561" max="12561" width="10" style="82" customWidth="1"/>
    <col min="12562" max="12562" width="10.88671875" style="82" customWidth="1"/>
    <col min="12563" max="12794" width="8.88671875" style="82"/>
    <col min="12795" max="12795" width="9.5546875" style="82" bestFit="1" customWidth="1"/>
    <col min="12796" max="12804" width="8.88671875" style="82"/>
    <col min="12805" max="12805" width="10.33203125" style="82" bestFit="1" customWidth="1"/>
    <col min="12806" max="12806" width="8.88671875" style="82"/>
    <col min="12807" max="12807" width="10" style="82" bestFit="1" customWidth="1"/>
    <col min="12808" max="12808" width="8.88671875" style="82"/>
    <col min="12809" max="12810" width="10.88671875" style="82" bestFit="1" customWidth="1"/>
    <col min="12811" max="12811" width="11.6640625" style="82" bestFit="1" customWidth="1"/>
    <col min="12812" max="12812" width="10" style="82" bestFit="1" customWidth="1"/>
    <col min="12813" max="12813" width="8.88671875" style="82"/>
    <col min="12814" max="12814" width="14.6640625" style="82" bestFit="1" customWidth="1"/>
    <col min="12815" max="12815" width="7.6640625" style="82" bestFit="1" customWidth="1"/>
    <col min="12816" max="12816" width="15.5546875" style="82" customWidth="1"/>
    <col min="12817" max="12817" width="10" style="82" customWidth="1"/>
    <col min="12818" max="12818" width="10.88671875" style="82" customWidth="1"/>
    <col min="12819" max="13050" width="8.88671875" style="82"/>
    <col min="13051" max="13051" width="9.5546875" style="82" bestFit="1" customWidth="1"/>
    <col min="13052" max="13060" width="8.88671875" style="82"/>
    <col min="13061" max="13061" width="10.33203125" style="82" bestFit="1" customWidth="1"/>
    <col min="13062" max="13062" width="8.88671875" style="82"/>
    <col min="13063" max="13063" width="10" style="82" bestFit="1" customWidth="1"/>
    <col min="13064" max="13064" width="8.88671875" style="82"/>
    <col min="13065" max="13066" width="10.88671875" style="82" bestFit="1" customWidth="1"/>
    <col min="13067" max="13067" width="11.6640625" style="82" bestFit="1" customWidth="1"/>
    <col min="13068" max="13068" width="10" style="82" bestFit="1" customWidth="1"/>
    <col min="13069" max="13069" width="8.88671875" style="82"/>
    <col min="13070" max="13070" width="14.6640625" style="82" bestFit="1" customWidth="1"/>
    <col min="13071" max="13071" width="7.6640625" style="82" bestFit="1" customWidth="1"/>
    <col min="13072" max="13072" width="15.5546875" style="82" customWidth="1"/>
    <col min="13073" max="13073" width="10" style="82" customWidth="1"/>
    <col min="13074" max="13074" width="10.88671875" style="82" customWidth="1"/>
    <col min="13075" max="13306" width="8.88671875" style="82"/>
    <col min="13307" max="13307" width="9.5546875" style="82" bestFit="1" customWidth="1"/>
    <col min="13308" max="13316" width="8.88671875" style="82"/>
    <col min="13317" max="13317" width="10.33203125" style="82" bestFit="1" customWidth="1"/>
    <col min="13318" max="13318" width="8.88671875" style="82"/>
    <col min="13319" max="13319" width="10" style="82" bestFit="1" customWidth="1"/>
    <col min="13320" max="13320" width="8.88671875" style="82"/>
    <col min="13321" max="13322" width="10.88671875" style="82" bestFit="1" customWidth="1"/>
    <col min="13323" max="13323" width="11.6640625" style="82" bestFit="1" customWidth="1"/>
    <col min="13324" max="13324" width="10" style="82" bestFit="1" customWidth="1"/>
    <col min="13325" max="13325" width="8.88671875" style="82"/>
    <col min="13326" max="13326" width="14.6640625" style="82" bestFit="1" customWidth="1"/>
    <col min="13327" max="13327" width="7.6640625" style="82" bestFit="1" customWidth="1"/>
    <col min="13328" max="13328" width="15.5546875" style="82" customWidth="1"/>
    <col min="13329" max="13329" width="10" style="82" customWidth="1"/>
    <col min="13330" max="13330" width="10.88671875" style="82" customWidth="1"/>
    <col min="13331" max="13562" width="8.88671875" style="82"/>
    <col min="13563" max="13563" width="9.5546875" style="82" bestFit="1" customWidth="1"/>
    <col min="13564" max="13572" width="8.88671875" style="82"/>
    <col min="13573" max="13573" width="10.33203125" style="82" bestFit="1" customWidth="1"/>
    <col min="13574" max="13574" width="8.88671875" style="82"/>
    <col min="13575" max="13575" width="10" style="82" bestFit="1" customWidth="1"/>
    <col min="13576" max="13576" width="8.88671875" style="82"/>
    <col min="13577" max="13578" width="10.88671875" style="82" bestFit="1" customWidth="1"/>
    <col min="13579" max="13579" width="11.6640625" style="82" bestFit="1" customWidth="1"/>
    <col min="13580" max="13580" width="10" style="82" bestFit="1" customWidth="1"/>
    <col min="13581" max="13581" width="8.88671875" style="82"/>
    <col min="13582" max="13582" width="14.6640625" style="82" bestFit="1" customWidth="1"/>
    <col min="13583" max="13583" width="7.6640625" style="82" bestFit="1" customWidth="1"/>
    <col min="13584" max="13584" width="15.5546875" style="82" customWidth="1"/>
    <col min="13585" max="13585" width="10" style="82" customWidth="1"/>
    <col min="13586" max="13586" width="10.88671875" style="82" customWidth="1"/>
    <col min="13587" max="13818" width="8.88671875" style="82"/>
    <col min="13819" max="13819" width="9.5546875" style="82" bestFit="1" customWidth="1"/>
    <col min="13820" max="13828" width="8.88671875" style="82"/>
    <col min="13829" max="13829" width="10.33203125" style="82" bestFit="1" customWidth="1"/>
    <col min="13830" max="13830" width="8.88671875" style="82"/>
    <col min="13831" max="13831" width="10" style="82" bestFit="1" customWidth="1"/>
    <col min="13832" max="13832" width="8.88671875" style="82"/>
    <col min="13833" max="13834" width="10.88671875" style="82" bestFit="1" customWidth="1"/>
    <col min="13835" max="13835" width="11.6640625" style="82" bestFit="1" customWidth="1"/>
    <col min="13836" max="13836" width="10" style="82" bestFit="1" customWidth="1"/>
    <col min="13837" max="13837" width="8.88671875" style="82"/>
    <col min="13838" max="13838" width="14.6640625" style="82" bestFit="1" customWidth="1"/>
    <col min="13839" max="13839" width="7.6640625" style="82" bestFit="1" customWidth="1"/>
    <col min="13840" max="13840" width="15.5546875" style="82" customWidth="1"/>
    <col min="13841" max="13841" width="10" style="82" customWidth="1"/>
    <col min="13842" max="13842" width="10.88671875" style="82" customWidth="1"/>
    <col min="13843" max="14074" width="8.88671875" style="82"/>
    <col min="14075" max="14075" width="9.5546875" style="82" bestFit="1" customWidth="1"/>
    <col min="14076" max="14084" width="8.88671875" style="82"/>
    <col min="14085" max="14085" width="10.33203125" style="82" bestFit="1" customWidth="1"/>
    <col min="14086" max="14086" width="8.88671875" style="82"/>
    <col min="14087" max="14087" width="10" style="82" bestFit="1" customWidth="1"/>
    <col min="14088" max="14088" width="8.88671875" style="82"/>
    <col min="14089" max="14090" width="10.88671875" style="82" bestFit="1" customWidth="1"/>
    <col min="14091" max="14091" width="11.6640625" style="82" bestFit="1" customWidth="1"/>
    <col min="14092" max="14092" width="10" style="82" bestFit="1" customWidth="1"/>
    <col min="14093" max="14093" width="8.88671875" style="82"/>
    <col min="14094" max="14094" width="14.6640625" style="82" bestFit="1" customWidth="1"/>
    <col min="14095" max="14095" width="7.6640625" style="82" bestFit="1" customWidth="1"/>
    <col min="14096" max="14096" width="15.5546875" style="82" customWidth="1"/>
    <col min="14097" max="14097" width="10" style="82" customWidth="1"/>
    <col min="14098" max="14098" width="10.88671875" style="82" customWidth="1"/>
    <col min="14099" max="14330" width="8.88671875" style="82"/>
    <col min="14331" max="14331" width="9.5546875" style="82" bestFit="1" customWidth="1"/>
    <col min="14332" max="14340" width="8.88671875" style="82"/>
    <col min="14341" max="14341" width="10.33203125" style="82" bestFit="1" customWidth="1"/>
    <col min="14342" max="14342" width="8.88671875" style="82"/>
    <col min="14343" max="14343" width="10" style="82" bestFit="1" customWidth="1"/>
    <col min="14344" max="14344" width="8.88671875" style="82"/>
    <col min="14345" max="14346" width="10.88671875" style="82" bestFit="1" customWidth="1"/>
    <col min="14347" max="14347" width="11.6640625" style="82" bestFit="1" customWidth="1"/>
    <col min="14348" max="14348" width="10" style="82" bestFit="1" customWidth="1"/>
    <col min="14349" max="14349" width="8.88671875" style="82"/>
    <col min="14350" max="14350" width="14.6640625" style="82" bestFit="1" customWidth="1"/>
    <col min="14351" max="14351" width="7.6640625" style="82" bestFit="1" customWidth="1"/>
    <col min="14352" max="14352" width="15.5546875" style="82" customWidth="1"/>
    <col min="14353" max="14353" width="10" style="82" customWidth="1"/>
    <col min="14354" max="14354" width="10.88671875" style="82" customWidth="1"/>
    <col min="14355" max="14586" width="8.88671875" style="82"/>
    <col min="14587" max="14587" width="9.5546875" style="82" bestFit="1" customWidth="1"/>
    <col min="14588" max="14596" width="8.88671875" style="82"/>
    <col min="14597" max="14597" width="10.33203125" style="82" bestFit="1" customWidth="1"/>
    <col min="14598" max="14598" width="8.88671875" style="82"/>
    <col min="14599" max="14599" width="10" style="82" bestFit="1" customWidth="1"/>
    <col min="14600" max="14600" width="8.88671875" style="82"/>
    <col min="14601" max="14602" width="10.88671875" style="82" bestFit="1" customWidth="1"/>
    <col min="14603" max="14603" width="11.6640625" style="82" bestFit="1" customWidth="1"/>
    <col min="14604" max="14604" width="10" style="82" bestFit="1" customWidth="1"/>
    <col min="14605" max="14605" width="8.88671875" style="82"/>
    <col min="14606" max="14606" width="14.6640625" style="82" bestFit="1" customWidth="1"/>
    <col min="14607" max="14607" width="7.6640625" style="82" bestFit="1" customWidth="1"/>
    <col min="14608" max="14608" width="15.5546875" style="82" customWidth="1"/>
    <col min="14609" max="14609" width="10" style="82" customWidth="1"/>
    <col min="14610" max="14610" width="10.88671875" style="82" customWidth="1"/>
    <col min="14611" max="14842" width="8.88671875" style="82"/>
    <col min="14843" max="14843" width="9.5546875" style="82" bestFit="1" customWidth="1"/>
    <col min="14844" max="14852" width="8.88671875" style="82"/>
    <col min="14853" max="14853" width="10.33203125" style="82" bestFit="1" customWidth="1"/>
    <col min="14854" max="14854" width="8.88671875" style="82"/>
    <col min="14855" max="14855" width="10" style="82" bestFit="1" customWidth="1"/>
    <col min="14856" max="14856" width="8.88671875" style="82"/>
    <col min="14857" max="14858" width="10.88671875" style="82" bestFit="1" customWidth="1"/>
    <col min="14859" max="14859" width="11.6640625" style="82" bestFit="1" customWidth="1"/>
    <col min="14860" max="14860" width="10" style="82" bestFit="1" customWidth="1"/>
    <col min="14861" max="14861" width="8.88671875" style="82"/>
    <col min="14862" max="14862" width="14.6640625" style="82" bestFit="1" customWidth="1"/>
    <col min="14863" max="14863" width="7.6640625" style="82" bestFit="1" customWidth="1"/>
    <col min="14864" max="14864" width="15.5546875" style="82" customWidth="1"/>
    <col min="14865" max="14865" width="10" style="82" customWidth="1"/>
    <col min="14866" max="14866" width="10.88671875" style="82" customWidth="1"/>
    <col min="14867" max="15098" width="8.88671875" style="82"/>
    <col min="15099" max="15099" width="9.5546875" style="82" bestFit="1" customWidth="1"/>
    <col min="15100" max="15108" width="8.88671875" style="82"/>
    <col min="15109" max="15109" width="10.33203125" style="82" bestFit="1" customWidth="1"/>
    <col min="15110" max="15110" width="8.88671875" style="82"/>
    <col min="15111" max="15111" width="10" style="82" bestFit="1" customWidth="1"/>
    <col min="15112" max="15112" width="8.88671875" style="82"/>
    <col min="15113" max="15114" width="10.88671875" style="82" bestFit="1" customWidth="1"/>
    <col min="15115" max="15115" width="11.6640625" style="82" bestFit="1" customWidth="1"/>
    <col min="15116" max="15116" width="10" style="82" bestFit="1" customWidth="1"/>
    <col min="15117" max="15117" width="8.88671875" style="82"/>
    <col min="15118" max="15118" width="14.6640625" style="82" bestFit="1" customWidth="1"/>
    <col min="15119" max="15119" width="7.6640625" style="82" bestFit="1" customWidth="1"/>
    <col min="15120" max="15120" width="15.5546875" style="82" customWidth="1"/>
    <col min="15121" max="15121" width="10" style="82" customWidth="1"/>
    <col min="15122" max="15122" width="10.88671875" style="82" customWidth="1"/>
    <col min="15123" max="15354" width="8.88671875" style="82"/>
    <col min="15355" max="15355" width="9.5546875" style="82" bestFit="1" customWidth="1"/>
    <col min="15356" max="15364" width="8.88671875" style="82"/>
    <col min="15365" max="15365" width="10.33203125" style="82" bestFit="1" customWidth="1"/>
    <col min="15366" max="15366" width="8.88671875" style="82"/>
    <col min="15367" max="15367" width="10" style="82" bestFit="1" customWidth="1"/>
    <col min="15368" max="15368" width="8.88671875" style="82"/>
    <col min="15369" max="15370" width="10.88671875" style="82" bestFit="1" customWidth="1"/>
    <col min="15371" max="15371" width="11.6640625" style="82" bestFit="1" customWidth="1"/>
    <col min="15372" max="15372" width="10" style="82" bestFit="1" customWidth="1"/>
    <col min="15373" max="15373" width="8.88671875" style="82"/>
    <col min="15374" max="15374" width="14.6640625" style="82" bestFit="1" customWidth="1"/>
    <col min="15375" max="15375" width="7.6640625" style="82" bestFit="1" customWidth="1"/>
    <col min="15376" max="15376" width="15.5546875" style="82" customWidth="1"/>
    <col min="15377" max="15377" width="10" style="82" customWidth="1"/>
    <col min="15378" max="15378" width="10.88671875" style="82" customWidth="1"/>
    <col min="15379" max="15610" width="8.88671875" style="82"/>
    <col min="15611" max="15611" width="9.5546875" style="82" bestFit="1" customWidth="1"/>
    <col min="15612" max="15620" width="8.88671875" style="82"/>
    <col min="15621" max="15621" width="10.33203125" style="82" bestFit="1" customWidth="1"/>
    <col min="15622" max="15622" width="8.88671875" style="82"/>
    <col min="15623" max="15623" width="10" style="82" bestFit="1" customWidth="1"/>
    <col min="15624" max="15624" width="8.88671875" style="82"/>
    <col min="15625" max="15626" width="10.88671875" style="82" bestFit="1" customWidth="1"/>
    <col min="15627" max="15627" width="11.6640625" style="82" bestFit="1" customWidth="1"/>
    <col min="15628" max="15628" width="10" style="82" bestFit="1" customWidth="1"/>
    <col min="15629" max="15629" width="8.88671875" style="82"/>
    <col min="15630" max="15630" width="14.6640625" style="82" bestFit="1" customWidth="1"/>
    <col min="15631" max="15631" width="7.6640625" style="82" bestFit="1" customWidth="1"/>
    <col min="15632" max="15632" width="15.5546875" style="82" customWidth="1"/>
    <col min="15633" max="15633" width="10" style="82" customWidth="1"/>
    <col min="15634" max="15634" width="10.88671875" style="82" customWidth="1"/>
    <col min="15635" max="15866" width="8.88671875" style="82"/>
    <col min="15867" max="15867" width="9.5546875" style="82" bestFit="1" customWidth="1"/>
    <col min="15868" max="15876" width="8.88671875" style="82"/>
    <col min="15877" max="15877" width="10.33203125" style="82" bestFit="1" customWidth="1"/>
    <col min="15878" max="15878" width="8.88671875" style="82"/>
    <col min="15879" max="15879" width="10" style="82" bestFit="1" customWidth="1"/>
    <col min="15880" max="15880" width="8.88671875" style="82"/>
    <col min="15881" max="15882" width="10.88671875" style="82" bestFit="1" customWidth="1"/>
    <col min="15883" max="15883" width="11.6640625" style="82" bestFit="1" customWidth="1"/>
    <col min="15884" max="15884" width="10" style="82" bestFit="1" customWidth="1"/>
    <col min="15885" max="15885" width="8.88671875" style="82"/>
    <col min="15886" max="15886" width="14.6640625" style="82" bestFit="1" customWidth="1"/>
    <col min="15887" max="15887" width="7.6640625" style="82" bestFit="1" customWidth="1"/>
    <col min="15888" max="15888" width="15.5546875" style="82" customWidth="1"/>
    <col min="15889" max="15889" width="10" style="82" customWidth="1"/>
    <col min="15890" max="15890" width="10.88671875" style="82" customWidth="1"/>
    <col min="15891" max="16122" width="8.88671875" style="82"/>
    <col min="16123" max="16123" width="9.5546875" style="82" bestFit="1" customWidth="1"/>
    <col min="16124" max="16132" width="8.88671875" style="82"/>
    <col min="16133" max="16133" width="10.33203125" style="82" bestFit="1" customWidth="1"/>
    <col min="16134" max="16134" width="8.88671875" style="82"/>
    <col min="16135" max="16135" width="10" style="82" bestFit="1" customWidth="1"/>
    <col min="16136" max="16136" width="8.88671875" style="82"/>
    <col min="16137" max="16138" width="10.88671875" style="82" bestFit="1" customWidth="1"/>
    <col min="16139" max="16139" width="11.6640625" style="82" bestFit="1" customWidth="1"/>
    <col min="16140" max="16140" width="10" style="82" bestFit="1" customWidth="1"/>
    <col min="16141" max="16141" width="8.88671875" style="82"/>
    <col min="16142" max="16142" width="14.6640625" style="82" bestFit="1" customWidth="1"/>
    <col min="16143" max="16143" width="7.6640625" style="82" bestFit="1" customWidth="1"/>
    <col min="16144" max="16144" width="15.5546875" style="82" customWidth="1"/>
    <col min="16145" max="16145" width="10" style="82" customWidth="1"/>
    <col min="16146" max="16146" width="10.88671875" style="82" customWidth="1"/>
    <col min="16147" max="16384" width="8.88671875" style="82"/>
  </cols>
  <sheetData>
    <row r="1" spans="1:40" s="109" customFormat="1" ht="21.75" customHeight="1" x14ac:dyDescent="0.3">
      <c r="A1" s="103" t="s">
        <v>1</v>
      </c>
      <c r="B1" s="103"/>
      <c r="C1" s="104">
        <v>44764</v>
      </c>
      <c r="D1" s="105" t="s">
        <v>50</v>
      </c>
      <c r="E1" s="105"/>
      <c r="F1" s="105"/>
      <c r="G1" s="105"/>
      <c r="H1" s="105"/>
      <c r="I1" s="105"/>
      <c r="J1" s="105"/>
      <c r="K1" s="106"/>
      <c r="L1" s="106"/>
      <c r="M1" s="106"/>
      <c r="N1" s="106">
        <v>3911.35</v>
      </c>
      <c r="O1" s="106"/>
      <c r="P1" s="106" t="e">
        <f>#REF!/#REF!</f>
        <v>#REF!</v>
      </c>
      <c r="Q1" s="106" t="e">
        <f>#REF!/#REF!</f>
        <v>#REF!</v>
      </c>
      <c r="R1" s="106" t="e">
        <f>#REF!/#REF!</f>
        <v>#REF!</v>
      </c>
      <c r="S1" s="106"/>
      <c r="T1" s="106"/>
      <c r="U1" s="106"/>
      <c r="V1" s="106"/>
      <c r="W1" s="106"/>
      <c r="X1" s="107"/>
      <c r="Y1" s="106"/>
      <c r="Z1" s="106"/>
      <c r="AA1" s="108" t="s">
        <v>51</v>
      </c>
      <c r="AB1" s="108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</row>
    <row r="2" spans="1:40" s="10" customFormat="1" ht="24" x14ac:dyDescent="0.3">
      <c r="A2" s="6" t="s">
        <v>2</v>
      </c>
      <c r="B2" s="6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110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111" t="s">
        <v>52</v>
      </c>
      <c r="Y2" s="8" t="s">
        <v>53</v>
      </c>
      <c r="Z2" s="8"/>
      <c r="AA2" s="8" t="s">
        <v>54</v>
      </c>
      <c r="AB2" s="8" t="s">
        <v>55</v>
      </c>
      <c r="AC2" s="8" t="s">
        <v>54</v>
      </c>
      <c r="AD2" s="8" t="s">
        <v>55</v>
      </c>
      <c r="AE2" s="8"/>
      <c r="AF2" s="8" t="s">
        <v>56</v>
      </c>
      <c r="AG2" s="8" t="s">
        <v>57</v>
      </c>
      <c r="AH2" s="8"/>
      <c r="AI2" s="8"/>
      <c r="AJ2" s="8" t="s">
        <v>58</v>
      </c>
      <c r="AK2" s="8" t="s">
        <v>21</v>
      </c>
      <c r="AL2" s="8" t="s">
        <v>23</v>
      </c>
      <c r="AM2" s="8" t="s">
        <v>59</v>
      </c>
    </row>
    <row r="3" spans="1:40" customFormat="1" x14ac:dyDescent="0.3">
      <c r="A3" s="18">
        <v>7</v>
      </c>
      <c r="B3" s="12">
        <v>4400123825</v>
      </c>
      <c r="C3" s="112">
        <v>161000258</v>
      </c>
      <c r="D3" s="112" t="s">
        <v>60</v>
      </c>
      <c r="E3" s="113">
        <v>44743</v>
      </c>
      <c r="F3" s="19">
        <v>59</v>
      </c>
      <c r="G3" s="13" t="s">
        <v>32</v>
      </c>
      <c r="H3" s="18" t="s">
        <v>43</v>
      </c>
      <c r="I3" s="114"/>
      <c r="J3" s="13" t="s">
        <v>61</v>
      </c>
      <c r="K3" s="115">
        <v>4035.89</v>
      </c>
      <c r="L3" s="116">
        <v>4008.6</v>
      </c>
      <c r="M3" s="117">
        <f t="shared" ref="M3:M10" si="0">+K3-L3</f>
        <v>27.289999999999964</v>
      </c>
      <c r="N3" s="15">
        <f t="shared" ref="N3:N10" si="1">M3*S3</f>
        <v>90680.176426215665</v>
      </c>
      <c r="O3" s="15">
        <v>827</v>
      </c>
      <c r="P3" s="118">
        <v>3337681.03</v>
      </c>
      <c r="Q3" s="119">
        <v>3981569</v>
      </c>
      <c r="R3" s="118">
        <v>13410597.92</v>
      </c>
      <c r="S3" s="15">
        <f t="shared" ref="S3:S10" si="2">R3/K3</f>
        <v>3322.835339912634</v>
      </c>
      <c r="T3" s="120">
        <v>3451</v>
      </c>
      <c r="U3" s="15">
        <f t="shared" ref="U3:U10" si="3">T3*L3</f>
        <v>13833678.6</v>
      </c>
      <c r="V3" s="120">
        <v>3419.843588899857</v>
      </c>
      <c r="W3" s="15">
        <f t="shared" ref="W3:W10" si="4">V3*L3</f>
        <v>13708785.010463966</v>
      </c>
      <c r="X3" s="67">
        <f t="shared" ref="X3:X10" si="5">S3/T3*1000</f>
        <v>962.86158792020694</v>
      </c>
      <c r="Y3" s="15"/>
      <c r="Z3" s="15"/>
      <c r="AA3" s="15"/>
      <c r="AB3" s="15"/>
      <c r="AC3" s="51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53"/>
    </row>
    <row r="4" spans="1:40" customFormat="1" x14ac:dyDescent="0.3">
      <c r="A4" s="19">
        <v>63</v>
      </c>
      <c r="B4" s="12" t="s">
        <v>62</v>
      </c>
      <c r="C4" s="121">
        <v>161002629</v>
      </c>
      <c r="D4" s="121" t="s">
        <v>63</v>
      </c>
      <c r="E4" s="113">
        <v>44743</v>
      </c>
      <c r="F4" s="19">
        <v>59</v>
      </c>
      <c r="G4" s="13" t="s">
        <v>33</v>
      </c>
      <c r="H4" s="122" t="s">
        <v>64</v>
      </c>
      <c r="I4" s="114"/>
      <c r="J4" s="13"/>
      <c r="K4" s="123">
        <v>3793.6</v>
      </c>
      <c r="L4" s="124">
        <v>3764.2</v>
      </c>
      <c r="M4" s="117">
        <f t="shared" si="0"/>
        <v>29.400000000000091</v>
      </c>
      <c r="N4" s="15">
        <f t="shared" si="1"/>
        <v>93398.508000000293</v>
      </c>
      <c r="O4" s="15">
        <v>758</v>
      </c>
      <c r="P4" s="125">
        <v>2875548.8</v>
      </c>
      <c r="Q4" s="126">
        <v>6052179</v>
      </c>
      <c r="R4" s="127">
        <v>12051584.352</v>
      </c>
      <c r="S4" s="15">
        <f t="shared" si="2"/>
        <v>3176.82</v>
      </c>
      <c r="T4" s="120">
        <v>3250</v>
      </c>
      <c r="U4" s="15">
        <f t="shared" si="3"/>
        <v>12233650</v>
      </c>
      <c r="V4" s="120">
        <v>2305.1104135094179</v>
      </c>
      <c r="W4" s="15">
        <f t="shared" si="4"/>
        <v>8676896.618532151</v>
      </c>
      <c r="X4" s="67">
        <f t="shared" si="5"/>
        <v>977.48307692307696</v>
      </c>
      <c r="Y4" s="15"/>
      <c r="Z4" s="15"/>
      <c r="AA4" s="15"/>
      <c r="AB4" s="15"/>
      <c r="AC4" s="51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53"/>
    </row>
    <row r="5" spans="1:40" customFormat="1" x14ac:dyDescent="0.3">
      <c r="A5" s="54">
        <v>91</v>
      </c>
      <c r="B5" s="12" t="s">
        <v>62</v>
      </c>
      <c r="C5" s="112">
        <v>161001956</v>
      </c>
      <c r="D5" s="112" t="s">
        <v>65</v>
      </c>
      <c r="E5" s="113">
        <v>44743</v>
      </c>
      <c r="F5" s="19">
        <v>59</v>
      </c>
      <c r="G5" s="13" t="s">
        <v>33</v>
      </c>
      <c r="H5" s="18" t="s">
        <v>66</v>
      </c>
      <c r="I5" s="114"/>
      <c r="J5" s="13"/>
      <c r="K5" s="115">
        <v>3989.76</v>
      </c>
      <c r="L5" s="116">
        <v>3958.65</v>
      </c>
      <c r="M5" s="117">
        <f t="shared" si="0"/>
        <v>31.110000000000127</v>
      </c>
      <c r="N5" s="15">
        <f t="shared" si="1"/>
        <v>98150.494500000394</v>
      </c>
      <c r="O5" s="15">
        <v>758</v>
      </c>
      <c r="P5" s="118">
        <v>3024238.08</v>
      </c>
      <c r="Q5" s="119">
        <v>5948934</v>
      </c>
      <c r="R5" s="118">
        <v>12587493.312000001</v>
      </c>
      <c r="S5" s="15">
        <f t="shared" si="2"/>
        <v>3154.95</v>
      </c>
      <c r="T5" s="120">
        <v>3062</v>
      </c>
      <c r="U5" s="15">
        <f t="shared" si="3"/>
        <v>12121386.300000001</v>
      </c>
      <c r="V5" s="120">
        <v>3159.8907880133188</v>
      </c>
      <c r="W5" s="15">
        <f t="shared" si="4"/>
        <v>12508901.667968925</v>
      </c>
      <c r="X5" s="67">
        <f t="shared" si="5"/>
        <v>1030.3559764859569</v>
      </c>
      <c r="Y5" s="15"/>
      <c r="Z5" s="15"/>
      <c r="AA5" s="15"/>
      <c r="AB5" s="15"/>
      <c r="AC5" s="51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53"/>
    </row>
    <row r="6" spans="1:40" s="137" customFormat="1" x14ac:dyDescent="0.3">
      <c r="A6" s="55">
        <v>96</v>
      </c>
      <c r="B6" s="20" t="s">
        <v>62</v>
      </c>
      <c r="C6" s="128">
        <v>161001779</v>
      </c>
      <c r="D6" s="128" t="s">
        <v>67</v>
      </c>
      <c r="E6" s="113">
        <v>44743</v>
      </c>
      <c r="F6" s="55">
        <v>58</v>
      </c>
      <c r="G6" s="13" t="s">
        <v>33</v>
      </c>
      <c r="H6" s="55" t="s">
        <v>68</v>
      </c>
      <c r="I6" s="129"/>
      <c r="J6" s="130"/>
      <c r="K6" s="131">
        <v>3857.4</v>
      </c>
      <c r="L6" s="132">
        <v>3827.15</v>
      </c>
      <c r="M6" s="67">
        <f t="shared" si="0"/>
        <v>30.25</v>
      </c>
      <c r="N6" s="67">
        <f t="shared" si="1"/>
        <v>95995.047500000001</v>
      </c>
      <c r="O6" s="67">
        <v>758</v>
      </c>
      <c r="P6" s="133">
        <v>2923909.2</v>
      </c>
      <c r="Q6" s="134">
        <v>5921681</v>
      </c>
      <c r="R6" s="134">
        <v>12241034.585999999</v>
      </c>
      <c r="S6" s="67">
        <f t="shared" si="2"/>
        <v>3173.39</v>
      </c>
      <c r="T6" s="120">
        <v>3497</v>
      </c>
      <c r="U6" s="67">
        <f t="shared" si="3"/>
        <v>13383543.550000001</v>
      </c>
      <c r="V6" s="120">
        <v>2519.5743396226417</v>
      </c>
      <c r="W6" s="67">
        <f t="shared" si="4"/>
        <v>9642788.9338867925</v>
      </c>
      <c r="X6" s="67">
        <f t="shared" si="5"/>
        <v>907.4606805833572</v>
      </c>
      <c r="Y6" s="67"/>
      <c r="Z6" s="67"/>
      <c r="AA6" s="67"/>
      <c r="AB6" s="67"/>
      <c r="AC6" s="135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136"/>
    </row>
    <row r="7" spans="1:40" s="137" customFormat="1" x14ac:dyDescent="0.3">
      <c r="A7" s="17">
        <v>97</v>
      </c>
      <c r="B7" s="12" t="s">
        <v>62</v>
      </c>
      <c r="C7" s="121">
        <v>161004189</v>
      </c>
      <c r="D7" s="121" t="s">
        <v>67</v>
      </c>
      <c r="E7" s="113">
        <v>44743</v>
      </c>
      <c r="F7" s="19">
        <v>58</v>
      </c>
      <c r="G7" s="13" t="s">
        <v>33</v>
      </c>
      <c r="H7" s="19" t="s">
        <v>69</v>
      </c>
      <c r="I7" s="114"/>
      <c r="J7" s="13"/>
      <c r="K7" s="138">
        <v>3959.4</v>
      </c>
      <c r="L7" s="139">
        <v>3929.15</v>
      </c>
      <c r="M7" s="117">
        <f t="shared" si="0"/>
        <v>30.25</v>
      </c>
      <c r="N7" s="15">
        <f t="shared" si="1"/>
        <v>96522.002500000002</v>
      </c>
      <c r="O7" s="15">
        <v>758</v>
      </c>
      <c r="P7" s="125">
        <v>3001225.2</v>
      </c>
      <c r="Q7" s="126">
        <v>5926087</v>
      </c>
      <c r="R7" s="16">
        <v>12633693.114</v>
      </c>
      <c r="S7" s="15">
        <f t="shared" si="2"/>
        <v>3190.81</v>
      </c>
      <c r="T7" s="120">
        <v>3044</v>
      </c>
      <c r="U7" s="15">
        <f t="shared" si="3"/>
        <v>11960332.6</v>
      </c>
      <c r="V7" s="120">
        <v>2417.6271277165188</v>
      </c>
      <c r="W7" s="15">
        <f t="shared" si="4"/>
        <v>9499219.6288673598</v>
      </c>
      <c r="X7" s="67">
        <f t="shared" si="5"/>
        <v>1048.2293035479634</v>
      </c>
      <c r="Y7" s="15"/>
      <c r="Z7" s="15"/>
      <c r="AA7" s="15"/>
      <c r="AB7" s="15"/>
      <c r="AC7" s="51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53"/>
    </row>
    <row r="8" spans="1:40" s="141" customFormat="1" x14ac:dyDescent="0.3">
      <c r="A8" s="17">
        <v>101</v>
      </c>
      <c r="B8" s="12" t="s">
        <v>70</v>
      </c>
      <c r="C8" s="121">
        <v>161000263</v>
      </c>
      <c r="D8" s="121" t="s">
        <v>71</v>
      </c>
      <c r="E8" s="113">
        <v>44743</v>
      </c>
      <c r="F8" s="19">
        <v>59</v>
      </c>
      <c r="G8" s="13" t="s">
        <v>32</v>
      </c>
      <c r="H8" s="122" t="s">
        <v>43</v>
      </c>
      <c r="I8" s="114"/>
      <c r="J8" s="13" t="s">
        <v>61</v>
      </c>
      <c r="K8" s="123">
        <v>3901.2</v>
      </c>
      <c r="L8" s="124">
        <v>3948.88</v>
      </c>
      <c r="M8" s="117">
        <f t="shared" si="0"/>
        <v>-47.680000000000291</v>
      </c>
      <c r="N8" s="15">
        <f t="shared" si="1"/>
        <v>-128636.79304091127</v>
      </c>
      <c r="O8" s="15">
        <v>827</v>
      </c>
      <c r="P8" s="140">
        <v>3226292.4</v>
      </c>
      <c r="Q8" s="126">
        <v>3958623</v>
      </c>
      <c r="R8" s="16">
        <v>10525122.84</v>
      </c>
      <c r="S8" s="15">
        <f t="shared" si="2"/>
        <v>2697.9193171331899</v>
      </c>
      <c r="T8" s="120">
        <v>3550</v>
      </c>
      <c r="U8" s="15">
        <f t="shared" si="3"/>
        <v>14018524</v>
      </c>
      <c r="V8" s="120">
        <v>3053.514516129032</v>
      </c>
      <c r="W8" s="15">
        <f t="shared" si="4"/>
        <v>12057962.402451612</v>
      </c>
      <c r="X8" s="67">
        <f t="shared" si="5"/>
        <v>759.97727243188456</v>
      </c>
      <c r="Y8" s="15"/>
      <c r="Z8" s="15"/>
      <c r="AA8" s="15"/>
      <c r="AB8" s="15"/>
      <c r="AC8" s="51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53"/>
    </row>
    <row r="9" spans="1:40" customFormat="1" x14ac:dyDescent="0.3">
      <c r="A9" s="17">
        <v>116</v>
      </c>
      <c r="B9" s="12" t="s">
        <v>62</v>
      </c>
      <c r="C9" s="121">
        <v>161001966</v>
      </c>
      <c r="D9" s="121" t="s">
        <v>72</v>
      </c>
      <c r="E9" s="113">
        <v>44743</v>
      </c>
      <c r="F9" s="19">
        <v>59</v>
      </c>
      <c r="G9" s="13" t="s">
        <v>33</v>
      </c>
      <c r="H9" s="19" t="s">
        <v>66</v>
      </c>
      <c r="I9" s="114"/>
      <c r="J9" s="13"/>
      <c r="K9" s="123">
        <v>4071.55</v>
      </c>
      <c r="L9" s="124">
        <v>4040.35</v>
      </c>
      <c r="M9" s="117">
        <f t="shared" si="0"/>
        <v>31.200000000000273</v>
      </c>
      <c r="N9" s="15">
        <f t="shared" si="1"/>
        <v>99553.27200000087</v>
      </c>
      <c r="O9" s="15">
        <v>758</v>
      </c>
      <c r="P9" s="125">
        <v>3086234.9</v>
      </c>
      <c r="Q9" s="126">
        <v>6100418</v>
      </c>
      <c r="R9" s="16">
        <v>12991542.455500001</v>
      </c>
      <c r="S9" s="15">
        <f t="shared" si="2"/>
        <v>3190.81</v>
      </c>
      <c r="T9" s="120">
        <v>3154</v>
      </c>
      <c r="U9" s="15">
        <f t="shared" si="3"/>
        <v>12743263.9</v>
      </c>
      <c r="V9" s="120">
        <v>2872.9477786438038</v>
      </c>
      <c r="W9" s="15">
        <f t="shared" si="4"/>
        <v>11607714.557443492</v>
      </c>
      <c r="X9" s="67">
        <f t="shared" si="5"/>
        <v>1011.6708941027266</v>
      </c>
      <c r="Y9" s="15"/>
      <c r="Z9" s="15"/>
      <c r="AA9" s="15"/>
      <c r="AB9" s="15"/>
      <c r="AC9" s="51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53"/>
    </row>
    <row r="10" spans="1:40" customFormat="1" x14ac:dyDescent="0.3">
      <c r="A10" s="19">
        <v>118</v>
      </c>
      <c r="B10" s="12" t="s">
        <v>73</v>
      </c>
      <c r="C10" s="121">
        <v>161000109</v>
      </c>
      <c r="D10" s="121" t="s">
        <v>72</v>
      </c>
      <c r="E10" s="113">
        <v>44743</v>
      </c>
      <c r="F10" s="19">
        <v>58</v>
      </c>
      <c r="G10" s="13" t="s">
        <v>33</v>
      </c>
      <c r="H10" s="19" t="s">
        <v>74</v>
      </c>
      <c r="I10" s="114"/>
      <c r="J10" s="13" t="s">
        <v>61</v>
      </c>
      <c r="K10" s="123">
        <v>3804.97</v>
      </c>
      <c r="L10" s="139">
        <v>3779.75</v>
      </c>
      <c r="M10" s="117">
        <f t="shared" si="0"/>
        <v>25.2199999999998</v>
      </c>
      <c r="N10" s="15">
        <f t="shared" si="1"/>
        <v>72696.547959273739</v>
      </c>
      <c r="O10" s="15">
        <v>827</v>
      </c>
      <c r="P10" s="125">
        <v>3146710.19</v>
      </c>
      <c r="Q10" s="126">
        <v>5089997</v>
      </c>
      <c r="R10" s="16">
        <v>10967810.629999999</v>
      </c>
      <c r="S10" s="15">
        <f t="shared" si="2"/>
        <v>2882.4959539759839</v>
      </c>
      <c r="T10" s="120">
        <v>3388</v>
      </c>
      <c r="U10" s="15">
        <f t="shared" si="3"/>
        <v>12805793</v>
      </c>
      <c r="V10" s="120">
        <v>2402.8038111736682</v>
      </c>
      <c r="W10" s="15">
        <f t="shared" si="4"/>
        <v>9081997.7052836716</v>
      </c>
      <c r="X10" s="67">
        <f t="shared" si="5"/>
        <v>850.7957361204202</v>
      </c>
      <c r="Y10" s="15"/>
      <c r="Z10" s="15"/>
      <c r="AA10" s="15"/>
      <c r="AB10" s="15"/>
      <c r="AC10" s="51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53"/>
    </row>
    <row r="11" spans="1:40" s="156" customFormat="1" x14ac:dyDescent="0.3">
      <c r="A11" s="11">
        <v>126</v>
      </c>
      <c r="B11" s="142" t="s">
        <v>62</v>
      </c>
      <c r="C11" s="143">
        <v>161001967</v>
      </c>
      <c r="D11" s="143" t="s">
        <v>75</v>
      </c>
      <c r="E11" s="144">
        <v>44743</v>
      </c>
      <c r="F11" s="11">
        <v>58</v>
      </c>
      <c r="G11" s="13" t="s">
        <v>33</v>
      </c>
      <c r="H11" s="11" t="s">
        <v>66</v>
      </c>
      <c r="I11" s="145"/>
      <c r="J11" s="146"/>
      <c r="K11" s="147">
        <v>2805.26</v>
      </c>
      <c r="L11" s="148">
        <v>2805.26</v>
      </c>
      <c r="M11" s="149">
        <v>0</v>
      </c>
      <c r="N11" s="149">
        <v>0</v>
      </c>
      <c r="O11" s="149">
        <f>P11/L11</f>
        <v>763.92550083248284</v>
      </c>
      <c r="P11" s="150">
        <v>2143009.650465331</v>
      </c>
      <c r="Q11" s="151">
        <v>4343611.9109834041</v>
      </c>
      <c r="R11" s="152">
        <v>9021024.5683394223</v>
      </c>
      <c r="S11" s="149">
        <v>3215.7534661098871</v>
      </c>
      <c r="T11" s="153">
        <v>3292</v>
      </c>
      <c r="U11" s="149">
        <v>9117095</v>
      </c>
      <c r="V11" s="153">
        <v>2842.61665053243</v>
      </c>
      <c r="W11" s="149">
        <v>8999250.167288227</v>
      </c>
      <c r="X11" s="149">
        <v>989.4626049568883</v>
      </c>
      <c r="Y11" s="149"/>
      <c r="Z11" s="149"/>
      <c r="AA11" s="149"/>
      <c r="AB11" s="149"/>
      <c r="AC11" s="154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55"/>
    </row>
    <row r="12" spans="1:40" customFormat="1" x14ac:dyDescent="0.3">
      <c r="A12" s="19">
        <v>127</v>
      </c>
      <c r="B12" s="12">
        <v>4400124453</v>
      </c>
      <c r="C12" s="121">
        <v>161001909</v>
      </c>
      <c r="D12" s="121" t="s">
        <v>76</v>
      </c>
      <c r="E12" s="113">
        <v>44743</v>
      </c>
      <c r="F12" s="19">
        <v>60</v>
      </c>
      <c r="G12" s="13" t="s">
        <v>32</v>
      </c>
      <c r="H12" s="19" t="s">
        <v>77</v>
      </c>
      <c r="I12" s="114"/>
      <c r="J12" s="13"/>
      <c r="K12" s="123">
        <v>4096.95</v>
      </c>
      <c r="L12" s="139">
        <v>4052.1</v>
      </c>
      <c r="M12" s="117">
        <f t="shared" ref="M12:M22" si="6">+K12-L12</f>
        <v>44.849999999999909</v>
      </c>
      <c r="N12" s="15">
        <f t="shared" ref="N12:N22" si="7">M12*S12</f>
        <v>140838.97418372176</v>
      </c>
      <c r="O12" s="15">
        <v>965</v>
      </c>
      <c r="P12" s="125">
        <v>3953556.75</v>
      </c>
      <c r="Q12" s="157">
        <v>5338116</v>
      </c>
      <c r="R12" s="16">
        <v>12865334.119999999</v>
      </c>
      <c r="S12" s="15">
        <f t="shared" ref="S12:S22" si="8">R12/K12</f>
        <v>3140.2223898265784</v>
      </c>
      <c r="T12" s="120">
        <v>3812</v>
      </c>
      <c r="U12" s="15">
        <f t="shared" ref="U12:U22" si="9">T12*L12</f>
        <v>15446605.199999999</v>
      </c>
      <c r="V12" s="120">
        <v>2600.4081237911028</v>
      </c>
      <c r="W12" s="15">
        <f t="shared" ref="W12:W22" si="10">V12*L12</f>
        <v>10537113.758413928</v>
      </c>
      <c r="X12" s="67">
        <f t="shared" ref="X12:X22" si="11">S12/T12*1000</f>
        <v>823.77292492827348</v>
      </c>
      <c r="Y12" s="15"/>
      <c r="Z12" s="15"/>
      <c r="AA12" s="15"/>
      <c r="AB12" s="15"/>
      <c r="AC12" s="51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53"/>
    </row>
    <row r="13" spans="1:40" customFormat="1" x14ac:dyDescent="0.3">
      <c r="A13" s="19">
        <v>144</v>
      </c>
      <c r="B13" s="12">
        <v>4400124454</v>
      </c>
      <c r="C13" s="121">
        <v>161011005</v>
      </c>
      <c r="D13" s="121" t="s">
        <v>78</v>
      </c>
      <c r="E13" s="113">
        <v>44743</v>
      </c>
      <c r="F13" s="19">
        <v>60</v>
      </c>
      <c r="G13" s="13" t="s">
        <v>32</v>
      </c>
      <c r="H13" s="19" t="s">
        <v>79</v>
      </c>
      <c r="I13" s="114"/>
      <c r="J13" s="13"/>
      <c r="K13" s="123">
        <v>3938.8</v>
      </c>
      <c r="L13" s="139">
        <v>3832.5</v>
      </c>
      <c r="M13" s="117">
        <f t="shared" si="6"/>
        <v>106.30000000000018</v>
      </c>
      <c r="N13" s="15">
        <f t="shared" si="7"/>
        <v>334835.43467325129</v>
      </c>
      <c r="O13" s="15">
        <v>955</v>
      </c>
      <c r="P13" s="125">
        <v>3761554</v>
      </c>
      <c r="Q13" s="157">
        <v>5339149</v>
      </c>
      <c r="R13" s="16">
        <v>12406865.57</v>
      </c>
      <c r="S13" s="15">
        <f t="shared" si="8"/>
        <v>3149.9100157408348</v>
      </c>
      <c r="T13" s="120">
        <v>3509</v>
      </c>
      <c r="U13" s="15">
        <f t="shared" si="9"/>
        <v>13448242.5</v>
      </c>
      <c r="V13" s="120">
        <v>3048.3234224598928</v>
      </c>
      <c r="W13" s="15">
        <f t="shared" si="10"/>
        <v>11682699.516577538</v>
      </c>
      <c r="X13" s="67">
        <f t="shared" si="11"/>
        <v>897.66600619573524</v>
      </c>
      <c r="Y13" s="15"/>
      <c r="Z13" s="15"/>
      <c r="AA13" s="15"/>
      <c r="AB13" s="15"/>
      <c r="AC13" s="51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53"/>
    </row>
    <row r="14" spans="1:40" customFormat="1" x14ac:dyDescent="0.3">
      <c r="A14" s="19"/>
      <c r="B14" s="12"/>
      <c r="C14" s="121"/>
      <c r="D14" s="121"/>
      <c r="E14" s="113"/>
      <c r="F14" s="19"/>
      <c r="G14" s="13"/>
      <c r="H14" s="19"/>
      <c r="I14" s="114"/>
      <c r="J14" s="13"/>
      <c r="K14" s="139">
        <f>SUBTOTAL(9,K3:K13)</f>
        <v>42254.78</v>
      </c>
      <c r="L14" s="139">
        <f>SUBTOTAL(9,L3:L13)</f>
        <v>41946.59</v>
      </c>
      <c r="M14" s="117">
        <f t="shared" si="6"/>
        <v>308.19000000000233</v>
      </c>
      <c r="N14" s="15">
        <f t="shared" si="7"/>
        <v>960584.13433352951</v>
      </c>
      <c r="O14" s="15"/>
      <c r="P14" s="139">
        <f>SUBTOTAL(9,P3:P13)</f>
        <v>34479960.200465329</v>
      </c>
      <c r="Q14" s="139">
        <f>SUBTOTAL(9,Q3:Q13)</f>
        <v>58000364.910983406</v>
      </c>
      <c r="R14" s="139">
        <f>SUBTOTAL(9,R3:R13)</f>
        <v>131702103.46783942</v>
      </c>
      <c r="S14" s="15">
        <f t="shared" si="8"/>
        <v>3116.8569205150143</v>
      </c>
      <c r="T14" s="120"/>
      <c r="U14" s="15">
        <f t="shared" si="9"/>
        <v>0</v>
      </c>
      <c r="V14" s="120"/>
      <c r="W14" s="15">
        <f t="shared" si="10"/>
        <v>0</v>
      </c>
      <c r="X14" s="67" t="e">
        <f t="shared" si="11"/>
        <v>#DIV/0!</v>
      </c>
      <c r="Y14" s="15"/>
      <c r="Z14" s="15"/>
      <c r="AA14" s="15"/>
      <c r="AB14" s="15"/>
      <c r="AC14" s="51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53"/>
    </row>
    <row r="15" spans="1:40" customFormat="1" x14ac:dyDescent="0.3">
      <c r="A15" s="19"/>
      <c r="B15" s="12"/>
      <c r="C15" s="121"/>
      <c r="D15" s="121"/>
      <c r="E15" s="113"/>
      <c r="F15" s="19"/>
      <c r="G15" s="13"/>
      <c r="H15" s="19"/>
      <c r="I15" s="114"/>
      <c r="J15" s="13"/>
      <c r="K15" s="123"/>
      <c r="L15" s="139">
        <v>41946.59</v>
      </c>
      <c r="M15" s="117">
        <f t="shared" si="6"/>
        <v>-41946.59</v>
      </c>
      <c r="N15" s="15" t="e">
        <f t="shared" si="7"/>
        <v>#DIV/0!</v>
      </c>
      <c r="O15" s="15"/>
      <c r="P15" s="51"/>
      <c r="Q15" s="157"/>
      <c r="R15" s="16"/>
      <c r="S15" s="15" t="e">
        <f t="shared" si="8"/>
        <v>#DIV/0!</v>
      </c>
      <c r="T15" s="120"/>
      <c r="U15" s="15">
        <f t="shared" si="9"/>
        <v>0</v>
      </c>
      <c r="V15" s="120"/>
      <c r="W15" s="15">
        <f t="shared" si="10"/>
        <v>0</v>
      </c>
      <c r="X15" s="67" t="e">
        <f t="shared" si="11"/>
        <v>#DIV/0!</v>
      </c>
      <c r="Y15" s="15"/>
      <c r="Z15" s="15"/>
      <c r="AA15" s="15"/>
      <c r="AB15" s="15"/>
      <c r="AC15" s="51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53"/>
    </row>
    <row r="16" spans="1:40" customFormat="1" x14ac:dyDescent="0.3">
      <c r="A16" s="19"/>
      <c r="B16" s="12"/>
      <c r="C16" s="121"/>
      <c r="D16" s="121"/>
      <c r="E16" s="113"/>
      <c r="F16" s="19"/>
      <c r="G16" s="13"/>
      <c r="H16" s="19"/>
      <c r="I16" s="114"/>
      <c r="J16" s="13"/>
      <c r="K16" s="123"/>
      <c r="L16" s="139">
        <f>L14-L15</f>
        <v>0</v>
      </c>
      <c r="M16" s="117">
        <f t="shared" si="6"/>
        <v>0</v>
      </c>
      <c r="N16" s="15" t="e">
        <f t="shared" si="7"/>
        <v>#DIV/0!</v>
      </c>
      <c r="O16" s="15"/>
      <c r="P16" s="51"/>
      <c r="Q16" s="157"/>
      <c r="R16" s="16"/>
      <c r="S16" s="15" t="e">
        <f t="shared" si="8"/>
        <v>#DIV/0!</v>
      </c>
      <c r="T16" s="120"/>
      <c r="U16" s="15">
        <f t="shared" si="9"/>
        <v>0</v>
      </c>
      <c r="V16" s="120"/>
      <c r="W16" s="15">
        <f t="shared" si="10"/>
        <v>0</v>
      </c>
      <c r="X16" s="67" t="e">
        <f t="shared" si="11"/>
        <v>#DIV/0!</v>
      </c>
      <c r="Y16" s="15"/>
      <c r="Z16" s="15"/>
      <c r="AA16" s="15"/>
      <c r="AB16" s="15"/>
      <c r="AC16" s="51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53"/>
    </row>
    <row r="17" spans="1:40" customFormat="1" x14ac:dyDescent="0.3">
      <c r="A17" s="19"/>
      <c r="B17" s="12"/>
      <c r="C17" s="121"/>
      <c r="D17" s="121"/>
      <c r="E17" s="113"/>
      <c r="F17" s="19"/>
      <c r="G17" s="13"/>
      <c r="H17" s="19"/>
      <c r="I17" s="114"/>
      <c r="J17" s="13"/>
      <c r="K17" s="123"/>
      <c r="L17" s="139"/>
      <c r="M17" s="117">
        <f t="shared" si="6"/>
        <v>0</v>
      </c>
      <c r="N17" s="15" t="e">
        <f t="shared" si="7"/>
        <v>#DIV/0!</v>
      </c>
      <c r="O17" s="15"/>
      <c r="P17" s="51"/>
      <c r="Q17" s="157"/>
      <c r="R17" s="16"/>
      <c r="S17" s="15" t="e">
        <f t="shared" si="8"/>
        <v>#DIV/0!</v>
      </c>
      <c r="T17" s="120"/>
      <c r="U17" s="15">
        <f t="shared" si="9"/>
        <v>0</v>
      </c>
      <c r="V17" s="120"/>
      <c r="W17" s="15">
        <f t="shared" si="10"/>
        <v>0</v>
      </c>
      <c r="X17" s="67" t="e">
        <f t="shared" si="11"/>
        <v>#DIV/0!</v>
      </c>
      <c r="Y17" s="15"/>
      <c r="Z17" s="15"/>
      <c r="AA17" s="15"/>
      <c r="AB17" s="15"/>
      <c r="AC17" s="51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53"/>
    </row>
    <row r="18" spans="1:40" customFormat="1" x14ac:dyDescent="0.3">
      <c r="A18" s="19"/>
      <c r="B18" s="12"/>
      <c r="C18" s="121"/>
      <c r="D18" s="121"/>
      <c r="E18" s="113"/>
      <c r="F18" s="19"/>
      <c r="G18" s="13"/>
      <c r="H18" s="19"/>
      <c r="I18" s="114"/>
      <c r="J18" s="13"/>
      <c r="K18" s="123"/>
      <c r="L18" s="139"/>
      <c r="M18" s="117">
        <f t="shared" si="6"/>
        <v>0</v>
      </c>
      <c r="N18" s="15" t="e">
        <f t="shared" si="7"/>
        <v>#DIV/0!</v>
      </c>
      <c r="O18" s="15"/>
      <c r="P18" s="51"/>
      <c r="Q18" s="157"/>
      <c r="R18" s="16"/>
      <c r="S18" s="15" t="e">
        <f t="shared" si="8"/>
        <v>#DIV/0!</v>
      </c>
      <c r="T18" s="120"/>
      <c r="U18" s="15">
        <f t="shared" si="9"/>
        <v>0</v>
      </c>
      <c r="V18" s="120"/>
      <c r="W18" s="15">
        <f t="shared" si="10"/>
        <v>0</v>
      </c>
      <c r="X18" s="67" t="e">
        <f t="shared" si="11"/>
        <v>#DIV/0!</v>
      </c>
      <c r="Y18" s="15"/>
      <c r="Z18" s="15"/>
      <c r="AA18" s="15"/>
      <c r="AB18" s="15"/>
      <c r="AC18" s="51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53"/>
    </row>
    <row r="19" spans="1:40" customFormat="1" x14ac:dyDescent="0.3">
      <c r="A19" s="19"/>
      <c r="B19" s="12"/>
      <c r="C19" s="121"/>
      <c r="D19" s="121"/>
      <c r="E19" s="113"/>
      <c r="F19" s="19"/>
      <c r="G19" s="13"/>
      <c r="H19" s="19"/>
      <c r="I19" s="114"/>
      <c r="J19" s="13"/>
      <c r="K19" s="123"/>
      <c r="L19" s="139"/>
      <c r="M19" s="117">
        <f t="shared" si="6"/>
        <v>0</v>
      </c>
      <c r="N19" s="15" t="e">
        <f t="shared" si="7"/>
        <v>#DIV/0!</v>
      </c>
      <c r="O19" s="15"/>
      <c r="P19" s="51"/>
      <c r="Q19" s="157"/>
      <c r="R19" s="16"/>
      <c r="S19" s="15" t="e">
        <f t="shared" si="8"/>
        <v>#DIV/0!</v>
      </c>
      <c r="T19" s="120"/>
      <c r="U19" s="15">
        <f t="shared" si="9"/>
        <v>0</v>
      </c>
      <c r="V19" s="120"/>
      <c r="W19" s="15">
        <f t="shared" si="10"/>
        <v>0</v>
      </c>
      <c r="X19" s="67" t="e">
        <f t="shared" si="11"/>
        <v>#DIV/0!</v>
      </c>
      <c r="Y19" s="15"/>
      <c r="Z19" s="15"/>
      <c r="AA19" s="15"/>
      <c r="AB19" s="15"/>
      <c r="AC19" s="51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53"/>
    </row>
    <row r="20" spans="1:40" customFormat="1" x14ac:dyDescent="0.3">
      <c r="A20" s="19"/>
      <c r="B20" s="12"/>
      <c r="C20" s="121"/>
      <c r="D20" s="121"/>
      <c r="E20" s="113"/>
      <c r="F20" s="19"/>
      <c r="G20" s="13"/>
      <c r="H20" s="19"/>
      <c r="I20" s="114"/>
      <c r="J20" s="13"/>
      <c r="K20" s="123"/>
      <c r="L20" s="139"/>
      <c r="M20" s="117">
        <f t="shared" si="6"/>
        <v>0</v>
      </c>
      <c r="N20" s="15" t="e">
        <f t="shared" si="7"/>
        <v>#DIV/0!</v>
      </c>
      <c r="O20" s="15"/>
      <c r="P20" s="51"/>
      <c r="Q20" s="157"/>
      <c r="R20" s="16"/>
      <c r="S20" s="15" t="e">
        <f t="shared" si="8"/>
        <v>#DIV/0!</v>
      </c>
      <c r="T20" s="120"/>
      <c r="U20" s="15">
        <f t="shared" si="9"/>
        <v>0</v>
      </c>
      <c r="V20" s="120"/>
      <c r="W20" s="15">
        <f t="shared" si="10"/>
        <v>0</v>
      </c>
      <c r="X20" s="67" t="e">
        <f t="shared" si="11"/>
        <v>#DIV/0!</v>
      </c>
      <c r="Y20" s="15"/>
      <c r="Z20" s="15"/>
      <c r="AA20" s="15"/>
      <c r="AB20" s="15"/>
      <c r="AC20" s="51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53"/>
    </row>
    <row r="21" spans="1:40" customFormat="1" x14ac:dyDescent="0.3">
      <c r="A21" s="19"/>
      <c r="B21" s="12"/>
      <c r="C21" s="121"/>
      <c r="D21" s="121"/>
      <c r="E21" s="113"/>
      <c r="F21" s="19"/>
      <c r="G21" s="13"/>
      <c r="H21" s="19"/>
      <c r="I21" s="114"/>
      <c r="J21" s="13"/>
      <c r="K21" s="123"/>
      <c r="L21" s="139"/>
      <c r="M21" s="117">
        <f t="shared" si="6"/>
        <v>0</v>
      </c>
      <c r="N21" s="15" t="e">
        <f t="shared" si="7"/>
        <v>#DIV/0!</v>
      </c>
      <c r="O21" s="15"/>
      <c r="P21" s="51"/>
      <c r="Q21" s="157"/>
      <c r="R21" s="16"/>
      <c r="S21" s="15" t="e">
        <f t="shared" si="8"/>
        <v>#DIV/0!</v>
      </c>
      <c r="T21" s="120"/>
      <c r="U21" s="15">
        <f t="shared" si="9"/>
        <v>0</v>
      </c>
      <c r="V21" s="120"/>
      <c r="W21" s="15">
        <f t="shared" si="10"/>
        <v>0</v>
      </c>
      <c r="X21" s="67" t="e">
        <f t="shared" si="11"/>
        <v>#DIV/0!</v>
      </c>
      <c r="Y21" s="15"/>
      <c r="Z21" s="15"/>
      <c r="AA21" s="15"/>
      <c r="AB21" s="15"/>
      <c r="AC21" s="51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53"/>
    </row>
    <row r="22" spans="1:40" customFormat="1" x14ac:dyDescent="0.3">
      <c r="A22" s="19"/>
      <c r="B22" s="12"/>
      <c r="C22" s="121"/>
      <c r="D22" s="121"/>
      <c r="E22" s="113"/>
      <c r="F22" s="19"/>
      <c r="G22" s="13"/>
      <c r="H22" s="19"/>
      <c r="I22" s="114"/>
      <c r="J22" s="13"/>
      <c r="K22" s="123"/>
      <c r="L22" s="139"/>
      <c r="M22" s="117">
        <f t="shared" si="6"/>
        <v>0</v>
      </c>
      <c r="N22" s="15" t="e">
        <f t="shared" si="7"/>
        <v>#DIV/0!</v>
      </c>
      <c r="O22" s="15"/>
      <c r="P22" s="51"/>
      <c r="Q22" s="157"/>
      <c r="R22" s="16"/>
      <c r="S22" s="15" t="e">
        <f t="shared" si="8"/>
        <v>#DIV/0!</v>
      </c>
      <c r="T22" s="120"/>
      <c r="U22" s="15">
        <f t="shared" si="9"/>
        <v>0</v>
      </c>
      <c r="V22" s="120"/>
      <c r="W22" s="15">
        <f t="shared" si="10"/>
        <v>0</v>
      </c>
      <c r="X22" s="67" t="e">
        <f t="shared" si="11"/>
        <v>#DIV/0!</v>
      </c>
      <c r="Y22" s="15"/>
      <c r="Z22" s="15"/>
      <c r="AA22" s="15"/>
      <c r="AB22" s="15"/>
      <c r="AC22" s="51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53"/>
    </row>
    <row r="24" spans="1:40" s="156" customFormat="1" x14ac:dyDescent="0.3">
      <c r="A24" s="11">
        <v>100</v>
      </c>
      <c r="B24" s="142" t="s">
        <v>62</v>
      </c>
      <c r="C24" s="143">
        <v>161001962</v>
      </c>
      <c r="D24" s="143" t="s">
        <v>80</v>
      </c>
      <c r="E24" s="144">
        <v>44743</v>
      </c>
      <c r="F24" s="11">
        <v>59</v>
      </c>
      <c r="G24" s="13" t="s">
        <v>33</v>
      </c>
      <c r="H24" s="11" t="s">
        <v>66</v>
      </c>
      <c r="I24" s="145"/>
      <c r="J24" s="146"/>
      <c r="K24" s="158">
        <v>3923.79</v>
      </c>
      <c r="L24" s="159">
        <v>3893.35</v>
      </c>
      <c r="M24" s="149">
        <f t="shared" ref="M24:M26" si="12">+K24-L24</f>
        <v>30.440000000000055</v>
      </c>
      <c r="N24" s="149">
        <f t="shared" ref="N24:N26" si="13">M24*S24</f>
        <v>97128.256400000173</v>
      </c>
      <c r="O24" s="149">
        <v>758</v>
      </c>
      <c r="P24" s="150">
        <v>2974232.82</v>
      </c>
      <c r="Q24" s="160">
        <v>5936598</v>
      </c>
      <c r="R24" s="152">
        <v>12520068.369899999</v>
      </c>
      <c r="S24" s="149">
        <f t="shared" ref="S24:S26" si="14">R24/K24</f>
        <v>3190.81</v>
      </c>
      <c r="T24" s="153">
        <v>3094.3060803474482</v>
      </c>
      <c r="U24" s="149">
        <f t="shared" ref="U24:U26" si="15">T24*L24</f>
        <v>12047216.577920737</v>
      </c>
      <c r="V24" s="153">
        <v>2165</v>
      </c>
      <c r="W24" s="149">
        <f t="shared" ref="W24:W26" si="16">V24*L24</f>
        <v>8429102.75</v>
      </c>
      <c r="X24" s="149">
        <f t="shared" ref="X24:X26" si="17">S24/T24*1000</f>
        <v>1031.1875803966088</v>
      </c>
      <c r="Y24" s="149"/>
      <c r="Z24" s="149"/>
      <c r="AA24" s="149"/>
      <c r="AB24" s="149"/>
      <c r="AC24" s="154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5"/>
    </row>
    <row r="25" spans="1:40" s="156" customFormat="1" x14ac:dyDescent="0.3">
      <c r="A25" s="11">
        <v>122</v>
      </c>
      <c r="B25" s="142" t="s">
        <v>62</v>
      </c>
      <c r="C25" s="143">
        <v>161004196</v>
      </c>
      <c r="D25" s="143" t="s">
        <v>81</v>
      </c>
      <c r="E25" s="144">
        <v>44743</v>
      </c>
      <c r="F25" s="11">
        <v>60</v>
      </c>
      <c r="G25" s="13" t="s">
        <v>33</v>
      </c>
      <c r="H25" s="161" t="s">
        <v>69</v>
      </c>
      <c r="I25" s="145"/>
      <c r="J25" s="146"/>
      <c r="K25" s="147">
        <v>3880.2</v>
      </c>
      <c r="L25" s="159">
        <v>3874.15</v>
      </c>
      <c r="M25" s="149">
        <f t="shared" si="12"/>
        <v>6.0499999999997272</v>
      </c>
      <c r="N25" s="149">
        <f t="shared" si="13"/>
        <v>19304.40049999913</v>
      </c>
      <c r="O25" s="149">
        <v>758</v>
      </c>
      <c r="P25" s="150">
        <v>2941191.6</v>
      </c>
      <c r="Q25" s="160">
        <v>6165366</v>
      </c>
      <c r="R25" s="152">
        <v>12380980.961999999</v>
      </c>
      <c r="S25" s="149">
        <f t="shared" si="14"/>
        <v>3190.81</v>
      </c>
      <c r="T25" s="153">
        <v>3250</v>
      </c>
      <c r="U25" s="149">
        <f t="shared" si="15"/>
        <v>12590987.5</v>
      </c>
      <c r="V25" s="153">
        <v>2103</v>
      </c>
      <c r="W25" s="149">
        <f t="shared" si="16"/>
        <v>8147337.4500000002</v>
      </c>
      <c r="X25" s="149">
        <f t="shared" si="17"/>
        <v>981.78769230769228</v>
      </c>
      <c r="Y25" s="149"/>
      <c r="Z25" s="149"/>
      <c r="AA25" s="149"/>
      <c r="AB25" s="149"/>
      <c r="AC25" s="154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55"/>
    </row>
    <row r="26" spans="1:40" s="156" customFormat="1" x14ac:dyDescent="0.3">
      <c r="A26" s="11">
        <v>123</v>
      </c>
      <c r="B26" s="142" t="s">
        <v>62</v>
      </c>
      <c r="C26" s="143">
        <v>161001794</v>
      </c>
      <c r="D26" s="143" t="s">
        <v>76</v>
      </c>
      <c r="E26" s="144">
        <v>44743</v>
      </c>
      <c r="F26" s="11">
        <v>60</v>
      </c>
      <c r="G26" s="13" t="s">
        <v>33</v>
      </c>
      <c r="H26" s="11" t="s">
        <v>68</v>
      </c>
      <c r="I26" s="145"/>
      <c r="J26" s="146"/>
      <c r="K26" s="147">
        <v>3954.6</v>
      </c>
      <c r="L26" s="159">
        <v>4003.96</v>
      </c>
      <c r="M26" s="149">
        <f t="shared" si="12"/>
        <v>-49.360000000000127</v>
      </c>
      <c r="N26" s="149">
        <f t="shared" si="13"/>
        <v>-157498.3816000004</v>
      </c>
      <c r="O26" s="149">
        <v>758</v>
      </c>
      <c r="P26" s="162">
        <v>2997586.8</v>
      </c>
      <c r="Q26" s="163">
        <v>6264023</v>
      </c>
      <c r="R26" s="152">
        <v>12618377.226</v>
      </c>
      <c r="S26" s="149">
        <f t="shared" si="14"/>
        <v>3190.81</v>
      </c>
      <c r="T26" s="153">
        <v>3250</v>
      </c>
      <c r="U26" s="149">
        <f t="shared" si="15"/>
        <v>13012870</v>
      </c>
      <c r="V26" s="153">
        <v>2127</v>
      </c>
      <c r="W26" s="149">
        <f t="shared" si="16"/>
        <v>8516422.9199999999</v>
      </c>
      <c r="X26" s="149">
        <f t="shared" si="17"/>
        <v>981.78769230769228</v>
      </c>
      <c r="Y26" s="149"/>
      <c r="Z26" s="149"/>
      <c r="AA26" s="149"/>
      <c r="AB26" s="149"/>
      <c r="AC26" s="154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55"/>
    </row>
    <row r="27" spans="1:40" s="156" customFormat="1" x14ac:dyDescent="0.3">
      <c r="A27" s="11" t="s">
        <v>25</v>
      </c>
      <c r="B27" s="142" t="s">
        <v>62</v>
      </c>
      <c r="C27" s="143">
        <v>161001967</v>
      </c>
      <c r="D27" s="143" t="s">
        <v>75</v>
      </c>
      <c r="E27" s="144">
        <v>44743</v>
      </c>
      <c r="F27" s="11">
        <v>58</v>
      </c>
      <c r="G27" s="13" t="s">
        <v>33</v>
      </c>
      <c r="H27" s="11" t="s">
        <v>66</v>
      </c>
      <c r="I27" s="145"/>
      <c r="J27" s="146"/>
      <c r="K27" s="147">
        <v>947.64999999999964</v>
      </c>
      <c r="L27" s="148">
        <v>918.54</v>
      </c>
      <c r="M27" s="149">
        <v>29.109999999999673</v>
      </c>
      <c r="N27" s="149">
        <v>90735.044873971856</v>
      </c>
      <c r="O27" s="149">
        <v>758</v>
      </c>
      <c r="P27" s="150">
        <v>701696.12953466875</v>
      </c>
      <c r="Q27" s="151">
        <v>1422250.0890165959</v>
      </c>
      <c r="R27" s="152">
        <v>2953798.1887605758</v>
      </c>
      <c r="S27" s="149">
        <v>3116.9716548942934</v>
      </c>
      <c r="T27" s="153">
        <v>3292</v>
      </c>
      <c r="U27" s="149">
        <v>2985255</v>
      </c>
      <c r="V27" s="153">
        <v>2843</v>
      </c>
      <c r="W27" s="149">
        <v>2946668.4901438463</v>
      </c>
      <c r="X27" s="149">
        <v>959.06820150593637</v>
      </c>
      <c r="Y27" s="149"/>
      <c r="Z27" s="149"/>
      <c r="AA27" s="149"/>
      <c r="AB27" s="149"/>
      <c r="AC27" s="154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55"/>
    </row>
    <row r="28" spans="1:40" x14ac:dyDescent="0.3">
      <c r="K28" s="82">
        <f>SUBTOTAL(9,K24:K27)</f>
        <v>12706.24</v>
      </c>
      <c r="L28" s="82">
        <f>SUBTOTAL(9,L24:L27)</f>
        <v>12690</v>
      </c>
      <c r="P28" s="82">
        <f>SUBTOTAL(9,P24:P27)</f>
        <v>9614707.349534668</v>
      </c>
      <c r="Q28" s="82">
        <f t="shared" ref="Q28:R28" si="18">SUBTOTAL(9,Q24:Q27)</f>
        <v>19788237.089016594</v>
      </c>
      <c r="R28" s="82">
        <f t="shared" si="18"/>
        <v>40473224.746660575</v>
      </c>
    </row>
    <row r="29" spans="1:40" x14ac:dyDescent="0.3">
      <c r="L29" s="167">
        <f>L28-L16</f>
        <v>12690</v>
      </c>
      <c r="R29" s="167">
        <f>R28+R14</f>
        <v>172175328.21450001</v>
      </c>
      <c r="S29" s="164">
        <f>R27+R11</f>
        <v>11974822.757099997</v>
      </c>
    </row>
    <row r="30" spans="1:40" x14ac:dyDescent="0.3">
      <c r="R30" s="82">
        <v>172175328.21449998</v>
      </c>
    </row>
    <row r="31" spans="1:40" x14ac:dyDescent="0.3">
      <c r="P31" s="164">
        <f>P27+P11</f>
        <v>2844705.78</v>
      </c>
      <c r="R31" s="167">
        <f>R30-R29</f>
        <v>0</v>
      </c>
    </row>
    <row r="32" spans="1:40" x14ac:dyDescent="0.3">
      <c r="L32" s="167">
        <f>L28+L14</f>
        <v>54636.59</v>
      </c>
      <c r="P32" s="82">
        <v>763.92550083248284</v>
      </c>
      <c r="Q32" s="82">
        <v>1548.38122348139</v>
      </c>
      <c r="R32" s="82">
        <v>3215.7534661098875</v>
      </c>
    </row>
    <row r="34" spans="16:18" x14ac:dyDescent="0.3">
      <c r="P34" s="164">
        <f t="shared" ref="P34:Q34" si="19">P27+P11</f>
        <v>2844705.78</v>
      </c>
      <c r="Q34" s="164">
        <f t="shared" si="19"/>
        <v>5765862</v>
      </c>
      <c r="R34" s="164">
        <f>R27+R11</f>
        <v>11974822.757099997</v>
      </c>
    </row>
    <row r="36" spans="16:18" x14ac:dyDescent="0.3">
      <c r="R36" s="167">
        <f>R28+R14</f>
        <v>172175328.21450001</v>
      </c>
    </row>
  </sheetData>
  <mergeCells count="2">
    <mergeCell ref="A1:B1"/>
    <mergeCell ref="AA1:AB1"/>
  </mergeCells>
  <conditionalFormatting sqref="A3:A11">
    <cfRule type="duplicateValues" dxfId="1228" priority="38" stopIfTrue="1"/>
    <cfRule type="duplicateValues" dxfId="1227" priority="39"/>
    <cfRule type="duplicateValues" dxfId="1229" priority="40"/>
  </conditionalFormatting>
  <conditionalFormatting sqref="A6:A7">
    <cfRule type="duplicateValues" dxfId="1226" priority="37" stopIfTrue="1"/>
  </conditionalFormatting>
  <conditionalFormatting sqref="A8">
    <cfRule type="duplicateValues" dxfId="1225" priority="29"/>
    <cfRule type="duplicateValues" dxfId="1224" priority="-1"/>
  </conditionalFormatting>
  <conditionalFormatting sqref="A12:A22">
    <cfRule type="duplicateValues" dxfId="1219" priority="24"/>
    <cfRule type="duplicateValues" dxfId="1220" priority="25"/>
    <cfRule type="duplicateValues" dxfId="1221" priority="26"/>
    <cfRule type="duplicateValues" dxfId="1222" priority="27"/>
    <cfRule type="duplicateValues" dxfId="1223" priority="28" stopIfTrue="1"/>
  </conditionalFormatting>
  <conditionalFormatting sqref="A12:A23 A1:A2 A28:A65288">
    <cfRule type="duplicateValues" dxfId="1218" priority="34" stopIfTrue="1"/>
  </conditionalFormatting>
  <conditionalFormatting sqref="A24">
    <cfRule type="duplicateValues" dxfId="1206" priority="12"/>
    <cfRule type="duplicateValues" dxfId="1217" priority="13" stopIfTrue="1"/>
    <cfRule type="duplicateValues" dxfId="1216" priority="14"/>
    <cfRule type="duplicateValues" dxfId="1215" priority="15"/>
    <cfRule type="duplicateValues" dxfId="1214" priority="16"/>
    <cfRule type="duplicateValues" dxfId="1213" priority="17"/>
    <cfRule type="duplicateValues" dxfId="1212" priority="18"/>
    <cfRule type="duplicateValues" dxfId="1211" priority="19"/>
    <cfRule type="duplicateValues" dxfId="1210" priority="20" stopIfTrue="1"/>
    <cfRule type="duplicateValues" dxfId="1209" priority="21"/>
    <cfRule type="duplicateValues" dxfId="1208" priority="22"/>
    <cfRule type="duplicateValues" dxfId="1207" priority="23"/>
  </conditionalFormatting>
  <conditionalFormatting sqref="A25">
    <cfRule type="duplicateValues" dxfId="1205" priority="10" stopIfTrue="1"/>
  </conditionalFormatting>
  <conditionalFormatting sqref="A25:A27">
    <cfRule type="duplicateValues" dxfId="1195" priority="1"/>
    <cfRule type="duplicateValues" dxfId="1197" priority="2" stopIfTrue="1"/>
    <cfRule type="duplicateValues" dxfId="1198" priority="3"/>
    <cfRule type="duplicateValues" dxfId="1199" priority="4"/>
    <cfRule type="duplicateValues" dxfId="1200" priority="5"/>
    <cfRule type="duplicateValues" dxfId="1201" priority="6"/>
    <cfRule type="duplicateValues" dxfId="1202" priority="7" stopIfTrue="1"/>
    <cfRule type="duplicateValues" dxfId="1203" priority="8"/>
    <cfRule type="duplicateValues" dxfId="1204" priority="9"/>
    <cfRule type="duplicateValues" dxfId="1196" priority="11"/>
  </conditionalFormatting>
  <conditionalFormatting sqref="A28:A65288 A1:A23">
    <cfRule type="duplicateValues" dxfId="1194" priority="35" stopIfTrue="1"/>
  </conditionalFormatting>
  <conditionalFormatting sqref="A28:A1048576 A1:A23">
    <cfRule type="duplicateValues" dxfId="1193" priority="31"/>
    <cfRule type="duplicateValues" dxfId="1192" priority="32"/>
    <cfRule type="duplicateValues" dxfId="1191" priority="33"/>
  </conditionalFormatting>
  <conditionalFormatting sqref="A28:A1048576">
    <cfRule type="duplicateValues" dxfId="1190" priority="36"/>
  </conditionalFormatting>
  <conditionalFormatting sqref="A65289:A1048576">
    <cfRule type="duplicateValues" dxfId="1189" priority="30" stopIfTrue="1"/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5E237-D1D9-4C03-BBF0-F98134B0D5AE}">
  <sheetPr>
    <pageSetUpPr fitToPage="1"/>
  </sheetPr>
  <dimension ref="A1:W241"/>
  <sheetViews>
    <sheetView workbookViewId="0">
      <selection activeCell="T13" sqref="T13"/>
    </sheetView>
  </sheetViews>
  <sheetFormatPr defaultRowHeight="14.4" x14ac:dyDescent="0.3"/>
  <cols>
    <col min="1" max="1" width="4.6640625" style="34" customWidth="1"/>
    <col min="2" max="2" width="21.33203125" style="41" customWidth="1"/>
    <col min="3" max="3" width="17.33203125" style="42" customWidth="1"/>
    <col min="4" max="4" width="11.88671875" style="34" bestFit="1" customWidth="1"/>
    <col min="5" max="5" width="10.109375" style="34" bestFit="1" customWidth="1"/>
    <col min="6" max="6" width="9.6640625" style="34" bestFit="1" customWidth="1"/>
    <col min="7" max="7" width="8.109375" style="34" customWidth="1"/>
    <col min="8" max="8" width="11.33203125" style="34" customWidth="1"/>
    <col min="9" max="9" width="15.6640625" style="34" bestFit="1" customWidth="1"/>
    <col min="10" max="10" width="10.6640625" style="34" bestFit="1" customWidth="1"/>
    <col min="11" max="11" width="10.88671875" style="35" bestFit="1" customWidth="1"/>
    <col min="12" max="12" width="11.44140625" style="35" bestFit="1" customWidth="1"/>
    <col min="13" max="13" width="13.6640625" style="35" bestFit="1" customWidth="1"/>
    <col min="14" max="14" width="14.33203125" style="35" bestFit="1" customWidth="1"/>
    <col min="15" max="15" width="13.88671875" style="35" bestFit="1" customWidth="1"/>
    <col min="16" max="16" width="13.6640625" style="35" bestFit="1" customWidth="1"/>
    <col min="17" max="17" width="12.33203125" style="35" bestFit="1" customWidth="1"/>
    <col min="18" max="18" width="12.5546875" style="35" bestFit="1" customWidth="1"/>
    <col min="19" max="19" width="10.33203125" style="35" customWidth="1"/>
    <col min="20" max="20" width="9" style="35" customWidth="1"/>
    <col min="21" max="21" width="12.33203125" style="35" bestFit="1" customWidth="1"/>
    <col min="22" max="22" width="9" style="35" customWidth="1"/>
    <col min="23" max="23" width="12.44140625" style="35" bestFit="1" customWidth="1"/>
    <col min="24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23" s="5" customFormat="1" ht="12" x14ac:dyDescent="0.25">
      <c r="A1" s="1" t="s">
        <v>0</v>
      </c>
      <c r="B1" s="1"/>
      <c r="C1" s="2">
        <f>+'[20]RAW COAL SHEET'!J1</f>
        <v>44927</v>
      </c>
      <c r="D1" s="3" t="s">
        <v>50</v>
      </c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4"/>
      <c r="Q1" s="4"/>
      <c r="R1" s="4"/>
      <c r="S1" s="4"/>
      <c r="T1" s="4"/>
      <c r="U1" s="4"/>
      <c r="V1" s="4"/>
      <c r="W1" s="4"/>
    </row>
    <row r="2" spans="1:23" s="10" customFormat="1" ht="32.25" customHeight="1" x14ac:dyDescent="0.3">
      <c r="A2" s="6" t="s">
        <v>2</v>
      </c>
      <c r="B2" s="7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</row>
    <row r="3" spans="1:23" customFormat="1" x14ac:dyDescent="0.3">
      <c r="A3" s="100"/>
      <c r="B3" s="12">
        <f>SUMIF('COAL RECEIPT &amp; GCV DATA (3)'!$A$3:$A$9,'MASTER DATA FILE RAW COAL 2 (3)'!A3,'COAL RECEIPT &amp; GCV DATA (3)'!$B$3:$B$9)</f>
        <v>0</v>
      </c>
      <c r="C3" s="13">
        <f>SUMIF('COAL RECEIPT &amp; GCV DATA (3)'!$A$3:$A$204,'MASTER DATA FILE RAW COAL 2 (3)'!A3,'COAL RECEIPT &amp; GCV DATA (3)'!$C$3:$C$204)</f>
        <v>0</v>
      </c>
      <c r="D3" s="13">
        <f>IFERROR(VLOOKUP(A3,'COAL RECEIPT &amp; GCV DATA (3)'!$A$2:$V$204,4,0),0)</f>
        <v>0</v>
      </c>
      <c r="E3" s="14">
        <f>IFERROR(VLOOKUP(A3,'COAL RECEIPT &amp; GCV DATA (3)'!$A$2:$V$204,5,0),0)</f>
        <v>0</v>
      </c>
      <c r="F3" s="13">
        <f>SUMIF('COAL RECEIPT &amp; GCV DATA (3)'!$A$3:$A$204,'MASTER DATA FILE RAW COAL 2 (3)'!A3,'COAL RECEIPT &amp; GCV DATA (3)'!$F$3:$F$204)</f>
        <v>0</v>
      </c>
      <c r="G3" s="13">
        <f>IFERROR(VLOOKUP(A3,'COAL RECEIPT &amp; GCV DATA (3)'!$A$2:$V$204,7,0),0)</f>
        <v>0</v>
      </c>
      <c r="H3" s="13">
        <f>IFERROR(VLOOKUP(A3,'COAL RECEIPT &amp; GCV DATA (3)'!$A$2:$V$204,8,0),0)</f>
        <v>0</v>
      </c>
      <c r="I3" s="13">
        <f>IFERROR(VLOOKUP(A3,'COAL RECEIPT &amp; GCV DATA (3)'!$A$2:$V$204,9,0),0)</f>
        <v>0</v>
      </c>
      <c r="J3" s="13">
        <f>IFERROR(VLOOKUP(A3,'COAL RECEIPT &amp; GCV DATA (3)'!$A$2:$V$204,10,0),0)</f>
        <v>0</v>
      </c>
      <c r="K3" s="15">
        <f>SUMIF('COAL RECEIPT &amp; GCV DATA (3)'!$A$3:$A$204,'MASTER DATA FILE RAW COAL 2 (3)'!A3,'COAL RECEIPT &amp; GCV DATA (3)'!$K$3:$K$204)</f>
        <v>0</v>
      </c>
      <c r="L3" s="15">
        <f>SUMIF('COAL RECEIPT &amp; GCV DATA (3)'!$A$3:$A$204,'MASTER DATA FILE RAW COAL 2 (3)'!A3,'COAL RECEIPT &amp; GCV DATA (3)'!$L$3:$L$204)</f>
        <v>0</v>
      </c>
      <c r="M3" s="15">
        <f>+K3-L3</f>
        <v>0</v>
      </c>
      <c r="N3" s="15">
        <f>+M3*S3</f>
        <v>0</v>
      </c>
      <c r="O3" s="15">
        <f>SUMIF('COAL RECEIPT &amp; GCV DATA (3)'!$A$3:$A$204,'MASTER DATA FILE RAW COAL 2 (3)'!A3,'COAL RECEIPT &amp; GCV DATA (3)'!$O$3:$O$204)</f>
        <v>0</v>
      </c>
      <c r="P3" s="15">
        <f>SUMIF('COAL RECEIPT &amp; GCV DATA (3)'!$A$3:$A$204,'MASTER DATA FILE RAW COAL 2 (3)'!A3,'COAL RECEIPT &amp; GCV DATA (3)'!$P$3:$P$204)+IF(H3=$J$234,($K$234*K3),0)+IF(H3=$J$235,($K$235*K3),0)++IF(H2=$J$235,($K$236*K3),0)</f>
        <v>0</v>
      </c>
      <c r="Q3" s="15">
        <f>SUMIF('COAL RECEIPT &amp; GCV DATA (3)'!$A$3:$A$204,'MASTER DATA FILE RAW COAL 2 (3)'!A3,'COAL RECEIPT &amp; GCV DATA (3)'!$Q$3:$Q$204)+IF(H3=$J$234,($K$234*K3),0)+IF(H3=$J$235,($K$235*K3),0)++IF(H2=$J$235,($K$236*K3),0)</f>
        <v>0</v>
      </c>
      <c r="R3" s="16">
        <f>SUMIF('COAL RECEIPT &amp; GCV DATA (3)'!$A$3:$A$204,'MASTER DATA FILE RAW COAL 2 (3)'!A3,'COAL RECEIPT &amp; GCV DATA (3)'!$R$3:$R$204)+IF(H3=$J$234,($K$234*K3),0)+IF(H3=$J$235,($K$235*K3),0)</f>
        <v>0</v>
      </c>
      <c r="S3" s="15">
        <f>+IFERROR(R3/K3,0)</f>
        <v>0</v>
      </c>
      <c r="T3" s="15">
        <f>SUMIF('COAL RECEIPT &amp; GCV DATA (3)'!$A$3:$A$204,'MASTER DATA FILE RAW COAL 2 (3)'!A3,'COAL RECEIPT &amp; GCV DATA (3)'!$T$3:$T$204)</f>
        <v>0</v>
      </c>
      <c r="U3" s="15">
        <f>+T3*L3</f>
        <v>0</v>
      </c>
      <c r="V3" s="15">
        <f>SUMIF('COAL RECEIPT &amp; GCV DATA (3)'!$A$3:$A$204,'MASTER DATA FILE RAW COAL 2 (3)'!A3,'COAL RECEIPT &amp; GCV DATA (3)'!$V$3:$V$204)</f>
        <v>0</v>
      </c>
      <c r="W3" s="15">
        <f>+V3*L3</f>
        <v>0</v>
      </c>
    </row>
    <row r="4" spans="1:23" customFormat="1" x14ac:dyDescent="0.3">
      <c r="A4" s="100"/>
      <c r="B4" s="12">
        <f>SUMIF('COAL RECEIPT &amp; GCV DATA (3)'!$A$3:$A$9,'MASTER DATA FILE RAW COAL 2 (3)'!A4,'COAL RECEIPT &amp; GCV DATA (3)'!$B$3:$B$9)</f>
        <v>0</v>
      </c>
      <c r="C4" s="13">
        <f>SUMIF('COAL RECEIPT &amp; GCV DATA (3)'!$A$3:$A$204,'MASTER DATA FILE RAW COAL 2 (3)'!A4,'COAL RECEIPT &amp; GCV DATA (3)'!$C$3:$C$204)</f>
        <v>0</v>
      </c>
      <c r="D4" s="13">
        <f>IFERROR(VLOOKUP(A4,'COAL RECEIPT &amp; GCV DATA (3)'!$A$2:$V$204,4,0),0)</f>
        <v>0</v>
      </c>
      <c r="E4" s="14">
        <f>IFERROR(VLOOKUP(A4,'COAL RECEIPT &amp; GCV DATA (3)'!$A$2:$V$204,5,0),0)</f>
        <v>0</v>
      </c>
      <c r="F4" s="13">
        <f>SUMIF('COAL RECEIPT &amp; GCV DATA (3)'!$A$3:$A$204,'MASTER DATA FILE RAW COAL 2 (3)'!A4,'COAL RECEIPT &amp; GCV DATA (3)'!$F$3:$F$204)</f>
        <v>0</v>
      </c>
      <c r="G4" s="13">
        <f>IFERROR(VLOOKUP(A4,'COAL RECEIPT &amp; GCV DATA (3)'!$A$2:$V$204,7,0),0)</f>
        <v>0</v>
      </c>
      <c r="H4" s="13">
        <f>IFERROR(VLOOKUP(A4,'COAL RECEIPT &amp; GCV DATA (3)'!$A$2:$V$204,8,0),0)</f>
        <v>0</v>
      </c>
      <c r="I4" s="13">
        <f>IFERROR(VLOOKUP(A4,'COAL RECEIPT &amp; GCV DATA (3)'!$A$2:$V$204,9,0),0)</f>
        <v>0</v>
      </c>
      <c r="J4" s="13">
        <f>IFERROR(VLOOKUP(A4,'COAL RECEIPT &amp; GCV DATA (3)'!$A$2:$V$204,10,0),0)</f>
        <v>0</v>
      </c>
      <c r="K4" s="15">
        <f>SUMIF('COAL RECEIPT &amp; GCV DATA (3)'!$A$3:$A$204,'MASTER DATA FILE RAW COAL 2 (3)'!A4,'COAL RECEIPT &amp; GCV DATA (3)'!$K$3:$K$204)</f>
        <v>0</v>
      </c>
      <c r="L4" s="15">
        <f>SUMIF('COAL RECEIPT &amp; GCV DATA (3)'!$A$3:$A$204,'MASTER DATA FILE RAW COAL 2 (3)'!A4,'COAL RECEIPT &amp; GCV DATA (3)'!$L$3:$L$204)</f>
        <v>0</v>
      </c>
      <c r="M4" s="15">
        <f>+K4-L4</f>
        <v>0</v>
      </c>
      <c r="N4" s="15">
        <f>+M4*S4</f>
        <v>0</v>
      </c>
      <c r="O4" s="15">
        <f>SUMIF('COAL RECEIPT &amp; GCV DATA (3)'!$A$3:$A$204,'MASTER DATA FILE RAW COAL 2 (3)'!A4,'COAL RECEIPT &amp; GCV DATA (3)'!$O$3:$O$204)</f>
        <v>0</v>
      </c>
      <c r="P4" s="15">
        <f>SUMIF('COAL RECEIPT &amp; GCV DATA (3)'!$A$3:$A$204,'MASTER DATA FILE RAW COAL 2 (3)'!A4,'COAL RECEIPT &amp; GCV DATA (3)'!$P$3:$P$204)+IF(H4=$J$234,($K$234*K4),0)+IF(H4=$J$235,($K$235*K4),0)++IF(H3=$J$235,($K$236*K4),0)</f>
        <v>0</v>
      </c>
      <c r="Q4" s="15">
        <f>SUMIF('COAL RECEIPT &amp; GCV DATA (3)'!$A$3:$A$204,'MASTER DATA FILE RAW COAL 2 (3)'!A4,'COAL RECEIPT &amp; GCV DATA (3)'!$Q$3:$Q$204)+IF(H4=$J$234,($K$234*K4),0)+IF(H4=$J$235,($K$235*K4),0)++IF(H3=$J$235,($K$236*K4),0)</f>
        <v>0</v>
      </c>
      <c r="R4" s="16">
        <f>SUMIF('COAL RECEIPT &amp; GCV DATA (3)'!$A$3:$A$204,'MASTER DATA FILE RAW COAL 2 (3)'!A4,'COAL RECEIPT &amp; GCV DATA (3)'!$R$3:$R$204)+IF(H4=$J$234,($K$234*K4),0)+IF(H4=$J$235,($K$235*K4),0)</f>
        <v>0</v>
      </c>
      <c r="S4" s="15">
        <f>+IFERROR(R4/K4,0)</f>
        <v>0</v>
      </c>
      <c r="T4" s="15">
        <f>SUMIF('COAL RECEIPT &amp; GCV DATA (3)'!$A$3:$A$204,'MASTER DATA FILE RAW COAL 2 (3)'!A4,'COAL RECEIPT &amp; GCV DATA (3)'!$T$3:$T$204)</f>
        <v>0</v>
      </c>
      <c r="U4" s="15">
        <f>+T4*L4</f>
        <v>0</v>
      </c>
      <c r="V4" s="15">
        <f>SUMIF('COAL RECEIPT &amp; GCV DATA (3)'!$A$3:$A$204,'MASTER DATA FILE RAW COAL 2 (3)'!A4,'COAL RECEIPT &amp; GCV DATA (3)'!$V$3:$V$204)</f>
        <v>0</v>
      </c>
      <c r="W4" s="15">
        <f>+V4*L4</f>
        <v>0</v>
      </c>
    </row>
    <row r="5" spans="1:23" customFormat="1" x14ac:dyDescent="0.3">
      <c r="A5" s="100"/>
      <c r="B5" s="12">
        <f>SUMIF('COAL RECEIPT &amp; GCV DATA (3)'!$A$3:$A$9,'MASTER DATA FILE RAW COAL 2 (3)'!A5,'COAL RECEIPT &amp; GCV DATA (3)'!$B$3:$B$9)</f>
        <v>0</v>
      </c>
      <c r="C5" s="13">
        <f>SUMIF('COAL RECEIPT &amp; GCV DATA (3)'!$A$3:$A$204,'MASTER DATA FILE RAW COAL 2 (3)'!A5,'COAL RECEIPT &amp; GCV DATA (3)'!$C$3:$C$204)</f>
        <v>0</v>
      </c>
      <c r="D5" s="13">
        <f>IFERROR(VLOOKUP(A5,'COAL RECEIPT &amp; GCV DATA (3)'!$A$2:$V$204,4,0),0)</f>
        <v>0</v>
      </c>
      <c r="E5" s="14">
        <f>IFERROR(VLOOKUP(A5,'COAL RECEIPT &amp; GCV DATA (3)'!$A$2:$V$204,5,0),0)</f>
        <v>0</v>
      </c>
      <c r="F5" s="13">
        <f>SUMIF('COAL RECEIPT &amp; GCV DATA (3)'!$A$3:$A$204,'MASTER DATA FILE RAW COAL 2 (3)'!A5,'COAL RECEIPT &amp; GCV DATA (3)'!$F$3:$F$204)</f>
        <v>0</v>
      </c>
      <c r="G5" s="13">
        <f>IFERROR(VLOOKUP(A5,'COAL RECEIPT &amp; GCV DATA (3)'!$A$2:$V$204,7,0),0)</f>
        <v>0</v>
      </c>
      <c r="H5" s="13">
        <f>IFERROR(VLOOKUP(A5,'COAL RECEIPT &amp; GCV DATA (3)'!$A$2:$V$204,8,0),0)</f>
        <v>0</v>
      </c>
      <c r="I5" s="13">
        <f>IFERROR(VLOOKUP(A5,'COAL RECEIPT &amp; GCV DATA (3)'!$A$2:$V$204,9,0),0)</f>
        <v>0</v>
      </c>
      <c r="J5" s="13">
        <f>IFERROR(VLOOKUP(A5,'COAL RECEIPT &amp; GCV DATA (3)'!$A$2:$V$204,10,0),0)</f>
        <v>0</v>
      </c>
      <c r="K5" s="15">
        <f>SUMIF('COAL RECEIPT &amp; GCV DATA (3)'!$A$3:$A$204,'MASTER DATA FILE RAW COAL 2 (3)'!A5,'COAL RECEIPT &amp; GCV DATA (3)'!$K$3:$K$204)</f>
        <v>0</v>
      </c>
      <c r="L5" s="15">
        <f>SUMIF('COAL RECEIPT &amp; GCV DATA (3)'!$A$3:$A$204,'MASTER DATA FILE RAW COAL 2 (3)'!A5,'COAL RECEIPT &amp; GCV DATA (3)'!$L$3:$L$204)</f>
        <v>0</v>
      </c>
      <c r="M5" s="15">
        <f>+K5-L5</f>
        <v>0</v>
      </c>
      <c r="N5" s="15">
        <f>+M5*S5</f>
        <v>0</v>
      </c>
      <c r="O5" s="15">
        <f>SUMIF('COAL RECEIPT &amp; GCV DATA (3)'!$A$3:$A$204,'MASTER DATA FILE RAW COAL 2 (3)'!A5,'COAL RECEIPT &amp; GCV DATA (3)'!$O$3:$O$204)</f>
        <v>0</v>
      </c>
      <c r="P5" s="15">
        <f>SUMIF('COAL RECEIPT &amp; GCV DATA (3)'!$A$3:$A$204,'MASTER DATA FILE RAW COAL 2 (3)'!A5,'COAL RECEIPT &amp; GCV DATA (3)'!$P$3:$P$204)+IF(H5=$J$234,($K$234*K5),0)+IF(H5=$J$235,($K$235*K5),0)++IF(H4=$J$235,($K$236*K5),0)</f>
        <v>0</v>
      </c>
      <c r="Q5" s="15">
        <f>SUMIF('COAL RECEIPT &amp; GCV DATA (3)'!$A$3:$A$204,'MASTER DATA FILE RAW COAL 2 (3)'!A5,'COAL RECEIPT &amp; GCV DATA (3)'!$Q$3:$Q$204)+IF(H5=$J$234,($K$234*K5),0)+IF(H5=$J$235,($K$235*K5),0)++IF(H4=$J$235,($K$236*K5),0)</f>
        <v>0</v>
      </c>
      <c r="R5" s="16">
        <f>SUMIF('COAL RECEIPT &amp; GCV DATA (3)'!$A$3:$A$204,'MASTER DATA FILE RAW COAL 2 (3)'!A5,'COAL RECEIPT &amp; GCV DATA (3)'!$R$3:$R$204)+IF(H5=$J$234,($K$234*K5),0)+IF(H5=$J$235,($K$235*K5),0)</f>
        <v>0</v>
      </c>
      <c r="S5" s="15">
        <f>+IFERROR(R5/K5,0)</f>
        <v>0</v>
      </c>
      <c r="T5" s="15">
        <f>SUMIF('COAL RECEIPT &amp; GCV DATA (3)'!$A$3:$A$204,'MASTER DATA FILE RAW COAL 2 (3)'!A5,'COAL RECEIPT &amp; GCV DATA (3)'!$T$3:$T$204)</f>
        <v>0</v>
      </c>
      <c r="U5" s="15">
        <f>+T5*L5</f>
        <v>0</v>
      </c>
      <c r="V5" s="15">
        <f>SUMIF('COAL RECEIPT &amp; GCV DATA (3)'!$A$3:$A$204,'MASTER DATA FILE RAW COAL 2 (3)'!A5,'COAL RECEIPT &amp; GCV DATA (3)'!$V$3:$V$204)</f>
        <v>0</v>
      </c>
      <c r="W5" s="15">
        <f>+V5*L5</f>
        <v>0</v>
      </c>
    </row>
    <row r="6" spans="1:23" customFormat="1" x14ac:dyDescent="0.3">
      <c r="A6" s="100"/>
      <c r="B6" s="12">
        <f>SUMIF('COAL RECEIPT &amp; GCV DATA (3)'!$A$3:$A$9,'MASTER DATA FILE RAW COAL 2 (3)'!A6,'COAL RECEIPT &amp; GCV DATA (3)'!$B$3:$B$9)</f>
        <v>0</v>
      </c>
      <c r="C6" s="13">
        <f>SUMIF('COAL RECEIPT &amp; GCV DATA (3)'!$A$3:$A$204,'MASTER DATA FILE RAW COAL 2 (3)'!A6,'COAL RECEIPT &amp; GCV DATA (3)'!$C$3:$C$204)</f>
        <v>0</v>
      </c>
      <c r="D6" s="13">
        <f>IFERROR(VLOOKUP(A6,'COAL RECEIPT &amp; GCV DATA (3)'!$A$2:$V$204,4,0),0)</f>
        <v>0</v>
      </c>
      <c r="E6" s="14">
        <f>IFERROR(VLOOKUP(A6,'COAL RECEIPT &amp; GCV DATA (3)'!$A$2:$V$204,5,0),0)</f>
        <v>0</v>
      </c>
      <c r="F6" s="13">
        <f>SUMIF('COAL RECEIPT &amp; GCV DATA (3)'!$A$3:$A$204,'MASTER DATA FILE RAW COAL 2 (3)'!A6,'COAL RECEIPT &amp; GCV DATA (3)'!$F$3:$F$204)</f>
        <v>0</v>
      </c>
      <c r="G6" s="13">
        <f>IFERROR(VLOOKUP(A6,'COAL RECEIPT &amp; GCV DATA (3)'!$A$2:$V$204,7,0),0)</f>
        <v>0</v>
      </c>
      <c r="H6" s="13">
        <f>IFERROR(VLOOKUP(A6,'COAL RECEIPT &amp; GCV DATA (3)'!$A$2:$V$204,8,0),0)</f>
        <v>0</v>
      </c>
      <c r="I6" s="13">
        <f>IFERROR(VLOOKUP(A6,'COAL RECEIPT &amp; GCV DATA (3)'!$A$2:$V$204,9,0),0)</f>
        <v>0</v>
      </c>
      <c r="J6" s="13">
        <f>IFERROR(VLOOKUP(A6,'COAL RECEIPT &amp; GCV DATA (3)'!$A$2:$V$204,10,0),0)</f>
        <v>0</v>
      </c>
      <c r="K6" s="15">
        <f>SUMIF('COAL RECEIPT &amp; GCV DATA (3)'!$A$3:$A$204,'MASTER DATA FILE RAW COAL 2 (3)'!A6,'COAL RECEIPT &amp; GCV DATA (3)'!$K$3:$K$204)</f>
        <v>0</v>
      </c>
      <c r="L6" s="15">
        <f>SUMIF('COAL RECEIPT &amp; GCV DATA (3)'!$A$3:$A$204,'MASTER DATA FILE RAW COAL 2 (3)'!A6,'COAL RECEIPT &amp; GCV DATA (3)'!$L$3:$L$204)</f>
        <v>0</v>
      </c>
      <c r="M6" s="15">
        <f t="shared" ref="M6:M69" si="0">+K6-L6</f>
        <v>0</v>
      </c>
      <c r="N6" s="15">
        <f t="shared" ref="N6:N69" si="1">+M6*S6</f>
        <v>0</v>
      </c>
      <c r="O6" s="15">
        <f>SUMIF('COAL RECEIPT &amp; GCV DATA (3)'!$A$3:$A$204,'MASTER DATA FILE RAW COAL 2 (3)'!A6,'COAL RECEIPT &amp; GCV DATA (3)'!$O$3:$O$204)</f>
        <v>0</v>
      </c>
      <c r="P6" s="15">
        <f>SUMIF('COAL RECEIPT &amp; GCV DATA (3)'!$A$3:$A$204,'MASTER DATA FILE RAW COAL 2 (3)'!A6,'COAL RECEIPT &amp; GCV DATA (3)'!$P$3:$P$204)+IF(H6=$J$234,($K$234*K6),0)+IF(H6=$J$235,($K$235*K6),0)++IF(H5=$J$235,($K$236*K6),0)</f>
        <v>0</v>
      </c>
      <c r="Q6" s="15">
        <f>SUMIF('COAL RECEIPT &amp; GCV DATA (3)'!$A$3:$A$204,'MASTER DATA FILE RAW COAL 2 (3)'!A6,'COAL RECEIPT &amp; GCV DATA (3)'!$Q$3:$Q$204)+IF(H6=$J$234,($K$234*K6),0)+IF(H6=$J$235,($K$235*K6),0)++IF(H5=$J$235,($K$236*K6),0)</f>
        <v>0</v>
      </c>
      <c r="R6" s="16">
        <f>SUMIF('COAL RECEIPT &amp; GCV DATA (3)'!$A$3:$A$204,'MASTER DATA FILE RAW COAL 2 (3)'!A6,'COAL RECEIPT &amp; GCV DATA (3)'!$R$3:$R$204)+IF(H6=$J$234,($K$234*K6),0)+IF(H6=$J$235,($K$235*K6),0)</f>
        <v>0</v>
      </c>
      <c r="S6" s="15">
        <f t="shared" ref="S6:S69" si="2">+IFERROR(R6/K6,0)</f>
        <v>0</v>
      </c>
      <c r="T6" s="15">
        <f>SUMIF('COAL RECEIPT &amp; GCV DATA (3)'!$A$3:$A$204,'MASTER DATA FILE RAW COAL 2 (3)'!A6,'COAL RECEIPT &amp; GCV DATA (3)'!$T$3:$T$204)</f>
        <v>0</v>
      </c>
      <c r="U6" s="15">
        <f t="shared" ref="U6:U69" si="3">+T6*L6</f>
        <v>0</v>
      </c>
      <c r="V6" s="15">
        <f>SUMIF('COAL RECEIPT &amp; GCV DATA (3)'!$A$3:$A$204,'MASTER DATA FILE RAW COAL 2 (3)'!A6,'COAL RECEIPT &amp; GCV DATA (3)'!$V$3:$V$204)</f>
        <v>0</v>
      </c>
      <c r="W6" s="15">
        <f t="shared" ref="W6:W69" si="4">+V6*L6</f>
        <v>0</v>
      </c>
    </row>
    <row r="7" spans="1:23" customFormat="1" x14ac:dyDescent="0.3">
      <c r="A7" s="100"/>
      <c r="B7" s="12">
        <f>SUMIF('COAL RECEIPT &amp; GCV DATA (3)'!$A$3:$A$9,'MASTER DATA FILE RAW COAL 2 (3)'!A7,'COAL RECEIPT &amp; GCV DATA (3)'!$B$3:$B$9)</f>
        <v>0</v>
      </c>
      <c r="C7" s="13">
        <f>SUMIF('COAL RECEIPT &amp; GCV DATA (3)'!$A$3:$A$204,'MASTER DATA FILE RAW COAL 2 (3)'!A7,'COAL RECEIPT &amp; GCV DATA (3)'!$C$3:$C$204)</f>
        <v>0</v>
      </c>
      <c r="D7" s="13">
        <f>IFERROR(VLOOKUP(A7,'COAL RECEIPT &amp; GCV DATA (3)'!$A$2:$V$204,4,0),0)</f>
        <v>0</v>
      </c>
      <c r="E7" s="14">
        <f>IFERROR(VLOOKUP(A7,'COAL RECEIPT &amp; GCV DATA (3)'!$A$2:$V$9,5,0),0)</f>
        <v>0</v>
      </c>
      <c r="F7" s="13">
        <f>SUMIF('COAL RECEIPT &amp; GCV DATA (3)'!$A$3:$A$204,'MASTER DATA FILE RAW COAL 2 (3)'!A7,'COAL RECEIPT &amp; GCV DATA (3)'!$F$3:$F$204)</f>
        <v>0</v>
      </c>
      <c r="G7" s="13">
        <f>IFERROR(VLOOKUP(A7,'COAL RECEIPT &amp; GCV DATA (3)'!$A$2:$V$204,7,0),0)</f>
        <v>0</v>
      </c>
      <c r="H7" s="13">
        <f>IFERROR(VLOOKUP(A7,'COAL RECEIPT &amp; GCV DATA (3)'!$A$2:$V$204,8,0),0)</f>
        <v>0</v>
      </c>
      <c r="I7" s="13">
        <f>IFERROR(VLOOKUP(A7,'COAL RECEIPT &amp; GCV DATA (3)'!$A$2:$V$9,9,0),0)</f>
        <v>0</v>
      </c>
      <c r="J7" s="13">
        <f>IFERROR(VLOOKUP(A7,'COAL RECEIPT &amp; GCV DATA (3)'!$A$2:$V$9,10,0),0)</f>
        <v>0</v>
      </c>
      <c r="K7" s="15">
        <f>SUMIF('COAL RECEIPT &amp; GCV DATA (3)'!$A$3:$A$204,'MASTER DATA FILE RAW COAL 2 (3)'!A7,'COAL RECEIPT &amp; GCV DATA (3)'!$K$3:$K$204)</f>
        <v>0</v>
      </c>
      <c r="L7" s="15">
        <f>SUMIF('COAL RECEIPT &amp; GCV DATA (3)'!$A$3:$A$204,'MASTER DATA FILE RAW COAL 2 (3)'!A7,'COAL RECEIPT &amp; GCV DATA (3)'!$L$3:$L$204)</f>
        <v>0</v>
      </c>
      <c r="M7" s="15">
        <f t="shared" si="0"/>
        <v>0</v>
      </c>
      <c r="N7" s="15">
        <f t="shared" si="1"/>
        <v>0</v>
      </c>
      <c r="O7" s="15">
        <f>SUMIF('COAL RECEIPT &amp; GCV DATA (3)'!$A$3:$A$204,'MASTER DATA FILE RAW COAL 2 (3)'!A7,'COAL RECEIPT &amp; GCV DATA (3)'!$O$3:$O$204)</f>
        <v>0</v>
      </c>
      <c r="P7" s="15">
        <f>SUMIF('COAL RECEIPT &amp; GCV DATA (3)'!$A$3:$A$204,'MASTER DATA FILE RAW COAL 2 (3)'!A7,'COAL RECEIPT &amp; GCV DATA (3)'!$P$3:$P$204)+IF(H7=$J$234,($K$234*K7),0)+IF(H7=$J$235,($K$235*K7),0)++IF(H6=$J$235,($K$236*K7),0)</f>
        <v>0</v>
      </c>
      <c r="Q7" s="15">
        <f>SUMIF('COAL RECEIPT &amp; GCV DATA (3)'!$A$3:$A$204,'MASTER DATA FILE RAW COAL 2 (3)'!A7,'COAL RECEIPT &amp; GCV DATA (3)'!$Q$3:$Q$204)+IF(H7=$J$234,($K$234*K7),0)+IF(H7=$J$235,($K$235*K7),0)++IF(H6=$J$235,($K$236*K7),0)</f>
        <v>0</v>
      </c>
      <c r="R7" s="16">
        <f>SUMIF('COAL RECEIPT &amp; GCV DATA (3)'!$A$3:$A$204,'MASTER DATA FILE RAW COAL 2 (3)'!A7,'COAL RECEIPT &amp; GCV DATA (3)'!$R$3:$R$204)+IF(H7=$J$234,($K$234*K7),0)+IF(H7=$J$235,($K$235*K7),0)</f>
        <v>0</v>
      </c>
      <c r="S7" s="15">
        <f t="shared" si="2"/>
        <v>0</v>
      </c>
      <c r="T7" s="15">
        <f>SUMIF('COAL RECEIPT &amp; GCV DATA (3)'!$A$3:$A$204,'MASTER DATA FILE RAW COAL 2 (3)'!A7,'COAL RECEIPT &amp; GCV DATA (3)'!$T$3:$T$204)</f>
        <v>0</v>
      </c>
      <c r="U7" s="15">
        <f t="shared" si="3"/>
        <v>0</v>
      </c>
      <c r="V7" s="15">
        <f>SUMIF('COAL RECEIPT &amp; GCV DATA (3)'!$A$3:$A$204,'MASTER DATA FILE RAW COAL 2 (3)'!A7,'COAL RECEIPT &amp; GCV DATA (3)'!$V$3:$V$204)</f>
        <v>0</v>
      </c>
      <c r="W7" s="15">
        <f t="shared" si="4"/>
        <v>0</v>
      </c>
    </row>
    <row r="8" spans="1:23" customFormat="1" x14ac:dyDescent="0.3">
      <c r="A8" s="100"/>
      <c r="B8" s="12">
        <f>SUMIF('COAL RECEIPT &amp; GCV DATA (3)'!$A$3:$A$9,'MASTER DATA FILE RAW COAL 2 (3)'!A8,'COAL RECEIPT &amp; GCV DATA (3)'!$B$3:$B$9)</f>
        <v>0</v>
      </c>
      <c r="C8" s="13">
        <f>SUMIF('COAL RECEIPT &amp; GCV DATA (3)'!$A$3:$A$9,'MASTER DATA FILE RAW COAL 2 (3)'!A8,'COAL RECEIPT &amp; GCV DATA (3)'!$C$3:$C$9)</f>
        <v>0</v>
      </c>
      <c r="D8" s="13">
        <f>IFERROR(VLOOKUP(A8,'COAL RECEIPT &amp; GCV DATA (3)'!$A$2:$V$9,4,0),0)</f>
        <v>0</v>
      </c>
      <c r="E8" s="14">
        <f>IFERROR(VLOOKUP(A8,'COAL RECEIPT &amp; GCV DATA (3)'!$A$2:$V$9,5,0),0)</f>
        <v>0</v>
      </c>
      <c r="F8" s="13">
        <f>SUMIF('COAL RECEIPT &amp; GCV DATA (3)'!$A$3:$A$9,'MASTER DATA FILE RAW COAL 2 (3)'!A8,'COAL RECEIPT &amp; GCV DATA (3)'!$F$3:$F$9)</f>
        <v>0</v>
      </c>
      <c r="G8" s="13">
        <f>IFERROR(VLOOKUP(A8,'COAL RECEIPT &amp; GCV DATA (3)'!$A$2:$V$9,7,0),0)</f>
        <v>0</v>
      </c>
      <c r="H8" s="13">
        <f>IFERROR(VLOOKUP(A8,'COAL RECEIPT &amp; GCV DATA (3)'!$A$2:$V$9,8,0),0)</f>
        <v>0</v>
      </c>
      <c r="I8" s="13">
        <f>IFERROR(VLOOKUP(A8,'COAL RECEIPT &amp; GCV DATA (3)'!$A$2:$V$9,9,0),0)</f>
        <v>0</v>
      </c>
      <c r="J8" s="13">
        <f>IFERROR(VLOOKUP(A8,'COAL RECEIPT &amp; GCV DATA (3)'!$A$2:$V$9,10,0),0)</f>
        <v>0</v>
      </c>
      <c r="K8" s="15">
        <f>SUMIF('COAL RECEIPT &amp; GCV DATA (3)'!$A$3:$A$9,'MASTER DATA FILE RAW COAL 2 (3)'!A8,'COAL RECEIPT &amp; GCV DATA (3)'!$K$3:$K$9)</f>
        <v>0</v>
      </c>
      <c r="L8" s="15">
        <f>SUMIF('COAL RECEIPT &amp; GCV DATA (3)'!$A$3:$A$9,'MASTER DATA FILE RAW COAL 2 (3)'!A8,'COAL RECEIPT &amp; GCV DATA (3)'!$L$3:$L$9)</f>
        <v>0</v>
      </c>
      <c r="M8" s="15">
        <f t="shared" si="0"/>
        <v>0</v>
      </c>
      <c r="N8" s="15">
        <f t="shared" si="1"/>
        <v>0</v>
      </c>
      <c r="O8" s="15">
        <f>SUMIF('COAL RECEIPT &amp; GCV DATA (3)'!$A$3:$A$9,'MASTER DATA FILE RAW COAL 2 (3)'!A8,'COAL RECEIPT &amp; GCV DATA (3)'!$O$3:$O$9)</f>
        <v>0</v>
      </c>
      <c r="P8" s="15">
        <f>SUMIF('COAL RECEIPT &amp; GCV DATA (3)'!$A$3:$A$9,'MASTER DATA FILE RAW COAL 2 (3)'!A8,'COAL RECEIPT &amp; GCV DATA (3)'!$P$3:$P$9)+IF(H8=$J$234,($K$234*K8),0)+IF(H8=$J$235,($K$235*K8),0)++IF(H7=$J$235,($K$236*K8),0)</f>
        <v>0</v>
      </c>
      <c r="Q8" s="15">
        <f>SUMIF('COAL RECEIPT &amp; GCV DATA (3)'!$A$3:$A$9,'MASTER DATA FILE RAW COAL 2 (3)'!A8,'COAL RECEIPT &amp; GCV DATA (3)'!$Q$3:$Q$9)+IF(H8=$J$234,($K$234*K8),0)+IF(H8=$J$235,($K$235*K8),0)++IF(H7=$J$235,($K$236*K8),0)</f>
        <v>0</v>
      </c>
      <c r="R8" s="16">
        <f>SUMIF('COAL RECEIPT &amp; GCV DATA (3)'!$A$3:$A$9,'MASTER DATA FILE RAW COAL 2 (3)'!A8,'COAL RECEIPT &amp; GCV DATA (3)'!$R$3:$R$9)+IF(H8=$J$234,($K$234*K8),0)+IF(H8=$J$235,($K$235*K8),0)</f>
        <v>0</v>
      </c>
      <c r="S8" s="15">
        <f t="shared" si="2"/>
        <v>0</v>
      </c>
      <c r="T8" s="15">
        <f>SUMIF('COAL RECEIPT &amp; GCV DATA (3)'!$A$3:$A$9,'MASTER DATA FILE RAW COAL 2 (3)'!A8,'COAL RECEIPT &amp; GCV DATA (3)'!$T$3:$T$9)</f>
        <v>0</v>
      </c>
      <c r="U8" s="15">
        <f t="shared" si="3"/>
        <v>0</v>
      </c>
      <c r="V8" s="15">
        <f>SUMIF('COAL RECEIPT &amp; GCV DATA (3)'!$A$3:$A$9,'MASTER DATA FILE RAW COAL 2 (3)'!A8,'COAL RECEIPT &amp; GCV DATA (3)'!$V$3:$V$9)</f>
        <v>0</v>
      </c>
      <c r="W8" s="15">
        <f t="shared" si="4"/>
        <v>0</v>
      </c>
    </row>
    <row r="9" spans="1:23" customFormat="1" x14ac:dyDescent="0.3">
      <c r="A9" s="100"/>
      <c r="B9" s="12">
        <f>SUMIF('COAL RECEIPT &amp; GCV DATA (3)'!$A$3:$A$9,'MASTER DATA FILE RAW COAL 2 (3)'!A9,'COAL RECEIPT &amp; GCV DATA (3)'!$B$3:$B$187)</f>
        <v>0</v>
      </c>
      <c r="C9" s="13">
        <f>SUMIF('COAL RECEIPT &amp; GCV DATA (3)'!$A$3:$A$187,'MASTER DATA FILE RAW COAL 2 (3)'!A9,'COAL RECEIPT &amp; GCV DATA (3)'!$C$3:$C$187)</f>
        <v>0</v>
      </c>
      <c r="D9" s="13">
        <f>IFERROR(VLOOKUP(A9,'COAL RECEIPT &amp; GCV DATA (3)'!$A$2:$V$9,4,0),0)</f>
        <v>0</v>
      </c>
      <c r="E9" s="14">
        <f>IFERROR(VLOOKUP(A9,'COAL RECEIPT &amp; GCV DATA (3)'!$A$2:$V$9,5,0),0)</f>
        <v>0</v>
      </c>
      <c r="F9" s="13">
        <f>SUMIF('COAL RECEIPT &amp; GCV DATA (3)'!$A$3:$A$187,'MASTER DATA FILE RAW COAL 2 (3)'!A9,'COAL RECEIPT &amp; GCV DATA (3)'!$F$3:$F$187)</f>
        <v>0</v>
      </c>
      <c r="G9" s="13">
        <f>IFERROR(VLOOKUP(A9,'COAL RECEIPT &amp; GCV DATA (3)'!$A$2:$V$187,7,0),0)</f>
        <v>0</v>
      </c>
      <c r="H9" s="13">
        <f>IFERROR(VLOOKUP(A9,'COAL RECEIPT &amp; GCV DATA (3)'!$A$2:$V$187,8,0),0)</f>
        <v>0</v>
      </c>
      <c r="I9" s="13">
        <f>IFERROR(VLOOKUP(A9,'COAL RECEIPT &amp; GCV DATA (3)'!$A$2:$V$9,9,0),0)</f>
        <v>0</v>
      </c>
      <c r="J9" s="13">
        <f>IFERROR(VLOOKUP(A9,'COAL RECEIPT &amp; GCV DATA (3)'!$A$2:$V$9,10,0),0)</f>
        <v>0</v>
      </c>
      <c r="K9" s="15">
        <f>SUMIF('COAL RECEIPT &amp; GCV DATA (3)'!$A$3:$A$187,'MASTER DATA FILE RAW COAL 2 (3)'!A9,'COAL RECEIPT &amp; GCV DATA (3)'!$K$3:$K$187)</f>
        <v>0</v>
      </c>
      <c r="L9" s="15">
        <f>SUMIF('COAL RECEIPT &amp; GCV DATA (3)'!$A$3:$A$187,'MASTER DATA FILE RAW COAL 2 (3)'!A9,'COAL RECEIPT &amp; GCV DATA (3)'!$L$3:$L$187)</f>
        <v>0</v>
      </c>
      <c r="M9" s="15">
        <f t="shared" si="0"/>
        <v>0</v>
      </c>
      <c r="N9" s="15">
        <f t="shared" si="1"/>
        <v>0</v>
      </c>
      <c r="O9" s="15">
        <f>SUMIF('COAL RECEIPT &amp; GCV DATA (3)'!$A$3:$A$187,'MASTER DATA FILE RAW COAL 2 (3)'!A9,'COAL RECEIPT &amp; GCV DATA (3)'!$O$3:$O$187)</f>
        <v>0</v>
      </c>
      <c r="P9" s="15">
        <f ca="1">SUMIF('COAL RECEIPT &amp; GCV DATA (3)'!$A$3:$A$187,'MASTER DATA FILE RAW COAL 2 (3)'!A9,'COAL RECEIPT &amp; GCV DATA (3)'!$P$3:$P$9)+IF(H9=$J$234,($K$234*K9),0)+IF(H9=$J$235,($K$235*K9),0)++IF(H8=$J$235,($K$236*K9),0)</f>
        <v>0</v>
      </c>
      <c r="Q9" s="15">
        <f>SUMIF('COAL RECEIPT &amp; GCV DATA (3)'!$A$3:$A$187,'MASTER DATA FILE RAW COAL 2 (3)'!A9,'COAL RECEIPT &amp; GCV DATA (3)'!$Q$3:$Q$187)+IF(H9=$J$234,($K$234*K9),0)+IF(H9=$J$235,($K$235*K9),0)++IF(H8=$J$235,($K$236*K9),0)</f>
        <v>0</v>
      </c>
      <c r="R9" s="16">
        <f>SUMIF('COAL RECEIPT &amp; GCV DATA (3)'!$A$3:$A$187,'MASTER DATA FILE RAW COAL 2 (3)'!A9,'COAL RECEIPT &amp; GCV DATA (3)'!$R$3:$R$187)+IF(H9=$J$234,($K$234*K9),0)+IF(H9=$J$235,($K$235*K9),0)</f>
        <v>0</v>
      </c>
      <c r="S9" s="15">
        <f t="shared" si="2"/>
        <v>0</v>
      </c>
      <c r="T9" s="15">
        <f>SUMIF('COAL RECEIPT &amp; GCV DATA (3)'!$A$3:$A$187,'MASTER DATA FILE RAW COAL 2 (3)'!A9,'COAL RECEIPT &amp; GCV DATA (3)'!$T$3:$T$187)</f>
        <v>0</v>
      </c>
      <c r="U9" s="15">
        <f t="shared" si="3"/>
        <v>0</v>
      </c>
      <c r="V9" s="15">
        <f>SUMIF('COAL RECEIPT &amp; GCV DATA (3)'!$A$3:$A$187,'MASTER DATA FILE RAW COAL 2 (3)'!A9,'COAL RECEIPT &amp; GCV DATA (3)'!$V$3:$V$187)</f>
        <v>0</v>
      </c>
      <c r="W9" s="15">
        <f t="shared" si="4"/>
        <v>0</v>
      </c>
    </row>
    <row r="10" spans="1:23" customFormat="1" x14ac:dyDescent="0.3">
      <c r="A10" s="100"/>
      <c r="B10" s="12">
        <f>SUMIF('COAL RECEIPT &amp; GCV DATA (3)'!$A$3:$A$187,'MASTER DATA FILE RAW COAL 2 (3)'!A10,'COAL RECEIPT &amp; GCV DATA (3)'!$B$3:$B$187)</f>
        <v>0</v>
      </c>
      <c r="C10" s="13">
        <f>SUMIF('COAL RECEIPT &amp; GCV DATA (3)'!$A$3:$A$187,'MASTER DATA FILE RAW COAL 2 (3)'!A10,'COAL RECEIPT &amp; GCV DATA (3)'!$C$3:$C$187)</f>
        <v>0</v>
      </c>
      <c r="D10" s="13">
        <f>IFERROR(VLOOKUP(A10,'COAL RECEIPT &amp; GCV DATA (3)'!$A$2:$V$187,4,0),0)</f>
        <v>0</v>
      </c>
      <c r="E10" s="14">
        <f>IFERROR(VLOOKUP(A10,'COAL RECEIPT &amp; GCV DATA (3)'!$A$2:$V$9,5,0),0)</f>
        <v>0</v>
      </c>
      <c r="F10" s="13">
        <f>SUMIF('COAL RECEIPT &amp; GCV DATA (3)'!$A$3:$A$187,'MASTER DATA FILE RAW COAL 2 (3)'!A10,'COAL RECEIPT &amp; GCV DATA (3)'!$F$3:$F$187)</f>
        <v>0</v>
      </c>
      <c r="G10" s="13">
        <f>IFERROR(VLOOKUP(A10,'COAL RECEIPT &amp; GCV DATA (3)'!$A$2:$V$187,7,0),0)</f>
        <v>0</v>
      </c>
      <c r="H10" s="13">
        <f>IFERROR(VLOOKUP(A10,'COAL RECEIPT &amp; GCV DATA (3)'!$A$2:$V$187,8,0),0)</f>
        <v>0</v>
      </c>
      <c r="I10" s="13">
        <f>IFERROR(VLOOKUP(A10,'COAL RECEIPT &amp; GCV DATA (3)'!$A$2:$V$9,9,0),0)</f>
        <v>0</v>
      </c>
      <c r="J10" s="13">
        <f>IFERROR(VLOOKUP(A10,'COAL RECEIPT &amp; GCV DATA (3)'!$A$2:$V$9,10,0),0)</f>
        <v>0</v>
      </c>
      <c r="K10" s="15">
        <f>SUMIF('COAL RECEIPT &amp; GCV DATA (3)'!$A$3:$A$187,'MASTER DATA FILE RAW COAL 2 (3)'!A10,'COAL RECEIPT &amp; GCV DATA (3)'!$K$3:$K$187)</f>
        <v>0</v>
      </c>
      <c r="L10" s="15">
        <f>SUMIF('COAL RECEIPT &amp; GCV DATA (3)'!$A$3:$A$187,'MASTER DATA FILE RAW COAL 2 (3)'!A10,'COAL RECEIPT &amp; GCV DATA (3)'!$L$3:$L$187)</f>
        <v>0</v>
      </c>
      <c r="M10" s="15">
        <f t="shared" si="0"/>
        <v>0</v>
      </c>
      <c r="N10" s="15">
        <f>+M10*S10</f>
        <v>0</v>
      </c>
      <c r="O10" s="15">
        <f>SUMIF('COAL RECEIPT &amp; GCV DATA (3)'!$A$3:$A$187,'MASTER DATA FILE RAW COAL 2 (3)'!A10,'COAL RECEIPT &amp; GCV DATA (3)'!$O$3:$O$187)</f>
        <v>0</v>
      </c>
      <c r="P10" s="15">
        <f ca="1">SUMIF('COAL RECEIPT &amp; GCV DATA (3)'!$A$3:$A$187,'MASTER DATA FILE RAW COAL 2 (3)'!A10,'COAL RECEIPT &amp; GCV DATA (3)'!$P$3:$P$9)+IF(H10=$J$234,($K$234*K10),0)+IF(H10=$J$235,($K$235*K10),0)++IF(H9=$J$235,($K$236*K10),0)</f>
        <v>0</v>
      </c>
      <c r="Q10" s="15">
        <f>SUMIF('COAL RECEIPT &amp; GCV DATA (3)'!$A$3:$A$187,'MASTER DATA FILE RAW COAL 2 (3)'!A10,'COAL RECEIPT &amp; GCV DATA (3)'!$Q$3:$Q$187)+IF(H10=$J$234,($K$234*K10),0)+IF(H10=$J$235,($K$235*K10),0)++IF(H9=$J$235,($K$236*K10),0)</f>
        <v>0</v>
      </c>
      <c r="R10" s="16">
        <f>SUMIF('COAL RECEIPT &amp; GCV DATA (3)'!$A$3:$A$187,'MASTER DATA FILE RAW COAL 2 (3)'!A10,'COAL RECEIPT &amp; GCV DATA (3)'!$R$3:$R$187)+IF(H10=$J$234,($K$234*K10),0)+IF(H10=$J$235,($K$235*K10),0)</f>
        <v>0</v>
      </c>
      <c r="S10" s="15">
        <f t="shared" si="2"/>
        <v>0</v>
      </c>
      <c r="T10" s="15">
        <f>SUMIF('COAL RECEIPT &amp; GCV DATA (3)'!$A$3:$A$187,'MASTER DATA FILE RAW COAL 2 (3)'!A10,'COAL RECEIPT &amp; GCV DATA (3)'!$T$3:$T$187)</f>
        <v>0</v>
      </c>
      <c r="U10" s="15">
        <f t="shared" si="3"/>
        <v>0</v>
      </c>
      <c r="V10" s="15">
        <f>SUMIF('COAL RECEIPT &amp; GCV DATA (3)'!$A$3:$A$187,'MASTER DATA FILE RAW COAL 2 (3)'!A10,'COAL RECEIPT &amp; GCV DATA (3)'!$V$3:$V$187)</f>
        <v>0</v>
      </c>
      <c r="W10" s="15">
        <f t="shared" si="4"/>
        <v>0</v>
      </c>
    </row>
    <row r="11" spans="1:23" customFormat="1" x14ac:dyDescent="0.3">
      <c r="A11" s="100"/>
      <c r="B11" s="12">
        <f>SUMIF('COAL RECEIPT &amp; GCV DATA (3)'!$A$3:$A$187,'MASTER DATA FILE RAW COAL 2 (3)'!A11,'COAL RECEIPT &amp; GCV DATA (3)'!$B$3:$B$187)</f>
        <v>0</v>
      </c>
      <c r="C11" s="13">
        <f>SUMIF('COAL RECEIPT &amp; GCV DATA (3)'!$A$3:$A$187,'MASTER DATA FILE RAW COAL 2 (3)'!A11,'COAL RECEIPT &amp; GCV DATA (3)'!$C$3:$C$187)</f>
        <v>0</v>
      </c>
      <c r="D11" s="13">
        <f>IFERROR(VLOOKUP(A11,'COAL RECEIPT &amp; GCV DATA (3)'!$A$2:$V$187,4,0),0)</f>
        <v>0</v>
      </c>
      <c r="E11" s="14">
        <f>IFERROR(VLOOKUP(A11,'COAL RECEIPT &amp; GCV DATA (3)'!$A$2:$V$9,5,0),0)</f>
        <v>0</v>
      </c>
      <c r="F11" s="13">
        <f>SUMIF('COAL RECEIPT &amp; GCV DATA (3)'!$A$3:$A$187,'MASTER DATA FILE RAW COAL 2 (3)'!A11,'COAL RECEIPT &amp; GCV DATA (3)'!$F$3:$F$187)</f>
        <v>0</v>
      </c>
      <c r="G11" s="13">
        <f>IFERROR(VLOOKUP(A11,'COAL RECEIPT &amp; GCV DATA (3)'!$A$2:$V$187,7,0),0)</f>
        <v>0</v>
      </c>
      <c r="H11" s="13">
        <f>IFERROR(VLOOKUP(A11,'COAL RECEIPT &amp; GCV DATA (3)'!$A$2:$V$187,8,0),0)</f>
        <v>0</v>
      </c>
      <c r="I11" s="13">
        <f>IFERROR(VLOOKUP(A11,'COAL RECEIPT &amp; GCV DATA (3)'!$A$2:$V$9,9,0),0)</f>
        <v>0</v>
      </c>
      <c r="J11" s="13">
        <f>IFERROR(VLOOKUP(A11,'COAL RECEIPT &amp; GCV DATA (3)'!$A$2:$V$9,10,0),0)</f>
        <v>0</v>
      </c>
      <c r="K11" s="15">
        <f>SUMIF('COAL RECEIPT &amp; GCV DATA (3)'!$A$3:$A$187,'MASTER DATA FILE RAW COAL 2 (3)'!A11,'COAL RECEIPT &amp; GCV DATA (3)'!$K$3:$K$187)</f>
        <v>0</v>
      </c>
      <c r="L11" s="15">
        <f>SUMIF('COAL RECEIPT &amp; GCV DATA (3)'!$A$3:$A$187,'MASTER DATA FILE RAW COAL 2 (3)'!A11,'COAL RECEIPT &amp; GCV DATA (3)'!$L$3:$L$187)</f>
        <v>0</v>
      </c>
      <c r="M11" s="15">
        <f t="shared" si="0"/>
        <v>0</v>
      </c>
      <c r="N11" s="15">
        <f t="shared" si="1"/>
        <v>0</v>
      </c>
      <c r="O11" s="15">
        <f>SUMIF('COAL RECEIPT &amp; GCV DATA (3)'!$A$3:$A$187,'MASTER DATA FILE RAW COAL 2 (3)'!A11,'COAL RECEIPT &amp; GCV DATA (3)'!$O$3:$O$187)</f>
        <v>0</v>
      </c>
      <c r="P11" s="15">
        <f ca="1">SUMIF('COAL RECEIPT &amp; GCV DATA (3)'!$A$3:$A$187,'MASTER DATA FILE RAW COAL 2 (3)'!A11,'COAL RECEIPT &amp; GCV DATA (3)'!$P$3:$P$9)+IF(H11=$J$234,($K$234*K11),0)+IF(H11=$J$235,($K$235*K11),0)++IF(H10=$J$235,($K$236*K11),0)</f>
        <v>0</v>
      </c>
      <c r="Q11" s="15">
        <f>SUMIF('COAL RECEIPT &amp; GCV DATA (3)'!$A$3:$A$187,'MASTER DATA FILE RAW COAL 2 (3)'!A11,'COAL RECEIPT &amp; GCV DATA (3)'!$Q$3:$Q$187)+IF(H11=$J$234,($K$234*K11),0)+IF(H11=$J$235,($K$235*K11),0)++IF(H10=$J$235,($K$236*K11),0)</f>
        <v>0</v>
      </c>
      <c r="R11" s="16">
        <f>SUMIF('COAL RECEIPT &amp; GCV DATA (3)'!$A$3:$A$187,'MASTER DATA FILE RAW COAL 2 (3)'!A11,'COAL RECEIPT &amp; GCV DATA (3)'!$R$3:$R$187)+IF(H11=$J$234,($K$234*K11),0)+IF(H11=$J$235,($K$235*K11),0)</f>
        <v>0</v>
      </c>
      <c r="S11" s="15">
        <f t="shared" si="2"/>
        <v>0</v>
      </c>
      <c r="T11" s="15">
        <f>SUMIF('COAL RECEIPT &amp; GCV DATA (3)'!$A$3:$A$187,'MASTER DATA FILE RAW COAL 2 (3)'!A11,'COAL RECEIPT &amp; GCV DATA (3)'!$T$3:$T$187)</f>
        <v>0</v>
      </c>
      <c r="U11" s="15">
        <f t="shared" si="3"/>
        <v>0</v>
      </c>
      <c r="V11" s="15">
        <f>SUMIF('COAL RECEIPT &amp; GCV DATA (3)'!$A$3:$A$187,'MASTER DATA FILE RAW COAL 2 (3)'!A11,'COAL RECEIPT &amp; GCV DATA (3)'!$V$3:$V$187)</f>
        <v>0</v>
      </c>
      <c r="W11" s="15">
        <f t="shared" si="4"/>
        <v>0</v>
      </c>
    </row>
    <row r="12" spans="1:23" customFormat="1" x14ac:dyDescent="0.3">
      <c r="A12" s="100"/>
      <c r="B12" s="12">
        <f>SUMIF('COAL RECEIPT &amp; GCV DATA (3)'!$A$3:$A$187,'MASTER DATA FILE RAW COAL 2 (3)'!A12,'COAL RECEIPT &amp; GCV DATA (3)'!$B$3:$B$187)</f>
        <v>0</v>
      </c>
      <c r="C12" s="13">
        <f>SUMIF('COAL RECEIPT &amp; GCV DATA (3)'!$A$3:$A$187,'MASTER DATA FILE RAW COAL 2 (3)'!A12,'COAL RECEIPT &amp; GCV DATA (3)'!$C$3:$C$187)</f>
        <v>0</v>
      </c>
      <c r="D12" s="13">
        <f>IFERROR(VLOOKUP(A12,'COAL RECEIPT &amp; GCV DATA (3)'!$A$2:$V$187,4,0),0)</f>
        <v>0</v>
      </c>
      <c r="E12" s="14">
        <f>IFERROR(VLOOKUP(A12,'COAL RECEIPT &amp; GCV DATA (3)'!$A$2:$V$9,5,0),0)</f>
        <v>0</v>
      </c>
      <c r="F12" s="13">
        <f>SUMIF('COAL RECEIPT &amp; GCV DATA (3)'!$A$3:$A$187,'MASTER DATA FILE RAW COAL 2 (3)'!A12,'COAL RECEIPT &amp; GCV DATA (3)'!$F$3:$F$187)</f>
        <v>0</v>
      </c>
      <c r="G12" s="13">
        <f>IFERROR(VLOOKUP(A12,'COAL RECEIPT &amp; GCV DATA (3)'!$A$2:$V$187,7,0),0)</f>
        <v>0</v>
      </c>
      <c r="H12" s="13">
        <f>IFERROR(VLOOKUP(A12,'COAL RECEIPT &amp; GCV DATA (3)'!$A$2:$V$187,8,0),0)</f>
        <v>0</v>
      </c>
      <c r="I12" s="13">
        <f>IFERROR(VLOOKUP(A12,'COAL RECEIPT &amp; GCV DATA (3)'!$A$2:$V$9,9,0),0)</f>
        <v>0</v>
      </c>
      <c r="J12" s="13">
        <f>IFERROR(VLOOKUP(A12,'COAL RECEIPT &amp; GCV DATA (3)'!$A$2:$V$9,10,0),0)</f>
        <v>0</v>
      </c>
      <c r="K12" s="15">
        <f>SUMIF('COAL RECEIPT &amp; GCV DATA (3)'!$A$3:$A$187,'MASTER DATA FILE RAW COAL 2 (3)'!A12,'COAL RECEIPT &amp; GCV DATA (3)'!$K$3:$K$187)</f>
        <v>0</v>
      </c>
      <c r="L12" s="15">
        <f>SUMIF('COAL RECEIPT &amp; GCV DATA (3)'!$A$3:$A$187,'MASTER DATA FILE RAW COAL 2 (3)'!A12,'COAL RECEIPT &amp; GCV DATA (3)'!$L$3:$L$187)</f>
        <v>0</v>
      </c>
      <c r="M12" s="15">
        <f t="shared" si="0"/>
        <v>0</v>
      </c>
      <c r="N12" s="15">
        <f t="shared" si="1"/>
        <v>0</v>
      </c>
      <c r="O12" s="15">
        <f>SUMIF('COAL RECEIPT &amp; GCV DATA (3)'!$A$3:$A$187,'MASTER DATA FILE RAW COAL 2 (3)'!A12,'COAL RECEIPT &amp; GCV DATA (3)'!$O$3:$O$187)</f>
        <v>0</v>
      </c>
      <c r="P12" s="15">
        <f ca="1">SUMIF('COAL RECEIPT &amp; GCV DATA (3)'!$A$3:$A$187,'MASTER DATA FILE RAW COAL 2 (3)'!A12,'COAL RECEIPT &amp; GCV DATA (3)'!$P$3:$P$9)+IF(H12=$J$234,($K$234*K12),0)+IF(H12=$J$235,($K$235*K12),0)++IF(H11=$J$235,($K$236*K12),0)</f>
        <v>0</v>
      </c>
      <c r="Q12" s="15">
        <f>SUMIF('COAL RECEIPT &amp; GCV DATA (3)'!$A$3:$A$187,'MASTER DATA FILE RAW COAL 2 (3)'!A12,'COAL RECEIPT &amp; GCV DATA (3)'!$Q$3:$Q$187)+IF(H12=$J$234,($K$234*K12),0)+IF(H12=$J$235,($K$235*K12),0)++IF(H11=$J$235,($K$236*K12),0)</f>
        <v>0</v>
      </c>
      <c r="R12" s="16">
        <f>SUMIF('COAL RECEIPT &amp; GCV DATA (3)'!$A$3:$A$187,'MASTER DATA FILE RAW COAL 2 (3)'!A12,'COAL RECEIPT &amp; GCV DATA (3)'!$R$3:$R$187)+IF(H12=$J$234,($K$234*K12),0)+IF(H12=$J$235,($K$235*K12),0)</f>
        <v>0</v>
      </c>
      <c r="S12" s="15">
        <f t="shared" si="2"/>
        <v>0</v>
      </c>
      <c r="T12" s="15">
        <f>SUMIF('COAL RECEIPT &amp; GCV DATA (3)'!$A$3:$A$187,'MASTER DATA FILE RAW COAL 2 (3)'!A12,'COAL RECEIPT &amp; GCV DATA (3)'!$T$3:$T$187)</f>
        <v>0</v>
      </c>
      <c r="U12" s="15">
        <f t="shared" si="3"/>
        <v>0</v>
      </c>
      <c r="V12" s="15">
        <f>SUMIF('COAL RECEIPT &amp; GCV DATA (3)'!$A$3:$A$187,'MASTER DATA FILE RAW COAL 2 (3)'!A12,'COAL RECEIPT &amp; GCV DATA (3)'!$V$3:$V$187)</f>
        <v>0</v>
      </c>
      <c r="W12" s="15">
        <f t="shared" si="4"/>
        <v>0</v>
      </c>
    </row>
    <row r="13" spans="1:23" customFormat="1" x14ac:dyDescent="0.3">
      <c r="A13" s="100"/>
      <c r="B13" s="12">
        <f>SUMIF('COAL RECEIPT &amp; GCV DATA (3)'!$A$3:$A$187,'MASTER DATA FILE RAW COAL 2 (3)'!A13,'COAL RECEIPT &amp; GCV DATA (3)'!$B$3:$B$187)</f>
        <v>0</v>
      </c>
      <c r="C13" s="13">
        <f>SUMIF('COAL RECEIPT &amp; GCV DATA (3)'!$A$3:$A$187,'MASTER DATA FILE RAW COAL 2 (3)'!A13,'COAL RECEIPT &amp; GCV DATA (3)'!$C$3:$C$187)</f>
        <v>0</v>
      </c>
      <c r="D13" s="13">
        <f>IFERROR(VLOOKUP(A13,'COAL RECEIPT &amp; GCV DATA (3)'!$A$2:$V$187,4,0),0)</f>
        <v>0</v>
      </c>
      <c r="E13" s="14">
        <f>IFERROR(VLOOKUP(A13,'COAL RECEIPT &amp; GCV DATA (3)'!$A$2:$V$9,5,0),0)</f>
        <v>0</v>
      </c>
      <c r="F13" s="13">
        <f>SUMIF('COAL RECEIPT &amp; GCV DATA (3)'!$A$3:$A$187,'MASTER DATA FILE RAW COAL 2 (3)'!A13,'COAL RECEIPT &amp; GCV DATA (3)'!$F$3:$F$187)</f>
        <v>0</v>
      </c>
      <c r="G13" s="13">
        <f>IFERROR(VLOOKUP(A13,'COAL RECEIPT &amp; GCV DATA (3)'!$A$2:$V$187,7,0),0)</f>
        <v>0</v>
      </c>
      <c r="H13" s="13">
        <f>IFERROR(VLOOKUP(A13,'COAL RECEIPT &amp; GCV DATA (3)'!$A$2:$V$187,8,0),0)</f>
        <v>0</v>
      </c>
      <c r="I13" s="13">
        <f>IFERROR(VLOOKUP(A13,'COAL RECEIPT &amp; GCV DATA (3)'!$A$2:$V$9,9,0),0)</f>
        <v>0</v>
      </c>
      <c r="J13" s="13">
        <f>IFERROR(VLOOKUP(A13,'COAL RECEIPT &amp; GCV DATA (3)'!$A$2:$V$9,10,0),0)</f>
        <v>0</v>
      </c>
      <c r="K13" s="15">
        <f>SUMIF('COAL RECEIPT &amp; GCV DATA (3)'!$A$3:$A$187,'MASTER DATA FILE RAW COAL 2 (3)'!A13,'COAL RECEIPT &amp; GCV DATA (3)'!$K$3:$K$187)</f>
        <v>0</v>
      </c>
      <c r="L13" s="15">
        <f>SUMIF('COAL RECEIPT &amp; GCV DATA (3)'!$A$3:$A$187,'MASTER DATA FILE RAW COAL 2 (3)'!A13,'COAL RECEIPT &amp; GCV DATA (3)'!$L$3:$L$187)</f>
        <v>0</v>
      </c>
      <c r="M13" s="15">
        <f t="shared" si="0"/>
        <v>0</v>
      </c>
      <c r="N13" s="15">
        <f t="shared" si="1"/>
        <v>0</v>
      </c>
      <c r="O13" s="15">
        <f>SUMIF('COAL RECEIPT &amp; GCV DATA (3)'!$A$3:$A$187,'MASTER DATA FILE RAW COAL 2 (3)'!A13,'COAL RECEIPT &amp; GCV DATA (3)'!$O$3:$O$187)</f>
        <v>0</v>
      </c>
      <c r="P13" s="15">
        <f ca="1">SUMIF('COAL RECEIPT &amp; GCV DATA (3)'!$A$3:$A$187,'MASTER DATA FILE RAW COAL 2 (3)'!A13,'COAL RECEIPT &amp; GCV DATA (3)'!$P$3:$P$9)+IF(H13=$J$234,($K$234*K13),0)+IF(H13=$J$235,($K$235*K13),0)++IF(H12=$J$235,($K$236*K13),0)</f>
        <v>0</v>
      </c>
      <c r="Q13" s="15">
        <f>SUMIF('COAL RECEIPT &amp; GCV DATA (3)'!$A$3:$A$187,'MASTER DATA FILE RAW COAL 2 (3)'!A13,'COAL RECEIPT &amp; GCV DATA (3)'!$Q$3:$Q$187)+IF(H13=$J$234,($K$234*K13),0)+IF(H13=$J$235,($K$235*K13),0)++IF(H12=$J$235,($K$236*K13),0)</f>
        <v>0</v>
      </c>
      <c r="R13" s="16">
        <f>SUMIF('COAL RECEIPT &amp; GCV DATA (3)'!$A$3:$A$187,'MASTER DATA FILE RAW COAL 2 (3)'!A13,'COAL RECEIPT &amp; GCV DATA (3)'!$R$3:$R$187)+IF(H13=$J$234,($K$234*K13),0)+IF(H13=$J$235,($K$235*K13),0)</f>
        <v>0</v>
      </c>
      <c r="S13" s="15">
        <f t="shared" si="2"/>
        <v>0</v>
      </c>
      <c r="T13" s="15">
        <f>SUMIF('COAL RECEIPT &amp; GCV DATA (3)'!$A$3:$A$187,'MASTER DATA FILE RAW COAL 2 (3)'!A13,'COAL RECEIPT &amp; GCV DATA (3)'!$T$3:$T$187)</f>
        <v>0</v>
      </c>
      <c r="U13" s="15">
        <f t="shared" si="3"/>
        <v>0</v>
      </c>
      <c r="V13" s="15">
        <f>SUMIF('COAL RECEIPT &amp; GCV DATA (3)'!$A$3:$A$187,'MASTER DATA FILE RAW COAL 2 (3)'!A13,'COAL RECEIPT &amp; GCV DATA (3)'!$V$3:$V$187)</f>
        <v>0</v>
      </c>
      <c r="W13" s="15">
        <f t="shared" si="4"/>
        <v>0</v>
      </c>
    </row>
    <row r="14" spans="1:23" customFormat="1" x14ac:dyDescent="0.3">
      <c r="A14" s="19"/>
      <c r="B14" s="12">
        <f>SUMIF('COAL RECEIPT &amp; GCV DATA (3)'!$A$3:$A$187,'MASTER DATA FILE RAW COAL 2 (3)'!A14,'COAL RECEIPT &amp; GCV DATA (3)'!$B$3:$B$187)</f>
        <v>0</v>
      </c>
      <c r="C14" s="13">
        <f>SUMIF('COAL RECEIPT &amp; GCV DATA (3)'!$A$3:$A$187,'MASTER DATA FILE RAW COAL 2 (3)'!A14,'COAL RECEIPT &amp; GCV DATA (3)'!$C$3:$C$187)</f>
        <v>0</v>
      </c>
      <c r="D14" s="13">
        <f>IFERROR(VLOOKUP(A14,'COAL RECEIPT &amp; GCV DATA (3)'!$A$2:$V$187,4,0),0)</f>
        <v>0</v>
      </c>
      <c r="E14" s="14">
        <f>IFERROR(VLOOKUP(A14,'COAL RECEIPT &amp; GCV DATA (3)'!$A$2:$V$9,5,0),0)</f>
        <v>0</v>
      </c>
      <c r="F14" s="13">
        <f>SUMIF('COAL RECEIPT &amp; GCV DATA (3)'!$A$3:$A$187,'MASTER DATA FILE RAW COAL 2 (3)'!A14,'COAL RECEIPT &amp; GCV DATA (3)'!$F$3:$F$187)</f>
        <v>0</v>
      </c>
      <c r="G14" s="13">
        <f>IFERROR(VLOOKUP(A14,'COAL RECEIPT &amp; GCV DATA (3)'!$A$2:$V$9,7,0),0)</f>
        <v>0</v>
      </c>
      <c r="H14" s="13">
        <f>IFERROR(VLOOKUP(A14,'COAL RECEIPT &amp; GCV DATA (3)'!$A$2:$V$187,8,0),0)</f>
        <v>0</v>
      </c>
      <c r="I14" s="13">
        <f>IFERROR(VLOOKUP(A14,'COAL RECEIPT &amp; GCV DATA (3)'!$A$2:$V$9,9,0),0)</f>
        <v>0</v>
      </c>
      <c r="J14" s="13">
        <f>IFERROR(VLOOKUP(A14,'COAL RECEIPT &amp; GCV DATA (3)'!$A$2:$V$9,10,0),0)</f>
        <v>0</v>
      </c>
      <c r="K14" s="15">
        <f>SUMIF('COAL RECEIPT &amp; GCV DATA (3)'!$A$3:$A$187,'MASTER DATA FILE RAW COAL 2 (3)'!A14,'COAL RECEIPT &amp; GCV DATA (3)'!$K$3:$K$187)</f>
        <v>0</v>
      </c>
      <c r="L14" s="15">
        <f>SUMIF('COAL RECEIPT &amp; GCV DATA (3)'!$A$3:$A$187,'MASTER DATA FILE RAW COAL 2 (3)'!A14,'COAL RECEIPT &amp; GCV DATA (3)'!$L$3:$L$187)</f>
        <v>0</v>
      </c>
      <c r="M14" s="15">
        <f t="shared" si="0"/>
        <v>0</v>
      </c>
      <c r="N14" s="15">
        <f t="shared" si="1"/>
        <v>0</v>
      </c>
      <c r="O14" s="15">
        <f>SUMIF('COAL RECEIPT &amp; GCV DATA (3)'!$A$3:$A$187,'MASTER DATA FILE RAW COAL 2 (3)'!A14,'COAL RECEIPT &amp; GCV DATA (3)'!$O$3:$O$187)</f>
        <v>0</v>
      </c>
      <c r="P14" s="15">
        <f>SUMIF('COAL RECEIPT &amp; GCV DATA (3)'!$A$3:$A$9,'MASTER DATA FILE RAW COAL 2 (3)'!A14,'COAL RECEIPT &amp; GCV DATA (3)'!$P$3:$P$9)+IF(H14=$J$234,($K$234*K14),0)+IF(H14=$J$235,($K$235*K14),0)++IF(H13=$J$235,($K$236*K14),0)</f>
        <v>0</v>
      </c>
      <c r="Q14" s="15">
        <f>SUMIF('COAL RECEIPT &amp; GCV DATA (3)'!$A$3:$A$9,'MASTER DATA FILE RAW COAL 2 (3)'!A14,'COAL RECEIPT &amp; GCV DATA (3)'!$Q$3:$Q$9)+IF(H14=$J$234,($K$234*K14),0)+IF(H14=$J$235,($K$235*K14),0)++IF(H13=$J$235,($K$236*K14),0)</f>
        <v>0</v>
      </c>
      <c r="R14" s="16">
        <f>SUMIF('COAL RECEIPT &amp; GCV DATA (3)'!$A$3:$A$9,'MASTER DATA FILE RAW COAL 2 (3)'!A14,'COAL RECEIPT &amp; GCV DATA (3)'!$R$3:$R$9)+IF(H14=$J$234,($K$234*K14),0)+IF(H14=$J$235,($K$235*K14),0)</f>
        <v>0</v>
      </c>
      <c r="S14" s="15">
        <f t="shared" si="2"/>
        <v>0</v>
      </c>
      <c r="T14" s="15">
        <f>SUMIF('COAL RECEIPT &amp; GCV DATA (3)'!$A$3:$A$9,'MASTER DATA FILE RAW COAL 2 (3)'!A14,'COAL RECEIPT &amp; GCV DATA (3)'!$T$3:$T$9)</f>
        <v>0</v>
      </c>
      <c r="U14" s="15">
        <f t="shared" si="3"/>
        <v>0</v>
      </c>
      <c r="V14" s="15">
        <f>SUMIF('COAL RECEIPT &amp; GCV DATA (3)'!$A$3:$A$9,'MASTER DATA FILE RAW COAL 2 (3)'!A14,'COAL RECEIPT &amp; GCV DATA (3)'!$V$3:$V$9)</f>
        <v>0</v>
      </c>
      <c r="W14" s="15">
        <f t="shared" si="4"/>
        <v>0</v>
      </c>
    </row>
    <row r="15" spans="1:23" customFormat="1" x14ac:dyDescent="0.3">
      <c r="A15" s="20"/>
      <c r="B15" s="12">
        <f>SUMIF('COAL RECEIPT &amp; GCV DATA (3)'!$A$3:$A$187,'MASTER DATA FILE RAW COAL 2 (3)'!A15,'COAL RECEIPT &amp; GCV DATA (3)'!$B$3:$B$187)</f>
        <v>0</v>
      </c>
      <c r="C15" s="13">
        <f>SUMIF('COAL RECEIPT &amp; GCV DATA (3)'!$A$3:$A$187,'MASTER DATA FILE RAW COAL 2 (3)'!A15,'COAL RECEIPT &amp; GCV DATA (3)'!$C$3:$C$187)</f>
        <v>0</v>
      </c>
      <c r="D15" s="13">
        <f>IFERROR(VLOOKUP(A15,'COAL RECEIPT &amp; GCV DATA (3)'!$A$2:$V$187,4,0),0)</f>
        <v>0</v>
      </c>
      <c r="E15" s="14">
        <f>IFERROR(VLOOKUP(A15,'COAL RECEIPT &amp; GCV DATA (3)'!$A$2:$V$9,5,0),0)</f>
        <v>0</v>
      </c>
      <c r="F15" s="13">
        <f>SUMIF('COAL RECEIPT &amp; GCV DATA (3)'!$A$3:$A$9,'MASTER DATA FILE RAW COAL 2 (3)'!A15,'COAL RECEIPT &amp; GCV DATA (3)'!$F$3:$F$9)</f>
        <v>0</v>
      </c>
      <c r="G15" s="13">
        <f>IFERROR(VLOOKUP(A15,'COAL RECEIPT &amp; GCV DATA (3)'!$A$2:$V$9,7,0),0)</f>
        <v>0</v>
      </c>
      <c r="H15" s="13">
        <f>IFERROR(VLOOKUP(A15,'COAL RECEIPT &amp; GCV DATA (3)'!$A$2:$V$187,8,0),0)</f>
        <v>0</v>
      </c>
      <c r="I15" s="13">
        <f>IFERROR(VLOOKUP(A15,'COAL RECEIPT &amp; GCV DATA (3)'!$A$2:$V$9,9,0),0)</f>
        <v>0</v>
      </c>
      <c r="J15" s="13">
        <f>IFERROR(VLOOKUP(A15,'COAL RECEIPT &amp; GCV DATA (3)'!$A$2:$V$9,10,0),0)</f>
        <v>0</v>
      </c>
      <c r="K15" s="15">
        <f>SUMIF('COAL RECEIPT &amp; GCV DATA (3)'!$A$3:$A$187,'MASTER DATA FILE RAW COAL 2 (3)'!A15,'COAL RECEIPT &amp; GCV DATA (3)'!$K$3:$K$187)</f>
        <v>0</v>
      </c>
      <c r="L15" s="15">
        <f>SUMIF('COAL RECEIPT &amp; GCV DATA (3)'!$A$3:$A$187,'MASTER DATA FILE RAW COAL 2 (3)'!A15,'COAL RECEIPT &amp; GCV DATA (3)'!$L$3:$L$187)</f>
        <v>0</v>
      </c>
      <c r="M15" s="15">
        <f t="shared" si="0"/>
        <v>0</v>
      </c>
      <c r="N15" s="15">
        <f t="shared" si="1"/>
        <v>0</v>
      </c>
      <c r="O15" s="15">
        <f>SUMIF('COAL RECEIPT &amp; GCV DATA (3)'!$A$3:$A$187,'MASTER DATA FILE RAW COAL 2 (3)'!A15,'COAL RECEIPT &amp; GCV DATA (3)'!$O$3:$O$187)</f>
        <v>0</v>
      </c>
      <c r="P15" s="15">
        <f>SUMIF('COAL RECEIPT &amp; GCV DATA (3)'!$A$3:$A$9,'MASTER DATA FILE RAW COAL 2 (3)'!A15,'COAL RECEIPT &amp; GCV DATA (3)'!$P$3:$P$9)+IF(H15=$J$234,($K$234*K15),0)+IF(H15=$J$235,($K$235*K15),0)++IF(H14=$J$235,($K$236*K15),0)</f>
        <v>0</v>
      </c>
      <c r="Q15" s="15">
        <f>SUMIF('COAL RECEIPT &amp; GCV DATA (3)'!$A$3:$A$9,'MASTER DATA FILE RAW COAL 2 (3)'!A15,'COAL RECEIPT &amp; GCV DATA (3)'!$Q$3:$Q$9)+IF(H15=$J$234,($K$234*K15),0)+IF(H15=$J$235,($K$235*K15),0)++IF(H14=$J$235,($K$236*K15),0)</f>
        <v>0</v>
      </c>
      <c r="R15" s="16">
        <f>SUMIF('COAL RECEIPT &amp; GCV DATA (3)'!$A$3:$A$9,'MASTER DATA FILE RAW COAL 2 (3)'!A15,'COAL RECEIPT &amp; GCV DATA (3)'!$R$3:$R$9)+IF(H15=$J$234,($K$234*K15),0)+IF(H15=$J$235,($K$235*K15),0)</f>
        <v>0</v>
      </c>
      <c r="S15" s="15">
        <f t="shared" si="2"/>
        <v>0</v>
      </c>
      <c r="T15" s="15">
        <f>SUMIF('COAL RECEIPT &amp; GCV DATA (3)'!$A$3:$A$9,'MASTER DATA FILE RAW COAL 2 (3)'!A15,'COAL RECEIPT &amp; GCV DATA (3)'!$T$3:$T$9)</f>
        <v>0</v>
      </c>
      <c r="U15" s="15">
        <f t="shared" si="3"/>
        <v>0</v>
      </c>
      <c r="V15" s="15">
        <f>SUMIF('COAL RECEIPT &amp; GCV DATA (3)'!$A$3:$A$9,'MASTER DATA FILE RAW COAL 2 (3)'!A15,'COAL RECEIPT &amp; GCV DATA (3)'!$V$3:$V$9)</f>
        <v>0</v>
      </c>
      <c r="W15" s="15">
        <f t="shared" si="4"/>
        <v>0</v>
      </c>
    </row>
    <row r="16" spans="1:23" customFormat="1" x14ac:dyDescent="0.3">
      <c r="A16" s="12"/>
      <c r="B16" s="12">
        <f>SUMIF('COAL RECEIPT &amp; GCV DATA (3)'!$A$3:$A$187,'MASTER DATA FILE RAW COAL 2 (3)'!A16,'COAL RECEIPT &amp; GCV DATA (3)'!$B$3:$B$187)</f>
        <v>0</v>
      </c>
      <c r="C16" s="13">
        <f>SUMIF('COAL RECEIPT &amp; GCV DATA (3)'!$A$3:$A$187,'MASTER DATA FILE RAW COAL 2 (3)'!A16,'COAL RECEIPT &amp; GCV DATA (3)'!$C$3:$C$187)</f>
        <v>0</v>
      </c>
      <c r="D16" s="13">
        <f>IFERROR(VLOOKUP(A16,'COAL RECEIPT &amp; GCV DATA (3)'!$A$2:$V$187,4,0),0)</f>
        <v>0</v>
      </c>
      <c r="E16" s="14">
        <f>IFERROR(VLOOKUP(A16,'COAL RECEIPT &amp; GCV DATA (3)'!$A$2:$V$9,5,0),0)</f>
        <v>0</v>
      </c>
      <c r="F16" s="13">
        <f>SUMIF('COAL RECEIPT &amp; GCV DATA (3)'!$A$3:$A$9,'MASTER DATA FILE RAW COAL 2 (3)'!A16,'COAL RECEIPT &amp; GCV DATA (3)'!$F$3:$F$9)</f>
        <v>0</v>
      </c>
      <c r="G16" s="13">
        <f>IFERROR(VLOOKUP(A16,'COAL RECEIPT &amp; GCV DATA (3)'!$A$2:$V$9,7,0),0)</f>
        <v>0</v>
      </c>
      <c r="H16" s="13">
        <f>IFERROR(VLOOKUP(A16,'COAL RECEIPT &amp; GCV DATA (3)'!$A$2:$V$187,8,0),0)</f>
        <v>0</v>
      </c>
      <c r="I16" s="13">
        <f>IFERROR(VLOOKUP(A16,'COAL RECEIPT &amp; GCV DATA (3)'!$A$2:$V$9,9,0),0)</f>
        <v>0</v>
      </c>
      <c r="J16" s="13">
        <f>IFERROR(VLOOKUP(A16,'COAL RECEIPT &amp; GCV DATA (3)'!$A$2:$V$9,10,0),0)</f>
        <v>0</v>
      </c>
      <c r="K16" s="15">
        <f>SUMIF('COAL RECEIPT &amp; GCV DATA (3)'!$A$3:$A$187,'MASTER DATA FILE RAW COAL 2 (3)'!A16,'COAL RECEIPT &amp; GCV DATA (3)'!$K$3:$K$187)</f>
        <v>0</v>
      </c>
      <c r="L16" s="15">
        <f>SUMIF('COAL RECEIPT &amp; GCV DATA (3)'!$A$3:$A$9,'MASTER DATA FILE RAW COAL 2 (3)'!A16,'COAL RECEIPT &amp; GCV DATA (3)'!$L$3:$L$9)</f>
        <v>0</v>
      </c>
      <c r="M16" s="15">
        <f t="shared" si="0"/>
        <v>0</v>
      </c>
      <c r="N16" s="15">
        <f t="shared" si="1"/>
        <v>0</v>
      </c>
      <c r="O16" s="15">
        <f>SUMIF('COAL RECEIPT &amp; GCV DATA (3)'!$A$3:$A$187,'MASTER DATA FILE RAW COAL 2 (3)'!A16,'COAL RECEIPT &amp; GCV DATA (3)'!$O$3:$O$187)</f>
        <v>0</v>
      </c>
      <c r="P16" s="15">
        <f>SUMIF('COAL RECEIPT &amp; GCV DATA (3)'!$A$3:$A$9,'MASTER DATA FILE RAW COAL 2 (3)'!A16,'COAL RECEIPT &amp; GCV DATA (3)'!$P$3:$P$9)+IF(H16=$J$234,($K$234*K16),0)+IF(H16=$J$235,($K$235*K16),0)++IF(H15=$J$235,($K$236*K16),0)</f>
        <v>0</v>
      </c>
      <c r="Q16" s="15">
        <f>SUMIF('COAL RECEIPT &amp; GCV DATA (3)'!$A$3:$A$9,'MASTER DATA FILE RAW COAL 2 (3)'!A16,'COAL RECEIPT &amp; GCV DATA (3)'!$Q$3:$Q$9)+IF(H16=$J$234,($K$234*K16),0)+IF(H16=$J$235,($K$235*K16),0)++IF(H15=$J$235,($K$236*K16),0)</f>
        <v>0</v>
      </c>
      <c r="R16" s="16">
        <f>SUMIF('COAL RECEIPT &amp; GCV DATA (3)'!$A$3:$A$9,'MASTER DATA FILE RAW COAL 2 (3)'!A16,'COAL RECEIPT &amp; GCV DATA (3)'!$R$3:$R$9)+IF(H16=$J$234,($K$234*K16),0)+IF(H16=$J$235,($K$235*K16),0)</f>
        <v>0</v>
      </c>
      <c r="S16" s="15">
        <f t="shared" si="2"/>
        <v>0</v>
      </c>
      <c r="T16" s="15">
        <f>SUMIF('COAL RECEIPT &amp; GCV DATA (3)'!$A$3:$A$9,'MASTER DATA FILE RAW COAL 2 (3)'!A16,'COAL RECEIPT &amp; GCV DATA (3)'!$T$3:$T$9)</f>
        <v>0</v>
      </c>
      <c r="U16" s="15">
        <f t="shared" si="3"/>
        <v>0</v>
      </c>
      <c r="V16" s="15">
        <f>SUMIF('COAL RECEIPT &amp; GCV DATA (3)'!$A$3:$A$9,'MASTER DATA FILE RAW COAL 2 (3)'!A16,'COAL RECEIPT &amp; GCV DATA (3)'!$V$3:$V$9)</f>
        <v>0</v>
      </c>
      <c r="W16" s="15">
        <f t="shared" si="4"/>
        <v>0</v>
      </c>
    </row>
    <row r="17" spans="1:23" customFormat="1" x14ac:dyDescent="0.3">
      <c r="A17" s="21"/>
      <c r="B17" s="12">
        <f>SUMIF('COAL RECEIPT &amp; GCV DATA (3)'!$A$3:$A$187,'MASTER DATA FILE RAW COAL 2 (3)'!A17,'COAL RECEIPT &amp; GCV DATA (3)'!$B$3:$B$187)</f>
        <v>0</v>
      </c>
      <c r="C17" s="13">
        <f>SUMIF('COAL RECEIPT &amp; GCV DATA (3)'!$A$3:$A$187,'MASTER DATA FILE RAW COAL 2 (3)'!A17,'COAL RECEIPT &amp; GCV DATA (3)'!$C$3:$C$187)</f>
        <v>0</v>
      </c>
      <c r="D17" s="13">
        <f>IFERROR(VLOOKUP(A17,'COAL RECEIPT &amp; GCV DATA (3)'!$A$2:$V$187,4,0),0)</f>
        <v>0</v>
      </c>
      <c r="E17" s="14">
        <f>IFERROR(VLOOKUP(A17,'COAL RECEIPT &amp; GCV DATA (3)'!$A$2:$V$9,5,0),0)</f>
        <v>0</v>
      </c>
      <c r="F17" s="13">
        <f>SUMIF('COAL RECEIPT &amp; GCV DATA (3)'!$A$3:$A$9,'MASTER DATA FILE RAW COAL 2 (3)'!A17,'COAL RECEIPT &amp; GCV DATA (3)'!$F$3:$F$9)</f>
        <v>0</v>
      </c>
      <c r="G17" s="13">
        <f>IFERROR(VLOOKUP(A17,'COAL RECEIPT &amp; GCV DATA (3)'!$A$2:$V$9,7,0),0)</f>
        <v>0</v>
      </c>
      <c r="H17" s="13">
        <f>IFERROR(VLOOKUP(A17,'COAL RECEIPT &amp; GCV DATA (3)'!$A$2:$V$9,8,0),0)</f>
        <v>0</v>
      </c>
      <c r="I17" s="13">
        <f>IFERROR(VLOOKUP(A17,'COAL RECEIPT &amp; GCV DATA (3)'!$A$2:$V$9,9,0),0)</f>
        <v>0</v>
      </c>
      <c r="J17" s="13">
        <f>IFERROR(VLOOKUP(A17,'COAL RECEIPT &amp; GCV DATA (3)'!$A$2:$V$9,10,0),0)</f>
        <v>0</v>
      </c>
      <c r="K17" s="15">
        <f>SUMIF('COAL RECEIPT &amp; GCV DATA (3)'!$A$3:$A$187,'MASTER DATA FILE RAW COAL 2 (3)'!A17,'COAL RECEIPT &amp; GCV DATA (3)'!$K$3:$K$187)</f>
        <v>0</v>
      </c>
      <c r="L17" s="15">
        <f>SUMIF('COAL RECEIPT &amp; GCV DATA (3)'!$A$3:$A$9,'MASTER DATA FILE RAW COAL 2 (3)'!A17,'COAL RECEIPT &amp; GCV DATA (3)'!$L$3:$L$9)</f>
        <v>0</v>
      </c>
      <c r="M17" s="15">
        <f t="shared" si="0"/>
        <v>0</v>
      </c>
      <c r="N17" s="15">
        <f t="shared" si="1"/>
        <v>0</v>
      </c>
      <c r="O17" s="15">
        <f>SUMIF('COAL RECEIPT &amp; GCV DATA (3)'!$A$3:$A$9,'MASTER DATA FILE RAW COAL 2 (3)'!A17,'COAL RECEIPT &amp; GCV DATA (3)'!$O$3:$O$9)</f>
        <v>0</v>
      </c>
      <c r="P17" s="15">
        <f>SUMIF('COAL RECEIPT &amp; GCV DATA (3)'!$A$3:$A$9,'MASTER DATA FILE RAW COAL 2 (3)'!A17,'COAL RECEIPT &amp; GCV DATA (3)'!$P$3:$P$9)+IF(H17=$J$234,($K$234*K17),0)+IF(H17=$J$235,($K$235*K17),0)++IF(H16=$J$235,($K$236*K17),0)</f>
        <v>0</v>
      </c>
      <c r="Q17" s="15">
        <f>SUMIF('COAL RECEIPT &amp; GCV DATA (3)'!$A$3:$A$9,'MASTER DATA FILE RAW COAL 2 (3)'!A17,'COAL RECEIPT &amp; GCV DATA (3)'!$Q$3:$Q$9)+IF(H17=$J$234,($K$234*K17),0)+IF(H17=$J$235,($K$235*K17),0)++IF(H16=$J$235,($K$236*K17),0)</f>
        <v>0</v>
      </c>
      <c r="R17" s="16">
        <f>SUMIF('COAL RECEIPT &amp; GCV DATA (3)'!$A$3:$A$9,'MASTER DATA FILE RAW COAL 2 (3)'!A17,'COAL RECEIPT &amp; GCV DATA (3)'!$R$3:$R$9)+IF(H17=$J$234,($K$234*K17),0)+IF(H17=$J$235,($K$235*K17),0)</f>
        <v>0</v>
      </c>
      <c r="S17" s="15">
        <f t="shared" si="2"/>
        <v>0</v>
      </c>
      <c r="T17" s="15">
        <f>SUMIF('COAL RECEIPT &amp; GCV DATA (3)'!$A$3:$A$9,'MASTER DATA FILE RAW COAL 2 (3)'!A17,'COAL RECEIPT &amp; GCV DATA (3)'!$T$3:$T$9)</f>
        <v>0</v>
      </c>
      <c r="U17" s="15">
        <f t="shared" si="3"/>
        <v>0</v>
      </c>
      <c r="V17" s="15">
        <f>SUMIF('COAL RECEIPT &amp; GCV DATA (3)'!$A$3:$A$9,'MASTER DATA FILE RAW COAL 2 (3)'!A17,'COAL RECEIPT &amp; GCV DATA (3)'!$V$3:$V$9)</f>
        <v>0</v>
      </c>
      <c r="W17" s="15">
        <f t="shared" si="4"/>
        <v>0</v>
      </c>
    </row>
    <row r="18" spans="1:23" customFormat="1" x14ac:dyDescent="0.3">
      <c r="A18" s="12"/>
      <c r="B18" s="12">
        <f>SUMIF('COAL RECEIPT &amp; GCV DATA (3)'!$A$3:$A$187,'MASTER DATA FILE RAW COAL 2 (3)'!A18,'COAL RECEIPT &amp; GCV DATA (3)'!$B$3:$B$187)</f>
        <v>0</v>
      </c>
      <c r="C18" s="13">
        <f>SUMIF('COAL RECEIPT &amp; GCV DATA (3)'!$A$3:$A$187,'MASTER DATA FILE RAW COAL 2 (3)'!A18,'COAL RECEIPT &amp; GCV DATA (3)'!$C$3:$C$187)</f>
        <v>0</v>
      </c>
      <c r="D18" s="13">
        <f>IFERROR(VLOOKUP(A18,'COAL RECEIPT &amp; GCV DATA (3)'!$A$2:$V$9,4,0),0)</f>
        <v>0</v>
      </c>
      <c r="E18" s="14">
        <f>IFERROR(VLOOKUP(A18,'COAL RECEIPT &amp; GCV DATA (3)'!$A$2:$V$9,5,0),0)</f>
        <v>0</v>
      </c>
      <c r="F18" s="13">
        <f>SUMIF('COAL RECEIPT &amp; GCV DATA (3)'!$A$3:$A$9,'MASTER DATA FILE RAW COAL 2 (3)'!A18,'COAL RECEIPT &amp; GCV DATA (3)'!$F$3:$F$9)</f>
        <v>0</v>
      </c>
      <c r="G18" s="13">
        <f>IFERROR(VLOOKUP(A18,'COAL RECEIPT &amp; GCV DATA (3)'!$A$2:$V$9,7,0),0)</f>
        <v>0</v>
      </c>
      <c r="H18" s="13">
        <f>IFERROR(VLOOKUP(A18,'COAL RECEIPT &amp; GCV DATA (3)'!$A$2:$V$9,8,0),0)</f>
        <v>0</v>
      </c>
      <c r="I18" s="13">
        <f>IFERROR(VLOOKUP(A18,'COAL RECEIPT &amp; GCV DATA (3)'!$A$2:$V$9,9,0),0)</f>
        <v>0</v>
      </c>
      <c r="J18" s="13">
        <f>IFERROR(VLOOKUP(A18,'COAL RECEIPT &amp; GCV DATA (3)'!$A$2:$V$9,10,0),0)</f>
        <v>0</v>
      </c>
      <c r="K18" s="15">
        <f>SUMIF('COAL RECEIPT &amp; GCV DATA (3)'!$A$3:$A$187,'MASTER DATA FILE RAW COAL 2 (3)'!A18,'COAL RECEIPT &amp; GCV DATA (3)'!$K$3:$K$187)</f>
        <v>0</v>
      </c>
      <c r="L18" s="15">
        <f>SUMIF('COAL RECEIPT &amp; GCV DATA (3)'!$A$3:$A$9,'MASTER DATA FILE RAW COAL 2 (3)'!A18,'COAL RECEIPT &amp; GCV DATA (3)'!$L$3:$L$9)</f>
        <v>0</v>
      </c>
      <c r="M18" s="15">
        <f t="shared" si="0"/>
        <v>0</v>
      </c>
      <c r="N18" s="15">
        <f t="shared" si="1"/>
        <v>0</v>
      </c>
      <c r="O18" s="15">
        <f>SUMIF('COAL RECEIPT &amp; GCV DATA (3)'!$A$3:$A$9,'MASTER DATA FILE RAW COAL 2 (3)'!A18,'COAL RECEIPT &amp; GCV DATA (3)'!$O$3:$O$9)</f>
        <v>0</v>
      </c>
      <c r="P18" s="15">
        <f t="shared" ref="P18:P81" si="5">+O18*K18</f>
        <v>0</v>
      </c>
      <c r="Q18" s="15">
        <f>SUMIF('COAL RECEIPT &amp; GCV DATA (3)'!$A$3:$A$9,'MASTER DATA FILE RAW COAL 2 (3)'!A18,'COAL RECEIPT &amp; GCV DATA (3)'!$Q$3:$Q$9)+IF(H18=$J$234,($K$234*K18),0)+IF(H18=$J$235,($K$235*K18),0)++IF(H17=$J$235,($K$236*K18),0)</f>
        <v>0</v>
      </c>
      <c r="R18" s="16">
        <f>SUMIF('COAL RECEIPT &amp; GCV DATA (3)'!$A$3:$A$9,'MASTER DATA FILE RAW COAL 2 (3)'!A18,'COAL RECEIPT &amp; GCV DATA (3)'!$R$3:$R$9)+IF(H18=$J$234,($K$234*K18),0)+IF(H18=$J$235,($K$235*K18),0)</f>
        <v>0</v>
      </c>
      <c r="S18" s="15">
        <f t="shared" si="2"/>
        <v>0</v>
      </c>
      <c r="T18" s="15">
        <f>SUMIF('COAL RECEIPT &amp; GCV DATA (3)'!$A$3:$A$9,'MASTER DATA FILE RAW COAL 2 (3)'!A18,'COAL RECEIPT &amp; GCV DATA (3)'!$T$3:$T$9)</f>
        <v>0</v>
      </c>
      <c r="U18" s="15">
        <f t="shared" si="3"/>
        <v>0</v>
      </c>
      <c r="V18" s="15">
        <f>SUMIF('COAL RECEIPT &amp; GCV DATA (3)'!$A$3:$A$9,'MASTER DATA FILE RAW COAL 2 (3)'!A18,'COAL RECEIPT &amp; GCV DATA (3)'!$V$3:$V$9)</f>
        <v>0</v>
      </c>
      <c r="W18" s="15">
        <f t="shared" si="4"/>
        <v>0</v>
      </c>
    </row>
    <row r="19" spans="1:23" customFormat="1" x14ac:dyDescent="0.3">
      <c r="A19" s="12"/>
      <c r="B19" s="12">
        <f>SUMIF('COAL RECEIPT &amp; GCV DATA (3)'!$A$3:$A$187,'MASTER DATA FILE RAW COAL 2 (3)'!A19,'COAL RECEIPT &amp; GCV DATA (3)'!$B$3:$B$187)</f>
        <v>0</v>
      </c>
      <c r="C19" s="13">
        <f>SUMIF('COAL RECEIPT &amp; GCV DATA (3)'!$A$3:$A$187,'MASTER DATA FILE RAW COAL 2 (3)'!A19,'COAL RECEIPT &amp; GCV DATA (3)'!$C$3:$C$187)</f>
        <v>0</v>
      </c>
      <c r="D19" s="13">
        <f>IFERROR(VLOOKUP(A19,'COAL RECEIPT &amp; GCV DATA (3)'!$A$2:$V$9,4,0),0)</f>
        <v>0</v>
      </c>
      <c r="E19" s="14">
        <f>IFERROR(VLOOKUP(A19,'COAL RECEIPT &amp; GCV DATA (3)'!$A$2:$V$9,5,0),0)</f>
        <v>0</v>
      </c>
      <c r="F19" s="13">
        <f>SUMIF('COAL RECEIPT &amp; GCV DATA (3)'!$A$3:$A$9,'MASTER DATA FILE RAW COAL 2 (3)'!A19,'COAL RECEIPT &amp; GCV DATA (3)'!$F$3:$F$9)</f>
        <v>0</v>
      </c>
      <c r="G19" s="13">
        <f>IFERROR(VLOOKUP(A19,'COAL RECEIPT &amp; GCV DATA (3)'!$A$2:$V$9,7,0),0)</f>
        <v>0</v>
      </c>
      <c r="H19" s="13">
        <f>IFERROR(VLOOKUP(A19,'COAL RECEIPT &amp; GCV DATA (3)'!$A$2:$V$9,8,0),0)</f>
        <v>0</v>
      </c>
      <c r="I19" s="13">
        <f>IFERROR(VLOOKUP(A19,'COAL RECEIPT &amp; GCV DATA (3)'!$A$2:$V$9,9,0),0)</f>
        <v>0</v>
      </c>
      <c r="J19" s="13">
        <f>IFERROR(VLOOKUP(A19,'COAL RECEIPT &amp; GCV DATA (3)'!$A$2:$V$9,10,0),0)</f>
        <v>0</v>
      </c>
      <c r="K19" s="15">
        <f>SUMIF('COAL RECEIPT &amp; GCV DATA (3)'!$A$3:$A$187,'MASTER DATA FILE RAW COAL 2 (3)'!A19,'COAL RECEIPT &amp; GCV DATA (3)'!$K$3:$K$187)</f>
        <v>0</v>
      </c>
      <c r="L19" s="15">
        <f>SUMIF('COAL RECEIPT &amp; GCV DATA (3)'!$A$3:$A$9,'MASTER DATA FILE RAW COAL 2 (3)'!A19,'COAL RECEIPT &amp; GCV DATA (3)'!$L$3:$L$9)</f>
        <v>0</v>
      </c>
      <c r="M19" s="15">
        <f t="shared" si="0"/>
        <v>0</v>
      </c>
      <c r="N19" s="15">
        <f t="shared" si="1"/>
        <v>0</v>
      </c>
      <c r="O19" s="15">
        <f>SUMIF('COAL RECEIPT &amp; GCV DATA (3)'!$A$3:$A$9,'MASTER DATA FILE RAW COAL 2 (3)'!A19,'COAL RECEIPT &amp; GCV DATA (3)'!$O$3:$O$9)</f>
        <v>0</v>
      </c>
      <c r="P19" s="15">
        <f t="shared" si="5"/>
        <v>0</v>
      </c>
      <c r="Q19" s="15">
        <f>SUMIF('COAL RECEIPT &amp; GCV DATA (3)'!$A$3:$A$9,'MASTER DATA FILE RAW COAL 2 (3)'!A19,'COAL RECEIPT &amp; GCV DATA (3)'!$Q$3:$Q$9)+IF(H19=$J$234,($K$234*K19),0)+IF(H19=$J$235,($K$235*K19),0)++IF(H18=$J$235,($K$236*K19),0)</f>
        <v>0</v>
      </c>
      <c r="R19" s="16">
        <f>SUMIF('COAL RECEIPT &amp; GCV DATA (3)'!$A$3:$A$9,'MASTER DATA FILE RAW COAL 2 (3)'!A19,'COAL RECEIPT &amp; GCV DATA (3)'!$R$3:$R$9)+IF(H19=$J$234,($K$234*K19),0)+IF(H19=$J$235,($K$235*K19),0)</f>
        <v>0</v>
      </c>
      <c r="S19" s="15">
        <f t="shared" si="2"/>
        <v>0</v>
      </c>
      <c r="T19" s="15">
        <f>SUMIF('COAL RECEIPT &amp; GCV DATA (3)'!$A$3:$A$9,'MASTER DATA FILE RAW COAL 2 (3)'!A19,'COAL RECEIPT &amp; GCV DATA (3)'!$T$3:$T$9)</f>
        <v>0</v>
      </c>
      <c r="U19" s="15">
        <f t="shared" si="3"/>
        <v>0</v>
      </c>
      <c r="V19" s="15">
        <f>SUMIF('COAL RECEIPT &amp; GCV DATA (3)'!$A$3:$A$9,'MASTER DATA FILE RAW COAL 2 (3)'!A19,'COAL RECEIPT &amp; GCV DATA (3)'!$V$3:$V$9)</f>
        <v>0</v>
      </c>
      <c r="W19" s="15">
        <f t="shared" si="4"/>
        <v>0</v>
      </c>
    </row>
    <row r="20" spans="1:23" customFormat="1" x14ac:dyDescent="0.3">
      <c r="A20" s="12"/>
      <c r="B20" s="12">
        <f>SUMIF('COAL RECEIPT &amp; GCV DATA (3)'!$A$3:$A$187,'MASTER DATA FILE RAW COAL 2 (3)'!A20,'COAL RECEIPT &amp; GCV DATA (3)'!$B$3:$B$187)</f>
        <v>0</v>
      </c>
      <c r="C20" s="13">
        <f>SUMIF('COAL RECEIPT &amp; GCV DATA (3)'!$A$3:$A$187,'MASTER DATA FILE RAW COAL 2 (3)'!A20,'COAL RECEIPT &amp; GCV DATA (3)'!$C$3:$C$187)</f>
        <v>0</v>
      </c>
      <c r="D20" s="13">
        <f>IFERROR(VLOOKUP(A20,'COAL RECEIPT &amp; GCV DATA (3)'!$A$2:$V$9,4,0),0)</f>
        <v>0</v>
      </c>
      <c r="E20" s="14">
        <f>IFERROR(VLOOKUP(A20,'COAL RECEIPT &amp; GCV DATA (3)'!$A$2:$V$9,5,0),0)</f>
        <v>0</v>
      </c>
      <c r="F20" s="13">
        <f>SUMIF('COAL RECEIPT &amp; GCV DATA (3)'!$A$3:$A$9,'MASTER DATA FILE RAW COAL 2 (3)'!A20,'COAL RECEIPT &amp; GCV DATA (3)'!$F$3:$F$9)</f>
        <v>0</v>
      </c>
      <c r="G20" s="13">
        <f>IFERROR(VLOOKUP(A20,'COAL RECEIPT &amp; GCV DATA (3)'!$A$2:$V$9,7,0),0)</f>
        <v>0</v>
      </c>
      <c r="H20" s="13">
        <f>IFERROR(VLOOKUP(A20,'COAL RECEIPT &amp; GCV DATA (3)'!$A$2:$V$9,8,0),0)</f>
        <v>0</v>
      </c>
      <c r="I20" s="13">
        <f>IFERROR(VLOOKUP(A20,'COAL RECEIPT &amp; GCV DATA (3)'!$A$2:$V$9,9,0),0)</f>
        <v>0</v>
      </c>
      <c r="J20" s="13">
        <f>IFERROR(VLOOKUP(A20,'COAL RECEIPT &amp; GCV DATA (3)'!$A$2:$V$9,10,0),0)</f>
        <v>0</v>
      </c>
      <c r="K20" s="15">
        <f>SUMIF('COAL RECEIPT &amp; GCV DATA (3)'!$A$3:$A$187,'MASTER DATA FILE RAW COAL 2 (3)'!A20,'COAL RECEIPT &amp; GCV DATA (3)'!$K$3:$K$187)</f>
        <v>0</v>
      </c>
      <c r="L20" s="15">
        <f>SUMIF('COAL RECEIPT &amp; GCV DATA (3)'!$A$3:$A$9,'MASTER DATA FILE RAW COAL 2 (3)'!A20,'COAL RECEIPT &amp; GCV DATA (3)'!$L$3:$L$9)</f>
        <v>0</v>
      </c>
      <c r="M20" s="15">
        <f t="shared" si="0"/>
        <v>0</v>
      </c>
      <c r="N20" s="15">
        <f t="shared" si="1"/>
        <v>0</v>
      </c>
      <c r="O20" s="15">
        <f>SUMIF('COAL RECEIPT &amp; GCV DATA (3)'!$A$3:$A$9,'MASTER DATA FILE RAW COAL 2 (3)'!A20,'COAL RECEIPT &amp; GCV DATA (3)'!$O$3:$O$9)</f>
        <v>0</v>
      </c>
      <c r="P20" s="15">
        <f t="shared" si="5"/>
        <v>0</v>
      </c>
      <c r="Q20" s="15">
        <f>SUMIF('COAL RECEIPT &amp; GCV DATA (3)'!$A$3:$A$9,'MASTER DATA FILE RAW COAL 2 (3)'!A20,'COAL RECEIPT &amp; GCV DATA (3)'!$Q$3:$Q$9)+IF(H20=$J$234,($K$234*K20),0)+IF(H20=$J$235,($K$235*K20),0)++IF(H19=$J$235,($K$236*K20),0)</f>
        <v>0</v>
      </c>
      <c r="R20" s="16">
        <f>SUMIF('COAL RECEIPT &amp; GCV DATA (3)'!$A$3:$A$9,'MASTER DATA FILE RAW COAL 2 (3)'!A20,'COAL RECEIPT &amp; GCV DATA (3)'!$R$3:$R$9)+IF(H20=$J$234,($K$234*K20),0)+IF(H20=$J$235,($K$235*K20),0)</f>
        <v>0</v>
      </c>
      <c r="S20" s="15">
        <f t="shared" si="2"/>
        <v>0</v>
      </c>
      <c r="T20" s="15">
        <f>SUMIF('COAL RECEIPT &amp; GCV DATA (3)'!$A$3:$A$9,'MASTER DATA FILE RAW COAL 2 (3)'!A20,'COAL RECEIPT &amp; GCV DATA (3)'!$T$3:$T$9)</f>
        <v>0</v>
      </c>
      <c r="U20" s="15">
        <f t="shared" si="3"/>
        <v>0</v>
      </c>
      <c r="V20" s="15">
        <f>SUMIF('COAL RECEIPT &amp; GCV DATA (3)'!$A$3:$A$9,'MASTER DATA FILE RAW COAL 2 (3)'!A20,'COAL RECEIPT &amp; GCV DATA (3)'!$V$3:$V$9)</f>
        <v>0</v>
      </c>
      <c r="W20" s="15">
        <f t="shared" si="4"/>
        <v>0</v>
      </c>
    </row>
    <row r="21" spans="1:23" customFormat="1" x14ac:dyDescent="0.3">
      <c r="A21" s="12"/>
      <c r="B21" s="12">
        <f>SUMIF('COAL RECEIPT &amp; GCV DATA (3)'!$A$3:$A$9,'MASTER DATA FILE RAW COAL 2 (3)'!A21,'COAL RECEIPT &amp; GCV DATA (3)'!$B$3:$B$9)</f>
        <v>0</v>
      </c>
      <c r="C21" s="13">
        <f>SUMIF('COAL RECEIPT &amp; GCV DATA (3)'!$A$3:$A$187,'MASTER DATA FILE RAW COAL 2 (3)'!A21,'COAL RECEIPT &amp; GCV DATA (3)'!$C$3:$C$187)</f>
        <v>0</v>
      </c>
      <c r="D21" s="13">
        <f>IFERROR(VLOOKUP(A21,'COAL RECEIPT &amp; GCV DATA (3)'!$A$2:$V$9,4,0),0)</f>
        <v>0</v>
      </c>
      <c r="E21" s="14">
        <f>IFERROR(VLOOKUP(A21,'COAL RECEIPT &amp; GCV DATA (3)'!$A$2:$V$9,5,0),0)</f>
        <v>0</v>
      </c>
      <c r="F21" s="13">
        <f>SUMIF('COAL RECEIPT &amp; GCV DATA (3)'!$A$3:$A$9,'MASTER DATA FILE RAW COAL 2 (3)'!A21,'COAL RECEIPT &amp; GCV DATA (3)'!$F$3:$F$9)</f>
        <v>0</v>
      </c>
      <c r="G21" s="13">
        <f>IFERROR(VLOOKUP(A21,'COAL RECEIPT &amp; GCV DATA (3)'!$A$2:$V$9,7,0),0)</f>
        <v>0</v>
      </c>
      <c r="H21" s="13">
        <f>IFERROR(VLOOKUP(A21,'COAL RECEIPT &amp; GCV DATA (3)'!$A$2:$V$9,8,0),0)</f>
        <v>0</v>
      </c>
      <c r="I21" s="13">
        <f>IFERROR(VLOOKUP(A21,'COAL RECEIPT &amp; GCV DATA (3)'!$A$2:$V$9,9,0),0)</f>
        <v>0</v>
      </c>
      <c r="J21" s="13">
        <f>IFERROR(VLOOKUP(A21,'COAL RECEIPT &amp; GCV DATA (3)'!$A$2:$V$9,10,0),0)</f>
        <v>0</v>
      </c>
      <c r="K21" s="15">
        <f>SUMIF('COAL RECEIPT &amp; GCV DATA (3)'!$A$3:$A$187,'MASTER DATA FILE RAW COAL 2 (3)'!A21,'COAL RECEIPT &amp; GCV DATA (3)'!$K$3:$K$187)</f>
        <v>0</v>
      </c>
      <c r="L21" s="15">
        <f>SUMIF('COAL RECEIPT &amp; GCV DATA (3)'!$A$3:$A$9,'MASTER DATA FILE RAW COAL 2 (3)'!A21,'COAL RECEIPT &amp; GCV DATA (3)'!$L$3:$L$9)</f>
        <v>0</v>
      </c>
      <c r="M21" s="15">
        <f t="shared" si="0"/>
        <v>0</v>
      </c>
      <c r="N21" s="15">
        <f t="shared" si="1"/>
        <v>0</v>
      </c>
      <c r="O21" s="15">
        <f>SUMIF('COAL RECEIPT &amp; GCV DATA (3)'!$A$3:$A$9,'MASTER DATA FILE RAW COAL 2 (3)'!A21,'COAL RECEIPT &amp; GCV DATA (3)'!$O$3:$O$9)</f>
        <v>0</v>
      </c>
      <c r="P21" s="15">
        <f t="shared" si="5"/>
        <v>0</v>
      </c>
      <c r="Q21" s="15">
        <f>SUMIF('COAL RECEIPT &amp; GCV DATA (3)'!$A$3:$A$9,'MASTER DATA FILE RAW COAL 2 (3)'!A21,'COAL RECEIPT &amp; GCV DATA (3)'!$Q$3:$Q$9)+IF(H21=$J$234,($K$234*K21),0)+IF(H21=$J$235,($K$235*K21),0)++IF(H20=$J$235,($K$236*K21),0)</f>
        <v>0</v>
      </c>
      <c r="R21" s="16">
        <f>SUMIF('COAL RECEIPT &amp; GCV DATA (3)'!$A$3:$A$9,'MASTER DATA FILE RAW COAL 2 (3)'!A21,'COAL RECEIPT &amp; GCV DATA (3)'!$R$3:$R$9)+IF(H21=$J$234,($K$234*K21),0)+IF(H21=$J$235,($K$235*K21),0)</f>
        <v>0</v>
      </c>
      <c r="S21" s="15">
        <f t="shared" si="2"/>
        <v>0</v>
      </c>
      <c r="T21" s="15">
        <f>SUMIF('COAL RECEIPT &amp; GCV DATA (3)'!$A$3:$A$9,'MASTER DATA FILE RAW COAL 2 (3)'!A21,'COAL RECEIPT &amp; GCV DATA (3)'!$T$3:$T$9)</f>
        <v>0</v>
      </c>
      <c r="U21" s="15">
        <f t="shared" si="3"/>
        <v>0</v>
      </c>
      <c r="V21" s="15">
        <f>SUMIF('COAL RECEIPT &amp; GCV DATA (3)'!$A$3:$A$9,'MASTER DATA FILE RAW COAL 2 (3)'!A21,'COAL RECEIPT &amp; GCV DATA (3)'!$V$3:$V$9)</f>
        <v>0</v>
      </c>
      <c r="W21" s="15">
        <f t="shared" si="4"/>
        <v>0</v>
      </c>
    </row>
    <row r="22" spans="1:23" customFormat="1" x14ac:dyDescent="0.3">
      <c r="A22" s="12"/>
      <c r="B22" s="12">
        <f>SUMIF('COAL RECEIPT &amp; GCV DATA (3)'!$A$3:$A$9,'MASTER DATA FILE RAW COAL 2 (3)'!A22,'COAL RECEIPT &amp; GCV DATA (3)'!$B$3:$B$9)</f>
        <v>0</v>
      </c>
      <c r="C22" s="13">
        <f>SUMIF('COAL RECEIPT &amp; GCV DATA (3)'!$A$3:$A$187,'MASTER DATA FILE RAW COAL 2 (3)'!A22,'COAL RECEIPT &amp; GCV DATA (3)'!$C$3:$C$187)</f>
        <v>0</v>
      </c>
      <c r="D22" s="13">
        <f>IFERROR(VLOOKUP(A22,'COAL RECEIPT &amp; GCV DATA (3)'!$A$2:$V$9,4,0),0)</f>
        <v>0</v>
      </c>
      <c r="E22" s="14">
        <f>IFERROR(VLOOKUP(A22,'COAL RECEIPT &amp; GCV DATA (3)'!$A$2:$V$9,5,0),0)</f>
        <v>0</v>
      </c>
      <c r="F22" s="13">
        <f>SUMIF('COAL RECEIPT &amp; GCV DATA (3)'!$A$3:$A$9,'MASTER DATA FILE RAW COAL 2 (3)'!A22,'COAL RECEIPT &amp; GCV DATA (3)'!$F$3:$F$9)</f>
        <v>0</v>
      </c>
      <c r="G22" s="13">
        <f>IFERROR(VLOOKUP(A22,'COAL RECEIPT &amp; GCV DATA (3)'!$A$2:$V$9,7,0),0)</f>
        <v>0</v>
      </c>
      <c r="H22" s="13">
        <f>IFERROR(VLOOKUP(A22,'COAL RECEIPT &amp; GCV DATA (3)'!$A$2:$V$9,8,0),0)</f>
        <v>0</v>
      </c>
      <c r="I22" s="13">
        <f>IFERROR(VLOOKUP(A22,'COAL RECEIPT &amp; GCV DATA (3)'!$A$2:$V$9,9,0),0)</f>
        <v>0</v>
      </c>
      <c r="J22" s="13">
        <f>IFERROR(VLOOKUP(A22,'COAL RECEIPT &amp; GCV DATA (3)'!$A$2:$V$9,10,0),0)</f>
        <v>0</v>
      </c>
      <c r="K22" s="15">
        <f>SUMIF('COAL RECEIPT &amp; GCV DATA (3)'!$A$3:$A$9,'MASTER DATA FILE RAW COAL 2 (3)'!A22,'COAL RECEIPT &amp; GCV DATA (3)'!$K$3:$K$9)</f>
        <v>0</v>
      </c>
      <c r="L22" s="15">
        <f>SUMIF('COAL RECEIPT &amp; GCV DATA (3)'!$A$3:$A$9,'MASTER DATA FILE RAW COAL 2 (3)'!A22,'COAL RECEIPT &amp; GCV DATA (3)'!$L$3:$L$9)</f>
        <v>0</v>
      </c>
      <c r="M22" s="15">
        <f t="shared" si="0"/>
        <v>0</v>
      </c>
      <c r="N22" s="15">
        <f t="shared" si="1"/>
        <v>0</v>
      </c>
      <c r="O22" s="15">
        <f>SUMIF('COAL RECEIPT &amp; GCV DATA (3)'!$A$3:$A$9,'MASTER DATA FILE RAW COAL 2 (3)'!A22,'COAL RECEIPT &amp; GCV DATA (3)'!$O$3:$O$9)</f>
        <v>0</v>
      </c>
      <c r="P22" s="15">
        <f t="shared" si="5"/>
        <v>0</v>
      </c>
      <c r="Q22" s="15">
        <f>SUMIF('COAL RECEIPT &amp; GCV DATA (3)'!$A$3:$A$9,'MASTER DATA FILE RAW COAL 2 (3)'!A22,'COAL RECEIPT &amp; GCV DATA (3)'!$Q$3:$Q$9)+IF(H22=$J$234,($K$234*K22),0)+IF(H22=$J$235,($K$235*K22),0)++IF(H21=$J$235,($K$236*K22),0)</f>
        <v>0</v>
      </c>
      <c r="R22" s="16">
        <f>SUMIF('COAL RECEIPT &amp; GCV DATA (3)'!$A$3:$A$9,'MASTER DATA FILE RAW COAL 2 (3)'!A22,'COAL RECEIPT &amp; GCV DATA (3)'!$R$3:$R$9)+IF(H22=$J$234,($K$234*K22),0)+IF(H22=$J$235,($K$235*K22),0)</f>
        <v>0</v>
      </c>
      <c r="S22" s="15">
        <f t="shared" si="2"/>
        <v>0</v>
      </c>
      <c r="T22" s="15">
        <f>SUMIF('COAL RECEIPT &amp; GCV DATA (3)'!$A$3:$A$9,'MASTER DATA FILE RAW COAL 2 (3)'!A22,'COAL RECEIPT &amp; GCV DATA (3)'!$T$3:$T$9)</f>
        <v>0</v>
      </c>
      <c r="U22" s="15">
        <f t="shared" si="3"/>
        <v>0</v>
      </c>
      <c r="V22" s="15">
        <f>SUMIF('COAL RECEIPT &amp; GCV DATA (3)'!$A$3:$A$9,'MASTER DATA FILE RAW COAL 2 (3)'!A22,'COAL RECEIPT &amp; GCV DATA (3)'!$V$3:$V$9)</f>
        <v>0</v>
      </c>
      <c r="W22" s="15">
        <f t="shared" si="4"/>
        <v>0</v>
      </c>
    </row>
    <row r="23" spans="1:23" customFormat="1" x14ac:dyDescent="0.3">
      <c r="A23" s="12"/>
      <c r="B23" s="12">
        <f>SUMIF('COAL RECEIPT &amp; GCV DATA (3)'!$A$3:$A$9,'MASTER DATA FILE RAW COAL 2 (3)'!A23,'COAL RECEIPT &amp; GCV DATA (3)'!$B$3:$B$9)</f>
        <v>0</v>
      </c>
      <c r="C23" s="13">
        <f>SUMIF('COAL RECEIPT &amp; GCV DATA (3)'!$A$3:$A$187,'MASTER DATA FILE RAW COAL 2 (3)'!A23,'COAL RECEIPT &amp; GCV DATA (3)'!$C$3:$C$187)</f>
        <v>0</v>
      </c>
      <c r="D23" s="13">
        <f>IFERROR(VLOOKUP(A23,'COAL RECEIPT &amp; GCV DATA (3)'!$A$2:$V$9,4,0),0)</f>
        <v>0</v>
      </c>
      <c r="E23" s="14">
        <f>IFERROR(VLOOKUP(A23,'COAL RECEIPT &amp; GCV DATA (3)'!$A$2:$V$9,5,0),0)</f>
        <v>0</v>
      </c>
      <c r="F23" s="13">
        <f>SUMIF('COAL RECEIPT &amp; GCV DATA (3)'!$A$3:$A$9,'MASTER DATA FILE RAW COAL 2 (3)'!A23,'COAL RECEIPT &amp; GCV DATA (3)'!$F$3:$F$9)</f>
        <v>0</v>
      </c>
      <c r="G23" s="13">
        <f>IFERROR(VLOOKUP(A23,'COAL RECEIPT &amp; GCV DATA (3)'!$A$2:$V$9,7,0),0)</f>
        <v>0</v>
      </c>
      <c r="H23" s="13">
        <f>IFERROR(VLOOKUP(A23,'COAL RECEIPT &amp; GCV DATA (3)'!$A$2:$V$9,8,0),0)</f>
        <v>0</v>
      </c>
      <c r="I23" s="13">
        <f>IFERROR(VLOOKUP(A23,'COAL RECEIPT &amp; GCV DATA (3)'!$A$2:$V$9,9,0),0)</f>
        <v>0</v>
      </c>
      <c r="J23" s="13">
        <f>IFERROR(VLOOKUP(A23,'COAL RECEIPT &amp; GCV DATA (3)'!$A$2:$V$9,10,0),0)</f>
        <v>0</v>
      </c>
      <c r="K23" s="15">
        <f>SUMIF('COAL RECEIPT &amp; GCV DATA (3)'!$A$3:$A$9,'MASTER DATA FILE RAW COAL 2 (3)'!A23,'COAL RECEIPT &amp; GCV DATA (3)'!$K$3:$K$9)</f>
        <v>0</v>
      </c>
      <c r="L23" s="15">
        <f>SUMIF('COAL RECEIPT &amp; GCV DATA (3)'!$A$3:$A$9,'MASTER DATA FILE RAW COAL 2 (3)'!A23,'COAL RECEIPT &amp; GCV DATA (3)'!$L$3:$L$9)</f>
        <v>0</v>
      </c>
      <c r="M23" s="15">
        <f t="shared" si="0"/>
        <v>0</v>
      </c>
      <c r="N23" s="15">
        <f t="shared" si="1"/>
        <v>0</v>
      </c>
      <c r="O23" s="15">
        <f>SUMIF('COAL RECEIPT &amp; GCV DATA (3)'!$A$3:$A$9,'MASTER DATA FILE RAW COAL 2 (3)'!A23,'COAL RECEIPT &amp; GCV DATA (3)'!$O$3:$O$9)</f>
        <v>0</v>
      </c>
      <c r="P23" s="15">
        <f t="shared" si="5"/>
        <v>0</v>
      </c>
      <c r="Q23" s="15">
        <f>SUMIF('COAL RECEIPT &amp; GCV DATA (3)'!$A$3:$A$9,'MASTER DATA FILE RAW COAL 2 (3)'!A23,'COAL RECEIPT &amp; GCV DATA (3)'!$Q$3:$Q$9)+IF(H23=$J$234,($K$234*K23),0)+IF(H23=$J$235,($K$235*K23),0)++IF(H22=$J$235,($K$236*K23),0)</f>
        <v>0</v>
      </c>
      <c r="R23" s="16">
        <f>SUMIF('COAL RECEIPT &amp; GCV DATA (3)'!$A$3:$A$9,'MASTER DATA FILE RAW COAL 2 (3)'!A23,'COAL RECEIPT &amp; GCV DATA (3)'!$R$3:$R$9)+IF(H23=$J$234,($K$234*K23),0)+IF(H23=$J$235,($K$235*K23),0)</f>
        <v>0</v>
      </c>
      <c r="S23" s="15">
        <f t="shared" si="2"/>
        <v>0</v>
      </c>
      <c r="T23" s="15">
        <f>SUMIF('COAL RECEIPT &amp; GCV DATA (3)'!$A$3:$A$9,'MASTER DATA FILE RAW COAL 2 (3)'!A23,'COAL RECEIPT &amp; GCV DATA (3)'!$T$3:$T$9)</f>
        <v>0</v>
      </c>
      <c r="U23" s="15">
        <f t="shared" si="3"/>
        <v>0</v>
      </c>
      <c r="V23" s="15">
        <f>SUMIF('COAL RECEIPT &amp; GCV DATA (3)'!$A$3:$A$9,'MASTER DATA FILE RAW COAL 2 (3)'!A23,'COAL RECEIPT &amp; GCV DATA (3)'!$V$3:$V$9)</f>
        <v>0</v>
      </c>
      <c r="W23" s="15">
        <f t="shared" si="4"/>
        <v>0</v>
      </c>
    </row>
    <row r="24" spans="1:23" customFormat="1" x14ac:dyDescent="0.3">
      <c r="A24" s="12"/>
      <c r="B24" s="12">
        <f>SUMIF('COAL RECEIPT &amp; GCV DATA (3)'!$A$3:$A$9,'MASTER DATA FILE RAW COAL 2 (3)'!A24,'COAL RECEIPT &amp; GCV DATA (3)'!$B$3:$B$9)</f>
        <v>0</v>
      </c>
      <c r="C24" s="13">
        <f>SUMIF('COAL RECEIPT &amp; GCV DATA (3)'!$A$3:$A$187,'MASTER DATA FILE RAW COAL 2 (3)'!A24,'COAL RECEIPT &amp; GCV DATA (3)'!$C$3:$C$187)</f>
        <v>0</v>
      </c>
      <c r="D24" s="13">
        <f>IFERROR(VLOOKUP(A24,'COAL RECEIPT &amp; GCV DATA (3)'!$A$2:$V$9,4,0),0)</f>
        <v>0</v>
      </c>
      <c r="E24" s="14">
        <f>IFERROR(VLOOKUP(A24,'COAL RECEIPT &amp; GCV DATA (3)'!$A$2:$V$9,5,0),0)</f>
        <v>0</v>
      </c>
      <c r="F24" s="13">
        <f>SUMIF('COAL RECEIPT &amp; GCV DATA (3)'!$A$3:$A$9,'MASTER DATA FILE RAW COAL 2 (3)'!A24,'COAL RECEIPT &amp; GCV DATA (3)'!$F$3:$F$9)</f>
        <v>0</v>
      </c>
      <c r="G24" s="13">
        <f>IFERROR(VLOOKUP(A24,'COAL RECEIPT &amp; GCV DATA (3)'!$A$2:$V$9,7,0),0)</f>
        <v>0</v>
      </c>
      <c r="H24" s="13">
        <f>IFERROR(VLOOKUP(A24,'COAL RECEIPT &amp; GCV DATA (3)'!$A$2:$V$9,8,0),0)</f>
        <v>0</v>
      </c>
      <c r="I24" s="13">
        <f>IFERROR(VLOOKUP(A24,'COAL RECEIPT &amp; GCV DATA (3)'!$A$2:$V$9,9,0),0)</f>
        <v>0</v>
      </c>
      <c r="J24" s="13">
        <f>IFERROR(VLOOKUP(A24,'COAL RECEIPT &amp; GCV DATA (3)'!$A$2:$V$9,10,0),0)</f>
        <v>0</v>
      </c>
      <c r="K24" s="15">
        <f>SUMIF('COAL RECEIPT &amp; GCV DATA (3)'!$A$3:$A$9,'MASTER DATA FILE RAW COAL 2 (3)'!A24,'COAL RECEIPT &amp; GCV DATA (3)'!$K$3:$K$9)</f>
        <v>0</v>
      </c>
      <c r="L24" s="15">
        <f>SUMIF('COAL RECEIPT &amp; GCV DATA (3)'!$A$3:$A$9,'MASTER DATA FILE RAW COAL 2 (3)'!A24,'COAL RECEIPT &amp; GCV DATA (3)'!$L$3:$L$9)</f>
        <v>0</v>
      </c>
      <c r="M24" s="15">
        <f t="shared" si="0"/>
        <v>0</v>
      </c>
      <c r="N24" s="15">
        <f t="shared" si="1"/>
        <v>0</v>
      </c>
      <c r="O24" s="15">
        <f>SUMIF('COAL RECEIPT &amp; GCV DATA (3)'!$A$3:$A$9,'MASTER DATA FILE RAW COAL 2 (3)'!A24,'COAL RECEIPT &amp; GCV DATA (3)'!$O$3:$O$9)</f>
        <v>0</v>
      </c>
      <c r="P24" s="15">
        <f t="shared" si="5"/>
        <v>0</v>
      </c>
      <c r="Q24" s="15">
        <f>SUMIF('COAL RECEIPT &amp; GCV DATA (3)'!$A$3:$A$9,'MASTER DATA FILE RAW COAL 2 (3)'!A24,'COAL RECEIPT &amp; GCV DATA (3)'!$Q$3:$Q$9)+IF(H24=$J$234,($K$234*K24),0)+IF(H24=$J$235,($K$235*K24),0)++IF(H23=$J$235,($K$236*K24),0)</f>
        <v>0</v>
      </c>
      <c r="R24" s="16">
        <f>SUMIF('COAL RECEIPT &amp; GCV DATA (3)'!$A$3:$A$9,'MASTER DATA FILE RAW COAL 2 (3)'!A24,'COAL RECEIPT &amp; GCV DATA (3)'!$R$3:$R$9)+IF(H24=$J$234,($K$234*K24),0)+IF(H24=$J$235,($K$235*K24),0)</f>
        <v>0</v>
      </c>
      <c r="S24" s="15">
        <f t="shared" si="2"/>
        <v>0</v>
      </c>
      <c r="T24" s="15">
        <f>SUMIF('COAL RECEIPT &amp; GCV DATA (3)'!$A$3:$A$9,'MASTER DATA FILE RAW COAL 2 (3)'!A24,'COAL RECEIPT &amp; GCV DATA (3)'!$T$3:$T$9)</f>
        <v>0</v>
      </c>
      <c r="U24" s="15">
        <f t="shared" si="3"/>
        <v>0</v>
      </c>
      <c r="V24" s="15">
        <f>SUMIF('COAL RECEIPT &amp; GCV DATA (3)'!$A$3:$A$9,'MASTER DATA FILE RAW COAL 2 (3)'!A24,'COAL RECEIPT &amp; GCV DATA (3)'!$V$3:$V$9)</f>
        <v>0</v>
      </c>
      <c r="W24" s="15">
        <f t="shared" si="4"/>
        <v>0</v>
      </c>
    </row>
    <row r="25" spans="1:23" customFormat="1" x14ac:dyDescent="0.3">
      <c r="A25" s="12"/>
      <c r="B25" s="12">
        <f>SUMIF('COAL RECEIPT &amp; GCV DATA (3)'!$A$3:$A$9,'MASTER DATA FILE RAW COAL 2 (3)'!A25,'COAL RECEIPT &amp; GCV DATA (3)'!$B$3:$B$9)</f>
        <v>0</v>
      </c>
      <c r="C25" s="13">
        <f>SUMIF('COAL RECEIPT &amp; GCV DATA (3)'!$A$3:$A$9,'MASTER DATA FILE RAW COAL 2 (3)'!A25,'COAL RECEIPT &amp; GCV DATA (3)'!$C$3:$C$9)</f>
        <v>0</v>
      </c>
      <c r="D25" s="13">
        <f>IFERROR(VLOOKUP(A25,'COAL RECEIPT &amp; GCV DATA (3)'!$A$2:$V$9,4,0),0)</f>
        <v>0</v>
      </c>
      <c r="E25" s="14">
        <f>IFERROR(VLOOKUP(A25,'COAL RECEIPT &amp; GCV DATA (3)'!$A$2:$V$9,5,0),0)</f>
        <v>0</v>
      </c>
      <c r="F25" s="13">
        <f>SUMIF('COAL RECEIPT &amp; GCV DATA (3)'!$A$3:$A$9,'MASTER DATA FILE RAW COAL 2 (3)'!A25,'COAL RECEIPT &amp; GCV DATA (3)'!$F$3:$F$9)</f>
        <v>0</v>
      </c>
      <c r="G25" s="13">
        <f>IFERROR(VLOOKUP(A25,'COAL RECEIPT &amp; GCV DATA (3)'!$A$2:$V$9,7,0),0)</f>
        <v>0</v>
      </c>
      <c r="H25" s="13">
        <f>IFERROR(VLOOKUP(A25,'COAL RECEIPT &amp; GCV DATA (3)'!$A$2:$V$9,8,0),0)</f>
        <v>0</v>
      </c>
      <c r="I25" s="13">
        <f>IFERROR(VLOOKUP(A25,'COAL RECEIPT &amp; GCV DATA (3)'!$A$2:$V$9,9,0),0)</f>
        <v>0</v>
      </c>
      <c r="J25" s="13">
        <f>IFERROR(VLOOKUP(A25,'COAL RECEIPT &amp; GCV DATA (3)'!$A$2:$V$9,10,0),0)</f>
        <v>0</v>
      </c>
      <c r="K25" s="15">
        <f>SUMIF('COAL RECEIPT &amp; GCV DATA (3)'!$A$3:$A$9,'MASTER DATA FILE RAW COAL 2 (3)'!A25,'COAL RECEIPT &amp; GCV DATA (3)'!$K$3:$K$9)</f>
        <v>0</v>
      </c>
      <c r="L25" s="15">
        <f>SUMIF('COAL RECEIPT &amp; GCV DATA (3)'!$A$3:$A$9,'MASTER DATA FILE RAW COAL 2 (3)'!A25,'COAL RECEIPT &amp; GCV DATA (3)'!$L$3:$L$9)</f>
        <v>0</v>
      </c>
      <c r="M25" s="15">
        <f t="shared" si="0"/>
        <v>0</v>
      </c>
      <c r="N25" s="15">
        <f t="shared" si="1"/>
        <v>0</v>
      </c>
      <c r="O25" s="15">
        <f>SUMIF('COAL RECEIPT &amp; GCV DATA (3)'!$A$3:$A$9,'MASTER DATA FILE RAW COAL 2 (3)'!A25,'COAL RECEIPT &amp; GCV DATA (3)'!$O$3:$O$9)</f>
        <v>0</v>
      </c>
      <c r="P25" s="15">
        <f t="shared" si="5"/>
        <v>0</v>
      </c>
      <c r="Q25" s="15">
        <f>SUMIF('COAL RECEIPT &amp; GCV DATA (3)'!$A$3:$A$9,'MASTER DATA FILE RAW COAL 2 (3)'!A25,'COAL RECEIPT &amp; GCV DATA (3)'!$Q$3:$Q$9)+IF(H25=$J$234,($K$234*K25),0)+IF(H25=$J$235,($K$235*K25),0)++IF(H24=$J$235,($K$236*K25),0)</f>
        <v>0</v>
      </c>
      <c r="R25" s="16">
        <f>SUMIF('COAL RECEIPT &amp; GCV DATA (3)'!$A$3:$A$9,'MASTER DATA FILE RAW COAL 2 (3)'!A25,'COAL RECEIPT &amp; GCV DATA (3)'!$R$3:$R$9)+IF(H25=$J$234,($K$234*K25),0)+IF(H25=$J$235,($K$235*K25),0)</f>
        <v>0</v>
      </c>
      <c r="S25" s="15">
        <f t="shared" si="2"/>
        <v>0</v>
      </c>
      <c r="T25" s="15">
        <f>SUMIF('COAL RECEIPT &amp; GCV DATA (3)'!$A$3:$A$9,'MASTER DATA FILE RAW COAL 2 (3)'!A25,'COAL RECEIPT &amp; GCV DATA (3)'!$T$3:$T$9)</f>
        <v>0</v>
      </c>
      <c r="U25" s="15">
        <f t="shared" si="3"/>
        <v>0</v>
      </c>
      <c r="V25" s="15">
        <f>SUMIF('COAL RECEIPT &amp; GCV DATA (3)'!$A$3:$A$9,'MASTER DATA FILE RAW COAL 2 (3)'!A25,'COAL RECEIPT &amp; GCV DATA (3)'!$V$3:$V$9)</f>
        <v>0</v>
      </c>
      <c r="W25" s="15">
        <f t="shared" si="4"/>
        <v>0</v>
      </c>
    </row>
    <row r="26" spans="1:23" customFormat="1" x14ac:dyDescent="0.3">
      <c r="A26" s="12"/>
      <c r="B26" s="12">
        <f>SUMIF('COAL RECEIPT &amp; GCV DATA (3)'!$A$3:$A$9,'MASTER DATA FILE RAW COAL 2 (3)'!A26,'COAL RECEIPT &amp; GCV DATA (3)'!$B$3:$B$9)</f>
        <v>0</v>
      </c>
      <c r="C26" s="13">
        <f>SUMIF('COAL RECEIPT &amp; GCV DATA (3)'!$A$3:$A$9,'MASTER DATA FILE RAW COAL 2 (3)'!A26,'COAL RECEIPT &amp; GCV DATA (3)'!$C$3:$C$9)</f>
        <v>0</v>
      </c>
      <c r="D26" s="13">
        <f>IFERROR(VLOOKUP(A26,'COAL RECEIPT &amp; GCV DATA (3)'!$A$2:$V$9,4,0),0)</f>
        <v>0</v>
      </c>
      <c r="E26" s="14">
        <f>IFERROR(VLOOKUP(A26,'COAL RECEIPT &amp; GCV DATA (3)'!$A$2:$V$9,5,0),0)</f>
        <v>0</v>
      </c>
      <c r="F26" s="13">
        <f>SUMIF('COAL RECEIPT &amp; GCV DATA (3)'!$A$3:$A$9,'MASTER DATA FILE RAW COAL 2 (3)'!A26,'COAL RECEIPT &amp; GCV DATA (3)'!$F$3:$F$9)</f>
        <v>0</v>
      </c>
      <c r="G26" s="13">
        <f>IFERROR(VLOOKUP(A26,'COAL RECEIPT &amp; GCV DATA (3)'!$A$2:$V$9,7,0),0)</f>
        <v>0</v>
      </c>
      <c r="H26" s="13">
        <f>IFERROR(VLOOKUP(A26,'COAL RECEIPT &amp; GCV DATA (3)'!$A$2:$V$9,8,0),0)</f>
        <v>0</v>
      </c>
      <c r="I26" s="13">
        <f>IFERROR(VLOOKUP(A26,'COAL RECEIPT &amp; GCV DATA (3)'!$A$2:$V$9,9,0),0)</f>
        <v>0</v>
      </c>
      <c r="J26" s="13">
        <f>IFERROR(VLOOKUP(A26,'COAL RECEIPT &amp; GCV DATA (3)'!$A$2:$V$9,10,0),0)</f>
        <v>0</v>
      </c>
      <c r="K26" s="15">
        <f>SUMIF('COAL RECEIPT &amp; GCV DATA (3)'!$A$3:$A$9,'MASTER DATA FILE RAW COAL 2 (3)'!A26,'COAL RECEIPT &amp; GCV DATA (3)'!$K$3:$K$9)</f>
        <v>0</v>
      </c>
      <c r="L26" s="15">
        <f>SUMIF('COAL RECEIPT &amp; GCV DATA (3)'!$A$3:$A$9,'MASTER DATA FILE RAW COAL 2 (3)'!A26,'COAL RECEIPT &amp; GCV DATA (3)'!$L$3:$L$9)</f>
        <v>0</v>
      </c>
      <c r="M26" s="15">
        <f t="shared" si="0"/>
        <v>0</v>
      </c>
      <c r="N26" s="15">
        <f t="shared" si="1"/>
        <v>0</v>
      </c>
      <c r="O26" s="15">
        <f>SUMIF('COAL RECEIPT &amp; GCV DATA (3)'!$A$3:$A$9,'MASTER DATA FILE RAW COAL 2 (3)'!A26,'COAL RECEIPT &amp; GCV DATA (3)'!$O$3:$O$9)</f>
        <v>0</v>
      </c>
      <c r="P26" s="15">
        <f t="shared" si="5"/>
        <v>0</v>
      </c>
      <c r="Q26" s="15">
        <f>SUMIF('COAL RECEIPT &amp; GCV DATA (3)'!$A$3:$A$9,'MASTER DATA FILE RAW COAL 2 (3)'!A26,'COAL RECEIPT &amp; GCV DATA (3)'!$Q$3:$Q$9)+IF(H26=$J$234,($K$234*K26),0)+IF(H26=$J$235,($K$235*K26),0)++IF(H25=$J$235,($K$236*K26),0)</f>
        <v>0</v>
      </c>
      <c r="R26" s="16">
        <f>SUMIF('COAL RECEIPT &amp; GCV DATA (3)'!$A$3:$A$9,'MASTER DATA FILE RAW COAL 2 (3)'!A26,'COAL RECEIPT &amp; GCV DATA (3)'!$R$3:$R$9)+IF(H26=$J$234,($K$234*K26),0)+IF(H26=$J$235,($K$235*K26),0)</f>
        <v>0</v>
      </c>
      <c r="S26" s="15">
        <f t="shared" si="2"/>
        <v>0</v>
      </c>
      <c r="T26" s="15">
        <f>SUMIF('COAL RECEIPT &amp; GCV DATA (3)'!$A$3:$A$9,'MASTER DATA FILE RAW COAL 2 (3)'!A26,'COAL RECEIPT &amp; GCV DATA (3)'!$T$3:$T$9)</f>
        <v>0</v>
      </c>
      <c r="U26" s="15">
        <f t="shared" si="3"/>
        <v>0</v>
      </c>
      <c r="V26" s="15">
        <f>SUMIF('COAL RECEIPT &amp; GCV DATA (3)'!$A$3:$A$9,'MASTER DATA FILE RAW COAL 2 (3)'!A26,'COAL RECEIPT &amp; GCV DATA (3)'!$V$3:$V$9)</f>
        <v>0</v>
      </c>
      <c r="W26" s="15">
        <f t="shared" si="4"/>
        <v>0</v>
      </c>
    </row>
    <row r="27" spans="1:23" customFormat="1" x14ac:dyDescent="0.3">
      <c r="A27" s="12"/>
      <c r="B27" s="12">
        <f>SUMIF('COAL RECEIPT &amp; GCV DATA (3)'!$A$3:$A$9,'MASTER DATA FILE RAW COAL 2 (3)'!A27,'COAL RECEIPT &amp; GCV DATA (3)'!$B$3:$B$9)</f>
        <v>0</v>
      </c>
      <c r="C27" s="13">
        <f>SUMIF('COAL RECEIPT &amp; GCV DATA (3)'!$A$3:$A$9,'MASTER DATA FILE RAW COAL 2 (3)'!A27,'COAL RECEIPT &amp; GCV DATA (3)'!$C$3:$C$9)</f>
        <v>0</v>
      </c>
      <c r="D27" s="13">
        <f>IFERROR(VLOOKUP(A27,'COAL RECEIPT &amp; GCV DATA (3)'!$A$2:$V$9,4,0),0)</f>
        <v>0</v>
      </c>
      <c r="E27" s="14">
        <f>IFERROR(VLOOKUP(A27,'COAL RECEIPT &amp; GCV DATA (3)'!$A$2:$V$9,5,0),0)</f>
        <v>0</v>
      </c>
      <c r="F27" s="13">
        <f>SUMIF('COAL RECEIPT &amp; GCV DATA (3)'!$A$3:$A$9,'MASTER DATA FILE RAW COAL 2 (3)'!A27,'COAL RECEIPT &amp; GCV DATA (3)'!$F$3:$F$9)</f>
        <v>0</v>
      </c>
      <c r="G27" s="13">
        <f>IFERROR(VLOOKUP(A27,'COAL RECEIPT &amp; GCV DATA (3)'!$A$2:$V$9,7,0),0)</f>
        <v>0</v>
      </c>
      <c r="H27" s="13">
        <f>IFERROR(VLOOKUP(A27,'COAL RECEIPT &amp; GCV DATA (3)'!$A$2:$V$9,8,0),0)</f>
        <v>0</v>
      </c>
      <c r="I27" s="13">
        <f>IFERROR(VLOOKUP(A27,'COAL RECEIPT &amp; GCV DATA (3)'!$A$2:$V$9,9,0),0)</f>
        <v>0</v>
      </c>
      <c r="J27" s="13">
        <f>IFERROR(VLOOKUP(A27,'COAL RECEIPT &amp; GCV DATA (3)'!$A$2:$V$9,10,0),0)</f>
        <v>0</v>
      </c>
      <c r="K27" s="15">
        <f>SUMIF('COAL RECEIPT &amp; GCV DATA (3)'!$A$3:$A$9,'MASTER DATA FILE RAW COAL 2 (3)'!A27,'COAL RECEIPT &amp; GCV DATA (3)'!$K$3:$K$9)</f>
        <v>0</v>
      </c>
      <c r="L27" s="15">
        <f>SUMIF('COAL RECEIPT &amp; GCV DATA (3)'!$A$3:$A$9,'MASTER DATA FILE RAW COAL 2 (3)'!A27,'COAL RECEIPT &amp; GCV DATA (3)'!$L$3:$L$9)</f>
        <v>0</v>
      </c>
      <c r="M27" s="15">
        <f t="shared" si="0"/>
        <v>0</v>
      </c>
      <c r="N27" s="15">
        <f t="shared" si="1"/>
        <v>0</v>
      </c>
      <c r="O27" s="15">
        <f>SUMIF('COAL RECEIPT &amp; GCV DATA (3)'!$A$3:$A$9,'MASTER DATA FILE RAW COAL 2 (3)'!A27,'COAL RECEIPT &amp; GCV DATA (3)'!$O$3:$O$9)</f>
        <v>0</v>
      </c>
      <c r="P27" s="15">
        <f t="shared" si="5"/>
        <v>0</v>
      </c>
      <c r="Q27" s="15">
        <f>SUMIF('COAL RECEIPT &amp; GCV DATA (3)'!$A$3:$A$9,'MASTER DATA FILE RAW COAL 2 (3)'!A27,'COAL RECEIPT &amp; GCV DATA (3)'!$Q$3:$Q$9)+IF(H27=$J$234,($K$234*K27),0)+IF(H27=$J$235,($K$235*K27),0)++IF(H26=$J$235,($K$236*K27),0)</f>
        <v>0</v>
      </c>
      <c r="R27" s="16">
        <f>SUMIF('COAL RECEIPT &amp; GCV DATA (3)'!$A$3:$A$9,'MASTER DATA FILE RAW COAL 2 (3)'!A27,'COAL RECEIPT &amp; GCV DATA (3)'!$R$3:$R$9)+IF(H27=$J$234,($K$234*K27),0)+IF(H27=$J$235,($K$235*K27),0)</f>
        <v>0</v>
      </c>
      <c r="S27" s="15">
        <f t="shared" si="2"/>
        <v>0</v>
      </c>
      <c r="T27" s="15">
        <f>SUMIF('COAL RECEIPT &amp; GCV DATA (3)'!$A$3:$A$9,'MASTER DATA FILE RAW COAL 2 (3)'!A27,'COAL RECEIPT &amp; GCV DATA (3)'!$T$3:$T$9)</f>
        <v>0</v>
      </c>
      <c r="U27" s="15">
        <f t="shared" si="3"/>
        <v>0</v>
      </c>
      <c r="V27" s="15">
        <f>SUMIF('COAL RECEIPT &amp; GCV DATA (3)'!$A$3:$A$9,'MASTER DATA FILE RAW COAL 2 (3)'!A27,'COAL RECEIPT &amp; GCV DATA (3)'!$V$3:$V$9)</f>
        <v>0</v>
      </c>
      <c r="W27" s="15">
        <f t="shared" si="4"/>
        <v>0</v>
      </c>
    </row>
    <row r="28" spans="1:23" customFormat="1" x14ac:dyDescent="0.3">
      <c r="A28" s="12"/>
      <c r="B28" s="12">
        <f>SUMIF('COAL RECEIPT &amp; GCV DATA (3)'!$A$3:$A$9,'MASTER DATA FILE RAW COAL 2 (3)'!A28,'COAL RECEIPT &amp; GCV DATA (3)'!$B$3:$B$9)</f>
        <v>0</v>
      </c>
      <c r="C28" s="13">
        <f>SUMIF('COAL RECEIPT &amp; GCV DATA (3)'!$A$3:$A$9,'MASTER DATA FILE RAW COAL 2 (3)'!A28,'COAL RECEIPT &amp; GCV DATA (3)'!$C$3:$C$9)</f>
        <v>0</v>
      </c>
      <c r="D28" s="13">
        <f>IFERROR(VLOOKUP(A28,'COAL RECEIPT &amp; GCV DATA (3)'!$A$2:$V$9,4,0),0)</f>
        <v>0</v>
      </c>
      <c r="E28" s="14">
        <f>IFERROR(VLOOKUP(A28,'COAL RECEIPT &amp; GCV DATA (3)'!$A$2:$V$9,5,0),0)</f>
        <v>0</v>
      </c>
      <c r="F28" s="13">
        <f>SUMIF('COAL RECEIPT &amp; GCV DATA (3)'!$A$3:$A$9,'MASTER DATA FILE RAW COAL 2 (3)'!A28,'COAL RECEIPT &amp; GCV DATA (3)'!$F$3:$F$9)</f>
        <v>0</v>
      </c>
      <c r="G28" s="13">
        <f>IFERROR(VLOOKUP(A28,'COAL RECEIPT &amp; GCV DATA (3)'!$A$2:$V$9,7,0),0)</f>
        <v>0</v>
      </c>
      <c r="H28" s="13">
        <f>IFERROR(VLOOKUP(A28,'COAL RECEIPT &amp; GCV DATA (3)'!$A$2:$V$9,8,0),0)</f>
        <v>0</v>
      </c>
      <c r="I28" s="13">
        <f>IFERROR(VLOOKUP(A28,'COAL RECEIPT &amp; GCV DATA (3)'!$A$2:$V$9,9,0),0)</f>
        <v>0</v>
      </c>
      <c r="J28" s="13">
        <f>IFERROR(VLOOKUP(A28,'COAL RECEIPT &amp; GCV DATA (3)'!$A$2:$V$9,10,0),0)</f>
        <v>0</v>
      </c>
      <c r="K28" s="15">
        <f>SUMIF('COAL RECEIPT &amp; GCV DATA (3)'!$A$3:$A$9,'MASTER DATA FILE RAW COAL 2 (3)'!A28,'COAL RECEIPT &amp; GCV DATA (3)'!$K$3:$K$9)</f>
        <v>0</v>
      </c>
      <c r="L28" s="15">
        <f>SUMIF('COAL RECEIPT &amp; GCV DATA (3)'!$A$3:$A$9,'MASTER DATA FILE RAW COAL 2 (3)'!A28,'COAL RECEIPT &amp; GCV DATA (3)'!$L$3:$L$9)</f>
        <v>0</v>
      </c>
      <c r="M28" s="15">
        <f t="shared" si="0"/>
        <v>0</v>
      </c>
      <c r="N28" s="15">
        <f t="shared" si="1"/>
        <v>0</v>
      </c>
      <c r="O28" s="15">
        <f>SUMIF('COAL RECEIPT &amp; GCV DATA (3)'!$A$3:$A$9,'MASTER DATA FILE RAW COAL 2 (3)'!A28,'COAL RECEIPT &amp; GCV DATA (3)'!$O$3:$O$9)</f>
        <v>0</v>
      </c>
      <c r="P28" s="15">
        <f t="shared" si="5"/>
        <v>0</v>
      </c>
      <c r="Q28" s="15">
        <f>SUMIF('COAL RECEIPT &amp; GCV DATA (3)'!$A$3:$A$9,'MASTER DATA FILE RAW COAL 2 (3)'!A28,'COAL RECEIPT &amp; GCV DATA (3)'!$Q$3:$Q$9)+IF(H28=$J$234,($K$234*K28),0)+IF(H28=$J$235,($K$235*K28),0)++IF(H27=$J$235,($K$236*K28),0)</f>
        <v>0</v>
      </c>
      <c r="R28" s="16">
        <f>SUMIF('COAL RECEIPT &amp; GCV DATA (3)'!$A$3:$A$9,'MASTER DATA FILE RAW COAL 2 (3)'!A28,'COAL RECEIPT &amp; GCV DATA (3)'!$R$3:$R$9)+IF(H28=$J$234,($K$234*K28),0)+IF(H28=$J$235,($K$235*K28),0)</f>
        <v>0</v>
      </c>
      <c r="S28" s="15">
        <f t="shared" si="2"/>
        <v>0</v>
      </c>
      <c r="T28" s="15">
        <f>SUMIF('COAL RECEIPT &amp; GCV DATA (3)'!$A$3:$A$9,'MASTER DATA FILE RAW COAL 2 (3)'!A28,'COAL RECEIPT &amp; GCV DATA (3)'!$T$3:$T$9)</f>
        <v>0</v>
      </c>
      <c r="U28" s="15">
        <f t="shared" si="3"/>
        <v>0</v>
      </c>
      <c r="V28" s="15">
        <f>SUMIF('COAL RECEIPT &amp; GCV DATA (3)'!$A$3:$A$9,'MASTER DATA FILE RAW COAL 2 (3)'!A28,'COAL RECEIPT &amp; GCV DATA (3)'!$V$3:$V$9)</f>
        <v>0</v>
      </c>
      <c r="W28" s="15">
        <f t="shared" si="4"/>
        <v>0</v>
      </c>
    </row>
    <row r="29" spans="1:23" customFormat="1" x14ac:dyDescent="0.3">
      <c r="A29" s="12"/>
      <c r="B29" s="12">
        <f>SUMIF('COAL RECEIPT &amp; GCV DATA (3)'!$A$3:$A$9,'MASTER DATA FILE RAW COAL 2 (3)'!A29,'COAL RECEIPT &amp; GCV DATA (3)'!$B$3:$B$9)</f>
        <v>0</v>
      </c>
      <c r="C29" s="13">
        <f>SUMIF('COAL RECEIPT &amp; GCV DATA (3)'!$A$3:$A$9,'MASTER DATA FILE RAW COAL 2 (3)'!A29,'COAL RECEIPT &amp; GCV DATA (3)'!$C$3:$C$9)</f>
        <v>0</v>
      </c>
      <c r="D29" s="13">
        <f>IFERROR(VLOOKUP(A29,'COAL RECEIPT &amp; GCV DATA (3)'!$A$2:$V$9,4,0),0)</f>
        <v>0</v>
      </c>
      <c r="E29" s="14">
        <f>IFERROR(VLOOKUP(A29,'COAL RECEIPT &amp; GCV DATA (3)'!$A$2:$V$9,5,0),0)</f>
        <v>0</v>
      </c>
      <c r="F29" s="13">
        <f>SUMIF('COAL RECEIPT &amp; GCV DATA (3)'!$A$3:$A$9,'MASTER DATA FILE RAW COAL 2 (3)'!A29,'COAL RECEIPT &amp; GCV DATA (3)'!$F$3:$F$9)</f>
        <v>0</v>
      </c>
      <c r="G29" s="13">
        <f>IFERROR(VLOOKUP(A29,'COAL RECEIPT &amp; GCV DATA (3)'!$A$2:$V$9,7,0),0)</f>
        <v>0</v>
      </c>
      <c r="H29" s="13">
        <f>IFERROR(VLOOKUP(A29,'COAL RECEIPT &amp; GCV DATA (3)'!$A$2:$V$9,8,0),0)</f>
        <v>0</v>
      </c>
      <c r="I29" s="13">
        <f>IFERROR(VLOOKUP(A29,'COAL RECEIPT &amp; GCV DATA (3)'!$A$2:$V$9,9,0),0)</f>
        <v>0</v>
      </c>
      <c r="J29" s="13">
        <f>IFERROR(VLOOKUP(A29,'COAL RECEIPT &amp; GCV DATA (3)'!$A$2:$V$9,10,0),0)</f>
        <v>0</v>
      </c>
      <c r="K29" s="15">
        <f>SUMIF('COAL RECEIPT &amp; GCV DATA (3)'!$A$3:$A$9,'MASTER DATA FILE RAW COAL 2 (3)'!A29,'COAL RECEIPT &amp; GCV DATA (3)'!$K$3:$K$9)</f>
        <v>0</v>
      </c>
      <c r="L29" s="15">
        <f>SUMIF('COAL RECEIPT &amp; GCV DATA (3)'!$A$3:$A$9,'MASTER DATA FILE RAW COAL 2 (3)'!A29,'COAL RECEIPT &amp; GCV DATA (3)'!$L$3:$L$9)</f>
        <v>0</v>
      </c>
      <c r="M29" s="15">
        <f t="shared" si="0"/>
        <v>0</v>
      </c>
      <c r="N29" s="15">
        <f t="shared" si="1"/>
        <v>0</v>
      </c>
      <c r="O29" s="15">
        <f>SUMIF('COAL RECEIPT &amp; GCV DATA (3)'!$A$3:$A$9,'MASTER DATA FILE RAW COAL 2 (3)'!A29,'COAL RECEIPT &amp; GCV DATA (3)'!$O$3:$O$9)</f>
        <v>0</v>
      </c>
      <c r="P29" s="15">
        <f t="shared" si="5"/>
        <v>0</v>
      </c>
      <c r="Q29" s="15">
        <f>SUMIF('COAL RECEIPT &amp; GCV DATA (3)'!$A$3:$A$9,'MASTER DATA FILE RAW COAL 2 (3)'!A29,'COAL RECEIPT &amp; GCV DATA (3)'!$Q$3:$Q$9)+IF(H29=$J$234,($K$234*K29),0)+IF(H29=$J$235,($K$235*K29),0)++IF(H28=$J$235,($K$236*K29),0)</f>
        <v>0</v>
      </c>
      <c r="R29" s="16">
        <f>SUMIF('COAL RECEIPT &amp; GCV DATA (3)'!$A$3:$A$9,'MASTER DATA FILE RAW COAL 2 (3)'!A29,'COAL RECEIPT &amp; GCV DATA (3)'!$R$3:$R$9)+IF(H29=$J$234,($K$234*K29),0)+IF(H29=$J$235,($K$235*K29),0)</f>
        <v>0</v>
      </c>
      <c r="S29" s="15">
        <f t="shared" si="2"/>
        <v>0</v>
      </c>
      <c r="T29" s="15">
        <f>SUMIF('COAL RECEIPT &amp; GCV DATA (3)'!$A$3:$A$9,'MASTER DATA FILE RAW COAL 2 (3)'!A29,'COAL RECEIPT &amp; GCV DATA (3)'!$T$3:$T$9)</f>
        <v>0</v>
      </c>
      <c r="U29" s="15">
        <f t="shared" si="3"/>
        <v>0</v>
      </c>
      <c r="V29" s="15">
        <f>SUMIF('COAL RECEIPT &amp; GCV DATA (3)'!$A$3:$A$9,'MASTER DATA FILE RAW COAL 2 (3)'!A29,'COAL RECEIPT &amp; GCV DATA (3)'!$V$3:$V$9)</f>
        <v>0</v>
      </c>
      <c r="W29" s="15">
        <f t="shared" si="4"/>
        <v>0</v>
      </c>
    </row>
    <row r="30" spans="1:23" customFormat="1" x14ac:dyDescent="0.3">
      <c r="A30" s="12"/>
      <c r="B30" s="12">
        <f>SUMIF('COAL RECEIPT &amp; GCV DATA (3)'!$A$3:$A$9,'MASTER DATA FILE RAW COAL 2 (3)'!A30,'COAL RECEIPT &amp; GCV DATA (3)'!$B$3:$B$9)</f>
        <v>0</v>
      </c>
      <c r="C30" s="13">
        <f>SUMIF('COAL RECEIPT &amp; GCV DATA (3)'!$A$3:$A$9,'MASTER DATA FILE RAW COAL 2 (3)'!A30,'COAL RECEIPT &amp; GCV DATA (3)'!$C$3:$C$9)</f>
        <v>0</v>
      </c>
      <c r="D30" s="13">
        <f>IFERROR(VLOOKUP(A30,'COAL RECEIPT &amp; GCV DATA (3)'!$A$2:$V$9,4,0),0)</f>
        <v>0</v>
      </c>
      <c r="E30" s="14">
        <f>IFERROR(VLOOKUP(A30,'COAL RECEIPT &amp; GCV DATA (3)'!$A$2:$V$9,5,0),0)</f>
        <v>0</v>
      </c>
      <c r="F30" s="13">
        <f>SUMIF('COAL RECEIPT &amp; GCV DATA (3)'!$A$3:$A$9,'MASTER DATA FILE RAW COAL 2 (3)'!A30,'COAL RECEIPT &amp; GCV DATA (3)'!$F$3:$F$9)</f>
        <v>0</v>
      </c>
      <c r="G30" s="13">
        <f>IFERROR(VLOOKUP(A30,'COAL RECEIPT &amp; GCV DATA (3)'!$A$2:$V$9,7,0),0)</f>
        <v>0</v>
      </c>
      <c r="H30" s="13">
        <f>IFERROR(VLOOKUP(A30,'COAL RECEIPT &amp; GCV DATA (3)'!$A$2:$V$9,8,0),0)</f>
        <v>0</v>
      </c>
      <c r="I30" s="13">
        <f>IFERROR(VLOOKUP(A30,'COAL RECEIPT &amp; GCV DATA (3)'!$A$2:$V$9,9,0),0)</f>
        <v>0</v>
      </c>
      <c r="J30" s="13">
        <f>IFERROR(VLOOKUP(A30,'COAL RECEIPT &amp; GCV DATA (3)'!$A$2:$V$9,10,0),0)</f>
        <v>0</v>
      </c>
      <c r="K30" s="15">
        <f>SUMIF('COAL RECEIPT &amp; GCV DATA (3)'!$A$3:$A$9,'MASTER DATA FILE RAW COAL 2 (3)'!A30,'COAL RECEIPT &amp; GCV DATA (3)'!$K$3:$K$9)</f>
        <v>0</v>
      </c>
      <c r="L30" s="15">
        <f>SUMIF('COAL RECEIPT &amp; GCV DATA (3)'!$A$3:$A$9,'MASTER DATA FILE RAW COAL 2 (3)'!A30,'COAL RECEIPT &amp; GCV DATA (3)'!$L$3:$L$9)</f>
        <v>0</v>
      </c>
      <c r="M30" s="15">
        <f t="shared" si="0"/>
        <v>0</v>
      </c>
      <c r="N30" s="15">
        <f t="shared" si="1"/>
        <v>0</v>
      </c>
      <c r="O30" s="15">
        <f>SUMIF('COAL RECEIPT &amp; GCV DATA (3)'!$A$3:$A$9,'MASTER DATA FILE RAW COAL 2 (3)'!A30,'COAL RECEIPT &amp; GCV DATA (3)'!$O$3:$O$9)</f>
        <v>0</v>
      </c>
      <c r="P30" s="15">
        <f t="shared" si="5"/>
        <v>0</v>
      </c>
      <c r="Q30" s="15">
        <f>SUMIF('COAL RECEIPT &amp; GCV DATA (3)'!$A$3:$A$9,'MASTER DATA FILE RAW COAL 2 (3)'!A30,'COAL RECEIPT &amp; GCV DATA (3)'!$Q$3:$Q$9)+IF(H30=$J$234,($K$234*K30),0)+IF(H30=$J$235,($K$235*K30),0)++IF(H29=$J$235,($K$236*K30),0)</f>
        <v>0</v>
      </c>
      <c r="R30" s="16">
        <f>SUMIF('COAL RECEIPT &amp; GCV DATA (3)'!$A$3:$A$9,'MASTER DATA FILE RAW COAL 2 (3)'!A30,'COAL RECEIPT &amp; GCV DATA (3)'!$R$3:$R$9)+IF(H30=$J$234,($K$234*K30),0)+IF(H30=$J$235,($K$235*K30),0)</f>
        <v>0</v>
      </c>
      <c r="S30" s="15">
        <f t="shared" si="2"/>
        <v>0</v>
      </c>
      <c r="T30" s="15">
        <f>SUMIF('COAL RECEIPT &amp; GCV DATA (3)'!$A$3:$A$9,'MASTER DATA FILE RAW COAL 2 (3)'!A30,'COAL RECEIPT &amp; GCV DATA (3)'!$T$3:$T$9)</f>
        <v>0</v>
      </c>
      <c r="U30" s="15">
        <f t="shared" si="3"/>
        <v>0</v>
      </c>
      <c r="V30" s="15">
        <f>SUMIF('COAL RECEIPT &amp; GCV DATA (3)'!$A$3:$A$9,'MASTER DATA FILE RAW COAL 2 (3)'!A30,'COAL RECEIPT &amp; GCV DATA (3)'!$V$3:$V$9)</f>
        <v>0</v>
      </c>
      <c r="W30" s="15">
        <f t="shared" si="4"/>
        <v>0</v>
      </c>
    </row>
    <row r="31" spans="1:23" customFormat="1" x14ac:dyDescent="0.3">
      <c r="A31" s="12"/>
      <c r="B31" s="12">
        <f>SUMIF('COAL RECEIPT &amp; GCV DATA (3)'!$A$3:$A$9,'MASTER DATA FILE RAW COAL 2 (3)'!A31,'COAL RECEIPT &amp; GCV DATA (3)'!$B$3:$B$9)</f>
        <v>0</v>
      </c>
      <c r="C31" s="13">
        <f>SUMIF('COAL RECEIPT &amp; GCV DATA (3)'!$A$3:$A$9,'MASTER DATA FILE RAW COAL 2 (3)'!A31,'COAL RECEIPT &amp; GCV DATA (3)'!$C$3:$C$9)</f>
        <v>0</v>
      </c>
      <c r="D31" s="13">
        <f>IFERROR(VLOOKUP(A31,'COAL RECEIPT &amp; GCV DATA (3)'!$A$2:$V$9,4,0),0)</f>
        <v>0</v>
      </c>
      <c r="E31" s="14">
        <f>IFERROR(VLOOKUP(A31,'COAL RECEIPT &amp; GCV DATA (3)'!$A$2:$V$9,5,0),0)</f>
        <v>0</v>
      </c>
      <c r="F31" s="13">
        <f>SUMIF('COAL RECEIPT &amp; GCV DATA (3)'!$A$3:$A$9,'MASTER DATA FILE RAW COAL 2 (3)'!A31,'COAL RECEIPT &amp; GCV DATA (3)'!$F$3:$F$9)</f>
        <v>0</v>
      </c>
      <c r="G31" s="13">
        <f>IFERROR(VLOOKUP(A31,'COAL RECEIPT &amp; GCV DATA (3)'!$A$2:$V$9,7,0),0)</f>
        <v>0</v>
      </c>
      <c r="H31" s="13">
        <f>IFERROR(VLOOKUP(A31,'COAL RECEIPT &amp; GCV DATA (3)'!$A$2:$V$9,8,0),0)</f>
        <v>0</v>
      </c>
      <c r="I31" s="13">
        <f>IFERROR(VLOOKUP(A31,'COAL RECEIPT &amp; GCV DATA (3)'!$A$2:$V$9,9,0),0)</f>
        <v>0</v>
      </c>
      <c r="J31" s="13">
        <f>IFERROR(VLOOKUP(A31,'COAL RECEIPT &amp; GCV DATA (3)'!$A$2:$V$9,10,0),0)</f>
        <v>0</v>
      </c>
      <c r="K31" s="15">
        <f>SUMIF('COAL RECEIPT &amp; GCV DATA (3)'!$A$3:$A$9,'MASTER DATA FILE RAW COAL 2 (3)'!A31,'COAL RECEIPT &amp; GCV DATA (3)'!$K$3:$K$9)</f>
        <v>0</v>
      </c>
      <c r="L31" s="15">
        <f>SUMIF('COAL RECEIPT &amp; GCV DATA (3)'!$A$3:$A$9,'MASTER DATA FILE RAW COAL 2 (3)'!A31,'COAL RECEIPT &amp; GCV DATA (3)'!$L$3:$L$9)</f>
        <v>0</v>
      </c>
      <c r="M31" s="15">
        <f t="shared" si="0"/>
        <v>0</v>
      </c>
      <c r="N31" s="15">
        <f t="shared" si="1"/>
        <v>0</v>
      </c>
      <c r="O31" s="15">
        <f>SUMIF('COAL RECEIPT &amp; GCV DATA (3)'!$A$3:$A$9,'MASTER DATA FILE RAW COAL 2 (3)'!A31,'COAL RECEIPT &amp; GCV DATA (3)'!$O$3:$O$9)</f>
        <v>0</v>
      </c>
      <c r="P31" s="15">
        <f t="shared" si="5"/>
        <v>0</v>
      </c>
      <c r="Q31" s="15">
        <f>SUMIF('COAL RECEIPT &amp; GCV DATA (3)'!$A$3:$A$9,'MASTER DATA FILE RAW COAL 2 (3)'!A31,'COAL RECEIPT &amp; GCV DATA (3)'!$Q$3:$Q$9)+IF(H31=$J$234,($K$234*K31),0)+IF(H31=$J$235,($K$235*K31),0)++IF(H30=$J$235,($K$236*K31),0)</f>
        <v>0</v>
      </c>
      <c r="R31" s="16">
        <f>SUMIF('COAL RECEIPT &amp; GCV DATA (3)'!$A$3:$A$9,'MASTER DATA FILE RAW COAL 2 (3)'!A31,'COAL RECEIPT &amp; GCV DATA (3)'!$R$3:$R$9)+IF(H31=$J$234,($K$234*K31),0)+IF(H31=$J$235,($K$235*K31),0)</f>
        <v>0</v>
      </c>
      <c r="S31" s="15">
        <f t="shared" si="2"/>
        <v>0</v>
      </c>
      <c r="T31" s="15">
        <f>SUMIF('COAL RECEIPT &amp; GCV DATA (3)'!$A$3:$A$9,'MASTER DATA FILE RAW COAL 2 (3)'!A31,'COAL RECEIPT &amp; GCV DATA (3)'!$T$3:$T$9)</f>
        <v>0</v>
      </c>
      <c r="U31" s="15">
        <f t="shared" si="3"/>
        <v>0</v>
      </c>
      <c r="V31" s="15">
        <f>SUMIF('COAL RECEIPT &amp; GCV DATA (3)'!$A$3:$A$9,'MASTER DATA FILE RAW COAL 2 (3)'!A31,'COAL RECEIPT &amp; GCV DATA (3)'!$V$3:$V$9)</f>
        <v>0</v>
      </c>
      <c r="W31" s="15">
        <f t="shared" si="4"/>
        <v>0</v>
      </c>
    </row>
    <row r="32" spans="1:23" customFormat="1" x14ac:dyDescent="0.3">
      <c r="A32" s="12"/>
      <c r="B32" s="12">
        <f>SUMIF('COAL RECEIPT &amp; GCV DATA (3)'!$A$3:$A$9,'MASTER DATA FILE RAW COAL 2 (3)'!A32,'COAL RECEIPT &amp; GCV DATA (3)'!$B$3:$B$9)</f>
        <v>0</v>
      </c>
      <c r="C32" s="13">
        <f>SUMIF('COAL RECEIPT &amp; GCV DATA (3)'!$A$3:$A$9,'MASTER DATA FILE RAW COAL 2 (3)'!A32,'COAL RECEIPT &amp; GCV DATA (3)'!$C$3:$C$9)</f>
        <v>0</v>
      </c>
      <c r="D32" s="13">
        <f>IFERROR(VLOOKUP(A32,'COAL RECEIPT &amp; GCV DATA (3)'!$A$2:$V$9,4,0),0)</f>
        <v>0</v>
      </c>
      <c r="E32" s="14">
        <f>IFERROR(VLOOKUP(A32,'COAL RECEIPT &amp; GCV DATA (3)'!$A$2:$V$9,5,0),0)</f>
        <v>0</v>
      </c>
      <c r="F32" s="13">
        <f>SUMIF('COAL RECEIPT &amp; GCV DATA (3)'!$A$3:$A$9,'MASTER DATA FILE RAW COAL 2 (3)'!A32,'COAL RECEIPT &amp; GCV DATA (3)'!$F$3:$F$9)</f>
        <v>0</v>
      </c>
      <c r="G32" s="13">
        <f>IFERROR(VLOOKUP(A32,'COAL RECEIPT &amp; GCV DATA (3)'!$A$2:$V$9,7,0),0)</f>
        <v>0</v>
      </c>
      <c r="H32" s="13">
        <f>IFERROR(VLOOKUP(A32,'COAL RECEIPT &amp; GCV DATA (3)'!$A$2:$V$9,8,0),0)</f>
        <v>0</v>
      </c>
      <c r="I32" s="13">
        <f>IFERROR(VLOOKUP(A32,'COAL RECEIPT &amp; GCV DATA (3)'!$A$2:$V$9,9,0),0)</f>
        <v>0</v>
      </c>
      <c r="J32" s="13">
        <f>IFERROR(VLOOKUP(A32,'COAL RECEIPT &amp; GCV DATA (3)'!$A$2:$V$9,10,0),0)</f>
        <v>0</v>
      </c>
      <c r="K32" s="15">
        <f>SUMIF('COAL RECEIPT &amp; GCV DATA (3)'!$A$3:$A$9,'MASTER DATA FILE RAW COAL 2 (3)'!A32,'COAL RECEIPT &amp; GCV DATA (3)'!$K$3:$K$9)</f>
        <v>0</v>
      </c>
      <c r="L32" s="15">
        <f>SUMIF('COAL RECEIPT &amp; GCV DATA (3)'!$A$3:$A$9,'MASTER DATA FILE RAW COAL 2 (3)'!A32,'COAL RECEIPT &amp; GCV DATA (3)'!$L$3:$L$9)</f>
        <v>0</v>
      </c>
      <c r="M32" s="15">
        <f t="shared" si="0"/>
        <v>0</v>
      </c>
      <c r="N32" s="15">
        <f t="shared" si="1"/>
        <v>0</v>
      </c>
      <c r="O32" s="15">
        <f>SUMIF('COAL RECEIPT &amp; GCV DATA (3)'!$A$3:$A$9,'MASTER DATA FILE RAW COAL 2 (3)'!A32,'COAL RECEIPT &amp; GCV DATA (3)'!$O$3:$O$9)</f>
        <v>0</v>
      </c>
      <c r="P32" s="15">
        <f t="shared" si="5"/>
        <v>0</v>
      </c>
      <c r="Q32" s="15">
        <f>SUMIF('COAL RECEIPT &amp; GCV DATA (3)'!$A$3:$A$9,'MASTER DATA FILE RAW COAL 2 (3)'!A32,'COAL RECEIPT &amp; GCV DATA (3)'!$Q$3:$Q$9)+IF(H32=$J$234,($K$234*K32),0)+IF(H32=$J$235,($K$235*K32),0)++IF(H31=$J$235,($K$236*K32),0)</f>
        <v>0</v>
      </c>
      <c r="R32" s="16">
        <f>SUMIF('COAL RECEIPT &amp; GCV DATA (3)'!$A$3:$A$9,'MASTER DATA FILE RAW COAL 2 (3)'!A32,'COAL RECEIPT &amp; GCV DATA (3)'!$R$3:$R$9)+IF(H32=$J$234,($K$234*K32),0)+IF(H32=$J$235,($K$235*K32),0)</f>
        <v>0</v>
      </c>
      <c r="S32" s="15">
        <f t="shared" si="2"/>
        <v>0</v>
      </c>
      <c r="T32" s="15">
        <f>SUMIF('COAL RECEIPT &amp; GCV DATA (3)'!$A$3:$A$9,'MASTER DATA FILE RAW COAL 2 (3)'!A32,'COAL RECEIPT &amp; GCV DATA (3)'!$T$3:$T$9)</f>
        <v>0</v>
      </c>
      <c r="U32" s="15">
        <f t="shared" si="3"/>
        <v>0</v>
      </c>
      <c r="V32" s="15">
        <f>SUMIF('COAL RECEIPT &amp; GCV DATA (3)'!$A$3:$A$9,'MASTER DATA FILE RAW COAL 2 (3)'!A32,'COAL RECEIPT &amp; GCV DATA (3)'!$V$3:$V$9)</f>
        <v>0</v>
      </c>
      <c r="W32" s="15">
        <f t="shared" si="4"/>
        <v>0</v>
      </c>
    </row>
    <row r="33" spans="1:23" customFormat="1" x14ac:dyDescent="0.3">
      <c r="A33" s="12"/>
      <c r="B33" s="12">
        <f>SUMIF('COAL RECEIPT &amp; GCV DATA (3)'!$A$3:$A$9,'MASTER DATA FILE RAW COAL 2 (3)'!A33,'COAL RECEIPT &amp; GCV DATA (3)'!$B$3:$B$9)</f>
        <v>0</v>
      </c>
      <c r="C33" s="13">
        <f>SUMIF('COAL RECEIPT &amp; GCV DATA (3)'!$A$3:$A$9,'MASTER DATA FILE RAW COAL 2 (3)'!A33,'COAL RECEIPT &amp; GCV DATA (3)'!$C$3:$C$9)</f>
        <v>0</v>
      </c>
      <c r="D33" s="13">
        <f>IFERROR(VLOOKUP(A33,'COAL RECEIPT &amp; GCV DATA (3)'!$A$2:$V$9,4,0),0)</f>
        <v>0</v>
      </c>
      <c r="E33" s="14">
        <f>IFERROR(VLOOKUP(A33,'COAL RECEIPT &amp; GCV DATA (3)'!$A$2:$V$9,5,0),0)</f>
        <v>0</v>
      </c>
      <c r="F33" s="13">
        <f>SUMIF('COAL RECEIPT &amp; GCV DATA (3)'!$A$3:$A$9,'MASTER DATA FILE RAW COAL 2 (3)'!A33,'COAL RECEIPT &amp; GCV DATA (3)'!$F$3:$F$9)</f>
        <v>0</v>
      </c>
      <c r="G33" s="13">
        <f>IFERROR(VLOOKUP(A33,'COAL RECEIPT &amp; GCV DATA (3)'!$A$2:$V$9,7,0),0)</f>
        <v>0</v>
      </c>
      <c r="H33" s="13">
        <f>IFERROR(VLOOKUP(A33,'COAL RECEIPT &amp; GCV DATA (3)'!$A$2:$V$9,8,0),0)</f>
        <v>0</v>
      </c>
      <c r="I33" s="13">
        <f>IFERROR(VLOOKUP(A33,'COAL RECEIPT &amp; GCV DATA (3)'!$A$2:$V$9,9,0),0)</f>
        <v>0</v>
      </c>
      <c r="J33" s="13">
        <f>IFERROR(VLOOKUP(A33,'COAL RECEIPT &amp; GCV DATA (3)'!$A$2:$V$9,10,0),0)</f>
        <v>0</v>
      </c>
      <c r="K33" s="15">
        <f>SUMIF('COAL RECEIPT &amp; GCV DATA (3)'!$A$3:$A$9,'MASTER DATA FILE RAW COAL 2 (3)'!A33,'COAL RECEIPT &amp; GCV DATA (3)'!$K$3:$K$9)</f>
        <v>0</v>
      </c>
      <c r="L33" s="15">
        <f>SUMIF('COAL RECEIPT &amp; GCV DATA (3)'!$A$3:$A$9,'MASTER DATA FILE RAW COAL 2 (3)'!A33,'COAL RECEIPT &amp; GCV DATA (3)'!$L$3:$L$9)</f>
        <v>0</v>
      </c>
      <c r="M33" s="15">
        <f t="shared" si="0"/>
        <v>0</v>
      </c>
      <c r="N33" s="15">
        <f t="shared" si="1"/>
        <v>0</v>
      </c>
      <c r="O33" s="15">
        <f>SUMIF('COAL RECEIPT &amp; GCV DATA (3)'!$A$3:$A$9,'MASTER DATA FILE RAW COAL 2 (3)'!A33,'COAL RECEIPT &amp; GCV DATA (3)'!$O$3:$O$9)</f>
        <v>0</v>
      </c>
      <c r="P33" s="15">
        <f t="shared" si="5"/>
        <v>0</v>
      </c>
      <c r="Q33" s="15">
        <f>SUMIF('COAL RECEIPT &amp; GCV DATA (3)'!$A$3:$A$9,'MASTER DATA FILE RAW COAL 2 (3)'!A33,'COAL RECEIPT &amp; GCV DATA (3)'!$Q$3:$Q$9)+IF(H33=$J$234,($K$234*K33),0)+IF(H33=$J$235,($K$235*K33),0)++IF(H32=$J$235,($K$236*K33),0)</f>
        <v>0</v>
      </c>
      <c r="R33" s="16">
        <f>SUMIF('COAL RECEIPT &amp; GCV DATA (3)'!$A$3:$A$9,'MASTER DATA FILE RAW COAL 2 (3)'!A33,'COAL RECEIPT &amp; GCV DATA (3)'!$R$3:$R$9)+IF(H33=$J$234,($K$234*K33),0)+IF(H33=$J$235,($K$235*K33),0)</f>
        <v>0</v>
      </c>
      <c r="S33" s="15">
        <f t="shared" si="2"/>
        <v>0</v>
      </c>
      <c r="T33" s="15">
        <f>SUMIF('COAL RECEIPT &amp; GCV DATA (3)'!$A$3:$A$9,'MASTER DATA FILE RAW COAL 2 (3)'!A33,'COAL RECEIPT &amp; GCV DATA (3)'!$T$3:$T$9)</f>
        <v>0</v>
      </c>
      <c r="U33" s="15">
        <f t="shared" si="3"/>
        <v>0</v>
      </c>
      <c r="V33" s="15">
        <f>SUMIF('COAL RECEIPT &amp; GCV DATA (3)'!$A$3:$A$9,'MASTER DATA FILE RAW COAL 2 (3)'!A33,'COAL RECEIPT &amp; GCV DATA (3)'!$V$3:$V$9)</f>
        <v>0</v>
      </c>
      <c r="W33" s="15">
        <f t="shared" si="4"/>
        <v>0</v>
      </c>
    </row>
    <row r="34" spans="1:23" customFormat="1" x14ac:dyDescent="0.3">
      <c r="A34" s="12"/>
      <c r="B34" s="12">
        <f>SUMIF('COAL RECEIPT &amp; GCV DATA (3)'!$A$3:$A$9,'MASTER DATA FILE RAW COAL 2 (3)'!A34,'COAL RECEIPT &amp; GCV DATA (3)'!$B$3:$B$9)</f>
        <v>0</v>
      </c>
      <c r="C34" s="13">
        <f>SUMIF('COAL RECEIPT &amp; GCV DATA (3)'!$A$3:$A$9,'MASTER DATA FILE RAW COAL 2 (3)'!A34,'COAL RECEIPT &amp; GCV DATA (3)'!$C$3:$C$9)</f>
        <v>0</v>
      </c>
      <c r="D34" s="13">
        <f>IFERROR(VLOOKUP(A34,'COAL RECEIPT &amp; GCV DATA (3)'!$A$2:$V$9,4,0),0)</f>
        <v>0</v>
      </c>
      <c r="E34" s="14">
        <f>IFERROR(VLOOKUP(A34,'COAL RECEIPT &amp; GCV DATA (3)'!$A$2:$V$9,5,0),0)</f>
        <v>0</v>
      </c>
      <c r="F34" s="13">
        <f>SUMIF('COAL RECEIPT &amp; GCV DATA (3)'!$A$3:$A$9,'MASTER DATA FILE RAW COAL 2 (3)'!A34,'COAL RECEIPT &amp; GCV DATA (3)'!$F$3:$F$9)</f>
        <v>0</v>
      </c>
      <c r="G34" s="13">
        <f>IFERROR(VLOOKUP(A34,'COAL RECEIPT &amp; GCV DATA (3)'!$A$2:$V$9,7,0),0)</f>
        <v>0</v>
      </c>
      <c r="H34" s="13">
        <f>IFERROR(VLOOKUP(A34,'COAL RECEIPT &amp; GCV DATA (3)'!$A$2:$V$9,8,0),0)</f>
        <v>0</v>
      </c>
      <c r="I34" s="13">
        <f>IFERROR(VLOOKUP(A34,'COAL RECEIPT &amp; GCV DATA (3)'!$A$2:$V$9,9,0),0)</f>
        <v>0</v>
      </c>
      <c r="J34" s="13">
        <f>IFERROR(VLOOKUP(A34,'COAL RECEIPT &amp; GCV DATA (3)'!$A$2:$V$9,10,0),0)</f>
        <v>0</v>
      </c>
      <c r="K34" s="15">
        <f>SUMIF('COAL RECEIPT &amp; GCV DATA (3)'!$A$3:$A$9,'MASTER DATA FILE RAW COAL 2 (3)'!A34,'COAL RECEIPT &amp; GCV DATA (3)'!$K$3:$K$9)</f>
        <v>0</v>
      </c>
      <c r="L34" s="15">
        <f>SUMIF('COAL RECEIPT &amp; GCV DATA (3)'!$A$3:$A$9,'MASTER DATA FILE RAW COAL 2 (3)'!A34,'COAL RECEIPT &amp; GCV DATA (3)'!$L$3:$L$9)</f>
        <v>0</v>
      </c>
      <c r="M34" s="15">
        <f t="shared" si="0"/>
        <v>0</v>
      </c>
      <c r="N34" s="15">
        <f t="shared" si="1"/>
        <v>0</v>
      </c>
      <c r="O34" s="15">
        <f>SUMIF('COAL RECEIPT &amp; GCV DATA (3)'!$A$3:$A$9,'MASTER DATA FILE RAW COAL 2 (3)'!A34,'COAL RECEIPT &amp; GCV DATA (3)'!$O$3:$O$9)</f>
        <v>0</v>
      </c>
      <c r="P34" s="15">
        <f t="shared" si="5"/>
        <v>0</v>
      </c>
      <c r="Q34" s="15">
        <f>SUMIF('COAL RECEIPT &amp; GCV DATA (3)'!$A$3:$A$9,'MASTER DATA FILE RAW COAL 2 (3)'!A34,'COAL RECEIPT &amp; GCV DATA (3)'!$Q$3:$Q$9)+IF(H34=$J$234,($K$234*K34),0)+IF(H34=$J$235,($K$235*K34),0)++IF(H33=$J$235,($K$236*K34),0)</f>
        <v>0</v>
      </c>
      <c r="R34" s="16">
        <f>SUMIF('COAL RECEIPT &amp; GCV DATA (3)'!$A$3:$A$9,'MASTER DATA FILE RAW COAL 2 (3)'!A34,'COAL RECEIPT &amp; GCV DATA (3)'!$R$3:$R$9)+IF(H34=$J$234,($K$234*K34),0)+IF(H34=$J$235,($K$235*K34),0)</f>
        <v>0</v>
      </c>
      <c r="S34" s="15">
        <f t="shared" si="2"/>
        <v>0</v>
      </c>
      <c r="T34" s="15">
        <f>SUMIF('COAL RECEIPT &amp; GCV DATA (3)'!$A$3:$A$9,'MASTER DATA FILE RAW COAL 2 (3)'!A34,'COAL RECEIPT &amp; GCV DATA (3)'!$T$3:$T$9)</f>
        <v>0</v>
      </c>
      <c r="U34" s="15">
        <f t="shared" si="3"/>
        <v>0</v>
      </c>
      <c r="V34" s="15">
        <f>SUMIF('COAL RECEIPT &amp; GCV DATA (3)'!$A$3:$A$9,'MASTER DATA FILE RAW COAL 2 (3)'!A34,'COAL RECEIPT &amp; GCV DATA (3)'!$V$3:$V$9)</f>
        <v>0</v>
      </c>
      <c r="W34" s="15">
        <f t="shared" si="4"/>
        <v>0</v>
      </c>
    </row>
    <row r="35" spans="1:23" customFormat="1" x14ac:dyDescent="0.3">
      <c r="A35" s="12"/>
      <c r="B35" s="12">
        <f>SUMIF('COAL RECEIPT &amp; GCV DATA (3)'!$A$3:$A$9,'MASTER DATA FILE RAW COAL 2 (3)'!A35,'COAL RECEIPT &amp; GCV DATA (3)'!$B$3:$B$9)</f>
        <v>0</v>
      </c>
      <c r="C35" s="13">
        <f>SUMIF('COAL RECEIPT &amp; GCV DATA (3)'!$A$3:$A$9,'MASTER DATA FILE RAW COAL 2 (3)'!A35,'COAL RECEIPT &amp; GCV DATA (3)'!$C$3:$C$9)</f>
        <v>0</v>
      </c>
      <c r="D35" s="13">
        <f>IFERROR(VLOOKUP(A35,'COAL RECEIPT &amp; GCV DATA (3)'!$A$2:$V$9,4,0),0)</f>
        <v>0</v>
      </c>
      <c r="E35" s="14">
        <f>IFERROR(VLOOKUP(A35,'COAL RECEIPT &amp; GCV DATA (3)'!$A$2:$V$9,5,0),0)</f>
        <v>0</v>
      </c>
      <c r="F35" s="13">
        <f>SUMIF('COAL RECEIPT &amp; GCV DATA (3)'!$A$3:$A$9,'MASTER DATA FILE RAW COAL 2 (3)'!A35,'COAL RECEIPT &amp; GCV DATA (3)'!$F$3:$F$9)</f>
        <v>0</v>
      </c>
      <c r="G35" s="13">
        <f>IFERROR(VLOOKUP(A35,'COAL RECEIPT &amp; GCV DATA (3)'!$A$2:$V$9,7,0),0)</f>
        <v>0</v>
      </c>
      <c r="H35" s="13">
        <f>IFERROR(VLOOKUP(A35,'COAL RECEIPT &amp; GCV DATA (3)'!$A$2:$V$9,8,0),0)</f>
        <v>0</v>
      </c>
      <c r="I35" s="13">
        <f>IFERROR(VLOOKUP(A35,'COAL RECEIPT &amp; GCV DATA (3)'!$A$2:$V$9,9,0),0)</f>
        <v>0</v>
      </c>
      <c r="J35" s="13">
        <f>IFERROR(VLOOKUP(A35,'COAL RECEIPT &amp; GCV DATA (3)'!$A$2:$V$9,10,0),0)</f>
        <v>0</v>
      </c>
      <c r="K35" s="15">
        <f>SUMIF('COAL RECEIPT &amp; GCV DATA (3)'!$A$3:$A$9,'MASTER DATA FILE RAW COAL 2 (3)'!A35,'COAL RECEIPT &amp; GCV DATA (3)'!$K$3:$K$9)</f>
        <v>0</v>
      </c>
      <c r="L35" s="15">
        <f>SUMIF('COAL RECEIPT &amp; GCV DATA (3)'!$A$3:$A$9,'MASTER DATA FILE RAW COAL 2 (3)'!A35,'COAL RECEIPT &amp; GCV DATA (3)'!$L$3:$L$9)</f>
        <v>0</v>
      </c>
      <c r="M35" s="15">
        <f t="shared" si="0"/>
        <v>0</v>
      </c>
      <c r="N35" s="15">
        <f t="shared" si="1"/>
        <v>0</v>
      </c>
      <c r="O35" s="15">
        <f>SUMIF('COAL RECEIPT &amp; GCV DATA (3)'!$A$3:$A$9,'MASTER DATA FILE RAW COAL 2 (3)'!A35,'COAL RECEIPT &amp; GCV DATA (3)'!$O$3:$O$9)</f>
        <v>0</v>
      </c>
      <c r="P35" s="15">
        <f t="shared" si="5"/>
        <v>0</v>
      </c>
      <c r="Q35" s="15">
        <f>SUMIF('COAL RECEIPT &amp; GCV DATA (3)'!$A$3:$A$9,'MASTER DATA FILE RAW COAL 2 (3)'!A35,'COAL RECEIPT &amp; GCV DATA (3)'!$Q$3:$Q$9)+IF(H35=$J$234,($K$234*K35),0)+IF(H35=$J$235,($K$235*K35),0)++IF(H34=$J$235,($K$236*K35),0)</f>
        <v>0</v>
      </c>
      <c r="R35" s="16">
        <f>SUMIF('COAL RECEIPT &amp; GCV DATA (3)'!$A$3:$A$9,'MASTER DATA FILE RAW COAL 2 (3)'!A35,'COAL RECEIPT &amp; GCV DATA (3)'!$R$3:$R$9)+IF(H35=$J$234,($K$234*K35),0)+IF(H35=$J$235,($K$235*K35),0)</f>
        <v>0</v>
      </c>
      <c r="S35" s="15">
        <f t="shared" si="2"/>
        <v>0</v>
      </c>
      <c r="T35" s="15">
        <f>SUMIF('COAL RECEIPT &amp; GCV DATA (3)'!$A$3:$A$9,'MASTER DATA FILE RAW COAL 2 (3)'!A35,'COAL RECEIPT &amp; GCV DATA (3)'!$T$3:$T$9)</f>
        <v>0</v>
      </c>
      <c r="U35" s="15">
        <f t="shared" si="3"/>
        <v>0</v>
      </c>
      <c r="V35" s="15">
        <f>SUMIF('COAL RECEIPT &amp; GCV DATA (3)'!$A$3:$A$9,'MASTER DATA FILE RAW COAL 2 (3)'!A35,'COAL RECEIPT &amp; GCV DATA (3)'!$V$3:$V$9)</f>
        <v>0</v>
      </c>
      <c r="W35" s="15">
        <f t="shared" si="4"/>
        <v>0</v>
      </c>
    </row>
    <row r="36" spans="1:23" customFormat="1" x14ac:dyDescent="0.3">
      <c r="A36" s="12"/>
      <c r="B36" s="12">
        <f>SUMIF('COAL RECEIPT &amp; GCV DATA (3)'!$A$3:$A$9,'MASTER DATA FILE RAW COAL 2 (3)'!A36,'COAL RECEIPT &amp; GCV DATA (3)'!$B$3:$B$9)</f>
        <v>0</v>
      </c>
      <c r="C36" s="13">
        <f>SUMIF('COAL RECEIPT &amp; GCV DATA (3)'!$A$3:$A$9,'MASTER DATA FILE RAW COAL 2 (3)'!A36,'COAL RECEIPT &amp; GCV DATA (3)'!$C$3:$C$9)</f>
        <v>0</v>
      </c>
      <c r="D36" s="13">
        <f>IFERROR(VLOOKUP(A36,'COAL RECEIPT &amp; GCV DATA (3)'!$A$2:$V$9,4,0),0)</f>
        <v>0</v>
      </c>
      <c r="E36" s="14">
        <f>IFERROR(VLOOKUP(A36,'COAL RECEIPT &amp; GCV DATA (3)'!$A$2:$V$9,5,0),0)</f>
        <v>0</v>
      </c>
      <c r="F36" s="13">
        <f>SUMIF('COAL RECEIPT &amp; GCV DATA (3)'!$A$3:$A$9,'MASTER DATA FILE RAW COAL 2 (3)'!A36,'COAL RECEIPT &amp; GCV DATA (3)'!$F$3:$F$9)</f>
        <v>0</v>
      </c>
      <c r="G36" s="13">
        <f>IFERROR(VLOOKUP(A36,'COAL RECEIPT &amp; GCV DATA (3)'!$A$2:$V$9,7,0),0)</f>
        <v>0</v>
      </c>
      <c r="H36" s="13">
        <f>IFERROR(VLOOKUP(A36,'COAL RECEIPT &amp; GCV DATA (3)'!$A$2:$V$9,8,0),0)</f>
        <v>0</v>
      </c>
      <c r="I36" s="13">
        <f>IFERROR(VLOOKUP(A36,'COAL RECEIPT &amp; GCV DATA (3)'!$A$2:$V$9,9,0),0)</f>
        <v>0</v>
      </c>
      <c r="J36" s="13">
        <f>IFERROR(VLOOKUP(A36,'COAL RECEIPT &amp; GCV DATA (3)'!$A$2:$V$9,10,0),0)</f>
        <v>0</v>
      </c>
      <c r="K36" s="15">
        <f>SUMIF('COAL RECEIPT &amp; GCV DATA (3)'!$A$3:$A$9,'MASTER DATA FILE RAW COAL 2 (3)'!A36,'COAL RECEIPT &amp; GCV DATA (3)'!$K$3:$K$9)</f>
        <v>0</v>
      </c>
      <c r="L36" s="15">
        <f>SUMIF('COAL RECEIPT &amp; GCV DATA (3)'!$A$3:$A$9,'MASTER DATA FILE RAW COAL 2 (3)'!A36,'COAL RECEIPT &amp; GCV DATA (3)'!$L$3:$L$9)</f>
        <v>0</v>
      </c>
      <c r="M36" s="15">
        <f t="shared" si="0"/>
        <v>0</v>
      </c>
      <c r="N36" s="15">
        <f t="shared" si="1"/>
        <v>0</v>
      </c>
      <c r="O36" s="15">
        <f>SUMIF('COAL RECEIPT &amp; GCV DATA (3)'!$A$3:$A$9,'MASTER DATA FILE RAW COAL 2 (3)'!A36,'COAL RECEIPT &amp; GCV DATA (3)'!$O$3:$O$9)</f>
        <v>0</v>
      </c>
      <c r="P36" s="15">
        <f t="shared" si="5"/>
        <v>0</v>
      </c>
      <c r="Q36" s="15">
        <f>SUMIF('COAL RECEIPT &amp; GCV DATA (3)'!$A$3:$A$9,'MASTER DATA FILE RAW COAL 2 (3)'!A36,'COAL RECEIPT &amp; GCV DATA (3)'!$Q$3:$Q$9)+IF(H36=$J$234,($K$234*K36),0)+IF(H36=$J$235,($K$235*K36),0)++IF(H35=$J$235,($K$236*K36),0)</f>
        <v>0</v>
      </c>
      <c r="R36" s="16">
        <f>SUMIF('COAL RECEIPT &amp; GCV DATA (3)'!$A$3:$A$9,'MASTER DATA FILE RAW COAL 2 (3)'!A36,'COAL RECEIPT &amp; GCV DATA (3)'!$R$3:$R$9)+IF(H36=$J$234,($K$234*K36),0)+IF(H36=$J$235,($K$235*K36),0)</f>
        <v>0</v>
      </c>
      <c r="S36" s="15">
        <f t="shared" si="2"/>
        <v>0</v>
      </c>
      <c r="T36" s="15">
        <f>SUMIF('COAL RECEIPT &amp; GCV DATA (3)'!$A$3:$A$9,'MASTER DATA FILE RAW COAL 2 (3)'!A36,'COAL RECEIPT &amp; GCV DATA (3)'!$T$3:$T$9)</f>
        <v>0</v>
      </c>
      <c r="U36" s="15">
        <f t="shared" si="3"/>
        <v>0</v>
      </c>
      <c r="V36" s="15">
        <f>SUMIF('COAL RECEIPT &amp; GCV DATA (3)'!$A$3:$A$9,'MASTER DATA FILE RAW COAL 2 (3)'!A36,'COAL RECEIPT &amp; GCV DATA (3)'!$V$3:$V$9)</f>
        <v>0</v>
      </c>
      <c r="W36" s="15">
        <f t="shared" si="4"/>
        <v>0</v>
      </c>
    </row>
    <row r="37" spans="1:23" customFormat="1" x14ac:dyDescent="0.3">
      <c r="A37" s="12"/>
      <c r="B37" s="12">
        <f>SUMIF('COAL RECEIPT &amp; GCV DATA (3)'!$A$3:$A$9,'MASTER DATA FILE RAW COAL 2 (3)'!A37,'COAL RECEIPT &amp; GCV DATA (3)'!$B$3:$B$9)</f>
        <v>0</v>
      </c>
      <c r="C37" s="13">
        <f>SUMIF('COAL RECEIPT &amp; GCV DATA (3)'!$A$3:$A$9,'MASTER DATA FILE RAW COAL 2 (3)'!A37,'COAL RECEIPT &amp; GCV DATA (3)'!$C$3:$C$9)</f>
        <v>0</v>
      </c>
      <c r="D37" s="13">
        <f>IFERROR(VLOOKUP(A37,'COAL RECEIPT &amp; GCV DATA (3)'!$A$2:$V$9,4,0),0)</f>
        <v>0</v>
      </c>
      <c r="E37" s="14">
        <f>IFERROR(VLOOKUP(A37,'COAL RECEIPT &amp; GCV DATA (3)'!$A$2:$V$9,5,0),0)</f>
        <v>0</v>
      </c>
      <c r="F37" s="13">
        <f>SUMIF('COAL RECEIPT &amp; GCV DATA (3)'!$A$3:$A$9,'MASTER DATA FILE RAW COAL 2 (3)'!A37,'COAL RECEIPT &amp; GCV DATA (3)'!$F$3:$F$9)</f>
        <v>0</v>
      </c>
      <c r="G37" s="13">
        <f>IFERROR(VLOOKUP(A37,'COAL RECEIPT &amp; GCV DATA (3)'!$A$2:$V$9,7,0),0)</f>
        <v>0</v>
      </c>
      <c r="H37" s="13">
        <f>IFERROR(VLOOKUP(A37,'COAL RECEIPT &amp; GCV DATA (3)'!$A$2:$V$9,8,0),0)</f>
        <v>0</v>
      </c>
      <c r="I37" s="13">
        <f>IFERROR(VLOOKUP(A37,'COAL RECEIPT &amp; GCV DATA (3)'!$A$2:$V$9,9,0),0)</f>
        <v>0</v>
      </c>
      <c r="J37" s="13">
        <f>IFERROR(VLOOKUP(A37,'COAL RECEIPT &amp; GCV DATA (3)'!$A$2:$V$9,10,0),0)</f>
        <v>0</v>
      </c>
      <c r="K37" s="15">
        <f>SUMIF('COAL RECEIPT &amp; GCV DATA (3)'!$A$3:$A$9,'MASTER DATA FILE RAW COAL 2 (3)'!A37,'COAL RECEIPT &amp; GCV DATA (3)'!$K$3:$K$9)</f>
        <v>0</v>
      </c>
      <c r="L37" s="15">
        <f>SUMIF('COAL RECEIPT &amp; GCV DATA (3)'!$A$3:$A$9,'MASTER DATA FILE RAW COAL 2 (3)'!A37,'COAL RECEIPT &amp; GCV DATA (3)'!$L$3:$L$9)</f>
        <v>0</v>
      </c>
      <c r="M37" s="15">
        <f t="shared" si="0"/>
        <v>0</v>
      </c>
      <c r="N37" s="15">
        <f t="shared" si="1"/>
        <v>0</v>
      </c>
      <c r="O37" s="15">
        <f>SUMIF('COAL RECEIPT &amp; GCV DATA (3)'!$A$3:$A$9,'MASTER DATA FILE RAW COAL 2 (3)'!A37,'COAL RECEIPT &amp; GCV DATA (3)'!$O$3:$O$9)</f>
        <v>0</v>
      </c>
      <c r="P37" s="15">
        <f t="shared" si="5"/>
        <v>0</v>
      </c>
      <c r="Q37" s="15">
        <f>SUMIF('COAL RECEIPT &amp; GCV DATA (3)'!$A$3:$A$9,'MASTER DATA FILE RAW COAL 2 (3)'!A37,'COAL RECEIPT &amp; GCV DATA (3)'!$Q$3:$Q$9)+IF(H37=$J$234,($K$234*K37),0)+IF(H37=$J$235,($K$235*K37),0)++IF(H36=$J$235,($K$236*K37),0)</f>
        <v>0</v>
      </c>
      <c r="R37" s="16">
        <f>SUMIF('COAL RECEIPT &amp; GCV DATA (3)'!$A$3:$A$9,'MASTER DATA FILE RAW COAL 2 (3)'!A37,'COAL RECEIPT &amp; GCV DATA (3)'!$R$3:$R$9)+IF(H37=$J$234,($K$234*K37),0)+IF(H37=$J$235,($K$235*K37),0)</f>
        <v>0</v>
      </c>
      <c r="S37" s="15">
        <f t="shared" si="2"/>
        <v>0</v>
      </c>
      <c r="T37" s="15">
        <f>SUMIF('COAL RECEIPT &amp; GCV DATA (3)'!$A$3:$A$9,'MASTER DATA FILE RAW COAL 2 (3)'!A37,'COAL RECEIPT &amp; GCV DATA (3)'!$T$3:$T$9)</f>
        <v>0</v>
      </c>
      <c r="U37" s="15">
        <f t="shared" si="3"/>
        <v>0</v>
      </c>
      <c r="V37" s="15">
        <f>SUMIF('COAL RECEIPT &amp; GCV DATA (3)'!$A$3:$A$9,'MASTER DATA FILE RAW COAL 2 (3)'!A37,'COAL RECEIPT &amp; GCV DATA (3)'!$V$3:$V$9)</f>
        <v>0</v>
      </c>
      <c r="W37" s="15">
        <f t="shared" si="4"/>
        <v>0</v>
      </c>
    </row>
    <row r="38" spans="1:23" customFormat="1" x14ac:dyDescent="0.3">
      <c r="A38" s="12"/>
      <c r="B38" s="12">
        <f>SUMIF('COAL RECEIPT &amp; GCV DATA (3)'!$A$3:$A$9,'MASTER DATA FILE RAW COAL 2 (3)'!A38,'COAL RECEIPT &amp; GCV DATA (3)'!$B$3:$B$9)</f>
        <v>0</v>
      </c>
      <c r="C38" s="13">
        <f>SUMIF('COAL RECEIPT &amp; GCV DATA (3)'!$A$3:$A$9,'MASTER DATA FILE RAW COAL 2 (3)'!A38,'COAL RECEIPT &amp; GCV DATA (3)'!$C$3:$C$9)</f>
        <v>0</v>
      </c>
      <c r="D38" s="13">
        <f>IFERROR(VLOOKUP(A38,'COAL RECEIPT &amp; GCV DATA (3)'!$A$2:$V$9,4,0),0)</f>
        <v>0</v>
      </c>
      <c r="E38" s="14">
        <f>IFERROR(VLOOKUP(A38,'COAL RECEIPT &amp; GCV DATA (3)'!$A$2:$V$9,5,0),0)</f>
        <v>0</v>
      </c>
      <c r="F38" s="13">
        <f>SUMIF('COAL RECEIPT &amp; GCV DATA (3)'!$A$3:$A$9,'MASTER DATA FILE RAW COAL 2 (3)'!A38,'COAL RECEIPT &amp; GCV DATA (3)'!$F$3:$F$9)</f>
        <v>0</v>
      </c>
      <c r="G38" s="13">
        <f>IFERROR(VLOOKUP(A38,'COAL RECEIPT &amp; GCV DATA (3)'!$A$2:$V$9,7,0),0)</f>
        <v>0</v>
      </c>
      <c r="H38" s="13">
        <f>IFERROR(VLOOKUP(A38,'COAL RECEIPT &amp; GCV DATA (3)'!$A$2:$V$9,8,0),0)</f>
        <v>0</v>
      </c>
      <c r="I38" s="13">
        <f>IFERROR(VLOOKUP(A38,'COAL RECEIPT &amp; GCV DATA (3)'!$A$2:$V$9,9,0),0)</f>
        <v>0</v>
      </c>
      <c r="J38" s="13">
        <f>IFERROR(VLOOKUP(A38,'COAL RECEIPT &amp; GCV DATA (3)'!$A$2:$V$9,10,0),0)</f>
        <v>0</v>
      </c>
      <c r="K38" s="15">
        <f>SUMIF('COAL RECEIPT &amp; GCV DATA (3)'!$A$3:$A$9,'MASTER DATA FILE RAW COAL 2 (3)'!A38,'COAL RECEIPT &amp; GCV DATA (3)'!$K$3:$K$9)</f>
        <v>0</v>
      </c>
      <c r="L38" s="15">
        <f>SUMIF('COAL RECEIPT &amp; GCV DATA (3)'!$A$3:$A$9,'MASTER DATA FILE RAW COAL 2 (3)'!A38,'COAL RECEIPT &amp; GCV DATA (3)'!$L$3:$L$9)</f>
        <v>0</v>
      </c>
      <c r="M38" s="15">
        <f t="shared" si="0"/>
        <v>0</v>
      </c>
      <c r="N38" s="15">
        <f t="shared" si="1"/>
        <v>0</v>
      </c>
      <c r="O38" s="15">
        <f>SUMIF('COAL RECEIPT &amp; GCV DATA (3)'!$A$3:$A$9,'MASTER DATA FILE RAW COAL 2 (3)'!A38,'COAL RECEIPT &amp; GCV DATA (3)'!$O$3:$O$9)</f>
        <v>0</v>
      </c>
      <c r="P38" s="15">
        <f t="shared" si="5"/>
        <v>0</v>
      </c>
      <c r="Q38" s="15">
        <f>SUMIF('COAL RECEIPT &amp; GCV DATA (3)'!$A$3:$A$9,'MASTER DATA FILE RAW COAL 2 (3)'!A38,'COAL RECEIPT &amp; GCV DATA (3)'!$Q$3:$Q$9)+IF(H38=$J$234,($K$234*K38),0)+IF(H38=$J$235,($K$235*K38),0)++IF(H37=$J$235,($K$236*K38),0)</f>
        <v>0</v>
      </c>
      <c r="R38" s="16">
        <f>SUMIF('COAL RECEIPT &amp; GCV DATA (3)'!$A$3:$A$9,'MASTER DATA FILE RAW COAL 2 (3)'!A38,'COAL RECEIPT &amp; GCV DATA (3)'!$R$3:$R$9)+IF(H38=$J$234,($K$234*K38),0)+IF(H38=$J$235,($K$235*K38),0)</f>
        <v>0</v>
      </c>
      <c r="S38" s="15">
        <f t="shared" si="2"/>
        <v>0</v>
      </c>
      <c r="T38" s="15">
        <f>SUMIF('COAL RECEIPT &amp; GCV DATA (3)'!$A$3:$A$9,'MASTER DATA FILE RAW COAL 2 (3)'!A38,'COAL RECEIPT &amp; GCV DATA (3)'!$T$3:$T$9)</f>
        <v>0</v>
      </c>
      <c r="U38" s="15">
        <f t="shared" si="3"/>
        <v>0</v>
      </c>
      <c r="V38" s="15">
        <f>SUMIF('COAL RECEIPT &amp; GCV DATA (3)'!$A$3:$A$9,'MASTER DATA FILE RAW COAL 2 (3)'!A38,'COAL RECEIPT &amp; GCV DATA (3)'!$V$3:$V$9)</f>
        <v>0</v>
      </c>
      <c r="W38" s="15">
        <f t="shared" si="4"/>
        <v>0</v>
      </c>
    </row>
    <row r="39" spans="1:23" customFormat="1" x14ac:dyDescent="0.3">
      <c r="A39" s="12"/>
      <c r="B39" s="12">
        <f>SUMIF('COAL RECEIPT &amp; GCV DATA (3)'!$A$3:$A$9,'MASTER DATA FILE RAW COAL 2 (3)'!A39,'COAL RECEIPT &amp; GCV DATA (3)'!$B$3:$B$9)</f>
        <v>0</v>
      </c>
      <c r="C39" s="13">
        <f>SUMIF('COAL RECEIPT &amp; GCV DATA (3)'!$A$3:$A$9,'MASTER DATA FILE RAW COAL 2 (3)'!A39,'COAL RECEIPT &amp; GCV DATA (3)'!$C$3:$C$9)</f>
        <v>0</v>
      </c>
      <c r="D39" s="13">
        <f>IFERROR(VLOOKUP(A39,'COAL RECEIPT &amp; GCV DATA (3)'!$A$2:$V$9,4,0),0)</f>
        <v>0</v>
      </c>
      <c r="E39" s="14">
        <f>IFERROR(VLOOKUP(A39,'COAL RECEIPT &amp; GCV DATA (3)'!$A$2:$V$9,5,0),0)</f>
        <v>0</v>
      </c>
      <c r="F39" s="13">
        <f>SUMIF('COAL RECEIPT &amp; GCV DATA (3)'!$A$3:$A$9,'MASTER DATA FILE RAW COAL 2 (3)'!A39,'COAL RECEIPT &amp; GCV DATA (3)'!$F$3:$F$9)</f>
        <v>0</v>
      </c>
      <c r="G39" s="13">
        <f>IFERROR(VLOOKUP(A39,'COAL RECEIPT &amp; GCV DATA (3)'!$A$2:$V$9,7,0),0)</f>
        <v>0</v>
      </c>
      <c r="H39" s="13">
        <f>IFERROR(VLOOKUP(A39,'COAL RECEIPT &amp; GCV DATA (3)'!$A$2:$V$9,8,0),0)</f>
        <v>0</v>
      </c>
      <c r="I39" s="13">
        <f>IFERROR(VLOOKUP(A39,'COAL RECEIPT &amp; GCV DATA (3)'!$A$2:$V$9,9,0),0)</f>
        <v>0</v>
      </c>
      <c r="J39" s="13">
        <f>IFERROR(VLOOKUP(A39,'COAL RECEIPT &amp; GCV DATA (3)'!$A$2:$V$9,10,0),0)</f>
        <v>0</v>
      </c>
      <c r="K39" s="15">
        <f>SUMIF('COAL RECEIPT &amp; GCV DATA (3)'!$A$3:$A$9,'MASTER DATA FILE RAW COAL 2 (3)'!A39,'COAL RECEIPT &amp; GCV DATA (3)'!$K$3:$K$9)</f>
        <v>0</v>
      </c>
      <c r="L39" s="15">
        <f>SUMIF('COAL RECEIPT &amp; GCV DATA (3)'!$A$3:$A$9,'MASTER DATA FILE RAW COAL 2 (3)'!A39,'COAL RECEIPT &amp; GCV DATA (3)'!$L$3:$L$9)</f>
        <v>0</v>
      </c>
      <c r="M39" s="15">
        <f t="shared" si="0"/>
        <v>0</v>
      </c>
      <c r="N39" s="15">
        <f t="shared" si="1"/>
        <v>0</v>
      </c>
      <c r="O39" s="15">
        <f>SUMIF('COAL RECEIPT &amp; GCV DATA (3)'!$A$3:$A$9,'MASTER DATA FILE RAW COAL 2 (3)'!A39,'COAL RECEIPT &amp; GCV DATA (3)'!$O$3:$O$9)</f>
        <v>0</v>
      </c>
      <c r="P39" s="15">
        <f t="shared" si="5"/>
        <v>0</v>
      </c>
      <c r="Q39" s="15">
        <f>SUMIF('COAL RECEIPT &amp; GCV DATA (3)'!$A$3:$A$9,'MASTER DATA FILE RAW COAL 2 (3)'!A39,'COAL RECEIPT &amp; GCV DATA (3)'!$Q$3:$Q$9)+IF(H39=$J$234,($K$234*K39),0)+IF(H39=$J$235,($K$235*K39),0)++IF(H38=$J$235,($K$236*K39),0)</f>
        <v>0</v>
      </c>
      <c r="R39" s="16">
        <f>SUMIF('COAL RECEIPT &amp; GCV DATA (3)'!$A$3:$A$9,'MASTER DATA FILE RAW COAL 2 (3)'!A39,'COAL RECEIPT &amp; GCV DATA (3)'!$R$3:$R$9)+IF(H39=$J$234,($K$234*K39),0)+IF(H39=$J$235,($K$235*K39),0)</f>
        <v>0</v>
      </c>
      <c r="S39" s="15">
        <f t="shared" si="2"/>
        <v>0</v>
      </c>
      <c r="T39" s="15">
        <f>SUMIF('COAL RECEIPT &amp; GCV DATA (3)'!$A$3:$A$9,'MASTER DATA FILE RAW COAL 2 (3)'!A39,'COAL RECEIPT &amp; GCV DATA (3)'!$T$3:$T$9)</f>
        <v>0</v>
      </c>
      <c r="U39" s="15">
        <f t="shared" si="3"/>
        <v>0</v>
      </c>
      <c r="V39" s="15">
        <f>SUMIF('COAL RECEIPT &amp; GCV DATA (3)'!$A$3:$A$9,'MASTER DATA FILE RAW COAL 2 (3)'!A39,'COAL RECEIPT &amp; GCV DATA (3)'!$V$3:$V$9)</f>
        <v>0</v>
      </c>
      <c r="W39" s="15">
        <f t="shared" si="4"/>
        <v>0</v>
      </c>
    </row>
    <row r="40" spans="1:23" customFormat="1" x14ac:dyDescent="0.3">
      <c r="A40" s="12"/>
      <c r="B40" s="12">
        <f>SUMIF('COAL RECEIPT &amp; GCV DATA (3)'!$A$3:$A$9,'MASTER DATA FILE RAW COAL 2 (3)'!A40,'COAL RECEIPT &amp; GCV DATA (3)'!$B$3:$B$9)</f>
        <v>0</v>
      </c>
      <c r="C40" s="13">
        <f>SUMIF('COAL RECEIPT &amp; GCV DATA (3)'!$A$3:$A$9,'MASTER DATA FILE RAW COAL 2 (3)'!A40,'COAL RECEIPT &amp; GCV DATA (3)'!$C$3:$C$9)</f>
        <v>0</v>
      </c>
      <c r="D40" s="13">
        <f>IFERROR(VLOOKUP(A40,'COAL RECEIPT &amp; GCV DATA (3)'!$A$2:$V$9,4,0),0)</f>
        <v>0</v>
      </c>
      <c r="E40" s="14">
        <f>IFERROR(VLOOKUP(A40,'COAL RECEIPT &amp; GCV DATA (3)'!$A$2:$V$9,5,0),0)</f>
        <v>0</v>
      </c>
      <c r="F40" s="13">
        <f>SUMIF('COAL RECEIPT &amp; GCV DATA (3)'!$A$3:$A$9,'MASTER DATA FILE RAW COAL 2 (3)'!A40,'COAL RECEIPT &amp; GCV DATA (3)'!$F$3:$F$9)</f>
        <v>0</v>
      </c>
      <c r="G40" s="13">
        <f>IFERROR(VLOOKUP(A40,'COAL RECEIPT &amp; GCV DATA (3)'!$A$2:$V$9,7,0),0)</f>
        <v>0</v>
      </c>
      <c r="H40" s="13">
        <f>IFERROR(VLOOKUP(A40,'COAL RECEIPT &amp; GCV DATA (3)'!$A$2:$V$9,8,0),0)</f>
        <v>0</v>
      </c>
      <c r="I40" s="13">
        <f>IFERROR(VLOOKUP(A40,'COAL RECEIPT &amp; GCV DATA (3)'!$A$2:$V$9,9,0),0)</f>
        <v>0</v>
      </c>
      <c r="J40" s="13">
        <f>IFERROR(VLOOKUP(A40,'COAL RECEIPT &amp; GCV DATA (3)'!$A$2:$V$9,10,0),0)</f>
        <v>0</v>
      </c>
      <c r="K40" s="15">
        <f>SUMIF('COAL RECEIPT &amp; GCV DATA (3)'!$A$3:$A$9,'MASTER DATA FILE RAW COAL 2 (3)'!A40,'COAL RECEIPT &amp; GCV DATA (3)'!$K$3:$K$9)</f>
        <v>0</v>
      </c>
      <c r="L40" s="15">
        <f>SUMIF('COAL RECEIPT &amp; GCV DATA (3)'!$A$3:$A$9,'MASTER DATA FILE RAW COAL 2 (3)'!A40,'COAL RECEIPT &amp; GCV DATA (3)'!$L$3:$L$9)</f>
        <v>0</v>
      </c>
      <c r="M40" s="15">
        <f t="shared" si="0"/>
        <v>0</v>
      </c>
      <c r="N40" s="15">
        <f t="shared" si="1"/>
        <v>0</v>
      </c>
      <c r="O40" s="15">
        <f>SUMIF('COAL RECEIPT &amp; GCV DATA (3)'!$A$3:$A$9,'MASTER DATA FILE RAW COAL 2 (3)'!A40,'COAL RECEIPT &amp; GCV DATA (3)'!$O$3:$O$9)</f>
        <v>0</v>
      </c>
      <c r="P40" s="15">
        <f t="shared" si="5"/>
        <v>0</v>
      </c>
      <c r="Q40" s="15">
        <f>SUMIF('COAL RECEIPT &amp; GCV DATA (3)'!$A$3:$A$9,'MASTER DATA FILE RAW COAL 2 (3)'!A40,'COAL RECEIPT &amp; GCV DATA (3)'!$Q$3:$Q$9)+IF(H40=$J$234,($K$234*K40),0)+IF(H40=$J$235,($K$235*K40),0)++IF(H39=$J$235,($K$236*K40),0)</f>
        <v>0</v>
      </c>
      <c r="R40" s="16">
        <f>SUMIF('COAL RECEIPT &amp; GCV DATA (3)'!$A$3:$A$9,'MASTER DATA FILE RAW COAL 2 (3)'!A40,'COAL RECEIPT &amp; GCV DATA (3)'!$R$3:$R$9)+IF(H40=$J$234,($K$234*K40),0)+IF(H40=$J$235,($K$235*K40),0)</f>
        <v>0</v>
      </c>
      <c r="S40" s="15">
        <f t="shared" si="2"/>
        <v>0</v>
      </c>
      <c r="T40" s="15">
        <f>SUMIF('COAL RECEIPT &amp; GCV DATA (3)'!$A$3:$A$9,'MASTER DATA FILE RAW COAL 2 (3)'!A40,'COAL RECEIPT &amp; GCV DATA (3)'!$T$3:$T$9)</f>
        <v>0</v>
      </c>
      <c r="U40" s="15">
        <f t="shared" si="3"/>
        <v>0</v>
      </c>
      <c r="V40" s="15">
        <f>SUMIF('COAL RECEIPT &amp; GCV DATA (3)'!$A$3:$A$9,'MASTER DATA FILE RAW COAL 2 (3)'!A40,'COAL RECEIPT &amp; GCV DATA (3)'!$V$3:$V$9)</f>
        <v>0</v>
      </c>
      <c r="W40" s="15">
        <f t="shared" si="4"/>
        <v>0</v>
      </c>
    </row>
    <row r="41" spans="1:23" customFormat="1" x14ac:dyDescent="0.3">
      <c r="A41" s="12"/>
      <c r="B41" s="12">
        <f>SUMIF('COAL RECEIPT &amp; GCV DATA (3)'!$A$3:$A$9,'MASTER DATA FILE RAW COAL 2 (3)'!A41,'COAL RECEIPT &amp; GCV DATA (3)'!$B$3:$B$9)</f>
        <v>0</v>
      </c>
      <c r="C41" s="13">
        <f>SUMIF('COAL RECEIPT &amp; GCV DATA (3)'!$A$3:$A$9,'MASTER DATA FILE RAW COAL 2 (3)'!A41,'COAL RECEIPT &amp; GCV DATA (3)'!$C$3:$C$9)</f>
        <v>0</v>
      </c>
      <c r="D41" s="13">
        <f>IFERROR(VLOOKUP(A41,'COAL RECEIPT &amp; GCV DATA (3)'!$A$2:$V$9,4,0),0)</f>
        <v>0</v>
      </c>
      <c r="E41" s="14">
        <f>IFERROR(VLOOKUP(A41,'COAL RECEIPT &amp; GCV DATA (3)'!$A$2:$V$9,5,0),0)</f>
        <v>0</v>
      </c>
      <c r="F41" s="13">
        <f>SUMIF('COAL RECEIPT &amp; GCV DATA (3)'!$A$3:$A$9,'MASTER DATA FILE RAW COAL 2 (3)'!A41,'COAL RECEIPT &amp; GCV DATA (3)'!$F$3:$F$9)</f>
        <v>0</v>
      </c>
      <c r="G41" s="13">
        <f>IFERROR(VLOOKUP(A41,'COAL RECEIPT &amp; GCV DATA (3)'!$A$2:$V$9,7,0),0)</f>
        <v>0</v>
      </c>
      <c r="H41" s="13">
        <f>IFERROR(VLOOKUP(A41,'COAL RECEIPT &amp; GCV DATA (3)'!$A$2:$V$9,8,0),0)</f>
        <v>0</v>
      </c>
      <c r="I41" s="13">
        <f>IFERROR(VLOOKUP(A41,'COAL RECEIPT &amp; GCV DATA (3)'!$A$2:$V$9,9,0),0)</f>
        <v>0</v>
      </c>
      <c r="J41" s="13">
        <f>IFERROR(VLOOKUP(A41,'COAL RECEIPT &amp; GCV DATA (3)'!$A$2:$V$9,10,0),0)</f>
        <v>0</v>
      </c>
      <c r="K41" s="15">
        <f>SUMIF('COAL RECEIPT &amp; GCV DATA (3)'!$A$3:$A$9,'MASTER DATA FILE RAW COAL 2 (3)'!A41,'COAL RECEIPT &amp; GCV DATA (3)'!$K$3:$K$9)</f>
        <v>0</v>
      </c>
      <c r="L41" s="15">
        <f>SUMIF('COAL RECEIPT &amp; GCV DATA (3)'!$A$3:$A$9,'MASTER DATA FILE RAW COAL 2 (3)'!A41,'COAL RECEIPT &amp; GCV DATA (3)'!$L$3:$L$9)</f>
        <v>0</v>
      </c>
      <c r="M41" s="15">
        <f t="shared" si="0"/>
        <v>0</v>
      </c>
      <c r="N41" s="15">
        <f t="shared" si="1"/>
        <v>0</v>
      </c>
      <c r="O41" s="15">
        <f>SUMIF('COAL RECEIPT &amp; GCV DATA (3)'!$A$3:$A$9,'MASTER DATA FILE RAW COAL 2 (3)'!A41,'COAL RECEIPT &amp; GCV DATA (3)'!$O$3:$O$9)</f>
        <v>0</v>
      </c>
      <c r="P41" s="15">
        <f t="shared" si="5"/>
        <v>0</v>
      </c>
      <c r="Q41" s="15">
        <f>SUMIF('COAL RECEIPT &amp; GCV DATA (3)'!$A$3:$A$9,'MASTER DATA FILE RAW COAL 2 (3)'!A41,'COAL RECEIPT &amp; GCV DATA (3)'!$Q$3:$Q$9)+IF(H41=$J$234,($K$234*K41),0)+IF(H41=$J$235,($K$235*K41),0)++IF(H40=$J$235,($K$236*K41),0)</f>
        <v>0</v>
      </c>
      <c r="R41" s="16">
        <f>SUMIF('COAL RECEIPT &amp; GCV DATA (3)'!$A$3:$A$9,'MASTER DATA FILE RAW COAL 2 (3)'!A41,'COAL RECEIPT &amp; GCV DATA (3)'!$R$3:$R$9)+IF(H41=$J$234,($K$234*K41),0)+IF(H41=$J$235,($K$235*K41),0)</f>
        <v>0</v>
      </c>
      <c r="S41" s="15">
        <f t="shared" si="2"/>
        <v>0</v>
      </c>
      <c r="T41" s="15">
        <f>SUMIF('COAL RECEIPT &amp; GCV DATA (3)'!$A$3:$A$9,'MASTER DATA FILE RAW COAL 2 (3)'!A41,'COAL RECEIPT &amp; GCV DATA (3)'!$T$3:$T$9)</f>
        <v>0</v>
      </c>
      <c r="U41" s="15">
        <f t="shared" si="3"/>
        <v>0</v>
      </c>
      <c r="V41" s="15">
        <f>SUMIF('COAL RECEIPT &amp; GCV DATA (3)'!$A$3:$A$9,'MASTER DATA FILE RAW COAL 2 (3)'!A41,'COAL RECEIPT &amp; GCV DATA (3)'!$V$3:$V$9)</f>
        <v>0</v>
      </c>
      <c r="W41" s="15">
        <f t="shared" si="4"/>
        <v>0</v>
      </c>
    </row>
    <row r="42" spans="1:23" customFormat="1" x14ac:dyDescent="0.3">
      <c r="A42" s="12"/>
      <c r="B42" s="12">
        <f>SUMIF('COAL RECEIPT &amp; GCV DATA (3)'!$A$3:$A$9,'MASTER DATA FILE RAW COAL 2 (3)'!A42,'COAL RECEIPT &amp; GCV DATA (3)'!$B$3:$B$9)</f>
        <v>0</v>
      </c>
      <c r="C42" s="13">
        <f>SUMIF('COAL RECEIPT &amp; GCV DATA (3)'!$A$3:$A$9,'MASTER DATA FILE RAW COAL 2 (3)'!A42,'COAL RECEIPT &amp; GCV DATA (3)'!$C$3:$C$9)</f>
        <v>0</v>
      </c>
      <c r="D42" s="13">
        <f>IFERROR(VLOOKUP(A42,'COAL RECEIPT &amp; GCV DATA (3)'!$A$2:$V$9,4,0),0)</f>
        <v>0</v>
      </c>
      <c r="E42" s="14">
        <f>IFERROR(VLOOKUP(A42,'COAL RECEIPT &amp; GCV DATA (3)'!$A$2:$V$9,5,0),0)</f>
        <v>0</v>
      </c>
      <c r="F42" s="13">
        <f>SUMIF('COAL RECEIPT &amp; GCV DATA (3)'!$A$3:$A$9,'MASTER DATA FILE RAW COAL 2 (3)'!A42,'COAL RECEIPT &amp; GCV DATA (3)'!$F$3:$F$9)</f>
        <v>0</v>
      </c>
      <c r="G42" s="13">
        <f>IFERROR(VLOOKUP(A42,'COAL RECEIPT &amp; GCV DATA (3)'!$A$2:$V$9,7,0),0)</f>
        <v>0</v>
      </c>
      <c r="H42" s="13">
        <f>IFERROR(VLOOKUP(A42,'COAL RECEIPT &amp; GCV DATA (3)'!$A$2:$V$9,8,0),0)</f>
        <v>0</v>
      </c>
      <c r="I42" s="13">
        <f>IFERROR(VLOOKUP(A42,'COAL RECEIPT &amp; GCV DATA (3)'!$A$2:$V$9,9,0),0)</f>
        <v>0</v>
      </c>
      <c r="J42" s="13">
        <f>IFERROR(VLOOKUP(A42,'COAL RECEIPT &amp; GCV DATA (3)'!$A$2:$V$9,10,0),0)</f>
        <v>0</v>
      </c>
      <c r="K42" s="15">
        <f>SUMIF('COAL RECEIPT &amp; GCV DATA (3)'!$A$3:$A$9,'MASTER DATA FILE RAW COAL 2 (3)'!A42,'COAL RECEIPT &amp; GCV DATA (3)'!$K$3:$K$9)</f>
        <v>0</v>
      </c>
      <c r="L42" s="15">
        <f>SUMIF('COAL RECEIPT &amp; GCV DATA (3)'!$A$3:$A$9,'MASTER DATA FILE RAW COAL 2 (3)'!A42,'COAL RECEIPT &amp; GCV DATA (3)'!$L$3:$L$9)</f>
        <v>0</v>
      </c>
      <c r="M42" s="15">
        <f t="shared" si="0"/>
        <v>0</v>
      </c>
      <c r="N42" s="15">
        <f t="shared" si="1"/>
        <v>0</v>
      </c>
      <c r="O42" s="15">
        <f>SUMIF('COAL RECEIPT &amp; GCV DATA (3)'!$A$3:$A$9,'MASTER DATA FILE RAW COAL 2 (3)'!A42,'COAL RECEIPT &amp; GCV DATA (3)'!$O$3:$O$9)</f>
        <v>0</v>
      </c>
      <c r="P42" s="15">
        <f t="shared" si="5"/>
        <v>0</v>
      </c>
      <c r="Q42" s="15">
        <f>SUMIF('COAL RECEIPT &amp; GCV DATA (3)'!$A$3:$A$9,'MASTER DATA FILE RAW COAL 2 (3)'!A42,'COAL RECEIPT &amp; GCV DATA (3)'!$Q$3:$Q$9)+IF(H42=$J$234,($K$234*K42),0)+IF(H42=$J$235,($K$235*K42),0)++IF(H41=$J$235,($K$236*K42),0)</f>
        <v>0</v>
      </c>
      <c r="R42" s="16">
        <f>SUMIF('COAL RECEIPT &amp; GCV DATA (3)'!$A$3:$A$9,'MASTER DATA FILE RAW COAL 2 (3)'!A42,'COAL RECEIPT &amp; GCV DATA (3)'!$R$3:$R$9)+IF(H42=$J$234,($K$234*K42),0)+IF(H42=$J$235,($K$235*K42),0)</f>
        <v>0</v>
      </c>
      <c r="S42" s="15">
        <f t="shared" si="2"/>
        <v>0</v>
      </c>
      <c r="T42" s="15">
        <f>SUMIF('COAL RECEIPT &amp; GCV DATA (3)'!$A$3:$A$9,'MASTER DATA FILE RAW COAL 2 (3)'!A42,'COAL RECEIPT &amp; GCV DATA (3)'!$T$3:$T$9)</f>
        <v>0</v>
      </c>
      <c r="U42" s="15">
        <f t="shared" si="3"/>
        <v>0</v>
      </c>
      <c r="V42" s="15">
        <f>SUMIF('COAL RECEIPT &amp; GCV DATA (3)'!$A$3:$A$9,'MASTER DATA FILE RAW COAL 2 (3)'!A42,'COAL RECEIPT &amp; GCV DATA (3)'!$V$3:$V$9)</f>
        <v>0</v>
      </c>
      <c r="W42" s="15">
        <f t="shared" si="4"/>
        <v>0</v>
      </c>
    </row>
    <row r="43" spans="1:23" customFormat="1" x14ac:dyDescent="0.3">
      <c r="A43" s="12"/>
      <c r="B43" s="12">
        <f>SUMIF('COAL RECEIPT &amp; GCV DATA (3)'!$A$3:$A$9,'MASTER DATA FILE RAW COAL 2 (3)'!A43,'COAL RECEIPT &amp; GCV DATA (3)'!$B$3:$B$9)</f>
        <v>0</v>
      </c>
      <c r="C43" s="13">
        <f>SUMIF('COAL RECEIPT &amp; GCV DATA (3)'!$A$3:$A$9,'MASTER DATA FILE RAW COAL 2 (3)'!A43,'COAL RECEIPT &amp; GCV DATA (3)'!$C$3:$C$9)</f>
        <v>0</v>
      </c>
      <c r="D43" s="13">
        <f>IFERROR(VLOOKUP(A43,'COAL RECEIPT &amp; GCV DATA (3)'!$A$2:$V$9,4,0),0)</f>
        <v>0</v>
      </c>
      <c r="E43" s="14">
        <f>IFERROR(VLOOKUP(A43,'COAL RECEIPT &amp; GCV DATA (3)'!$A$2:$V$9,5,0),0)</f>
        <v>0</v>
      </c>
      <c r="F43" s="13">
        <f>SUMIF('COAL RECEIPT &amp; GCV DATA (3)'!$A$3:$A$9,'MASTER DATA FILE RAW COAL 2 (3)'!A43,'COAL RECEIPT &amp; GCV DATA (3)'!$F$3:$F$9)</f>
        <v>0</v>
      </c>
      <c r="G43" s="13">
        <f>IFERROR(VLOOKUP(A43,'COAL RECEIPT &amp; GCV DATA (3)'!$A$2:$V$9,7,0),0)</f>
        <v>0</v>
      </c>
      <c r="H43" s="13">
        <f>IFERROR(VLOOKUP(A43,'COAL RECEIPT &amp; GCV DATA (3)'!$A$2:$V$9,8,0),0)</f>
        <v>0</v>
      </c>
      <c r="I43" s="13">
        <f>IFERROR(VLOOKUP(A43,'COAL RECEIPT &amp; GCV DATA (3)'!$A$2:$V$9,9,0),0)</f>
        <v>0</v>
      </c>
      <c r="J43" s="13">
        <f>IFERROR(VLOOKUP(A43,'COAL RECEIPT &amp; GCV DATA (3)'!$A$2:$V$9,10,0),0)</f>
        <v>0</v>
      </c>
      <c r="K43" s="15">
        <f>SUMIF('COAL RECEIPT &amp; GCV DATA (3)'!$A$3:$A$9,'MASTER DATA FILE RAW COAL 2 (3)'!A43,'COAL RECEIPT &amp; GCV DATA (3)'!$K$3:$K$9)</f>
        <v>0</v>
      </c>
      <c r="L43" s="15">
        <f>SUMIF('COAL RECEIPT &amp; GCV DATA (3)'!$A$3:$A$9,'MASTER DATA FILE RAW COAL 2 (3)'!A43,'COAL RECEIPT &amp; GCV DATA (3)'!$L$3:$L$9)</f>
        <v>0</v>
      </c>
      <c r="M43" s="15">
        <f t="shared" si="0"/>
        <v>0</v>
      </c>
      <c r="N43" s="15">
        <f t="shared" si="1"/>
        <v>0</v>
      </c>
      <c r="O43" s="15">
        <f>SUMIF('COAL RECEIPT &amp; GCV DATA (3)'!$A$3:$A$9,'MASTER DATA FILE RAW COAL 2 (3)'!A43,'COAL RECEIPT &amp; GCV DATA (3)'!$O$3:$O$9)</f>
        <v>0</v>
      </c>
      <c r="P43" s="15">
        <f t="shared" si="5"/>
        <v>0</v>
      </c>
      <c r="Q43" s="15">
        <f>SUMIF('COAL RECEIPT &amp; GCV DATA (3)'!$A$3:$A$9,'MASTER DATA FILE RAW COAL 2 (3)'!A43,'COAL RECEIPT &amp; GCV DATA (3)'!$Q$3:$Q$9)+IF(H43=$J$234,($K$234*K43),0)+IF(H43=$J$235,($K$235*K43),0)++IF(H42=$J$235,($K$236*K43),0)</f>
        <v>0</v>
      </c>
      <c r="R43" s="16">
        <f>SUMIF('COAL RECEIPT &amp; GCV DATA (3)'!$A$3:$A$9,'MASTER DATA FILE RAW COAL 2 (3)'!A43,'COAL RECEIPT &amp; GCV DATA (3)'!$R$3:$R$9)+IF(H43=$J$234,($K$234*K43),0)+IF(H43=$J$235,($K$235*K43),0)</f>
        <v>0</v>
      </c>
      <c r="S43" s="15">
        <f t="shared" si="2"/>
        <v>0</v>
      </c>
      <c r="T43" s="15">
        <f>SUMIF('COAL RECEIPT &amp; GCV DATA (3)'!$A$3:$A$9,'MASTER DATA FILE RAW COAL 2 (3)'!A43,'COAL RECEIPT &amp; GCV DATA (3)'!$T$3:$T$9)</f>
        <v>0</v>
      </c>
      <c r="U43" s="15">
        <f t="shared" si="3"/>
        <v>0</v>
      </c>
      <c r="V43" s="15">
        <f>SUMIF('COAL RECEIPT &amp; GCV DATA (3)'!$A$3:$A$9,'MASTER DATA FILE RAW COAL 2 (3)'!A43,'COAL RECEIPT &amp; GCV DATA (3)'!$V$3:$V$9)</f>
        <v>0</v>
      </c>
      <c r="W43" s="15">
        <f t="shared" si="4"/>
        <v>0</v>
      </c>
    </row>
    <row r="44" spans="1:23" customFormat="1" x14ac:dyDescent="0.3">
      <c r="A44" s="12"/>
      <c r="B44" s="12">
        <f>SUMIF('COAL RECEIPT &amp; GCV DATA (3)'!$A$3:$A$9,'MASTER DATA FILE RAW COAL 2 (3)'!A44,'COAL RECEIPT &amp; GCV DATA (3)'!$B$3:$B$9)</f>
        <v>0</v>
      </c>
      <c r="C44" s="13">
        <f>SUMIF('COAL RECEIPT &amp; GCV DATA (3)'!$A$3:$A$9,'MASTER DATA FILE RAW COAL 2 (3)'!A44,'COAL RECEIPT &amp; GCV DATA (3)'!$C$3:$C$9)</f>
        <v>0</v>
      </c>
      <c r="D44" s="13">
        <f>IFERROR(VLOOKUP(A44,'COAL RECEIPT &amp; GCV DATA (3)'!$A$2:$V$9,4,0),0)</f>
        <v>0</v>
      </c>
      <c r="E44" s="14">
        <f>IFERROR(VLOOKUP(A44,'COAL RECEIPT &amp; GCV DATA (3)'!$A$2:$V$9,5,0),0)</f>
        <v>0</v>
      </c>
      <c r="F44" s="13">
        <f>SUMIF('COAL RECEIPT &amp; GCV DATA (3)'!$A$3:$A$9,'MASTER DATA FILE RAW COAL 2 (3)'!A44,'COAL RECEIPT &amp; GCV DATA (3)'!$F$3:$F$9)</f>
        <v>0</v>
      </c>
      <c r="G44" s="13">
        <f>IFERROR(VLOOKUP(A44,'COAL RECEIPT &amp; GCV DATA (3)'!$A$2:$V$9,7,0),0)</f>
        <v>0</v>
      </c>
      <c r="H44" s="13">
        <f>IFERROR(VLOOKUP(A44,'COAL RECEIPT &amp; GCV DATA (3)'!$A$2:$V$9,8,0),0)</f>
        <v>0</v>
      </c>
      <c r="I44" s="13">
        <f>IFERROR(VLOOKUP(A44,'COAL RECEIPT &amp; GCV DATA (3)'!$A$2:$V$9,9,0),0)</f>
        <v>0</v>
      </c>
      <c r="J44" s="13">
        <f>IFERROR(VLOOKUP(A44,'COAL RECEIPT &amp; GCV DATA (3)'!$A$2:$V$9,10,0),0)</f>
        <v>0</v>
      </c>
      <c r="K44" s="15">
        <f>SUMIF('COAL RECEIPT &amp; GCV DATA (3)'!$A$3:$A$9,'MASTER DATA FILE RAW COAL 2 (3)'!A44,'COAL RECEIPT &amp; GCV DATA (3)'!$K$3:$K$9)</f>
        <v>0</v>
      </c>
      <c r="L44" s="15">
        <f>SUMIF('COAL RECEIPT &amp; GCV DATA (3)'!$A$3:$A$9,'MASTER DATA FILE RAW COAL 2 (3)'!A44,'COAL RECEIPT &amp; GCV DATA (3)'!$L$3:$L$9)</f>
        <v>0</v>
      </c>
      <c r="M44" s="15">
        <f t="shared" si="0"/>
        <v>0</v>
      </c>
      <c r="N44" s="15">
        <f t="shared" si="1"/>
        <v>0</v>
      </c>
      <c r="O44" s="15">
        <f>SUMIF('COAL RECEIPT &amp; GCV DATA (3)'!$A$3:$A$9,'MASTER DATA FILE RAW COAL 2 (3)'!A44,'COAL RECEIPT &amp; GCV DATA (3)'!$O$3:$O$9)</f>
        <v>0</v>
      </c>
      <c r="P44" s="15">
        <f t="shared" si="5"/>
        <v>0</v>
      </c>
      <c r="Q44" s="15">
        <f>SUMIF('COAL RECEIPT &amp; GCV DATA (3)'!$A$3:$A$9,'MASTER DATA FILE RAW COAL 2 (3)'!A44,'COAL RECEIPT &amp; GCV DATA (3)'!$Q$3:$Q$9)+IF(H44=$J$234,($K$234*K44),0)+IF(H44=$J$235,($K$235*K44),0)++IF(H43=$J$235,($K$236*K44),0)</f>
        <v>0</v>
      </c>
      <c r="R44" s="16">
        <f>SUMIF('COAL RECEIPT &amp; GCV DATA (3)'!$A$3:$A$9,'MASTER DATA FILE RAW COAL 2 (3)'!A44,'COAL RECEIPT &amp; GCV DATA (3)'!$R$3:$R$9)+IF(H44=$J$234,($K$234*K44),0)+IF(H44=$J$235,($K$235*K44),0)</f>
        <v>0</v>
      </c>
      <c r="S44" s="15">
        <f t="shared" si="2"/>
        <v>0</v>
      </c>
      <c r="T44" s="15">
        <f>SUMIF('COAL RECEIPT &amp; GCV DATA (3)'!$A$3:$A$9,'MASTER DATA FILE RAW COAL 2 (3)'!A44,'COAL RECEIPT &amp; GCV DATA (3)'!$T$3:$T$9)</f>
        <v>0</v>
      </c>
      <c r="U44" s="15">
        <f t="shared" si="3"/>
        <v>0</v>
      </c>
      <c r="V44" s="15">
        <f>SUMIF('COAL RECEIPT &amp; GCV DATA (3)'!$A$3:$A$9,'MASTER DATA FILE RAW COAL 2 (3)'!A44,'COAL RECEIPT &amp; GCV DATA (3)'!$V$3:$V$9)</f>
        <v>0</v>
      </c>
      <c r="W44" s="15">
        <f t="shared" si="4"/>
        <v>0</v>
      </c>
    </row>
    <row r="45" spans="1:23" customFormat="1" x14ac:dyDescent="0.3">
      <c r="A45" s="12"/>
      <c r="B45" s="12">
        <f>SUMIF('COAL RECEIPT &amp; GCV DATA (3)'!$A$3:$A$9,'MASTER DATA FILE RAW COAL 2 (3)'!A45,'COAL RECEIPT &amp; GCV DATA (3)'!$B$3:$B$9)</f>
        <v>0</v>
      </c>
      <c r="C45" s="13">
        <f>SUMIF('COAL RECEIPT &amp; GCV DATA (3)'!$A$3:$A$9,'MASTER DATA FILE RAW COAL 2 (3)'!A45,'COAL RECEIPT &amp; GCV DATA (3)'!$C$3:$C$9)</f>
        <v>0</v>
      </c>
      <c r="D45" s="13">
        <f>IFERROR(VLOOKUP(A45,'COAL RECEIPT &amp; GCV DATA (3)'!$A$2:$V$9,4,0),0)</f>
        <v>0</v>
      </c>
      <c r="E45" s="14">
        <f>IFERROR(VLOOKUP(A45,'COAL RECEIPT &amp; GCV DATA (3)'!$A$2:$V$9,5,0),0)</f>
        <v>0</v>
      </c>
      <c r="F45" s="13">
        <f>SUMIF('COAL RECEIPT &amp; GCV DATA (3)'!$A$3:$A$9,'MASTER DATA FILE RAW COAL 2 (3)'!A45,'COAL RECEIPT &amp; GCV DATA (3)'!$F$3:$F$9)</f>
        <v>0</v>
      </c>
      <c r="G45" s="13">
        <f>IFERROR(VLOOKUP(A45,'COAL RECEIPT &amp; GCV DATA (3)'!$A$2:$V$9,7,0),0)</f>
        <v>0</v>
      </c>
      <c r="H45" s="13">
        <f>IFERROR(VLOOKUP(A45,'COAL RECEIPT &amp; GCV DATA (3)'!$A$2:$V$9,8,0),0)</f>
        <v>0</v>
      </c>
      <c r="I45" s="13">
        <f>IFERROR(VLOOKUP(A45,'COAL RECEIPT &amp; GCV DATA (3)'!$A$2:$V$9,9,0),0)</f>
        <v>0</v>
      </c>
      <c r="J45" s="13">
        <f>IFERROR(VLOOKUP(A45,'COAL RECEIPT &amp; GCV DATA (3)'!$A$2:$V$9,10,0),0)</f>
        <v>0</v>
      </c>
      <c r="K45" s="15">
        <f>SUMIF('COAL RECEIPT &amp; GCV DATA (3)'!$A$3:$A$9,'MASTER DATA FILE RAW COAL 2 (3)'!A45,'COAL RECEIPT &amp; GCV DATA (3)'!$K$3:$K$9)</f>
        <v>0</v>
      </c>
      <c r="L45" s="15">
        <f>SUMIF('COAL RECEIPT &amp; GCV DATA (3)'!$A$3:$A$9,'MASTER DATA FILE RAW COAL 2 (3)'!A45,'COAL RECEIPT &amp; GCV DATA (3)'!$L$3:$L$9)</f>
        <v>0</v>
      </c>
      <c r="M45" s="15">
        <f t="shared" si="0"/>
        <v>0</v>
      </c>
      <c r="N45" s="15">
        <f t="shared" si="1"/>
        <v>0</v>
      </c>
      <c r="O45" s="15">
        <f>SUMIF('COAL RECEIPT &amp; GCV DATA (3)'!$A$3:$A$9,'MASTER DATA FILE RAW COAL 2 (3)'!A45,'COAL RECEIPT &amp; GCV DATA (3)'!$O$3:$O$9)</f>
        <v>0</v>
      </c>
      <c r="P45" s="15">
        <f t="shared" si="5"/>
        <v>0</v>
      </c>
      <c r="Q45" s="15">
        <f>SUMIF('COAL RECEIPT &amp; GCV DATA (3)'!$A$3:$A$9,'MASTER DATA FILE RAW COAL 2 (3)'!A45,'COAL RECEIPT &amp; GCV DATA (3)'!$Q$3:$Q$9)+IF(H45=$J$234,($K$234*K45),0)+IF(H45=$J$235,($K$235*K45),0)++IF(H44=$J$235,($K$236*K45),0)</f>
        <v>0</v>
      </c>
      <c r="R45" s="16">
        <f>SUMIF('COAL RECEIPT &amp; GCV DATA (3)'!$A$3:$A$9,'MASTER DATA FILE RAW COAL 2 (3)'!A45,'COAL RECEIPT &amp; GCV DATA (3)'!$R$3:$R$9)+IF(H45=$J$234,($K$234*K45),0)+IF(H45=$J$235,($K$235*K45),0)</f>
        <v>0</v>
      </c>
      <c r="S45" s="15">
        <f t="shared" si="2"/>
        <v>0</v>
      </c>
      <c r="T45" s="15">
        <f>SUMIF('COAL RECEIPT &amp; GCV DATA (3)'!$A$3:$A$9,'MASTER DATA FILE RAW COAL 2 (3)'!A45,'COAL RECEIPT &amp; GCV DATA (3)'!$T$3:$T$9)</f>
        <v>0</v>
      </c>
      <c r="U45" s="15">
        <f t="shared" si="3"/>
        <v>0</v>
      </c>
      <c r="V45" s="15">
        <f>SUMIF('COAL RECEIPT &amp; GCV DATA (3)'!$A$3:$A$9,'MASTER DATA FILE RAW COAL 2 (3)'!A45,'COAL RECEIPT &amp; GCV DATA (3)'!$V$3:$V$9)</f>
        <v>0</v>
      </c>
      <c r="W45" s="15">
        <f t="shared" si="4"/>
        <v>0</v>
      </c>
    </row>
    <row r="46" spans="1:23" customFormat="1" x14ac:dyDescent="0.3">
      <c r="A46" s="12"/>
      <c r="B46" s="12">
        <f>SUMIF('COAL RECEIPT &amp; GCV DATA (3)'!$A$3:$A$9,'MASTER DATA FILE RAW COAL 2 (3)'!A46,'COAL RECEIPT &amp; GCV DATA (3)'!$B$3:$B$9)</f>
        <v>0</v>
      </c>
      <c r="C46" s="13">
        <f>SUMIF('COAL RECEIPT &amp; GCV DATA (3)'!$A$3:$A$9,'MASTER DATA FILE RAW COAL 2 (3)'!A46,'COAL RECEIPT &amp; GCV DATA (3)'!$C$3:$C$9)</f>
        <v>0</v>
      </c>
      <c r="D46" s="13">
        <f>IFERROR(VLOOKUP(A46,'COAL RECEIPT &amp; GCV DATA (3)'!$A$2:$V$9,4,0),0)</f>
        <v>0</v>
      </c>
      <c r="E46" s="14">
        <f>IFERROR(VLOOKUP(A46,'COAL RECEIPT &amp; GCV DATA (3)'!$A$2:$V$9,5,0),0)</f>
        <v>0</v>
      </c>
      <c r="F46" s="13">
        <f>SUMIF('COAL RECEIPT &amp; GCV DATA (3)'!$A$3:$A$9,'MASTER DATA FILE RAW COAL 2 (3)'!A46,'COAL RECEIPT &amp; GCV DATA (3)'!$F$3:$F$9)</f>
        <v>0</v>
      </c>
      <c r="G46" s="13">
        <f>IFERROR(VLOOKUP(A46,'COAL RECEIPT &amp; GCV DATA (3)'!$A$2:$V$9,7,0),0)</f>
        <v>0</v>
      </c>
      <c r="H46" s="13">
        <f>IFERROR(VLOOKUP(A46,'COAL RECEIPT &amp; GCV DATA (3)'!$A$2:$V$9,8,0),0)</f>
        <v>0</v>
      </c>
      <c r="I46" s="13">
        <f>IFERROR(VLOOKUP(A46,'COAL RECEIPT &amp; GCV DATA (3)'!$A$2:$V$9,9,0),0)</f>
        <v>0</v>
      </c>
      <c r="J46" s="13">
        <f>IFERROR(VLOOKUP(A46,'COAL RECEIPT &amp; GCV DATA (3)'!$A$2:$V$9,10,0),0)</f>
        <v>0</v>
      </c>
      <c r="K46" s="15">
        <f>SUMIF('COAL RECEIPT &amp; GCV DATA (3)'!$A$3:$A$9,'MASTER DATA FILE RAW COAL 2 (3)'!A46,'COAL RECEIPT &amp; GCV DATA (3)'!$K$3:$K$9)</f>
        <v>0</v>
      </c>
      <c r="L46" s="15">
        <f>SUMIF('COAL RECEIPT &amp; GCV DATA (3)'!$A$3:$A$9,'MASTER DATA FILE RAW COAL 2 (3)'!A46,'COAL RECEIPT &amp; GCV DATA (3)'!$L$3:$L$9)</f>
        <v>0</v>
      </c>
      <c r="M46" s="15">
        <f t="shared" si="0"/>
        <v>0</v>
      </c>
      <c r="N46" s="15">
        <f t="shared" si="1"/>
        <v>0</v>
      </c>
      <c r="O46" s="15">
        <f>SUMIF('COAL RECEIPT &amp; GCV DATA (3)'!$A$3:$A$9,'MASTER DATA FILE RAW COAL 2 (3)'!A46,'COAL RECEIPT &amp; GCV DATA (3)'!$O$3:$O$9)</f>
        <v>0</v>
      </c>
      <c r="P46" s="15">
        <f t="shared" si="5"/>
        <v>0</v>
      </c>
      <c r="Q46" s="15">
        <f>SUMIF('COAL RECEIPT &amp; GCV DATA (3)'!$A$3:$A$9,'MASTER DATA FILE RAW COAL 2 (3)'!A46,'COAL RECEIPT &amp; GCV DATA (3)'!$Q$3:$Q$9)+IF(H46=$J$234,($K$234*K46),0)+IF(H46=$J$235,($K$235*K46),0)++IF(H45=$J$235,($K$236*K46),0)</f>
        <v>0</v>
      </c>
      <c r="R46" s="16">
        <f>SUMIF('COAL RECEIPT &amp; GCV DATA (3)'!$A$3:$A$9,'MASTER DATA FILE RAW COAL 2 (3)'!A46,'COAL RECEIPT &amp; GCV DATA (3)'!$R$3:$R$9)+IF(H46=$J$234,($K$234*K46),0)+IF(H46=$J$235,($K$235*K46),0)</f>
        <v>0</v>
      </c>
      <c r="S46" s="15">
        <f t="shared" si="2"/>
        <v>0</v>
      </c>
      <c r="T46" s="15">
        <f>SUMIF('COAL RECEIPT &amp; GCV DATA (3)'!$A$3:$A$9,'MASTER DATA FILE RAW COAL 2 (3)'!A46,'COAL RECEIPT &amp; GCV DATA (3)'!$T$3:$T$9)</f>
        <v>0</v>
      </c>
      <c r="U46" s="15">
        <f t="shared" si="3"/>
        <v>0</v>
      </c>
      <c r="V46" s="15">
        <f>SUMIF('COAL RECEIPT &amp; GCV DATA (3)'!$A$3:$A$9,'MASTER DATA FILE RAW COAL 2 (3)'!A46,'COAL RECEIPT &amp; GCV DATA (3)'!$V$3:$V$9)</f>
        <v>0</v>
      </c>
      <c r="W46" s="15">
        <f t="shared" si="4"/>
        <v>0</v>
      </c>
    </row>
    <row r="47" spans="1:23" customFormat="1" x14ac:dyDescent="0.3">
      <c r="A47" s="12"/>
      <c r="B47" s="12">
        <f>SUMIF('COAL RECEIPT &amp; GCV DATA (3)'!$A$3:$A$9,'MASTER DATA FILE RAW COAL 2 (3)'!A47,'COAL RECEIPT &amp; GCV DATA (3)'!$B$3:$B$9)</f>
        <v>0</v>
      </c>
      <c r="C47" s="13">
        <f>SUMIF('COAL RECEIPT &amp; GCV DATA (3)'!$A$3:$A$9,'MASTER DATA FILE RAW COAL 2 (3)'!A47,'COAL RECEIPT &amp; GCV DATA (3)'!$C$3:$C$9)</f>
        <v>0</v>
      </c>
      <c r="D47" s="13">
        <f>IFERROR(VLOOKUP(A47,'COAL RECEIPT &amp; GCV DATA (3)'!$A$2:$V$9,4,0),0)</f>
        <v>0</v>
      </c>
      <c r="E47" s="14">
        <f>IFERROR(VLOOKUP(A47,'COAL RECEIPT &amp; GCV DATA (3)'!$A$2:$V$9,5,0),0)</f>
        <v>0</v>
      </c>
      <c r="F47" s="13">
        <f>SUMIF('COAL RECEIPT &amp; GCV DATA (3)'!$A$3:$A$9,'MASTER DATA FILE RAW COAL 2 (3)'!A47,'COAL RECEIPT &amp; GCV DATA (3)'!$F$3:$F$9)</f>
        <v>0</v>
      </c>
      <c r="G47" s="13">
        <f>IFERROR(VLOOKUP(A47,'COAL RECEIPT &amp; GCV DATA (3)'!$A$2:$V$9,7,0),0)</f>
        <v>0</v>
      </c>
      <c r="H47" s="13">
        <f>IFERROR(VLOOKUP(A47,'COAL RECEIPT &amp; GCV DATA (3)'!$A$2:$V$9,8,0),0)</f>
        <v>0</v>
      </c>
      <c r="I47" s="13">
        <f>IFERROR(VLOOKUP(A47,'COAL RECEIPT &amp; GCV DATA (3)'!$A$2:$V$9,9,0),0)</f>
        <v>0</v>
      </c>
      <c r="J47" s="13">
        <f>IFERROR(VLOOKUP(A47,'COAL RECEIPT &amp; GCV DATA (3)'!$A$2:$V$9,10,0),0)</f>
        <v>0</v>
      </c>
      <c r="K47" s="15">
        <f>SUMIF('COAL RECEIPT &amp; GCV DATA (3)'!$A$3:$A$9,'MASTER DATA FILE RAW COAL 2 (3)'!A47,'COAL RECEIPT &amp; GCV DATA (3)'!$K$3:$K$9)</f>
        <v>0</v>
      </c>
      <c r="L47" s="15">
        <f>SUMIF('COAL RECEIPT &amp; GCV DATA (3)'!$A$3:$A$9,'MASTER DATA FILE RAW COAL 2 (3)'!A47,'COAL RECEIPT &amp; GCV DATA (3)'!$L$3:$L$9)</f>
        <v>0</v>
      </c>
      <c r="M47" s="15">
        <f t="shared" si="0"/>
        <v>0</v>
      </c>
      <c r="N47" s="15">
        <f t="shared" si="1"/>
        <v>0</v>
      </c>
      <c r="O47" s="15">
        <f>SUMIF('COAL RECEIPT &amp; GCV DATA (3)'!$A$3:$A$9,'MASTER DATA FILE RAW COAL 2 (3)'!A47,'COAL RECEIPT &amp; GCV DATA (3)'!$O$3:$O$9)</f>
        <v>0</v>
      </c>
      <c r="P47" s="15">
        <f t="shared" si="5"/>
        <v>0</v>
      </c>
      <c r="Q47" s="15">
        <f>SUMIF('COAL RECEIPT &amp; GCV DATA (3)'!$A$3:$A$9,'MASTER DATA FILE RAW COAL 2 (3)'!A47,'COAL RECEIPT &amp; GCV DATA (3)'!$Q$3:$Q$9)+IF(H47=$J$234,($K$234*K47),0)+IF(H47=$J$235,($K$235*K47),0)++IF(H46=$J$235,($K$236*K47),0)</f>
        <v>0</v>
      </c>
      <c r="R47" s="16">
        <f>SUMIF('COAL RECEIPT &amp; GCV DATA (3)'!$A$3:$A$9,'MASTER DATA FILE RAW COAL 2 (3)'!A47,'COAL RECEIPT &amp; GCV DATA (3)'!$R$3:$R$9)+IF(H47=$J$234,($K$234*K47),0)+IF(H47=$J$235,($K$235*K47),0)</f>
        <v>0</v>
      </c>
      <c r="S47" s="15">
        <f t="shared" si="2"/>
        <v>0</v>
      </c>
      <c r="T47" s="15">
        <f>SUMIF('COAL RECEIPT &amp; GCV DATA (3)'!$A$3:$A$9,'MASTER DATA FILE RAW COAL 2 (3)'!A47,'COAL RECEIPT &amp; GCV DATA (3)'!$T$3:$T$9)</f>
        <v>0</v>
      </c>
      <c r="U47" s="15">
        <f t="shared" si="3"/>
        <v>0</v>
      </c>
      <c r="V47" s="15">
        <f>SUMIF('COAL RECEIPT &amp; GCV DATA (3)'!$A$3:$A$9,'MASTER DATA FILE RAW COAL 2 (3)'!A47,'COAL RECEIPT &amp; GCV DATA (3)'!$V$3:$V$9)</f>
        <v>0</v>
      </c>
      <c r="W47" s="15">
        <f t="shared" si="4"/>
        <v>0</v>
      </c>
    </row>
    <row r="48" spans="1:23" customFormat="1" x14ac:dyDescent="0.3">
      <c r="A48" s="12"/>
      <c r="B48" s="12">
        <f>SUMIF('COAL RECEIPT &amp; GCV DATA (3)'!$A$3:$A$9,'MASTER DATA FILE RAW COAL 2 (3)'!A48,'COAL RECEIPT &amp; GCV DATA (3)'!$B$3:$B$9)</f>
        <v>0</v>
      </c>
      <c r="C48" s="13">
        <f>SUMIF('COAL RECEIPT &amp; GCV DATA (3)'!$A$3:$A$9,'MASTER DATA FILE RAW COAL 2 (3)'!A48,'COAL RECEIPT &amp; GCV DATA (3)'!$C$3:$C$9)</f>
        <v>0</v>
      </c>
      <c r="D48" s="13">
        <f>IFERROR(VLOOKUP(A48,'COAL RECEIPT &amp; GCV DATA (3)'!$A$2:$V$9,4,0),0)</f>
        <v>0</v>
      </c>
      <c r="E48" s="14">
        <f>IFERROR(VLOOKUP(A48,'COAL RECEIPT &amp; GCV DATA (3)'!$A$2:$V$9,5,0),0)</f>
        <v>0</v>
      </c>
      <c r="F48" s="13">
        <f>SUMIF('COAL RECEIPT &amp; GCV DATA (3)'!$A$3:$A$9,'MASTER DATA FILE RAW COAL 2 (3)'!A48,'COAL RECEIPT &amp; GCV DATA (3)'!$F$3:$F$9)</f>
        <v>0</v>
      </c>
      <c r="G48" s="13">
        <f>IFERROR(VLOOKUP(A48,'COAL RECEIPT &amp; GCV DATA (3)'!$A$2:$V$9,7,0),0)</f>
        <v>0</v>
      </c>
      <c r="H48" s="13">
        <f>IFERROR(VLOOKUP(A48,'COAL RECEIPT &amp; GCV DATA (3)'!$A$2:$V$9,8,0),0)</f>
        <v>0</v>
      </c>
      <c r="I48" s="13">
        <f>IFERROR(VLOOKUP(A48,'COAL RECEIPT &amp; GCV DATA (3)'!$A$2:$V$9,9,0),0)</f>
        <v>0</v>
      </c>
      <c r="J48" s="13">
        <f>IFERROR(VLOOKUP(A48,'COAL RECEIPT &amp; GCV DATA (3)'!$A$2:$V$9,10,0),0)</f>
        <v>0</v>
      </c>
      <c r="K48" s="15">
        <f>SUMIF('COAL RECEIPT &amp; GCV DATA (3)'!$A$3:$A$9,'MASTER DATA FILE RAW COAL 2 (3)'!A48,'COAL RECEIPT &amp; GCV DATA (3)'!$K$3:$K$9)</f>
        <v>0</v>
      </c>
      <c r="L48" s="15">
        <f>SUMIF('COAL RECEIPT &amp; GCV DATA (3)'!$A$3:$A$9,'MASTER DATA FILE RAW COAL 2 (3)'!A48,'COAL RECEIPT &amp; GCV DATA (3)'!$L$3:$L$9)</f>
        <v>0</v>
      </c>
      <c r="M48" s="15">
        <f t="shared" si="0"/>
        <v>0</v>
      </c>
      <c r="N48" s="15">
        <f t="shared" si="1"/>
        <v>0</v>
      </c>
      <c r="O48" s="15">
        <f>SUMIF('COAL RECEIPT &amp; GCV DATA (3)'!$A$3:$A$9,'MASTER DATA FILE RAW COAL 2 (3)'!A48,'COAL RECEIPT &amp; GCV DATA (3)'!$O$3:$O$9)</f>
        <v>0</v>
      </c>
      <c r="P48" s="15">
        <f t="shared" si="5"/>
        <v>0</v>
      </c>
      <c r="Q48" s="15">
        <f>SUMIF('COAL RECEIPT &amp; GCV DATA (3)'!$A$3:$A$9,'MASTER DATA FILE RAW COAL 2 (3)'!A48,'COAL RECEIPT &amp; GCV DATA (3)'!$Q$3:$Q$9)+IF(H48=$J$234,($K$234*K48),0)+IF(H48=$J$235,($K$235*K48),0)++IF(H47=$J$235,($K$236*K48),0)</f>
        <v>0</v>
      </c>
      <c r="R48" s="16">
        <f>SUMIF('COAL RECEIPT &amp; GCV DATA (3)'!$A$3:$A$9,'MASTER DATA FILE RAW COAL 2 (3)'!A48,'COAL RECEIPT &amp; GCV DATA (3)'!$R$3:$R$9)+IF(H48=$J$234,($K$234*K48),0)+IF(H48=$J$235,($K$235*K48),0)</f>
        <v>0</v>
      </c>
      <c r="S48" s="15">
        <f t="shared" si="2"/>
        <v>0</v>
      </c>
      <c r="T48" s="15">
        <f>SUMIF('COAL RECEIPT &amp; GCV DATA (3)'!$A$3:$A$9,'MASTER DATA FILE RAW COAL 2 (3)'!A48,'COAL RECEIPT &amp; GCV DATA (3)'!$T$3:$T$9)</f>
        <v>0</v>
      </c>
      <c r="U48" s="15">
        <f t="shared" si="3"/>
        <v>0</v>
      </c>
      <c r="V48" s="15">
        <f>SUMIF('COAL RECEIPT &amp; GCV DATA (3)'!$A$3:$A$9,'MASTER DATA FILE RAW COAL 2 (3)'!A48,'COAL RECEIPT &amp; GCV DATA (3)'!$V$3:$V$9)</f>
        <v>0</v>
      </c>
      <c r="W48" s="15">
        <f t="shared" si="4"/>
        <v>0</v>
      </c>
    </row>
    <row r="49" spans="1:23" customFormat="1" x14ac:dyDescent="0.3">
      <c r="A49" s="12"/>
      <c r="B49" s="12">
        <f>SUMIF('COAL RECEIPT &amp; GCV DATA (3)'!$A$3:$A$9,'MASTER DATA FILE RAW COAL 2 (3)'!A49,'COAL RECEIPT &amp; GCV DATA (3)'!$B$3:$B$9)</f>
        <v>0</v>
      </c>
      <c r="C49" s="13">
        <f>SUMIF('COAL RECEIPT &amp; GCV DATA (3)'!$A$3:$A$9,'MASTER DATA FILE RAW COAL 2 (3)'!A49,'COAL RECEIPT &amp; GCV DATA (3)'!$C$3:$C$9)</f>
        <v>0</v>
      </c>
      <c r="D49" s="13">
        <f>IFERROR(VLOOKUP(A49,'COAL RECEIPT &amp; GCV DATA (3)'!$A$2:$V$9,4,0),0)</f>
        <v>0</v>
      </c>
      <c r="E49" s="14">
        <f>IFERROR(VLOOKUP(A49,'COAL RECEIPT &amp; GCV DATA (3)'!$A$2:$V$9,5,0),0)</f>
        <v>0</v>
      </c>
      <c r="F49" s="13">
        <f>SUMIF('COAL RECEIPT &amp; GCV DATA (3)'!$A$3:$A$9,'MASTER DATA FILE RAW COAL 2 (3)'!A49,'COAL RECEIPT &amp; GCV DATA (3)'!$F$3:$F$9)</f>
        <v>0</v>
      </c>
      <c r="G49" s="13">
        <f>IFERROR(VLOOKUP(A49,'COAL RECEIPT &amp; GCV DATA (3)'!$A$2:$V$9,7,0),0)</f>
        <v>0</v>
      </c>
      <c r="H49" s="13">
        <f>IFERROR(VLOOKUP(A49,'COAL RECEIPT &amp; GCV DATA (3)'!$A$2:$V$9,8,0),0)</f>
        <v>0</v>
      </c>
      <c r="I49" s="13">
        <f>IFERROR(VLOOKUP(A49,'COAL RECEIPT &amp; GCV DATA (3)'!$A$2:$V$9,9,0),0)</f>
        <v>0</v>
      </c>
      <c r="J49" s="13">
        <f>IFERROR(VLOOKUP(A49,'COAL RECEIPT &amp; GCV DATA (3)'!$A$2:$V$9,10,0),0)</f>
        <v>0</v>
      </c>
      <c r="K49" s="15">
        <f>SUMIF('COAL RECEIPT &amp; GCV DATA (3)'!$A$3:$A$9,'MASTER DATA FILE RAW COAL 2 (3)'!A49,'COAL RECEIPT &amp; GCV DATA (3)'!$K$3:$K$9)</f>
        <v>0</v>
      </c>
      <c r="L49" s="15">
        <f>SUMIF('COAL RECEIPT &amp; GCV DATA (3)'!$A$3:$A$9,'MASTER DATA FILE RAW COAL 2 (3)'!A49,'COAL RECEIPT &amp; GCV DATA (3)'!$L$3:$L$9)</f>
        <v>0</v>
      </c>
      <c r="M49" s="15">
        <f t="shared" si="0"/>
        <v>0</v>
      </c>
      <c r="N49" s="15">
        <f t="shared" si="1"/>
        <v>0</v>
      </c>
      <c r="O49" s="15">
        <f>SUMIF('COAL RECEIPT &amp; GCV DATA (3)'!$A$3:$A$9,'MASTER DATA FILE RAW COAL 2 (3)'!A49,'COAL RECEIPT &amp; GCV DATA (3)'!$O$3:$O$9)</f>
        <v>0</v>
      </c>
      <c r="P49" s="15">
        <f t="shared" si="5"/>
        <v>0</v>
      </c>
      <c r="Q49" s="15">
        <f>SUMIF('COAL RECEIPT &amp; GCV DATA (3)'!$A$3:$A$9,'MASTER DATA FILE RAW COAL 2 (3)'!A49,'COAL RECEIPT &amp; GCV DATA (3)'!$Q$3:$Q$9)+IF(H49=$J$234,($K$234*K49),0)+IF(H49=$J$235,($K$235*K49),0)++IF(H48=$J$235,($K$236*K49),0)</f>
        <v>0</v>
      </c>
      <c r="R49" s="16">
        <f>SUMIF('COAL RECEIPT &amp; GCV DATA (3)'!$A$3:$A$9,'MASTER DATA FILE RAW COAL 2 (3)'!A49,'COAL RECEIPT &amp; GCV DATA (3)'!$R$3:$R$9)+IF(H49=$J$234,($K$234*K49),0)+IF(H49=$J$235,($K$235*K49),0)</f>
        <v>0</v>
      </c>
      <c r="S49" s="15">
        <f t="shared" si="2"/>
        <v>0</v>
      </c>
      <c r="T49" s="15">
        <f>SUMIF('COAL RECEIPT &amp; GCV DATA (3)'!$A$3:$A$9,'MASTER DATA FILE RAW COAL 2 (3)'!A49,'COAL RECEIPT &amp; GCV DATA (3)'!$T$3:$T$9)</f>
        <v>0</v>
      </c>
      <c r="U49" s="15">
        <f t="shared" si="3"/>
        <v>0</v>
      </c>
      <c r="V49" s="15">
        <f>SUMIF('COAL RECEIPT &amp; GCV DATA (3)'!$A$3:$A$9,'MASTER DATA FILE RAW COAL 2 (3)'!A49,'COAL RECEIPT &amp; GCV DATA (3)'!$V$3:$V$9)</f>
        <v>0</v>
      </c>
      <c r="W49" s="15">
        <f t="shared" si="4"/>
        <v>0</v>
      </c>
    </row>
    <row r="50" spans="1:23" customFormat="1" x14ac:dyDescent="0.3">
      <c r="A50" s="12"/>
      <c r="B50" s="12">
        <f>SUMIF('COAL RECEIPT &amp; GCV DATA (3)'!$A$3:$A$9,'MASTER DATA FILE RAW COAL 2 (3)'!A50,'COAL RECEIPT &amp; GCV DATA (3)'!$B$3:$B$9)</f>
        <v>0</v>
      </c>
      <c r="C50" s="13">
        <f>SUMIF('COAL RECEIPT &amp; GCV DATA (3)'!$A$3:$A$9,'MASTER DATA FILE RAW COAL 2 (3)'!A50,'COAL RECEIPT &amp; GCV DATA (3)'!$C$3:$C$9)</f>
        <v>0</v>
      </c>
      <c r="D50" s="13">
        <f>IFERROR(VLOOKUP(A50,'COAL RECEIPT &amp; GCV DATA (3)'!$A$2:$V$9,4,0),0)</f>
        <v>0</v>
      </c>
      <c r="E50" s="14">
        <f>IFERROR(VLOOKUP(A50,'COAL RECEIPT &amp; GCV DATA (3)'!$A$2:$V$9,5,0),0)</f>
        <v>0</v>
      </c>
      <c r="F50" s="13">
        <f>SUMIF('COAL RECEIPT &amp; GCV DATA (3)'!$A$3:$A$9,'MASTER DATA FILE RAW COAL 2 (3)'!A50,'COAL RECEIPT &amp; GCV DATA (3)'!$F$3:$F$9)</f>
        <v>0</v>
      </c>
      <c r="G50" s="13">
        <f>IFERROR(VLOOKUP(A50,'COAL RECEIPT &amp; GCV DATA (3)'!$A$2:$V$9,7,0),0)</f>
        <v>0</v>
      </c>
      <c r="H50" s="13">
        <f>IFERROR(VLOOKUP(A50,'COAL RECEIPT &amp; GCV DATA (3)'!$A$2:$V$9,8,0),0)</f>
        <v>0</v>
      </c>
      <c r="I50" s="13">
        <f>IFERROR(VLOOKUP(A50,'COAL RECEIPT &amp; GCV DATA (3)'!$A$2:$V$9,9,0),0)</f>
        <v>0</v>
      </c>
      <c r="J50" s="13">
        <f>IFERROR(VLOOKUP(A50,'COAL RECEIPT &amp; GCV DATA (3)'!$A$2:$V$9,10,0),0)</f>
        <v>0</v>
      </c>
      <c r="K50" s="15">
        <f>SUMIF('COAL RECEIPT &amp; GCV DATA (3)'!$A$3:$A$9,'MASTER DATA FILE RAW COAL 2 (3)'!A50,'COAL RECEIPT &amp; GCV DATA (3)'!$K$3:$K$9)</f>
        <v>0</v>
      </c>
      <c r="L50" s="15">
        <f>SUMIF('COAL RECEIPT &amp; GCV DATA (3)'!$A$3:$A$9,'MASTER DATA FILE RAW COAL 2 (3)'!A50,'COAL RECEIPT &amp; GCV DATA (3)'!$L$3:$L$9)</f>
        <v>0</v>
      </c>
      <c r="M50" s="15">
        <f t="shared" si="0"/>
        <v>0</v>
      </c>
      <c r="N50" s="15">
        <f t="shared" si="1"/>
        <v>0</v>
      </c>
      <c r="O50" s="15">
        <f>SUMIF('COAL RECEIPT &amp; GCV DATA (3)'!$A$3:$A$9,'MASTER DATA FILE RAW COAL 2 (3)'!A50,'COAL RECEIPT &amp; GCV DATA (3)'!$O$3:$O$9)</f>
        <v>0</v>
      </c>
      <c r="P50" s="15">
        <f t="shared" si="5"/>
        <v>0</v>
      </c>
      <c r="Q50" s="15">
        <f>SUMIF('COAL RECEIPT &amp; GCV DATA (3)'!$A$3:$A$9,'MASTER DATA FILE RAW COAL 2 (3)'!A50,'COAL RECEIPT &amp; GCV DATA (3)'!$Q$3:$Q$9)+IF(H50=$J$234,($K$234*K50),0)+IF(H50=$J$235,($K$235*K50),0)++IF(H49=$J$235,($K$236*K50),0)</f>
        <v>0</v>
      </c>
      <c r="R50" s="16">
        <f>SUMIF('COAL RECEIPT &amp; GCV DATA (3)'!$A$3:$A$9,'MASTER DATA FILE RAW COAL 2 (3)'!A50,'COAL RECEIPT &amp; GCV DATA (3)'!$R$3:$R$9)+IF(H50=$J$234,($K$234*K50),0)+IF(H50=$J$235,($K$235*K50),0)</f>
        <v>0</v>
      </c>
      <c r="S50" s="15">
        <f t="shared" si="2"/>
        <v>0</v>
      </c>
      <c r="T50" s="15">
        <f>SUMIF('COAL RECEIPT &amp; GCV DATA (3)'!$A$3:$A$9,'MASTER DATA FILE RAW COAL 2 (3)'!A50,'COAL RECEIPT &amp; GCV DATA (3)'!$T$3:$T$9)</f>
        <v>0</v>
      </c>
      <c r="U50" s="15">
        <f t="shared" si="3"/>
        <v>0</v>
      </c>
      <c r="V50" s="15">
        <f>SUMIF('COAL RECEIPT &amp; GCV DATA (3)'!$A$3:$A$9,'MASTER DATA FILE RAW COAL 2 (3)'!A50,'COAL RECEIPT &amp; GCV DATA (3)'!$V$3:$V$9)</f>
        <v>0</v>
      </c>
      <c r="W50" s="15">
        <f t="shared" si="4"/>
        <v>0</v>
      </c>
    </row>
    <row r="51" spans="1:23" customFormat="1" x14ac:dyDescent="0.3">
      <c r="A51" s="12"/>
      <c r="B51" s="12">
        <f>SUMIF('COAL RECEIPT &amp; GCV DATA (3)'!$A$3:$A$9,'MASTER DATA FILE RAW COAL 2 (3)'!A51,'COAL RECEIPT &amp; GCV DATA (3)'!$B$3:$B$9)</f>
        <v>0</v>
      </c>
      <c r="C51" s="13">
        <f>SUMIF('COAL RECEIPT &amp; GCV DATA (3)'!$A$3:$A$9,'MASTER DATA FILE RAW COAL 2 (3)'!A51,'COAL RECEIPT &amp; GCV DATA (3)'!$C$3:$C$9)</f>
        <v>0</v>
      </c>
      <c r="D51" s="13">
        <f>IFERROR(VLOOKUP(A51,'COAL RECEIPT &amp; GCV DATA (3)'!$A$2:$V$9,4,0),0)</f>
        <v>0</v>
      </c>
      <c r="E51" s="14">
        <f>IFERROR(VLOOKUP(A51,'COAL RECEIPT &amp; GCV DATA (3)'!$A$2:$V$9,5,0),0)</f>
        <v>0</v>
      </c>
      <c r="F51" s="13">
        <f>SUMIF('COAL RECEIPT &amp; GCV DATA (3)'!$A$3:$A$9,'MASTER DATA FILE RAW COAL 2 (3)'!A51,'COAL RECEIPT &amp; GCV DATA (3)'!$F$3:$F$9)</f>
        <v>0</v>
      </c>
      <c r="G51" s="13">
        <f>IFERROR(VLOOKUP(A51,'COAL RECEIPT &amp; GCV DATA (3)'!$A$2:$V$9,7,0),0)</f>
        <v>0</v>
      </c>
      <c r="H51" s="13">
        <f>IFERROR(VLOOKUP(A51,'COAL RECEIPT &amp; GCV DATA (3)'!$A$2:$V$9,8,0),0)</f>
        <v>0</v>
      </c>
      <c r="I51" s="13">
        <f>IFERROR(VLOOKUP(A51,'COAL RECEIPT &amp; GCV DATA (3)'!$A$2:$V$9,9,0),0)</f>
        <v>0</v>
      </c>
      <c r="J51" s="13">
        <f>IFERROR(VLOOKUP(A51,'COAL RECEIPT &amp; GCV DATA (3)'!$A$2:$V$9,10,0),0)</f>
        <v>0</v>
      </c>
      <c r="K51" s="15">
        <f>SUMIF('COAL RECEIPT &amp; GCV DATA (3)'!$A$3:$A$9,'MASTER DATA FILE RAW COAL 2 (3)'!A51,'COAL RECEIPT &amp; GCV DATA (3)'!$K$3:$K$9)</f>
        <v>0</v>
      </c>
      <c r="L51" s="15">
        <f>SUMIF('COAL RECEIPT &amp; GCV DATA (3)'!$A$3:$A$9,'MASTER DATA FILE RAW COAL 2 (3)'!A51,'COAL RECEIPT &amp; GCV DATA (3)'!$L$3:$L$9)</f>
        <v>0</v>
      </c>
      <c r="M51" s="15">
        <f t="shared" si="0"/>
        <v>0</v>
      </c>
      <c r="N51" s="15">
        <f t="shared" si="1"/>
        <v>0</v>
      </c>
      <c r="O51" s="15">
        <f>SUMIF('COAL RECEIPT &amp; GCV DATA (3)'!$A$3:$A$9,'MASTER DATA FILE RAW COAL 2 (3)'!A51,'COAL RECEIPT &amp; GCV DATA (3)'!$O$3:$O$9)</f>
        <v>0</v>
      </c>
      <c r="P51" s="15">
        <f t="shared" si="5"/>
        <v>0</v>
      </c>
      <c r="Q51" s="15">
        <f>SUMIF('COAL RECEIPT &amp; GCV DATA (3)'!$A$3:$A$9,'MASTER DATA FILE RAW COAL 2 (3)'!A51,'COAL RECEIPT &amp; GCV DATA (3)'!$Q$3:$Q$9)+IF(H51=$J$234,($K$234*K51),0)+IF(H51=$J$235,($K$235*K51),0)++IF(H50=$J$235,($K$236*K51),0)</f>
        <v>0</v>
      </c>
      <c r="R51" s="16">
        <f>SUMIF('COAL RECEIPT &amp; GCV DATA (3)'!$A$3:$A$9,'MASTER DATA FILE RAW COAL 2 (3)'!A51,'COAL RECEIPT &amp; GCV DATA (3)'!$R$3:$R$9)+IF(H51=$J$234,($K$234*K51),0)+IF(H51=$J$235,($K$235*K51),0)</f>
        <v>0</v>
      </c>
      <c r="S51" s="15">
        <f t="shared" si="2"/>
        <v>0</v>
      </c>
      <c r="T51" s="15">
        <f>SUMIF('COAL RECEIPT &amp; GCV DATA (3)'!$A$3:$A$9,'MASTER DATA FILE RAW COAL 2 (3)'!A51,'COAL RECEIPT &amp; GCV DATA (3)'!$T$3:$T$9)</f>
        <v>0</v>
      </c>
      <c r="U51" s="15">
        <f t="shared" si="3"/>
        <v>0</v>
      </c>
      <c r="V51" s="15">
        <f>SUMIF('COAL RECEIPT &amp; GCV DATA (3)'!$A$3:$A$9,'MASTER DATA FILE RAW COAL 2 (3)'!A51,'COAL RECEIPT &amp; GCV DATA (3)'!$V$3:$V$9)</f>
        <v>0</v>
      </c>
      <c r="W51" s="15">
        <f t="shared" si="4"/>
        <v>0</v>
      </c>
    </row>
    <row r="52" spans="1:23" customFormat="1" x14ac:dyDescent="0.3">
      <c r="A52" s="12"/>
      <c r="B52" s="12">
        <f>SUMIF('COAL RECEIPT &amp; GCV DATA (3)'!$A$3:$A$9,'MASTER DATA FILE RAW COAL 2 (3)'!A52,'COAL RECEIPT &amp; GCV DATA (3)'!$B$3:$B$9)</f>
        <v>0</v>
      </c>
      <c r="C52" s="13">
        <f>SUMIF('COAL RECEIPT &amp; GCV DATA (3)'!$A$3:$A$9,'MASTER DATA FILE RAW COAL 2 (3)'!A52,'COAL RECEIPT &amp; GCV DATA (3)'!$C$3:$C$9)</f>
        <v>0</v>
      </c>
      <c r="D52" s="13">
        <f>IFERROR(VLOOKUP(A52,'COAL RECEIPT &amp; GCV DATA (3)'!$A$2:$V$9,4,0),0)</f>
        <v>0</v>
      </c>
      <c r="E52" s="14">
        <f>IFERROR(VLOOKUP(A52,'COAL RECEIPT &amp; GCV DATA (3)'!$A$2:$V$9,5,0),0)</f>
        <v>0</v>
      </c>
      <c r="F52" s="13">
        <f>SUMIF('COAL RECEIPT &amp; GCV DATA (3)'!$A$3:$A$9,'MASTER DATA FILE RAW COAL 2 (3)'!A52,'COAL RECEIPT &amp; GCV DATA (3)'!$F$3:$F$9)</f>
        <v>0</v>
      </c>
      <c r="G52" s="13">
        <f>IFERROR(VLOOKUP(A52,'COAL RECEIPT &amp; GCV DATA (3)'!$A$2:$V$9,7,0),0)</f>
        <v>0</v>
      </c>
      <c r="H52" s="13">
        <f>IFERROR(VLOOKUP(A52,'COAL RECEIPT &amp; GCV DATA (3)'!$A$2:$V$9,8,0),0)</f>
        <v>0</v>
      </c>
      <c r="I52" s="13">
        <f>IFERROR(VLOOKUP(A52,'COAL RECEIPT &amp; GCV DATA (3)'!$A$2:$V$9,9,0),0)</f>
        <v>0</v>
      </c>
      <c r="J52" s="13">
        <f>IFERROR(VLOOKUP(A52,'COAL RECEIPT &amp; GCV DATA (3)'!$A$2:$V$9,10,0),0)</f>
        <v>0</v>
      </c>
      <c r="K52" s="15">
        <f>SUMIF('COAL RECEIPT &amp; GCV DATA (3)'!$A$3:$A$9,'MASTER DATA FILE RAW COAL 2 (3)'!A52,'COAL RECEIPT &amp; GCV DATA (3)'!$K$3:$K$9)</f>
        <v>0</v>
      </c>
      <c r="L52" s="15">
        <f>SUMIF('COAL RECEIPT &amp; GCV DATA (3)'!$A$3:$A$9,'MASTER DATA FILE RAW COAL 2 (3)'!A52,'COAL RECEIPT &amp; GCV DATA (3)'!$L$3:$L$9)</f>
        <v>0</v>
      </c>
      <c r="M52" s="15">
        <f t="shared" si="0"/>
        <v>0</v>
      </c>
      <c r="N52" s="15">
        <f t="shared" si="1"/>
        <v>0</v>
      </c>
      <c r="O52" s="15">
        <f>SUMIF('COAL RECEIPT &amp; GCV DATA (3)'!$A$3:$A$9,'MASTER DATA FILE RAW COAL 2 (3)'!A52,'COAL RECEIPT &amp; GCV DATA (3)'!$O$3:$O$9)</f>
        <v>0</v>
      </c>
      <c r="P52" s="15">
        <f t="shared" si="5"/>
        <v>0</v>
      </c>
      <c r="Q52" s="15">
        <f>SUMIF('COAL RECEIPT &amp; GCV DATA (3)'!$A$3:$A$9,'MASTER DATA FILE RAW COAL 2 (3)'!A52,'COAL RECEIPT &amp; GCV DATA (3)'!$Q$3:$Q$9)+IF(H52=$J$234,($K$234*K52),0)+IF(H52=$J$235,($K$235*K52),0)++IF(H51=$J$235,($K$236*K52),0)</f>
        <v>0</v>
      </c>
      <c r="R52" s="16">
        <f>SUMIF('COAL RECEIPT &amp; GCV DATA (3)'!$A$3:$A$9,'MASTER DATA FILE RAW COAL 2 (3)'!A52,'COAL RECEIPT &amp; GCV DATA (3)'!$R$3:$R$9)+IF(H52=$J$234,($K$234*K52),0)+IF(H52=$J$235,($K$235*K52),0)</f>
        <v>0</v>
      </c>
      <c r="S52" s="15">
        <f t="shared" si="2"/>
        <v>0</v>
      </c>
      <c r="T52" s="15">
        <f>SUMIF('COAL RECEIPT &amp; GCV DATA (3)'!$A$3:$A$9,'MASTER DATA FILE RAW COAL 2 (3)'!A52,'COAL RECEIPT &amp; GCV DATA (3)'!$T$3:$T$9)</f>
        <v>0</v>
      </c>
      <c r="U52" s="15">
        <f t="shared" si="3"/>
        <v>0</v>
      </c>
      <c r="V52" s="15">
        <f>SUMIF('COAL RECEIPT &amp; GCV DATA (3)'!$A$3:$A$9,'MASTER DATA FILE RAW COAL 2 (3)'!A52,'COAL RECEIPT &amp; GCV DATA (3)'!$V$3:$V$9)</f>
        <v>0</v>
      </c>
      <c r="W52" s="15">
        <f t="shared" si="4"/>
        <v>0</v>
      </c>
    </row>
    <row r="53" spans="1:23" customFormat="1" x14ac:dyDescent="0.3">
      <c r="A53" s="12"/>
      <c r="B53" s="12">
        <f>SUMIF('COAL RECEIPT &amp; GCV DATA (3)'!$A$3:$A$9,'MASTER DATA FILE RAW COAL 2 (3)'!A53,'COAL RECEIPT &amp; GCV DATA (3)'!$B$3:$B$9)</f>
        <v>0</v>
      </c>
      <c r="C53" s="13">
        <f>SUMIF('COAL RECEIPT &amp; GCV DATA (3)'!$A$3:$A$9,'MASTER DATA FILE RAW COAL 2 (3)'!A53,'COAL RECEIPT &amp; GCV DATA (3)'!$C$3:$C$9)</f>
        <v>0</v>
      </c>
      <c r="D53" s="13">
        <f>IFERROR(VLOOKUP(A53,'COAL RECEIPT &amp; GCV DATA (3)'!$A$2:$V$9,4,0),0)</f>
        <v>0</v>
      </c>
      <c r="E53" s="14">
        <f>IFERROR(VLOOKUP(A53,'COAL RECEIPT &amp; GCV DATA (3)'!$A$2:$V$9,5,0),0)</f>
        <v>0</v>
      </c>
      <c r="F53" s="13">
        <f>SUMIF('COAL RECEIPT &amp; GCV DATA (3)'!$A$3:$A$9,'MASTER DATA FILE RAW COAL 2 (3)'!A53,'COAL RECEIPT &amp; GCV DATA (3)'!$F$3:$F$9)</f>
        <v>0</v>
      </c>
      <c r="G53" s="13">
        <f>IFERROR(VLOOKUP(A53,'COAL RECEIPT &amp; GCV DATA (3)'!$A$2:$V$9,7,0),0)</f>
        <v>0</v>
      </c>
      <c r="H53" s="13">
        <f>IFERROR(VLOOKUP(A53,'COAL RECEIPT &amp; GCV DATA (3)'!$A$2:$V$9,8,0),0)</f>
        <v>0</v>
      </c>
      <c r="I53" s="13">
        <f>IFERROR(VLOOKUP(A53,'COAL RECEIPT &amp; GCV DATA (3)'!$A$2:$V$9,9,0),0)</f>
        <v>0</v>
      </c>
      <c r="J53" s="13">
        <f>IFERROR(VLOOKUP(A53,'COAL RECEIPT &amp; GCV DATA (3)'!$A$2:$V$9,10,0),0)</f>
        <v>0</v>
      </c>
      <c r="K53" s="15">
        <f>SUMIF('COAL RECEIPT &amp; GCV DATA (3)'!$A$3:$A$9,'MASTER DATA FILE RAW COAL 2 (3)'!A53,'COAL RECEIPT &amp; GCV DATA (3)'!$K$3:$K$9)</f>
        <v>0</v>
      </c>
      <c r="L53" s="15">
        <f>SUMIF('COAL RECEIPT &amp; GCV DATA (3)'!$A$3:$A$9,'MASTER DATA FILE RAW COAL 2 (3)'!A53,'COAL RECEIPT &amp; GCV DATA (3)'!$L$3:$L$9)</f>
        <v>0</v>
      </c>
      <c r="M53" s="15">
        <f t="shared" si="0"/>
        <v>0</v>
      </c>
      <c r="N53" s="15">
        <f t="shared" si="1"/>
        <v>0</v>
      </c>
      <c r="O53" s="15">
        <f>SUMIF('COAL RECEIPT &amp; GCV DATA (3)'!$A$3:$A$9,'MASTER DATA FILE RAW COAL 2 (3)'!A53,'COAL RECEIPT &amp; GCV DATA (3)'!$O$3:$O$9)</f>
        <v>0</v>
      </c>
      <c r="P53" s="15">
        <f t="shared" si="5"/>
        <v>0</v>
      </c>
      <c r="Q53" s="15">
        <f>SUMIF('COAL RECEIPT &amp; GCV DATA (3)'!$A$3:$A$9,'MASTER DATA FILE RAW COAL 2 (3)'!A53,'COAL RECEIPT &amp; GCV DATA (3)'!$Q$3:$Q$9)+IF(H53=$J$234,($K$234*K53),0)+IF(H53=$J$235,($K$235*K53),0)++IF(H52=$J$235,($K$236*K53),0)</f>
        <v>0</v>
      </c>
      <c r="R53" s="16">
        <f>SUMIF('COAL RECEIPT &amp; GCV DATA (3)'!$A$3:$A$9,'MASTER DATA FILE RAW COAL 2 (3)'!A53,'COAL RECEIPT &amp; GCV DATA (3)'!$R$3:$R$9)+IF(H53=$J$234,($K$234*K53),0)+IF(H53=$J$235,($K$235*K53),0)</f>
        <v>0</v>
      </c>
      <c r="S53" s="15">
        <f t="shared" si="2"/>
        <v>0</v>
      </c>
      <c r="T53" s="15">
        <f>SUMIF('COAL RECEIPT &amp; GCV DATA (3)'!$A$3:$A$9,'MASTER DATA FILE RAW COAL 2 (3)'!A53,'COAL RECEIPT &amp; GCV DATA (3)'!$T$3:$T$9)</f>
        <v>0</v>
      </c>
      <c r="U53" s="15">
        <f t="shared" si="3"/>
        <v>0</v>
      </c>
      <c r="V53" s="15">
        <f>SUMIF('COAL RECEIPT &amp; GCV DATA (3)'!$A$3:$A$9,'MASTER DATA FILE RAW COAL 2 (3)'!A53,'COAL RECEIPT &amp; GCV DATA (3)'!$V$3:$V$9)</f>
        <v>0</v>
      </c>
      <c r="W53" s="15">
        <f t="shared" si="4"/>
        <v>0</v>
      </c>
    </row>
    <row r="54" spans="1:23" customFormat="1" x14ac:dyDescent="0.3">
      <c r="A54" s="12"/>
      <c r="B54" s="12">
        <f>SUMIF('COAL RECEIPT &amp; GCV DATA (3)'!$A$3:$A$9,'MASTER DATA FILE RAW COAL 2 (3)'!A54,'COAL RECEIPT &amp; GCV DATA (3)'!$B$3:$B$9)</f>
        <v>0</v>
      </c>
      <c r="C54" s="13">
        <f>SUMIF('COAL RECEIPT &amp; GCV DATA (3)'!$A$3:$A$9,'MASTER DATA FILE RAW COAL 2 (3)'!A54,'COAL RECEIPT &amp; GCV DATA (3)'!$C$3:$C$9)</f>
        <v>0</v>
      </c>
      <c r="D54" s="13">
        <f>IFERROR(VLOOKUP(A54,'COAL RECEIPT &amp; GCV DATA (3)'!$A$2:$V$9,4,0),0)</f>
        <v>0</v>
      </c>
      <c r="E54" s="14">
        <f>IFERROR(VLOOKUP(A54,'COAL RECEIPT &amp; GCV DATA (3)'!$A$2:$V$9,5,0),0)</f>
        <v>0</v>
      </c>
      <c r="F54" s="13">
        <f>SUMIF('COAL RECEIPT &amp; GCV DATA (3)'!$A$3:$A$9,'MASTER DATA FILE RAW COAL 2 (3)'!A54,'COAL RECEIPT &amp; GCV DATA (3)'!$F$3:$F$9)</f>
        <v>0</v>
      </c>
      <c r="G54" s="13">
        <f>IFERROR(VLOOKUP(A54,'COAL RECEIPT &amp; GCV DATA (3)'!$A$2:$V$9,7,0),0)</f>
        <v>0</v>
      </c>
      <c r="H54" s="13">
        <f>IFERROR(VLOOKUP(A54,'COAL RECEIPT &amp; GCV DATA (3)'!$A$2:$V$9,8,0),0)</f>
        <v>0</v>
      </c>
      <c r="I54" s="13">
        <f>IFERROR(VLOOKUP(A54,'COAL RECEIPT &amp; GCV DATA (3)'!$A$2:$V$9,9,0),0)</f>
        <v>0</v>
      </c>
      <c r="J54" s="13">
        <f>IFERROR(VLOOKUP(A54,'COAL RECEIPT &amp; GCV DATA (3)'!$A$2:$V$9,10,0),0)</f>
        <v>0</v>
      </c>
      <c r="K54" s="15">
        <f>SUMIF('COAL RECEIPT &amp; GCV DATA (3)'!$A$3:$A$9,'MASTER DATA FILE RAW COAL 2 (3)'!A54,'COAL RECEIPT &amp; GCV DATA (3)'!$K$3:$K$9)</f>
        <v>0</v>
      </c>
      <c r="L54" s="15">
        <f>SUMIF('COAL RECEIPT &amp; GCV DATA (3)'!$A$3:$A$9,'MASTER DATA FILE RAW COAL 2 (3)'!A54,'COAL RECEIPT &amp; GCV DATA (3)'!$L$3:$L$9)</f>
        <v>0</v>
      </c>
      <c r="M54" s="15">
        <f t="shared" si="0"/>
        <v>0</v>
      </c>
      <c r="N54" s="15">
        <f t="shared" si="1"/>
        <v>0</v>
      </c>
      <c r="O54" s="15">
        <f>SUMIF('COAL RECEIPT &amp; GCV DATA (3)'!$A$3:$A$9,'MASTER DATA FILE RAW COAL 2 (3)'!A54,'COAL RECEIPT &amp; GCV DATA (3)'!$O$3:$O$9)</f>
        <v>0</v>
      </c>
      <c r="P54" s="15">
        <f t="shared" si="5"/>
        <v>0</v>
      </c>
      <c r="Q54" s="15">
        <f>SUMIF('COAL RECEIPT &amp; GCV DATA (3)'!$A$3:$A$9,'MASTER DATA FILE RAW COAL 2 (3)'!A54,'COAL RECEIPT &amp; GCV DATA (3)'!$Q$3:$Q$9)+IF(H54=$J$234,($K$234*K54),0)+IF(H54=$J$235,($K$235*K54),0)++IF(H53=$J$235,($K$236*K54),0)</f>
        <v>0</v>
      </c>
      <c r="R54" s="16">
        <f>SUMIF('COAL RECEIPT &amp; GCV DATA (3)'!$A$3:$A$9,'MASTER DATA FILE RAW COAL 2 (3)'!A54,'COAL RECEIPT &amp; GCV DATA (3)'!$R$3:$R$9)+IF(H54=$J$234,($K$234*K54),0)+IF(H54=$J$235,($K$235*K54),0)</f>
        <v>0</v>
      </c>
      <c r="S54" s="15">
        <f t="shared" si="2"/>
        <v>0</v>
      </c>
      <c r="T54" s="15">
        <f>SUMIF('COAL RECEIPT &amp; GCV DATA (3)'!$A$3:$A$9,'MASTER DATA FILE RAW COAL 2 (3)'!A54,'COAL RECEIPT &amp; GCV DATA (3)'!$T$3:$T$9)</f>
        <v>0</v>
      </c>
      <c r="U54" s="15">
        <f t="shared" si="3"/>
        <v>0</v>
      </c>
      <c r="V54" s="15">
        <f>SUMIF('COAL RECEIPT &amp; GCV DATA (3)'!$A$3:$A$9,'MASTER DATA FILE RAW COAL 2 (3)'!A54,'COAL RECEIPT &amp; GCV DATA (3)'!$V$3:$V$9)</f>
        <v>0</v>
      </c>
      <c r="W54" s="15">
        <f t="shared" si="4"/>
        <v>0</v>
      </c>
    </row>
    <row r="55" spans="1:23" customFormat="1" x14ac:dyDescent="0.3">
      <c r="A55" s="12"/>
      <c r="B55" s="12">
        <f>SUMIF('COAL RECEIPT &amp; GCV DATA (3)'!$A$3:$A$9,'MASTER DATA FILE RAW COAL 2 (3)'!A55,'COAL RECEIPT &amp; GCV DATA (3)'!$B$3:$B$9)</f>
        <v>0</v>
      </c>
      <c r="C55" s="13">
        <f>SUMIF('COAL RECEIPT &amp; GCV DATA (3)'!$A$3:$A$9,'MASTER DATA FILE RAW COAL 2 (3)'!A55,'COAL RECEIPT &amp; GCV DATA (3)'!$C$3:$C$9)</f>
        <v>0</v>
      </c>
      <c r="D55" s="13">
        <f>IFERROR(VLOOKUP(A55,'COAL RECEIPT &amp; GCV DATA (3)'!$A$2:$V$9,4,0),0)</f>
        <v>0</v>
      </c>
      <c r="E55" s="14">
        <f>IFERROR(VLOOKUP(A55,'COAL RECEIPT &amp; GCV DATA (3)'!$A$2:$V$9,5,0),0)</f>
        <v>0</v>
      </c>
      <c r="F55" s="13">
        <f>SUMIF('COAL RECEIPT &amp; GCV DATA (3)'!$A$3:$A$9,'MASTER DATA FILE RAW COAL 2 (3)'!A55,'COAL RECEIPT &amp; GCV DATA (3)'!$F$3:$F$9)</f>
        <v>0</v>
      </c>
      <c r="G55" s="13">
        <f>IFERROR(VLOOKUP(A55,'COAL RECEIPT &amp; GCV DATA (3)'!$A$2:$V$9,7,0),0)</f>
        <v>0</v>
      </c>
      <c r="H55" s="13">
        <f>IFERROR(VLOOKUP(A55,'COAL RECEIPT &amp; GCV DATA (3)'!$A$2:$V$9,8,0),0)</f>
        <v>0</v>
      </c>
      <c r="I55" s="13">
        <f>IFERROR(VLOOKUP(A55,'COAL RECEIPT &amp; GCV DATA (3)'!$A$2:$V$9,9,0),0)</f>
        <v>0</v>
      </c>
      <c r="J55" s="13">
        <f>IFERROR(VLOOKUP(A55,'COAL RECEIPT &amp; GCV DATA (3)'!$A$2:$V$9,10,0),0)</f>
        <v>0</v>
      </c>
      <c r="K55" s="15">
        <f>SUMIF('COAL RECEIPT &amp; GCV DATA (3)'!$A$3:$A$9,'MASTER DATA FILE RAW COAL 2 (3)'!A55,'COAL RECEIPT &amp; GCV DATA (3)'!$K$3:$K$9)</f>
        <v>0</v>
      </c>
      <c r="L55" s="15">
        <f>SUMIF('COAL RECEIPT &amp; GCV DATA (3)'!$A$3:$A$9,'MASTER DATA FILE RAW COAL 2 (3)'!A55,'COAL RECEIPT &amp; GCV DATA (3)'!$L$3:$L$9)</f>
        <v>0</v>
      </c>
      <c r="M55" s="15">
        <f t="shared" si="0"/>
        <v>0</v>
      </c>
      <c r="N55" s="15">
        <f t="shared" si="1"/>
        <v>0</v>
      </c>
      <c r="O55" s="15">
        <f>SUMIF('COAL RECEIPT &amp; GCV DATA (3)'!$A$3:$A$9,'MASTER DATA FILE RAW COAL 2 (3)'!A55,'COAL RECEIPT &amp; GCV DATA (3)'!$O$3:$O$9)</f>
        <v>0</v>
      </c>
      <c r="P55" s="15">
        <f t="shared" si="5"/>
        <v>0</v>
      </c>
      <c r="Q55" s="15">
        <f>SUMIF('COAL RECEIPT &amp; GCV DATA (3)'!$A$3:$A$9,'MASTER DATA FILE RAW COAL 2 (3)'!A55,'COAL RECEIPT &amp; GCV DATA (3)'!$Q$3:$Q$9)+IF(H55=$J$234,($K$234*K55),0)+IF(H55=$J$235,($K$235*K55),0)++IF(H54=$J$235,($K$236*K55),0)</f>
        <v>0</v>
      </c>
      <c r="R55" s="16">
        <f>SUMIF('COAL RECEIPT &amp; GCV DATA (3)'!$A$3:$A$9,'MASTER DATA FILE RAW COAL 2 (3)'!A55,'COAL RECEIPT &amp; GCV DATA (3)'!$R$3:$R$9)+IF(H55=$J$234,($K$234*K55),0)+IF(H55=$J$235,($K$235*K55),0)</f>
        <v>0</v>
      </c>
      <c r="S55" s="15">
        <f t="shared" si="2"/>
        <v>0</v>
      </c>
      <c r="T55" s="15">
        <f>SUMIF('COAL RECEIPT &amp; GCV DATA (3)'!$A$3:$A$9,'MASTER DATA FILE RAW COAL 2 (3)'!A55,'COAL RECEIPT &amp; GCV DATA (3)'!$T$3:$T$9)</f>
        <v>0</v>
      </c>
      <c r="U55" s="15">
        <f t="shared" si="3"/>
        <v>0</v>
      </c>
      <c r="V55" s="15">
        <f>SUMIF('COAL RECEIPT &amp; GCV DATA (3)'!$A$3:$A$9,'MASTER DATA FILE RAW COAL 2 (3)'!A55,'COAL RECEIPT &amp; GCV DATA (3)'!$V$3:$V$9)</f>
        <v>0</v>
      </c>
      <c r="W55" s="15">
        <f t="shared" si="4"/>
        <v>0</v>
      </c>
    </row>
    <row r="56" spans="1:23" customFormat="1" x14ac:dyDescent="0.3">
      <c r="A56" s="12"/>
      <c r="B56" s="12">
        <f>SUMIF('COAL RECEIPT &amp; GCV DATA (3)'!$A$3:$A$9,'MASTER DATA FILE RAW COAL 2 (3)'!A56,'COAL RECEIPT &amp; GCV DATA (3)'!$B$3:$B$9)</f>
        <v>0</v>
      </c>
      <c r="C56" s="13">
        <f>SUMIF('COAL RECEIPT &amp; GCV DATA (3)'!$A$3:$A$9,'MASTER DATA FILE RAW COAL 2 (3)'!A56,'COAL RECEIPT &amp; GCV DATA (3)'!$C$3:$C$9)</f>
        <v>0</v>
      </c>
      <c r="D56" s="13">
        <f>IFERROR(VLOOKUP(A56,'COAL RECEIPT &amp; GCV DATA (3)'!$A$2:$V$9,4,0),0)</f>
        <v>0</v>
      </c>
      <c r="E56" s="14">
        <f>IFERROR(VLOOKUP(A56,'COAL RECEIPT &amp; GCV DATA (3)'!$A$2:$V$9,5,0),0)</f>
        <v>0</v>
      </c>
      <c r="F56" s="13">
        <f>SUMIF('COAL RECEIPT &amp; GCV DATA (3)'!$A$3:$A$9,'MASTER DATA FILE RAW COAL 2 (3)'!A56,'COAL RECEIPT &amp; GCV DATA (3)'!$F$3:$F$9)</f>
        <v>0</v>
      </c>
      <c r="G56" s="13">
        <f>IFERROR(VLOOKUP(A56,'COAL RECEIPT &amp; GCV DATA (3)'!$A$2:$V$9,7,0),0)</f>
        <v>0</v>
      </c>
      <c r="H56" s="13">
        <f>IFERROR(VLOOKUP(A56,'COAL RECEIPT &amp; GCV DATA (3)'!$A$2:$V$9,8,0),0)</f>
        <v>0</v>
      </c>
      <c r="I56" s="13">
        <f>IFERROR(VLOOKUP(A56,'COAL RECEIPT &amp; GCV DATA (3)'!$A$2:$V$9,9,0),0)</f>
        <v>0</v>
      </c>
      <c r="J56" s="13">
        <f>IFERROR(VLOOKUP(A56,'COAL RECEIPT &amp; GCV DATA (3)'!$A$2:$V$9,10,0),0)</f>
        <v>0</v>
      </c>
      <c r="K56" s="15">
        <f>SUMIF('COAL RECEIPT &amp; GCV DATA (3)'!$A$3:$A$9,'MASTER DATA FILE RAW COAL 2 (3)'!A56,'COAL RECEIPT &amp; GCV DATA (3)'!$K$3:$K$9)</f>
        <v>0</v>
      </c>
      <c r="L56" s="15">
        <f>SUMIF('COAL RECEIPT &amp; GCV DATA (3)'!$A$3:$A$9,'MASTER DATA FILE RAW COAL 2 (3)'!A56,'COAL RECEIPT &amp; GCV DATA (3)'!$L$3:$L$9)</f>
        <v>0</v>
      </c>
      <c r="M56" s="15">
        <f t="shared" si="0"/>
        <v>0</v>
      </c>
      <c r="N56" s="15">
        <f t="shared" si="1"/>
        <v>0</v>
      </c>
      <c r="O56" s="15">
        <f>SUMIF('COAL RECEIPT &amp; GCV DATA (3)'!$A$3:$A$9,'MASTER DATA FILE RAW COAL 2 (3)'!A56,'COAL RECEIPT &amp; GCV DATA (3)'!$O$3:$O$9)</f>
        <v>0</v>
      </c>
      <c r="P56" s="15">
        <f t="shared" si="5"/>
        <v>0</v>
      </c>
      <c r="Q56" s="15">
        <f>SUMIF('COAL RECEIPT &amp; GCV DATA (3)'!$A$3:$A$9,'MASTER DATA FILE RAW COAL 2 (3)'!A56,'COAL RECEIPT &amp; GCV DATA (3)'!$Q$3:$Q$9)+IF(H56=$J$234,($K$234*K56),0)+IF(H56=$J$235,($K$235*K56),0)++IF(H55=$J$235,($K$236*K56),0)</f>
        <v>0</v>
      </c>
      <c r="R56" s="16">
        <f>SUMIF('COAL RECEIPT &amp; GCV DATA (3)'!$A$3:$A$9,'MASTER DATA FILE RAW COAL 2 (3)'!A56,'COAL RECEIPT &amp; GCV DATA (3)'!$R$3:$R$9)+IF(H56=$J$234,($K$234*K56),0)+IF(H56=$J$235,($K$235*K56),0)</f>
        <v>0</v>
      </c>
      <c r="S56" s="15">
        <f t="shared" si="2"/>
        <v>0</v>
      </c>
      <c r="T56" s="15">
        <f>SUMIF('COAL RECEIPT &amp; GCV DATA (3)'!$A$3:$A$9,'MASTER DATA FILE RAW COAL 2 (3)'!A56,'COAL RECEIPT &amp; GCV DATA (3)'!$T$3:$T$9)</f>
        <v>0</v>
      </c>
      <c r="U56" s="15">
        <f t="shared" si="3"/>
        <v>0</v>
      </c>
      <c r="V56" s="15">
        <f>SUMIF('COAL RECEIPT &amp; GCV DATA (3)'!$A$3:$A$9,'MASTER DATA FILE RAW COAL 2 (3)'!A56,'COAL RECEIPT &amp; GCV DATA (3)'!$V$3:$V$9)</f>
        <v>0</v>
      </c>
      <c r="W56" s="15">
        <f t="shared" si="4"/>
        <v>0</v>
      </c>
    </row>
    <row r="57" spans="1:23" customFormat="1" x14ac:dyDescent="0.3">
      <c r="A57" s="12"/>
      <c r="B57" s="12">
        <f>SUMIF('COAL RECEIPT &amp; GCV DATA (3)'!$A$3:$A$9,'MASTER DATA FILE RAW COAL 2 (3)'!A57,'COAL RECEIPT &amp; GCV DATA (3)'!$B$3:$B$9)</f>
        <v>0</v>
      </c>
      <c r="C57" s="13">
        <f>SUMIF('COAL RECEIPT &amp; GCV DATA (3)'!$A$3:$A$9,'MASTER DATA FILE RAW COAL 2 (3)'!A57,'COAL RECEIPT &amp; GCV DATA (3)'!$C$3:$C$9)</f>
        <v>0</v>
      </c>
      <c r="D57" s="13">
        <f>IFERROR(VLOOKUP(A57,'COAL RECEIPT &amp; GCV DATA (3)'!$A$2:$V$9,4,0),0)</f>
        <v>0</v>
      </c>
      <c r="E57" s="14">
        <f>IFERROR(VLOOKUP(A57,'COAL RECEIPT &amp; GCV DATA (3)'!$A$2:$V$9,5,0),0)</f>
        <v>0</v>
      </c>
      <c r="F57" s="13">
        <f>SUMIF('COAL RECEIPT &amp; GCV DATA (3)'!$A$3:$A$9,'MASTER DATA FILE RAW COAL 2 (3)'!A57,'COAL RECEIPT &amp; GCV DATA (3)'!$F$3:$F$9)</f>
        <v>0</v>
      </c>
      <c r="G57" s="13">
        <f>IFERROR(VLOOKUP(A57,'COAL RECEIPT &amp; GCV DATA (3)'!$A$2:$V$9,7,0),0)</f>
        <v>0</v>
      </c>
      <c r="H57" s="13">
        <f>IFERROR(VLOOKUP(A57,'COAL RECEIPT &amp; GCV DATA (3)'!$A$2:$V$9,8,0),0)</f>
        <v>0</v>
      </c>
      <c r="I57" s="13">
        <f>IFERROR(VLOOKUP(A57,'COAL RECEIPT &amp; GCV DATA (3)'!$A$2:$V$9,9,0),0)</f>
        <v>0</v>
      </c>
      <c r="J57" s="13">
        <f>IFERROR(VLOOKUP(A57,'COAL RECEIPT &amp; GCV DATA (3)'!$A$2:$V$9,10,0),0)</f>
        <v>0</v>
      </c>
      <c r="K57" s="15">
        <f>SUMIF('COAL RECEIPT &amp; GCV DATA (3)'!$A$3:$A$9,'MASTER DATA FILE RAW COAL 2 (3)'!A57,'COAL RECEIPT &amp; GCV DATA (3)'!$K$3:$K$9)</f>
        <v>0</v>
      </c>
      <c r="L57" s="15">
        <f>SUMIF('COAL RECEIPT &amp; GCV DATA (3)'!$A$3:$A$9,'MASTER DATA FILE RAW COAL 2 (3)'!A57,'COAL RECEIPT &amp; GCV DATA (3)'!$L$3:$L$9)</f>
        <v>0</v>
      </c>
      <c r="M57" s="15">
        <f t="shared" si="0"/>
        <v>0</v>
      </c>
      <c r="N57" s="15">
        <f t="shared" si="1"/>
        <v>0</v>
      </c>
      <c r="O57" s="15">
        <f>SUMIF('COAL RECEIPT &amp; GCV DATA (3)'!$A$3:$A$9,'MASTER DATA FILE RAW COAL 2 (3)'!A57,'COAL RECEIPT &amp; GCV DATA (3)'!$O$3:$O$9)</f>
        <v>0</v>
      </c>
      <c r="P57" s="15">
        <f t="shared" si="5"/>
        <v>0</v>
      </c>
      <c r="Q57" s="15">
        <f>SUMIF('COAL RECEIPT &amp; GCV DATA (3)'!$A$3:$A$9,'MASTER DATA FILE RAW COAL 2 (3)'!A57,'COAL RECEIPT &amp; GCV DATA (3)'!$Q$3:$Q$9)+IF(H57=$J$234,($K$234*K57),0)+IF(H57=$J$235,($K$235*K57),0)++IF(H56=$J$235,($K$236*K57),0)</f>
        <v>0</v>
      </c>
      <c r="R57" s="16">
        <f>SUMIF('COAL RECEIPT &amp; GCV DATA (3)'!$A$3:$A$9,'MASTER DATA FILE RAW COAL 2 (3)'!A57,'COAL RECEIPT &amp; GCV DATA (3)'!$R$3:$R$9)+IF(H57=$J$234,($K$234*K57),0)+IF(H57=$J$235,($K$235*K57),0)</f>
        <v>0</v>
      </c>
      <c r="S57" s="15">
        <f t="shared" si="2"/>
        <v>0</v>
      </c>
      <c r="T57" s="15">
        <f>SUMIF('COAL RECEIPT &amp; GCV DATA (3)'!$A$3:$A$9,'MASTER DATA FILE RAW COAL 2 (3)'!A57,'COAL RECEIPT &amp; GCV DATA (3)'!$T$3:$T$9)</f>
        <v>0</v>
      </c>
      <c r="U57" s="15">
        <f t="shared" si="3"/>
        <v>0</v>
      </c>
      <c r="V57" s="15">
        <f>SUMIF('COAL RECEIPT &amp; GCV DATA (3)'!$A$3:$A$9,'MASTER DATA FILE RAW COAL 2 (3)'!A57,'COAL RECEIPT &amp; GCV DATA (3)'!$V$3:$V$9)</f>
        <v>0</v>
      </c>
      <c r="W57" s="15">
        <f t="shared" si="4"/>
        <v>0</v>
      </c>
    </row>
    <row r="58" spans="1:23" customFormat="1" x14ac:dyDescent="0.3">
      <c r="A58" s="12"/>
      <c r="B58" s="12">
        <f>SUMIF('COAL RECEIPT &amp; GCV DATA (3)'!$A$3:$A$9,'MASTER DATA FILE RAW COAL 2 (3)'!A58,'COAL RECEIPT &amp; GCV DATA (3)'!$B$3:$B$9)</f>
        <v>0</v>
      </c>
      <c r="C58" s="13">
        <f>SUMIF('COAL RECEIPT &amp; GCV DATA (3)'!$A$3:$A$9,'MASTER DATA FILE RAW COAL 2 (3)'!A58,'COAL RECEIPT &amp; GCV DATA (3)'!$C$3:$C$9)</f>
        <v>0</v>
      </c>
      <c r="D58" s="13">
        <f>IFERROR(VLOOKUP(A58,'COAL RECEIPT &amp; GCV DATA (3)'!$A$2:$V$9,4,0),0)</f>
        <v>0</v>
      </c>
      <c r="E58" s="14">
        <f>IFERROR(VLOOKUP(A58,'COAL RECEIPT &amp; GCV DATA (3)'!$A$2:$V$9,5,0),0)</f>
        <v>0</v>
      </c>
      <c r="F58" s="13">
        <f>SUMIF('COAL RECEIPT &amp; GCV DATA (3)'!$A$3:$A$9,'MASTER DATA FILE RAW COAL 2 (3)'!A58,'COAL RECEIPT &amp; GCV DATA (3)'!$F$3:$F$9)</f>
        <v>0</v>
      </c>
      <c r="G58" s="13">
        <f>IFERROR(VLOOKUP(A58,'COAL RECEIPT &amp; GCV DATA (3)'!$A$2:$V$9,7,0),0)</f>
        <v>0</v>
      </c>
      <c r="H58" s="13">
        <f>IFERROR(VLOOKUP(A58,'COAL RECEIPT &amp; GCV DATA (3)'!$A$2:$V$9,8,0),0)</f>
        <v>0</v>
      </c>
      <c r="I58" s="13">
        <f>IFERROR(VLOOKUP(A58,'COAL RECEIPT &amp; GCV DATA (3)'!$A$2:$V$9,9,0),0)</f>
        <v>0</v>
      </c>
      <c r="J58" s="13">
        <f>IFERROR(VLOOKUP(A58,'COAL RECEIPT &amp; GCV DATA (3)'!$A$2:$V$9,10,0),0)</f>
        <v>0</v>
      </c>
      <c r="K58" s="15">
        <f>SUMIF('COAL RECEIPT &amp; GCV DATA (3)'!$A$3:$A$9,'MASTER DATA FILE RAW COAL 2 (3)'!A58,'COAL RECEIPT &amp; GCV DATA (3)'!$K$3:$K$9)</f>
        <v>0</v>
      </c>
      <c r="L58" s="15">
        <f>SUMIF('COAL RECEIPT &amp; GCV DATA (3)'!$A$3:$A$9,'MASTER DATA FILE RAW COAL 2 (3)'!A58,'COAL RECEIPT &amp; GCV DATA (3)'!$L$3:$L$9)</f>
        <v>0</v>
      </c>
      <c r="M58" s="15">
        <f t="shared" si="0"/>
        <v>0</v>
      </c>
      <c r="N58" s="15">
        <f t="shared" si="1"/>
        <v>0</v>
      </c>
      <c r="O58" s="15">
        <f>SUMIF('COAL RECEIPT &amp; GCV DATA (3)'!$A$3:$A$9,'MASTER DATA FILE RAW COAL 2 (3)'!A58,'COAL RECEIPT &amp; GCV DATA (3)'!$O$3:$O$9)</f>
        <v>0</v>
      </c>
      <c r="P58" s="15">
        <f t="shared" si="5"/>
        <v>0</v>
      </c>
      <c r="Q58" s="15">
        <f>SUMIF('COAL RECEIPT &amp; GCV DATA (3)'!$A$3:$A$9,'MASTER DATA FILE RAW COAL 2 (3)'!A58,'COAL RECEIPT &amp; GCV DATA (3)'!$Q$3:$Q$9)+IF(H58=$J$234,($K$234*K58),0)+IF(H58=$J$235,($K$235*K58),0)++IF(H57=$J$235,($K$236*K58),0)</f>
        <v>0</v>
      </c>
      <c r="R58" s="16">
        <f>SUMIF('COAL RECEIPT &amp; GCV DATA (3)'!$A$3:$A$9,'MASTER DATA FILE RAW COAL 2 (3)'!A58,'COAL RECEIPT &amp; GCV DATA (3)'!$R$3:$R$9)+IF(H58=$J$234,($K$234*K58),0)+IF(H58=$J$235,($K$235*K58),0)</f>
        <v>0</v>
      </c>
      <c r="S58" s="15">
        <f t="shared" si="2"/>
        <v>0</v>
      </c>
      <c r="T58" s="15">
        <f>SUMIF('COAL RECEIPT &amp; GCV DATA (3)'!$A$3:$A$9,'MASTER DATA FILE RAW COAL 2 (3)'!A58,'COAL RECEIPT &amp; GCV DATA (3)'!$T$3:$T$9)</f>
        <v>0</v>
      </c>
      <c r="U58" s="15">
        <f t="shared" si="3"/>
        <v>0</v>
      </c>
      <c r="V58" s="15">
        <f>SUMIF('COAL RECEIPT &amp; GCV DATA (3)'!$A$3:$A$9,'MASTER DATA FILE RAW COAL 2 (3)'!A58,'COAL RECEIPT &amp; GCV DATA (3)'!$V$3:$V$9)</f>
        <v>0</v>
      </c>
      <c r="W58" s="15">
        <f t="shared" si="4"/>
        <v>0</v>
      </c>
    </row>
    <row r="59" spans="1:23" customFormat="1" x14ac:dyDescent="0.3">
      <c r="A59" s="12"/>
      <c r="B59" s="12">
        <f>SUMIF('COAL RECEIPT &amp; GCV DATA (3)'!$A$3:$A$9,'MASTER DATA FILE RAW COAL 2 (3)'!A59,'COAL RECEIPT &amp; GCV DATA (3)'!$B$3:$B$9)</f>
        <v>0</v>
      </c>
      <c r="C59" s="13">
        <f>SUMIF('COAL RECEIPT &amp; GCV DATA (3)'!$A$3:$A$9,'MASTER DATA FILE RAW COAL 2 (3)'!A59,'COAL RECEIPT &amp; GCV DATA (3)'!$C$3:$C$9)</f>
        <v>0</v>
      </c>
      <c r="D59" s="13">
        <f>IFERROR(VLOOKUP(A59,'COAL RECEIPT &amp; GCV DATA (3)'!$A$2:$V$9,4,0),0)</f>
        <v>0</v>
      </c>
      <c r="E59" s="14">
        <f>IFERROR(VLOOKUP(A59,'COAL RECEIPT &amp; GCV DATA (3)'!$A$2:$V$9,5,0),0)</f>
        <v>0</v>
      </c>
      <c r="F59" s="13">
        <f>SUMIF('COAL RECEIPT &amp; GCV DATA (3)'!$A$3:$A$9,'MASTER DATA FILE RAW COAL 2 (3)'!A59,'COAL RECEIPT &amp; GCV DATA (3)'!$F$3:$F$9)</f>
        <v>0</v>
      </c>
      <c r="G59" s="13">
        <f>IFERROR(VLOOKUP(A59,'COAL RECEIPT &amp; GCV DATA (3)'!$A$2:$V$9,7,0),0)</f>
        <v>0</v>
      </c>
      <c r="H59" s="13">
        <f>IFERROR(VLOOKUP(A59,'COAL RECEIPT &amp; GCV DATA (3)'!$A$2:$V$9,8,0),0)</f>
        <v>0</v>
      </c>
      <c r="I59" s="13">
        <f>IFERROR(VLOOKUP(A59,'COAL RECEIPT &amp; GCV DATA (3)'!$A$2:$V$9,9,0),0)</f>
        <v>0</v>
      </c>
      <c r="J59" s="13">
        <f>IFERROR(VLOOKUP(A59,'COAL RECEIPT &amp; GCV DATA (3)'!$A$2:$V$9,10,0),0)</f>
        <v>0</v>
      </c>
      <c r="K59" s="15">
        <f>SUMIF('COAL RECEIPT &amp; GCV DATA (3)'!$A$3:$A$9,'MASTER DATA FILE RAW COAL 2 (3)'!A59,'COAL RECEIPT &amp; GCV DATA (3)'!$K$3:$K$9)</f>
        <v>0</v>
      </c>
      <c r="L59" s="15">
        <f>SUMIF('COAL RECEIPT &amp; GCV DATA (3)'!$A$3:$A$9,'MASTER DATA FILE RAW COAL 2 (3)'!A59,'COAL RECEIPT &amp; GCV DATA (3)'!$L$3:$L$9)</f>
        <v>0</v>
      </c>
      <c r="M59" s="15">
        <f t="shared" si="0"/>
        <v>0</v>
      </c>
      <c r="N59" s="15">
        <f t="shared" si="1"/>
        <v>0</v>
      </c>
      <c r="O59" s="15">
        <f>SUMIF('COAL RECEIPT &amp; GCV DATA (3)'!$A$3:$A$9,'MASTER DATA FILE RAW COAL 2 (3)'!A59,'COAL RECEIPT &amp; GCV DATA (3)'!$O$3:$O$9)</f>
        <v>0</v>
      </c>
      <c r="P59" s="15">
        <f t="shared" si="5"/>
        <v>0</v>
      </c>
      <c r="Q59" s="15">
        <f>SUMIF('COAL RECEIPT &amp; GCV DATA (3)'!$A$3:$A$9,'MASTER DATA FILE RAW COAL 2 (3)'!A59,'COAL RECEIPT &amp; GCV DATA (3)'!$Q$3:$Q$9)+IF(H59=$J$234,($K$234*K59),0)+IF(H59=$J$235,($K$235*K59),0)++IF(H58=$J$235,($K$236*K59),0)</f>
        <v>0</v>
      </c>
      <c r="R59" s="16">
        <f>SUMIF('COAL RECEIPT &amp; GCV DATA (3)'!$A$3:$A$9,'MASTER DATA FILE RAW COAL 2 (3)'!A59,'COAL RECEIPT &amp; GCV DATA (3)'!$R$3:$R$9)+IF(H59=$J$234,($K$234*K59),0)+IF(H59=$J$235,($K$235*K59),0)</f>
        <v>0</v>
      </c>
      <c r="S59" s="15">
        <f t="shared" si="2"/>
        <v>0</v>
      </c>
      <c r="T59" s="15">
        <f>SUMIF('COAL RECEIPT &amp; GCV DATA (3)'!$A$3:$A$9,'MASTER DATA FILE RAW COAL 2 (3)'!A59,'COAL RECEIPT &amp; GCV DATA (3)'!$T$3:$T$9)</f>
        <v>0</v>
      </c>
      <c r="U59" s="15">
        <f t="shared" si="3"/>
        <v>0</v>
      </c>
      <c r="V59" s="15">
        <f>SUMIF('COAL RECEIPT &amp; GCV DATA (3)'!$A$3:$A$9,'MASTER DATA FILE RAW COAL 2 (3)'!A59,'COAL RECEIPT &amp; GCV DATA (3)'!$V$3:$V$9)</f>
        <v>0</v>
      </c>
      <c r="W59" s="15">
        <f t="shared" si="4"/>
        <v>0</v>
      </c>
    </row>
    <row r="60" spans="1:23" customFormat="1" x14ac:dyDescent="0.3">
      <c r="A60" s="12"/>
      <c r="B60" s="12">
        <f>SUMIF('COAL RECEIPT &amp; GCV DATA (3)'!$A$3:$A$9,'MASTER DATA FILE RAW COAL 2 (3)'!A60,'COAL RECEIPT &amp; GCV DATA (3)'!$B$3:$B$9)</f>
        <v>0</v>
      </c>
      <c r="C60" s="13">
        <f>SUMIF('COAL RECEIPT &amp; GCV DATA (3)'!$A$3:$A$9,'MASTER DATA FILE RAW COAL 2 (3)'!A60,'COAL RECEIPT &amp; GCV DATA (3)'!$C$3:$C$9)</f>
        <v>0</v>
      </c>
      <c r="D60" s="13">
        <f>IFERROR(VLOOKUP(A60,'COAL RECEIPT &amp; GCV DATA (3)'!$A$2:$V$9,4,0),0)</f>
        <v>0</v>
      </c>
      <c r="E60" s="14">
        <f>IFERROR(VLOOKUP(A60,'COAL RECEIPT &amp; GCV DATA (3)'!$A$2:$V$9,5,0),0)</f>
        <v>0</v>
      </c>
      <c r="F60" s="13">
        <f>SUMIF('COAL RECEIPT &amp; GCV DATA (3)'!$A$3:$A$9,'MASTER DATA FILE RAW COAL 2 (3)'!A60,'COAL RECEIPT &amp; GCV DATA (3)'!$F$3:$F$9)</f>
        <v>0</v>
      </c>
      <c r="G60" s="13">
        <f>IFERROR(VLOOKUP(A60,'COAL RECEIPT &amp; GCV DATA (3)'!$A$2:$V$9,7,0),0)</f>
        <v>0</v>
      </c>
      <c r="H60" s="13">
        <f>IFERROR(VLOOKUP(A60,'COAL RECEIPT &amp; GCV DATA (3)'!$A$2:$V$9,8,0),0)</f>
        <v>0</v>
      </c>
      <c r="I60" s="13">
        <f>IFERROR(VLOOKUP(A60,'COAL RECEIPT &amp; GCV DATA (3)'!$A$2:$V$9,9,0),0)</f>
        <v>0</v>
      </c>
      <c r="J60" s="13">
        <f>IFERROR(VLOOKUP(A60,'COAL RECEIPT &amp; GCV DATA (3)'!$A$2:$V$9,10,0),0)</f>
        <v>0</v>
      </c>
      <c r="K60" s="15">
        <f>SUMIF('COAL RECEIPT &amp; GCV DATA (3)'!$A$3:$A$9,'MASTER DATA FILE RAW COAL 2 (3)'!A60,'COAL RECEIPT &amp; GCV DATA (3)'!$K$3:$K$9)</f>
        <v>0</v>
      </c>
      <c r="L60" s="15">
        <f>SUMIF('COAL RECEIPT &amp; GCV DATA (3)'!$A$3:$A$9,'MASTER DATA FILE RAW COAL 2 (3)'!A60,'COAL RECEIPT &amp; GCV DATA (3)'!$L$3:$L$9)</f>
        <v>0</v>
      </c>
      <c r="M60" s="15">
        <f t="shared" si="0"/>
        <v>0</v>
      </c>
      <c r="N60" s="15">
        <f t="shared" si="1"/>
        <v>0</v>
      </c>
      <c r="O60" s="15">
        <f>SUMIF('COAL RECEIPT &amp; GCV DATA (3)'!$A$3:$A$9,'MASTER DATA FILE RAW COAL 2 (3)'!A60,'COAL RECEIPT &amp; GCV DATA (3)'!$O$3:$O$9)</f>
        <v>0</v>
      </c>
      <c r="P60" s="15">
        <f t="shared" si="5"/>
        <v>0</v>
      </c>
      <c r="Q60" s="15">
        <f>SUMIF('COAL RECEIPT &amp; GCV DATA (3)'!$A$3:$A$9,'MASTER DATA FILE RAW COAL 2 (3)'!A60,'COAL RECEIPT &amp; GCV DATA (3)'!$Q$3:$Q$9)+IF(H60=$J$234,($K$234*K60),0)+IF(H60=$J$235,($K$235*K60),0)++IF(H59=$J$235,($K$236*K60),0)</f>
        <v>0</v>
      </c>
      <c r="R60" s="16">
        <f>SUMIF('COAL RECEIPT &amp; GCV DATA (3)'!$A$3:$A$9,'MASTER DATA FILE RAW COAL 2 (3)'!A60,'COAL RECEIPT &amp; GCV DATA (3)'!$R$3:$R$9)+IF(H60=$J$234,($K$234*K60),0)+IF(H60=$J$235,($K$235*K60),0)</f>
        <v>0</v>
      </c>
      <c r="S60" s="15">
        <f t="shared" si="2"/>
        <v>0</v>
      </c>
      <c r="T60" s="15">
        <f>SUMIF('COAL RECEIPT &amp; GCV DATA (3)'!$A$3:$A$9,'MASTER DATA FILE RAW COAL 2 (3)'!A60,'COAL RECEIPT &amp; GCV DATA (3)'!$T$3:$T$9)</f>
        <v>0</v>
      </c>
      <c r="U60" s="15">
        <f t="shared" si="3"/>
        <v>0</v>
      </c>
      <c r="V60" s="15">
        <f>SUMIF('COAL RECEIPT &amp; GCV DATA (3)'!$A$3:$A$9,'MASTER DATA FILE RAW COAL 2 (3)'!A60,'COAL RECEIPT &amp; GCV DATA (3)'!$V$3:$V$9)</f>
        <v>0</v>
      </c>
      <c r="W60" s="15">
        <f t="shared" si="4"/>
        <v>0</v>
      </c>
    </row>
    <row r="61" spans="1:23" customFormat="1" x14ac:dyDescent="0.3">
      <c r="A61" s="12"/>
      <c r="B61" s="12">
        <f>SUMIF('COAL RECEIPT &amp; GCV DATA (3)'!$A$3:$A$9,'MASTER DATA FILE RAW COAL 2 (3)'!A61,'COAL RECEIPT &amp; GCV DATA (3)'!$B$3:$B$9)</f>
        <v>0</v>
      </c>
      <c r="C61" s="13">
        <f>SUMIF('COAL RECEIPT &amp; GCV DATA (3)'!$A$3:$A$9,'MASTER DATA FILE RAW COAL 2 (3)'!A61,'COAL RECEIPT &amp; GCV DATA (3)'!$C$3:$C$9)</f>
        <v>0</v>
      </c>
      <c r="D61" s="13">
        <f>IFERROR(VLOOKUP(A61,'COAL RECEIPT &amp; GCV DATA (3)'!$A$2:$V$9,4,0),0)</f>
        <v>0</v>
      </c>
      <c r="E61" s="14">
        <f>IFERROR(VLOOKUP(A61,'COAL RECEIPT &amp; GCV DATA (3)'!$A$2:$V$9,5,0),0)</f>
        <v>0</v>
      </c>
      <c r="F61" s="13">
        <f>SUMIF('COAL RECEIPT &amp; GCV DATA (3)'!$A$3:$A$9,'MASTER DATA FILE RAW COAL 2 (3)'!A61,'COAL RECEIPT &amp; GCV DATA (3)'!$F$3:$F$9)</f>
        <v>0</v>
      </c>
      <c r="G61" s="13">
        <f>IFERROR(VLOOKUP(A61,'COAL RECEIPT &amp; GCV DATA (3)'!$A$2:$V$9,7,0),0)</f>
        <v>0</v>
      </c>
      <c r="H61" s="13">
        <f>IFERROR(VLOOKUP(A61,'COAL RECEIPT &amp; GCV DATA (3)'!$A$2:$V$9,8,0),0)</f>
        <v>0</v>
      </c>
      <c r="I61" s="13">
        <f>IFERROR(VLOOKUP(A61,'COAL RECEIPT &amp; GCV DATA (3)'!$A$2:$V$9,9,0),0)</f>
        <v>0</v>
      </c>
      <c r="J61" s="13">
        <f>IFERROR(VLOOKUP(A61,'COAL RECEIPT &amp; GCV DATA (3)'!$A$2:$V$9,10,0),0)</f>
        <v>0</v>
      </c>
      <c r="K61" s="15">
        <f>SUMIF('COAL RECEIPT &amp; GCV DATA (3)'!$A$3:$A$9,'MASTER DATA FILE RAW COAL 2 (3)'!A61,'COAL RECEIPT &amp; GCV DATA (3)'!$K$3:$K$9)</f>
        <v>0</v>
      </c>
      <c r="L61" s="15">
        <f>SUMIF('COAL RECEIPT &amp; GCV DATA (3)'!$A$3:$A$9,'MASTER DATA FILE RAW COAL 2 (3)'!A61,'COAL RECEIPT &amp; GCV DATA (3)'!$L$3:$L$9)</f>
        <v>0</v>
      </c>
      <c r="M61" s="15">
        <f t="shared" si="0"/>
        <v>0</v>
      </c>
      <c r="N61" s="15">
        <f t="shared" si="1"/>
        <v>0</v>
      </c>
      <c r="O61" s="15">
        <f>SUMIF('COAL RECEIPT &amp; GCV DATA (3)'!$A$3:$A$9,'MASTER DATA FILE RAW COAL 2 (3)'!A61,'COAL RECEIPT &amp; GCV DATA (3)'!$O$3:$O$9)</f>
        <v>0</v>
      </c>
      <c r="P61" s="15">
        <f t="shared" si="5"/>
        <v>0</v>
      </c>
      <c r="Q61" s="15">
        <f>SUMIF('COAL RECEIPT &amp; GCV DATA (3)'!$A$3:$A$9,'MASTER DATA FILE RAW COAL 2 (3)'!A61,'COAL RECEIPT &amp; GCV DATA (3)'!$Q$3:$Q$9)+IF(H61=$J$234,($K$234*K61),0)+IF(H61=$J$235,($K$235*K61),0)++IF(H60=$J$235,($K$236*K61),0)</f>
        <v>0</v>
      </c>
      <c r="R61" s="16">
        <f>SUMIF('COAL RECEIPT &amp; GCV DATA (3)'!$A$3:$A$9,'MASTER DATA FILE RAW COAL 2 (3)'!A61,'COAL RECEIPT &amp; GCV DATA (3)'!$R$3:$R$9)+IF(H61=$J$234,($K$234*K61),0)+IF(H61=$J$235,($K$235*K61),0)</f>
        <v>0</v>
      </c>
      <c r="S61" s="15">
        <f t="shared" si="2"/>
        <v>0</v>
      </c>
      <c r="T61" s="15">
        <f>SUMIF('COAL RECEIPT &amp; GCV DATA (3)'!$A$3:$A$9,'MASTER DATA FILE RAW COAL 2 (3)'!A61,'COAL RECEIPT &amp; GCV DATA (3)'!$T$3:$T$9)</f>
        <v>0</v>
      </c>
      <c r="U61" s="15">
        <f t="shared" si="3"/>
        <v>0</v>
      </c>
      <c r="V61" s="15">
        <f>SUMIF('COAL RECEIPT &amp; GCV DATA (3)'!$A$3:$A$9,'MASTER DATA FILE RAW COAL 2 (3)'!A61,'COAL RECEIPT &amp; GCV DATA (3)'!$V$3:$V$9)</f>
        <v>0</v>
      </c>
      <c r="W61" s="15">
        <f t="shared" si="4"/>
        <v>0</v>
      </c>
    </row>
    <row r="62" spans="1:23" customFormat="1" x14ac:dyDescent="0.3">
      <c r="A62" s="12"/>
      <c r="B62" s="12">
        <f>SUMIF('COAL RECEIPT &amp; GCV DATA (3)'!$A$3:$A$9,'MASTER DATA FILE RAW COAL 2 (3)'!A62,'COAL RECEIPT &amp; GCV DATA (3)'!$B$3:$B$9)</f>
        <v>0</v>
      </c>
      <c r="C62" s="13">
        <f>SUMIF('COAL RECEIPT &amp; GCV DATA (3)'!$A$3:$A$9,'MASTER DATA FILE RAW COAL 2 (3)'!A62,'COAL RECEIPT &amp; GCV DATA (3)'!$C$3:$C$9)</f>
        <v>0</v>
      </c>
      <c r="D62" s="13">
        <f>IFERROR(VLOOKUP(A62,'COAL RECEIPT &amp; GCV DATA (3)'!$A$2:$V$9,4,0),0)</f>
        <v>0</v>
      </c>
      <c r="E62" s="14">
        <f>IFERROR(VLOOKUP(A62,'COAL RECEIPT &amp; GCV DATA (3)'!$A$2:$V$9,5,0),0)</f>
        <v>0</v>
      </c>
      <c r="F62" s="13">
        <f>SUMIF('COAL RECEIPT &amp; GCV DATA (3)'!$A$3:$A$9,'MASTER DATA FILE RAW COAL 2 (3)'!A62,'COAL RECEIPT &amp; GCV DATA (3)'!$F$3:$F$9)</f>
        <v>0</v>
      </c>
      <c r="G62" s="13">
        <f>IFERROR(VLOOKUP(A62,'COAL RECEIPT &amp; GCV DATA (3)'!$A$2:$V$9,7,0),0)</f>
        <v>0</v>
      </c>
      <c r="H62" s="13">
        <f>IFERROR(VLOOKUP(A62,'COAL RECEIPT &amp; GCV DATA (3)'!$A$2:$V$9,8,0),0)</f>
        <v>0</v>
      </c>
      <c r="I62" s="13">
        <f>IFERROR(VLOOKUP(A62,'COAL RECEIPT &amp; GCV DATA (3)'!$A$2:$V$9,9,0),0)</f>
        <v>0</v>
      </c>
      <c r="J62" s="13">
        <f>IFERROR(VLOOKUP(A62,'COAL RECEIPT &amp; GCV DATA (3)'!$A$2:$V$9,10,0),0)</f>
        <v>0</v>
      </c>
      <c r="K62" s="15">
        <f>SUMIF('COAL RECEIPT &amp; GCV DATA (3)'!$A$3:$A$9,'MASTER DATA FILE RAW COAL 2 (3)'!A62,'COAL RECEIPT &amp; GCV DATA (3)'!$K$3:$K$9)</f>
        <v>0</v>
      </c>
      <c r="L62" s="15">
        <f>SUMIF('COAL RECEIPT &amp; GCV DATA (3)'!$A$3:$A$9,'MASTER DATA FILE RAW COAL 2 (3)'!A62,'COAL RECEIPT &amp; GCV DATA (3)'!$L$3:$L$9)</f>
        <v>0</v>
      </c>
      <c r="M62" s="15">
        <f t="shared" si="0"/>
        <v>0</v>
      </c>
      <c r="N62" s="15">
        <f t="shared" si="1"/>
        <v>0</v>
      </c>
      <c r="O62" s="15">
        <f>SUMIF('COAL RECEIPT &amp; GCV DATA (3)'!$A$3:$A$9,'MASTER DATA FILE RAW COAL 2 (3)'!A62,'COAL RECEIPT &amp; GCV DATA (3)'!$O$3:$O$9)</f>
        <v>0</v>
      </c>
      <c r="P62" s="15">
        <f t="shared" si="5"/>
        <v>0</v>
      </c>
      <c r="Q62" s="15">
        <f>SUMIF('COAL RECEIPT &amp; GCV DATA (3)'!$A$3:$A$9,'MASTER DATA FILE RAW COAL 2 (3)'!A62,'COAL RECEIPT &amp; GCV DATA (3)'!$Q$3:$Q$9)+IF(H62=$J$234,($K$234*K62),0)+IF(H62=$J$235,($K$235*K62),0)++IF(H61=$J$235,($K$236*K62),0)</f>
        <v>0</v>
      </c>
      <c r="R62" s="16">
        <f>SUMIF('COAL RECEIPT &amp; GCV DATA (3)'!$A$3:$A$9,'MASTER DATA FILE RAW COAL 2 (3)'!A62,'COAL RECEIPT &amp; GCV DATA (3)'!$R$3:$R$9)+IF(H62=$J$234,($K$234*K62),0)+IF(H62=$J$235,($K$235*K62),0)</f>
        <v>0</v>
      </c>
      <c r="S62" s="15">
        <f t="shared" si="2"/>
        <v>0</v>
      </c>
      <c r="T62" s="15">
        <f>SUMIF('COAL RECEIPT &amp; GCV DATA (3)'!$A$3:$A$9,'MASTER DATA FILE RAW COAL 2 (3)'!A62,'COAL RECEIPT &amp; GCV DATA (3)'!$T$3:$T$9)</f>
        <v>0</v>
      </c>
      <c r="U62" s="15">
        <f t="shared" si="3"/>
        <v>0</v>
      </c>
      <c r="V62" s="15">
        <f>SUMIF('COAL RECEIPT &amp; GCV DATA (3)'!$A$3:$A$9,'MASTER DATA FILE RAW COAL 2 (3)'!A62,'COAL RECEIPT &amp; GCV DATA (3)'!$V$3:$V$9)</f>
        <v>0</v>
      </c>
      <c r="W62" s="15">
        <f t="shared" si="4"/>
        <v>0</v>
      </c>
    </row>
    <row r="63" spans="1:23" customFormat="1" x14ac:dyDescent="0.3">
      <c r="A63" s="12"/>
      <c r="B63" s="12">
        <f>SUMIF('COAL RECEIPT &amp; GCV DATA (3)'!$A$3:$A$9,'MASTER DATA FILE RAW COAL 2 (3)'!A63,'COAL RECEIPT &amp; GCV DATA (3)'!$B$3:$B$9)</f>
        <v>0</v>
      </c>
      <c r="C63" s="13">
        <f>SUMIF('COAL RECEIPT &amp; GCV DATA (3)'!$A$3:$A$9,'MASTER DATA FILE RAW COAL 2 (3)'!A63,'COAL RECEIPT &amp; GCV DATA (3)'!$C$3:$C$9)</f>
        <v>0</v>
      </c>
      <c r="D63" s="13">
        <f>IFERROR(VLOOKUP(A63,'COAL RECEIPT &amp; GCV DATA (3)'!$A$2:$V$9,4,0),0)</f>
        <v>0</v>
      </c>
      <c r="E63" s="14">
        <f>IFERROR(VLOOKUP(A63,'COAL RECEIPT &amp; GCV DATA (3)'!$A$2:$V$9,5,0),0)</f>
        <v>0</v>
      </c>
      <c r="F63" s="13">
        <f>SUMIF('COAL RECEIPT &amp; GCV DATA (3)'!$A$3:$A$9,'MASTER DATA FILE RAW COAL 2 (3)'!A63,'COAL RECEIPT &amp; GCV DATA (3)'!$F$3:$F$9)</f>
        <v>0</v>
      </c>
      <c r="G63" s="13">
        <f>IFERROR(VLOOKUP(A63,'COAL RECEIPT &amp; GCV DATA (3)'!$A$2:$V$9,7,0),0)</f>
        <v>0</v>
      </c>
      <c r="H63" s="13">
        <f>IFERROR(VLOOKUP(A63,'COAL RECEIPT &amp; GCV DATA (3)'!$A$2:$V$9,8,0),0)</f>
        <v>0</v>
      </c>
      <c r="I63" s="13">
        <f>IFERROR(VLOOKUP(A63,'COAL RECEIPT &amp; GCV DATA (3)'!$A$2:$V$9,9,0),0)</f>
        <v>0</v>
      </c>
      <c r="J63" s="13">
        <f>IFERROR(VLOOKUP(A63,'COAL RECEIPT &amp; GCV DATA (3)'!$A$2:$V$9,10,0),0)</f>
        <v>0</v>
      </c>
      <c r="K63" s="15">
        <f>SUMIF('COAL RECEIPT &amp; GCV DATA (3)'!$A$3:$A$9,'MASTER DATA FILE RAW COAL 2 (3)'!A63,'COAL RECEIPT &amp; GCV DATA (3)'!$K$3:$K$9)</f>
        <v>0</v>
      </c>
      <c r="L63" s="15">
        <f>SUMIF('COAL RECEIPT &amp; GCV DATA (3)'!$A$3:$A$9,'MASTER DATA FILE RAW COAL 2 (3)'!A63,'COAL RECEIPT &amp; GCV DATA (3)'!$L$3:$L$9)</f>
        <v>0</v>
      </c>
      <c r="M63" s="15">
        <f t="shared" si="0"/>
        <v>0</v>
      </c>
      <c r="N63" s="15">
        <f t="shared" si="1"/>
        <v>0</v>
      </c>
      <c r="O63" s="15">
        <f>SUMIF('COAL RECEIPT &amp; GCV DATA (3)'!$A$3:$A$9,'MASTER DATA FILE RAW COAL 2 (3)'!A63,'COAL RECEIPT &amp; GCV DATA (3)'!$O$3:$O$9)</f>
        <v>0</v>
      </c>
      <c r="P63" s="15">
        <f t="shared" si="5"/>
        <v>0</v>
      </c>
      <c r="Q63" s="15">
        <f>SUMIF('COAL RECEIPT &amp; GCV DATA (3)'!$A$3:$A$9,'MASTER DATA FILE RAW COAL 2 (3)'!A63,'COAL RECEIPT &amp; GCV DATA (3)'!$Q$3:$Q$9)+IF(H63=$J$234,($K$234*K63),0)+IF(H63=$J$235,($K$235*K63),0)++IF(H62=$J$235,($K$236*K63),0)</f>
        <v>0</v>
      </c>
      <c r="R63" s="16">
        <f>SUMIF('COAL RECEIPT &amp; GCV DATA (3)'!$A$3:$A$9,'MASTER DATA FILE RAW COAL 2 (3)'!A63,'COAL RECEIPT &amp; GCV DATA (3)'!$R$3:$R$9)+IF(H63=$J$234,($K$234*K63),0)+IF(H63=$J$235,($K$235*K63),0)</f>
        <v>0</v>
      </c>
      <c r="S63" s="15">
        <f t="shared" si="2"/>
        <v>0</v>
      </c>
      <c r="T63" s="15">
        <f>SUMIF('COAL RECEIPT &amp; GCV DATA (3)'!$A$3:$A$9,'MASTER DATA FILE RAW COAL 2 (3)'!A63,'COAL RECEIPT &amp; GCV DATA (3)'!$T$3:$T$9)</f>
        <v>0</v>
      </c>
      <c r="U63" s="15">
        <f t="shared" si="3"/>
        <v>0</v>
      </c>
      <c r="V63" s="15">
        <f>SUMIF('COAL RECEIPT &amp; GCV DATA (3)'!$A$3:$A$9,'MASTER DATA FILE RAW COAL 2 (3)'!A63,'COAL RECEIPT &amp; GCV DATA (3)'!$V$3:$V$9)</f>
        <v>0</v>
      </c>
      <c r="W63" s="15">
        <f t="shared" si="4"/>
        <v>0</v>
      </c>
    </row>
    <row r="64" spans="1:23" customFormat="1" x14ac:dyDescent="0.3">
      <c r="A64" s="12"/>
      <c r="B64" s="12">
        <f>SUMIF('COAL RECEIPT &amp; GCV DATA (3)'!$A$3:$A$9,'MASTER DATA FILE RAW COAL 2 (3)'!A64,'COAL RECEIPT &amp; GCV DATA (3)'!$B$3:$B$9)</f>
        <v>0</v>
      </c>
      <c r="C64" s="13">
        <f>SUMIF('COAL RECEIPT &amp; GCV DATA (3)'!$A$3:$A$9,'MASTER DATA FILE RAW COAL 2 (3)'!A64,'COAL RECEIPT &amp; GCV DATA (3)'!$C$3:$C$9)</f>
        <v>0</v>
      </c>
      <c r="D64" s="13">
        <f>IFERROR(VLOOKUP(A64,'COAL RECEIPT &amp; GCV DATA (3)'!$A$2:$V$9,4,0),0)</f>
        <v>0</v>
      </c>
      <c r="E64" s="14">
        <f>IFERROR(VLOOKUP(A64,'COAL RECEIPT &amp; GCV DATA (3)'!$A$2:$V$9,5,0),0)</f>
        <v>0</v>
      </c>
      <c r="F64" s="13">
        <f>SUMIF('COAL RECEIPT &amp; GCV DATA (3)'!$A$3:$A$9,'MASTER DATA FILE RAW COAL 2 (3)'!A64,'COAL RECEIPT &amp; GCV DATA (3)'!$F$3:$F$9)</f>
        <v>0</v>
      </c>
      <c r="G64" s="13">
        <f>IFERROR(VLOOKUP(A64,'COAL RECEIPT &amp; GCV DATA (3)'!$A$2:$V$9,7,0),0)</f>
        <v>0</v>
      </c>
      <c r="H64" s="13">
        <f>IFERROR(VLOOKUP(A64,'COAL RECEIPT &amp; GCV DATA (3)'!$A$2:$V$9,8,0),0)</f>
        <v>0</v>
      </c>
      <c r="I64" s="13">
        <f>IFERROR(VLOOKUP(A64,'COAL RECEIPT &amp; GCV DATA (3)'!$A$2:$V$9,9,0),0)</f>
        <v>0</v>
      </c>
      <c r="J64" s="13">
        <f>IFERROR(VLOOKUP(A64,'COAL RECEIPT &amp; GCV DATA (3)'!$A$2:$V$9,10,0),0)</f>
        <v>0</v>
      </c>
      <c r="K64" s="15">
        <f>SUMIF('COAL RECEIPT &amp; GCV DATA (3)'!$A$3:$A$9,'MASTER DATA FILE RAW COAL 2 (3)'!A64,'COAL RECEIPT &amp; GCV DATA (3)'!$K$3:$K$9)</f>
        <v>0</v>
      </c>
      <c r="L64" s="15">
        <f>SUMIF('COAL RECEIPT &amp; GCV DATA (3)'!$A$3:$A$9,'MASTER DATA FILE RAW COAL 2 (3)'!A64,'COAL RECEIPT &amp; GCV DATA (3)'!$L$3:$L$9)</f>
        <v>0</v>
      </c>
      <c r="M64" s="15">
        <f t="shared" si="0"/>
        <v>0</v>
      </c>
      <c r="N64" s="15">
        <f t="shared" si="1"/>
        <v>0</v>
      </c>
      <c r="O64" s="15">
        <f>SUMIF('COAL RECEIPT &amp; GCV DATA (3)'!$A$3:$A$9,'MASTER DATA FILE RAW COAL 2 (3)'!A64,'COAL RECEIPT &amp; GCV DATA (3)'!$O$3:$O$9)</f>
        <v>0</v>
      </c>
      <c r="P64" s="15">
        <f t="shared" si="5"/>
        <v>0</v>
      </c>
      <c r="Q64" s="15">
        <f>SUMIF('COAL RECEIPT &amp; GCV DATA (3)'!$A$3:$A$9,'MASTER DATA FILE RAW COAL 2 (3)'!A64,'COAL RECEIPT &amp; GCV DATA (3)'!$Q$3:$Q$9)+IF(H64=$J$234,($K$234*K64),0)+IF(H64=$J$235,($K$235*K64),0)++IF(H63=$J$235,($K$236*K64),0)</f>
        <v>0</v>
      </c>
      <c r="R64" s="16">
        <f>SUMIF('COAL RECEIPT &amp; GCV DATA (3)'!$A$3:$A$9,'MASTER DATA FILE RAW COAL 2 (3)'!A64,'COAL RECEIPT &amp; GCV DATA (3)'!$R$3:$R$9)+IF(H64=$J$234,($K$234*K64),0)+IF(H64=$J$235,($K$235*K64),0)</f>
        <v>0</v>
      </c>
      <c r="S64" s="15">
        <f t="shared" si="2"/>
        <v>0</v>
      </c>
      <c r="T64" s="15">
        <f>SUMIF('COAL RECEIPT &amp; GCV DATA (3)'!$A$3:$A$9,'MASTER DATA FILE RAW COAL 2 (3)'!A64,'COAL RECEIPT &amp; GCV DATA (3)'!$T$3:$T$9)</f>
        <v>0</v>
      </c>
      <c r="U64" s="15">
        <f t="shared" si="3"/>
        <v>0</v>
      </c>
      <c r="V64" s="15">
        <f>SUMIF('COAL RECEIPT &amp; GCV DATA (3)'!$A$3:$A$9,'MASTER DATA FILE RAW COAL 2 (3)'!A64,'COAL RECEIPT &amp; GCV DATA (3)'!$V$3:$V$9)</f>
        <v>0</v>
      </c>
      <c r="W64" s="15">
        <f t="shared" si="4"/>
        <v>0</v>
      </c>
    </row>
    <row r="65" spans="1:23" customFormat="1" x14ac:dyDescent="0.3">
      <c r="A65" s="12"/>
      <c r="B65" s="12">
        <f>SUMIF('COAL RECEIPT &amp; GCV DATA (3)'!$A$3:$A$9,'MASTER DATA FILE RAW COAL 2 (3)'!A65,'COAL RECEIPT &amp; GCV DATA (3)'!$B$3:$B$9)</f>
        <v>0</v>
      </c>
      <c r="C65" s="13">
        <f>SUMIF('COAL RECEIPT &amp; GCV DATA (3)'!$A$3:$A$9,'MASTER DATA FILE RAW COAL 2 (3)'!A65,'COAL RECEIPT &amp; GCV DATA (3)'!$C$3:$C$9)</f>
        <v>0</v>
      </c>
      <c r="D65" s="13">
        <f>IFERROR(VLOOKUP(A65,'COAL RECEIPT &amp; GCV DATA (3)'!$A$2:$V$9,4,0),0)</f>
        <v>0</v>
      </c>
      <c r="E65" s="14">
        <f>IFERROR(VLOOKUP(A65,'COAL RECEIPT &amp; GCV DATA (3)'!$A$2:$V$9,5,0),0)</f>
        <v>0</v>
      </c>
      <c r="F65" s="13">
        <f>SUMIF('COAL RECEIPT &amp; GCV DATA (3)'!$A$3:$A$9,'MASTER DATA FILE RAW COAL 2 (3)'!A65,'COAL RECEIPT &amp; GCV DATA (3)'!$F$3:$F$9)</f>
        <v>0</v>
      </c>
      <c r="G65" s="13">
        <f>IFERROR(VLOOKUP(A65,'COAL RECEIPT &amp; GCV DATA (3)'!$A$2:$V$9,7,0),0)</f>
        <v>0</v>
      </c>
      <c r="H65" s="13">
        <f>IFERROR(VLOOKUP(A65,'COAL RECEIPT &amp; GCV DATA (3)'!$A$2:$V$9,8,0),0)</f>
        <v>0</v>
      </c>
      <c r="I65" s="13">
        <f>IFERROR(VLOOKUP(A65,'COAL RECEIPT &amp; GCV DATA (3)'!$A$2:$V$9,9,0),0)</f>
        <v>0</v>
      </c>
      <c r="J65" s="13">
        <f>IFERROR(VLOOKUP(A65,'COAL RECEIPT &amp; GCV DATA (3)'!$A$2:$V$9,10,0),0)</f>
        <v>0</v>
      </c>
      <c r="K65" s="15">
        <f>SUMIF('COAL RECEIPT &amp; GCV DATA (3)'!$A$3:$A$9,'MASTER DATA FILE RAW COAL 2 (3)'!A65,'COAL RECEIPT &amp; GCV DATA (3)'!$K$3:$K$9)</f>
        <v>0</v>
      </c>
      <c r="L65" s="15">
        <f>SUMIF('COAL RECEIPT &amp; GCV DATA (3)'!$A$3:$A$9,'MASTER DATA FILE RAW COAL 2 (3)'!A65,'COAL RECEIPT &amp; GCV DATA (3)'!$L$3:$L$9)</f>
        <v>0</v>
      </c>
      <c r="M65" s="15">
        <f t="shared" si="0"/>
        <v>0</v>
      </c>
      <c r="N65" s="15">
        <f t="shared" si="1"/>
        <v>0</v>
      </c>
      <c r="O65" s="15">
        <f>SUMIF('COAL RECEIPT &amp; GCV DATA (3)'!$A$3:$A$9,'MASTER DATA FILE RAW COAL 2 (3)'!A65,'COAL RECEIPT &amp; GCV DATA (3)'!$O$3:$O$9)</f>
        <v>0</v>
      </c>
      <c r="P65" s="15">
        <f t="shared" si="5"/>
        <v>0</v>
      </c>
      <c r="Q65" s="15">
        <f>SUMIF('COAL RECEIPT &amp; GCV DATA (3)'!$A$3:$A$9,'MASTER DATA FILE RAW COAL 2 (3)'!A65,'COAL RECEIPT &amp; GCV DATA (3)'!$Q$3:$Q$9)+IF(H65=$J$234,($K$234*K65),0)+IF(H65=$J$235,($K$235*K65),0)++IF(H64=$J$235,($K$236*K65),0)</f>
        <v>0</v>
      </c>
      <c r="R65" s="16">
        <f>SUMIF('COAL RECEIPT &amp; GCV DATA (3)'!$A$3:$A$9,'MASTER DATA FILE RAW COAL 2 (3)'!A65,'COAL RECEIPT &amp; GCV DATA (3)'!$R$3:$R$9)+IF(H65=$J$234,($K$234*K65),0)+IF(H65=$J$235,($K$235*K65),0)</f>
        <v>0</v>
      </c>
      <c r="S65" s="15">
        <f t="shared" si="2"/>
        <v>0</v>
      </c>
      <c r="T65" s="15">
        <f>SUMIF('COAL RECEIPT &amp; GCV DATA (3)'!$A$3:$A$9,'MASTER DATA FILE RAW COAL 2 (3)'!A65,'COAL RECEIPT &amp; GCV DATA (3)'!$T$3:$T$9)</f>
        <v>0</v>
      </c>
      <c r="U65" s="15">
        <f t="shared" si="3"/>
        <v>0</v>
      </c>
      <c r="V65" s="15">
        <f>SUMIF('COAL RECEIPT &amp; GCV DATA (3)'!$A$3:$A$9,'MASTER DATA FILE RAW COAL 2 (3)'!A65,'COAL RECEIPT &amp; GCV DATA (3)'!$V$3:$V$9)</f>
        <v>0</v>
      </c>
      <c r="W65" s="15">
        <f t="shared" si="4"/>
        <v>0</v>
      </c>
    </row>
    <row r="66" spans="1:23" customFormat="1" x14ac:dyDescent="0.3">
      <c r="A66" s="12"/>
      <c r="B66" s="12">
        <f>SUMIF('COAL RECEIPT &amp; GCV DATA (3)'!$A$3:$A$9,'MASTER DATA FILE RAW COAL 2 (3)'!A66,'COAL RECEIPT &amp; GCV DATA (3)'!$B$3:$B$9)</f>
        <v>0</v>
      </c>
      <c r="C66" s="13">
        <f>SUMIF('COAL RECEIPT &amp; GCV DATA (3)'!$A$3:$A$9,'MASTER DATA FILE RAW COAL 2 (3)'!A66,'COAL RECEIPT &amp; GCV DATA (3)'!$C$3:$C$9)</f>
        <v>0</v>
      </c>
      <c r="D66" s="13">
        <f>IFERROR(VLOOKUP(A66,'COAL RECEIPT &amp; GCV DATA (3)'!$A$2:$V$9,4,0),0)</f>
        <v>0</v>
      </c>
      <c r="E66" s="14">
        <f>IFERROR(VLOOKUP(A66,'COAL RECEIPT &amp; GCV DATA (3)'!$A$2:$V$9,5,0),0)</f>
        <v>0</v>
      </c>
      <c r="F66" s="13">
        <f>SUMIF('COAL RECEIPT &amp; GCV DATA (3)'!$A$3:$A$9,'MASTER DATA FILE RAW COAL 2 (3)'!A66,'COAL RECEIPT &amp; GCV DATA (3)'!$F$3:$F$9)</f>
        <v>0</v>
      </c>
      <c r="G66" s="13">
        <f>IFERROR(VLOOKUP(A66,'COAL RECEIPT &amp; GCV DATA (3)'!$A$2:$V$9,7,0),0)</f>
        <v>0</v>
      </c>
      <c r="H66" s="13">
        <f>IFERROR(VLOOKUP(A66,'COAL RECEIPT &amp; GCV DATA (3)'!$A$2:$V$9,8,0),0)</f>
        <v>0</v>
      </c>
      <c r="I66" s="13">
        <f>IFERROR(VLOOKUP(A66,'COAL RECEIPT &amp; GCV DATA (3)'!$A$2:$V$9,9,0),0)</f>
        <v>0</v>
      </c>
      <c r="J66" s="13">
        <f>IFERROR(VLOOKUP(A66,'COAL RECEIPT &amp; GCV DATA (3)'!$A$2:$V$9,10,0),0)</f>
        <v>0</v>
      </c>
      <c r="K66" s="15">
        <f>SUMIF('COAL RECEIPT &amp; GCV DATA (3)'!$A$3:$A$9,'MASTER DATA FILE RAW COAL 2 (3)'!A66,'COAL RECEIPT &amp; GCV DATA (3)'!$K$3:$K$9)</f>
        <v>0</v>
      </c>
      <c r="L66" s="15">
        <f>SUMIF('COAL RECEIPT &amp; GCV DATA (3)'!$A$3:$A$9,'MASTER DATA FILE RAW COAL 2 (3)'!A66,'COAL RECEIPT &amp; GCV DATA (3)'!$L$3:$L$9)</f>
        <v>0</v>
      </c>
      <c r="M66" s="15">
        <f t="shared" si="0"/>
        <v>0</v>
      </c>
      <c r="N66" s="15">
        <f t="shared" si="1"/>
        <v>0</v>
      </c>
      <c r="O66" s="15">
        <f>SUMIF('COAL RECEIPT &amp; GCV DATA (3)'!$A$3:$A$9,'MASTER DATA FILE RAW COAL 2 (3)'!A66,'COAL RECEIPT &amp; GCV DATA (3)'!$O$3:$O$9)</f>
        <v>0</v>
      </c>
      <c r="P66" s="15">
        <f t="shared" si="5"/>
        <v>0</v>
      </c>
      <c r="Q66" s="15">
        <f>SUMIF('COAL RECEIPT &amp; GCV DATA (3)'!$A$3:$A$9,'MASTER DATA FILE RAW COAL 2 (3)'!A66,'COAL RECEIPT &amp; GCV DATA (3)'!$Q$3:$Q$9)+IF(H66=$J$234,($K$234*K66),0)+IF(H66=$J$235,($K$235*K66),0)++IF(H65=$J$235,($K$236*K66),0)</f>
        <v>0</v>
      </c>
      <c r="R66" s="16">
        <f>SUMIF('COAL RECEIPT &amp; GCV DATA (3)'!$A$3:$A$9,'MASTER DATA FILE RAW COAL 2 (3)'!A66,'COAL RECEIPT &amp; GCV DATA (3)'!$R$3:$R$9)+IF(H66=$J$234,($K$234*K66),0)+IF(H66=$J$235,($K$235*K66),0)</f>
        <v>0</v>
      </c>
      <c r="S66" s="15">
        <f t="shared" si="2"/>
        <v>0</v>
      </c>
      <c r="T66" s="15">
        <f>SUMIF('COAL RECEIPT &amp; GCV DATA (3)'!$A$3:$A$9,'MASTER DATA FILE RAW COAL 2 (3)'!A66,'COAL RECEIPT &amp; GCV DATA (3)'!$T$3:$T$9)</f>
        <v>0</v>
      </c>
      <c r="U66" s="15">
        <f t="shared" si="3"/>
        <v>0</v>
      </c>
      <c r="V66" s="15">
        <f>SUMIF('COAL RECEIPT &amp; GCV DATA (3)'!$A$3:$A$9,'MASTER DATA FILE RAW COAL 2 (3)'!A66,'COAL RECEIPT &amp; GCV DATA (3)'!$V$3:$V$9)</f>
        <v>0</v>
      </c>
      <c r="W66" s="15">
        <f t="shared" si="4"/>
        <v>0</v>
      </c>
    </row>
    <row r="67" spans="1:23" customFormat="1" x14ac:dyDescent="0.3">
      <c r="A67" s="12"/>
      <c r="B67" s="12">
        <f>SUMIF('COAL RECEIPT &amp; GCV DATA (3)'!$A$3:$A$9,'MASTER DATA FILE RAW COAL 2 (3)'!A67,'COAL RECEIPT &amp; GCV DATA (3)'!$B$3:$B$9)</f>
        <v>0</v>
      </c>
      <c r="C67" s="13">
        <f>SUMIF('COAL RECEIPT &amp; GCV DATA (3)'!$A$3:$A$9,'MASTER DATA FILE RAW COAL 2 (3)'!A67,'COAL RECEIPT &amp; GCV DATA (3)'!$C$3:$C$9)</f>
        <v>0</v>
      </c>
      <c r="D67" s="13">
        <f>IFERROR(VLOOKUP(A67,'COAL RECEIPT &amp; GCV DATA (3)'!$A$2:$V$9,4,0),0)</f>
        <v>0</v>
      </c>
      <c r="E67" s="14">
        <f>IFERROR(VLOOKUP(A67,'COAL RECEIPT &amp; GCV DATA (3)'!$A$2:$V$9,5,0),0)</f>
        <v>0</v>
      </c>
      <c r="F67" s="13">
        <f>SUMIF('COAL RECEIPT &amp; GCV DATA (3)'!$A$3:$A$9,'MASTER DATA FILE RAW COAL 2 (3)'!A67,'COAL RECEIPT &amp; GCV DATA (3)'!$F$3:$F$9)</f>
        <v>0</v>
      </c>
      <c r="G67" s="13">
        <f>IFERROR(VLOOKUP(A67,'COAL RECEIPT &amp; GCV DATA (3)'!$A$2:$V$9,7,0),0)</f>
        <v>0</v>
      </c>
      <c r="H67" s="13">
        <f>IFERROR(VLOOKUP(A67,'COAL RECEIPT &amp; GCV DATA (3)'!$A$2:$V$9,8,0),0)</f>
        <v>0</v>
      </c>
      <c r="I67" s="13">
        <f>IFERROR(VLOOKUP(A67,'COAL RECEIPT &amp; GCV DATA (3)'!$A$2:$V$9,9,0),0)</f>
        <v>0</v>
      </c>
      <c r="J67" s="13">
        <f>IFERROR(VLOOKUP(A67,'COAL RECEIPT &amp; GCV DATA (3)'!$A$2:$V$9,10,0),0)</f>
        <v>0</v>
      </c>
      <c r="K67" s="15">
        <f>SUMIF('COAL RECEIPT &amp; GCV DATA (3)'!$A$3:$A$9,'MASTER DATA FILE RAW COAL 2 (3)'!A67,'COAL RECEIPT &amp; GCV DATA (3)'!$K$3:$K$9)</f>
        <v>0</v>
      </c>
      <c r="L67" s="15">
        <f>SUMIF('COAL RECEIPT &amp; GCV DATA (3)'!$A$3:$A$9,'MASTER DATA FILE RAW COAL 2 (3)'!A67,'COAL RECEIPT &amp; GCV DATA (3)'!$L$3:$L$9)</f>
        <v>0</v>
      </c>
      <c r="M67" s="15">
        <f t="shared" si="0"/>
        <v>0</v>
      </c>
      <c r="N67" s="15">
        <f t="shared" si="1"/>
        <v>0</v>
      </c>
      <c r="O67" s="15">
        <f>SUMIF('COAL RECEIPT &amp; GCV DATA (3)'!$A$3:$A$9,'MASTER DATA FILE RAW COAL 2 (3)'!A67,'COAL RECEIPT &amp; GCV DATA (3)'!$O$3:$O$9)</f>
        <v>0</v>
      </c>
      <c r="P67" s="15">
        <f t="shared" si="5"/>
        <v>0</v>
      </c>
      <c r="Q67" s="15">
        <f>SUMIF('COAL RECEIPT &amp; GCV DATA (3)'!$A$3:$A$9,'MASTER DATA FILE RAW COAL 2 (3)'!A67,'COAL RECEIPT &amp; GCV DATA (3)'!$Q$3:$Q$9)+IF(H67=$J$234,($K$234*K67),0)+IF(H67=$J$235,($K$235*K67),0)++IF(H66=$J$235,($K$236*K67),0)</f>
        <v>0</v>
      </c>
      <c r="R67" s="16">
        <f>SUMIF('COAL RECEIPT &amp; GCV DATA (3)'!$A$3:$A$9,'MASTER DATA FILE RAW COAL 2 (3)'!A67,'COAL RECEIPT &amp; GCV DATA (3)'!$R$3:$R$9)+IF(H67=$J$234,($K$234*K67),0)+IF(H67=$J$235,($K$235*K67),0)</f>
        <v>0</v>
      </c>
      <c r="S67" s="15">
        <f t="shared" si="2"/>
        <v>0</v>
      </c>
      <c r="T67" s="15">
        <f>SUMIF('COAL RECEIPT &amp; GCV DATA (3)'!$A$3:$A$9,'MASTER DATA FILE RAW COAL 2 (3)'!A67,'COAL RECEIPT &amp; GCV DATA (3)'!$T$3:$T$9)</f>
        <v>0</v>
      </c>
      <c r="U67" s="15">
        <f t="shared" si="3"/>
        <v>0</v>
      </c>
      <c r="V67" s="15">
        <f>SUMIF('COAL RECEIPT &amp; GCV DATA (3)'!$A$3:$A$9,'MASTER DATA FILE RAW COAL 2 (3)'!A67,'COAL RECEIPT &amp; GCV DATA (3)'!$V$3:$V$9)</f>
        <v>0</v>
      </c>
      <c r="W67" s="15">
        <f t="shared" si="4"/>
        <v>0</v>
      </c>
    </row>
    <row r="68" spans="1:23" customFormat="1" x14ac:dyDescent="0.3">
      <c r="A68" s="12"/>
      <c r="B68" s="12">
        <f>SUMIF('COAL RECEIPT &amp; GCV DATA (3)'!$A$3:$A$9,'MASTER DATA FILE RAW COAL 2 (3)'!A68,'COAL RECEIPT &amp; GCV DATA (3)'!$B$3:$B$9)</f>
        <v>0</v>
      </c>
      <c r="C68" s="13">
        <f>SUMIF('COAL RECEIPT &amp; GCV DATA (3)'!$A$3:$A$9,'MASTER DATA FILE RAW COAL 2 (3)'!A68,'COAL RECEIPT &amp; GCV DATA (3)'!$C$3:$C$9)</f>
        <v>0</v>
      </c>
      <c r="D68" s="13">
        <f>IFERROR(VLOOKUP(A68,'COAL RECEIPT &amp; GCV DATA (3)'!$A$2:$V$9,4,0),0)</f>
        <v>0</v>
      </c>
      <c r="E68" s="14">
        <f>IFERROR(VLOOKUP(A68,'COAL RECEIPT &amp; GCV DATA (3)'!$A$2:$V$9,5,0),0)</f>
        <v>0</v>
      </c>
      <c r="F68" s="13">
        <f>SUMIF('COAL RECEIPT &amp; GCV DATA (3)'!$A$3:$A$9,'MASTER DATA FILE RAW COAL 2 (3)'!A68,'COAL RECEIPT &amp; GCV DATA (3)'!$F$3:$F$9)</f>
        <v>0</v>
      </c>
      <c r="G68" s="13">
        <f>IFERROR(VLOOKUP(A68,'COAL RECEIPT &amp; GCV DATA (3)'!$A$2:$V$9,7,0),0)</f>
        <v>0</v>
      </c>
      <c r="H68" s="13">
        <f>IFERROR(VLOOKUP(A68,'COAL RECEIPT &amp; GCV DATA (3)'!$A$2:$V$9,8,0),0)</f>
        <v>0</v>
      </c>
      <c r="I68" s="13">
        <f>IFERROR(VLOOKUP(A68,'COAL RECEIPT &amp; GCV DATA (3)'!$A$2:$V$9,9,0),0)</f>
        <v>0</v>
      </c>
      <c r="J68" s="13">
        <f>IFERROR(VLOOKUP(A68,'COAL RECEIPT &amp; GCV DATA (3)'!$A$2:$V$9,10,0),0)</f>
        <v>0</v>
      </c>
      <c r="K68" s="15">
        <f>SUMIF('COAL RECEIPT &amp; GCV DATA (3)'!$A$3:$A$9,'MASTER DATA FILE RAW COAL 2 (3)'!A68,'COAL RECEIPT &amp; GCV DATA (3)'!$K$3:$K$9)</f>
        <v>0</v>
      </c>
      <c r="L68" s="15">
        <f>SUMIF('COAL RECEIPT &amp; GCV DATA (3)'!$A$3:$A$9,'MASTER DATA FILE RAW COAL 2 (3)'!A68,'COAL RECEIPT &amp; GCV DATA (3)'!$L$3:$L$9)</f>
        <v>0</v>
      </c>
      <c r="M68" s="15">
        <f t="shared" si="0"/>
        <v>0</v>
      </c>
      <c r="N68" s="15">
        <f t="shared" si="1"/>
        <v>0</v>
      </c>
      <c r="O68" s="15">
        <f>SUMIF('COAL RECEIPT &amp; GCV DATA (3)'!$A$3:$A$9,'MASTER DATA FILE RAW COAL 2 (3)'!A68,'COAL RECEIPT &amp; GCV DATA (3)'!$O$3:$O$9)</f>
        <v>0</v>
      </c>
      <c r="P68" s="15">
        <f t="shared" si="5"/>
        <v>0</v>
      </c>
      <c r="Q68" s="15">
        <f>SUMIF('COAL RECEIPT &amp; GCV DATA (3)'!$A$3:$A$9,'MASTER DATA FILE RAW COAL 2 (3)'!A68,'COAL RECEIPT &amp; GCV DATA (3)'!$Q$3:$Q$9)+IF(H68=$J$234,($K$234*K68),0)+IF(H68=$J$235,($K$235*K68),0)++IF(H67=$J$235,($K$236*K68),0)</f>
        <v>0</v>
      </c>
      <c r="R68" s="16">
        <f>SUMIF('COAL RECEIPT &amp; GCV DATA (3)'!$A$3:$A$9,'MASTER DATA FILE RAW COAL 2 (3)'!A68,'COAL RECEIPT &amp; GCV DATA (3)'!$R$3:$R$9)+IF(H68=$J$234,($K$234*K68),0)+IF(H68=$J$235,($K$235*K68),0)</f>
        <v>0</v>
      </c>
      <c r="S68" s="15">
        <f t="shared" si="2"/>
        <v>0</v>
      </c>
      <c r="T68" s="15">
        <f>SUMIF('COAL RECEIPT &amp; GCV DATA (3)'!$A$3:$A$9,'MASTER DATA FILE RAW COAL 2 (3)'!A68,'COAL RECEIPT &amp; GCV DATA (3)'!$T$3:$T$9)</f>
        <v>0</v>
      </c>
      <c r="U68" s="15">
        <f t="shared" si="3"/>
        <v>0</v>
      </c>
      <c r="V68" s="15">
        <f>SUMIF('COAL RECEIPT &amp; GCV DATA (3)'!$A$3:$A$9,'MASTER DATA FILE RAW COAL 2 (3)'!A68,'COAL RECEIPT &amp; GCV DATA (3)'!$V$3:$V$9)</f>
        <v>0</v>
      </c>
      <c r="W68" s="15">
        <f t="shared" si="4"/>
        <v>0</v>
      </c>
    </row>
    <row r="69" spans="1:23" customFormat="1" x14ac:dyDescent="0.3">
      <c r="A69" s="12"/>
      <c r="B69" s="12">
        <f>SUMIF('COAL RECEIPT &amp; GCV DATA (3)'!$A$3:$A$9,'MASTER DATA FILE RAW COAL 2 (3)'!A69,'COAL RECEIPT &amp; GCV DATA (3)'!$B$3:$B$9)</f>
        <v>0</v>
      </c>
      <c r="C69" s="13">
        <f>SUMIF('COAL RECEIPT &amp; GCV DATA (3)'!$A$3:$A$9,'MASTER DATA FILE RAW COAL 2 (3)'!A69,'COAL RECEIPT &amp; GCV DATA (3)'!$C$3:$C$9)</f>
        <v>0</v>
      </c>
      <c r="D69" s="13">
        <f>IFERROR(VLOOKUP(A69,'COAL RECEIPT &amp; GCV DATA (3)'!$A$2:$V$9,4,0),0)</f>
        <v>0</v>
      </c>
      <c r="E69" s="14">
        <f>IFERROR(VLOOKUP(A69,'COAL RECEIPT &amp; GCV DATA (3)'!$A$2:$V$9,5,0),0)</f>
        <v>0</v>
      </c>
      <c r="F69" s="13">
        <f>SUMIF('COAL RECEIPT &amp; GCV DATA (3)'!$A$3:$A$9,'MASTER DATA FILE RAW COAL 2 (3)'!A69,'COAL RECEIPT &amp; GCV DATA (3)'!$F$3:$F$9)</f>
        <v>0</v>
      </c>
      <c r="G69" s="13">
        <f>IFERROR(VLOOKUP(A69,'COAL RECEIPT &amp; GCV DATA (3)'!$A$2:$V$9,7,0),0)</f>
        <v>0</v>
      </c>
      <c r="H69" s="13">
        <f>IFERROR(VLOOKUP(A69,'COAL RECEIPT &amp; GCV DATA (3)'!$A$2:$V$9,8,0),0)</f>
        <v>0</v>
      </c>
      <c r="I69" s="13">
        <f>IFERROR(VLOOKUP(A69,'COAL RECEIPT &amp; GCV DATA (3)'!$A$2:$V$9,9,0),0)</f>
        <v>0</v>
      </c>
      <c r="J69" s="13">
        <f>IFERROR(VLOOKUP(A69,'COAL RECEIPT &amp; GCV DATA (3)'!$A$2:$V$9,10,0),0)</f>
        <v>0</v>
      </c>
      <c r="K69" s="15">
        <f>SUMIF('COAL RECEIPT &amp; GCV DATA (3)'!$A$3:$A$9,'MASTER DATA FILE RAW COAL 2 (3)'!A69,'COAL RECEIPT &amp; GCV DATA (3)'!$K$3:$K$9)</f>
        <v>0</v>
      </c>
      <c r="L69" s="15">
        <f>SUMIF('COAL RECEIPT &amp; GCV DATA (3)'!$A$3:$A$9,'MASTER DATA FILE RAW COAL 2 (3)'!A69,'COAL RECEIPT &amp; GCV DATA (3)'!$L$3:$L$9)</f>
        <v>0</v>
      </c>
      <c r="M69" s="15">
        <f t="shared" si="0"/>
        <v>0</v>
      </c>
      <c r="N69" s="15">
        <f t="shared" si="1"/>
        <v>0</v>
      </c>
      <c r="O69" s="15">
        <f>SUMIF('COAL RECEIPT &amp; GCV DATA (3)'!$A$3:$A$9,'MASTER DATA FILE RAW COAL 2 (3)'!A69,'COAL RECEIPT &amp; GCV DATA (3)'!$O$3:$O$9)</f>
        <v>0</v>
      </c>
      <c r="P69" s="15">
        <f t="shared" si="5"/>
        <v>0</v>
      </c>
      <c r="Q69" s="15">
        <f>SUMIF('COAL RECEIPT &amp; GCV DATA (3)'!$A$3:$A$9,'MASTER DATA FILE RAW COAL 2 (3)'!A69,'COAL RECEIPT &amp; GCV DATA (3)'!$Q$3:$Q$9)+IF(H69=$J$234,($K$234*K69),0)+IF(H69=$J$235,($K$235*K69),0)++IF(H68=$J$235,($K$236*K69),0)</f>
        <v>0</v>
      </c>
      <c r="R69" s="16">
        <f>SUMIF('COAL RECEIPT &amp; GCV DATA (3)'!$A$3:$A$9,'MASTER DATA FILE RAW COAL 2 (3)'!A69,'COAL RECEIPT &amp; GCV DATA (3)'!$R$3:$R$9)+IF(H69=$J$234,($K$234*K69),0)+IF(H69=$J$235,($K$235*K69),0)</f>
        <v>0</v>
      </c>
      <c r="S69" s="15">
        <f t="shared" si="2"/>
        <v>0</v>
      </c>
      <c r="T69" s="15">
        <f>SUMIF('COAL RECEIPT &amp; GCV DATA (3)'!$A$3:$A$9,'MASTER DATA FILE RAW COAL 2 (3)'!A69,'COAL RECEIPT &amp; GCV DATA (3)'!$T$3:$T$9)</f>
        <v>0</v>
      </c>
      <c r="U69" s="15">
        <f t="shared" si="3"/>
        <v>0</v>
      </c>
      <c r="V69" s="15">
        <f>SUMIF('COAL RECEIPT &amp; GCV DATA (3)'!$A$3:$A$9,'MASTER DATA FILE RAW COAL 2 (3)'!A69,'COAL RECEIPT &amp; GCV DATA (3)'!$V$3:$V$9)</f>
        <v>0</v>
      </c>
      <c r="W69" s="15">
        <f t="shared" si="4"/>
        <v>0</v>
      </c>
    </row>
    <row r="70" spans="1:23" customFormat="1" x14ac:dyDescent="0.3">
      <c r="A70" s="12"/>
      <c r="B70" s="12">
        <f>SUMIF('COAL RECEIPT &amp; GCV DATA (3)'!$A$3:$A$9,'MASTER DATA FILE RAW COAL 2 (3)'!A70,'COAL RECEIPT &amp; GCV DATA (3)'!$B$3:$B$9)</f>
        <v>0</v>
      </c>
      <c r="C70" s="13">
        <f>SUMIF('COAL RECEIPT &amp; GCV DATA (3)'!$A$3:$A$9,'MASTER DATA FILE RAW COAL 2 (3)'!A70,'COAL RECEIPT &amp; GCV DATA (3)'!$C$3:$C$9)</f>
        <v>0</v>
      </c>
      <c r="D70" s="13">
        <f>IFERROR(VLOOKUP(A70,'COAL RECEIPT &amp; GCV DATA (3)'!$A$2:$V$9,4,0),0)</f>
        <v>0</v>
      </c>
      <c r="E70" s="14">
        <f>IFERROR(VLOOKUP(A70,'COAL RECEIPT &amp; GCV DATA (3)'!$A$2:$V$9,5,0),0)</f>
        <v>0</v>
      </c>
      <c r="F70" s="13">
        <f>SUMIF('COAL RECEIPT &amp; GCV DATA (3)'!$A$3:$A$9,'MASTER DATA FILE RAW COAL 2 (3)'!A70,'COAL RECEIPT &amp; GCV DATA (3)'!$F$3:$F$9)</f>
        <v>0</v>
      </c>
      <c r="G70" s="13">
        <f>IFERROR(VLOOKUP(A70,'COAL RECEIPT &amp; GCV DATA (3)'!$A$2:$V$9,7,0),0)</f>
        <v>0</v>
      </c>
      <c r="H70" s="13">
        <f>IFERROR(VLOOKUP(A70,'COAL RECEIPT &amp; GCV DATA (3)'!$A$2:$V$9,8,0),0)</f>
        <v>0</v>
      </c>
      <c r="I70" s="13">
        <f>IFERROR(VLOOKUP(A70,'COAL RECEIPT &amp; GCV DATA (3)'!$A$2:$V$9,9,0),0)</f>
        <v>0</v>
      </c>
      <c r="J70" s="13">
        <f>IFERROR(VLOOKUP(A70,'COAL RECEIPT &amp; GCV DATA (3)'!$A$2:$V$9,10,0),0)</f>
        <v>0</v>
      </c>
      <c r="K70" s="15">
        <f>SUMIF('COAL RECEIPT &amp; GCV DATA (3)'!$A$3:$A$9,'MASTER DATA FILE RAW COAL 2 (3)'!A70,'COAL RECEIPT &amp; GCV DATA (3)'!$K$3:$K$9)</f>
        <v>0</v>
      </c>
      <c r="L70" s="15">
        <f>SUMIF('COAL RECEIPT &amp; GCV DATA (3)'!$A$3:$A$9,'MASTER DATA FILE RAW COAL 2 (3)'!A70,'COAL RECEIPT &amp; GCV DATA (3)'!$L$3:$L$9)</f>
        <v>0</v>
      </c>
      <c r="M70" s="15">
        <f t="shared" ref="M70:M133" si="6">+K70-L70</f>
        <v>0</v>
      </c>
      <c r="N70" s="15">
        <f t="shared" ref="N70:N133" si="7">+M70*S70</f>
        <v>0</v>
      </c>
      <c r="O70" s="15">
        <f>SUMIF('COAL RECEIPT &amp; GCV DATA (3)'!$A$3:$A$9,'MASTER DATA FILE RAW COAL 2 (3)'!A70,'COAL RECEIPT &amp; GCV DATA (3)'!$O$3:$O$9)</f>
        <v>0</v>
      </c>
      <c r="P70" s="15">
        <f t="shared" si="5"/>
        <v>0</v>
      </c>
      <c r="Q70" s="15">
        <f>SUMIF('COAL RECEIPT &amp; GCV DATA (3)'!$A$3:$A$9,'MASTER DATA FILE RAW COAL 2 (3)'!A70,'COAL RECEIPT &amp; GCV DATA (3)'!$Q$3:$Q$9)+IF(H70=$J$234,($K$234*K70),0)+IF(H70=$J$235,($K$235*K70),0)++IF(H69=$J$235,($K$236*K70),0)</f>
        <v>0</v>
      </c>
      <c r="R70" s="16">
        <f>SUMIF('COAL RECEIPT &amp; GCV DATA (3)'!$A$3:$A$9,'MASTER DATA FILE RAW COAL 2 (3)'!A70,'COAL RECEIPT &amp; GCV DATA (3)'!$R$3:$R$9)+IF(H70=$J$234,($K$234*K70),0)+IF(H70=$J$235,($K$235*K70),0)</f>
        <v>0</v>
      </c>
      <c r="S70" s="15">
        <f t="shared" ref="S70:S133" si="8">+IFERROR(R70/K70,0)</f>
        <v>0</v>
      </c>
      <c r="T70" s="15">
        <f>SUMIF('COAL RECEIPT &amp; GCV DATA (3)'!$A$3:$A$9,'MASTER DATA FILE RAW COAL 2 (3)'!A70,'COAL RECEIPT &amp; GCV DATA (3)'!$T$3:$T$9)</f>
        <v>0</v>
      </c>
      <c r="U70" s="15">
        <f t="shared" ref="U70:U133" si="9">+T70*L70</f>
        <v>0</v>
      </c>
      <c r="V70" s="15">
        <f>SUMIF('COAL RECEIPT &amp; GCV DATA (3)'!$A$3:$A$9,'MASTER DATA FILE RAW COAL 2 (3)'!A70,'COAL RECEIPT &amp; GCV DATA (3)'!$V$3:$V$9)</f>
        <v>0</v>
      </c>
      <c r="W70" s="15">
        <f t="shared" ref="W70:W133" si="10">+V70*L70</f>
        <v>0</v>
      </c>
    </row>
    <row r="71" spans="1:23" customFormat="1" x14ac:dyDescent="0.3">
      <c r="A71" s="12"/>
      <c r="B71" s="12">
        <f>SUMIF('COAL RECEIPT &amp; GCV DATA (3)'!$A$3:$A$9,'MASTER DATA FILE RAW COAL 2 (3)'!A71,'COAL RECEIPT &amp; GCV DATA (3)'!$B$3:$B$9)</f>
        <v>0</v>
      </c>
      <c r="C71" s="13">
        <f>SUMIF('COAL RECEIPT &amp; GCV DATA (3)'!$A$3:$A$9,'MASTER DATA FILE RAW COAL 2 (3)'!A71,'COAL RECEIPT &amp; GCV DATA (3)'!$C$3:$C$9)</f>
        <v>0</v>
      </c>
      <c r="D71" s="13">
        <f>IFERROR(VLOOKUP(A71,'COAL RECEIPT &amp; GCV DATA (3)'!$A$2:$V$9,4,0),0)</f>
        <v>0</v>
      </c>
      <c r="E71" s="14">
        <f>IFERROR(VLOOKUP(A71,'COAL RECEIPT &amp; GCV DATA (3)'!$A$2:$V$9,5,0),0)</f>
        <v>0</v>
      </c>
      <c r="F71" s="13">
        <f>SUMIF('COAL RECEIPT &amp; GCV DATA (3)'!$A$3:$A$9,'MASTER DATA FILE RAW COAL 2 (3)'!A71,'COAL RECEIPT &amp; GCV DATA (3)'!$F$3:$F$9)</f>
        <v>0</v>
      </c>
      <c r="G71" s="13">
        <f>IFERROR(VLOOKUP(A71,'COAL RECEIPT &amp; GCV DATA (3)'!$A$2:$V$9,7,0),0)</f>
        <v>0</v>
      </c>
      <c r="H71" s="13">
        <f>IFERROR(VLOOKUP(A71,'COAL RECEIPT &amp; GCV DATA (3)'!$A$2:$V$9,8,0),0)</f>
        <v>0</v>
      </c>
      <c r="I71" s="13">
        <f>IFERROR(VLOOKUP(A71,'COAL RECEIPT &amp; GCV DATA (3)'!$A$2:$V$9,9,0),0)</f>
        <v>0</v>
      </c>
      <c r="J71" s="13">
        <f>IFERROR(VLOOKUP(A71,'COAL RECEIPT &amp; GCV DATA (3)'!$A$2:$V$9,10,0),0)</f>
        <v>0</v>
      </c>
      <c r="K71" s="15">
        <f>SUMIF('COAL RECEIPT &amp; GCV DATA (3)'!$A$3:$A$9,'MASTER DATA FILE RAW COAL 2 (3)'!A71,'COAL RECEIPT &amp; GCV DATA (3)'!$K$3:$K$9)</f>
        <v>0</v>
      </c>
      <c r="L71" s="15">
        <f>SUMIF('COAL RECEIPT &amp; GCV DATA (3)'!$A$3:$A$9,'MASTER DATA FILE RAW COAL 2 (3)'!A71,'COAL RECEIPT &amp; GCV DATA (3)'!$L$3:$L$9)</f>
        <v>0</v>
      </c>
      <c r="M71" s="15">
        <f t="shared" si="6"/>
        <v>0</v>
      </c>
      <c r="N71" s="15">
        <f t="shared" si="7"/>
        <v>0</v>
      </c>
      <c r="O71" s="15">
        <f>SUMIF('COAL RECEIPT &amp; GCV DATA (3)'!$A$3:$A$9,'MASTER DATA FILE RAW COAL 2 (3)'!A71,'COAL RECEIPT &amp; GCV DATA (3)'!$O$3:$O$9)</f>
        <v>0</v>
      </c>
      <c r="P71" s="15">
        <f t="shared" si="5"/>
        <v>0</v>
      </c>
      <c r="Q71" s="15">
        <f>SUMIF('COAL RECEIPT &amp; GCV DATA (3)'!$A$3:$A$9,'MASTER DATA FILE RAW COAL 2 (3)'!A71,'COAL RECEIPT &amp; GCV DATA (3)'!$Q$3:$Q$9)+IF(H71=$J$234,($K$234*K71),0)+IF(H71=$J$235,($K$235*K71),0)++IF(H70=$J$235,($K$236*K71),0)</f>
        <v>0</v>
      </c>
      <c r="R71" s="16">
        <f>SUMIF('COAL RECEIPT &amp; GCV DATA (3)'!$A$3:$A$9,'MASTER DATA FILE RAW COAL 2 (3)'!A71,'COAL RECEIPT &amp; GCV DATA (3)'!$R$3:$R$9)+IF(H71=$J$234,($K$234*K71),0)+IF(H71=$J$235,($K$235*K71),0)</f>
        <v>0</v>
      </c>
      <c r="S71" s="15">
        <f t="shared" si="8"/>
        <v>0</v>
      </c>
      <c r="T71" s="15">
        <f>SUMIF('COAL RECEIPT &amp; GCV DATA (3)'!$A$3:$A$9,'MASTER DATA FILE RAW COAL 2 (3)'!A71,'COAL RECEIPT &amp; GCV DATA (3)'!$T$3:$T$9)</f>
        <v>0</v>
      </c>
      <c r="U71" s="15">
        <f t="shared" si="9"/>
        <v>0</v>
      </c>
      <c r="V71" s="15">
        <f>SUMIF('COAL RECEIPT &amp; GCV DATA (3)'!$A$3:$A$9,'MASTER DATA FILE RAW COAL 2 (3)'!A71,'COAL RECEIPT &amp; GCV DATA (3)'!$V$3:$V$9)</f>
        <v>0</v>
      </c>
      <c r="W71" s="15">
        <f t="shared" si="10"/>
        <v>0</v>
      </c>
    </row>
    <row r="72" spans="1:23" customFormat="1" x14ac:dyDescent="0.3">
      <c r="A72" s="12"/>
      <c r="B72" s="12">
        <f>SUMIF('COAL RECEIPT &amp; GCV DATA (3)'!$A$3:$A$9,'MASTER DATA FILE RAW COAL 2 (3)'!A72,'COAL RECEIPT &amp; GCV DATA (3)'!$B$3:$B$9)</f>
        <v>0</v>
      </c>
      <c r="C72" s="13">
        <f>SUMIF('COAL RECEIPT &amp; GCV DATA (3)'!$A$3:$A$9,'MASTER DATA FILE RAW COAL 2 (3)'!A72,'COAL RECEIPT &amp; GCV DATA (3)'!$C$3:$C$9)</f>
        <v>0</v>
      </c>
      <c r="D72" s="13">
        <f>IFERROR(VLOOKUP(A72,'COAL RECEIPT &amp; GCV DATA (3)'!$A$2:$V$9,4,0),0)</f>
        <v>0</v>
      </c>
      <c r="E72" s="14">
        <f>IFERROR(VLOOKUP(A72,'COAL RECEIPT &amp; GCV DATA (3)'!$A$2:$V$9,5,0),0)</f>
        <v>0</v>
      </c>
      <c r="F72" s="13">
        <f>SUMIF('COAL RECEIPT &amp; GCV DATA (3)'!$A$3:$A$9,'MASTER DATA FILE RAW COAL 2 (3)'!A72,'COAL RECEIPT &amp; GCV DATA (3)'!$F$3:$F$9)</f>
        <v>0</v>
      </c>
      <c r="G72" s="13">
        <f>IFERROR(VLOOKUP(A72,'COAL RECEIPT &amp; GCV DATA (3)'!$A$2:$V$9,7,0),0)</f>
        <v>0</v>
      </c>
      <c r="H72" s="13">
        <f>IFERROR(VLOOKUP(A72,'COAL RECEIPT &amp; GCV DATA (3)'!$A$2:$V$9,8,0),0)</f>
        <v>0</v>
      </c>
      <c r="I72" s="13">
        <f>IFERROR(VLOOKUP(A72,'COAL RECEIPT &amp; GCV DATA (3)'!$A$2:$V$9,9,0),0)</f>
        <v>0</v>
      </c>
      <c r="J72" s="13">
        <f>IFERROR(VLOOKUP(A72,'COAL RECEIPT &amp; GCV DATA (3)'!$A$2:$V$9,10,0),0)</f>
        <v>0</v>
      </c>
      <c r="K72" s="15">
        <f>SUMIF('COAL RECEIPT &amp; GCV DATA (3)'!$A$3:$A$9,'MASTER DATA FILE RAW COAL 2 (3)'!A72,'COAL RECEIPT &amp; GCV DATA (3)'!$K$3:$K$9)</f>
        <v>0</v>
      </c>
      <c r="L72" s="15">
        <f>SUMIF('COAL RECEIPT &amp; GCV DATA (3)'!$A$3:$A$9,'MASTER DATA FILE RAW COAL 2 (3)'!A72,'COAL RECEIPT &amp; GCV DATA (3)'!$L$3:$L$9)</f>
        <v>0</v>
      </c>
      <c r="M72" s="15">
        <f t="shared" si="6"/>
        <v>0</v>
      </c>
      <c r="N72" s="15">
        <f t="shared" si="7"/>
        <v>0</v>
      </c>
      <c r="O72" s="15">
        <f>SUMIF('COAL RECEIPT &amp; GCV DATA (3)'!$A$3:$A$9,'MASTER DATA FILE RAW COAL 2 (3)'!A72,'COAL RECEIPT &amp; GCV DATA (3)'!$O$3:$O$9)</f>
        <v>0</v>
      </c>
      <c r="P72" s="15">
        <f t="shared" si="5"/>
        <v>0</v>
      </c>
      <c r="Q72" s="15">
        <f>SUMIF('COAL RECEIPT &amp; GCV DATA (3)'!$A$3:$A$9,'MASTER DATA FILE RAW COAL 2 (3)'!A72,'COAL RECEIPT &amp; GCV DATA (3)'!$Q$3:$Q$9)+IF(H72=$J$234,($K$234*K72),0)+IF(H72=$J$235,($K$235*K72),0)++IF(H71=$J$235,($K$236*K72),0)</f>
        <v>0</v>
      </c>
      <c r="R72" s="16">
        <f>SUMIF('COAL RECEIPT &amp; GCV DATA (3)'!$A$3:$A$9,'MASTER DATA FILE RAW COAL 2 (3)'!A72,'COAL RECEIPT &amp; GCV DATA (3)'!$R$3:$R$9)+IF(H72=$J$234,($K$234*K72),0)+IF(H72=$J$235,($K$235*K72),0)</f>
        <v>0</v>
      </c>
      <c r="S72" s="15">
        <f t="shared" si="8"/>
        <v>0</v>
      </c>
      <c r="T72" s="15">
        <f>SUMIF('COAL RECEIPT &amp; GCV DATA (3)'!$A$3:$A$9,'MASTER DATA FILE RAW COAL 2 (3)'!A72,'COAL RECEIPT &amp; GCV DATA (3)'!$T$3:$T$9)</f>
        <v>0</v>
      </c>
      <c r="U72" s="15">
        <f t="shared" si="9"/>
        <v>0</v>
      </c>
      <c r="V72" s="15">
        <f>SUMIF('COAL RECEIPT &amp; GCV DATA (3)'!$A$3:$A$9,'MASTER DATA FILE RAW COAL 2 (3)'!A72,'COAL RECEIPT &amp; GCV DATA (3)'!$V$3:$V$9)</f>
        <v>0</v>
      </c>
      <c r="W72" s="15">
        <f t="shared" si="10"/>
        <v>0</v>
      </c>
    </row>
    <row r="73" spans="1:23" customFormat="1" x14ac:dyDescent="0.3">
      <c r="A73" s="12"/>
      <c r="B73" s="12">
        <f>SUMIF('COAL RECEIPT &amp; GCV DATA (3)'!$A$3:$A$9,'MASTER DATA FILE RAW COAL 2 (3)'!A73,'COAL RECEIPT &amp; GCV DATA (3)'!$B$3:$B$9)</f>
        <v>0</v>
      </c>
      <c r="C73" s="13">
        <f>SUMIF('COAL RECEIPT &amp; GCV DATA (3)'!$A$3:$A$9,'MASTER DATA FILE RAW COAL 2 (3)'!A73,'COAL RECEIPT &amp; GCV DATA (3)'!$C$3:$C$9)</f>
        <v>0</v>
      </c>
      <c r="D73" s="13">
        <f>IFERROR(VLOOKUP(A73,'COAL RECEIPT &amp; GCV DATA (3)'!$A$2:$V$9,4,0),0)</f>
        <v>0</v>
      </c>
      <c r="E73" s="14">
        <f>IFERROR(VLOOKUP(A73,'COAL RECEIPT &amp; GCV DATA (3)'!$A$2:$V$9,5,0),0)</f>
        <v>0</v>
      </c>
      <c r="F73" s="13">
        <f>SUMIF('COAL RECEIPT &amp; GCV DATA (3)'!$A$3:$A$9,'MASTER DATA FILE RAW COAL 2 (3)'!A73,'COAL RECEIPT &amp; GCV DATA (3)'!$F$3:$F$9)</f>
        <v>0</v>
      </c>
      <c r="G73" s="13">
        <f>IFERROR(VLOOKUP(A73,'COAL RECEIPT &amp; GCV DATA (3)'!$A$2:$V$9,7,0),0)</f>
        <v>0</v>
      </c>
      <c r="H73" s="13">
        <f>IFERROR(VLOOKUP(A73,'COAL RECEIPT &amp; GCV DATA (3)'!$A$2:$V$9,8,0),0)</f>
        <v>0</v>
      </c>
      <c r="I73" s="13">
        <f>IFERROR(VLOOKUP(A73,'COAL RECEIPT &amp; GCV DATA (3)'!$A$2:$V$9,9,0),0)</f>
        <v>0</v>
      </c>
      <c r="J73" s="13">
        <f>IFERROR(VLOOKUP(A73,'COAL RECEIPT &amp; GCV DATA (3)'!$A$2:$V$9,10,0),0)</f>
        <v>0</v>
      </c>
      <c r="K73" s="15">
        <f>SUMIF('COAL RECEIPT &amp; GCV DATA (3)'!$A$3:$A$9,'MASTER DATA FILE RAW COAL 2 (3)'!A73,'COAL RECEIPT &amp; GCV DATA (3)'!$K$3:$K$9)</f>
        <v>0</v>
      </c>
      <c r="L73" s="15">
        <f>SUMIF('COAL RECEIPT &amp; GCV DATA (3)'!$A$3:$A$9,'MASTER DATA FILE RAW COAL 2 (3)'!A73,'COAL RECEIPT &amp; GCV DATA (3)'!$L$3:$L$9)</f>
        <v>0</v>
      </c>
      <c r="M73" s="15">
        <f t="shared" si="6"/>
        <v>0</v>
      </c>
      <c r="N73" s="15">
        <f t="shared" si="7"/>
        <v>0</v>
      </c>
      <c r="O73" s="15">
        <f>SUMIF('COAL RECEIPT &amp; GCV DATA (3)'!$A$3:$A$9,'MASTER DATA FILE RAW COAL 2 (3)'!A73,'COAL RECEIPT &amp; GCV DATA (3)'!$O$3:$O$9)</f>
        <v>0</v>
      </c>
      <c r="P73" s="15">
        <f t="shared" si="5"/>
        <v>0</v>
      </c>
      <c r="Q73" s="15">
        <f>SUMIF('COAL RECEIPT &amp; GCV DATA (3)'!$A$3:$A$9,'MASTER DATA FILE RAW COAL 2 (3)'!A73,'COAL RECEIPT &amp; GCV DATA (3)'!$Q$3:$Q$9)+IF(H73=$J$234,($K$234*K73),0)+IF(H73=$J$235,($K$235*K73),0)++IF(H72=$J$235,($K$236*K73),0)</f>
        <v>0</v>
      </c>
      <c r="R73" s="16">
        <f>SUMIF('COAL RECEIPT &amp; GCV DATA (3)'!$A$3:$A$9,'MASTER DATA FILE RAW COAL 2 (3)'!A73,'COAL RECEIPT &amp; GCV DATA (3)'!$R$3:$R$9)+IF(H73=$J$234,($K$234*K73),0)+IF(H73=$J$235,($K$235*K73),0)</f>
        <v>0</v>
      </c>
      <c r="S73" s="15">
        <f t="shared" si="8"/>
        <v>0</v>
      </c>
      <c r="T73" s="15">
        <f>SUMIF('COAL RECEIPT &amp; GCV DATA (3)'!$A$3:$A$9,'MASTER DATA FILE RAW COAL 2 (3)'!A73,'COAL RECEIPT &amp; GCV DATA (3)'!$T$3:$T$9)</f>
        <v>0</v>
      </c>
      <c r="U73" s="15">
        <f t="shared" si="9"/>
        <v>0</v>
      </c>
      <c r="V73" s="15">
        <f>SUMIF('COAL RECEIPT &amp; GCV DATA (3)'!$A$3:$A$9,'MASTER DATA FILE RAW COAL 2 (3)'!A73,'COAL RECEIPT &amp; GCV DATA (3)'!$V$3:$V$9)</f>
        <v>0</v>
      </c>
      <c r="W73" s="15">
        <f t="shared" si="10"/>
        <v>0</v>
      </c>
    </row>
    <row r="74" spans="1:23" customFormat="1" x14ac:dyDescent="0.3">
      <c r="A74" s="12"/>
      <c r="B74" s="12">
        <f>SUMIF('COAL RECEIPT &amp; GCV DATA (3)'!$A$3:$A$9,'MASTER DATA FILE RAW COAL 2 (3)'!A74,'COAL RECEIPT &amp; GCV DATA (3)'!$B$3:$B$9)</f>
        <v>0</v>
      </c>
      <c r="C74" s="13">
        <f>SUMIF('COAL RECEIPT &amp; GCV DATA (3)'!$A$3:$A$9,'MASTER DATA FILE RAW COAL 2 (3)'!A74,'COAL RECEIPT &amp; GCV DATA (3)'!$C$3:$C$9)</f>
        <v>0</v>
      </c>
      <c r="D74" s="13">
        <f>IFERROR(VLOOKUP(A74,'COAL RECEIPT &amp; GCV DATA (3)'!$A$2:$V$9,4,0),0)</f>
        <v>0</v>
      </c>
      <c r="E74" s="14">
        <f>IFERROR(VLOOKUP(A74,'COAL RECEIPT &amp; GCV DATA (3)'!$A$2:$V$9,5,0),0)</f>
        <v>0</v>
      </c>
      <c r="F74" s="13">
        <f>SUMIF('COAL RECEIPT &amp; GCV DATA (3)'!$A$3:$A$9,'MASTER DATA FILE RAW COAL 2 (3)'!A74,'COAL RECEIPT &amp; GCV DATA (3)'!$F$3:$F$9)</f>
        <v>0</v>
      </c>
      <c r="G74" s="13">
        <f>IFERROR(VLOOKUP(A74,'COAL RECEIPT &amp; GCV DATA (3)'!$A$2:$V$9,7,0),0)</f>
        <v>0</v>
      </c>
      <c r="H74" s="13">
        <f>IFERROR(VLOOKUP(A74,'COAL RECEIPT &amp; GCV DATA (3)'!$A$2:$V$9,8,0),0)</f>
        <v>0</v>
      </c>
      <c r="I74" s="13">
        <f>IFERROR(VLOOKUP(A74,'COAL RECEIPT &amp; GCV DATA (3)'!$A$2:$V$9,9,0),0)</f>
        <v>0</v>
      </c>
      <c r="J74" s="13">
        <f>IFERROR(VLOOKUP(A74,'COAL RECEIPT &amp; GCV DATA (3)'!$A$2:$V$9,10,0),0)</f>
        <v>0</v>
      </c>
      <c r="K74" s="15">
        <f>SUMIF('COAL RECEIPT &amp; GCV DATA (3)'!$A$3:$A$9,'MASTER DATA FILE RAW COAL 2 (3)'!A74,'COAL RECEIPT &amp; GCV DATA (3)'!$K$3:$K$9)</f>
        <v>0</v>
      </c>
      <c r="L74" s="15">
        <f>SUMIF('COAL RECEIPT &amp; GCV DATA (3)'!$A$3:$A$9,'MASTER DATA FILE RAW COAL 2 (3)'!A74,'COAL RECEIPT &amp; GCV DATA (3)'!$L$3:$L$9)</f>
        <v>0</v>
      </c>
      <c r="M74" s="15">
        <f t="shared" si="6"/>
        <v>0</v>
      </c>
      <c r="N74" s="15">
        <f t="shared" si="7"/>
        <v>0</v>
      </c>
      <c r="O74" s="15">
        <f>SUMIF('COAL RECEIPT &amp; GCV DATA (3)'!$A$3:$A$9,'MASTER DATA FILE RAW COAL 2 (3)'!A74,'COAL RECEIPT &amp; GCV DATA (3)'!$O$3:$O$9)</f>
        <v>0</v>
      </c>
      <c r="P74" s="15">
        <f t="shared" si="5"/>
        <v>0</v>
      </c>
      <c r="Q74" s="15">
        <f>SUMIF('COAL RECEIPT &amp; GCV DATA (3)'!$A$3:$A$9,'MASTER DATA FILE RAW COAL 2 (3)'!A74,'COAL RECEIPT &amp; GCV DATA (3)'!$Q$3:$Q$9)+IF(H74=$J$234,($K$234*K74),0)+IF(H74=$J$235,($K$235*K74),0)++IF(H73=$J$235,($K$236*K74),0)</f>
        <v>0</v>
      </c>
      <c r="R74" s="16">
        <f>SUMIF('COAL RECEIPT &amp; GCV DATA (3)'!$A$3:$A$9,'MASTER DATA FILE RAW COAL 2 (3)'!A74,'COAL RECEIPT &amp; GCV DATA (3)'!$R$3:$R$9)+IF(H74=$J$234,($K$234*K74),0)+IF(H74=$J$235,($K$235*K74),0)</f>
        <v>0</v>
      </c>
      <c r="S74" s="15">
        <f t="shared" si="8"/>
        <v>0</v>
      </c>
      <c r="T74" s="15">
        <f>SUMIF('COAL RECEIPT &amp; GCV DATA (3)'!$A$3:$A$9,'MASTER DATA FILE RAW COAL 2 (3)'!A74,'COAL RECEIPT &amp; GCV DATA (3)'!$T$3:$T$9)</f>
        <v>0</v>
      </c>
      <c r="U74" s="15">
        <f t="shared" si="9"/>
        <v>0</v>
      </c>
      <c r="V74" s="15">
        <f>SUMIF('COAL RECEIPT &amp; GCV DATA (3)'!$A$3:$A$9,'MASTER DATA FILE RAW COAL 2 (3)'!A74,'COAL RECEIPT &amp; GCV DATA (3)'!$V$3:$V$9)</f>
        <v>0</v>
      </c>
      <c r="W74" s="15">
        <f t="shared" si="10"/>
        <v>0</v>
      </c>
    </row>
    <row r="75" spans="1:23" customFormat="1" x14ac:dyDescent="0.3">
      <c r="A75" s="12"/>
      <c r="B75" s="12">
        <f>SUMIF('COAL RECEIPT &amp; GCV DATA (3)'!$A$3:$A$9,'MASTER DATA FILE RAW COAL 2 (3)'!A75,'COAL RECEIPT &amp; GCV DATA (3)'!$B$3:$B$9)</f>
        <v>0</v>
      </c>
      <c r="C75" s="13">
        <f>SUMIF('COAL RECEIPT &amp; GCV DATA (3)'!$A$3:$A$9,'MASTER DATA FILE RAW COAL 2 (3)'!A75,'COAL RECEIPT &amp; GCV DATA (3)'!$C$3:$C$9)</f>
        <v>0</v>
      </c>
      <c r="D75" s="13">
        <f>IFERROR(VLOOKUP(A75,'COAL RECEIPT &amp; GCV DATA (3)'!$A$2:$V$9,4,0),0)</f>
        <v>0</v>
      </c>
      <c r="E75" s="14">
        <f>IFERROR(VLOOKUP(A75,'COAL RECEIPT &amp; GCV DATA (3)'!$A$2:$V$9,5,0),0)</f>
        <v>0</v>
      </c>
      <c r="F75" s="13">
        <f>SUMIF('COAL RECEIPT &amp; GCV DATA (3)'!$A$3:$A$9,'MASTER DATA FILE RAW COAL 2 (3)'!A75,'COAL RECEIPT &amp; GCV DATA (3)'!$F$3:$F$9)</f>
        <v>0</v>
      </c>
      <c r="G75" s="13">
        <f>IFERROR(VLOOKUP(A75,'COAL RECEIPT &amp; GCV DATA (3)'!$A$2:$V$9,7,0),0)</f>
        <v>0</v>
      </c>
      <c r="H75" s="13">
        <f>IFERROR(VLOOKUP(A75,'COAL RECEIPT &amp; GCV DATA (3)'!$A$2:$V$9,8,0),0)</f>
        <v>0</v>
      </c>
      <c r="I75" s="13">
        <f>IFERROR(VLOOKUP(A75,'COAL RECEIPT &amp; GCV DATA (3)'!$A$2:$V$9,9,0),0)</f>
        <v>0</v>
      </c>
      <c r="J75" s="13">
        <f>IFERROR(VLOOKUP(A75,'COAL RECEIPT &amp; GCV DATA (3)'!$A$2:$V$9,10,0),0)</f>
        <v>0</v>
      </c>
      <c r="K75" s="15">
        <f>SUMIF('COAL RECEIPT &amp; GCV DATA (3)'!$A$3:$A$9,'MASTER DATA FILE RAW COAL 2 (3)'!A75,'COAL RECEIPT &amp; GCV DATA (3)'!$K$3:$K$9)</f>
        <v>0</v>
      </c>
      <c r="L75" s="15">
        <f>SUMIF('COAL RECEIPT &amp; GCV DATA (3)'!$A$3:$A$9,'MASTER DATA FILE RAW COAL 2 (3)'!A75,'COAL RECEIPT &amp; GCV DATA (3)'!$L$3:$L$9)</f>
        <v>0</v>
      </c>
      <c r="M75" s="15">
        <f t="shared" si="6"/>
        <v>0</v>
      </c>
      <c r="N75" s="15">
        <f t="shared" si="7"/>
        <v>0</v>
      </c>
      <c r="O75" s="15">
        <f>SUMIF('COAL RECEIPT &amp; GCV DATA (3)'!$A$3:$A$9,'MASTER DATA FILE RAW COAL 2 (3)'!A75,'COAL RECEIPT &amp; GCV DATA (3)'!$O$3:$O$9)</f>
        <v>0</v>
      </c>
      <c r="P75" s="15">
        <f t="shared" si="5"/>
        <v>0</v>
      </c>
      <c r="Q75" s="15">
        <f>SUMIF('COAL RECEIPT &amp; GCV DATA (3)'!$A$3:$A$9,'MASTER DATA FILE RAW COAL 2 (3)'!A75,'COAL RECEIPT &amp; GCV DATA (3)'!$Q$3:$Q$9)+IF(H75=$J$234,($K$234*K75),0)+IF(H75=$J$235,($K$235*K75),0)++IF(H74=$J$235,($K$236*K75),0)</f>
        <v>0</v>
      </c>
      <c r="R75" s="16">
        <f>SUMIF('COAL RECEIPT &amp; GCV DATA (3)'!$A$3:$A$9,'MASTER DATA FILE RAW COAL 2 (3)'!A75,'COAL RECEIPT &amp; GCV DATA (3)'!$R$3:$R$9)+IF(H75=$J$234,($K$234*K75),0)+IF(H75=$J$235,($K$235*K75),0)</f>
        <v>0</v>
      </c>
      <c r="S75" s="15">
        <f t="shared" si="8"/>
        <v>0</v>
      </c>
      <c r="T75" s="15">
        <f>SUMIF('COAL RECEIPT &amp; GCV DATA (3)'!$A$3:$A$9,'MASTER DATA FILE RAW COAL 2 (3)'!A75,'COAL RECEIPT &amp; GCV DATA (3)'!$T$3:$T$9)</f>
        <v>0</v>
      </c>
      <c r="U75" s="15">
        <f t="shared" si="9"/>
        <v>0</v>
      </c>
      <c r="V75" s="15">
        <f>SUMIF('COAL RECEIPT &amp; GCV DATA (3)'!$A$3:$A$9,'MASTER DATA FILE RAW COAL 2 (3)'!A75,'COAL RECEIPT &amp; GCV DATA (3)'!$V$3:$V$9)</f>
        <v>0</v>
      </c>
      <c r="W75" s="15">
        <f t="shared" si="10"/>
        <v>0</v>
      </c>
    </row>
    <row r="76" spans="1:23" customFormat="1" x14ac:dyDescent="0.3">
      <c r="A76" s="12"/>
      <c r="B76" s="12">
        <f>SUMIF('COAL RECEIPT &amp; GCV DATA (3)'!$A$3:$A$9,'MASTER DATA FILE RAW COAL 2 (3)'!A76,'COAL RECEIPT &amp; GCV DATA (3)'!$B$3:$B$9)</f>
        <v>0</v>
      </c>
      <c r="C76" s="13">
        <f>SUMIF('COAL RECEIPT &amp; GCV DATA (3)'!$A$3:$A$9,'MASTER DATA FILE RAW COAL 2 (3)'!A76,'COAL RECEIPT &amp; GCV DATA (3)'!$C$3:$C$9)</f>
        <v>0</v>
      </c>
      <c r="D76" s="13">
        <f>IFERROR(VLOOKUP(A76,'COAL RECEIPT &amp; GCV DATA (3)'!$A$2:$V$9,4,0),0)</f>
        <v>0</v>
      </c>
      <c r="E76" s="14">
        <f>IFERROR(VLOOKUP(A76,'COAL RECEIPT &amp; GCV DATA (3)'!$A$2:$V$9,5,0),0)</f>
        <v>0</v>
      </c>
      <c r="F76" s="13">
        <f>SUMIF('COAL RECEIPT &amp; GCV DATA (3)'!$A$3:$A$9,'MASTER DATA FILE RAW COAL 2 (3)'!A76,'COAL RECEIPT &amp; GCV DATA (3)'!$F$3:$F$9)</f>
        <v>0</v>
      </c>
      <c r="G76" s="13">
        <f>IFERROR(VLOOKUP(A76,'COAL RECEIPT &amp; GCV DATA (3)'!$A$2:$V$9,7,0),0)</f>
        <v>0</v>
      </c>
      <c r="H76" s="13">
        <f>IFERROR(VLOOKUP(A76,'COAL RECEIPT &amp; GCV DATA (3)'!$A$2:$V$9,8,0),0)</f>
        <v>0</v>
      </c>
      <c r="I76" s="13">
        <f>IFERROR(VLOOKUP(A76,'COAL RECEIPT &amp; GCV DATA (3)'!$A$2:$V$9,9,0),0)</f>
        <v>0</v>
      </c>
      <c r="J76" s="13">
        <f>IFERROR(VLOOKUP(A76,'COAL RECEIPT &amp; GCV DATA (3)'!$A$2:$V$9,10,0),0)</f>
        <v>0</v>
      </c>
      <c r="K76" s="15">
        <f>SUMIF('COAL RECEIPT &amp; GCV DATA (3)'!$A$3:$A$9,'MASTER DATA FILE RAW COAL 2 (3)'!A76,'COAL RECEIPT &amp; GCV DATA (3)'!$K$3:$K$9)</f>
        <v>0</v>
      </c>
      <c r="L76" s="15">
        <f>SUMIF('COAL RECEIPT &amp; GCV DATA (3)'!$A$3:$A$9,'MASTER DATA FILE RAW COAL 2 (3)'!A76,'COAL RECEIPT &amp; GCV DATA (3)'!$L$3:$L$9)</f>
        <v>0</v>
      </c>
      <c r="M76" s="15">
        <f t="shared" si="6"/>
        <v>0</v>
      </c>
      <c r="N76" s="15">
        <f t="shared" si="7"/>
        <v>0</v>
      </c>
      <c r="O76" s="15">
        <f>SUMIF('COAL RECEIPT &amp; GCV DATA (3)'!$A$3:$A$9,'MASTER DATA FILE RAW COAL 2 (3)'!A76,'COAL RECEIPT &amp; GCV DATA (3)'!$O$3:$O$9)</f>
        <v>0</v>
      </c>
      <c r="P76" s="15">
        <f t="shared" si="5"/>
        <v>0</v>
      </c>
      <c r="Q76" s="15">
        <f>SUMIF('COAL RECEIPT &amp; GCV DATA (3)'!$A$3:$A$9,'MASTER DATA FILE RAW COAL 2 (3)'!A76,'COAL RECEIPT &amp; GCV DATA (3)'!$Q$3:$Q$9)+IF(H76=$J$234,($K$234*K76),0)+IF(H76=$J$235,($K$235*K76),0)++IF(H75=$J$235,($K$236*K76),0)</f>
        <v>0</v>
      </c>
      <c r="R76" s="16">
        <f>SUMIF('COAL RECEIPT &amp; GCV DATA (3)'!$A$3:$A$9,'MASTER DATA FILE RAW COAL 2 (3)'!A76,'COAL RECEIPT &amp; GCV DATA (3)'!$R$3:$R$9)+IF(H76=$J$234,($K$234*K76),0)+IF(H76=$J$235,($K$235*K76),0)</f>
        <v>0</v>
      </c>
      <c r="S76" s="15">
        <f t="shared" si="8"/>
        <v>0</v>
      </c>
      <c r="T76" s="15">
        <f>SUMIF('COAL RECEIPT &amp; GCV DATA (3)'!$A$3:$A$9,'MASTER DATA FILE RAW COAL 2 (3)'!A76,'COAL RECEIPT &amp; GCV DATA (3)'!$T$3:$T$9)</f>
        <v>0</v>
      </c>
      <c r="U76" s="15">
        <f t="shared" si="9"/>
        <v>0</v>
      </c>
      <c r="V76" s="15">
        <f>SUMIF('COAL RECEIPT &amp; GCV DATA (3)'!$A$3:$A$9,'MASTER DATA FILE RAW COAL 2 (3)'!A76,'COAL RECEIPT &amp; GCV DATA (3)'!$V$3:$V$9)</f>
        <v>0</v>
      </c>
      <c r="W76" s="15">
        <f t="shared" si="10"/>
        <v>0</v>
      </c>
    </row>
    <row r="77" spans="1:23" customFormat="1" x14ac:dyDescent="0.3">
      <c r="A77" s="12"/>
      <c r="B77" s="12">
        <f>SUMIF('COAL RECEIPT &amp; GCV DATA (3)'!$A$3:$A$9,'MASTER DATA FILE RAW COAL 2 (3)'!A77,'COAL RECEIPT &amp; GCV DATA (3)'!$B$3:$B$9)</f>
        <v>0</v>
      </c>
      <c r="C77" s="13">
        <f>SUMIF('COAL RECEIPT &amp; GCV DATA (3)'!$A$3:$A$9,'MASTER DATA FILE RAW COAL 2 (3)'!A77,'COAL RECEIPT &amp; GCV DATA (3)'!$C$3:$C$9)</f>
        <v>0</v>
      </c>
      <c r="D77" s="13">
        <f>IFERROR(VLOOKUP(A77,'COAL RECEIPT &amp; GCV DATA (3)'!$A$2:$V$9,4,0),0)</f>
        <v>0</v>
      </c>
      <c r="E77" s="14">
        <f>IFERROR(VLOOKUP(A77,'COAL RECEIPT &amp; GCV DATA (3)'!$A$2:$V$9,5,0),0)</f>
        <v>0</v>
      </c>
      <c r="F77" s="13">
        <f>SUMIF('COAL RECEIPT &amp; GCV DATA (3)'!$A$3:$A$9,'MASTER DATA FILE RAW COAL 2 (3)'!A77,'COAL RECEIPT &amp; GCV DATA (3)'!$F$3:$F$9)</f>
        <v>0</v>
      </c>
      <c r="G77" s="13">
        <f>IFERROR(VLOOKUP(A77,'COAL RECEIPT &amp; GCV DATA (3)'!$A$2:$V$9,7,0),0)</f>
        <v>0</v>
      </c>
      <c r="H77" s="13">
        <f>IFERROR(VLOOKUP(A77,'COAL RECEIPT &amp; GCV DATA (3)'!$A$2:$V$9,8,0),0)</f>
        <v>0</v>
      </c>
      <c r="I77" s="13">
        <f>IFERROR(VLOOKUP(A77,'COAL RECEIPT &amp; GCV DATA (3)'!$A$2:$V$9,9,0),0)</f>
        <v>0</v>
      </c>
      <c r="J77" s="13">
        <f>IFERROR(VLOOKUP(A77,'COAL RECEIPT &amp; GCV DATA (3)'!$A$2:$V$9,10,0),0)</f>
        <v>0</v>
      </c>
      <c r="K77" s="15">
        <f>SUMIF('COAL RECEIPT &amp; GCV DATA (3)'!$A$3:$A$9,'MASTER DATA FILE RAW COAL 2 (3)'!A77,'COAL RECEIPT &amp; GCV DATA (3)'!$K$3:$K$9)</f>
        <v>0</v>
      </c>
      <c r="L77" s="15">
        <f>SUMIF('COAL RECEIPT &amp; GCV DATA (3)'!$A$3:$A$9,'MASTER DATA FILE RAW COAL 2 (3)'!A77,'COAL RECEIPT &amp; GCV DATA (3)'!$L$3:$L$9)</f>
        <v>0</v>
      </c>
      <c r="M77" s="15">
        <f t="shared" si="6"/>
        <v>0</v>
      </c>
      <c r="N77" s="15">
        <f t="shared" si="7"/>
        <v>0</v>
      </c>
      <c r="O77" s="15">
        <f>SUMIF('COAL RECEIPT &amp; GCV DATA (3)'!$A$3:$A$9,'MASTER DATA FILE RAW COAL 2 (3)'!A77,'COAL RECEIPT &amp; GCV DATA (3)'!$O$3:$O$9)</f>
        <v>0</v>
      </c>
      <c r="P77" s="15">
        <f t="shared" si="5"/>
        <v>0</v>
      </c>
      <c r="Q77" s="15">
        <f>SUMIF('COAL RECEIPT &amp; GCV DATA (3)'!$A$3:$A$9,'MASTER DATA FILE RAW COAL 2 (3)'!A77,'COAL RECEIPT &amp; GCV DATA (3)'!$Q$3:$Q$9)+IF(H77=$J$234,($K$234*K77),0)+IF(H77=$J$235,($K$235*K77),0)++IF(H76=$J$235,($K$236*K77),0)</f>
        <v>0</v>
      </c>
      <c r="R77" s="16">
        <f>SUMIF('COAL RECEIPT &amp; GCV DATA (3)'!$A$3:$A$9,'MASTER DATA FILE RAW COAL 2 (3)'!A77,'COAL RECEIPT &amp; GCV DATA (3)'!$R$3:$R$9)+IF(H77=$J$234,($K$234*K77),0)+IF(H77=$J$235,($K$235*K77),0)</f>
        <v>0</v>
      </c>
      <c r="S77" s="15">
        <f t="shared" si="8"/>
        <v>0</v>
      </c>
      <c r="T77" s="15">
        <f>SUMIF('COAL RECEIPT &amp; GCV DATA (3)'!$A$3:$A$9,'MASTER DATA FILE RAW COAL 2 (3)'!A77,'COAL RECEIPT &amp; GCV DATA (3)'!$T$3:$T$9)</f>
        <v>0</v>
      </c>
      <c r="U77" s="15">
        <f t="shared" si="9"/>
        <v>0</v>
      </c>
      <c r="V77" s="15">
        <f>SUMIF('COAL RECEIPT &amp; GCV DATA (3)'!$A$3:$A$9,'MASTER DATA FILE RAW COAL 2 (3)'!A77,'COAL RECEIPT &amp; GCV DATA (3)'!$V$3:$V$9)</f>
        <v>0</v>
      </c>
      <c r="W77" s="15">
        <f t="shared" si="10"/>
        <v>0</v>
      </c>
    </row>
    <row r="78" spans="1:23" customFormat="1" x14ac:dyDescent="0.3">
      <c r="A78" s="12"/>
      <c r="B78" s="12">
        <f>SUMIF('COAL RECEIPT &amp; GCV DATA (3)'!$A$3:$A$9,'MASTER DATA FILE RAW COAL 2 (3)'!A78,'COAL RECEIPT &amp; GCV DATA (3)'!$B$3:$B$9)</f>
        <v>0</v>
      </c>
      <c r="C78" s="13">
        <f>SUMIF('COAL RECEIPT &amp; GCV DATA (3)'!$A$3:$A$9,'MASTER DATA FILE RAW COAL 2 (3)'!A78,'COAL RECEIPT &amp; GCV DATA (3)'!$C$3:$C$9)</f>
        <v>0</v>
      </c>
      <c r="D78" s="13">
        <f>IFERROR(VLOOKUP(A78,'COAL RECEIPT &amp; GCV DATA (3)'!$A$2:$V$9,4,0),0)</f>
        <v>0</v>
      </c>
      <c r="E78" s="14">
        <f>IFERROR(VLOOKUP(A78,'COAL RECEIPT &amp; GCV DATA (3)'!$A$2:$V$9,5,0),0)</f>
        <v>0</v>
      </c>
      <c r="F78" s="13">
        <f>SUMIF('COAL RECEIPT &amp; GCV DATA (3)'!$A$3:$A$9,'MASTER DATA FILE RAW COAL 2 (3)'!A78,'COAL RECEIPT &amp; GCV DATA (3)'!$F$3:$F$9)</f>
        <v>0</v>
      </c>
      <c r="G78" s="13">
        <f>IFERROR(VLOOKUP(A78,'COAL RECEIPT &amp; GCV DATA (3)'!$A$2:$V$9,7,0),0)</f>
        <v>0</v>
      </c>
      <c r="H78" s="13">
        <f>IFERROR(VLOOKUP(A78,'COAL RECEIPT &amp; GCV DATA (3)'!$A$2:$V$9,8,0),0)</f>
        <v>0</v>
      </c>
      <c r="I78" s="13">
        <f>IFERROR(VLOOKUP(A78,'COAL RECEIPT &amp; GCV DATA (3)'!$A$2:$V$9,9,0),0)</f>
        <v>0</v>
      </c>
      <c r="J78" s="13">
        <f>IFERROR(VLOOKUP(A78,'COAL RECEIPT &amp; GCV DATA (3)'!$A$2:$V$9,10,0),0)</f>
        <v>0</v>
      </c>
      <c r="K78" s="15">
        <f>SUMIF('COAL RECEIPT &amp; GCV DATA (3)'!$A$3:$A$9,'MASTER DATA FILE RAW COAL 2 (3)'!A78,'COAL RECEIPT &amp; GCV DATA (3)'!$K$3:$K$9)</f>
        <v>0</v>
      </c>
      <c r="L78" s="15">
        <f>SUMIF('COAL RECEIPT &amp; GCV DATA (3)'!$A$3:$A$9,'MASTER DATA FILE RAW COAL 2 (3)'!A78,'COAL RECEIPT &amp; GCV DATA (3)'!$L$3:$L$9)</f>
        <v>0</v>
      </c>
      <c r="M78" s="15">
        <f t="shared" si="6"/>
        <v>0</v>
      </c>
      <c r="N78" s="15">
        <f t="shared" si="7"/>
        <v>0</v>
      </c>
      <c r="O78" s="15">
        <f>SUMIF('COAL RECEIPT &amp; GCV DATA (3)'!$A$3:$A$9,'MASTER DATA FILE RAW COAL 2 (3)'!A78,'COAL RECEIPT &amp; GCV DATA (3)'!$O$3:$O$9)</f>
        <v>0</v>
      </c>
      <c r="P78" s="15">
        <f t="shared" si="5"/>
        <v>0</v>
      </c>
      <c r="Q78" s="15">
        <f>SUMIF('COAL RECEIPT &amp; GCV DATA (3)'!$A$3:$A$9,'MASTER DATA FILE RAW COAL 2 (3)'!A78,'COAL RECEIPT &amp; GCV DATA (3)'!$Q$3:$Q$9)+IF(H78=$J$234,($K$234*K78),0)+IF(H78=$J$235,($K$235*K78),0)++IF(H77=$J$235,($K$236*K78),0)</f>
        <v>0</v>
      </c>
      <c r="R78" s="16">
        <f>SUMIF('COAL RECEIPT &amp; GCV DATA (3)'!$A$3:$A$9,'MASTER DATA FILE RAW COAL 2 (3)'!A78,'COAL RECEIPT &amp; GCV DATA (3)'!$R$3:$R$9)+IF(H78=$J$234,($K$234*K78),0)+IF(H78=$J$235,($K$235*K78),0)</f>
        <v>0</v>
      </c>
      <c r="S78" s="15">
        <f t="shared" si="8"/>
        <v>0</v>
      </c>
      <c r="T78" s="15">
        <f>SUMIF('COAL RECEIPT &amp; GCV DATA (3)'!$A$3:$A$9,'MASTER DATA FILE RAW COAL 2 (3)'!A78,'COAL RECEIPT &amp; GCV DATA (3)'!$T$3:$T$9)</f>
        <v>0</v>
      </c>
      <c r="U78" s="15">
        <f t="shared" si="9"/>
        <v>0</v>
      </c>
      <c r="V78" s="15">
        <f>SUMIF('COAL RECEIPT &amp; GCV DATA (3)'!$A$3:$A$9,'MASTER DATA FILE RAW COAL 2 (3)'!A78,'COAL RECEIPT &amp; GCV DATA (3)'!$V$3:$V$9)</f>
        <v>0</v>
      </c>
      <c r="W78" s="15">
        <f t="shared" si="10"/>
        <v>0</v>
      </c>
    </row>
    <row r="79" spans="1:23" customFormat="1" x14ac:dyDescent="0.3">
      <c r="A79" s="12"/>
      <c r="B79" s="12">
        <f>SUMIF('COAL RECEIPT &amp; GCV DATA (3)'!$A$3:$A$9,'MASTER DATA FILE RAW COAL 2 (3)'!A79,'COAL RECEIPT &amp; GCV DATA (3)'!$B$3:$B$9)</f>
        <v>0</v>
      </c>
      <c r="C79" s="13">
        <f>SUMIF('COAL RECEIPT &amp; GCV DATA (3)'!$A$3:$A$9,'MASTER DATA FILE RAW COAL 2 (3)'!A79,'COAL RECEIPT &amp; GCV DATA (3)'!$C$3:$C$9)</f>
        <v>0</v>
      </c>
      <c r="D79" s="13">
        <f>IFERROR(VLOOKUP(A79,'COAL RECEIPT &amp; GCV DATA (3)'!$A$2:$V$9,4,0),0)</f>
        <v>0</v>
      </c>
      <c r="E79" s="14">
        <f>IFERROR(VLOOKUP(A79,'COAL RECEIPT &amp; GCV DATA (3)'!$A$2:$V$9,5,0),0)</f>
        <v>0</v>
      </c>
      <c r="F79" s="13">
        <f>SUMIF('COAL RECEIPT &amp; GCV DATA (3)'!$A$3:$A$9,'MASTER DATA FILE RAW COAL 2 (3)'!A79,'COAL RECEIPT &amp; GCV DATA (3)'!$F$3:$F$9)</f>
        <v>0</v>
      </c>
      <c r="G79" s="13">
        <f>IFERROR(VLOOKUP(A79,'COAL RECEIPT &amp; GCV DATA (3)'!$A$2:$V$9,7,0),0)</f>
        <v>0</v>
      </c>
      <c r="H79" s="13">
        <f>IFERROR(VLOOKUP(A79,'COAL RECEIPT &amp; GCV DATA (3)'!$A$2:$V$9,8,0),0)</f>
        <v>0</v>
      </c>
      <c r="I79" s="13">
        <f>IFERROR(VLOOKUP(A79,'COAL RECEIPT &amp; GCV DATA (3)'!$A$2:$V$9,9,0),0)</f>
        <v>0</v>
      </c>
      <c r="J79" s="13">
        <f>IFERROR(VLOOKUP(A79,'COAL RECEIPT &amp; GCV DATA (3)'!$A$2:$V$9,10,0),0)</f>
        <v>0</v>
      </c>
      <c r="K79" s="15">
        <f>SUMIF('COAL RECEIPT &amp; GCV DATA (3)'!$A$3:$A$9,'MASTER DATA FILE RAW COAL 2 (3)'!A79,'COAL RECEIPT &amp; GCV DATA (3)'!$K$3:$K$9)</f>
        <v>0</v>
      </c>
      <c r="L79" s="15">
        <f>SUMIF('COAL RECEIPT &amp; GCV DATA (3)'!$A$3:$A$9,'MASTER DATA FILE RAW COAL 2 (3)'!A79,'COAL RECEIPT &amp; GCV DATA (3)'!$L$3:$L$9)</f>
        <v>0</v>
      </c>
      <c r="M79" s="15">
        <f t="shared" si="6"/>
        <v>0</v>
      </c>
      <c r="N79" s="15">
        <f t="shared" si="7"/>
        <v>0</v>
      </c>
      <c r="O79" s="15">
        <f>SUMIF('COAL RECEIPT &amp; GCV DATA (3)'!$A$3:$A$9,'MASTER DATA FILE RAW COAL 2 (3)'!A79,'COAL RECEIPT &amp; GCV DATA (3)'!$O$3:$O$9)</f>
        <v>0</v>
      </c>
      <c r="P79" s="15">
        <f t="shared" si="5"/>
        <v>0</v>
      </c>
      <c r="Q79" s="15">
        <f>SUMIF('COAL RECEIPT &amp; GCV DATA (3)'!$A$3:$A$9,'MASTER DATA FILE RAW COAL 2 (3)'!A79,'COAL RECEIPT &amp; GCV DATA (3)'!$Q$3:$Q$9)+IF(H79=$J$234,($K$234*K79),0)+IF(H79=$J$235,($K$235*K79),0)++IF(H78=$J$235,($K$236*K79),0)</f>
        <v>0</v>
      </c>
      <c r="R79" s="16">
        <f>SUMIF('COAL RECEIPT &amp; GCV DATA (3)'!$A$3:$A$9,'MASTER DATA FILE RAW COAL 2 (3)'!A79,'COAL RECEIPT &amp; GCV DATA (3)'!$R$3:$R$9)+IF(H79=$J$234,($K$234*K79),0)+IF(H79=$J$235,($K$235*K79),0)</f>
        <v>0</v>
      </c>
      <c r="S79" s="15">
        <f t="shared" si="8"/>
        <v>0</v>
      </c>
      <c r="T79" s="15">
        <f>SUMIF('COAL RECEIPT &amp; GCV DATA (3)'!$A$3:$A$9,'MASTER DATA FILE RAW COAL 2 (3)'!A79,'COAL RECEIPT &amp; GCV DATA (3)'!$T$3:$T$9)</f>
        <v>0</v>
      </c>
      <c r="U79" s="15">
        <f t="shared" si="9"/>
        <v>0</v>
      </c>
      <c r="V79" s="15">
        <f>SUMIF('COAL RECEIPT &amp; GCV DATA (3)'!$A$3:$A$9,'MASTER DATA FILE RAW COAL 2 (3)'!A79,'COAL RECEIPT &amp; GCV DATA (3)'!$V$3:$V$9)</f>
        <v>0</v>
      </c>
      <c r="W79" s="15">
        <f t="shared" si="10"/>
        <v>0</v>
      </c>
    </row>
    <row r="80" spans="1:23" customFormat="1" x14ac:dyDescent="0.3">
      <c r="A80" s="12"/>
      <c r="B80" s="12">
        <f>SUMIF('COAL RECEIPT &amp; GCV DATA (3)'!$A$3:$A$9,'MASTER DATA FILE RAW COAL 2 (3)'!A80,'COAL RECEIPT &amp; GCV DATA (3)'!$B$3:$B$9)</f>
        <v>0</v>
      </c>
      <c r="C80" s="13">
        <f>SUMIF('COAL RECEIPT &amp; GCV DATA (3)'!$A$3:$A$9,'MASTER DATA FILE RAW COAL 2 (3)'!A80,'COAL RECEIPT &amp; GCV DATA (3)'!$C$3:$C$9)</f>
        <v>0</v>
      </c>
      <c r="D80" s="13">
        <f>IFERROR(VLOOKUP(A80,'COAL RECEIPT &amp; GCV DATA (3)'!$A$2:$V$9,4,0),0)</f>
        <v>0</v>
      </c>
      <c r="E80" s="14">
        <f>IFERROR(VLOOKUP(A80,'COAL RECEIPT &amp; GCV DATA (3)'!$A$2:$V$9,5,0),0)</f>
        <v>0</v>
      </c>
      <c r="F80" s="13">
        <f>SUMIF('COAL RECEIPT &amp; GCV DATA (3)'!$A$3:$A$9,'MASTER DATA FILE RAW COAL 2 (3)'!A80,'COAL RECEIPT &amp; GCV DATA (3)'!$F$3:$F$9)</f>
        <v>0</v>
      </c>
      <c r="G80" s="13">
        <f>IFERROR(VLOOKUP(A80,'COAL RECEIPT &amp; GCV DATA (3)'!$A$2:$V$9,7,0),0)</f>
        <v>0</v>
      </c>
      <c r="H80" s="13">
        <f>IFERROR(VLOOKUP(A80,'COAL RECEIPT &amp; GCV DATA (3)'!$A$2:$V$9,8,0),0)</f>
        <v>0</v>
      </c>
      <c r="I80" s="13">
        <f>IFERROR(VLOOKUP(A80,'COAL RECEIPT &amp; GCV DATA (3)'!$A$2:$V$9,9,0),0)</f>
        <v>0</v>
      </c>
      <c r="J80" s="13">
        <f>IFERROR(VLOOKUP(A80,'COAL RECEIPT &amp; GCV DATA (3)'!$A$2:$V$9,10,0),0)</f>
        <v>0</v>
      </c>
      <c r="K80" s="15">
        <f>SUMIF('COAL RECEIPT &amp; GCV DATA (3)'!$A$3:$A$9,'MASTER DATA FILE RAW COAL 2 (3)'!A80,'COAL RECEIPT &amp; GCV DATA (3)'!$K$3:$K$9)</f>
        <v>0</v>
      </c>
      <c r="L80" s="15">
        <f>SUMIF('COAL RECEIPT &amp; GCV DATA (3)'!$A$3:$A$9,'MASTER DATA FILE RAW COAL 2 (3)'!A80,'COAL RECEIPT &amp; GCV DATA (3)'!$L$3:$L$9)</f>
        <v>0</v>
      </c>
      <c r="M80" s="15">
        <f t="shared" si="6"/>
        <v>0</v>
      </c>
      <c r="N80" s="15">
        <f t="shared" si="7"/>
        <v>0</v>
      </c>
      <c r="O80" s="15">
        <f>SUMIF('COAL RECEIPT &amp; GCV DATA (3)'!$A$3:$A$9,'MASTER DATA FILE RAW COAL 2 (3)'!A80,'COAL RECEIPT &amp; GCV DATA (3)'!$O$3:$O$9)</f>
        <v>0</v>
      </c>
      <c r="P80" s="15">
        <f t="shared" si="5"/>
        <v>0</v>
      </c>
      <c r="Q80" s="15">
        <f>SUMIF('COAL RECEIPT &amp; GCV DATA (3)'!$A$3:$A$9,'MASTER DATA FILE RAW COAL 2 (3)'!A80,'COAL RECEIPT &amp; GCV DATA (3)'!$Q$3:$Q$9)+IF(H80=$J$234,($K$234*K80),0)+IF(H80=$J$235,($K$235*K80),0)++IF(H79=$J$235,($K$236*K80),0)</f>
        <v>0</v>
      </c>
      <c r="R80" s="16">
        <f>SUMIF('COAL RECEIPT &amp; GCV DATA (3)'!$A$3:$A$9,'MASTER DATA FILE RAW COAL 2 (3)'!A80,'COAL RECEIPT &amp; GCV DATA (3)'!$R$3:$R$9)+IF(H80=$J$234,($K$234*K80),0)+IF(H80=$J$235,($K$235*K80),0)</f>
        <v>0</v>
      </c>
      <c r="S80" s="15">
        <f t="shared" si="8"/>
        <v>0</v>
      </c>
      <c r="T80" s="15">
        <f>SUMIF('COAL RECEIPT &amp; GCV DATA (3)'!$A$3:$A$9,'MASTER DATA FILE RAW COAL 2 (3)'!A80,'COAL RECEIPT &amp; GCV DATA (3)'!$T$3:$T$9)</f>
        <v>0</v>
      </c>
      <c r="U80" s="15">
        <f t="shared" si="9"/>
        <v>0</v>
      </c>
      <c r="V80" s="15">
        <f>SUMIF('COAL RECEIPT &amp; GCV DATA (3)'!$A$3:$A$9,'MASTER DATA FILE RAW COAL 2 (3)'!A80,'COAL RECEIPT &amp; GCV DATA (3)'!$V$3:$V$9)</f>
        <v>0</v>
      </c>
      <c r="W80" s="15">
        <f t="shared" si="10"/>
        <v>0</v>
      </c>
    </row>
    <row r="81" spans="1:23" customFormat="1" x14ac:dyDescent="0.3">
      <c r="A81" s="12"/>
      <c r="B81" s="12">
        <f>SUMIF('COAL RECEIPT &amp; GCV DATA (3)'!$A$3:$A$9,'MASTER DATA FILE RAW COAL 2 (3)'!A81,'COAL RECEIPT &amp; GCV DATA (3)'!$B$3:$B$9)</f>
        <v>0</v>
      </c>
      <c r="C81" s="13">
        <f>SUMIF('COAL RECEIPT &amp; GCV DATA (3)'!$A$3:$A$9,'MASTER DATA FILE RAW COAL 2 (3)'!A81,'COAL RECEIPT &amp; GCV DATA (3)'!$C$3:$C$9)</f>
        <v>0</v>
      </c>
      <c r="D81" s="13">
        <f>IFERROR(VLOOKUP(A81,'COAL RECEIPT &amp; GCV DATA (3)'!$A$2:$V$9,4,0),0)</f>
        <v>0</v>
      </c>
      <c r="E81" s="14">
        <f>IFERROR(VLOOKUP(A81,'COAL RECEIPT &amp; GCV DATA (3)'!$A$2:$V$9,5,0),0)</f>
        <v>0</v>
      </c>
      <c r="F81" s="13">
        <f>SUMIF('COAL RECEIPT &amp; GCV DATA (3)'!$A$3:$A$9,'MASTER DATA FILE RAW COAL 2 (3)'!A81,'COAL RECEIPT &amp; GCV DATA (3)'!$F$3:$F$9)</f>
        <v>0</v>
      </c>
      <c r="G81" s="13">
        <f>IFERROR(VLOOKUP(A81,'COAL RECEIPT &amp; GCV DATA (3)'!$A$2:$V$9,7,0),0)</f>
        <v>0</v>
      </c>
      <c r="H81" s="13">
        <f>IFERROR(VLOOKUP(A81,'COAL RECEIPT &amp; GCV DATA (3)'!$A$2:$V$9,8,0),0)</f>
        <v>0</v>
      </c>
      <c r="I81" s="13">
        <f>IFERROR(VLOOKUP(A81,'COAL RECEIPT &amp; GCV DATA (3)'!$A$2:$V$9,9,0),0)</f>
        <v>0</v>
      </c>
      <c r="J81" s="13">
        <f>IFERROR(VLOOKUP(A81,'COAL RECEIPT &amp; GCV DATA (3)'!$A$2:$V$9,10,0),0)</f>
        <v>0</v>
      </c>
      <c r="K81" s="15">
        <f>SUMIF('COAL RECEIPT &amp; GCV DATA (3)'!$A$3:$A$9,'MASTER DATA FILE RAW COAL 2 (3)'!A81,'COAL RECEIPT &amp; GCV DATA (3)'!$K$3:$K$9)</f>
        <v>0</v>
      </c>
      <c r="L81" s="15">
        <f>SUMIF('COAL RECEIPT &amp; GCV DATA (3)'!$A$3:$A$9,'MASTER DATA FILE RAW COAL 2 (3)'!A81,'COAL RECEIPT &amp; GCV DATA (3)'!$L$3:$L$9)</f>
        <v>0</v>
      </c>
      <c r="M81" s="15">
        <f t="shared" si="6"/>
        <v>0</v>
      </c>
      <c r="N81" s="15">
        <f t="shared" si="7"/>
        <v>0</v>
      </c>
      <c r="O81" s="15">
        <f>SUMIF('COAL RECEIPT &amp; GCV DATA (3)'!$A$3:$A$9,'MASTER DATA FILE RAW COAL 2 (3)'!A81,'COAL RECEIPT &amp; GCV DATA (3)'!$O$3:$O$9)</f>
        <v>0</v>
      </c>
      <c r="P81" s="15">
        <f t="shared" si="5"/>
        <v>0</v>
      </c>
      <c r="Q81" s="15">
        <f>SUMIF('COAL RECEIPT &amp; GCV DATA (3)'!$A$3:$A$9,'MASTER DATA FILE RAW COAL 2 (3)'!A81,'COAL RECEIPT &amp; GCV DATA (3)'!$Q$3:$Q$9)+IF(H81=$J$234,($K$234*K81),0)+IF(H81=$J$235,($K$235*K81),0)++IF(H80=$J$235,($K$236*K81),0)</f>
        <v>0</v>
      </c>
      <c r="R81" s="16">
        <f>SUMIF('COAL RECEIPT &amp; GCV DATA (3)'!$A$3:$A$9,'MASTER DATA FILE RAW COAL 2 (3)'!A81,'COAL RECEIPT &amp; GCV DATA (3)'!$R$3:$R$9)+IF(H81=$J$234,($K$234*K81),0)+IF(H81=$J$235,($K$235*K81),0)</f>
        <v>0</v>
      </c>
      <c r="S81" s="15">
        <f t="shared" si="8"/>
        <v>0</v>
      </c>
      <c r="T81" s="15">
        <f>SUMIF('COAL RECEIPT &amp; GCV DATA (3)'!$A$3:$A$9,'MASTER DATA FILE RAW COAL 2 (3)'!A81,'COAL RECEIPT &amp; GCV DATA (3)'!$T$3:$T$9)</f>
        <v>0</v>
      </c>
      <c r="U81" s="15">
        <f t="shared" si="9"/>
        <v>0</v>
      </c>
      <c r="V81" s="15">
        <f>SUMIF('COAL RECEIPT &amp; GCV DATA (3)'!$A$3:$A$9,'MASTER DATA FILE RAW COAL 2 (3)'!A81,'COAL RECEIPT &amp; GCV DATA (3)'!$V$3:$V$9)</f>
        <v>0</v>
      </c>
      <c r="W81" s="15">
        <f t="shared" si="10"/>
        <v>0</v>
      </c>
    </row>
    <row r="82" spans="1:23" customFormat="1" x14ac:dyDescent="0.3">
      <c r="A82" s="12"/>
      <c r="B82" s="12">
        <f>SUMIF('COAL RECEIPT &amp; GCV DATA (3)'!$A$3:$A$9,'MASTER DATA FILE RAW COAL 2 (3)'!A82,'COAL RECEIPT &amp; GCV DATA (3)'!$B$3:$B$9)</f>
        <v>0</v>
      </c>
      <c r="C82" s="13">
        <f>SUMIF('COAL RECEIPT &amp; GCV DATA (3)'!$A$3:$A$9,'MASTER DATA FILE RAW COAL 2 (3)'!A82,'COAL RECEIPT &amp; GCV DATA (3)'!$C$3:$C$9)</f>
        <v>0</v>
      </c>
      <c r="D82" s="13">
        <f>IFERROR(VLOOKUP(A82,'COAL RECEIPT &amp; GCV DATA (3)'!$A$2:$V$9,4,0),0)</f>
        <v>0</v>
      </c>
      <c r="E82" s="14">
        <f>IFERROR(VLOOKUP(A82,'COAL RECEIPT &amp; GCV DATA (3)'!$A$2:$V$9,5,0),0)</f>
        <v>0</v>
      </c>
      <c r="F82" s="13">
        <f>SUMIF('COAL RECEIPT &amp; GCV DATA (3)'!$A$3:$A$9,'MASTER DATA FILE RAW COAL 2 (3)'!A82,'COAL RECEIPT &amp; GCV DATA (3)'!$F$3:$F$9)</f>
        <v>0</v>
      </c>
      <c r="G82" s="13">
        <f>IFERROR(VLOOKUP(A82,'COAL RECEIPT &amp; GCV DATA (3)'!$A$2:$V$9,7,0),0)</f>
        <v>0</v>
      </c>
      <c r="H82" s="13">
        <f>IFERROR(VLOOKUP(A82,'COAL RECEIPT &amp; GCV DATA (3)'!$A$2:$V$9,8,0),0)</f>
        <v>0</v>
      </c>
      <c r="I82" s="13">
        <f>IFERROR(VLOOKUP(A82,'COAL RECEIPT &amp; GCV DATA (3)'!$A$2:$V$9,9,0),0)</f>
        <v>0</v>
      </c>
      <c r="J82" s="13">
        <f>IFERROR(VLOOKUP(A82,'COAL RECEIPT &amp; GCV DATA (3)'!$A$2:$V$9,10,0),0)</f>
        <v>0</v>
      </c>
      <c r="K82" s="15">
        <f>SUMIF('COAL RECEIPT &amp; GCV DATA (3)'!$A$3:$A$9,'MASTER DATA FILE RAW COAL 2 (3)'!A82,'COAL RECEIPT &amp; GCV DATA (3)'!$K$3:$K$9)</f>
        <v>0</v>
      </c>
      <c r="L82" s="15">
        <f>SUMIF('COAL RECEIPT &amp; GCV DATA (3)'!$A$3:$A$9,'MASTER DATA FILE RAW COAL 2 (3)'!A82,'COAL RECEIPT &amp; GCV DATA (3)'!$L$3:$L$9)</f>
        <v>0</v>
      </c>
      <c r="M82" s="15">
        <f t="shared" si="6"/>
        <v>0</v>
      </c>
      <c r="N82" s="15">
        <f t="shared" si="7"/>
        <v>0</v>
      </c>
      <c r="O82" s="15">
        <f>SUMIF('COAL RECEIPT &amp; GCV DATA (3)'!$A$3:$A$9,'MASTER DATA FILE RAW COAL 2 (3)'!A82,'COAL RECEIPT &amp; GCV DATA (3)'!$O$3:$O$9)</f>
        <v>0</v>
      </c>
      <c r="P82" s="15">
        <f t="shared" ref="P82:P145" si="11">+O82*K82</f>
        <v>0</v>
      </c>
      <c r="Q82" s="15">
        <f>SUMIF('COAL RECEIPT &amp; GCV DATA (3)'!$A$3:$A$9,'MASTER DATA FILE RAW COAL 2 (3)'!A82,'COAL RECEIPT &amp; GCV DATA (3)'!$Q$3:$Q$9)+IF(H82=$J$234,($K$234*K82),0)+IF(H82=$J$235,($K$235*K82),0)++IF(H81=$J$235,($K$236*K82),0)</f>
        <v>0</v>
      </c>
      <c r="R82" s="16">
        <f>SUMIF('COAL RECEIPT &amp; GCV DATA (3)'!$A$3:$A$9,'MASTER DATA FILE RAW COAL 2 (3)'!A82,'COAL RECEIPT &amp; GCV DATA (3)'!$R$3:$R$9)+IF(H82=$J$234,($K$234*K82),0)+IF(H82=$J$235,($K$235*K82),0)</f>
        <v>0</v>
      </c>
      <c r="S82" s="15">
        <f t="shared" si="8"/>
        <v>0</v>
      </c>
      <c r="T82" s="15">
        <f>SUMIF('COAL RECEIPT &amp; GCV DATA (3)'!$A$3:$A$9,'MASTER DATA FILE RAW COAL 2 (3)'!A82,'COAL RECEIPT &amp; GCV DATA (3)'!$T$3:$T$9)</f>
        <v>0</v>
      </c>
      <c r="U82" s="15">
        <f t="shared" si="9"/>
        <v>0</v>
      </c>
      <c r="V82" s="15">
        <f>SUMIF('COAL RECEIPT &amp; GCV DATA (3)'!$A$3:$A$9,'MASTER DATA FILE RAW COAL 2 (3)'!A82,'COAL RECEIPT &amp; GCV DATA (3)'!$V$3:$V$9)</f>
        <v>0</v>
      </c>
      <c r="W82" s="15">
        <f t="shared" si="10"/>
        <v>0</v>
      </c>
    </row>
    <row r="83" spans="1:23" customFormat="1" x14ac:dyDescent="0.3">
      <c r="A83" s="12"/>
      <c r="B83" s="12">
        <f>SUMIF('COAL RECEIPT &amp; GCV DATA (3)'!$A$3:$A$9,'MASTER DATA FILE RAW COAL 2 (3)'!A83,'COAL RECEIPT &amp; GCV DATA (3)'!$B$3:$B$9)</f>
        <v>0</v>
      </c>
      <c r="C83" s="13">
        <f>SUMIF('COAL RECEIPT &amp; GCV DATA (3)'!$A$3:$A$9,'MASTER DATA FILE RAW COAL 2 (3)'!A83,'COAL RECEIPT &amp; GCV DATA (3)'!$C$3:$C$9)</f>
        <v>0</v>
      </c>
      <c r="D83" s="13">
        <f>IFERROR(VLOOKUP(A83,'COAL RECEIPT &amp; GCV DATA (3)'!$A$2:$V$9,4,0),0)</f>
        <v>0</v>
      </c>
      <c r="E83" s="14">
        <f>IFERROR(VLOOKUP(A83,'COAL RECEIPT &amp; GCV DATA (3)'!$A$2:$V$9,5,0),0)</f>
        <v>0</v>
      </c>
      <c r="F83" s="13">
        <f>SUMIF('COAL RECEIPT &amp; GCV DATA (3)'!$A$3:$A$9,'MASTER DATA FILE RAW COAL 2 (3)'!A83,'COAL RECEIPT &amp; GCV DATA (3)'!$F$3:$F$9)</f>
        <v>0</v>
      </c>
      <c r="G83" s="13">
        <f>IFERROR(VLOOKUP(A83,'COAL RECEIPT &amp; GCV DATA (3)'!$A$2:$V$9,7,0),0)</f>
        <v>0</v>
      </c>
      <c r="H83" s="13">
        <f>IFERROR(VLOOKUP(A83,'COAL RECEIPT &amp; GCV DATA (3)'!$A$2:$V$9,8,0),0)</f>
        <v>0</v>
      </c>
      <c r="I83" s="13">
        <f>IFERROR(VLOOKUP(A83,'COAL RECEIPT &amp; GCV DATA (3)'!$A$2:$V$9,9,0),0)</f>
        <v>0</v>
      </c>
      <c r="J83" s="13">
        <f>IFERROR(VLOOKUP(A83,'COAL RECEIPT &amp; GCV DATA (3)'!$A$2:$V$9,10,0),0)</f>
        <v>0</v>
      </c>
      <c r="K83" s="15">
        <f>SUMIF('COAL RECEIPT &amp; GCV DATA (3)'!$A$3:$A$9,'MASTER DATA FILE RAW COAL 2 (3)'!A83,'COAL RECEIPT &amp; GCV DATA (3)'!$K$3:$K$9)</f>
        <v>0</v>
      </c>
      <c r="L83" s="15">
        <f>SUMIF('COAL RECEIPT &amp; GCV DATA (3)'!$A$3:$A$9,'MASTER DATA FILE RAW COAL 2 (3)'!A83,'COAL RECEIPT &amp; GCV DATA (3)'!$L$3:$L$9)</f>
        <v>0</v>
      </c>
      <c r="M83" s="15">
        <f t="shared" si="6"/>
        <v>0</v>
      </c>
      <c r="N83" s="15">
        <f t="shared" si="7"/>
        <v>0</v>
      </c>
      <c r="O83" s="15">
        <f>SUMIF('COAL RECEIPT &amp; GCV DATA (3)'!$A$3:$A$9,'MASTER DATA FILE RAW COAL 2 (3)'!A83,'COAL RECEIPT &amp; GCV DATA (3)'!$O$3:$O$9)</f>
        <v>0</v>
      </c>
      <c r="P83" s="15">
        <f t="shared" si="11"/>
        <v>0</v>
      </c>
      <c r="Q83" s="15">
        <f>SUMIF('COAL RECEIPT &amp; GCV DATA (3)'!$A$3:$A$9,'MASTER DATA FILE RAW COAL 2 (3)'!A83,'COAL RECEIPT &amp; GCV DATA (3)'!$Q$3:$Q$9)+IF(H83=$J$234,($K$234*K83),0)+IF(H83=$J$235,($K$235*K83),0)++IF(H82=$J$235,($K$236*K83),0)</f>
        <v>0</v>
      </c>
      <c r="R83" s="16">
        <f>SUMIF('COAL RECEIPT &amp; GCV DATA (3)'!$A$3:$A$9,'MASTER DATA FILE RAW COAL 2 (3)'!A83,'COAL RECEIPT &amp; GCV DATA (3)'!$R$3:$R$9)+IF(H83=$J$234,($K$234*K83),0)+IF(H83=$J$235,($K$235*K83),0)</f>
        <v>0</v>
      </c>
      <c r="S83" s="15">
        <f t="shared" si="8"/>
        <v>0</v>
      </c>
      <c r="T83" s="15">
        <f>SUMIF('COAL RECEIPT &amp; GCV DATA (3)'!$A$3:$A$9,'MASTER DATA FILE RAW COAL 2 (3)'!A83,'COAL RECEIPT &amp; GCV DATA (3)'!$T$3:$T$9)</f>
        <v>0</v>
      </c>
      <c r="U83" s="15">
        <f t="shared" si="9"/>
        <v>0</v>
      </c>
      <c r="V83" s="15">
        <f>SUMIF('COAL RECEIPT &amp; GCV DATA (3)'!$A$3:$A$9,'MASTER DATA FILE RAW COAL 2 (3)'!A83,'COAL RECEIPT &amp; GCV DATA (3)'!$V$3:$V$9)</f>
        <v>0</v>
      </c>
      <c r="W83" s="15">
        <f t="shared" si="10"/>
        <v>0</v>
      </c>
    </row>
    <row r="84" spans="1:23" customFormat="1" x14ac:dyDescent="0.3">
      <c r="A84" s="12"/>
      <c r="B84" s="12">
        <f>SUMIF('COAL RECEIPT &amp; GCV DATA (3)'!$A$3:$A$9,'MASTER DATA FILE RAW COAL 2 (3)'!A84,'COAL RECEIPT &amp; GCV DATA (3)'!$B$3:$B$9)</f>
        <v>0</v>
      </c>
      <c r="C84" s="13">
        <f>SUMIF('COAL RECEIPT &amp; GCV DATA (3)'!$A$3:$A$9,'MASTER DATA FILE RAW COAL 2 (3)'!A84,'COAL RECEIPT &amp; GCV DATA (3)'!$C$3:$C$9)</f>
        <v>0</v>
      </c>
      <c r="D84" s="13">
        <f>IFERROR(VLOOKUP(A84,'COAL RECEIPT &amp; GCV DATA (3)'!$A$2:$V$9,4,0),0)</f>
        <v>0</v>
      </c>
      <c r="E84" s="14">
        <f>IFERROR(VLOOKUP(A84,'COAL RECEIPT &amp; GCV DATA (3)'!$A$2:$V$9,5,0),0)</f>
        <v>0</v>
      </c>
      <c r="F84" s="13">
        <f>SUMIF('COAL RECEIPT &amp; GCV DATA (3)'!$A$3:$A$9,'MASTER DATA FILE RAW COAL 2 (3)'!A84,'COAL RECEIPT &amp; GCV DATA (3)'!$F$3:$F$9)</f>
        <v>0</v>
      </c>
      <c r="G84" s="13">
        <f>IFERROR(VLOOKUP(A84,'COAL RECEIPT &amp; GCV DATA (3)'!$A$2:$V$9,7,0),0)</f>
        <v>0</v>
      </c>
      <c r="H84" s="13">
        <f>IFERROR(VLOOKUP(A84,'COAL RECEIPT &amp; GCV DATA (3)'!$A$2:$V$9,8,0),0)</f>
        <v>0</v>
      </c>
      <c r="I84" s="13">
        <f>IFERROR(VLOOKUP(A84,'COAL RECEIPT &amp; GCV DATA (3)'!$A$2:$V$9,9,0),0)</f>
        <v>0</v>
      </c>
      <c r="J84" s="13">
        <f>IFERROR(VLOOKUP(A84,'COAL RECEIPT &amp; GCV DATA (3)'!$A$2:$V$9,10,0),0)</f>
        <v>0</v>
      </c>
      <c r="K84" s="15">
        <f>SUMIF('COAL RECEIPT &amp; GCV DATA (3)'!$A$3:$A$9,'MASTER DATA FILE RAW COAL 2 (3)'!A84,'COAL RECEIPT &amp; GCV DATA (3)'!$K$3:$K$9)</f>
        <v>0</v>
      </c>
      <c r="L84" s="15">
        <f>SUMIF('COAL RECEIPT &amp; GCV DATA (3)'!$A$3:$A$9,'MASTER DATA FILE RAW COAL 2 (3)'!A84,'COAL RECEIPT &amp; GCV DATA (3)'!$L$3:$L$9)</f>
        <v>0</v>
      </c>
      <c r="M84" s="15">
        <f t="shared" si="6"/>
        <v>0</v>
      </c>
      <c r="N84" s="15">
        <f t="shared" si="7"/>
        <v>0</v>
      </c>
      <c r="O84" s="15">
        <f>SUMIF('COAL RECEIPT &amp; GCV DATA (3)'!$A$3:$A$9,'MASTER DATA FILE RAW COAL 2 (3)'!A84,'COAL RECEIPT &amp; GCV DATA (3)'!$O$3:$O$9)</f>
        <v>0</v>
      </c>
      <c r="P84" s="15">
        <f t="shared" si="11"/>
        <v>0</v>
      </c>
      <c r="Q84" s="15">
        <f>SUMIF('COAL RECEIPT &amp; GCV DATA (3)'!$A$3:$A$9,'MASTER DATA FILE RAW COAL 2 (3)'!A84,'COAL RECEIPT &amp; GCV DATA (3)'!$Q$3:$Q$9)+IF(H84=$J$234,($K$234*K84),0)+IF(H84=$J$235,($K$235*K84),0)++IF(H83=$J$235,($K$236*K84),0)</f>
        <v>0</v>
      </c>
      <c r="R84" s="16">
        <f>SUMIF('COAL RECEIPT &amp; GCV DATA (3)'!$A$3:$A$9,'MASTER DATA FILE RAW COAL 2 (3)'!A84,'COAL RECEIPT &amp; GCV DATA (3)'!$R$3:$R$9)+IF(H84=$J$234,($K$234*K84),0)+IF(H84=$J$235,($K$235*K84),0)</f>
        <v>0</v>
      </c>
      <c r="S84" s="15">
        <f t="shared" si="8"/>
        <v>0</v>
      </c>
      <c r="T84" s="15">
        <f>SUMIF('COAL RECEIPT &amp; GCV DATA (3)'!$A$3:$A$9,'MASTER DATA FILE RAW COAL 2 (3)'!A84,'COAL RECEIPT &amp; GCV DATA (3)'!$T$3:$T$9)</f>
        <v>0</v>
      </c>
      <c r="U84" s="15">
        <f t="shared" si="9"/>
        <v>0</v>
      </c>
      <c r="V84" s="15">
        <f>SUMIF('COAL RECEIPT &amp; GCV DATA (3)'!$A$3:$A$9,'MASTER DATA FILE RAW COAL 2 (3)'!A84,'COAL RECEIPT &amp; GCV DATA (3)'!$V$3:$V$9)</f>
        <v>0</v>
      </c>
      <c r="W84" s="15">
        <f t="shared" si="10"/>
        <v>0</v>
      </c>
    </row>
    <row r="85" spans="1:23" customFormat="1" x14ac:dyDescent="0.3">
      <c r="A85" s="12"/>
      <c r="B85" s="12">
        <f>SUMIF('COAL RECEIPT &amp; GCV DATA (3)'!$A$3:$A$9,'MASTER DATA FILE RAW COAL 2 (3)'!A85,'COAL RECEIPT &amp; GCV DATA (3)'!$B$3:$B$9)</f>
        <v>0</v>
      </c>
      <c r="C85" s="13">
        <f>SUMIF('COAL RECEIPT &amp; GCV DATA (3)'!$A$3:$A$9,'MASTER DATA FILE RAW COAL 2 (3)'!A85,'COAL RECEIPT &amp; GCV DATA (3)'!$C$3:$C$9)</f>
        <v>0</v>
      </c>
      <c r="D85" s="13">
        <f>IFERROR(VLOOKUP(A85,'COAL RECEIPT &amp; GCV DATA (3)'!$A$2:$V$9,4,0),0)</f>
        <v>0</v>
      </c>
      <c r="E85" s="14">
        <f>IFERROR(VLOOKUP(A85,'COAL RECEIPT &amp; GCV DATA (3)'!$A$2:$V$9,5,0),0)</f>
        <v>0</v>
      </c>
      <c r="F85" s="13">
        <f>SUMIF('COAL RECEIPT &amp; GCV DATA (3)'!$A$3:$A$9,'MASTER DATA FILE RAW COAL 2 (3)'!A85,'COAL RECEIPT &amp; GCV DATA (3)'!$F$3:$F$9)</f>
        <v>0</v>
      </c>
      <c r="G85" s="13">
        <f>IFERROR(VLOOKUP(A85,'COAL RECEIPT &amp; GCV DATA (3)'!$A$2:$V$9,7,0),0)</f>
        <v>0</v>
      </c>
      <c r="H85" s="13">
        <f>IFERROR(VLOOKUP(A85,'COAL RECEIPT &amp; GCV DATA (3)'!$A$2:$V$9,8,0),0)</f>
        <v>0</v>
      </c>
      <c r="I85" s="13">
        <f>IFERROR(VLOOKUP(A85,'COAL RECEIPT &amp; GCV DATA (3)'!$A$2:$V$9,9,0),0)</f>
        <v>0</v>
      </c>
      <c r="J85" s="13">
        <f>IFERROR(VLOOKUP(A85,'COAL RECEIPT &amp; GCV DATA (3)'!$A$2:$V$9,10,0),0)</f>
        <v>0</v>
      </c>
      <c r="K85" s="15">
        <f>SUMIF('COAL RECEIPT &amp; GCV DATA (3)'!$A$3:$A$9,'MASTER DATA FILE RAW COAL 2 (3)'!A85,'COAL RECEIPT &amp; GCV DATA (3)'!$K$3:$K$9)</f>
        <v>0</v>
      </c>
      <c r="L85" s="15">
        <f>SUMIF('COAL RECEIPT &amp; GCV DATA (3)'!$A$3:$A$9,'MASTER DATA FILE RAW COAL 2 (3)'!A85,'COAL RECEIPT &amp; GCV DATA (3)'!$L$3:$L$9)</f>
        <v>0</v>
      </c>
      <c r="M85" s="15">
        <f t="shared" si="6"/>
        <v>0</v>
      </c>
      <c r="N85" s="15">
        <f t="shared" si="7"/>
        <v>0</v>
      </c>
      <c r="O85" s="15">
        <f>SUMIF('COAL RECEIPT &amp; GCV DATA (3)'!$A$3:$A$9,'MASTER DATA FILE RAW COAL 2 (3)'!A85,'COAL RECEIPT &amp; GCV DATA (3)'!$O$3:$O$9)</f>
        <v>0</v>
      </c>
      <c r="P85" s="15">
        <f t="shared" si="11"/>
        <v>0</v>
      </c>
      <c r="Q85" s="15">
        <f>SUMIF('COAL RECEIPT &amp; GCV DATA (3)'!$A$3:$A$9,'MASTER DATA FILE RAW COAL 2 (3)'!A85,'COAL RECEIPT &amp; GCV DATA (3)'!$Q$3:$Q$9)+IF(H85=$J$234,($K$234*K85),0)+IF(H85=$J$235,($K$235*K85),0)++IF(H84=$J$235,($K$236*K85),0)</f>
        <v>0</v>
      </c>
      <c r="R85" s="16">
        <f>SUMIF('COAL RECEIPT &amp; GCV DATA (3)'!$A$3:$A$9,'MASTER DATA FILE RAW COAL 2 (3)'!A85,'COAL RECEIPT &amp; GCV DATA (3)'!$R$3:$R$9)+IF(H85=$J$234,($K$234*K85),0)+IF(H85=$J$235,($K$235*K85),0)</f>
        <v>0</v>
      </c>
      <c r="S85" s="15">
        <f t="shared" si="8"/>
        <v>0</v>
      </c>
      <c r="T85" s="15">
        <f>SUMIF('COAL RECEIPT &amp; GCV DATA (3)'!$A$3:$A$9,'MASTER DATA FILE RAW COAL 2 (3)'!A85,'COAL RECEIPT &amp; GCV DATA (3)'!$T$3:$T$9)</f>
        <v>0</v>
      </c>
      <c r="U85" s="15">
        <f t="shared" si="9"/>
        <v>0</v>
      </c>
      <c r="V85" s="15">
        <f>SUMIF('COAL RECEIPT &amp; GCV DATA (3)'!$A$3:$A$9,'MASTER DATA FILE RAW COAL 2 (3)'!A85,'COAL RECEIPT &amp; GCV DATA (3)'!$V$3:$V$9)</f>
        <v>0</v>
      </c>
      <c r="W85" s="15">
        <f t="shared" si="10"/>
        <v>0</v>
      </c>
    </row>
    <row r="86" spans="1:23" customFormat="1" x14ac:dyDescent="0.3">
      <c r="A86" s="12"/>
      <c r="B86" s="12">
        <f>SUMIF('COAL RECEIPT &amp; GCV DATA (3)'!$A$3:$A$9,'MASTER DATA FILE RAW COAL 2 (3)'!A86,'COAL RECEIPT &amp; GCV DATA (3)'!$B$3:$B$9)</f>
        <v>0</v>
      </c>
      <c r="C86" s="13">
        <f>SUMIF('COAL RECEIPT &amp; GCV DATA (3)'!$A$3:$A$9,'MASTER DATA FILE RAW COAL 2 (3)'!A86,'COAL RECEIPT &amp; GCV DATA (3)'!$C$3:$C$9)</f>
        <v>0</v>
      </c>
      <c r="D86" s="13">
        <f>IFERROR(VLOOKUP(A86,'COAL RECEIPT &amp; GCV DATA (3)'!$A$2:$V$9,4,0),0)</f>
        <v>0</v>
      </c>
      <c r="E86" s="14">
        <f>IFERROR(VLOOKUP(A86,'COAL RECEIPT &amp; GCV DATA (3)'!$A$2:$V$9,5,0),0)</f>
        <v>0</v>
      </c>
      <c r="F86" s="13">
        <f>SUMIF('COAL RECEIPT &amp; GCV DATA (3)'!$A$3:$A$9,'MASTER DATA FILE RAW COAL 2 (3)'!A86,'COAL RECEIPT &amp; GCV DATA (3)'!$F$3:$F$9)</f>
        <v>0</v>
      </c>
      <c r="G86" s="13">
        <f>IFERROR(VLOOKUP(A86,'COAL RECEIPT &amp; GCV DATA (3)'!$A$2:$V$9,7,0),0)</f>
        <v>0</v>
      </c>
      <c r="H86" s="13">
        <f>IFERROR(VLOOKUP(A86,'COAL RECEIPT &amp; GCV DATA (3)'!$A$2:$V$9,8,0),0)</f>
        <v>0</v>
      </c>
      <c r="I86" s="13">
        <f>IFERROR(VLOOKUP(A86,'COAL RECEIPT &amp; GCV DATA (3)'!$A$2:$V$9,9,0),0)</f>
        <v>0</v>
      </c>
      <c r="J86" s="13">
        <f>IFERROR(VLOOKUP(A86,'COAL RECEIPT &amp; GCV DATA (3)'!$A$2:$V$9,10,0),0)</f>
        <v>0</v>
      </c>
      <c r="K86" s="15">
        <f>SUMIF('COAL RECEIPT &amp; GCV DATA (3)'!$A$3:$A$9,'MASTER DATA FILE RAW COAL 2 (3)'!A86,'COAL RECEIPT &amp; GCV DATA (3)'!$K$3:$K$9)</f>
        <v>0</v>
      </c>
      <c r="L86" s="15">
        <f>SUMIF('COAL RECEIPT &amp; GCV DATA (3)'!$A$3:$A$9,'MASTER DATA FILE RAW COAL 2 (3)'!A86,'COAL RECEIPT &amp; GCV DATA (3)'!$L$3:$L$9)</f>
        <v>0</v>
      </c>
      <c r="M86" s="15">
        <f t="shared" si="6"/>
        <v>0</v>
      </c>
      <c r="N86" s="15">
        <f t="shared" si="7"/>
        <v>0</v>
      </c>
      <c r="O86" s="15">
        <f>SUMIF('COAL RECEIPT &amp; GCV DATA (3)'!$A$3:$A$9,'MASTER DATA FILE RAW COAL 2 (3)'!A86,'COAL RECEIPT &amp; GCV DATA (3)'!$O$3:$O$9)</f>
        <v>0</v>
      </c>
      <c r="P86" s="15">
        <f t="shared" si="11"/>
        <v>0</v>
      </c>
      <c r="Q86" s="15">
        <f>SUMIF('COAL RECEIPT &amp; GCV DATA (3)'!$A$3:$A$9,'MASTER DATA FILE RAW COAL 2 (3)'!A86,'COAL RECEIPT &amp; GCV DATA (3)'!$Q$3:$Q$9)+IF(H86=$J$234,($K$234*K86),0)+IF(H86=$J$235,($K$235*K86),0)++IF(H85=$J$235,($K$236*K86),0)</f>
        <v>0</v>
      </c>
      <c r="R86" s="16">
        <f>SUMIF('COAL RECEIPT &amp; GCV DATA (3)'!$A$3:$A$9,'MASTER DATA FILE RAW COAL 2 (3)'!A86,'COAL RECEIPT &amp; GCV DATA (3)'!$R$3:$R$9)+IF(H86=$J$234,($K$234*K86),0)+IF(H86=$J$235,($K$235*K86),0)</f>
        <v>0</v>
      </c>
      <c r="S86" s="15">
        <f t="shared" si="8"/>
        <v>0</v>
      </c>
      <c r="T86" s="15">
        <f>SUMIF('COAL RECEIPT &amp; GCV DATA (3)'!$A$3:$A$9,'MASTER DATA FILE RAW COAL 2 (3)'!A86,'COAL RECEIPT &amp; GCV DATA (3)'!$T$3:$T$9)</f>
        <v>0</v>
      </c>
      <c r="U86" s="15">
        <f t="shared" si="9"/>
        <v>0</v>
      </c>
      <c r="V86" s="15">
        <f>SUMIF('COAL RECEIPT &amp; GCV DATA (3)'!$A$3:$A$9,'MASTER DATA FILE RAW COAL 2 (3)'!A86,'COAL RECEIPT &amp; GCV DATA (3)'!$V$3:$V$9)</f>
        <v>0</v>
      </c>
      <c r="W86" s="15">
        <f t="shared" si="10"/>
        <v>0</v>
      </c>
    </row>
    <row r="87" spans="1:23" customFormat="1" x14ac:dyDescent="0.3">
      <c r="A87" s="12"/>
      <c r="B87" s="12">
        <f>SUMIF('COAL RECEIPT &amp; GCV DATA (3)'!$A$3:$A$9,'MASTER DATA FILE RAW COAL 2 (3)'!A87,'COAL RECEIPT &amp; GCV DATA (3)'!$B$3:$B$9)</f>
        <v>0</v>
      </c>
      <c r="C87" s="13">
        <f>SUMIF('COAL RECEIPT &amp; GCV DATA (3)'!$A$3:$A$9,'MASTER DATA FILE RAW COAL 2 (3)'!A87,'COAL RECEIPT &amp; GCV DATA (3)'!$C$3:$C$9)</f>
        <v>0</v>
      </c>
      <c r="D87" s="13">
        <f>IFERROR(VLOOKUP(A87,'COAL RECEIPT &amp; GCV DATA (3)'!$A$2:$V$9,4,0),0)</f>
        <v>0</v>
      </c>
      <c r="E87" s="14">
        <f>IFERROR(VLOOKUP(A87,'COAL RECEIPT &amp; GCV DATA (3)'!$A$2:$V$9,5,0),0)</f>
        <v>0</v>
      </c>
      <c r="F87" s="13">
        <f>SUMIF('COAL RECEIPT &amp; GCV DATA (3)'!$A$3:$A$9,'MASTER DATA FILE RAW COAL 2 (3)'!A87,'COAL RECEIPT &amp; GCV DATA (3)'!$F$3:$F$9)</f>
        <v>0</v>
      </c>
      <c r="G87" s="13">
        <f>IFERROR(VLOOKUP(A87,'COAL RECEIPT &amp; GCV DATA (3)'!$A$2:$V$9,7,0),0)</f>
        <v>0</v>
      </c>
      <c r="H87" s="13">
        <f>IFERROR(VLOOKUP(A87,'COAL RECEIPT &amp; GCV DATA (3)'!$A$2:$V$9,8,0),0)</f>
        <v>0</v>
      </c>
      <c r="I87" s="13">
        <f>IFERROR(VLOOKUP(A87,'COAL RECEIPT &amp; GCV DATA (3)'!$A$2:$V$9,9,0),0)</f>
        <v>0</v>
      </c>
      <c r="J87" s="13">
        <f>IFERROR(VLOOKUP(A87,'COAL RECEIPT &amp; GCV DATA (3)'!$A$2:$V$9,10,0),0)</f>
        <v>0</v>
      </c>
      <c r="K87" s="15">
        <f>SUMIF('COAL RECEIPT &amp; GCV DATA (3)'!$A$3:$A$9,'MASTER DATA FILE RAW COAL 2 (3)'!A87,'COAL RECEIPT &amp; GCV DATA (3)'!$K$3:$K$9)</f>
        <v>0</v>
      </c>
      <c r="L87" s="15">
        <f>SUMIF('COAL RECEIPT &amp; GCV DATA (3)'!$A$3:$A$9,'MASTER DATA FILE RAW COAL 2 (3)'!A87,'COAL RECEIPT &amp; GCV DATA (3)'!$L$3:$L$9)</f>
        <v>0</v>
      </c>
      <c r="M87" s="15">
        <f t="shared" si="6"/>
        <v>0</v>
      </c>
      <c r="N87" s="15">
        <f t="shared" si="7"/>
        <v>0</v>
      </c>
      <c r="O87" s="15">
        <f>SUMIF('COAL RECEIPT &amp; GCV DATA (3)'!$A$3:$A$9,'MASTER DATA FILE RAW COAL 2 (3)'!A87,'COAL RECEIPT &amp; GCV DATA (3)'!$O$3:$O$9)</f>
        <v>0</v>
      </c>
      <c r="P87" s="15">
        <f t="shared" si="11"/>
        <v>0</v>
      </c>
      <c r="Q87" s="15">
        <f>SUMIF('COAL RECEIPT &amp; GCV DATA (3)'!$A$3:$A$9,'MASTER DATA FILE RAW COAL 2 (3)'!A87,'COAL RECEIPT &amp; GCV DATA (3)'!$Q$3:$Q$9)+IF(H87=$J$234,($K$234*K87),0)+IF(H87=$J$235,($K$235*K87),0)++IF(H86=$J$235,($K$236*K87),0)</f>
        <v>0</v>
      </c>
      <c r="R87" s="16">
        <f>SUMIF('COAL RECEIPT &amp; GCV DATA (3)'!$A$3:$A$9,'MASTER DATA FILE RAW COAL 2 (3)'!A87,'COAL RECEIPT &amp; GCV DATA (3)'!$R$3:$R$9)+IF(H87=$J$234,($K$234*K87),0)+IF(H87=$J$235,($K$235*K87),0)</f>
        <v>0</v>
      </c>
      <c r="S87" s="15">
        <f t="shared" si="8"/>
        <v>0</v>
      </c>
      <c r="T87" s="15">
        <f>SUMIF('COAL RECEIPT &amp; GCV DATA (3)'!$A$3:$A$9,'MASTER DATA FILE RAW COAL 2 (3)'!A87,'COAL RECEIPT &amp; GCV DATA (3)'!$T$3:$T$9)</f>
        <v>0</v>
      </c>
      <c r="U87" s="15">
        <f t="shared" si="9"/>
        <v>0</v>
      </c>
      <c r="V87" s="15">
        <f>SUMIF('COAL RECEIPT &amp; GCV DATA (3)'!$A$3:$A$9,'MASTER DATA FILE RAW COAL 2 (3)'!A87,'COAL RECEIPT &amp; GCV DATA (3)'!$V$3:$V$9)</f>
        <v>0</v>
      </c>
      <c r="W87" s="15">
        <f t="shared" si="10"/>
        <v>0</v>
      </c>
    </row>
    <row r="88" spans="1:23" customFormat="1" x14ac:dyDescent="0.3">
      <c r="A88" s="12"/>
      <c r="B88" s="12">
        <f>SUMIF('COAL RECEIPT &amp; GCV DATA (3)'!$A$3:$A$9,'MASTER DATA FILE RAW COAL 2 (3)'!A88,'COAL RECEIPT &amp; GCV DATA (3)'!$B$3:$B$9)</f>
        <v>0</v>
      </c>
      <c r="C88" s="13">
        <f>SUMIF('COAL RECEIPT &amp; GCV DATA (3)'!$A$3:$A$9,'MASTER DATA FILE RAW COAL 2 (3)'!A88,'COAL RECEIPT &amp; GCV DATA (3)'!$C$3:$C$9)</f>
        <v>0</v>
      </c>
      <c r="D88" s="13">
        <f>IFERROR(VLOOKUP(A88,'COAL RECEIPT &amp; GCV DATA (3)'!$A$2:$V$9,4,0),0)</f>
        <v>0</v>
      </c>
      <c r="E88" s="14">
        <f>IFERROR(VLOOKUP(A88,'COAL RECEIPT &amp; GCV DATA (3)'!$A$2:$V$9,5,0),0)</f>
        <v>0</v>
      </c>
      <c r="F88" s="13">
        <f>SUMIF('COAL RECEIPT &amp; GCV DATA (3)'!$A$3:$A$9,'MASTER DATA FILE RAW COAL 2 (3)'!A88,'COAL RECEIPT &amp; GCV DATA (3)'!$F$3:$F$9)</f>
        <v>0</v>
      </c>
      <c r="G88" s="13">
        <f>IFERROR(VLOOKUP(A88,'COAL RECEIPT &amp; GCV DATA (3)'!$A$2:$V$9,7,0),0)</f>
        <v>0</v>
      </c>
      <c r="H88" s="13">
        <f>IFERROR(VLOOKUP(A88,'COAL RECEIPT &amp; GCV DATA (3)'!$A$2:$V$9,8,0),0)</f>
        <v>0</v>
      </c>
      <c r="I88" s="13">
        <f>IFERROR(VLOOKUP(A88,'COAL RECEIPT &amp; GCV DATA (3)'!$A$2:$V$9,9,0),0)</f>
        <v>0</v>
      </c>
      <c r="J88" s="13">
        <f>IFERROR(VLOOKUP(A88,'COAL RECEIPT &amp; GCV DATA (3)'!$A$2:$V$9,10,0),0)</f>
        <v>0</v>
      </c>
      <c r="K88" s="15">
        <f>SUMIF('COAL RECEIPT &amp; GCV DATA (3)'!$A$3:$A$9,'MASTER DATA FILE RAW COAL 2 (3)'!A88,'COAL RECEIPT &amp; GCV DATA (3)'!$K$3:$K$9)</f>
        <v>0</v>
      </c>
      <c r="L88" s="15">
        <f>SUMIF('COAL RECEIPT &amp; GCV DATA (3)'!$A$3:$A$9,'MASTER DATA FILE RAW COAL 2 (3)'!A88,'COAL RECEIPT &amp; GCV DATA (3)'!$L$3:$L$9)</f>
        <v>0</v>
      </c>
      <c r="M88" s="15">
        <f t="shared" si="6"/>
        <v>0</v>
      </c>
      <c r="N88" s="15">
        <f t="shared" si="7"/>
        <v>0</v>
      </c>
      <c r="O88" s="15">
        <f>SUMIF('COAL RECEIPT &amp; GCV DATA (3)'!$A$3:$A$9,'MASTER DATA FILE RAW COAL 2 (3)'!A88,'COAL RECEIPT &amp; GCV DATA (3)'!$O$3:$O$9)</f>
        <v>0</v>
      </c>
      <c r="P88" s="15">
        <f t="shared" si="11"/>
        <v>0</v>
      </c>
      <c r="Q88" s="15">
        <f>SUMIF('COAL RECEIPT &amp; GCV DATA (3)'!$A$3:$A$9,'MASTER DATA FILE RAW COAL 2 (3)'!A88,'COAL RECEIPT &amp; GCV DATA (3)'!$Q$3:$Q$9)+IF(H88=$J$234,($K$234*K88),0)+IF(H88=$J$235,($K$235*K88),0)++IF(H87=$J$235,($K$236*K88),0)</f>
        <v>0</v>
      </c>
      <c r="R88" s="16">
        <f>SUMIF('COAL RECEIPT &amp; GCV DATA (3)'!$A$3:$A$9,'MASTER DATA FILE RAW COAL 2 (3)'!A88,'COAL RECEIPT &amp; GCV DATA (3)'!$R$3:$R$9)+IF(H88=$J$234,($K$234*K88),0)+IF(H88=$J$235,($K$235*K88),0)</f>
        <v>0</v>
      </c>
      <c r="S88" s="15">
        <f t="shared" si="8"/>
        <v>0</v>
      </c>
      <c r="T88" s="15">
        <f>SUMIF('COAL RECEIPT &amp; GCV DATA (3)'!$A$3:$A$9,'MASTER DATA FILE RAW COAL 2 (3)'!A88,'COAL RECEIPT &amp; GCV DATA (3)'!$T$3:$T$9)</f>
        <v>0</v>
      </c>
      <c r="U88" s="15">
        <f t="shared" si="9"/>
        <v>0</v>
      </c>
      <c r="V88" s="15">
        <f>SUMIF('COAL RECEIPT &amp; GCV DATA (3)'!$A$3:$A$9,'MASTER DATA FILE RAW COAL 2 (3)'!A88,'COAL RECEIPT &amp; GCV DATA (3)'!$V$3:$V$9)</f>
        <v>0</v>
      </c>
      <c r="W88" s="15">
        <f t="shared" si="10"/>
        <v>0</v>
      </c>
    </row>
    <row r="89" spans="1:23" customFormat="1" x14ac:dyDescent="0.3">
      <c r="A89" s="12"/>
      <c r="B89" s="12">
        <f>SUMIF('COAL RECEIPT &amp; GCV DATA (3)'!$A$3:$A$9,'MASTER DATA FILE RAW COAL 2 (3)'!A89,'COAL RECEIPT &amp; GCV DATA (3)'!$B$3:$B$9)</f>
        <v>0</v>
      </c>
      <c r="C89" s="13">
        <f>SUMIF('COAL RECEIPT &amp; GCV DATA (3)'!$A$3:$A$9,'MASTER DATA FILE RAW COAL 2 (3)'!A89,'COAL RECEIPT &amp; GCV DATA (3)'!$C$3:$C$9)</f>
        <v>0</v>
      </c>
      <c r="D89" s="13">
        <f>IFERROR(VLOOKUP(A89,'COAL RECEIPT &amp; GCV DATA (3)'!$A$2:$V$9,4,0),0)</f>
        <v>0</v>
      </c>
      <c r="E89" s="14">
        <f>IFERROR(VLOOKUP(A89,'COAL RECEIPT &amp; GCV DATA (3)'!$A$2:$V$9,5,0),0)</f>
        <v>0</v>
      </c>
      <c r="F89" s="13">
        <f>SUMIF('COAL RECEIPT &amp; GCV DATA (3)'!$A$3:$A$9,'MASTER DATA FILE RAW COAL 2 (3)'!A89,'COAL RECEIPT &amp; GCV DATA (3)'!$F$3:$F$9)</f>
        <v>0</v>
      </c>
      <c r="G89" s="13">
        <f>IFERROR(VLOOKUP(A89,'COAL RECEIPT &amp; GCV DATA (3)'!$A$2:$V$9,7,0),0)</f>
        <v>0</v>
      </c>
      <c r="H89" s="13">
        <f>IFERROR(VLOOKUP(A89,'COAL RECEIPT &amp; GCV DATA (3)'!$A$2:$V$9,8,0),0)</f>
        <v>0</v>
      </c>
      <c r="I89" s="13">
        <f>IFERROR(VLOOKUP(A89,'COAL RECEIPT &amp; GCV DATA (3)'!$A$2:$V$9,9,0),0)</f>
        <v>0</v>
      </c>
      <c r="J89" s="13">
        <f>IFERROR(VLOOKUP(A89,'COAL RECEIPT &amp; GCV DATA (3)'!$A$2:$V$9,10,0),0)</f>
        <v>0</v>
      </c>
      <c r="K89" s="15">
        <f>SUMIF('COAL RECEIPT &amp; GCV DATA (3)'!$A$3:$A$9,'MASTER DATA FILE RAW COAL 2 (3)'!A89,'COAL RECEIPT &amp; GCV DATA (3)'!$K$3:$K$9)</f>
        <v>0</v>
      </c>
      <c r="L89" s="15">
        <f>SUMIF('COAL RECEIPT &amp; GCV DATA (3)'!$A$3:$A$9,'MASTER DATA FILE RAW COAL 2 (3)'!A89,'COAL RECEIPT &amp; GCV DATA (3)'!$L$3:$L$9)</f>
        <v>0</v>
      </c>
      <c r="M89" s="15">
        <f t="shared" si="6"/>
        <v>0</v>
      </c>
      <c r="N89" s="15">
        <f t="shared" si="7"/>
        <v>0</v>
      </c>
      <c r="O89" s="15">
        <f>SUMIF('COAL RECEIPT &amp; GCV DATA (3)'!$A$3:$A$9,'MASTER DATA FILE RAW COAL 2 (3)'!A89,'COAL RECEIPT &amp; GCV DATA (3)'!$O$3:$O$9)</f>
        <v>0</v>
      </c>
      <c r="P89" s="15">
        <f t="shared" si="11"/>
        <v>0</v>
      </c>
      <c r="Q89" s="15">
        <f>SUMIF('COAL RECEIPT &amp; GCV DATA (3)'!$A$3:$A$9,'MASTER DATA FILE RAW COAL 2 (3)'!A89,'COAL RECEIPT &amp; GCV DATA (3)'!$Q$3:$Q$9)+IF(H89=$J$234,($K$234*K89),0)+IF(H89=$J$235,($K$235*K89),0)++IF(H88=$J$235,($K$236*K89),0)</f>
        <v>0</v>
      </c>
      <c r="R89" s="16">
        <f>SUMIF('COAL RECEIPT &amp; GCV DATA (3)'!$A$3:$A$9,'MASTER DATA FILE RAW COAL 2 (3)'!A89,'COAL RECEIPT &amp; GCV DATA (3)'!$R$3:$R$9)+IF(H89=$J$234,($K$234*K89),0)+IF(H89=$J$235,($K$235*K89),0)</f>
        <v>0</v>
      </c>
      <c r="S89" s="15">
        <f t="shared" si="8"/>
        <v>0</v>
      </c>
      <c r="T89" s="15">
        <f>SUMIF('COAL RECEIPT &amp; GCV DATA (3)'!$A$3:$A$9,'MASTER DATA FILE RAW COAL 2 (3)'!A89,'COAL RECEIPT &amp; GCV DATA (3)'!$T$3:$T$9)</f>
        <v>0</v>
      </c>
      <c r="U89" s="15">
        <f t="shared" si="9"/>
        <v>0</v>
      </c>
      <c r="V89" s="15">
        <f>SUMIF('COAL RECEIPT &amp; GCV DATA (3)'!$A$3:$A$9,'MASTER DATA FILE RAW COAL 2 (3)'!A89,'COAL RECEIPT &amp; GCV DATA (3)'!$V$3:$V$9)</f>
        <v>0</v>
      </c>
      <c r="W89" s="15">
        <f t="shared" si="10"/>
        <v>0</v>
      </c>
    </row>
    <row r="90" spans="1:23" customFormat="1" x14ac:dyDescent="0.3">
      <c r="A90" s="12"/>
      <c r="B90" s="12">
        <f>SUMIF('COAL RECEIPT &amp; GCV DATA (3)'!$A$3:$A$9,'MASTER DATA FILE RAW COAL 2 (3)'!A90,'COAL RECEIPT &amp; GCV DATA (3)'!$B$3:$B$9)</f>
        <v>0</v>
      </c>
      <c r="C90" s="13">
        <f>SUMIF('COAL RECEIPT &amp; GCV DATA (3)'!$A$3:$A$9,'MASTER DATA FILE RAW COAL 2 (3)'!A90,'COAL RECEIPT &amp; GCV DATA (3)'!$C$3:$C$9)</f>
        <v>0</v>
      </c>
      <c r="D90" s="13">
        <f>IFERROR(VLOOKUP(A90,'COAL RECEIPT &amp; GCV DATA (3)'!$A$2:$V$9,4,0),0)</f>
        <v>0</v>
      </c>
      <c r="E90" s="14">
        <f>IFERROR(VLOOKUP(A90,'COAL RECEIPT &amp; GCV DATA (3)'!$A$2:$V$9,5,0),0)</f>
        <v>0</v>
      </c>
      <c r="F90" s="13">
        <f>SUMIF('COAL RECEIPT &amp; GCV DATA (3)'!$A$3:$A$9,'MASTER DATA FILE RAW COAL 2 (3)'!A90,'COAL RECEIPT &amp; GCV DATA (3)'!$F$3:$F$9)</f>
        <v>0</v>
      </c>
      <c r="G90" s="13">
        <f>IFERROR(VLOOKUP(A90,'COAL RECEIPT &amp; GCV DATA (3)'!$A$2:$V$9,7,0),0)</f>
        <v>0</v>
      </c>
      <c r="H90" s="13">
        <f>IFERROR(VLOOKUP(A90,'COAL RECEIPT &amp; GCV DATA (3)'!$A$2:$V$9,8,0),0)</f>
        <v>0</v>
      </c>
      <c r="I90" s="13">
        <f>IFERROR(VLOOKUP(A90,'COAL RECEIPT &amp; GCV DATA (3)'!$A$2:$V$9,9,0),0)</f>
        <v>0</v>
      </c>
      <c r="J90" s="13">
        <f>IFERROR(VLOOKUP(A90,'COAL RECEIPT &amp; GCV DATA (3)'!$A$2:$V$9,10,0),0)</f>
        <v>0</v>
      </c>
      <c r="K90" s="15">
        <f>SUMIF('COAL RECEIPT &amp; GCV DATA (3)'!$A$3:$A$9,'MASTER DATA FILE RAW COAL 2 (3)'!A90,'COAL RECEIPT &amp; GCV DATA (3)'!$K$3:$K$9)</f>
        <v>0</v>
      </c>
      <c r="L90" s="15">
        <f>SUMIF('COAL RECEIPT &amp; GCV DATA (3)'!$A$3:$A$9,'MASTER DATA FILE RAW COAL 2 (3)'!A90,'COAL RECEIPT &amp; GCV DATA (3)'!$L$3:$L$9)</f>
        <v>0</v>
      </c>
      <c r="M90" s="15">
        <f t="shared" si="6"/>
        <v>0</v>
      </c>
      <c r="N90" s="15">
        <f t="shared" si="7"/>
        <v>0</v>
      </c>
      <c r="O90" s="15">
        <f>SUMIF('COAL RECEIPT &amp; GCV DATA (3)'!$A$3:$A$9,'MASTER DATA FILE RAW COAL 2 (3)'!A90,'COAL RECEIPT &amp; GCV DATA (3)'!$O$3:$O$9)</f>
        <v>0</v>
      </c>
      <c r="P90" s="15">
        <f t="shared" si="11"/>
        <v>0</v>
      </c>
      <c r="Q90" s="15">
        <f>SUMIF('COAL RECEIPT &amp; GCV DATA (3)'!$A$3:$A$9,'MASTER DATA FILE RAW COAL 2 (3)'!A90,'COAL RECEIPT &amp; GCV DATA (3)'!$Q$3:$Q$9)+IF(H90=$J$234,($K$234*K90),0)+IF(H90=$J$235,($K$235*K90),0)++IF(H89=$J$235,($K$236*K90),0)</f>
        <v>0</v>
      </c>
      <c r="R90" s="16">
        <f>SUMIF('COAL RECEIPT &amp; GCV DATA (3)'!$A$3:$A$9,'MASTER DATA FILE RAW COAL 2 (3)'!A90,'COAL RECEIPT &amp; GCV DATA (3)'!$R$3:$R$9)+IF(H90=$J$234,($K$234*K90),0)+IF(H90=$J$235,($K$235*K90),0)</f>
        <v>0</v>
      </c>
      <c r="S90" s="15">
        <f t="shared" si="8"/>
        <v>0</v>
      </c>
      <c r="T90" s="15">
        <f>SUMIF('COAL RECEIPT &amp; GCV DATA (3)'!$A$3:$A$9,'MASTER DATA FILE RAW COAL 2 (3)'!A90,'COAL RECEIPT &amp; GCV DATA (3)'!$T$3:$T$9)</f>
        <v>0</v>
      </c>
      <c r="U90" s="15">
        <f t="shared" si="9"/>
        <v>0</v>
      </c>
      <c r="V90" s="15">
        <f>SUMIF('COAL RECEIPT &amp; GCV DATA (3)'!$A$3:$A$9,'MASTER DATA FILE RAW COAL 2 (3)'!A90,'COAL RECEIPT &amp; GCV DATA (3)'!$V$3:$V$9)</f>
        <v>0</v>
      </c>
      <c r="W90" s="15">
        <f t="shared" si="10"/>
        <v>0</v>
      </c>
    </row>
    <row r="91" spans="1:23" customFormat="1" x14ac:dyDescent="0.3">
      <c r="A91" s="12"/>
      <c r="B91" s="12">
        <f>SUMIF('COAL RECEIPT &amp; GCV DATA (3)'!$A$3:$A$9,'MASTER DATA FILE RAW COAL 2 (3)'!A91,'COAL RECEIPT &amp; GCV DATA (3)'!$B$3:$B$9)</f>
        <v>0</v>
      </c>
      <c r="C91" s="13">
        <f>SUMIF('COAL RECEIPT &amp; GCV DATA (3)'!$A$3:$A$9,'MASTER DATA FILE RAW COAL 2 (3)'!A91,'COAL RECEIPT &amp; GCV DATA (3)'!$C$3:$C$9)</f>
        <v>0</v>
      </c>
      <c r="D91" s="13">
        <f>IFERROR(VLOOKUP(A91,'COAL RECEIPT &amp; GCV DATA (3)'!$A$2:$V$9,4,0),0)</f>
        <v>0</v>
      </c>
      <c r="E91" s="14">
        <f>IFERROR(VLOOKUP(A91,'COAL RECEIPT &amp; GCV DATA (3)'!$A$2:$V$9,5,0),0)</f>
        <v>0</v>
      </c>
      <c r="F91" s="13">
        <f>SUMIF('COAL RECEIPT &amp; GCV DATA (3)'!$A$3:$A$9,'MASTER DATA FILE RAW COAL 2 (3)'!A91,'COAL RECEIPT &amp; GCV DATA (3)'!$F$3:$F$9)</f>
        <v>0</v>
      </c>
      <c r="G91" s="13">
        <f>IFERROR(VLOOKUP(A91,'COAL RECEIPT &amp; GCV DATA (3)'!$A$2:$V$9,7,0),0)</f>
        <v>0</v>
      </c>
      <c r="H91" s="13">
        <f>IFERROR(VLOOKUP(A91,'COAL RECEIPT &amp; GCV DATA (3)'!$A$2:$V$9,8,0),0)</f>
        <v>0</v>
      </c>
      <c r="I91" s="13">
        <f>IFERROR(VLOOKUP(A91,'COAL RECEIPT &amp; GCV DATA (3)'!$A$2:$V$9,9,0),0)</f>
        <v>0</v>
      </c>
      <c r="J91" s="13">
        <f>IFERROR(VLOOKUP(A91,'COAL RECEIPT &amp; GCV DATA (3)'!$A$2:$V$9,10,0),0)</f>
        <v>0</v>
      </c>
      <c r="K91" s="15">
        <f>SUMIF('COAL RECEIPT &amp; GCV DATA (3)'!$A$3:$A$9,'MASTER DATA FILE RAW COAL 2 (3)'!A91,'COAL RECEIPT &amp; GCV DATA (3)'!$K$3:$K$9)</f>
        <v>0</v>
      </c>
      <c r="L91" s="15">
        <f>SUMIF('COAL RECEIPT &amp; GCV DATA (3)'!$A$3:$A$9,'MASTER DATA FILE RAW COAL 2 (3)'!A91,'COAL RECEIPT &amp; GCV DATA (3)'!$L$3:$L$9)</f>
        <v>0</v>
      </c>
      <c r="M91" s="15">
        <f t="shared" si="6"/>
        <v>0</v>
      </c>
      <c r="N91" s="15">
        <f t="shared" si="7"/>
        <v>0</v>
      </c>
      <c r="O91" s="15">
        <f>SUMIF('COAL RECEIPT &amp; GCV DATA (3)'!$A$3:$A$9,'MASTER DATA FILE RAW COAL 2 (3)'!A91,'COAL RECEIPT &amp; GCV DATA (3)'!$O$3:$O$9)</f>
        <v>0</v>
      </c>
      <c r="P91" s="15">
        <f t="shared" si="11"/>
        <v>0</v>
      </c>
      <c r="Q91" s="15">
        <f>SUMIF('COAL RECEIPT &amp; GCV DATA (3)'!$A$3:$A$9,'MASTER DATA FILE RAW COAL 2 (3)'!A91,'COAL RECEIPT &amp; GCV DATA (3)'!$Q$3:$Q$9)+IF(H91=$J$234,($K$234*K91),0)+IF(H91=$J$235,($K$235*K91),0)++IF(H90=$J$235,($K$236*K91),0)</f>
        <v>0</v>
      </c>
      <c r="R91" s="16">
        <f>SUMIF('COAL RECEIPT &amp; GCV DATA (3)'!$A$3:$A$9,'MASTER DATA FILE RAW COAL 2 (3)'!A91,'COAL RECEIPT &amp; GCV DATA (3)'!$R$3:$R$9)+IF(H91=$J$234,($K$234*K91),0)+IF(H91=$J$235,($K$235*K91),0)</f>
        <v>0</v>
      </c>
      <c r="S91" s="15">
        <f t="shared" si="8"/>
        <v>0</v>
      </c>
      <c r="T91" s="15">
        <f>SUMIF('COAL RECEIPT &amp; GCV DATA (3)'!$A$3:$A$9,'MASTER DATA FILE RAW COAL 2 (3)'!A91,'COAL RECEIPT &amp; GCV DATA (3)'!$T$3:$T$9)</f>
        <v>0</v>
      </c>
      <c r="U91" s="15">
        <f t="shared" si="9"/>
        <v>0</v>
      </c>
      <c r="V91" s="15">
        <f>SUMIF('COAL RECEIPT &amp; GCV DATA (3)'!$A$3:$A$9,'MASTER DATA FILE RAW COAL 2 (3)'!A91,'COAL RECEIPT &amp; GCV DATA (3)'!$V$3:$V$9)</f>
        <v>0</v>
      </c>
      <c r="W91" s="15">
        <f t="shared" si="10"/>
        <v>0</v>
      </c>
    </row>
    <row r="92" spans="1:23" customFormat="1" x14ac:dyDescent="0.3">
      <c r="A92" s="12"/>
      <c r="B92" s="12">
        <f>SUMIF('COAL RECEIPT &amp; GCV DATA (3)'!$A$3:$A$9,'MASTER DATA FILE RAW COAL 2 (3)'!A92,'COAL RECEIPT &amp; GCV DATA (3)'!$B$3:$B$9)</f>
        <v>0</v>
      </c>
      <c r="C92" s="13">
        <f>SUMIF('COAL RECEIPT &amp; GCV DATA (3)'!$A$3:$A$9,'MASTER DATA FILE RAW COAL 2 (3)'!A92,'COAL RECEIPT &amp; GCV DATA (3)'!$C$3:$C$9)</f>
        <v>0</v>
      </c>
      <c r="D92" s="13">
        <f>IFERROR(VLOOKUP(A92,'COAL RECEIPT &amp; GCV DATA (3)'!$A$2:$V$9,4,0),0)</f>
        <v>0</v>
      </c>
      <c r="E92" s="14">
        <f>IFERROR(VLOOKUP(A92,'COAL RECEIPT &amp; GCV DATA (3)'!$A$2:$V$9,5,0),0)</f>
        <v>0</v>
      </c>
      <c r="F92" s="13">
        <f>SUMIF('COAL RECEIPT &amp; GCV DATA (3)'!$A$3:$A$9,'MASTER DATA FILE RAW COAL 2 (3)'!A92,'COAL RECEIPT &amp; GCV DATA (3)'!$F$3:$F$9)</f>
        <v>0</v>
      </c>
      <c r="G92" s="13">
        <f>IFERROR(VLOOKUP(A92,'COAL RECEIPT &amp; GCV DATA (3)'!$A$2:$V$9,7,0),0)</f>
        <v>0</v>
      </c>
      <c r="H92" s="13">
        <f>IFERROR(VLOOKUP(A92,'COAL RECEIPT &amp; GCV DATA (3)'!$A$2:$V$9,8,0),0)</f>
        <v>0</v>
      </c>
      <c r="I92" s="13">
        <f>IFERROR(VLOOKUP(A92,'COAL RECEIPT &amp; GCV DATA (3)'!$A$2:$V$9,9,0),0)</f>
        <v>0</v>
      </c>
      <c r="J92" s="13">
        <f>IFERROR(VLOOKUP(A92,'COAL RECEIPT &amp; GCV DATA (3)'!$A$2:$V$9,10,0),0)</f>
        <v>0</v>
      </c>
      <c r="K92" s="15">
        <f>SUMIF('COAL RECEIPT &amp; GCV DATA (3)'!$A$3:$A$9,'MASTER DATA FILE RAW COAL 2 (3)'!A92,'COAL RECEIPT &amp; GCV DATA (3)'!$K$3:$K$9)</f>
        <v>0</v>
      </c>
      <c r="L92" s="15">
        <f>SUMIF('COAL RECEIPT &amp; GCV DATA (3)'!$A$3:$A$9,'MASTER DATA FILE RAW COAL 2 (3)'!A92,'COAL RECEIPT &amp; GCV DATA (3)'!$L$3:$L$9)</f>
        <v>0</v>
      </c>
      <c r="M92" s="15">
        <f t="shared" si="6"/>
        <v>0</v>
      </c>
      <c r="N92" s="15">
        <f t="shared" si="7"/>
        <v>0</v>
      </c>
      <c r="O92" s="15">
        <f>SUMIF('COAL RECEIPT &amp; GCV DATA (3)'!$A$3:$A$9,'MASTER DATA FILE RAW COAL 2 (3)'!A92,'COAL RECEIPT &amp; GCV DATA (3)'!$O$3:$O$9)</f>
        <v>0</v>
      </c>
      <c r="P92" s="15">
        <f t="shared" si="11"/>
        <v>0</v>
      </c>
      <c r="Q92" s="15">
        <f>SUMIF('COAL RECEIPT &amp; GCV DATA (3)'!$A$3:$A$9,'MASTER DATA FILE RAW COAL 2 (3)'!A92,'COAL RECEIPT &amp; GCV DATA (3)'!$Q$3:$Q$9)+IF(H92=$J$234,($K$234*K92),0)+IF(H92=$J$235,($K$235*K92),0)++IF(H91=$J$235,($K$236*K92),0)</f>
        <v>0</v>
      </c>
      <c r="R92" s="16">
        <f>SUMIF('COAL RECEIPT &amp; GCV DATA (3)'!$A$3:$A$9,'MASTER DATA FILE RAW COAL 2 (3)'!A92,'COAL RECEIPT &amp; GCV DATA (3)'!$R$3:$R$9)+IF(H92=$J$234,($K$234*K92),0)+IF(H92=$J$235,($K$235*K92),0)</f>
        <v>0</v>
      </c>
      <c r="S92" s="15">
        <f t="shared" si="8"/>
        <v>0</v>
      </c>
      <c r="T92" s="15">
        <f>SUMIF('COAL RECEIPT &amp; GCV DATA (3)'!$A$3:$A$9,'MASTER DATA FILE RAW COAL 2 (3)'!A92,'COAL RECEIPT &amp; GCV DATA (3)'!$T$3:$T$9)</f>
        <v>0</v>
      </c>
      <c r="U92" s="15">
        <f t="shared" si="9"/>
        <v>0</v>
      </c>
      <c r="V92" s="15">
        <f>SUMIF('COAL RECEIPT &amp; GCV DATA (3)'!$A$3:$A$9,'MASTER DATA FILE RAW COAL 2 (3)'!A92,'COAL RECEIPT &amp; GCV DATA (3)'!$V$3:$V$9)</f>
        <v>0</v>
      </c>
      <c r="W92" s="15">
        <f t="shared" si="10"/>
        <v>0</v>
      </c>
    </row>
    <row r="93" spans="1:23" customFormat="1" x14ac:dyDescent="0.3">
      <c r="A93" s="12"/>
      <c r="B93" s="12">
        <f>SUMIF('COAL RECEIPT &amp; GCV DATA (3)'!$A$3:$A$9,'MASTER DATA FILE RAW COAL 2 (3)'!A93,'COAL RECEIPT &amp; GCV DATA (3)'!$B$3:$B$9)</f>
        <v>0</v>
      </c>
      <c r="C93" s="13">
        <f>SUMIF('COAL RECEIPT &amp; GCV DATA (3)'!$A$3:$A$9,'MASTER DATA FILE RAW COAL 2 (3)'!A93,'COAL RECEIPT &amp; GCV DATA (3)'!$C$3:$C$9)</f>
        <v>0</v>
      </c>
      <c r="D93" s="13">
        <f>IFERROR(VLOOKUP(A93,'COAL RECEIPT &amp; GCV DATA (3)'!$A$2:$V$9,4,0),0)</f>
        <v>0</v>
      </c>
      <c r="E93" s="14">
        <f>IFERROR(VLOOKUP(A93,'COAL RECEIPT &amp; GCV DATA (3)'!$A$2:$V$9,5,0),0)</f>
        <v>0</v>
      </c>
      <c r="F93" s="13">
        <f>SUMIF('COAL RECEIPT &amp; GCV DATA (3)'!$A$3:$A$9,'MASTER DATA FILE RAW COAL 2 (3)'!A93,'COAL RECEIPT &amp; GCV DATA (3)'!$F$3:$F$9)</f>
        <v>0</v>
      </c>
      <c r="G93" s="13">
        <f>IFERROR(VLOOKUP(A93,'COAL RECEIPT &amp; GCV DATA (3)'!$A$2:$V$9,7,0),0)</f>
        <v>0</v>
      </c>
      <c r="H93" s="13">
        <f>IFERROR(VLOOKUP(A93,'COAL RECEIPT &amp; GCV DATA (3)'!$A$2:$V$9,8,0),0)</f>
        <v>0</v>
      </c>
      <c r="I93" s="13">
        <f>IFERROR(VLOOKUP(A93,'COAL RECEIPT &amp; GCV DATA (3)'!$A$2:$V$9,9,0),0)</f>
        <v>0</v>
      </c>
      <c r="J93" s="13">
        <f>IFERROR(VLOOKUP(A93,'COAL RECEIPT &amp; GCV DATA (3)'!$A$2:$V$9,10,0),0)</f>
        <v>0</v>
      </c>
      <c r="K93" s="15">
        <f>SUMIF('COAL RECEIPT &amp; GCV DATA (3)'!$A$3:$A$9,'MASTER DATA FILE RAW COAL 2 (3)'!A93,'COAL RECEIPT &amp; GCV DATA (3)'!$K$3:$K$9)</f>
        <v>0</v>
      </c>
      <c r="L93" s="15">
        <f>SUMIF('COAL RECEIPT &amp; GCV DATA (3)'!$A$3:$A$9,'MASTER DATA FILE RAW COAL 2 (3)'!A93,'COAL RECEIPT &amp; GCV DATA (3)'!$L$3:$L$9)</f>
        <v>0</v>
      </c>
      <c r="M93" s="15">
        <f t="shared" si="6"/>
        <v>0</v>
      </c>
      <c r="N93" s="15">
        <f t="shared" si="7"/>
        <v>0</v>
      </c>
      <c r="O93" s="15">
        <f>SUMIF('COAL RECEIPT &amp; GCV DATA (3)'!$A$3:$A$9,'MASTER DATA FILE RAW COAL 2 (3)'!A93,'COAL RECEIPT &amp; GCV DATA (3)'!$O$3:$O$9)</f>
        <v>0</v>
      </c>
      <c r="P93" s="15">
        <f t="shared" si="11"/>
        <v>0</v>
      </c>
      <c r="Q93" s="15">
        <f>SUMIF('COAL RECEIPT &amp; GCV DATA (3)'!$A$3:$A$9,'MASTER DATA FILE RAW COAL 2 (3)'!A93,'COAL RECEIPT &amp; GCV DATA (3)'!$Q$3:$Q$9)+IF(H93=$J$234,($K$234*K93),0)+IF(H93=$J$235,($K$235*K93),0)++IF(H92=$J$235,($K$236*K93),0)</f>
        <v>0</v>
      </c>
      <c r="R93" s="16">
        <f>SUMIF('COAL RECEIPT &amp; GCV DATA (3)'!$A$3:$A$9,'MASTER DATA FILE RAW COAL 2 (3)'!A93,'COAL RECEIPT &amp; GCV DATA (3)'!$R$3:$R$9)+IF(H93=$J$234,($K$234*K93),0)+IF(H93=$J$235,($K$235*K93),0)</f>
        <v>0</v>
      </c>
      <c r="S93" s="15">
        <f t="shared" si="8"/>
        <v>0</v>
      </c>
      <c r="T93" s="15">
        <f>SUMIF('COAL RECEIPT &amp; GCV DATA (3)'!$A$3:$A$9,'MASTER DATA FILE RAW COAL 2 (3)'!A93,'COAL RECEIPT &amp; GCV DATA (3)'!$T$3:$T$9)</f>
        <v>0</v>
      </c>
      <c r="U93" s="15">
        <f t="shared" si="9"/>
        <v>0</v>
      </c>
      <c r="V93" s="15">
        <f>SUMIF('COAL RECEIPT &amp; GCV DATA (3)'!$A$3:$A$9,'MASTER DATA FILE RAW COAL 2 (3)'!A93,'COAL RECEIPT &amp; GCV DATA (3)'!$V$3:$V$9)</f>
        <v>0</v>
      </c>
      <c r="W93" s="15">
        <f t="shared" si="10"/>
        <v>0</v>
      </c>
    </row>
    <row r="94" spans="1:23" customFormat="1" x14ac:dyDescent="0.3">
      <c r="A94" s="12"/>
      <c r="B94" s="12">
        <f>SUMIF('COAL RECEIPT &amp; GCV DATA (3)'!$A$3:$A$9,'MASTER DATA FILE RAW COAL 2 (3)'!A94,'COAL RECEIPT &amp; GCV DATA (3)'!$B$3:$B$9)</f>
        <v>0</v>
      </c>
      <c r="C94" s="13">
        <f>SUMIF('COAL RECEIPT &amp; GCV DATA (3)'!$A$3:$A$9,'MASTER DATA FILE RAW COAL 2 (3)'!A94,'COAL RECEIPT &amp; GCV DATA (3)'!$C$3:$C$9)</f>
        <v>0</v>
      </c>
      <c r="D94" s="13">
        <f>IFERROR(VLOOKUP(A94,'COAL RECEIPT &amp; GCV DATA (3)'!$A$2:$V$9,4,0),0)</f>
        <v>0</v>
      </c>
      <c r="E94" s="14">
        <f>IFERROR(VLOOKUP(A94,'COAL RECEIPT &amp; GCV DATA (3)'!$A$2:$V$9,5,0),0)</f>
        <v>0</v>
      </c>
      <c r="F94" s="13">
        <f>SUMIF('COAL RECEIPT &amp; GCV DATA (3)'!$A$3:$A$9,'MASTER DATA FILE RAW COAL 2 (3)'!A94,'COAL RECEIPT &amp; GCV DATA (3)'!$F$3:$F$9)</f>
        <v>0</v>
      </c>
      <c r="G94" s="13">
        <f>IFERROR(VLOOKUP(A94,'COAL RECEIPT &amp; GCV DATA (3)'!$A$2:$V$9,7,0),0)</f>
        <v>0</v>
      </c>
      <c r="H94" s="13">
        <f>IFERROR(VLOOKUP(A94,'COAL RECEIPT &amp; GCV DATA (3)'!$A$2:$V$9,8,0),0)</f>
        <v>0</v>
      </c>
      <c r="I94" s="13">
        <f>IFERROR(VLOOKUP(A94,'COAL RECEIPT &amp; GCV DATA (3)'!$A$2:$V$9,9,0),0)</f>
        <v>0</v>
      </c>
      <c r="J94" s="13">
        <f>IFERROR(VLOOKUP(A94,'COAL RECEIPT &amp; GCV DATA (3)'!$A$2:$V$9,10,0),0)</f>
        <v>0</v>
      </c>
      <c r="K94" s="15">
        <f>SUMIF('COAL RECEIPT &amp; GCV DATA (3)'!$A$3:$A$9,'MASTER DATA FILE RAW COAL 2 (3)'!A94,'COAL RECEIPT &amp; GCV DATA (3)'!$K$3:$K$9)</f>
        <v>0</v>
      </c>
      <c r="L94" s="15">
        <f>SUMIF('COAL RECEIPT &amp; GCV DATA (3)'!$A$3:$A$9,'MASTER DATA FILE RAW COAL 2 (3)'!A94,'COAL RECEIPT &amp; GCV DATA (3)'!$L$3:$L$9)</f>
        <v>0</v>
      </c>
      <c r="M94" s="15">
        <f t="shared" si="6"/>
        <v>0</v>
      </c>
      <c r="N94" s="15">
        <f t="shared" si="7"/>
        <v>0</v>
      </c>
      <c r="O94" s="15">
        <f>SUMIF('COAL RECEIPT &amp; GCV DATA (3)'!$A$3:$A$9,'MASTER DATA FILE RAW COAL 2 (3)'!A94,'COAL RECEIPT &amp; GCV DATA (3)'!$O$3:$O$9)</f>
        <v>0</v>
      </c>
      <c r="P94" s="15">
        <f t="shared" si="11"/>
        <v>0</v>
      </c>
      <c r="Q94" s="15">
        <f>SUMIF('COAL RECEIPT &amp; GCV DATA (3)'!$A$3:$A$9,'MASTER DATA FILE RAW COAL 2 (3)'!A94,'COAL RECEIPT &amp; GCV DATA (3)'!$Q$3:$Q$9)+IF(H94=$J$234,($K$234*K94),0)+IF(H94=$J$235,($K$235*K94),0)++IF(H93=$J$235,($K$236*K94),0)</f>
        <v>0</v>
      </c>
      <c r="R94" s="16">
        <f>SUMIF('COAL RECEIPT &amp; GCV DATA (3)'!$A$3:$A$9,'MASTER DATA FILE RAW COAL 2 (3)'!A94,'COAL RECEIPT &amp; GCV DATA (3)'!$R$3:$R$9)+IF(H94=$J$234,($K$234*K94),0)+IF(H94=$J$235,($K$235*K94),0)</f>
        <v>0</v>
      </c>
      <c r="S94" s="15">
        <f t="shared" si="8"/>
        <v>0</v>
      </c>
      <c r="T94" s="15">
        <f>SUMIF('COAL RECEIPT &amp; GCV DATA (3)'!$A$3:$A$9,'MASTER DATA FILE RAW COAL 2 (3)'!A94,'COAL RECEIPT &amp; GCV DATA (3)'!$T$3:$T$9)</f>
        <v>0</v>
      </c>
      <c r="U94" s="15">
        <f t="shared" si="9"/>
        <v>0</v>
      </c>
      <c r="V94" s="15">
        <f>SUMIF('COAL RECEIPT &amp; GCV DATA (3)'!$A$3:$A$9,'MASTER DATA FILE RAW COAL 2 (3)'!A94,'COAL RECEIPT &amp; GCV DATA (3)'!$V$3:$V$9)</f>
        <v>0</v>
      </c>
      <c r="W94" s="15">
        <f t="shared" si="10"/>
        <v>0</v>
      </c>
    </row>
    <row r="95" spans="1:23" customFormat="1" x14ac:dyDescent="0.3">
      <c r="A95" s="12"/>
      <c r="B95" s="12">
        <f>SUMIF('COAL RECEIPT &amp; GCV DATA (3)'!$A$3:$A$9,'MASTER DATA FILE RAW COAL 2 (3)'!A95,'COAL RECEIPT &amp; GCV DATA (3)'!$B$3:$B$9)</f>
        <v>0</v>
      </c>
      <c r="C95" s="13">
        <f>SUMIF('COAL RECEIPT &amp; GCV DATA (3)'!$A$3:$A$9,'MASTER DATA FILE RAW COAL 2 (3)'!A95,'COAL RECEIPT &amp; GCV DATA (3)'!$C$3:$C$9)</f>
        <v>0</v>
      </c>
      <c r="D95" s="13">
        <f>IFERROR(VLOOKUP(A95,'COAL RECEIPT &amp; GCV DATA (3)'!$A$2:$V$9,4,0),0)</f>
        <v>0</v>
      </c>
      <c r="E95" s="14">
        <f>IFERROR(VLOOKUP(A95,'COAL RECEIPT &amp; GCV DATA (3)'!$A$2:$V$9,5,0),0)</f>
        <v>0</v>
      </c>
      <c r="F95" s="13">
        <f>SUMIF('COAL RECEIPT &amp; GCV DATA (3)'!$A$3:$A$9,'MASTER DATA FILE RAW COAL 2 (3)'!A95,'COAL RECEIPT &amp; GCV DATA (3)'!$F$3:$F$9)</f>
        <v>0</v>
      </c>
      <c r="G95" s="13">
        <f>IFERROR(VLOOKUP(A95,'COAL RECEIPT &amp; GCV DATA (3)'!$A$2:$V$9,7,0),0)</f>
        <v>0</v>
      </c>
      <c r="H95" s="13">
        <f>IFERROR(VLOOKUP(A95,'COAL RECEIPT &amp; GCV DATA (3)'!$A$2:$V$9,8,0),0)</f>
        <v>0</v>
      </c>
      <c r="I95" s="13">
        <f>IFERROR(VLOOKUP(A95,'COAL RECEIPT &amp; GCV DATA (3)'!$A$2:$V$9,9,0),0)</f>
        <v>0</v>
      </c>
      <c r="J95" s="13">
        <f>IFERROR(VLOOKUP(A95,'COAL RECEIPT &amp; GCV DATA (3)'!$A$2:$V$9,10,0),0)</f>
        <v>0</v>
      </c>
      <c r="K95" s="15">
        <f>SUMIF('COAL RECEIPT &amp; GCV DATA (3)'!$A$3:$A$9,'MASTER DATA FILE RAW COAL 2 (3)'!A95,'COAL RECEIPT &amp; GCV DATA (3)'!$K$3:$K$9)</f>
        <v>0</v>
      </c>
      <c r="L95" s="15">
        <f>SUMIF('COAL RECEIPT &amp; GCV DATA (3)'!$A$3:$A$9,'MASTER DATA FILE RAW COAL 2 (3)'!A95,'COAL RECEIPT &amp; GCV DATA (3)'!$L$3:$L$9)</f>
        <v>0</v>
      </c>
      <c r="M95" s="15">
        <f t="shared" si="6"/>
        <v>0</v>
      </c>
      <c r="N95" s="15">
        <f t="shared" si="7"/>
        <v>0</v>
      </c>
      <c r="O95" s="15">
        <f>SUMIF('COAL RECEIPT &amp; GCV DATA (3)'!$A$3:$A$9,'MASTER DATA FILE RAW COAL 2 (3)'!A95,'COAL RECEIPT &amp; GCV DATA (3)'!$O$3:$O$9)</f>
        <v>0</v>
      </c>
      <c r="P95" s="15">
        <f t="shared" si="11"/>
        <v>0</v>
      </c>
      <c r="Q95" s="15">
        <f>SUMIF('COAL RECEIPT &amp; GCV DATA (3)'!$A$3:$A$9,'MASTER DATA FILE RAW COAL 2 (3)'!A95,'COAL RECEIPT &amp; GCV DATA (3)'!$Q$3:$Q$9)+IF(H95=$J$234,($K$234*K95),0)+IF(H95=$J$235,($K$235*K95),0)++IF(H94=$J$235,($K$236*K95),0)</f>
        <v>0</v>
      </c>
      <c r="R95" s="16">
        <f>SUMIF('COAL RECEIPT &amp; GCV DATA (3)'!$A$3:$A$9,'MASTER DATA FILE RAW COAL 2 (3)'!A95,'COAL RECEIPT &amp; GCV DATA (3)'!$R$3:$R$9)+IF(H95=$J$234,($K$234*K95),0)+IF(H95=$J$235,($K$235*K95),0)</f>
        <v>0</v>
      </c>
      <c r="S95" s="15">
        <f t="shared" si="8"/>
        <v>0</v>
      </c>
      <c r="T95" s="15">
        <f>SUMIF('COAL RECEIPT &amp; GCV DATA (3)'!$A$3:$A$9,'MASTER DATA FILE RAW COAL 2 (3)'!A95,'COAL RECEIPT &amp; GCV DATA (3)'!$T$3:$T$9)</f>
        <v>0</v>
      </c>
      <c r="U95" s="15">
        <f t="shared" si="9"/>
        <v>0</v>
      </c>
      <c r="V95" s="15">
        <f>SUMIF('COAL RECEIPT &amp; GCV DATA (3)'!$A$3:$A$9,'MASTER DATA FILE RAW COAL 2 (3)'!A95,'COAL RECEIPT &amp; GCV DATA (3)'!$V$3:$V$9)</f>
        <v>0</v>
      </c>
      <c r="W95" s="15">
        <f t="shared" si="10"/>
        <v>0</v>
      </c>
    </row>
    <row r="96" spans="1:23" customFormat="1" x14ac:dyDescent="0.3">
      <c r="A96" s="12"/>
      <c r="B96" s="12">
        <f>SUMIF('COAL RECEIPT &amp; GCV DATA (3)'!$A$3:$A$9,'MASTER DATA FILE RAW COAL 2 (3)'!A96,'COAL RECEIPT &amp; GCV DATA (3)'!$B$3:$B$9)</f>
        <v>0</v>
      </c>
      <c r="C96" s="13">
        <f>SUMIF('COAL RECEIPT &amp; GCV DATA (3)'!$A$3:$A$9,'MASTER DATA FILE RAW COAL 2 (3)'!A96,'COAL RECEIPT &amp; GCV DATA (3)'!$C$3:$C$9)</f>
        <v>0</v>
      </c>
      <c r="D96" s="13">
        <f>IFERROR(VLOOKUP(A96,'COAL RECEIPT &amp; GCV DATA (3)'!$A$2:$V$9,4,0),0)</f>
        <v>0</v>
      </c>
      <c r="E96" s="14">
        <f>IFERROR(VLOOKUP(A96,'COAL RECEIPT &amp; GCV DATA (3)'!$A$2:$V$9,5,0),0)</f>
        <v>0</v>
      </c>
      <c r="F96" s="13">
        <f>SUMIF('COAL RECEIPT &amp; GCV DATA (3)'!$A$3:$A$9,'MASTER DATA FILE RAW COAL 2 (3)'!A96,'COAL RECEIPT &amp; GCV DATA (3)'!$F$3:$F$9)</f>
        <v>0</v>
      </c>
      <c r="G96" s="13">
        <f>IFERROR(VLOOKUP(A96,'COAL RECEIPT &amp; GCV DATA (3)'!$A$2:$V$9,7,0),0)</f>
        <v>0</v>
      </c>
      <c r="H96" s="13">
        <f>IFERROR(VLOOKUP(A96,'COAL RECEIPT &amp; GCV DATA (3)'!$A$2:$V$9,8,0),0)</f>
        <v>0</v>
      </c>
      <c r="I96" s="13">
        <f>IFERROR(VLOOKUP(A96,'COAL RECEIPT &amp; GCV DATA (3)'!$A$2:$V$9,9,0),0)</f>
        <v>0</v>
      </c>
      <c r="J96" s="13">
        <f>IFERROR(VLOOKUP(A96,'COAL RECEIPT &amp; GCV DATA (3)'!$A$2:$V$9,10,0),0)</f>
        <v>0</v>
      </c>
      <c r="K96" s="15">
        <f>SUMIF('COAL RECEIPT &amp; GCV DATA (3)'!$A$3:$A$9,'MASTER DATA FILE RAW COAL 2 (3)'!A96,'COAL RECEIPT &amp; GCV DATA (3)'!$K$3:$K$9)</f>
        <v>0</v>
      </c>
      <c r="L96" s="15">
        <f>SUMIF('COAL RECEIPT &amp; GCV DATA (3)'!$A$3:$A$9,'MASTER DATA FILE RAW COAL 2 (3)'!A96,'COAL RECEIPT &amp; GCV DATA (3)'!$L$3:$L$9)</f>
        <v>0</v>
      </c>
      <c r="M96" s="15">
        <f t="shared" si="6"/>
        <v>0</v>
      </c>
      <c r="N96" s="15">
        <f t="shared" si="7"/>
        <v>0</v>
      </c>
      <c r="O96" s="15">
        <f>SUMIF('COAL RECEIPT &amp; GCV DATA (3)'!$A$3:$A$9,'MASTER DATA FILE RAW COAL 2 (3)'!A96,'COAL RECEIPT &amp; GCV DATA (3)'!$O$3:$O$9)</f>
        <v>0</v>
      </c>
      <c r="P96" s="15">
        <f t="shared" si="11"/>
        <v>0</v>
      </c>
      <c r="Q96" s="15">
        <f>SUMIF('COAL RECEIPT &amp; GCV DATA (3)'!$A$3:$A$9,'MASTER DATA FILE RAW COAL 2 (3)'!A96,'COAL RECEIPT &amp; GCV DATA (3)'!$Q$3:$Q$9)+IF(H96=$J$234,($K$234*K96),0)+IF(H96=$J$235,($K$235*K96),0)++IF(H95=$J$235,($K$236*K96),0)</f>
        <v>0</v>
      </c>
      <c r="R96" s="16">
        <f>SUMIF('COAL RECEIPT &amp; GCV DATA (3)'!$A$3:$A$9,'MASTER DATA FILE RAW COAL 2 (3)'!A96,'COAL RECEIPT &amp; GCV DATA (3)'!$R$3:$R$9)+IF(H96=$J$234,($K$234*K96),0)+IF(H96=$J$235,($K$235*K96),0)</f>
        <v>0</v>
      </c>
      <c r="S96" s="15">
        <f t="shared" si="8"/>
        <v>0</v>
      </c>
      <c r="T96" s="15">
        <f>SUMIF('COAL RECEIPT &amp; GCV DATA (3)'!$A$3:$A$9,'MASTER DATA FILE RAW COAL 2 (3)'!A96,'COAL RECEIPT &amp; GCV DATA (3)'!$T$3:$T$9)</f>
        <v>0</v>
      </c>
      <c r="U96" s="15">
        <f t="shared" si="9"/>
        <v>0</v>
      </c>
      <c r="V96" s="15">
        <f>SUMIF('COAL RECEIPT &amp; GCV DATA (3)'!$A$3:$A$9,'MASTER DATA FILE RAW COAL 2 (3)'!A96,'COAL RECEIPT &amp; GCV DATA (3)'!$V$3:$V$9)</f>
        <v>0</v>
      </c>
      <c r="W96" s="15">
        <f t="shared" si="10"/>
        <v>0</v>
      </c>
    </row>
    <row r="97" spans="1:23" customFormat="1" x14ac:dyDescent="0.3">
      <c r="A97" s="12"/>
      <c r="B97" s="12">
        <f>SUMIF('COAL RECEIPT &amp; GCV DATA (3)'!$A$3:$A$9,'MASTER DATA FILE RAW COAL 2 (3)'!A97,'COAL RECEIPT &amp; GCV DATA (3)'!$B$3:$B$9)</f>
        <v>0</v>
      </c>
      <c r="C97" s="13">
        <f>SUMIF('COAL RECEIPT &amp; GCV DATA (3)'!$A$3:$A$9,'MASTER DATA FILE RAW COAL 2 (3)'!A97,'COAL RECEIPT &amp; GCV DATA (3)'!$C$3:$C$9)</f>
        <v>0</v>
      </c>
      <c r="D97" s="13">
        <f>IFERROR(VLOOKUP(A97,'COAL RECEIPT &amp; GCV DATA (3)'!$A$2:$V$9,4,0),0)</f>
        <v>0</v>
      </c>
      <c r="E97" s="14">
        <f>IFERROR(VLOOKUP(A97,'COAL RECEIPT &amp; GCV DATA (3)'!$A$2:$V$9,5,0),0)</f>
        <v>0</v>
      </c>
      <c r="F97" s="13">
        <f>SUMIF('COAL RECEIPT &amp; GCV DATA (3)'!$A$3:$A$9,'MASTER DATA FILE RAW COAL 2 (3)'!A97,'COAL RECEIPT &amp; GCV DATA (3)'!$F$3:$F$9)</f>
        <v>0</v>
      </c>
      <c r="G97" s="13">
        <f>IFERROR(VLOOKUP(A97,'COAL RECEIPT &amp; GCV DATA (3)'!$A$2:$V$9,7,0),0)</f>
        <v>0</v>
      </c>
      <c r="H97" s="13">
        <f>IFERROR(VLOOKUP(A97,'COAL RECEIPT &amp; GCV DATA (3)'!$A$2:$V$9,8,0),0)</f>
        <v>0</v>
      </c>
      <c r="I97" s="13">
        <f>IFERROR(VLOOKUP(A97,'COAL RECEIPT &amp; GCV DATA (3)'!$A$2:$V$9,9,0),0)</f>
        <v>0</v>
      </c>
      <c r="J97" s="13">
        <f>IFERROR(VLOOKUP(A97,'COAL RECEIPT &amp; GCV DATA (3)'!$A$2:$V$9,10,0),0)</f>
        <v>0</v>
      </c>
      <c r="K97" s="15">
        <f>SUMIF('COAL RECEIPT &amp; GCV DATA (3)'!$A$3:$A$9,'MASTER DATA FILE RAW COAL 2 (3)'!A97,'COAL RECEIPT &amp; GCV DATA (3)'!$K$3:$K$9)</f>
        <v>0</v>
      </c>
      <c r="L97" s="15">
        <f>SUMIF('COAL RECEIPT &amp; GCV DATA (3)'!$A$3:$A$9,'MASTER DATA FILE RAW COAL 2 (3)'!A97,'COAL RECEIPT &amp; GCV DATA (3)'!$L$3:$L$9)</f>
        <v>0</v>
      </c>
      <c r="M97" s="15">
        <f t="shared" si="6"/>
        <v>0</v>
      </c>
      <c r="N97" s="15">
        <f t="shared" si="7"/>
        <v>0</v>
      </c>
      <c r="O97" s="15">
        <f>SUMIF('COAL RECEIPT &amp; GCV DATA (3)'!$A$3:$A$9,'MASTER DATA FILE RAW COAL 2 (3)'!A97,'COAL RECEIPT &amp; GCV DATA (3)'!$O$3:$O$9)</f>
        <v>0</v>
      </c>
      <c r="P97" s="15">
        <f t="shared" si="11"/>
        <v>0</v>
      </c>
      <c r="Q97" s="15">
        <f>SUMIF('COAL RECEIPT &amp; GCV DATA (3)'!$A$3:$A$9,'MASTER DATA FILE RAW COAL 2 (3)'!A97,'COAL RECEIPT &amp; GCV DATA (3)'!$Q$3:$Q$9)+IF(H97=$J$234,($K$234*K97),0)+IF(H97=$J$235,($K$235*K97),0)++IF(H96=$J$235,($K$236*K97),0)</f>
        <v>0</v>
      </c>
      <c r="R97" s="16">
        <f>SUMIF('COAL RECEIPT &amp; GCV DATA (3)'!$A$3:$A$9,'MASTER DATA FILE RAW COAL 2 (3)'!A97,'COAL RECEIPT &amp; GCV DATA (3)'!$R$3:$R$9)+IF(H97=$J$234,($K$234*K97),0)+IF(H97=$J$235,($K$235*K97),0)</f>
        <v>0</v>
      </c>
      <c r="S97" s="15">
        <f t="shared" si="8"/>
        <v>0</v>
      </c>
      <c r="T97" s="15">
        <f>SUMIF('COAL RECEIPT &amp; GCV DATA (3)'!$A$3:$A$9,'MASTER DATA FILE RAW COAL 2 (3)'!A97,'COAL RECEIPT &amp; GCV DATA (3)'!$T$3:$T$9)</f>
        <v>0</v>
      </c>
      <c r="U97" s="15">
        <f t="shared" si="9"/>
        <v>0</v>
      </c>
      <c r="V97" s="15">
        <f>SUMIF('COAL RECEIPT &amp; GCV DATA (3)'!$A$3:$A$9,'MASTER DATA FILE RAW COAL 2 (3)'!A97,'COAL RECEIPT &amp; GCV DATA (3)'!$V$3:$V$9)</f>
        <v>0</v>
      </c>
      <c r="W97" s="15">
        <f t="shared" si="10"/>
        <v>0</v>
      </c>
    </row>
    <row r="98" spans="1:23" customFormat="1" x14ac:dyDescent="0.3">
      <c r="A98" s="12"/>
      <c r="B98" s="12">
        <f>SUMIF('COAL RECEIPT &amp; GCV DATA (3)'!$A$3:$A$9,'MASTER DATA FILE RAW COAL 2 (3)'!A98,'COAL RECEIPT &amp; GCV DATA (3)'!$B$3:$B$9)</f>
        <v>0</v>
      </c>
      <c r="C98" s="13">
        <f>SUMIF('COAL RECEIPT &amp; GCV DATA (3)'!$A$3:$A$9,'MASTER DATA FILE RAW COAL 2 (3)'!A98,'COAL RECEIPT &amp; GCV DATA (3)'!$C$3:$C$9)</f>
        <v>0</v>
      </c>
      <c r="D98" s="13">
        <f>IFERROR(VLOOKUP(A98,'COAL RECEIPT &amp; GCV DATA (3)'!$A$2:$V$9,4,0),0)</f>
        <v>0</v>
      </c>
      <c r="E98" s="14">
        <f>IFERROR(VLOOKUP(A98,'COAL RECEIPT &amp; GCV DATA (3)'!$A$2:$V$9,5,0),0)</f>
        <v>0</v>
      </c>
      <c r="F98" s="13">
        <f>SUMIF('COAL RECEIPT &amp; GCV DATA (3)'!$A$3:$A$9,'MASTER DATA FILE RAW COAL 2 (3)'!A98,'COAL RECEIPT &amp; GCV DATA (3)'!$F$3:$F$9)</f>
        <v>0</v>
      </c>
      <c r="G98" s="13">
        <f>IFERROR(VLOOKUP(A98,'COAL RECEIPT &amp; GCV DATA (3)'!$A$2:$V$9,7,0),0)</f>
        <v>0</v>
      </c>
      <c r="H98" s="13">
        <f>IFERROR(VLOOKUP(A98,'COAL RECEIPT &amp; GCV DATA (3)'!$A$2:$V$9,8,0),0)</f>
        <v>0</v>
      </c>
      <c r="I98" s="13">
        <f>IFERROR(VLOOKUP(A98,'COAL RECEIPT &amp; GCV DATA (3)'!$A$2:$V$9,9,0),0)</f>
        <v>0</v>
      </c>
      <c r="J98" s="13">
        <f>IFERROR(VLOOKUP(A98,'COAL RECEIPT &amp; GCV DATA (3)'!$A$2:$V$9,10,0),0)</f>
        <v>0</v>
      </c>
      <c r="K98" s="15">
        <f>SUMIF('COAL RECEIPT &amp; GCV DATA (3)'!$A$3:$A$9,'MASTER DATA FILE RAW COAL 2 (3)'!A98,'COAL RECEIPT &amp; GCV DATA (3)'!$K$3:$K$9)</f>
        <v>0</v>
      </c>
      <c r="L98" s="15">
        <f>SUMIF('COAL RECEIPT &amp; GCV DATA (3)'!$A$3:$A$9,'MASTER DATA FILE RAW COAL 2 (3)'!A98,'COAL RECEIPT &amp; GCV DATA (3)'!$L$3:$L$9)</f>
        <v>0</v>
      </c>
      <c r="M98" s="15">
        <f t="shared" si="6"/>
        <v>0</v>
      </c>
      <c r="N98" s="15">
        <f t="shared" si="7"/>
        <v>0</v>
      </c>
      <c r="O98" s="15">
        <f>SUMIF('COAL RECEIPT &amp; GCV DATA (3)'!$A$3:$A$9,'MASTER DATA FILE RAW COAL 2 (3)'!A98,'COAL RECEIPT &amp; GCV DATA (3)'!$O$3:$O$9)</f>
        <v>0</v>
      </c>
      <c r="P98" s="15">
        <f t="shared" si="11"/>
        <v>0</v>
      </c>
      <c r="Q98" s="15">
        <f>SUMIF('COAL RECEIPT &amp; GCV DATA (3)'!$A$3:$A$9,'MASTER DATA FILE RAW COAL 2 (3)'!A98,'COAL RECEIPT &amp; GCV DATA (3)'!$Q$3:$Q$9)+IF(H98=$J$234,($K$234*K98),0)+IF(H98=$J$235,($K$235*K98),0)++IF(H97=$J$235,($K$236*K98),0)</f>
        <v>0</v>
      </c>
      <c r="R98" s="16">
        <f>SUMIF('COAL RECEIPT &amp; GCV DATA (3)'!$A$3:$A$9,'MASTER DATA FILE RAW COAL 2 (3)'!A98,'COAL RECEIPT &amp; GCV DATA (3)'!$R$3:$R$9)+IF(H98=$J$234,($K$234*K98),0)+IF(H98=$J$235,($K$235*K98),0)</f>
        <v>0</v>
      </c>
      <c r="S98" s="15">
        <f t="shared" si="8"/>
        <v>0</v>
      </c>
      <c r="T98" s="15">
        <f>SUMIF('COAL RECEIPT &amp; GCV DATA (3)'!$A$3:$A$9,'MASTER DATA FILE RAW COAL 2 (3)'!A98,'COAL RECEIPT &amp; GCV DATA (3)'!$T$3:$T$9)</f>
        <v>0</v>
      </c>
      <c r="U98" s="15">
        <f t="shared" si="9"/>
        <v>0</v>
      </c>
      <c r="V98" s="15">
        <f>SUMIF('COAL RECEIPT &amp; GCV DATA (3)'!$A$3:$A$9,'MASTER DATA FILE RAW COAL 2 (3)'!A98,'COAL RECEIPT &amp; GCV DATA (3)'!$V$3:$V$9)</f>
        <v>0</v>
      </c>
      <c r="W98" s="15">
        <f t="shared" si="10"/>
        <v>0</v>
      </c>
    </row>
    <row r="99" spans="1:23" customFormat="1" x14ac:dyDescent="0.3">
      <c r="A99" s="12"/>
      <c r="B99" s="12">
        <f>SUMIF('COAL RECEIPT &amp; GCV DATA (3)'!$A$3:$A$9,'MASTER DATA FILE RAW COAL 2 (3)'!A99,'COAL RECEIPT &amp; GCV DATA (3)'!$B$3:$B$9)</f>
        <v>0</v>
      </c>
      <c r="C99" s="13">
        <f>SUMIF('COAL RECEIPT &amp; GCV DATA (3)'!$A$3:$A$9,'MASTER DATA FILE RAW COAL 2 (3)'!A99,'COAL RECEIPT &amp; GCV DATA (3)'!$C$3:$C$9)</f>
        <v>0</v>
      </c>
      <c r="D99" s="13">
        <f>IFERROR(VLOOKUP(A99,'COAL RECEIPT &amp; GCV DATA (3)'!$A$2:$V$9,4,0),0)</f>
        <v>0</v>
      </c>
      <c r="E99" s="14">
        <f>IFERROR(VLOOKUP(A99,'COAL RECEIPT &amp; GCV DATA (3)'!$A$2:$V$9,5,0),0)</f>
        <v>0</v>
      </c>
      <c r="F99" s="13">
        <f>SUMIF('COAL RECEIPT &amp; GCV DATA (3)'!$A$3:$A$9,'MASTER DATA FILE RAW COAL 2 (3)'!A99,'COAL RECEIPT &amp; GCV DATA (3)'!$F$3:$F$9)</f>
        <v>0</v>
      </c>
      <c r="G99" s="13">
        <f>IFERROR(VLOOKUP(A99,'COAL RECEIPT &amp; GCV DATA (3)'!$A$2:$V$9,7,0),0)</f>
        <v>0</v>
      </c>
      <c r="H99" s="13">
        <f>IFERROR(VLOOKUP(A99,'COAL RECEIPT &amp; GCV DATA (3)'!$A$2:$V$9,8,0),0)</f>
        <v>0</v>
      </c>
      <c r="I99" s="13">
        <f>IFERROR(VLOOKUP(A99,'COAL RECEIPT &amp; GCV DATA (3)'!$A$2:$V$9,9,0),0)</f>
        <v>0</v>
      </c>
      <c r="J99" s="13">
        <f>IFERROR(VLOOKUP(A99,'COAL RECEIPT &amp; GCV DATA (3)'!$A$2:$V$9,10,0),0)</f>
        <v>0</v>
      </c>
      <c r="K99" s="15">
        <f>SUMIF('COAL RECEIPT &amp; GCV DATA (3)'!$A$3:$A$9,'MASTER DATA FILE RAW COAL 2 (3)'!A99,'COAL RECEIPT &amp; GCV DATA (3)'!$K$3:$K$9)</f>
        <v>0</v>
      </c>
      <c r="L99" s="15">
        <f>SUMIF('COAL RECEIPT &amp; GCV DATA (3)'!$A$3:$A$9,'MASTER DATA FILE RAW COAL 2 (3)'!A99,'COAL RECEIPT &amp; GCV DATA (3)'!$L$3:$L$9)</f>
        <v>0</v>
      </c>
      <c r="M99" s="15">
        <f t="shared" si="6"/>
        <v>0</v>
      </c>
      <c r="N99" s="15">
        <f t="shared" si="7"/>
        <v>0</v>
      </c>
      <c r="O99" s="15">
        <f>SUMIF('COAL RECEIPT &amp; GCV DATA (3)'!$A$3:$A$9,'MASTER DATA FILE RAW COAL 2 (3)'!A99,'COAL RECEIPT &amp; GCV DATA (3)'!$O$3:$O$9)</f>
        <v>0</v>
      </c>
      <c r="P99" s="15">
        <f t="shared" si="11"/>
        <v>0</v>
      </c>
      <c r="Q99" s="15">
        <f>SUMIF('COAL RECEIPT &amp; GCV DATA (3)'!$A$3:$A$9,'MASTER DATA FILE RAW COAL 2 (3)'!A99,'COAL RECEIPT &amp; GCV DATA (3)'!$Q$3:$Q$9)+IF(H99=$J$234,($K$234*K99),0)+IF(H99=$J$235,($K$235*K99),0)++IF(H98=$J$235,($K$236*K99),0)</f>
        <v>0</v>
      </c>
      <c r="R99" s="16">
        <f>SUMIF('COAL RECEIPT &amp; GCV DATA (3)'!$A$3:$A$9,'MASTER DATA FILE RAW COAL 2 (3)'!A99,'COAL RECEIPT &amp; GCV DATA (3)'!$R$3:$R$9)+IF(H99=$J$234,($K$234*K99),0)+IF(H99=$J$235,($K$235*K99),0)</f>
        <v>0</v>
      </c>
      <c r="S99" s="15">
        <f t="shared" si="8"/>
        <v>0</v>
      </c>
      <c r="T99" s="15">
        <f>SUMIF('COAL RECEIPT &amp; GCV DATA (3)'!$A$3:$A$9,'MASTER DATA FILE RAW COAL 2 (3)'!A99,'COAL RECEIPT &amp; GCV DATA (3)'!$T$3:$T$9)</f>
        <v>0</v>
      </c>
      <c r="U99" s="15">
        <f t="shared" si="9"/>
        <v>0</v>
      </c>
      <c r="V99" s="15">
        <f>SUMIF('COAL RECEIPT &amp; GCV DATA (3)'!$A$3:$A$9,'MASTER DATA FILE RAW COAL 2 (3)'!A99,'COAL RECEIPT &amp; GCV DATA (3)'!$V$3:$V$9)</f>
        <v>0</v>
      </c>
      <c r="W99" s="15">
        <f t="shared" si="10"/>
        <v>0</v>
      </c>
    </row>
    <row r="100" spans="1:23" customFormat="1" x14ac:dyDescent="0.3">
      <c r="A100" s="12"/>
      <c r="B100" s="12">
        <f>SUMIF('COAL RECEIPT &amp; GCV DATA (3)'!$A$3:$A$9,'MASTER DATA FILE RAW COAL 2 (3)'!A100,'COAL RECEIPT &amp; GCV DATA (3)'!$B$3:$B$9)</f>
        <v>0</v>
      </c>
      <c r="C100" s="13">
        <f>SUMIF('COAL RECEIPT &amp; GCV DATA (3)'!$A$3:$A$9,'MASTER DATA FILE RAW COAL 2 (3)'!A100,'COAL RECEIPT &amp; GCV DATA (3)'!$C$3:$C$9)</f>
        <v>0</v>
      </c>
      <c r="D100" s="13">
        <f>IFERROR(VLOOKUP(A100,'COAL RECEIPT &amp; GCV DATA (3)'!$A$2:$V$9,4,0),0)</f>
        <v>0</v>
      </c>
      <c r="E100" s="14">
        <f>IFERROR(VLOOKUP(A100,'COAL RECEIPT &amp; GCV DATA (3)'!$A$2:$V$9,5,0),0)</f>
        <v>0</v>
      </c>
      <c r="F100" s="13">
        <f>SUMIF('COAL RECEIPT &amp; GCV DATA (3)'!$A$3:$A$9,'MASTER DATA FILE RAW COAL 2 (3)'!A100,'COAL RECEIPT &amp; GCV DATA (3)'!$F$3:$F$9)</f>
        <v>0</v>
      </c>
      <c r="G100" s="13">
        <f>IFERROR(VLOOKUP(A100,'COAL RECEIPT &amp; GCV DATA (3)'!$A$2:$V$9,7,0),0)</f>
        <v>0</v>
      </c>
      <c r="H100" s="13">
        <f>IFERROR(VLOOKUP(A100,'COAL RECEIPT &amp; GCV DATA (3)'!$A$2:$V$9,8,0),0)</f>
        <v>0</v>
      </c>
      <c r="I100" s="13">
        <f>IFERROR(VLOOKUP(A100,'COAL RECEIPT &amp; GCV DATA (3)'!$A$2:$V$9,9,0),0)</f>
        <v>0</v>
      </c>
      <c r="J100" s="13">
        <f>IFERROR(VLOOKUP(A100,'COAL RECEIPT &amp; GCV DATA (3)'!$A$2:$V$9,10,0),0)</f>
        <v>0</v>
      </c>
      <c r="K100" s="15">
        <f>SUMIF('COAL RECEIPT &amp; GCV DATA (3)'!$A$3:$A$9,'MASTER DATA FILE RAW COAL 2 (3)'!A100,'COAL RECEIPT &amp; GCV DATA (3)'!$K$3:$K$9)</f>
        <v>0</v>
      </c>
      <c r="L100" s="15">
        <f>SUMIF('COAL RECEIPT &amp; GCV DATA (3)'!$A$3:$A$9,'MASTER DATA FILE RAW COAL 2 (3)'!A100,'COAL RECEIPT &amp; GCV DATA (3)'!$L$3:$L$9)</f>
        <v>0</v>
      </c>
      <c r="M100" s="15">
        <f t="shared" si="6"/>
        <v>0</v>
      </c>
      <c r="N100" s="15">
        <f t="shared" si="7"/>
        <v>0</v>
      </c>
      <c r="O100" s="15">
        <f>SUMIF('COAL RECEIPT &amp; GCV DATA (3)'!$A$3:$A$9,'MASTER DATA FILE RAW COAL 2 (3)'!A100,'COAL RECEIPT &amp; GCV DATA (3)'!$O$3:$O$9)</f>
        <v>0</v>
      </c>
      <c r="P100" s="15">
        <f t="shared" si="11"/>
        <v>0</v>
      </c>
      <c r="Q100" s="15">
        <f>SUMIF('COAL RECEIPT &amp; GCV DATA (3)'!$A$3:$A$9,'MASTER DATA FILE RAW COAL 2 (3)'!A100,'COAL RECEIPT &amp; GCV DATA (3)'!$Q$3:$Q$9)+IF(H100=$J$234,($K$234*K100),0)+IF(H100=$J$235,($K$235*K100),0)++IF(H99=$J$235,($K$236*K100),0)</f>
        <v>0</v>
      </c>
      <c r="R100" s="16">
        <f>SUMIF('COAL RECEIPT &amp; GCV DATA (3)'!$A$3:$A$9,'MASTER DATA FILE RAW COAL 2 (3)'!A100,'COAL RECEIPT &amp; GCV DATA (3)'!$R$3:$R$9)+IF(H100=$J$234,($K$234*K100),0)+IF(H100=$J$235,($K$235*K100),0)</f>
        <v>0</v>
      </c>
      <c r="S100" s="15">
        <f t="shared" si="8"/>
        <v>0</v>
      </c>
      <c r="T100" s="15">
        <f>SUMIF('COAL RECEIPT &amp; GCV DATA (3)'!$A$3:$A$9,'MASTER DATA FILE RAW COAL 2 (3)'!A100,'COAL RECEIPT &amp; GCV DATA (3)'!$T$3:$T$9)</f>
        <v>0</v>
      </c>
      <c r="U100" s="15">
        <f t="shared" si="9"/>
        <v>0</v>
      </c>
      <c r="V100" s="15">
        <f>SUMIF('COAL RECEIPT &amp; GCV DATA (3)'!$A$3:$A$9,'MASTER DATA FILE RAW COAL 2 (3)'!A100,'COAL RECEIPT &amp; GCV DATA (3)'!$V$3:$V$9)</f>
        <v>0</v>
      </c>
      <c r="W100" s="15">
        <f t="shared" si="10"/>
        <v>0</v>
      </c>
    </row>
    <row r="101" spans="1:23" customFormat="1" x14ac:dyDescent="0.3">
      <c r="A101" s="12"/>
      <c r="B101" s="12">
        <f>SUMIF('COAL RECEIPT &amp; GCV DATA (3)'!$A$3:$A$9,'MASTER DATA FILE RAW COAL 2 (3)'!A101,'COAL RECEIPT &amp; GCV DATA (3)'!$B$3:$B$9)</f>
        <v>0</v>
      </c>
      <c r="C101" s="13">
        <f>SUMIF('COAL RECEIPT &amp; GCV DATA (3)'!$A$3:$A$9,'MASTER DATA FILE RAW COAL 2 (3)'!A101,'COAL RECEIPT &amp; GCV DATA (3)'!$C$3:$C$9)</f>
        <v>0</v>
      </c>
      <c r="D101" s="13">
        <f>IFERROR(VLOOKUP(A101,'COAL RECEIPT &amp; GCV DATA (3)'!$A$2:$V$9,4,0),0)</f>
        <v>0</v>
      </c>
      <c r="E101" s="14">
        <f>IFERROR(VLOOKUP(A101,'COAL RECEIPT &amp; GCV DATA (3)'!$A$2:$V$9,5,0),0)</f>
        <v>0</v>
      </c>
      <c r="F101" s="13">
        <f>SUMIF('COAL RECEIPT &amp; GCV DATA (3)'!$A$3:$A$9,'MASTER DATA FILE RAW COAL 2 (3)'!A101,'COAL RECEIPT &amp; GCV DATA (3)'!$F$3:$F$9)</f>
        <v>0</v>
      </c>
      <c r="G101" s="13">
        <f>IFERROR(VLOOKUP(A101,'COAL RECEIPT &amp; GCV DATA (3)'!$A$2:$V$9,7,0),0)</f>
        <v>0</v>
      </c>
      <c r="H101" s="13">
        <f>IFERROR(VLOOKUP(A101,'COAL RECEIPT &amp; GCV DATA (3)'!$A$2:$V$9,8,0),0)</f>
        <v>0</v>
      </c>
      <c r="I101" s="13">
        <f>IFERROR(VLOOKUP(A101,'COAL RECEIPT &amp; GCV DATA (3)'!$A$2:$V$9,9,0),0)</f>
        <v>0</v>
      </c>
      <c r="J101" s="13">
        <f>IFERROR(VLOOKUP(A101,'COAL RECEIPT &amp; GCV DATA (3)'!$A$2:$V$9,10,0),0)</f>
        <v>0</v>
      </c>
      <c r="K101" s="15">
        <f>SUMIF('COAL RECEIPT &amp; GCV DATA (3)'!$A$3:$A$9,'MASTER DATA FILE RAW COAL 2 (3)'!A101,'COAL RECEIPT &amp; GCV DATA (3)'!$K$3:$K$9)</f>
        <v>0</v>
      </c>
      <c r="L101" s="15">
        <f>SUMIF('COAL RECEIPT &amp; GCV DATA (3)'!$A$3:$A$9,'MASTER DATA FILE RAW COAL 2 (3)'!A101,'COAL RECEIPT &amp; GCV DATA (3)'!$L$3:$L$9)</f>
        <v>0</v>
      </c>
      <c r="M101" s="15">
        <f t="shared" si="6"/>
        <v>0</v>
      </c>
      <c r="N101" s="15">
        <f t="shared" si="7"/>
        <v>0</v>
      </c>
      <c r="O101" s="15">
        <f>SUMIF('COAL RECEIPT &amp; GCV DATA (3)'!$A$3:$A$9,'MASTER DATA FILE RAW COAL 2 (3)'!A101,'COAL RECEIPT &amp; GCV DATA (3)'!$O$3:$O$9)</f>
        <v>0</v>
      </c>
      <c r="P101" s="15">
        <f t="shared" si="11"/>
        <v>0</v>
      </c>
      <c r="Q101" s="15">
        <f>SUMIF('COAL RECEIPT &amp; GCV DATA (3)'!$A$3:$A$9,'MASTER DATA FILE RAW COAL 2 (3)'!A101,'COAL RECEIPT &amp; GCV DATA (3)'!$Q$3:$Q$9)+IF(H101=$J$234,($K$234*K101),0)+IF(H101=$J$235,($K$235*K101),0)++IF(H100=$J$235,($K$236*K101),0)</f>
        <v>0</v>
      </c>
      <c r="R101" s="16">
        <f>SUMIF('COAL RECEIPT &amp; GCV DATA (3)'!$A$3:$A$9,'MASTER DATA FILE RAW COAL 2 (3)'!A101,'COAL RECEIPT &amp; GCV DATA (3)'!$R$3:$R$9)+IF(H101=$J$234,($K$234*K101),0)+IF(H101=$J$235,($K$235*K101),0)</f>
        <v>0</v>
      </c>
      <c r="S101" s="15">
        <f t="shared" si="8"/>
        <v>0</v>
      </c>
      <c r="T101" s="15">
        <f>SUMIF('COAL RECEIPT &amp; GCV DATA (3)'!$A$3:$A$9,'MASTER DATA FILE RAW COAL 2 (3)'!A101,'COAL RECEIPT &amp; GCV DATA (3)'!$T$3:$T$9)</f>
        <v>0</v>
      </c>
      <c r="U101" s="15">
        <f t="shared" si="9"/>
        <v>0</v>
      </c>
      <c r="V101" s="15">
        <f>SUMIF('COAL RECEIPT &amp; GCV DATA (3)'!$A$3:$A$9,'MASTER DATA FILE RAW COAL 2 (3)'!A101,'COAL RECEIPT &amp; GCV DATA (3)'!$V$3:$V$9)</f>
        <v>0</v>
      </c>
      <c r="W101" s="15">
        <f t="shared" si="10"/>
        <v>0</v>
      </c>
    </row>
    <row r="102" spans="1:23" customFormat="1" x14ac:dyDescent="0.3">
      <c r="A102" s="12"/>
      <c r="B102" s="12">
        <f>SUMIF('COAL RECEIPT &amp; GCV DATA (3)'!$A$3:$A$9,'MASTER DATA FILE RAW COAL 2 (3)'!A102,'COAL RECEIPT &amp; GCV DATA (3)'!$B$3:$B$9)</f>
        <v>0</v>
      </c>
      <c r="C102" s="13">
        <f>SUMIF('COAL RECEIPT &amp; GCV DATA (3)'!$A$3:$A$9,'MASTER DATA FILE RAW COAL 2 (3)'!A102,'COAL RECEIPT &amp; GCV DATA (3)'!$C$3:$C$9)</f>
        <v>0</v>
      </c>
      <c r="D102" s="13">
        <f>IFERROR(VLOOKUP(A102,'COAL RECEIPT &amp; GCV DATA (3)'!$A$2:$V$9,4,0),0)</f>
        <v>0</v>
      </c>
      <c r="E102" s="14">
        <f>IFERROR(VLOOKUP(A102,'COAL RECEIPT &amp; GCV DATA (3)'!$A$2:$V$9,5,0),0)</f>
        <v>0</v>
      </c>
      <c r="F102" s="13">
        <f>SUMIF('COAL RECEIPT &amp; GCV DATA (3)'!$A$3:$A$9,'MASTER DATA FILE RAW COAL 2 (3)'!A102,'COAL RECEIPT &amp; GCV DATA (3)'!$F$3:$F$9)</f>
        <v>0</v>
      </c>
      <c r="G102" s="13">
        <f>IFERROR(VLOOKUP(A102,'COAL RECEIPT &amp; GCV DATA (3)'!$A$2:$V$9,7,0),0)</f>
        <v>0</v>
      </c>
      <c r="H102" s="13">
        <f>IFERROR(VLOOKUP(A102,'COAL RECEIPT &amp; GCV DATA (3)'!$A$2:$V$9,8,0),0)</f>
        <v>0</v>
      </c>
      <c r="I102" s="13">
        <f>IFERROR(VLOOKUP(A102,'COAL RECEIPT &amp; GCV DATA (3)'!$A$2:$V$9,9,0),0)</f>
        <v>0</v>
      </c>
      <c r="J102" s="13">
        <f>IFERROR(VLOOKUP(A102,'COAL RECEIPT &amp; GCV DATA (3)'!$A$2:$V$9,10,0),0)</f>
        <v>0</v>
      </c>
      <c r="K102" s="15">
        <f>SUMIF('COAL RECEIPT &amp; GCV DATA (3)'!$A$3:$A$9,'MASTER DATA FILE RAW COAL 2 (3)'!A102,'COAL RECEIPT &amp; GCV DATA (3)'!$K$3:$K$9)</f>
        <v>0</v>
      </c>
      <c r="L102" s="15">
        <f>SUMIF('COAL RECEIPT &amp; GCV DATA (3)'!$A$3:$A$9,'MASTER DATA FILE RAW COAL 2 (3)'!A102,'COAL RECEIPT &amp; GCV DATA (3)'!$L$3:$L$9)</f>
        <v>0</v>
      </c>
      <c r="M102" s="15">
        <f t="shared" si="6"/>
        <v>0</v>
      </c>
      <c r="N102" s="15">
        <f t="shared" si="7"/>
        <v>0</v>
      </c>
      <c r="O102" s="15">
        <f>SUMIF('COAL RECEIPT &amp; GCV DATA (3)'!$A$3:$A$9,'MASTER DATA FILE RAW COAL 2 (3)'!A102,'COAL RECEIPT &amp; GCV DATA (3)'!$O$3:$O$9)</f>
        <v>0</v>
      </c>
      <c r="P102" s="15">
        <f t="shared" si="11"/>
        <v>0</v>
      </c>
      <c r="Q102" s="15">
        <f>SUMIF('COAL RECEIPT &amp; GCV DATA (3)'!$A$3:$A$9,'MASTER DATA FILE RAW COAL 2 (3)'!A102,'COAL RECEIPT &amp; GCV DATA (3)'!$Q$3:$Q$9)+IF(H102=$J$234,($K$234*K102),0)+IF(H102=$J$235,($K$235*K102),0)++IF(H101=$J$235,($K$236*K102),0)</f>
        <v>0</v>
      </c>
      <c r="R102" s="16">
        <f>SUMIF('COAL RECEIPT &amp; GCV DATA (3)'!$A$3:$A$9,'MASTER DATA FILE RAW COAL 2 (3)'!A102,'COAL RECEIPT &amp; GCV DATA (3)'!$R$3:$R$9)+IF(H102=$J$234,($K$234*K102),0)+IF(H102=$J$235,($K$235*K102),0)</f>
        <v>0</v>
      </c>
      <c r="S102" s="15">
        <f t="shared" si="8"/>
        <v>0</v>
      </c>
      <c r="T102" s="15">
        <f>SUMIF('COAL RECEIPT &amp; GCV DATA (3)'!$A$3:$A$9,'MASTER DATA FILE RAW COAL 2 (3)'!A102,'COAL RECEIPT &amp; GCV DATA (3)'!$T$3:$T$9)</f>
        <v>0</v>
      </c>
      <c r="U102" s="15">
        <f t="shared" si="9"/>
        <v>0</v>
      </c>
      <c r="V102" s="15">
        <f>SUMIF('COAL RECEIPT &amp; GCV DATA (3)'!$A$3:$A$9,'MASTER DATA FILE RAW COAL 2 (3)'!A102,'COAL RECEIPT &amp; GCV DATA (3)'!$V$3:$V$9)</f>
        <v>0</v>
      </c>
      <c r="W102" s="15">
        <f t="shared" si="10"/>
        <v>0</v>
      </c>
    </row>
    <row r="103" spans="1:23" customFormat="1" x14ac:dyDescent="0.3">
      <c r="A103" s="12"/>
      <c r="B103" s="12">
        <f>SUMIF('COAL RECEIPT &amp; GCV DATA (3)'!$A$3:$A$9,'MASTER DATA FILE RAW COAL 2 (3)'!A103,'COAL RECEIPT &amp; GCV DATA (3)'!$B$3:$B$9)</f>
        <v>0</v>
      </c>
      <c r="C103" s="13">
        <f>SUMIF('COAL RECEIPT &amp; GCV DATA (3)'!$A$3:$A$9,'MASTER DATA FILE RAW COAL 2 (3)'!A103,'COAL RECEIPT &amp; GCV DATA (3)'!$C$3:$C$9)</f>
        <v>0</v>
      </c>
      <c r="D103" s="13">
        <f>IFERROR(VLOOKUP(A103,'COAL RECEIPT &amp; GCV DATA (3)'!$A$2:$V$9,4,0),0)</f>
        <v>0</v>
      </c>
      <c r="E103" s="14">
        <f>IFERROR(VLOOKUP(A103,'COAL RECEIPT &amp; GCV DATA (3)'!$A$2:$V$9,5,0),0)</f>
        <v>0</v>
      </c>
      <c r="F103" s="13">
        <f>SUMIF('COAL RECEIPT &amp; GCV DATA (3)'!$A$3:$A$9,'MASTER DATA FILE RAW COAL 2 (3)'!A103,'COAL RECEIPT &amp; GCV DATA (3)'!$F$3:$F$9)</f>
        <v>0</v>
      </c>
      <c r="G103" s="13">
        <f>IFERROR(VLOOKUP(A103,'COAL RECEIPT &amp; GCV DATA (3)'!$A$2:$V$9,7,0),0)</f>
        <v>0</v>
      </c>
      <c r="H103" s="13">
        <f>IFERROR(VLOOKUP(A103,'COAL RECEIPT &amp; GCV DATA (3)'!$A$2:$V$9,8,0),0)</f>
        <v>0</v>
      </c>
      <c r="I103" s="13">
        <f>IFERROR(VLOOKUP(A103,'COAL RECEIPT &amp; GCV DATA (3)'!$A$2:$V$9,9,0),0)</f>
        <v>0</v>
      </c>
      <c r="J103" s="13">
        <f>IFERROR(VLOOKUP(A103,'COAL RECEIPT &amp; GCV DATA (3)'!$A$2:$V$9,10,0),0)</f>
        <v>0</v>
      </c>
      <c r="K103" s="15">
        <f>SUMIF('COAL RECEIPT &amp; GCV DATA (3)'!$A$3:$A$9,'MASTER DATA FILE RAW COAL 2 (3)'!A103,'COAL RECEIPT &amp; GCV DATA (3)'!$K$3:$K$9)</f>
        <v>0</v>
      </c>
      <c r="L103" s="15">
        <f>SUMIF('COAL RECEIPT &amp; GCV DATA (3)'!$A$3:$A$9,'MASTER DATA FILE RAW COAL 2 (3)'!A103,'COAL RECEIPT &amp; GCV DATA (3)'!$L$3:$L$9)</f>
        <v>0</v>
      </c>
      <c r="M103" s="15">
        <f t="shared" si="6"/>
        <v>0</v>
      </c>
      <c r="N103" s="15">
        <f t="shared" si="7"/>
        <v>0</v>
      </c>
      <c r="O103" s="15">
        <f>SUMIF('COAL RECEIPT &amp; GCV DATA (3)'!$A$3:$A$9,'MASTER DATA FILE RAW COAL 2 (3)'!A103,'COAL RECEIPT &amp; GCV DATA (3)'!$O$3:$O$9)</f>
        <v>0</v>
      </c>
      <c r="P103" s="15">
        <f t="shared" si="11"/>
        <v>0</v>
      </c>
      <c r="Q103" s="15">
        <f>SUMIF('COAL RECEIPT &amp; GCV DATA (3)'!$A$3:$A$9,'MASTER DATA FILE RAW COAL 2 (3)'!A103,'COAL RECEIPT &amp; GCV DATA (3)'!$Q$3:$Q$9)+IF(H103=$J$234,($K$234*K103),0)+IF(H103=$J$235,($K$235*K103),0)++IF(H102=$J$235,($K$236*K103),0)</f>
        <v>0</v>
      </c>
      <c r="R103" s="16">
        <f>SUMIF('COAL RECEIPT &amp; GCV DATA (3)'!$A$3:$A$9,'MASTER DATA FILE RAW COAL 2 (3)'!A103,'COAL RECEIPT &amp; GCV DATA (3)'!$R$3:$R$9)+IF(H103=$J$234,($K$234*K103),0)+IF(H103=$J$235,($K$235*K103),0)</f>
        <v>0</v>
      </c>
      <c r="S103" s="15">
        <f t="shared" si="8"/>
        <v>0</v>
      </c>
      <c r="T103" s="15">
        <f>SUMIF('COAL RECEIPT &amp; GCV DATA (3)'!$A$3:$A$9,'MASTER DATA FILE RAW COAL 2 (3)'!A103,'COAL RECEIPT &amp; GCV DATA (3)'!$T$3:$T$9)</f>
        <v>0</v>
      </c>
      <c r="U103" s="15">
        <f t="shared" si="9"/>
        <v>0</v>
      </c>
      <c r="V103" s="15">
        <f>SUMIF('COAL RECEIPT &amp; GCV DATA (3)'!$A$3:$A$9,'MASTER DATA FILE RAW COAL 2 (3)'!A103,'COAL RECEIPT &amp; GCV DATA (3)'!$V$3:$V$9)</f>
        <v>0</v>
      </c>
      <c r="W103" s="15">
        <f t="shared" si="10"/>
        <v>0</v>
      </c>
    </row>
    <row r="104" spans="1:23" customFormat="1" x14ac:dyDescent="0.3">
      <c r="A104" s="12"/>
      <c r="B104" s="12">
        <f>SUMIF('COAL RECEIPT &amp; GCV DATA (3)'!$A$3:$A$9,'MASTER DATA FILE RAW COAL 2 (3)'!A104,'COAL RECEIPT &amp; GCV DATA (3)'!$B$3:$B$9)</f>
        <v>0</v>
      </c>
      <c r="C104" s="13">
        <f>SUMIF('COAL RECEIPT &amp; GCV DATA (3)'!$A$3:$A$9,'MASTER DATA FILE RAW COAL 2 (3)'!A104,'COAL RECEIPT &amp; GCV DATA (3)'!$C$3:$C$9)</f>
        <v>0</v>
      </c>
      <c r="D104" s="13">
        <f>IFERROR(VLOOKUP(A104,'COAL RECEIPT &amp; GCV DATA (3)'!$A$2:$V$9,4,0),0)</f>
        <v>0</v>
      </c>
      <c r="E104" s="14">
        <f>IFERROR(VLOOKUP(A104,'COAL RECEIPT &amp; GCV DATA (3)'!$A$2:$V$9,5,0),0)</f>
        <v>0</v>
      </c>
      <c r="F104" s="13">
        <f>SUMIF('COAL RECEIPT &amp; GCV DATA (3)'!$A$3:$A$9,'MASTER DATA FILE RAW COAL 2 (3)'!A104,'COAL RECEIPT &amp; GCV DATA (3)'!$F$3:$F$9)</f>
        <v>0</v>
      </c>
      <c r="G104" s="13">
        <f>IFERROR(VLOOKUP(A104,'COAL RECEIPT &amp; GCV DATA (3)'!$A$2:$V$9,7,0),0)</f>
        <v>0</v>
      </c>
      <c r="H104" s="13">
        <f>IFERROR(VLOOKUP(A104,'COAL RECEIPT &amp; GCV DATA (3)'!$A$2:$V$9,8,0),0)</f>
        <v>0</v>
      </c>
      <c r="I104" s="13">
        <f>IFERROR(VLOOKUP(A104,'COAL RECEIPT &amp; GCV DATA (3)'!$A$2:$V$9,9,0),0)</f>
        <v>0</v>
      </c>
      <c r="J104" s="13">
        <f>IFERROR(VLOOKUP(A104,'COAL RECEIPT &amp; GCV DATA (3)'!$A$2:$V$9,10,0),0)</f>
        <v>0</v>
      </c>
      <c r="K104" s="15">
        <f>SUMIF('COAL RECEIPT &amp; GCV DATA (3)'!$A$3:$A$9,'MASTER DATA FILE RAW COAL 2 (3)'!A104,'COAL RECEIPT &amp; GCV DATA (3)'!$K$3:$K$9)</f>
        <v>0</v>
      </c>
      <c r="L104" s="15">
        <f>SUMIF('COAL RECEIPT &amp; GCV DATA (3)'!$A$3:$A$9,'MASTER DATA FILE RAW COAL 2 (3)'!A104,'COAL RECEIPT &amp; GCV DATA (3)'!$L$3:$L$9)</f>
        <v>0</v>
      </c>
      <c r="M104" s="15">
        <f t="shared" si="6"/>
        <v>0</v>
      </c>
      <c r="N104" s="15">
        <f t="shared" si="7"/>
        <v>0</v>
      </c>
      <c r="O104" s="15">
        <f>SUMIF('COAL RECEIPT &amp; GCV DATA (3)'!$A$3:$A$9,'MASTER DATA FILE RAW COAL 2 (3)'!A104,'COAL RECEIPT &amp; GCV DATA (3)'!$O$3:$O$9)</f>
        <v>0</v>
      </c>
      <c r="P104" s="15">
        <f t="shared" si="11"/>
        <v>0</v>
      </c>
      <c r="Q104" s="15">
        <f>SUMIF('COAL RECEIPT &amp; GCV DATA (3)'!$A$3:$A$9,'MASTER DATA FILE RAW COAL 2 (3)'!A104,'COAL RECEIPT &amp; GCV DATA (3)'!$Q$3:$Q$9)+IF(H104=$J$234,($K$234*K104),0)+IF(H104=$J$235,($K$235*K104),0)++IF(H103=$J$235,($K$236*K104),0)</f>
        <v>0</v>
      </c>
      <c r="R104" s="16">
        <f>SUMIF('COAL RECEIPT &amp; GCV DATA (3)'!$A$3:$A$9,'MASTER DATA FILE RAW COAL 2 (3)'!A104,'COAL RECEIPT &amp; GCV DATA (3)'!$R$3:$R$9)+IF(H104=$J$234,($K$234*K104),0)+IF(H104=$J$235,($K$235*K104),0)</f>
        <v>0</v>
      </c>
      <c r="S104" s="15">
        <f t="shared" si="8"/>
        <v>0</v>
      </c>
      <c r="T104" s="15">
        <f>SUMIF('COAL RECEIPT &amp; GCV DATA (3)'!$A$3:$A$9,'MASTER DATA FILE RAW COAL 2 (3)'!A104,'COAL RECEIPT &amp; GCV DATA (3)'!$T$3:$T$9)</f>
        <v>0</v>
      </c>
      <c r="U104" s="15">
        <f t="shared" si="9"/>
        <v>0</v>
      </c>
      <c r="V104" s="15">
        <f>SUMIF('COAL RECEIPT &amp; GCV DATA (3)'!$A$3:$A$9,'MASTER DATA FILE RAW COAL 2 (3)'!A104,'COAL RECEIPT &amp; GCV DATA (3)'!$V$3:$V$9)</f>
        <v>0</v>
      </c>
      <c r="W104" s="15">
        <f t="shared" si="10"/>
        <v>0</v>
      </c>
    </row>
    <row r="105" spans="1:23" customFormat="1" x14ac:dyDescent="0.3">
      <c r="A105" s="12"/>
      <c r="B105" s="12">
        <f>SUMIF('COAL RECEIPT &amp; GCV DATA (3)'!$A$3:$A$9,'MASTER DATA FILE RAW COAL 2 (3)'!A105,'COAL RECEIPT &amp; GCV DATA (3)'!$B$3:$B$9)</f>
        <v>0</v>
      </c>
      <c r="C105" s="13">
        <f>SUMIF('COAL RECEIPT &amp; GCV DATA (3)'!$A$3:$A$9,'MASTER DATA FILE RAW COAL 2 (3)'!A105,'COAL RECEIPT &amp; GCV DATA (3)'!$C$3:$C$9)</f>
        <v>0</v>
      </c>
      <c r="D105" s="13">
        <f>IFERROR(VLOOKUP(A105,'COAL RECEIPT &amp; GCV DATA (3)'!$A$2:$V$9,4,0),0)</f>
        <v>0</v>
      </c>
      <c r="E105" s="14">
        <f>IFERROR(VLOOKUP(A105,'COAL RECEIPT &amp; GCV DATA (3)'!$A$2:$V$9,5,0),0)</f>
        <v>0</v>
      </c>
      <c r="F105" s="13">
        <f>SUMIF('COAL RECEIPT &amp; GCV DATA (3)'!$A$3:$A$9,'MASTER DATA FILE RAW COAL 2 (3)'!A105,'COAL RECEIPT &amp; GCV DATA (3)'!$F$3:$F$9)</f>
        <v>0</v>
      </c>
      <c r="G105" s="13">
        <f>IFERROR(VLOOKUP(A105,'COAL RECEIPT &amp; GCV DATA (3)'!$A$2:$V$9,7,0),0)</f>
        <v>0</v>
      </c>
      <c r="H105" s="13">
        <f>IFERROR(VLOOKUP(A105,'COAL RECEIPT &amp; GCV DATA (3)'!$A$2:$V$9,8,0),0)</f>
        <v>0</v>
      </c>
      <c r="I105" s="13">
        <f>IFERROR(VLOOKUP(A105,'COAL RECEIPT &amp; GCV DATA (3)'!$A$2:$V$9,9,0),0)</f>
        <v>0</v>
      </c>
      <c r="J105" s="13">
        <f>IFERROR(VLOOKUP(A105,'COAL RECEIPT &amp; GCV DATA (3)'!$A$2:$V$9,10,0),0)</f>
        <v>0</v>
      </c>
      <c r="K105" s="15">
        <f>SUMIF('COAL RECEIPT &amp; GCV DATA (3)'!$A$3:$A$9,'MASTER DATA FILE RAW COAL 2 (3)'!A105,'COAL RECEIPT &amp; GCV DATA (3)'!$K$3:$K$9)</f>
        <v>0</v>
      </c>
      <c r="L105" s="15">
        <f>SUMIF('COAL RECEIPT &amp; GCV DATA (3)'!$A$3:$A$9,'MASTER DATA FILE RAW COAL 2 (3)'!A105,'COAL RECEIPT &amp; GCV DATA (3)'!$L$3:$L$9)</f>
        <v>0</v>
      </c>
      <c r="M105" s="15">
        <f t="shared" si="6"/>
        <v>0</v>
      </c>
      <c r="N105" s="15">
        <f t="shared" si="7"/>
        <v>0</v>
      </c>
      <c r="O105" s="15">
        <f>SUMIF('COAL RECEIPT &amp; GCV DATA (3)'!$A$3:$A$9,'MASTER DATA FILE RAW COAL 2 (3)'!A105,'COAL RECEIPT &amp; GCV DATA (3)'!$O$3:$O$9)</f>
        <v>0</v>
      </c>
      <c r="P105" s="15">
        <f t="shared" si="11"/>
        <v>0</v>
      </c>
      <c r="Q105" s="15">
        <f>SUMIF('COAL RECEIPT &amp; GCV DATA (3)'!$A$3:$A$9,'MASTER DATA FILE RAW COAL 2 (3)'!A105,'COAL RECEIPT &amp; GCV DATA (3)'!$Q$3:$Q$9)+IF(H105=$J$234,($K$234*K105),0)+IF(H105=$J$235,($K$235*K105),0)++IF(H104=$J$235,($K$236*K105),0)</f>
        <v>0</v>
      </c>
      <c r="R105" s="16">
        <f>SUMIF('COAL RECEIPT &amp; GCV DATA (3)'!$A$3:$A$9,'MASTER DATA FILE RAW COAL 2 (3)'!A105,'COAL RECEIPT &amp; GCV DATA (3)'!$R$3:$R$9)+IF(H105=$J$234,($K$234*K105),0)+IF(H105=$J$235,($K$235*K105),0)</f>
        <v>0</v>
      </c>
      <c r="S105" s="15">
        <f t="shared" si="8"/>
        <v>0</v>
      </c>
      <c r="T105" s="15">
        <f>SUMIF('COAL RECEIPT &amp; GCV DATA (3)'!$A$3:$A$9,'MASTER DATA FILE RAW COAL 2 (3)'!A105,'COAL RECEIPT &amp; GCV DATA (3)'!$T$3:$T$9)</f>
        <v>0</v>
      </c>
      <c r="U105" s="15">
        <f t="shared" si="9"/>
        <v>0</v>
      </c>
      <c r="V105" s="15">
        <f>SUMIF('COAL RECEIPT &amp; GCV DATA (3)'!$A$3:$A$9,'MASTER DATA FILE RAW COAL 2 (3)'!A105,'COAL RECEIPT &amp; GCV DATA (3)'!$V$3:$V$9)</f>
        <v>0</v>
      </c>
      <c r="W105" s="15">
        <f t="shared" si="10"/>
        <v>0</v>
      </c>
    </row>
    <row r="106" spans="1:23" customFormat="1" x14ac:dyDescent="0.3">
      <c r="A106" s="12"/>
      <c r="B106" s="12">
        <f>SUMIF('COAL RECEIPT &amp; GCV DATA (3)'!$A$3:$A$9,'MASTER DATA FILE RAW COAL 2 (3)'!A106,'COAL RECEIPT &amp; GCV DATA (3)'!$B$3:$B$9)</f>
        <v>0</v>
      </c>
      <c r="C106" s="13">
        <f>SUMIF('COAL RECEIPT &amp; GCV DATA (3)'!$A$3:$A$9,'MASTER DATA FILE RAW COAL 2 (3)'!A106,'COAL RECEIPT &amp; GCV DATA (3)'!$C$3:$C$9)</f>
        <v>0</v>
      </c>
      <c r="D106" s="13">
        <f>IFERROR(VLOOKUP(A106,'COAL RECEIPT &amp; GCV DATA (3)'!$A$2:$V$9,4,0),0)</f>
        <v>0</v>
      </c>
      <c r="E106" s="14">
        <f>IFERROR(VLOOKUP(A106,'COAL RECEIPT &amp; GCV DATA (3)'!$A$2:$V$9,5,0),0)</f>
        <v>0</v>
      </c>
      <c r="F106" s="13">
        <f>SUMIF('COAL RECEIPT &amp; GCV DATA (3)'!$A$3:$A$9,'MASTER DATA FILE RAW COAL 2 (3)'!A106,'COAL RECEIPT &amp; GCV DATA (3)'!$F$3:$F$9)</f>
        <v>0</v>
      </c>
      <c r="G106" s="13">
        <f>IFERROR(VLOOKUP(A106,'COAL RECEIPT &amp; GCV DATA (3)'!$A$2:$V$9,7,0),0)</f>
        <v>0</v>
      </c>
      <c r="H106" s="13">
        <f>IFERROR(VLOOKUP(A106,'COAL RECEIPT &amp; GCV DATA (3)'!$A$2:$V$9,8,0),0)</f>
        <v>0</v>
      </c>
      <c r="I106" s="13">
        <f>IFERROR(VLOOKUP(A106,'COAL RECEIPT &amp; GCV DATA (3)'!$A$2:$V$9,9,0),0)</f>
        <v>0</v>
      </c>
      <c r="J106" s="13">
        <f>IFERROR(VLOOKUP(A106,'COAL RECEIPT &amp; GCV DATA (3)'!$A$2:$V$9,10,0),0)</f>
        <v>0</v>
      </c>
      <c r="K106" s="15">
        <f>SUMIF('COAL RECEIPT &amp; GCV DATA (3)'!$A$3:$A$9,'MASTER DATA FILE RAW COAL 2 (3)'!A106,'COAL RECEIPT &amp; GCV DATA (3)'!$K$3:$K$9)</f>
        <v>0</v>
      </c>
      <c r="L106" s="15">
        <f>SUMIF('COAL RECEIPT &amp; GCV DATA (3)'!$A$3:$A$9,'MASTER DATA FILE RAW COAL 2 (3)'!A106,'COAL RECEIPT &amp; GCV DATA (3)'!$L$3:$L$9)</f>
        <v>0</v>
      </c>
      <c r="M106" s="15">
        <f t="shared" si="6"/>
        <v>0</v>
      </c>
      <c r="N106" s="15">
        <f t="shared" si="7"/>
        <v>0</v>
      </c>
      <c r="O106" s="15">
        <f>SUMIF('COAL RECEIPT &amp; GCV DATA (3)'!$A$3:$A$9,'MASTER DATA FILE RAW COAL 2 (3)'!A106,'COAL RECEIPT &amp; GCV DATA (3)'!$O$3:$O$9)</f>
        <v>0</v>
      </c>
      <c r="P106" s="15">
        <f t="shared" si="11"/>
        <v>0</v>
      </c>
      <c r="Q106" s="15">
        <f>SUMIF('COAL RECEIPT &amp; GCV DATA (3)'!$A$3:$A$9,'MASTER DATA FILE RAW COAL 2 (3)'!A106,'COAL RECEIPT &amp; GCV DATA (3)'!$Q$3:$Q$9)+IF(H106=$J$234,($K$234*K106),0)+IF(H106=$J$235,($K$235*K106),0)++IF(H105=$J$235,($K$236*K106),0)</f>
        <v>0</v>
      </c>
      <c r="R106" s="16">
        <f>SUMIF('COAL RECEIPT &amp; GCV DATA (3)'!$A$3:$A$9,'MASTER DATA FILE RAW COAL 2 (3)'!A106,'COAL RECEIPT &amp; GCV DATA (3)'!$R$3:$R$9)+IF(H106=$J$234,($K$234*K106),0)+IF(H106=$J$235,($K$235*K106),0)</f>
        <v>0</v>
      </c>
      <c r="S106" s="15">
        <f t="shared" si="8"/>
        <v>0</v>
      </c>
      <c r="T106" s="15">
        <f>SUMIF('COAL RECEIPT &amp; GCV DATA (3)'!$A$3:$A$9,'MASTER DATA FILE RAW COAL 2 (3)'!A106,'COAL RECEIPT &amp; GCV DATA (3)'!$T$3:$T$9)</f>
        <v>0</v>
      </c>
      <c r="U106" s="15">
        <f t="shared" si="9"/>
        <v>0</v>
      </c>
      <c r="V106" s="15">
        <f>SUMIF('COAL RECEIPT &amp; GCV DATA (3)'!$A$3:$A$9,'MASTER DATA FILE RAW COAL 2 (3)'!A106,'COAL RECEIPT &amp; GCV DATA (3)'!$V$3:$V$9)</f>
        <v>0</v>
      </c>
      <c r="W106" s="15">
        <f t="shared" si="10"/>
        <v>0</v>
      </c>
    </row>
    <row r="107" spans="1:23" customFormat="1" x14ac:dyDescent="0.3">
      <c r="A107" s="12"/>
      <c r="B107" s="12">
        <f>SUMIF('COAL RECEIPT &amp; GCV DATA (3)'!$A$3:$A$9,'MASTER DATA FILE RAW COAL 2 (3)'!A107,'COAL RECEIPT &amp; GCV DATA (3)'!$B$3:$B$9)</f>
        <v>0</v>
      </c>
      <c r="C107" s="13">
        <f>SUMIF('COAL RECEIPT &amp; GCV DATA (3)'!$A$3:$A$9,'MASTER DATA FILE RAW COAL 2 (3)'!A107,'COAL RECEIPT &amp; GCV DATA (3)'!$C$3:$C$9)</f>
        <v>0</v>
      </c>
      <c r="D107" s="13">
        <f>IFERROR(VLOOKUP(A107,'COAL RECEIPT &amp; GCV DATA (3)'!$A$2:$V$9,4,0),0)</f>
        <v>0</v>
      </c>
      <c r="E107" s="14">
        <f>IFERROR(VLOOKUP(A107,'COAL RECEIPT &amp; GCV DATA (3)'!$A$2:$V$9,5,0),0)</f>
        <v>0</v>
      </c>
      <c r="F107" s="13">
        <f>SUMIF('COAL RECEIPT &amp; GCV DATA (3)'!$A$3:$A$9,'MASTER DATA FILE RAW COAL 2 (3)'!A107,'COAL RECEIPT &amp; GCV DATA (3)'!$F$3:$F$9)</f>
        <v>0</v>
      </c>
      <c r="G107" s="13">
        <f>IFERROR(VLOOKUP(A107,'COAL RECEIPT &amp; GCV DATA (3)'!$A$2:$V$9,7,0),0)</f>
        <v>0</v>
      </c>
      <c r="H107" s="13">
        <f>IFERROR(VLOOKUP(A107,'COAL RECEIPT &amp; GCV DATA (3)'!$A$2:$V$9,8,0),0)</f>
        <v>0</v>
      </c>
      <c r="I107" s="13">
        <f>IFERROR(VLOOKUP(A107,'COAL RECEIPT &amp; GCV DATA (3)'!$A$2:$V$9,9,0),0)</f>
        <v>0</v>
      </c>
      <c r="J107" s="13">
        <f>IFERROR(VLOOKUP(A107,'COAL RECEIPT &amp; GCV DATA (3)'!$A$2:$V$9,10,0),0)</f>
        <v>0</v>
      </c>
      <c r="K107" s="15">
        <f>SUMIF('COAL RECEIPT &amp; GCV DATA (3)'!$A$3:$A$9,'MASTER DATA FILE RAW COAL 2 (3)'!A107,'COAL RECEIPT &amp; GCV DATA (3)'!$K$3:$K$9)</f>
        <v>0</v>
      </c>
      <c r="L107" s="15">
        <f>SUMIF('COAL RECEIPT &amp; GCV DATA (3)'!$A$3:$A$9,'MASTER DATA FILE RAW COAL 2 (3)'!A107,'COAL RECEIPT &amp; GCV DATA (3)'!$L$3:$L$9)</f>
        <v>0</v>
      </c>
      <c r="M107" s="15">
        <f t="shared" si="6"/>
        <v>0</v>
      </c>
      <c r="N107" s="15">
        <f t="shared" si="7"/>
        <v>0</v>
      </c>
      <c r="O107" s="15">
        <f>SUMIF('COAL RECEIPT &amp; GCV DATA (3)'!$A$3:$A$9,'MASTER DATA FILE RAW COAL 2 (3)'!A107,'COAL RECEIPT &amp; GCV DATA (3)'!$O$3:$O$9)</f>
        <v>0</v>
      </c>
      <c r="P107" s="15">
        <f t="shared" si="11"/>
        <v>0</v>
      </c>
      <c r="Q107" s="15">
        <f>SUMIF('COAL RECEIPT &amp; GCV DATA (3)'!$A$3:$A$9,'MASTER DATA FILE RAW COAL 2 (3)'!A107,'COAL RECEIPT &amp; GCV DATA (3)'!$Q$3:$Q$9)+IF(H107=$J$234,($K$234*K107),0)+IF(H107=$J$235,($K$235*K107),0)++IF(H106=$J$235,($K$236*K107),0)</f>
        <v>0</v>
      </c>
      <c r="R107" s="16">
        <f>SUMIF('COAL RECEIPT &amp; GCV DATA (3)'!$A$3:$A$9,'MASTER DATA FILE RAW COAL 2 (3)'!A107,'COAL RECEIPT &amp; GCV DATA (3)'!$R$3:$R$9)+IF(H107=$J$234,($K$234*K107),0)+IF(H107=$J$235,($K$235*K107),0)</f>
        <v>0</v>
      </c>
      <c r="S107" s="15">
        <f t="shared" si="8"/>
        <v>0</v>
      </c>
      <c r="T107" s="15">
        <f>SUMIF('COAL RECEIPT &amp; GCV DATA (3)'!$A$3:$A$9,'MASTER DATA FILE RAW COAL 2 (3)'!A107,'COAL RECEIPT &amp; GCV DATA (3)'!$T$3:$T$9)</f>
        <v>0</v>
      </c>
      <c r="U107" s="15">
        <f t="shared" si="9"/>
        <v>0</v>
      </c>
      <c r="V107" s="15">
        <f>SUMIF('COAL RECEIPT &amp; GCV DATA (3)'!$A$3:$A$9,'MASTER DATA FILE RAW COAL 2 (3)'!A107,'COAL RECEIPT &amp; GCV DATA (3)'!$V$3:$V$9)</f>
        <v>0</v>
      </c>
      <c r="W107" s="15">
        <f t="shared" si="10"/>
        <v>0</v>
      </c>
    </row>
    <row r="108" spans="1:23" customFormat="1" x14ac:dyDescent="0.3">
      <c r="A108" s="12"/>
      <c r="B108" s="12">
        <f>SUMIF('COAL RECEIPT &amp; GCV DATA (3)'!$A$3:$A$9,'MASTER DATA FILE RAW COAL 2 (3)'!A108,'COAL RECEIPT &amp; GCV DATA (3)'!$B$3:$B$9)</f>
        <v>0</v>
      </c>
      <c r="C108" s="13">
        <f>SUMIF('COAL RECEIPT &amp; GCV DATA (3)'!$A$3:$A$9,'MASTER DATA FILE RAW COAL 2 (3)'!A108,'COAL RECEIPT &amp; GCV DATA (3)'!$C$3:$C$9)</f>
        <v>0</v>
      </c>
      <c r="D108" s="13">
        <f>IFERROR(VLOOKUP(A108,'COAL RECEIPT &amp; GCV DATA (3)'!$A$2:$V$9,4,0),0)</f>
        <v>0</v>
      </c>
      <c r="E108" s="14">
        <f>IFERROR(VLOOKUP(A108,'COAL RECEIPT &amp; GCV DATA (3)'!$A$2:$V$9,5,0),0)</f>
        <v>0</v>
      </c>
      <c r="F108" s="13">
        <f>SUMIF('COAL RECEIPT &amp; GCV DATA (3)'!$A$3:$A$9,'MASTER DATA FILE RAW COAL 2 (3)'!A108,'COAL RECEIPT &amp; GCV DATA (3)'!$F$3:$F$9)</f>
        <v>0</v>
      </c>
      <c r="G108" s="13">
        <f>IFERROR(VLOOKUP(A108,'COAL RECEIPT &amp; GCV DATA (3)'!$A$2:$V$9,7,0),0)</f>
        <v>0</v>
      </c>
      <c r="H108" s="13">
        <f>IFERROR(VLOOKUP(A108,'COAL RECEIPT &amp; GCV DATA (3)'!$A$2:$V$9,8,0),0)</f>
        <v>0</v>
      </c>
      <c r="I108" s="13">
        <f>IFERROR(VLOOKUP(A108,'COAL RECEIPT &amp; GCV DATA (3)'!$A$2:$V$9,9,0),0)</f>
        <v>0</v>
      </c>
      <c r="J108" s="13">
        <f>IFERROR(VLOOKUP(A108,'COAL RECEIPT &amp; GCV DATA (3)'!$A$2:$V$9,10,0),0)</f>
        <v>0</v>
      </c>
      <c r="K108" s="15">
        <f>SUMIF('COAL RECEIPT &amp; GCV DATA (3)'!$A$3:$A$9,'MASTER DATA FILE RAW COAL 2 (3)'!A108,'COAL RECEIPT &amp; GCV DATA (3)'!$K$3:$K$9)</f>
        <v>0</v>
      </c>
      <c r="L108" s="15">
        <f>SUMIF('COAL RECEIPT &amp; GCV DATA (3)'!$A$3:$A$9,'MASTER DATA FILE RAW COAL 2 (3)'!A108,'COAL RECEIPT &amp; GCV DATA (3)'!$L$3:$L$9)</f>
        <v>0</v>
      </c>
      <c r="M108" s="15">
        <f t="shared" si="6"/>
        <v>0</v>
      </c>
      <c r="N108" s="15">
        <f t="shared" si="7"/>
        <v>0</v>
      </c>
      <c r="O108" s="15">
        <f>SUMIF('COAL RECEIPT &amp; GCV DATA (3)'!$A$3:$A$9,'MASTER DATA FILE RAW COAL 2 (3)'!A108,'COAL RECEIPT &amp; GCV DATA (3)'!$O$3:$O$9)</f>
        <v>0</v>
      </c>
      <c r="P108" s="15">
        <f t="shared" si="11"/>
        <v>0</v>
      </c>
      <c r="Q108" s="15">
        <f>SUMIF('COAL RECEIPT &amp; GCV DATA (3)'!$A$3:$A$9,'MASTER DATA FILE RAW COAL 2 (3)'!A108,'COAL RECEIPT &amp; GCV DATA (3)'!$Q$3:$Q$9)+IF(H108=$J$234,($K$234*K108),0)+IF(H108=$J$235,($K$235*K108),0)++IF(H107=$J$235,($K$236*K108),0)</f>
        <v>0</v>
      </c>
      <c r="R108" s="16">
        <f>SUMIF('COAL RECEIPT &amp; GCV DATA (3)'!$A$3:$A$9,'MASTER DATA FILE RAW COAL 2 (3)'!A108,'COAL RECEIPT &amp; GCV DATA (3)'!$R$3:$R$9)+IF(H108=$J$234,($K$234*K108),0)+IF(H108=$J$235,($K$235*K108),0)</f>
        <v>0</v>
      </c>
      <c r="S108" s="15">
        <f t="shared" si="8"/>
        <v>0</v>
      </c>
      <c r="T108" s="15">
        <f>SUMIF('COAL RECEIPT &amp; GCV DATA (3)'!$A$3:$A$9,'MASTER DATA FILE RAW COAL 2 (3)'!A108,'COAL RECEIPT &amp; GCV DATA (3)'!$T$3:$T$9)</f>
        <v>0</v>
      </c>
      <c r="U108" s="15">
        <f t="shared" si="9"/>
        <v>0</v>
      </c>
      <c r="V108" s="15">
        <f>SUMIF('COAL RECEIPT &amp; GCV DATA (3)'!$A$3:$A$9,'MASTER DATA FILE RAW COAL 2 (3)'!A108,'COAL RECEIPT &amp; GCV DATA (3)'!$V$3:$V$9)</f>
        <v>0</v>
      </c>
      <c r="W108" s="15">
        <f t="shared" si="10"/>
        <v>0</v>
      </c>
    </row>
    <row r="109" spans="1:23" customFormat="1" x14ac:dyDescent="0.3">
      <c r="A109" s="12"/>
      <c r="B109" s="12">
        <f>SUMIF('COAL RECEIPT &amp; GCV DATA (3)'!$A$3:$A$9,'MASTER DATA FILE RAW COAL 2 (3)'!A109,'COAL RECEIPT &amp; GCV DATA (3)'!$B$3:$B$9)</f>
        <v>0</v>
      </c>
      <c r="C109" s="13">
        <f>SUMIF('COAL RECEIPT &amp; GCV DATA (3)'!$A$3:$A$9,'MASTER DATA FILE RAW COAL 2 (3)'!A109,'COAL RECEIPT &amp; GCV DATA (3)'!$C$3:$C$9)</f>
        <v>0</v>
      </c>
      <c r="D109" s="13">
        <f>IFERROR(VLOOKUP(A109,'COAL RECEIPT &amp; GCV DATA (3)'!$A$2:$V$9,4,0),0)</f>
        <v>0</v>
      </c>
      <c r="E109" s="14">
        <f>IFERROR(VLOOKUP(A109,'COAL RECEIPT &amp; GCV DATA (3)'!$A$2:$V$9,5,0),0)</f>
        <v>0</v>
      </c>
      <c r="F109" s="13">
        <f>SUMIF('COAL RECEIPT &amp; GCV DATA (3)'!$A$3:$A$9,'MASTER DATA FILE RAW COAL 2 (3)'!A109,'COAL RECEIPT &amp; GCV DATA (3)'!$F$3:$F$9)</f>
        <v>0</v>
      </c>
      <c r="G109" s="13">
        <f>IFERROR(VLOOKUP(A109,'COAL RECEIPT &amp; GCV DATA (3)'!$A$2:$V$9,7,0),0)</f>
        <v>0</v>
      </c>
      <c r="H109" s="13">
        <f>IFERROR(VLOOKUP(A109,'COAL RECEIPT &amp; GCV DATA (3)'!$A$2:$V$9,8,0),0)</f>
        <v>0</v>
      </c>
      <c r="I109" s="13">
        <f>IFERROR(VLOOKUP(A109,'COAL RECEIPT &amp; GCV DATA (3)'!$A$2:$V$9,9,0),0)</f>
        <v>0</v>
      </c>
      <c r="J109" s="13">
        <f>IFERROR(VLOOKUP(A109,'COAL RECEIPT &amp; GCV DATA (3)'!$A$2:$V$9,10,0),0)</f>
        <v>0</v>
      </c>
      <c r="K109" s="15">
        <f>SUMIF('COAL RECEIPT &amp; GCV DATA (3)'!$A$3:$A$9,'MASTER DATA FILE RAW COAL 2 (3)'!A109,'COAL RECEIPT &amp; GCV DATA (3)'!$K$3:$K$9)</f>
        <v>0</v>
      </c>
      <c r="L109" s="15">
        <f>SUMIF('COAL RECEIPT &amp; GCV DATA (3)'!$A$3:$A$9,'MASTER DATA FILE RAW COAL 2 (3)'!A109,'COAL RECEIPT &amp; GCV DATA (3)'!$L$3:$L$9)</f>
        <v>0</v>
      </c>
      <c r="M109" s="15">
        <f t="shared" si="6"/>
        <v>0</v>
      </c>
      <c r="N109" s="15">
        <f t="shared" si="7"/>
        <v>0</v>
      </c>
      <c r="O109" s="15">
        <f>SUMIF('COAL RECEIPT &amp; GCV DATA (3)'!$A$3:$A$9,'MASTER DATA FILE RAW COAL 2 (3)'!A109,'COAL RECEIPT &amp; GCV DATA (3)'!$O$3:$O$9)</f>
        <v>0</v>
      </c>
      <c r="P109" s="15">
        <f t="shared" si="11"/>
        <v>0</v>
      </c>
      <c r="Q109" s="15">
        <f>SUMIF('COAL RECEIPT &amp; GCV DATA (3)'!$A$3:$A$9,'MASTER DATA FILE RAW COAL 2 (3)'!A109,'COAL RECEIPT &amp; GCV DATA (3)'!$Q$3:$Q$9)+IF(H109=$J$234,($K$234*K109),0)+IF(H109=$J$235,($K$235*K109),0)++IF(H108=$J$235,($K$236*K109),0)</f>
        <v>0</v>
      </c>
      <c r="R109" s="16">
        <f>SUMIF('COAL RECEIPT &amp; GCV DATA (3)'!$A$3:$A$9,'MASTER DATA FILE RAW COAL 2 (3)'!A109,'COAL RECEIPT &amp; GCV DATA (3)'!$R$3:$R$9)+IF(H109=$J$234,($K$234*K109),0)+IF(H109=$J$235,($K$235*K109),0)</f>
        <v>0</v>
      </c>
      <c r="S109" s="15">
        <f t="shared" si="8"/>
        <v>0</v>
      </c>
      <c r="T109" s="15">
        <f>SUMIF('COAL RECEIPT &amp; GCV DATA (3)'!$A$3:$A$9,'MASTER DATA FILE RAW COAL 2 (3)'!A109,'COAL RECEIPT &amp; GCV DATA (3)'!$T$3:$T$9)</f>
        <v>0</v>
      </c>
      <c r="U109" s="15">
        <f t="shared" si="9"/>
        <v>0</v>
      </c>
      <c r="V109" s="15">
        <f>SUMIF('COAL RECEIPT &amp; GCV DATA (3)'!$A$3:$A$9,'MASTER DATA FILE RAW COAL 2 (3)'!A109,'COAL RECEIPT &amp; GCV DATA (3)'!$V$3:$V$9)</f>
        <v>0</v>
      </c>
      <c r="W109" s="15">
        <f t="shared" si="10"/>
        <v>0</v>
      </c>
    </row>
    <row r="110" spans="1:23" customFormat="1" x14ac:dyDescent="0.3">
      <c r="A110" s="12"/>
      <c r="B110" s="12">
        <f>SUMIF('COAL RECEIPT &amp; GCV DATA (3)'!$A$3:$A$9,'MASTER DATA FILE RAW COAL 2 (3)'!A110,'COAL RECEIPT &amp; GCV DATA (3)'!$B$3:$B$9)</f>
        <v>0</v>
      </c>
      <c r="C110" s="13">
        <f>SUMIF('COAL RECEIPT &amp; GCV DATA (3)'!$A$3:$A$9,'MASTER DATA FILE RAW COAL 2 (3)'!A110,'COAL RECEIPT &amp; GCV DATA (3)'!$C$3:$C$9)</f>
        <v>0</v>
      </c>
      <c r="D110" s="13">
        <f>IFERROR(VLOOKUP(A110,'COAL RECEIPT &amp; GCV DATA (3)'!$A$2:$V$9,4,0),0)</f>
        <v>0</v>
      </c>
      <c r="E110" s="14">
        <f>IFERROR(VLOOKUP(A110,'COAL RECEIPT &amp; GCV DATA (3)'!$A$2:$V$9,5,0),0)</f>
        <v>0</v>
      </c>
      <c r="F110" s="13">
        <f>SUMIF('COAL RECEIPT &amp; GCV DATA (3)'!$A$3:$A$9,'MASTER DATA FILE RAW COAL 2 (3)'!A110,'COAL RECEIPT &amp; GCV DATA (3)'!$F$3:$F$9)</f>
        <v>0</v>
      </c>
      <c r="G110" s="13">
        <f>IFERROR(VLOOKUP(A110,'COAL RECEIPT &amp; GCV DATA (3)'!$A$2:$V$9,7,0),0)</f>
        <v>0</v>
      </c>
      <c r="H110" s="13">
        <f>IFERROR(VLOOKUP(A110,'COAL RECEIPT &amp; GCV DATA (3)'!$A$2:$V$9,8,0),0)</f>
        <v>0</v>
      </c>
      <c r="I110" s="13">
        <f>IFERROR(VLOOKUP(A110,'COAL RECEIPT &amp; GCV DATA (3)'!$A$2:$V$9,9,0),0)</f>
        <v>0</v>
      </c>
      <c r="J110" s="13">
        <f>IFERROR(VLOOKUP(A110,'COAL RECEIPT &amp; GCV DATA (3)'!$A$2:$V$9,10,0),0)</f>
        <v>0</v>
      </c>
      <c r="K110" s="15">
        <f>SUMIF('COAL RECEIPT &amp; GCV DATA (3)'!$A$3:$A$9,'MASTER DATA FILE RAW COAL 2 (3)'!A110,'COAL RECEIPT &amp; GCV DATA (3)'!$K$3:$K$9)</f>
        <v>0</v>
      </c>
      <c r="L110" s="15">
        <f>SUMIF('COAL RECEIPT &amp; GCV DATA (3)'!$A$3:$A$9,'MASTER DATA FILE RAW COAL 2 (3)'!A110,'COAL RECEIPT &amp; GCV DATA (3)'!$L$3:$L$9)</f>
        <v>0</v>
      </c>
      <c r="M110" s="15">
        <f t="shared" si="6"/>
        <v>0</v>
      </c>
      <c r="N110" s="15">
        <f t="shared" si="7"/>
        <v>0</v>
      </c>
      <c r="O110" s="15">
        <f>SUMIF('COAL RECEIPT &amp; GCV DATA (3)'!$A$3:$A$9,'MASTER DATA FILE RAW COAL 2 (3)'!A110,'COAL RECEIPT &amp; GCV DATA (3)'!$O$3:$O$9)</f>
        <v>0</v>
      </c>
      <c r="P110" s="15">
        <f t="shared" si="11"/>
        <v>0</v>
      </c>
      <c r="Q110" s="15">
        <f>SUMIF('COAL RECEIPT &amp; GCV DATA (3)'!$A$3:$A$9,'MASTER DATA FILE RAW COAL 2 (3)'!A110,'COAL RECEIPT &amp; GCV DATA (3)'!$Q$3:$Q$9)+IF(H110=$J$234,($K$234*K110),0)+IF(H110=$J$235,($K$235*K110),0)++IF(H109=$J$235,($K$236*K110),0)</f>
        <v>0</v>
      </c>
      <c r="R110" s="16">
        <f>SUMIF('COAL RECEIPT &amp; GCV DATA (3)'!$A$3:$A$9,'MASTER DATA FILE RAW COAL 2 (3)'!A110,'COAL RECEIPT &amp; GCV DATA (3)'!$R$3:$R$9)+IF(H110=$J$234,($K$234*K110),0)+IF(H110=$J$235,($K$235*K110),0)</f>
        <v>0</v>
      </c>
      <c r="S110" s="15">
        <f t="shared" si="8"/>
        <v>0</v>
      </c>
      <c r="T110" s="15">
        <f>SUMIF('COAL RECEIPT &amp; GCV DATA (3)'!$A$3:$A$9,'MASTER DATA FILE RAW COAL 2 (3)'!A110,'COAL RECEIPT &amp; GCV DATA (3)'!$T$3:$T$9)</f>
        <v>0</v>
      </c>
      <c r="U110" s="15">
        <f t="shared" si="9"/>
        <v>0</v>
      </c>
      <c r="V110" s="15">
        <f>SUMIF('COAL RECEIPT &amp; GCV DATA (3)'!$A$3:$A$9,'MASTER DATA FILE RAW COAL 2 (3)'!A110,'COAL RECEIPT &amp; GCV DATA (3)'!$V$3:$V$9)</f>
        <v>0</v>
      </c>
      <c r="W110" s="15">
        <f t="shared" si="10"/>
        <v>0</v>
      </c>
    </row>
    <row r="111" spans="1:23" customFormat="1" x14ac:dyDescent="0.3">
      <c r="A111" s="12"/>
      <c r="B111" s="12">
        <f>SUMIF('COAL RECEIPT &amp; GCV DATA (3)'!$A$3:$A$9,'MASTER DATA FILE RAW COAL 2 (3)'!A111,'COAL RECEIPT &amp; GCV DATA (3)'!$B$3:$B$9)</f>
        <v>0</v>
      </c>
      <c r="C111" s="13">
        <f>SUMIF('COAL RECEIPT &amp; GCV DATA (3)'!$A$3:$A$9,'MASTER DATA FILE RAW COAL 2 (3)'!A111,'COAL RECEIPT &amp; GCV DATA (3)'!$C$3:$C$9)</f>
        <v>0</v>
      </c>
      <c r="D111" s="13">
        <f>IFERROR(VLOOKUP(A111,'COAL RECEIPT &amp; GCV DATA (3)'!$A$2:$V$9,4,0),0)</f>
        <v>0</v>
      </c>
      <c r="E111" s="14">
        <f>IFERROR(VLOOKUP(A111,'COAL RECEIPT &amp; GCV DATA (3)'!$A$2:$V$9,5,0),0)</f>
        <v>0</v>
      </c>
      <c r="F111" s="13">
        <f>SUMIF('COAL RECEIPT &amp; GCV DATA (3)'!$A$3:$A$9,'MASTER DATA FILE RAW COAL 2 (3)'!A111,'COAL RECEIPT &amp; GCV DATA (3)'!$F$3:$F$9)</f>
        <v>0</v>
      </c>
      <c r="G111" s="13">
        <f>IFERROR(VLOOKUP(A111,'COAL RECEIPT &amp; GCV DATA (3)'!$A$2:$V$9,7,0),0)</f>
        <v>0</v>
      </c>
      <c r="H111" s="13">
        <f>IFERROR(VLOOKUP(A111,'COAL RECEIPT &amp; GCV DATA (3)'!$A$2:$V$9,8,0),0)</f>
        <v>0</v>
      </c>
      <c r="I111" s="13">
        <f>IFERROR(VLOOKUP(A111,'COAL RECEIPT &amp; GCV DATA (3)'!$A$2:$V$9,9,0),0)</f>
        <v>0</v>
      </c>
      <c r="J111" s="13">
        <f>IFERROR(VLOOKUP(A111,'COAL RECEIPT &amp; GCV DATA (3)'!$A$2:$V$9,10,0),0)</f>
        <v>0</v>
      </c>
      <c r="K111" s="15">
        <f>SUMIF('COAL RECEIPT &amp; GCV DATA (3)'!$A$3:$A$9,'MASTER DATA FILE RAW COAL 2 (3)'!A111,'COAL RECEIPT &amp; GCV DATA (3)'!$K$3:$K$9)</f>
        <v>0</v>
      </c>
      <c r="L111" s="15">
        <f>SUMIF('COAL RECEIPT &amp; GCV DATA (3)'!$A$3:$A$9,'MASTER DATA FILE RAW COAL 2 (3)'!A111,'COAL RECEIPT &amp; GCV DATA (3)'!$L$3:$L$9)</f>
        <v>0</v>
      </c>
      <c r="M111" s="15">
        <f t="shared" si="6"/>
        <v>0</v>
      </c>
      <c r="N111" s="15">
        <f t="shared" si="7"/>
        <v>0</v>
      </c>
      <c r="O111" s="15">
        <f>SUMIF('COAL RECEIPT &amp; GCV DATA (3)'!$A$3:$A$9,'MASTER DATA FILE RAW COAL 2 (3)'!A111,'COAL RECEIPT &amp; GCV DATA (3)'!$O$3:$O$9)</f>
        <v>0</v>
      </c>
      <c r="P111" s="15">
        <f t="shared" si="11"/>
        <v>0</v>
      </c>
      <c r="Q111" s="15">
        <f>SUMIF('COAL RECEIPT &amp; GCV DATA (3)'!$A$3:$A$9,'MASTER DATA FILE RAW COAL 2 (3)'!A111,'COAL RECEIPT &amp; GCV DATA (3)'!$Q$3:$Q$9)+IF(H111=$J$234,($K$234*K111),0)+IF(H111=$J$235,($K$235*K111),0)++IF(H110=$J$235,($K$236*K111),0)</f>
        <v>0</v>
      </c>
      <c r="R111" s="16">
        <f>SUMIF('COAL RECEIPT &amp; GCV DATA (3)'!$A$3:$A$9,'MASTER DATA FILE RAW COAL 2 (3)'!A111,'COAL RECEIPT &amp; GCV DATA (3)'!$R$3:$R$9)+IF(H111=$J$234,($K$234*K111),0)+IF(H111=$J$235,($K$235*K111),0)</f>
        <v>0</v>
      </c>
      <c r="S111" s="15">
        <f t="shared" si="8"/>
        <v>0</v>
      </c>
      <c r="T111" s="15">
        <f>SUMIF('COAL RECEIPT &amp; GCV DATA (3)'!$A$3:$A$9,'MASTER DATA FILE RAW COAL 2 (3)'!A111,'COAL RECEIPT &amp; GCV DATA (3)'!$T$3:$T$9)</f>
        <v>0</v>
      </c>
      <c r="U111" s="15">
        <f t="shared" si="9"/>
        <v>0</v>
      </c>
      <c r="V111" s="15">
        <f>SUMIF('COAL RECEIPT &amp; GCV DATA (3)'!$A$3:$A$9,'MASTER DATA FILE RAW COAL 2 (3)'!A111,'COAL RECEIPT &amp; GCV DATA (3)'!$V$3:$V$9)</f>
        <v>0</v>
      </c>
      <c r="W111" s="15">
        <f t="shared" si="10"/>
        <v>0</v>
      </c>
    </row>
    <row r="112" spans="1:23" customFormat="1" x14ac:dyDescent="0.3">
      <c r="A112" s="12"/>
      <c r="B112" s="12">
        <f>SUMIF('COAL RECEIPT &amp; GCV DATA (3)'!$A$3:$A$9,'MASTER DATA FILE RAW COAL 2 (3)'!A112,'COAL RECEIPT &amp; GCV DATA (3)'!$B$3:$B$9)</f>
        <v>0</v>
      </c>
      <c r="C112" s="13">
        <f>SUMIF('COAL RECEIPT &amp; GCV DATA (3)'!$A$3:$A$9,'MASTER DATA FILE RAW COAL 2 (3)'!A112,'COAL RECEIPT &amp; GCV DATA (3)'!$C$3:$C$9)</f>
        <v>0</v>
      </c>
      <c r="D112" s="13">
        <f>IFERROR(VLOOKUP(A112,'COAL RECEIPT &amp; GCV DATA (3)'!$A$2:$V$9,4,0),0)</f>
        <v>0</v>
      </c>
      <c r="E112" s="14">
        <f>IFERROR(VLOOKUP(A112,'COAL RECEIPT &amp; GCV DATA (3)'!$A$2:$V$9,5,0),0)</f>
        <v>0</v>
      </c>
      <c r="F112" s="13">
        <f>SUMIF('COAL RECEIPT &amp; GCV DATA (3)'!$A$3:$A$9,'MASTER DATA FILE RAW COAL 2 (3)'!A112,'COAL RECEIPT &amp; GCV DATA (3)'!$F$3:$F$9)</f>
        <v>0</v>
      </c>
      <c r="G112" s="13">
        <f>IFERROR(VLOOKUP(A112,'COAL RECEIPT &amp; GCV DATA (3)'!$A$2:$V$9,7,0),0)</f>
        <v>0</v>
      </c>
      <c r="H112" s="13">
        <f>IFERROR(VLOOKUP(A112,'COAL RECEIPT &amp; GCV DATA (3)'!$A$2:$V$9,8,0),0)</f>
        <v>0</v>
      </c>
      <c r="I112" s="13">
        <f>IFERROR(VLOOKUP(A112,'COAL RECEIPT &amp; GCV DATA (3)'!$A$2:$V$9,9,0),0)</f>
        <v>0</v>
      </c>
      <c r="J112" s="13">
        <f>IFERROR(VLOOKUP(A112,'COAL RECEIPT &amp; GCV DATA (3)'!$A$2:$V$9,10,0),0)</f>
        <v>0</v>
      </c>
      <c r="K112" s="15">
        <f>SUMIF('COAL RECEIPT &amp; GCV DATA (3)'!$A$3:$A$9,'MASTER DATA FILE RAW COAL 2 (3)'!A112,'COAL RECEIPT &amp; GCV DATA (3)'!$K$3:$K$9)</f>
        <v>0</v>
      </c>
      <c r="L112" s="15">
        <f>SUMIF('COAL RECEIPT &amp; GCV DATA (3)'!$A$3:$A$9,'MASTER DATA FILE RAW COAL 2 (3)'!A112,'COAL RECEIPT &amp; GCV DATA (3)'!$L$3:$L$9)</f>
        <v>0</v>
      </c>
      <c r="M112" s="15">
        <f t="shared" si="6"/>
        <v>0</v>
      </c>
      <c r="N112" s="15">
        <f t="shared" si="7"/>
        <v>0</v>
      </c>
      <c r="O112" s="15">
        <f>SUMIF('COAL RECEIPT &amp; GCV DATA (3)'!$A$3:$A$9,'MASTER DATA FILE RAW COAL 2 (3)'!A112,'COAL RECEIPT &amp; GCV DATA (3)'!$O$3:$O$9)</f>
        <v>0</v>
      </c>
      <c r="P112" s="15">
        <f t="shared" si="11"/>
        <v>0</v>
      </c>
      <c r="Q112" s="15">
        <f>SUMIF('COAL RECEIPT &amp; GCV DATA (3)'!$A$3:$A$9,'MASTER DATA FILE RAW COAL 2 (3)'!A112,'COAL RECEIPT &amp; GCV DATA (3)'!$Q$3:$Q$9)+IF(H112=$J$234,($K$234*K112),0)+IF(H112=$J$235,($K$235*K112),0)++IF(H111=$J$235,($K$236*K112),0)</f>
        <v>0</v>
      </c>
      <c r="R112" s="16">
        <f>SUMIF('COAL RECEIPT &amp; GCV DATA (3)'!$A$3:$A$9,'MASTER DATA FILE RAW COAL 2 (3)'!A112,'COAL RECEIPT &amp; GCV DATA (3)'!$R$3:$R$9)+IF(H112=$J$234,($K$234*K112),0)+IF(H112=$J$235,($K$235*K112),0)</f>
        <v>0</v>
      </c>
      <c r="S112" s="15">
        <f t="shared" si="8"/>
        <v>0</v>
      </c>
      <c r="T112" s="15">
        <f>SUMIF('COAL RECEIPT &amp; GCV DATA (3)'!$A$3:$A$9,'MASTER DATA FILE RAW COAL 2 (3)'!A112,'COAL RECEIPT &amp; GCV DATA (3)'!$T$3:$T$9)</f>
        <v>0</v>
      </c>
      <c r="U112" s="15">
        <f t="shared" si="9"/>
        <v>0</v>
      </c>
      <c r="V112" s="15">
        <f>SUMIF('COAL RECEIPT &amp; GCV DATA (3)'!$A$3:$A$9,'MASTER DATA FILE RAW COAL 2 (3)'!A112,'COAL RECEIPT &amp; GCV DATA (3)'!$V$3:$V$9)</f>
        <v>0</v>
      </c>
      <c r="W112" s="15">
        <f t="shared" si="10"/>
        <v>0</v>
      </c>
    </row>
    <row r="113" spans="1:23" customFormat="1" x14ac:dyDescent="0.3">
      <c r="A113" s="12"/>
      <c r="B113" s="12">
        <f>SUMIF('COAL RECEIPT &amp; GCV DATA (3)'!$A$3:$A$9,'MASTER DATA FILE RAW COAL 2 (3)'!A113,'COAL RECEIPT &amp; GCV DATA (3)'!$B$3:$B$9)</f>
        <v>0</v>
      </c>
      <c r="C113" s="13">
        <f>SUMIF('COAL RECEIPT &amp; GCV DATA (3)'!$A$3:$A$9,'MASTER DATA FILE RAW COAL 2 (3)'!A113,'COAL RECEIPT &amp; GCV DATA (3)'!$C$3:$C$9)</f>
        <v>0</v>
      </c>
      <c r="D113" s="13">
        <f>IFERROR(VLOOKUP(A113,'COAL RECEIPT &amp; GCV DATA (3)'!$A$2:$V$9,4,0),0)</f>
        <v>0</v>
      </c>
      <c r="E113" s="14">
        <f>IFERROR(VLOOKUP(A113,'COAL RECEIPT &amp; GCV DATA (3)'!$A$2:$V$9,5,0),0)</f>
        <v>0</v>
      </c>
      <c r="F113" s="13">
        <f>SUMIF('COAL RECEIPT &amp; GCV DATA (3)'!$A$3:$A$9,'MASTER DATA FILE RAW COAL 2 (3)'!A113,'COAL RECEIPT &amp; GCV DATA (3)'!$F$3:$F$9)</f>
        <v>0</v>
      </c>
      <c r="G113" s="13">
        <f>IFERROR(VLOOKUP(A113,'COAL RECEIPT &amp; GCV DATA (3)'!$A$2:$V$9,7,0),0)</f>
        <v>0</v>
      </c>
      <c r="H113" s="13">
        <f>IFERROR(VLOOKUP(A113,'COAL RECEIPT &amp; GCV DATA (3)'!$A$2:$V$9,8,0),0)</f>
        <v>0</v>
      </c>
      <c r="I113" s="13">
        <f>IFERROR(VLOOKUP(A113,'COAL RECEIPT &amp; GCV DATA (3)'!$A$2:$V$9,9,0),0)</f>
        <v>0</v>
      </c>
      <c r="J113" s="13">
        <f>IFERROR(VLOOKUP(A113,'COAL RECEIPT &amp; GCV DATA (3)'!$A$2:$V$9,10,0),0)</f>
        <v>0</v>
      </c>
      <c r="K113" s="15">
        <f>SUMIF('COAL RECEIPT &amp; GCV DATA (3)'!$A$3:$A$9,'MASTER DATA FILE RAW COAL 2 (3)'!A113,'COAL RECEIPT &amp; GCV DATA (3)'!$K$3:$K$9)</f>
        <v>0</v>
      </c>
      <c r="L113" s="15">
        <f>SUMIF('COAL RECEIPT &amp; GCV DATA (3)'!$A$3:$A$9,'MASTER DATA FILE RAW COAL 2 (3)'!A113,'COAL RECEIPT &amp; GCV DATA (3)'!$L$3:$L$9)</f>
        <v>0</v>
      </c>
      <c r="M113" s="15">
        <f t="shared" si="6"/>
        <v>0</v>
      </c>
      <c r="N113" s="15">
        <f t="shared" si="7"/>
        <v>0</v>
      </c>
      <c r="O113" s="15">
        <f>SUMIF('COAL RECEIPT &amp; GCV DATA (3)'!$A$3:$A$9,'MASTER DATA FILE RAW COAL 2 (3)'!A113,'COAL RECEIPT &amp; GCV DATA (3)'!$O$3:$O$9)</f>
        <v>0</v>
      </c>
      <c r="P113" s="15">
        <f t="shared" si="11"/>
        <v>0</v>
      </c>
      <c r="Q113" s="15">
        <f>SUMIF('COAL RECEIPT &amp; GCV DATA (3)'!$A$3:$A$9,'MASTER DATA FILE RAW COAL 2 (3)'!A113,'COAL RECEIPT &amp; GCV DATA (3)'!$Q$3:$Q$9)+IF(H113=$J$234,($K$234*K113),0)+IF(H113=$J$235,($K$235*K113),0)++IF(H112=$J$235,($K$236*K113),0)</f>
        <v>0</v>
      </c>
      <c r="R113" s="16">
        <f>SUMIF('COAL RECEIPT &amp; GCV DATA (3)'!$A$3:$A$9,'MASTER DATA FILE RAW COAL 2 (3)'!A113,'COAL RECEIPT &amp; GCV DATA (3)'!$R$3:$R$9)+IF(H113=$J$234,($K$234*K113),0)+IF(H113=$J$235,($K$235*K113),0)</f>
        <v>0</v>
      </c>
      <c r="S113" s="15">
        <f t="shared" si="8"/>
        <v>0</v>
      </c>
      <c r="T113" s="15">
        <f>SUMIF('COAL RECEIPT &amp; GCV DATA (3)'!$A$3:$A$9,'MASTER DATA FILE RAW COAL 2 (3)'!A113,'COAL RECEIPT &amp; GCV DATA (3)'!$T$3:$T$9)</f>
        <v>0</v>
      </c>
      <c r="U113" s="15">
        <f t="shared" si="9"/>
        <v>0</v>
      </c>
      <c r="V113" s="15">
        <f>SUMIF('COAL RECEIPT &amp; GCV DATA (3)'!$A$3:$A$9,'MASTER DATA FILE RAW COAL 2 (3)'!A113,'COAL RECEIPT &amp; GCV DATA (3)'!$V$3:$V$9)</f>
        <v>0</v>
      </c>
      <c r="W113" s="15">
        <f t="shared" si="10"/>
        <v>0</v>
      </c>
    </row>
    <row r="114" spans="1:23" customFormat="1" x14ac:dyDescent="0.3">
      <c r="A114" s="12"/>
      <c r="B114" s="12">
        <f>SUMIF('COAL RECEIPT &amp; GCV DATA (3)'!$A$3:$A$9,'MASTER DATA FILE RAW COAL 2 (3)'!A114,'COAL RECEIPT &amp; GCV DATA (3)'!$B$3:$B$9)</f>
        <v>0</v>
      </c>
      <c r="C114" s="13">
        <f>SUMIF('COAL RECEIPT &amp; GCV DATA (3)'!$A$3:$A$9,'MASTER DATA FILE RAW COAL 2 (3)'!A114,'COAL RECEIPT &amp; GCV DATA (3)'!$C$3:$C$9)</f>
        <v>0</v>
      </c>
      <c r="D114" s="13">
        <f>IFERROR(VLOOKUP(A114,'COAL RECEIPT &amp; GCV DATA (3)'!$A$2:$V$9,4,0),0)</f>
        <v>0</v>
      </c>
      <c r="E114" s="14">
        <f>IFERROR(VLOOKUP(A114,'COAL RECEIPT &amp; GCV DATA (3)'!$A$2:$V$9,5,0),0)</f>
        <v>0</v>
      </c>
      <c r="F114" s="13">
        <f>SUMIF('COAL RECEIPT &amp; GCV DATA (3)'!$A$3:$A$9,'MASTER DATA FILE RAW COAL 2 (3)'!A114,'COAL RECEIPT &amp; GCV DATA (3)'!$F$3:$F$9)</f>
        <v>0</v>
      </c>
      <c r="G114" s="13">
        <f>IFERROR(VLOOKUP(A114,'COAL RECEIPT &amp; GCV DATA (3)'!$A$2:$V$9,7,0),0)</f>
        <v>0</v>
      </c>
      <c r="H114" s="13">
        <f>IFERROR(VLOOKUP(A114,'COAL RECEIPT &amp; GCV DATA (3)'!$A$2:$V$9,8,0),0)</f>
        <v>0</v>
      </c>
      <c r="I114" s="13">
        <f>IFERROR(VLOOKUP(A114,'COAL RECEIPT &amp; GCV DATA (3)'!$A$2:$V$9,9,0),0)</f>
        <v>0</v>
      </c>
      <c r="J114" s="13">
        <f>IFERROR(VLOOKUP(A114,'COAL RECEIPT &amp; GCV DATA (3)'!$A$2:$V$9,10,0),0)</f>
        <v>0</v>
      </c>
      <c r="K114" s="15">
        <f>SUMIF('COAL RECEIPT &amp; GCV DATA (3)'!$A$3:$A$9,'MASTER DATA FILE RAW COAL 2 (3)'!A114,'COAL RECEIPT &amp; GCV DATA (3)'!$K$3:$K$9)</f>
        <v>0</v>
      </c>
      <c r="L114" s="15">
        <f>SUMIF('COAL RECEIPT &amp; GCV DATA (3)'!$A$3:$A$9,'MASTER DATA FILE RAW COAL 2 (3)'!A114,'COAL RECEIPT &amp; GCV DATA (3)'!$L$3:$L$9)</f>
        <v>0</v>
      </c>
      <c r="M114" s="15">
        <f t="shared" si="6"/>
        <v>0</v>
      </c>
      <c r="N114" s="15">
        <f t="shared" si="7"/>
        <v>0</v>
      </c>
      <c r="O114" s="15">
        <f>SUMIF('COAL RECEIPT &amp; GCV DATA (3)'!$A$3:$A$9,'MASTER DATA FILE RAW COAL 2 (3)'!A114,'COAL RECEIPT &amp; GCV DATA (3)'!$O$3:$O$9)</f>
        <v>0</v>
      </c>
      <c r="P114" s="15">
        <f t="shared" si="11"/>
        <v>0</v>
      </c>
      <c r="Q114" s="15">
        <f>SUMIF('COAL RECEIPT &amp; GCV DATA (3)'!$A$3:$A$9,'MASTER DATA FILE RAW COAL 2 (3)'!A114,'COAL RECEIPT &amp; GCV DATA (3)'!$Q$3:$Q$9)+IF(H114=$J$234,($K$234*K114),0)+IF(H114=$J$235,($K$235*K114),0)++IF(H113=$J$235,($K$236*K114),0)</f>
        <v>0</v>
      </c>
      <c r="R114" s="16">
        <f>SUMIF('COAL RECEIPT &amp; GCV DATA (3)'!$A$3:$A$9,'MASTER DATA FILE RAW COAL 2 (3)'!A114,'COAL RECEIPT &amp; GCV DATA (3)'!$R$3:$R$9)+IF(H114=$J$234,($K$234*K114),0)+IF(H114=$J$235,($K$235*K114),0)</f>
        <v>0</v>
      </c>
      <c r="S114" s="15">
        <f t="shared" si="8"/>
        <v>0</v>
      </c>
      <c r="T114" s="15">
        <f>SUMIF('COAL RECEIPT &amp; GCV DATA (3)'!$A$3:$A$9,'MASTER DATA FILE RAW COAL 2 (3)'!A114,'COAL RECEIPT &amp; GCV DATA (3)'!$T$3:$T$9)</f>
        <v>0</v>
      </c>
      <c r="U114" s="15">
        <f t="shared" si="9"/>
        <v>0</v>
      </c>
      <c r="V114" s="15">
        <f>SUMIF('COAL RECEIPT &amp; GCV DATA (3)'!$A$3:$A$9,'MASTER DATA FILE RAW COAL 2 (3)'!A114,'COAL RECEIPT &amp; GCV DATA (3)'!$V$3:$V$9)</f>
        <v>0</v>
      </c>
      <c r="W114" s="15">
        <f t="shared" si="10"/>
        <v>0</v>
      </c>
    </row>
    <row r="115" spans="1:23" customFormat="1" x14ac:dyDescent="0.3">
      <c r="A115" s="12"/>
      <c r="B115" s="12">
        <f>SUMIF('COAL RECEIPT &amp; GCV DATA (3)'!$A$3:$A$9,'MASTER DATA FILE RAW COAL 2 (3)'!A115,'COAL RECEIPT &amp; GCV DATA (3)'!$B$3:$B$9)</f>
        <v>0</v>
      </c>
      <c r="C115" s="13">
        <f>SUMIF('COAL RECEIPT &amp; GCV DATA (3)'!$A$3:$A$9,'MASTER DATA FILE RAW COAL 2 (3)'!A115,'COAL RECEIPT &amp; GCV DATA (3)'!$C$3:$C$9)</f>
        <v>0</v>
      </c>
      <c r="D115" s="13">
        <f>IFERROR(VLOOKUP(A115,'COAL RECEIPT &amp; GCV DATA (3)'!$A$2:$V$9,4,0),0)</f>
        <v>0</v>
      </c>
      <c r="E115" s="14">
        <f>IFERROR(VLOOKUP(A115,'COAL RECEIPT &amp; GCV DATA (3)'!$A$2:$V$9,5,0),0)</f>
        <v>0</v>
      </c>
      <c r="F115" s="13">
        <f>SUMIF('COAL RECEIPT &amp; GCV DATA (3)'!$A$3:$A$9,'MASTER DATA FILE RAW COAL 2 (3)'!A115,'COAL RECEIPT &amp; GCV DATA (3)'!$F$3:$F$9)</f>
        <v>0</v>
      </c>
      <c r="G115" s="13">
        <f>IFERROR(VLOOKUP(A115,'COAL RECEIPT &amp; GCV DATA (3)'!$A$2:$V$9,7,0),0)</f>
        <v>0</v>
      </c>
      <c r="H115" s="13">
        <f>IFERROR(VLOOKUP(A115,'COAL RECEIPT &amp; GCV DATA (3)'!$A$2:$V$9,8,0),0)</f>
        <v>0</v>
      </c>
      <c r="I115" s="13">
        <f>IFERROR(VLOOKUP(A115,'COAL RECEIPT &amp; GCV DATA (3)'!$A$2:$V$9,9,0),0)</f>
        <v>0</v>
      </c>
      <c r="J115" s="13">
        <f>IFERROR(VLOOKUP(A115,'COAL RECEIPT &amp; GCV DATA (3)'!$A$2:$V$9,10,0),0)</f>
        <v>0</v>
      </c>
      <c r="K115" s="15">
        <f>SUMIF('COAL RECEIPT &amp; GCV DATA (3)'!$A$3:$A$9,'MASTER DATA FILE RAW COAL 2 (3)'!A115,'COAL RECEIPT &amp; GCV DATA (3)'!$K$3:$K$9)</f>
        <v>0</v>
      </c>
      <c r="L115" s="15">
        <f>SUMIF('COAL RECEIPT &amp; GCV DATA (3)'!$A$3:$A$9,'MASTER DATA FILE RAW COAL 2 (3)'!A115,'COAL RECEIPT &amp; GCV DATA (3)'!$L$3:$L$9)</f>
        <v>0</v>
      </c>
      <c r="M115" s="15">
        <f t="shared" si="6"/>
        <v>0</v>
      </c>
      <c r="N115" s="15">
        <f t="shared" si="7"/>
        <v>0</v>
      </c>
      <c r="O115" s="15">
        <f>SUMIF('COAL RECEIPT &amp; GCV DATA (3)'!$A$3:$A$9,'MASTER DATA FILE RAW COAL 2 (3)'!A115,'COAL RECEIPT &amp; GCV DATA (3)'!$O$3:$O$9)</f>
        <v>0</v>
      </c>
      <c r="P115" s="15">
        <f t="shared" si="11"/>
        <v>0</v>
      </c>
      <c r="Q115" s="15">
        <f>SUMIF('COAL RECEIPT &amp; GCV DATA (3)'!$A$3:$A$9,'MASTER DATA FILE RAW COAL 2 (3)'!A115,'COAL RECEIPT &amp; GCV DATA (3)'!$Q$3:$Q$9)+IF(H115=$J$234,($K$234*K115),0)+IF(H115=$J$235,($K$235*K115),0)++IF(H114=$J$235,($K$236*K115),0)</f>
        <v>0</v>
      </c>
      <c r="R115" s="16">
        <f>SUMIF('COAL RECEIPT &amp; GCV DATA (3)'!$A$3:$A$9,'MASTER DATA FILE RAW COAL 2 (3)'!A115,'COAL RECEIPT &amp; GCV DATA (3)'!$R$3:$R$9)+IF(H115=$J$234,($K$234*K115),0)+IF(H115=$J$235,($K$235*K115),0)</f>
        <v>0</v>
      </c>
      <c r="S115" s="15">
        <f t="shared" si="8"/>
        <v>0</v>
      </c>
      <c r="T115" s="15">
        <f>SUMIF('COAL RECEIPT &amp; GCV DATA (3)'!$A$3:$A$9,'MASTER DATA FILE RAW COAL 2 (3)'!A115,'COAL RECEIPT &amp; GCV DATA (3)'!$T$3:$T$9)</f>
        <v>0</v>
      </c>
      <c r="U115" s="15">
        <f t="shared" si="9"/>
        <v>0</v>
      </c>
      <c r="V115" s="15">
        <f>SUMIF('COAL RECEIPT &amp; GCV DATA (3)'!$A$3:$A$9,'MASTER DATA FILE RAW COAL 2 (3)'!A115,'COAL RECEIPT &amp; GCV DATA (3)'!$V$3:$V$9)</f>
        <v>0</v>
      </c>
      <c r="W115" s="15">
        <f t="shared" si="10"/>
        <v>0</v>
      </c>
    </row>
    <row r="116" spans="1:23" customFormat="1" x14ac:dyDescent="0.3">
      <c r="A116" s="12"/>
      <c r="B116" s="12">
        <f>SUMIF('COAL RECEIPT &amp; GCV DATA (3)'!$A$3:$A$9,'MASTER DATA FILE RAW COAL 2 (3)'!A116,'COAL RECEIPT &amp; GCV DATA (3)'!$B$3:$B$9)</f>
        <v>0</v>
      </c>
      <c r="C116" s="13">
        <f>SUMIF('COAL RECEIPT &amp; GCV DATA (3)'!$A$3:$A$9,'MASTER DATA FILE RAW COAL 2 (3)'!A116,'COAL RECEIPT &amp; GCV DATA (3)'!$C$3:$C$9)</f>
        <v>0</v>
      </c>
      <c r="D116" s="13">
        <f>IFERROR(VLOOKUP(A116,'COAL RECEIPT &amp; GCV DATA (3)'!$A$2:$V$9,4,0),0)</f>
        <v>0</v>
      </c>
      <c r="E116" s="14">
        <f>IFERROR(VLOOKUP(A116,'COAL RECEIPT &amp; GCV DATA (3)'!$A$2:$V$9,5,0),0)</f>
        <v>0</v>
      </c>
      <c r="F116" s="13">
        <f>SUMIF('COAL RECEIPT &amp; GCV DATA (3)'!$A$3:$A$9,'MASTER DATA FILE RAW COAL 2 (3)'!A116,'COAL RECEIPT &amp; GCV DATA (3)'!$F$3:$F$9)</f>
        <v>0</v>
      </c>
      <c r="G116" s="13">
        <f>IFERROR(VLOOKUP(A116,'COAL RECEIPT &amp; GCV DATA (3)'!$A$2:$V$9,7,0),0)</f>
        <v>0</v>
      </c>
      <c r="H116" s="13">
        <f>IFERROR(VLOOKUP(A116,'COAL RECEIPT &amp; GCV DATA (3)'!$A$2:$V$9,8,0),0)</f>
        <v>0</v>
      </c>
      <c r="I116" s="13">
        <f>IFERROR(VLOOKUP(A116,'COAL RECEIPT &amp; GCV DATA (3)'!$A$2:$V$9,9,0),0)</f>
        <v>0</v>
      </c>
      <c r="J116" s="13">
        <f>IFERROR(VLOOKUP(A116,'COAL RECEIPT &amp; GCV DATA (3)'!$A$2:$V$9,10,0),0)</f>
        <v>0</v>
      </c>
      <c r="K116" s="15">
        <f>SUMIF('COAL RECEIPT &amp; GCV DATA (3)'!$A$3:$A$9,'MASTER DATA FILE RAW COAL 2 (3)'!A116,'COAL RECEIPT &amp; GCV DATA (3)'!$K$3:$K$9)</f>
        <v>0</v>
      </c>
      <c r="L116" s="15">
        <f>SUMIF('COAL RECEIPT &amp; GCV DATA (3)'!$A$3:$A$9,'MASTER DATA FILE RAW COAL 2 (3)'!A116,'COAL RECEIPT &amp; GCV DATA (3)'!$L$3:$L$9)</f>
        <v>0</v>
      </c>
      <c r="M116" s="15">
        <f t="shared" si="6"/>
        <v>0</v>
      </c>
      <c r="N116" s="15">
        <f t="shared" si="7"/>
        <v>0</v>
      </c>
      <c r="O116" s="15">
        <f>SUMIF('COAL RECEIPT &amp; GCV DATA (3)'!$A$3:$A$9,'MASTER DATA FILE RAW COAL 2 (3)'!A116,'COAL RECEIPT &amp; GCV DATA (3)'!$O$3:$O$9)</f>
        <v>0</v>
      </c>
      <c r="P116" s="15">
        <f t="shared" si="11"/>
        <v>0</v>
      </c>
      <c r="Q116" s="15">
        <f>SUMIF('COAL RECEIPT &amp; GCV DATA (3)'!$A$3:$A$9,'MASTER DATA FILE RAW COAL 2 (3)'!A116,'COAL RECEIPT &amp; GCV DATA (3)'!$Q$3:$Q$9)+IF(H116=$J$234,($K$234*K116),0)+IF(H116=$J$235,($K$235*K116),0)++IF(H115=$J$235,($K$236*K116),0)</f>
        <v>0</v>
      </c>
      <c r="R116" s="16">
        <f>SUMIF('COAL RECEIPT &amp; GCV DATA (3)'!$A$3:$A$9,'MASTER DATA FILE RAW COAL 2 (3)'!A116,'COAL RECEIPT &amp; GCV DATA (3)'!$R$3:$R$9)+IF(H116=$J$234,($K$234*K116),0)+IF(H116=$J$235,($K$235*K116),0)</f>
        <v>0</v>
      </c>
      <c r="S116" s="15">
        <f t="shared" si="8"/>
        <v>0</v>
      </c>
      <c r="T116" s="15">
        <f>SUMIF('COAL RECEIPT &amp; GCV DATA (3)'!$A$3:$A$9,'MASTER DATA FILE RAW COAL 2 (3)'!A116,'COAL RECEIPT &amp; GCV DATA (3)'!$T$3:$T$9)</f>
        <v>0</v>
      </c>
      <c r="U116" s="15">
        <f t="shared" si="9"/>
        <v>0</v>
      </c>
      <c r="V116" s="15">
        <f>SUMIF('COAL RECEIPT &amp; GCV DATA (3)'!$A$3:$A$9,'MASTER DATA FILE RAW COAL 2 (3)'!A116,'COAL RECEIPT &amp; GCV DATA (3)'!$V$3:$V$9)</f>
        <v>0</v>
      </c>
      <c r="W116" s="15">
        <f t="shared" si="10"/>
        <v>0</v>
      </c>
    </row>
    <row r="117" spans="1:23" customFormat="1" x14ac:dyDescent="0.3">
      <c r="A117" s="12"/>
      <c r="B117" s="12">
        <f>SUMIF('COAL RECEIPT &amp; GCV DATA (3)'!$A$3:$A$9,'MASTER DATA FILE RAW COAL 2 (3)'!A117,'COAL RECEIPT &amp; GCV DATA (3)'!$B$3:$B$9)</f>
        <v>0</v>
      </c>
      <c r="C117" s="13">
        <f>SUMIF('COAL RECEIPT &amp; GCV DATA (3)'!$A$3:$A$9,'MASTER DATA FILE RAW COAL 2 (3)'!A117,'COAL RECEIPT &amp; GCV DATA (3)'!$C$3:$C$9)</f>
        <v>0</v>
      </c>
      <c r="D117" s="13">
        <f>IFERROR(VLOOKUP(A117,'COAL RECEIPT &amp; GCV DATA (3)'!$A$2:$V$9,4,0),0)</f>
        <v>0</v>
      </c>
      <c r="E117" s="14">
        <f>IFERROR(VLOOKUP(A117,'COAL RECEIPT &amp; GCV DATA (3)'!$A$2:$V$9,5,0),0)</f>
        <v>0</v>
      </c>
      <c r="F117" s="13">
        <f>SUMIF('COAL RECEIPT &amp; GCV DATA (3)'!$A$3:$A$9,'MASTER DATA FILE RAW COAL 2 (3)'!A117,'COAL RECEIPT &amp; GCV DATA (3)'!$F$3:$F$9)</f>
        <v>0</v>
      </c>
      <c r="G117" s="13">
        <f>IFERROR(VLOOKUP(A117,'COAL RECEIPT &amp; GCV DATA (3)'!$A$2:$V$9,7,0),0)</f>
        <v>0</v>
      </c>
      <c r="H117" s="13">
        <f>IFERROR(VLOOKUP(A117,'COAL RECEIPT &amp; GCV DATA (3)'!$A$2:$V$9,8,0),0)</f>
        <v>0</v>
      </c>
      <c r="I117" s="13">
        <f>IFERROR(VLOOKUP(A117,'COAL RECEIPT &amp; GCV DATA (3)'!$A$2:$V$9,9,0),0)</f>
        <v>0</v>
      </c>
      <c r="J117" s="13">
        <f>IFERROR(VLOOKUP(A117,'COAL RECEIPT &amp; GCV DATA (3)'!$A$2:$V$9,10,0),0)</f>
        <v>0</v>
      </c>
      <c r="K117" s="15">
        <f>SUMIF('COAL RECEIPT &amp; GCV DATA (3)'!$A$3:$A$9,'MASTER DATA FILE RAW COAL 2 (3)'!A117,'COAL RECEIPT &amp; GCV DATA (3)'!$K$3:$K$9)</f>
        <v>0</v>
      </c>
      <c r="L117" s="15">
        <f>SUMIF('COAL RECEIPT &amp; GCV DATA (3)'!$A$3:$A$9,'MASTER DATA FILE RAW COAL 2 (3)'!A117,'COAL RECEIPT &amp; GCV DATA (3)'!$L$3:$L$9)</f>
        <v>0</v>
      </c>
      <c r="M117" s="15">
        <f t="shared" si="6"/>
        <v>0</v>
      </c>
      <c r="N117" s="15">
        <f t="shared" si="7"/>
        <v>0</v>
      </c>
      <c r="O117" s="15">
        <f>SUMIF('COAL RECEIPT &amp; GCV DATA (3)'!$A$3:$A$9,'MASTER DATA FILE RAW COAL 2 (3)'!A117,'COAL RECEIPT &amp; GCV DATA (3)'!$O$3:$O$9)</f>
        <v>0</v>
      </c>
      <c r="P117" s="15">
        <f t="shared" si="11"/>
        <v>0</v>
      </c>
      <c r="Q117" s="15">
        <f>SUMIF('COAL RECEIPT &amp; GCV DATA (3)'!$A$3:$A$9,'MASTER DATA FILE RAW COAL 2 (3)'!A117,'COAL RECEIPT &amp; GCV DATA (3)'!$Q$3:$Q$9)+IF(H117=$J$234,($K$234*K117),0)+IF(H117=$J$235,($K$235*K117),0)++IF(H116=$J$235,($K$236*K117),0)</f>
        <v>0</v>
      </c>
      <c r="R117" s="16">
        <f>SUMIF('COAL RECEIPT &amp; GCV DATA (3)'!$A$3:$A$9,'MASTER DATA FILE RAW COAL 2 (3)'!A117,'COAL RECEIPT &amp; GCV DATA (3)'!$R$3:$R$9)+IF(H117=$J$234,($K$234*K117),0)+IF(H117=$J$235,($K$235*K117),0)</f>
        <v>0</v>
      </c>
      <c r="S117" s="15">
        <f t="shared" si="8"/>
        <v>0</v>
      </c>
      <c r="T117" s="15">
        <f>SUMIF('COAL RECEIPT &amp; GCV DATA (3)'!$A$3:$A$9,'MASTER DATA FILE RAW COAL 2 (3)'!A117,'COAL RECEIPT &amp; GCV DATA (3)'!$T$3:$T$9)</f>
        <v>0</v>
      </c>
      <c r="U117" s="15">
        <f t="shared" si="9"/>
        <v>0</v>
      </c>
      <c r="V117" s="15">
        <f>SUMIF('COAL RECEIPT &amp; GCV DATA (3)'!$A$3:$A$9,'MASTER DATA FILE RAW COAL 2 (3)'!A117,'COAL RECEIPT &amp; GCV DATA (3)'!$V$3:$V$9)</f>
        <v>0</v>
      </c>
      <c r="W117" s="15">
        <f t="shared" si="10"/>
        <v>0</v>
      </c>
    </row>
    <row r="118" spans="1:23" customFormat="1" x14ac:dyDescent="0.3">
      <c r="A118" s="12"/>
      <c r="B118" s="12">
        <f>SUMIF('COAL RECEIPT &amp; GCV DATA (3)'!$A$3:$A$9,'MASTER DATA FILE RAW COAL 2 (3)'!A118,'COAL RECEIPT &amp; GCV DATA (3)'!$B$3:$B$9)</f>
        <v>0</v>
      </c>
      <c r="C118" s="13">
        <f>SUMIF('COAL RECEIPT &amp; GCV DATA (3)'!$A$3:$A$9,'MASTER DATA FILE RAW COAL 2 (3)'!A118,'COAL RECEIPT &amp; GCV DATA (3)'!$C$3:$C$9)</f>
        <v>0</v>
      </c>
      <c r="D118" s="13">
        <f>IFERROR(VLOOKUP(A118,'COAL RECEIPT &amp; GCV DATA (3)'!$A$2:$V$9,4,0),0)</f>
        <v>0</v>
      </c>
      <c r="E118" s="14">
        <f>IFERROR(VLOOKUP(A118,'COAL RECEIPT &amp; GCV DATA (3)'!$A$2:$V$9,5,0),0)</f>
        <v>0</v>
      </c>
      <c r="F118" s="13">
        <f>SUMIF('COAL RECEIPT &amp; GCV DATA (3)'!$A$3:$A$9,'MASTER DATA FILE RAW COAL 2 (3)'!A118,'COAL RECEIPT &amp; GCV DATA (3)'!$F$3:$F$9)</f>
        <v>0</v>
      </c>
      <c r="G118" s="13">
        <f>IFERROR(VLOOKUP(A118,'COAL RECEIPT &amp; GCV DATA (3)'!$A$2:$V$9,7,0),0)</f>
        <v>0</v>
      </c>
      <c r="H118" s="13">
        <f>IFERROR(VLOOKUP(A118,'COAL RECEIPT &amp; GCV DATA (3)'!$A$2:$V$9,8,0),0)</f>
        <v>0</v>
      </c>
      <c r="I118" s="13">
        <f>IFERROR(VLOOKUP(A118,'COAL RECEIPT &amp; GCV DATA (3)'!$A$2:$V$9,9,0),0)</f>
        <v>0</v>
      </c>
      <c r="J118" s="13">
        <f>IFERROR(VLOOKUP(A118,'COAL RECEIPT &amp; GCV DATA (3)'!$A$2:$V$9,10,0),0)</f>
        <v>0</v>
      </c>
      <c r="K118" s="15">
        <f>SUMIF('COAL RECEIPT &amp; GCV DATA (3)'!$A$3:$A$9,'MASTER DATA FILE RAW COAL 2 (3)'!A118,'COAL RECEIPT &amp; GCV DATA (3)'!$K$3:$K$9)</f>
        <v>0</v>
      </c>
      <c r="L118" s="15">
        <f>SUMIF('COAL RECEIPT &amp; GCV DATA (3)'!$A$3:$A$9,'MASTER DATA FILE RAW COAL 2 (3)'!A118,'COAL RECEIPT &amp; GCV DATA (3)'!$L$3:$L$9)</f>
        <v>0</v>
      </c>
      <c r="M118" s="15">
        <f t="shared" si="6"/>
        <v>0</v>
      </c>
      <c r="N118" s="15">
        <f t="shared" si="7"/>
        <v>0</v>
      </c>
      <c r="O118" s="15">
        <f>SUMIF('COAL RECEIPT &amp; GCV DATA (3)'!$A$3:$A$9,'MASTER DATA FILE RAW COAL 2 (3)'!A118,'COAL RECEIPT &amp; GCV DATA (3)'!$O$3:$O$9)</f>
        <v>0</v>
      </c>
      <c r="P118" s="15">
        <f t="shared" si="11"/>
        <v>0</v>
      </c>
      <c r="Q118" s="15">
        <f>SUMIF('COAL RECEIPT &amp; GCV DATA (3)'!$A$3:$A$9,'MASTER DATA FILE RAW COAL 2 (3)'!A118,'COAL RECEIPT &amp; GCV DATA (3)'!$Q$3:$Q$9)+IF(H118=$J$234,($K$234*K118),0)+IF(H118=$J$235,($K$235*K118),0)++IF(H117=$J$235,($K$236*K118),0)</f>
        <v>0</v>
      </c>
      <c r="R118" s="16">
        <f>SUMIF('COAL RECEIPT &amp; GCV DATA (3)'!$A$3:$A$9,'MASTER DATA FILE RAW COAL 2 (3)'!A118,'COAL RECEIPT &amp; GCV DATA (3)'!$R$3:$R$9)+IF(H118=$J$234,($K$234*K118),0)+IF(H118=$J$235,($K$235*K118),0)</f>
        <v>0</v>
      </c>
      <c r="S118" s="15">
        <f t="shared" si="8"/>
        <v>0</v>
      </c>
      <c r="T118" s="15">
        <f>SUMIF('COAL RECEIPT &amp; GCV DATA (3)'!$A$3:$A$9,'MASTER DATA FILE RAW COAL 2 (3)'!A118,'COAL RECEIPT &amp; GCV DATA (3)'!$T$3:$T$9)</f>
        <v>0</v>
      </c>
      <c r="U118" s="15">
        <f t="shared" si="9"/>
        <v>0</v>
      </c>
      <c r="V118" s="15">
        <f>SUMIF('COAL RECEIPT &amp; GCV DATA (3)'!$A$3:$A$9,'MASTER DATA FILE RAW COAL 2 (3)'!A118,'COAL RECEIPT &amp; GCV DATA (3)'!$V$3:$V$9)</f>
        <v>0</v>
      </c>
      <c r="W118" s="15">
        <f t="shared" si="10"/>
        <v>0</v>
      </c>
    </row>
    <row r="119" spans="1:23" customFormat="1" x14ac:dyDescent="0.3">
      <c r="A119" s="12"/>
      <c r="B119" s="12">
        <f>SUMIF('COAL RECEIPT &amp; GCV DATA (3)'!$A$3:$A$9,'MASTER DATA FILE RAW COAL 2 (3)'!A119,'COAL RECEIPT &amp; GCV DATA (3)'!$B$3:$B$9)</f>
        <v>0</v>
      </c>
      <c r="C119" s="13">
        <f>SUMIF('COAL RECEIPT &amp; GCV DATA (3)'!$A$3:$A$9,'MASTER DATA FILE RAW COAL 2 (3)'!A119,'COAL RECEIPT &amp; GCV DATA (3)'!$C$3:$C$9)</f>
        <v>0</v>
      </c>
      <c r="D119" s="13">
        <f>IFERROR(VLOOKUP(A119,'COAL RECEIPT &amp; GCV DATA (3)'!$A$2:$V$9,4,0),0)</f>
        <v>0</v>
      </c>
      <c r="E119" s="14">
        <f>IFERROR(VLOOKUP(A119,'COAL RECEIPT &amp; GCV DATA (3)'!$A$2:$V$9,5,0),0)</f>
        <v>0</v>
      </c>
      <c r="F119" s="13">
        <f>SUMIF('COAL RECEIPT &amp; GCV DATA (3)'!$A$3:$A$9,'MASTER DATA FILE RAW COAL 2 (3)'!A119,'COAL RECEIPT &amp; GCV DATA (3)'!$F$3:$F$9)</f>
        <v>0</v>
      </c>
      <c r="G119" s="13">
        <f>IFERROR(VLOOKUP(A119,'COAL RECEIPT &amp; GCV DATA (3)'!$A$2:$V$9,7,0),0)</f>
        <v>0</v>
      </c>
      <c r="H119" s="13">
        <f>IFERROR(VLOOKUP(A119,'COAL RECEIPT &amp; GCV DATA (3)'!$A$2:$V$9,8,0),0)</f>
        <v>0</v>
      </c>
      <c r="I119" s="13">
        <f>IFERROR(VLOOKUP(A119,'COAL RECEIPT &amp; GCV DATA (3)'!$A$2:$V$9,9,0),0)</f>
        <v>0</v>
      </c>
      <c r="J119" s="13">
        <f>IFERROR(VLOOKUP(A119,'COAL RECEIPT &amp; GCV DATA (3)'!$A$2:$V$9,10,0),0)</f>
        <v>0</v>
      </c>
      <c r="K119" s="15">
        <f>SUMIF('COAL RECEIPT &amp; GCV DATA (3)'!$A$3:$A$9,'MASTER DATA FILE RAW COAL 2 (3)'!A119,'COAL RECEIPT &amp; GCV DATA (3)'!$K$3:$K$9)</f>
        <v>0</v>
      </c>
      <c r="L119" s="15">
        <f>SUMIF('COAL RECEIPT &amp; GCV DATA (3)'!$A$3:$A$9,'MASTER DATA FILE RAW COAL 2 (3)'!A119,'COAL RECEIPT &amp; GCV DATA (3)'!$L$3:$L$9)</f>
        <v>0</v>
      </c>
      <c r="M119" s="15">
        <f t="shared" si="6"/>
        <v>0</v>
      </c>
      <c r="N119" s="15">
        <f t="shared" si="7"/>
        <v>0</v>
      </c>
      <c r="O119" s="15">
        <f>SUMIF('COAL RECEIPT &amp; GCV DATA (3)'!$A$3:$A$9,'MASTER DATA FILE RAW COAL 2 (3)'!A119,'COAL RECEIPT &amp; GCV DATA (3)'!$O$3:$O$9)</f>
        <v>0</v>
      </c>
      <c r="P119" s="15">
        <f t="shared" si="11"/>
        <v>0</v>
      </c>
      <c r="Q119" s="15">
        <f>SUMIF('COAL RECEIPT &amp; GCV DATA (3)'!$A$3:$A$9,'MASTER DATA FILE RAW COAL 2 (3)'!A119,'COAL RECEIPT &amp; GCV DATA (3)'!$Q$3:$Q$9)+IF(H119=$J$234,($K$234*K119),0)+IF(H119=$J$235,($K$235*K119),0)++IF(H118=$J$235,($K$236*K119),0)</f>
        <v>0</v>
      </c>
      <c r="R119" s="16">
        <f>SUMIF('COAL RECEIPT &amp; GCV DATA (3)'!$A$3:$A$9,'MASTER DATA FILE RAW COAL 2 (3)'!A119,'COAL RECEIPT &amp; GCV DATA (3)'!$R$3:$R$9)+IF(H119=$J$234,($K$234*K119),0)+IF(H119=$J$235,($K$235*K119),0)</f>
        <v>0</v>
      </c>
      <c r="S119" s="15">
        <f t="shared" si="8"/>
        <v>0</v>
      </c>
      <c r="T119" s="15">
        <f>SUMIF('COAL RECEIPT &amp; GCV DATA (3)'!$A$3:$A$9,'MASTER DATA FILE RAW COAL 2 (3)'!A119,'COAL RECEIPT &amp; GCV DATA (3)'!$T$3:$T$9)</f>
        <v>0</v>
      </c>
      <c r="U119" s="15">
        <f t="shared" si="9"/>
        <v>0</v>
      </c>
      <c r="V119" s="15">
        <f>SUMIF('COAL RECEIPT &amp; GCV DATA (3)'!$A$3:$A$9,'MASTER DATA FILE RAW COAL 2 (3)'!A119,'COAL RECEIPT &amp; GCV DATA (3)'!$V$3:$V$9)</f>
        <v>0</v>
      </c>
      <c r="W119" s="15">
        <f t="shared" si="10"/>
        <v>0</v>
      </c>
    </row>
    <row r="120" spans="1:23" customFormat="1" x14ac:dyDescent="0.3">
      <c r="A120" s="12"/>
      <c r="B120" s="12">
        <f>SUMIF('COAL RECEIPT &amp; GCV DATA (3)'!$A$3:$A$9,'MASTER DATA FILE RAW COAL 2 (3)'!A120,'COAL RECEIPT &amp; GCV DATA (3)'!$B$3:$B$9)</f>
        <v>0</v>
      </c>
      <c r="C120" s="13">
        <f>SUMIF('COAL RECEIPT &amp; GCV DATA (3)'!$A$3:$A$9,'MASTER DATA FILE RAW COAL 2 (3)'!A120,'COAL RECEIPT &amp; GCV DATA (3)'!$C$3:$C$9)</f>
        <v>0</v>
      </c>
      <c r="D120" s="13">
        <f>IFERROR(VLOOKUP(A120,'COAL RECEIPT &amp; GCV DATA (3)'!$A$2:$V$9,4,0),0)</f>
        <v>0</v>
      </c>
      <c r="E120" s="14">
        <f>IFERROR(VLOOKUP(A120,'COAL RECEIPT &amp; GCV DATA (3)'!$A$2:$V$9,5,0),0)</f>
        <v>0</v>
      </c>
      <c r="F120" s="13">
        <f>SUMIF('COAL RECEIPT &amp; GCV DATA (3)'!$A$3:$A$9,'MASTER DATA FILE RAW COAL 2 (3)'!A120,'COAL RECEIPT &amp; GCV DATA (3)'!$F$3:$F$9)</f>
        <v>0</v>
      </c>
      <c r="G120" s="13">
        <f>IFERROR(VLOOKUP(A120,'COAL RECEIPT &amp; GCV DATA (3)'!$A$2:$V$9,7,0),0)</f>
        <v>0</v>
      </c>
      <c r="H120" s="13">
        <f>IFERROR(VLOOKUP(A120,'COAL RECEIPT &amp; GCV DATA (3)'!$A$2:$V$9,8,0),0)</f>
        <v>0</v>
      </c>
      <c r="I120" s="13">
        <f>IFERROR(VLOOKUP(A120,'COAL RECEIPT &amp; GCV DATA (3)'!$A$2:$V$9,9,0),0)</f>
        <v>0</v>
      </c>
      <c r="J120" s="13">
        <f>IFERROR(VLOOKUP(A120,'COAL RECEIPT &amp; GCV DATA (3)'!$A$2:$V$9,10,0),0)</f>
        <v>0</v>
      </c>
      <c r="K120" s="15">
        <f>SUMIF('COAL RECEIPT &amp; GCV DATA (3)'!$A$3:$A$9,'MASTER DATA FILE RAW COAL 2 (3)'!A120,'COAL RECEIPT &amp; GCV DATA (3)'!$K$3:$K$9)</f>
        <v>0</v>
      </c>
      <c r="L120" s="15">
        <f>SUMIF('COAL RECEIPT &amp; GCV DATA (3)'!$A$3:$A$9,'MASTER DATA FILE RAW COAL 2 (3)'!A120,'COAL RECEIPT &amp; GCV DATA (3)'!$L$3:$L$9)</f>
        <v>0</v>
      </c>
      <c r="M120" s="15">
        <f t="shared" si="6"/>
        <v>0</v>
      </c>
      <c r="N120" s="15">
        <f t="shared" si="7"/>
        <v>0</v>
      </c>
      <c r="O120" s="15">
        <f>SUMIF('COAL RECEIPT &amp; GCV DATA (3)'!$A$3:$A$9,'MASTER DATA FILE RAW COAL 2 (3)'!A120,'COAL RECEIPT &amp; GCV DATA (3)'!$O$3:$O$9)</f>
        <v>0</v>
      </c>
      <c r="P120" s="15">
        <f t="shared" si="11"/>
        <v>0</v>
      </c>
      <c r="Q120" s="15">
        <f>SUMIF('COAL RECEIPT &amp; GCV DATA (3)'!$A$3:$A$9,'MASTER DATA FILE RAW COAL 2 (3)'!A120,'COAL RECEIPT &amp; GCV DATA (3)'!$Q$3:$Q$9)+IF(H120=$J$234,($K$234*K120),0)+IF(H120=$J$235,($K$235*K120),0)++IF(H119=$J$235,($K$236*K120),0)</f>
        <v>0</v>
      </c>
      <c r="R120" s="16">
        <f>SUMIF('COAL RECEIPT &amp; GCV DATA (3)'!$A$3:$A$9,'MASTER DATA FILE RAW COAL 2 (3)'!A120,'COAL RECEIPT &amp; GCV DATA (3)'!$R$3:$R$9)+IF(H120=$J$234,($K$234*K120),0)+IF(H120=$J$235,($K$235*K120),0)</f>
        <v>0</v>
      </c>
      <c r="S120" s="15">
        <f t="shared" si="8"/>
        <v>0</v>
      </c>
      <c r="T120" s="15">
        <f>SUMIF('COAL RECEIPT &amp; GCV DATA (3)'!$A$3:$A$9,'MASTER DATA FILE RAW COAL 2 (3)'!A120,'COAL RECEIPT &amp; GCV DATA (3)'!$T$3:$T$9)</f>
        <v>0</v>
      </c>
      <c r="U120" s="15">
        <f t="shared" si="9"/>
        <v>0</v>
      </c>
      <c r="V120" s="15">
        <f>SUMIF('COAL RECEIPT &amp; GCV DATA (3)'!$A$3:$A$9,'MASTER DATA FILE RAW COAL 2 (3)'!A120,'COAL RECEIPT &amp; GCV DATA (3)'!$V$3:$V$9)</f>
        <v>0</v>
      </c>
      <c r="W120" s="15">
        <f t="shared" si="10"/>
        <v>0</v>
      </c>
    </row>
    <row r="121" spans="1:23" customFormat="1" x14ac:dyDescent="0.3">
      <c r="A121" s="12"/>
      <c r="B121" s="12">
        <f>SUMIF('COAL RECEIPT &amp; GCV DATA (3)'!$A$3:$A$9,'MASTER DATA FILE RAW COAL 2 (3)'!A121,'COAL RECEIPT &amp; GCV DATA (3)'!$B$3:$B$9)</f>
        <v>0</v>
      </c>
      <c r="C121" s="13">
        <f>SUMIF('COAL RECEIPT &amp; GCV DATA (3)'!$A$3:$A$9,'MASTER DATA FILE RAW COAL 2 (3)'!A121,'COAL RECEIPT &amp; GCV DATA (3)'!$C$3:$C$9)</f>
        <v>0</v>
      </c>
      <c r="D121" s="13">
        <f>IFERROR(VLOOKUP(A121,'COAL RECEIPT &amp; GCV DATA (3)'!$A$2:$V$9,4,0),0)</f>
        <v>0</v>
      </c>
      <c r="E121" s="14">
        <f>IFERROR(VLOOKUP(A121,'COAL RECEIPT &amp; GCV DATA (3)'!$A$2:$V$9,5,0),0)</f>
        <v>0</v>
      </c>
      <c r="F121" s="13">
        <f>SUMIF('COAL RECEIPT &amp; GCV DATA (3)'!$A$3:$A$9,'MASTER DATA FILE RAW COAL 2 (3)'!A121,'COAL RECEIPT &amp; GCV DATA (3)'!$F$3:$F$9)</f>
        <v>0</v>
      </c>
      <c r="G121" s="13">
        <f>IFERROR(VLOOKUP(A121,'COAL RECEIPT &amp; GCV DATA (3)'!$A$2:$V$9,7,0),0)</f>
        <v>0</v>
      </c>
      <c r="H121" s="13">
        <f>IFERROR(VLOOKUP(A121,'COAL RECEIPT &amp; GCV DATA (3)'!$A$2:$V$9,8,0),0)</f>
        <v>0</v>
      </c>
      <c r="I121" s="13">
        <f>IFERROR(VLOOKUP(A121,'COAL RECEIPT &amp; GCV DATA (3)'!$A$2:$V$9,9,0),0)</f>
        <v>0</v>
      </c>
      <c r="J121" s="13">
        <f>IFERROR(VLOOKUP(A121,'COAL RECEIPT &amp; GCV DATA (3)'!$A$2:$V$9,10,0),0)</f>
        <v>0</v>
      </c>
      <c r="K121" s="15">
        <f>SUMIF('COAL RECEIPT &amp; GCV DATA (3)'!$A$3:$A$9,'MASTER DATA FILE RAW COAL 2 (3)'!A121,'COAL RECEIPT &amp; GCV DATA (3)'!$K$3:$K$9)</f>
        <v>0</v>
      </c>
      <c r="L121" s="15">
        <f>SUMIF('COAL RECEIPT &amp; GCV DATA (3)'!$A$3:$A$9,'MASTER DATA FILE RAW COAL 2 (3)'!A121,'COAL RECEIPT &amp; GCV DATA (3)'!$L$3:$L$9)</f>
        <v>0</v>
      </c>
      <c r="M121" s="15">
        <f t="shared" si="6"/>
        <v>0</v>
      </c>
      <c r="N121" s="15">
        <f t="shared" si="7"/>
        <v>0</v>
      </c>
      <c r="O121" s="15">
        <f>SUMIF('COAL RECEIPT &amp; GCV DATA (3)'!$A$3:$A$9,'MASTER DATA FILE RAW COAL 2 (3)'!A121,'COAL RECEIPT &amp; GCV DATA (3)'!$O$3:$O$9)</f>
        <v>0</v>
      </c>
      <c r="P121" s="15">
        <f t="shared" si="11"/>
        <v>0</v>
      </c>
      <c r="Q121" s="15">
        <f>SUMIF('COAL RECEIPT &amp; GCV DATA (3)'!$A$3:$A$9,'MASTER DATA FILE RAW COAL 2 (3)'!A121,'COAL RECEIPT &amp; GCV DATA (3)'!$Q$3:$Q$9)+IF(H121=$J$234,($K$234*K121),0)+IF(H121=$J$235,($K$235*K121),0)++IF(H120=$J$235,($K$236*K121),0)</f>
        <v>0</v>
      </c>
      <c r="R121" s="16">
        <f>SUMIF('COAL RECEIPT &amp; GCV DATA (3)'!$A$3:$A$9,'MASTER DATA FILE RAW COAL 2 (3)'!A121,'COAL RECEIPT &amp; GCV DATA (3)'!$R$3:$R$9)+IF(H121=$J$234,($K$234*K121),0)+IF(H121=$J$235,($K$235*K121),0)</f>
        <v>0</v>
      </c>
      <c r="S121" s="15">
        <f t="shared" si="8"/>
        <v>0</v>
      </c>
      <c r="T121" s="15">
        <f>SUMIF('COAL RECEIPT &amp; GCV DATA (3)'!$A$3:$A$9,'MASTER DATA FILE RAW COAL 2 (3)'!A121,'COAL RECEIPT &amp; GCV DATA (3)'!$T$3:$T$9)</f>
        <v>0</v>
      </c>
      <c r="U121" s="15">
        <f t="shared" si="9"/>
        <v>0</v>
      </c>
      <c r="V121" s="15">
        <f>SUMIF('COAL RECEIPT &amp; GCV DATA (3)'!$A$3:$A$9,'MASTER DATA FILE RAW COAL 2 (3)'!A121,'COAL RECEIPT &amp; GCV DATA (3)'!$V$3:$V$9)</f>
        <v>0</v>
      </c>
      <c r="W121" s="15">
        <f t="shared" si="10"/>
        <v>0</v>
      </c>
    </row>
    <row r="122" spans="1:23" customFormat="1" x14ac:dyDescent="0.3">
      <c r="A122" s="12"/>
      <c r="B122" s="12">
        <f>SUMIF('COAL RECEIPT &amp; GCV DATA (3)'!$A$3:$A$9,'MASTER DATA FILE RAW COAL 2 (3)'!A122,'COAL RECEIPT &amp; GCV DATA (3)'!$B$3:$B$9)</f>
        <v>0</v>
      </c>
      <c r="C122" s="13">
        <f>SUMIF('COAL RECEIPT &amp; GCV DATA (3)'!$A$3:$A$9,'MASTER DATA FILE RAW COAL 2 (3)'!A122,'COAL RECEIPT &amp; GCV DATA (3)'!$C$3:$C$9)</f>
        <v>0</v>
      </c>
      <c r="D122" s="13">
        <f>IFERROR(VLOOKUP(A122,'COAL RECEIPT &amp; GCV DATA (3)'!$A$2:$V$9,4,0),0)</f>
        <v>0</v>
      </c>
      <c r="E122" s="14">
        <f>IFERROR(VLOOKUP(A122,'COAL RECEIPT &amp; GCV DATA (3)'!$A$2:$V$9,5,0),0)</f>
        <v>0</v>
      </c>
      <c r="F122" s="13">
        <f>SUMIF('COAL RECEIPT &amp; GCV DATA (3)'!$A$3:$A$9,'MASTER DATA FILE RAW COAL 2 (3)'!A122,'COAL RECEIPT &amp; GCV DATA (3)'!$F$3:$F$9)</f>
        <v>0</v>
      </c>
      <c r="G122" s="13">
        <f>IFERROR(VLOOKUP(A122,'COAL RECEIPT &amp; GCV DATA (3)'!$A$2:$V$9,7,0),0)</f>
        <v>0</v>
      </c>
      <c r="H122" s="13">
        <f>IFERROR(VLOOKUP(A122,'COAL RECEIPT &amp; GCV DATA (3)'!$A$2:$V$9,8,0),0)</f>
        <v>0</v>
      </c>
      <c r="I122" s="13">
        <f>IFERROR(VLOOKUP(A122,'COAL RECEIPT &amp; GCV DATA (3)'!$A$2:$V$9,9,0),0)</f>
        <v>0</v>
      </c>
      <c r="J122" s="13">
        <f>IFERROR(VLOOKUP(A122,'COAL RECEIPT &amp; GCV DATA (3)'!$A$2:$V$9,10,0),0)</f>
        <v>0</v>
      </c>
      <c r="K122" s="15">
        <f>SUMIF('COAL RECEIPT &amp; GCV DATA (3)'!$A$3:$A$9,'MASTER DATA FILE RAW COAL 2 (3)'!A122,'COAL RECEIPT &amp; GCV DATA (3)'!$K$3:$K$9)</f>
        <v>0</v>
      </c>
      <c r="L122" s="15">
        <f>SUMIF('COAL RECEIPT &amp; GCV DATA (3)'!$A$3:$A$9,'MASTER DATA FILE RAW COAL 2 (3)'!A122,'COAL RECEIPT &amp; GCV DATA (3)'!$L$3:$L$9)</f>
        <v>0</v>
      </c>
      <c r="M122" s="15">
        <f t="shared" si="6"/>
        <v>0</v>
      </c>
      <c r="N122" s="15">
        <f t="shared" si="7"/>
        <v>0</v>
      </c>
      <c r="O122" s="15">
        <f>SUMIF('COAL RECEIPT &amp; GCV DATA (3)'!$A$3:$A$9,'MASTER DATA FILE RAW COAL 2 (3)'!A122,'COAL RECEIPT &amp; GCV DATA (3)'!$O$3:$O$9)</f>
        <v>0</v>
      </c>
      <c r="P122" s="15">
        <f t="shared" si="11"/>
        <v>0</v>
      </c>
      <c r="Q122" s="15">
        <f>SUMIF('COAL RECEIPT &amp; GCV DATA (3)'!$A$3:$A$9,'MASTER DATA FILE RAW COAL 2 (3)'!A122,'COAL RECEIPT &amp; GCV DATA (3)'!$Q$3:$Q$9)+IF(H122=$J$234,($K$234*K122),0)+IF(H122=$J$235,($K$235*K122),0)++IF(H121=$J$235,($K$236*K122),0)</f>
        <v>0</v>
      </c>
      <c r="R122" s="16">
        <f>SUMIF('COAL RECEIPT &amp; GCV DATA (3)'!$A$3:$A$9,'MASTER DATA FILE RAW COAL 2 (3)'!A122,'COAL RECEIPT &amp; GCV DATA (3)'!$R$3:$R$9)+IF(H122=$J$234,($K$234*K122),0)+IF(H122=$J$235,($K$235*K122),0)</f>
        <v>0</v>
      </c>
      <c r="S122" s="15">
        <f t="shared" si="8"/>
        <v>0</v>
      </c>
      <c r="T122" s="15">
        <f>SUMIF('COAL RECEIPT &amp; GCV DATA (3)'!$A$3:$A$9,'MASTER DATA FILE RAW COAL 2 (3)'!A122,'COAL RECEIPT &amp; GCV DATA (3)'!$T$3:$T$9)</f>
        <v>0</v>
      </c>
      <c r="U122" s="15">
        <f t="shared" si="9"/>
        <v>0</v>
      </c>
      <c r="V122" s="15">
        <f>SUMIF('COAL RECEIPT &amp; GCV DATA (3)'!$A$3:$A$9,'MASTER DATA FILE RAW COAL 2 (3)'!A122,'COAL RECEIPT &amp; GCV DATA (3)'!$V$3:$V$9)</f>
        <v>0</v>
      </c>
      <c r="W122" s="15">
        <f t="shared" si="10"/>
        <v>0</v>
      </c>
    </row>
    <row r="123" spans="1:23" customFormat="1" x14ac:dyDescent="0.3">
      <c r="A123" s="12"/>
      <c r="B123" s="12">
        <f>SUMIF('COAL RECEIPT &amp; GCV DATA (3)'!$A$3:$A$9,'MASTER DATA FILE RAW COAL 2 (3)'!A123,'COAL RECEIPT &amp; GCV DATA (3)'!$B$3:$B$9)</f>
        <v>0</v>
      </c>
      <c r="C123" s="13">
        <f>SUMIF('COAL RECEIPT &amp; GCV DATA (3)'!$A$3:$A$9,'MASTER DATA FILE RAW COAL 2 (3)'!A123,'COAL RECEIPT &amp; GCV DATA (3)'!$C$3:$C$9)</f>
        <v>0</v>
      </c>
      <c r="D123" s="13">
        <f>IFERROR(VLOOKUP(A123,'COAL RECEIPT &amp; GCV DATA (3)'!$A$2:$V$9,4,0),0)</f>
        <v>0</v>
      </c>
      <c r="E123" s="14">
        <f>IFERROR(VLOOKUP(A123,'COAL RECEIPT &amp; GCV DATA (3)'!$A$2:$V$9,5,0),0)</f>
        <v>0</v>
      </c>
      <c r="F123" s="13">
        <f>SUMIF('COAL RECEIPT &amp; GCV DATA (3)'!$A$3:$A$9,'MASTER DATA FILE RAW COAL 2 (3)'!A123,'COAL RECEIPT &amp; GCV DATA (3)'!$F$3:$F$9)</f>
        <v>0</v>
      </c>
      <c r="G123" s="13">
        <f>IFERROR(VLOOKUP(A123,'COAL RECEIPT &amp; GCV DATA (3)'!$A$2:$V$9,7,0),0)</f>
        <v>0</v>
      </c>
      <c r="H123" s="13">
        <f>IFERROR(VLOOKUP(A123,'COAL RECEIPT &amp; GCV DATA (3)'!$A$2:$V$9,8,0),0)</f>
        <v>0</v>
      </c>
      <c r="I123" s="13">
        <f>IFERROR(VLOOKUP(A123,'COAL RECEIPT &amp; GCV DATA (3)'!$A$2:$V$9,9,0),0)</f>
        <v>0</v>
      </c>
      <c r="J123" s="13">
        <f>IFERROR(VLOOKUP(A123,'COAL RECEIPT &amp; GCV DATA (3)'!$A$2:$V$9,10,0),0)</f>
        <v>0</v>
      </c>
      <c r="K123" s="15">
        <f>SUMIF('COAL RECEIPT &amp; GCV DATA (3)'!$A$3:$A$9,'MASTER DATA FILE RAW COAL 2 (3)'!A123,'COAL RECEIPT &amp; GCV DATA (3)'!$K$3:$K$9)</f>
        <v>0</v>
      </c>
      <c r="L123" s="15">
        <f>SUMIF('COAL RECEIPT &amp; GCV DATA (3)'!$A$3:$A$9,'MASTER DATA FILE RAW COAL 2 (3)'!A123,'COAL RECEIPT &amp; GCV DATA (3)'!$L$3:$L$9)</f>
        <v>0</v>
      </c>
      <c r="M123" s="15">
        <f t="shared" si="6"/>
        <v>0</v>
      </c>
      <c r="N123" s="15">
        <f t="shared" si="7"/>
        <v>0</v>
      </c>
      <c r="O123" s="15">
        <f>SUMIF('COAL RECEIPT &amp; GCV DATA (3)'!$A$3:$A$9,'MASTER DATA FILE RAW COAL 2 (3)'!A123,'COAL RECEIPT &amp; GCV DATA (3)'!$O$3:$O$9)</f>
        <v>0</v>
      </c>
      <c r="P123" s="15">
        <f t="shared" si="11"/>
        <v>0</v>
      </c>
      <c r="Q123" s="15">
        <f>SUMIF('COAL RECEIPT &amp; GCV DATA (3)'!$A$3:$A$9,'MASTER DATA FILE RAW COAL 2 (3)'!A123,'COAL RECEIPT &amp; GCV DATA (3)'!$Q$3:$Q$9)+IF(H123=$J$234,($K$234*K123),0)+IF(H123=$J$235,($K$235*K123),0)++IF(H122=$J$235,($K$236*K123),0)</f>
        <v>0</v>
      </c>
      <c r="R123" s="16">
        <f>SUMIF('COAL RECEIPT &amp; GCV DATA (3)'!$A$3:$A$9,'MASTER DATA FILE RAW COAL 2 (3)'!A123,'COAL RECEIPT &amp; GCV DATA (3)'!$R$3:$R$9)+IF(H123=$J$234,($K$234*K123),0)+IF(H123=$J$235,($K$235*K123),0)</f>
        <v>0</v>
      </c>
      <c r="S123" s="15">
        <f t="shared" si="8"/>
        <v>0</v>
      </c>
      <c r="T123" s="15">
        <f>SUMIF('COAL RECEIPT &amp; GCV DATA (3)'!$A$3:$A$9,'MASTER DATA FILE RAW COAL 2 (3)'!A123,'COAL RECEIPT &amp; GCV DATA (3)'!$T$3:$T$9)</f>
        <v>0</v>
      </c>
      <c r="U123" s="15">
        <f t="shared" si="9"/>
        <v>0</v>
      </c>
      <c r="V123" s="15">
        <f>SUMIF('COAL RECEIPT &amp; GCV DATA (3)'!$A$3:$A$9,'MASTER DATA FILE RAW COAL 2 (3)'!A123,'COAL RECEIPT &amp; GCV DATA (3)'!$V$3:$V$9)</f>
        <v>0</v>
      </c>
      <c r="W123" s="15">
        <f t="shared" si="10"/>
        <v>0</v>
      </c>
    </row>
    <row r="124" spans="1:23" customFormat="1" x14ac:dyDescent="0.3">
      <c r="A124" s="12"/>
      <c r="B124" s="12">
        <f>SUMIF('COAL RECEIPT &amp; GCV DATA (3)'!$A$3:$A$9,'MASTER DATA FILE RAW COAL 2 (3)'!A124,'COAL RECEIPT &amp; GCV DATA (3)'!$B$3:$B$9)</f>
        <v>0</v>
      </c>
      <c r="C124" s="13">
        <f>SUMIF('COAL RECEIPT &amp; GCV DATA (3)'!$A$3:$A$9,'MASTER DATA FILE RAW COAL 2 (3)'!A124,'COAL RECEIPT &amp; GCV DATA (3)'!$C$3:$C$9)</f>
        <v>0</v>
      </c>
      <c r="D124" s="13">
        <f>IFERROR(VLOOKUP(A124,'COAL RECEIPT &amp; GCV DATA (3)'!$A$2:$V$9,4,0),0)</f>
        <v>0</v>
      </c>
      <c r="E124" s="14">
        <f>IFERROR(VLOOKUP(A124,'COAL RECEIPT &amp; GCV DATA (3)'!$A$2:$V$9,5,0),0)</f>
        <v>0</v>
      </c>
      <c r="F124" s="13">
        <f>SUMIF('COAL RECEIPT &amp; GCV DATA (3)'!$A$3:$A$9,'MASTER DATA FILE RAW COAL 2 (3)'!A124,'COAL RECEIPT &amp; GCV DATA (3)'!$F$3:$F$9)</f>
        <v>0</v>
      </c>
      <c r="G124" s="13">
        <f>IFERROR(VLOOKUP(A124,'COAL RECEIPT &amp; GCV DATA (3)'!$A$2:$V$9,7,0),0)</f>
        <v>0</v>
      </c>
      <c r="H124" s="13">
        <f>IFERROR(VLOOKUP(A124,'COAL RECEIPT &amp; GCV DATA (3)'!$A$2:$V$9,8,0),0)</f>
        <v>0</v>
      </c>
      <c r="I124" s="13">
        <f>IFERROR(VLOOKUP(A124,'COAL RECEIPT &amp; GCV DATA (3)'!$A$2:$V$9,9,0),0)</f>
        <v>0</v>
      </c>
      <c r="J124" s="13">
        <f>IFERROR(VLOOKUP(A124,'COAL RECEIPT &amp; GCV DATA (3)'!$A$2:$V$9,10,0),0)</f>
        <v>0</v>
      </c>
      <c r="K124" s="15">
        <f>SUMIF('COAL RECEIPT &amp; GCV DATA (3)'!$A$3:$A$9,'MASTER DATA FILE RAW COAL 2 (3)'!A124,'COAL RECEIPT &amp; GCV DATA (3)'!$K$3:$K$9)</f>
        <v>0</v>
      </c>
      <c r="L124" s="15">
        <f>SUMIF('COAL RECEIPT &amp; GCV DATA (3)'!$A$3:$A$9,'MASTER DATA FILE RAW COAL 2 (3)'!A124,'COAL RECEIPT &amp; GCV DATA (3)'!$L$3:$L$9)</f>
        <v>0</v>
      </c>
      <c r="M124" s="15">
        <f t="shared" si="6"/>
        <v>0</v>
      </c>
      <c r="N124" s="15">
        <f t="shared" si="7"/>
        <v>0</v>
      </c>
      <c r="O124" s="15">
        <f>SUMIF('COAL RECEIPT &amp; GCV DATA (3)'!$A$3:$A$9,'MASTER DATA FILE RAW COAL 2 (3)'!A124,'COAL RECEIPT &amp; GCV DATA (3)'!$O$3:$O$9)</f>
        <v>0</v>
      </c>
      <c r="P124" s="15">
        <f t="shared" si="11"/>
        <v>0</v>
      </c>
      <c r="Q124" s="15">
        <f>SUMIF('COAL RECEIPT &amp; GCV DATA (3)'!$A$3:$A$9,'MASTER DATA FILE RAW COAL 2 (3)'!A124,'COAL RECEIPT &amp; GCV DATA (3)'!$Q$3:$Q$9)+IF(H124=$J$234,($K$234*K124),0)+IF(H124=$J$235,($K$235*K124),0)++IF(H123=$J$235,($K$236*K124),0)</f>
        <v>0</v>
      </c>
      <c r="R124" s="16">
        <f>SUMIF('COAL RECEIPT &amp; GCV DATA (3)'!$A$3:$A$9,'MASTER DATA FILE RAW COAL 2 (3)'!A124,'COAL RECEIPT &amp; GCV DATA (3)'!$R$3:$R$9)+IF(H124=$J$234,($K$234*K124),0)+IF(H124=$J$235,($K$235*K124),0)</f>
        <v>0</v>
      </c>
      <c r="S124" s="15">
        <f t="shared" si="8"/>
        <v>0</v>
      </c>
      <c r="T124" s="15">
        <f>SUMIF('COAL RECEIPT &amp; GCV DATA (3)'!$A$3:$A$9,'MASTER DATA FILE RAW COAL 2 (3)'!A124,'COAL RECEIPT &amp; GCV DATA (3)'!$T$3:$T$9)</f>
        <v>0</v>
      </c>
      <c r="U124" s="15">
        <f t="shared" si="9"/>
        <v>0</v>
      </c>
      <c r="V124" s="15">
        <f>SUMIF('COAL RECEIPT &amp; GCV DATA (3)'!$A$3:$A$9,'MASTER DATA FILE RAW COAL 2 (3)'!A124,'COAL RECEIPT &amp; GCV DATA (3)'!$V$3:$V$9)</f>
        <v>0</v>
      </c>
      <c r="W124" s="15">
        <f t="shared" si="10"/>
        <v>0</v>
      </c>
    </row>
    <row r="125" spans="1:23" customFormat="1" x14ac:dyDescent="0.3">
      <c r="A125" s="12"/>
      <c r="B125" s="12">
        <f>SUMIF('COAL RECEIPT &amp; GCV DATA (3)'!$A$3:$A$9,'MASTER DATA FILE RAW COAL 2 (3)'!A125,'COAL RECEIPT &amp; GCV DATA (3)'!$B$3:$B$9)</f>
        <v>0</v>
      </c>
      <c r="C125" s="13">
        <f>SUMIF('COAL RECEIPT &amp; GCV DATA (3)'!$A$3:$A$9,'MASTER DATA FILE RAW COAL 2 (3)'!A125,'COAL RECEIPT &amp; GCV DATA (3)'!$C$3:$C$9)</f>
        <v>0</v>
      </c>
      <c r="D125" s="13">
        <f>IFERROR(VLOOKUP(A125,'COAL RECEIPT &amp; GCV DATA (3)'!$A$2:$V$9,4,0),0)</f>
        <v>0</v>
      </c>
      <c r="E125" s="14">
        <f>IFERROR(VLOOKUP(A125,'COAL RECEIPT &amp; GCV DATA (3)'!$A$2:$V$9,5,0),0)</f>
        <v>0</v>
      </c>
      <c r="F125" s="13">
        <f>SUMIF('COAL RECEIPT &amp; GCV DATA (3)'!$A$3:$A$9,'MASTER DATA FILE RAW COAL 2 (3)'!A125,'COAL RECEIPT &amp; GCV DATA (3)'!$F$3:$F$9)</f>
        <v>0</v>
      </c>
      <c r="G125" s="13">
        <f>IFERROR(VLOOKUP(A125,'COAL RECEIPT &amp; GCV DATA (3)'!$A$2:$V$9,7,0),0)</f>
        <v>0</v>
      </c>
      <c r="H125" s="13">
        <f>IFERROR(VLOOKUP(A125,'COAL RECEIPT &amp; GCV DATA (3)'!$A$2:$V$9,8,0),0)</f>
        <v>0</v>
      </c>
      <c r="I125" s="13">
        <f>IFERROR(VLOOKUP(A125,'COAL RECEIPT &amp; GCV DATA (3)'!$A$2:$V$9,9,0),0)</f>
        <v>0</v>
      </c>
      <c r="J125" s="13">
        <f>IFERROR(VLOOKUP(A125,'COAL RECEIPT &amp; GCV DATA (3)'!$A$2:$V$9,10,0),0)</f>
        <v>0</v>
      </c>
      <c r="K125" s="15">
        <f>SUMIF('COAL RECEIPT &amp; GCV DATA (3)'!$A$3:$A$9,'MASTER DATA FILE RAW COAL 2 (3)'!A125,'COAL RECEIPT &amp; GCV DATA (3)'!$K$3:$K$9)</f>
        <v>0</v>
      </c>
      <c r="L125" s="15">
        <f>SUMIF('COAL RECEIPT &amp; GCV DATA (3)'!$A$3:$A$9,'MASTER DATA FILE RAW COAL 2 (3)'!A125,'COAL RECEIPT &amp; GCV DATA (3)'!$L$3:$L$9)</f>
        <v>0</v>
      </c>
      <c r="M125" s="15">
        <f t="shared" si="6"/>
        <v>0</v>
      </c>
      <c r="N125" s="15">
        <f t="shared" si="7"/>
        <v>0</v>
      </c>
      <c r="O125" s="15">
        <f>SUMIF('COAL RECEIPT &amp; GCV DATA (3)'!$A$3:$A$9,'MASTER DATA FILE RAW COAL 2 (3)'!A125,'COAL RECEIPT &amp; GCV DATA (3)'!$O$3:$O$9)</f>
        <v>0</v>
      </c>
      <c r="P125" s="15">
        <f t="shared" si="11"/>
        <v>0</v>
      </c>
      <c r="Q125" s="15">
        <f>SUMIF('COAL RECEIPT &amp; GCV DATA (3)'!$A$3:$A$9,'MASTER DATA FILE RAW COAL 2 (3)'!A125,'COAL RECEIPT &amp; GCV DATA (3)'!$Q$3:$Q$9)+IF(H125=$J$234,($K$234*K125),0)+IF(H125=$J$235,($K$235*K125),0)++IF(H124=$J$235,($K$236*K125),0)</f>
        <v>0</v>
      </c>
      <c r="R125" s="16">
        <f>SUMIF('COAL RECEIPT &amp; GCV DATA (3)'!$A$3:$A$9,'MASTER DATA FILE RAW COAL 2 (3)'!A125,'COAL RECEIPT &amp; GCV DATA (3)'!$R$3:$R$9)+IF(H125=$J$234,($K$234*K125),0)+IF(H125=$J$235,($K$235*K125),0)</f>
        <v>0</v>
      </c>
      <c r="S125" s="15">
        <f t="shared" si="8"/>
        <v>0</v>
      </c>
      <c r="T125" s="15">
        <f>SUMIF('COAL RECEIPT &amp; GCV DATA (3)'!$A$3:$A$9,'MASTER DATA FILE RAW COAL 2 (3)'!A125,'COAL RECEIPT &amp; GCV DATA (3)'!$T$3:$T$9)</f>
        <v>0</v>
      </c>
      <c r="U125" s="15">
        <f t="shared" si="9"/>
        <v>0</v>
      </c>
      <c r="V125" s="15">
        <f>SUMIF('COAL RECEIPT &amp; GCV DATA (3)'!$A$3:$A$9,'MASTER DATA FILE RAW COAL 2 (3)'!A125,'COAL RECEIPT &amp; GCV DATA (3)'!$V$3:$V$9)</f>
        <v>0</v>
      </c>
      <c r="W125" s="15">
        <f t="shared" si="10"/>
        <v>0</v>
      </c>
    </row>
    <row r="126" spans="1:23" customFormat="1" x14ac:dyDescent="0.3">
      <c r="A126" s="12"/>
      <c r="B126" s="12">
        <f>SUMIF('COAL RECEIPT &amp; GCV DATA (3)'!$A$3:$A$9,'MASTER DATA FILE RAW COAL 2 (3)'!A126,'COAL RECEIPT &amp; GCV DATA (3)'!$B$3:$B$9)</f>
        <v>0</v>
      </c>
      <c r="C126" s="13">
        <f>SUMIF('COAL RECEIPT &amp; GCV DATA (3)'!$A$3:$A$9,'MASTER DATA FILE RAW COAL 2 (3)'!A126,'COAL RECEIPT &amp; GCV DATA (3)'!$C$3:$C$9)</f>
        <v>0</v>
      </c>
      <c r="D126" s="13">
        <f>IFERROR(VLOOKUP(A126,'COAL RECEIPT &amp; GCV DATA (3)'!$A$2:$V$9,4,0),0)</f>
        <v>0</v>
      </c>
      <c r="E126" s="14">
        <f>IFERROR(VLOOKUP(A126,'COAL RECEIPT &amp; GCV DATA (3)'!$A$2:$V$9,5,0),0)</f>
        <v>0</v>
      </c>
      <c r="F126" s="13">
        <f>SUMIF('COAL RECEIPT &amp; GCV DATA (3)'!$A$3:$A$9,'MASTER DATA FILE RAW COAL 2 (3)'!A126,'COAL RECEIPT &amp; GCV DATA (3)'!$F$3:$F$9)</f>
        <v>0</v>
      </c>
      <c r="G126" s="13">
        <f>IFERROR(VLOOKUP(A126,'COAL RECEIPT &amp; GCV DATA (3)'!$A$2:$V$9,7,0),0)</f>
        <v>0</v>
      </c>
      <c r="H126" s="13">
        <f>IFERROR(VLOOKUP(A126,'COAL RECEIPT &amp; GCV DATA (3)'!$A$2:$V$9,8,0),0)</f>
        <v>0</v>
      </c>
      <c r="I126" s="13">
        <f>IFERROR(VLOOKUP(A126,'COAL RECEIPT &amp; GCV DATA (3)'!$A$2:$V$9,9,0),0)</f>
        <v>0</v>
      </c>
      <c r="J126" s="13">
        <f>IFERROR(VLOOKUP(A126,'COAL RECEIPT &amp; GCV DATA (3)'!$A$2:$V$9,10,0),0)</f>
        <v>0</v>
      </c>
      <c r="K126" s="15">
        <f>SUMIF('COAL RECEIPT &amp; GCV DATA (3)'!$A$3:$A$9,'MASTER DATA FILE RAW COAL 2 (3)'!A126,'COAL RECEIPT &amp; GCV DATA (3)'!$K$3:$K$9)</f>
        <v>0</v>
      </c>
      <c r="L126" s="15">
        <f>SUMIF('COAL RECEIPT &amp; GCV DATA (3)'!$A$3:$A$9,'MASTER DATA FILE RAW COAL 2 (3)'!A126,'COAL RECEIPT &amp; GCV DATA (3)'!$L$3:$L$9)</f>
        <v>0</v>
      </c>
      <c r="M126" s="15">
        <f t="shared" si="6"/>
        <v>0</v>
      </c>
      <c r="N126" s="15">
        <f t="shared" si="7"/>
        <v>0</v>
      </c>
      <c r="O126" s="15">
        <f>SUMIF('COAL RECEIPT &amp; GCV DATA (3)'!$A$3:$A$9,'MASTER DATA FILE RAW COAL 2 (3)'!A126,'COAL RECEIPT &amp; GCV DATA (3)'!$O$3:$O$9)</f>
        <v>0</v>
      </c>
      <c r="P126" s="15">
        <f t="shared" si="11"/>
        <v>0</v>
      </c>
      <c r="Q126" s="15">
        <f>SUMIF('COAL RECEIPT &amp; GCV DATA (3)'!$A$3:$A$9,'MASTER DATA FILE RAW COAL 2 (3)'!A126,'COAL RECEIPT &amp; GCV DATA (3)'!$Q$3:$Q$9)+IF(H126=$J$234,($K$234*K126),0)+IF(H126=$J$235,($K$235*K126),0)++IF(H125=$J$235,($K$236*K126),0)</f>
        <v>0</v>
      </c>
      <c r="R126" s="16">
        <f>SUMIF('COAL RECEIPT &amp; GCV DATA (3)'!$A$3:$A$9,'MASTER DATA FILE RAW COAL 2 (3)'!A126,'COAL RECEIPT &amp; GCV DATA (3)'!$R$3:$R$9)+IF(H126=$J$234,($K$234*K126),0)+IF(H126=$J$235,($K$235*K126),0)</f>
        <v>0</v>
      </c>
      <c r="S126" s="15">
        <f t="shared" si="8"/>
        <v>0</v>
      </c>
      <c r="T126" s="15">
        <f>SUMIF('COAL RECEIPT &amp; GCV DATA (3)'!$A$3:$A$9,'MASTER DATA FILE RAW COAL 2 (3)'!A126,'COAL RECEIPT &amp; GCV DATA (3)'!$T$3:$T$9)</f>
        <v>0</v>
      </c>
      <c r="U126" s="15">
        <f t="shared" si="9"/>
        <v>0</v>
      </c>
      <c r="V126" s="15">
        <f>SUMIF('COAL RECEIPT &amp; GCV DATA (3)'!$A$3:$A$9,'MASTER DATA FILE RAW COAL 2 (3)'!A126,'COAL RECEIPT &amp; GCV DATA (3)'!$V$3:$V$9)</f>
        <v>0</v>
      </c>
      <c r="W126" s="15">
        <f t="shared" si="10"/>
        <v>0</v>
      </c>
    </row>
    <row r="127" spans="1:23" customFormat="1" x14ac:dyDescent="0.3">
      <c r="A127" s="12"/>
      <c r="B127" s="12">
        <f>SUMIF('COAL RECEIPT &amp; GCV DATA (3)'!$A$3:$A$9,'MASTER DATA FILE RAW COAL 2 (3)'!A127,'COAL RECEIPT &amp; GCV DATA (3)'!$B$3:$B$9)</f>
        <v>0</v>
      </c>
      <c r="C127" s="13">
        <f>SUMIF('COAL RECEIPT &amp; GCV DATA (3)'!$A$3:$A$9,'MASTER DATA FILE RAW COAL 2 (3)'!A127,'COAL RECEIPT &amp; GCV DATA (3)'!$C$3:$C$9)</f>
        <v>0</v>
      </c>
      <c r="D127" s="13">
        <f>IFERROR(VLOOKUP(A127,'COAL RECEIPT &amp; GCV DATA (3)'!$A$2:$V$9,4,0),0)</f>
        <v>0</v>
      </c>
      <c r="E127" s="14">
        <f>IFERROR(VLOOKUP(A127,'COAL RECEIPT &amp; GCV DATA (3)'!$A$2:$V$9,5,0),0)</f>
        <v>0</v>
      </c>
      <c r="F127" s="13">
        <f>SUMIF('COAL RECEIPT &amp; GCV DATA (3)'!$A$3:$A$9,'MASTER DATA FILE RAW COAL 2 (3)'!A127,'COAL RECEIPT &amp; GCV DATA (3)'!$F$3:$F$9)</f>
        <v>0</v>
      </c>
      <c r="G127" s="13">
        <f>IFERROR(VLOOKUP(A127,'COAL RECEIPT &amp; GCV DATA (3)'!$A$2:$V$9,7,0),0)</f>
        <v>0</v>
      </c>
      <c r="H127" s="13">
        <f>IFERROR(VLOOKUP(A127,'COAL RECEIPT &amp; GCV DATA (3)'!$A$2:$V$9,8,0),0)</f>
        <v>0</v>
      </c>
      <c r="I127" s="13">
        <f>IFERROR(VLOOKUP(A127,'COAL RECEIPT &amp; GCV DATA (3)'!$A$2:$V$9,9,0),0)</f>
        <v>0</v>
      </c>
      <c r="J127" s="13">
        <f>IFERROR(VLOOKUP(A127,'COAL RECEIPT &amp; GCV DATA (3)'!$A$2:$V$9,10,0),0)</f>
        <v>0</v>
      </c>
      <c r="K127" s="15">
        <f>SUMIF('COAL RECEIPT &amp; GCV DATA (3)'!$A$3:$A$9,'MASTER DATA FILE RAW COAL 2 (3)'!A127,'COAL RECEIPT &amp; GCV DATA (3)'!$K$3:$K$9)</f>
        <v>0</v>
      </c>
      <c r="L127" s="15">
        <f>SUMIF('COAL RECEIPT &amp; GCV DATA (3)'!$A$3:$A$9,'MASTER DATA FILE RAW COAL 2 (3)'!A127,'COAL RECEIPT &amp; GCV DATA (3)'!$L$3:$L$9)</f>
        <v>0</v>
      </c>
      <c r="M127" s="15">
        <f t="shared" si="6"/>
        <v>0</v>
      </c>
      <c r="N127" s="15">
        <f t="shared" si="7"/>
        <v>0</v>
      </c>
      <c r="O127" s="15">
        <f>SUMIF('COAL RECEIPT &amp; GCV DATA (3)'!$A$3:$A$9,'MASTER DATA FILE RAW COAL 2 (3)'!A127,'COAL RECEIPT &amp; GCV DATA (3)'!$O$3:$O$9)</f>
        <v>0</v>
      </c>
      <c r="P127" s="15">
        <f t="shared" si="11"/>
        <v>0</v>
      </c>
      <c r="Q127" s="15">
        <f>SUMIF('COAL RECEIPT &amp; GCV DATA (3)'!$A$3:$A$9,'MASTER DATA FILE RAW COAL 2 (3)'!A127,'COAL RECEIPT &amp; GCV DATA (3)'!$Q$3:$Q$9)+IF(H127=$J$234,($K$234*K127),0)+IF(H127=$J$235,($K$235*K127),0)++IF(H126=$J$235,($K$236*K127),0)</f>
        <v>0</v>
      </c>
      <c r="R127" s="16">
        <f>SUMIF('COAL RECEIPT &amp; GCV DATA (3)'!$A$3:$A$9,'MASTER DATA FILE RAW COAL 2 (3)'!A127,'COAL RECEIPT &amp; GCV DATA (3)'!$R$3:$R$9)+IF(H127=$J$234,($K$234*K127),0)+IF(H127=$J$235,($K$235*K127),0)</f>
        <v>0</v>
      </c>
      <c r="S127" s="15">
        <f t="shared" si="8"/>
        <v>0</v>
      </c>
      <c r="T127" s="15">
        <f>SUMIF('COAL RECEIPT &amp; GCV DATA (3)'!$A$3:$A$9,'MASTER DATA FILE RAW COAL 2 (3)'!A127,'COAL RECEIPT &amp; GCV DATA (3)'!$T$3:$T$9)</f>
        <v>0</v>
      </c>
      <c r="U127" s="15">
        <f t="shared" si="9"/>
        <v>0</v>
      </c>
      <c r="V127" s="15">
        <f>SUMIF('COAL RECEIPT &amp; GCV DATA (3)'!$A$3:$A$9,'MASTER DATA FILE RAW COAL 2 (3)'!A127,'COAL RECEIPT &amp; GCV DATA (3)'!$V$3:$V$9)</f>
        <v>0</v>
      </c>
      <c r="W127" s="15">
        <f t="shared" si="10"/>
        <v>0</v>
      </c>
    </row>
    <row r="128" spans="1:23" customFormat="1" x14ac:dyDescent="0.3">
      <c r="A128" s="12"/>
      <c r="B128" s="12">
        <f>SUMIF('COAL RECEIPT &amp; GCV DATA (3)'!$A$3:$A$9,'MASTER DATA FILE RAW COAL 2 (3)'!A128,'COAL RECEIPT &amp; GCV DATA (3)'!$B$3:$B$9)</f>
        <v>0</v>
      </c>
      <c r="C128" s="13">
        <f>SUMIF('COAL RECEIPT &amp; GCV DATA (3)'!$A$3:$A$9,'MASTER DATA FILE RAW COAL 2 (3)'!A128,'COAL RECEIPT &amp; GCV DATA (3)'!$C$3:$C$9)</f>
        <v>0</v>
      </c>
      <c r="D128" s="13">
        <f>IFERROR(VLOOKUP(A128,'COAL RECEIPT &amp; GCV DATA (3)'!$A$2:$V$9,4,0),0)</f>
        <v>0</v>
      </c>
      <c r="E128" s="14">
        <f>IFERROR(VLOOKUP(A128,'COAL RECEIPT &amp; GCV DATA (3)'!$A$2:$V$9,5,0),0)</f>
        <v>0</v>
      </c>
      <c r="F128" s="13">
        <f>SUMIF('COAL RECEIPT &amp; GCV DATA (3)'!$A$3:$A$9,'MASTER DATA FILE RAW COAL 2 (3)'!A128,'COAL RECEIPT &amp; GCV DATA (3)'!$F$3:$F$9)</f>
        <v>0</v>
      </c>
      <c r="G128" s="13">
        <f>IFERROR(VLOOKUP(A128,'COAL RECEIPT &amp; GCV DATA (3)'!$A$2:$V$9,7,0),0)</f>
        <v>0</v>
      </c>
      <c r="H128" s="13">
        <f>IFERROR(VLOOKUP(A128,'COAL RECEIPT &amp; GCV DATA (3)'!$A$2:$V$9,8,0),0)</f>
        <v>0</v>
      </c>
      <c r="I128" s="13">
        <f>IFERROR(VLOOKUP(A128,'COAL RECEIPT &amp; GCV DATA (3)'!$A$2:$V$9,9,0),0)</f>
        <v>0</v>
      </c>
      <c r="J128" s="13">
        <f>IFERROR(VLOOKUP(A128,'COAL RECEIPT &amp; GCV DATA (3)'!$A$2:$V$9,10,0),0)</f>
        <v>0</v>
      </c>
      <c r="K128" s="15">
        <f>SUMIF('COAL RECEIPT &amp; GCV DATA (3)'!$A$3:$A$9,'MASTER DATA FILE RAW COAL 2 (3)'!A128,'COAL RECEIPT &amp; GCV DATA (3)'!$K$3:$K$9)</f>
        <v>0</v>
      </c>
      <c r="L128" s="15">
        <f>SUMIF('COAL RECEIPT &amp; GCV DATA (3)'!$A$3:$A$9,'MASTER DATA FILE RAW COAL 2 (3)'!A128,'COAL RECEIPT &amp; GCV DATA (3)'!$L$3:$L$9)</f>
        <v>0</v>
      </c>
      <c r="M128" s="15">
        <f t="shared" si="6"/>
        <v>0</v>
      </c>
      <c r="N128" s="15">
        <f t="shared" si="7"/>
        <v>0</v>
      </c>
      <c r="O128" s="15">
        <f>SUMIF('COAL RECEIPT &amp; GCV DATA (3)'!$A$3:$A$9,'MASTER DATA FILE RAW COAL 2 (3)'!A128,'COAL RECEIPT &amp; GCV DATA (3)'!$O$3:$O$9)</f>
        <v>0</v>
      </c>
      <c r="P128" s="15">
        <f t="shared" si="11"/>
        <v>0</v>
      </c>
      <c r="Q128" s="15">
        <f>SUMIF('COAL RECEIPT &amp; GCV DATA (3)'!$A$3:$A$9,'MASTER DATA FILE RAW COAL 2 (3)'!A128,'COAL RECEIPT &amp; GCV DATA (3)'!$Q$3:$Q$9)+IF(H128=$J$234,($K$234*K128),0)+IF(H128=$J$235,($K$235*K128),0)++IF(H127=$J$235,($K$236*K128),0)</f>
        <v>0</v>
      </c>
      <c r="R128" s="16">
        <f>SUMIF('COAL RECEIPT &amp; GCV DATA (3)'!$A$3:$A$9,'MASTER DATA FILE RAW COAL 2 (3)'!A128,'COAL RECEIPT &amp; GCV DATA (3)'!$R$3:$R$9)+IF(H128=$J$234,($K$234*K128),0)+IF(H128=$J$235,($K$235*K128),0)</f>
        <v>0</v>
      </c>
      <c r="S128" s="15">
        <f t="shared" si="8"/>
        <v>0</v>
      </c>
      <c r="T128" s="15">
        <f>SUMIF('COAL RECEIPT &amp; GCV DATA (3)'!$A$3:$A$9,'MASTER DATA FILE RAW COAL 2 (3)'!A128,'COAL RECEIPT &amp; GCV DATA (3)'!$T$3:$T$9)</f>
        <v>0</v>
      </c>
      <c r="U128" s="15">
        <f t="shared" si="9"/>
        <v>0</v>
      </c>
      <c r="V128" s="15">
        <f>SUMIF('COAL RECEIPT &amp; GCV DATA (3)'!$A$3:$A$9,'MASTER DATA FILE RAW COAL 2 (3)'!A128,'COAL RECEIPT &amp; GCV DATA (3)'!$V$3:$V$9)</f>
        <v>0</v>
      </c>
      <c r="W128" s="15">
        <f t="shared" si="10"/>
        <v>0</v>
      </c>
    </row>
    <row r="129" spans="1:23" customFormat="1" x14ac:dyDescent="0.3">
      <c r="A129" s="12"/>
      <c r="B129" s="12">
        <f>SUMIF('COAL RECEIPT &amp; GCV DATA (3)'!$A$3:$A$9,'MASTER DATA FILE RAW COAL 2 (3)'!A129,'COAL RECEIPT &amp; GCV DATA (3)'!$B$3:$B$9)</f>
        <v>0</v>
      </c>
      <c r="C129" s="13">
        <f>SUMIF('COAL RECEIPT &amp; GCV DATA (3)'!$A$3:$A$9,'MASTER DATA FILE RAW COAL 2 (3)'!A129,'COAL RECEIPT &amp; GCV DATA (3)'!$C$3:$C$9)</f>
        <v>0</v>
      </c>
      <c r="D129" s="13">
        <f>IFERROR(VLOOKUP(A129,'COAL RECEIPT &amp; GCV DATA (3)'!$A$2:$V$9,4,0),0)</f>
        <v>0</v>
      </c>
      <c r="E129" s="14">
        <f>IFERROR(VLOOKUP(A129,'COAL RECEIPT &amp; GCV DATA (3)'!$A$2:$V$9,5,0),0)</f>
        <v>0</v>
      </c>
      <c r="F129" s="13">
        <f>SUMIF('COAL RECEIPT &amp; GCV DATA (3)'!$A$3:$A$9,'MASTER DATA FILE RAW COAL 2 (3)'!A129,'COAL RECEIPT &amp; GCV DATA (3)'!$F$3:$F$9)</f>
        <v>0</v>
      </c>
      <c r="G129" s="13">
        <f>IFERROR(VLOOKUP(A129,'COAL RECEIPT &amp; GCV DATA (3)'!$A$2:$V$9,7,0),0)</f>
        <v>0</v>
      </c>
      <c r="H129" s="13">
        <f>IFERROR(VLOOKUP(A129,'COAL RECEIPT &amp; GCV DATA (3)'!$A$2:$V$9,8,0),0)</f>
        <v>0</v>
      </c>
      <c r="I129" s="13">
        <f>IFERROR(VLOOKUP(A129,'COAL RECEIPT &amp; GCV DATA (3)'!$A$2:$V$9,9,0),0)</f>
        <v>0</v>
      </c>
      <c r="J129" s="13">
        <f>IFERROR(VLOOKUP(A129,'COAL RECEIPT &amp; GCV DATA (3)'!$A$2:$V$9,10,0),0)</f>
        <v>0</v>
      </c>
      <c r="K129" s="15">
        <f>SUMIF('COAL RECEIPT &amp; GCV DATA (3)'!$A$3:$A$9,'MASTER DATA FILE RAW COAL 2 (3)'!A129,'COAL RECEIPT &amp; GCV DATA (3)'!$K$3:$K$9)</f>
        <v>0</v>
      </c>
      <c r="L129" s="15">
        <f>SUMIF('COAL RECEIPT &amp; GCV DATA (3)'!$A$3:$A$9,'MASTER DATA FILE RAW COAL 2 (3)'!A129,'COAL RECEIPT &amp; GCV DATA (3)'!$L$3:$L$9)</f>
        <v>0</v>
      </c>
      <c r="M129" s="15">
        <f t="shared" si="6"/>
        <v>0</v>
      </c>
      <c r="N129" s="15">
        <f t="shared" si="7"/>
        <v>0</v>
      </c>
      <c r="O129" s="15">
        <f>SUMIF('COAL RECEIPT &amp; GCV DATA (3)'!$A$3:$A$9,'MASTER DATA FILE RAW COAL 2 (3)'!A129,'COAL RECEIPT &amp; GCV DATA (3)'!$O$3:$O$9)</f>
        <v>0</v>
      </c>
      <c r="P129" s="15">
        <f t="shared" si="11"/>
        <v>0</v>
      </c>
      <c r="Q129" s="15">
        <f>SUMIF('COAL RECEIPT &amp; GCV DATA (3)'!$A$3:$A$9,'MASTER DATA FILE RAW COAL 2 (3)'!A129,'COAL RECEIPT &amp; GCV DATA (3)'!$Q$3:$Q$9)+IF(H129=$J$234,($K$234*K129),0)+IF(H129=$J$235,($K$235*K129),0)++IF(H128=$J$235,($K$236*K129),0)</f>
        <v>0</v>
      </c>
      <c r="R129" s="16">
        <f>SUMIF('COAL RECEIPT &amp; GCV DATA (3)'!$A$3:$A$9,'MASTER DATA FILE RAW COAL 2 (3)'!A129,'COAL RECEIPT &amp; GCV DATA (3)'!$R$3:$R$9)+IF(H129=$J$234,($K$234*K129),0)+IF(H129=$J$235,($K$235*K129),0)</f>
        <v>0</v>
      </c>
      <c r="S129" s="15">
        <f t="shared" si="8"/>
        <v>0</v>
      </c>
      <c r="T129" s="15">
        <f>SUMIF('COAL RECEIPT &amp; GCV DATA (3)'!$A$3:$A$9,'MASTER DATA FILE RAW COAL 2 (3)'!A129,'COAL RECEIPT &amp; GCV DATA (3)'!$T$3:$T$9)</f>
        <v>0</v>
      </c>
      <c r="U129" s="15">
        <f t="shared" si="9"/>
        <v>0</v>
      </c>
      <c r="V129" s="15">
        <f>SUMIF('COAL RECEIPT &amp; GCV DATA (3)'!$A$3:$A$9,'MASTER DATA FILE RAW COAL 2 (3)'!A129,'COAL RECEIPT &amp; GCV DATA (3)'!$V$3:$V$9)</f>
        <v>0</v>
      </c>
      <c r="W129" s="15">
        <f t="shared" si="10"/>
        <v>0</v>
      </c>
    </row>
    <row r="130" spans="1:23" customFormat="1" x14ac:dyDescent="0.3">
      <c r="A130" s="12"/>
      <c r="B130" s="12">
        <f>SUMIF('COAL RECEIPT &amp; GCV DATA (3)'!$A$3:$A$9,'MASTER DATA FILE RAW COAL 2 (3)'!A130,'COAL RECEIPT &amp; GCV DATA (3)'!$B$3:$B$9)</f>
        <v>0</v>
      </c>
      <c r="C130" s="13">
        <f>SUMIF('COAL RECEIPT &amp; GCV DATA (3)'!$A$3:$A$9,'MASTER DATA FILE RAW COAL 2 (3)'!A130,'COAL RECEIPT &amp; GCV DATA (3)'!$C$3:$C$9)</f>
        <v>0</v>
      </c>
      <c r="D130" s="13">
        <f>IFERROR(VLOOKUP(A130,'COAL RECEIPT &amp; GCV DATA (3)'!$A$2:$V$9,4,0),0)</f>
        <v>0</v>
      </c>
      <c r="E130" s="14">
        <f>IFERROR(VLOOKUP(A130,'COAL RECEIPT &amp; GCV DATA (3)'!$A$2:$V$9,5,0),0)</f>
        <v>0</v>
      </c>
      <c r="F130" s="13">
        <f>SUMIF('COAL RECEIPT &amp; GCV DATA (3)'!$A$3:$A$9,'MASTER DATA FILE RAW COAL 2 (3)'!A130,'COAL RECEIPT &amp; GCV DATA (3)'!$F$3:$F$9)</f>
        <v>0</v>
      </c>
      <c r="G130" s="13">
        <f>IFERROR(VLOOKUP(A130,'COAL RECEIPT &amp; GCV DATA (3)'!$A$2:$V$9,7,0),0)</f>
        <v>0</v>
      </c>
      <c r="H130" s="13">
        <f>IFERROR(VLOOKUP(A130,'COAL RECEIPT &amp; GCV DATA (3)'!$A$2:$V$9,8,0),0)</f>
        <v>0</v>
      </c>
      <c r="I130" s="13">
        <f>IFERROR(VLOOKUP(A130,'COAL RECEIPT &amp; GCV DATA (3)'!$A$2:$V$9,9,0),0)</f>
        <v>0</v>
      </c>
      <c r="J130" s="13">
        <f>IFERROR(VLOOKUP(A130,'COAL RECEIPT &amp; GCV DATA (3)'!$A$2:$V$9,10,0),0)</f>
        <v>0</v>
      </c>
      <c r="K130" s="15">
        <f>SUMIF('COAL RECEIPT &amp; GCV DATA (3)'!$A$3:$A$9,'MASTER DATA FILE RAW COAL 2 (3)'!A130,'COAL RECEIPT &amp; GCV DATA (3)'!$K$3:$K$9)</f>
        <v>0</v>
      </c>
      <c r="L130" s="15">
        <f>SUMIF('COAL RECEIPT &amp; GCV DATA (3)'!$A$3:$A$9,'MASTER DATA FILE RAW COAL 2 (3)'!A130,'COAL RECEIPT &amp; GCV DATA (3)'!$L$3:$L$9)</f>
        <v>0</v>
      </c>
      <c r="M130" s="15">
        <f t="shared" si="6"/>
        <v>0</v>
      </c>
      <c r="N130" s="15">
        <f t="shared" si="7"/>
        <v>0</v>
      </c>
      <c r="O130" s="15">
        <f>SUMIF('COAL RECEIPT &amp; GCV DATA (3)'!$A$3:$A$9,'MASTER DATA FILE RAW COAL 2 (3)'!A130,'COAL RECEIPT &amp; GCV DATA (3)'!$O$3:$O$9)</f>
        <v>0</v>
      </c>
      <c r="P130" s="15">
        <f t="shared" si="11"/>
        <v>0</v>
      </c>
      <c r="Q130" s="15">
        <f>SUMIF('COAL RECEIPT &amp; GCV DATA (3)'!$A$3:$A$9,'MASTER DATA FILE RAW COAL 2 (3)'!A130,'COAL RECEIPT &amp; GCV DATA (3)'!$Q$3:$Q$9)+IF(H130=$J$234,($K$234*K130),0)+IF(H130=$J$235,($K$235*K130),0)++IF(H129=$J$235,($K$236*K130),0)</f>
        <v>0</v>
      </c>
      <c r="R130" s="16">
        <f>SUMIF('COAL RECEIPT &amp; GCV DATA (3)'!$A$3:$A$9,'MASTER DATA FILE RAW COAL 2 (3)'!A130,'COAL RECEIPT &amp; GCV DATA (3)'!$R$3:$R$9)+IF(H130=$J$234,($K$234*K130),0)+IF(H130=$J$235,($K$235*K130),0)</f>
        <v>0</v>
      </c>
      <c r="S130" s="15">
        <f t="shared" si="8"/>
        <v>0</v>
      </c>
      <c r="T130" s="15">
        <f>SUMIF('COAL RECEIPT &amp; GCV DATA (3)'!$A$3:$A$9,'MASTER DATA FILE RAW COAL 2 (3)'!A130,'COAL RECEIPT &amp; GCV DATA (3)'!$T$3:$T$9)</f>
        <v>0</v>
      </c>
      <c r="U130" s="15">
        <f t="shared" si="9"/>
        <v>0</v>
      </c>
      <c r="V130" s="15">
        <f>SUMIF('COAL RECEIPT &amp; GCV DATA (3)'!$A$3:$A$9,'MASTER DATA FILE RAW COAL 2 (3)'!A130,'COAL RECEIPT &amp; GCV DATA (3)'!$V$3:$V$9)</f>
        <v>0</v>
      </c>
      <c r="W130" s="15">
        <f t="shared" si="10"/>
        <v>0</v>
      </c>
    </row>
    <row r="131" spans="1:23" customFormat="1" x14ac:dyDescent="0.3">
      <c r="A131" s="12"/>
      <c r="B131" s="12">
        <f>SUMIF('COAL RECEIPT &amp; GCV DATA (3)'!$A$3:$A$9,'MASTER DATA FILE RAW COAL 2 (3)'!A131,'COAL RECEIPT &amp; GCV DATA (3)'!$B$3:$B$9)</f>
        <v>0</v>
      </c>
      <c r="C131" s="13">
        <f>SUMIF('COAL RECEIPT &amp; GCV DATA (3)'!$A$3:$A$9,'MASTER DATA FILE RAW COAL 2 (3)'!A131,'COAL RECEIPT &amp; GCV DATA (3)'!$C$3:$C$9)</f>
        <v>0</v>
      </c>
      <c r="D131" s="13">
        <f>IFERROR(VLOOKUP(A131,'COAL RECEIPT &amp; GCV DATA (3)'!$A$2:$V$9,4,0),0)</f>
        <v>0</v>
      </c>
      <c r="E131" s="14">
        <f>IFERROR(VLOOKUP(A131,'COAL RECEIPT &amp; GCV DATA (3)'!$A$2:$V$9,5,0),0)</f>
        <v>0</v>
      </c>
      <c r="F131" s="13">
        <f>SUMIF('COAL RECEIPT &amp; GCV DATA (3)'!$A$3:$A$9,'MASTER DATA FILE RAW COAL 2 (3)'!A131,'COAL RECEIPT &amp; GCV DATA (3)'!$F$3:$F$9)</f>
        <v>0</v>
      </c>
      <c r="G131" s="13">
        <f>IFERROR(VLOOKUP(A131,'COAL RECEIPT &amp; GCV DATA (3)'!$A$2:$V$9,7,0),0)</f>
        <v>0</v>
      </c>
      <c r="H131" s="13">
        <f>IFERROR(VLOOKUP(A131,'COAL RECEIPT &amp; GCV DATA (3)'!$A$2:$V$9,8,0),0)</f>
        <v>0</v>
      </c>
      <c r="I131" s="13">
        <f>IFERROR(VLOOKUP(A131,'COAL RECEIPT &amp; GCV DATA (3)'!$A$2:$V$9,9,0),0)</f>
        <v>0</v>
      </c>
      <c r="J131" s="13">
        <f>IFERROR(VLOOKUP(A131,'COAL RECEIPT &amp; GCV DATA (3)'!$A$2:$V$9,10,0),0)</f>
        <v>0</v>
      </c>
      <c r="K131" s="15">
        <f>SUMIF('COAL RECEIPT &amp; GCV DATA (3)'!$A$3:$A$9,'MASTER DATA FILE RAW COAL 2 (3)'!A131,'COAL RECEIPT &amp; GCV DATA (3)'!$K$3:$K$9)</f>
        <v>0</v>
      </c>
      <c r="L131" s="15">
        <f>SUMIF('COAL RECEIPT &amp; GCV DATA (3)'!$A$3:$A$9,'MASTER DATA FILE RAW COAL 2 (3)'!A131,'COAL RECEIPT &amp; GCV DATA (3)'!$L$3:$L$9)</f>
        <v>0</v>
      </c>
      <c r="M131" s="15">
        <f t="shared" si="6"/>
        <v>0</v>
      </c>
      <c r="N131" s="15">
        <f t="shared" si="7"/>
        <v>0</v>
      </c>
      <c r="O131" s="15">
        <f>SUMIF('COAL RECEIPT &amp; GCV DATA (3)'!$A$3:$A$9,'MASTER DATA FILE RAW COAL 2 (3)'!A131,'COAL RECEIPT &amp; GCV DATA (3)'!$O$3:$O$9)</f>
        <v>0</v>
      </c>
      <c r="P131" s="15">
        <f t="shared" si="11"/>
        <v>0</v>
      </c>
      <c r="Q131" s="15">
        <f>SUMIF('COAL RECEIPT &amp; GCV DATA (3)'!$A$3:$A$9,'MASTER DATA FILE RAW COAL 2 (3)'!A131,'COAL RECEIPT &amp; GCV DATA (3)'!$Q$3:$Q$9)+IF(H131=$J$234,($K$234*K131),0)+IF(H131=$J$235,($K$235*K131),0)++IF(H130=$J$235,($K$236*K131),0)</f>
        <v>0</v>
      </c>
      <c r="R131" s="16">
        <f>SUMIF('COAL RECEIPT &amp; GCV DATA (3)'!$A$3:$A$9,'MASTER DATA FILE RAW COAL 2 (3)'!A131,'COAL RECEIPT &amp; GCV DATA (3)'!$R$3:$R$9)+IF(H131=$J$234,($K$234*K131),0)+IF(H131=$J$235,($K$235*K131),0)</f>
        <v>0</v>
      </c>
      <c r="S131" s="15">
        <f t="shared" si="8"/>
        <v>0</v>
      </c>
      <c r="T131" s="15">
        <f>SUMIF('COAL RECEIPT &amp; GCV DATA (3)'!$A$3:$A$9,'MASTER DATA FILE RAW COAL 2 (3)'!A131,'COAL RECEIPT &amp; GCV DATA (3)'!$T$3:$T$9)</f>
        <v>0</v>
      </c>
      <c r="U131" s="15">
        <f t="shared" si="9"/>
        <v>0</v>
      </c>
      <c r="V131" s="15">
        <f>SUMIF('COAL RECEIPT &amp; GCV DATA (3)'!$A$3:$A$9,'MASTER DATA FILE RAW COAL 2 (3)'!A131,'COAL RECEIPT &amp; GCV DATA (3)'!$V$3:$V$9)</f>
        <v>0</v>
      </c>
      <c r="W131" s="15">
        <f t="shared" si="10"/>
        <v>0</v>
      </c>
    </row>
    <row r="132" spans="1:23" customFormat="1" x14ac:dyDescent="0.3">
      <c r="A132" s="12"/>
      <c r="B132" s="12">
        <f>SUMIF('COAL RECEIPT &amp; GCV DATA (3)'!$A$3:$A$9,'MASTER DATA FILE RAW COAL 2 (3)'!A132,'COAL RECEIPT &amp; GCV DATA (3)'!$B$3:$B$9)</f>
        <v>0</v>
      </c>
      <c r="C132" s="13">
        <f>SUMIF('COAL RECEIPT &amp; GCV DATA (3)'!$A$3:$A$9,'MASTER DATA FILE RAW COAL 2 (3)'!A132,'COAL RECEIPT &amp; GCV DATA (3)'!$C$3:$C$9)</f>
        <v>0</v>
      </c>
      <c r="D132" s="13">
        <f>IFERROR(VLOOKUP(A132,'COAL RECEIPT &amp; GCV DATA (3)'!$A$2:$V$9,4,0),0)</f>
        <v>0</v>
      </c>
      <c r="E132" s="14">
        <f>IFERROR(VLOOKUP(A132,'COAL RECEIPT &amp; GCV DATA (3)'!$A$2:$V$9,5,0),0)</f>
        <v>0</v>
      </c>
      <c r="F132" s="13">
        <f>SUMIF('COAL RECEIPT &amp; GCV DATA (3)'!$A$3:$A$9,'MASTER DATA FILE RAW COAL 2 (3)'!A132,'COAL RECEIPT &amp; GCV DATA (3)'!$F$3:$F$9)</f>
        <v>0</v>
      </c>
      <c r="G132" s="13">
        <f>IFERROR(VLOOKUP(A132,'COAL RECEIPT &amp; GCV DATA (3)'!$A$2:$V$9,7,0),0)</f>
        <v>0</v>
      </c>
      <c r="H132" s="13">
        <f>IFERROR(VLOOKUP(A132,'COAL RECEIPT &amp; GCV DATA (3)'!$A$2:$V$9,8,0),0)</f>
        <v>0</v>
      </c>
      <c r="I132" s="13">
        <f>IFERROR(VLOOKUP(A132,'COAL RECEIPT &amp; GCV DATA (3)'!$A$2:$V$9,9,0),0)</f>
        <v>0</v>
      </c>
      <c r="J132" s="13">
        <f>IFERROR(VLOOKUP(A132,'COAL RECEIPT &amp; GCV DATA (3)'!$A$2:$V$9,10,0),0)</f>
        <v>0</v>
      </c>
      <c r="K132" s="15">
        <f>SUMIF('COAL RECEIPT &amp; GCV DATA (3)'!$A$3:$A$9,'MASTER DATA FILE RAW COAL 2 (3)'!A132,'COAL RECEIPT &amp; GCV DATA (3)'!$K$3:$K$9)</f>
        <v>0</v>
      </c>
      <c r="L132" s="15">
        <f>SUMIF('COAL RECEIPT &amp; GCV DATA (3)'!$A$3:$A$9,'MASTER DATA FILE RAW COAL 2 (3)'!A132,'COAL RECEIPT &amp; GCV DATA (3)'!$L$3:$L$9)</f>
        <v>0</v>
      </c>
      <c r="M132" s="15">
        <f t="shared" si="6"/>
        <v>0</v>
      </c>
      <c r="N132" s="15">
        <f t="shared" si="7"/>
        <v>0</v>
      </c>
      <c r="O132" s="15">
        <f>SUMIF('COAL RECEIPT &amp; GCV DATA (3)'!$A$3:$A$9,'MASTER DATA FILE RAW COAL 2 (3)'!A132,'COAL RECEIPT &amp; GCV DATA (3)'!$O$3:$O$9)</f>
        <v>0</v>
      </c>
      <c r="P132" s="15">
        <f t="shared" si="11"/>
        <v>0</v>
      </c>
      <c r="Q132" s="15">
        <f>SUMIF('COAL RECEIPT &amp; GCV DATA (3)'!$A$3:$A$9,'MASTER DATA FILE RAW COAL 2 (3)'!A132,'COAL RECEIPT &amp; GCV DATA (3)'!$Q$3:$Q$9)+IF(H132=$J$234,($K$234*K132),0)+IF(H132=$J$235,($K$235*K132),0)++IF(H131=$J$235,($K$236*K132),0)</f>
        <v>0</v>
      </c>
      <c r="R132" s="16">
        <f>SUMIF('COAL RECEIPT &amp; GCV DATA (3)'!$A$3:$A$9,'MASTER DATA FILE RAW COAL 2 (3)'!A132,'COAL RECEIPT &amp; GCV DATA (3)'!$R$3:$R$9)+IF(H132=$J$234,($K$234*K132),0)+IF(H132=$J$235,($K$235*K132),0)</f>
        <v>0</v>
      </c>
      <c r="S132" s="15">
        <f t="shared" si="8"/>
        <v>0</v>
      </c>
      <c r="T132" s="15">
        <f>SUMIF('COAL RECEIPT &amp; GCV DATA (3)'!$A$3:$A$9,'MASTER DATA FILE RAW COAL 2 (3)'!A132,'COAL RECEIPT &amp; GCV DATA (3)'!$T$3:$T$9)</f>
        <v>0</v>
      </c>
      <c r="U132" s="15">
        <f t="shared" si="9"/>
        <v>0</v>
      </c>
      <c r="V132" s="15">
        <f>SUMIF('COAL RECEIPT &amp; GCV DATA (3)'!$A$3:$A$9,'MASTER DATA FILE RAW COAL 2 (3)'!A132,'COAL RECEIPT &amp; GCV DATA (3)'!$V$3:$V$9)</f>
        <v>0</v>
      </c>
      <c r="W132" s="15">
        <f t="shared" si="10"/>
        <v>0</v>
      </c>
    </row>
    <row r="133" spans="1:23" customFormat="1" x14ac:dyDescent="0.3">
      <c r="A133" s="12"/>
      <c r="B133" s="12">
        <f>SUMIF('COAL RECEIPT &amp; GCV DATA (3)'!$A$3:$A$9,'MASTER DATA FILE RAW COAL 2 (3)'!A133,'COAL RECEIPT &amp; GCV DATA (3)'!$B$3:$B$9)</f>
        <v>0</v>
      </c>
      <c r="C133" s="13">
        <f>SUMIF('COAL RECEIPT &amp; GCV DATA (3)'!$A$3:$A$9,'MASTER DATA FILE RAW COAL 2 (3)'!A133,'COAL RECEIPT &amp; GCV DATA (3)'!$C$3:$C$9)</f>
        <v>0</v>
      </c>
      <c r="D133" s="13">
        <f>IFERROR(VLOOKUP(A133,'COAL RECEIPT &amp; GCV DATA (3)'!$A$2:$V$9,4,0),0)</f>
        <v>0</v>
      </c>
      <c r="E133" s="14">
        <f>IFERROR(VLOOKUP(A133,'COAL RECEIPT &amp; GCV DATA (3)'!$A$2:$V$9,5,0),0)</f>
        <v>0</v>
      </c>
      <c r="F133" s="13">
        <f>SUMIF('COAL RECEIPT &amp; GCV DATA (3)'!$A$3:$A$9,'MASTER DATA FILE RAW COAL 2 (3)'!A133,'COAL RECEIPT &amp; GCV DATA (3)'!$F$3:$F$9)</f>
        <v>0</v>
      </c>
      <c r="G133" s="13">
        <f>IFERROR(VLOOKUP(A133,'COAL RECEIPT &amp; GCV DATA (3)'!$A$2:$V$9,7,0),0)</f>
        <v>0</v>
      </c>
      <c r="H133" s="13">
        <f>IFERROR(VLOOKUP(A133,'COAL RECEIPT &amp; GCV DATA (3)'!$A$2:$V$9,8,0),0)</f>
        <v>0</v>
      </c>
      <c r="I133" s="13">
        <f>IFERROR(VLOOKUP(A133,'COAL RECEIPT &amp; GCV DATA (3)'!$A$2:$V$9,9,0),0)</f>
        <v>0</v>
      </c>
      <c r="J133" s="13">
        <f>IFERROR(VLOOKUP(A133,'COAL RECEIPT &amp; GCV DATA (3)'!$A$2:$V$9,10,0),0)</f>
        <v>0</v>
      </c>
      <c r="K133" s="15">
        <f>SUMIF('COAL RECEIPT &amp; GCV DATA (3)'!$A$3:$A$9,'MASTER DATA FILE RAW COAL 2 (3)'!A133,'COAL RECEIPT &amp; GCV DATA (3)'!$K$3:$K$9)</f>
        <v>0</v>
      </c>
      <c r="L133" s="15">
        <f>SUMIF('COAL RECEIPT &amp; GCV DATA (3)'!$A$3:$A$9,'MASTER DATA FILE RAW COAL 2 (3)'!A133,'COAL RECEIPT &amp; GCV DATA (3)'!$L$3:$L$9)</f>
        <v>0</v>
      </c>
      <c r="M133" s="15">
        <f t="shared" si="6"/>
        <v>0</v>
      </c>
      <c r="N133" s="15">
        <f t="shared" si="7"/>
        <v>0</v>
      </c>
      <c r="O133" s="15">
        <f>SUMIF('COAL RECEIPT &amp; GCV DATA (3)'!$A$3:$A$9,'MASTER DATA FILE RAW COAL 2 (3)'!A133,'COAL RECEIPT &amp; GCV DATA (3)'!$O$3:$O$9)</f>
        <v>0</v>
      </c>
      <c r="P133" s="15">
        <f t="shared" si="11"/>
        <v>0</v>
      </c>
      <c r="Q133" s="15">
        <f>SUMIF('COAL RECEIPT &amp; GCV DATA (3)'!$A$3:$A$9,'MASTER DATA FILE RAW COAL 2 (3)'!A133,'COAL RECEIPT &amp; GCV DATA (3)'!$Q$3:$Q$9)+IF(H133=$J$234,($K$234*K133),0)+IF(H133=$J$235,($K$235*K133),0)++IF(H132=$J$235,($K$236*K133),0)</f>
        <v>0</v>
      </c>
      <c r="R133" s="16">
        <f>SUMIF('COAL RECEIPT &amp; GCV DATA (3)'!$A$3:$A$9,'MASTER DATA FILE RAW COAL 2 (3)'!A133,'COAL RECEIPT &amp; GCV DATA (3)'!$R$3:$R$9)+IF(H133=$J$234,($K$234*K133),0)+IF(H133=$J$235,($K$235*K133),0)</f>
        <v>0</v>
      </c>
      <c r="S133" s="15">
        <f t="shared" si="8"/>
        <v>0</v>
      </c>
      <c r="T133" s="15">
        <f>SUMIF('COAL RECEIPT &amp; GCV DATA (3)'!$A$3:$A$9,'MASTER DATA FILE RAW COAL 2 (3)'!A133,'COAL RECEIPT &amp; GCV DATA (3)'!$T$3:$T$9)</f>
        <v>0</v>
      </c>
      <c r="U133" s="15">
        <f t="shared" si="9"/>
        <v>0</v>
      </c>
      <c r="V133" s="15">
        <f>SUMIF('COAL RECEIPT &amp; GCV DATA (3)'!$A$3:$A$9,'MASTER DATA FILE RAW COAL 2 (3)'!A133,'COAL RECEIPT &amp; GCV DATA (3)'!$V$3:$V$9)</f>
        <v>0</v>
      </c>
      <c r="W133" s="15">
        <f t="shared" si="10"/>
        <v>0</v>
      </c>
    </row>
    <row r="134" spans="1:23" customFormat="1" x14ac:dyDescent="0.3">
      <c r="A134" s="12"/>
      <c r="B134" s="12">
        <f>SUMIF('COAL RECEIPT &amp; GCV DATA (3)'!$A$3:$A$9,'MASTER DATA FILE RAW COAL 2 (3)'!A134,'COAL RECEIPT &amp; GCV DATA (3)'!$B$3:$B$9)</f>
        <v>0</v>
      </c>
      <c r="C134" s="13">
        <f>SUMIF('COAL RECEIPT &amp; GCV DATA (3)'!$A$3:$A$9,'MASTER DATA FILE RAW COAL 2 (3)'!A134,'COAL RECEIPT &amp; GCV DATA (3)'!$C$3:$C$9)</f>
        <v>0</v>
      </c>
      <c r="D134" s="13">
        <f>IFERROR(VLOOKUP(A134,'COAL RECEIPT &amp; GCV DATA (3)'!$A$2:$V$9,4,0),0)</f>
        <v>0</v>
      </c>
      <c r="E134" s="14">
        <f>IFERROR(VLOOKUP(A134,'COAL RECEIPT &amp; GCV DATA (3)'!$A$2:$V$9,5,0),0)</f>
        <v>0</v>
      </c>
      <c r="F134" s="13">
        <f>SUMIF('COAL RECEIPT &amp; GCV DATA (3)'!$A$3:$A$9,'MASTER DATA FILE RAW COAL 2 (3)'!A134,'COAL RECEIPT &amp; GCV DATA (3)'!$F$3:$F$9)</f>
        <v>0</v>
      </c>
      <c r="G134" s="13">
        <f>IFERROR(VLOOKUP(A134,'COAL RECEIPT &amp; GCV DATA (3)'!$A$2:$V$9,7,0),0)</f>
        <v>0</v>
      </c>
      <c r="H134" s="13">
        <f>IFERROR(VLOOKUP(A134,'COAL RECEIPT &amp; GCV DATA (3)'!$A$2:$V$9,8,0),0)</f>
        <v>0</v>
      </c>
      <c r="I134" s="13">
        <f>IFERROR(VLOOKUP(A134,'COAL RECEIPT &amp; GCV DATA (3)'!$A$2:$V$9,9,0),0)</f>
        <v>0</v>
      </c>
      <c r="J134" s="13">
        <f>IFERROR(VLOOKUP(A134,'COAL RECEIPT &amp; GCV DATA (3)'!$A$2:$V$9,10,0),0)</f>
        <v>0</v>
      </c>
      <c r="K134" s="15">
        <f>SUMIF('COAL RECEIPT &amp; GCV DATA (3)'!$A$3:$A$9,'MASTER DATA FILE RAW COAL 2 (3)'!A134,'COAL RECEIPT &amp; GCV DATA (3)'!$K$3:$K$9)</f>
        <v>0</v>
      </c>
      <c r="L134" s="15">
        <f>SUMIF('COAL RECEIPT &amp; GCV DATA (3)'!$A$3:$A$9,'MASTER DATA FILE RAW COAL 2 (3)'!A134,'COAL RECEIPT &amp; GCV DATA (3)'!$L$3:$L$9)</f>
        <v>0</v>
      </c>
      <c r="M134" s="15">
        <f t="shared" ref="M134:M197" si="12">+K134-L134</f>
        <v>0</v>
      </c>
      <c r="N134" s="15">
        <f t="shared" ref="N134:N197" si="13">+M134*S134</f>
        <v>0</v>
      </c>
      <c r="O134" s="15">
        <f>SUMIF('COAL RECEIPT &amp; GCV DATA (3)'!$A$3:$A$9,'MASTER DATA FILE RAW COAL 2 (3)'!A134,'COAL RECEIPT &amp; GCV DATA (3)'!$O$3:$O$9)</f>
        <v>0</v>
      </c>
      <c r="P134" s="15">
        <f t="shared" si="11"/>
        <v>0</v>
      </c>
      <c r="Q134" s="15">
        <f>SUMIF('COAL RECEIPT &amp; GCV DATA (3)'!$A$3:$A$9,'MASTER DATA FILE RAW COAL 2 (3)'!A134,'COAL RECEIPT &amp; GCV DATA (3)'!$Q$3:$Q$9)+IF(H134=$J$234,($K$234*K134),0)+IF(H134=$J$235,($K$235*K134),0)++IF(H133=$J$235,($K$236*K134),0)</f>
        <v>0</v>
      </c>
      <c r="R134" s="16">
        <f>SUMIF('COAL RECEIPT &amp; GCV DATA (3)'!$A$3:$A$9,'MASTER DATA FILE RAW COAL 2 (3)'!A134,'COAL RECEIPT &amp; GCV DATA (3)'!$R$3:$R$9)+IF(H134=$J$234,($K$234*K134),0)+IF(H134=$J$235,($K$235*K134),0)</f>
        <v>0</v>
      </c>
      <c r="S134" s="15">
        <f t="shared" ref="S134:S197" si="14">+IFERROR(R134/K134,0)</f>
        <v>0</v>
      </c>
      <c r="T134" s="15">
        <f>SUMIF('COAL RECEIPT &amp; GCV DATA (3)'!$A$3:$A$9,'MASTER DATA FILE RAW COAL 2 (3)'!A134,'COAL RECEIPT &amp; GCV DATA (3)'!$T$3:$T$9)</f>
        <v>0</v>
      </c>
      <c r="U134" s="15">
        <f t="shared" ref="U134:U197" si="15">+T134*L134</f>
        <v>0</v>
      </c>
      <c r="V134" s="15">
        <f>SUMIF('COAL RECEIPT &amp; GCV DATA (3)'!$A$3:$A$9,'MASTER DATA FILE RAW COAL 2 (3)'!A134,'COAL RECEIPT &amp; GCV DATA (3)'!$V$3:$V$9)</f>
        <v>0</v>
      </c>
      <c r="W134" s="15">
        <f t="shared" ref="W134:W197" si="16">+V134*L134</f>
        <v>0</v>
      </c>
    </row>
    <row r="135" spans="1:23" customFormat="1" x14ac:dyDescent="0.3">
      <c r="A135" s="12"/>
      <c r="B135" s="12">
        <f>SUMIF('COAL RECEIPT &amp; GCV DATA (3)'!$A$3:$A$9,'MASTER DATA FILE RAW COAL 2 (3)'!A135,'COAL RECEIPT &amp; GCV DATA (3)'!$B$3:$B$9)</f>
        <v>0</v>
      </c>
      <c r="C135" s="13">
        <f>SUMIF('COAL RECEIPT &amp; GCV DATA (3)'!$A$3:$A$9,'MASTER DATA FILE RAW COAL 2 (3)'!A135,'COAL RECEIPT &amp; GCV DATA (3)'!$C$3:$C$9)</f>
        <v>0</v>
      </c>
      <c r="D135" s="13">
        <f>IFERROR(VLOOKUP(A135,'COAL RECEIPT &amp; GCV DATA (3)'!$A$2:$V$9,4,0),0)</f>
        <v>0</v>
      </c>
      <c r="E135" s="14">
        <f>IFERROR(VLOOKUP(A135,'COAL RECEIPT &amp; GCV DATA (3)'!$A$2:$V$9,5,0),0)</f>
        <v>0</v>
      </c>
      <c r="F135" s="13">
        <f>SUMIF('COAL RECEIPT &amp; GCV DATA (3)'!$A$3:$A$9,'MASTER DATA FILE RAW COAL 2 (3)'!A135,'COAL RECEIPT &amp; GCV DATA (3)'!$F$3:$F$9)</f>
        <v>0</v>
      </c>
      <c r="G135" s="13">
        <f>IFERROR(VLOOKUP(A135,'COAL RECEIPT &amp; GCV DATA (3)'!$A$2:$V$9,7,0),0)</f>
        <v>0</v>
      </c>
      <c r="H135" s="13">
        <f>IFERROR(VLOOKUP(A135,'COAL RECEIPT &amp; GCV DATA (3)'!$A$2:$V$9,8,0),0)</f>
        <v>0</v>
      </c>
      <c r="I135" s="13">
        <f>IFERROR(VLOOKUP(A135,'COAL RECEIPT &amp; GCV DATA (3)'!$A$2:$V$9,9,0),0)</f>
        <v>0</v>
      </c>
      <c r="J135" s="13">
        <f>IFERROR(VLOOKUP(A135,'COAL RECEIPT &amp; GCV DATA (3)'!$A$2:$V$9,10,0),0)</f>
        <v>0</v>
      </c>
      <c r="K135" s="15">
        <f>SUMIF('COAL RECEIPT &amp; GCV DATA (3)'!$A$3:$A$9,'MASTER DATA FILE RAW COAL 2 (3)'!A135,'COAL RECEIPT &amp; GCV DATA (3)'!$K$3:$K$9)</f>
        <v>0</v>
      </c>
      <c r="L135" s="15">
        <f>SUMIF('COAL RECEIPT &amp; GCV DATA (3)'!$A$3:$A$9,'MASTER DATA FILE RAW COAL 2 (3)'!A135,'COAL RECEIPT &amp; GCV DATA (3)'!$L$3:$L$9)</f>
        <v>0</v>
      </c>
      <c r="M135" s="15">
        <f t="shared" si="12"/>
        <v>0</v>
      </c>
      <c r="N135" s="15">
        <f t="shared" si="13"/>
        <v>0</v>
      </c>
      <c r="O135" s="15">
        <f>SUMIF('COAL RECEIPT &amp; GCV DATA (3)'!$A$3:$A$9,'MASTER DATA FILE RAW COAL 2 (3)'!A135,'COAL RECEIPT &amp; GCV DATA (3)'!$O$3:$O$9)</f>
        <v>0</v>
      </c>
      <c r="P135" s="15">
        <f t="shared" si="11"/>
        <v>0</v>
      </c>
      <c r="Q135" s="15">
        <f>SUMIF('COAL RECEIPT &amp; GCV DATA (3)'!$A$3:$A$9,'MASTER DATA FILE RAW COAL 2 (3)'!A135,'COAL RECEIPT &amp; GCV DATA (3)'!$Q$3:$Q$9)+IF(H135=$J$234,($K$234*K135),0)+IF(H135=$J$235,($K$235*K135),0)++IF(H134=$J$235,($K$236*K135),0)</f>
        <v>0</v>
      </c>
      <c r="R135" s="16">
        <f>SUMIF('COAL RECEIPT &amp; GCV DATA (3)'!$A$3:$A$9,'MASTER DATA FILE RAW COAL 2 (3)'!A135,'COAL RECEIPT &amp; GCV DATA (3)'!$R$3:$R$9)+IF(H135=$J$234,($K$234*K135),0)+IF(H135=$J$235,($K$235*K135),0)</f>
        <v>0</v>
      </c>
      <c r="S135" s="15">
        <f t="shared" si="14"/>
        <v>0</v>
      </c>
      <c r="T135" s="15">
        <f>SUMIF('COAL RECEIPT &amp; GCV DATA (3)'!$A$3:$A$9,'MASTER DATA FILE RAW COAL 2 (3)'!A135,'COAL RECEIPT &amp; GCV DATA (3)'!$T$3:$T$9)</f>
        <v>0</v>
      </c>
      <c r="U135" s="15">
        <f t="shared" si="15"/>
        <v>0</v>
      </c>
      <c r="V135" s="15">
        <f>SUMIF('COAL RECEIPT &amp; GCV DATA (3)'!$A$3:$A$9,'MASTER DATA FILE RAW COAL 2 (3)'!A135,'COAL RECEIPT &amp; GCV DATA (3)'!$V$3:$V$9)</f>
        <v>0</v>
      </c>
      <c r="W135" s="15">
        <f t="shared" si="16"/>
        <v>0</v>
      </c>
    </row>
    <row r="136" spans="1:23" customFormat="1" x14ac:dyDescent="0.3">
      <c r="A136" s="12"/>
      <c r="B136" s="12">
        <f>SUMIF('COAL RECEIPT &amp; GCV DATA (3)'!$A$3:$A$9,'MASTER DATA FILE RAW COAL 2 (3)'!A136,'COAL RECEIPT &amp; GCV DATA (3)'!$B$3:$B$9)</f>
        <v>0</v>
      </c>
      <c r="C136" s="13">
        <f>SUMIF('COAL RECEIPT &amp; GCV DATA (3)'!$A$3:$A$9,'MASTER DATA FILE RAW COAL 2 (3)'!A136,'COAL RECEIPT &amp; GCV DATA (3)'!$C$3:$C$9)</f>
        <v>0</v>
      </c>
      <c r="D136" s="13">
        <f>IFERROR(VLOOKUP(A136,'COAL RECEIPT &amp; GCV DATA (3)'!$A$2:$V$9,4,0),0)</f>
        <v>0</v>
      </c>
      <c r="E136" s="14">
        <f>IFERROR(VLOOKUP(A136,'COAL RECEIPT &amp; GCV DATA (3)'!$A$2:$V$9,5,0),0)</f>
        <v>0</v>
      </c>
      <c r="F136" s="13">
        <f>SUMIF('COAL RECEIPT &amp; GCV DATA (3)'!$A$3:$A$9,'MASTER DATA FILE RAW COAL 2 (3)'!A136,'COAL RECEIPT &amp; GCV DATA (3)'!$F$3:$F$9)</f>
        <v>0</v>
      </c>
      <c r="G136" s="13">
        <f>IFERROR(VLOOKUP(A136,'COAL RECEIPT &amp; GCV DATA (3)'!$A$2:$V$9,7,0),0)</f>
        <v>0</v>
      </c>
      <c r="H136" s="13">
        <f>IFERROR(VLOOKUP(A136,'COAL RECEIPT &amp; GCV DATA (3)'!$A$2:$V$9,8,0),0)</f>
        <v>0</v>
      </c>
      <c r="I136" s="13">
        <f>IFERROR(VLOOKUP(A136,'COAL RECEIPT &amp; GCV DATA (3)'!$A$2:$V$9,9,0),0)</f>
        <v>0</v>
      </c>
      <c r="J136" s="13">
        <f>IFERROR(VLOOKUP(A136,'COAL RECEIPT &amp; GCV DATA (3)'!$A$2:$V$9,10,0),0)</f>
        <v>0</v>
      </c>
      <c r="K136" s="15">
        <f>SUMIF('COAL RECEIPT &amp; GCV DATA (3)'!$A$3:$A$9,'MASTER DATA FILE RAW COAL 2 (3)'!A136,'COAL RECEIPT &amp; GCV DATA (3)'!$K$3:$K$9)</f>
        <v>0</v>
      </c>
      <c r="L136" s="15">
        <f>SUMIF('COAL RECEIPT &amp; GCV DATA (3)'!$A$3:$A$9,'MASTER DATA FILE RAW COAL 2 (3)'!A136,'COAL RECEIPT &amp; GCV DATA (3)'!$L$3:$L$9)</f>
        <v>0</v>
      </c>
      <c r="M136" s="15">
        <f t="shared" si="12"/>
        <v>0</v>
      </c>
      <c r="N136" s="15">
        <f t="shared" si="13"/>
        <v>0</v>
      </c>
      <c r="O136" s="15">
        <f>SUMIF('COAL RECEIPT &amp; GCV DATA (3)'!$A$3:$A$9,'MASTER DATA FILE RAW COAL 2 (3)'!A136,'COAL RECEIPT &amp; GCV DATA (3)'!$O$3:$O$9)</f>
        <v>0</v>
      </c>
      <c r="P136" s="15">
        <f t="shared" si="11"/>
        <v>0</v>
      </c>
      <c r="Q136" s="15">
        <f>SUMIF('COAL RECEIPT &amp; GCV DATA (3)'!$A$3:$A$9,'MASTER DATA FILE RAW COAL 2 (3)'!A136,'COAL RECEIPT &amp; GCV DATA (3)'!$Q$3:$Q$9)+IF(H136=$J$234,($K$234*K136),0)+IF(H136=$J$235,($K$235*K136),0)++IF(H135=$J$235,($K$236*K136),0)</f>
        <v>0</v>
      </c>
      <c r="R136" s="16">
        <f>SUMIF('COAL RECEIPT &amp; GCV DATA (3)'!$A$3:$A$9,'MASTER DATA FILE RAW COAL 2 (3)'!A136,'COAL RECEIPT &amp; GCV DATA (3)'!$R$3:$R$9)+IF(H136=$J$234,($K$234*K136),0)+IF(H136=$J$235,($K$235*K136),0)</f>
        <v>0</v>
      </c>
      <c r="S136" s="15">
        <f t="shared" si="14"/>
        <v>0</v>
      </c>
      <c r="T136" s="15">
        <f>SUMIF('COAL RECEIPT &amp; GCV DATA (3)'!$A$3:$A$9,'MASTER DATA FILE RAW COAL 2 (3)'!A136,'COAL RECEIPT &amp; GCV DATA (3)'!$T$3:$T$9)</f>
        <v>0</v>
      </c>
      <c r="U136" s="15">
        <f t="shared" si="15"/>
        <v>0</v>
      </c>
      <c r="V136" s="15">
        <f>SUMIF('COAL RECEIPT &amp; GCV DATA (3)'!$A$3:$A$9,'MASTER DATA FILE RAW COAL 2 (3)'!A136,'COAL RECEIPT &amp; GCV DATA (3)'!$V$3:$V$9)</f>
        <v>0</v>
      </c>
      <c r="W136" s="15">
        <f t="shared" si="16"/>
        <v>0</v>
      </c>
    </row>
    <row r="137" spans="1:23" customFormat="1" x14ac:dyDescent="0.3">
      <c r="A137" s="12"/>
      <c r="B137" s="12">
        <f>SUMIF('COAL RECEIPT &amp; GCV DATA (3)'!$A$3:$A$9,'MASTER DATA FILE RAW COAL 2 (3)'!A137,'COAL RECEIPT &amp; GCV DATA (3)'!$B$3:$B$9)</f>
        <v>0</v>
      </c>
      <c r="C137" s="13">
        <f>SUMIF('COAL RECEIPT &amp; GCV DATA (3)'!$A$3:$A$9,'MASTER DATA FILE RAW COAL 2 (3)'!A137,'COAL RECEIPT &amp; GCV DATA (3)'!$C$3:$C$9)</f>
        <v>0</v>
      </c>
      <c r="D137" s="13">
        <f>IFERROR(VLOOKUP(A137,'COAL RECEIPT &amp; GCV DATA (3)'!$A$2:$V$9,4,0),0)</f>
        <v>0</v>
      </c>
      <c r="E137" s="14">
        <f>IFERROR(VLOOKUP(A137,'COAL RECEIPT &amp; GCV DATA (3)'!$A$2:$V$9,5,0),0)</f>
        <v>0</v>
      </c>
      <c r="F137" s="13">
        <f>SUMIF('COAL RECEIPT &amp; GCV DATA (3)'!$A$3:$A$9,'MASTER DATA FILE RAW COAL 2 (3)'!A137,'COAL RECEIPT &amp; GCV DATA (3)'!$F$3:$F$9)</f>
        <v>0</v>
      </c>
      <c r="G137" s="13">
        <f>IFERROR(VLOOKUP(A137,'COAL RECEIPT &amp; GCV DATA (3)'!$A$2:$V$9,7,0),0)</f>
        <v>0</v>
      </c>
      <c r="H137" s="13">
        <f>IFERROR(VLOOKUP(A137,'COAL RECEIPT &amp; GCV DATA (3)'!$A$2:$V$9,8,0),0)</f>
        <v>0</v>
      </c>
      <c r="I137" s="13">
        <f>IFERROR(VLOOKUP(A137,'COAL RECEIPT &amp; GCV DATA (3)'!$A$2:$V$9,9,0),0)</f>
        <v>0</v>
      </c>
      <c r="J137" s="13">
        <f>IFERROR(VLOOKUP(A137,'COAL RECEIPT &amp; GCV DATA (3)'!$A$2:$V$9,10,0),0)</f>
        <v>0</v>
      </c>
      <c r="K137" s="15">
        <f>SUMIF('COAL RECEIPT &amp; GCV DATA (3)'!$A$3:$A$9,'MASTER DATA FILE RAW COAL 2 (3)'!A137,'COAL RECEIPT &amp; GCV DATA (3)'!$K$3:$K$9)</f>
        <v>0</v>
      </c>
      <c r="L137" s="15">
        <f>SUMIF('COAL RECEIPT &amp; GCV DATA (3)'!$A$3:$A$9,'MASTER DATA FILE RAW COAL 2 (3)'!A137,'COAL RECEIPT &amp; GCV DATA (3)'!$L$3:$L$9)</f>
        <v>0</v>
      </c>
      <c r="M137" s="15">
        <f t="shared" si="12"/>
        <v>0</v>
      </c>
      <c r="N137" s="15">
        <f t="shared" si="13"/>
        <v>0</v>
      </c>
      <c r="O137" s="15">
        <f>SUMIF('COAL RECEIPT &amp; GCV DATA (3)'!$A$3:$A$9,'MASTER DATA FILE RAW COAL 2 (3)'!A137,'COAL RECEIPT &amp; GCV DATA (3)'!$O$3:$O$9)</f>
        <v>0</v>
      </c>
      <c r="P137" s="15">
        <f t="shared" si="11"/>
        <v>0</v>
      </c>
      <c r="Q137" s="15">
        <f>SUMIF('COAL RECEIPT &amp; GCV DATA (3)'!$A$3:$A$9,'MASTER DATA FILE RAW COAL 2 (3)'!A137,'COAL RECEIPT &amp; GCV DATA (3)'!$Q$3:$Q$9)+IF(H137=$J$234,($K$234*K137),0)+IF(H137=$J$235,($K$235*K137),0)++IF(H136=$J$235,($K$236*K137),0)</f>
        <v>0</v>
      </c>
      <c r="R137" s="16">
        <f>SUMIF('COAL RECEIPT &amp; GCV DATA (3)'!$A$3:$A$9,'MASTER DATA FILE RAW COAL 2 (3)'!A137,'COAL RECEIPT &amp; GCV DATA (3)'!$R$3:$R$9)+IF(H137=$J$234,($K$234*K137),0)+IF(H137=$J$235,($K$235*K137),0)</f>
        <v>0</v>
      </c>
      <c r="S137" s="15">
        <f t="shared" si="14"/>
        <v>0</v>
      </c>
      <c r="T137" s="15">
        <f>SUMIF('COAL RECEIPT &amp; GCV DATA (3)'!$A$3:$A$9,'MASTER DATA FILE RAW COAL 2 (3)'!A137,'COAL RECEIPT &amp; GCV DATA (3)'!$T$3:$T$9)</f>
        <v>0</v>
      </c>
      <c r="U137" s="15">
        <f t="shared" si="15"/>
        <v>0</v>
      </c>
      <c r="V137" s="15">
        <f>SUMIF('COAL RECEIPT &amp; GCV DATA (3)'!$A$3:$A$9,'MASTER DATA FILE RAW COAL 2 (3)'!A137,'COAL RECEIPT &amp; GCV DATA (3)'!$V$3:$V$9)</f>
        <v>0</v>
      </c>
      <c r="W137" s="15">
        <f t="shared" si="16"/>
        <v>0</v>
      </c>
    </row>
    <row r="138" spans="1:23" customFormat="1" x14ac:dyDescent="0.3">
      <c r="A138" s="12"/>
      <c r="B138" s="12">
        <f>SUMIF('COAL RECEIPT &amp; GCV DATA (3)'!$A$3:$A$9,'MASTER DATA FILE RAW COAL 2 (3)'!A138,'COAL RECEIPT &amp; GCV DATA (3)'!$B$3:$B$9)</f>
        <v>0</v>
      </c>
      <c r="C138" s="13">
        <f>SUMIF('COAL RECEIPT &amp; GCV DATA (3)'!$A$3:$A$9,'MASTER DATA FILE RAW COAL 2 (3)'!A138,'COAL RECEIPT &amp; GCV DATA (3)'!$C$3:$C$9)</f>
        <v>0</v>
      </c>
      <c r="D138" s="13">
        <f>IFERROR(VLOOKUP(A138,'COAL RECEIPT &amp; GCV DATA (3)'!$A$2:$V$9,4,0),0)</f>
        <v>0</v>
      </c>
      <c r="E138" s="14">
        <f>IFERROR(VLOOKUP(A138,'COAL RECEIPT &amp; GCV DATA (3)'!$A$2:$V$9,5,0),0)</f>
        <v>0</v>
      </c>
      <c r="F138" s="13">
        <f>SUMIF('COAL RECEIPT &amp; GCV DATA (3)'!$A$3:$A$9,'MASTER DATA FILE RAW COAL 2 (3)'!A138,'COAL RECEIPT &amp; GCV DATA (3)'!$F$3:$F$9)</f>
        <v>0</v>
      </c>
      <c r="G138" s="13">
        <f>IFERROR(VLOOKUP(A138,'COAL RECEIPT &amp; GCV DATA (3)'!$A$2:$V$9,7,0),0)</f>
        <v>0</v>
      </c>
      <c r="H138" s="13">
        <f>IFERROR(VLOOKUP(A138,'COAL RECEIPT &amp; GCV DATA (3)'!$A$2:$V$9,8,0),0)</f>
        <v>0</v>
      </c>
      <c r="I138" s="13">
        <f>IFERROR(VLOOKUP(A138,'COAL RECEIPT &amp; GCV DATA (3)'!$A$2:$V$9,9,0),0)</f>
        <v>0</v>
      </c>
      <c r="J138" s="13">
        <f>IFERROR(VLOOKUP(A138,'COAL RECEIPT &amp; GCV DATA (3)'!$A$2:$V$9,10,0),0)</f>
        <v>0</v>
      </c>
      <c r="K138" s="15">
        <f>SUMIF('COAL RECEIPT &amp; GCV DATA (3)'!$A$3:$A$9,'MASTER DATA FILE RAW COAL 2 (3)'!A138,'COAL RECEIPT &amp; GCV DATA (3)'!$K$3:$K$9)</f>
        <v>0</v>
      </c>
      <c r="L138" s="15">
        <f>SUMIF('COAL RECEIPT &amp; GCV DATA (3)'!$A$3:$A$9,'MASTER DATA FILE RAW COAL 2 (3)'!A138,'COAL RECEIPT &amp; GCV DATA (3)'!$L$3:$L$9)</f>
        <v>0</v>
      </c>
      <c r="M138" s="15">
        <f t="shared" si="12"/>
        <v>0</v>
      </c>
      <c r="N138" s="15">
        <f t="shared" si="13"/>
        <v>0</v>
      </c>
      <c r="O138" s="15">
        <f>SUMIF('COAL RECEIPT &amp; GCV DATA (3)'!$A$3:$A$9,'MASTER DATA FILE RAW COAL 2 (3)'!A138,'COAL RECEIPT &amp; GCV DATA (3)'!$O$3:$O$9)</f>
        <v>0</v>
      </c>
      <c r="P138" s="15">
        <f t="shared" si="11"/>
        <v>0</v>
      </c>
      <c r="Q138" s="15">
        <f>SUMIF('COAL RECEIPT &amp; GCV DATA (3)'!$A$3:$A$9,'MASTER DATA FILE RAW COAL 2 (3)'!A138,'COAL RECEIPT &amp; GCV DATA (3)'!$Q$3:$Q$9)+IF(H138=$J$234,($K$234*K138),0)+IF(H138=$J$235,($K$235*K138),0)++IF(H137=$J$235,($K$236*K138),0)</f>
        <v>0</v>
      </c>
      <c r="R138" s="16">
        <f>SUMIF('COAL RECEIPT &amp; GCV DATA (3)'!$A$3:$A$9,'MASTER DATA FILE RAW COAL 2 (3)'!A138,'COAL RECEIPT &amp; GCV DATA (3)'!$R$3:$R$9)+IF(H138=$J$234,($K$234*K138),0)+IF(H138=$J$235,($K$235*K138),0)</f>
        <v>0</v>
      </c>
      <c r="S138" s="15">
        <f t="shared" si="14"/>
        <v>0</v>
      </c>
      <c r="T138" s="15">
        <f>SUMIF('COAL RECEIPT &amp; GCV DATA (3)'!$A$3:$A$9,'MASTER DATA FILE RAW COAL 2 (3)'!A138,'COAL RECEIPT &amp; GCV DATA (3)'!$T$3:$T$9)</f>
        <v>0</v>
      </c>
      <c r="U138" s="15">
        <f t="shared" si="15"/>
        <v>0</v>
      </c>
      <c r="V138" s="15">
        <f>SUMIF('COAL RECEIPT &amp; GCV DATA (3)'!$A$3:$A$9,'MASTER DATA FILE RAW COAL 2 (3)'!A138,'COAL RECEIPT &amp; GCV DATA (3)'!$V$3:$V$9)</f>
        <v>0</v>
      </c>
      <c r="W138" s="15">
        <f t="shared" si="16"/>
        <v>0</v>
      </c>
    </row>
    <row r="139" spans="1:23" customFormat="1" x14ac:dyDescent="0.3">
      <c r="A139" s="12"/>
      <c r="B139" s="12">
        <f>SUMIF('COAL RECEIPT &amp; GCV DATA (3)'!$A$3:$A$9,'MASTER DATA FILE RAW COAL 2 (3)'!A139,'COAL RECEIPT &amp; GCV DATA (3)'!$B$3:$B$9)</f>
        <v>0</v>
      </c>
      <c r="C139" s="13">
        <f>SUMIF('COAL RECEIPT &amp; GCV DATA (3)'!$A$3:$A$9,'MASTER DATA FILE RAW COAL 2 (3)'!A139,'COAL RECEIPT &amp; GCV DATA (3)'!$C$3:$C$9)</f>
        <v>0</v>
      </c>
      <c r="D139" s="13">
        <f>IFERROR(VLOOKUP(A139,'COAL RECEIPT &amp; GCV DATA (3)'!$A$2:$V$9,4,0),0)</f>
        <v>0</v>
      </c>
      <c r="E139" s="14">
        <f>IFERROR(VLOOKUP(A139,'COAL RECEIPT &amp; GCV DATA (3)'!$A$2:$V$9,5,0),0)</f>
        <v>0</v>
      </c>
      <c r="F139" s="13">
        <f>SUMIF('COAL RECEIPT &amp; GCV DATA (3)'!$A$3:$A$9,'MASTER DATA FILE RAW COAL 2 (3)'!A139,'COAL RECEIPT &amp; GCV DATA (3)'!$F$3:$F$9)</f>
        <v>0</v>
      </c>
      <c r="G139" s="13">
        <f>IFERROR(VLOOKUP(A139,'COAL RECEIPT &amp; GCV DATA (3)'!$A$2:$V$9,7,0),0)</f>
        <v>0</v>
      </c>
      <c r="H139" s="13">
        <f>IFERROR(VLOOKUP(A139,'COAL RECEIPT &amp; GCV DATA (3)'!$A$2:$V$9,8,0),0)</f>
        <v>0</v>
      </c>
      <c r="I139" s="13">
        <f>IFERROR(VLOOKUP(A139,'COAL RECEIPT &amp; GCV DATA (3)'!$A$2:$V$9,9,0),0)</f>
        <v>0</v>
      </c>
      <c r="J139" s="13">
        <f>IFERROR(VLOOKUP(A139,'COAL RECEIPT &amp; GCV DATA (3)'!$A$2:$V$9,10,0),0)</f>
        <v>0</v>
      </c>
      <c r="K139" s="15">
        <f>SUMIF('COAL RECEIPT &amp; GCV DATA (3)'!$A$3:$A$9,'MASTER DATA FILE RAW COAL 2 (3)'!A139,'COAL RECEIPT &amp; GCV DATA (3)'!$K$3:$K$9)</f>
        <v>0</v>
      </c>
      <c r="L139" s="15">
        <f>SUMIF('COAL RECEIPT &amp; GCV DATA (3)'!$A$3:$A$9,'MASTER DATA FILE RAW COAL 2 (3)'!A139,'COAL RECEIPT &amp; GCV DATA (3)'!$L$3:$L$9)</f>
        <v>0</v>
      </c>
      <c r="M139" s="15">
        <f t="shared" si="12"/>
        <v>0</v>
      </c>
      <c r="N139" s="15">
        <f t="shared" si="13"/>
        <v>0</v>
      </c>
      <c r="O139" s="15">
        <f>SUMIF('COAL RECEIPT &amp; GCV DATA (3)'!$A$3:$A$9,'MASTER DATA FILE RAW COAL 2 (3)'!A139,'COAL RECEIPT &amp; GCV DATA (3)'!$O$3:$O$9)</f>
        <v>0</v>
      </c>
      <c r="P139" s="15">
        <f t="shared" si="11"/>
        <v>0</v>
      </c>
      <c r="Q139" s="15">
        <f>SUMIF('COAL RECEIPT &amp; GCV DATA (3)'!$A$3:$A$9,'MASTER DATA FILE RAW COAL 2 (3)'!A139,'COAL RECEIPT &amp; GCV DATA (3)'!$Q$3:$Q$9)+IF(H139=$J$234,($K$234*K139),0)+IF(H139=$J$235,($K$235*K139),0)++IF(H138=$J$235,($K$236*K139),0)</f>
        <v>0</v>
      </c>
      <c r="R139" s="16">
        <f>SUMIF('COAL RECEIPT &amp; GCV DATA (3)'!$A$3:$A$9,'MASTER DATA FILE RAW COAL 2 (3)'!A139,'COAL RECEIPT &amp; GCV DATA (3)'!$R$3:$R$9)+IF(H139=$J$234,($K$234*K139),0)+IF(H139=$J$235,($K$235*K139),0)</f>
        <v>0</v>
      </c>
      <c r="S139" s="15">
        <f t="shared" si="14"/>
        <v>0</v>
      </c>
      <c r="T139" s="15">
        <f>SUMIF('COAL RECEIPT &amp; GCV DATA (3)'!$A$3:$A$9,'MASTER DATA FILE RAW COAL 2 (3)'!A139,'COAL RECEIPT &amp; GCV DATA (3)'!$T$3:$T$9)</f>
        <v>0</v>
      </c>
      <c r="U139" s="15">
        <f t="shared" si="15"/>
        <v>0</v>
      </c>
      <c r="V139" s="15">
        <f>SUMIF('COAL RECEIPT &amp; GCV DATA (3)'!$A$3:$A$9,'MASTER DATA FILE RAW COAL 2 (3)'!A139,'COAL RECEIPT &amp; GCV DATA (3)'!$V$3:$V$9)</f>
        <v>0</v>
      </c>
      <c r="W139" s="15">
        <f t="shared" si="16"/>
        <v>0</v>
      </c>
    </row>
    <row r="140" spans="1:23" customFormat="1" x14ac:dyDescent="0.3">
      <c r="A140" s="12"/>
      <c r="B140" s="12">
        <f>SUMIF('COAL RECEIPT &amp; GCV DATA (3)'!$A$3:$A$9,'MASTER DATA FILE RAW COAL 2 (3)'!A140,'COAL RECEIPT &amp; GCV DATA (3)'!$B$3:$B$9)</f>
        <v>0</v>
      </c>
      <c r="C140" s="13">
        <f>SUMIF('COAL RECEIPT &amp; GCV DATA (3)'!$A$3:$A$9,'MASTER DATA FILE RAW COAL 2 (3)'!A140,'COAL RECEIPT &amp; GCV DATA (3)'!$C$3:$C$9)</f>
        <v>0</v>
      </c>
      <c r="D140" s="13">
        <f>IFERROR(VLOOKUP(A140,'COAL RECEIPT &amp; GCV DATA (3)'!$A$2:$V$9,4,0),0)</f>
        <v>0</v>
      </c>
      <c r="E140" s="14">
        <f>IFERROR(VLOOKUP(A140,'COAL RECEIPT &amp; GCV DATA (3)'!$A$2:$V$9,5,0),0)</f>
        <v>0</v>
      </c>
      <c r="F140" s="13">
        <f>SUMIF('COAL RECEIPT &amp; GCV DATA (3)'!$A$3:$A$9,'MASTER DATA FILE RAW COAL 2 (3)'!A140,'COAL RECEIPT &amp; GCV DATA (3)'!$F$3:$F$9)</f>
        <v>0</v>
      </c>
      <c r="G140" s="13">
        <f>IFERROR(VLOOKUP(A140,'COAL RECEIPT &amp; GCV DATA (3)'!$A$2:$V$9,7,0),0)</f>
        <v>0</v>
      </c>
      <c r="H140" s="13">
        <f>IFERROR(VLOOKUP(A140,'COAL RECEIPT &amp; GCV DATA (3)'!$A$2:$V$9,8,0),0)</f>
        <v>0</v>
      </c>
      <c r="I140" s="13">
        <f>IFERROR(VLOOKUP(A140,'COAL RECEIPT &amp; GCV DATA (3)'!$A$2:$V$9,9,0),0)</f>
        <v>0</v>
      </c>
      <c r="J140" s="13">
        <f>IFERROR(VLOOKUP(A140,'COAL RECEIPT &amp; GCV DATA (3)'!$A$2:$V$9,10,0),0)</f>
        <v>0</v>
      </c>
      <c r="K140" s="15">
        <f>SUMIF('COAL RECEIPT &amp; GCV DATA (3)'!$A$3:$A$9,'MASTER DATA FILE RAW COAL 2 (3)'!A140,'COAL RECEIPT &amp; GCV DATA (3)'!$K$3:$K$9)</f>
        <v>0</v>
      </c>
      <c r="L140" s="15">
        <f>SUMIF('COAL RECEIPT &amp; GCV DATA (3)'!$A$3:$A$9,'MASTER DATA FILE RAW COAL 2 (3)'!A140,'COAL RECEIPT &amp; GCV DATA (3)'!$L$3:$L$9)</f>
        <v>0</v>
      </c>
      <c r="M140" s="15">
        <f t="shared" si="12"/>
        <v>0</v>
      </c>
      <c r="N140" s="15">
        <f t="shared" si="13"/>
        <v>0</v>
      </c>
      <c r="O140" s="15">
        <f>SUMIF('COAL RECEIPT &amp; GCV DATA (3)'!$A$3:$A$9,'MASTER DATA FILE RAW COAL 2 (3)'!A140,'COAL RECEIPT &amp; GCV DATA (3)'!$O$3:$O$9)</f>
        <v>0</v>
      </c>
      <c r="P140" s="15">
        <f t="shared" si="11"/>
        <v>0</v>
      </c>
      <c r="Q140" s="15">
        <f>SUMIF('COAL RECEIPT &amp; GCV DATA (3)'!$A$3:$A$9,'MASTER DATA FILE RAW COAL 2 (3)'!A140,'COAL RECEIPT &amp; GCV DATA (3)'!$Q$3:$Q$9)+IF(H140=$J$234,($K$234*K140),0)+IF(H140=$J$235,($K$235*K140),0)++IF(H139=$J$235,($K$236*K140),0)</f>
        <v>0</v>
      </c>
      <c r="R140" s="16">
        <f>SUMIF('COAL RECEIPT &amp; GCV DATA (3)'!$A$3:$A$9,'MASTER DATA FILE RAW COAL 2 (3)'!A140,'COAL RECEIPT &amp; GCV DATA (3)'!$R$3:$R$9)+IF(H140=$J$234,($K$234*K140),0)+IF(H140=$J$235,($K$235*K140),0)</f>
        <v>0</v>
      </c>
      <c r="S140" s="15">
        <f t="shared" si="14"/>
        <v>0</v>
      </c>
      <c r="T140" s="15">
        <f>SUMIF('COAL RECEIPT &amp; GCV DATA (3)'!$A$3:$A$9,'MASTER DATA FILE RAW COAL 2 (3)'!A140,'COAL RECEIPT &amp; GCV DATA (3)'!$T$3:$T$9)</f>
        <v>0</v>
      </c>
      <c r="U140" s="15">
        <f t="shared" si="15"/>
        <v>0</v>
      </c>
      <c r="V140" s="15">
        <f>SUMIF('COAL RECEIPT &amp; GCV DATA (3)'!$A$3:$A$9,'MASTER DATA FILE RAW COAL 2 (3)'!A140,'COAL RECEIPT &amp; GCV DATA (3)'!$V$3:$V$9)</f>
        <v>0</v>
      </c>
      <c r="W140" s="15">
        <f t="shared" si="16"/>
        <v>0</v>
      </c>
    </row>
    <row r="141" spans="1:23" customFormat="1" x14ac:dyDescent="0.3">
      <c r="A141" s="12"/>
      <c r="B141" s="12">
        <f>SUMIF('COAL RECEIPT &amp; GCV DATA (3)'!$A$3:$A$9,'MASTER DATA FILE RAW COAL 2 (3)'!A141,'COAL RECEIPT &amp; GCV DATA (3)'!$B$3:$B$9)</f>
        <v>0</v>
      </c>
      <c r="C141" s="13">
        <f>SUMIF('COAL RECEIPT &amp; GCV DATA (3)'!$A$3:$A$9,'MASTER DATA FILE RAW COAL 2 (3)'!A141,'COAL RECEIPT &amp; GCV DATA (3)'!$C$3:$C$9)</f>
        <v>0</v>
      </c>
      <c r="D141" s="13">
        <f>IFERROR(VLOOKUP(A141,'COAL RECEIPT &amp; GCV DATA (3)'!$A$2:$V$9,4,0),0)</f>
        <v>0</v>
      </c>
      <c r="E141" s="14">
        <f>IFERROR(VLOOKUP(A141,'COAL RECEIPT &amp; GCV DATA (3)'!$A$2:$V$9,5,0),0)</f>
        <v>0</v>
      </c>
      <c r="F141" s="13">
        <f>SUMIF('COAL RECEIPT &amp; GCV DATA (3)'!$A$3:$A$9,'MASTER DATA FILE RAW COAL 2 (3)'!A141,'COAL RECEIPT &amp; GCV DATA (3)'!$F$3:$F$9)</f>
        <v>0</v>
      </c>
      <c r="G141" s="13">
        <f>IFERROR(VLOOKUP(A141,'COAL RECEIPT &amp; GCV DATA (3)'!$A$2:$V$9,7,0),0)</f>
        <v>0</v>
      </c>
      <c r="H141" s="13">
        <f>IFERROR(VLOOKUP(A141,'COAL RECEIPT &amp; GCV DATA (3)'!$A$2:$V$9,8,0),0)</f>
        <v>0</v>
      </c>
      <c r="I141" s="13">
        <f>IFERROR(VLOOKUP(A141,'COAL RECEIPT &amp; GCV DATA (3)'!$A$2:$V$9,9,0),0)</f>
        <v>0</v>
      </c>
      <c r="J141" s="13">
        <f>IFERROR(VLOOKUP(A141,'COAL RECEIPT &amp; GCV DATA (3)'!$A$2:$V$9,10,0),0)</f>
        <v>0</v>
      </c>
      <c r="K141" s="15">
        <f>SUMIF('COAL RECEIPT &amp; GCV DATA (3)'!$A$3:$A$9,'MASTER DATA FILE RAW COAL 2 (3)'!A141,'COAL RECEIPT &amp; GCV DATA (3)'!$K$3:$K$9)</f>
        <v>0</v>
      </c>
      <c r="L141" s="15">
        <f>SUMIF('COAL RECEIPT &amp; GCV DATA (3)'!$A$3:$A$9,'MASTER DATA FILE RAW COAL 2 (3)'!A141,'COAL RECEIPT &amp; GCV DATA (3)'!$L$3:$L$9)</f>
        <v>0</v>
      </c>
      <c r="M141" s="15">
        <f t="shared" si="12"/>
        <v>0</v>
      </c>
      <c r="N141" s="15">
        <f t="shared" si="13"/>
        <v>0</v>
      </c>
      <c r="O141" s="15">
        <f>SUMIF('COAL RECEIPT &amp; GCV DATA (3)'!$A$3:$A$9,'MASTER DATA FILE RAW COAL 2 (3)'!A141,'COAL RECEIPT &amp; GCV DATA (3)'!$O$3:$O$9)</f>
        <v>0</v>
      </c>
      <c r="P141" s="15">
        <f t="shared" si="11"/>
        <v>0</v>
      </c>
      <c r="Q141" s="15">
        <f>SUMIF('COAL RECEIPT &amp; GCV DATA (3)'!$A$3:$A$9,'MASTER DATA FILE RAW COAL 2 (3)'!A141,'COAL RECEIPT &amp; GCV DATA (3)'!$Q$3:$Q$9)+IF(H141=$J$234,($K$234*K141),0)+IF(H141=$J$235,($K$235*K141),0)++IF(H140=$J$235,($K$236*K141),0)</f>
        <v>0</v>
      </c>
      <c r="R141" s="16">
        <f>SUMIF('COAL RECEIPT &amp; GCV DATA (3)'!$A$3:$A$9,'MASTER DATA FILE RAW COAL 2 (3)'!A141,'COAL RECEIPT &amp; GCV DATA (3)'!$R$3:$R$9)+IF(H141=$J$234,($K$234*K141),0)+IF(H141=$J$235,($K$235*K141),0)</f>
        <v>0</v>
      </c>
      <c r="S141" s="15">
        <f t="shared" si="14"/>
        <v>0</v>
      </c>
      <c r="T141" s="15">
        <f>SUMIF('COAL RECEIPT &amp; GCV DATA (3)'!$A$3:$A$9,'MASTER DATA FILE RAW COAL 2 (3)'!A141,'COAL RECEIPT &amp; GCV DATA (3)'!$T$3:$T$9)</f>
        <v>0</v>
      </c>
      <c r="U141" s="15">
        <f t="shared" si="15"/>
        <v>0</v>
      </c>
      <c r="V141" s="15">
        <f>SUMIF('COAL RECEIPT &amp; GCV DATA (3)'!$A$3:$A$9,'MASTER DATA FILE RAW COAL 2 (3)'!A141,'COAL RECEIPT &amp; GCV DATA (3)'!$V$3:$V$9)</f>
        <v>0</v>
      </c>
      <c r="W141" s="15">
        <f t="shared" si="16"/>
        <v>0</v>
      </c>
    </row>
    <row r="142" spans="1:23" customFormat="1" x14ac:dyDescent="0.3">
      <c r="A142" s="12"/>
      <c r="B142" s="12">
        <f>SUMIF('COAL RECEIPT &amp; GCV DATA (3)'!$A$3:$A$9,'MASTER DATA FILE RAW COAL 2 (3)'!A142,'COAL RECEIPT &amp; GCV DATA (3)'!$B$3:$B$9)</f>
        <v>0</v>
      </c>
      <c r="C142" s="13">
        <f>SUMIF('COAL RECEIPT &amp; GCV DATA (3)'!$A$3:$A$9,'MASTER DATA FILE RAW COAL 2 (3)'!A142,'COAL RECEIPT &amp; GCV DATA (3)'!$C$3:$C$9)</f>
        <v>0</v>
      </c>
      <c r="D142" s="13">
        <f>IFERROR(VLOOKUP(A142,'COAL RECEIPT &amp; GCV DATA (3)'!$A$2:$V$9,4,0),0)</f>
        <v>0</v>
      </c>
      <c r="E142" s="14">
        <f>IFERROR(VLOOKUP(A142,'COAL RECEIPT &amp; GCV DATA (3)'!$A$2:$V$9,5,0),0)</f>
        <v>0</v>
      </c>
      <c r="F142" s="13">
        <f>SUMIF('COAL RECEIPT &amp; GCV DATA (3)'!$A$3:$A$9,'MASTER DATA FILE RAW COAL 2 (3)'!A142,'COAL RECEIPT &amp; GCV DATA (3)'!$F$3:$F$9)</f>
        <v>0</v>
      </c>
      <c r="G142" s="13">
        <f>IFERROR(VLOOKUP(A142,'COAL RECEIPT &amp; GCV DATA (3)'!$A$2:$V$9,7,0),0)</f>
        <v>0</v>
      </c>
      <c r="H142" s="13">
        <f>IFERROR(VLOOKUP(A142,'COAL RECEIPT &amp; GCV DATA (3)'!$A$2:$V$9,8,0),0)</f>
        <v>0</v>
      </c>
      <c r="I142" s="13">
        <f>IFERROR(VLOOKUP(A142,'COAL RECEIPT &amp; GCV DATA (3)'!$A$2:$V$9,9,0),0)</f>
        <v>0</v>
      </c>
      <c r="J142" s="13">
        <f>IFERROR(VLOOKUP(A142,'COAL RECEIPT &amp; GCV DATA (3)'!$A$2:$V$9,10,0),0)</f>
        <v>0</v>
      </c>
      <c r="K142" s="15">
        <f>SUMIF('COAL RECEIPT &amp; GCV DATA (3)'!$A$3:$A$9,'MASTER DATA FILE RAW COAL 2 (3)'!A142,'COAL RECEIPT &amp; GCV DATA (3)'!$K$3:$K$9)</f>
        <v>0</v>
      </c>
      <c r="L142" s="15">
        <f>SUMIF('COAL RECEIPT &amp; GCV DATA (3)'!$A$3:$A$9,'MASTER DATA FILE RAW COAL 2 (3)'!A142,'COAL RECEIPT &amp; GCV DATA (3)'!$L$3:$L$9)</f>
        <v>0</v>
      </c>
      <c r="M142" s="15">
        <f t="shared" si="12"/>
        <v>0</v>
      </c>
      <c r="N142" s="15">
        <f t="shared" si="13"/>
        <v>0</v>
      </c>
      <c r="O142" s="15">
        <f>SUMIF('COAL RECEIPT &amp; GCV DATA (3)'!$A$3:$A$9,'MASTER DATA FILE RAW COAL 2 (3)'!A142,'COAL RECEIPT &amp; GCV DATA (3)'!$O$3:$O$9)</f>
        <v>0</v>
      </c>
      <c r="P142" s="15">
        <f t="shared" si="11"/>
        <v>0</v>
      </c>
      <c r="Q142" s="15">
        <f>SUMIF('COAL RECEIPT &amp; GCV DATA (3)'!$A$3:$A$9,'MASTER DATA FILE RAW COAL 2 (3)'!A142,'COAL RECEIPT &amp; GCV DATA (3)'!$Q$3:$Q$9)+IF(H142=$J$234,($K$234*K142),0)+IF(H142=$J$235,($K$235*K142),0)++IF(H141=$J$235,($K$236*K142),0)</f>
        <v>0</v>
      </c>
      <c r="R142" s="16">
        <f>SUMIF('COAL RECEIPT &amp; GCV DATA (3)'!$A$3:$A$9,'MASTER DATA FILE RAW COAL 2 (3)'!A142,'COAL RECEIPT &amp; GCV DATA (3)'!$R$3:$R$9)+IF(H142=$J$234,($K$234*K142),0)+IF(H142=$J$235,($K$235*K142),0)</f>
        <v>0</v>
      </c>
      <c r="S142" s="15">
        <f t="shared" si="14"/>
        <v>0</v>
      </c>
      <c r="T142" s="15">
        <f>SUMIF('COAL RECEIPT &amp; GCV DATA (3)'!$A$3:$A$9,'MASTER DATA FILE RAW COAL 2 (3)'!A142,'COAL RECEIPT &amp; GCV DATA (3)'!$T$3:$T$9)</f>
        <v>0</v>
      </c>
      <c r="U142" s="15">
        <f t="shared" si="15"/>
        <v>0</v>
      </c>
      <c r="V142" s="15">
        <f>SUMIF('COAL RECEIPT &amp; GCV DATA (3)'!$A$3:$A$9,'MASTER DATA FILE RAW COAL 2 (3)'!A142,'COAL RECEIPT &amp; GCV DATA (3)'!$V$3:$V$9)</f>
        <v>0</v>
      </c>
      <c r="W142" s="15">
        <f t="shared" si="16"/>
        <v>0</v>
      </c>
    </row>
    <row r="143" spans="1:23" customFormat="1" x14ac:dyDescent="0.3">
      <c r="A143" s="12"/>
      <c r="B143" s="12">
        <f>SUMIF('COAL RECEIPT &amp; GCV DATA (3)'!$A$3:$A$9,'MASTER DATA FILE RAW COAL 2 (3)'!A143,'COAL RECEIPT &amp; GCV DATA (3)'!$B$3:$B$9)</f>
        <v>0</v>
      </c>
      <c r="C143" s="13">
        <f>SUMIF('COAL RECEIPT &amp; GCV DATA (3)'!$A$3:$A$9,'MASTER DATA FILE RAW COAL 2 (3)'!A143,'COAL RECEIPT &amp; GCV DATA (3)'!$C$3:$C$9)</f>
        <v>0</v>
      </c>
      <c r="D143" s="13">
        <f>IFERROR(VLOOKUP(A143,'COAL RECEIPT &amp; GCV DATA (3)'!$A$2:$V$9,4,0),0)</f>
        <v>0</v>
      </c>
      <c r="E143" s="14">
        <f>IFERROR(VLOOKUP(A143,'COAL RECEIPT &amp; GCV DATA (3)'!$A$2:$V$9,5,0),0)</f>
        <v>0</v>
      </c>
      <c r="F143" s="13">
        <f>SUMIF('COAL RECEIPT &amp; GCV DATA (3)'!$A$3:$A$9,'MASTER DATA FILE RAW COAL 2 (3)'!A143,'COAL RECEIPT &amp; GCV DATA (3)'!$F$3:$F$9)</f>
        <v>0</v>
      </c>
      <c r="G143" s="13">
        <f>IFERROR(VLOOKUP(A143,'COAL RECEIPT &amp; GCV DATA (3)'!$A$2:$V$9,7,0),0)</f>
        <v>0</v>
      </c>
      <c r="H143" s="13">
        <f>IFERROR(VLOOKUP(A143,'COAL RECEIPT &amp; GCV DATA (3)'!$A$2:$V$9,8,0),0)</f>
        <v>0</v>
      </c>
      <c r="I143" s="13">
        <f>IFERROR(VLOOKUP(A143,'COAL RECEIPT &amp; GCV DATA (3)'!$A$2:$V$9,9,0),0)</f>
        <v>0</v>
      </c>
      <c r="J143" s="13">
        <f>IFERROR(VLOOKUP(A143,'COAL RECEIPT &amp; GCV DATA (3)'!$A$2:$V$9,10,0),0)</f>
        <v>0</v>
      </c>
      <c r="K143" s="15">
        <f>SUMIF('COAL RECEIPT &amp; GCV DATA (3)'!$A$3:$A$9,'MASTER DATA FILE RAW COAL 2 (3)'!A143,'COAL RECEIPT &amp; GCV DATA (3)'!$K$3:$K$9)</f>
        <v>0</v>
      </c>
      <c r="L143" s="15">
        <f>SUMIF('COAL RECEIPT &amp; GCV DATA (3)'!$A$3:$A$9,'MASTER DATA FILE RAW COAL 2 (3)'!A143,'COAL RECEIPT &amp; GCV DATA (3)'!$L$3:$L$9)</f>
        <v>0</v>
      </c>
      <c r="M143" s="15">
        <f t="shared" si="12"/>
        <v>0</v>
      </c>
      <c r="N143" s="15">
        <f t="shared" si="13"/>
        <v>0</v>
      </c>
      <c r="O143" s="15">
        <f>SUMIF('COAL RECEIPT &amp; GCV DATA (3)'!$A$3:$A$9,'MASTER DATA FILE RAW COAL 2 (3)'!A143,'COAL RECEIPT &amp; GCV DATA (3)'!$O$3:$O$9)</f>
        <v>0</v>
      </c>
      <c r="P143" s="15">
        <f t="shared" si="11"/>
        <v>0</v>
      </c>
      <c r="Q143" s="15">
        <f>SUMIF('COAL RECEIPT &amp; GCV DATA (3)'!$A$3:$A$9,'MASTER DATA FILE RAW COAL 2 (3)'!A143,'COAL RECEIPT &amp; GCV DATA (3)'!$Q$3:$Q$9)+IF(H143=$J$234,($K$234*K143),0)+IF(H143=$J$235,($K$235*K143),0)++IF(H142=$J$235,($K$236*K143),0)</f>
        <v>0</v>
      </c>
      <c r="R143" s="16">
        <f>SUMIF('COAL RECEIPT &amp; GCV DATA (3)'!$A$3:$A$9,'MASTER DATA FILE RAW COAL 2 (3)'!A143,'COAL RECEIPT &amp; GCV DATA (3)'!$R$3:$R$9)+IF(H143=$J$234,($K$234*K143),0)+IF(H143=$J$235,($K$235*K143),0)</f>
        <v>0</v>
      </c>
      <c r="S143" s="15">
        <f t="shared" si="14"/>
        <v>0</v>
      </c>
      <c r="T143" s="15">
        <f>SUMIF('COAL RECEIPT &amp; GCV DATA (3)'!$A$3:$A$9,'MASTER DATA FILE RAW COAL 2 (3)'!A143,'COAL RECEIPT &amp; GCV DATA (3)'!$T$3:$T$9)</f>
        <v>0</v>
      </c>
      <c r="U143" s="15">
        <f t="shared" si="15"/>
        <v>0</v>
      </c>
      <c r="V143" s="15">
        <f>SUMIF('COAL RECEIPT &amp; GCV DATA (3)'!$A$3:$A$9,'MASTER DATA FILE RAW COAL 2 (3)'!A143,'COAL RECEIPT &amp; GCV DATA (3)'!$V$3:$V$9)</f>
        <v>0</v>
      </c>
      <c r="W143" s="15">
        <f t="shared" si="16"/>
        <v>0</v>
      </c>
    </row>
    <row r="144" spans="1:23" customFormat="1" x14ac:dyDescent="0.3">
      <c r="A144" s="12"/>
      <c r="B144" s="12">
        <f>SUMIF('COAL RECEIPT &amp; GCV DATA (3)'!$A$3:$A$9,'MASTER DATA FILE RAW COAL 2 (3)'!A144,'COAL RECEIPT &amp; GCV DATA (3)'!$B$3:$B$9)</f>
        <v>0</v>
      </c>
      <c r="C144" s="13">
        <f>SUMIF('COAL RECEIPT &amp; GCV DATA (3)'!$A$3:$A$9,'MASTER DATA FILE RAW COAL 2 (3)'!A144,'COAL RECEIPT &amp; GCV DATA (3)'!$C$3:$C$9)</f>
        <v>0</v>
      </c>
      <c r="D144" s="13">
        <f>IFERROR(VLOOKUP(A144,'COAL RECEIPT &amp; GCV DATA (3)'!$A$2:$V$9,4,0),0)</f>
        <v>0</v>
      </c>
      <c r="E144" s="14">
        <f>IFERROR(VLOOKUP(A144,'COAL RECEIPT &amp; GCV DATA (3)'!$A$2:$V$9,5,0),0)</f>
        <v>0</v>
      </c>
      <c r="F144" s="13">
        <f>SUMIF('COAL RECEIPT &amp; GCV DATA (3)'!$A$3:$A$9,'MASTER DATA FILE RAW COAL 2 (3)'!A144,'COAL RECEIPT &amp; GCV DATA (3)'!$F$3:$F$9)</f>
        <v>0</v>
      </c>
      <c r="G144" s="13">
        <f>IFERROR(VLOOKUP(A144,'COAL RECEIPT &amp; GCV DATA (3)'!$A$2:$V$9,7,0),0)</f>
        <v>0</v>
      </c>
      <c r="H144" s="13">
        <f>IFERROR(VLOOKUP(A144,'COAL RECEIPT &amp; GCV DATA (3)'!$A$2:$V$9,8,0),0)</f>
        <v>0</v>
      </c>
      <c r="I144" s="13">
        <f>IFERROR(VLOOKUP(A144,'COAL RECEIPT &amp; GCV DATA (3)'!$A$2:$V$9,9,0),0)</f>
        <v>0</v>
      </c>
      <c r="J144" s="13">
        <f>IFERROR(VLOOKUP(A144,'COAL RECEIPT &amp; GCV DATA (3)'!$A$2:$V$9,10,0),0)</f>
        <v>0</v>
      </c>
      <c r="K144" s="15">
        <f>SUMIF('COAL RECEIPT &amp; GCV DATA (3)'!$A$3:$A$9,'MASTER DATA FILE RAW COAL 2 (3)'!A144,'COAL RECEIPT &amp; GCV DATA (3)'!$K$3:$K$9)</f>
        <v>0</v>
      </c>
      <c r="L144" s="15">
        <f>SUMIF('COAL RECEIPT &amp; GCV DATA (3)'!$A$3:$A$9,'MASTER DATA FILE RAW COAL 2 (3)'!A144,'COAL RECEIPT &amp; GCV DATA (3)'!$L$3:$L$9)</f>
        <v>0</v>
      </c>
      <c r="M144" s="15">
        <f t="shared" si="12"/>
        <v>0</v>
      </c>
      <c r="N144" s="15">
        <f t="shared" si="13"/>
        <v>0</v>
      </c>
      <c r="O144" s="15">
        <f>SUMIF('COAL RECEIPT &amp; GCV DATA (3)'!$A$3:$A$9,'MASTER DATA FILE RAW COAL 2 (3)'!A144,'COAL RECEIPT &amp; GCV DATA (3)'!$O$3:$O$9)</f>
        <v>0</v>
      </c>
      <c r="P144" s="15">
        <f t="shared" si="11"/>
        <v>0</v>
      </c>
      <c r="Q144" s="15">
        <f>SUMIF('COAL RECEIPT &amp; GCV DATA (3)'!$A$3:$A$9,'MASTER DATA FILE RAW COAL 2 (3)'!A144,'COAL RECEIPT &amp; GCV DATA (3)'!$Q$3:$Q$9)+IF(H144=$J$234,($K$234*K144),0)+IF(H144=$J$235,($K$235*K144),0)++IF(H143=$J$235,($K$236*K144),0)</f>
        <v>0</v>
      </c>
      <c r="R144" s="16">
        <f>SUMIF('COAL RECEIPT &amp; GCV DATA (3)'!$A$3:$A$9,'MASTER DATA FILE RAW COAL 2 (3)'!A144,'COAL RECEIPT &amp; GCV DATA (3)'!$R$3:$R$9)+IF(H144=$J$234,($K$234*K144),0)+IF(H144=$J$235,($K$235*K144),0)</f>
        <v>0</v>
      </c>
      <c r="S144" s="15">
        <f t="shared" si="14"/>
        <v>0</v>
      </c>
      <c r="T144" s="15">
        <f>SUMIF('COAL RECEIPT &amp; GCV DATA (3)'!$A$3:$A$9,'MASTER DATA FILE RAW COAL 2 (3)'!A144,'COAL RECEIPT &amp; GCV DATA (3)'!$T$3:$T$9)</f>
        <v>0</v>
      </c>
      <c r="U144" s="15">
        <f t="shared" si="15"/>
        <v>0</v>
      </c>
      <c r="V144" s="15">
        <f>SUMIF('COAL RECEIPT &amp; GCV DATA (3)'!$A$3:$A$9,'MASTER DATA FILE RAW COAL 2 (3)'!A144,'COAL RECEIPT &amp; GCV DATA (3)'!$V$3:$V$9)</f>
        <v>0</v>
      </c>
      <c r="W144" s="15">
        <f t="shared" si="16"/>
        <v>0</v>
      </c>
    </row>
    <row r="145" spans="1:23" customFormat="1" x14ac:dyDescent="0.3">
      <c r="A145" s="12"/>
      <c r="B145" s="12">
        <f>SUMIF('COAL RECEIPT &amp; GCV DATA (3)'!$A$3:$A$9,'MASTER DATA FILE RAW COAL 2 (3)'!A145,'COAL RECEIPT &amp; GCV DATA (3)'!$B$3:$B$9)</f>
        <v>0</v>
      </c>
      <c r="C145" s="13">
        <f>SUMIF('COAL RECEIPT &amp; GCV DATA (3)'!$A$3:$A$9,'MASTER DATA FILE RAW COAL 2 (3)'!A145,'COAL RECEIPT &amp; GCV DATA (3)'!$C$3:$C$9)</f>
        <v>0</v>
      </c>
      <c r="D145" s="13">
        <f>IFERROR(VLOOKUP(A145,'COAL RECEIPT &amp; GCV DATA (3)'!$A$2:$V$9,4,0),0)</f>
        <v>0</v>
      </c>
      <c r="E145" s="14">
        <f>IFERROR(VLOOKUP(A145,'COAL RECEIPT &amp; GCV DATA (3)'!$A$2:$V$9,5,0),0)</f>
        <v>0</v>
      </c>
      <c r="F145" s="13">
        <f>SUMIF('COAL RECEIPT &amp; GCV DATA (3)'!$A$3:$A$9,'MASTER DATA FILE RAW COAL 2 (3)'!A145,'COAL RECEIPT &amp; GCV DATA (3)'!$F$3:$F$9)</f>
        <v>0</v>
      </c>
      <c r="G145" s="13">
        <f>IFERROR(VLOOKUP(A145,'COAL RECEIPT &amp; GCV DATA (3)'!$A$2:$V$9,7,0),0)</f>
        <v>0</v>
      </c>
      <c r="H145" s="13">
        <f>IFERROR(VLOOKUP(A145,'COAL RECEIPT &amp; GCV DATA (3)'!$A$2:$V$9,8,0),0)</f>
        <v>0</v>
      </c>
      <c r="I145" s="13">
        <f>IFERROR(VLOOKUP(A145,'COAL RECEIPT &amp; GCV DATA (3)'!$A$2:$V$9,9,0),0)</f>
        <v>0</v>
      </c>
      <c r="J145" s="13">
        <f>IFERROR(VLOOKUP(A145,'COAL RECEIPT &amp; GCV DATA (3)'!$A$2:$V$9,10,0),0)</f>
        <v>0</v>
      </c>
      <c r="K145" s="15">
        <f>SUMIF('COAL RECEIPT &amp; GCV DATA (3)'!$A$3:$A$9,'MASTER DATA FILE RAW COAL 2 (3)'!A145,'COAL RECEIPT &amp; GCV DATA (3)'!$K$3:$K$9)</f>
        <v>0</v>
      </c>
      <c r="L145" s="15">
        <f>SUMIF('COAL RECEIPT &amp; GCV DATA (3)'!$A$3:$A$9,'MASTER DATA FILE RAW COAL 2 (3)'!A145,'COAL RECEIPT &amp; GCV DATA (3)'!$L$3:$L$9)</f>
        <v>0</v>
      </c>
      <c r="M145" s="15">
        <f t="shared" si="12"/>
        <v>0</v>
      </c>
      <c r="N145" s="15">
        <f t="shared" si="13"/>
        <v>0</v>
      </c>
      <c r="O145" s="15">
        <f>SUMIF('COAL RECEIPT &amp; GCV DATA (3)'!$A$3:$A$9,'MASTER DATA FILE RAW COAL 2 (3)'!A145,'COAL RECEIPT &amp; GCV DATA (3)'!$O$3:$O$9)</f>
        <v>0</v>
      </c>
      <c r="P145" s="15">
        <f t="shared" si="11"/>
        <v>0</v>
      </c>
      <c r="Q145" s="15">
        <f>SUMIF('COAL RECEIPT &amp; GCV DATA (3)'!$A$3:$A$9,'MASTER DATA FILE RAW COAL 2 (3)'!A145,'COAL RECEIPT &amp; GCV DATA (3)'!$Q$3:$Q$9)+IF(H145=$J$234,($K$234*K145),0)+IF(H145=$J$235,($K$235*K145),0)++IF(H144=$J$235,($K$236*K145),0)</f>
        <v>0</v>
      </c>
      <c r="R145" s="16">
        <f>SUMIF('COAL RECEIPT &amp; GCV DATA (3)'!$A$3:$A$9,'MASTER DATA FILE RAW COAL 2 (3)'!A145,'COAL RECEIPT &amp; GCV DATA (3)'!$R$3:$R$9)+IF(H145=$J$234,($K$234*K145),0)+IF(H145=$J$235,($K$235*K145),0)</f>
        <v>0</v>
      </c>
      <c r="S145" s="15">
        <f t="shared" si="14"/>
        <v>0</v>
      </c>
      <c r="T145" s="15">
        <f>SUMIF('COAL RECEIPT &amp; GCV DATA (3)'!$A$3:$A$9,'MASTER DATA FILE RAW COAL 2 (3)'!A145,'COAL RECEIPT &amp; GCV DATA (3)'!$T$3:$T$9)</f>
        <v>0</v>
      </c>
      <c r="U145" s="15">
        <f t="shared" si="15"/>
        <v>0</v>
      </c>
      <c r="V145" s="15">
        <f>SUMIF('COAL RECEIPT &amp; GCV DATA (3)'!$A$3:$A$9,'MASTER DATA FILE RAW COAL 2 (3)'!A145,'COAL RECEIPT &amp; GCV DATA (3)'!$V$3:$V$9)</f>
        <v>0</v>
      </c>
      <c r="W145" s="15">
        <f t="shared" si="16"/>
        <v>0</v>
      </c>
    </row>
    <row r="146" spans="1:23" customFormat="1" x14ac:dyDescent="0.3">
      <c r="A146" s="12"/>
      <c r="B146" s="12">
        <f>SUMIF('COAL RECEIPT &amp; GCV DATA (3)'!$A$3:$A$9,'MASTER DATA FILE RAW COAL 2 (3)'!A146,'COAL RECEIPT &amp; GCV DATA (3)'!$B$3:$B$9)</f>
        <v>0</v>
      </c>
      <c r="C146" s="13">
        <f>SUMIF('COAL RECEIPT &amp; GCV DATA (3)'!$A$3:$A$9,'MASTER DATA FILE RAW COAL 2 (3)'!A146,'COAL RECEIPT &amp; GCV DATA (3)'!$C$3:$C$9)</f>
        <v>0</v>
      </c>
      <c r="D146" s="13">
        <f>IFERROR(VLOOKUP(A146,'COAL RECEIPT &amp; GCV DATA (3)'!$A$2:$V$9,4,0),0)</f>
        <v>0</v>
      </c>
      <c r="E146" s="14">
        <f>IFERROR(VLOOKUP(A146,'COAL RECEIPT &amp; GCV DATA (3)'!$A$2:$V$9,5,0),0)</f>
        <v>0</v>
      </c>
      <c r="F146" s="13">
        <f>SUMIF('COAL RECEIPT &amp; GCV DATA (3)'!$A$3:$A$9,'MASTER DATA FILE RAW COAL 2 (3)'!A146,'COAL RECEIPT &amp; GCV DATA (3)'!$F$3:$F$9)</f>
        <v>0</v>
      </c>
      <c r="G146" s="13">
        <f>IFERROR(VLOOKUP(A146,'COAL RECEIPT &amp; GCV DATA (3)'!$A$2:$V$9,7,0),0)</f>
        <v>0</v>
      </c>
      <c r="H146" s="13">
        <f>IFERROR(VLOOKUP(A146,'COAL RECEIPT &amp; GCV DATA (3)'!$A$2:$V$9,8,0),0)</f>
        <v>0</v>
      </c>
      <c r="I146" s="13">
        <f>IFERROR(VLOOKUP(A146,'COAL RECEIPT &amp; GCV DATA (3)'!$A$2:$V$9,9,0),0)</f>
        <v>0</v>
      </c>
      <c r="J146" s="13">
        <f>IFERROR(VLOOKUP(A146,'COAL RECEIPT &amp; GCV DATA (3)'!$A$2:$V$9,10,0),0)</f>
        <v>0</v>
      </c>
      <c r="K146" s="15">
        <f>SUMIF('COAL RECEIPT &amp; GCV DATA (3)'!$A$3:$A$9,'MASTER DATA FILE RAW COAL 2 (3)'!A146,'COAL RECEIPT &amp; GCV DATA (3)'!$K$3:$K$9)</f>
        <v>0</v>
      </c>
      <c r="L146" s="15">
        <f>SUMIF('COAL RECEIPT &amp; GCV DATA (3)'!$A$3:$A$9,'MASTER DATA FILE RAW COAL 2 (3)'!A146,'COAL RECEIPT &amp; GCV DATA (3)'!$L$3:$L$9)</f>
        <v>0</v>
      </c>
      <c r="M146" s="15">
        <f t="shared" si="12"/>
        <v>0</v>
      </c>
      <c r="N146" s="15">
        <f t="shared" si="13"/>
        <v>0</v>
      </c>
      <c r="O146" s="15">
        <f>SUMIF('COAL RECEIPT &amp; GCV DATA (3)'!$A$3:$A$9,'MASTER DATA FILE RAW COAL 2 (3)'!A146,'COAL RECEIPT &amp; GCV DATA (3)'!$O$3:$O$9)</f>
        <v>0</v>
      </c>
      <c r="P146" s="15">
        <f t="shared" ref="P146:P209" si="17">+O146*K146</f>
        <v>0</v>
      </c>
      <c r="Q146" s="15">
        <f>SUMIF('COAL RECEIPT &amp; GCV DATA (3)'!$A$3:$A$9,'MASTER DATA FILE RAW COAL 2 (3)'!A146,'COAL RECEIPT &amp; GCV DATA (3)'!$Q$3:$Q$9)+IF(H146=$J$234,($K$234*K146),0)+IF(H146=$J$235,($K$235*K146),0)++IF(H145=$J$235,($K$236*K146),0)</f>
        <v>0</v>
      </c>
      <c r="R146" s="16">
        <f>SUMIF('COAL RECEIPT &amp; GCV DATA (3)'!$A$3:$A$9,'MASTER DATA FILE RAW COAL 2 (3)'!A146,'COAL RECEIPT &amp; GCV DATA (3)'!$R$3:$R$9)+IF(H146=$J$234,($K$234*K146),0)+IF(H146=$J$235,($K$235*K146),0)</f>
        <v>0</v>
      </c>
      <c r="S146" s="15">
        <f t="shared" si="14"/>
        <v>0</v>
      </c>
      <c r="T146" s="15">
        <f>SUMIF('COAL RECEIPT &amp; GCV DATA (3)'!$A$3:$A$9,'MASTER DATA FILE RAW COAL 2 (3)'!A146,'COAL RECEIPT &amp; GCV DATA (3)'!$T$3:$T$9)</f>
        <v>0</v>
      </c>
      <c r="U146" s="15">
        <f t="shared" si="15"/>
        <v>0</v>
      </c>
      <c r="V146" s="15">
        <f>SUMIF('COAL RECEIPT &amp; GCV DATA (3)'!$A$3:$A$9,'MASTER DATA FILE RAW COAL 2 (3)'!A146,'COAL RECEIPT &amp; GCV DATA (3)'!$V$3:$V$9)</f>
        <v>0</v>
      </c>
      <c r="W146" s="15">
        <f t="shared" si="16"/>
        <v>0</v>
      </c>
    </row>
    <row r="147" spans="1:23" customFormat="1" x14ac:dyDescent="0.3">
      <c r="A147" s="12"/>
      <c r="B147" s="12">
        <f>SUMIF('COAL RECEIPT &amp; GCV DATA (3)'!$A$3:$A$9,'MASTER DATA FILE RAW COAL 2 (3)'!A147,'COAL RECEIPT &amp; GCV DATA (3)'!$B$3:$B$9)</f>
        <v>0</v>
      </c>
      <c r="C147" s="13">
        <f>SUMIF('COAL RECEIPT &amp; GCV DATA (3)'!$A$3:$A$9,'MASTER DATA FILE RAW COAL 2 (3)'!A147,'COAL RECEIPT &amp; GCV DATA (3)'!$C$3:$C$9)</f>
        <v>0</v>
      </c>
      <c r="D147" s="13">
        <f>IFERROR(VLOOKUP(A147,'COAL RECEIPT &amp; GCV DATA (3)'!$A$2:$V$9,4,0),0)</f>
        <v>0</v>
      </c>
      <c r="E147" s="14">
        <f>IFERROR(VLOOKUP(A147,'COAL RECEIPT &amp; GCV DATA (3)'!$A$2:$V$9,5,0),0)</f>
        <v>0</v>
      </c>
      <c r="F147" s="13">
        <f>SUMIF('COAL RECEIPT &amp; GCV DATA (3)'!$A$3:$A$9,'MASTER DATA FILE RAW COAL 2 (3)'!A147,'COAL RECEIPT &amp; GCV DATA (3)'!$F$3:$F$9)</f>
        <v>0</v>
      </c>
      <c r="G147" s="13">
        <f>IFERROR(VLOOKUP(A147,'COAL RECEIPT &amp; GCV DATA (3)'!$A$2:$V$9,7,0),0)</f>
        <v>0</v>
      </c>
      <c r="H147" s="13">
        <f>IFERROR(VLOOKUP(A147,'COAL RECEIPT &amp; GCV DATA (3)'!$A$2:$V$9,8,0),0)</f>
        <v>0</v>
      </c>
      <c r="I147" s="13">
        <f>IFERROR(VLOOKUP(A147,'COAL RECEIPT &amp; GCV DATA (3)'!$A$2:$V$9,9,0),0)</f>
        <v>0</v>
      </c>
      <c r="J147" s="13">
        <f>IFERROR(VLOOKUP(A147,'COAL RECEIPT &amp; GCV DATA (3)'!$A$2:$V$9,10,0),0)</f>
        <v>0</v>
      </c>
      <c r="K147" s="15">
        <f>SUMIF('COAL RECEIPT &amp; GCV DATA (3)'!$A$3:$A$9,'MASTER DATA FILE RAW COAL 2 (3)'!A147,'COAL RECEIPT &amp; GCV DATA (3)'!$K$3:$K$9)</f>
        <v>0</v>
      </c>
      <c r="L147" s="15">
        <f>SUMIF('COAL RECEIPT &amp; GCV DATA (3)'!$A$3:$A$9,'MASTER DATA FILE RAW COAL 2 (3)'!A147,'COAL RECEIPT &amp; GCV DATA (3)'!$L$3:$L$9)</f>
        <v>0</v>
      </c>
      <c r="M147" s="15">
        <f t="shared" si="12"/>
        <v>0</v>
      </c>
      <c r="N147" s="15">
        <f t="shared" si="13"/>
        <v>0</v>
      </c>
      <c r="O147" s="15">
        <f>SUMIF('COAL RECEIPT &amp; GCV DATA (3)'!$A$3:$A$9,'MASTER DATA FILE RAW COAL 2 (3)'!A147,'COAL RECEIPT &amp; GCV DATA (3)'!$O$3:$O$9)</f>
        <v>0</v>
      </c>
      <c r="P147" s="15">
        <f t="shared" si="17"/>
        <v>0</v>
      </c>
      <c r="Q147" s="15">
        <f>SUMIF('COAL RECEIPT &amp; GCV DATA (3)'!$A$3:$A$9,'MASTER DATA FILE RAW COAL 2 (3)'!A147,'COAL RECEIPT &amp; GCV DATA (3)'!$Q$3:$Q$9)+IF(H147=$J$234,($K$234*K147),0)+IF(H147=$J$235,($K$235*K147),0)++IF(H146=$J$235,($K$236*K147),0)</f>
        <v>0</v>
      </c>
      <c r="R147" s="16">
        <f>SUMIF('COAL RECEIPT &amp; GCV DATA (3)'!$A$3:$A$9,'MASTER DATA FILE RAW COAL 2 (3)'!A147,'COAL RECEIPT &amp; GCV DATA (3)'!$R$3:$R$9)+IF(H147=$J$234,($K$234*K147),0)+IF(H147=$J$235,($K$235*K147),0)</f>
        <v>0</v>
      </c>
      <c r="S147" s="15">
        <f t="shared" si="14"/>
        <v>0</v>
      </c>
      <c r="T147" s="15">
        <f>SUMIF('COAL RECEIPT &amp; GCV DATA (3)'!$A$3:$A$9,'MASTER DATA FILE RAW COAL 2 (3)'!A147,'COAL RECEIPT &amp; GCV DATA (3)'!$T$3:$T$9)</f>
        <v>0</v>
      </c>
      <c r="U147" s="15">
        <f t="shared" si="15"/>
        <v>0</v>
      </c>
      <c r="V147" s="15">
        <f>SUMIF('COAL RECEIPT &amp; GCV DATA (3)'!$A$3:$A$9,'MASTER DATA FILE RAW COAL 2 (3)'!A147,'COAL RECEIPT &amp; GCV DATA (3)'!$V$3:$V$9)</f>
        <v>0</v>
      </c>
      <c r="W147" s="15">
        <f t="shared" si="16"/>
        <v>0</v>
      </c>
    </row>
    <row r="148" spans="1:23" customFormat="1" x14ac:dyDescent="0.3">
      <c r="A148" s="12"/>
      <c r="B148" s="12">
        <f>SUMIF('COAL RECEIPT &amp; GCV DATA (3)'!$A$3:$A$9,'MASTER DATA FILE RAW COAL 2 (3)'!A148,'COAL RECEIPT &amp; GCV DATA (3)'!$B$3:$B$9)</f>
        <v>0</v>
      </c>
      <c r="C148" s="13">
        <f>SUMIF('COAL RECEIPT &amp; GCV DATA (3)'!$A$3:$A$9,'MASTER DATA FILE RAW COAL 2 (3)'!A148,'COAL RECEIPT &amp; GCV DATA (3)'!$C$3:$C$9)</f>
        <v>0</v>
      </c>
      <c r="D148" s="13">
        <f>IFERROR(VLOOKUP(A148,'COAL RECEIPT &amp; GCV DATA (3)'!$A$2:$V$9,4,0),0)</f>
        <v>0</v>
      </c>
      <c r="E148" s="14">
        <f>IFERROR(VLOOKUP(A148,'COAL RECEIPT &amp; GCV DATA (3)'!$A$2:$V$9,5,0),0)</f>
        <v>0</v>
      </c>
      <c r="F148" s="13">
        <f>SUMIF('COAL RECEIPT &amp; GCV DATA (3)'!$A$3:$A$9,'MASTER DATA FILE RAW COAL 2 (3)'!A148,'COAL RECEIPT &amp; GCV DATA (3)'!$F$3:$F$9)</f>
        <v>0</v>
      </c>
      <c r="G148" s="13">
        <f>IFERROR(VLOOKUP(A148,'COAL RECEIPT &amp; GCV DATA (3)'!$A$2:$V$9,7,0),0)</f>
        <v>0</v>
      </c>
      <c r="H148" s="13">
        <f>IFERROR(VLOOKUP(A148,'COAL RECEIPT &amp; GCV DATA (3)'!$A$2:$V$9,8,0),0)</f>
        <v>0</v>
      </c>
      <c r="I148" s="13">
        <f>IFERROR(VLOOKUP(A148,'COAL RECEIPT &amp; GCV DATA (3)'!$A$2:$V$9,9,0),0)</f>
        <v>0</v>
      </c>
      <c r="J148" s="13">
        <f>IFERROR(VLOOKUP(A148,'COAL RECEIPT &amp; GCV DATA (3)'!$A$2:$V$9,10,0),0)</f>
        <v>0</v>
      </c>
      <c r="K148" s="15">
        <f>SUMIF('COAL RECEIPT &amp; GCV DATA (3)'!$A$3:$A$9,'MASTER DATA FILE RAW COAL 2 (3)'!A148,'COAL RECEIPT &amp; GCV DATA (3)'!$K$3:$K$9)</f>
        <v>0</v>
      </c>
      <c r="L148" s="15">
        <f>SUMIF('COAL RECEIPT &amp; GCV DATA (3)'!$A$3:$A$9,'MASTER DATA FILE RAW COAL 2 (3)'!A148,'COAL RECEIPT &amp; GCV DATA (3)'!$L$3:$L$9)</f>
        <v>0</v>
      </c>
      <c r="M148" s="15">
        <f t="shared" si="12"/>
        <v>0</v>
      </c>
      <c r="N148" s="15">
        <f t="shared" si="13"/>
        <v>0</v>
      </c>
      <c r="O148" s="15">
        <f>SUMIF('COAL RECEIPT &amp; GCV DATA (3)'!$A$3:$A$9,'MASTER DATA FILE RAW COAL 2 (3)'!A148,'COAL RECEIPT &amp; GCV DATA (3)'!$O$3:$O$9)</f>
        <v>0</v>
      </c>
      <c r="P148" s="15">
        <f t="shared" si="17"/>
        <v>0</v>
      </c>
      <c r="Q148" s="15">
        <f>SUMIF('COAL RECEIPT &amp; GCV DATA (3)'!$A$3:$A$9,'MASTER DATA FILE RAW COAL 2 (3)'!A148,'COAL RECEIPT &amp; GCV DATA (3)'!$Q$3:$Q$9)+IF(H148=$J$234,($K$234*K148),0)+IF(H148=$J$235,($K$235*K148),0)++IF(H147=$J$235,($K$236*K148),0)</f>
        <v>0</v>
      </c>
      <c r="R148" s="16">
        <f>SUMIF('COAL RECEIPT &amp; GCV DATA (3)'!$A$3:$A$9,'MASTER DATA FILE RAW COAL 2 (3)'!A148,'COAL RECEIPT &amp; GCV DATA (3)'!$R$3:$R$9)+IF(H148=$J$234,($K$234*K148),0)+IF(H148=$J$235,($K$235*K148),0)</f>
        <v>0</v>
      </c>
      <c r="S148" s="15">
        <f t="shared" si="14"/>
        <v>0</v>
      </c>
      <c r="T148" s="15">
        <f>SUMIF('COAL RECEIPT &amp; GCV DATA (3)'!$A$3:$A$9,'MASTER DATA FILE RAW COAL 2 (3)'!A148,'COAL RECEIPT &amp; GCV DATA (3)'!$T$3:$T$9)</f>
        <v>0</v>
      </c>
      <c r="U148" s="15">
        <f t="shared" si="15"/>
        <v>0</v>
      </c>
      <c r="V148" s="15">
        <f>SUMIF('COAL RECEIPT &amp; GCV DATA (3)'!$A$3:$A$9,'MASTER DATA FILE RAW COAL 2 (3)'!A148,'COAL RECEIPT &amp; GCV DATA (3)'!$V$3:$V$9)</f>
        <v>0</v>
      </c>
      <c r="W148" s="15">
        <f t="shared" si="16"/>
        <v>0</v>
      </c>
    </row>
    <row r="149" spans="1:23" customFormat="1" x14ac:dyDescent="0.3">
      <c r="A149" s="12"/>
      <c r="B149" s="12">
        <f>SUMIF('COAL RECEIPT &amp; GCV DATA (3)'!$A$3:$A$9,'MASTER DATA FILE RAW COAL 2 (3)'!A149,'COAL RECEIPT &amp; GCV DATA (3)'!$B$3:$B$9)</f>
        <v>0</v>
      </c>
      <c r="C149" s="13">
        <f>SUMIF('COAL RECEIPT &amp; GCV DATA (3)'!$A$3:$A$9,'MASTER DATA FILE RAW COAL 2 (3)'!A149,'COAL RECEIPT &amp; GCV DATA (3)'!$C$3:$C$9)</f>
        <v>0</v>
      </c>
      <c r="D149" s="13">
        <f>IFERROR(VLOOKUP(A149,'COAL RECEIPT &amp; GCV DATA (3)'!$A$2:$V$9,4,0),0)</f>
        <v>0</v>
      </c>
      <c r="E149" s="14">
        <f>IFERROR(VLOOKUP(A149,'COAL RECEIPT &amp; GCV DATA (3)'!$A$2:$V$9,5,0),0)</f>
        <v>0</v>
      </c>
      <c r="F149" s="13">
        <f>SUMIF('COAL RECEIPT &amp; GCV DATA (3)'!$A$3:$A$9,'MASTER DATA FILE RAW COAL 2 (3)'!A149,'COAL RECEIPT &amp; GCV DATA (3)'!$F$3:$F$9)</f>
        <v>0</v>
      </c>
      <c r="G149" s="13">
        <f>IFERROR(VLOOKUP(A149,'COAL RECEIPT &amp; GCV DATA (3)'!$A$2:$V$9,7,0),0)</f>
        <v>0</v>
      </c>
      <c r="H149" s="13">
        <f>IFERROR(VLOOKUP(A149,'COAL RECEIPT &amp; GCV DATA (3)'!$A$2:$V$9,8,0),0)</f>
        <v>0</v>
      </c>
      <c r="I149" s="13">
        <f>IFERROR(VLOOKUP(A149,'COAL RECEIPT &amp; GCV DATA (3)'!$A$2:$V$9,9,0),0)</f>
        <v>0</v>
      </c>
      <c r="J149" s="13">
        <f>IFERROR(VLOOKUP(A149,'COAL RECEIPT &amp; GCV DATA (3)'!$A$2:$V$9,10,0),0)</f>
        <v>0</v>
      </c>
      <c r="K149" s="15">
        <f>SUMIF('COAL RECEIPT &amp; GCV DATA (3)'!$A$3:$A$9,'MASTER DATA FILE RAW COAL 2 (3)'!A149,'COAL RECEIPT &amp; GCV DATA (3)'!$K$3:$K$9)</f>
        <v>0</v>
      </c>
      <c r="L149" s="15">
        <f>SUMIF('COAL RECEIPT &amp; GCV DATA (3)'!$A$3:$A$9,'MASTER DATA FILE RAW COAL 2 (3)'!A149,'COAL RECEIPT &amp; GCV DATA (3)'!$L$3:$L$9)</f>
        <v>0</v>
      </c>
      <c r="M149" s="15">
        <f t="shared" si="12"/>
        <v>0</v>
      </c>
      <c r="N149" s="15">
        <f t="shared" si="13"/>
        <v>0</v>
      </c>
      <c r="O149" s="15">
        <f>SUMIF('COAL RECEIPT &amp; GCV DATA (3)'!$A$3:$A$9,'MASTER DATA FILE RAW COAL 2 (3)'!A149,'COAL RECEIPT &amp; GCV DATA (3)'!$O$3:$O$9)</f>
        <v>0</v>
      </c>
      <c r="P149" s="15">
        <f t="shared" si="17"/>
        <v>0</v>
      </c>
      <c r="Q149" s="15">
        <f>SUMIF('COAL RECEIPT &amp; GCV DATA (3)'!$A$3:$A$9,'MASTER DATA FILE RAW COAL 2 (3)'!A149,'COAL RECEIPT &amp; GCV DATA (3)'!$Q$3:$Q$9)+IF(H149=$J$234,($K$234*K149),0)+IF(H149=$J$235,($K$235*K149),0)++IF(H148=$J$235,($K$236*K149),0)</f>
        <v>0</v>
      </c>
      <c r="R149" s="16">
        <f>SUMIF('COAL RECEIPT &amp; GCV DATA (3)'!$A$3:$A$9,'MASTER DATA FILE RAW COAL 2 (3)'!A149,'COAL RECEIPT &amp; GCV DATA (3)'!$R$3:$R$9)+IF(H149=$J$234,($K$234*K149),0)+IF(H149=$J$235,($K$235*K149),0)</f>
        <v>0</v>
      </c>
      <c r="S149" s="15">
        <f t="shared" si="14"/>
        <v>0</v>
      </c>
      <c r="T149" s="15">
        <f>SUMIF('COAL RECEIPT &amp; GCV DATA (3)'!$A$3:$A$9,'MASTER DATA FILE RAW COAL 2 (3)'!A149,'COAL RECEIPT &amp; GCV DATA (3)'!$T$3:$T$9)</f>
        <v>0</v>
      </c>
      <c r="U149" s="15">
        <f t="shared" si="15"/>
        <v>0</v>
      </c>
      <c r="V149" s="15">
        <f>SUMIF('COAL RECEIPT &amp; GCV DATA (3)'!$A$3:$A$9,'MASTER DATA FILE RAW COAL 2 (3)'!A149,'COAL RECEIPT &amp; GCV DATA (3)'!$V$3:$V$9)</f>
        <v>0</v>
      </c>
      <c r="W149" s="15">
        <f t="shared" si="16"/>
        <v>0</v>
      </c>
    </row>
    <row r="150" spans="1:23" customFormat="1" x14ac:dyDescent="0.3">
      <c r="A150" s="12"/>
      <c r="B150" s="12">
        <f>SUMIF('COAL RECEIPT &amp; GCV DATA (3)'!$A$3:$A$9,'MASTER DATA FILE RAW COAL 2 (3)'!A150,'COAL RECEIPT &amp; GCV DATA (3)'!$B$3:$B$9)</f>
        <v>0</v>
      </c>
      <c r="C150" s="13">
        <f>SUMIF('COAL RECEIPT &amp; GCV DATA (3)'!$A$3:$A$9,'MASTER DATA FILE RAW COAL 2 (3)'!A150,'COAL RECEIPT &amp; GCV DATA (3)'!$C$3:$C$9)</f>
        <v>0</v>
      </c>
      <c r="D150" s="13">
        <f>IFERROR(VLOOKUP(A150,'COAL RECEIPT &amp; GCV DATA (3)'!$A$2:$V$9,4,0),0)</f>
        <v>0</v>
      </c>
      <c r="E150" s="14">
        <f>IFERROR(VLOOKUP(A150,'COAL RECEIPT &amp; GCV DATA (3)'!$A$2:$V$9,5,0),0)</f>
        <v>0</v>
      </c>
      <c r="F150" s="13">
        <f>SUMIF('COAL RECEIPT &amp; GCV DATA (3)'!$A$3:$A$9,'MASTER DATA FILE RAW COAL 2 (3)'!A150,'COAL RECEIPT &amp; GCV DATA (3)'!$F$3:$F$9)</f>
        <v>0</v>
      </c>
      <c r="G150" s="13">
        <f>IFERROR(VLOOKUP(A150,'COAL RECEIPT &amp; GCV DATA (3)'!$A$2:$V$9,7,0),0)</f>
        <v>0</v>
      </c>
      <c r="H150" s="13">
        <f>IFERROR(VLOOKUP(A150,'COAL RECEIPT &amp; GCV DATA (3)'!$A$2:$V$9,8,0),0)</f>
        <v>0</v>
      </c>
      <c r="I150" s="13">
        <f>IFERROR(VLOOKUP(A150,'COAL RECEIPT &amp; GCV DATA (3)'!$A$2:$V$9,9,0),0)</f>
        <v>0</v>
      </c>
      <c r="J150" s="13">
        <f>IFERROR(VLOOKUP(A150,'COAL RECEIPT &amp; GCV DATA (3)'!$A$2:$V$9,10,0),0)</f>
        <v>0</v>
      </c>
      <c r="K150" s="15">
        <f>SUMIF('COAL RECEIPT &amp; GCV DATA (3)'!$A$3:$A$9,'MASTER DATA FILE RAW COAL 2 (3)'!A150,'COAL RECEIPT &amp; GCV DATA (3)'!$K$3:$K$9)</f>
        <v>0</v>
      </c>
      <c r="L150" s="15">
        <f>SUMIF('COAL RECEIPT &amp; GCV DATA (3)'!$A$3:$A$9,'MASTER DATA FILE RAW COAL 2 (3)'!A150,'COAL RECEIPT &amp; GCV DATA (3)'!$L$3:$L$9)</f>
        <v>0</v>
      </c>
      <c r="M150" s="15">
        <f t="shared" si="12"/>
        <v>0</v>
      </c>
      <c r="N150" s="15">
        <f t="shared" si="13"/>
        <v>0</v>
      </c>
      <c r="O150" s="15">
        <f>SUMIF('COAL RECEIPT &amp; GCV DATA (3)'!$A$3:$A$9,'MASTER DATA FILE RAW COAL 2 (3)'!A150,'COAL RECEIPT &amp; GCV DATA (3)'!$O$3:$O$9)</f>
        <v>0</v>
      </c>
      <c r="P150" s="15">
        <f t="shared" si="17"/>
        <v>0</v>
      </c>
      <c r="Q150" s="15">
        <f>SUMIF('COAL RECEIPT &amp; GCV DATA (3)'!$A$3:$A$9,'MASTER DATA FILE RAW COAL 2 (3)'!A150,'COAL RECEIPT &amp; GCV DATA (3)'!$Q$3:$Q$9)+IF(H150=$J$234,($K$234*K150),0)+IF(H150=$J$235,($K$235*K150),0)++IF(H149=$J$235,($K$236*K150),0)</f>
        <v>0</v>
      </c>
      <c r="R150" s="16">
        <f>SUMIF('COAL RECEIPT &amp; GCV DATA (3)'!$A$3:$A$9,'MASTER DATA FILE RAW COAL 2 (3)'!A150,'COAL RECEIPT &amp; GCV DATA (3)'!$R$3:$R$9)+IF(H150=$J$234,($K$234*K150),0)+IF(H150=$J$235,($K$235*K150),0)</f>
        <v>0</v>
      </c>
      <c r="S150" s="15">
        <f t="shared" si="14"/>
        <v>0</v>
      </c>
      <c r="T150" s="15">
        <f>SUMIF('COAL RECEIPT &amp; GCV DATA (3)'!$A$3:$A$9,'MASTER DATA FILE RAW COAL 2 (3)'!A150,'COAL RECEIPT &amp; GCV DATA (3)'!$T$3:$T$9)</f>
        <v>0</v>
      </c>
      <c r="U150" s="15">
        <f t="shared" si="15"/>
        <v>0</v>
      </c>
      <c r="V150" s="15">
        <f>SUMIF('COAL RECEIPT &amp; GCV DATA (3)'!$A$3:$A$9,'MASTER DATA FILE RAW COAL 2 (3)'!A150,'COAL RECEIPT &amp; GCV DATA (3)'!$V$3:$V$9)</f>
        <v>0</v>
      </c>
      <c r="W150" s="15">
        <f t="shared" si="16"/>
        <v>0</v>
      </c>
    </row>
    <row r="151" spans="1:23" customFormat="1" x14ac:dyDescent="0.3">
      <c r="A151" s="12"/>
      <c r="B151" s="12">
        <f>SUMIF('COAL RECEIPT &amp; GCV DATA (3)'!$A$3:$A$9,'MASTER DATA FILE RAW COAL 2 (3)'!A151,'COAL RECEIPT &amp; GCV DATA (3)'!$B$3:$B$9)</f>
        <v>0</v>
      </c>
      <c r="C151" s="13">
        <f>SUMIF('COAL RECEIPT &amp; GCV DATA (3)'!$A$3:$A$9,'MASTER DATA FILE RAW COAL 2 (3)'!A151,'COAL RECEIPT &amp; GCV DATA (3)'!$C$3:$C$9)</f>
        <v>0</v>
      </c>
      <c r="D151" s="13">
        <f>IFERROR(VLOOKUP(A151,'COAL RECEIPT &amp; GCV DATA (3)'!$A$2:$V$9,4,0),0)</f>
        <v>0</v>
      </c>
      <c r="E151" s="14">
        <f>IFERROR(VLOOKUP(A151,'COAL RECEIPT &amp; GCV DATA (3)'!$A$2:$V$9,5,0),0)</f>
        <v>0</v>
      </c>
      <c r="F151" s="13">
        <f>SUMIF('COAL RECEIPT &amp; GCV DATA (3)'!$A$3:$A$9,'MASTER DATA FILE RAW COAL 2 (3)'!A151,'COAL RECEIPT &amp; GCV DATA (3)'!$F$3:$F$9)</f>
        <v>0</v>
      </c>
      <c r="G151" s="13">
        <f>IFERROR(VLOOKUP(A151,'COAL RECEIPT &amp; GCV DATA (3)'!$A$2:$V$9,7,0),0)</f>
        <v>0</v>
      </c>
      <c r="H151" s="13">
        <f>IFERROR(VLOOKUP(A151,'COAL RECEIPT &amp; GCV DATA (3)'!$A$2:$V$9,8,0),0)</f>
        <v>0</v>
      </c>
      <c r="I151" s="13">
        <f>IFERROR(VLOOKUP(A151,'COAL RECEIPT &amp; GCV DATA (3)'!$A$2:$V$9,9,0),0)</f>
        <v>0</v>
      </c>
      <c r="J151" s="13">
        <f>IFERROR(VLOOKUP(A151,'COAL RECEIPT &amp; GCV DATA (3)'!$A$2:$V$9,10,0),0)</f>
        <v>0</v>
      </c>
      <c r="K151" s="15">
        <f>SUMIF('COAL RECEIPT &amp; GCV DATA (3)'!$A$3:$A$9,'MASTER DATA FILE RAW COAL 2 (3)'!A151,'COAL RECEIPT &amp; GCV DATA (3)'!$K$3:$K$9)</f>
        <v>0</v>
      </c>
      <c r="L151" s="15">
        <f>SUMIF('COAL RECEIPT &amp; GCV DATA (3)'!$A$3:$A$9,'MASTER DATA FILE RAW COAL 2 (3)'!A151,'COAL RECEIPT &amp; GCV DATA (3)'!$L$3:$L$9)</f>
        <v>0</v>
      </c>
      <c r="M151" s="15">
        <f t="shared" si="12"/>
        <v>0</v>
      </c>
      <c r="N151" s="15">
        <f t="shared" si="13"/>
        <v>0</v>
      </c>
      <c r="O151" s="15">
        <f>SUMIF('COAL RECEIPT &amp; GCV DATA (3)'!$A$3:$A$9,'MASTER DATA FILE RAW COAL 2 (3)'!A151,'COAL RECEIPT &amp; GCV DATA (3)'!$O$3:$O$9)</f>
        <v>0</v>
      </c>
      <c r="P151" s="15">
        <f t="shared" si="17"/>
        <v>0</v>
      </c>
      <c r="Q151" s="15">
        <f>SUMIF('COAL RECEIPT &amp; GCV DATA (3)'!$A$3:$A$9,'MASTER DATA FILE RAW COAL 2 (3)'!A151,'COAL RECEIPT &amp; GCV DATA (3)'!$Q$3:$Q$9)+IF(H151=$J$234,($K$234*K151),0)+IF(H151=$J$235,($K$235*K151),0)++IF(H150=$J$235,($K$236*K151),0)</f>
        <v>0</v>
      </c>
      <c r="R151" s="16">
        <f>SUMIF('COAL RECEIPT &amp; GCV DATA (3)'!$A$3:$A$9,'MASTER DATA FILE RAW COAL 2 (3)'!A151,'COAL RECEIPT &amp; GCV DATA (3)'!$R$3:$R$9)+IF(H151=$J$234,($K$234*K151),0)+IF(H151=$J$235,($K$235*K151),0)</f>
        <v>0</v>
      </c>
      <c r="S151" s="15">
        <f t="shared" si="14"/>
        <v>0</v>
      </c>
      <c r="T151" s="15">
        <f>SUMIF('COAL RECEIPT &amp; GCV DATA (3)'!$A$3:$A$9,'MASTER DATA FILE RAW COAL 2 (3)'!A151,'COAL RECEIPT &amp; GCV DATA (3)'!$T$3:$T$9)</f>
        <v>0</v>
      </c>
      <c r="U151" s="15">
        <f t="shared" si="15"/>
        <v>0</v>
      </c>
      <c r="V151" s="15">
        <f>SUMIF('COAL RECEIPT &amp; GCV DATA (3)'!$A$3:$A$9,'MASTER DATA FILE RAW COAL 2 (3)'!A151,'COAL RECEIPT &amp; GCV DATA (3)'!$V$3:$V$9)</f>
        <v>0</v>
      </c>
      <c r="W151" s="15">
        <f t="shared" si="16"/>
        <v>0</v>
      </c>
    </row>
    <row r="152" spans="1:23" customFormat="1" x14ac:dyDescent="0.3">
      <c r="A152" s="12"/>
      <c r="B152" s="12">
        <f>SUMIF('COAL RECEIPT &amp; GCV DATA (3)'!$A$3:$A$9,'MASTER DATA FILE RAW COAL 2 (3)'!A152,'COAL RECEIPT &amp; GCV DATA (3)'!$B$3:$B$9)</f>
        <v>0</v>
      </c>
      <c r="C152" s="13">
        <f>SUMIF('COAL RECEIPT &amp; GCV DATA (3)'!$A$3:$A$9,'MASTER DATA FILE RAW COAL 2 (3)'!A152,'COAL RECEIPT &amp; GCV DATA (3)'!$C$3:$C$9)</f>
        <v>0</v>
      </c>
      <c r="D152" s="13">
        <f>IFERROR(VLOOKUP(A152,'COAL RECEIPT &amp; GCV DATA (3)'!$A$2:$V$9,4,0),0)</f>
        <v>0</v>
      </c>
      <c r="E152" s="14">
        <f>IFERROR(VLOOKUP(A152,'COAL RECEIPT &amp; GCV DATA (3)'!$A$2:$V$9,5,0),0)</f>
        <v>0</v>
      </c>
      <c r="F152" s="13">
        <f>SUMIF('COAL RECEIPT &amp; GCV DATA (3)'!$A$3:$A$9,'MASTER DATA FILE RAW COAL 2 (3)'!A152,'COAL RECEIPT &amp; GCV DATA (3)'!$F$3:$F$9)</f>
        <v>0</v>
      </c>
      <c r="G152" s="13">
        <f>IFERROR(VLOOKUP(A152,'COAL RECEIPT &amp; GCV DATA (3)'!$A$2:$V$9,7,0),0)</f>
        <v>0</v>
      </c>
      <c r="H152" s="13">
        <f>IFERROR(VLOOKUP(A152,'COAL RECEIPT &amp; GCV DATA (3)'!$A$2:$V$9,8,0),0)</f>
        <v>0</v>
      </c>
      <c r="I152" s="13">
        <f>IFERROR(VLOOKUP(A152,'COAL RECEIPT &amp; GCV DATA (3)'!$A$2:$V$9,9,0),0)</f>
        <v>0</v>
      </c>
      <c r="J152" s="13">
        <f>IFERROR(VLOOKUP(A152,'COAL RECEIPT &amp; GCV DATA (3)'!$A$2:$V$9,10,0),0)</f>
        <v>0</v>
      </c>
      <c r="K152" s="15">
        <f>SUMIF('COAL RECEIPT &amp; GCV DATA (3)'!$A$3:$A$9,'MASTER DATA FILE RAW COAL 2 (3)'!A152,'COAL RECEIPT &amp; GCV DATA (3)'!$K$3:$K$9)</f>
        <v>0</v>
      </c>
      <c r="L152" s="15">
        <f>SUMIF('COAL RECEIPT &amp; GCV DATA (3)'!$A$3:$A$9,'MASTER DATA FILE RAW COAL 2 (3)'!A152,'COAL RECEIPT &amp; GCV DATA (3)'!$L$3:$L$9)</f>
        <v>0</v>
      </c>
      <c r="M152" s="15">
        <f t="shared" si="12"/>
        <v>0</v>
      </c>
      <c r="N152" s="15">
        <f t="shared" si="13"/>
        <v>0</v>
      </c>
      <c r="O152" s="15">
        <f>SUMIF('COAL RECEIPT &amp; GCV DATA (3)'!$A$3:$A$9,'MASTER DATA FILE RAW COAL 2 (3)'!A152,'COAL RECEIPT &amp; GCV DATA (3)'!$O$3:$O$9)</f>
        <v>0</v>
      </c>
      <c r="P152" s="15">
        <f t="shared" si="17"/>
        <v>0</v>
      </c>
      <c r="Q152" s="15">
        <f>SUMIF('COAL RECEIPT &amp; GCV DATA (3)'!$A$3:$A$9,'MASTER DATA FILE RAW COAL 2 (3)'!A152,'COAL RECEIPT &amp; GCV DATA (3)'!$Q$3:$Q$9)+IF(H152=$J$234,($K$234*K152),0)+IF(H152=$J$235,($K$235*K152),0)++IF(H151=$J$235,($K$236*K152),0)</f>
        <v>0</v>
      </c>
      <c r="R152" s="16">
        <f>SUMIF('COAL RECEIPT &amp; GCV DATA (3)'!$A$3:$A$9,'MASTER DATA FILE RAW COAL 2 (3)'!A152,'COAL RECEIPT &amp; GCV DATA (3)'!$R$3:$R$9)+IF(H152=$J$234,($K$234*K152),0)+IF(H152=$J$235,($K$235*K152),0)</f>
        <v>0</v>
      </c>
      <c r="S152" s="15">
        <f t="shared" si="14"/>
        <v>0</v>
      </c>
      <c r="T152" s="15">
        <f>SUMIF('COAL RECEIPT &amp; GCV DATA (3)'!$A$3:$A$9,'MASTER DATA FILE RAW COAL 2 (3)'!A152,'COAL RECEIPT &amp; GCV DATA (3)'!$T$3:$T$9)</f>
        <v>0</v>
      </c>
      <c r="U152" s="15">
        <f t="shared" si="15"/>
        <v>0</v>
      </c>
      <c r="V152" s="15">
        <f>SUMIF('COAL RECEIPT &amp; GCV DATA (3)'!$A$3:$A$9,'MASTER DATA FILE RAW COAL 2 (3)'!A152,'COAL RECEIPT &amp; GCV DATA (3)'!$V$3:$V$9)</f>
        <v>0</v>
      </c>
      <c r="W152" s="15">
        <f t="shared" si="16"/>
        <v>0</v>
      </c>
    </row>
    <row r="153" spans="1:23" customFormat="1" x14ac:dyDescent="0.3">
      <c r="A153" s="12"/>
      <c r="B153" s="12">
        <f>SUMIF('COAL RECEIPT &amp; GCV DATA (3)'!$A$3:$A$9,'MASTER DATA FILE RAW COAL 2 (3)'!A153,'COAL RECEIPT &amp; GCV DATA (3)'!$B$3:$B$9)</f>
        <v>0</v>
      </c>
      <c r="C153" s="13">
        <f>SUMIF('COAL RECEIPT &amp; GCV DATA (3)'!$A$3:$A$9,'MASTER DATA FILE RAW COAL 2 (3)'!A153,'COAL RECEIPT &amp; GCV DATA (3)'!$C$3:$C$9)</f>
        <v>0</v>
      </c>
      <c r="D153" s="13">
        <f>IFERROR(VLOOKUP(A153,'COAL RECEIPT &amp; GCV DATA (3)'!$A$2:$V$9,4,0),0)</f>
        <v>0</v>
      </c>
      <c r="E153" s="14">
        <f>IFERROR(VLOOKUP(A153,'COAL RECEIPT &amp; GCV DATA (3)'!$A$2:$V$9,5,0),0)</f>
        <v>0</v>
      </c>
      <c r="F153" s="13">
        <f>SUMIF('COAL RECEIPT &amp; GCV DATA (3)'!$A$3:$A$9,'MASTER DATA FILE RAW COAL 2 (3)'!A153,'COAL RECEIPT &amp; GCV DATA (3)'!$F$3:$F$9)</f>
        <v>0</v>
      </c>
      <c r="G153" s="13">
        <f>IFERROR(VLOOKUP(A153,'COAL RECEIPT &amp; GCV DATA (3)'!$A$2:$V$9,7,0),0)</f>
        <v>0</v>
      </c>
      <c r="H153" s="13">
        <f>IFERROR(VLOOKUP(A153,'COAL RECEIPT &amp; GCV DATA (3)'!$A$2:$V$9,8,0),0)</f>
        <v>0</v>
      </c>
      <c r="I153" s="13">
        <f>IFERROR(VLOOKUP(A153,'COAL RECEIPT &amp; GCV DATA (3)'!$A$2:$V$9,9,0),0)</f>
        <v>0</v>
      </c>
      <c r="J153" s="13">
        <f>IFERROR(VLOOKUP(A153,'COAL RECEIPT &amp; GCV DATA (3)'!$A$2:$V$9,10,0),0)</f>
        <v>0</v>
      </c>
      <c r="K153" s="15">
        <f>SUMIF('COAL RECEIPT &amp; GCV DATA (3)'!$A$3:$A$9,'MASTER DATA FILE RAW COAL 2 (3)'!A153,'COAL RECEIPT &amp; GCV DATA (3)'!$K$3:$K$9)</f>
        <v>0</v>
      </c>
      <c r="L153" s="15">
        <f>SUMIF('COAL RECEIPT &amp; GCV DATA (3)'!$A$3:$A$9,'MASTER DATA FILE RAW COAL 2 (3)'!A153,'COAL RECEIPT &amp; GCV DATA (3)'!$L$3:$L$9)</f>
        <v>0</v>
      </c>
      <c r="M153" s="15">
        <f t="shared" si="12"/>
        <v>0</v>
      </c>
      <c r="N153" s="15">
        <f t="shared" si="13"/>
        <v>0</v>
      </c>
      <c r="O153" s="15">
        <f>SUMIF('COAL RECEIPT &amp; GCV DATA (3)'!$A$3:$A$9,'MASTER DATA FILE RAW COAL 2 (3)'!A153,'COAL RECEIPT &amp; GCV DATA (3)'!$O$3:$O$9)</f>
        <v>0</v>
      </c>
      <c r="P153" s="15">
        <f t="shared" si="17"/>
        <v>0</v>
      </c>
      <c r="Q153" s="15">
        <f>SUMIF('COAL RECEIPT &amp; GCV DATA (3)'!$A$3:$A$9,'MASTER DATA FILE RAW COAL 2 (3)'!A153,'COAL RECEIPT &amp; GCV DATA (3)'!$Q$3:$Q$9)+IF(H153=$J$234,($K$234*K153),0)+IF(H153=$J$235,($K$235*K153),0)++IF(H152=$J$235,($K$236*K153),0)</f>
        <v>0</v>
      </c>
      <c r="R153" s="16">
        <f>SUMIF('COAL RECEIPT &amp; GCV DATA (3)'!$A$3:$A$9,'MASTER DATA FILE RAW COAL 2 (3)'!A153,'COAL RECEIPT &amp; GCV DATA (3)'!$R$3:$R$9)+IF(H153=$J$234,($K$234*K153),0)+IF(H153=$J$235,($K$235*K153),0)</f>
        <v>0</v>
      </c>
      <c r="S153" s="15">
        <f t="shared" si="14"/>
        <v>0</v>
      </c>
      <c r="T153" s="15">
        <f>SUMIF('COAL RECEIPT &amp; GCV DATA (3)'!$A$3:$A$9,'MASTER DATA FILE RAW COAL 2 (3)'!A153,'COAL RECEIPT &amp; GCV DATA (3)'!$T$3:$T$9)</f>
        <v>0</v>
      </c>
      <c r="U153" s="15">
        <f t="shared" si="15"/>
        <v>0</v>
      </c>
      <c r="V153" s="15">
        <f>SUMIF('COAL RECEIPT &amp; GCV DATA (3)'!$A$3:$A$9,'MASTER DATA FILE RAW COAL 2 (3)'!A153,'COAL RECEIPT &amp; GCV DATA (3)'!$V$3:$V$9)</f>
        <v>0</v>
      </c>
      <c r="W153" s="15">
        <f t="shared" si="16"/>
        <v>0</v>
      </c>
    </row>
    <row r="154" spans="1:23" customFormat="1" x14ac:dyDescent="0.3">
      <c r="A154" s="12"/>
      <c r="B154" s="12">
        <f>SUMIF('COAL RECEIPT &amp; GCV DATA (3)'!$A$3:$A$9,'MASTER DATA FILE RAW COAL 2 (3)'!A154,'COAL RECEIPT &amp; GCV DATA (3)'!$B$3:$B$9)</f>
        <v>0</v>
      </c>
      <c r="C154" s="13">
        <f>SUMIF('COAL RECEIPT &amp; GCV DATA (3)'!$A$3:$A$9,'MASTER DATA FILE RAW COAL 2 (3)'!A154,'COAL RECEIPT &amp; GCV DATA (3)'!$C$3:$C$9)</f>
        <v>0</v>
      </c>
      <c r="D154" s="13">
        <f>IFERROR(VLOOKUP(A154,'COAL RECEIPT &amp; GCV DATA (3)'!$A$2:$V$9,4,0),0)</f>
        <v>0</v>
      </c>
      <c r="E154" s="14">
        <f>IFERROR(VLOOKUP(A154,'COAL RECEIPT &amp; GCV DATA (3)'!$A$2:$V$9,5,0),0)</f>
        <v>0</v>
      </c>
      <c r="F154" s="13">
        <f>SUMIF('COAL RECEIPT &amp; GCV DATA (3)'!$A$3:$A$9,'MASTER DATA FILE RAW COAL 2 (3)'!A154,'COAL RECEIPT &amp; GCV DATA (3)'!$F$3:$F$9)</f>
        <v>0</v>
      </c>
      <c r="G154" s="13">
        <f>IFERROR(VLOOKUP(A154,'COAL RECEIPT &amp; GCV DATA (3)'!$A$2:$V$9,7,0),0)</f>
        <v>0</v>
      </c>
      <c r="H154" s="13">
        <f>IFERROR(VLOOKUP(A154,'COAL RECEIPT &amp; GCV DATA (3)'!$A$2:$V$9,8,0),0)</f>
        <v>0</v>
      </c>
      <c r="I154" s="13">
        <f>IFERROR(VLOOKUP(A154,'COAL RECEIPT &amp; GCV DATA (3)'!$A$2:$V$9,9,0),0)</f>
        <v>0</v>
      </c>
      <c r="J154" s="13">
        <f>IFERROR(VLOOKUP(A154,'COAL RECEIPT &amp; GCV DATA (3)'!$A$2:$V$9,10,0),0)</f>
        <v>0</v>
      </c>
      <c r="K154" s="15">
        <f>SUMIF('COAL RECEIPT &amp; GCV DATA (3)'!$A$3:$A$9,'MASTER DATA FILE RAW COAL 2 (3)'!A154,'COAL RECEIPT &amp; GCV DATA (3)'!$K$3:$K$9)</f>
        <v>0</v>
      </c>
      <c r="L154" s="15">
        <f>SUMIF('COAL RECEIPT &amp; GCV DATA (3)'!$A$3:$A$9,'MASTER DATA FILE RAW COAL 2 (3)'!A154,'COAL RECEIPT &amp; GCV DATA (3)'!$L$3:$L$9)</f>
        <v>0</v>
      </c>
      <c r="M154" s="15">
        <f t="shared" si="12"/>
        <v>0</v>
      </c>
      <c r="N154" s="15">
        <f t="shared" si="13"/>
        <v>0</v>
      </c>
      <c r="O154" s="15">
        <f>SUMIF('COAL RECEIPT &amp; GCV DATA (3)'!$A$3:$A$9,'MASTER DATA FILE RAW COAL 2 (3)'!A154,'COAL RECEIPT &amp; GCV DATA (3)'!$O$3:$O$9)</f>
        <v>0</v>
      </c>
      <c r="P154" s="15">
        <f t="shared" si="17"/>
        <v>0</v>
      </c>
      <c r="Q154" s="15">
        <f>SUMIF('COAL RECEIPT &amp; GCV DATA (3)'!$A$3:$A$9,'MASTER DATA FILE RAW COAL 2 (3)'!A154,'COAL RECEIPT &amp; GCV DATA (3)'!$Q$3:$Q$9)+IF(H154=$J$234,($K$234*K154),0)+IF(H154=$J$235,($K$235*K154),0)++IF(H153=$J$235,($K$236*K154),0)</f>
        <v>0</v>
      </c>
      <c r="R154" s="16">
        <f>SUMIF('COAL RECEIPT &amp; GCV DATA (3)'!$A$3:$A$9,'MASTER DATA FILE RAW COAL 2 (3)'!A154,'COAL RECEIPT &amp; GCV DATA (3)'!$R$3:$R$9)+IF(H154=$J$234,($K$234*K154),0)+IF(H154=$J$235,($K$235*K154),0)</f>
        <v>0</v>
      </c>
      <c r="S154" s="15">
        <f t="shared" si="14"/>
        <v>0</v>
      </c>
      <c r="T154" s="15">
        <f>SUMIF('COAL RECEIPT &amp; GCV DATA (3)'!$A$3:$A$9,'MASTER DATA FILE RAW COAL 2 (3)'!A154,'COAL RECEIPT &amp; GCV DATA (3)'!$T$3:$T$9)</f>
        <v>0</v>
      </c>
      <c r="U154" s="15">
        <f t="shared" si="15"/>
        <v>0</v>
      </c>
      <c r="V154" s="15">
        <f>SUMIF('COAL RECEIPT &amp; GCV DATA (3)'!$A$3:$A$9,'MASTER DATA FILE RAW COAL 2 (3)'!A154,'COAL RECEIPT &amp; GCV DATA (3)'!$V$3:$V$9)</f>
        <v>0</v>
      </c>
      <c r="W154" s="15">
        <f t="shared" si="16"/>
        <v>0</v>
      </c>
    </row>
    <row r="155" spans="1:23" customFormat="1" x14ac:dyDescent="0.3">
      <c r="A155" s="12"/>
      <c r="B155" s="12">
        <f>SUMIF('COAL RECEIPT &amp; GCV DATA (3)'!$A$3:$A$9,'MASTER DATA FILE RAW COAL 2 (3)'!A155,'COAL RECEIPT &amp; GCV DATA (3)'!$B$3:$B$9)</f>
        <v>0</v>
      </c>
      <c r="C155" s="13">
        <f>SUMIF('COAL RECEIPT &amp; GCV DATA (3)'!$A$3:$A$9,'MASTER DATA FILE RAW COAL 2 (3)'!A155,'COAL RECEIPT &amp; GCV DATA (3)'!$C$3:$C$9)</f>
        <v>0</v>
      </c>
      <c r="D155" s="13">
        <f>IFERROR(VLOOKUP(A155,'COAL RECEIPT &amp; GCV DATA (3)'!$A$2:$V$9,4,0),0)</f>
        <v>0</v>
      </c>
      <c r="E155" s="14">
        <f>IFERROR(VLOOKUP(A155,'COAL RECEIPT &amp; GCV DATA (3)'!$A$2:$V$9,5,0),0)</f>
        <v>0</v>
      </c>
      <c r="F155" s="13">
        <f>SUMIF('COAL RECEIPT &amp; GCV DATA (3)'!$A$3:$A$9,'MASTER DATA FILE RAW COAL 2 (3)'!A155,'COAL RECEIPT &amp; GCV DATA (3)'!$F$3:$F$9)</f>
        <v>0</v>
      </c>
      <c r="G155" s="13">
        <f>IFERROR(VLOOKUP(A155,'COAL RECEIPT &amp; GCV DATA (3)'!$A$2:$V$9,7,0),0)</f>
        <v>0</v>
      </c>
      <c r="H155" s="13">
        <f>IFERROR(VLOOKUP(A155,'COAL RECEIPT &amp; GCV DATA (3)'!$A$2:$V$9,8,0),0)</f>
        <v>0</v>
      </c>
      <c r="I155" s="13">
        <f>IFERROR(VLOOKUP(A155,'COAL RECEIPT &amp; GCV DATA (3)'!$A$2:$V$9,9,0),0)</f>
        <v>0</v>
      </c>
      <c r="J155" s="13">
        <f>IFERROR(VLOOKUP(A155,'COAL RECEIPT &amp; GCV DATA (3)'!$A$2:$V$9,10,0),0)</f>
        <v>0</v>
      </c>
      <c r="K155" s="15">
        <f>SUMIF('COAL RECEIPT &amp; GCV DATA (3)'!$A$3:$A$9,'MASTER DATA FILE RAW COAL 2 (3)'!A155,'COAL RECEIPT &amp; GCV DATA (3)'!$K$3:$K$9)</f>
        <v>0</v>
      </c>
      <c r="L155" s="15">
        <f>SUMIF('COAL RECEIPT &amp; GCV DATA (3)'!$A$3:$A$9,'MASTER DATA FILE RAW COAL 2 (3)'!A155,'COAL RECEIPT &amp; GCV DATA (3)'!$L$3:$L$9)</f>
        <v>0</v>
      </c>
      <c r="M155" s="15">
        <f t="shared" si="12"/>
        <v>0</v>
      </c>
      <c r="N155" s="15">
        <f t="shared" si="13"/>
        <v>0</v>
      </c>
      <c r="O155" s="15">
        <f>SUMIF('COAL RECEIPT &amp; GCV DATA (3)'!$A$3:$A$9,'MASTER DATA FILE RAW COAL 2 (3)'!A155,'COAL RECEIPT &amp; GCV DATA (3)'!$O$3:$O$9)</f>
        <v>0</v>
      </c>
      <c r="P155" s="15">
        <f t="shared" si="17"/>
        <v>0</v>
      </c>
      <c r="Q155" s="15">
        <f>SUMIF('COAL RECEIPT &amp; GCV DATA (3)'!$A$3:$A$9,'MASTER DATA FILE RAW COAL 2 (3)'!A155,'COAL RECEIPT &amp; GCV DATA (3)'!$Q$3:$Q$9)+IF(H155=$J$234,($K$234*K155),0)+IF(H155=$J$235,($K$235*K155),0)++IF(H154=$J$235,($K$236*K155),0)</f>
        <v>0</v>
      </c>
      <c r="R155" s="16">
        <f>SUMIF('COAL RECEIPT &amp; GCV DATA (3)'!$A$3:$A$9,'MASTER DATA FILE RAW COAL 2 (3)'!A155,'COAL RECEIPT &amp; GCV DATA (3)'!$R$3:$R$9)+IF(H155=$J$234,($K$234*K155),0)+IF(H155=$J$235,($K$235*K155),0)</f>
        <v>0</v>
      </c>
      <c r="S155" s="15">
        <f t="shared" si="14"/>
        <v>0</v>
      </c>
      <c r="T155" s="15">
        <f>SUMIF('COAL RECEIPT &amp; GCV DATA (3)'!$A$3:$A$9,'MASTER DATA FILE RAW COAL 2 (3)'!A155,'COAL RECEIPT &amp; GCV DATA (3)'!$T$3:$T$9)</f>
        <v>0</v>
      </c>
      <c r="U155" s="15">
        <f t="shared" si="15"/>
        <v>0</v>
      </c>
      <c r="V155" s="15">
        <f>SUMIF('COAL RECEIPT &amp; GCV DATA (3)'!$A$3:$A$9,'MASTER DATA FILE RAW COAL 2 (3)'!A155,'COAL RECEIPT &amp; GCV DATA (3)'!$V$3:$V$9)</f>
        <v>0</v>
      </c>
      <c r="W155" s="15">
        <f t="shared" si="16"/>
        <v>0</v>
      </c>
    </row>
    <row r="156" spans="1:23" customFormat="1" x14ac:dyDescent="0.3">
      <c r="A156" s="12"/>
      <c r="B156" s="12">
        <f>SUMIF('COAL RECEIPT &amp; GCV DATA (3)'!$A$3:$A$9,'MASTER DATA FILE RAW COAL 2 (3)'!A156,'COAL RECEIPT &amp; GCV DATA (3)'!$B$3:$B$9)</f>
        <v>0</v>
      </c>
      <c r="C156" s="13">
        <f>SUMIF('COAL RECEIPT &amp; GCV DATA (3)'!$A$3:$A$9,'MASTER DATA FILE RAW COAL 2 (3)'!A156,'COAL RECEIPT &amp; GCV DATA (3)'!$C$3:$C$9)</f>
        <v>0</v>
      </c>
      <c r="D156" s="13">
        <f>IFERROR(VLOOKUP(A156,'COAL RECEIPT &amp; GCV DATA (3)'!$A$2:$V$9,4,0),0)</f>
        <v>0</v>
      </c>
      <c r="E156" s="14">
        <f>IFERROR(VLOOKUP(A156,'COAL RECEIPT &amp; GCV DATA (3)'!$A$2:$V$9,5,0),0)</f>
        <v>0</v>
      </c>
      <c r="F156" s="13">
        <f>SUMIF('COAL RECEIPT &amp; GCV DATA (3)'!$A$3:$A$9,'MASTER DATA FILE RAW COAL 2 (3)'!A156,'COAL RECEIPT &amp; GCV DATA (3)'!$F$3:$F$9)</f>
        <v>0</v>
      </c>
      <c r="G156" s="13">
        <f>IFERROR(VLOOKUP(A156,'COAL RECEIPT &amp; GCV DATA (3)'!$A$2:$V$9,7,0),0)</f>
        <v>0</v>
      </c>
      <c r="H156" s="13">
        <f>IFERROR(VLOOKUP(A156,'COAL RECEIPT &amp; GCV DATA (3)'!$A$2:$V$9,8,0),0)</f>
        <v>0</v>
      </c>
      <c r="I156" s="13">
        <f>IFERROR(VLOOKUP(A156,'COAL RECEIPT &amp; GCV DATA (3)'!$A$2:$V$9,9,0),0)</f>
        <v>0</v>
      </c>
      <c r="J156" s="13">
        <f>IFERROR(VLOOKUP(A156,'COAL RECEIPT &amp; GCV DATA (3)'!$A$2:$V$9,10,0),0)</f>
        <v>0</v>
      </c>
      <c r="K156" s="15">
        <f>SUMIF('COAL RECEIPT &amp; GCV DATA (3)'!$A$3:$A$9,'MASTER DATA FILE RAW COAL 2 (3)'!A156,'COAL RECEIPT &amp; GCV DATA (3)'!$K$3:$K$9)</f>
        <v>0</v>
      </c>
      <c r="L156" s="15">
        <f>SUMIF('COAL RECEIPT &amp; GCV DATA (3)'!$A$3:$A$9,'MASTER DATA FILE RAW COAL 2 (3)'!A156,'COAL RECEIPT &amp; GCV DATA (3)'!$L$3:$L$9)</f>
        <v>0</v>
      </c>
      <c r="M156" s="15">
        <f t="shared" si="12"/>
        <v>0</v>
      </c>
      <c r="N156" s="15">
        <f t="shared" si="13"/>
        <v>0</v>
      </c>
      <c r="O156" s="15">
        <f>SUMIF('COAL RECEIPT &amp; GCV DATA (3)'!$A$3:$A$9,'MASTER DATA FILE RAW COAL 2 (3)'!A156,'COAL RECEIPT &amp; GCV DATA (3)'!$O$3:$O$9)</f>
        <v>0</v>
      </c>
      <c r="P156" s="15">
        <f t="shared" si="17"/>
        <v>0</v>
      </c>
      <c r="Q156" s="15">
        <f>SUMIF('COAL RECEIPT &amp; GCV DATA (3)'!$A$3:$A$9,'MASTER DATA FILE RAW COAL 2 (3)'!A156,'COAL RECEIPT &amp; GCV DATA (3)'!$Q$3:$Q$9)+IF(H156=$J$234,($K$234*K156),0)+IF(H156=$J$235,($K$235*K156),0)++IF(H155=$J$235,($K$236*K156),0)</f>
        <v>0</v>
      </c>
      <c r="R156" s="16">
        <f>SUMIF('COAL RECEIPT &amp; GCV DATA (3)'!$A$3:$A$9,'MASTER DATA FILE RAW COAL 2 (3)'!A156,'COAL RECEIPT &amp; GCV DATA (3)'!$R$3:$R$9)+IF(H156=$J$234,($K$234*K156),0)+IF(H156=$J$235,($K$235*K156),0)</f>
        <v>0</v>
      </c>
      <c r="S156" s="15">
        <f t="shared" si="14"/>
        <v>0</v>
      </c>
      <c r="T156" s="15">
        <f>SUMIF('COAL RECEIPT &amp; GCV DATA (3)'!$A$3:$A$9,'MASTER DATA FILE RAW COAL 2 (3)'!A156,'COAL RECEIPT &amp; GCV DATA (3)'!$T$3:$T$9)</f>
        <v>0</v>
      </c>
      <c r="U156" s="15">
        <f t="shared" si="15"/>
        <v>0</v>
      </c>
      <c r="V156" s="15">
        <f>SUMIF('COAL RECEIPT &amp; GCV DATA (3)'!$A$3:$A$9,'MASTER DATA FILE RAW COAL 2 (3)'!A156,'COAL RECEIPT &amp; GCV DATA (3)'!$V$3:$V$9)</f>
        <v>0</v>
      </c>
      <c r="W156" s="15">
        <f t="shared" si="16"/>
        <v>0</v>
      </c>
    </row>
    <row r="157" spans="1:23" customFormat="1" x14ac:dyDescent="0.3">
      <c r="A157" s="12"/>
      <c r="B157" s="12">
        <f>SUMIF('COAL RECEIPT &amp; GCV DATA (3)'!$A$3:$A$9,'MASTER DATA FILE RAW COAL 2 (3)'!A157,'COAL RECEIPT &amp; GCV DATA (3)'!$B$3:$B$9)</f>
        <v>0</v>
      </c>
      <c r="C157" s="13">
        <f>SUMIF('COAL RECEIPT &amp; GCV DATA (3)'!$A$3:$A$9,'MASTER DATA FILE RAW COAL 2 (3)'!A157,'COAL RECEIPT &amp; GCV DATA (3)'!$C$3:$C$9)</f>
        <v>0</v>
      </c>
      <c r="D157" s="13">
        <f>IFERROR(VLOOKUP(A157,'COAL RECEIPT &amp; GCV DATA (3)'!$A$2:$V$9,4,0),0)</f>
        <v>0</v>
      </c>
      <c r="E157" s="14">
        <f>IFERROR(VLOOKUP(A157,'COAL RECEIPT &amp; GCV DATA (3)'!$A$2:$V$9,5,0),0)</f>
        <v>0</v>
      </c>
      <c r="F157" s="13">
        <f>SUMIF('COAL RECEIPT &amp; GCV DATA (3)'!$A$3:$A$9,'MASTER DATA FILE RAW COAL 2 (3)'!A157,'COAL RECEIPT &amp; GCV DATA (3)'!$F$3:$F$9)</f>
        <v>0</v>
      </c>
      <c r="G157" s="13">
        <f>IFERROR(VLOOKUP(A157,'COAL RECEIPT &amp; GCV DATA (3)'!$A$2:$V$9,7,0),0)</f>
        <v>0</v>
      </c>
      <c r="H157" s="13">
        <f>IFERROR(VLOOKUP(A157,'COAL RECEIPT &amp; GCV DATA (3)'!$A$2:$V$9,8,0),0)</f>
        <v>0</v>
      </c>
      <c r="I157" s="13">
        <f>IFERROR(VLOOKUP(A157,'COAL RECEIPT &amp; GCV DATA (3)'!$A$2:$V$9,9,0),0)</f>
        <v>0</v>
      </c>
      <c r="J157" s="13">
        <f>IFERROR(VLOOKUP(A157,'COAL RECEIPT &amp; GCV DATA (3)'!$A$2:$V$9,10,0),0)</f>
        <v>0</v>
      </c>
      <c r="K157" s="15">
        <f>SUMIF('COAL RECEIPT &amp; GCV DATA (3)'!$A$3:$A$9,'MASTER DATA FILE RAW COAL 2 (3)'!A157,'COAL RECEIPT &amp; GCV DATA (3)'!$K$3:$K$9)</f>
        <v>0</v>
      </c>
      <c r="L157" s="15">
        <f>SUMIF('COAL RECEIPT &amp; GCV DATA (3)'!$A$3:$A$9,'MASTER DATA FILE RAW COAL 2 (3)'!A157,'COAL RECEIPT &amp; GCV DATA (3)'!$L$3:$L$9)</f>
        <v>0</v>
      </c>
      <c r="M157" s="15">
        <f t="shared" si="12"/>
        <v>0</v>
      </c>
      <c r="N157" s="15">
        <f t="shared" si="13"/>
        <v>0</v>
      </c>
      <c r="O157" s="15">
        <f>SUMIF('COAL RECEIPT &amp; GCV DATA (3)'!$A$3:$A$9,'MASTER DATA FILE RAW COAL 2 (3)'!A157,'COAL RECEIPT &amp; GCV DATA (3)'!$O$3:$O$9)</f>
        <v>0</v>
      </c>
      <c r="P157" s="15">
        <f t="shared" si="17"/>
        <v>0</v>
      </c>
      <c r="Q157" s="15">
        <f>SUMIF('COAL RECEIPT &amp; GCV DATA (3)'!$A$3:$A$9,'MASTER DATA FILE RAW COAL 2 (3)'!A157,'COAL RECEIPT &amp; GCV DATA (3)'!$Q$3:$Q$9)+IF(H157=$J$234,($K$234*K157),0)+IF(H157=$J$235,($K$235*K157),0)++IF(H156=$J$235,($K$236*K157),0)</f>
        <v>0</v>
      </c>
      <c r="R157" s="16">
        <f>SUMIF('COAL RECEIPT &amp; GCV DATA (3)'!$A$3:$A$9,'MASTER DATA FILE RAW COAL 2 (3)'!A157,'COAL RECEIPT &amp; GCV DATA (3)'!$R$3:$R$9)+IF(H157=$J$234,($K$234*K157),0)+IF(H157=$J$235,($K$235*K157),0)</f>
        <v>0</v>
      </c>
      <c r="S157" s="15">
        <f t="shared" si="14"/>
        <v>0</v>
      </c>
      <c r="T157" s="15">
        <f>SUMIF('COAL RECEIPT &amp; GCV DATA (3)'!$A$3:$A$9,'MASTER DATA FILE RAW COAL 2 (3)'!A157,'COAL RECEIPT &amp; GCV DATA (3)'!$T$3:$T$9)</f>
        <v>0</v>
      </c>
      <c r="U157" s="15">
        <f t="shared" si="15"/>
        <v>0</v>
      </c>
      <c r="V157" s="15">
        <f>SUMIF('COAL RECEIPT &amp; GCV DATA (3)'!$A$3:$A$9,'MASTER DATA FILE RAW COAL 2 (3)'!A157,'COAL RECEIPT &amp; GCV DATA (3)'!$V$3:$V$9)</f>
        <v>0</v>
      </c>
      <c r="W157" s="15">
        <f t="shared" si="16"/>
        <v>0</v>
      </c>
    </row>
    <row r="158" spans="1:23" customFormat="1" x14ac:dyDescent="0.3">
      <c r="A158" s="12"/>
      <c r="B158" s="12">
        <f>SUMIF('COAL RECEIPT &amp; GCV DATA (3)'!$A$3:$A$9,'MASTER DATA FILE RAW COAL 2 (3)'!A158,'COAL RECEIPT &amp; GCV DATA (3)'!$B$3:$B$9)</f>
        <v>0</v>
      </c>
      <c r="C158" s="13">
        <f>SUMIF('COAL RECEIPT &amp; GCV DATA (3)'!$A$3:$A$9,'MASTER DATA FILE RAW COAL 2 (3)'!A158,'COAL RECEIPT &amp; GCV DATA (3)'!$C$3:$C$9)</f>
        <v>0</v>
      </c>
      <c r="D158" s="13">
        <f>IFERROR(VLOOKUP(A158,'COAL RECEIPT &amp; GCV DATA (3)'!$A$2:$V$9,4,0),0)</f>
        <v>0</v>
      </c>
      <c r="E158" s="14">
        <f>IFERROR(VLOOKUP(A158,'COAL RECEIPT &amp; GCV DATA (3)'!$A$2:$V$9,5,0),0)</f>
        <v>0</v>
      </c>
      <c r="F158" s="13">
        <f>SUMIF('COAL RECEIPT &amp; GCV DATA (3)'!$A$3:$A$9,'MASTER DATA FILE RAW COAL 2 (3)'!A158,'COAL RECEIPT &amp; GCV DATA (3)'!$F$3:$F$9)</f>
        <v>0</v>
      </c>
      <c r="G158" s="13">
        <f>IFERROR(VLOOKUP(A158,'COAL RECEIPT &amp; GCV DATA (3)'!$A$2:$V$9,7,0),0)</f>
        <v>0</v>
      </c>
      <c r="H158" s="13">
        <f>IFERROR(VLOOKUP(A158,'COAL RECEIPT &amp; GCV DATA (3)'!$A$2:$V$9,8,0),0)</f>
        <v>0</v>
      </c>
      <c r="I158" s="13">
        <f>IFERROR(VLOOKUP(A158,'COAL RECEIPT &amp; GCV DATA (3)'!$A$2:$V$9,9,0),0)</f>
        <v>0</v>
      </c>
      <c r="J158" s="13">
        <f>IFERROR(VLOOKUP(A158,'COAL RECEIPT &amp; GCV DATA (3)'!$A$2:$V$9,10,0),0)</f>
        <v>0</v>
      </c>
      <c r="K158" s="15">
        <f>SUMIF('COAL RECEIPT &amp; GCV DATA (3)'!$A$3:$A$9,'MASTER DATA FILE RAW COAL 2 (3)'!A158,'COAL RECEIPT &amp; GCV DATA (3)'!$K$3:$K$9)</f>
        <v>0</v>
      </c>
      <c r="L158" s="15">
        <f>SUMIF('COAL RECEIPT &amp; GCV DATA (3)'!$A$3:$A$9,'MASTER DATA FILE RAW COAL 2 (3)'!A158,'COAL RECEIPT &amp; GCV DATA (3)'!$L$3:$L$9)</f>
        <v>0</v>
      </c>
      <c r="M158" s="15">
        <f t="shared" si="12"/>
        <v>0</v>
      </c>
      <c r="N158" s="15">
        <f t="shared" si="13"/>
        <v>0</v>
      </c>
      <c r="O158" s="15">
        <f>SUMIF('COAL RECEIPT &amp; GCV DATA (3)'!$A$3:$A$9,'MASTER DATA FILE RAW COAL 2 (3)'!A158,'COAL RECEIPT &amp; GCV DATA (3)'!$O$3:$O$9)</f>
        <v>0</v>
      </c>
      <c r="P158" s="15">
        <f t="shared" si="17"/>
        <v>0</v>
      </c>
      <c r="Q158" s="15">
        <f>SUMIF('COAL RECEIPT &amp; GCV DATA (3)'!$A$3:$A$9,'MASTER DATA FILE RAW COAL 2 (3)'!A158,'COAL RECEIPT &amp; GCV DATA (3)'!$Q$3:$Q$9)+IF(H158=$J$234,($K$234*K158),0)+IF(H158=$J$235,($K$235*K158),0)++IF(H157=$J$235,($K$236*K158),0)</f>
        <v>0</v>
      </c>
      <c r="R158" s="16">
        <f>SUMIF('COAL RECEIPT &amp; GCV DATA (3)'!$A$3:$A$9,'MASTER DATA FILE RAW COAL 2 (3)'!A158,'COAL RECEIPT &amp; GCV DATA (3)'!$R$3:$R$9)+IF(H158=$J$234,($K$234*K158),0)+IF(H158=$J$235,($K$235*K158),0)</f>
        <v>0</v>
      </c>
      <c r="S158" s="15">
        <f t="shared" si="14"/>
        <v>0</v>
      </c>
      <c r="T158" s="15">
        <f>SUMIF('COAL RECEIPT &amp; GCV DATA (3)'!$A$3:$A$9,'MASTER DATA FILE RAW COAL 2 (3)'!A158,'COAL RECEIPT &amp; GCV DATA (3)'!$T$3:$T$9)</f>
        <v>0</v>
      </c>
      <c r="U158" s="15">
        <f t="shared" si="15"/>
        <v>0</v>
      </c>
      <c r="V158" s="15">
        <f>SUMIF('COAL RECEIPT &amp; GCV DATA (3)'!$A$3:$A$9,'MASTER DATA FILE RAW COAL 2 (3)'!A158,'COAL RECEIPT &amp; GCV DATA (3)'!$V$3:$V$9)</f>
        <v>0</v>
      </c>
      <c r="W158" s="15">
        <f t="shared" si="16"/>
        <v>0</v>
      </c>
    </row>
    <row r="159" spans="1:23" customFormat="1" x14ac:dyDescent="0.3">
      <c r="A159" s="12"/>
      <c r="B159" s="12">
        <f>SUMIF('COAL RECEIPT &amp; GCV DATA (3)'!$A$3:$A$9,'MASTER DATA FILE RAW COAL 2 (3)'!A159,'COAL RECEIPT &amp; GCV DATA (3)'!$B$3:$B$9)</f>
        <v>0</v>
      </c>
      <c r="C159" s="13">
        <f>SUMIF('COAL RECEIPT &amp; GCV DATA (3)'!$A$3:$A$9,'MASTER DATA FILE RAW COAL 2 (3)'!A159,'COAL RECEIPT &amp; GCV DATA (3)'!$C$3:$C$9)</f>
        <v>0</v>
      </c>
      <c r="D159" s="13">
        <f>IFERROR(VLOOKUP(A159,'COAL RECEIPT &amp; GCV DATA (3)'!$A$2:$V$9,4,0),0)</f>
        <v>0</v>
      </c>
      <c r="E159" s="14">
        <f>IFERROR(VLOOKUP(A159,'COAL RECEIPT &amp; GCV DATA (3)'!$A$2:$V$9,5,0),0)</f>
        <v>0</v>
      </c>
      <c r="F159" s="13">
        <f>SUMIF('COAL RECEIPT &amp; GCV DATA (3)'!$A$3:$A$9,'MASTER DATA FILE RAW COAL 2 (3)'!A159,'COAL RECEIPT &amp; GCV DATA (3)'!$F$3:$F$9)</f>
        <v>0</v>
      </c>
      <c r="G159" s="13">
        <f>IFERROR(VLOOKUP(A159,'COAL RECEIPT &amp; GCV DATA (3)'!$A$2:$V$9,7,0),0)</f>
        <v>0</v>
      </c>
      <c r="H159" s="13">
        <f>IFERROR(VLOOKUP(A159,'COAL RECEIPT &amp; GCV DATA (3)'!$A$2:$V$9,8,0),0)</f>
        <v>0</v>
      </c>
      <c r="I159" s="13">
        <f>IFERROR(VLOOKUP(A159,'COAL RECEIPT &amp; GCV DATA (3)'!$A$2:$V$9,9,0),0)</f>
        <v>0</v>
      </c>
      <c r="J159" s="13">
        <f>IFERROR(VLOOKUP(A159,'COAL RECEIPT &amp; GCV DATA (3)'!$A$2:$V$9,10,0),0)</f>
        <v>0</v>
      </c>
      <c r="K159" s="15">
        <f>SUMIF('COAL RECEIPT &amp; GCV DATA (3)'!$A$3:$A$9,'MASTER DATA FILE RAW COAL 2 (3)'!A159,'COAL RECEIPT &amp; GCV DATA (3)'!$K$3:$K$9)</f>
        <v>0</v>
      </c>
      <c r="L159" s="15">
        <f>SUMIF('COAL RECEIPT &amp; GCV DATA (3)'!$A$3:$A$9,'MASTER DATA FILE RAW COAL 2 (3)'!A159,'COAL RECEIPT &amp; GCV DATA (3)'!$L$3:$L$9)</f>
        <v>0</v>
      </c>
      <c r="M159" s="15">
        <f t="shared" si="12"/>
        <v>0</v>
      </c>
      <c r="N159" s="15">
        <f t="shared" si="13"/>
        <v>0</v>
      </c>
      <c r="O159" s="15">
        <f>SUMIF('COAL RECEIPT &amp; GCV DATA (3)'!$A$3:$A$9,'MASTER DATA FILE RAW COAL 2 (3)'!A159,'COAL RECEIPT &amp; GCV DATA (3)'!$O$3:$O$9)</f>
        <v>0</v>
      </c>
      <c r="P159" s="15">
        <f t="shared" si="17"/>
        <v>0</v>
      </c>
      <c r="Q159" s="15">
        <f>SUMIF('COAL RECEIPT &amp; GCV DATA (3)'!$A$3:$A$9,'MASTER DATA FILE RAW COAL 2 (3)'!A159,'COAL RECEIPT &amp; GCV DATA (3)'!$Q$3:$Q$9)+IF(H159=$J$234,($K$234*K159),0)+IF(H159=$J$235,($K$235*K159),0)++IF(H158=$J$235,($K$236*K159),0)</f>
        <v>0</v>
      </c>
      <c r="R159" s="16">
        <f>SUMIF('COAL RECEIPT &amp; GCV DATA (3)'!$A$3:$A$9,'MASTER DATA FILE RAW COAL 2 (3)'!A159,'COAL RECEIPT &amp; GCV DATA (3)'!$R$3:$R$9)+IF(H159=$J$234,($K$234*K159),0)+IF(H159=$J$235,($K$235*K159),0)</f>
        <v>0</v>
      </c>
      <c r="S159" s="15">
        <f t="shared" si="14"/>
        <v>0</v>
      </c>
      <c r="T159" s="15">
        <f>SUMIF('COAL RECEIPT &amp; GCV DATA (3)'!$A$3:$A$9,'MASTER DATA FILE RAW COAL 2 (3)'!A159,'COAL RECEIPT &amp; GCV DATA (3)'!$T$3:$T$9)</f>
        <v>0</v>
      </c>
      <c r="U159" s="15">
        <f t="shared" si="15"/>
        <v>0</v>
      </c>
      <c r="V159" s="15">
        <f>SUMIF('COAL RECEIPT &amp; GCV DATA (3)'!$A$3:$A$9,'MASTER DATA FILE RAW COAL 2 (3)'!A159,'COAL RECEIPT &amp; GCV DATA (3)'!$V$3:$V$9)</f>
        <v>0</v>
      </c>
      <c r="W159" s="15">
        <f t="shared" si="16"/>
        <v>0</v>
      </c>
    </row>
    <row r="160" spans="1:23" customFormat="1" x14ac:dyDescent="0.3">
      <c r="A160" s="12"/>
      <c r="B160" s="12">
        <f>SUMIF('COAL RECEIPT &amp; GCV DATA (3)'!$A$3:$A$9,'MASTER DATA FILE RAW COAL 2 (3)'!A160,'COAL RECEIPT &amp; GCV DATA (3)'!$B$3:$B$9)</f>
        <v>0</v>
      </c>
      <c r="C160" s="13">
        <f>SUMIF('COAL RECEIPT &amp; GCV DATA (3)'!$A$3:$A$9,'MASTER DATA FILE RAW COAL 2 (3)'!A160,'COAL RECEIPT &amp; GCV DATA (3)'!$C$3:$C$9)</f>
        <v>0</v>
      </c>
      <c r="D160" s="13">
        <f>IFERROR(VLOOKUP(A160,'COAL RECEIPT &amp; GCV DATA (3)'!$A$2:$V$9,4,0),0)</f>
        <v>0</v>
      </c>
      <c r="E160" s="14">
        <f>IFERROR(VLOOKUP(A160,'COAL RECEIPT &amp; GCV DATA (3)'!$A$2:$V$9,5,0),0)</f>
        <v>0</v>
      </c>
      <c r="F160" s="13">
        <f>SUMIF('COAL RECEIPT &amp; GCV DATA (3)'!$A$3:$A$9,'MASTER DATA FILE RAW COAL 2 (3)'!A160,'COAL RECEIPT &amp; GCV DATA (3)'!$F$3:$F$9)</f>
        <v>0</v>
      </c>
      <c r="G160" s="13">
        <f>IFERROR(VLOOKUP(A160,'COAL RECEIPT &amp; GCV DATA (3)'!$A$2:$V$9,7,0),0)</f>
        <v>0</v>
      </c>
      <c r="H160" s="13">
        <f>IFERROR(VLOOKUP(A160,'COAL RECEIPT &amp; GCV DATA (3)'!$A$2:$V$9,8,0),0)</f>
        <v>0</v>
      </c>
      <c r="I160" s="13">
        <f>IFERROR(VLOOKUP(A160,'COAL RECEIPT &amp; GCV DATA (3)'!$A$2:$V$9,9,0),0)</f>
        <v>0</v>
      </c>
      <c r="J160" s="13">
        <f>IFERROR(VLOOKUP(A160,'COAL RECEIPT &amp; GCV DATA (3)'!$A$2:$V$9,10,0),0)</f>
        <v>0</v>
      </c>
      <c r="K160" s="15">
        <f>SUMIF('COAL RECEIPT &amp; GCV DATA (3)'!$A$3:$A$9,'MASTER DATA FILE RAW COAL 2 (3)'!A160,'COAL RECEIPT &amp; GCV DATA (3)'!$K$3:$K$9)</f>
        <v>0</v>
      </c>
      <c r="L160" s="15">
        <f>SUMIF('COAL RECEIPT &amp; GCV DATA (3)'!$A$3:$A$9,'MASTER DATA FILE RAW COAL 2 (3)'!A160,'COAL RECEIPT &amp; GCV DATA (3)'!$L$3:$L$9)</f>
        <v>0</v>
      </c>
      <c r="M160" s="15">
        <f t="shared" si="12"/>
        <v>0</v>
      </c>
      <c r="N160" s="15">
        <f t="shared" si="13"/>
        <v>0</v>
      </c>
      <c r="O160" s="15">
        <f>SUMIF('COAL RECEIPT &amp; GCV DATA (3)'!$A$3:$A$9,'MASTER DATA FILE RAW COAL 2 (3)'!A160,'COAL RECEIPT &amp; GCV DATA (3)'!$O$3:$O$9)</f>
        <v>0</v>
      </c>
      <c r="P160" s="15">
        <f t="shared" si="17"/>
        <v>0</v>
      </c>
      <c r="Q160" s="15">
        <f>SUMIF('COAL RECEIPT &amp; GCV DATA (3)'!$A$3:$A$9,'MASTER DATA FILE RAW COAL 2 (3)'!A160,'COAL RECEIPT &amp; GCV DATA (3)'!$Q$3:$Q$9)+IF(H160=$J$234,($K$234*K160),0)+IF(H160=$J$235,($K$235*K160),0)++IF(H159=$J$235,($K$236*K160),0)</f>
        <v>0</v>
      </c>
      <c r="R160" s="16">
        <f>SUMIF('COAL RECEIPT &amp; GCV DATA (3)'!$A$3:$A$9,'MASTER DATA FILE RAW COAL 2 (3)'!A160,'COAL RECEIPT &amp; GCV DATA (3)'!$R$3:$R$9)+IF(H160=$J$234,($K$234*K160),0)+IF(H160=$J$235,($K$235*K160),0)</f>
        <v>0</v>
      </c>
      <c r="S160" s="15">
        <f t="shared" si="14"/>
        <v>0</v>
      </c>
      <c r="T160" s="15">
        <f>SUMIF('COAL RECEIPT &amp; GCV DATA (3)'!$A$3:$A$9,'MASTER DATA FILE RAW COAL 2 (3)'!A160,'COAL RECEIPT &amp; GCV DATA (3)'!$T$3:$T$9)</f>
        <v>0</v>
      </c>
      <c r="U160" s="15">
        <f t="shared" si="15"/>
        <v>0</v>
      </c>
      <c r="V160" s="15">
        <f>SUMIF('COAL RECEIPT &amp; GCV DATA (3)'!$A$3:$A$9,'MASTER DATA FILE RAW COAL 2 (3)'!A160,'COAL RECEIPT &amp; GCV DATA (3)'!$V$3:$V$9)</f>
        <v>0</v>
      </c>
      <c r="W160" s="15">
        <f t="shared" si="16"/>
        <v>0</v>
      </c>
    </row>
    <row r="161" spans="1:23" customFormat="1" x14ac:dyDescent="0.3">
      <c r="A161" s="12"/>
      <c r="B161" s="12">
        <f>SUMIF('COAL RECEIPT &amp; GCV DATA (3)'!$A$3:$A$9,'MASTER DATA FILE RAW COAL 2 (3)'!A161,'COAL RECEIPT &amp; GCV DATA (3)'!$B$3:$B$9)</f>
        <v>0</v>
      </c>
      <c r="C161" s="13">
        <f>SUMIF('COAL RECEIPT &amp; GCV DATA (3)'!$A$3:$A$9,'MASTER DATA FILE RAW COAL 2 (3)'!A161,'COAL RECEIPT &amp; GCV DATA (3)'!$C$3:$C$9)</f>
        <v>0</v>
      </c>
      <c r="D161" s="13">
        <f>IFERROR(VLOOKUP(A161,'COAL RECEIPT &amp; GCV DATA (3)'!$A$2:$V$9,4,0),0)</f>
        <v>0</v>
      </c>
      <c r="E161" s="14">
        <f>IFERROR(VLOOKUP(A161,'COAL RECEIPT &amp; GCV DATA (3)'!$A$2:$V$9,5,0),0)</f>
        <v>0</v>
      </c>
      <c r="F161" s="13">
        <f>SUMIF('COAL RECEIPT &amp; GCV DATA (3)'!$A$3:$A$9,'MASTER DATA FILE RAW COAL 2 (3)'!A161,'COAL RECEIPT &amp; GCV DATA (3)'!$F$3:$F$9)</f>
        <v>0</v>
      </c>
      <c r="G161" s="13">
        <f>IFERROR(VLOOKUP(A161,'COAL RECEIPT &amp; GCV DATA (3)'!$A$2:$V$9,7,0),0)</f>
        <v>0</v>
      </c>
      <c r="H161" s="13">
        <f>IFERROR(VLOOKUP(A161,'COAL RECEIPT &amp; GCV DATA (3)'!$A$2:$V$9,8,0),0)</f>
        <v>0</v>
      </c>
      <c r="I161" s="13">
        <f>IFERROR(VLOOKUP(A161,'COAL RECEIPT &amp; GCV DATA (3)'!$A$2:$V$9,9,0),0)</f>
        <v>0</v>
      </c>
      <c r="J161" s="13">
        <f>IFERROR(VLOOKUP(A161,'COAL RECEIPT &amp; GCV DATA (3)'!$A$2:$V$9,10,0),0)</f>
        <v>0</v>
      </c>
      <c r="K161" s="15">
        <f>SUMIF('COAL RECEIPT &amp; GCV DATA (3)'!$A$3:$A$9,'MASTER DATA FILE RAW COAL 2 (3)'!A161,'COAL RECEIPT &amp; GCV DATA (3)'!$K$3:$K$9)</f>
        <v>0</v>
      </c>
      <c r="L161" s="15">
        <f>SUMIF('COAL RECEIPT &amp; GCV DATA (3)'!$A$3:$A$9,'MASTER DATA FILE RAW COAL 2 (3)'!A161,'COAL RECEIPT &amp; GCV DATA (3)'!$L$3:$L$9)</f>
        <v>0</v>
      </c>
      <c r="M161" s="15">
        <f t="shared" si="12"/>
        <v>0</v>
      </c>
      <c r="N161" s="15">
        <f t="shared" si="13"/>
        <v>0</v>
      </c>
      <c r="O161" s="15">
        <f>SUMIF('COAL RECEIPT &amp; GCV DATA (3)'!$A$3:$A$9,'MASTER DATA FILE RAW COAL 2 (3)'!A161,'COAL RECEIPT &amp; GCV DATA (3)'!$O$3:$O$9)</f>
        <v>0</v>
      </c>
      <c r="P161" s="15">
        <f t="shared" si="17"/>
        <v>0</v>
      </c>
      <c r="Q161" s="15">
        <f>SUMIF('COAL RECEIPT &amp; GCV DATA (3)'!$A$3:$A$9,'MASTER DATA FILE RAW COAL 2 (3)'!A161,'COAL RECEIPT &amp; GCV DATA (3)'!$Q$3:$Q$9)+IF(H161=$J$234,($K$234*K161),0)+IF(H161=$J$235,($K$235*K161),0)++IF(H160=$J$235,($K$236*K161),0)</f>
        <v>0</v>
      </c>
      <c r="R161" s="16">
        <f>SUMIF('COAL RECEIPT &amp; GCV DATA (3)'!$A$3:$A$9,'MASTER DATA FILE RAW COAL 2 (3)'!A161,'COAL RECEIPT &amp; GCV DATA (3)'!$R$3:$R$9)+IF(H161=$J$234,($K$234*K161),0)+IF(H161=$J$235,($K$235*K161),0)</f>
        <v>0</v>
      </c>
      <c r="S161" s="15">
        <f t="shared" si="14"/>
        <v>0</v>
      </c>
      <c r="T161" s="15">
        <f>SUMIF('COAL RECEIPT &amp; GCV DATA (3)'!$A$3:$A$9,'MASTER DATA FILE RAW COAL 2 (3)'!A161,'COAL RECEIPT &amp; GCV DATA (3)'!$T$3:$T$9)</f>
        <v>0</v>
      </c>
      <c r="U161" s="15">
        <f t="shared" si="15"/>
        <v>0</v>
      </c>
      <c r="V161" s="15">
        <f>SUMIF('COAL RECEIPT &amp; GCV DATA (3)'!$A$3:$A$9,'MASTER DATA FILE RAW COAL 2 (3)'!A161,'COAL RECEIPT &amp; GCV DATA (3)'!$V$3:$V$9)</f>
        <v>0</v>
      </c>
      <c r="W161" s="15">
        <f t="shared" si="16"/>
        <v>0</v>
      </c>
    </row>
    <row r="162" spans="1:23" customFormat="1" x14ac:dyDescent="0.3">
      <c r="A162" s="12"/>
      <c r="B162" s="12">
        <f>SUMIF('COAL RECEIPT &amp; GCV DATA (3)'!$A$3:$A$9,'MASTER DATA FILE RAW COAL 2 (3)'!A162,'COAL RECEIPT &amp; GCV DATA (3)'!$B$3:$B$9)</f>
        <v>0</v>
      </c>
      <c r="C162" s="13">
        <f>SUMIF('COAL RECEIPT &amp; GCV DATA (3)'!$A$3:$A$9,'MASTER DATA FILE RAW COAL 2 (3)'!A162,'COAL RECEIPT &amp; GCV DATA (3)'!$C$3:$C$9)</f>
        <v>0</v>
      </c>
      <c r="D162" s="13">
        <f>IFERROR(VLOOKUP(A162,'COAL RECEIPT &amp; GCV DATA (3)'!$A$2:$V$9,4,0),0)</f>
        <v>0</v>
      </c>
      <c r="E162" s="14">
        <f>IFERROR(VLOOKUP(A162,'COAL RECEIPT &amp; GCV DATA (3)'!$A$2:$V$9,5,0),0)</f>
        <v>0</v>
      </c>
      <c r="F162" s="13">
        <f>SUMIF('COAL RECEIPT &amp; GCV DATA (3)'!$A$3:$A$9,'MASTER DATA FILE RAW COAL 2 (3)'!A162,'COAL RECEIPT &amp; GCV DATA (3)'!$F$3:$F$9)</f>
        <v>0</v>
      </c>
      <c r="G162" s="13">
        <f>IFERROR(VLOOKUP(A162,'COAL RECEIPT &amp; GCV DATA (3)'!$A$2:$V$9,7,0),0)</f>
        <v>0</v>
      </c>
      <c r="H162" s="13">
        <f>IFERROR(VLOOKUP(A162,'COAL RECEIPT &amp; GCV DATA (3)'!$A$2:$V$9,8,0),0)</f>
        <v>0</v>
      </c>
      <c r="I162" s="13">
        <f>IFERROR(VLOOKUP(A162,'COAL RECEIPT &amp; GCV DATA (3)'!$A$2:$V$9,9,0),0)</f>
        <v>0</v>
      </c>
      <c r="J162" s="13">
        <f>IFERROR(VLOOKUP(A162,'COAL RECEIPT &amp; GCV DATA (3)'!$A$2:$V$9,10,0),0)</f>
        <v>0</v>
      </c>
      <c r="K162" s="15">
        <f>SUMIF('COAL RECEIPT &amp; GCV DATA (3)'!$A$3:$A$9,'MASTER DATA FILE RAW COAL 2 (3)'!A162,'COAL RECEIPT &amp; GCV DATA (3)'!$K$3:$K$9)</f>
        <v>0</v>
      </c>
      <c r="L162" s="15">
        <f>SUMIF('COAL RECEIPT &amp; GCV DATA (3)'!$A$3:$A$9,'MASTER DATA FILE RAW COAL 2 (3)'!A162,'COAL RECEIPT &amp; GCV DATA (3)'!$L$3:$L$9)</f>
        <v>0</v>
      </c>
      <c r="M162" s="15">
        <f t="shared" si="12"/>
        <v>0</v>
      </c>
      <c r="N162" s="15">
        <f t="shared" si="13"/>
        <v>0</v>
      </c>
      <c r="O162" s="15">
        <f>SUMIF('COAL RECEIPT &amp; GCV DATA (3)'!$A$3:$A$9,'MASTER DATA FILE RAW COAL 2 (3)'!A162,'COAL RECEIPT &amp; GCV DATA (3)'!$O$3:$O$9)</f>
        <v>0</v>
      </c>
      <c r="P162" s="15">
        <f t="shared" si="17"/>
        <v>0</v>
      </c>
      <c r="Q162" s="15">
        <f>SUMIF('COAL RECEIPT &amp; GCV DATA (3)'!$A$3:$A$9,'MASTER DATA FILE RAW COAL 2 (3)'!A162,'COAL RECEIPT &amp; GCV DATA (3)'!$Q$3:$Q$9)+IF(H162=$J$234,($K$234*K162),0)+IF(H162=$J$235,($K$235*K162),0)++IF(H161=$J$235,($K$236*K162),0)</f>
        <v>0</v>
      </c>
      <c r="R162" s="16">
        <f>SUMIF('COAL RECEIPT &amp; GCV DATA (3)'!$A$3:$A$9,'MASTER DATA FILE RAW COAL 2 (3)'!A162,'COAL RECEIPT &amp; GCV DATA (3)'!$R$3:$R$9)+IF(H162=$J$234,($K$234*K162),0)+IF(H162=$J$235,($K$235*K162),0)</f>
        <v>0</v>
      </c>
      <c r="S162" s="15">
        <f t="shared" si="14"/>
        <v>0</v>
      </c>
      <c r="T162" s="15">
        <f>SUMIF('COAL RECEIPT &amp; GCV DATA (3)'!$A$3:$A$9,'MASTER DATA FILE RAW COAL 2 (3)'!A162,'COAL RECEIPT &amp; GCV DATA (3)'!$T$3:$T$9)</f>
        <v>0</v>
      </c>
      <c r="U162" s="15">
        <f t="shared" si="15"/>
        <v>0</v>
      </c>
      <c r="V162" s="15">
        <f>SUMIF('COAL RECEIPT &amp; GCV DATA (3)'!$A$3:$A$9,'MASTER DATA FILE RAW COAL 2 (3)'!A162,'COAL RECEIPT &amp; GCV DATA (3)'!$V$3:$V$9)</f>
        <v>0</v>
      </c>
      <c r="W162" s="15">
        <f t="shared" si="16"/>
        <v>0</v>
      </c>
    </row>
    <row r="163" spans="1:23" customFormat="1" x14ac:dyDescent="0.3">
      <c r="A163" s="12"/>
      <c r="B163" s="12">
        <f>SUMIF('COAL RECEIPT &amp; GCV DATA (3)'!$A$3:$A$9,'MASTER DATA FILE RAW COAL 2 (3)'!A163,'COAL RECEIPT &amp; GCV DATA (3)'!$B$3:$B$9)</f>
        <v>0</v>
      </c>
      <c r="C163" s="13">
        <f>SUMIF('COAL RECEIPT &amp; GCV DATA (3)'!$A$3:$A$9,'MASTER DATA FILE RAW COAL 2 (3)'!A163,'COAL RECEIPT &amp; GCV DATA (3)'!$C$3:$C$9)</f>
        <v>0</v>
      </c>
      <c r="D163" s="13">
        <f>IFERROR(VLOOKUP(A163,'COAL RECEIPT &amp; GCV DATA (3)'!$A$2:$V$9,4,0),0)</f>
        <v>0</v>
      </c>
      <c r="E163" s="14">
        <f>IFERROR(VLOOKUP(A163,'COAL RECEIPT &amp; GCV DATA (3)'!$A$2:$V$9,5,0),0)</f>
        <v>0</v>
      </c>
      <c r="F163" s="13">
        <f>SUMIF('COAL RECEIPT &amp; GCV DATA (3)'!$A$3:$A$9,'MASTER DATA FILE RAW COAL 2 (3)'!A163,'COAL RECEIPT &amp; GCV DATA (3)'!$F$3:$F$9)</f>
        <v>0</v>
      </c>
      <c r="G163" s="13">
        <f>IFERROR(VLOOKUP(A163,'COAL RECEIPT &amp; GCV DATA (3)'!$A$2:$V$9,7,0),0)</f>
        <v>0</v>
      </c>
      <c r="H163" s="13">
        <f>IFERROR(VLOOKUP(A163,'COAL RECEIPT &amp; GCV DATA (3)'!$A$2:$V$9,8,0),0)</f>
        <v>0</v>
      </c>
      <c r="I163" s="13">
        <f>IFERROR(VLOOKUP(A163,'COAL RECEIPT &amp; GCV DATA (3)'!$A$2:$V$9,9,0),0)</f>
        <v>0</v>
      </c>
      <c r="J163" s="13">
        <f>IFERROR(VLOOKUP(A163,'COAL RECEIPT &amp; GCV DATA (3)'!$A$2:$V$9,10,0),0)</f>
        <v>0</v>
      </c>
      <c r="K163" s="15">
        <f>SUMIF('COAL RECEIPT &amp; GCV DATA (3)'!$A$3:$A$9,'MASTER DATA FILE RAW COAL 2 (3)'!A163,'COAL RECEIPT &amp; GCV DATA (3)'!$K$3:$K$9)</f>
        <v>0</v>
      </c>
      <c r="L163" s="15">
        <f>SUMIF('COAL RECEIPT &amp; GCV DATA (3)'!$A$3:$A$9,'MASTER DATA FILE RAW COAL 2 (3)'!A163,'COAL RECEIPT &amp; GCV DATA (3)'!$L$3:$L$9)</f>
        <v>0</v>
      </c>
      <c r="M163" s="15">
        <f t="shared" si="12"/>
        <v>0</v>
      </c>
      <c r="N163" s="15">
        <f t="shared" si="13"/>
        <v>0</v>
      </c>
      <c r="O163" s="15">
        <f>SUMIF('COAL RECEIPT &amp; GCV DATA (3)'!$A$3:$A$9,'MASTER DATA FILE RAW COAL 2 (3)'!A163,'COAL RECEIPT &amp; GCV DATA (3)'!$O$3:$O$9)</f>
        <v>0</v>
      </c>
      <c r="P163" s="15">
        <f t="shared" si="17"/>
        <v>0</v>
      </c>
      <c r="Q163" s="15">
        <f>SUMIF('COAL RECEIPT &amp; GCV DATA (3)'!$A$3:$A$9,'MASTER DATA FILE RAW COAL 2 (3)'!A163,'COAL RECEIPT &amp; GCV DATA (3)'!$Q$3:$Q$9)+IF(H163=$J$234,($K$234*K163),0)+IF(H163=$J$235,($K$235*K163),0)++IF(H162=$J$235,($K$236*K163),0)</f>
        <v>0</v>
      </c>
      <c r="R163" s="16">
        <f>SUMIF('COAL RECEIPT &amp; GCV DATA (3)'!$A$3:$A$9,'MASTER DATA FILE RAW COAL 2 (3)'!A163,'COAL RECEIPT &amp; GCV DATA (3)'!$R$3:$R$9)+IF(H163=$J$234,($K$234*K163),0)+IF(H163=$J$235,($K$235*K163),0)</f>
        <v>0</v>
      </c>
      <c r="S163" s="15">
        <f t="shared" si="14"/>
        <v>0</v>
      </c>
      <c r="T163" s="15">
        <f>SUMIF('COAL RECEIPT &amp; GCV DATA (3)'!$A$3:$A$9,'MASTER DATA FILE RAW COAL 2 (3)'!A163,'COAL RECEIPT &amp; GCV DATA (3)'!$T$3:$T$9)</f>
        <v>0</v>
      </c>
      <c r="U163" s="15">
        <f t="shared" si="15"/>
        <v>0</v>
      </c>
      <c r="V163" s="15">
        <f>SUMIF('COAL RECEIPT &amp; GCV DATA (3)'!$A$3:$A$9,'MASTER DATA FILE RAW COAL 2 (3)'!A163,'COAL RECEIPT &amp; GCV DATA (3)'!$V$3:$V$9)</f>
        <v>0</v>
      </c>
      <c r="W163" s="15">
        <f t="shared" si="16"/>
        <v>0</v>
      </c>
    </row>
    <row r="164" spans="1:23" customFormat="1" x14ac:dyDescent="0.3">
      <c r="A164" s="12"/>
      <c r="B164" s="12">
        <f>SUMIF('COAL RECEIPT &amp; GCV DATA (3)'!$A$3:$A$9,'MASTER DATA FILE RAW COAL 2 (3)'!A164,'COAL RECEIPT &amp; GCV DATA (3)'!$B$3:$B$9)</f>
        <v>0</v>
      </c>
      <c r="C164" s="13">
        <f>SUMIF('COAL RECEIPT &amp; GCV DATA (3)'!$A$3:$A$9,'MASTER DATA FILE RAW COAL 2 (3)'!A164,'COAL RECEIPT &amp; GCV DATA (3)'!$C$3:$C$9)</f>
        <v>0</v>
      </c>
      <c r="D164" s="13">
        <f>IFERROR(VLOOKUP(A164,'COAL RECEIPT &amp; GCV DATA (3)'!$A$2:$V$9,4,0),0)</f>
        <v>0</v>
      </c>
      <c r="E164" s="14">
        <f>IFERROR(VLOOKUP(A164,'COAL RECEIPT &amp; GCV DATA (3)'!$A$2:$V$9,5,0),0)</f>
        <v>0</v>
      </c>
      <c r="F164" s="13">
        <f>SUMIF('COAL RECEIPT &amp; GCV DATA (3)'!$A$3:$A$9,'MASTER DATA FILE RAW COAL 2 (3)'!A164,'COAL RECEIPT &amp; GCV DATA (3)'!$F$3:$F$9)</f>
        <v>0</v>
      </c>
      <c r="G164" s="13">
        <f>IFERROR(VLOOKUP(A164,'COAL RECEIPT &amp; GCV DATA (3)'!$A$2:$V$9,7,0),0)</f>
        <v>0</v>
      </c>
      <c r="H164" s="13">
        <f>IFERROR(VLOOKUP(A164,'COAL RECEIPT &amp; GCV DATA (3)'!$A$2:$V$9,8,0),0)</f>
        <v>0</v>
      </c>
      <c r="I164" s="13">
        <f>IFERROR(VLOOKUP(A164,'COAL RECEIPT &amp; GCV DATA (3)'!$A$2:$V$9,9,0),0)</f>
        <v>0</v>
      </c>
      <c r="J164" s="13">
        <f>IFERROR(VLOOKUP(A164,'COAL RECEIPT &amp; GCV DATA (3)'!$A$2:$V$9,10,0),0)</f>
        <v>0</v>
      </c>
      <c r="K164" s="15">
        <f>SUMIF('COAL RECEIPT &amp; GCV DATA (3)'!$A$3:$A$9,'MASTER DATA FILE RAW COAL 2 (3)'!A164,'COAL RECEIPT &amp; GCV DATA (3)'!$K$3:$K$9)</f>
        <v>0</v>
      </c>
      <c r="L164" s="15">
        <f>SUMIF('COAL RECEIPT &amp; GCV DATA (3)'!$A$3:$A$9,'MASTER DATA FILE RAW COAL 2 (3)'!A164,'COAL RECEIPT &amp; GCV DATA (3)'!$L$3:$L$9)</f>
        <v>0</v>
      </c>
      <c r="M164" s="15">
        <f t="shared" si="12"/>
        <v>0</v>
      </c>
      <c r="N164" s="15">
        <f t="shared" si="13"/>
        <v>0</v>
      </c>
      <c r="O164" s="15">
        <f>SUMIF('COAL RECEIPT &amp; GCV DATA (3)'!$A$3:$A$9,'MASTER DATA FILE RAW COAL 2 (3)'!A164,'COAL RECEIPT &amp; GCV DATA (3)'!$O$3:$O$9)</f>
        <v>0</v>
      </c>
      <c r="P164" s="15">
        <f t="shared" si="17"/>
        <v>0</v>
      </c>
      <c r="Q164" s="15">
        <f>SUMIF('COAL RECEIPT &amp; GCV DATA (3)'!$A$3:$A$9,'MASTER DATA FILE RAW COAL 2 (3)'!A164,'COAL RECEIPT &amp; GCV DATA (3)'!$Q$3:$Q$9)+IF(H164=$J$234,($K$234*K164),0)+IF(H164=$J$235,($K$235*K164),0)++IF(H163=$J$235,($K$236*K164),0)</f>
        <v>0</v>
      </c>
      <c r="R164" s="16">
        <f>SUMIF('COAL RECEIPT &amp; GCV DATA (3)'!$A$3:$A$9,'MASTER DATA FILE RAW COAL 2 (3)'!A164,'COAL RECEIPT &amp; GCV DATA (3)'!$R$3:$R$9)+IF(H164=$J$234,($K$234*K164),0)+IF(H164=$J$235,($K$235*K164),0)</f>
        <v>0</v>
      </c>
      <c r="S164" s="15">
        <f t="shared" si="14"/>
        <v>0</v>
      </c>
      <c r="T164" s="15">
        <f>SUMIF('COAL RECEIPT &amp; GCV DATA (3)'!$A$3:$A$9,'MASTER DATA FILE RAW COAL 2 (3)'!A164,'COAL RECEIPT &amp; GCV DATA (3)'!$T$3:$T$9)</f>
        <v>0</v>
      </c>
      <c r="U164" s="15">
        <f t="shared" si="15"/>
        <v>0</v>
      </c>
      <c r="V164" s="15">
        <f>SUMIF('COAL RECEIPT &amp; GCV DATA (3)'!$A$3:$A$9,'MASTER DATA FILE RAW COAL 2 (3)'!A164,'COAL RECEIPT &amp; GCV DATA (3)'!$V$3:$V$9)</f>
        <v>0</v>
      </c>
      <c r="W164" s="15">
        <f t="shared" si="16"/>
        <v>0</v>
      </c>
    </row>
    <row r="165" spans="1:23" customFormat="1" x14ac:dyDescent="0.3">
      <c r="A165" s="12"/>
      <c r="B165" s="12">
        <f>SUMIF('COAL RECEIPT &amp; GCV DATA (3)'!$A$3:$A$9,'MASTER DATA FILE RAW COAL 2 (3)'!A165,'COAL RECEIPT &amp; GCV DATA (3)'!$B$3:$B$9)</f>
        <v>0</v>
      </c>
      <c r="C165" s="13">
        <f>SUMIF('COAL RECEIPT &amp; GCV DATA (3)'!$A$3:$A$9,'MASTER DATA FILE RAW COAL 2 (3)'!A165,'COAL RECEIPT &amp; GCV DATA (3)'!$C$3:$C$9)</f>
        <v>0</v>
      </c>
      <c r="D165" s="13">
        <f>IFERROR(VLOOKUP(A165,'COAL RECEIPT &amp; GCV DATA (3)'!$A$2:$V$9,4,0),0)</f>
        <v>0</v>
      </c>
      <c r="E165" s="14">
        <f>IFERROR(VLOOKUP(A165,'COAL RECEIPT &amp; GCV DATA (3)'!$A$2:$V$9,5,0),0)</f>
        <v>0</v>
      </c>
      <c r="F165" s="13">
        <f>SUMIF('COAL RECEIPT &amp; GCV DATA (3)'!$A$3:$A$9,'MASTER DATA FILE RAW COAL 2 (3)'!A165,'COAL RECEIPT &amp; GCV DATA (3)'!$F$3:$F$9)</f>
        <v>0</v>
      </c>
      <c r="G165" s="13">
        <f>IFERROR(VLOOKUP(A165,'COAL RECEIPT &amp; GCV DATA (3)'!$A$2:$V$9,7,0),0)</f>
        <v>0</v>
      </c>
      <c r="H165" s="13">
        <f>IFERROR(VLOOKUP(A165,'COAL RECEIPT &amp; GCV DATA (3)'!$A$2:$V$9,8,0),0)</f>
        <v>0</v>
      </c>
      <c r="I165" s="13">
        <f>IFERROR(VLOOKUP(A165,'COAL RECEIPT &amp; GCV DATA (3)'!$A$2:$V$9,9,0),0)</f>
        <v>0</v>
      </c>
      <c r="J165" s="13">
        <f>IFERROR(VLOOKUP(A165,'COAL RECEIPT &amp; GCV DATA (3)'!$A$2:$V$9,10,0),0)</f>
        <v>0</v>
      </c>
      <c r="K165" s="15">
        <f>SUMIF('COAL RECEIPT &amp; GCV DATA (3)'!$A$3:$A$9,'MASTER DATA FILE RAW COAL 2 (3)'!A165,'COAL RECEIPT &amp; GCV DATA (3)'!$K$3:$K$9)</f>
        <v>0</v>
      </c>
      <c r="L165" s="15">
        <f>SUMIF('COAL RECEIPT &amp; GCV DATA (3)'!$A$3:$A$9,'MASTER DATA FILE RAW COAL 2 (3)'!A165,'COAL RECEIPT &amp; GCV DATA (3)'!$L$3:$L$9)</f>
        <v>0</v>
      </c>
      <c r="M165" s="15">
        <f t="shared" si="12"/>
        <v>0</v>
      </c>
      <c r="N165" s="15">
        <f t="shared" si="13"/>
        <v>0</v>
      </c>
      <c r="O165" s="15">
        <f>SUMIF('COAL RECEIPT &amp; GCV DATA (3)'!$A$3:$A$9,'MASTER DATA FILE RAW COAL 2 (3)'!A165,'COAL RECEIPT &amp; GCV DATA (3)'!$O$3:$O$9)</f>
        <v>0</v>
      </c>
      <c r="P165" s="15">
        <f t="shared" si="17"/>
        <v>0</v>
      </c>
      <c r="Q165" s="15">
        <f>SUMIF('COAL RECEIPT &amp; GCV DATA (3)'!$A$3:$A$9,'MASTER DATA FILE RAW COAL 2 (3)'!A165,'COAL RECEIPT &amp; GCV DATA (3)'!$Q$3:$Q$9)+IF(H165=$J$234,($K$234*K165),0)+IF(H165=$J$235,($K$235*K165),0)++IF(H164=$J$235,($K$236*K165),0)</f>
        <v>0</v>
      </c>
      <c r="R165" s="16">
        <f>SUMIF('COAL RECEIPT &amp; GCV DATA (3)'!$A$3:$A$9,'MASTER DATA FILE RAW COAL 2 (3)'!A165,'COAL RECEIPT &amp; GCV DATA (3)'!$R$3:$R$9)+IF(H165=$J$234,($K$234*K165),0)+IF(H165=$J$235,($K$235*K165),0)</f>
        <v>0</v>
      </c>
      <c r="S165" s="15">
        <f t="shared" si="14"/>
        <v>0</v>
      </c>
      <c r="T165" s="15">
        <f>SUMIF('COAL RECEIPT &amp; GCV DATA (3)'!$A$3:$A$9,'MASTER DATA FILE RAW COAL 2 (3)'!A165,'COAL RECEIPT &amp; GCV DATA (3)'!$T$3:$T$9)</f>
        <v>0</v>
      </c>
      <c r="U165" s="15">
        <f t="shared" si="15"/>
        <v>0</v>
      </c>
      <c r="V165" s="15">
        <f>SUMIF('COAL RECEIPT &amp; GCV DATA (3)'!$A$3:$A$9,'MASTER DATA FILE RAW COAL 2 (3)'!A165,'COAL RECEIPT &amp; GCV DATA (3)'!$V$3:$V$9)</f>
        <v>0</v>
      </c>
      <c r="W165" s="15">
        <f t="shared" si="16"/>
        <v>0</v>
      </c>
    </row>
    <row r="166" spans="1:23" customFormat="1" x14ac:dyDescent="0.3">
      <c r="A166" s="12"/>
      <c r="B166" s="12">
        <f>SUMIF('COAL RECEIPT &amp; GCV DATA (3)'!$A$3:$A$9,'MASTER DATA FILE RAW COAL 2 (3)'!A166,'COAL RECEIPT &amp; GCV DATA (3)'!$B$3:$B$9)</f>
        <v>0</v>
      </c>
      <c r="C166" s="13">
        <f>SUMIF('COAL RECEIPT &amp; GCV DATA (3)'!$A$3:$A$9,'MASTER DATA FILE RAW COAL 2 (3)'!A166,'COAL RECEIPT &amp; GCV DATA (3)'!$C$3:$C$9)</f>
        <v>0</v>
      </c>
      <c r="D166" s="13">
        <f>IFERROR(VLOOKUP(A166,'COAL RECEIPT &amp; GCV DATA (3)'!$A$2:$V$9,4,0),0)</f>
        <v>0</v>
      </c>
      <c r="E166" s="14">
        <f>IFERROR(VLOOKUP(A166,'COAL RECEIPT &amp; GCV DATA (3)'!$A$2:$V$9,5,0),0)</f>
        <v>0</v>
      </c>
      <c r="F166" s="13">
        <f>SUMIF('COAL RECEIPT &amp; GCV DATA (3)'!$A$3:$A$9,'MASTER DATA FILE RAW COAL 2 (3)'!A166,'COAL RECEIPT &amp; GCV DATA (3)'!$F$3:$F$9)</f>
        <v>0</v>
      </c>
      <c r="G166" s="13">
        <f>IFERROR(VLOOKUP(A166,'COAL RECEIPT &amp; GCV DATA (3)'!$A$2:$V$9,7,0),0)</f>
        <v>0</v>
      </c>
      <c r="H166" s="13">
        <f>IFERROR(VLOOKUP(A166,'COAL RECEIPT &amp; GCV DATA (3)'!$A$2:$V$9,8,0),0)</f>
        <v>0</v>
      </c>
      <c r="I166" s="13">
        <f>IFERROR(VLOOKUP(A166,'COAL RECEIPT &amp; GCV DATA (3)'!$A$2:$V$9,9,0),0)</f>
        <v>0</v>
      </c>
      <c r="J166" s="13">
        <f>IFERROR(VLOOKUP(A166,'COAL RECEIPT &amp; GCV DATA (3)'!$A$2:$V$9,10,0),0)</f>
        <v>0</v>
      </c>
      <c r="K166" s="15">
        <f>SUMIF('COAL RECEIPT &amp; GCV DATA (3)'!$A$3:$A$9,'MASTER DATA FILE RAW COAL 2 (3)'!A166,'COAL RECEIPT &amp; GCV DATA (3)'!$K$3:$K$9)</f>
        <v>0</v>
      </c>
      <c r="L166" s="15">
        <f>SUMIF('COAL RECEIPT &amp; GCV DATA (3)'!$A$3:$A$9,'MASTER DATA FILE RAW COAL 2 (3)'!A166,'COAL RECEIPT &amp; GCV DATA (3)'!$L$3:$L$9)</f>
        <v>0</v>
      </c>
      <c r="M166" s="15">
        <f t="shared" si="12"/>
        <v>0</v>
      </c>
      <c r="N166" s="15">
        <f t="shared" si="13"/>
        <v>0</v>
      </c>
      <c r="O166" s="15">
        <f>SUMIF('COAL RECEIPT &amp; GCV DATA (3)'!$A$3:$A$9,'MASTER DATA FILE RAW COAL 2 (3)'!A166,'COAL RECEIPT &amp; GCV DATA (3)'!$O$3:$O$9)</f>
        <v>0</v>
      </c>
      <c r="P166" s="15">
        <f t="shared" si="17"/>
        <v>0</v>
      </c>
      <c r="Q166" s="15">
        <f>SUMIF('COAL RECEIPT &amp; GCV DATA (3)'!$A$3:$A$9,'MASTER DATA FILE RAW COAL 2 (3)'!A166,'COAL RECEIPT &amp; GCV DATA (3)'!$Q$3:$Q$9)+IF(H166=$J$234,($K$234*K166),0)+IF(H166=$J$235,($K$235*K166),0)++IF(H165=$J$235,($K$236*K166),0)</f>
        <v>0</v>
      </c>
      <c r="R166" s="16">
        <f>SUMIF('COAL RECEIPT &amp; GCV DATA (3)'!$A$3:$A$9,'MASTER DATA FILE RAW COAL 2 (3)'!A166,'COAL RECEIPT &amp; GCV DATA (3)'!$R$3:$R$9)+IF(H166=$J$234,($K$234*K166),0)+IF(H166=$J$235,($K$235*K166),0)</f>
        <v>0</v>
      </c>
      <c r="S166" s="15">
        <f t="shared" si="14"/>
        <v>0</v>
      </c>
      <c r="T166" s="15">
        <f>SUMIF('COAL RECEIPT &amp; GCV DATA (3)'!$A$3:$A$9,'MASTER DATA FILE RAW COAL 2 (3)'!A166,'COAL RECEIPT &amp; GCV DATA (3)'!$T$3:$T$9)</f>
        <v>0</v>
      </c>
      <c r="U166" s="15">
        <f t="shared" si="15"/>
        <v>0</v>
      </c>
      <c r="V166" s="15">
        <f>SUMIF('COAL RECEIPT &amp; GCV DATA (3)'!$A$3:$A$9,'MASTER DATA FILE RAW COAL 2 (3)'!A166,'COAL RECEIPT &amp; GCV DATA (3)'!$V$3:$V$9)</f>
        <v>0</v>
      </c>
      <c r="W166" s="15">
        <f t="shared" si="16"/>
        <v>0</v>
      </c>
    </row>
    <row r="167" spans="1:23" customFormat="1" x14ac:dyDescent="0.3">
      <c r="A167" s="12"/>
      <c r="B167" s="12">
        <f>SUMIF('COAL RECEIPT &amp; GCV DATA (3)'!$A$3:$A$9,'MASTER DATA FILE RAW COAL 2 (3)'!A167,'COAL RECEIPT &amp; GCV DATA (3)'!$B$3:$B$9)</f>
        <v>0</v>
      </c>
      <c r="C167" s="13">
        <f>SUMIF('COAL RECEIPT &amp; GCV DATA (3)'!$A$3:$A$9,'MASTER DATA FILE RAW COAL 2 (3)'!A167,'COAL RECEIPT &amp; GCV DATA (3)'!$C$3:$C$9)</f>
        <v>0</v>
      </c>
      <c r="D167" s="13">
        <f>IFERROR(VLOOKUP(A167,'COAL RECEIPT &amp; GCV DATA (3)'!$A$2:$V$9,4,0),0)</f>
        <v>0</v>
      </c>
      <c r="E167" s="14">
        <f>IFERROR(VLOOKUP(A167,'COAL RECEIPT &amp; GCV DATA (3)'!$A$2:$V$9,5,0),0)</f>
        <v>0</v>
      </c>
      <c r="F167" s="13">
        <f>SUMIF('COAL RECEIPT &amp; GCV DATA (3)'!$A$3:$A$9,'MASTER DATA FILE RAW COAL 2 (3)'!A167,'COAL RECEIPT &amp; GCV DATA (3)'!$F$3:$F$9)</f>
        <v>0</v>
      </c>
      <c r="G167" s="13">
        <f>IFERROR(VLOOKUP(A167,'COAL RECEIPT &amp; GCV DATA (3)'!$A$2:$V$9,7,0),0)</f>
        <v>0</v>
      </c>
      <c r="H167" s="13">
        <f>IFERROR(VLOOKUP(A167,'COAL RECEIPT &amp; GCV DATA (3)'!$A$2:$V$9,8,0),0)</f>
        <v>0</v>
      </c>
      <c r="I167" s="13">
        <f>IFERROR(VLOOKUP(A167,'COAL RECEIPT &amp; GCV DATA (3)'!$A$2:$V$9,9,0),0)</f>
        <v>0</v>
      </c>
      <c r="J167" s="13">
        <f>IFERROR(VLOOKUP(A167,'COAL RECEIPT &amp; GCV DATA (3)'!$A$2:$V$9,10,0),0)</f>
        <v>0</v>
      </c>
      <c r="K167" s="15">
        <f>SUMIF('COAL RECEIPT &amp; GCV DATA (3)'!$A$3:$A$9,'MASTER DATA FILE RAW COAL 2 (3)'!A167,'COAL RECEIPT &amp; GCV DATA (3)'!$K$3:$K$9)</f>
        <v>0</v>
      </c>
      <c r="L167" s="15">
        <f>SUMIF('COAL RECEIPT &amp; GCV DATA (3)'!$A$3:$A$9,'MASTER DATA FILE RAW COAL 2 (3)'!A167,'COAL RECEIPT &amp; GCV DATA (3)'!$L$3:$L$9)</f>
        <v>0</v>
      </c>
      <c r="M167" s="15">
        <f t="shared" si="12"/>
        <v>0</v>
      </c>
      <c r="N167" s="15">
        <f t="shared" si="13"/>
        <v>0</v>
      </c>
      <c r="O167" s="15">
        <f>SUMIF('COAL RECEIPT &amp; GCV DATA (3)'!$A$3:$A$9,'MASTER DATA FILE RAW COAL 2 (3)'!A167,'COAL RECEIPT &amp; GCV DATA (3)'!$O$3:$O$9)</f>
        <v>0</v>
      </c>
      <c r="P167" s="15">
        <f t="shared" si="17"/>
        <v>0</v>
      </c>
      <c r="Q167" s="15">
        <f>SUMIF('COAL RECEIPT &amp; GCV DATA (3)'!$A$3:$A$9,'MASTER DATA FILE RAW COAL 2 (3)'!A167,'COAL RECEIPT &amp; GCV DATA (3)'!$Q$3:$Q$9)+IF(H167=$J$234,($K$234*K167),0)+IF(H167=$J$235,($K$235*K167),0)++IF(H166=$J$235,($K$236*K167),0)</f>
        <v>0</v>
      </c>
      <c r="R167" s="16">
        <f>SUMIF('COAL RECEIPT &amp; GCV DATA (3)'!$A$3:$A$9,'MASTER DATA FILE RAW COAL 2 (3)'!A167,'COAL RECEIPT &amp; GCV DATA (3)'!$R$3:$R$9)+IF(H167=$J$234,($K$234*K167),0)+IF(H167=$J$235,($K$235*K167),0)</f>
        <v>0</v>
      </c>
      <c r="S167" s="15">
        <f t="shared" si="14"/>
        <v>0</v>
      </c>
      <c r="T167" s="15">
        <f>SUMIF('COAL RECEIPT &amp; GCV DATA (3)'!$A$3:$A$9,'MASTER DATA FILE RAW COAL 2 (3)'!A167,'COAL RECEIPT &amp; GCV DATA (3)'!$T$3:$T$9)</f>
        <v>0</v>
      </c>
      <c r="U167" s="15">
        <f t="shared" si="15"/>
        <v>0</v>
      </c>
      <c r="V167" s="15">
        <f>SUMIF('COAL RECEIPT &amp; GCV DATA (3)'!$A$3:$A$9,'MASTER DATA FILE RAW COAL 2 (3)'!A167,'COAL RECEIPT &amp; GCV DATA (3)'!$V$3:$V$9)</f>
        <v>0</v>
      </c>
      <c r="W167" s="15">
        <f t="shared" si="16"/>
        <v>0</v>
      </c>
    </row>
    <row r="168" spans="1:23" customFormat="1" x14ac:dyDescent="0.3">
      <c r="A168" s="12"/>
      <c r="B168" s="12">
        <f>SUMIF('COAL RECEIPT &amp; GCV DATA (3)'!$A$3:$A$9,'MASTER DATA FILE RAW COAL 2 (3)'!A168,'COAL RECEIPT &amp; GCV DATA (3)'!$B$3:$B$9)</f>
        <v>0</v>
      </c>
      <c r="C168" s="13">
        <f>SUMIF('COAL RECEIPT &amp; GCV DATA (3)'!$A$3:$A$9,'MASTER DATA FILE RAW COAL 2 (3)'!A168,'COAL RECEIPT &amp; GCV DATA (3)'!$C$3:$C$9)</f>
        <v>0</v>
      </c>
      <c r="D168" s="13">
        <f>IFERROR(VLOOKUP(A168,'COAL RECEIPT &amp; GCV DATA (3)'!$A$2:$V$9,4,0),0)</f>
        <v>0</v>
      </c>
      <c r="E168" s="14">
        <f>IFERROR(VLOOKUP(A168,'COAL RECEIPT &amp; GCV DATA (3)'!$A$2:$V$9,5,0),0)</f>
        <v>0</v>
      </c>
      <c r="F168" s="13">
        <f>SUMIF('COAL RECEIPT &amp; GCV DATA (3)'!$A$3:$A$9,'MASTER DATA FILE RAW COAL 2 (3)'!A168,'COAL RECEIPT &amp; GCV DATA (3)'!$F$3:$F$9)</f>
        <v>0</v>
      </c>
      <c r="G168" s="13">
        <f>IFERROR(VLOOKUP(A168,'COAL RECEIPT &amp; GCV DATA (3)'!$A$2:$V$9,7,0),0)</f>
        <v>0</v>
      </c>
      <c r="H168" s="13">
        <f>IFERROR(VLOOKUP(A168,'COAL RECEIPT &amp; GCV DATA (3)'!$A$2:$V$9,8,0),0)</f>
        <v>0</v>
      </c>
      <c r="I168" s="13">
        <f>IFERROR(VLOOKUP(A168,'COAL RECEIPT &amp; GCV DATA (3)'!$A$2:$V$9,9,0),0)</f>
        <v>0</v>
      </c>
      <c r="J168" s="13">
        <f>IFERROR(VLOOKUP(A168,'COAL RECEIPT &amp; GCV DATA (3)'!$A$2:$V$9,10,0),0)</f>
        <v>0</v>
      </c>
      <c r="K168" s="15">
        <f>SUMIF('COAL RECEIPT &amp; GCV DATA (3)'!$A$3:$A$9,'MASTER DATA FILE RAW COAL 2 (3)'!A168,'COAL RECEIPT &amp; GCV DATA (3)'!$K$3:$K$9)</f>
        <v>0</v>
      </c>
      <c r="L168" s="15">
        <f>SUMIF('COAL RECEIPT &amp; GCV DATA (3)'!$A$3:$A$9,'MASTER DATA FILE RAW COAL 2 (3)'!A168,'COAL RECEIPT &amp; GCV DATA (3)'!$L$3:$L$9)</f>
        <v>0</v>
      </c>
      <c r="M168" s="15">
        <f t="shared" si="12"/>
        <v>0</v>
      </c>
      <c r="N168" s="15">
        <f t="shared" si="13"/>
        <v>0</v>
      </c>
      <c r="O168" s="15">
        <f>SUMIF('COAL RECEIPT &amp; GCV DATA (3)'!$A$3:$A$9,'MASTER DATA FILE RAW COAL 2 (3)'!A168,'COAL RECEIPT &amp; GCV DATA (3)'!$O$3:$O$9)</f>
        <v>0</v>
      </c>
      <c r="P168" s="15">
        <f t="shared" si="17"/>
        <v>0</v>
      </c>
      <c r="Q168" s="15">
        <f>SUMIF('COAL RECEIPT &amp; GCV DATA (3)'!$A$3:$A$9,'MASTER DATA FILE RAW COAL 2 (3)'!A168,'COAL RECEIPT &amp; GCV DATA (3)'!$Q$3:$Q$9)+IF(H168=$J$234,($K$234*K168),0)+IF(H168=$J$235,($K$235*K168),0)++IF(H167=$J$235,($K$236*K168),0)</f>
        <v>0</v>
      </c>
      <c r="R168" s="16">
        <f>SUMIF('COAL RECEIPT &amp; GCV DATA (3)'!$A$3:$A$9,'MASTER DATA FILE RAW COAL 2 (3)'!A168,'COAL RECEIPT &amp; GCV DATA (3)'!$R$3:$R$9)+IF(H168=$J$234,($K$234*K168),0)+IF(H168=$J$235,($K$235*K168),0)</f>
        <v>0</v>
      </c>
      <c r="S168" s="15">
        <f t="shared" si="14"/>
        <v>0</v>
      </c>
      <c r="T168" s="15">
        <f>SUMIF('COAL RECEIPT &amp; GCV DATA (3)'!$A$3:$A$9,'MASTER DATA FILE RAW COAL 2 (3)'!A168,'COAL RECEIPT &amp; GCV DATA (3)'!$T$3:$T$9)</f>
        <v>0</v>
      </c>
      <c r="U168" s="15">
        <f t="shared" si="15"/>
        <v>0</v>
      </c>
      <c r="V168" s="15">
        <f>SUMIF('COAL RECEIPT &amp; GCV DATA (3)'!$A$3:$A$9,'MASTER DATA FILE RAW COAL 2 (3)'!A168,'COAL RECEIPT &amp; GCV DATA (3)'!$V$3:$V$9)</f>
        <v>0</v>
      </c>
      <c r="W168" s="15">
        <f t="shared" si="16"/>
        <v>0</v>
      </c>
    </row>
    <row r="169" spans="1:23" customFormat="1" x14ac:dyDescent="0.3">
      <c r="A169" s="12"/>
      <c r="B169" s="12">
        <f>SUMIF('COAL RECEIPT &amp; GCV DATA (3)'!$A$3:$A$9,'MASTER DATA FILE RAW COAL 2 (3)'!A169,'COAL RECEIPT &amp; GCV DATA (3)'!$B$3:$B$9)</f>
        <v>0</v>
      </c>
      <c r="C169" s="13">
        <f>SUMIF('COAL RECEIPT &amp; GCV DATA (3)'!$A$3:$A$9,'MASTER DATA FILE RAW COAL 2 (3)'!A169,'COAL RECEIPT &amp; GCV DATA (3)'!$C$3:$C$9)</f>
        <v>0</v>
      </c>
      <c r="D169" s="13">
        <f>IFERROR(VLOOKUP(A169,'COAL RECEIPT &amp; GCV DATA (3)'!$A$2:$V$9,4,0),0)</f>
        <v>0</v>
      </c>
      <c r="E169" s="14">
        <f>IFERROR(VLOOKUP(A169,'COAL RECEIPT &amp; GCV DATA (3)'!$A$2:$V$9,5,0),0)</f>
        <v>0</v>
      </c>
      <c r="F169" s="13">
        <f>SUMIF('COAL RECEIPT &amp; GCV DATA (3)'!$A$3:$A$9,'MASTER DATA FILE RAW COAL 2 (3)'!A169,'COAL RECEIPT &amp; GCV DATA (3)'!$F$3:$F$9)</f>
        <v>0</v>
      </c>
      <c r="G169" s="13">
        <f>IFERROR(VLOOKUP(A169,'COAL RECEIPT &amp; GCV DATA (3)'!$A$2:$V$9,7,0),0)</f>
        <v>0</v>
      </c>
      <c r="H169" s="13">
        <f>IFERROR(VLOOKUP(A169,'COAL RECEIPT &amp; GCV DATA (3)'!$A$2:$V$9,8,0),0)</f>
        <v>0</v>
      </c>
      <c r="I169" s="13">
        <f>IFERROR(VLOOKUP(A169,'COAL RECEIPT &amp; GCV DATA (3)'!$A$2:$V$9,9,0),0)</f>
        <v>0</v>
      </c>
      <c r="J169" s="13">
        <f>IFERROR(VLOOKUP(A169,'COAL RECEIPT &amp; GCV DATA (3)'!$A$2:$V$9,10,0),0)</f>
        <v>0</v>
      </c>
      <c r="K169" s="15">
        <f>SUMIF('COAL RECEIPT &amp; GCV DATA (3)'!$A$3:$A$9,'MASTER DATA FILE RAW COAL 2 (3)'!A169,'COAL RECEIPT &amp; GCV DATA (3)'!$K$3:$K$9)</f>
        <v>0</v>
      </c>
      <c r="L169" s="15">
        <f>SUMIF('COAL RECEIPT &amp; GCV DATA (3)'!$A$3:$A$9,'MASTER DATA FILE RAW COAL 2 (3)'!A169,'COAL RECEIPT &amp; GCV DATA (3)'!$L$3:$L$9)</f>
        <v>0</v>
      </c>
      <c r="M169" s="15">
        <f t="shared" si="12"/>
        <v>0</v>
      </c>
      <c r="N169" s="15">
        <f t="shared" si="13"/>
        <v>0</v>
      </c>
      <c r="O169" s="15">
        <f>SUMIF('COAL RECEIPT &amp; GCV DATA (3)'!$A$3:$A$9,'MASTER DATA FILE RAW COAL 2 (3)'!A169,'COAL RECEIPT &amp; GCV DATA (3)'!$O$3:$O$9)</f>
        <v>0</v>
      </c>
      <c r="P169" s="15">
        <f t="shared" si="17"/>
        <v>0</v>
      </c>
      <c r="Q169" s="15">
        <f>SUMIF('COAL RECEIPT &amp; GCV DATA (3)'!$A$3:$A$9,'MASTER DATA FILE RAW COAL 2 (3)'!A169,'COAL RECEIPT &amp; GCV DATA (3)'!$Q$3:$Q$9)+IF(H169=$J$234,($K$234*K169),0)+IF(H169=$J$235,($K$235*K169),0)++IF(H168=$J$235,($K$236*K169),0)</f>
        <v>0</v>
      </c>
      <c r="R169" s="16">
        <f>SUMIF('COAL RECEIPT &amp; GCV DATA (3)'!$A$3:$A$9,'MASTER DATA FILE RAW COAL 2 (3)'!A169,'COAL RECEIPT &amp; GCV DATA (3)'!$R$3:$R$9)+IF(H169=$J$234,($K$234*K169),0)+IF(H169=$J$235,($K$235*K169),0)</f>
        <v>0</v>
      </c>
      <c r="S169" s="15">
        <f t="shared" si="14"/>
        <v>0</v>
      </c>
      <c r="T169" s="15">
        <f>SUMIF('COAL RECEIPT &amp; GCV DATA (3)'!$A$3:$A$9,'MASTER DATA FILE RAW COAL 2 (3)'!A169,'COAL RECEIPT &amp; GCV DATA (3)'!$T$3:$T$9)</f>
        <v>0</v>
      </c>
      <c r="U169" s="15">
        <f t="shared" si="15"/>
        <v>0</v>
      </c>
      <c r="V169" s="15">
        <f>SUMIF('COAL RECEIPT &amp; GCV DATA (3)'!$A$3:$A$9,'MASTER DATA FILE RAW COAL 2 (3)'!A169,'COAL RECEIPT &amp; GCV DATA (3)'!$V$3:$V$9)</f>
        <v>0</v>
      </c>
      <c r="W169" s="15">
        <f t="shared" si="16"/>
        <v>0</v>
      </c>
    </row>
    <row r="170" spans="1:23" customFormat="1" x14ac:dyDescent="0.3">
      <c r="A170" s="12"/>
      <c r="B170" s="12">
        <f>SUMIF('COAL RECEIPT &amp; GCV DATA (3)'!$A$3:$A$9,'MASTER DATA FILE RAW COAL 2 (3)'!A170,'COAL RECEIPT &amp; GCV DATA (3)'!$B$3:$B$9)</f>
        <v>0</v>
      </c>
      <c r="C170" s="13">
        <f>SUMIF('COAL RECEIPT &amp; GCV DATA (3)'!$A$3:$A$9,'MASTER DATA FILE RAW COAL 2 (3)'!A170,'COAL RECEIPT &amp; GCV DATA (3)'!$C$3:$C$9)</f>
        <v>0</v>
      </c>
      <c r="D170" s="13">
        <f>IFERROR(VLOOKUP(A170,'COAL RECEIPT &amp; GCV DATA (3)'!$A$2:$V$9,4,0),0)</f>
        <v>0</v>
      </c>
      <c r="E170" s="14">
        <f>IFERROR(VLOOKUP(A170,'COAL RECEIPT &amp; GCV DATA (3)'!$A$2:$V$9,5,0),0)</f>
        <v>0</v>
      </c>
      <c r="F170" s="13">
        <f>SUMIF('COAL RECEIPT &amp; GCV DATA (3)'!$A$3:$A$9,'MASTER DATA FILE RAW COAL 2 (3)'!A170,'COAL RECEIPT &amp; GCV DATA (3)'!$F$3:$F$9)</f>
        <v>0</v>
      </c>
      <c r="G170" s="13">
        <f>IFERROR(VLOOKUP(A170,'COAL RECEIPT &amp; GCV DATA (3)'!$A$2:$V$9,7,0),0)</f>
        <v>0</v>
      </c>
      <c r="H170" s="13">
        <f>IFERROR(VLOOKUP(A170,'COAL RECEIPT &amp; GCV DATA (3)'!$A$2:$V$9,8,0),0)</f>
        <v>0</v>
      </c>
      <c r="I170" s="13">
        <f>IFERROR(VLOOKUP(A170,'COAL RECEIPT &amp; GCV DATA (3)'!$A$2:$V$9,9,0),0)</f>
        <v>0</v>
      </c>
      <c r="J170" s="13">
        <f>IFERROR(VLOOKUP(A170,'COAL RECEIPT &amp; GCV DATA (3)'!$A$2:$V$9,10,0),0)</f>
        <v>0</v>
      </c>
      <c r="K170" s="15">
        <f>SUMIF('COAL RECEIPT &amp; GCV DATA (3)'!$A$3:$A$9,'MASTER DATA FILE RAW COAL 2 (3)'!A170,'COAL RECEIPT &amp; GCV DATA (3)'!$K$3:$K$9)</f>
        <v>0</v>
      </c>
      <c r="L170" s="15">
        <f>SUMIF('COAL RECEIPT &amp; GCV DATA (3)'!$A$3:$A$9,'MASTER DATA FILE RAW COAL 2 (3)'!A170,'COAL RECEIPT &amp; GCV DATA (3)'!$L$3:$L$9)</f>
        <v>0</v>
      </c>
      <c r="M170" s="15">
        <f t="shared" si="12"/>
        <v>0</v>
      </c>
      <c r="N170" s="15">
        <f t="shared" si="13"/>
        <v>0</v>
      </c>
      <c r="O170" s="15">
        <f>SUMIF('COAL RECEIPT &amp; GCV DATA (3)'!$A$3:$A$9,'MASTER DATA FILE RAW COAL 2 (3)'!A170,'COAL RECEIPT &amp; GCV DATA (3)'!$O$3:$O$9)</f>
        <v>0</v>
      </c>
      <c r="P170" s="15">
        <f t="shared" si="17"/>
        <v>0</v>
      </c>
      <c r="Q170" s="15">
        <f>SUMIF('COAL RECEIPT &amp; GCV DATA (3)'!$A$3:$A$9,'MASTER DATA FILE RAW COAL 2 (3)'!A170,'COAL RECEIPT &amp; GCV DATA (3)'!$Q$3:$Q$9)+IF(H170=$J$234,($K$234*K170),0)+IF(H170=$J$235,($K$235*K170),0)++IF(H169=$J$235,($K$236*K170),0)</f>
        <v>0</v>
      </c>
      <c r="R170" s="16">
        <f>SUMIF('COAL RECEIPT &amp; GCV DATA (3)'!$A$3:$A$9,'MASTER DATA FILE RAW COAL 2 (3)'!A170,'COAL RECEIPT &amp; GCV DATA (3)'!$R$3:$R$9)+IF(H170=$J$234,($K$234*K170),0)+IF(H170=$J$235,($K$235*K170),0)</f>
        <v>0</v>
      </c>
      <c r="S170" s="15">
        <f t="shared" si="14"/>
        <v>0</v>
      </c>
      <c r="T170" s="15">
        <f>SUMIF('COAL RECEIPT &amp; GCV DATA (3)'!$A$3:$A$9,'MASTER DATA FILE RAW COAL 2 (3)'!A170,'COAL RECEIPT &amp; GCV DATA (3)'!$T$3:$T$9)</f>
        <v>0</v>
      </c>
      <c r="U170" s="15">
        <f t="shared" si="15"/>
        <v>0</v>
      </c>
      <c r="V170" s="15">
        <f>SUMIF('COAL RECEIPT &amp; GCV DATA (3)'!$A$3:$A$9,'MASTER DATA FILE RAW COAL 2 (3)'!A170,'COAL RECEIPT &amp; GCV DATA (3)'!$V$3:$V$9)</f>
        <v>0</v>
      </c>
      <c r="W170" s="15">
        <f t="shared" si="16"/>
        <v>0</v>
      </c>
    </row>
    <row r="171" spans="1:23" customFormat="1" x14ac:dyDescent="0.3">
      <c r="A171" s="12"/>
      <c r="B171" s="12">
        <f>SUMIF('COAL RECEIPT &amp; GCV DATA (3)'!$A$3:$A$9,'MASTER DATA FILE RAW COAL 2 (3)'!A171,'COAL RECEIPT &amp; GCV DATA (3)'!$B$3:$B$9)</f>
        <v>0</v>
      </c>
      <c r="C171" s="13">
        <f>SUMIF('COAL RECEIPT &amp; GCV DATA (3)'!$A$3:$A$9,'MASTER DATA FILE RAW COAL 2 (3)'!A171,'COAL RECEIPT &amp; GCV DATA (3)'!$C$3:$C$9)</f>
        <v>0</v>
      </c>
      <c r="D171" s="13">
        <f>IFERROR(VLOOKUP(A171,'COAL RECEIPT &amp; GCV DATA (3)'!$A$2:$V$9,4,0),0)</f>
        <v>0</v>
      </c>
      <c r="E171" s="14">
        <f>IFERROR(VLOOKUP(A171,'COAL RECEIPT &amp; GCV DATA (3)'!$A$2:$V$9,5,0),0)</f>
        <v>0</v>
      </c>
      <c r="F171" s="13">
        <f>SUMIF('COAL RECEIPT &amp; GCV DATA (3)'!$A$3:$A$9,'MASTER DATA FILE RAW COAL 2 (3)'!A171,'COAL RECEIPT &amp; GCV DATA (3)'!$F$3:$F$9)</f>
        <v>0</v>
      </c>
      <c r="G171" s="13">
        <f>IFERROR(VLOOKUP(A171,'COAL RECEIPT &amp; GCV DATA (3)'!$A$2:$V$9,7,0),0)</f>
        <v>0</v>
      </c>
      <c r="H171" s="13">
        <f>IFERROR(VLOOKUP(A171,'COAL RECEIPT &amp; GCV DATA (3)'!$A$2:$V$9,8,0),0)</f>
        <v>0</v>
      </c>
      <c r="I171" s="13">
        <f>IFERROR(VLOOKUP(A171,'COAL RECEIPT &amp; GCV DATA (3)'!$A$2:$V$9,9,0),0)</f>
        <v>0</v>
      </c>
      <c r="J171" s="13">
        <f>IFERROR(VLOOKUP(A171,'COAL RECEIPT &amp; GCV DATA (3)'!$A$2:$V$9,10,0),0)</f>
        <v>0</v>
      </c>
      <c r="K171" s="15">
        <f>SUMIF('COAL RECEIPT &amp; GCV DATA (3)'!$A$3:$A$9,'MASTER DATA FILE RAW COAL 2 (3)'!A171,'COAL RECEIPT &amp; GCV DATA (3)'!$K$3:$K$9)</f>
        <v>0</v>
      </c>
      <c r="L171" s="15">
        <f>SUMIF('COAL RECEIPT &amp; GCV DATA (3)'!$A$3:$A$9,'MASTER DATA FILE RAW COAL 2 (3)'!A171,'COAL RECEIPT &amp; GCV DATA (3)'!$L$3:$L$9)</f>
        <v>0</v>
      </c>
      <c r="M171" s="15">
        <f t="shared" si="12"/>
        <v>0</v>
      </c>
      <c r="N171" s="15">
        <f t="shared" si="13"/>
        <v>0</v>
      </c>
      <c r="O171" s="15">
        <f>SUMIF('COAL RECEIPT &amp; GCV DATA (3)'!$A$3:$A$9,'MASTER DATA FILE RAW COAL 2 (3)'!A171,'COAL RECEIPT &amp; GCV DATA (3)'!$O$3:$O$9)</f>
        <v>0</v>
      </c>
      <c r="P171" s="15">
        <f t="shared" si="17"/>
        <v>0</v>
      </c>
      <c r="Q171" s="15">
        <f>SUMIF('COAL RECEIPT &amp; GCV DATA (3)'!$A$3:$A$9,'MASTER DATA FILE RAW COAL 2 (3)'!A171,'COAL RECEIPT &amp; GCV DATA (3)'!$Q$3:$Q$9)+IF(H171=$J$234,($K$234*K171),0)+IF(H171=$J$235,($K$235*K171),0)++IF(H170=$J$235,($K$236*K171),0)</f>
        <v>0</v>
      </c>
      <c r="R171" s="16">
        <f>SUMIF('COAL RECEIPT &amp; GCV DATA (3)'!$A$3:$A$9,'MASTER DATA FILE RAW COAL 2 (3)'!A171,'COAL RECEIPT &amp; GCV DATA (3)'!$R$3:$R$9)+IF(H171=$J$234,($K$234*K171),0)+IF(H171=$J$235,($K$235*K171),0)</f>
        <v>0</v>
      </c>
      <c r="S171" s="15">
        <f t="shared" si="14"/>
        <v>0</v>
      </c>
      <c r="T171" s="15">
        <f>SUMIF('COAL RECEIPT &amp; GCV DATA (3)'!$A$3:$A$9,'MASTER DATA FILE RAW COAL 2 (3)'!A171,'COAL RECEIPT &amp; GCV DATA (3)'!$T$3:$T$9)</f>
        <v>0</v>
      </c>
      <c r="U171" s="15">
        <f t="shared" si="15"/>
        <v>0</v>
      </c>
      <c r="V171" s="15">
        <f>SUMIF('COAL RECEIPT &amp; GCV DATA (3)'!$A$3:$A$9,'MASTER DATA FILE RAW COAL 2 (3)'!A171,'COAL RECEIPT &amp; GCV DATA (3)'!$V$3:$V$9)</f>
        <v>0</v>
      </c>
      <c r="W171" s="15">
        <f t="shared" si="16"/>
        <v>0</v>
      </c>
    </row>
    <row r="172" spans="1:23" customFormat="1" x14ac:dyDescent="0.3">
      <c r="A172" s="12"/>
      <c r="B172" s="12">
        <f>SUMIF('COAL RECEIPT &amp; GCV DATA (3)'!$A$3:$A$9,'MASTER DATA FILE RAW COAL 2 (3)'!A172,'COAL RECEIPT &amp; GCV DATA (3)'!$B$3:$B$9)</f>
        <v>0</v>
      </c>
      <c r="C172" s="13">
        <f>SUMIF('COAL RECEIPT &amp; GCV DATA (3)'!$A$3:$A$9,'MASTER DATA FILE RAW COAL 2 (3)'!A172,'COAL RECEIPT &amp; GCV DATA (3)'!$C$3:$C$9)</f>
        <v>0</v>
      </c>
      <c r="D172" s="13">
        <f>IFERROR(VLOOKUP(A172,'COAL RECEIPT &amp; GCV DATA (3)'!$A$2:$V$9,4,0),0)</f>
        <v>0</v>
      </c>
      <c r="E172" s="14">
        <f>IFERROR(VLOOKUP(A172,'COAL RECEIPT &amp; GCV DATA (3)'!$A$2:$V$9,5,0),0)</f>
        <v>0</v>
      </c>
      <c r="F172" s="13">
        <f>SUMIF('COAL RECEIPT &amp; GCV DATA (3)'!$A$3:$A$9,'MASTER DATA FILE RAW COAL 2 (3)'!A172,'COAL RECEIPT &amp; GCV DATA (3)'!$F$3:$F$9)</f>
        <v>0</v>
      </c>
      <c r="G172" s="13">
        <f>IFERROR(VLOOKUP(A172,'COAL RECEIPT &amp; GCV DATA (3)'!$A$2:$V$9,7,0),0)</f>
        <v>0</v>
      </c>
      <c r="H172" s="13">
        <f>IFERROR(VLOOKUP(A172,'COAL RECEIPT &amp; GCV DATA (3)'!$A$2:$V$9,8,0),0)</f>
        <v>0</v>
      </c>
      <c r="I172" s="13">
        <f>IFERROR(VLOOKUP(A172,'COAL RECEIPT &amp; GCV DATA (3)'!$A$2:$V$9,9,0),0)</f>
        <v>0</v>
      </c>
      <c r="J172" s="13">
        <f>IFERROR(VLOOKUP(A172,'COAL RECEIPT &amp; GCV DATA (3)'!$A$2:$V$9,10,0),0)</f>
        <v>0</v>
      </c>
      <c r="K172" s="15">
        <f>SUMIF('COAL RECEIPT &amp; GCV DATA (3)'!$A$3:$A$9,'MASTER DATA FILE RAW COAL 2 (3)'!A172,'COAL RECEIPT &amp; GCV DATA (3)'!$K$3:$K$9)</f>
        <v>0</v>
      </c>
      <c r="L172" s="15">
        <f>SUMIF('COAL RECEIPT &amp; GCV DATA (3)'!$A$3:$A$9,'MASTER DATA FILE RAW COAL 2 (3)'!A172,'COAL RECEIPT &amp; GCV DATA (3)'!$L$3:$L$9)</f>
        <v>0</v>
      </c>
      <c r="M172" s="15">
        <f t="shared" si="12"/>
        <v>0</v>
      </c>
      <c r="N172" s="15">
        <f t="shared" si="13"/>
        <v>0</v>
      </c>
      <c r="O172" s="15">
        <f>SUMIF('COAL RECEIPT &amp; GCV DATA (3)'!$A$3:$A$9,'MASTER DATA FILE RAW COAL 2 (3)'!A172,'COAL RECEIPT &amp; GCV DATA (3)'!$O$3:$O$9)</f>
        <v>0</v>
      </c>
      <c r="P172" s="15">
        <f t="shared" si="17"/>
        <v>0</v>
      </c>
      <c r="Q172" s="15">
        <f>SUMIF('COAL RECEIPT &amp; GCV DATA (3)'!$A$3:$A$9,'MASTER DATA FILE RAW COAL 2 (3)'!A172,'COAL RECEIPT &amp; GCV DATA (3)'!$Q$3:$Q$9)+IF(H172=$J$234,($K$234*K172),0)+IF(H172=$J$235,($K$235*K172),0)++IF(H171=$J$235,($K$236*K172),0)</f>
        <v>0</v>
      </c>
      <c r="R172" s="16">
        <f>SUMIF('COAL RECEIPT &amp; GCV DATA (3)'!$A$3:$A$9,'MASTER DATA FILE RAW COAL 2 (3)'!A172,'COAL RECEIPT &amp; GCV DATA (3)'!$R$3:$R$9)+IF(H172=$J$234,($K$234*K172),0)+IF(H172=$J$235,($K$235*K172),0)</f>
        <v>0</v>
      </c>
      <c r="S172" s="15">
        <f t="shared" si="14"/>
        <v>0</v>
      </c>
      <c r="T172" s="15">
        <f>SUMIF('COAL RECEIPT &amp; GCV DATA (3)'!$A$3:$A$9,'MASTER DATA FILE RAW COAL 2 (3)'!A172,'COAL RECEIPT &amp; GCV DATA (3)'!$T$3:$T$9)</f>
        <v>0</v>
      </c>
      <c r="U172" s="15">
        <f t="shared" si="15"/>
        <v>0</v>
      </c>
      <c r="V172" s="15">
        <f>SUMIF('COAL RECEIPT &amp; GCV DATA (3)'!$A$3:$A$9,'MASTER DATA FILE RAW COAL 2 (3)'!A172,'COAL RECEIPT &amp; GCV DATA (3)'!$V$3:$V$9)</f>
        <v>0</v>
      </c>
      <c r="W172" s="15">
        <f t="shared" si="16"/>
        <v>0</v>
      </c>
    </row>
    <row r="173" spans="1:23" customFormat="1" x14ac:dyDescent="0.3">
      <c r="A173" s="12"/>
      <c r="B173" s="12">
        <f>SUMIF('COAL RECEIPT &amp; GCV DATA (3)'!$A$3:$A$9,'MASTER DATA FILE RAW COAL 2 (3)'!A173,'COAL RECEIPT &amp; GCV DATA (3)'!$B$3:$B$9)</f>
        <v>0</v>
      </c>
      <c r="C173" s="13">
        <f>SUMIF('COAL RECEIPT &amp; GCV DATA (3)'!$A$3:$A$9,'MASTER DATA FILE RAW COAL 2 (3)'!A173,'COAL RECEIPT &amp; GCV DATA (3)'!$C$3:$C$9)</f>
        <v>0</v>
      </c>
      <c r="D173" s="13">
        <f>IFERROR(VLOOKUP(A173,'COAL RECEIPT &amp; GCV DATA (3)'!$A$2:$V$9,4,0),0)</f>
        <v>0</v>
      </c>
      <c r="E173" s="14">
        <f>IFERROR(VLOOKUP(A173,'COAL RECEIPT &amp; GCV DATA (3)'!$A$2:$V$9,5,0),0)</f>
        <v>0</v>
      </c>
      <c r="F173" s="13">
        <f>SUMIF('COAL RECEIPT &amp; GCV DATA (3)'!$A$3:$A$9,'MASTER DATA FILE RAW COAL 2 (3)'!A173,'COAL RECEIPT &amp; GCV DATA (3)'!$F$3:$F$9)</f>
        <v>0</v>
      </c>
      <c r="G173" s="13">
        <f>IFERROR(VLOOKUP(A173,'COAL RECEIPT &amp; GCV DATA (3)'!$A$2:$V$9,7,0),0)</f>
        <v>0</v>
      </c>
      <c r="H173" s="13">
        <f>IFERROR(VLOOKUP(A173,'COAL RECEIPT &amp; GCV DATA (3)'!$A$2:$V$9,8,0),0)</f>
        <v>0</v>
      </c>
      <c r="I173" s="13">
        <f>IFERROR(VLOOKUP(A173,'COAL RECEIPT &amp; GCV DATA (3)'!$A$2:$V$9,9,0),0)</f>
        <v>0</v>
      </c>
      <c r="J173" s="13">
        <f>IFERROR(VLOOKUP(A173,'COAL RECEIPT &amp; GCV DATA (3)'!$A$2:$V$9,10,0),0)</f>
        <v>0</v>
      </c>
      <c r="K173" s="15">
        <f>SUMIF('COAL RECEIPT &amp; GCV DATA (3)'!$A$3:$A$9,'MASTER DATA FILE RAW COAL 2 (3)'!A173,'COAL RECEIPT &amp; GCV DATA (3)'!$K$3:$K$9)</f>
        <v>0</v>
      </c>
      <c r="L173" s="15">
        <f>SUMIF('COAL RECEIPT &amp; GCV DATA (3)'!$A$3:$A$9,'MASTER DATA FILE RAW COAL 2 (3)'!A173,'COAL RECEIPT &amp; GCV DATA (3)'!$L$3:$L$9)</f>
        <v>0</v>
      </c>
      <c r="M173" s="15">
        <f t="shared" si="12"/>
        <v>0</v>
      </c>
      <c r="N173" s="15">
        <f t="shared" si="13"/>
        <v>0</v>
      </c>
      <c r="O173" s="15">
        <f>SUMIF('COAL RECEIPT &amp; GCV DATA (3)'!$A$3:$A$9,'MASTER DATA FILE RAW COAL 2 (3)'!A173,'COAL RECEIPT &amp; GCV DATA (3)'!$O$3:$O$9)</f>
        <v>0</v>
      </c>
      <c r="P173" s="15">
        <f t="shared" si="17"/>
        <v>0</v>
      </c>
      <c r="Q173" s="15">
        <f>SUMIF('COAL RECEIPT &amp; GCV DATA (3)'!$A$3:$A$9,'MASTER DATA FILE RAW COAL 2 (3)'!A173,'COAL RECEIPT &amp; GCV DATA (3)'!$Q$3:$Q$9)+IF(H173=$J$234,($K$234*K173),0)+IF(H173=$J$235,($K$235*K173),0)++IF(H172=$J$235,($K$236*K173),0)</f>
        <v>0</v>
      </c>
      <c r="R173" s="16">
        <f>SUMIF('COAL RECEIPT &amp; GCV DATA (3)'!$A$3:$A$9,'MASTER DATA FILE RAW COAL 2 (3)'!A173,'COAL RECEIPT &amp; GCV DATA (3)'!$R$3:$R$9)+IF(H173=$J$234,($K$234*K173),0)+IF(H173=$J$235,($K$235*K173),0)</f>
        <v>0</v>
      </c>
      <c r="S173" s="15">
        <f t="shared" si="14"/>
        <v>0</v>
      </c>
      <c r="T173" s="15">
        <f>SUMIF('COAL RECEIPT &amp; GCV DATA (3)'!$A$3:$A$9,'MASTER DATA FILE RAW COAL 2 (3)'!A173,'COAL RECEIPT &amp; GCV DATA (3)'!$T$3:$T$9)</f>
        <v>0</v>
      </c>
      <c r="U173" s="15">
        <f t="shared" si="15"/>
        <v>0</v>
      </c>
      <c r="V173" s="15">
        <f>SUMIF('COAL RECEIPT &amp; GCV DATA (3)'!$A$3:$A$9,'MASTER DATA FILE RAW COAL 2 (3)'!A173,'COAL RECEIPT &amp; GCV DATA (3)'!$V$3:$V$9)</f>
        <v>0</v>
      </c>
      <c r="W173" s="15">
        <f t="shared" si="16"/>
        <v>0</v>
      </c>
    </row>
    <row r="174" spans="1:23" customFormat="1" x14ac:dyDescent="0.3">
      <c r="A174" s="12"/>
      <c r="B174" s="12">
        <f>SUMIF('COAL RECEIPT &amp; GCV DATA (3)'!$A$3:$A$9,'MASTER DATA FILE RAW COAL 2 (3)'!A174,'COAL RECEIPT &amp; GCV DATA (3)'!$B$3:$B$9)</f>
        <v>0</v>
      </c>
      <c r="C174" s="13">
        <f>SUMIF('COAL RECEIPT &amp; GCV DATA (3)'!$A$3:$A$9,'MASTER DATA FILE RAW COAL 2 (3)'!A174,'COAL RECEIPT &amp; GCV DATA (3)'!$C$3:$C$9)</f>
        <v>0</v>
      </c>
      <c r="D174" s="13">
        <f>IFERROR(VLOOKUP(A174,'COAL RECEIPT &amp; GCV DATA (3)'!$A$2:$V$9,4,0),0)</f>
        <v>0</v>
      </c>
      <c r="E174" s="14">
        <f>IFERROR(VLOOKUP(A174,'COAL RECEIPT &amp; GCV DATA (3)'!$A$2:$V$9,5,0),0)</f>
        <v>0</v>
      </c>
      <c r="F174" s="13">
        <f>SUMIF('COAL RECEIPT &amp; GCV DATA (3)'!$A$3:$A$9,'MASTER DATA FILE RAW COAL 2 (3)'!A174,'COAL RECEIPT &amp; GCV DATA (3)'!$F$3:$F$9)</f>
        <v>0</v>
      </c>
      <c r="G174" s="13">
        <f>IFERROR(VLOOKUP(A174,'COAL RECEIPT &amp; GCV DATA (3)'!$A$2:$V$9,7,0),0)</f>
        <v>0</v>
      </c>
      <c r="H174" s="13">
        <f>IFERROR(VLOOKUP(A174,'COAL RECEIPT &amp; GCV DATA (3)'!$A$2:$V$9,8,0),0)</f>
        <v>0</v>
      </c>
      <c r="I174" s="13">
        <f>IFERROR(VLOOKUP(A174,'COAL RECEIPT &amp; GCV DATA (3)'!$A$2:$V$9,9,0),0)</f>
        <v>0</v>
      </c>
      <c r="J174" s="13">
        <f>IFERROR(VLOOKUP(A174,'COAL RECEIPT &amp; GCV DATA (3)'!$A$2:$V$9,10,0),0)</f>
        <v>0</v>
      </c>
      <c r="K174" s="15">
        <f>SUMIF('COAL RECEIPT &amp; GCV DATA (3)'!$A$3:$A$9,'MASTER DATA FILE RAW COAL 2 (3)'!A174,'COAL RECEIPT &amp; GCV DATA (3)'!$K$3:$K$9)</f>
        <v>0</v>
      </c>
      <c r="L174" s="15">
        <f>SUMIF('COAL RECEIPT &amp; GCV DATA (3)'!$A$3:$A$9,'MASTER DATA FILE RAW COAL 2 (3)'!A174,'COAL RECEIPT &amp; GCV DATA (3)'!$L$3:$L$9)</f>
        <v>0</v>
      </c>
      <c r="M174" s="15">
        <f t="shared" si="12"/>
        <v>0</v>
      </c>
      <c r="N174" s="15">
        <f t="shared" si="13"/>
        <v>0</v>
      </c>
      <c r="O174" s="15">
        <f>SUMIF('COAL RECEIPT &amp; GCV DATA (3)'!$A$3:$A$9,'MASTER DATA FILE RAW COAL 2 (3)'!A174,'COAL RECEIPT &amp; GCV DATA (3)'!$O$3:$O$9)</f>
        <v>0</v>
      </c>
      <c r="P174" s="15">
        <f t="shared" si="17"/>
        <v>0</v>
      </c>
      <c r="Q174" s="15">
        <f>SUMIF('COAL RECEIPT &amp; GCV DATA (3)'!$A$3:$A$9,'MASTER DATA FILE RAW COAL 2 (3)'!A174,'COAL RECEIPT &amp; GCV DATA (3)'!$Q$3:$Q$9)+IF(H174=$J$234,($K$234*K174),0)+IF(H174=$J$235,($K$235*K174),0)++IF(H173=$J$235,($K$236*K174),0)</f>
        <v>0</v>
      </c>
      <c r="R174" s="16">
        <f>SUMIF('COAL RECEIPT &amp; GCV DATA (3)'!$A$3:$A$9,'MASTER DATA FILE RAW COAL 2 (3)'!A174,'COAL RECEIPT &amp; GCV DATA (3)'!$R$3:$R$9)+IF(H174=$J$234,($K$234*K174),0)+IF(H174=$J$235,($K$235*K174),0)</f>
        <v>0</v>
      </c>
      <c r="S174" s="15">
        <f t="shared" si="14"/>
        <v>0</v>
      </c>
      <c r="T174" s="15">
        <f>SUMIF('COAL RECEIPT &amp; GCV DATA (3)'!$A$3:$A$9,'MASTER DATA FILE RAW COAL 2 (3)'!A174,'COAL RECEIPT &amp; GCV DATA (3)'!$T$3:$T$9)</f>
        <v>0</v>
      </c>
      <c r="U174" s="15">
        <f t="shared" si="15"/>
        <v>0</v>
      </c>
      <c r="V174" s="15">
        <f>SUMIF('COAL RECEIPT &amp; GCV DATA (3)'!$A$3:$A$9,'MASTER DATA FILE RAW COAL 2 (3)'!A174,'COAL RECEIPT &amp; GCV DATA (3)'!$V$3:$V$9)</f>
        <v>0</v>
      </c>
      <c r="W174" s="15">
        <f t="shared" si="16"/>
        <v>0</v>
      </c>
    </row>
    <row r="175" spans="1:23" customFormat="1" x14ac:dyDescent="0.3">
      <c r="A175" s="12"/>
      <c r="B175" s="12">
        <f>SUMIF('COAL RECEIPT &amp; GCV DATA (3)'!$A$3:$A$9,'MASTER DATA FILE RAW COAL 2 (3)'!A175,'COAL RECEIPT &amp; GCV DATA (3)'!$B$3:$B$9)</f>
        <v>0</v>
      </c>
      <c r="C175" s="13">
        <f>SUMIF('COAL RECEIPT &amp; GCV DATA (3)'!$A$3:$A$9,'MASTER DATA FILE RAW COAL 2 (3)'!A175,'COAL RECEIPT &amp; GCV DATA (3)'!$C$3:$C$9)</f>
        <v>0</v>
      </c>
      <c r="D175" s="13">
        <f>IFERROR(VLOOKUP(A175,'COAL RECEIPT &amp; GCV DATA (3)'!$A$2:$V$9,4,0),0)</f>
        <v>0</v>
      </c>
      <c r="E175" s="14">
        <f>IFERROR(VLOOKUP(A175,'COAL RECEIPT &amp; GCV DATA (3)'!$A$2:$V$9,5,0),0)</f>
        <v>0</v>
      </c>
      <c r="F175" s="13">
        <f>SUMIF('COAL RECEIPT &amp; GCV DATA (3)'!$A$3:$A$9,'MASTER DATA FILE RAW COAL 2 (3)'!A175,'COAL RECEIPT &amp; GCV DATA (3)'!$F$3:$F$9)</f>
        <v>0</v>
      </c>
      <c r="G175" s="13">
        <f>IFERROR(VLOOKUP(A175,'COAL RECEIPT &amp; GCV DATA (3)'!$A$2:$V$9,7,0),0)</f>
        <v>0</v>
      </c>
      <c r="H175" s="13">
        <f>IFERROR(VLOOKUP(A175,'COAL RECEIPT &amp; GCV DATA (3)'!$A$2:$V$9,8,0),0)</f>
        <v>0</v>
      </c>
      <c r="I175" s="13">
        <f>IFERROR(VLOOKUP(A175,'COAL RECEIPT &amp; GCV DATA (3)'!$A$2:$V$9,9,0),0)</f>
        <v>0</v>
      </c>
      <c r="J175" s="13">
        <f>IFERROR(VLOOKUP(A175,'COAL RECEIPT &amp; GCV DATA (3)'!$A$2:$V$9,10,0),0)</f>
        <v>0</v>
      </c>
      <c r="K175" s="15">
        <f>SUMIF('COAL RECEIPT &amp; GCV DATA (3)'!$A$3:$A$9,'MASTER DATA FILE RAW COAL 2 (3)'!A175,'COAL RECEIPT &amp; GCV DATA (3)'!$K$3:$K$9)</f>
        <v>0</v>
      </c>
      <c r="L175" s="15">
        <f>SUMIF('COAL RECEIPT &amp; GCV DATA (3)'!$A$3:$A$9,'MASTER DATA FILE RAW COAL 2 (3)'!A175,'COAL RECEIPT &amp; GCV DATA (3)'!$L$3:$L$9)</f>
        <v>0</v>
      </c>
      <c r="M175" s="15">
        <f t="shared" si="12"/>
        <v>0</v>
      </c>
      <c r="N175" s="15">
        <f t="shared" si="13"/>
        <v>0</v>
      </c>
      <c r="O175" s="15">
        <f>SUMIF('COAL RECEIPT &amp; GCV DATA (3)'!$A$3:$A$9,'MASTER DATA FILE RAW COAL 2 (3)'!A175,'COAL RECEIPT &amp; GCV DATA (3)'!$O$3:$O$9)</f>
        <v>0</v>
      </c>
      <c r="P175" s="15">
        <f t="shared" si="17"/>
        <v>0</v>
      </c>
      <c r="Q175" s="15">
        <f>SUMIF('COAL RECEIPT &amp; GCV DATA (3)'!$A$3:$A$9,'MASTER DATA FILE RAW COAL 2 (3)'!A175,'COAL RECEIPT &amp; GCV DATA (3)'!$Q$3:$Q$9)+IF(H175=$J$234,($K$234*K175),0)+IF(H175=$J$235,($K$235*K175),0)++IF(H174=$J$235,($K$236*K175),0)</f>
        <v>0</v>
      </c>
      <c r="R175" s="16">
        <f>SUMIF('COAL RECEIPT &amp; GCV DATA (3)'!$A$3:$A$9,'MASTER DATA FILE RAW COAL 2 (3)'!A175,'COAL RECEIPT &amp; GCV DATA (3)'!$R$3:$R$9)+IF(H175=$J$234,($K$234*K175),0)+IF(H175=$J$235,($K$235*K175),0)</f>
        <v>0</v>
      </c>
      <c r="S175" s="15">
        <f t="shared" si="14"/>
        <v>0</v>
      </c>
      <c r="T175" s="15">
        <f>SUMIF('COAL RECEIPT &amp; GCV DATA (3)'!$A$3:$A$9,'MASTER DATA FILE RAW COAL 2 (3)'!A175,'COAL RECEIPT &amp; GCV DATA (3)'!$T$3:$T$9)</f>
        <v>0</v>
      </c>
      <c r="U175" s="15">
        <f t="shared" si="15"/>
        <v>0</v>
      </c>
      <c r="V175" s="15">
        <f>SUMIF('COAL RECEIPT &amp; GCV DATA (3)'!$A$3:$A$9,'MASTER DATA FILE RAW COAL 2 (3)'!A175,'COAL RECEIPT &amp; GCV DATA (3)'!$V$3:$V$9)</f>
        <v>0</v>
      </c>
      <c r="W175" s="15">
        <f t="shared" si="16"/>
        <v>0</v>
      </c>
    </row>
    <row r="176" spans="1:23" customFormat="1" x14ac:dyDescent="0.3">
      <c r="A176" s="12"/>
      <c r="B176" s="12">
        <f>SUMIF('COAL RECEIPT &amp; GCV DATA (3)'!$A$3:$A$9,'MASTER DATA FILE RAW COAL 2 (3)'!A176,'COAL RECEIPT &amp; GCV DATA (3)'!$B$3:$B$9)</f>
        <v>0</v>
      </c>
      <c r="C176" s="13">
        <f>SUMIF('COAL RECEIPT &amp; GCV DATA (3)'!$A$3:$A$9,'MASTER DATA FILE RAW COAL 2 (3)'!A176,'COAL RECEIPT &amp; GCV DATA (3)'!$C$3:$C$9)</f>
        <v>0</v>
      </c>
      <c r="D176" s="13">
        <f>IFERROR(VLOOKUP(A176,'COAL RECEIPT &amp; GCV DATA (3)'!$A$2:$V$9,4,0),0)</f>
        <v>0</v>
      </c>
      <c r="E176" s="14">
        <f>IFERROR(VLOOKUP(A176,'COAL RECEIPT &amp; GCV DATA (3)'!$A$2:$V$9,5,0),0)</f>
        <v>0</v>
      </c>
      <c r="F176" s="13">
        <f>SUMIF('COAL RECEIPT &amp; GCV DATA (3)'!$A$3:$A$9,'MASTER DATA FILE RAW COAL 2 (3)'!A176,'COAL RECEIPT &amp; GCV DATA (3)'!$F$3:$F$9)</f>
        <v>0</v>
      </c>
      <c r="G176" s="13">
        <f>IFERROR(VLOOKUP(A176,'COAL RECEIPT &amp; GCV DATA (3)'!$A$2:$V$9,7,0),0)</f>
        <v>0</v>
      </c>
      <c r="H176" s="13">
        <f>IFERROR(VLOOKUP(A176,'COAL RECEIPT &amp; GCV DATA (3)'!$A$2:$V$9,8,0),0)</f>
        <v>0</v>
      </c>
      <c r="I176" s="13">
        <f>IFERROR(VLOOKUP(A176,'COAL RECEIPT &amp; GCV DATA (3)'!$A$2:$V$9,9,0),0)</f>
        <v>0</v>
      </c>
      <c r="J176" s="13">
        <f>IFERROR(VLOOKUP(A176,'COAL RECEIPT &amp; GCV DATA (3)'!$A$2:$V$9,10,0),0)</f>
        <v>0</v>
      </c>
      <c r="K176" s="15">
        <f>SUMIF('COAL RECEIPT &amp; GCV DATA (3)'!$A$3:$A$9,'MASTER DATA FILE RAW COAL 2 (3)'!A176,'COAL RECEIPT &amp; GCV DATA (3)'!$K$3:$K$9)</f>
        <v>0</v>
      </c>
      <c r="L176" s="15">
        <f>SUMIF('COAL RECEIPT &amp; GCV DATA (3)'!$A$3:$A$9,'MASTER DATA FILE RAW COAL 2 (3)'!A176,'COAL RECEIPT &amp; GCV DATA (3)'!$L$3:$L$9)</f>
        <v>0</v>
      </c>
      <c r="M176" s="15">
        <f t="shared" si="12"/>
        <v>0</v>
      </c>
      <c r="N176" s="15">
        <f t="shared" si="13"/>
        <v>0</v>
      </c>
      <c r="O176" s="15">
        <f>SUMIF('COAL RECEIPT &amp; GCV DATA (3)'!$A$3:$A$9,'MASTER DATA FILE RAW COAL 2 (3)'!A176,'COAL RECEIPT &amp; GCV DATA (3)'!$O$3:$O$9)</f>
        <v>0</v>
      </c>
      <c r="P176" s="15">
        <f t="shared" si="17"/>
        <v>0</v>
      </c>
      <c r="Q176" s="15">
        <f>SUMIF('COAL RECEIPT &amp; GCV DATA (3)'!$A$3:$A$9,'MASTER DATA FILE RAW COAL 2 (3)'!A176,'COAL RECEIPT &amp; GCV DATA (3)'!$Q$3:$Q$9)+IF(H176=$J$234,($K$234*K176),0)+IF(H176=$J$235,($K$235*K176),0)++IF(H175=$J$235,($K$236*K176),0)</f>
        <v>0</v>
      </c>
      <c r="R176" s="16">
        <f>SUMIF('COAL RECEIPT &amp; GCV DATA (3)'!$A$3:$A$9,'MASTER DATA FILE RAW COAL 2 (3)'!A176,'COAL RECEIPT &amp; GCV DATA (3)'!$R$3:$R$9)+IF(H176=$J$234,($K$234*K176),0)+IF(H176=$J$235,($K$235*K176),0)</f>
        <v>0</v>
      </c>
      <c r="S176" s="15">
        <f t="shared" si="14"/>
        <v>0</v>
      </c>
      <c r="T176" s="15">
        <f>SUMIF('COAL RECEIPT &amp; GCV DATA (3)'!$A$3:$A$9,'MASTER DATA FILE RAW COAL 2 (3)'!A176,'COAL RECEIPT &amp; GCV DATA (3)'!$T$3:$T$9)</f>
        <v>0</v>
      </c>
      <c r="U176" s="15">
        <f t="shared" si="15"/>
        <v>0</v>
      </c>
      <c r="V176" s="15">
        <f>SUMIF('COAL RECEIPT &amp; GCV DATA (3)'!$A$3:$A$9,'MASTER DATA FILE RAW COAL 2 (3)'!A176,'COAL RECEIPT &amp; GCV DATA (3)'!$V$3:$V$9)</f>
        <v>0</v>
      </c>
      <c r="W176" s="15">
        <f t="shared" si="16"/>
        <v>0</v>
      </c>
    </row>
    <row r="177" spans="1:23" customFormat="1" x14ac:dyDescent="0.3">
      <c r="A177" s="12"/>
      <c r="B177" s="12">
        <f>SUMIF('COAL RECEIPT &amp; GCV DATA (3)'!$A$3:$A$9,'MASTER DATA FILE RAW COAL 2 (3)'!A177,'COAL RECEIPT &amp; GCV DATA (3)'!$B$3:$B$9)</f>
        <v>0</v>
      </c>
      <c r="C177" s="13">
        <f>SUMIF('COAL RECEIPT &amp; GCV DATA (3)'!$A$3:$A$9,'MASTER DATA FILE RAW COAL 2 (3)'!A177,'COAL RECEIPT &amp; GCV DATA (3)'!$C$3:$C$9)</f>
        <v>0</v>
      </c>
      <c r="D177" s="13">
        <f>IFERROR(VLOOKUP(A177,'COAL RECEIPT &amp; GCV DATA (3)'!$A$2:$V$9,4,0),0)</f>
        <v>0</v>
      </c>
      <c r="E177" s="14">
        <f>IFERROR(VLOOKUP(A177,'COAL RECEIPT &amp; GCV DATA (3)'!$A$2:$V$9,5,0),0)</f>
        <v>0</v>
      </c>
      <c r="F177" s="13">
        <f>SUMIF('COAL RECEIPT &amp; GCV DATA (3)'!$A$3:$A$9,'MASTER DATA FILE RAW COAL 2 (3)'!A177,'COAL RECEIPT &amp; GCV DATA (3)'!$F$3:$F$9)</f>
        <v>0</v>
      </c>
      <c r="G177" s="13">
        <f>IFERROR(VLOOKUP(A177,'COAL RECEIPT &amp; GCV DATA (3)'!$A$2:$V$9,7,0),0)</f>
        <v>0</v>
      </c>
      <c r="H177" s="13">
        <f>IFERROR(VLOOKUP(A177,'COAL RECEIPT &amp; GCV DATA (3)'!$A$2:$V$9,8,0),0)</f>
        <v>0</v>
      </c>
      <c r="I177" s="13">
        <f>IFERROR(VLOOKUP(A177,'COAL RECEIPT &amp; GCV DATA (3)'!$A$2:$V$9,9,0),0)</f>
        <v>0</v>
      </c>
      <c r="J177" s="13">
        <f>IFERROR(VLOOKUP(A177,'COAL RECEIPT &amp; GCV DATA (3)'!$A$2:$V$9,10,0),0)</f>
        <v>0</v>
      </c>
      <c r="K177" s="15">
        <f>SUMIF('COAL RECEIPT &amp; GCV DATA (3)'!$A$3:$A$9,'MASTER DATA FILE RAW COAL 2 (3)'!A177,'COAL RECEIPT &amp; GCV DATA (3)'!$K$3:$K$9)</f>
        <v>0</v>
      </c>
      <c r="L177" s="15">
        <f>SUMIF('COAL RECEIPT &amp; GCV DATA (3)'!$A$3:$A$9,'MASTER DATA FILE RAW COAL 2 (3)'!A177,'COAL RECEIPT &amp; GCV DATA (3)'!$L$3:$L$9)</f>
        <v>0</v>
      </c>
      <c r="M177" s="15">
        <f t="shared" si="12"/>
        <v>0</v>
      </c>
      <c r="N177" s="15">
        <f t="shared" si="13"/>
        <v>0</v>
      </c>
      <c r="O177" s="15">
        <f>SUMIF('COAL RECEIPT &amp; GCV DATA (3)'!$A$3:$A$9,'MASTER DATA FILE RAW COAL 2 (3)'!A177,'COAL RECEIPT &amp; GCV DATA (3)'!$O$3:$O$9)</f>
        <v>0</v>
      </c>
      <c r="P177" s="15">
        <f t="shared" si="17"/>
        <v>0</v>
      </c>
      <c r="Q177" s="15">
        <f>SUMIF('COAL RECEIPT &amp; GCV DATA (3)'!$A$3:$A$9,'MASTER DATA FILE RAW COAL 2 (3)'!A177,'COAL RECEIPT &amp; GCV DATA (3)'!$Q$3:$Q$9)+IF(H177=$J$234,($K$234*K177),0)+IF(H177=$J$235,($K$235*K177),0)++IF(H176=$J$235,($K$236*K177),0)</f>
        <v>0</v>
      </c>
      <c r="R177" s="16">
        <f>SUMIF('COAL RECEIPT &amp; GCV DATA (3)'!$A$3:$A$9,'MASTER DATA FILE RAW COAL 2 (3)'!A177,'COAL RECEIPT &amp; GCV DATA (3)'!$R$3:$R$9)+IF(H177=$J$234,($K$234*K177),0)+IF(H177=$J$235,($K$235*K177),0)</f>
        <v>0</v>
      </c>
      <c r="S177" s="15">
        <f t="shared" si="14"/>
        <v>0</v>
      </c>
      <c r="T177" s="15">
        <f>SUMIF('COAL RECEIPT &amp; GCV DATA (3)'!$A$3:$A$9,'MASTER DATA FILE RAW COAL 2 (3)'!A177,'COAL RECEIPT &amp; GCV DATA (3)'!$T$3:$T$9)</f>
        <v>0</v>
      </c>
      <c r="U177" s="15">
        <f t="shared" si="15"/>
        <v>0</v>
      </c>
      <c r="V177" s="15">
        <f>SUMIF('COAL RECEIPT &amp; GCV DATA (3)'!$A$3:$A$9,'MASTER DATA FILE RAW COAL 2 (3)'!A177,'COAL RECEIPT &amp; GCV DATA (3)'!$V$3:$V$9)</f>
        <v>0</v>
      </c>
      <c r="W177" s="15">
        <f t="shared" si="16"/>
        <v>0</v>
      </c>
    </row>
    <row r="178" spans="1:23" customFormat="1" x14ac:dyDescent="0.3">
      <c r="A178" s="12"/>
      <c r="B178" s="12">
        <f>SUMIF('COAL RECEIPT &amp; GCV DATA (3)'!$A$3:$A$9,'MASTER DATA FILE RAW COAL 2 (3)'!A178,'COAL RECEIPT &amp; GCV DATA (3)'!$B$3:$B$9)</f>
        <v>0</v>
      </c>
      <c r="C178" s="13">
        <f>SUMIF('COAL RECEIPT &amp; GCV DATA (3)'!$A$3:$A$9,'MASTER DATA FILE RAW COAL 2 (3)'!A178,'COAL RECEIPT &amp; GCV DATA (3)'!$C$3:$C$9)</f>
        <v>0</v>
      </c>
      <c r="D178" s="13">
        <f>IFERROR(VLOOKUP(A178,'COAL RECEIPT &amp; GCV DATA (3)'!$A$2:$V$9,4,0),0)</f>
        <v>0</v>
      </c>
      <c r="E178" s="14">
        <f>IFERROR(VLOOKUP(A178,'COAL RECEIPT &amp; GCV DATA (3)'!$A$2:$V$9,5,0),0)</f>
        <v>0</v>
      </c>
      <c r="F178" s="13">
        <f>SUMIF('COAL RECEIPT &amp; GCV DATA (3)'!$A$3:$A$9,'MASTER DATA FILE RAW COAL 2 (3)'!A178,'COAL RECEIPT &amp; GCV DATA (3)'!$F$3:$F$9)</f>
        <v>0</v>
      </c>
      <c r="G178" s="13">
        <f>IFERROR(VLOOKUP(A178,'COAL RECEIPT &amp; GCV DATA (3)'!$A$2:$V$9,7,0),0)</f>
        <v>0</v>
      </c>
      <c r="H178" s="13">
        <f>IFERROR(VLOOKUP(A178,'COAL RECEIPT &amp; GCV DATA (3)'!$A$2:$V$9,8,0),0)</f>
        <v>0</v>
      </c>
      <c r="I178" s="13">
        <f>IFERROR(VLOOKUP(A178,'COAL RECEIPT &amp; GCV DATA (3)'!$A$2:$V$9,9,0),0)</f>
        <v>0</v>
      </c>
      <c r="J178" s="13">
        <f>IFERROR(VLOOKUP(A178,'COAL RECEIPT &amp; GCV DATA (3)'!$A$2:$V$9,10,0),0)</f>
        <v>0</v>
      </c>
      <c r="K178" s="15">
        <f>SUMIF('COAL RECEIPT &amp; GCV DATA (3)'!$A$3:$A$9,'MASTER DATA FILE RAW COAL 2 (3)'!A178,'COAL RECEIPT &amp; GCV DATA (3)'!$K$3:$K$9)</f>
        <v>0</v>
      </c>
      <c r="L178" s="15">
        <f>SUMIF('COAL RECEIPT &amp; GCV DATA (3)'!$A$3:$A$9,'MASTER DATA FILE RAW COAL 2 (3)'!A178,'COAL RECEIPT &amp; GCV DATA (3)'!$L$3:$L$9)</f>
        <v>0</v>
      </c>
      <c r="M178" s="15">
        <f t="shared" si="12"/>
        <v>0</v>
      </c>
      <c r="N178" s="15">
        <f t="shared" si="13"/>
        <v>0</v>
      </c>
      <c r="O178" s="15">
        <f>SUMIF('COAL RECEIPT &amp; GCV DATA (3)'!$A$3:$A$9,'MASTER DATA FILE RAW COAL 2 (3)'!A178,'COAL RECEIPT &amp; GCV DATA (3)'!$O$3:$O$9)</f>
        <v>0</v>
      </c>
      <c r="P178" s="15">
        <f t="shared" si="17"/>
        <v>0</v>
      </c>
      <c r="Q178" s="15">
        <f>SUMIF('COAL RECEIPT &amp; GCV DATA (3)'!$A$3:$A$9,'MASTER DATA FILE RAW COAL 2 (3)'!A178,'COAL RECEIPT &amp; GCV DATA (3)'!$Q$3:$Q$9)+IF(H178=$J$234,($K$234*K178),0)+IF(H178=$J$235,($K$235*K178),0)++IF(H177=$J$235,($K$236*K178),0)</f>
        <v>0</v>
      </c>
      <c r="R178" s="16">
        <f>SUMIF('COAL RECEIPT &amp; GCV DATA (3)'!$A$3:$A$9,'MASTER DATA FILE RAW COAL 2 (3)'!A178,'COAL RECEIPT &amp; GCV DATA (3)'!$R$3:$R$9)+IF(H178=$J$234,($K$234*K178),0)+IF(H178=$J$235,($K$235*K178),0)</f>
        <v>0</v>
      </c>
      <c r="S178" s="15">
        <f t="shared" si="14"/>
        <v>0</v>
      </c>
      <c r="T178" s="15">
        <f>SUMIF('COAL RECEIPT &amp; GCV DATA (3)'!$A$3:$A$9,'MASTER DATA FILE RAW COAL 2 (3)'!A178,'COAL RECEIPT &amp; GCV DATA (3)'!$T$3:$T$9)</f>
        <v>0</v>
      </c>
      <c r="U178" s="15">
        <f t="shared" si="15"/>
        <v>0</v>
      </c>
      <c r="V178" s="15">
        <f>SUMIF('COAL RECEIPT &amp; GCV DATA (3)'!$A$3:$A$9,'MASTER DATA FILE RAW COAL 2 (3)'!A178,'COAL RECEIPT &amp; GCV DATA (3)'!$V$3:$V$9)</f>
        <v>0</v>
      </c>
      <c r="W178" s="15">
        <f t="shared" si="16"/>
        <v>0</v>
      </c>
    </row>
    <row r="179" spans="1:23" customFormat="1" x14ac:dyDescent="0.3">
      <c r="A179" s="12"/>
      <c r="B179" s="12">
        <f>SUMIF('COAL RECEIPT &amp; GCV DATA (3)'!$A$3:$A$9,'MASTER DATA FILE RAW COAL 2 (3)'!A179,'COAL RECEIPT &amp; GCV DATA (3)'!$B$3:$B$9)</f>
        <v>0</v>
      </c>
      <c r="C179" s="13">
        <f>SUMIF('COAL RECEIPT &amp; GCV DATA (3)'!$A$3:$A$9,'MASTER DATA FILE RAW COAL 2 (3)'!A179,'COAL RECEIPT &amp; GCV DATA (3)'!$C$3:$C$9)</f>
        <v>0</v>
      </c>
      <c r="D179" s="13">
        <f>IFERROR(VLOOKUP(A179,'COAL RECEIPT &amp; GCV DATA (3)'!$A$2:$V$9,4,0),0)</f>
        <v>0</v>
      </c>
      <c r="E179" s="14">
        <f>IFERROR(VLOOKUP(A179,'COAL RECEIPT &amp; GCV DATA (3)'!$A$2:$V$9,5,0),0)</f>
        <v>0</v>
      </c>
      <c r="F179" s="13">
        <f>SUMIF('COAL RECEIPT &amp; GCV DATA (3)'!$A$3:$A$9,'MASTER DATA FILE RAW COAL 2 (3)'!A179,'COAL RECEIPT &amp; GCV DATA (3)'!$F$3:$F$9)</f>
        <v>0</v>
      </c>
      <c r="G179" s="13">
        <f>IFERROR(VLOOKUP(A179,'COAL RECEIPT &amp; GCV DATA (3)'!$A$2:$V$9,7,0),0)</f>
        <v>0</v>
      </c>
      <c r="H179" s="13">
        <f>IFERROR(VLOOKUP(A179,'COAL RECEIPT &amp; GCV DATA (3)'!$A$2:$V$9,8,0),0)</f>
        <v>0</v>
      </c>
      <c r="I179" s="13">
        <f>IFERROR(VLOOKUP(A179,'COAL RECEIPT &amp; GCV DATA (3)'!$A$2:$V$9,9,0),0)</f>
        <v>0</v>
      </c>
      <c r="J179" s="13">
        <f>IFERROR(VLOOKUP(A179,'COAL RECEIPT &amp; GCV DATA (3)'!$A$2:$V$9,10,0),0)</f>
        <v>0</v>
      </c>
      <c r="K179" s="15">
        <f>SUMIF('COAL RECEIPT &amp; GCV DATA (3)'!$A$3:$A$9,'MASTER DATA FILE RAW COAL 2 (3)'!A179,'COAL RECEIPT &amp; GCV DATA (3)'!$K$3:$K$9)</f>
        <v>0</v>
      </c>
      <c r="L179" s="15">
        <f>SUMIF('COAL RECEIPT &amp; GCV DATA (3)'!$A$3:$A$9,'MASTER DATA FILE RAW COAL 2 (3)'!A179,'COAL RECEIPT &amp; GCV DATA (3)'!$L$3:$L$9)</f>
        <v>0</v>
      </c>
      <c r="M179" s="15">
        <f t="shared" si="12"/>
        <v>0</v>
      </c>
      <c r="N179" s="15">
        <f t="shared" si="13"/>
        <v>0</v>
      </c>
      <c r="O179" s="15">
        <f>SUMIF('COAL RECEIPT &amp; GCV DATA (3)'!$A$3:$A$9,'MASTER DATA FILE RAW COAL 2 (3)'!A179,'COAL RECEIPT &amp; GCV DATA (3)'!$O$3:$O$9)</f>
        <v>0</v>
      </c>
      <c r="P179" s="15">
        <f t="shared" si="17"/>
        <v>0</v>
      </c>
      <c r="Q179" s="15">
        <f>SUMIF('COAL RECEIPT &amp; GCV DATA (3)'!$A$3:$A$9,'MASTER DATA FILE RAW COAL 2 (3)'!A179,'COAL RECEIPT &amp; GCV DATA (3)'!$Q$3:$Q$9)+IF(H179=$J$234,($K$234*K179),0)+IF(H179=$J$235,($K$235*K179),0)++IF(H178=$J$235,($K$236*K179),0)</f>
        <v>0</v>
      </c>
      <c r="R179" s="16">
        <f>SUMIF('COAL RECEIPT &amp; GCV DATA (3)'!$A$3:$A$9,'MASTER DATA FILE RAW COAL 2 (3)'!A179,'COAL RECEIPT &amp; GCV DATA (3)'!$R$3:$R$9)+IF(H179=$J$234,($K$234*K179),0)+IF(H179=$J$235,($K$235*K179),0)</f>
        <v>0</v>
      </c>
      <c r="S179" s="15">
        <f t="shared" si="14"/>
        <v>0</v>
      </c>
      <c r="T179" s="15">
        <f>SUMIF('COAL RECEIPT &amp; GCV DATA (3)'!$A$3:$A$9,'MASTER DATA FILE RAW COAL 2 (3)'!A179,'COAL RECEIPT &amp; GCV DATA (3)'!$T$3:$T$9)</f>
        <v>0</v>
      </c>
      <c r="U179" s="15">
        <f t="shared" si="15"/>
        <v>0</v>
      </c>
      <c r="V179" s="15">
        <f>SUMIF('COAL RECEIPT &amp; GCV DATA (3)'!$A$3:$A$9,'MASTER DATA FILE RAW COAL 2 (3)'!A179,'COAL RECEIPT &amp; GCV DATA (3)'!$V$3:$V$9)</f>
        <v>0</v>
      </c>
      <c r="W179" s="15">
        <f t="shared" si="16"/>
        <v>0</v>
      </c>
    </row>
    <row r="180" spans="1:23" customFormat="1" x14ac:dyDescent="0.3">
      <c r="A180" s="12"/>
      <c r="B180" s="12">
        <f>SUMIF('COAL RECEIPT &amp; GCV DATA (3)'!$A$3:$A$9,'MASTER DATA FILE RAW COAL 2 (3)'!A180,'COAL RECEIPT &amp; GCV DATA (3)'!$B$3:$B$9)</f>
        <v>0</v>
      </c>
      <c r="C180" s="13">
        <f>SUMIF('COAL RECEIPT &amp; GCV DATA (3)'!$A$3:$A$9,'MASTER DATA FILE RAW COAL 2 (3)'!A180,'COAL RECEIPT &amp; GCV DATA (3)'!$C$3:$C$9)</f>
        <v>0</v>
      </c>
      <c r="D180" s="13">
        <f>IFERROR(VLOOKUP(A180,'COAL RECEIPT &amp; GCV DATA (3)'!$A$2:$V$9,4,0),0)</f>
        <v>0</v>
      </c>
      <c r="E180" s="14">
        <f>IFERROR(VLOOKUP(A180,'COAL RECEIPT &amp; GCV DATA (3)'!$A$2:$V$9,5,0),0)</f>
        <v>0</v>
      </c>
      <c r="F180" s="13">
        <f>SUMIF('COAL RECEIPT &amp; GCV DATA (3)'!$A$3:$A$9,'MASTER DATA FILE RAW COAL 2 (3)'!A180,'COAL RECEIPT &amp; GCV DATA (3)'!$F$3:$F$9)</f>
        <v>0</v>
      </c>
      <c r="G180" s="13">
        <f>IFERROR(VLOOKUP(A180,'COAL RECEIPT &amp; GCV DATA (3)'!$A$2:$V$9,7,0),0)</f>
        <v>0</v>
      </c>
      <c r="H180" s="13">
        <f>IFERROR(VLOOKUP(A180,'COAL RECEIPT &amp; GCV DATA (3)'!$A$2:$V$9,8,0),0)</f>
        <v>0</v>
      </c>
      <c r="I180" s="13">
        <f>IFERROR(VLOOKUP(A180,'COAL RECEIPT &amp; GCV DATA (3)'!$A$2:$V$9,9,0),0)</f>
        <v>0</v>
      </c>
      <c r="J180" s="13">
        <f>IFERROR(VLOOKUP(A180,'COAL RECEIPT &amp; GCV DATA (3)'!$A$2:$V$9,10,0),0)</f>
        <v>0</v>
      </c>
      <c r="K180" s="15">
        <f>SUMIF('COAL RECEIPT &amp; GCV DATA (3)'!$A$3:$A$9,'MASTER DATA FILE RAW COAL 2 (3)'!A180,'COAL RECEIPT &amp; GCV DATA (3)'!$K$3:$K$9)</f>
        <v>0</v>
      </c>
      <c r="L180" s="15">
        <f>SUMIF('COAL RECEIPT &amp; GCV DATA (3)'!$A$3:$A$9,'MASTER DATA FILE RAW COAL 2 (3)'!A180,'COAL RECEIPT &amp; GCV DATA (3)'!$L$3:$L$9)</f>
        <v>0</v>
      </c>
      <c r="M180" s="15">
        <f t="shared" si="12"/>
        <v>0</v>
      </c>
      <c r="N180" s="15">
        <f t="shared" si="13"/>
        <v>0</v>
      </c>
      <c r="O180" s="15">
        <f>SUMIF('COAL RECEIPT &amp; GCV DATA (3)'!$A$3:$A$9,'MASTER DATA FILE RAW COAL 2 (3)'!A180,'COAL RECEIPT &amp; GCV DATA (3)'!$O$3:$O$9)</f>
        <v>0</v>
      </c>
      <c r="P180" s="15">
        <f t="shared" si="17"/>
        <v>0</v>
      </c>
      <c r="Q180" s="15">
        <f>SUMIF('COAL RECEIPT &amp; GCV DATA (3)'!$A$3:$A$9,'MASTER DATA FILE RAW COAL 2 (3)'!A180,'COAL RECEIPT &amp; GCV DATA (3)'!$Q$3:$Q$9)+IF(H180=$J$234,($K$234*K180),0)+IF(H180=$J$235,($K$235*K180),0)++IF(H179=$J$235,($K$236*K180),0)</f>
        <v>0</v>
      </c>
      <c r="R180" s="16">
        <f>SUMIF('COAL RECEIPT &amp; GCV DATA (3)'!$A$3:$A$9,'MASTER DATA FILE RAW COAL 2 (3)'!A180,'COAL RECEIPT &amp; GCV DATA (3)'!$R$3:$R$9)+IF(H180=$J$234,($K$234*K180),0)+IF(H180=$J$235,($K$235*K180),0)</f>
        <v>0</v>
      </c>
      <c r="S180" s="15">
        <f t="shared" si="14"/>
        <v>0</v>
      </c>
      <c r="T180" s="15">
        <f>SUMIF('COAL RECEIPT &amp; GCV DATA (3)'!$A$3:$A$9,'MASTER DATA FILE RAW COAL 2 (3)'!A180,'COAL RECEIPT &amp; GCV DATA (3)'!$T$3:$T$9)</f>
        <v>0</v>
      </c>
      <c r="U180" s="15">
        <f t="shared" si="15"/>
        <v>0</v>
      </c>
      <c r="V180" s="15">
        <f>SUMIF('COAL RECEIPT &amp; GCV DATA (3)'!$A$3:$A$9,'MASTER DATA FILE RAW COAL 2 (3)'!A180,'COAL RECEIPT &amp; GCV DATA (3)'!$V$3:$V$9)</f>
        <v>0</v>
      </c>
      <c r="W180" s="15">
        <f t="shared" si="16"/>
        <v>0</v>
      </c>
    </row>
    <row r="181" spans="1:23" customFormat="1" x14ac:dyDescent="0.3">
      <c r="A181" s="12"/>
      <c r="B181" s="12">
        <f>SUMIF('COAL RECEIPT &amp; GCV DATA (3)'!$A$3:$A$9,'MASTER DATA FILE RAW COAL 2 (3)'!A181,'COAL RECEIPT &amp; GCV DATA (3)'!$B$3:$B$9)</f>
        <v>0</v>
      </c>
      <c r="C181" s="13">
        <f>SUMIF('COAL RECEIPT &amp; GCV DATA (3)'!$A$3:$A$9,'MASTER DATA FILE RAW COAL 2 (3)'!A181,'COAL RECEIPT &amp; GCV DATA (3)'!$C$3:$C$9)</f>
        <v>0</v>
      </c>
      <c r="D181" s="13">
        <f>IFERROR(VLOOKUP(A181,'COAL RECEIPT &amp; GCV DATA (3)'!$A$2:$V$9,4,0),0)</f>
        <v>0</v>
      </c>
      <c r="E181" s="14">
        <f>IFERROR(VLOOKUP(A181,'COAL RECEIPT &amp; GCV DATA (3)'!$A$2:$V$9,5,0),0)</f>
        <v>0</v>
      </c>
      <c r="F181" s="13">
        <f>SUMIF('COAL RECEIPT &amp; GCV DATA (3)'!$A$3:$A$9,'MASTER DATA FILE RAW COAL 2 (3)'!A181,'COAL RECEIPT &amp; GCV DATA (3)'!$F$3:$F$9)</f>
        <v>0</v>
      </c>
      <c r="G181" s="13">
        <f>IFERROR(VLOOKUP(A181,'COAL RECEIPT &amp; GCV DATA (3)'!$A$2:$V$9,7,0),0)</f>
        <v>0</v>
      </c>
      <c r="H181" s="13">
        <f>IFERROR(VLOOKUP(A181,'COAL RECEIPT &amp; GCV DATA (3)'!$A$2:$V$9,8,0),0)</f>
        <v>0</v>
      </c>
      <c r="I181" s="13">
        <f>IFERROR(VLOOKUP(A181,'COAL RECEIPT &amp; GCV DATA (3)'!$A$2:$V$9,9,0),0)</f>
        <v>0</v>
      </c>
      <c r="J181" s="13">
        <f>IFERROR(VLOOKUP(A181,'COAL RECEIPT &amp; GCV DATA (3)'!$A$2:$V$9,10,0),0)</f>
        <v>0</v>
      </c>
      <c r="K181" s="15">
        <f>SUMIF('COAL RECEIPT &amp; GCV DATA (3)'!$A$3:$A$9,'MASTER DATA FILE RAW COAL 2 (3)'!A181,'COAL RECEIPT &amp; GCV DATA (3)'!$K$3:$K$9)</f>
        <v>0</v>
      </c>
      <c r="L181" s="15">
        <f>SUMIF('COAL RECEIPT &amp; GCV DATA (3)'!$A$3:$A$9,'MASTER DATA FILE RAW COAL 2 (3)'!A181,'COAL RECEIPT &amp; GCV DATA (3)'!$L$3:$L$9)</f>
        <v>0</v>
      </c>
      <c r="M181" s="15">
        <f t="shared" si="12"/>
        <v>0</v>
      </c>
      <c r="N181" s="15">
        <f t="shared" si="13"/>
        <v>0</v>
      </c>
      <c r="O181" s="15">
        <f>SUMIF('COAL RECEIPT &amp; GCV DATA (3)'!$A$3:$A$9,'MASTER DATA FILE RAW COAL 2 (3)'!A181,'COAL RECEIPT &amp; GCV DATA (3)'!$O$3:$O$9)</f>
        <v>0</v>
      </c>
      <c r="P181" s="15">
        <f t="shared" si="17"/>
        <v>0</v>
      </c>
      <c r="Q181" s="15">
        <f>SUMIF('COAL RECEIPT &amp; GCV DATA (3)'!$A$3:$A$9,'MASTER DATA FILE RAW COAL 2 (3)'!A181,'COAL RECEIPT &amp; GCV DATA (3)'!$Q$3:$Q$9)+IF(H181=$J$234,($K$234*K181),0)+IF(H181=$J$235,($K$235*K181),0)++IF(H180=$J$235,($K$236*K181),0)</f>
        <v>0</v>
      </c>
      <c r="R181" s="16">
        <f>SUMIF('COAL RECEIPT &amp; GCV DATA (3)'!$A$3:$A$9,'MASTER DATA FILE RAW COAL 2 (3)'!A181,'COAL RECEIPT &amp; GCV DATA (3)'!$R$3:$R$9)+IF(H181=$J$234,($K$234*K181),0)+IF(H181=$J$235,($K$235*K181),0)</f>
        <v>0</v>
      </c>
      <c r="S181" s="15">
        <f t="shared" si="14"/>
        <v>0</v>
      </c>
      <c r="T181" s="15">
        <f>SUMIF('COAL RECEIPT &amp; GCV DATA (3)'!$A$3:$A$9,'MASTER DATA FILE RAW COAL 2 (3)'!A181,'COAL RECEIPT &amp; GCV DATA (3)'!$T$3:$T$9)</f>
        <v>0</v>
      </c>
      <c r="U181" s="15">
        <f t="shared" si="15"/>
        <v>0</v>
      </c>
      <c r="V181" s="15">
        <f>SUMIF('COAL RECEIPT &amp; GCV DATA (3)'!$A$3:$A$9,'MASTER DATA FILE RAW COAL 2 (3)'!A181,'COAL RECEIPT &amp; GCV DATA (3)'!$V$3:$V$9)</f>
        <v>0</v>
      </c>
      <c r="W181" s="15">
        <f t="shared" si="16"/>
        <v>0</v>
      </c>
    </row>
    <row r="182" spans="1:23" customFormat="1" x14ac:dyDescent="0.3">
      <c r="A182" s="12"/>
      <c r="B182" s="12">
        <f>SUMIF('COAL RECEIPT &amp; GCV DATA (3)'!$A$3:$A$9,'MASTER DATA FILE RAW COAL 2 (3)'!A182,'COAL RECEIPT &amp; GCV DATA (3)'!$B$3:$B$9)</f>
        <v>0</v>
      </c>
      <c r="C182" s="13">
        <f>SUMIF('COAL RECEIPT &amp; GCV DATA (3)'!$A$3:$A$9,'MASTER DATA FILE RAW COAL 2 (3)'!A182,'COAL RECEIPT &amp; GCV DATA (3)'!$C$3:$C$9)</f>
        <v>0</v>
      </c>
      <c r="D182" s="13">
        <f>IFERROR(VLOOKUP(A182,'COAL RECEIPT &amp; GCV DATA (3)'!$A$2:$V$9,4,0),0)</f>
        <v>0</v>
      </c>
      <c r="E182" s="14">
        <f>IFERROR(VLOOKUP(A182,'COAL RECEIPT &amp; GCV DATA (3)'!$A$2:$V$9,5,0),0)</f>
        <v>0</v>
      </c>
      <c r="F182" s="13">
        <f>SUMIF('COAL RECEIPT &amp; GCV DATA (3)'!$A$3:$A$9,'MASTER DATA FILE RAW COAL 2 (3)'!A182,'COAL RECEIPT &amp; GCV DATA (3)'!$F$3:$F$9)</f>
        <v>0</v>
      </c>
      <c r="G182" s="13">
        <f>IFERROR(VLOOKUP(A182,'COAL RECEIPT &amp; GCV DATA (3)'!$A$2:$V$9,7,0),0)</f>
        <v>0</v>
      </c>
      <c r="H182" s="13">
        <f>IFERROR(VLOOKUP(A182,'COAL RECEIPT &amp; GCV DATA (3)'!$A$2:$V$9,8,0),0)</f>
        <v>0</v>
      </c>
      <c r="I182" s="13">
        <f>IFERROR(VLOOKUP(A182,'COAL RECEIPT &amp; GCV DATA (3)'!$A$2:$V$9,9,0),0)</f>
        <v>0</v>
      </c>
      <c r="J182" s="13">
        <f>IFERROR(VLOOKUP(A182,'COAL RECEIPT &amp; GCV DATA (3)'!$A$2:$V$9,10,0),0)</f>
        <v>0</v>
      </c>
      <c r="K182" s="15">
        <f>SUMIF('COAL RECEIPT &amp; GCV DATA (3)'!$A$3:$A$9,'MASTER DATA FILE RAW COAL 2 (3)'!A182,'COAL RECEIPT &amp; GCV DATA (3)'!$K$3:$K$9)</f>
        <v>0</v>
      </c>
      <c r="L182" s="15">
        <f>SUMIF('COAL RECEIPT &amp; GCV DATA (3)'!$A$3:$A$9,'MASTER DATA FILE RAW COAL 2 (3)'!A182,'COAL RECEIPT &amp; GCV DATA (3)'!$L$3:$L$9)</f>
        <v>0</v>
      </c>
      <c r="M182" s="15">
        <f t="shared" si="12"/>
        <v>0</v>
      </c>
      <c r="N182" s="15">
        <f t="shared" si="13"/>
        <v>0</v>
      </c>
      <c r="O182" s="15">
        <f>SUMIF('COAL RECEIPT &amp; GCV DATA (3)'!$A$3:$A$9,'MASTER DATA FILE RAW COAL 2 (3)'!A182,'COAL RECEIPT &amp; GCV DATA (3)'!$O$3:$O$9)</f>
        <v>0</v>
      </c>
      <c r="P182" s="15">
        <f t="shared" si="17"/>
        <v>0</v>
      </c>
      <c r="Q182" s="15">
        <f>SUMIF('COAL RECEIPT &amp; GCV DATA (3)'!$A$3:$A$9,'MASTER DATA FILE RAW COAL 2 (3)'!A182,'COAL RECEIPT &amp; GCV DATA (3)'!$Q$3:$Q$9)+IF(H182=$J$234,($K$234*K182),0)+IF(H182=$J$235,($K$235*K182),0)++IF(H181=$J$235,($K$236*K182),0)</f>
        <v>0</v>
      </c>
      <c r="R182" s="16">
        <f>SUMIF('COAL RECEIPT &amp; GCV DATA (3)'!$A$3:$A$9,'MASTER DATA FILE RAW COAL 2 (3)'!A182,'COAL RECEIPT &amp; GCV DATA (3)'!$R$3:$R$9)+IF(H182=$J$234,($K$234*K182),0)+IF(H182=$J$235,($K$235*K182),0)</f>
        <v>0</v>
      </c>
      <c r="S182" s="15">
        <f t="shared" si="14"/>
        <v>0</v>
      </c>
      <c r="T182" s="15">
        <f>SUMIF('COAL RECEIPT &amp; GCV DATA (3)'!$A$3:$A$9,'MASTER DATA FILE RAW COAL 2 (3)'!A182,'COAL RECEIPT &amp; GCV DATA (3)'!$T$3:$T$9)</f>
        <v>0</v>
      </c>
      <c r="U182" s="15">
        <f t="shared" si="15"/>
        <v>0</v>
      </c>
      <c r="V182" s="15">
        <f>SUMIF('COAL RECEIPT &amp; GCV DATA (3)'!$A$3:$A$9,'MASTER DATA FILE RAW COAL 2 (3)'!A182,'COAL RECEIPT &amp; GCV DATA (3)'!$V$3:$V$9)</f>
        <v>0</v>
      </c>
      <c r="W182" s="15">
        <f t="shared" si="16"/>
        <v>0</v>
      </c>
    </row>
    <row r="183" spans="1:23" customFormat="1" x14ac:dyDescent="0.3">
      <c r="A183" s="12"/>
      <c r="B183" s="12">
        <f>SUMIF('COAL RECEIPT &amp; GCV DATA (3)'!$A$3:$A$9,'MASTER DATA FILE RAW COAL 2 (3)'!A183,'COAL RECEIPT &amp; GCV DATA (3)'!$B$3:$B$9)</f>
        <v>0</v>
      </c>
      <c r="C183" s="13">
        <f>SUMIF('COAL RECEIPT &amp; GCV DATA (3)'!$A$3:$A$9,'MASTER DATA FILE RAW COAL 2 (3)'!A183,'COAL RECEIPT &amp; GCV DATA (3)'!$C$3:$C$9)</f>
        <v>0</v>
      </c>
      <c r="D183" s="13">
        <f>IFERROR(VLOOKUP(A183,'COAL RECEIPT &amp; GCV DATA (3)'!$A$2:$V$9,4,0),0)</f>
        <v>0</v>
      </c>
      <c r="E183" s="14">
        <f>IFERROR(VLOOKUP(A183,'COAL RECEIPT &amp; GCV DATA (3)'!$A$2:$V$9,5,0),0)</f>
        <v>0</v>
      </c>
      <c r="F183" s="13">
        <f>SUMIF('COAL RECEIPT &amp; GCV DATA (3)'!$A$3:$A$9,'MASTER DATA FILE RAW COAL 2 (3)'!A183,'COAL RECEIPT &amp; GCV DATA (3)'!$F$3:$F$9)</f>
        <v>0</v>
      </c>
      <c r="G183" s="13">
        <f>IFERROR(VLOOKUP(A183,'COAL RECEIPT &amp; GCV DATA (3)'!$A$2:$V$9,7,0),0)</f>
        <v>0</v>
      </c>
      <c r="H183" s="13">
        <f>IFERROR(VLOOKUP(A183,'COAL RECEIPT &amp; GCV DATA (3)'!$A$2:$V$9,8,0),0)</f>
        <v>0</v>
      </c>
      <c r="I183" s="13">
        <f>IFERROR(VLOOKUP(A183,'COAL RECEIPT &amp; GCV DATA (3)'!$A$2:$V$9,9,0),0)</f>
        <v>0</v>
      </c>
      <c r="J183" s="13">
        <f>IFERROR(VLOOKUP(A183,'COAL RECEIPT &amp; GCV DATA (3)'!$A$2:$V$9,10,0),0)</f>
        <v>0</v>
      </c>
      <c r="K183" s="15">
        <f>SUMIF('COAL RECEIPT &amp; GCV DATA (3)'!$A$3:$A$9,'MASTER DATA FILE RAW COAL 2 (3)'!A183,'COAL RECEIPT &amp; GCV DATA (3)'!$K$3:$K$9)</f>
        <v>0</v>
      </c>
      <c r="L183" s="15">
        <f>SUMIF('COAL RECEIPT &amp; GCV DATA (3)'!$A$3:$A$9,'MASTER DATA FILE RAW COAL 2 (3)'!A183,'COAL RECEIPT &amp; GCV DATA (3)'!$L$3:$L$9)</f>
        <v>0</v>
      </c>
      <c r="M183" s="15">
        <f t="shared" si="12"/>
        <v>0</v>
      </c>
      <c r="N183" s="15">
        <f t="shared" si="13"/>
        <v>0</v>
      </c>
      <c r="O183" s="15">
        <f>SUMIF('COAL RECEIPT &amp; GCV DATA (3)'!$A$3:$A$9,'MASTER DATA FILE RAW COAL 2 (3)'!A183,'COAL RECEIPT &amp; GCV DATA (3)'!$O$3:$O$9)</f>
        <v>0</v>
      </c>
      <c r="P183" s="15">
        <f t="shared" si="17"/>
        <v>0</v>
      </c>
      <c r="Q183" s="15">
        <f>SUMIF('COAL RECEIPT &amp; GCV DATA (3)'!$A$3:$A$9,'MASTER DATA FILE RAW COAL 2 (3)'!A183,'COAL RECEIPT &amp; GCV DATA (3)'!$Q$3:$Q$9)+IF(H183=$J$234,($K$234*K183),0)+IF(H183=$J$235,($K$235*K183),0)++IF(H182=$J$235,($K$236*K183),0)</f>
        <v>0</v>
      </c>
      <c r="R183" s="16">
        <f>SUMIF('COAL RECEIPT &amp; GCV DATA (3)'!$A$3:$A$9,'MASTER DATA FILE RAW COAL 2 (3)'!A183,'COAL RECEIPT &amp; GCV DATA (3)'!$R$3:$R$9)+IF(H183=$J$234,($K$234*K183),0)+IF(H183=$J$235,($K$235*K183),0)</f>
        <v>0</v>
      </c>
      <c r="S183" s="15">
        <f t="shared" si="14"/>
        <v>0</v>
      </c>
      <c r="T183" s="15">
        <f>SUMIF('COAL RECEIPT &amp; GCV DATA (3)'!$A$3:$A$9,'MASTER DATA FILE RAW COAL 2 (3)'!A183,'COAL RECEIPT &amp; GCV DATA (3)'!$T$3:$T$9)</f>
        <v>0</v>
      </c>
      <c r="U183" s="15">
        <f t="shared" si="15"/>
        <v>0</v>
      </c>
      <c r="V183" s="15">
        <f>SUMIF('COAL RECEIPT &amp; GCV DATA (3)'!$A$3:$A$9,'MASTER DATA FILE RAW COAL 2 (3)'!A183,'COAL RECEIPT &amp; GCV DATA (3)'!$V$3:$V$9)</f>
        <v>0</v>
      </c>
      <c r="W183" s="15">
        <f t="shared" si="16"/>
        <v>0</v>
      </c>
    </row>
    <row r="184" spans="1:23" customFormat="1" x14ac:dyDescent="0.3">
      <c r="A184" s="12"/>
      <c r="B184" s="12">
        <f>SUMIF('COAL RECEIPT &amp; GCV DATA (3)'!$A$3:$A$9,'MASTER DATA FILE RAW COAL 2 (3)'!A184,'COAL RECEIPT &amp; GCV DATA (3)'!$B$3:$B$9)</f>
        <v>0</v>
      </c>
      <c r="C184" s="13">
        <f>SUMIF('COAL RECEIPT &amp; GCV DATA (3)'!$A$3:$A$9,'MASTER DATA FILE RAW COAL 2 (3)'!A184,'COAL RECEIPT &amp; GCV DATA (3)'!$C$3:$C$9)</f>
        <v>0</v>
      </c>
      <c r="D184" s="13">
        <f>IFERROR(VLOOKUP(A184,'COAL RECEIPT &amp; GCV DATA (3)'!$A$2:$V$9,4,0),0)</f>
        <v>0</v>
      </c>
      <c r="E184" s="14">
        <f>IFERROR(VLOOKUP(A184,'COAL RECEIPT &amp; GCV DATA (3)'!$A$2:$V$9,5,0),0)</f>
        <v>0</v>
      </c>
      <c r="F184" s="13">
        <f>SUMIF('COAL RECEIPT &amp; GCV DATA (3)'!$A$3:$A$9,'MASTER DATA FILE RAW COAL 2 (3)'!A184,'COAL RECEIPT &amp; GCV DATA (3)'!$F$3:$F$9)</f>
        <v>0</v>
      </c>
      <c r="G184" s="13">
        <f>IFERROR(VLOOKUP(A184,'COAL RECEIPT &amp; GCV DATA (3)'!$A$2:$V$9,7,0),0)</f>
        <v>0</v>
      </c>
      <c r="H184" s="13">
        <f>IFERROR(VLOOKUP(A184,'COAL RECEIPT &amp; GCV DATA (3)'!$A$2:$V$9,8,0),0)</f>
        <v>0</v>
      </c>
      <c r="I184" s="13">
        <f>IFERROR(VLOOKUP(A184,'COAL RECEIPT &amp; GCV DATA (3)'!$A$2:$V$9,9,0),0)</f>
        <v>0</v>
      </c>
      <c r="J184" s="13">
        <f>IFERROR(VLOOKUP(A184,'COAL RECEIPT &amp; GCV DATA (3)'!$A$2:$V$9,10,0),0)</f>
        <v>0</v>
      </c>
      <c r="K184" s="15">
        <f>SUMIF('COAL RECEIPT &amp; GCV DATA (3)'!$A$3:$A$9,'MASTER DATA FILE RAW COAL 2 (3)'!A184,'COAL RECEIPT &amp; GCV DATA (3)'!$K$3:$K$9)</f>
        <v>0</v>
      </c>
      <c r="L184" s="15">
        <f>SUMIF('COAL RECEIPT &amp; GCV DATA (3)'!$A$3:$A$9,'MASTER DATA FILE RAW COAL 2 (3)'!A184,'COAL RECEIPT &amp; GCV DATA (3)'!$L$3:$L$9)</f>
        <v>0</v>
      </c>
      <c r="M184" s="15">
        <f t="shared" si="12"/>
        <v>0</v>
      </c>
      <c r="N184" s="15">
        <f t="shared" si="13"/>
        <v>0</v>
      </c>
      <c r="O184" s="15">
        <f>SUMIF('COAL RECEIPT &amp; GCV DATA (3)'!$A$3:$A$9,'MASTER DATA FILE RAW COAL 2 (3)'!A184,'COAL RECEIPT &amp; GCV DATA (3)'!$O$3:$O$9)</f>
        <v>0</v>
      </c>
      <c r="P184" s="15">
        <f t="shared" si="17"/>
        <v>0</v>
      </c>
      <c r="Q184" s="15">
        <f>SUMIF('COAL RECEIPT &amp; GCV DATA (3)'!$A$3:$A$9,'MASTER DATA FILE RAW COAL 2 (3)'!A184,'COAL RECEIPT &amp; GCV DATA (3)'!$Q$3:$Q$9)+IF(H184=$J$234,($K$234*K184),0)+IF(H184=$J$235,($K$235*K184),0)++IF(H183=$J$235,($K$236*K184),0)</f>
        <v>0</v>
      </c>
      <c r="R184" s="16">
        <f>SUMIF('COAL RECEIPT &amp; GCV DATA (3)'!$A$3:$A$9,'MASTER DATA FILE RAW COAL 2 (3)'!A184,'COAL RECEIPT &amp; GCV DATA (3)'!$R$3:$R$9)+IF(H184=$J$234,($K$234*K184),0)+IF(H184=$J$235,($K$235*K184),0)</f>
        <v>0</v>
      </c>
      <c r="S184" s="15">
        <f t="shared" si="14"/>
        <v>0</v>
      </c>
      <c r="T184" s="15">
        <f>SUMIF('COAL RECEIPT &amp; GCV DATA (3)'!$A$3:$A$9,'MASTER DATA FILE RAW COAL 2 (3)'!A184,'COAL RECEIPT &amp; GCV DATA (3)'!$T$3:$T$9)</f>
        <v>0</v>
      </c>
      <c r="U184" s="15">
        <f t="shared" si="15"/>
        <v>0</v>
      </c>
      <c r="V184" s="15">
        <f>SUMIF('COAL RECEIPT &amp; GCV DATA (3)'!$A$3:$A$9,'MASTER DATA FILE RAW COAL 2 (3)'!A184,'COAL RECEIPT &amp; GCV DATA (3)'!$V$3:$V$9)</f>
        <v>0</v>
      </c>
      <c r="W184" s="15">
        <f t="shared" si="16"/>
        <v>0</v>
      </c>
    </row>
    <row r="185" spans="1:23" customFormat="1" x14ac:dyDescent="0.3">
      <c r="A185" s="12"/>
      <c r="B185" s="12">
        <f>SUMIF('COAL RECEIPT &amp; GCV DATA (3)'!$A$3:$A$9,'MASTER DATA FILE RAW COAL 2 (3)'!A185,'COAL RECEIPT &amp; GCV DATA (3)'!$B$3:$B$9)</f>
        <v>0</v>
      </c>
      <c r="C185" s="13">
        <f>SUMIF('COAL RECEIPT &amp; GCV DATA (3)'!$A$3:$A$9,'MASTER DATA FILE RAW COAL 2 (3)'!A185,'COAL RECEIPT &amp; GCV DATA (3)'!$C$3:$C$9)</f>
        <v>0</v>
      </c>
      <c r="D185" s="13">
        <f>IFERROR(VLOOKUP(A185,'COAL RECEIPT &amp; GCV DATA (3)'!$A$2:$V$9,4,0),0)</f>
        <v>0</v>
      </c>
      <c r="E185" s="14">
        <f>IFERROR(VLOOKUP(A185,'COAL RECEIPT &amp; GCV DATA (3)'!$A$2:$V$9,5,0),0)</f>
        <v>0</v>
      </c>
      <c r="F185" s="13">
        <f>SUMIF('COAL RECEIPT &amp; GCV DATA (3)'!$A$3:$A$9,'MASTER DATA FILE RAW COAL 2 (3)'!A185,'COAL RECEIPT &amp; GCV DATA (3)'!$F$3:$F$9)</f>
        <v>0</v>
      </c>
      <c r="G185" s="13">
        <f>IFERROR(VLOOKUP(A185,'COAL RECEIPT &amp; GCV DATA (3)'!$A$2:$V$9,7,0),0)</f>
        <v>0</v>
      </c>
      <c r="H185" s="13">
        <f>IFERROR(VLOOKUP(A185,'COAL RECEIPT &amp; GCV DATA (3)'!$A$2:$V$9,8,0),0)</f>
        <v>0</v>
      </c>
      <c r="I185" s="13">
        <f>IFERROR(VLOOKUP(A185,'COAL RECEIPT &amp; GCV DATA (3)'!$A$2:$V$9,9,0),0)</f>
        <v>0</v>
      </c>
      <c r="J185" s="13">
        <f>IFERROR(VLOOKUP(A185,'COAL RECEIPT &amp; GCV DATA (3)'!$A$2:$V$9,10,0),0)</f>
        <v>0</v>
      </c>
      <c r="K185" s="15">
        <f>SUMIF('COAL RECEIPT &amp; GCV DATA (3)'!$A$3:$A$9,'MASTER DATA FILE RAW COAL 2 (3)'!A185,'COAL RECEIPT &amp; GCV DATA (3)'!$K$3:$K$9)</f>
        <v>0</v>
      </c>
      <c r="L185" s="15">
        <f>SUMIF('COAL RECEIPT &amp; GCV DATA (3)'!$A$3:$A$9,'MASTER DATA FILE RAW COAL 2 (3)'!A185,'COAL RECEIPT &amp; GCV DATA (3)'!$L$3:$L$9)</f>
        <v>0</v>
      </c>
      <c r="M185" s="15">
        <f t="shared" si="12"/>
        <v>0</v>
      </c>
      <c r="N185" s="15">
        <f t="shared" si="13"/>
        <v>0</v>
      </c>
      <c r="O185" s="15">
        <f>SUMIF('COAL RECEIPT &amp; GCV DATA (3)'!$A$3:$A$9,'MASTER DATA FILE RAW COAL 2 (3)'!A185,'COAL RECEIPT &amp; GCV DATA (3)'!$O$3:$O$9)</f>
        <v>0</v>
      </c>
      <c r="P185" s="15">
        <f t="shared" si="17"/>
        <v>0</v>
      </c>
      <c r="Q185" s="15">
        <f>SUMIF('COAL RECEIPT &amp; GCV DATA (3)'!$A$3:$A$9,'MASTER DATA FILE RAW COAL 2 (3)'!A185,'COAL RECEIPT &amp; GCV DATA (3)'!$Q$3:$Q$9)+IF(H185=$J$234,($K$234*K185),0)+IF(H185=$J$235,($K$235*K185),0)++IF(H184=$J$235,($K$236*K185),0)</f>
        <v>0</v>
      </c>
      <c r="R185" s="16">
        <f>SUMIF('COAL RECEIPT &amp; GCV DATA (3)'!$A$3:$A$9,'MASTER DATA FILE RAW COAL 2 (3)'!A185,'COAL RECEIPT &amp; GCV DATA (3)'!$R$3:$R$9)+IF(H185=$J$234,($K$234*K185),0)+IF(H185=$J$235,($K$235*K185),0)</f>
        <v>0</v>
      </c>
      <c r="S185" s="15">
        <f t="shared" si="14"/>
        <v>0</v>
      </c>
      <c r="T185" s="15">
        <f>SUMIF('COAL RECEIPT &amp; GCV DATA (3)'!$A$3:$A$9,'MASTER DATA FILE RAW COAL 2 (3)'!A185,'COAL RECEIPT &amp; GCV DATA (3)'!$T$3:$T$9)</f>
        <v>0</v>
      </c>
      <c r="U185" s="15">
        <f t="shared" si="15"/>
        <v>0</v>
      </c>
      <c r="V185" s="15">
        <f>SUMIF('COAL RECEIPT &amp; GCV DATA (3)'!$A$3:$A$9,'MASTER DATA FILE RAW COAL 2 (3)'!A185,'COAL RECEIPT &amp; GCV DATA (3)'!$V$3:$V$9)</f>
        <v>0</v>
      </c>
      <c r="W185" s="15">
        <f t="shared" si="16"/>
        <v>0</v>
      </c>
    </row>
    <row r="186" spans="1:23" customFormat="1" x14ac:dyDescent="0.3">
      <c r="A186" s="12"/>
      <c r="B186" s="12">
        <f>SUMIF('COAL RECEIPT &amp; GCV DATA (3)'!$A$3:$A$9,'MASTER DATA FILE RAW COAL 2 (3)'!A186,'COAL RECEIPT &amp; GCV DATA (3)'!$B$3:$B$9)</f>
        <v>0</v>
      </c>
      <c r="C186" s="13">
        <f>SUMIF('COAL RECEIPT &amp; GCV DATA (3)'!$A$3:$A$9,'MASTER DATA FILE RAW COAL 2 (3)'!A186,'COAL RECEIPT &amp; GCV DATA (3)'!$C$3:$C$9)</f>
        <v>0</v>
      </c>
      <c r="D186" s="13">
        <f>IFERROR(VLOOKUP(A186,'COAL RECEIPT &amp; GCV DATA (3)'!$A$2:$V$9,4,0),0)</f>
        <v>0</v>
      </c>
      <c r="E186" s="14">
        <f>IFERROR(VLOOKUP(A186,'COAL RECEIPT &amp; GCV DATA (3)'!$A$2:$V$9,5,0),0)</f>
        <v>0</v>
      </c>
      <c r="F186" s="13">
        <f>SUMIF('COAL RECEIPT &amp; GCV DATA (3)'!$A$3:$A$9,'MASTER DATA FILE RAW COAL 2 (3)'!A186,'COAL RECEIPT &amp; GCV DATA (3)'!$F$3:$F$9)</f>
        <v>0</v>
      </c>
      <c r="G186" s="13">
        <f>IFERROR(VLOOKUP(A186,'COAL RECEIPT &amp; GCV DATA (3)'!$A$2:$V$9,7,0),0)</f>
        <v>0</v>
      </c>
      <c r="H186" s="13">
        <f>IFERROR(VLOOKUP(A186,'COAL RECEIPT &amp; GCV DATA (3)'!$A$2:$V$9,8,0),0)</f>
        <v>0</v>
      </c>
      <c r="I186" s="13">
        <f>IFERROR(VLOOKUP(A186,'COAL RECEIPT &amp; GCV DATA (3)'!$A$2:$V$9,9,0),0)</f>
        <v>0</v>
      </c>
      <c r="J186" s="13">
        <f>IFERROR(VLOOKUP(A186,'COAL RECEIPT &amp; GCV DATA (3)'!$A$2:$V$9,10,0),0)</f>
        <v>0</v>
      </c>
      <c r="K186" s="15">
        <f>SUMIF('COAL RECEIPT &amp; GCV DATA (3)'!$A$3:$A$9,'MASTER DATA FILE RAW COAL 2 (3)'!A186,'COAL RECEIPT &amp; GCV DATA (3)'!$K$3:$K$9)</f>
        <v>0</v>
      </c>
      <c r="L186" s="15">
        <f>SUMIF('COAL RECEIPT &amp; GCV DATA (3)'!$A$3:$A$9,'MASTER DATA FILE RAW COAL 2 (3)'!A186,'COAL RECEIPT &amp; GCV DATA (3)'!$L$3:$L$9)</f>
        <v>0</v>
      </c>
      <c r="M186" s="15">
        <f t="shared" si="12"/>
        <v>0</v>
      </c>
      <c r="N186" s="15">
        <f t="shared" si="13"/>
        <v>0</v>
      </c>
      <c r="O186" s="15">
        <f>SUMIF('COAL RECEIPT &amp; GCV DATA (3)'!$A$3:$A$9,'MASTER DATA FILE RAW COAL 2 (3)'!A186,'COAL RECEIPT &amp; GCV DATA (3)'!$O$3:$O$9)</f>
        <v>0</v>
      </c>
      <c r="P186" s="15">
        <f t="shared" si="17"/>
        <v>0</v>
      </c>
      <c r="Q186" s="15">
        <f>SUMIF('COAL RECEIPT &amp; GCV DATA (3)'!$A$3:$A$9,'MASTER DATA FILE RAW COAL 2 (3)'!A186,'COAL RECEIPT &amp; GCV DATA (3)'!$Q$3:$Q$9)+IF(H186=$J$234,($K$234*K186),0)+IF(H186=$J$235,($K$235*K186),0)++IF(H185=$J$235,($K$236*K186),0)</f>
        <v>0</v>
      </c>
      <c r="R186" s="16">
        <f>SUMIF('COAL RECEIPT &amp; GCV DATA (3)'!$A$3:$A$9,'MASTER DATA FILE RAW COAL 2 (3)'!A186,'COAL RECEIPT &amp; GCV DATA (3)'!$R$3:$R$9)+IF(H186=$J$234,($K$234*K186),0)+IF(H186=$J$235,($K$235*K186),0)</f>
        <v>0</v>
      </c>
      <c r="S186" s="15">
        <f t="shared" si="14"/>
        <v>0</v>
      </c>
      <c r="T186" s="15">
        <f>SUMIF('COAL RECEIPT &amp; GCV DATA (3)'!$A$3:$A$9,'MASTER DATA FILE RAW COAL 2 (3)'!A186,'COAL RECEIPT &amp; GCV DATA (3)'!$T$3:$T$9)</f>
        <v>0</v>
      </c>
      <c r="U186" s="15">
        <f t="shared" si="15"/>
        <v>0</v>
      </c>
      <c r="V186" s="15">
        <f>SUMIF('COAL RECEIPT &amp; GCV DATA (3)'!$A$3:$A$9,'MASTER DATA FILE RAW COAL 2 (3)'!A186,'COAL RECEIPT &amp; GCV DATA (3)'!$V$3:$V$9)</f>
        <v>0</v>
      </c>
      <c r="W186" s="15">
        <f t="shared" si="16"/>
        <v>0</v>
      </c>
    </row>
    <row r="187" spans="1:23" customFormat="1" x14ac:dyDescent="0.3">
      <c r="A187" s="12"/>
      <c r="B187" s="12">
        <f>SUMIF('COAL RECEIPT &amp; GCV DATA (3)'!$A$3:$A$9,'MASTER DATA FILE RAW COAL 2 (3)'!A187,'COAL RECEIPT &amp; GCV DATA (3)'!$B$3:$B$9)</f>
        <v>0</v>
      </c>
      <c r="C187" s="13">
        <f>SUMIF('COAL RECEIPT &amp; GCV DATA (3)'!$A$3:$A$9,'MASTER DATA FILE RAW COAL 2 (3)'!A187,'COAL RECEIPT &amp; GCV DATA (3)'!$C$3:$C$9)</f>
        <v>0</v>
      </c>
      <c r="D187" s="13">
        <f>IFERROR(VLOOKUP(A187,'COAL RECEIPT &amp; GCV DATA (3)'!$A$2:$V$9,4,0),0)</f>
        <v>0</v>
      </c>
      <c r="E187" s="14">
        <f>IFERROR(VLOOKUP(A187,'COAL RECEIPT &amp; GCV DATA (3)'!$A$2:$V$9,5,0),0)</f>
        <v>0</v>
      </c>
      <c r="F187" s="13">
        <f>SUMIF('COAL RECEIPT &amp; GCV DATA (3)'!$A$3:$A$9,'MASTER DATA FILE RAW COAL 2 (3)'!A187,'COAL RECEIPT &amp; GCV DATA (3)'!$F$3:$F$9)</f>
        <v>0</v>
      </c>
      <c r="G187" s="13">
        <f>IFERROR(VLOOKUP(A187,'COAL RECEIPT &amp; GCV DATA (3)'!$A$2:$V$9,7,0),0)</f>
        <v>0</v>
      </c>
      <c r="H187" s="13">
        <f>IFERROR(VLOOKUP(A187,'COAL RECEIPT &amp; GCV DATA (3)'!$A$2:$V$9,8,0),0)</f>
        <v>0</v>
      </c>
      <c r="I187" s="13">
        <f>IFERROR(VLOOKUP(A187,'COAL RECEIPT &amp; GCV DATA (3)'!$A$2:$V$9,9,0),0)</f>
        <v>0</v>
      </c>
      <c r="J187" s="13">
        <f>IFERROR(VLOOKUP(A187,'COAL RECEIPT &amp; GCV DATA (3)'!$A$2:$V$9,10,0),0)</f>
        <v>0</v>
      </c>
      <c r="K187" s="15">
        <f>SUMIF('COAL RECEIPT &amp; GCV DATA (3)'!$A$3:$A$9,'MASTER DATA FILE RAW COAL 2 (3)'!A187,'COAL RECEIPT &amp; GCV DATA (3)'!$K$3:$K$9)</f>
        <v>0</v>
      </c>
      <c r="L187" s="15">
        <f>SUMIF('COAL RECEIPT &amp; GCV DATA (3)'!$A$3:$A$9,'MASTER DATA FILE RAW COAL 2 (3)'!A187,'COAL RECEIPT &amp; GCV DATA (3)'!$L$3:$L$9)</f>
        <v>0</v>
      </c>
      <c r="M187" s="15">
        <f t="shared" si="12"/>
        <v>0</v>
      </c>
      <c r="N187" s="15">
        <f t="shared" si="13"/>
        <v>0</v>
      </c>
      <c r="O187" s="15">
        <f>SUMIF('COAL RECEIPT &amp; GCV DATA (3)'!$A$3:$A$9,'MASTER DATA FILE RAW COAL 2 (3)'!A187,'COAL RECEIPT &amp; GCV DATA (3)'!$O$3:$O$9)</f>
        <v>0</v>
      </c>
      <c r="P187" s="15">
        <f t="shared" si="17"/>
        <v>0</v>
      </c>
      <c r="Q187" s="15">
        <f>SUMIF('COAL RECEIPT &amp; GCV DATA (3)'!$A$3:$A$9,'MASTER DATA FILE RAW COAL 2 (3)'!A187,'COAL RECEIPT &amp; GCV DATA (3)'!$Q$3:$Q$9)+IF(H187=$J$234,($K$234*K187),0)+IF(H187=$J$235,($K$235*K187),0)++IF(H186=$J$235,($K$236*K187),0)</f>
        <v>0</v>
      </c>
      <c r="R187" s="16">
        <f>SUMIF('COAL RECEIPT &amp; GCV DATA (3)'!$A$3:$A$9,'MASTER DATA FILE RAW COAL 2 (3)'!A187,'COAL RECEIPT &amp; GCV DATA (3)'!$R$3:$R$9)+IF(H187=$J$234,($K$234*K187),0)+IF(H187=$J$235,($K$235*K187),0)</f>
        <v>0</v>
      </c>
      <c r="S187" s="15">
        <f t="shared" si="14"/>
        <v>0</v>
      </c>
      <c r="T187" s="15">
        <f>SUMIF('COAL RECEIPT &amp; GCV DATA (3)'!$A$3:$A$9,'MASTER DATA FILE RAW COAL 2 (3)'!A187,'COAL RECEIPT &amp; GCV DATA (3)'!$T$3:$T$9)</f>
        <v>0</v>
      </c>
      <c r="U187" s="15">
        <f t="shared" si="15"/>
        <v>0</v>
      </c>
      <c r="V187" s="15">
        <f>SUMIF('COAL RECEIPT &amp; GCV DATA (3)'!$A$3:$A$9,'MASTER DATA FILE RAW COAL 2 (3)'!A187,'COAL RECEIPT &amp; GCV DATA (3)'!$V$3:$V$9)</f>
        <v>0</v>
      </c>
      <c r="W187" s="15">
        <f t="shared" si="16"/>
        <v>0</v>
      </c>
    </row>
    <row r="188" spans="1:23" customFormat="1" x14ac:dyDescent="0.3">
      <c r="A188" s="12"/>
      <c r="B188" s="12">
        <f>SUMIF('COAL RECEIPT &amp; GCV DATA (3)'!$A$3:$A$9,'MASTER DATA FILE RAW COAL 2 (3)'!A188,'COAL RECEIPT &amp; GCV DATA (3)'!$B$3:$B$9)</f>
        <v>0</v>
      </c>
      <c r="C188" s="13">
        <f>SUMIF('COAL RECEIPT &amp; GCV DATA (3)'!$A$3:$A$9,'MASTER DATA FILE RAW COAL 2 (3)'!A188,'COAL RECEIPT &amp; GCV DATA (3)'!$C$3:$C$9)</f>
        <v>0</v>
      </c>
      <c r="D188" s="13">
        <f>IFERROR(VLOOKUP(A188,'COAL RECEIPT &amp; GCV DATA (3)'!$A$2:$V$9,4,0),0)</f>
        <v>0</v>
      </c>
      <c r="E188" s="14">
        <f>IFERROR(VLOOKUP(A188,'COAL RECEIPT &amp; GCV DATA (3)'!$A$2:$V$9,5,0),0)</f>
        <v>0</v>
      </c>
      <c r="F188" s="13">
        <f>SUMIF('COAL RECEIPT &amp; GCV DATA (3)'!$A$3:$A$9,'MASTER DATA FILE RAW COAL 2 (3)'!A188,'COAL RECEIPT &amp; GCV DATA (3)'!$F$3:$F$9)</f>
        <v>0</v>
      </c>
      <c r="G188" s="13">
        <f>IFERROR(VLOOKUP(A188,'COAL RECEIPT &amp; GCV DATA (3)'!$A$2:$V$9,7,0),0)</f>
        <v>0</v>
      </c>
      <c r="H188" s="13">
        <f>IFERROR(VLOOKUP(A188,'COAL RECEIPT &amp; GCV DATA (3)'!$A$2:$V$9,8,0),0)</f>
        <v>0</v>
      </c>
      <c r="I188" s="13">
        <f>IFERROR(VLOOKUP(A188,'COAL RECEIPT &amp; GCV DATA (3)'!$A$2:$V$9,9,0),0)</f>
        <v>0</v>
      </c>
      <c r="J188" s="13">
        <f>IFERROR(VLOOKUP(A188,'COAL RECEIPT &amp; GCV DATA (3)'!$A$2:$V$9,10,0),0)</f>
        <v>0</v>
      </c>
      <c r="K188" s="15">
        <f>SUMIF('COAL RECEIPT &amp; GCV DATA (3)'!$A$3:$A$9,'MASTER DATA FILE RAW COAL 2 (3)'!A188,'COAL RECEIPT &amp; GCV DATA (3)'!$K$3:$K$9)</f>
        <v>0</v>
      </c>
      <c r="L188" s="15">
        <f>SUMIF('COAL RECEIPT &amp; GCV DATA (3)'!$A$3:$A$9,'MASTER DATA FILE RAW COAL 2 (3)'!A188,'COAL RECEIPT &amp; GCV DATA (3)'!$L$3:$L$9)</f>
        <v>0</v>
      </c>
      <c r="M188" s="15">
        <f t="shared" si="12"/>
        <v>0</v>
      </c>
      <c r="N188" s="15">
        <f t="shared" si="13"/>
        <v>0</v>
      </c>
      <c r="O188" s="15">
        <f>SUMIF('COAL RECEIPT &amp; GCV DATA (3)'!$A$3:$A$9,'MASTER DATA FILE RAW COAL 2 (3)'!A188,'COAL RECEIPT &amp; GCV DATA (3)'!$O$3:$O$9)</f>
        <v>0</v>
      </c>
      <c r="P188" s="15">
        <f t="shared" si="17"/>
        <v>0</v>
      </c>
      <c r="Q188" s="15">
        <f>SUMIF('COAL RECEIPT &amp; GCV DATA (3)'!$A$3:$A$9,'MASTER DATA FILE RAW COAL 2 (3)'!A188,'COAL RECEIPT &amp; GCV DATA (3)'!$Q$3:$Q$9)+IF(H188=$J$234,($K$234*K188),0)+IF(H188=$J$235,($K$235*K188),0)++IF(H187=$J$235,($K$236*K188),0)</f>
        <v>0</v>
      </c>
      <c r="R188" s="16">
        <f>SUMIF('COAL RECEIPT &amp; GCV DATA (3)'!$A$3:$A$9,'MASTER DATA FILE RAW COAL 2 (3)'!A188,'COAL RECEIPT &amp; GCV DATA (3)'!$R$3:$R$9)+IF(H188=$J$234,($K$234*K188),0)+IF(H188=$J$235,($K$235*K188),0)</f>
        <v>0</v>
      </c>
      <c r="S188" s="15">
        <f t="shared" si="14"/>
        <v>0</v>
      </c>
      <c r="T188" s="15">
        <f>SUMIF('COAL RECEIPT &amp; GCV DATA (3)'!$A$3:$A$9,'MASTER DATA FILE RAW COAL 2 (3)'!A188,'COAL RECEIPT &amp; GCV DATA (3)'!$T$3:$T$9)</f>
        <v>0</v>
      </c>
      <c r="U188" s="15">
        <f t="shared" si="15"/>
        <v>0</v>
      </c>
      <c r="V188" s="15">
        <f>SUMIF('COAL RECEIPT &amp; GCV DATA (3)'!$A$3:$A$9,'MASTER DATA FILE RAW COAL 2 (3)'!A188,'COAL RECEIPT &amp; GCV DATA (3)'!$V$3:$V$9)</f>
        <v>0</v>
      </c>
      <c r="W188" s="15">
        <f t="shared" si="16"/>
        <v>0</v>
      </c>
    </row>
    <row r="189" spans="1:23" customFormat="1" x14ac:dyDescent="0.3">
      <c r="A189" s="12"/>
      <c r="B189" s="12">
        <f>SUMIF('COAL RECEIPT &amp; GCV DATA (3)'!$A$3:$A$9,'MASTER DATA FILE RAW COAL 2 (3)'!A189,'COAL RECEIPT &amp; GCV DATA (3)'!$B$3:$B$9)</f>
        <v>0</v>
      </c>
      <c r="C189" s="13">
        <f>SUMIF('COAL RECEIPT &amp; GCV DATA (3)'!$A$3:$A$9,'MASTER DATA FILE RAW COAL 2 (3)'!A189,'COAL RECEIPT &amp; GCV DATA (3)'!$C$3:$C$9)</f>
        <v>0</v>
      </c>
      <c r="D189" s="13">
        <f>IFERROR(VLOOKUP(A189,'COAL RECEIPT &amp; GCV DATA (3)'!$A$2:$V$9,4,0),0)</f>
        <v>0</v>
      </c>
      <c r="E189" s="14">
        <f>IFERROR(VLOOKUP(A189,'COAL RECEIPT &amp; GCV DATA (3)'!$A$2:$V$9,5,0),0)</f>
        <v>0</v>
      </c>
      <c r="F189" s="13">
        <f>SUMIF('COAL RECEIPT &amp; GCV DATA (3)'!$A$3:$A$9,'MASTER DATA FILE RAW COAL 2 (3)'!A189,'COAL RECEIPT &amp; GCV DATA (3)'!$F$3:$F$9)</f>
        <v>0</v>
      </c>
      <c r="G189" s="13">
        <f>IFERROR(VLOOKUP(A189,'COAL RECEIPT &amp; GCV DATA (3)'!$A$2:$V$9,7,0),0)</f>
        <v>0</v>
      </c>
      <c r="H189" s="13">
        <f>IFERROR(VLOOKUP(A189,'COAL RECEIPT &amp; GCV DATA (3)'!$A$2:$V$9,8,0),0)</f>
        <v>0</v>
      </c>
      <c r="I189" s="13">
        <f>IFERROR(VLOOKUP(A189,'COAL RECEIPT &amp; GCV DATA (3)'!$A$2:$V$9,9,0),0)</f>
        <v>0</v>
      </c>
      <c r="J189" s="13">
        <f>IFERROR(VLOOKUP(A189,'COAL RECEIPT &amp; GCV DATA (3)'!$A$2:$V$9,10,0),0)</f>
        <v>0</v>
      </c>
      <c r="K189" s="15">
        <f>SUMIF('COAL RECEIPT &amp; GCV DATA (3)'!$A$3:$A$9,'MASTER DATA FILE RAW COAL 2 (3)'!A189,'COAL RECEIPT &amp; GCV DATA (3)'!$K$3:$K$9)</f>
        <v>0</v>
      </c>
      <c r="L189" s="15">
        <f>SUMIF('COAL RECEIPT &amp; GCV DATA (3)'!$A$3:$A$9,'MASTER DATA FILE RAW COAL 2 (3)'!A189,'COAL RECEIPT &amp; GCV DATA (3)'!$L$3:$L$9)</f>
        <v>0</v>
      </c>
      <c r="M189" s="15">
        <f t="shared" si="12"/>
        <v>0</v>
      </c>
      <c r="N189" s="15">
        <f t="shared" si="13"/>
        <v>0</v>
      </c>
      <c r="O189" s="15">
        <f>SUMIF('COAL RECEIPT &amp; GCV DATA (3)'!$A$3:$A$9,'MASTER DATA FILE RAW COAL 2 (3)'!A189,'COAL RECEIPT &amp; GCV DATA (3)'!$O$3:$O$9)</f>
        <v>0</v>
      </c>
      <c r="P189" s="15">
        <f t="shared" si="17"/>
        <v>0</v>
      </c>
      <c r="Q189" s="15">
        <f>SUMIF('COAL RECEIPT &amp; GCV DATA (3)'!$A$3:$A$9,'MASTER DATA FILE RAW COAL 2 (3)'!A189,'COAL RECEIPT &amp; GCV DATA (3)'!$Q$3:$Q$9)+IF(H189=$J$234,($K$234*K189),0)+IF(H189=$J$235,($K$235*K189),0)++IF(H188=$J$235,($K$236*K189),0)</f>
        <v>0</v>
      </c>
      <c r="R189" s="16">
        <f>SUMIF('COAL RECEIPT &amp; GCV DATA (3)'!$A$3:$A$9,'MASTER DATA FILE RAW COAL 2 (3)'!A189,'COAL RECEIPT &amp; GCV DATA (3)'!$R$3:$R$9)+IF(H189=$J$234,($K$234*K189),0)+IF(H189=$J$235,($K$235*K189),0)</f>
        <v>0</v>
      </c>
      <c r="S189" s="15">
        <f t="shared" si="14"/>
        <v>0</v>
      </c>
      <c r="T189" s="15">
        <f>SUMIF('COAL RECEIPT &amp; GCV DATA (3)'!$A$3:$A$9,'MASTER DATA FILE RAW COAL 2 (3)'!A189,'COAL RECEIPT &amp; GCV DATA (3)'!$T$3:$T$9)</f>
        <v>0</v>
      </c>
      <c r="U189" s="15">
        <f t="shared" si="15"/>
        <v>0</v>
      </c>
      <c r="V189" s="15">
        <f>SUMIF('COAL RECEIPT &amp; GCV DATA (3)'!$A$3:$A$9,'MASTER DATA FILE RAW COAL 2 (3)'!A189,'COAL RECEIPT &amp; GCV DATA (3)'!$V$3:$V$9)</f>
        <v>0</v>
      </c>
      <c r="W189" s="15">
        <f t="shared" si="16"/>
        <v>0</v>
      </c>
    </row>
    <row r="190" spans="1:23" customFormat="1" x14ac:dyDescent="0.3">
      <c r="A190" s="12"/>
      <c r="B190" s="12">
        <f>SUMIF('COAL RECEIPT &amp; GCV DATA (3)'!$A$3:$A$9,'MASTER DATA FILE RAW COAL 2 (3)'!A190,'COAL RECEIPT &amp; GCV DATA (3)'!$B$3:$B$9)</f>
        <v>0</v>
      </c>
      <c r="C190" s="13">
        <f>SUMIF('COAL RECEIPT &amp; GCV DATA (3)'!$A$3:$A$9,'MASTER DATA FILE RAW COAL 2 (3)'!A190,'COAL RECEIPT &amp; GCV DATA (3)'!$C$3:$C$9)</f>
        <v>0</v>
      </c>
      <c r="D190" s="13">
        <f>IFERROR(VLOOKUP(A190,'COAL RECEIPT &amp; GCV DATA (3)'!$A$2:$V$9,4,0),0)</f>
        <v>0</v>
      </c>
      <c r="E190" s="14">
        <f>IFERROR(VLOOKUP(A190,'COAL RECEIPT &amp; GCV DATA (3)'!$A$2:$V$9,5,0),0)</f>
        <v>0</v>
      </c>
      <c r="F190" s="13">
        <f>SUMIF('COAL RECEIPT &amp; GCV DATA (3)'!$A$3:$A$9,'MASTER DATA FILE RAW COAL 2 (3)'!A190,'COAL RECEIPT &amp; GCV DATA (3)'!$F$3:$F$9)</f>
        <v>0</v>
      </c>
      <c r="G190" s="13">
        <f>IFERROR(VLOOKUP(A190,'COAL RECEIPT &amp; GCV DATA (3)'!$A$2:$V$9,7,0),0)</f>
        <v>0</v>
      </c>
      <c r="H190" s="13">
        <f>IFERROR(VLOOKUP(A190,'COAL RECEIPT &amp; GCV DATA (3)'!$A$2:$V$9,8,0),0)</f>
        <v>0</v>
      </c>
      <c r="I190" s="13">
        <f>IFERROR(VLOOKUP(A190,'COAL RECEIPT &amp; GCV DATA (3)'!$A$2:$V$9,9,0),0)</f>
        <v>0</v>
      </c>
      <c r="J190" s="13">
        <f>IFERROR(VLOOKUP(A190,'COAL RECEIPT &amp; GCV DATA (3)'!$A$2:$V$9,10,0),0)</f>
        <v>0</v>
      </c>
      <c r="K190" s="15">
        <f>SUMIF('COAL RECEIPT &amp; GCV DATA (3)'!$A$3:$A$9,'MASTER DATA FILE RAW COAL 2 (3)'!A190,'COAL RECEIPT &amp; GCV DATA (3)'!$K$3:$K$9)</f>
        <v>0</v>
      </c>
      <c r="L190" s="15">
        <f>SUMIF('COAL RECEIPT &amp; GCV DATA (3)'!$A$3:$A$9,'MASTER DATA FILE RAW COAL 2 (3)'!A190,'COAL RECEIPT &amp; GCV DATA (3)'!$L$3:$L$9)</f>
        <v>0</v>
      </c>
      <c r="M190" s="15">
        <f t="shared" si="12"/>
        <v>0</v>
      </c>
      <c r="N190" s="15">
        <f t="shared" si="13"/>
        <v>0</v>
      </c>
      <c r="O190" s="15">
        <f>SUMIF('COAL RECEIPT &amp; GCV DATA (3)'!$A$3:$A$9,'MASTER DATA FILE RAW COAL 2 (3)'!A190,'COAL RECEIPT &amp; GCV DATA (3)'!$O$3:$O$9)</f>
        <v>0</v>
      </c>
      <c r="P190" s="15">
        <f t="shared" si="17"/>
        <v>0</v>
      </c>
      <c r="Q190" s="15">
        <f>SUMIF('COAL RECEIPT &amp; GCV DATA (3)'!$A$3:$A$9,'MASTER DATA FILE RAW COAL 2 (3)'!A190,'COAL RECEIPT &amp; GCV DATA (3)'!$Q$3:$Q$9)+IF(H190=$J$234,($K$234*K190),0)+IF(H190=$J$235,($K$235*K190),0)++IF(H189=$J$235,($K$236*K190),0)</f>
        <v>0</v>
      </c>
      <c r="R190" s="16">
        <f>SUMIF('COAL RECEIPT &amp; GCV DATA (3)'!$A$3:$A$9,'MASTER DATA FILE RAW COAL 2 (3)'!A190,'COAL RECEIPT &amp; GCV DATA (3)'!$R$3:$R$9)+IF(H190=$J$234,($K$234*K190),0)+IF(H190=$J$235,($K$235*K190),0)</f>
        <v>0</v>
      </c>
      <c r="S190" s="15">
        <f t="shared" si="14"/>
        <v>0</v>
      </c>
      <c r="T190" s="15">
        <f>SUMIF('COAL RECEIPT &amp; GCV DATA (3)'!$A$3:$A$9,'MASTER DATA FILE RAW COAL 2 (3)'!A190,'COAL RECEIPT &amp; GCV DATA (3)'!$T$3:$T$9)</f>
        <v>0</v>
      </c>
      <c r="U190" s="15">
        <f t="shared" si="15"/>
        <v>0</v>
      </c>
      <c r="V190" s="15">
        <f>SUMIF('COAL RECEIPT &amp; GCV DATA (3)'!$A$3:$A$9,'MASTER DATA FILE RAW COAL 2 (3)'!A190,'COAL RECEIPT &amp; GCV DATA (3)'!$V$3:$V$9)</f>
        <v>0</v>
      </c>
      <c r="W190" s="15">
        <f t="shared" si="16"/>
        <v>0</v>
      </c>
    </row>
    <row r="191" spans="1:23" customFormat="1" x14ac:dyDescent="0.3">
      <c r="A191" s="12"/>
      <c r="B191" s="12">
        <f>SUMIF('COAL RECEIPT &amp; GCV DATA (3)'!$A$3:$A$9,'MASTER DATA FILE RAW COAL 2 (3)'!A191,'COAL RECEIPT &amp; GCV DATA (3)'!$B$3:$B$9)</f>
        <v>0</v>
      </c>
      <c r="C191" s="13">
        <f>SUMIF('COAL RECEIPT &amp; GCV DATA (3)'!$A$3:$A$9,'MASTER DATA FILE RAW COAL 2 (3)'!A191,'COAL RECEIPT &amp; GCV DATA (3)'!$C$3:$C$9)</f>
        <v>0</v>
      </c>
      <c r="D191" s="13">
        <f>IFERROR(VLOOKUP(A191,'COAL RECEIPT &amp; GCV DATA (3)'!$A$2:$V$9,4,0),0)</f>
        <v>0</v>
      </c>
      <c r="E191" s="14">
        <f>IFERROR(VLOOKUP(A191,'COAL RECEIPT &amp; GCV DATA (3)'!$A$2:$V$9,5,0),0)</f>
        <v>0</v>
      </c>
      <c r="F191" s="13">
        <f>SUMIF('COAL RECEIPT &amp; GCV DATA (3)'!$A$3:$A$9,'MASTER DATA FILE RAW COAL 2 (3)'!A191,'COAL RECEIPT &amp; GCV DATA (3)'!$F$3:$F$9)</f>
        <v>0</v>
      </c>
      <c r="G191" s="13">
        <f>IFERROR(VLOOKUP(A191,'COAL RECEIPT &amp; GCV DATA (3)'!$A$2:$V$9,7,0),0)</f>
        <v>0</v>
      </c>
      <c r="H191" s="13">
        <f>IFERROR(VLOOKUP(A191,'COAL RECEIPT &amp; GCV DATA (3)'!$A$2:$V$9,8,0),0)</f>
        <v>0</v>
      </c>
      <c r="I191" s="13">
        <f>IFERROR(VLOOKUP(A191,'COAL RECEIPT &amp; GCV DATA (3)'!$A$2:$V$9,9,0),0)</f>
        <v>0</v>
      </c>
      <c r="J191" s="13">
        <f>IFERROR(VLOOKUP(A191,'COAL RECEIPT &amp; GCV DATA (3)'!$A$2:$V$9,10,0),0)</f>
        <v>0</v>
      </c>
      <c r="K191" s="15">
        <f>SUMIF('COAL RECEIPT &amp; GCV DATA (3)'!$A$3:$A$9,'MASTER DATA FILE RAW COAL 2 (3)'!A191,'COAL RECEIPT &amp; GCV DATA (3)'!$K$3:$K$9)</f>
        <v>0</v>
      </c>
      <c r="L191" s="15">
        <f>SUMIF('COAL RECEIPT &amp; GCV DATA (3)'!$A$3:$A$9,'MASTER DATA FILE RAW COAL 2 (3)'!A191,'COAL RECEIPT &amp; GCV DATA (3)'!$L$3:$L$9)</f>
        <v>0</v>
      </c>
      <c r="M191" s="15">
        <f t="shared" si="12"/>
        <v>0</v>
      </c>
      <c r="N191" s="15">
        <f t="shared" si="13"/>
        <v>0</v>
      </c>
      <c r="O191" s="15">
        <f>SUMIF('COAL RECEIPT &amp; GCV DATA (3)'!$A$3:$A$9,'MASTER DATA FILE RAW COAL 2 (3)'!A191,'COAL RECEIPT &amp; GCV DATA (3)'!$O$3:$O$9)</f>
        <v>0</v>
      </c>
      <c r="P191" s="15">
        <f t="shared" si="17"/>
        <v>0</v>
      </c>
      <c r="Q191" s="15">
        <f>SUMIF('COAL RECEIPT &amp; GCV DATA (3)'!$A$3:$A$9,'MASTER DATA FILE RAW COAL 2 (3)'!A191,'COAL RECEIPT &amp; GCV DATA (3)'!$Q$3:$Q$9)+IF(H191=$J$234,($K$234*K191),0)+IF(H191=$J$235,($K$235*K191),0)++IF(H190=$J$235,($K$236*K191),0)</f>
        <v>0</v>
      </c>
      <c r="R191" s="16">
        <f>SUMIF('COAL RECEIPT &amp; GCV DATA (3)'!$A$3:$A$9,'MASTER DATA FILE RAW COAL 2 (3)'!A191,'COAL RECEIPT &amp; GCV DATA (3)'!$R$3:$R$9)+IF(H191=$J$234,($K$234*K191),0)+IF(H191=$J$235,($K$235*K191),0)</f>
        <v>0</v>
      </c>
      <c r="S191" s="15">
        <f t="shared" si="14"/>
        <v>0</v>
      </c>
      <c r="T191" s="15">
        <f>SUMIF('COAL RECEIPT &amp; GCV DATA (3)'!$A$3:$A$9,'MASTER DATA FILE RAW COAL 2 (3)'!A191,'COAL RECEIPT &amp; GCV DATA (3)'!$T$3:$T$9)</f>
        <v>0</v>
      </c>
      <c r="U191" s="15">
        <f t="shared" si="15"/>
        <v>0</v>
      </c>
      <c r="V191" s="15">
        <f>SUMIF('COAL RECEIPT &amp; GCV DATA (3)'!$A$3:$A$9,'MASTER DATA FILE RAW COAL 2 (3)'!A191,'COAL RECEIPT &amp; GCV DATA (3)'!$V$3:$V$9)</f>
        <v>0</v>
      </c>
      <c r="W191" s="15">
        <f t="shared" si="16"/>
        <v>0</v>
      </c>
    </row>
    <row r="192" spans="1:23" customFormat="1" x14ac:dyDescent="0.3">
      <c r="A192" s="12"/>
      <c r="B192" s="12">
        <f>SUMIF('COAL RECEIPT &amp; GCV DATA (3)'!$A$3:$A$9,'MASTER DATA FILE RAW COAL 2 (3)'!A192,'COAL RECEIPT &amp; GCV DATA (3)'!$B$3:$B$9)</f>
        <v>0</v>
      </c>
      <c r="C192" s="13">
        <f>SUMIF('COAL RECEIPT &amp; GCV DATA (3)'!$A$3:$A$9,'MASTER DATA FILE RAW COAL 2 (3)'!A192,'COAL RECEIPT &amp; GCV DATA (3)'!$C$3:$C$9)</f>
        <v>0</v>
      </c>
      <c r="D192" s="13">
        <f>IFERROR(VLOOKUP(A192,'COAL RECEIPT &amp; GCV DATA (3)'!$A$2:$V$9,4,0),0)</f>
        <v>0</v>
      </c>
      <c r="E192" s="14">
        <f>IFERROR(VLOOKUP(A192,'COAL RECEIPT &amp; GCV DATA (3)'!$A$2:$V$9,5,0),0)</f>
        <v>0</v>
      </c>
      <c r="F192" s="13">
        <f>SUMIF('COAL RECEIPT &amp; GCV DATA (3)'!$A$3:$A$9,'MASTER DATA FILE RAW COAL 2 (3)'!A192,'COAL RECEIPT &amp; GCV DATA (3)'!$F$3:$F$9)</f>
        <v>0</v>
      </c>
      <c r="G192" s="13">
        <f>IFERROR(VLOOKUP(A192,'COAL RECEIPT &amp; GCV DATA (3)'!$A$2:$V$9,7,0),0)</f>
        <v>0</v>
      </c>
      <c r="H192" s="13">
        <f>IFERROR(VLOOKUP(A192,'COAL RECEIPT &amp; GCV DATA (3)'!$A$2:$V$9,8,0),0)</f>
        <v>0</v>
      </c>
      <c r="I192" s="13">
        <f>IFERROR(VLOOKUP(A192,'COAL RECEIPT &amp; GCV DATA (3)'!$A$2:$V$9,9,0),0)</f>
        <v>0</v>
      </c>
      <c r="J192" s="13">
        <f>IFERROR(VLOOKUP(A192,'COAL RECEIPT &amp; GCV DATA (3)'!$A$2:$V$9,10,0),0)</f>
        <v>0</v>
      </c>
      <c r="K192" s="15">
        <f>SUMIF('COAL RECEIPT &amp; GCV DATA (3)'!$A$3:$A$9,'MASTER DATA FILE RAW COAL 2 (3)'!A192,'COAL RECEIPT &amp; GCV DATA (3)'!$K$3:$K$9)</f>
        <v>0</v>
      </c>
      <c r="L192" s="15">
        <f>SUMIF('COAL RECEIPT &amp; GCV DATA (3)'!$A$3:$A$9,'MASTER DATA FILE RAW COAL 2 (3)'!A192,'COAL RECEIPT &amp; GCV DATA (3)'!$L$3:$L$9)</f>
        <v>0</v>
      </c>
      <c r="M192" s="15">
        <f t="shared" si="12"/>
        <v>0</v>
      </c>
      <c r="N192" s="15">
        <f t="shared" si="13"/>
        <v>0</v>
      </c>
      <c r="O192" s="15">
        <f>SUMIF('COAL RECEIPT &amp; GCV DATA (3)'!$A$3:$A$9,'MASTER DATA FILE RAW COAL 2 (3)'!A192,'COAL RECEIPT &amp; GCV DATA (3)'!$O$3:$O$9)</f>
        <v>0</v>
      </c>
      <c r="P192" s="15">
        <f t="shared" si="17"/>
        <v>0</v>
      </c>
      <c r="Q192" s="15">
        <f>SUMIF('COAL RECEIPT &amp; GCV DATA (3)'!$A$3:$A$9,'MASTER DATA FILE RAW COAL 2 (3)'!A192,'COAL RECEIPT &amp; GCV DATA (3)'!$Q$3:$Q$9)+IF(H192=$J$234,($K$234*K192),0)+IF(H192=$J$235,($K$235*K192),0)++IF(H191=$J$235,($K$236*K192),0)</f>
        <v>0</v>
      </c>
      <c r="R192" s="16">
        <f>SUMIF('COAL RECEIPT &amp; GCV DATA (3)'!$A$3:$A$9,'MASTER DATA FILE RAW COAL 2 (3)'!A192,'COAL RECEIPT &amp; GCV DATA (3)'!$R$3:$R$9)+IF(H192=$J$234,($K$234*K192),0)+IF(H192=$J$235,($K$235*K192),0)</f>
        <v>0</v>
      </c>
      <c r="S192" s="15">
        <f t="shared" si="14"/>
        <v>0</v>
      </c>
      <c r="T192" s="15">
        <f>SUMIF('COAL RECEIPT &amp; GCV DATA (3)'!$A$3:$A$9,'MASTER DATA FILE RAW COAL 2 (3)'!A192,'COAL RECEIPT &amp; GCV DATA (3)'!$T$3:$T$9)</f>
        <v>0</v>
      </c>
      <c r="U192" s="15">
        <f t="shared" si="15"/>
        <v>0</v>
      </c>
      <c r="V192" s="15">
        <f>SUMIF('COAL RECEIPT &amp; GCV DATA (3)'!$A$3:$A$9,'MASTER DATA FILE RAW COAL 2 (3)'!A192,'COAL RECEIPT &amp; GCV DATA (3)'!$V$3:$V$9)</f>
        <v>0</v>
      </c>
      <c r="W192" s="15">
        <f t="shared" si="16"/>
        <v>0</v>
      </c>
    </row>
    <row r="193" spans="1:23" customFormat="1" x14ac:dyDescent="0.3">
      <c r="A193" s="12"/>
      <c r="B193" s="12">
        <f>SUMIF('COAL RECEIPT &amp; GCV DATA (3)'!$A$3:$A$9,'MASTER DATA FILE RAW COAL 2 (3)'!A193,'COAL RECEIPT &amp; GCV DATA (3)'!$B$3:$B$9)</f>
        <v>0</v>
      </c>
      <c r="C193" s="13">
        <f>SUMIF('COAL RECEIPT &amp; GCV DATA (3)'!$A$3:$A$9,'MASTER DATA FILE RAW COAL 2 (3)'!A193,'COAL RECEIPT &amp; GCV DATA (3)'!$C$3:$C$9)</f>
        <v>0</v>
      </c>
      <c r="D193" s="13">
        <f>IFERROR(VLOOKUP(A193,'COAL RECEIPT &amp; GCV DATA (3)'!$A$2:$V$9,4,0),0)</f>
        <v>0</v>
      </c>
      <c r="E193" s="14">
        <f>IFERROR(VLOOKUP(A193,'COAL RECEIPT &amp; GCV DATA (3)'!$A$2:$V$9,5,0),0)</f>
        <v>0</v>
      </c>
      <c r="F193" s="13">
        <f>SUMIF('COAL RECEIPT &amp; GCV DATA (3)'!$A$3:$A$9,'MASTER DATA FILE RAW COAL 2 (3)'!A193,'COAL RECEIPT &amp; GCV DATA (3)'!$F$3:$F$9)</f>
        <v>0</v>
      </c>
      <c r="G193" s="13">
        <f>IFERROR(VLOOKUP(A193,'COAL RECEIPT &amp; GCV DATA (3)'!$A$2:$V$9,7,0),0)</f>
        <v>0</v>
      </c>
      <c r="H193" s="13">
        <f>IFERROR(VLOOKUP(A193,'COAL RECEIPT &amp; GCV DATA (3)'!$A$2:$V$9,8,0),0)</f>
        <v>0</v>
      </c>
      <c r="I193" s="13">
        <f>IFERROR(VLOOKUP(A193,'COAL RECEIPT &amp; GCV DATA (3)'!$A$2:$V$9,9,0),0)</f>
        <v>0</v>
      </c>
      <c r="J193" s="13">
        <f>IFERROR(VLOOKUP(A193,'COAL RECEIPT &amp; GCV DATA (3)'!$A$2:$V$9,10,0),0)</f>
        <v>0</v>
      </c>
      <c r="K193" s="15">
        <f>SUMIF('COAL RECEIPT &amp; GCV DATA (3)'!$A$3:$A$9,'MASTER DATA FILE RAW COAL 2 (3)'!A193,'COAL RECEIPT &amp; GCV DATA (3)'!$K$3:$K$9)</f>
        <v>0</v>
      </c>
      <c r="L193" s="15">
        <f>SUMIF('COAL RECEIPT &amp; GCV DATA (3)'!$A$3:$A$9,'MASTER DATA FILE RAW COAL 2 (3)'!A193,'COAL RECEIPT &amp; GCV DATA (3)'!$L$3:$L$9)</f>
        <v>0</v>
      </c>
      <c r="M193" s="15">
        <f t="shared" si="12"/>
        <v>0</v>
      </c>
      <c r="N193" s="15">
        <f t="shared" si="13"/>
        <v>0</v>
      </c>
      <c r="O193" s="15">
        <f>SUMIF('COAL RECEIPT &amp; GCV DATA (3)'!$A$3:$A$9,'MASTER DATA FILE RAW COAL 2 (3)'!A193,'COAL RECEIPT &amp; GCV DATA (3)'!$O$3:$O$9)</f>
        <v>0</v>
      </c>
      <c r="P193" s="15">
        <f t="shared" si="17"/>
        <v>0</v>
      </c>
      <c r="Q193" s="15">
        <f>SUMIF('COAL RECEIPT &amp; GCV DATA (3)'!$A$3:$A$9,'MASTER DATA FILE RAW COAL 2 (3)'!A193,'COAL RECEIPT &amp; GCV DATA (3)'!$Q$3:$Q$9)+IF(H193=$J$234,($K$234*K193),0)+IF(H193=$J$235,($K$235*K193),0)++IF(H192=$J$235,($K$236*K193),0)</f>
        <v>0</v>
      </c>
      <c r="R193" s="16">
        <f>SUMIF('COAL RECEIPT &amp; GCV DATA (3)'!$A$3:$A$9,'MASTER DATA FILE RAW COAL 2 (3)'!A193,'COAL RECEIPT &amp; GCV DATA (3)'!$R$3:$R$9)+IF(H193=$J$234,($K$234*K193),0)+IF(H193=$J$235,($K$235*K193),0)</f>
        <v>0</v>
      </c>
      <c r="S193" s="15">
        <f t="shared" si="14"/>
        <v>0</v>
      </c>
      <c r="T193" s="15">
        <f>SUMIF('COAL RECEIPT &amp; GCV DATA (3)'!$A$3:$A$9,'MASTER DATA FILE RAW COAL 2 (3)'!A193,'COAL RECEIPT &amp; GCV DATA (3)'!$T$3:$T$9)</f>
        <v>0</v>
      </c>
      <c r="U193" s="15">
        <f t="shared" si="15"/>
        <v>0</v>
      </c>
      <c r="V193" s="15">
        <f>SUMIF('COAL RECEIPT &amp; GCV DATA (3)'!$A$3:$A$9,'MASTER DATA FILE RAW COAL 2 (3)'!A193,'COAL RECEIPT &amp; GCV DATA (3)'!$V$3:$V$9)</f>
        <v>0</v>
      </c>
      <c r="W193" s="15">
        <f t="shared" si="16"/>
        <v>0</v>
      </c>
    </row>
    <row r="194" spans="1:23" customFormat="1" x14ac:dyDescent="0.3">
      <c r="A194" s="12"/>
      <c r="B194" s="12">
        <f>SUMIF('COAL RECEIPT &amp; GCV DATA (3)'!$A$3:$A$9,'MASTER DATA FILE RAW COAL 2 (3)'!A194,'COAL RECEIPT &amp; GCV DATA (3)'!$B$3:$B$9)</f>
        <v>0</v>
      </c>
      <c r="C194" s="13">
        <f>SUMIF('COAL RECEIPT &amp; GCV DATA (3)'!$A$3:$A$9,'MASTER DATA FILE RAW COAL 2 (3)'!A194,'COAL RECEIPT &amp; GCV DATA (3)'!$C$3:$C$9)</f>
        <v>0</v>
      </c>
      <c r="D194" s="13">
        <f>IFERROR(VLOOKUP(A194,'COAL RECEIPT &amp; GCV DATA (3)'!$A$2:$V$9,4,0),0)</f>
        <v>0</v>
      </c>
      <c r="E194" s="14">
        <f>IFERROR(VLOOKUP(A194,'COAL RECEIPT &amp; GCV DATA (3)'!$A$2:$V$9,5,0),0)</f>
        <v>0</v>
      </c>
      <c r="F194" s="13">
        <f>SUMIF('COAL RECEIPT &amp; GCV DATA (3)'!$A$3:$A$9,'MASTER DATA FILE RAW COAL 2 (3)'!A194,'COAL RECEIPT &amp; GCV DATA (3)'!$F$3:$F$9)</f>
        <v>0</v>
      </c>
      <c r="G194" s="13">
        <f>IFERROR(VLOOKUP(A194,'COAL RECEIPT &amp; GCV DATA (3)'!$A$2:$V$9,7,0),0)</f>
        <v>0</v>
      </c>
      <c r="H194" s="13">
        <f>IFERROR(VLOOKUP(A194,'COAL RECEIPT &amp; GCV DATA (3)'!$A$2:$V$9,8,0),0)</f>
        <v>0</v>
      </c>
      <c r="I194" s="13">
        <f>IFERROR(VLOOKUP(A194,'COAL RECEIPT &amp; GCV DATA (3)'!$A$2:$V$9,9,0),0)</f>
        <v>0</v>
      </c>
      <c r="J194" s="13">
        <f>IFERROR(VLOOKUP(A194,'COAL RECEIPT &amp; GCV DATA (3)'!$A$2:$V$9,10,0),0)</f>
        <v>0</v>
      </c>
      <c r="K194" s="15">
        <f>SUMIF('COAL RECEIPT &amp; GCV DATA (3)'!$A$3:$A$9,'MASTER DATA FILE RAW COAL 2 (3)'!A194,'COAL RECEIPT &amp; GCV DATA (3)'!$K$3:$K$9)</f>
        <v>0</v>
      </c>
      <c r="L194" s="15">
        <f>SUMIF('COAL RECEIPT &amp; GCV DATA (3)'!$A$3:$A$9,'MASTER DATA FILE RAW COAL 2 (3)'!A194,'COAL RECEIPT &amp; GCV DATA (3)'!$L$3:$L$9)</f>
        <v>0</v>
      </c>
      <c r="M194" s="15">
        <f t="shared" si="12"/>
        <v>0</v>
      </c>
      <c r="N194" s="15">
        <f t="shared" si="13"/>
        <v>0</v>
      </c>
      <c r="O194" s="15">
        <f>SUMIF('COAL RECEIPT &amp; GCV DATA (3)'!$A$3:$A$9,'MASTER DATA FILE RAW COAL 2 (3)'!A194,'COAL RECEIPT &amp; GCV DATA (3)'!$O$3:$O$9)</f>
        <v>0</v>
      </c>
      <c r="P194" s="15">
        <f t="shared" si="17"/>
        <v>0</v>
      </c>
      <c r="Q194" s="15">
        <f>SUMIF('COAL RECEIPT &amp; GCV DATA (3)'!$A$3:$A$9,'MASTER DATA FILE RAW COAL 2 (3)'!A194,'COAL RECEIPT &amp; GCV DATA (3)'!$Q$3:$Q$9)+IF(H194=$J$234,($K$234*K194),0)+IF(H194=$J$235,($K$235*K194),0)++IF(H193=$J$235,($K$236*K194),0)</f>
        <v>0</v>
      </c>
      <c r="R194" s="16">
        <f>SUMIF('COAL RECEIPT &amp; GCV DATA (3)'!$A$3:$A$9,'MASTER DATA FILE RAW COAL 2 (3)'!A194,'COAL RECEIPT &amp; GCV DATA (3)'!$R$3:$R$9)+IF(H194=$J$234,($K$234*K194),0)+IF(H194=$J$235,($K$235*K194),0)</f>
        <v>0</v>
      </c>
      <c r="S194" s="15">
        <f t="shared" si="14"/>
        <v>0</v>
      </c>
      <c r="T194" s="15">
        <f>SUMIF('COAL RECEIPT &amp; GCV DATA (3)'!$A$3:$A$9,'MASTER DATA FILE RAW COAL 2 (3)'!A194,'COAL RECEIPT &amp; GCV DATA (3)'!$T$3:$T$9)</f>
        <v>0</v>
      </c>
      <c r="U194" s="15">
        <f t="shared" si="15"/>
        <v>0</v>
      </c>
      <c r="V194" s="15">
        <f>SUMIF('COAL RECEIPT &amp; GCV DATA (3)'!$A$3:$A$9,'MASTER DATA FILE RAW COAL 2 (3)'!A194,'COAL RECEIPT &amp; GCV DATA (3)'!$V$3:$V$9)</f>
        <v>0</v>
      </c>
      <c r="W194" s="15">
        <f t="shared" si="16"/>
        <v>0</v>
      </c>
    </row>
    <row r="195" spans="1:23" customFormat="1" x14ac:dyDescent="0.3">
      <c r="A195" s="12"/>
      <c r="B195" s="12">
        <f>SUMIF('COAL RECEIPT &amp; GCV DATA (3)'!$A$3:$A$9,'MASTER DATA FILE RAW COAL 2 (3)'!A195,'COAL RECEIPT &amp; GCV DATA (3)'!$B$3:$B$9)</f>
        <v>0</v>
      </c>
      <c r="C195" s="13">
        <f>SUMIF('COAL RECEIPT &amp; GCV DATA (3)'!$A$3:$A$9,'MASTER DATA FILE RAW COAL 2 (3)'!A195,'COAL RECEIPT &amp; GCV DATA (3)'!$C$3:$C$9)</f>
        <v>0</v>
      </c>
      <c r="D195" s="13">
        <f>IFERROR(VLOOKUP(A195,'COAL RECEIPT &amp; GCV DATA (3)'!$A$2:$V$9,4,0),0)</f>
        <v>0</v>
      </c>
      <c r="E195" s="14">
        <f>IFERROR(VLOOKUP(A195,'COAL RECEIPT &amp; GCV DATA (3)'!$A$2:$V$9,5,0),0)</f>
        <v>0</v>
      </c>
      <c r="F195" s="13">
        <f>SUMIF('COAL RECEIPT &amp; GCV DATA (3)'!$A$3:$A$9,'MASTER DATA FILE RAW COAL 2 (3)'!A195,'COAL RECEIPT &amp; GCV DATA (3)'!$F$3:$F$9)</f>
        <v>0</v>
      </c>
      <c r="G195" s="13">
        <f>IFERROR(VLOOKUP(A195,'COAL RECEIPT &amp; GCV DATA (3)'!$A$2:$V$9,7,0),0)</f>
        <v>0</v>
      </c>
      <c r="H195" s="13">
        <f>IFERROR(VLOOKUP(A195,'COAL RECEIPT &amp; GCV DATA (3)'!$A$2:$V$9,8,0),0)</f>
        <v>0</v>
      </c>
      <c r="I195" s="13">
        <f>IFERROR(VLOOKUP(A195,'COAL RECEIPT &amp; GCV DATA (3)'!$A$2:$V$9,9,0),0)</f>
        <v>0</v>
      </c>
      <c r="J195" s="13">
        <f>IFERROR(VLOOKUP(A195,'COAL RECEIPT &amp; GCV DATA (3)'!$A$2:$V$9,10,0),0)</f>
        <v>0</v>
      </c>
      <c r="K195" s="15">
        <f>SUMIF('COAL RECEIPT &amp; GCV DATA (3)'!$A$3:$A$9,'MASTER DATA FILE RAW COAL 2 (3)'!A195,'COAL RECEIPT &amp; GCV DATA (3)'!$K$3:$K$9)</f>
        <v>0</v>
      </c>
      <c r="L195" s="15">
        <f>SUMIF('COAL RECEIPT &amp; GCV DATA (3)'!$A$3:$A$9,'MASTER DATA FILE RAW COAL 2 (3)'!A195,'COAL RECEIPT &amp; GCV DATA (3)'!$L$3:$L$9)</f>
        <v>0</v>
      </c>
      <c r="M195" s="15">
        <f t="shared" si="12"/>
        <v>0</v>
      </c>
      <c r="N195" s="15">
        <f t="shared" si="13"/>
        <v>0</v>
      </c>
      <c r="O195" s="15">
        <f>SUMIF('COAL RECEIPT &amp; GCV DATA (3)'!$A$3:$A$9,'MASTER DATA FILE RAW COAL 2 (3)'!A195,'COAL RECEIPT &amp; GCV DATA (3)'!$O$3:$O$9)</f>
        <v>0</v>
      </c>
      <c r="P195" s="15">
        <f t="shared" si="17"/>
        <v>0</v>
      </c>
      <c r="Q195" s="15">
        <f>SUMIF('COAL RECEIPT &amp; GCV DATA (3)'!$A$3:$A$9,'MASTER DATA FILE RAW COAL 2 (3)'!A195,'COAL RECEIPT &amp; GCV DATA (3)'!$Q$3:$Q$9)+IF(H195=$J$234,($K$234*K195),0)+IF(H195=$J$235,($K$235*K195),0)++IF(H194=$J$235,($K$236*K195),0)</f>
        <v>0</v>
      </c>
      <c r="R195" s="16">
        <f>SUMIF('COAL RECEIPT &amp; GCV DATA (3)'!$A$3:$A$9,'MASTER DATA FILE RAW COAL 2 (3)'!A195,'COAL RECEIPT &amp; GCV DATA (3)'!$R$3:$R$9)+IF(H195=$J$234,($K$234*K195),0)+IF(H195=$J$235,($K$235*K195),0)</f>
        <v>0</v>
      </c>
      <c r="S195" s="15">
        <f t="shared" si="14"/>
        <v>0</v>
      </c>
      <c r="T195" s="15">
        <f>SUMIF('COAL RECEIPT &amp; GCV DATA (3)'!$A$3:$A$9,'MASTER DATA FILE RAW COAL 2 (3)'!A195,'COAL RECEIPT &amp; GCV DATA (3)'!$T$3:$T$9)</f>
        <v>0</v>
      </c>
      <c r="U195" s="15">
        <f t="shared" si="15"/>
        <v>0</v>
      </c>
      <c r="V195" s="15">
        <f>SUMIF('COAL RECEIPT &amp; GCV DATA (3)'!$A$3:$A$9,'MASTER DATA FILE RAW COAL 2 (3)'!A195,'COAL RECEIPT &amp; GCV DATA (3)'!$V$3:$V$9)</f>
        <v>0</v>
      </c>
      <c r="W195" s="15">
        <f t="shared" si="16"/>
        <v>0</v>
      </c>
    </row>
    <row r="196" spans="1:23" customFormat="1" x14ac:dyDescent="0.3">
      <c r="A196" s="12"/>
      <c r="B196" s="12">
        <f>SUMIF('COAL RECEIPT &amp; GCV DATA (3)'!$A$3:$A$9,'MASTER DATA FILE RAW COAL 2 (3)'!A196,'COAL RECEIPT &amp; GCV DATA (3)'!$B$3:$B$9)</f>
        <v>0</v>
      </c>
      <c r="C196" s="13">
        <f>SUMIF('COAL RECEIPT &amp; GCV DATA (3)'!$A$3:$A$9,'MASTER DATA FILE RAW COAL 2 (3)'!A196,'COAL RECEIPT &amp; GCV DATA (3)'!$C$3:$C$9)</f>
        <v>0</v>
      </c>
      <c r="D196" s="13">
        <f>IFERROR(VLOOKUP(A196,'COAL RECEIPT &amp; GCV DATA (3)'!$A$2:$V$9,4,0),0)</f>
        <v>0</v>
      </c>
      <c r="E196" s="14">
        <f>IFERROR(VLOOKUP(A196,'COAL RECEIPT &amp; GCV DATA (3)'!$A$2:$V$9,5,0),0)</f>
        <v>0</v>
      </c>
      <c r="F196" s="13">
        <f>SUMIF('COAL RECEIPT &amp; GCV DATA (3)'!$A$3:$A$9,'MASTER DATA FILE RAW COAL 2 (3)'!A196,'COAL RECEIPT &amp; GCV DATA (3)'!$F$3:$F$9)</f>
        <v>0</v>
      </c>
      <c r="G196" s="13">
        <f>IFERROR(VLOOKUP(A196,'COAL RECEIPT &amp; GCV DATA (3)'!$A$2:$V$9,7,0),0)</f>
        <v>0</v>
      </c>
      <c r="H196" s="13">
        <f>IFERROR(VLOOKUP(A196,'COAL RECEIPT &amp; GCV DATA (3)'!$A$2:$V$9,8,0),0)</f>
        <v>0</v>
      </c>
      <c r="I196" s="13">
        <f>IFERROR(VLOOKUP(A196,'COAL RECEIPT &amp; GCV DATA (3)'!$A$2:$V$9,9,0),0)</f>
        <v>0</v>
      </c>
      <c r="J196" s="13">
        <f>IFERROR(VLOOKUP(A196,'COAL RECEIPT &amp; GCV DATA (3)'!$A$2:$V$9,10,0),0)</f>
        <v>0</v>
      </c>
      <c r="K196" s="15">
        <f>SUMIF('COAL RECEIPT &amp; GCV DATA (3)'!$A$3:$A$9,'MASTER DATA FILE RAW COAL 2 (3)'!A196,'COAL RECEIPT &amp; GCV DATA (3)'!$K$3:$K$9)</f>
        <v>0</v>
      </c>
      <c r="L196" s="15">
        <f>SUMIF('COAL RECEIPT &amp; GCV DATA (3)'!$A$3:$A$9,'MASTER DATA FILE RAW COAL 2 (3)'!A196,'COAL RECEIPT &amp; GCV DATA (3)'!$L$3:$L$9)</f>
        <v>0</v>
      </c>
      <c r="M196" s="15">
        <f t="shared" si="12"/>
        <v>0</v>
      </c>
      <c r="N196" s="15">
        <f t="shared" si="13"/>
        <v>0</v>
      </c>
      <c r="O196" s="15">
        <f>SUMIF('COAL RECEIPT &amp; GCV DATA (3)'!$A$3:$A$9,'MASTER DATA FILE RAW COAL 2 (3)'!A196,'COAL RECEIPT &amp; GCV DATA (3)'!$O$3:$O$9)</f>
        <v>0</v>
      </c>
      <c r="P196" s="15">
        <f t="shared" si="17"/>
        <v>0</v>
      </c>
      <c r="Q196" s="15">
        <f>SUMIF('COAL RECEIPT &amp; GCV DATA (3)'!$A$3:$A$9,'MASTER DATA FILE RAW COAL 2 (3)'!A196,'COAL RECEIPT &amp; GCV DATA (3)'!$Q$3:$Q$9)+IF(H196=$J$234,($K$234*K196),0)+IF(H196=$J$235,($K$235*K196),0)++IF(H195=$J$235,($K$236*K196),0)</f>
        <v>0</v>
      </c>
      <c r="R196" s="16">
        <f>SUMIF('COAL RECEIPT &amp; GCV DATA (3)'!$A$3:$A$9,'MASTER DATA FILE RAW COAL 2 (3)'!A196,'COAL RECEIPT &amp; GCV DATA (3)'!$R$3:$R$9)+IF(H196=$J$234,($K$234*K196),0)+IF(H196=$J$235,($K$235*K196),0)</f>
        <v>0</v>
      </c>
      <c r="S196" s="15">
        <f t="shared" si="14"/>
        <v>0</v>
      </c>
      <c r="T196" s="15">
        <f>SUMIF('COAL RECEIPT &amp; GCV DATA (3)'!$A$3:$A$9,'MASTER DATA FILE RAW COAL 2 (3)'!A196,'COAL RECEIPT &amp; GCV DATA (3)'!$T$3:$T$9)</f>
        <v>0</v>
      </c>
      <c r="U196" s="15">
        <f t="shared" si="15"/>
        <v>0</v>
      </c>
      <c r="V196" s="15">
        <f>SUMIF('COAL RECEIPT &amp; GCV DATA (3)'!$A$3:$A$9,'MASTER DATA FILE RAW COAL 2 (3)'!A196,'COAL RECEIPT &amp; GCV DATA (3)'!$V$3:$V$9)</f>
        <v>0</v>
      </c>
      <c r="W196" s="15">
        <f t="shared" si="16"/>
        <v>0</v>
      </c>
    </row>
    <row r="197" spans="1:23" customFormat="1" x14ac:dyDescent="0.3">
      <c r="A197" s="12"/>
      <c r="B197" s="12">
        <f>SUMIF('COAL RECEIPT &amp; GCV DATA (3)'!$A$3:$A$9,'MASTER DATA FILE RAW COAL 2 (3)'!A197,'COAL RECEIPT &amp; GCV DATA (3)'!$B$3:$B$9)</f>
        <v>0</v>
      </c>
      <c r="C197" s="13">
        <f>SUMIF('COAL RECEIPT &amp; GCV DATA (3)'!$A$3:$A$9,'MASTER DATA FILE RAW COAL 2 (3)'!A197,'COAL RECEIPT &amp; GCV DATA (3)'!$C$3:$C$9)</f>
        <v>0</v>
      </c>
      <c r="D197" s="13">
        <f>IFERROR(VLOOKUP(A197,'COAL RECEIPT &amp; GCV DATA (3)'!$A$2:$V$9,4,0),0)</f>
        <v>0</v>
      </c>
      <c r="E197" s="14">
        <f>IFERROR(VLOOKUP(A197,'COAL RECEIPT &amp; GCV DATA (3)'!$A$2:$V$9,5,0),0)</f>
        <v>0</v>
      </c>
      <c r="F197" s="13">
        <f>SUMIF('COAL RECEIPT &amp; GCV DATA (3)'!$A$3:$A$9,'MASTER DATA FILE RAW COAL 2 (3)'!A197,'COAL RECEIPT &amp; GCV DATA (3)'!$F$3:$F$9)</f>
        <v>0</v>
      </c>
      <c r="G197" s="13">
        <f>IFERROR(VLOOKUP(A197,'COAL RECEIPT &amp; GCV DATA (3)'!$A$2:$V$9,7,0),0)</f>
        <v>0</v>
      </c>
      <c r="H197" s="13">
        <f>IFERROR(VLOOKUP(A197,'COAL RECEIPT &amp; GCV DATA (3)'!$A$2:$V$9,8,0),0)</f>
        <v>0</v>
      </c>
      <c r="I197" s="13">
        <f>IFERROR(VLOOKUP(A197,'COAL RECEIPT &amp; GCV DATA (3)'!$A$2:$V$9,9,0),0)</f>
        <v>0</v>
      </c>
      <c r="J197" s="13">
        <f>IFERROR(VLOOKUP(A197,'COAL RECEIPT &amp; GCV DATA (3)'!$A$2:$V$9,10,0),0)</f>
        <v>0</v>
      </c>
      <c r="K197" s="15">
        <f>SUMIF('COAL RECEIPT &amp; GCV DATA (3)'!$A$3:$A$9,'MASTER DATA FILE RAW COAL 2 (3)'!A197,'COAL RECEIPT &amp; GCV DATA (3)'!$K$3:$K$9)</f>
        <v>0</v>
      </c>
      <c r="L197" s="15">
        <f>SUMIF('COAL RECEIPT &amp; GCV DATA (3)'!$A$3:$A$9,'MASTER DATA FILE RAW COAL 2 (3)'!A197,'COAL RECEIPT &amp; GCV DATA (3)'!$L$3:$L$9)</f>
        <v>0</v>
      </c>
      <c r="M197" s="15">
        <f t="shared" si="12"/>
        <v>0</v>
      </c>
      <c r="N197" s="15">
        <f t="shared" si="13"/>
        <v>0</v>
      </c>
      <c r="O197" s="15">
        <f>SUMIF('COAL RECEIPT &amp; GCV DATA (3)'!$A$3:$A$9,'MASTER DATA FILE RAW COAL 2 (3)'!A197,'COAL RECEIPT &amp; GCV DATA (3)'!$O$3:$O$9)</f>
        <v>0</v>
      </c>
      <c r="P197" s="15">
        <f t="shared" si="17"/>
        <v>0</v>
      </c>
      <c r="Q197" s="15">
        <f>SUMIF('COAL RECEIPT &amp; GCV DATA (3)'!$A$3:$A$9,'MASTER DATA FILE RAW COAL 2 (3)'!A197,'COAL RECEIPT &amp; GCV DATA (3)'!$Q$3:$Q$9)+IF(H197=$J$234,($K$234*K197),0)+IF(H197=$J$235,($K$235*K197),0)++IF(H196=$J$235,($K$236*K197),0)</f>
        <v>0</v>
      </c>
      <c r="R197" s="16">
        <f>SUMIF('COAL RECEIPT &amp; GCV DATA (3)'!$A$3:$A$9,'MASTER DATA FILE RAW COAL 2 (3)'!A197,'COAL RECEIPT &amp; GCV DATA (3)'!$R$3:$R$9)+IF(H197=$J$234,($K$234*K197),0)+IF(H197=$J$235,($K$235*K197),0)</f>
        <v>0</v>
      </c>
      <c r="S197" s="15">
        <f t="shared" si="14"/>
        <v>0</v>
      </c>
      <c r="T197" s="15">
        <f>SUMIF('COAL RECEIPT &amp; GCV DATA (3)'!$A$3:$A$9,'MASTER DATA FILE RAW COAL 2 (3)'!A197,'COAL RECEIPT &amp; GCV DATA (3)'!$T$3:$T$9)</f>
        <v>0</v>
      </c>
      <c r="U197" s="15">
        <f t="shared" si="15"/>
        <v>0</v>
      </c>
      <c r="V197" s="15">
        <f>SUMIF('COAL RECEIPT &amp; GCV DATA (3)'!$A$3:$A$9,'MASTER DATA FILE RAW COAL 2 (3)'!A197,'COAL RECEIPT &amp; GCV DATA (3)'!$V$3:$V$9)</f>
        <v>0</v>
      </c>
      <c r="W197" s="15">
        <f t="shared" si="16"/>
        <v>0</v>
      </c>
    </row>
    <row r="198" spans="1:23" customFormat="1" x14ac:dyDescent="0.3">
      <c r="A198" s="12"/>
      <c r="B198" s="12">
        <f>SUMIF('COAL RECEIPT &amp; GCV DATA (3)'!$A$3:$A$9,'MASTER DATA FILE RAW COAL 2 (3)'!A198,'COAL RECEIPT &amp; GCV DATA (3)'!$B$3:$B$9)</f>
        <v>0</v>
      </c>
      <c r="C198" s="13">
        <f>SUMIF('COAL RECEIPT &amp; GCV DATA (3)'!$A$3:$A$9,'MASTER DATA FILE RAW COAL 2 (3)'!A198,'COAL RECEIPT &amp; GCV DATA (3)'!$C$3:$C$9)</f>
        <v>0</v>
      </c>
      <c r="D198" s="13">
        <f>IFERROR(VLOOKUP(A198,'COAL RECEIPT &amp; GCV DATA (3)'!$A$2:$V$9,4,0),0)</f>
        <v>0</v>
      </c>
      <c r="E198" s="14">
        <f>IFERROR(VLOOKUP(A198,'COAL RECEIPT &amp; GCV DATA (3)'!$A$2:$V$9,5,0),0)</f>
        <v>0</v>
      </c>
      <c r="F198" s="13">
        <f>SUMIF('COAL RECEIPT &amp; GCV DATA (3)'!$A$3:$A$9,'MASTER DATA FILE RAW COAL 2 (3)'!A198,'COAL RECEIPT &amp; GCV DATA (3)'!$F$3:$F$9)</f>
        <v>0</v>
      </c>
      <c r="G198" s="13">
        <f>IFERROR(VLOOKUP(A198,'COAL RECEIPT &amp; GCV DATA (3)'!$A$2:$V$9,7,0),0)</f>
        <v>0</v>
      </c>
      <c r="H198" s="13">
        <f>IFERROR(VLOOKUP(A198,'COAL RECEIPT &amp; GCV DATA (3)'!$A$2:$V$9,8,0),0)</f>
        <v>0</v>
      </c>
      <c r="I198" s="13">
        <f>IFERROR(VLOOKUP(A198,'COAL RECEIPT &amp; GCV DATA (3)'!$A$2:$V$9,9,0),0)</f>
        <v>0</v>
      </c>
      <c r="J198" s="13">
        <f>IFERROR(VLOOKUP(A198,'COAL RECEIPT &amp; GCV DATA (3)'!$A$2:$V$9,10,0),0)</f>
        <v>0</v>
      </c>
      <c r="K198" s="15">
        <f>SUMIF('COAL RECEIPT &amp; GCV DATA (3)'!$A$3:$A$9,'MASTER DATA FILE RAW COAL 2 (3)'!A198,'COAL RECEIPT &amp; GCV DATA (3)'!$K$3:$K$9)</f>
        <v>0</v>
      </c>
      <c r="L198" s="15">
        <f>SUMIF('COAL RECEIPT &amp; GCV DATA (3)'!$A$3:$A$9,'MASTER DATA FILE RAW COAL 2 (3)'!A198,'COAL RECEIPT &amp; GCV DATA (3)'!$L$3:$L$9)</f>
        <v>0</v>
      </c>
      <c r="M198" s="15">
        <f t="shared" ref="M198:M216" si="18">+K198-L198</f>
        <v>0</v>
      </c>
      <c r="N198" s="15">
        <f t="shared" ref="N198:N216" si="19">+M198*S198</f>
        <v>0</v>
      </c>
      <c r="O198" s="15">
        <f>SUMIF('COAL RECEIPT &amp; GCV DATA (3)'!$A$3:$A$9,'MASTER DATA FILE RAW COAL 2 (3)'!A198,'COAL RECEIPT &amp; GCV DATA (3)'!$O$3:$O$9)</f>
        <v>0</v>
      </c>
      <c r="P198" s="15">
        <f t="shared" si="17"/>
        <v>0</v>
      </c>
      <c r="Q198" s="15">
        <f>SUMIF('COAL RECEIPT &amp; GCV DATA (3)'!$A$3:$A$9,'MASTER DATA FILE RAW COAL 2 (3)'!A198,'COAL RECEIPT &amp; GCV DATA (3)'!$Q$3:$Q$9)+IF(H198=$J$234,($K$234*K198),0)+IF(H198=$J$235,($K$235*K198),0)++IF(H197=$J$235,($K$236*K198),0)</f>
        <v>0</v>
      </c>
      <c r="R198" s="16">
        <f>SUMIF('COAL RECEIPT &amp; GCV DATA (3)'!$A$3:$A$9,'MASTER DATA FILE RAW COAL 2 (3)'!A198,'COAL RECEIPT &amp; GCV DATA (3)'!$R$3:$R$9)+IF(H198=$J$234,($K$234*K198),0)+IF(H198=$J$235,($K$235*K198),0)</f>
        <v>0</v>
      </c>
      <c r="S198" s="15">
        <f t="shared" ref="S198:S217" si="20">+IFERROR(R198/K198,0)</f>
        <v>0</v>
      </c>
      <c r="T198" s="15">
        <f>SUMIF('COAL RECEIPT &amp; GCV DATA (3)'!$A$3:$A$9,'MASTER DATA FILE RAW COAL 2 (3)'!A198,'COAL RECEIPT &amp; GCV DATA (3)'!$T$3:$T$9)</f>
        <v>0</v>
      </c>
      <c r="U198" s="15">
        <f t="shared" ref="U198:U216" si="21">+T198*L198</f>
        <v>0</v>
      </c>
      <c r="V198" s="15">
        <f>SUMIF('COAL RECEIPT &amp; GCV DATA (3)'!$A$3:$A$9,'MASTER DATA FILE RAW COAL 2 (3)'!A198,'COAL RECEIPT &amp; GCV DATA (3)'!$V$3:$V$9)</f>
        <v>0</v>
      </c>
      <c r="W198" s="15">
        <f t="shared" ref="W198:W216" si="22">+V198*L198</f>
        <v>0</v>
      </c>
    </row>
    <row r="199" spans="1:23" customFormat="1" x14ac:dyDescent="0.3">
      <c r="A199" s="12"/>
      <c r="B199" s="12">
        <f>SUMIF('COAL RECEIPT &amp; GCV DATA (3)'!$A$3:$A$9,'MASTER DATA FILE RAW COAL 2 (3)'!A199,'COAL RECEIPT &amp; GCV DATA (3)'!$B$3:$B$9)</f>
        <v>0</v>
      </c>
      <c r="C199" s="13">
        <f>SUMIF('COAL RECEIPT &amp; GCV DATA (3)'!$A$3:$A$9,'MASTER DATA FILE RAW COAL 2 (3)'!A199,'COAL RECEIPT &amp; GCV DATA (3)'!$C$3:$C$9)</f>
        <v>0</v>
      </c>
      <c r="D199" s="13">
        <f>IFERROR(VLOOKUP(A199,'COAL RECEIPT &amp; GCV DATA (3)'!$A$2:$V$9,4,0),0)</f>
        <v>0</v>
      </c>
      <c r="E199" s="14">
        <f>IFERROR(VLOOKUP(A199,'COAL RECEIPT &amp; GCV DATA (3)'!$A$2:$V$9,5,0),0)</f>
        <v>0</v>
      </c>
      <c r="F199" s="13">
        <f>SUMIF('COAL RECEIPT &amp; GCV DATA (3)'!$A$3:$A$9,'MASTER DATA FILE RAW COAL 2 (3)'!A199,'COAL RECEIPT &amp; GCV DATA (3)'!$F$3:$F$9)</f>
        <v>0</v>
      </c>
      <c r="G199" s="13">
        <f>IFERROR(VLOOKUP(A199,'COAL RECEIPT &amp; GCV DATA (3)'!$A$2:$V$9,7,0),0)</f>
        <v>0</v>
      </c>
      <c r="H199" s="13">
        <f>IFERROR(VLOOKUP(A199,'COAL RECEIPT &amp; GCV DATA (3)'!$A$2:$V$9,8,0),0)</f>
        <v>0</v>
      </c>
      <c r="I199" s="13">
        <f>IFERROR(VLOOKUP(A199,'COAL RECEIPT &amp; GCV DATA (3)'!$A$2:$V$9,9,0),0)</f>
        <v>0</v>
      </c>
      <c r="J199" s="13">
        <f>IFERROR(VLOOKUP(A199,'COAL RECEIPT &amp; GCV DATA (3)'!$A$2:$V$9,10,0),0)</f>
        <v>0</v>
      </c>
      <c r="K199" s="15">
        <f>SUMIF('COAL RECEIPT &amp; GCV DATA (3)'!$A$3:$A$9,'MASTER DATA FILE RAW COAL 2 (3)'!A199,'COAL RECEIPT &amp; GCV DATA (3)'!$K$3:$K$9)</f>
        <v>0</v>
      </c>
      <c r="L199" s="15">
        <f>SUMIF('COAL RECEIPT &amp; GCV DATA (3)'!$A$3:$A$9,'MASTER DATA FILE RAW COAL 2 (3)'!A199,'COAL RECEIPT &amp; GCV DATA (3)'!$L$3:$L$9)</f>
        <v>0</v>
      </c>
      <c r="M199" s="15">
        <f t="shared" si="18"/>
        <v>0</v>
      </c>
      <c r="N199" s="15">
        <f t="shared" si="19"/>
        <v>0</v>
      </c>
      <c r="O199" s="15">
        <f>SUMIF('COAL RECEIPT &amp; GCV DATA (3)'!$A$3:$A$9,'MASTER DATA FILE RAW COAL 2 (3)'!A199,'COAL RECEIPT &amp; GCV DATA (3)'!$O$3:$O$9)</f>
        <v>0</v>
      </c>
      <c r="P199" s="15">
        <f t="shared" si="17"/>
        <v>0</v>
      </c>
      <c r="Q199" s="15">
        <f>SUMIF('COAL RECEIPT &amp; GCV DATA (3)'!$A$3:$A$9,'MASTER DATA FILE RAW COAL 2 (3)'!A199,'COAL RECEIPT &amp; GCV DATA (3)'!$Q$3:$Q$9)+IF(H199=$J$234,($K$234*K199),0)+IF(H199=$J$235,($K$235*K199),0)++IF(H198=$J$235,($K$236*K199),0)</f>
        <v>0</v>
      </c>
      <c r="R199" s="16">
        <f>SUMIF('COAL RECEIPT &amp; GCV DATA (3)'!$A$3:$A$9,'MASTER DATA FILE RAW COAL 2 (3)'!A199,'COAL RECEIPT &amp; GCV DATA (3)'!$R$3:$R$9)+IF(H199=$J$234,($K$234*K199),0)+IF(H199=$J$235,($K$235*K199),0)</f>
        <v>0</v>
      </c>
      <c r="S199" s="15">
        <f t="shared" si="20"/>
        <v>0</v>
      </c>
      <c r="T199" s="15">
        <f>SUMIF('COAL RECEIPT &amp; GCV DATA (3)'!$A$3:$A$9,'MASTER DATA FILE RAW COAL 2 (3)'!A199,'COAL RECEIPT &amp; GCV DATA (3)'!$T$3:$T$9)</f>
        <v>0</v>
      </c>
      <c r="U199" s="15">
        <f t="shared" si="21"/>
        <v>0</v>
      </c>
      <c r="V199" s="15">
        <f>SUMIF('COAL RECEIPT &amp; GCV DATA (3)'!$A$3:$A$9,'MASTER DATA FILE RAW COAL 2 (3)'!A199,'COAL RECEIPT &amp; GCV DATA (3)'!$V$3:$V$9)</f>
        <v>0</v>
      </c>
      <c r="W199" s="15">
        <f t="shared" si="22"/>
        <v>0</v>
      </c>
    </row>
    <row r="200" spans="1:23" customFormat="1" x14ac:dyDescent="0.3">
      <c r="A200" s="12"/>
      <c r="B200" s="12">
        <f>SUMIF('COAL RECEIPT &amp; GCV DATA (3)'!$A$3:$A$9,'MASTER DATA FILE RAW COAL 2 (3)'!A200,'COAL RECEIPT &amp; GCV DATA (3)'!$B$3:$B$9)</f>
        <v>0</v>
      </c>
      <c r="C200" s="13">
        <f>SUMIF('COAL RECEIPT &amp; GCV DATA (3)'!$A$3:$A$9,'MASTER DATA FILE RAW COAL 2 (3)'!A200,'COAL RECEIPT &amp; GCV DATA (3)'!$C$3:$C$9)</f>
        <v>0</v>
      </c>
      <c r="D200" s="13">
        <f>IFERROR(VLOOKUP(A200,'COAL RECEIPT &amp; GCV DATA (3)'!$A$2:$V$9,4,0),0)</f>
        <v>0</v>
      </c>
      <c r="E200" s="14">
        <f>IFERROR(VLOOKUP(A200,'COAL RECEIPT &amp; GCV DATA (3)'!$A$2:$V$9,5,0),0)</f>
        <v>0</v>
      </c>
      <c r="F200" s="13">
        <f>SUMIF('COAL RECEIPT &amp; GCV DATA (3)'!$A$3:$A$9,'MASTER DATA FILE RAW COAL 2 (3)'!A200,'COAL RECEIPT &amp; GCV DATA (3)'!$F$3:$F$9)</f>
        <v>0</v>
      </c>
      <c r="G200" s="13">
        <f>IFERROR(VLOOKUP(A200,'COAL RECEIPT &amp; GCV DATA (3)'!$A$2:$V$9,7,0),0)</f>
        <v>0</v>
      </c>
      <c r="H200" s="13">
        <f>IFERROR(VLOOKUP(A200,'COAL RECEIPT &amp; GCV DATA (3)'!$A$2:$V$9,8,0),0)</f>
        <v>0</v>
      </c>
      <c r="I200" s="13">
        <f>IFERROR(VLOOKUP(A200,'COAL RECEIPT &amp; GCV DATA (3)'!$A$2:$V$9,9,0),0)</f>
        <v>0</v>
      </c>
      <c r="J200" s="13">
        <f>IFERROR(VLOOKUP(A200,'COAL RECEIPT &amp; GCV DATA (3)'!$A$2:$V$9,10,0),0)</f>
        <v>0</v>
      </c>
      <c r="K200" s="15">
        <f>SUMIF('COAL RECEIPT &amp; GCV DATA (3)'!$A$3:$A$9,'MASTER DATA FILE RAW COAL 2 (3)'!A200,'COAL RECEIPT &amp; GCV DATA (3)'!$K$3:$K$9)</f>
        <v>0</v>
      </c>
      <c r="L200" s="15">
        <f>SUMIF('COAL RECEIPT &amp; GCV DATA (3)'!$A$3:$A$9,'MASTER DATA FILE RAW COAL 2 (3)'!A200,'COAL RECEIPT &amp; GCV DATA (3)'!$L$3:$L$9)</f>
        <v>0</v>
      </c>
      <c r="M200" s="15">
        <f t="shared" si="18"/>
        <v>0</v>
      </c>
      <c r="N200" s="15">
        <f t="shared" si="19"/>
        <v>0</v>
      </c>
      <c r="O200" s="15">
        <f>SUMIF('COAL RECEIPT &amp; GCV DATA (3)'!$A$3:$A$9,'MASTER DATA FILE RAW COAL 2 (3)'!A200,'COAL RECEIPT &amp; GCV DATA (3)'!$O$3:$O$9)</f>
        <v>0</v>
      </c>
      <c r="P200" s="15">
        <f t="shared" si="17"/>
        <v>0</v>
      </c>
      <c r="Q200" s="15">
        <f>SUMIF('COAL RECEIPT &amp; GCV DATA (3)'!$A$3:$A$9,'MASTER DATA FILE RAW COAL 2 (3)'!A200,'COAL RECEIPT &amp; GCV DATA (3)'!$Q$3:$Q$9)+IF(H200=$J$234,($K$234*K200),0)+IF(H200=$J$235,($K$235*K200),0)++IF(H199=$J$235,($K$236*K200),0)</f>
        <v>0</v>
      </c>
      <c r="R200" s="16">
        <f>SUMIF('COAL RECEIPT &amp; GCV DATA (3)'!$A$3:$A$9,'MASTER DATA FILE RAW COAL 2 (3)'!A200,'COAL RECEIPT &amp; GCV DATA (3)'!$R$3:$R$9)+IF(H200=$J$234,($K$234*K200),0)+IF(H200=$J$235,($K$235*K200),0)</f>
        <v>0</v>
      </c>
      <c r="S200" s="15">
        <f t="shared" si="20"/>
        <v>0</v>
      </c>
      <c r="T200" s="15">
        <f>SUMIF('COAL RECEIPT &amp; GCV DATA (3)'!$A$3:$A$9,'MASTER DATA FILE RAW COAL 2 (3)'!A200,'COAL RECEIPT &amp; GCV DATA (3)'!$T$3:$T$9)</f>
        <v>0</v>
      </c>
      <c r="U200" s="15">
        <f t="shared" si="21"/>
        <v>0</v>
      </c>
      <c r="V200" s="15">
        <f>SUMIF('COAL RECEIPT &amp; GCV DATA (3)'!$A$3:$A$9,'MASTER DATA FILE RAW COAL 2 (3)'!A200,'COAL RECEIPT &amp; GCV DATA (3)'!$V$3:$V$9)</f>
        <v>0</v>
      </c>
      <c r="W200" s="15">
        <f t="shared" si="22"/>
        <v>0</v>
      </c>
    </row>
    <row r="201" spans="1:23" customFormat="1" x14ac:dyDescent="0.3">
      <c r="A201" s="12"/>
      <c r="B201" s="12">
        <f>SUMIF('COAL RECEIPT &amp; GCV DATA (3)'!$A$3:$A$9,'MASTER DATA FILE RAW COAL 2 (3)'!A201,'COAL RECEIPT &amp; GCV DATA (3)'!$B$3:$B$9)</f>
        <v>0</v>
      </c>
      <c r="C201" s="13">
        <f>SUMIF('COAL RECEIPT &amp; GCV DATA (3)'!$A$3:$A$9,'MASTER DATA FILE RAW COAL 2 (3)'!A201,'COAL RECEIPT &amp; GCV DATA (3)'!$C$3:$C$9)</f>
        <v>0</v>
      </c>
      <c r="D201" s="13">
        <f>IFERROR(VLOOKUP(A201,'COAL RECEIPT &amp; GCV DATA (3)'!$A$2:$V$9,4,0),0)</f>
        <v>0</v>
      </c>
      <c r="E201" s="14">
        <f>IFERROR(VLOOKUP(A201,'COAL RECEIPT &amp; GCV DATA (3)'!$A$2:$V$9,5,0),0)</f>
        <v>0</v>
      </c>
      <c r="F201" s="13">
        <f>SUMIF('COAL RECEIPT &amp; GCV DATA (3)'!$A$3:$A$9,'MASTER DATA FILE RAW COAL 2 (3)'!A201,'COAL RECEIPT &amp; GCV DATA (3)'!$F$3:$F$9)</f>
        <v>0</v>
      </c>
      <c r="G201" s="13">
        <f>IFERROR(VLOOKUP(A201,'COAL RECEIPT &amp; GCV DATA (3)'!$A$2:$V$9,7,0),0)</f>
        <v>0</v>
      </c>
      <c r="H201" s="13">
        <f>IFERROR(VLOOKUP(A201,'COAL RECEIPT &amp; GCV DATA (3)'!$A$2:$V$9,8,0),0)</f>
        <v>0</v>
      </c>
      <c r="I201" s="13">
        <f>IFERROR(VLOOKUP(A201,'COAL RECEIPT &amp; GCV DATA (3)'!$A$2:$V$9,9,0),0)</f>
        <v>0</v>
      </c>
      <c r="J201" s="13">
        <f>IFERROR(VLOOKUP(A201,'COAL RECEIPT &amp; GCV DATA (3)'!$A$2:$V$9,10,0),0)</f>
        <v>0</v>
      </c>
      <c r="K201" s="15">
        <f>SUMIF('COAL RECEIPT &amp; GCV DATA (3)'!$A$3:$A$9,'MASTER DATA FILE RAW COAL 2 (3)'!A201,'COAL RECEIPT &amp; GCV DATA (3)'!$K$3:$K$9)</f>
        <v>0</v>
      </c>
      <c r="L201" s="15">
        <f>SUMIF('COAL RECEIPT &amp; GCV DATA (3)'!$A$3:$A$9,'MASTER DATA FILE RAW COAL 2 (3)'!A201,'COAL RECEIPT &amp; GCV DATA (3)'!$L$3:$L$9)</f>
        <v>0</v>
      </c>
      <c r="M201" s="15">
        <f t="shared" si="18"/>
        <v>0</v>
      </c>
      <c r="N201" s="15">
        <f t="shared" si="19"/>
        <v>0</v>
      </c>
      <c r="O201" s="15">
        <f>SUMIF('COAL RECEIPT &amp; GCV DATA (3)'!$A$3:$A$9,'MASTER DATA FILE RAW COAL 2 (3)'!A201,'COAL RECEIPT &amp; GCV DATA (3)'!$O$3:$O$9)</f>
        <v>0</v>
      </c>
      <c r="P201" s="15">
        <f t="shared" si="17"/>
        <v>0</v>
      </c>
      <c r="Q201" s="15">
        <f>SUMIF('COAL RECEIPT &amp; GCV DATA (3)'!$A$3:$A$9,'MASTER DATA FILE RAW COAL 2 (3)'!A201,'COAL RECEIPT &amp; GCV DATA (3)'!$Q$3:$Q$9)+IF(H201=$J$234,($K$234*K201),0)+IF(H201=$J$235,($K$235*K201),0)++IF(H200=$J$235,($K$236*K201),0)</f>
        <v>0</v>
      </c>
      <c r="R201" s="16">
        <f>SUMIF('COAL RECEIPT &amp; GCV DATA (3)'!$A$3:$A$9,'MASTER DATA FILE RAW COAL 2 (3)'!A201,'COAL RECEIPT &amp; GCV DATA (3)'!$R$3:$R$9)+IF(H201=$J$234,($K$234*K201),0)+IF(H201=$J$235,($K$235*K201),0)</f>
        <v>0</v>
      </c>
      <c r="S201" s="15">
        <f t="shared" si="20"/>
        <v>0</v>
      </c>
      <c r="T201" s="15">
        <f>SUMIF('COAL RECEIPT &amp; GCV DATA (3)'!$A$3:$A$9,'MASTER DATA FILE RAW COAL 2 (3)'!A201,'COAL RECEIPT &amp; GCV DATA (3)'!$T$3:$T$9)</f>
        <v>0</v>
      </c>
      <c r="U201" s="15">
        <f t="shared" si="21"/>
        <v>0</v>
      </c>
      <c r="V201" s="15">
        <f>SUMIF('COAL RECEIPT &amp; GCV DATA (3)'!$A$3:$A$9,'MASTER DATA FILE RAW COAL 2 (3)'!A201,'COAL RECEIPT &amp; GCV DATA (3)'!$V$3:$V$9)</f>
        <v>0</v>
      </c>
      <c r="W201" s="15">
        <f t="shared" si="22"/>
        <v>0</v>
      </c>
    </row>
    <row r="202" spans="1:23" customFormat="1" x14ac:dyDescent="0.3">
      <c r="A202" s="12"/>
      <c r="B202" s="12">
        <f>SUMIF('COAL RECEIPT &amp; GCV DATA (3)'!$A$3:$A$9,'MASTER DATA FILE RAW COAL 2 (3)'!A202,'COAL RECEIPT &amp; GCV DATA (3)'!$B$3:$B$9)</f>
        <v>0</v>
      </c>
      <c r="C202" s="13">
        <f>SUMIF('COAL RECEIPT &amp; GCV DATA (3)'!$A$3:$A$9,'MASTER DATA FILE RAW COAL 2 (3)'!A202,'COAL RECEIPT &amp; GCV DATA (3)'!$C$3:$C$9)</f>
        <v>0</v>
      </c>
      <c r="D202" s="13">
        <f>IFERROR(VLOOKUP(A202,'COAL RECEIPT &amp; GCV DATA (3)'!$A$2:$V$9,4,0),0)</f>
        <v>0</v>
      </c>
      <c r="E202" s="14">
        <f>IFERROR(VLOOKUP(A202,'COAL RECEIPT &amp; GCV DATA (3)'!$A$2:$V$9,5,0),0)</f>
        <v>0</v>
      </c>
      <c r="F202" s="13">
        <f>SUMIF('COAL RECEIPT &amp; GCV DATA (3)'!$A$3:$A$9,'MASTER DATA FILE RAW COAL 2 (3)'!A202,'COAL RECEIPT &amp; GCV DATA (3)'!$F$3:$F$9)</f>
        <v>0</v>
      </c>
      <c r="G202" s="13">
        <f>IFERROR(VLOOKUP(A202,'COAL RECEIPT &amp; GCV DATA (3)'!$A$2:$V$9,7,0),0)</f>
        <v>0</v>
      </c>
      <c r="H202" s="13">
        <f>IFERROR(VLOOKUP(A202,'COAL RECEIPT &amp; GCV DATA (3)'!$A$2:$V$9,8,0),0)</f>
        <v>0</v>
      </c>
      <c r="I202" s="13">
        <f>IFERROR(VLOOKUP(A202,'COAL RECEIPT &amp; GCV DATA (3)'!$A$2:$V$9,9,0),0)</f>
        <v>0</v>
      </c>
      <c r="J202" s="13">
        <f>IFERROR(VLOOKUP(A202,'COAL RECEIPT &amp; GCV DATA (3)'!$A$2:$V$9,10,0),0)</f>
        <v>0</v>
      </c>
      <c r="K202" s="15">
        <f>SUMIF('COAL RECEIPT &amp; GCV DATA (3)'!$A$3:$A$9,'MASTER DATA FILE RAW COAL 2 (3)'!A202,'COAL RECEIPT &amp; GCV DATA (3)'!$K$3:$K$9)</f>
        <v>0</v>
      </c>
      <c r="L202" s="15">
        <f>SUMIF('COAL RECEIPT &amp; GCV DATA (3)'!$A$3:$A$9,'MASTER DATA FILE RAW COAL 2 (3)'!A202,'COAL RECEIPT &amp; GCV DATA (3)'!$L$3:$L$9)</f>
        <v>0</v>
      </c>
      <c r="M202" s="15">
        <f t="shared" si="18"/>
        <v>0</v>
      </c>
      <c r="N202" s="15">
        <f t="shared" si="19"/>
        <v>0</v>
      </c>
      <c r="O202" s="15">
        <f>SUMIF('COAL RECEIPT &amp; GCV DATA (3)'!$A$3:$A$9,'MASTER DATA FILE RAW COAL 2 (3)'!A202,'COAL RECEIPT &amp; GCV DATA (3)'!$O$3:$O$9)</f>
        <v>0</v>
      </c>
      <c r="P202" s="15">
        <f t="shared" si="17"/>
        <v>0</v>
      </c>
      <c r="Q202" s="15">
        <f>SUMIF('COAL RECEIPT &amp; GCV DATA (3)'!$A$3:$A$9,'MASTER DATA FILE RAW COAL 2 (3)'!A202,'COAL RECEIPT &amp; GCV DATA (3)'!$Q$3:$Q$9)+IF(H202=$J$234,($K$234*K202),0)+IF(H202=$J$235,($K$235*K202),0)++IF(H201=$J$235,($K$236*K202),0)</f>
        <v>0</v>
      </c>
      <c r="R202" s="16">
        <f>SUMIF('COAL RECEIPT &amp; GCV DATA (3)'!$A$3:$A$9,'MASTER DATA FILE RAW COAL 2 (3)'!A202,'COAL RECEIPT &amp; GCV DATA (3)'!$R$3:$R$9)+IF(H202=$J$234,($K$234*K202),0)+IF(H202=$J$235,($K$235*K202),0)</f>
        <v>0</v>
      </c>
      <c r="S202" s="15">
        <f t="shared" si="20"/>
        <v>0</v>
      </c>
      <c r="T202" s="15">
        <f>SUMIF('COAL RECEIPT &amp; GCV DATA (3)'!$A$3:$A$9,'MASTER DATA FILE RAW COAL 2 (3)'!A202,'COAL RECEIPT &amp; GCV DATA (3)'!$T$3:$T$9)</f>
        <v>0</v>
      </c>
      <c r="U202" s="15">
        <f t="shared" si="21"/>
        <v>0</v>
      </c>
      <c r="V202" s="15">
        <f>SUMIF('COAL RECEIPT &amp; GCV DATA (3)'!$A$3:$A$9,'MASTER DATA FILE RAW COAL 2 (3)'!A202,'COAL RECEIPT &amp; GCV DATA (3)'!$V$3:$V$9)</f>
        <v>0</v>
      </c>
      <c r="W202" s="15">
        <f t="shared" si="22"/>
        <v>0</v>
      </c>
    </row>
    <row r="203" spans="1:23" customFormat="1" x14ac:dyDescent="0.3">
      <c r="A203" s="12"/>
      <c r="B203" s="12">
        <f>SUMIF('COAL RECEIPT &amp; GCV DATA (3)'!$A$3:$A$9,'MASTER DATA FILE RAW COAL 2 (3)'!A203,'COAL RECEIPT &amp; GCV DATA (3)'!$B$3:$B$9)</f>
        <v>0</v>
      </c>
      <c r="C203" s="13">
        <f>SUMIF('COAL RECEIPT &amp; GCV DATA (3)'!$A$3:$A$9,'MASTER DATA FILE RAW COAL 2 (3)'!A203,'COAL RECEIPT &amp; GCV DATA (3)'!$C$3:$C$9)</f>
        <v>0</v>
      </c>
      <c r="D203" s="13">
        <f>IFERROR(VLOOKUP(A203,'COAL RECEIPT &amp; GCV DATA (3)'!$A$2:$V$9,4,0),0)</f>
        <v>0</v>
      </c>
      <c r="E203" s="14">
        <f>IFERROR(VLOOKUP(A203,'COAL RECEIPT &amp; GCV DATA (3)'!$A$2:$V$9,5,0),0)</f>
        <v>0</v>
      </c>
      <c r="F203" s="13">
        <f>SUMIF('COAL RECEIPT &amp; GCV DATA (3)'!$A$3:$A$9,'MASTER DATA FILE RAW COAL 2 (3)'!A203,'COAL RECEIPT &amp; GCV DATA (3)'!$F$3:$F$9)</f>
        <v>0</v>
      </c>
      <c r="G203" s="13">
        <f>IFERROR(VLOOKUP(A203,'COAL RECEIPT &amp; GCV DATA (3)'!$A$2:$V$9,7,0),0)</f>
        <v>0</v>
      </c>
      <c r="H203" s="13">
        <f>IFERROR(VLOOKUP(A203,'COAL RECEIPT &amp; GCV DATA (3)'!$A$2:$V$9,8,0),0)</f>
        <v>0</v>
      </c>
      <c r="I203" s="13">
        <f>IFERROR(VLOOKUP(A203,'COAL RECEIPT &amp; GCV DATA (3)'!$A$2:$V$9,9,0),0)</f>
        <v>0</v>
      </c>
      <c r="J203" s="13">
        <f>IFERROR(VLOOKUP(A203,'COAL RECEIPT &amp; GCV DATA (3)'!$A$2:$V$9,10,0),0)</f>
        <v>0</v>
      </c>
      <c r="K203" s="15">
        <f>SUMIF('COAL RECEIPT &amp; GCV DATA (3)'!$A$3:$A$9,'MASTER DATA FILE RAW COAL 2 (3)'!A203,'COAL RECEIPT &amp; GCV DATA (3)'!$K$3:$K$9)</f>
        <v>0</v>
      </c>
      <c r="L203" s="15">
        <f>SUMIF('COAL RECEIPT &amp; GCV DATA (3)'!$A$3:$A$9,'MASTER DATA FILE RAW COAL 2 (3)'!A203,'COAL RECEIPT &amp; GCV DATA (3)'!$L$3:$L$9)</f>
        <v>0</v>
      </c>
      <c r="M203" s="15">
        <f t="shared" si="18"/>
        <v>0</v>
      </c>
      <c r="N203" s="15">
        <f t="shared" si="19"/>
        <v>0</v>
      </c>
      <c r="O203" s="15">
        <f>SUMIF('COAL RECEIPT &amp; GCV DATA (3)'!$A$3:$A$9,'MASTER DATA FILE RAW COAL 2 (3)'!A203,'COAL RECEIPT &amp; GCV DATA (3)'!$O$3:$O$9)</f>
        <v>0</v>
      </c>
      <c r="P203" s="15">
        <f t="shared" si="17"/>
        <v>0</v>
      </c>
      <c r="Q203" s="15">
        <f>SUMIF('COAL RECEIPT &amp; GCV DATA (3)'!$A$3:$A$9,'MASTER DATA FILE RAW COAL 2 (3)'!A203,'COAL RECEIPT &amp; GCV DATA (3)'!$Q$3:$Q$9)+IF(H203=$J$234,($K$234*K203),0)+IF(H203=$J$235,($K$235*K203),0)++IF(H202=$J$235,($K$236*K203),0)</f>
        <v>0</v>
      </c>
      <c r="R203" s="16">
        <f>SUMIF('COAL RECEIPT &amp; GCV DATA (3)'!$A$3:$A$9,'MASTER DATA FILE RAW COAL 2 (3)'!A203,'COAL RECEIPT &amp; GCV DATA (3)'!$R$3:$R$9)+IF(H203=$J$234,($K$234*K203),0)+IF(H203=$J$235,($K$235*K203),0)</f>
        <v>0</v>
      </c>
      <c r="S203" s="15">
        <f t="shared" si="20"/>
        <v>0</v>
      </c>
      <c r="T203" s="15">
        <f>SUMIF('COAL RECEIPT &amp; GCV DATA (3)'!$A$3:$A$9,'MASTER DATA FILE RAW COAL 2 (3)'!A203,'COAL RECEIPT &amp; GCV DATA (3)'!$T$3:$T$9)</f>
        <v>0</v>
      </c>
      <c r="U203" s="15">
        <f t="shared" si="21"/>
        <v>0</v>
      </c>
      <c r="V203" s="15">
        <f>SUMIF('COAL RECEIPT &amp; GCV DATA (3)'!$A$3:$A$9,'MASTER DATA FILE RAW COAL 2 (3)'!A203,'COAL RECEIPT &amp; GCV DATA (3)'!$V$3:$V$9)</f>
        <v>0</v>
      </c>
      <c r="W203" s="15">
        <f t="shared" si="22"/>
        <v>0</v>
      </c>
    </row>
    <row r="204" spans="1:23" customFormat="1" x14ac:dyDescent="0.3">
      <c r="A204" s="12"/>
      <c r="B204" s="12">
        <f>SUMIF('COAL RECEIPT &amp; GCV DATA (3)'!$A$3:$A$9,'MASTER DATA FILE RAW COAL 2 (3)'!A204,'COAL RECEIPT &amp; GCV DATA (3)'!$B$3:$B$9)</f>
        <v>0</v>
      </c>
      <c r="C204" s="13">
        <f>SUMIF('COAL RECEIPT &amp; GCV DATA (3)'!$A$3:$A$9,'MASTER DATA FILE RAW COAL 2 (3)'!A204,'COAL RECEIPT &amp; GCV DATA (3)'!$C$3:$C$9)</f>
        <v>0</v>
      </c>
      <c r="D204" s="13">
        <f>IFERROR(VLOOKUP(A204,'COAL RECEIPT &amp; GCV DATA (3)'!$A$2:$V$9,4,0),0)</f>
        <v>0</v>
      </c>
      <c r="E204" s="14">
        <f>IFERROR(VLOOKUP(A204,'COAL RECEIPT &amp; GCV DATA (3)'!$A$2:$V$9,5,0),0)</f>
        <v>0</v>
      </c>
      <c r="F204" s="13">
        <f>SUMIF('COAL RECEIPT &amp; GCV DATA (3)'!$A$3:$A$9,'MASTER DATA FILE RAW COAL 2 (3)'!A204,'COAL RECEIPT &amp; GCV DATA (3)'!$F$3:$F$9)</f>
        <v>0</v>
      </c>
      <c r="G204" s="13">
        <f>IFERROR(VLOOKUP(A204,'COAL RECEIPT &amp; GCV DATA (3)'!$A$2:$V$9,7,0),0)</f>
        <v>0</v>
      </c>
      <c r="H204" s="13">
        <f>IFERROR(VLOOKUP(A204,'COAL RECEIPT &amp; GCV DATA (3)'!$A$2:$V$9,8,0),0)</f>
        <v>0</v>
      </c>
      <c r="I204" s="13">
        <f>IFERROR(VLOOKUP(A204,'COAL RECEIPT &amp; GCV DATA (3)'!$A$2:$V$9,9,0),0)</f>
        <v>0</v>
      </c>
      <c r="J204" s="13">
        <f>IFERROR(VLOOKUP(A204,'COAL RECEIPT &amp; GCV DATA (3)'!$A$2:$V$9,10,0),0)</f>
        <v>0</v>
      </c>
      <c r="K204" s="15">
        <f>SUMIF('COAL RECEIPT &amp; GCV DATA (3)'!$A$3:$A$9,'MASTER DATA FILE RAW COAL 2 (3)'!A204,'COAL RECEIPT &amp; GCV DATA (3)'!$K$3:$K$9)</f>
        <v>0</v>
      </c>
      <c r="L204" s="15">
        <f>SUMIF('COAL RECEIPT &amp; GCV DATA (3)'!$A$3:$A$9,'MASTER DATA FILE RAW COAL 2 (3)'!A204,'COAL RECEIPT &amp; GCV DATA (3)'!$L$3:$L$9)</f>
        <v>0</v>
      </c>
      <c r="M204" s="15">
        <f t="shared" si="18"/>
        <v>0</v>
      </c>
      <c r="N204" s="15">
        <f t="shared" si="19"/>
        <v>0</v>
      </c>
      <c r="O204" s="15">
        <f>SUMIF('COAL RECEIPT &amp; GCV DATA (3)'!$A$3:$A$9,'MASTER DATA FILE RAW COAL 2 (3)'!A204,'COAL RECEIPT &amp; GCV DATA (3)'!$O$3:$O$9)</f>
        <v>0</v>
      </c>
      <c r="P204" s="15">
        <f t="shared" si="17"/>
        <v>0</v>
      </c>
      <c r="Q204" s="15">
        <f>SUMIF('COAL RECEIPT &amp; GCV DATA (3)'!$A$3:$A$9,'MASTER DATA FILE RAW COAL 2 (3)'!A204,'COAL RECEIPT &amp; GCV DATA (3)'!$Q$3:$Q$9)+IF(H204=$J$234,($K$234*K204),0)+IF(H204=$J$235,($K$235*K204),0)++IF(H203=$J$235,($K$236*K204),0)</f>
        <v>0</v>
      </c>
      <c r="R204" s="16">
        <f>SUMIF('COAL RECEIPT &amp; GCV DATA (3)'!$A$3:$A$9,'MASTER DATA FILE RAW COAL 2 (3)'!A204,'COAL RECEIPT &amp; GCV DATA (3)'!$R$3:$R$9)+IF(H204=$J$234,($K$234*K204),0)+IF(H204=$J$235,($K$235*K204),0)</f>
        <v>0</v>
      </c>
      <c r="S204" s="15">
        <f t="shared" si="20"/>
        <v>0</v>
      </c>
      <c r="T204" s="15">
        <f>SUMIF('COAL RECEIPT &amp; GCV DATA (3)'!$A$3:$A$9,'MASTER DATA FILE RAW COAL 2 (3)'!A204,'COAL RECEIPT &amp; GCV DATA (3)'!$T$3:$T$9)</f>
        <v>0</v>
      </c>
      <c r="U204" s="15">
        <f t="shared" si="21"/>
        <v>0</v>
      </c>
      <c r="V204" s="15">
        <f>SUMIF('COAL RECEIPT &amp; GCV DATA (3)'!$A$3:$A$9,'MASTER DATA FILE RAW COAL 2 (3)'!A204,'COAL RECEIPT &amp; GCV DATA (3)'!$V$3:$V$9)</f>
        <v>0</v>
      </c>
      <c r="W204" s="15">
        <f t="shared" si="22"/>
        <v>0</v>
      </c>
    </row>
    <row r="205" spans="1:23" customFormat="1" x14ac:dyDescent="0.3">
      <c r="A205" s="12"/>
      <c r="B205" s="12">
        <f>SUMIF('COAL RECEIPT &amp; GCV DATA (3)'!$A$3:$A$9,'MASTER DATA FILE RAW COAL 2 (3)'!A205,'COAL RECEIPT &amp; GCV DATA (3)'!$B$3:$B$9)</f>
        <v>0</v>
      </c>
      <c r="C205" s="13">
        <f>SUMIF('COAL RECEIPT &amp; GCV DATA (3)'!$A$3:$A$9,'MASTER DATA FILE RAW COAL 2 (3)'!A205,'COAL RECEIPT &amp; GCV DATA (3)'!$C$3:$C$9)</f>
        <v>0</v>
      </c>
      <c r="D205" s="13">
        <f>IFERROR(VLOOKUP(A205,'COAL RECEIPT &amp; GCV DATA (3)'!$A$2:$V$9,4,0),0)</f>
        <v>0</v>
      </c>
      <c r="E205" s="14">
        <f>IFERROR(VLOOKUP(A205,'COAL RECEIPT &amp; GCV DATA (3)'!$A$2:$V$9,5,0),0)</f>
        <v>0</v>
      </c>
      <c r="F205" s="13">
        <f>SUMIF('COAL RECEIPT &amp; GCV DATA (3)'!$A$3:$A$9,'MASTER DATA FILE RAW COAL 2 (3)'!A205,'COAL RECEIPT &amp; GCV DATA (3)'!$F$3:$F$9)</f>
        <v>0</v>
      </c>
      <c r="G205" s="13">
        <f>IFERROR(VLOOKUP(A205,'COAL RECEIPT &amp; GCV DATA (3)'!$A$2:$V$9,7,0),0)</f>
        <v>0</v>
      </c>
      <c r="H205" s="13">
        <f>IFERROR(VLOOKUP(A205,'COAL RECEIPT &amp; GCV DATA (3)'!$A$2:$V$9,8,0),0)</f>
        <v>0</v>
      </c>
      <c r="I205" s="13">
        <f>IFERROR(VLOOKUP(A205,'COAL RECEIPT &amp; GCV DATA (3)'!$A$2:$V$9,9,0),0)</f>
        <v>0</v>
      </c>
      <c r="J205" s="13">
        <f>IFERROR(VLOOKUP(A205,'COAL RECEIPT &amp; GCV DATA (3)'!$A$2:$V$9,10,0),0)</f>
        <v>0</v>
      </c>
      <c r="K205" s="15">
        <f>SUMIF('COAL RECEIPT &amp; GCV DATA (3)'!$A$3:$A$9,'MASTER DATA FILE RAW COAL 2 (3)'!A205,'COAL RECEIPT &amp; GCV DATA (3)'!$K$3:$K$9)</f>
        <v>0</v>
      </c>
      <c r="L205" s="15">
        <f>SUMIF('COAL RECEIPT &amp; GCV DATA (3)'!$A$3:$A$9,'MASTER DATA FILE RAW COAL 2 (3)'!A205,'COAL RECEIPT &amp; GCV DATA (3)'!$L$3:$L$9)</f>
        <v>0</v>
      </c>
      <c r="M205" s="15">
        <f t="shared" si="18"/>
        <v>0</v>
      </c>
      <c r="N205" s="15">
        <f t="shared" si="19"/>
        <v>0</v>
      </c>
      <c r="O205" s="15">
        <f>SUMIF('COAL RECEIPT &amp; GCV DATA (3)'!$A$3:$A$9,'MASTER DATA FILE RAW COAL 2 (3)'!A205,'COAL RECEIPT &amp; GCV DATA (3)'!$O$3:$O$9)</f>
        <v>0</v>
      </c>
      <c r="P205" s="15">
        <f t="shared" si="17"/>
        <v>0</v>
      </c>
      <c r="Q205" s="15">
        <f>SUMIF('COAL RECEIPT &amp; GCV DATA (3)'!$A$3:$A$9,'MASTER DATA FILE RAW COAL 2 (3)'!A205,'COAL RECEIPT &amp; GCV DATA (3)'!$Q$3:$Q$9)+IF(H205=$J$234,($K$234*K205),0)+IF(H205=$J$235,($K$235*K205),0)++IF(H204=$J$235,($K$236*K205),0)</f>
        <v>0</v>
      </c>
      <c r="R205" s="16">
        <f>SUMIF('COAL RECEIPT &amp; GCV DATA (3)'!$A$3:$A$9,'MASTER DATA FILE RAW COAL 2 (3)'!A205,'COAL RECEIPT &amp; GCV DATA (3)'!$R$3:$R$9)+IF(H205=$J$234,($K$234*K205),0)+IF(H205=$J$235,($K$235*K205),0)</f>
        <v>0</v>
      </c>
      <c r="S205" s="15">
        <f t="shared" si="20"/>
        <v>0</v>
      </c>
      <c r="T205" s="15">
        <f>SUMIF('COAL RECEIPT &amp; GCV DATA (3)'!$A$3:$A$9,'MASTER DATA FILE RAW COAL 2 (3)'!A205,'COAL RECEIPT &amp; GCV DATA (3)'!$T$3:$T$9)</f>
        <v>0</v>
      </c>
      <c r="U205" s="15">
        <f t="shared" si="21"/>
        <v>0</v>
      </c>
      <c r="V205" s="15">
        <f>SUMIF('COAL RECEIPT &amp; GCV DATA (3)'!$A$3:$A$9,'MASTER DATA FILE RAW COAL 2 (3)'!A205,'COAL RECEIPT &amp; GCV DATA (3)'!$V$3:$V$9)</f>
        <v>0</v>
      </c>
      <c r="W205" s="15">
        <f t="shared" si="22"/>
        <v>0</v>
      </c>
    </row>
    <row r="206" spans="1:23" customFormat="1" x14ac:dyDescent="0.3">
      <c r="A206" s="12"/>
      <c r="B206" s="12">
        <f>SUMIF('COAL RECEIPT &amp; GCV DATA (3)'!$A$3:$A$9,'MASTER DATA FILE RAW COAL 2 (3)'!A206,'COAL RECEIPT &amp; GCV DATA (3)'!$B$3:$B$9)</f>
        <v>0</v>
      </c>
      <c r="C206" s="13">
        <f>SUMIF('COAL RECEIPT &amp; GCV DATA (3)'!$A$3:$A$9,'MASTER DATA FILE RAW COAL 2 (3)'!A206,'COAL RECEIPT &amp; GCV DATA (3)'!$C$3:$C$9)</f>
        <v>0</v>
      </c>
      <c r="D206" s="13">
        <f>IFERROR(VLOOKUP(A206,'COAL RECEIPT &amp; GCV DATA (3)'!$A$2:$V$9,4,0),0)</f>
        <v>0</v>
      </c>
      <c r="E206" s="14">
        <f>IFERROR(VLOOKUP(A206,'COAL RECEIPT &amp; GCV DATA (3)'!$A$2:$V$9,5,0),0)</f>
        <v>0</v>
      </c>
      <c r="F206" s="13">
        <f>SUMIF('COAL RECEIPT &amp; GCV DATA (3)'!$A$3:$A$9,'MASTER DATA FILE RAW COAL 2 (3)'!A206,'COAL RECEIPT &amp; GCV DATA (3)'!$F$3:$F$9)</f>
        <v>0</v>
      </c>
      <c r="G206" s="13">
        <f>IFERROR(VLOOKUP(A206,'COAL RECEIPT &amp; GCV DATA (3)'!$A$2:$V$9,7,0),0)</f>
        <v>0</v>
      </c>
      <c r="H206" s="13">
        <f>IFERROR(VLOOKUP(A206,'COAL RECEIPT &amp; GCV DATA (3)'!$A$2:$V$9,8,0),0)</f>
        <v>0</v>
      </c>
      <c r="I206" s="13">
        <f>IFERROR(VLOOKUP(A206,'COAL RECEIPT &amp; GCV DATA (3)'!$A$2:$V$9,9,0),0)</f>
        <v>0</v>
      </c>
      <c r="J206" s="13">
        <f>IFERROR(VLOOKUP(A206,'COAL RECEIPT &amp; GCV DATA (3)'!$A$2:$V$9,10,0),0)</f>
        <v>0</v>
      </c>
      <c r="K206" s="15">
        <f>SUMIF('COAL RECEIPT &amp; GCV DATA (3)'!$A$3:$A$9,'MASTER DATA FILE RAW COAL 2 (3)'!A206,'COAL RECEIPT &amp; GCV DATA (3)'!$K$3:$K$9)</f>
        <v>0</v>
      </c>
      <c r="L206" s="15">
        <f>SUMIF('COAL RECEIPT &amp; GCV DATA (3)'!$A$3:$A$9,'MASTER DATA FILE RAW COAL 2 (3)'!A206,'COAL RECEIPT &amp; GCV DATA (3)'!$L$3:$L$9)</f>
        <v>0</v>
      </c>
      <c r="M206" s="15">
        <f t="shared" si="18"/>
        <v>0</v>
      </c>
      <c r="N206" s="15">
        <f t="shared" si="19"/>
        <v>0</v>
      </c>
      <c r="O206" s="15">
        <f>SUMIF('COAL RECEIPT &amp; GCV DATA (3)'!$A$3:$A$9,'MASTER DATA FILE RAW COAL 2 (3)'!A206,'COAL RECEIPT &amp; GCV DATA (3)'!$O$3:$O$9)</f>
        <v>0</v>
      </c>
      <c r="P206" s="15">
        <f t="shared" si="17"/>
        <v>0</v>
      </c>
      <c r="Q206" s="15">
        <f>SUMIF('COAL RECEIPT &amp; GCV DATA (3)'!$A$3:$A$9,'MASTER DATA FILE RAW COAL 2 (3)'!A206,'COAL RECEIPT &amp; GCV DATA (3)'!$Q$3:$Q$9)+IF(H206=$J$234,($K$234*K206),0)+IF(H206=$J$235,($K$235*K206),0)++IF(H205=$J$235,($K$236*K206),0)</f>
        <v>0</v>
      </c>
      <c r="R206" s="16">
        <f>SUMIF('COAL RECEIPT &amp; GCV DATA (3)'!$A$3:$A$9,'MASTER DATA FILE RAW COAL 2 (3)'!A206,'COAL RECEIPT &amp; GCV DATA (3)'!$R$3:$R$9)+IF(H206=$J$234,($K$234*K206),0)+IF(H206=$J$235,($K$235*K206),0)</f>
        <v>0</v>
      </c>
      <c r="S206" s="15">
        <f t="shared" si="20"/>
        <v>0</v>
      </c>
      <c r="T206" s="15">
        <f>SUMIF('COAL RECEIPT &amp; GCV DATA (3)'!$A$3:$A$9,'MASTER DATA FILE RAW COAL 2 (3)'!A206,'COAL RECEIPT &amp; GCV DATA (3)'!$T$3:$T$9)</f>
        <v>0</v>
      </c>
      <c r="U206" s="15">
        <f t="shared" si="21"/>
        <v>0</v>
      </c>
      <c r="V206" s="15">
        <f>SUMIF('COAL RECEIPT &amp; GCV DATA (3)'!$A$3:$A$9,'MASTER DATA FILE RAW COAL 2 (3)'!A206,'COAL RECEIPT &amp; GCV DATA (3)'!$V$3:$V$9)</f>
        <v>0</v>
      </c>
      <c r="W206" s="15">
        <f t="shared" si="22"/>
        <v>0</v>
      </c>
    </row>
    <row r="207" spans="1:23" customFormat="1" x14ac:dyDescent="0.3">
      <c r="A207" s="12"/>
      <c r="B207" s="12">
        <f>SUMIF('COAL RECEIPT &amp; GCV DATA (3)'!$A$3:$A$9,'MASTER DATA FILE RAW COAL 2 (3)'!A207,'COAL RECEIPT &amp; GCV DATA (3)'!$B$3:$B$9)</f>
        <v>0</v>
      </c>
      <c r="C207" s="13">
        <f>SUMIF('COAL RECEIPT &amp; GCV DATA (3)'!$A$3:$A$9,'MASTER DATA FILE RAW COAL 2 (3)'!A207,'COAL RECEIPT &amp; GCV DATA (3)'!$C$3:$C$9)</f>
        <v>0</v>
      </c>
      <c r="D207" s="13">
        <f>IFERROR(VLOOKUP(A207,'COAL RECEIPT &amp; GCV DATA (3)'!$A$2:$V$9,4,0),0)</f>
        <v>0</v>
      </c>
      <c r="E207" s="14">
        <f>IFERROR(VLOOKUP(A207,'COAL RECEIPT &amp; GCV DATA (3)'!$A$2:$V$9,5,0),0)</f>
        <v>0</v>
      </c>
      <c r="F207" s="13">
        <f>SUMIF('COAL RECEIPT &amp; GCV DATA (3)'!$A$3:$A$9,'MASTER DATA FILE RAW COAL 2 (3)'!A207,'COAL RECEIPT &amp; GCV DATA (3)'!$F$3:$F$9)</f>
        <v>0</v>
      </c>
      <c r="G207" s="13">
        <f>IFERROR(VLOOKUP(A207,'COAL RECEIPT &amp; GCV DATA (3)'!$A$2:$V$9,7,0),0)</f>
        <v>0</v>
      </c>
      <c r="H207" s="13">
        <f>IFERROR(VLOOKUP(A207,'COAL RECEIPT &amp; GCV DATA (3)'!$A$2:$V$9,8,0),0)</f>
        <v>0</v>
      </c>
      <c r="I207" s="13">
        <f>IFERROR(VLOOKUP(A207,'COAL RECEIPT &amp; GCV DATA (3)'!$A$2:$V$9,9,0),0)</f>
        <v>0</v>
      </c>
      <c r="J207" s="13">
        <f>IFERROR(VLOOKUP(A207,'COAL RECEIPT &amp; GCV DATA (3)'!$A$2:$V$9,10,0),0)</f>
        <v>0</v>
      </c>
      <c r="K207" s="15">
        <f>SUMIF('COAL RECEIPT &amp; GCV DATA (3)'!$A$3:$A$9,'MASTER DATA FILE RAW COAL 2 (3)'!A207,'COAL RECEIPT &amp; GCV DATA (3)'!$K$3:$K$9)</f>
        <v>0</v>
      </c>
      <c r="L207" s="15">
        <f>SUMIF('COAL RECEIPT &amp; GCV DATA (3)'!$A$3:$A$9,'MASTER DATA FILE RAW COAL 2 (3)'!A207,'COAL RECEIPT &amp; GCV DATA (3)'!$L$3:$L$9)</f>
        <v>0</v>
      </c>
      <c r="M207" s="15">
        <f t="shared" si="18"/>
        <v>0</v>
      </c>
      <c r="N207" s="15">
        <f t="shared" si="19"/>
        <v>0</v>
      </c>
      <c r="O207" s="15">
        <f>SUMIF('COAL RECEIPT &amp; GCV DATA (3)'!$A$3:$A$9,'MASTER DATA FILE RAW COAL 2 (3)'!A207,'COAL RECEIPT &amp; GCV DATA (3)'!$O$3:$O$9)</f>
        <v>0</v>
      </c>
      <c r="P207" s="15">
        <f t="shared" si="17"/>
        <v>0</v>
      </c>
      <c r="Q207" s="15">
        <f>SUMIF('COAL RECEIPT &amp; GCV DATA (3)'!$A$3:$A$9,'MASTER DATA FILE RAW COAL 2 (3)'!A207,'COAL RECEIPT &amp; GCV DATA (3)'!$Q$3:$Q$9)+IF(H207=$J$234,($K$234*K207),0)+IF(H207=$J$235,($K$235*K207),0)++IF(H206=$J$235,($K$236*K207),0)</f>
        <v>0</v>
      </c>
      <c r="R207" s="16">
        <f>SUMIF('COAL RECEIPT &amp; GCV DATA (3)'!$A$3:$A$9,'MASTER DATA FILE RAW COAL 2 (3)'!A207,'COAL RECEIPT &amp; GCV DATA (3)'!$R$3:$R$9)+IF(H207=$J$234,($K$234*K207),0)+IF(H207=$J$235,($K$235*K207),0)</f>
        <v>0</v>
      </c>
      <c r="S207" s="15">
        <f t="shared" si="20"/>
        <v>0</v>
      </c>
      <c r="T207" s="15">
        <f>SUMIF('COAL RECEIPT &amp; GCV DATA (3)'!$A$3:$A$9,'MASTER DATA FILE RAW COAL 2 (3)'!A207,'COAL RECEIPT &amp; GCV DATA (3)'!$T$3:$T$9)</f>
        <v>0</v>
      </c>
      <c r="U207" s="15">
        <f t="shared" si="21"/>
        <v>0</v>
      </c>
      <c r="V207" s="15">
        <f>SUMIF('COAL RECEIPT &amp; GCV DATA (3)'!$A$3:$A$9,'MASTER DATA FILE RAW COAL 2 (3)'!A207,'COAL RECEIPT &amp; GCV DATA (3)'!$V$3:$V$9)</f>
        <v>0</v>
      </c>
      <c r="W207" s="15">
        <f t="shared" si="22"/>
        <v>0</v>
      </c>
    </row>
    <row r="208" spans="1:23" customFormat="1" x14ac:dyDescent="0.3">
      <c r="A208" s="12"/>
      <c r="B208" s="12">
        <f>SUMIF('COAL RECEIPT &amp; GCV DATA (3)'!$A$3:$A$9,'MASTER DATA FILE RAW COAL 2 (3)'!A208,'COAL RECEIPT &amp; GCV DATA (3)'!$B$3:$B$9)</f>
        <v>0</v>
      </c>
      <c r="C208" s="13">
        <f>SUMIF('COAL RECEIPT &amp; GCV DATA (3)'!$A$3:$A$9,'MASTER DATA FILE RAW COAL 2 (3)'!A208,'COAL RECEIPT &amp; GCV DATA (3)'!$C$3:$C$9)</f>
        <v>0</v>
      </c>
      <c r="D208" s="13">
        <f>IFERROR(VLOOKUP(A208,'COAL RECEIPT &amp; GCV DATA (3)'!$A$2:$V$9,4,0),0)</f>
        <v>0</v>
      </c>
      <c r="E208" s="14">
        <f>IFERROR(VLOOKUP(A208,'COAL RECEIPT &amp; GCV DATA (3)'!$A$2:$V$9,5,0),0)</f>
        <v>0</v>
      </c>
      <c r="F208" s="13">
        <f>SUMIF('COAL RECEIPT &amp; GCV DATA (3)'!$A$3:$A$9,'MASTER DATA FILE RAW COAL 2 (3)'!A208,'COAL RECEIPT &amp; GCV DATA (3)'!$F$3:$F$9)</f>
        <v>0</v>
      </c>
      <c r="G208" s="13">
        <f>IFERROR(VLOOKUP(A208,'COAL RECEIPT &amp; GCV DATA (3)'!$A$2:$V$9,7,0),0)</f>
        <v>0</v>
      </c>
      <c r="H208" s="13">
        <f>IFERROR(VLOOKUP(A208,'COAL RECEIPT &amp; GCV DATA (3)'!$A$2:$V$9,8,0),0)</f>
        <v>0</v>
      </c>
      <c r="I208" s="13">
        <f>IFERROR(VLOOKUP(A208,'COAL RECEIPT &amp; GCV DATA (3)'!$A$2:$V$9,9,0),0)</f>
        <v>0</v>
      </c>
      <c r="J208" s="13">
        <f>IFERROR(VLOOKUP(A208,'COAL RECEIPT &amp; GCV DATA (3)'!$A$2:$V$9,10,0),0)</f>
        <v>0</v>
      </c>
      <c r="K208" s="15">
        <f>SUMIF('COAL RECEIPT &amp; GCV DATA (3)'!$A$3:$A$9,'MASTER DATA FILE RAW COAL 2 (3)'!A208,'COAL RECEIPT &amp; GCV DATA (3)'!$K$3:$K$9)</f>
        <v>0</v>
      </c>
      <c r="L208" s="15">
        <f>SUMIF('COAL RECEIPT &amp; GCV DATA (3)'!$A$3:$A$9,'MASTER DATA FILE RAW COAL 2 (3)'!A208,'COAL RECEIPT &amp; GCV DATA (3)'!$L$3:$L$9)</f>
        <v>0</v>
      </c>
      <c r="M208" s="15">
        <f t="shared" si="18"/>
        <v>0</v>
      </c>
      <c r="N208" s="15">
        <f t="shared" si="19"/>
        <v>0</v>
      </c>
      <c r="O208" s="15">
        <f>SUMIF('COAL RECEIPT &amp; GCV DATA (3)'!$A$3:$A$9,'MASTER DATA FILE RAW COAL 2 (3)'!A208,'COAL RECEIPT &amp; GCV DATA (3)'!$O$3:$O$9)</f>
        <v>0</v>
      </c>
      <c r="P208" s="15">
        <f t="shared" si="17"/>
        <v>0</v>
      </c>
      <c r="Q208" s="15">
        <f>SUMIF('COAL RECEIPT &amp; GCV DATA (3)'!$A$3:$A$9,'MASTER DATA FILE RAW COAL 2 (3)'!A208,'COAL RECEIPT &amp; GCV DATA (3)'!$Q$3:$Q$9)+IF(H208=$J$234,($K$234*K208),0)+IF(H208=$J$235,($K$235*K208),0)++IF(H207=$J$235,($K$236*K208),0)</f>
        <v>0</v>
      </c>
      <c r="R208" s="16">
        <f>SUMIF('COAL RECEIPT &amp; GCV DATA (3)'!$A$3:$A$9,'MASTER DATA FILE RAW COAL 2 (3)'!A208,'COAL RECEIPT &amp; GCV DATA (3)'!$R$3:$R$9)+IF(H208=$J$234,($K$234*K208),0)+IF(H208=$J$235,($K$235*K208),0)</f>
        <v>0</v>
      </c>
      <c r="S208" s="15">
        <f t="shared" si="20"/>
        <v>0</v>
      </c>
      <c r="T208" s="15">
        <f>SUMIF('COAL RECEIPT &amp; GCV DATA (3)'!$A$3:$A$9,'MASTER DATA FILE RAW COAL 2 (3)'!A208,'COAL RECEIPT &amp; GCV DATA (3)'!$T$3:$T$9)</f>
        <v>0</v>
      </c>
      <c r="U208" s="15">
        <f t="shared" si="21"/>
        <v>0</v>
      </c>
      <c r="V208" s="15">
        <f>SUMIF('COAL RECEIPT &amp; GCV DATA (3)'!$A$3:$A$9,'MASTER DATA FILE RAW COAL 2 (3)'!A208,'COAL RECEIPT &amp; GCV DATA (3)'!$V$3:$V$9)</f>
        <v>0</v>
      </c>
      <c r="W208" s="15">
        <f t="shared" si="22"/>
        <v>0</v>
      </c>
    </row>
    <row r="209" spans="1:23" customFormat="1" x14ac:dyDescent="0.3">
      <c r="A209" s="12"/>
      <c r="B209" s="12">
        <f>SUMIF('COAL RECEIPT &amp; GCV DATA (3)'!$A$3:$A$9,'MASTER DATA FILE RAW COAL 2 (3)'!A209,'COAL RECEIPT &amp; GCV DATA (3)'!$B$3:$B$9)</f>
        <v>0</v>
      </c>
      <c r="C209" s="13">
        <f>SUMIF('COAL RECEIPT &amp; GCV DATA (3)'!$A$3:$A$9,'MASTER DATA FILE RAW COAL 2 (3)'!A209,'COAL RECEIPT &amp; GCV DATA (3)'!$C$3:$C$9)</f>
        <v>0</v>
      </c>
      <c r="D209" s="13">
        <f>IFERROR(VLOOKUP(A209,'COAL RECEIPT &amp; GCV DATA (3)'!$A$2:$V$9,4,0),0)</f>
        <v>0</v>
      </c>
      <c r="E209" s="14">
        <f>IFERROR(VLOOKUP(A209,'COAL RECEIPT &amp; GCV DATA (3)'!$A$2:$V$9,5,0),0)</f>
        <v>0</v>
      </c>
      <c r="F209" s="13">
        <f>SUMIF('COAL RECEIPT &amp; GCV DATA (3)'!$A$3:$A$9,'MASTER DATA FILE RAW COAL 2 (3)'!A209,'COAL RECEIPT &amp; GCV DATA (3)'!$F$3:$F$9)</f>
        <v>0</v>
      </c>
      <c r="G209" s="13">
        <f>IFERROR(VLOOKUP(A209,'COAL RECEIPT &amp; GCV DATA (3)'!$A$2:$V$9,7,0),0)</f>
        <v>0</v>
      </c>
      <c r="H209" s="13">
        <f>IFERROR(VLOOKUP(A209,'COAL RECEIPT &amp; GCV DATA (3)'!$A$2:$V$9,8,0),0)</f>
        <v>0</v>
      </c>
      <c r="I209" s="13">
        <f>IFERROR(VLOOKUP(A209,'COAL RECEIPT &amp; GCV DATA (3)'!$A$2:$V$9,9,0),0)</f>
        <v>0</v>
      </c>
      <c r="J209" s="13">
        <f>IFERROR(VLOOKUP(A209,'COAL RECEIPT &amp; GCV DATA (3)'!$A$2:$V$9,10,0),0)</f>
        <v>0</v>
      </c>
      <c r="K209" s="15">
        <f>SUMIF('COAL RECEIPT &amp; GCV DATA (3)'!$A$3:$A$9,'MASTER DATA FILE RAW COAL 2 (3)'!A209,'COAL RECEIPT &amp; GCV DATA (3)'!$K$3:$K$9)</f>
        <v>0</v>
      </c>
      <c r="L209" s="15">
        <f>SUMIF('COAL RECEIPT &amp; GCV DATA (3)'!$A$3:$A$9,'MASTER DATA FILE RAW COAL 2 (3)'!A209,'COAL RECEIPT &amp; GCV DATA (3)'!$L$3:$L$9)</f>
        <v>0</v>
      </c>
      <c r="M209" s="15">
        <f t="shared" si="18"/>
        <v>0</v>
      </c>
      <c r="N209" s="15">
        <f t="shared" si="19"/>
        <v>0</v>
      </c>
      <c r="O209" s="15">
        <f>SUMIF('COAL RECEIPT &amp; GCV DATA (3)'!$A$3:$A$9,'MASTER DATA FILE RAW COAL 2 (3)'!A209,'COAL RECEIPT &amp; GCV DATA (3)'!$O$3:$O$9)</f>
        <v>0</v>
      </c>
      <c r="P209" s="15">
        <f t="shared" si="17"/>
        <v>0</v>
      </c>
      <c r="Q209" s="15">
        <f>SUMIF('COAL RECEIPT &amp; GCV DATA (3)'!$A$3:$A$9,'MASTER DATA FILE RAW COAL 2 (3)'!A209,'COAL RECEIPT &amp; GCV DATA (3)'!$Q$3:$Q$9)+IF(H209=$J$234,($K$234*K209),0)+IF(H209=$J$235,($K$235*K209),0)++IF(H208=$J$235,($K$236*K209),0)</f>
        <v>0</v>
      </c>
      <c r="R209" s="16">
        <f>SUMIF('COAL RECEIPT &amp; GCV DATA (3)'!$A$3:$A$9,'MASTER DATA FILE RAW COAL 2 (3)'!A209,'COAL RECEIPT &amp; GCV DATA (3)'!$R$3:$R$9)+IF(H209=$J$234,($K$234*K209),0)+IF(H209=$J$235,($K$235*K209),0)</f>
        <v>0</v>
      </c>
      <c r="S209" s="15">
        <f t="shared" si="20"/>
        <v>0</v>
      </c>
      <c r="T209" s="15">
        <f>SUMIF('COAL RECEIPT &amp; GCV DATA (3)'!$A$3:$A$9,'MASTER DATA FILE RAW COAL 2 (3)'!A209,'COAL RECEIPT &amp; GCV DATA (3)'!$T$3:$T$9)</f>
        <v>0</v>
      </c>
      <c r="U209" s="15">
        <f t="shared" si="21"/>
        <v>0</v>
      </c>
      <c r="V209" s="15">
        <f>SUMIF('COAL RECEIPT &amp; GCV DATA (3)'!$A$3:$A$9,'MASTER DATA FILE RAW COAL 2 (3)'!A209,'COAL RECEIPT &amp; GCV DATA (3)'!$V$3:$V$9)</f>
        <v>0</v>
      </c>
      <c r="W209" s="15">
        <f t="shared" si="22"/>
        <v>0</v>
      </c>
    </row>
    <row r="210" spans="1:23" customFormat="1" x14ac:dyDescent="0.3">
      <c r="A210" s="12"/>
      <c r="B210" s="12">
        <f>SUMIF('COAL RECEIPT &amp; GCV DATA (3)'!$A$3:$A$9,'MASTER DATA FILE RAW COAL 2 (3)'!A210,'COAL RECEIPT &amp; GCV DATA (3)'!$B$3:$B$9)</f>
        <v>0</v>
      </c>
      <c r="C210" s="13">
        <f>SUMIF('COAL RECEIPT &amp; GCV DATA (3)'!$A$3:$A$9,'MASTER DATA FILE RAW COAL 2 (3)'!A210,'COAL RECEIPT &amp; GCV DATA (3)'!$C$3:$C$9)</f>
        <v>0</v>
      </c>
      <c r="D210" s="13">
        <f>IFERROR(VLOOKUP(A210,'COAL RECEIPT &amp; GCV DATA (3)'!$A$2:$V$9,4,0),0)</f>
        <v>0</v>
      </c>
      <c r="E210" s="14">
        <f>IFERROR(VLOOKUP(A210,'COAL RECEIPT &amp; GCV DATA (3)'!$A$2:$V$9,5,0),0)</f>
        <v>0</v>
      </c>
      <c r="F210" s="13">
        <f>SUMIF('COAL RECEIPT &amp; GCV DATA (3)'!$A$3:$A$9,'MASTER DATA FILE RAW COAL 2 (3)'!A210,'COAL RECEIPT &amp; GCV DATA (3)'!$F$3:$F$9)</f>
        <v>0</v>
      </c>
      <c r="G210" s="13">
        <f>IFERROR(VLOOKUP(A210,'COAL RECEIPT &amp; GCV DATA (3)'!$A$2:$V$9,7,0),0)</f>
        <v>0</v>
      </c>
      <c r="H210" s="13">
        <f>IFERROR(VLOOKUP(A210,'COAL RECEIPT &amp; GCV DATA (3)'!$A$2:$V$9,8,0),0)</f>
        <v>0</v>
      </c>
      <c r="I210" s="13">
        <f>IFERROR(VLOOKUP(A210,'COAL RECEIPT &amp; GCV DATA (3)'!$A$2:$V$9,9,0),0)</f>
        <v>0</v>
      </c>
      <c r="J210" s="13">
        <f>IFERROR(VLOOKUP(A210,'COAL RECEIPT &amp; GCV DATA (3)'!$A$2:$V$9,10,0),0)</f>
        <v>0</v>
      </c>
      <c r="K210" s="15">
        <f>SUMIF('COAL RECEIPT &amp; GCV DATA (3)'!$A$3:$A$9,'MASTER DATA FILE RAW COAL 2 (3)'!A210,'COAL RECEIPT &amp; GCV DATA (3)'!$K$3:$K$9)</f>
        <v>0</v>
      </c>
      <c r="L210" s="15">
        <f>SUMIF('COAL RECEIPT &amp; GCV DATA (3)'!$A$3:$A$9,'MASTER DATA FILE RAW COAL 2 (3)'!A210,'COAL RECEIPT &amp; GCV DATA (3)'!$L$3:$L$9)</f>
        <v>0</v>
      </c>
      <c r="M210" s="15">
        <f t="shared" si="18"/>
        <v>0</v>
      </c>
      <c r="N210" s="15">
        <f t="shared" si="19"/>
        <v>0</v>
      </c>
      <c r="O210" s="15">
        <f>SUMIF('COAL RECEIPT &amp; GCV DATA (3)'!$A$3:$A$9,'MASTER DATA FILE RAW COAL 2 (3)'!A210,'COAL RECEIPT &amp; GCV DATA (3)'!$O$3:$O$9)</f>
        <v>0</v>
      </c>
      <c r="P210" s="15">
        <f t="shared" ref="P210:P228" si="23">+O210*K210</f>
        <v>0</v>
      </c>
      <c r="Q210" s="15">
        <f>SUMIF('COAL RECEIPT &amp; GCV DATA (3)'!$A$3:$A$9,'MASTER DATA FILE RAW COAL 2 (3)'!A210,'COAL RECEIPT &amp; GCV DATA (3)'!$Q$3:$Q$9)+IF(H210=$J$234,($K$234*K210),0)+IF(H210=$J$235,($K$235*K210),0)++IF(H209=$J$235,($K$236*K210),0)</f>
        <v>0</v>
      </c>
      <c r="R210" s="16">
        <f>SUMIF('COAL RECEIPT &amp; GCV DATA (3)'!$A$3:$A$9,'MASTER DATA FILE RAW COAL 2 (3)'!A210,'COAL RECEIPT &amp; GCV DATA (3)'!$R$3:$R$9)+IF(H210=$J$234,($K$234*K210),0)+IF(H210=$J$235,($K$235*K210),0)</f>
        <v>0</v>
      </c>
      <c r="S210" s="15">
        <f t="shared" si="20"/>
        <v>0</v>
      </c>
      <c r="T210" s="15">
        <f>SUMIF('COAL RECEIPT &amp; GCV DATA (3)'!$A$3:$A$9,'MASTER DATA FILE RAW COAL 2 (3)'!A210,'COAL RECEIPT &amp; GCV DATA (3)'!$T$3:$T$9)</f>
        <v>0</v>
      </c>
      <c r="U210" s="15">
        <f t="shared" si="21"/>
        <v>0</v>
      </c>
      <c r="V210" s="15">
        <f>SUMIF('COAL RECEIPT &amp; GCV DATA (3)'!$A$3:$A$9,'MASTER DATA FILE RAW COAL 2 (3)'!A210,'COAL RECEIPT &amp; GCV DATA (3)'!$V$3:$V$9)</f>
        <v>0</v>
      </c>
      <c r="W210" s="15">
        <f t="shared" si="22"/>
        <v>0</v>
      </c>
    </row>
    <row r="211" spans="1:23" customFormat="1" x14ac:dyDescent="0.3">
      <c r="A211" s="12"/>
      <c r="B211" s="12">
        <f>SUMIF('COAL RECEIPT &amp; GCV DATA (3)'!$A$3:$A$9,'MASTER DATA FILE RAW COAL 2 (3)'!A211,'COAL RECEIPT &amp; GCV DATA (3)'!$B$3:$B$9)</f>
        <v>0</v>
      </c>
      <c r="C211" s="13">
        <f>SUMIF('COAL RECEIPT &amp; GCV DATA (3)'!$A$3:$A$9,'MASTER DATA FILE RAW COAL 2 (3)'!A211,'COAL RECEIPT &amp; GCV DATA (3)'!$C$3:$C$9)</f>
        <v>0</v>
      </c>
      <c r="D211" s="13">
        <f>IFERROR(VLOOKUP(A211,'COAL RECEIPT &amp; GCV DATA (3)'!$A$2:$V$9,4,0),0)</f>
        <v>0</v>
      </c>
      <c r="E211" s="14">
        <f>IFERROR(VLOOKUP(A211,'COAL RECEIPT &amp; GCV DATA (3)'!$A$2:$V$9,5,0),0)</f>
        <v>0</v>
      </c>
      <c r="F211" s="13">
        <f>SUMIF('COAL RECEIPT &amp; GCV DATA (3)'!$A$3:$A$9,'MASTER DATA FILE RAW COAL 2 (3)'!A211,'COAL RECEIPT &amp; GCV DATA (3)'!$F$3:$F$9)</f>
        <v>0</v>
      </c>
      <c r="G211" s="13">
        <f>IFERROR(VLOOKUP(A211,'COAL RECEIPT &amp; GCV DATA (3)'!$A$2:$V$9,7,0),0)</f>
        <v>0</v>
      </c>
      <c r="H211" s="13">
        <f>IFERROR(VLOOKUP(A211,'COAL RECEIPT &amp; GCV DATA (3)'!$A$2:$V$9,8,0),0)</f>
        <v>0</v>
      </c>
      <c r="I211" s="13">
        <f>IFERROR(VLOOKUP(A211,'COAL RECEIPT &amp; GCV DATA (3)'!$A$2:$V$9,9,0),0)</f>
        <v>0</v>
      </c>
      <c r="J211" s="13">
        <f>IFERROR(VLOOKUP(A211,'COAL RECEIPT &amp; GCV DATA (3)'!$A$2:$V$9,10,0),0)</f>
        <v>0</v>
      </c>
      <c r="K211" s="15">
        <f>SUMIF('COAL RECEIPT &amp; GCV DATA (3)'!$A$3:$A$9,'MASTER DATA FILE RAW COAL 2 (3)'!A211,'COAL RECEIPT &amp; GCV DATA (3)'!$K$3:$K$9)</f>
        <v>0</v>
      </c>
      <c r="L211" s="15">
        <f>SUMIF('COAL RECEIPT &amp; GCV DATA (3)'!$A$3:$A$9,'MASTER DATA FILE RAW COAL 2 (3)'!A211,'COAL RECEIPT &amp; GCV DATA (3)'!$L$3:$L$9)</f>
        <v>0</v>
      </c>
      <c r="M211" s="15">
        <f t="shared" si="18"/>
        <v>0</v>
      </c>
      <c r="N211" s="15">
        <f t="shared" si="19"/>
        <v>0</v>
      </c>
      <c r="O211" s="15">
        <f>SUMIF('COAL RECEIPT &amp; GCV DATA (3)'!$A$3:$A$9,'MASTER DATA FILE RAW COAL 2 (3)'!A211,'COAL RECEIPT &amp; GCV DATA (3)'!$O$3:$O$9)</f>
        <v>0</v>
      </c>
      <c r="P211" s="15">
        <f t="shared" si="23"/>
        <v>0</v>
      </c>
      <c r="Q211" s="15">
        <f>SUMIF('COAL RECEIPT &amp; GCV DATA (3)'!$A$3:$A$9,'MASTER DATA FILE RAW COAL 2 (3)'!A211,'COAL RECEIPT &amp; GCV DATA (3)'!$Q$3:$Q$9)+IF(H211=$J$234,($K$234*K211),0)+IF(H211=$J$235,($K$235*K211),0)++IF(H210=$J$235,($K$236*K211),0)</f>
        <v>0</v>
      </c>
      <c r="R211" s="16">
        <f>SUMIF('COAL RECEIPT &amp; GCV DATA (3)'!$A$3:$A$9,'MASTER DATA FILE RAW COAL 2 (3)'!A211,'COAL RECEIPT &amp; GCV DATA (3)'!$R$3:$R$9)+IF(H211=$J$234,($K$234*K211),0)+IF(H211=$J$235,($K$235*K211),0)</f>
        <v>0</v>
      </c>
      <c r="S211" s="15">
        <f t="shared" si="20"/>
        <v>0</v>
      </c>
      <c r="T211" s="15">
        <f>SUMIF('COAL RECEIPT &amp; GCV DATA (3)'!$A$3:$A$9,'MASTER DATA FILE RAW COAL 2 (3)'!A211,'COAL RECEIPT &amp; GCV DATA (3)'!$T$3:$T$9)</f>
        <v>0</v>
      </c>
      <c r="U211" s="15">
        <f t="shared" si="21"/>
        <v>0</v>
      </c>
      <c r="V211" s="15">
        <f>SUMIF('COAL RECEIPT &amp; GCV DATA (3)'!$A$3:$A$9,'MASTER DATA FILE RAW COAL 2 (3)'!A211,'COAL RECEIPT &amp; GCV DATA (3)'!$V$3:$V$9)</f>
        <v>0</v>
      </c>
      <c r="W211" s="15">
        <f t="shared" si="22"/>
        <v>0</v>
      </c>
    </row>
    <row r="212" spans="1:23" customFormat="1" x14ac:dyDescent="0.3">
      <c r="A212" s="12"/>
      <c r="B212" s="12">
        <f>SUMIF('COAL RECEIPT &amp; GCV DATA (3)'!$A$3:$A$9,'MASTER DATA FILE RAW COAL 2 (3)'!A212,'COAL RECEIPT &amp; GCV DATA (3)'!$B$3:$B$9)</f>
        <v>0</v>
      </c>
      <c r="C212" s="13">
        <f>SUMIF('COAL RECEIPT &amp; GCV DATA (3)'!$A$3:$A$9,'MASTER DATA FILE RAW COAL 2 (3)'!A212,'COAL RECEIPT &amp; GCV DATA (3)'!$C$3:$C$9)</f>
        <v>0</v>
      </c>
      <c r="D212" s="13">
        <f>IFERROR(VLOOKUP(A212,'COAL RECEIPT &amp; GCV DATA (3)'!$A$2:$V$9,4,0),0)</f>
        <v>0</v>
      </c>
      <c r="E212" s="14">
        <f>IFERROR(VLOOKUP(A212,'COAL RECEIPT &amp; GCV DATA (3)'!$A$2:$V$9,5,0),0)</f>
        <v>0</v>
      </c>
      <c r="F212" s="13">
        <f>SUMIF('COAL RECEIPT &amp; GCV DATA (3)'!$A$3:$A$9,'MASTER DATA FILE RAW COAL 2 (3)'!A212,'COAL RECEIPT &amp; GCV DATA (3)'!$F$3:$F$9)</f>
        <v>0</v>
      </c>
      <c r="G212" s="13">
        <f>IFERROR(VLOOKUP(A212,'COAL RECEIPT &amp; GCV DATA (3)'!$A$2:$V$9,7,0),0)</f>
        <v>0</v>
      </c>
      <c r="H212" s="13">
        <f>IFERROR(VLOOKUP(A212,'COAL RECEIPT &amp; GCV DATA (3)'!$A$2:$V$9,8,0),0)</f>
        <v>0</v>
      </c>
      <c r="I212" s="13">
        <f>IFERROR(VLOOKUP(A212,'COAL RECEIPT &amp; GCV DATA (3)'!$A$2:$V$9,9,0),0)</f>
        <v>0</v>
      </c>
      <c r="J212" s="13">
        <f>IFERROR(VLOOKUP(A212,'COAL RECEIPT &amp; GCV DATA (3)'!$A$2:$V$9,10,0),0)</f>
        <v>0</v>
      </c>
      <c r="K212" s="15">
        <f>SUMIF('COAL RECEIPT &amp; GCV DATA (3)'!$A$3:$A$9,'MASTER DATA FILE RAW COAL 2 (3)'!A212,'COAL RECEIPT &amp; GCV DATA (3)'!$K$3:$K$9)</f>
        <v>0</v>
      </c>
      <c r="L212" s="15">
        <f>SUMIF('COAL RECEIPT &amp; GCV DATA (3)'!$A$3:$A$9,'MASTER DATA FILE RAW COAL 2 (3)'!A212,'COAL RECEIPT &amp; GCV DATA (3)'!$L$3:$L$9)</f>
        <v>0</v>
      </c>
      <c r="M212" s="15">
        <f t="shared" si="18"/>
        <v>0</v>
      </c>
      <c r="N212" s="15">
        <f t="shared" si="19"/>
        <v>0</v>
      </c>
      <c r="O212" s="15">
        <f>SUMIF('COAL RECEIPT &amp; GCV DATA (3)'!$A$3:$A$9,'MASTER DATA FILE RAW COAL 2 (3)'!A212,'COAL RECEIPT &amp; GCV DATA (3)'!$O$3:$O$9)</f>
        <v>0</v>
      </c>
      <c r="P212" s="15">
        <f t="shared" si="23"/>
        <v>0</v>
      </c>
      <c r="Q212" s="15">
        <f>SUMIF('COAL RECEIPT &amp; GCV DATA (3)'!$A$3:$A$9,'MASTER DATA FILE RAW COAL 2 (3)'!A212,'COAL RECEIPT &amp; GCV DATA (3)'!$Q$3:$Q$9)+IF(H212=$J$234,($K$234*K212),0)+IF(H212=$J$235,($K$235*K212),0)++IF(H211=$J$235,($K$236*K212),0)</f>
        <v>0</v>
      </c>
      <c r="R212" s="16">
        <f>SUMIF('COAL RECEIPT &amp; GCV DATA (3)'!$A$3:$A$9,'MASTER DATA FILE RAW COAL 2 (3)'!A212,'COAL RECEIPT &amp; GCV DATA (3)'!$R$3:$R$9)+IF(H212=$J$234,($K$234*K212),0)+IF(H212=$J$235,($K$235*K212),0)</f>
        <v>0</v>
      </c>
      <c r="S212" s="15">
        <f t="shared" si="20"/>
        <v>0</v>
      </c>
      <c r="T212" s="15">
        <f>SUMIF('COAL RECEIPT &amp; GCV DATA (3)'!$A$3:$A$9,'MASTER DATA FILE RAW COAL 2 (3)'!A212,'COAL RECEIPT &amp; GCV DATA (3)'!$T$3:$T$9)</f>
        <v>0</v>
      </c>
      <c r="U212" s="15">
        <f t="shared" si="21"/>
        <v>0</v>
      </c>
      <c r="V212" s="15">
        <f>SUMIF('COAL RECEIPT &amp; GCV DATA (3)'!$A$3:$A$9,'MASTER DATA FILE RAW COAL 2 (3)'!A212,'COAL RECEIPT &amp; GCV DATA (3)'!$V$3:$V$9)</f>
        <v>0</v>
      </c>
      <c r="W212" s="15">
        <f t="shared" si="22"/>
        <v>0</v>
      </c>
    </row>
    <row r="213" spans="1:23" customFormat="1" x14ac:dyDescent="0.3">
      <c r="A213" s="12"/>
      <c r="B213" s="12">
        <f>SUMIF('COAL RECEIPT &amp; GCV DATA (3)'!$A$3:$A$9,'MASTER DATA FILE RAW COAL 2 (3)'!A213,'COAL RECEIPT &amp; GCV DATA (3)'!$B$3:$B$9)</f>
        <v>0</v>
      </c>
      <c r="C213" s="13">
        <f>SUMIF('COAL RECEIPT &amp; GCV DATA (3)'!$A$3:$A$9,'MASTER DATA FILE RAW COAL 2 (3)'!A213,'COAL RECEIPT &amp; GCV DATA (3)'!$C$3:$C$9)</f>
        <v>0</v>
      </c>
      <c r="D213" s="13">
        <f>IFERROR(VLOOKUP(A213,'COAL RECEIPT &amp; GCV DATA (3)'!$A$2:$V$9,4,0),0)</f>
        <v>0</v>
      </c>
      <c r="E213" s="14">
        <f>IFERROR(VLOOKUP(A213,'COAL RECEIPT &amp; GCV DATA (3)'!$A$2:$V$9,5,0),0)</f>
        <v>0</v>
      </c>
      <c r="F213" s="13">
        <f>SUMIF('COAL RECEIPT &amp; GCV DATA (3)'!$A$3:$A$9,'MASTER DATA FILE RAW COAL 2 (3)'!A213,'COAL RECEIPT &amp; GCV DATA (3)'!$F$3:$F$9)</f>
        <v>0</v>
      </c>
      <c r="G213" s="13">
        <f>IFERROR(VLOOKUP(A213,'COAL RECEIPT &amp; GCV DATA (3)'!$A$2:$V$9,7,0),0)</f>
        <v>0</v>
      </c>
      <c r="H213" s="13">
        <f>IFERROR(VLOOKUP(A213,'COAL RECEIPT &amp; GCV DATA (3)'!$A$2:$V$9,8,0),0)</f>
        <v>0</v>
      </c>
      <c r="I213" s="13">
        <f>IFERROR(VLOOKUP(A213,'COAL RECEIPT &amp; GCV DATA (3)'!$A$2:$V$9,9,0),0)</f>
        <v>0</v>
      </c>
      <c r="J213" s="13">
        <f>IFERROR(VLOOKUP(A213,'COAL RECEIPT &amp; GCV DATA (3)'!$A$2:$V$9,10,0),0)</f>
        <v>0</v>
      </c>
      <c r="K213" s="15">
        <f>SUMIF('COAL RECEIPT &amp; GCV DATA (3)'!$A$3:$A$9,'MASTER DATA FILE RAW COAL 2 (3)'!A213,'COAL RECEIPT &amp; GCV DATA (3)'!$K$3:$K$9)</f>
        <v>0</v>
      </c>
      <c r="L213" s="15">
        <f>SUMIF('COAL RECEIPT &amp; GCV DATA (3)'!$A$3:$A$9,'MASTER DATA FILE RAW COAL 2 (3)'!A213,'COAL RECEIPT &amp; GCV DATA (3)'!$L$3:$L$9)</f>
        <v>0</v>
      </c>
      <c r="M213" s="15">
        <f t="shared" si="18"/>
        <v>0</v>
      </c>
      <c r="N213" s="15">
        <f t="shared" si="19"/>
        <v>0</v>
      </c>
      <c r="O213" s="15">
        <f>SUMIF('COAL RECEIPT &amp; GCV DATA (3)'!$A$3:$A$9,'MASTER DATA FILE RAW COAL 2 (3)'!A213,'COAL RECEIPT &amp; GCV DATA (3)'!$O$3:$O$9)</f>
        <v>0</v>
      </c>
      <c r="P213" s="15">
        <f t="shared" si="23"/>
        <v>0</v>
      </c>
      <c r="Q213" s="15">
        <f>SUMIF('COAL RECEIPT &amp; GCV DATA (3)'!$A$3:$A$9,'MASTER DATA FILE RAW COAL 2 (3)'!A213,'COAL RECEIPT &amp; GCV DATA (3)'!$Q$3:$Q$9)+IF(H213=$J$234,($K$234*K213),0)+IF(H213=$J$235,($K$235*K213),0)++IF(H212=$J$235,($K$236*K213),0)</f>
        <v>0</v>
      </c>
      <c r="R213" s="16">
        <f>SUMIF('COAL RECEIPT &amp; GCV DATA (3)'!$A$3:$A$9,'MASTER DATA FILE RAW COAL 2 (3)'!A213,'COAL RECEIPT &amp; GCV DATA (3)'!$R$3:$R$9)+IF(H213=$J$234,($K$234*K213),0)+IF(H213=$J$235,($K$235*K213),0)</f>
        <v>0</v>
      </c>
      <c r="S213" s="15">
        <f t="shared" si="20"/>
        <v>0</v>
      </c>
      <c r="T213" s="15">
        <f>SUMIF('COAL RECEIPT &amp; GCV DATA (3)'!$A$3:$A$9,'MASTER DATA FILE RAW COAL 2 (3)'!A213,'COAL RECEIPT &amp; GCV DATA (3)'!$T$3:$T$9)</f>
        <v>0</v>
      </c>
      <c r="U213" s="15">
        <f t="shared" si="21"/>
        <v>0</v>
      </c>
      <c r="V213" s="15">
        <f>SUMIF('COAL RECEIPT &amp; GCV DATA (3)'!$A$3:$A$9,'MASTER DATA FILE RAW COAL 2 (3)'!A213,'COAL RECEIPT &amp; GCV DATA (3)'!$V$3:$V$9)</f>
        <v>0</v>
      </c>
      <c r="W213" s="15">
        <f t="shared" si="22"/>
        <v>0</v>
      </c>
    </row>
    <row r="214" spans="1:23" s="28" customFormat="1" x14ac:dyDescent="0.3">
      <c r="A214" s="22"/>
      <c r="B214" s="22"/>
      <c r="C214" s="23"/>
      <c r="D214" s="24"/>
      <c r="E214" s="24"/>
      <c r="F214" s="24"/>
      <c r="G214" s="24"/>
      <c r="H214" s="24"/>
      <c r="I214" s="24"/>
      <c r="J214" s="24"/>
      <c r="K214" s="25">
        <f>+SUM(K3:K213)</f>
        <v>0</v>
      </c>
      <c r="L214" s="25">
        <f>+SUM(L3:L213)</f>
        <v>0</v>
      </c>
      <c r="M214" s="25">
        <f>+SUM(M3:M213)</f>
        <v>0</v>
      </c>
      <c r="N214" s="25">
        <f>+SUM(N3:N213)</f>
        <v>0</v>
      </c>
      <c r="O214" s="26"/>
      <c r="P214" s="25">
        <f ca="1">+SUM(P3:P213)</f>
        <v>0</v>
      </c>
      <c r="Q214" s="25">
        <f>+SUM(Q3:Q213)</f>
        <v>0</v>
      </c>
      <c r="R214" s="25">
        <f>+SUM(R3:R213)</f>
        <v>0</v>
      </c>
      <c r="S214" s="25">
        <f t="shared" si="20"/>
        <v>0</v>
      </c>
      <c r="T214" s="27">
        <f>IFERROR(+U214/L214,0)</f>
        <v>0</v>
      </c>
      <c r="U214" s="25">
        <f>SUM(U3:U213)</f>
        <v>0</v>
      </c>
      <c r="V214" s="27">
        <f>IFERROR(+W214/L214,0)</f>
        <v>0</v>
      </c>
      <c r="W214" s="25">
        <f>SUM(W3:W213)</f>
        <v>0</v>
      </c>
    </row>
    <row r="215" spans="1:23" s="34" customFormat="1" x14ac:dyDescent="0.3">
      <c r="A215" s="29"/>
      <c r="B215" s="30"/>
      <c r="C215" s="31"/>
      <c r="D215" s="29"/>
      <c r="E215" s="29"/>
      <c r="F215" s="29"/>
      <c r="G215" s="29"/>
      <c r="H215" s="32"/>
      <c r="I215" s="29"/>
      <c r="J215" s="29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</row>
    <row r="216" spans="1:23" s="34" customFormat="1" x14ac:dyDescent="0.3">
      <c r="A216" s="29"/>
      <c r="B216" s="30"/>
      <c r="C216" s="31"/>
      <c r="D216" s="29"/>
      <c r="E216" s="29"/>
      <c r="F216" s="29"/>
      <c r="G216" s="29"/>
      <c r="H216" s="29"/>
      <c r="I216" s="29"/>
      <c r="J216" s="29"/>
      <c r="K216" s="33"/>
      <c r="L216" s="33"/>
      <c r="M216" s="33"/>
      <c r="N216" s="33"/>
      <c r="O216" s="33"/>
      <c r="P216" s="33"/>
      <c r="Q216" s="33"/>
      <c r="R216" s="35" t="e">
        <f>R214/L214</f>
        <v>#DIV/0!</v>
      </c>
      <c r="S216" s="33"/>
    </row>
    <row r="217" spans="1:23" s="34" customFormat="1" x14ac:dyDescent="0.3">
      <c r="A217" s="36"/>
      <c r="B217" s="37"/>
      <c r="C217" s="38"/>
      <c r="D217" s="36"/>
      <c r="E217" s="36"/>
      <c r="F217" s="36"/>
      <c r="G217" s="36"/>
      <c r="H217" s="36"/>
      <c r="I217" s="36"/>
      <c r="J217" s="36"/>
      <c r="K217" s="39">
        <f>SUBTOTAL(9,K3:K66)</f>
        <v>0</v>
      </c>
      <c r="L217" s="39">
        <f>SUBTOTAL(9,L3:L213)</f>
        <v>0</v>
      </c>
      <c r="M217" s="39"/>
      <c r="N217" s="39"/>
      <c r="O217" s="39"/>
      <c r="P217" s="39"/>
      <c r="Q217" s="39" t="e">
        <f>R217/K217</f>
        <v>#DIV/0!</v>
      </c>
      <c r="R217" s="39">
        <f>SUBTOTAL(9,R3:R66)</f>
        <v>0</v>
      </c>
      <c r="S217" s="15">
        <f>+IFERROR(R217/K217,0)</f>
        <v>0</v>
      </c>
      <c r="T217" s="39" t="e">
        <f>U217/L217</f>
        <v>#DIV/0!</v>
      </c>
      <c r="U217" s="39">
        <f>SUBTOTAL(9,U3:U66)</f>
        <v>0</v>
      </c>
      <c r="V217" s="39" t="e">
        <f>W217/L217</f>
        <v>#DIV/0!</v>
      </c>
      <c r="W217" s="39">
        <f>SUBTOTAL(9,W3:W66)</f>
        <v>0</v>
      </c>
    </row>
    <row r="218" spans="1:23" s="34" customFormat="1" x14ac:dyDescent="0.3">
      <c r="A218" s="36"/>
      <c r="B218" s="37"/>
      <c r="C218" s="38"/>
      <c r="D218" s="36"/>
      <c r="E218" s="36"/>
      <c r="F218" s="36"/>
      <c r="G218" s="36"/>
      <c r="H218" s="40"/>
      <c r="I218" s="36"/>
      <c r="J218" s="36"/>
      <c r="K218" s="39">
        <v>82142.009999999995</v>
      </c>
      <c r="L218" s="39">
        <v>82408.600000000006</v>
      </c>
      <c r="M218" s="39"/>
      <c r="N218" s="39"/>
      <c r="O218" s="39"/>
      <c r="P218" s="39"/>
      <c r="Q218" s="39"/>
      <c r="R218" s="39">
        <v>225913060.01320213</v>
      </c>
      <c r="S218" s="15">
        <f>+IFERROR(R218/K218,0)</f>
        <v>2750.2743116853621</v>
      </c>
      <c r="T218" s="34">
        <v>4116</v>
      </c>
      <c r="U218" s="39">
        <f>T218*L218</f>
        <v>339193797.60000002</v>
      </c>
      <c r="V218" s="34">
        <v>2898</v>
      </c>
      <c r="W218" s="39">
        <f>V218*L218</f>
        <v>238820122.80000001</v>
      </c>
    </row>
    <row r="219" spans="1:23" s="34" customFormat="1" ht="16.5" customHeight="1" x14ac:dyDescent="0.3">
      <c r="B219" s="41"/>
      <c r="C219" s="42"/>
      <c r="K219" s="35">
        <f>SUBTOTAL(9,K3:K43)</f>
        <v>0</v>
      </c>
      <c r="L219" s="35">
        <f>L218+L217</f>
        <v>82408.600000000006</v>
      </c>
      <c r="M219" s="35"/>
      <c r="N219" s="35">
        <f>SUBTOTAL(9,N3:N43)</f>
        <v>0</v>
      </c>
      <c r="O219" s="35"/>
      <c r="P219" s="35"/>
      <c r="Q219" s="35" t="e">
        <f>R219/K219</f>
        <v>#DIV/0!</v>
      </c>
      <c r="R219" s="35">
        <f>R218+R217</f>
        <v>225913060.01320213</v>
      </c>
      <c r="S219" s="35">
        <f>R219/L219</f>
        <v>2741.377235060444</v>
      </c>
      <c r="T219" s="39">
        <f>U219/L219</f>
        <v>4116</v>
      </c>
      <c r="U219" s="39">
        <f>U218+U217</f>
        <v>339193797.60000002</v>
      </c>
      <c r="V219" s="39">
        <f>W219/L219</f>
        <v>2898</v>
      </c>
      <c r="W219" s="39">
        <f>W218+W217</f>
        <v>238820122.80000001</v>
      </c>
    </row>
    <row r="220" spans="1:23" s="34" customFormat="1" x14ac:dyDescent="0.3">
      <c r="B220" s="41"/>
      <c r="C220" s="42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3" s="43" customFormat="1" ht="43.2" x14ac:dyDescent="0.3">
      <c r="C221" s="44"/>
      <c r="I221" s="45"/>
      <c r="J221" s="45" t="s">
        <v>26</v>
      </c>
      <c r="K221" s="46" t="s">
        <v>18</v>
      </c>
      <c r="L221" s="46" t="s">
        <v>27</v>
      </c>
      <c r="M221" s="47" t="s">
        <v>28</v>
      </c>
      <c r="N221" s="47" t="s">
        <v>29</v>
      </c>
      <c r="O221" s="47" t="s">
        <v>12</v>
      </c>
      <c r="P221" s="47" t="s">
        <v>13</v>
      </c>
      <c r="Q221" s="47" t="s">
        <v>30</v>
      </c>
      <c r="R221" s="47" t="s">
        <v>31</v>
      </c>
      <c r="S221" s="47" t="s">
        <v>15</v>
      </c>
      <c r="T221" s="48"/>
      <c r="U221" s="48"/>
      <c r="V221" s="48"/>
      <c r="W221" s="48"/>
    </row>
    <row r="222" spans="1:23" s="34" customFormat="1" x14ac:dyDescent="0.3">
      <c r="B222" s="41"/>
      <c r="C222" s="42"/>
      <c r="I222" s="49" t="s">
        <v>32</v>
      </c>
      <c r="J222" s="50">
        <f>IFERROR(SUMIF($G$3:$G$213,I222,$P$3:$P$213)/SUMIF($G$3:$G$213,I222,$K$3:$K$213),0)</f>
        <v>0</v>
      </c>
      <c r="K222" s="50" t="e">
        <f>+SUMIF($G$3:$G$213,I222,$Q$3:$Q$213)/SUMIF($G$3:$G$213,I222,$K$3:$K$213)</f>
        <v>#DIV/0!</v>
      </c>
      <c r="L222" s="50" t="e">
        <f>(SUMIF($G$3:$G$213,I222,$R$3:$R$213)-SUMIF($G$3:$G$213,I222,$Q$3:$Q$213)-SUMIF($G$3:$G$213,I222,$P$3:$P$213))/SUMIF($G$3:$G$213,I222,$K$3:$K$213)</f>
        <v>#DIV/0!</v>
      </c>
      <c r="M222" s="50" t="e">
        <f>SUMIF($G$3:$G$213,I222,$R$3:$R$213)/SUMIF($G$3:$G$213,I222,$K$3:$K$213)</f>
        <v>#DIV/0!</v>
      </c>
      <c r="N222" s="50" t="e">
        <f>(SUMIF($G$3:$G$213,I222,$R$3:$R$213)-SUMIF($G$3:$G$213,I222,$N$3:$N$213))/SUMIF($G$3:$G$213,I222,$K$3:$K$213)</f>
        <v>#DIV/0!</v>
      </c>
      <c r="O222" s="50">
        <f>SUMIF($G$3:$G$213,I222,$K$3:$K$213)</f>
        <v>0</v>
      </c>
      <c r="P222" s="50">
        <f>SUMIF($G$3:$G$213,I222,$L$3:$L$213)</f>
        <v>0</v>
      </c>
      <c r="Q222" s="50">
        <f>SUMIF($G$3:$G$213,I222,$R$3:$R$213)</f>
        <v>0</v>
      </c>
      <c r="R222" s="50">
        <f>SUMIF($G$3:$G$213,I222,$M$3:$M$213)</f>
        <v>0</v>
      </c>
      <c r="S222" s="50">
        <f>SUMIF($G$3:$G$213,I222,$N$3:$N$213)</f>
        <v>0</v>
      </c>
      <c r="T222" s="35"/>
      <c r="U222" s="35"/>
      <c r="V222" s="35"/>
      <c r="W222" s="35"/>
    </row>
    <row r="223" spans="1:23" s="34" customFormat="1" x14ac:dyDescent="0.3">
      <c r="B223" s="41"/>
      <c r="C223" s="42"/>
      <c r="I223" s="49" t="s">
        <v>33</v>
      </c>
      <c r="J223" s="50" t="e">
        <f>SUMIF($G$3:$G$213,I223,$P$3:$P$213)/SUMIF($G$3:$G$213,I223,$K$3:$K$213)</f>
        <v>#DIV/0!</v>
      </c>
      <c r="K223" s="50" t="e">
        <f>+SUMIF($G$3:$G$213,I223,$Q$3:$Q$213)/SUMIF($G$3:$G$213,I223,$K$3:$K$213)</f>
        <v>#DIV/0!</v>
      </c>
      <c r="L223" s="50" t="e">
        <f>(SUMIF($G$3:$G$213,I223,$R$3:$R$213)-SUMIF($G$3:$G$213,I223,$Q$3:$Q$213)-SUMIF($G$3:$G$213,I223,$P$3:$P$213))/SUMIF($G$3:$G$213,I223,$K$3:$K$213)</f>
        <v>#DIV/0!</v>
      </c>
      <c r="M223" s="50" t="e">
        <f>SUMIF($G$3:$G$213,I223,$R$3:$R$213)/SUMIF($G$3:$G$213,I223,$K$3:$K$213)</f>
        <v>#DIV/0!</v>
      </c>
      <c r="N223" s="50" t="e">
        <f>(SUMIF($G$3:$G$213,I223,$R$3:$R$213)-SUMIF($G$3:$G$213,I223,$N$3:$N$213))/SUMIF($G$3:$G$213,I223,$K$3:$K$213)</f>
        <v>#DIV/0!</v>
      </c>
      <c r="O223" s="50">
        <f>SUMIF($G$3:$G$213,I223,$K$3:$K$213)</f>
        <v>0</v>
      </c>
      <c r="P223" s="50">
        <f>SUMIF($G$3:$G$213,I223,$L$3:$L$213)</f>
        <v>0</v>
      </c>
      <c r="Q223" s="50">
        <f>SUMIF($G$3:$G$213,I223,$R$3:$R$213)</f>
        <v>0</v>
      </c>
      <c r="R223" s="50">
        <f>SUMIF($G$3:$G$213,I223,$M$3:$M$213)</f>
        <v>0</v>
      </c>
      <c r="S223" s="50">
        <f>SUMIF($G$3:$G$213,I223,$N$3:$N$213)</f>
        <v>0</v>
      </c>
      <c r="T223" s="35"/>
      <c r="U223" s="35"/>
      <c r="V223" s="35"/>
      <c r="W223" s="35"/>
    </row>
    <row r="224" spans="1:23" s="34" customFormat="1" x14ac:dyDescent="0.3">
      <c r="B224" s="41"/>
      <c r="C224" s="42"/>
      <c r="I224" s="49" t="s">
        <v>34</v>
      </c>
      <c r="J224" s="50">
        <f>IFERROR(SUMIF($G$3:$G$213,I224,$P$3:$P$213)/SUMIF($G$3:$G$213,I224,$K$3:$K$213),0)</f>
        <v>0</v>
      </c>
      <c r="K224" s="50">
        <f>+IFERROR(SUMIF($G$3:$G$213,I224,$Q$3:$Q$213)/SUMIF($G$3:$G$213,I224,$K$3:$K$213),0)</f>
        <v>0</v>
      </c>
      <c r="L224" s="50">
        <f>IFERROR((SUMIF($G$3:$G$213,I224,$R$3:$R$213)-SUMIF($G$3:$G$213,I224,$Q$3:$Q$213)-SUMIF($G$3:$G$213,I224,$P$3:$P$213))/SUMIF($G$3:$G$213,I224,$K$3:$K$213),0)</f>
        <v>0</v>
      </c>
      <c r="M224" s="50">
        <f>IFERROR(SUMIF($G$3:$G$213,I224,$R$3:$R$213)/SUMIF($G$3:$G$213,I224,$K$3:$K$213),0)</f>
        <v>0</v>
      </c>
      <c r="N224" s="50">
        <f>IFERROR((SUMIF($G$3:$G$213,I224,$R$3:$R$213)-SUMIF($G$3:$G$213,I224,$N$3:$N$213))/SUMIF($G$3:$G$213,I224,$K$3:$K$213),0)</f>
        <v>0</v>
      </c>
      <c r="O224" s="50">
        <f>SUMIF($G$3:$G$213,I224,$K$3:$K$213)</f>
        <v>0</v>
      </c>
      <c r="P224" s="50">
        <f>SUMIF($G$3:$G$213,I224,$L$3:$L$213)</f>
        <v>0</v>
      </c>
      <c r="Q224" s="50">
        <f>SUMIF($G$3:$G$213,I224,$R$3:$R$213)</f>
        <v>0</v>
      </c>
      <c r="R224" s="50">
        <f>SUMIF($G$3:$G$213,I224,$M$3:$M$213)</f>
        <v>0</v>
      </c>
      <c r="S224" s="50">
        <f>SUMIF($G$3:$G$213,I224,$N$3:$N$213)</f>
        <v>0</v>
      </c>
      <c r="T224" s="35"/>
      <c r="U224" s="35"/>
      <c r="V224" s="35"/>
      <c r="W224" s="35"/>
    </row>
    <row r="225" spans="9:19" x14ac:dyDescent="0.3">
      <c r="I225" s="49" t="s">
        <v>35</v>
      </c>
      <c r="J225" s="50" t="e">
        <f>SUMIF($G$3:$G$213,I225,$P$3:$P$213)/SUMIF($G$3:$G$213,I225,$K$3:$K$213)</f>
        <v>#DIV/0!</v>
      </c>
      <c r="K225" s="50" t="e">
        <f>+SUMIF($G$3:$G$213,I225,$Q$3:$Q$213)/SUMIF($G$3:$G$213,I225,$K$3:$K$213)</f>
        <v>#DIV/0!</v>
      </c>
      <c r="L225" s="50" t="e">
        <f>(SUMIF($G$3:$G$213,I225,$R$3:$R$213)-SUMIF($G$3:$G$213,I225,$Q$3:$Q$213)-SUMIF($G$3:$G$213,I225,$P$3:$P$213))/SUMIF($G$3:$G$213,I225,$K$3:$K$213)</f>
        <v>#DIV/0!</v>
      </c>
      <c r="M225" s="50" t="e">
        <f>SUMIF($G$3:$G$213,I225,$R$3:$R$213)/SUMIF($G$3:$G$213,I225,$K$3:$K$213)</f>
        <v>#DIV/0!</v>
      </c>
      <c r="N225" s="50" t="e">
        <f>(SUMIF($G$3:$G$213,I225,$R$3:$R$213)-SUMIF($G$3:$G$213,I225,$N$3:$N$213))/SUMIF($G$3:$G$213,I225,$K$3:$K$213)</f>
        <v>#DIV/0!</v>
      </c>
      <c r="O225" s="50">
        <f>SUMIF($G$3:$G$213,I225,$K$3:$K$213)</f>
        <v>0</v>
      </c>
      <c r="P225" s="50">
        <f>SUMIF($G$3:$G$213,I225,$L$3:$L$213)</f>
        <v>0</v>
      </c>
      <c r="Q225" s="50">
        <f>SUMIF($G$3:$G$213,I225,$R$3:$R$213)</f>
        <v>0</v>
      </c>
      <c r="R225" s="50">
        <f>SUMIF($G$3:$G$213,I225,$M$3:$M$213)</f>
        <v>0</v>
      </c>
      <c r="S225" s="50">
        <f>SUMIF($G$3:$G$213,I225,$N$3:$N$213)</f>
        <v>0</v>
      </c>
    </row>
    <row r="226" spans="9:19" x14ac:dyDescent="0.3">
      <c r="I226" s="49" t="s">
        <v>36</v>
      </c>
      <c r="J226" s="50">
        <f>IFERROR(SUMIF($G$3:$G$213,I226,$P$3:$P$213)/SUMIF($G$3:$G$213,I226,$K$3:$K$213),0)</f>
        <v>0</v>
      </c>
      <c r="K226" s="50">
        <f>+IFERROR(SUMIF($G$3:$G$213,I226,$Q$3:$Q$213)/SUMIF($G$3:$G$213,I226,$K$3:$K$213),0)</f>
        <v>0</v>
      </c>
      <c r="L226" s="50">
        <f>IFERROR((SUMIF($G$3:$G$213,I226,$R$3:$R$213)-SUMIF($G$3:$G$213,I226,$Q$3:$Q$213)-SUMIF($G$3:$G$213,I226,$P$3:$P$213))/SUMIF($G$3:$G$213,I226,$K$3:$K$213),0)</f>
        <v>0</v>
      </c>
      <c r="M226" s="50">
        <f>IFERROR(SUMIF($G$3:$G$213,I226,$R$3:$R$213)/SUMIF($G$3:$G$213,I226,$K$3:$K$213),0)</f>
        <v>0</v>
      </c>
      <c r="N226" s="50">
        <f>IFERROR((SUMIF($G$3:$G$213,I226,$R$3:$R$213)-SUMIF($G$3:$G$213,I226,$N$3:$N$213))/SUMIF($G$3:$G$213,I226,$K$3:$K$213),0)</f>
        <v>0</v>
      </c>
      <c r="O226" s="50">
        <f>SUMIF($G$3:$G$213,I226,$K$3:$K$213)</f>
        <v>0</v>
      </c>
      <c r="P226" s="50">
        <f>SUMIF($G$3:$G$213,I226,$L$3:$L$213)</f>
        <v>0</v>
      </c>
      <c r="Q226" s="50">
        <f>SUMIF($G$3:$G$213,I226,$R$3:$R$213)</f>
        <v>0</v>
      </c>
      <c r="R226" s="50">
        <f>SUMIF($G$3:$G$213,I226,$M$3:$M$213)</f>
        <v>0</v>
      </c>
      <c r="S226" s="50">
        <f>SUMIF($G$3:$G$213,I226,$N$3:$N$213)</f>
        <v>0</v>
      </c>
    </row>
    <row r="227" spans="9:19" x14ac:dyDescent="0.3">
      <c r="I227" s="49" t="s">
        <v>37</v>
      </c>
      <c r="J227" s="50">
        <f>+'[20]ROAD CALCULATION'!M10</f>
        <v>2712.8811380216457</v>
      </c>
      <c r="K227" s="50"/>
      <c r="L227" s="50"/>
      <c r="M227" s="50">
        <f>+J227</f>
        <v>2712.8811380216457</v>
      </c>
      <c r="N227" s="50">
        <f>+J227</f>
        <v>2712.8811380216457</v>
      </c>
      <c r="O227" s="50"/>
      <c r="P227" s="50"/>
      <c r="Q227" s="50"/>
      <c r="R227" s="50"/>
      <c r="S227" s="50"/>
    </row>
    <row r="231" spans="9:19" x14ac:dyDescent="0.3">
      <c r="R231" s="35">
        <f>R214+'MASTER DATA FILE RAW COAL ( (3)'!R214</f>
        <v>95626627.550500005</v>
      </c>
    </row>
    <row r="233" spans="9:19" x14ac:dyDescent="0.3">
      <c r="I233" s="19" t="s">
        <v>38</v>
      </c>
      <c r="J233" s="19" t="s">
        <v>39</v>
      </c>
      <c r="K233" s="19" t="s">
        <v>40</v>
      </c>
    </row>
    <row r="234" spans="9:19" x14ac:dyDescent="0.3">
      <c r="I234" s="51" t="s">
        <v>32</v>
      </c>
      <c r="J234" s="51" t="s">
        <v>41</v>
      </c>
      <c r="K234" s="51">
        <v>841.98</v>
      </c>
    </row>
    <row r="235" spans="9:19" x14ac:dyDescent="0.3">
      <c r="I235" s="51" t="s">
        <v>32</v>
      </c>
      <c r="J235" s="51" t="s">
        <v>42</v>
      </c>
      <c r="K235" s="51">
        <v>781.17000000000007</v>
      </c>
    </row>
    <row r="236" spans="9:19" x14ac:dyDescent="0.3">
      <c r="I236" s="51" t="s">
        <v>32</v>
      </c>
      <c r="J236" s="51" t="s">
        <v>43</v>
      </c>
      <c r="K236" s="51">
        <v>781.17000000000007</v>
      </c>
    </row>
    <row r="240" spans="9:19" x14ac:dyDescent="0.3">
      <c r="N240" s="35">
        <v>6.61</v>
      </c>
      <c r="O240" s="35">
        <v>97</v>
      </c>
      <c r="P240" s="35">
        <f>+O240*N240</f>
        <v>641.17000000000007</v>
      </c>
    </row>
    <row r="241" spans="16:16" x14ac:dyDescent="0.3">
      <c r="P241" s="35">
        <f>140+P240</f>
        <v>781.17000000000007</v>
      </c>
    </row>
  </sheetData>
  <sheetProtection selectLockedCells="1" selectUnlockedCells="1"/>
  <autoFilter ref="A2:WWE214" xr:uid="{00000000-0009-0000-0000-000016000000}"/>
  <mergeCells count="1">
    <mergeCell ref="A1:B1"/>
  </mergeCells>
  <conditionalFormatting sqref="A3:A8">
    <cfRule type="duplicateValues" dxfId="459" priority="1"/>
    <cfRule type="duplicateValues" dxfId="458" priority="2"/>
    <cfRule type="duplicateValues" dxfId="457" priority="3"/>
  </conditionalFormatting>
  <conditionalFormatting sqref="A9:A13">
    <cfRule type="duplicateValues" dxfId="456" priority="4"/>
    <cfRule type="duplicateValues" dxfId="455" priority="5"/>
    <cfRule type="duplicateValues" dxfId="454" priority="6" stopIfTrue="1"/>
    <cfRule type="duplicateValues" dxfId="453" priority="7"/>
    <cfRule type="duplicateValues" dxfId="452" priority="8"/>
    <cfRule type="duplicateValues" dxfId="451" priority="9"/>
    <cfRule type="duplicateValues" dxfId="450" priority="10" stopIfTrue="1"/>
    <cfRule type="duplicateValues" dxfId="449" priority="11"/>
    <cfRule type="duplicateValues" dxfId="448" priority="12"/>
    <cfRule type="duplicateValues" dxfId="447" priority="13" stopIfTrue="1"/>
  </conditionalFormatting>
  <conditionalFormatting sqref="A14">
    <cfRule type="duplicateValues" dxfId="446" priority="14"/>
    <cfRule type="duplicateValues" dxfId="445" priority="15"/>
    <cfRule type="duplicateValues" dxfId="444" priority="16"/>
    <cfRule type="duplicateValues" dxfId="443" priority="17" stopIfTrue="1"/>
    <cfRule type="duplicateValues" dxfId="442" priority="18"/>
    <cfRule type="duplicateValues" dxfId="441" priority="19"/>
    <cfRule type="duplicateValues" dxfId="440" priority="20"/>
    <cfRule type="duplicateValues" dxfId="439" priority="21"/>
    <cfRule type="duplicateValues" dxfId="438" priority="22" stopIfTrue="1"/>
    <cfRule type="duplicateValues" dxfId="437" priority="23"/>
    <cfRule type="duplicateValues" dxfId="436" priority="37" stopIfTrue="1"/>
  </conditionalFormatting>
  <conditionalFormatting sqref="A14:A17">
    <cfRule type="duplicateValues" dxfId="435" priority="24"/>
    <cfRule type="duplicateValues" dxfId="432" priority="28"/>
    <cfRule type="duplicateValues" dxfId="431" priority="29" stopIfTrue="1"/>
    <cfRule type="duplicateValues" dxfId="430" priority="30"/>
    <cfRule type="duplicateValues" dxfId="429" priority="31"/>
    <cfRule type="duplicateValues" dxfId="428" priority="32"/>
    <cfRule type="duplicateValues" dxfId="433" priority="33"/>
    <cfRule type="duplicateValues" dxfId="427" priority="34" stopIfTrue="1"/>
    <cfRule type="duplicateValues" dxfId="426" priority="35"/>
    <cfRule type="duplicateValues" dxfId="434" priority="36"/>
  </conditionalFormatting>
  <conditionalFormatting sqref="A17">
    <cfRule type="duplicateValues" dxfId="425" priority="25"/>
    <cfRule type="duplicateValues" dxfId="423" priority="26"/>
    <cfRule type="duplicateValues" dxfId="424" priority="27"/>
  </conditionalFormatting>
  <conditionalFormatting sqref="A18:A41">
    <cfRule type="duplicateValues" dxfId="422" priority="42"/>
    <cfRule type="duplicateValues" dxfId="421" priority="43"/>
    <cfRule type="duplicateValues" dxfId="420" priority="48"/>
    <cfRule type="duplicateValues" dxfId="419" priority="49"/>
  </conditionalFormatting>
  <conditionalFormatting sqref="A42">
    <cfRule type="duplicateValues" dxfId="417" priority="44"/>
    <cfRule type="duplicateValues" dxfId="416" priority="45"/>
    <cfRule type="duplicateValues" dxfId="415" priority="46"/>
    <cfRule type="duplicateValues" dxfId="418" priority="47"/>
  </conditionalFormatting>
  <conditionalFormatting sqref="A43">
    <cfRule type="duplicateValues" dxfId="414" priority="38"/>
    <cfRule type="duplicateValues" dxfId="413" priority="39"/>
    <cfRule type="duplicateValues" dxfId="412" priority="40"/>
    <cfRule type="duplicateValues" dxfId="411" priority="41"/>
  </conditionalFormatting>
  <conditionalFormatting sqref="A44:A61 A63">
    <cfRule type="duplicateValues" dxfId="410" priority="50"/>
    <cfRule type="duplicateValues" dxfId="409" priority="51"/>
  </conditionalFormatting>
  <conditionalFormatting sqref="A62">
    <cfRule type="duplicateValues" dxfId="408" priority="52"/>
    <cfRule type="duplicateValues" dxfId="407" priority="53"/>
  </conditionalFormatting>
  <pageMargins left="0.75" right="0.75" top="1" bottom="1" header="0.5" footer="0.5"/>
  <pageSetup paperSize="9" scale="2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960EE-82AB-476A-A6F5-498A1EE5C5EA}">
  <dimension ref="A1:AJ224"/>
  <sheetViews>
    <sheetView zoomScale="90" zoomScaleNormal="90" workbookViewId="0">
      <pane ySplit="1332" topLeftCell="A148" activePane="bottomLeft"/>
      <selection activeCell="T13" sqref="T13"/>
      <selection pane="bottomLeft" activeCell="T13" sqref="T13"/>
    </sheetView>
  </sheetViews>
  <sheetFormatPr defaultRowHeight="14.4" x14ac:dyDescent="0.3"/>
  <cols>
    <col min="1" max="1" width="7.5546875" style="82" bestFit="1" customWidth="1"/>
    <col min="2" max="2" width="18.33203125" style="82" customWidth="1"/>
    <col min="3" max="3" width="12.44140625" style="82" bestFit="1" customWidth="1"/>
    <col min="4" max="4" width="12.33203125" style="82" bestFit="1" customWidth="1"/>
    <col min="5" max="5" width="7.6640625" style="82" customWidth="1"/>
    <col min="6" max="6" width="10" style="82" bestFit="1" customWidth="1"/>
    <col min="7" max="7" width="13.33203125" style="82" customWidth="1"/>
    <col min="8" max="8" width="10" style="82" customWidth="1"/>
    <col min="9" max="9" width="10.109375" style="82" hidden="1" customWidth="1"/>
    <col min="10" max="10" width="8" style="82" hidden="1" customWidth="1"/>
    <col min="11" max="11" width="13.44140625" style="82" hidden="1" customWidth="1"/>
    <col min="12" max="12" width="13.6640625" style="82" hidden="1" customWidth="1"/>
    <col min="13" max="13" width="11.33203125" style="82" hidden="1" customWidth="1"/>
    <col min="14" max="14" width="15.33203125" style="82" hidden="1" customWidth="1"/>
    <col min="15" max="15" width="9.33203125" style="82" hidden="1" customWidth="1"/>
    <col min="16" max="16" width="16" style="82" hidden="1" customWidth="1"/>
    <col min="17" max="17" width="14.33203125" style="82" hidden="1" customWidth="1"/>
    <col min="18" max="18" width="16" style="82" customWidth="1"/>
    <col min="19" max="19" width="14.5546875" style="82" customWidth="1"/>
    <col min="20" max="20" width="11.44140625" style="82" customWidth="1"/>
    <col min="21" max="21" width="8.88671875" style="82" customWidth="1"/>
    <col min="22" max="22" width="10.6640625" style="82" customWidth="1"/>
    <col min="23" max="23" width="3" style="82" customWidth="1"/>
    <col min="24" max="24" width="7.109375" style="82" customWidth="1"/>
    <col min="25" max="25" width="6.33203125" style="82" customWidth="1"/>
    <col min="26" max="26" width="8" style="82" customWidth="1"/>
    <col min="27" max="27" width="20.88671875" style="82" customWidth="1"/>
    <col min="28" max="28" width="16.6640625" style="82" customWidth="1"/>
    <col min="29" max="29" width="22.109375" style="82" customWidth="1"/>
    <col min="30" max="30" width="17.44140625" style="82" customWidth="1"/>
    <col min="31" max="31" width="12.6640625" style="82" customWidth="1"/>
    <col min="32" max="32" width="12" style="82" customWidth="1"/>
    <col min="33" max="33" width="9.109375" style="82" customWidth="1"/>
    <col min="34" max="34" width="9.109375" style="166" customWidth="1"/>
    <col min="35" max="35" width="9.109375" style="82" customWidth="1"/>
    <col min="36" max="36" width="8.88671875" style="82"/>
    <col min="37" max="37" width="12.109375" style="82" bestFit="1" customWidth="1"/>
    <col min="38" max="38" width="11.109375" style="82" customWidth="1"/>
    <col min="39" max="253" width="8.88671875" style="82"/>
    <col min="254" max="254" width="9.5546875" style="82" bestFit="1" customWidth="1"/>
    <col min="255" max="263" width="8.88671875" style="82"/>
    <col min="264" max="264" width="10.33203125" style="82" bestFit="1" customWidth="1"/>
    <col min="265" max="265" width="8.88671875" style="82"/>
    <col min="266" max="266" width="10" style="82" bestFit="1" customWidth="1"/>
    <col min="267" max="267" width="8.88671875" style="82"/>
    <col min="268" max="269" width="10.88671875" style="82" bestFit="1" customWidth="1"/>
    <col min="270" max="270" width="11.6640625" style="82" bestFit="1" customWidth="1"/>
    <col min="271" max="271" width="10" style="82" bestFit="1" customWidth="1"/>
    <col min="272" max="272" width="8.88671875" style="82"/>
    <col min="273" max="273" width="14.6640625" style="82" bestFit="1" customWidth="1"/>
    <col min="274" max="274" width="7.6640625" style="82" bestFit="1" customWidth="1"/>
    <col min="275" max="275" width="15.5546875" style="82" customWidth="1"/>
    <col min="276" max="276" width="10" style="82" customWidth="1"/>
    <col min="277" max="277" width="10.88671875" style="82" customWidth="1"/>
    <col min="278" max="509" width="8.88671875" style="82"/>
    <col min="510" max="510" width="9.5546875" style="82" bestFit="1" customWidth="1"/>
    <col min="511" max="519" width="8.88671875" style="82"/>
    <col min="520" max="520" width="10.33203125" style="82" bestFit="1" customWidth="1"/>
    <col min="521" max="521" width="8.88671875" style="82"/>
    <col min="522" max="522" width="10" style="82" bestFit="1" customWidth="1"/>
    <col min="523" max="523" width="8.88671875" style="82"/>
    <col min="524" max="525" width="10.88671875" style="82" bestFit="1" customWidth="1"/>
    <col min="526" max="526" width="11.6640625" style="82" bestFit="1" customWidth="1"/>
    <col min="527" max="527" width="10" style="82" bestFit="1" customWidth="1"/>
    <col min="528" max="528" width="8.88671875" style="82"/>
    <col min="529" max="529" width="14.6640625" style="82" bestFit="1" customWidth="1"/>
    <col min="530" max="530" width="7.6640625" style="82" bestFit="1" customWidth="1"/>
    <col min="531" max="531" width="15.5546875" style="82" customWidth="1"/>
    <col min="532" max="532" width="10" style="82" customWidth="1"/>
    <col min="533" max="533" width="10.88671875" style="82" customWidth="1"/>
    <col min="534" max="765" width="8.88671875" style="82"/>
    <col min="766" max="766" width="9.5546875" style="82" bestFit="1" customWidth="1"/>
    <col min="767" max="775" width="8.88671875" style="82"/>
    <col min="776" max="776" width="10.33203125" style="82" bestFit="1" customWidth="1"/>
    <col min="777" max="777" width="8.88671875" style="82"/>
    <col min="778" max="778" width="10" style="82" bestFit="1" customWidth="1"/>
    <col min="779" max="779" width="8.88671875" style="82"/>
    <col min="780" max="781" width="10.88671875" style="82" bestFit="1" customWidth="1"/>
    <col min="782" max="782" width="11.6640625" style="82" bestFit="1" customWidth="1"/>
    <col min="783" max="783" width="10" style="82" bestFit="1" customWidth="1"/>
    <col min="784" max="784" width="8.88671875" style="82"/>
    <col min="785" max="785" width="14.6640625" style="82" bestFit="1" customWidth="1"/>
    <col min="786" max="786" width="7.6640625" style="82" bestFit="1" customWidth="1"/>
    <col min="787" max="787" width="15.5546875" style="82" customWidth="1"/>
    <col min="788" max="788" width="10" style="82" customWidth="1"/>
    <col min="789" max="789" width="10.88671875" style="82" customWidth="1"/>
    <col min="790" max="1021" width="8.88671875" style="82"/>
    <col min="1022" max="1022" width="9.5546875" style="82" bestFit="1" customWidth="1"/>
    <col min="1023" max="1031" width="8.88671875" style="82"/>
    <col min="1032" max="1032" width="10.33203125" style="82" bestFit="1" customWidth="1"/>
    <col min="1033" max="1033" width="8.88671875" style="82"/>
    <col min="1034" max="1034" width="10" style="82" bestFit="1" customWidth="1"/>
    <col min="1035" max="1035" width="8.88671875" style="82"/>
    <col min="1036" max="1037" width="10.88671875" style="82" bestFit="1" customWidth="1"/>
    <col min="1038" max="1038" width="11.6640625" style="82" bestFit="1" customWidth="1"/>
    <col min="1039" max="1039" width="10" style="82" bestFit="1" customWidth="1"/>
    <col min="1040" max="1040" width="8.88671875" style="82"/>
    <col min="1041" max="1041" width="14.6640625" style="82" bestFit="1" customWidth="1"/>
    <col min="1042" max="1042" width="7.6640625" style="82" bestFit="1" customWidth="1"/>
    <col min="1043" max="1043" width="15.5546875" style="82" customWidth="1"/>
    <col min="1044" max="1044" width="10" style="82" customWidth="1"/>
    <col min="1045" max="1045" width="10.88671875" style="82" customWidth="1"/>
    <col min="1046" max="1277" width="8.88671875" style="82"/>
    <col min="1278" max="1278" width="9.5546875" style="82" bestFit="1" customWidth="1"/>
    <col min="1279" max="1287" width="8.88671875" style="82"/>
    <col min="1288" max="1288" width="10.33203125" style="82" bestFit="1" customWidth="1"/>
    <col min="1289" max="1289" width="8.88671875" style="82"/>
    <col min="1290" max="1290" width="10" style="82" bestFit="1" customWidth="1"/>
    <col min="1291" max="1291" width="8.88671875" style="82"/>
    <col min="1292" max="1293" width="10.88671875" style="82" bestFit="1" customWidth="1"/>
    <col min="1294" max="1294" width="11.6640625" style="82" bestFit="1" customWidth="1"/>
    <col min="1295" max="1295" width="10" style="82" bestFit="1" customWidth="1"/>
    <col min="1296" max="1296" width="8.88671875" style="82"/>
    <col min="1297" max="1297" width="14.6640625" style="82" bestFit="1" customWidth="1"/>
    <col min="1298" max="1298" width="7.6640625" style="82" bestFit="1" customWidth="1"/>
    <col min="1299" max="1299" width="15.5546875" style="82" customWidth="1"/>
    <col min="1300" max="1300" width="10" style="82" customWidth="1"/>
    <col min="1301" max="1301" width="10.88671875" style="82" customWidth="1"/>
    <col min="1302" max="1533" width="8.88671875" style="82"/>
    <col min="1534" max="1534" width="9.5546875" style="82" bestFit="1" customWidth="1"/>
    <col min="1535" max="1543" width="8.88671875" style="82"/>
    <col min="1544" max="1544" width="10.33203125" style="82" bestFit="1" customWidth="1"/>
    <col min="1545" max="1545" width="8.88671875" style="82"/>
    <col min="1546" max="1546" width="10" style="82" bestFit="1" customWidth="1"/>
    <col min="1547" max="1547" width="8.88671875" style="82"/>
    <col min="1548" max="1549" width="10.88671875" style="82" bestFit="1" customWidth="1"/>
    <col min="1550" max="1550" width="11.6640625" style="82" bestFit="1" customWidth="1"/>
    <col min="1551" max="1551" width="10" style="82" bestFit="1" customWidth="1"/>
    <col min="1552" max="1552" width="8.88671875" style="82"/>
    <col min="1553" max="1553" width="14.6640625" style="82" bestFit="1" customWidth="1"/>
    <col min="1554" max="1554" width="7.6640625" style="82" bestFit="1" customWidth="1"/>
    <col min="1555" max="1555" width="15.5546875" style="82" customWidth="1"/>
    <col min="1556" max="1556" width="10" style="82" customWidth="1"/>
    <col min="1557" max="1557" width="10.88671875" style="82" customWidth="1"/>
    <col min="1558" max="1789" width="8.88671875" style="82"/>
    <col min="1790" max="1790" width="9.5546875" style="82" bestFit="1" customWidth="1"/>
    <col min="1791" max="1799" width="8.88671875" style="82"/>
    <col min="1800" max="1800" width="10.33203125" style="82" bestFit="1" customWidth="1"/>
    <col min="1801" max="1801" width="8.88671875" style="82"/>
    <col min="1802" max="1802" width="10" style="82" bestFit="1" customWidth="1"/>
    <col min="1803" max="1803" width="8.88671875" style="82"/>
    <col min="1804" max="1805" width="10.88671875" style="82" bestFit="1" customWidth="1"/>
    <col min="1806" max="1806" width="11.6640625" style="82" bestFit="1" customWidth="1"/>
    <col min="1807" max="1807" width="10" style="82" bestFit="1" customWidth="1"/>
    <col min="1808" max="1808" width="8.88671875" style="82"/>
    <col min="1809" max="1809" width="14.6640625" style="82" bestFit="1" customWidth="1"/>
    <col min="1810" max="1810" width="7.6640625" style="82" bestFit="1" customWidth="1"/>
    <col min="1811" max="1811" width="15.5546875" style="82" customWidth="1"/>
    <col min="1812" max="1812" width="10" style="82" customWidth="1"/>
    <col min="1813" max="1813" width="10.88671875" style="82" customWidth="1"/>
    <col min="1814" max="2045" width="8.88671875" style="82"/>
    <col min="2046" max="2046" width="9.5546875" style="82" bestFit="1" customWidth="1"/>
    <col min="2047" max="2055" width="8.88671875" style="82"/>
    <col min="2056" max="2056" width="10.33203125" style="82" bestFit="1" customWidth="1"/>
    <col min="2057" max="2057" width="8.88671875" style="82"/>
    <col min="2058" max="2058" width="10" style="82" bestFit="1" customWidth="1"/>
    <col min="2059" max="2059" width="8.88671875" style="82"/>
    <col min="2060" max="2061" width="10.88671875" style="82" bestFit="1" customWidth="1"/>
    <col min="2062" max="2062" width="11.6640625" style="82" bestFit="1" customWidth="1"/>
    <col min="2063" max="2063" width="10" style="82" bestFit="1" customWidth="1"/>
    <col min="2064" max="2064" width="8.88671875" style="82"/>
    <col min="2065" max="2065" width="14.6640625" style="82" bestFit="1" customWidth="1"/>
    <col min="2066" max="2066" width="7.6640625" style="82" bestFit="1" customWidth="1"/>
    <col min="2067" max="2067" width="15.5546875" style="82" customWidth="1"/>
    <col min="2068" max="2068" width="10" style="82" customWidth="1"/>
    <col min="2069" max="2069" width="10.88671875" style="82" customWidth="1"/>
    <col min="2070" max="2301" width="8.88671875" style="82"/>
    <col min="2302" max="2302" width="9.5546875" style="82" bestFit="1" customWidth="1"/>
    <col min="2303" max="2311" width="8.88671875" style="82"/>
    <col min="2312" max="2312" width="10.33203125" style="82" bestFit="1" customWidth="1"/>
    <col min="2313" max="2313" width="8.88671875" style="82"/>
    <col min="2314" max="2314" width="10" style="82" bestFit="1" customWidth="1"/>
    <col min="2315" max="2315" width="8.88671875" style="82"/>
    <col min="2316" max="2317" width="10.88671875" style="82" bestFit="1" customWidth="1"/>
    <col min="2318" max="2318" width="11.6640625" style="82" bestFit="1" customWidth="1"/>
    <col min="2319" max="2319" width="10" style="82" bestFit="1" customWidth="1"/>
    <col min="2320" max="2320" width="8.88671875" style="82"/>
    <col min="2321" max="2321" width="14.6640625" style="82" bestFit="1" customWidth="1"/>
    <col min="2322" max="2322" width="7.6640625" style="82" bestFit="1" customWidth="1"/>
    <col min="2323" max="2323" width="15.5546875" style="82" customWidth="1"/>
    <col min="2324" max="2324" width="10" style="82" customWidth="1"/>
    <col min="2325" max="2325" width="10.88671875" style="82" customWidth="1"/>
    <col min="2326" max="2557" width="8.88671875" style="82"/>
    <col min="2558" max="2558" width="9.5546875" style="82" bestFit="1" customWidth="1"/>
    <col min="2559" max="2567" width="8.88671875" style="82"/>
    <col min="2568" max="2568" width="10.33203125" style="82" bestFit="1" customWidth="1"/>
    <col min="2569" max="2569" width="8.88671875" style="82"/>
    <col min="2570" max="2570" width="10" style="82" bestFit="1" customWidth="1"/>
    <col min="2571" max="2571" width="8.88671875" style="82"/>
    <col min="2572" max="2573" width="10.88671875" style="82" bestFit="1" customWidth="1"/>
    <col min="2574" max="2574" width="11.6640625" style="82" bestFit="1" customWidth="1"/>
    <col min="2575" max="2575" width="10" style="82" bestFit="1" customWidth="1"/>
    <col min="2576" max="2576" width="8.88671875" style="82"/>
    <col min="2577" max="2577" width="14.6640625" style="82" bestFit="1" customWidth="1"/>
    <col min="2578" max="2578" width="7.6640625" style="82" bestFit="1" customWidth="1"/>
    <col min="2579" max="2579" width="15.5546875" style="82" customWidth="1"/>
    <col min="2580" max="2580" width="10" style="82" customWidth="1"/>
    <col min="2581" max="2581" width="10.88671875" style="82" customWidth="1"/>
    <col min="2582" max="2813" width="8.88671875" style="82"/>
    <col min="2814" max="2814" width="9.5546875" style="82" bestFit="1" customWidth="1"/>
    <col min="2815" max="2823" width="8.88671875" style="82"/>
    <col min="2824" max="2824" width="10.33203125" style="82" bestFit="1" customWidth="1"/>
    <col min="2825" max="2825" width="8.88671875" style="82"/>
    <col min="2826" max="2826" width="10" style="82" bestFit="1" customWidth="1"/>
    <col min="2827" max="2827" width="8.88671875" style="82"/>
    <col min="2828" max="2829" width="10.88671875" style="82" bestFit="1" customWidth="1"/>
    <col min="2830" max="2830" width="11.6640625" style="82" bestFit="1" customWidth="1"/>
    <col min="2831" max="2831" width="10" style="82" bestFit="1" customWidth="1"/>
    <col min="2832" max="2832" width="8.88671875" style="82"/>
    <col min="2833" max="2833" width="14.6640625" style="82" bestFit="1" customWidth="1"/>
    <col min="2834" max="2834" width="7.6640625" style="82" bestFit="1" customWidth="1"/>
    <col min="2835" max="2835" width="15.5546875" style="82" customWidth="1"/>
    <col min="2836" max="2836" width="10" style="82" customWidth="1"/>
    <col min="2837" max="2837" width="10.88671875" style="82" customWidth="1"/>
    <col min="2838" max="3069" width="8.88671875" style="82"/>
    <col min="3070" max="3070" width="9.5546875" style="82" bestFit="1" customWidth="1"/>
    <col min="3071" max="3079" width="8.88671875" style="82"/>
    <col min="3080" max="3080" width="10.33203125" style="82" bestFit="1" customWidth="1"/>
    <col min="3081" max="3081" width="8.88671875" style="82"/>
    <col min="3082" max="3082" width="10" style="82" bestFit="1" customWidth="1"/>
    <col min="3083" max="3083" width="8.88671875" style="82"/>
    <col min="3084" max="3085" width="10.88671875" style="82" bestFit="1" customWidth="1"/>
    <col min="3086" max="3086" width="11.6640625" style="82" bestFit="1" customWidth="1"/>
    <col min="3087" max="3087" width="10" style="82" bestFit="1" customWidth="1"/>
    <col min="3088" max="3088" width="8.88671875" style="82"/>
    <col min="3089" max="3089" width="14.6640625" style="82" bestFit="1" customWidth="1"/>
    <col min="3090" max="3090" width="7.6640625" style="82" bestFit="1" customWidth="1"/>
    <col min="3091" max="3091" width="15.5546875" style="82" customWidth="1"/>
    <col min="3092" max="3092" width="10" style="82" customWidth="1"/>
    <col min="3093" max="3093" width="10.88671875" style="82" customWidth="1"/>
    <col min="3094" max="3325" width="8.88671875" style="82"/>
    <col min="3326" max="3326" width="9.5546875" style="82" bestFit="1" customWidth="1"/>
    <col min="3327" max="3335" width="8.88671875" style="82"/>
    <col min="3336" max="3336" width="10.33203125" style="82" bestFit="1" customWidth="1"/>
    <col min="3337" max="3337" width="8.88671875" style="82"/>
    <col min="3338" max="3338" width="10" style="82" bestFit="1" customWidth="1"/>
    <col min="3339" max="3339" width="8.88671875" style="82"/>
    <col min="3340" max="3341" width="10.88671875" style="82" bestFit="1" customWidth="1"/>
    <col min="3342" max="3342" width="11.6640625" style="82" bestFit="1" customWidth="1"/>
    <col min="3343" max="3343" width="10" style="82" bestFit="1" customWidth="1"/>
    <col min="3344" max="3344" width="8.88671875" style="82"/>
    <col min="3345" max="3345" width="14.6640625" style="82" bestFit="1" customWidth="1"/>
    <col min="3346" max="3346" width="7.6640625" style="82" bestFit="1" customWidth="1"/>
    <col min="3347" max="3347" width="15.5546875" style="82" customWidth="1"/>
    <col min="3348" max="3348" width="10" style="82" customWidth="1"/>
    <col min="3349" max="3349" width="10.88671875" style="82" customWidth="1"/>
    <col min="3350" max="3581" width="8.88671875" style="82"/>
    <col min="3582" max="3582" width="9.5546875" style="82" bestFit="1" customWidth="1"/>
    <col min="3583" max="3591" width="8.88671875" style="82"/>
    <col min="3592" max="3592" width="10.33203125" style="82" bestFit="1" customWidth="1"/>
    <col min="3593" max="3593" width="8.88671875" style="82"/>
    <col min="3594" max="3594" width="10" style="82" bestFit="1" customWidth="1"/>
    <col min="3595" max="3595" width="8.88671875" style="82"/>
    <col min="3596" max="3597" width="10.88671875" style="82" bestFit="1" customWidth="1"/>
    <col min="3598" max="3598" width="11.6640625" style="82" bestFit="1" customWidth="1"/>
    <col min="3599" max="3599" width="10" style="82" bestFit="1" customWidth="1"/>
    <col min="3600" max="3600" width="8.88671875" style="82"/>
    <col min="3601" max="3601" width="14.6640625" style="82" bestFit="1" customWidth="1"/>
    <col min="3602" max="3602" width="7.6640625" style="82" bestFit="1" customWidth="1"/>
    <col min="3603" max="3603" width="15.5546875" style="82" customWidth="1"/>
    <col min="3604" max="3604" width="10" style="82" customWidth="1"/>
    <col min="3605" max="3605" width="10.88671875" style="82" customWidth="1"/>
    <col min="3606" max="3837" width="8.88671875" style="82"/>
    <col min="3838" max="3838" width="9.5546875" style="82" bestFit="1" customWidth="1"/>
    <col min="3839" max="3847" width="8.88671875" style="82"/>
    <col min="3848" max="3848" width="10.33203125" style="82" bestFit="1" customWidth="1"/>
    <col min="3849" max="3849" width="8.88671875" style="82"/>
    <col min="3850" max="3850" width="10" style="82" bestFit="1" customWidth="1"/>
    <col min="3851" max="3851" width="8.88671875" style="82"/>
    <col min="3852" max="3853" width="10.88671875" style="82" bestFit="1" customWidth="1"/>
    <col min="3854" max="3854" width="11.6640625" style="82" bestFit="1" customWidth="1"/>
    <col min="3855" max="3855" width="10" style="82" bestFit="1" customWidth="1"/>
    <col min="3856" max="3856" width="8.88671875" style="82"/>
    <col min="3857" max="3857" width="14.6640625" style="82" bestFit="1" customWidth="1"/>
    <col min="3858" max="3858" width="7.6640625" style="82" bestFit="1" customWidth="1"/>
    <col min="3859" max="3859" width="15.5546875" style="82" customWidth="1"/>
    <col min="3860" max="3860" width="10" style="82" customWidth="1"/>
    <col min="3861" max="3861" width="10.88671875" style="82" customWidth="1"/>
    <col min="3862" max="4093" width="8.88671875" style="82"/>
    <col min="4094" max="4094" width="9.5546875" style="82" bestFit="1" customWidth="1"/>
    <col min="4095" max="4103" width="8.88671875" style="82"/>
    <col min="4104" max="4104" width="10.33203125" style="82" bestFit="1" customWidth="1"/>
    <col min="4105" max="4105" width="8.88671875" style="82"/>
    <col min="4106" max="4106" width="10" style="82" bestFit="1" customWidth="1"/>
    <col min="4107" max="4107" width="8.88671875" style="82"/>
    <col min="4108" max="4109" width="10.88671875" style="82" bestFit="1" customWidth="1"/>
    <col min="4110" max="4110" width="11.6640625" style="82" bestFit="1" customWidth="1"/>
    <col min="4111" max="4111" width="10" style="82" bestFit="1" customWidth="1"/>
    <col min="4112" max="4112" width="8.88671875" style="82"/>
    <col min="4113" max="4113" width="14.6640625" style="82" bestFit="1" customWidth="1"/>
    <col min="4114" max="4114" width="7.6640625" style="82" bestFit="1" customWidth="1"/>
    <col min="4115" max="4115" width="15.5546875" style="82" customWidth="1"/>
    <col min="4116" max="4116" width="10" style="82" customWidth="1"/>
    <col min="4117" max="4117" width="10.88671875" style="82" customWidth="1"/>
    <col min="4118" max="4349" width="8.88671875" style="82"/>
    <col min="4350" max="4350" width="9.5546875" style="82" bestFit="1" customWidth="1"/>
    <col min="4351" max="4359" width="8.88671875" style="82"/>
    <col min="4360" max="4360" width="10.33203125" style="82" bestFit="1" customWidth="1"/>
    <col min="4361" max="4361" width="8.88671875" style="82"/>
    <col min="4362" max="4362" width="10" style="82" bestFit="1" customWidth="1"/>
    <col min="4363" max="4363" width="8.88671875" style="82"/>
    <col min="4364" max="4365" width="10.88671875" style="82" bestFit="1" customWidth="1"/>
    <col min="4366" max="4366" width="11.6640625" style="82" bestFit="1" customWidth="1"/>
    <col min="4367" max="4367" width="10" style="82" bestFit="1" customWidth="1"/>
    <col min="4368" max="4368" width="8.88671875" style="82"/>
    <col min="4369" max="4369" width="14.6640625" style="82" bestFit="1" customWidth="1"/>
    <col min="4370" max="4370" width="7.6640625" style="82" bestFit="1" customWidth="1"/>
    <col min="4371" max="4371" width="15.5546875" style="82" customWidth="1"/>
    <col min="4372" max="4372" width="10" style="82" customWidth="1"/>
    <col min="4373" max="4373" width="10.88671875" style="82" customWidth="1"/>
    <col min="4374" max="4605" width="8.88671875" style="82"/>
    <col min="4606" max="4606" width="9.5546875" style="82" bestFit="1" customWidth="1"/>
    <col min="4607" max="4615" width="8.88671875" style="82"/>
    <col min="4616" max="4616" width="10.33203125" style="82" bestFit="1" customWidth="1"/>
    <col min="4617" max="4617" width="8.88671875" style="82"/>
    <col min="4618" max="4618" width="10" style="82" bestFit="1" customWidth="1"/>
    <col min="4619" max="4619" width="8.88671875" style="82"/>
    <col min="4620" max="4621" width="10.88671875" style="82" bestFit="1" customWidth="1"/>
    <col min="4622" max="4622" width="11.6640625" style="82" bestFit="1" customWidth="1"/>
    <col min="4623" max="4623" width="10" style="82" bestFit="1" customWidth="1"/>
    <col min="4624" max="4624" width="8.88671875" style="82"/>
    <col min="4625" max="4625" width="14.6640625" style="82" bestFit="1" customWidth="1"/>
    <col min="4626" max="4626" width="7.6640625" style="82" bestFit="1" customWidth="1"/>
    <col min="4627" max="4627" width="15.5546875" style="82" customWidth="1"/>
    <col min="4628" max="4628" width="10" style="82" customWidth="1"/>
    <col min="4629" max="4629" width="10.88671875" style="82" customWidth="1"/>
    <col min="4630" max="4861" width="8.88671875" style="82"/>
    <col min="4862" max="4862" width="9.5546875" style="82" bestFit="1" customWidth="1"/>
    <col min="4863" max="4871" width="8.88671875" style="82"/>
    <col min="4872" max="4872" width="10.33203125" style="82" bestFit="1" customWidth="1"/>
    <col min="4873" max="4873" width="8.88671875" style="82"/>
    <col min="4874" max="4874" width="10" style="82" bestFit="1" customWidth="1"/>
    <col min="4875" max="4875" width="8.88671875" style="82"/>
    <col min="4876" max="4877" width="10.88671875" style="82" bestFit="1" customWidth="1"/>
    <col min="4878" max="4878" width="11.6640625" style="82" bestFit="1" customWidth="1"/>
    <col min="4879" max="4879" width="10" style="82" bestFit="1" customWidth="1"/>
    <col min="4880" max="4880" width="8.88671875" style="82"/>
    <col min="4881" max="4881" width="14.6640625" style="82" bestFit="1" customWidth="1"/>
    <col min="4882" max="4882" width="7.6640625" style="82" bestFit="1" customWidth="1"/>
    <col min="4883" max="4883" width="15.5546875" style="82" customWidth="1"/>
    <col min="4884" max="4884" width="10" style="82" customWidth="1"/>
    <col min="4885" max="4885" width="10.88671875" style="82" customWidth="1"/>
    <col min="4886" max="5117" width="8.88671875" style="82"/>
    <col min="5118" max="5118" width="9.5546875" style="82" bestFit="1" customWidth="1"/>
    <col min="5119" max="5127" width="8.88671875" style="82"/>
    <col min="5128" max="5128" width="10.33203125" style="82" bestFit="1" customWidth="1"/>
    <col min="5129" max="5129" width="8.88671875" style="82"/>
    <col min="5130" max="5130" width="10" style="82" bestFit="1" customWidth="1"/>
    <col min="5131" max="5131" width="8.88671875" style="82"/>
    <col min="5132" max="5133" width="10.88671875" style="82" bestFit="1" customWidth="1"/>
    <col min="5134" max="5134" width="11.6640625" style="82" bestFit="1" customWidth="1"/>
    <col min="5135" max="5135" width="10" style="82" bestFit="1" customWidth="1"/>
    <col min="5136" max="5136" width="8.88671875" style="82"/>
    <col min="5137" max="5137" width="14.6640625" style="82" bestFit="1" customWidth="1"/>
    <col min="5138" max="5138" width="7.6640625" style="82" bestFit="1" customWidth="1"/>
    <col min="5139" max="5139" width="15.5546875" style="82" customWidth="1"/>
    <col min="5140" max="5140" width="10" style="82" customWidth="1"/>
    <col min="5141" max="5141" width="10.88671875" style="82" customWidth="1"/>
    <col min="5142" max="5373" width="8.88671875" style="82"/>
    <col min="5374" max="5374" width="9.5546875" style="82" bestFit="1" customWidth="1"/>
    <col min="5375" max="5383" width="8.88671875" style="82"/>
    <col min="5384" max="5384" width="10.33203125" style="82" bestFit="1" customWidth="1"/>
    <col min="5385" max="5385" width="8.88671875" style="82"/>
    <col min="5386" max="5386" width="10" style="82" bestFit="1" customWidth="1"/>
    <col min="5387" max="5387" width="8.88671875" style="82"/>
    <col min="5388" max="5389" width="10.88671875" style="82" bestFit="1" customWidth="1"/>
    <col min="5390" max="5390" width="11.6640625" style="82" bestFit="1" customWidth="1"/>
    <col min="5391" max="5391" width="10" style="82" bestFit="1" customWidth="1"/>
    <col min="5392" max="5392" width="8.88671875" style="82"/>
    <col min="5393" max="5393" width="14.6640625" style="82" bestFit="1" customWidth="1"/>
    <col min="5394" max="5394" width="7.6640625" style="82" bestFit="1" customWidth="1"/>
    <col min="5395" max="5395" width="15.5546875" style="82" customWidth="1"/>
    <col min="5396" max="5396" width="10" style="82" customWidth="1"/>
    <col min="5397" max="5397" width="10.88671875" style="82" customWidth="1"/>
    <col min="5398" max="5629" width="8.88671875" style="82"/>
    <col min="5630" max="5630" width="9.5546875" style="82" bestFit="1" customWidth="1"/>
    <col min="5631" max="5639" width="8.88671875" style="82"/>
    <col min="5640" max="5640" width="10.33203125" style="82" bestFit="1" customWidth="1"/>
    <col min="5641" max="5641" width="8.88671875" style="82"/>
    <col min="5642" max="5642" width="10" style="82" bestFit="1" customWidth="1"/>
    <col min="5643" max="5643" width="8.88671875" style="82"/>
    <col min="5644" max="5645" width="10.88671875" style="82" bestFit="1" customWidth="1"/>
    <col min="5646" max="5646" width="11.6640625" style="82" bestFit="1" customWidth="1"/>
    <col min="5647" max="5647" width="10" style="82" bestFit="1" customWidth="1"/>
    <col min="5648" max="5648" width="8.88671875" style="82"/>
    <col min="5649" max="5649" width="14.6640625" style="82" bestFit="1" customWidth="1"/>
    <col min="5650" max="5650" width="7.6640625" style="82" bestFit="1" customWidth="1"/>
    <col min="5651" max="5651" width="15.5546875" style="82" customWidth="1"/>
    <col min="5652" max="5652" width="10" style="82" customWidth="1"/>
    <col min="5653" max="5653" width="10.88671875" style="82" customWidth="1"/>
    <col min="5654" max="5885" width="8.88671875" style="82"/>
    <col min="5886" max="5886" width="9.5546875" style="82" bestFit="1" customWidth="1"/>
    <col min="5887" max="5895" width="8.88671875" style="82"/>
    <col min="5896" max="5896" width="10.33203125" style="82" bestFit="1" customWidth="1"/>
    <col min="5897" max="5897" width="8.88671875" style="82"/>
    <col min="5898" max="5898" width="10" style="82" bestFit="1" customWidth="1"/>
    <col min="5899" max="5899" width="8.88671875" style="82"/>
    <col min="5900" max="5901" width="10.88671875" style="82" bestFit="1" customWidth="1"/>
    <col min="5902" max="5902" width="11.6640625" style="82" bestFit="1" customWidth="1"/>
    <col min="5903" max="5903" width="10" style="82" bestFit="1" customWidth="1"/>
    <col min="5904" max="5904" width="8.88671875" style="82"/>
    <col min="5905" max="5905" width="14.6640625" style="82" bestFit="1" customWidth="1"/>
    <col min="5906" max="5906" width="7.6640625" style="82" bestFit="1" customWidth="1"/>
    <col min="5907" max="5907" width="15.5546875" style="82" customWidth="1"/>
    <col min="5908" max="5908" width="10" style="82" customWidth="1"/>
    <col min="5909" max="5909" width="10.88671875" style="82" customWidth="1"/>
    <col min="5910" max="6141" width="8.88671875" style="82"/>
    <col min="6142" max="6142" width="9.5546875" style="82" bestFit="1" customWidth="1"/>
    <col min="6143" max="6151" width="8.88671875" style="82"/>
    <col min="6152" max="6152" width="10.33203125" style="82" bestFit="1" customWidth="1"/>
    <col min="6153" max="6153" width="8.88671875" style="82"/>
    <col min="6154" max="6154" width="10" style="82" bestFit="1" customWidth="1"/>
    <col min="6155" max="6155" width="8.88671875" style="82"/>
    <col min="6156" max="6157" width="10.88671875" style="82" bestFit="1" customWidth="1"/>
    <col min="6158" max="6158" width="11.6640625" style="82" bestFit="1" customWidth="1"/>
    <col min="6159" max="6159" width="10" style="82" bestFit="1" customWidth="1"/>
    <col min="6160" max="6160" width="8.88671875" style="82"/>
    <col min="6161" max="6161" width="14.6640625" style="82" bestFit="1" customWidth="1"/>
    <col min="6162" max="6162" width="7.6640625" style="82" bestFit="1" customWidth="1"/>
    <col min="6163" max="6163" width="15.5546875" style="82" customWidth="1"/>
    <col min="6164" max="6164" width="10" style="82" customWidth="1"/>
    <col min="6165" max="6165" width="10.88671875" style="82" customWidth="1"/>
    <col min="6166" max="6397" width="8.88671875" style="82"/>
    <col min="6398" max="6398" width="9.5546875" style="82" bestFit="1" customWidth="1"/>
    <col min="6399" max="6407" width="8.88671875" style="82"/>
    <col min="6408" max="6408" width="10.33203125" style="82" bestFit="1" customWidth="1"/>
    <col min="6409" max="6409" width="8.88671875" style="82"/>
    <col min="6410" max="6410" width="10" style="82" bestFit="1" customWidth="1"/>
    <col min="6411" max="6411" width="8.88671875" style="82"/>
    <col min="6412" max="6413" width="10.88671875" style="82" bestFit="1" customWidth="1"/>
    <col min="6414" max="6414" width="11.6640625" style="82" bestFit="1" customWidth="1"/>
    <col min="6415" max="6415" width="10" style="82" bestFit="1" customWidth="1"/>
    <col min="6416" max="6416" width="8.88671875" style="82"/>
    <col min="6417" max="6417" width="14.6640625" style="82" bestFit="1" customWidth="1"/>
    <col min="6418" max="6418" width="7.6640625" style="82" bestFit="1" customWidth="1"/>
    <col min="6419" max="6419" width="15.5546875" style="82" customWidth="1"/>
    <col min="6420" max="6420" width="10" style="82" customWidth="1"/>
    <col min="6421" max="6421" width="10.88671875" style="82" customWidth="1"/>
    <col min="6422" max="6653" width="8.88671875" style="82"/>
    <col min="6654" max="6654" width="9.5546875" style="82" bestFit="1" customWidth="1"/>
    <col min="6655" max="6663" width="8.88671875" style="82"/>
    <col min="6664" max="6664" width="10.33203125" style="82" bestFit="1" customWidth="1"/>
    <col min="6665" max="6665" width="8.88671875" style="82"/>
    <col min="6666" max="6666" width="10" style="82" bestFit="1" customWidth="1"/>
    <col min="6667" max="6667" width="8.88671875" style="82"/>
    <col min="6668" max="6669" width="10.88671875" style="82" bestFit="1" customWidth="1"/>
    <col min="6670" max="6670" width="11.6640625" style="82" bestFit="1" customWidth="1"/>
    <col min="6671" max="6671" width="10" style="82" bestFit="1" customWidth="1"/>
    <col min="6672" max="6672" width="8.88671875" style="82"/>
    <col min="6673" max="6673" width="14.6640625" style="82" bestFit="1" customWidth="1"/>
    <col min="6674" max="6674" width="7.6640625" style="82" bestFit="1" customWidth="1"/>
    <col min="6675" max="6675" width="15.5546875" style="82" customWidth="1"/>
    <col min="6676" max="6676" width="10" style="82" customWidth="1"/>
    <col min="6677" max="6677" width="10.88671875" style="82" customWidth="1"/>
    <col min="6678" max="6909" width="8.88671875" style="82"/>
    <col min="6910" max="6910" width="9.5546875" style="82" bestFit="1" customWidth="1"/>
    <col min="6911" max="6919" width="8.88671875" style="82"/>
    <col min="6920" max="6920" width="10.33203125" style="82" bestFit="1" customWidth="1"/>
    <col min="6921" max="6921" width="8.88671875" style="82"/>
    <col min="6922" max="6922" width="10" style="82" bestFit="1" customWidth="1"/>
    <col min="6923" max="6923" width="8.88671875" style="82"/>
    <col min="6924" max="6925" width="10.88671875" style="82" bestFit="1" customWidth="1"/>
    <col min="6926" max="6926" width="11.6640625" style="82" bestFit="1" customWidth="1"/>
    <col min="6927" max="6927" width="10" style="82" bestFit="1" customWidth="1"/>
    <col min="6928" max="6928" width="8.88671875" style="82"/>
    <col min="6929" max="6929" width="14.6640625" style="82" bestFit="1" customWidth="1"/>
    <col min="6930" max="6930" width="7.6640625" style="82" bestFit="1" customWidth="1"/>
    <col min="6931" max="6931" width="15.5546875" style="82" customWidth="1"/>
    <col min="6932" max="6932" width="10" style="82" customWidth="1"/>
    <col min="6933" max="6933" width="10.88671875" style="82" customWidth="1"/>
    <col min="6934" max="7165" width="8.88671875" style="82"/>
    <col min="7166" max="7166" width="9.5546875" style="82" bestFit="1" customWidth="1"/>
    <col min="7167" max="7175" width="8.88671875" style="82"/>
    <col min="7176" max="7176" width="10.33203125" style="82" bestFit="1" customWidth="1"/>
    <col min="7177" max="7177" width="8.88671875" style="82"/>
    <col min="7178" max="7178" width="10" style="82" bestFit="1" customWidth="1"/>
    <col min="7179" max="7179" width="8.88671875" style="82"/>
    <col min="7180" max="7181" width="10.88671875" style="82" bestFit="1" customWidth="1"/>
    <col min="7182" max="7182" width="11.6640625" style="82" bestFit="1" customWidth="1"/>
    <col min="7183" max="7183" width="10" style="82" bestFit="1" customWidth="1"/>
    <col min="7184" max="7184" width="8.88671875" style="82"/>
    <col min="7185" max="7185" width="14.6640625" style="82" bestFit="1" customWidth="1"/>
    <col min="7186" max="7186" width="7.6640625" style="82" bestFit="1" customWidth="1"/>
    <col min="7187" max="7187" width="15.5546875" style="82" customWidth="1"/>
    <col min="7188" max="7188" width="10" style="82" customWidth="1"/>
    <col min="7189" max="7189" width="10.88671875" style="82" customWidth="1"/>
    <col min="7190" max="7421" width="8.88671875" style="82"/>
    <col min="7422" max="7422" width="9.5546875" style="82" bestFit="1" customWidth="1"/>
    <col min="7423" max="7431" width="8.88671875" style="82"/>
    <col min="7432" max="7432" width="10.33203125" style="82" bestFit="1" customWidth="1"/>
    <col min="7433" max="7433" width="8.88671875" style="82"/>
    <col min="7434" max="7434" width="10" style="82" bestFit="1" customWidth="1"/>
    <col min="7435" max="7435" width="8.88671875" style="82"/>
    <col min="7436" max="7437" width="10.88671875" style="82" bestFit="1" customWidth="1"/>
    <col min="7438" max="7438" width="11.6640625" style="82" bestFit="1" customWidth="1"/>
    <col min="7439" max="7439" width="10" style="82" bestFit="1" customWidth="1"/>
    <col min="7440" max="7440" width="8.88671875" style="82"/>
    <col min="7441" max="7441" width="14.6640625" style="82" bestFit="1" customWidth="1"/>
    <col min="7442" max="7442" width="7.6640625" style="82" bestFit="1" customWidth="1"/>
    <col min="7443" max="7443" width="15.5546875" style="82" customWidth="1"/>
    <col min="7444" max="7444" width="10" style="82" customWidth="1"/>
    <col min="7445" max="7445" width="10.88671875" style="82" customWidth="1"/>
    <col min="7446" max="7677" width="8.88671875" style="82"/>
    <col min="7678" max="7678" width="9.5546875" style="82" bestFit="1" customWidth="1"/>
    <col min="7679" max="7687" width="8.88671875" style="82"/>
    <col min="7688" max="7688" width="10.33203125" style="82" bestFit="1" customWidth="1"/>
    <col min="7689" max="7689" width="8.88671875" style="82"/>
    <col min="7690" max="7690" width="10" style="82" bestFit="1" customWidth="1"/>
    <col min="7691" max="7691" width="8.88671875" style="82"/>
    <col min="7692" max="7693" width="10.88671875" style="82" bestFit="1" customWidth="1"/>
    <col min="7694" max="7694" width="11.6640625" style="82" bestFit="1" customWidth="1"/>
    <col min="7695" max="7695" width="10" style="82" bestFit="1" customWidth="1"/>
    <col min="7696" max="7696" width="8.88671875" style="82"/>
    <col min="7697" max="7697" width="14.6640625" style="82" bestFit="1" customWidth="1"/>
    <col min="7698" max="7698" width="7.6640625" style="82" bestFit="1" customWidth="1"/>
    <col min="7699" max="7699" width="15.5546875" style="82" customWidth="1"/>
    <col min="7700" max="7700" width="10" style="82" customWidth="1"/>
    <col min="7701" max="7701" width="10.88671875" style="82" customWidth="1"/>
    <col min="7702" max="7933" width="8.88671875" style="82"/>
    <col min="7934" max="7934" width="9.5546875" style="82" bestFit="1" customWidth="1"/>
    <col min="7935" max="7943" width="8.88671875" style="82"/>
    <col min="7944" max="7944" width="10.33203125" style="82" bestFit="1" customWidth="1"/>
    <col min="7945" max="7945" width="8.88671875" style="82"/>
    <col min="7946" max="7946" width="10" style="82" bestFit="1" customWidth="1"/>
    <col min="7947" max="7947" width="8.88671875" style="82"/>
    <col min="7948" max="7949" width="10.88671875" style="82" bestFit="1" customWidth="1"/>
    <col min="7950" max="7950" width="11.6640625" style="82" bestFit="1" customWidth="1"/>
    <col min="7951" max="7951" width="10" style="82" bestFit="1" customWidth="1"/>
    <col min="7952" max="7952" width="8.88671875" style="82"/>
    <col min="7953" max="7953" width="14.6640625" style="82" bestFit="1" customWidth="1"/>
    <col min="7954" max="7954" width="7.6640625" style="82" bestFit="1" customWidth="1"/>
    <col min="7955" max="7955" width="15.5546875" style="82" customWidth="1"/>
    <col min="7956" max="7956" width="10" style="82" customWidth="1"/>
    <col min="7957" max="7957" width="10.88671875" style="82" customWidth="1"/>
    <col min="7958" max="8189" width="8.88671875" style="82"/>
    <col min="8190" max="8190" width="9.5546875" style="82" bestFit="1" customWidth="1"/>
    <col min="8191" max="8199" width="8.88671875" style="82"/>
    <col min="8200" max="8200" width="10.33203125" style="82" bestFit="1" customWidth="1"/>
    <col min="8201" max="8201" width="8.88671875" style="82"/>
    <col min="8202" max="8202" width="10" style="82" bestFit="1" customWidth="1"/>
    <col min="8203" max="8203" width="8.88671875" style="82"/>
    <col min="8204" max="8205" width="10.88671875" style="82" bestFit="1" customWidth="1"/>
    <col min="8206" max="8206" width="11.6640625" style="82" bestFit="1" customWidth="1"/>
    <col min="8207" max="8207" width="10" style="82" bestFit="1" customWidth="1"/>
    <col min="8208" max="8208" width="8.88671875" style="82"/>
    <col min="8209" max="8209" width="14.6640625" style="82" bestFit="1" customWidth="1"/>
    <col min="8210" max="8210" width="7.6640625" style="82" bestFit="1" customWidth="1"/>
    <col min="8211" max="8211" width="15.5546875" style="82" customWidth="1"/>
    <col min="8212" max="8212" width="10" style="82" customWidth="1"/>
    <col min="8213" max="8213" width="10.88671875" style="82" customWidth="1"/>
    <col min="8214" max="8445" width="8.88671875" style="82"/>
    <col min="8446" max="8446" width="9.5546875" style="82" bestFit="1" customWidth="1"/>
    <col min="8447" max="8455" width="8.88671875" style="82"/>
    <col min="8456" max="8456" width="10.33203125" style="82" bestFit="1" customWidth="1"/>
    <col min="8457" max="8457" width="8.88671875" style="82"/>
    <col min="8458" max="8458" width="10" style="82" bestFit="1" customWidth="1"/>
    <col min="8459" max="8459" width="8.88671875" style="82"/>
    <col min="8460" max="8461" width="10.88671875" style="82" bestFit="1" customWidth="1"/>
    <col min="8462" max="8462" width="11.6640625" style="82" bestFit="1" customWidth="1"/>
    <col min="8463" max="8463" width="10" style="82" bestFit="1" customWidth="1"/>
    <col min="8464" max="8464" width="8.88671875" style="82"/>
    <col min="8465" max="8465" width="14.6640625" style="82" bestFit="1" customWidth="1"/>
    <col min="8466" max="8466" width="7.6640625" style="82" bestFit="1" customWidth="1"/>
    <col min="8467" max="8467" width="15.5546875" style="82" customWidth="1"/>
    <col min="8468" max="8468" width="10" style="82" customWidth="1"/>
    <col min="8469" max="8469" width="10.88671875" style="82" customWidth="1"/>
    <col min="8470" max="8701" width="8.88671875" style="82"/>
    <col min="8702" max="8702" width="9.5546875" style="82" bestFit="1" customWidth="1"/>
    <col min="8703" max="8711" width="8.88671875" style="82"/>
    <col min="8712" max="8712" width="10.33203125" style="82" bestFit="1" customWidth="1"/>
    <col min="8713" max="8713" width="8.88671875" style="82"/>
    <col min="8714" max="8714" width="10" style="82" bestFit="1" customWidth="1"/>
    <col min="8715" max="8715" width="8.88671875" style="82"/>
    <col min="8716" max="8717" width="10.88671875" style="82" bestFit="1" customWidth="1"/>
    <col min="8718" max="8718" width="11.6640625" style="82" bestFit="1" customWidth="1"/>
    <col min="8719" max="8719" width="10" style="82" bestFit="1" customWidth="1"/>
    <col min="8720" max="8720" width="8.88671875" style="82"/>
    <col min="8721" max="8721" width="14.6640625" style="82" bestFit="1" customWidth="1"/>
    <col min="8722" max="8722" width="7.6640625" style="82" bestFit="1" customWidth="1"/>
    <col min="8723" max="8723" width="15.5546875" style="82" customWidth="1"/>
    <col min="8724" max="8724" width="10" style="82" customWidth="1"/>
    <col min="8725" max="8725" width="10.88671875" style="82" customWidth="1"/>
    <col min="8726" max="8957" width="8.88671875" style="82"/>
    <col min="8958" max="8958" width="9.5546875" style="82" bestFit="1" customWidth="1"/>
    <col min="8959" max="8967" width="8.88671875" style="82"/>
    <col min="8968" max="8968" width="10.33203125" style="82" bestFit="1" customWidth="1"/>
    <col min="8969" max="8969" width="8.88671875" style="82"/>
    <col min="8970" max="8970" width="10" style="82" bestFit="1" customWidth="1"/>
    <col min="8971" max="8971" width="8.88671875" style="82"/>
    <col min="8972" max="8973" width="10.88671875" style="82" bestFit="1" customWidth="1"/>
    <col min="8974" max="8974" width="11.6640625" style="82" bestFit="1" customWidth="1"/>
    <col min="8975" max="8975" width="10" style="82" bestFit="1" customWidth="1"/>
    <col min="8976" max="8976" width="8.88671875" style="82"/>
    <col min="8977" max="8977" width="14.6640625" style="82" bestFit="1" customWidth="1"/>
    <col min="8978" max="8978" width="7.6640625" style="82" bestFit="1" customWidth="1"/>
    <col min="8979" max="8979" width="15.5546875" style="82" customWidth="1"/>
    <col min="8980" max="8980" width="10" style="82" customWidth="1"/>
    <col min="8981" max="8981" width="10.88671875" style="82" customWidth="1"/>
    <col min="8982" max="9213" width="8.88671875" style="82"/>
    <col min="9214" max="9214" width="9.5546875" style="82" bestFit="1" customWidth="1"/>
    <col min="9215" max="9223" width="8.88671875" style="82"/>
    <col min="9224" max="9224" width="10.33203125" style="82" bestFit="1" customWidth="1"/>
    <col min="9225" max="9225" width="8.88671875" style="82"/>
    <col min="9226" max="9226" width="10" style="82" bestFit="1" customWidth="1"/>
    <col min="9227" max="9227" width="8.88671875" style="82"/>
    <col min="9228" max="9229" width="10.88671875" style="82" bestFit="1" customWidth="1"/>
    <col min="9230" max="9230" width="11.6640625" style="82" bestFit="1" customWidth="1"/>
    <col min="9231" max="9231" width="10" style="82" bestFit="1" customWidth="1"/>
    <col min="9232" max="9232" width="8.88671875" style="82"/>
    <col min="9233" max="9233" width="14.6640625" style="82" bestFit="1" customWidth="1"/>
    <col min="9234" max="9234" width="7.6640625" style="82" bestFit="1" customWidth="1"/>
    <col min="9235" max="9235" width="15.5546875" style="82" customWidth="1"/>
    <col min="9236" max="9236" width="10" style="82" customWidth="1"/>
    <col min="9237" max="9237" width="10.88671875" style="82" customWidth="1"/>
    <col min="9238" max="9469" width="8.88671875" style="82"/>
    <col min="9470" max="9470" width="9.5546875" style="82" bestFit="1" customWidth="1"/>
    <col min="9471" max="9479" width="8.88671875" style="82"/>
    <col min="9480" max="9480" width="10.33203125" style="82" bestFit="1" customWidth="1"/>
    <col min="9481" max="9481" width="8.88671875" style="82"/>
    <col min="9482" max="9482" width="10" style="82" bestFit="1" customWidth="1"/>
    <col min="9483" max="9483" width="8.88671875" style="82"/>
    <col min="9484" max="9485" width="10.88671875" style="82" bestFit="1" customWidth="1"/>
    <col min="9486" max="9486" width="11.6640625" style="82" bestFit="1" customWidth="1"/>
    <col min="9487" max="9487" width="10" style="82" bestFit="1" customWidth="1"/>
    <col min="9488" max="9488" width="8.88671875" style="82"/>
    <col min="9489" max="9489" width="14.6640625" style="82" bestFit="1" customWidth="1"/>
    <col min="9490" max="9490" width="7.6640625" style="82" bestFit="1" customWidth="1"/>
    <col min="9491" max="9491" width="15.5546875" style="82" customWidth="1"/>
    <col min="9492" max="9492" width="10" style="82" customWidth="1"/>
    <col min="9493" max="9493" width="10.88671875" style="82" customWidth="1"/>
    <col min="9494" max="9725" width="8.88671875" style="82"/>
    <col min="9726" max="9726" width="9.5546875" style="82" bestFit="1" customWidth="1"/>
    <col min="9727" max="9735" width="8.88671875" style="82"/>
    <col min="9736" max="9736" width="10.33203125" style="82" bestFit="1" customWidth="1"/>
    <col min="9737" max="9737" width="8.88671875" style="82"/>
    <col min="9738" max="9738" width="10" style="82" bestFit="1" customWidth="1"/>
    <col min="9739" max="9739" width="8.88671875" style="82"/>
    <col min="9740" max="9741" width="10.88671875" style="82" bestFit="1" customWidth="1"/>
    <col min="9742" max="9742" width="11.6640625" style="82" bestFit="1" customWidth="1"/>
    <col min="9743" max="9743" width="10" style="82" bestFit="1" customWidth="1"/>
    <col min="9744" max="9744" width="8.88671875" style="82"/>
    <col min="9745" max="9745" width="14.6640625" style="82" bestFit="1" customWidth="1"/>
    <col min="9746" max="9746" width="7.6640625" style="82" bestFit="1" customWidth="1"/>
    <col min="9747" max="9747" width="15.5546875" style="82" customWidth="1"/>
    <col min="9748" max="9748" width="10" style="82" customWidth="1"/>
    <col min="9749" max="9749" width="10.88671875" style="82" customWidth="1"/>
    <col min="9750" max="9981" width="8.88671875" style="82"/>
    <col min="9982" max="9982" width="9.5546875" style="82" bestFit="1" customWidth="1"/>
    <col min="9983" max="9991" width="8.88671875" style="82"/>
    <col min="9992" max="9992" width="10.33203125" style="82" bestFit="1" customWidth="1"/>
    <col min="9993" max="9993" width="8.88671875" style="82"/>
    <col min="9994" max="9994" width="10" style="82" bestFit="1" customWidth="1"/>
    <col min="9995" max="9995" width="8.88671875" style="82"/>
    <col min="9996" max="9997" width="10.88671875" style="82" bestFit="1" customWidth="1"/>
    <col min="9998" max="9998" width="11.6640625" style="82" bestFit="1" customWidth="1"/>
    <col min="9999" max="9999" width="10" style="82" bestFit="1" customWidth="1"/>
    <col min="10000" max="10000" width="8.88671875" style="82"/>
    <col min="10001" max="10001" width="14.6640625" style="82" bestFit="1" customWidth="1"/>
    <col min="10002" max="10002" width="7.6640625" style="82" bestFit="1" customWidth="1"/>
    <col min="10003" max="10003" width="15.5546875" style="82" customWidth="1"/>
    <col min="10004" max="10004" width="10" style="82" customWidth="1"/>
    <col min="10005" max="10005" width="10.88671875" style="82" customWidth="1"/>
    <col min="10006" max="10237" width="8.88671875" style="82"/>
    <col min="10238" max="10238" width="9.5546875" style="82" bestFit="1" customWidth="1"/>
    <col min="10239" max="10247" width="8.88671875" style="82"/>
    <col min="10248" max="10248" width="10.33203125" style="82" bestFit="1" customWidth="1"/>
    <col min="10249" max="10249" width="8.88671875" style="82"/>
    <col min="10250" max="10250" width="10" style="82" bestFit="1" customWidth="1"/>
    <col min="10251" max="10251" width="8.88671875" style="82"/>
    <col min="10252" max="10253" width="10.88671875" style="82" bestFit="1" customWidth="1"/>
    <col min="10254" max="10254" width="11.6640625" style="82" bestFit="1" customWidth="1"/>
    <col min="10255" max="10255" width="10" style="82" bestFit="1" customWidth="1"/>
    <col min="10256" max="10256" width="8.88671875" style="82"/>
    <col min="10257" max="10257" width="14.6640625" style="82" bestFit="1" customWidth="1"/>
    <col min="10258" max="10258" width="7.6640625" style="82" bestFit="1" customWidth="1"/>
    <col min="10259" max="10259" width="15.5546875" style="82" customWidth="1"/>
    <col min="10260" max="10260" width="10" style="82" customWidth="1"/>
    <col min="10261" max="10261" width="10.88671875" style="82" customWidth="1"/>
    <col min="10262" max="10493" width="8.88671875" style="82"/>
    <col min="10494" max="10494" width="9.5546875" style="82" bestFit="1" customWidth="1"/>
    <col min="10495" max="10503" width="8.88671875" style="82"/>
    <col min="10504" max="10504" width="10.33203125" style="82" bestFit="1" customWidth="1"/>
    <col min="10505" max="10505" width="8.88671875" style="82"/>
    <col min="10506" max="10506" width="10" style="82" bestFit="1" customWidth="1"/>
    <col min="10507" max="10507" width="8.88671875" style="82"/>
    <col min="10508" max="10509" width="10.88671875" style="82" bestFit="1" customWidth="1"/>
    <col min="10510" max="10510" width="11.6640625" style="82" bestFit="1" customWidth="1"/>
    <col min="10511" max="10511" width="10" style="82" bestFit="1" customWidth="1"/>
    <col min="10512" max="10512" width="8.88671875" style="82"/>
    <col min="10513" max="10513" width="14.6640625" style="82" bestFit="1" customWidth="1"/>
    <col min="10514" max="10514" width="7.6640625" style="82" bestFit="1" customWidth="1"/>
    <col min="10515" max="10515" width="15.5546875" style="82" customWidth="1"/>
    <col min="10516" max="10516" width="10" style="82" customWidth="1"/>
    <col min="10517" max="10517" width="10.88671875" style="82" customWidth="1"/>
    <col min="10518" max="10749" width="8.88671875" style="82"/>
    <col min="10750" max="10750" width="9.5546875" style="82" bestFit="1" customWidth="1"/>
    <col min="10751" max="10759" width="8.88671875" style="82"/>
    <col min="10760" max="10760" width="10.33203125" style="82" bestFit="1" customWidth="1"/>
    <col min="10761" max="10761" width="8.88671875" style="82"/>
    <col min="10762" max="10762" width="10" style="82" bestFit="1" customWidth="1"/>
    <col min="10763" max="10763" width="8.88671875" style="82"/>
    <col min="10764" max="10765" width="10.88671875" style="82" bestFit="1" customWidth="1"/>
    <col min="10766" max="10766" width="11.6640625" style="82" bestFit="1" customWidth="1"/>
    <col min="10767" max="10767" width="10" style="82" bestFit="1" customWidth="1"/>
    <col min="10768" max="10768" width="8.88671875" style="82"/>
    <col min="10769" max="10769" width="14.6640625" style="82" bestFit="1" customWidth="1"/>
    <col min="10770" max="10770" width="7.6640625" style="82" bestFit="1" customWidth="1"/>
    <col min="10771" max="10771" width="15.5546875" style="82" customWidth="1"/>
    <col min="10772" max="10772" width="10" style="82" customWidth="1"/>
    <col min="10773" max="10773" width="10.88671875" style="82" customWidth="1"/>
    <col min="10774" max="11005" width="8.88671875" style="82"/>
    <col min="11006" max="11006" width="9.5546875" style="82" bestFit="1" customWidth="1"/>
    <col min="11007" max="11015" width="8.88671875" style="82"/>
    <col min="11016" max="11016" width="10.33203125" style="82" bestFit="1" customWidth="1"/>
    <col min="11017" max="11017" width="8.88671875" style="82"/>
    <col min="11018" max="11018" width="10" style="82" bestFit="1" customWidth="1"/>
    <col min="11019" max="11019" width="8.88671875" style="82"/>
    <col min="11020" max="11021" width="10.88671875" style="82" bestFit="1" customWidth="1"/>
    <col min="11022" max="11022" width="11.6640625" style="82" bestFit="1" customWidth="1"/>
    <col min="11023" max="11023" width="10" style="82" bestFit="1" customWidth="1"/>
    <col min="11024" max="11024" width="8.88671875" style="82"/>
    <col min="11025" max="11025" width="14.6640625" style="82" bestFit="1" customWidth="1"/>
    <col min="11026" max="11026" width="7.6640625" style="82" bestFit="1" customWidth="1"/>
    <col min="11027" max="11027" width="15.5546875" style="82" customWidth="1"/>
    <col min="11028" max="11028" width="10" style="82" customWidth="1"/>
    <col min="11029" max="11029" width="10.88671875" style="82" customWidth="1"/>
    <col min="11030" max="11261" width="8.88671875" style="82"/>
    <col min="11262" max="11262" width="9.5546875" style="82" bestFit="1" customWidth="1"/>
    <col min="11263" max="11271" width="8.88671875" style="82"/>
    <col min="11272" max="11272" width="10.33203125" style="82" bestFit="1" customWidth="1"/>
    <col min="11273" max="11273" width="8.88671875" style="82"/>
    <col min="11274" max="11274" width="10" style="82" bestFit="1" customWidth="1"/>
    <col min="11275" max="11275" width="8.88671875" style="82"/>
    <col min="11276" max="11277" width="10.88671875" style="82" bestFit="1" customWidth="1"/>
    <col min="11278" max="11278" width="11.6640625" style="82" bestFit="1" customWidth="1"/>
    <col min="11279" max="11279" width="10" style="82" bestFit="1" customWidth="1"/>
    <col min="11280" max="11280" width="8.88671875" style="82"/>
    <col min="11281" max="11281" width="14.6640625" style="82" bestFit="1" customWidth="1"/>
    <col min="11282" max="11282" width="7.6640625" style="82" bestFit="1" customWidth="1"/>
    <col min="11283" max="11283" width="15.5546875" style="82" customWidth="1"/>
    <col min="11284" max="11284" width="10" style="82" customWidth="1"/>
    <col min="11285" max="11285" width="10.88671875" style="82" customWidth="1"/>
    <col min="11286" max="11517" width="8.88671875" style="82"/>
    <col min="11518" max="11518" width="9.5546875" style="82" bestFit="1" customWidth="1"/>
    <col min="11519" max="11527" width="8.88671875" style="82"/>
    <col min="11528" max="11528" width="10.33203125" style="82" bestFit="1" customWidth="1"/>
    <col min="11529" max="11529" width="8.88671875" style="82"/>
    <col min="11530" max="11530" width="10" style="82" bestFit="1" customWidth="1"/>
    <col min="11531" max="11531" width="8.88671875" style="82"/>
    <col min="11532" max="11533" width="10.88671875" style="82" bestFit="1" customWidth="1"/>
    <col min="11534" max="11534" width="11.6640625" style="82" bestFit="1" customWidth="1"/>
    <col min="11535" max="11535" width="10" style="82" bestFit="1" customWidth="1"/>
    <col min="11536" max="11536" width="8.88671875" style="82"/>
    <col min="11537" max="11537" width="14.6640625" style="82" bestFit="1" customWidth="1"/>
    <col min="11538" max="11538" width="7.6640625" style="82" bestFit="1" customWidth="1"/>
    <col min="11539" max="11539" width="15.5546875" style="82" customWidth="1"/>
    <col min="11540" max="11540" width="10" style="82" customWidth="1"/>
    <col min="11541" max="11541" width="10.88671875" style="82" customWidth="1"/>
    <col min="11542" max="11773" width="8.88671875" style="82"/>
    <col min="11774" max="11774" width="9.5546875" style="82" bestFit="1" customWidth="1"/>
    <col min="11775" max="11783" width="8.88671875" style="82"/>
    <col min="11784" max="11784" width="10.33203125" style="82" bestFit="1" customWidth="1"/>
    <col min="11785" max="11785" width="8.88671875" style="82"/>
    <col min="11786" max="11786" width="10" style="82" bestFit="1" customWidth="1"/>
    <col min="11787" max="11787" width="8.88671875" style="82"/>
    <col min="11788" max="11789" width="10.88671875" style="82" bestFit="1" customWidth="1"/>
    <col min="11790" max="11790" width="11.6640625" style="82" bestFit="1" customWidth="1"/>
    <col min="11791" max="11791" width="10" style="82" bestFit="1" customWidth="1"/>
    <col min="11792" max="11792" width="8.88671875" style="82"/>
    <col min="11793" max="11793" width="14.6640625" style="82" bestFit="1" customWidth="1"/>
    <col min="11794" max="11794" width="7.6640625" style="82" bestFit="1" customWidth="1"/>
    <col min="11795" max="11795" width="15.5546875" style="82" customWidth="1"/>
    <col min="11796" max="11796" width="10" style="82" customWidth="1"/>
    <col min="11797" max="11797" width="10.88671875" style="82" customWidth="1"/>
    <col min="11798" max="12029" width="8.88671875" style="82"/>
    <col min="12030" max="12030" width="9.5546875" style="82" bestFit="1" customWidth="1"/>
    <col min="12031" max="12039" width="8.88671875" style="82"/>
    <col min="12040" max="12040" width="10.33203125" style="82" bestFit="1" customWidth="1"/>
    <col min="12041" max="12041" width="8.88671875" style="82"/>
    <col min="12042" max="12042" width="10" style="82" bestFit="1" customWidth="1"/>
    <col min="12043" max="12043" width="8.88671875" style="82"/>
    <col min="12044" max="12045" width="10.88671875" style="82" bestFit="1" customWidth="1"/>
    <col min="12046" max="12046" width="11.6640625" style="82" bestFit="1" customWidth="1"/>
    <col min="12047" max="12047" width="10" style="82" bestFit="1" customWidth="1"/>
    <col min="12048" max="12048" width="8.88671875" style="82"/>
    <col min="12049" max="12049" width="14.6640625" style="82" bestFit="1" customWidth="1"/>
    <col min="12050" max="12050" width="7.6640625" style="82" bestFit="1" customWidth="1"/>
    <col min="12051" max="12051" width="15.5546875" style="82" customWidth="1"/>
    <col min="12052" max="12052" width="10" style="82" customWidth="1"/>
    <col min="12053" max="12053" width="10.88671875" style="82" customWidth="1"/>
    <col min="12054" max="12285" width="8.88671875" style="82"/>
    <col min="12286" max="12286" width="9.5546875" style="82" bestFit="1" customWidth="1"/>
    <col min="12287" max="12295" width="8.88671875" style="82"/>
    <col min="12296" max="12296" width="10.33203125" style="82" bestFit="1" customWidth="1"/>
    <col min="12297" max="12297" width="8.88671875" style="82"/>
    <col min="12298" max="12298" width="10" style="82" bestFit="1" customWidth="1"/>
    <col min="12299" max="12299" width="8.88671875" style="82"/>
    <col min="12300" max="12301" width="10.88671875" style="82" bestFit="1" customWidth="1"/>
    <col min="12302" max="12302" width="11.6640625" style="82" bestFit="1" customWidth="1"/>
    <col min="12303" max="12303" width="10" style="82" bestFit="1" customWidth="1"/>
    <col min="12304" max="12304" width="8.88671875" style="82"/>
    <col min="12305" max="12305" width="14.6640625" style="82" bestFit="1" customWidth="1"/>
    <col min="12306" max="12306" width="7.6640625" style="82" bestFit="1" customWidth="1"/>
    <col min="12307" max="12307" width="15.5546875" style="82" customWidth="1"/>
    <col min="12308" max="12308" width="10" style="82" customWidth="1"/>
    <col min="12309" max="12309" width="10.88671875" style="82" customWidth="1"/>
    <col min="12310" max="12541" width="8.88671875" style="82"/>
    <col min="12542" max="12542" width="9.5546875" style="82" bestFit="1" customWidth="1"/>
    <col min="12543" max="12551" width="8.88671875" style="82"/>
    <col min="12552" max="12552" width="10.33203125" style="82" bestFit="1" customWidth="1"/>
    <col min="12553" max="12553" width="8.88671875" style="82"/>
    <col min="12554" max="12554" width="10" style="82" bestFit="1" customWidth="1"/>
    <col min="12555" max="12555" width="8.88671875" style="82"/>
    <col min="12556" max="12557" width="10.88671875" style="82" bestFit="1" customWidth="1"/>
    <col min="12558" max="12558" width="11.6640625" style="82" bestFit="1" customWidth="1"/>
    <col min="12559" max="12559" width="10" style="82" bestFit="1" customWidth="1"/>
    <col min="12560" max="12560" width="8.88671875" style="82"/>
    <col min="12561" max="12561" width="14.6640625" style="82" bestFit="1" customWidth="1"/>
    <col min="12562" max="12562" width="7.6640625" style="82" bestFit="1" customWidth="1"/>
    <col min="12563" max="12563" width="15.5546875" style="82" customWidth="1"/>
    <col min="12564" max="12564" width="10" style="82" customWidth="1"/>
    <col min="12565" max="12565" width="10.88671875" style="82" customWidth="1"/>
    <col min="12566" max="12797" width="8.88671875" style="82"/>
    <col min="12798" max="12798" width="9.5546875" style="82" bestFit="1" customWidth="1"/>
    <col min="12799" max="12807" width="8.88671875" style="82"/>
    <col min="12808" max="12808" width="10.33203125" style="82" bestFit="1" customWidth="1"/>
    <col min="12809" max="12809" width="8.88671875" style="82"/>
    <col min="12810" max="12810" width="10" style="82" bestFit="1" customWidth="1"/>
    <col min="12811" max="12811" width="8.88671875" style="82"/>
    <col min="12812" max="12813" width="10.88671875" style="82" bestFit="1" customWidth="1"/>
    <col min="12814" max="12814" width="11.6640625" style="82" bestFit="1" customWidth="1"/>
    <col min="12815" max="12815" width="10" style="82" bestFit="1" customWidth="1"/>
    <col min="12816" max="12816" width="8.88671875" style="82"/>
    <col min="12817" max="12817" width="14.6640625" style="82" bestFit="1" customWidth="1"/>
    <col min="12818" max="12818" width="7.6640625" style="82" bestFit="1" customWidth="1"/>
    <col min="12819" max="12819" width="15.5546875" style="82" customWidth="1"/>
    <col min="12820" max="12820" width="10" style="82" customWidth="1"/>
    <col min="12821" max="12821" width="10.88671875" style="82" customWidth="1"/>
    <col min="12822" max="13053" width="8.88671875" style="82"/>
    <col min="13054" max="13054" width="9.5546875" style="82" bestFit="1" customWidth="1"/>
    <col min="13055" max="13063" width="8.88671875" style="82"/>
    <col min="13064" max="13064" width="10.33203125" style="82" bestFit="1" customWidth="1"/>
    <col min="13065" max="13065" width="8.88671875" style="82"/>
    <col min="13066" max="13066" width="10" style="82" bestFit="1" customWidth="1"/>
    <col min="13067" max="13067" width="8.88671875" style="82"/>
    <col min="13068" max="13069" width="10.88671875" style="82" bestFit="1" customWidth="1"/>
    <col min="13070" max="13070" width="11.6640625" style="82" bestFit="1" customWidth="1"/>
    <col min="13071" max="13071" width="10" style="82" bestFit="1" customWidth="1"/>
    <col min="13072" max="13072" width="8.88671875" style="82"/>
    <col min="13073" max="13073" width="14.6640625" style="82" bestFit="1" customWidth="1"/>
    <col min="13074" max="13074" width="7.6640625" style="82" bestFit="1" customWidth="1"/>
    <col min="13075" max="13075" width="15.5546875" style="82" customWidth="1"/>
    <col min="13076" max="13076" width="10" style="82" customWidth="1"/>
    <col min="13077" max="13077" width="10.88671875" style="82" customWidth="1"/>
    <col min="13078" max="13309" width="8.88671875" style="82"/>
    <col min="13310" max="13310" width="9.5546875" style="82" bestFit="1" customWidth="1"/>
    <col min="13311" max="13319" width="8.88671875" style="82"/>
    <col min="13320" max="13320" width="10.33203125" style="82" bestFit="1" customWidth="1"/>
    <col min="13321" max="13321" width="8.88671875" style="82"/>
    <col min="13322" max="13322" width="10" style="82" bestFit="1" customWidth="1"/>
    <col min="13323" max="13323" width="8.88671875" style="82"/>
    <col min="13324" max="13325" width="10.88671875" style="82" bestFit="1" customWidth="1"/>
    <col min="13326" max="13326" width="11.6640625" style="82" bestFit="1" customWidth="1"/>
    <col min="13327" max="13327" width="10" style="82" bestFit="1" customWidth="1"/>
    <col min="13328" max="13328" width="8.88671875" style="82"/>
    <col min="13329" max="13329" width="14.6640625" style="82" bestFit="1" customWidth="1"/>
    <col min="13330" max="13330" width="7.6640625" style="82" bestFit="1" customWidth="1"/>
    <col min="13331" max="13331" width="15.5546875" style="82" customWidth="1"/>
    <col min="13332" max="13332" width="10" style="82" customWidth="1"/>
    <col min="13333" max="13333" width="10.88671875" style="82" customWidth="1"/>
    <col min="13334" max="13565" width="8.88671875" style="82"/>
    <col min="13566" max="13566" width="9.5546875" style="82" bestFit="1" customWidth="1"/>
    <col min="13567" max="13575" width="8.88671875" style="82"/>
    <col min="13576" max="13576" width="10.33203125" style="82" bestFit="1" customWidth="1"/>
    <col min="13577" max="13577" width="8.88671875" style="82"/>
    <col min="13578" max="13578" width="10" style="82" bestFit="1" customWidth="1"/>
    <col min="13579" max="13579" width="8.88671875" style="82"/>
    <col min="13580" max="13581" width="10.88671875" style="82" bestFit="1" customWidth="1"/>
    <col min="13582" max="13582" width="11.6640625" style="82" bestFit="1" customWidth="1"/>
    <col min="13583" max="13583" width="10" style="82" bestFit="1" customWidth="1"/>
    <col min="13584" max="13584" width="8.88671875" style="82"/>
    <col min="13585" max="13585" width="14.6640625" style="82" bestFit="1" customWidth="1"/>
    <col min="13586" max="13586" width="7.6640625" style="82" bestFit="1" customWidth="1"/>
    <col min="13587" max="13587" width="15.5546875" style="82" customWidth="1"/>
    <col min="13588" max="13588" width="10" style="82" customWidth="1"/>
    <col min="13589" max="13589" width="10.88671875" style="82" customWidth="1"/>
    <col min="13590" max="13821" width="8.88671875" style="82"/>
    <col min="13822" max="13822" width="9.5546875" style="82" bestFit="1" customWidth="1"/>
    <col min="13823" max="13831" width="8.88671875" style="82"/>
    <col min="13832" max="13832" width="10.33203125" style="82" bestFit="1" customWidth="1"/>
    <col min="13833" max="13833" width="8.88671875" style="82"/>
    <col min="13834" max="13834" width="10" style="82" bestFit="1" customWidth="1"/>
    <col min="13835" max="13835" width="8.88671875" style="82"/>
    <col min="13836" max="13837" width="10.88671875" style="82" bestFit="1" customWidth="1"/>
    <col min="13838" max="13838" width="11.6640625" style="82" bestFit="1" customWidth="1"/>
    <col min="13839" max="13839" width="10" style="82" bestFit="1" customWidth="1"/>
    <col min="13840" max="13840" width="8.88671875" style="82"/>
    <col min="13841" max="13841" width="14.6640625" style="82" bestFit="1" customWidth="1"/>
    <col min="13842" max="13842" width="7.6640625" style="82" bestFit="1" customWidth="1"/>
    <col min="13843" max="13843" width="15.5546875" style="82" customWidth="1"/>
    <col min="13844" max="13844" width="10" style="82" customWidth="1"/>
    <col min="13845" max="13845" width="10.88671875" style="82" customWidth="1"/>
    <col min="13846" max="14077" width="8.88671875" style="82"/>
    <col min="14078" max="14078" width="9.5546875" style="82" bestFit="1" customWidth="1"/>
    <col min="14079" max="14087" width="8.88671875" style="82"/>
    <col min="14088" max="14088" width="10.33203125" style="82" bestFit="1" customWidth="1"/>
    <col min="14089" max="14089" width="8.88671875" style="82"/>
    <col min="14090" max="14090" width="10" style="82" bestFit="1" customWidth="1"/>
    <col min="14091" max="14091" width="8.88671875" style="82"/>
    <col min="14092" max="14093" width="10.88671875" style="82" bestFit="1" customWidth="1"/>
    <col min="14094" max="14094" width="11.6640625" style="82" bestFit="1" customWidth="1"/>
    <col min="14095" max="14095" width="10" style="82" bestFit="1" customWidth="1"/>
    <col min="14096" max="14096" width="8.88671875" style="82"/>
    <col min="14097" max="14097" width="14.6640625" style="82" bestFit="1" customWidth="1"/>
    <col min="14098" max="14098" width="7.6640625" style="82" bestFit="1" customWidth="1"/>
    <col min="14099" max="14099" width="15.5546875" style="82" customWidth="1"/>
    <col min="14100" max="14100" width="10" style="82" customWidth="1"/>
    <col min="14101" max="14101" width="10.88671875" style="82" customWidth="1"/>
    <col min="14102" max="14333" width="8.88671875" style="82"/>
    <col min="14334" max="14334" width="9.5546875" style="82" bestFit="1" customWidth="1"/>
    <col min="14335" max="14343" width="8.88671875" style="82"/>
    <col min="14344" max="14344" width="10.33203125" style="82" bestFit="1" customWidth="1"/>
    <col min="14345" max="14345" width="8.88671875" style="82"/>
    <col min="14346" max="14346" width="10" style="82" bestFit="1" customWidth="1"/>
    <col min="14347" max="14347" width="8.88671875" style="82"/>
    <col min="14348" max="14349" width="10.88671875" style="82" bestFit="1" customWidth="1"/>
    <col min="14350" max="14350" width="11.6640625" style="82" bestFit="1" customWidth="1"/>
    <col min="14351" max="14351" width="10" style="82" bestFit="1" customWidth="1"/>
    <col min="14352" max="14352" width="8.88671875" style="82"/>
    <col min="14353" max="14353" width="14.6640625" style="82" bestFit="1" customWidth="1"/>
    <col min="14354" max="14354" width="7.6640625" style="82" bestFit="1" customWidth="1"/>
    <col min="14355" max="14355" width="15.5546875" style="82" customWidth="1"/>
    <col min="14356" max="14356" width="10" style="82" customWidth="1"/>
    <col min="14357" max="14357" width="10.88671875" style="82" customWidth="1"/>
    <col min="14358" max="14589" width="8.88671875" style="82"/>
    <col min="14590" max="14590" width="9.5546875" style="82" bestFit="1" customWidth="1"/>
    <col min="14591" max="14599" width="8.88671875" style="82"/>
    <col min="14600" max="14600" width="10.33203125" style="82" bestFit="1" customWidth="1"/>
    <col min="14601" max="14601" width="8.88671875" style="82"/>
    <col min="14602" max="14602" width="10" style="82" bestFit="1" customWidth="1"/>
    <col min="14603" max="14603" width="8.88671875" style="82"/>
    <col min="14604" max="14605" width="10.88671875" style="82" bestFit="1" customWidth="1"/>
    <col min="14606" max="14606" width="11.6640625" style="82" bestFit="1" customWidth="1"/>
    <col min="14607" max="14607" width="10" style="82" bestFit="1" customWidth="1"/>
    <col min="14608" max="14608" width="8.88671875" style="82"/>
    <col min="14609" max="14609" width="14.6640625" style="82" bestFit="1" customWidth="1"/>
    <col min="14610" max="14610" width="7.6640625" style="82" bestFit="1" customWidth="1"/>
    <col min="14611" max="14611" width="15.5546875" style="82" customWidth="1"/>
    <col min="14612" max="14612" width="10" style="82" customWidth="1"/>
    <col min="14613" max="14613" width="10.88671875" style="82" customWidth="1"/>
    <col min="14614" max="14845" width="8.88671875" style="82"/>
    <col min="14846" max="14846" width="9.5546875" style="82" bestFit="1" customWidth="1"/>
    <col min="14847" max="14855" width="8.88671875" style="82"/>
    <col min="14856" max="14856" width="10.33203125" style="82" bestFit="1" customWidth="1"/>
    <col min="14857" max="14857" width="8.88671875" style="82"/>
    <col min="14858" max="14858" width="10" style="82" bestFit="1" customWidth="1"/>
    <col min="14859" max="14859" width="8.88671875" style="82"/>
    <col min="14860" max="14861" width="10.88671875" style="82" bestFit="1" customWidth="1"/>
    <col min="14862" max="14862" width="11.6640625" style="82" bestFit="1" customWidth="1"/>
    <col min="14863" max="14863" width="10" style="82" bestFit="1" customWidth="1"/>
    <col min="14864" max="14864" width="8.88671875" style="82"/>
    <col min="14865" max="14865" width="14.6640625" style="82" bestFit="1" customWidth="1"/>
    <col min="14866" max="14866" width="7.6640625" style="82" bestFit="1" customWidth="1"/>
    <col min="14867" max="14867" width="15.5546875" style="82" customWidth="1"/>
    <col min="14868" max="14868" width="10" style="82" customWidth="1"/>
    <col min="14869" max="14869" width="10.88671875" style="82" customWidth="1"/>
    <col min="14870" max="15101" width="8.88671875" style="82"/>
    <col min="15102" max="15102" width="9.5546875" style="82" bestFit="1" customWidth="1"/>
    <col min="15103" max="15111" width="8.88671875" style="82"/>
    <col min="15112" max="15112" width="10.33203125" style="82" bestFit="1" customWidth="1"/>
    <col min="15113" max="15113" width="8.88671875" style="82"/>
    <col min="15114" max="15114" width="10" style="82" bestFit="1" customWidth="1"/>
    <col min="15115" max="15115" width="8.88671875" style="82"/>
    <col min="15116" max="15117" width="10.88671875" style="82" bestFit="1" customWidth="1"/>
    <col min="15118" max="15118" width="11.6640625" style="82" bestFit="1" customWidth="1"/>
    <col min="15119" max="15119" width="10" style="82" bestFit="1" customWidth="1"/>
    <col min="15120" max="15120" width="8.88671875" style="82"/>
    <col min="15121" max="15121" width="14.6640625" style="82" bestFit="1" customWidth="1"/>
    <col min="15122" max="15122" width="7.6640625" style="82" bestFit="1" customWidth="1"/>
    <col min="15123" max="15123" width="15.5546875" style="82" customWidth="1"/>
    <col min="15124" max="15124" width="10" style="82" customWidth="1"/>
    <col min="15125" max="15125" width="10.88671875" style="82" customWidth="1"/>
    <col min="15126" max="15357" width="8.88671875" style="82"/>
    <col min="15358" max="15358" width="9.5546875" style="82" bestFit="1" customWidth="1"/>
    <col min="15359" max="15367" width="8.88671875" style="82"/>
    <col min="15368" max="15368" width="10.33203125" style="82" bestFit="1" customWidth="1"/>
    <col min="15369" max="15369" width="8.88671875" style="82"/>
    <col min="15370" max="15370" width="10" style="82" bestFit="1" customWidth="1"/>
    <col min="15371" max="15371" width="8.88671875" style="82"/>
    <col min="15372" max="15373" width="10.88671875" style="82" bestFit="1" customWidth="1"/>
    <col min="15374" max="15374" width="11.6640625" style="82" bestFit="1" customWidth="1"/>
    <col min="15375" max="15375" width="10" style="82" bestFit="1" customWidth="1"/>
    <col min="15376" max="15376" width="8.88671875" style="82"/>
    <col min="15377" max="15377" width="14.6640625" style="82" bestFit="1" customWidth="1"/>
    <col min="15378" max="15378" width="7.6640625" style="82" bestFit="1" customWidth="1"/>
    <col min="15379" max="15379" width="15.5546875" style="82" customWidth="1"/>
    <col min="15380" max="15380" width="10" style="82" customWidth="1"/>
    <col min="15381" max="15381" width="10.88671875" style="82" customWidth="1"/>
    <col min="15382" max="15613" width="8.88671875" style="82"/>
    <col min="15614" max="15614" width="9.5546875" style="82" bestFit="1" customWidth="1"/>
    <col min="15615" max="15623" width="8.88671875" style="82"/>
    <col min="15624" max="15624" width="10.33203125" style="82" bestFit="1" customWidth="1"/>
    <col min="15625" max="15625" width="8.88671875" style="82"/>
    <col min="15626" max="15626" width="10" style="82" bestFit="1" customWidth="1"/>
    <col min="15627" max="15627" width="8.88671875" style="82"/>
    <col min="15628" max="15629" width="10.88671875" style="82" bestFit="1" customWidth="1"/>
    <col min="15630" max="15630" width="11.6640625" style="82" bestFit="1" customWidth="1"/>
    <col min="15631" max="15631" width="10" style="82" bestFit="1" customWidth="1"/>
    <col min="15632" max="15632" width="8.88671875" style="82"/>
    <col min="15633" max="15633" width="14.6640625" style="82" bestFit="1" customWidth="1"/>
    <col min="15634" max="15634" width="7.6640625" style="82" bestFit="1" customWidth="1"/>
    <col min="15635" max="15635" width="15.5546875" style="82" customWidth="1"/>
    <col min="15636" max="15636" width="10" style="82" customWidth="1"/>
    <col min="15637" max="15637" width="10.88671875" style="82" customWidth="1"/>
    <col min="15638" max="15869" width="8.88671875" style="82"/>
    <col min="15870" max="15870" width="9.5546875" style="82" bestFit="1" customWidth="1"/>
    <col min="15871" max="15879" width="8.88671875" style="82"/>
    <col min="15880" max="15880" width="10.33203125" style="82" bestFit="1" customWidth="1"/>
    <col min="15881" max="15881" width="8.88671875" style="82"/>
    <col min="15882" max="15882" width="10" style="82" bestFit="1" customWidth="1"/>
    <col min="15883" max="15883" width="8.88671875" style="82"/>
    <col min="15884" max="15885" width="10.88671875" style="82" bestFit="1" customWidth="1"/>
    <col min="15886" max="15886" width="11.6640625" style="82" bestFit="1" customWidth="1"/>
    <col min="15887" max="15887" width="10" style="82" bestFit="1" customWidth="1"/>
    <col min="15888" max="15888" width="8.88671875" style="82"/>
    <col min="15889" max="15889" width="14.6640625" style="82" bestFit="1" customWidth="1"/>
    <col min="15890" max="15890" width="7.6640625" style="82" bestFit="1" customWidth="1"/>
    <col min="15891" max="15891" width="15.5546875" style="82" customWidth="1"/>
    <col min="15892" max="15892" width="10" style="82" customWidth="1"/>
    <col min="15893" max="15893" width="10.88671875" style="82" customWidth="1"/>
    <col min="15894" max="16125" width="8.88671875" style="82"/>
    <col min="16126" max="16126" width="9.5546875" style="82" bestFit="1" customWidth="1"/>
    <col min="16127" max="16135" width="8.88671875" style="82"/>
    <col min="16136" max="16136" width="10.33203125" style="82" bestFit="1" customWidth="1"/>
    <col min="16137" max="16137" width="8.88671875" style="82"/>
    <col min="16138" max="16138" width="10" style="82" bestFit="1" customWidth="1"/>
    <col min="16139" max="16139" width="8.88671875" style="82"/>
    <col min="16140" max="16141" width="10.88671875" style="82" bestFit="1" customWidth="1"/>
    <col min="16142" max="16142" width="11.6640625" style="82" bestFit="1" customWidth="1"/>
    <col min="16143" max="16143" width="10" style="82" bestFit="1" customWidth="1"/>
    <col min="16144" max="16144" width="8.88671875" style="82"/>
    <col min="16145" max="16145" width="14.6640625" style="82" bestFit="1" customWidth="1"/>
    <col min="16146" max="16146" width="7.6640625" style="82" bestFit="1" customWidth="1"/>
    <col min="16147" max="16147" width="15.5546875" style="82" customWidth="1"/>
    <col min="16148" max="16148" width="10" style="82" customWidth="1"/>
    <col min="16149" max="16149" width="10.88671875" style="82" customWidth="1"/>
    <col min="16150" max="16384" width="8.88671875" style="82"/>
  </cols>
  <sheetData>
    <row r="1" spans="1:36" s="220" customFormat="1" ht="12" x14ac:dyDescent="0.3">
      <c r="A1" s="223" t="s">
        <v>0</v>
      </c>
      <c r="B1" s="223"/>
      <c r="C1" s="104">
        <v>44927</v>
      </c>
      <c r="D1" s="217" t="s">
        <v>1</v>
      </c>
      <c r="E1" s="217"/>
      <c r="F1" s="217"/>
      <c r="G1" s="217"/>
      <c r="H1" s="217"/>
      <c r="I1" s="217"/>
      <c r="J1" s="217"/>
      <c r="K1" s="62"/>
      <c r="L1" s="62"/>
      <c r="M1" s="62"/>
      <c r="N1" s="62"/>
      <c r="O1" s="217"/>
      <c r="P1" s="224"/>
      <c r="Q1" s="224" t="e">
        <f>#REF!/#REF!</f>
        <v>#REF!</v>
      </c>
      <c r="R1" s="224" t="e">
        <f>#REF!/#REF!</f>
        <v>#REF!</v>
      </c>
      <c r="S1" s="224" t="e">
        <f>#REF!/#REF!</f>
        <v>#REF!</v>
      </c>
      <c r="T1" s="224"/>
      <c r="U1" s="62"/>
      <c r="V1" s="62"/>
      <c r="W1" s="62"/>
      <c r="X1" s="62"/>
      <c r="Y1" s="62"/>
      <c r="Z1" s="62"/>
      <c r="AA1" s="62"/>
      <c r="AE1" s="225" t="s">
        <v>51</v>
      </c>
      <c r="AF1" s="225"/>
      <c r="AH1" s="226" t="s">
        <v>82</v>
      </c>
    </row>
    <row r="2" spans="1:36" s="10" customFormat="1" ht="48" x14ac:dyDescent="0.3">
      <c r="A2" s="63" t="s">
        <v>2</v>
      </c>
      <c r="B2" s="63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83</v>
      </c>
      <c r="U2" s="8" t="s">
        <v>84</v>
      </c>
      <c r="V2" s="8" t="s">
        <v>23</v>
      </c>
      <c r="W2" s="8" t="s">
        <v>24</v>
      </c>
      <c r="X2" s="8" t="s">
        <v>52</v>
      </c>
      <c r="Z2" s="8"/>
      <c r="AA2" s="8"/>
      <c r="AB2" s="8" t="s">
        <v>53</v>
      </c>
      <c r="AE2" s="8" t="s">
        <v>83</v>
      </c>
      <c r="AF2" s="8" t="s">
        <v>23</v>
      </c>
      <c r="AH2" s="174"/>
    </row>
    <row r="3" spans="1:36" customFormat="1" ht="15.6" x14ac:dyDescent="0.3">
      <c r="A3" s="65">
        <v>105</v>
      </c>
      <c r="B3" s="57">
        <v>105</v>
      </c>
      <c r="C3" s="210">
        <v>161010221</v>
      </c>
      <c r="D3" s="211" t="s">
        <v>203</v>
      </c>
      <c r="E3" s="14"/>
      <c r="F3" s="71">
        <v>59</v>
      </c>
      <c r="G3" s="177" t="s">
        <v>32</v>
      </c>
      <c r="H3" s="177" t="s">
        <v>91</v>
      </c>
      <c r="I3" s="13">
        <f>A3-B3</f>
        <v>0</v>
      </c>
      <c r="J3" s="13" t="s">
        <v>92</v>
      </c>
      <c r="K3" s="15">
        <v>4016.55</v>
      </c>
      <c r="L3" s="15">
        <v>4037.43</v>
      </c>
      <c r="M3" s="117">
        <f t="shared" ref="M3:M64" si="0">+K3-L3</f>
        <v>-20.879999999999654</v>
      </c>
      <c r="N3" s="117">
        <f t="shared" ref="N3:N66" si="1">+M3*S3</f>
        <v>-81190.944007751576</v>
      </c>
      <c r="O3" s="15">
        <f t="shared" ref="O3:O66" si="2">+P3/K3</f>
        <v>2206.0499999999997</v>
      </c>
      <c r="P3" s="15">
        <v>8860710.1274999995</v>
      </c>
      <c r="Q3" s="15">
        <v>5279836</v>
      </c>
      <c r="R3" s="16">
        <v>15618174.62425</v>
      </c>
      <c r="S3" s="117">
        <f t="shared" ref="S3:S66" si="3">+R3/K3</f>
        <v>3888.4551727851017</v>
      </c>
      <c r="T3" s="181">
        <v>3958</v>
      </c>
      <c r="U3" s="179"/>
      <c r="V3" s="67">
        <v>3950.9318712446352</v>
      </c>
      <c r="W3" s="15"/>
      <c r="X3" s="15">
        <f t="shared" ref="X3:X66" si="4">S3/V3*1000</f>
        <v>984.18684490252883</v>
      </c>
      <c r="Y3" s="15"/>
      <c r="Z3" s="15">
        <f>A3-B3</f>
        <v>0</v>
      </c>
      <c r="AA3">
        <v>3411</v>
      </c>
      <c r="AB3" s="53">
        <f t="shared" ref="AB3:AB66" si="5">V3-AA3</f>
        <v>539.9318712446352</v>
      </c>
      <c r="AC3">
        <v>3089</v>
      </c>
      <c r="AD3" s="53">
        <f t="shared" ref="AD3:AD66" si="6">V3-AC3</f>
        <v>861.9318712446352</v>
      </c>
      <c r="AE3" t="s">
        <v>204</v>
      </c>
      <c r="AF3" t="s">
        <v>205</v>
      </c>
      <c r="AH3" s="136"/>
      <c r="AJ3" s="53"/>
    </row>
    <row r="4" spans="1:36" customFormat="1" ht="15.6" x14ac:dyDescent="0.3">
      <c r="A4" s="65">
        <v>111</v>
      </c>
      <c r="B4" s="57">
        <v>111</v>
      </c>
      <c r="C4" s="210">
        <v>161010223</v>
      </c>
      <c r="D4" s="211" t="s">
        <v>203</v>
      </c>
      <c r="E4" s="14"/>
      <c r="F4" s="71">
        <v>57</v>
      </c>
      <c r="G4" s="177" t="s">
        <v>32</v>
      </c>
      <c r="H4" s="177" t="s">
        <v>91</v>
      </c>
      <c r="I4" s="13"/>
      <c r="J4" s="13" t="s">
        <v>92</v>
      </c>
      <c r="K4" s="15">
        <v>3866.33</v>
      </c>
      <c r="L4" s="15">
        <v>3866.33</v>
      </c>
      <c r="M4" s="117">
        <f t="shared" si="0"/>
        <v>0</v>
      </c>
      <c r="N4" s="117">
        <f t="shared" si="1"/>
        <v>0</v>
      </c>
      <c r="O4" s="15">
        <f t="shared" si="2"/>
        <v>2206.0499999999997</v>
      </c>
      <c r="P4" s="15">
        <v>8529317.2964999992</v>
      </c>
      <c r="Q4" s="15">
        <v>5099836</v>
      </c>
      <c r="R4" s="16">
        <v>15051518.108550001</v>
      </c>
      <c r="S4" s="117">
        <f t="shared" si="3"/>
        <v>3892.9729507181232</v>
      </c>
      <c r="T4" s="181">
        <v>3958</v>
      </c>
      <c r="U4" s="179"/>
      <c r="V4" s="67">
        <v>3930.9061567370395</v>
      </c>
      <c r="W4" s="15"/>
      <c r="X4" s="15">
        <f t="shared" si="4"/>
        <v>990.35000976711081</v>
      </c>
      <c r="Y4" s="15"/>
      <c r="Z4" s="15">
        <f t="shared" ref="Z4:Z67" si="7">A4-B4</f>
        <v>0</v>
      </c>
      <c r="AA4">
        <v>3411</v>
      </c>
      <c r="AB4" s="53">
        <f t="shared" si="5"/>
        <v>519.90615673703951</v>
      </c>
      <c r="AC4">
        <v>3089</v>
      </c>
      <c r="AD4" s="53">
        <f t="shared" si="6"/>
        <v>841.90615673703951</v>
      </c>
      <c r="AE4" t="s">
        <v>204</v>
      </c>
      <c r="AF4" t="s">
        <v>205</v>
      </c>
      <c r="AH4" s="136"/>
      <c r="AJ4" s="53"/>
    </row>
    <row r="5" spans="1:36" customFormat="1" ht="15.6" x14ac:dyDescent="0.3">
      <c r="A5" s="65">
        <v>148</v>
      </c>
      <c r="B5" s="57">
        <v>148</v>
      </c>
      <c r="C5" s="210">
        <v>161010232</v>
      </c>
      <c r="D5" s="211" t="s">
        <v>206</v>
      </c>
      <c r="E5" s="14"/>
      <c r="F5" s="71">
        <v>59</v>
      </c>
      <c r="G5" s="177" t="s">
        <v>32</v>
      </c>
      <c r="H5" s="177" t="s">
        <v>91</v>
      </c>
      <c r="I5" s="13"/>
      <c r="J5" s="13" t="s">
        <v>92</v>
      </c>
      <c r="K5" s="15">
        <v>4127.3</v>
      </c>
      <c r="L5" s="15">
        <v>4166.54</v>
      </c>
      <c r="M5" s="117">
        <f t="shared" si="0"/>
        <v>-39.239999999999782</v>
      </c>
      <c r="N5" s="117">
        <f t="shared" si="1"/>
        <v>-151743.15095985666</v>
      </c>
      <c r="O5" s="15">
        <f t="shared" si="2"/>
        <v>2206.0499999999997</v>
      </c>
      <c r="P5" s="15">
        <v>9105030.1649999991</v>
      </c>
      <c r="Q5" s="15">
        <v>5337085</v>
      </c>
      <c r="R5" s="16">
        <v>15960486.9255</v>
      </c>
      <c r="S5" s="117">
        <f t="shared" si="3"/>
        <v>3867.0527767547787</v>
      </c>
      <c r="T5" s="181">
        <v>3958</v>
      </c>
      <c r="U5" s="179"/>
      <c r="V5" s="67">
        <v>3963.5110533159946</v>
      </c>
      <c r="W5" s="15"/>
      <c r="X5" s="15">
        <f t="shared" si="4"/>
        <v>975.6634268799337</v>
      </c>
      <c r="Y5" s="15"/>
      <c r="Z5" s="15">
        <f t="shared" si="7"/>
        <v>0</v>
      </c>
      <c r="AA5">
        <v>3411</v>
      </c>
      <c r="AB5" s="53">
        <f t="shared" si="5"/>
        <v>552.51105331599456</v>
      </c>
      <c r="AC5">
        <v>3089</v>
      </c>
      <c r="AD5" s="53">
        <f t="shared" si="6"/>
        <v>874.51105331599456</v>
      </c>
      <c r="AE5" t="s">
        <v>204</v>
      </c>
      <c r="AF5" t="s">
        <v>205</v>
      </c>
      <c r="AH5" s="136"/>
      <c r="AJ5" s="53"/>
    </row>
    <row r="6" spans="1:36" customFormat="1" ht="15.6" x14ac:dyDescent="0.3">
      <c r="A6" s="65">
        <v>157</v>
      </c>
      <c r="B6" s="57">
        <v>157</v>
      </c>
      <c r="C6" s="210">
        <v>161010236</v>
      </c>
      <c r="D6" s="211" t="s">
        <v>207</v>
      </c>
      <c r="E6" s="14"/>
      <c r="F6" s="71">
        <v>60</v>
      </c>
      <c r="G6" s="177" t="s">
        <v>32</v>
      </c>
      <c r="H6" s="177" t="s">
        <v>91</v>
      </c>
      <c r="I6" s="13"/>
      <c r="J6" s="13" t="s">
        <v>92</v>
      </c>
      <c r="K6" s="15">
        <v>4166.3</v>
      </c>
      <c r="L6" s="15">
        <v>4201.84</v>
      </c>
      <c r="M6" s="117">
        <f t="shared" si="0"/>
        <v>-35.539999999999964</v>
      </c>
      <c r="N6" s="117">
        <f t="shared" si="1"/>
        <v>-137779.19056197812</v>
      </c>
      <c r="O6" s="15">
        <f t="shared" si="2"/>
        <v>2206.0500000000002</v>
      </c>
      <c r="P6" s="15">
        <v>9191066.1150000002</v>
      </c>
      <c r="Q6" s="15">
        <v>5427859</v>
      </c>
      <c r="R6" s="16">
        <v>16151644.390500002</v>
      </c>
      <c r="S6" s="117">
        <f t="shared" si="3"/>
        <v>3876.7358064709697</v>
      </c>
      <c r="T6" s="181">
        <v>3958</v>
      </c>
      <c r="U6" s="179"/>
      <c r="V6" s="67">
        <v>3927.0494646680941</v>
      </c>
      <c r="W6" s="15"/>
      <c r="X6" s="15">
        <f t="shared" si="4"/>
        <v>987.18792349070225</v>
      </c>
      <c r="Y6" s="15"/>
      <c r="Z6" s="15">
        <f t="shared" si="7"/>
        <v>0</v>
      </c>
      <c r="AA6">
        <v>3411</v>
      </c>
      <c r="AB6" s="53">
        <f t="shared" si="5"/>
        <v>516.04946466809406</v>
      </c>
      <c r="AC6">
        <v>3089</v>
      </c>
      <c r="AD6" s="53">
        <f t="shared" si="6"/>
        <v>838.04946466809406</v>
      </c>
      <c r="AE6" t="s">
        <v>204</v>
      </c>
      <c r="AF6" t="s">
        <v>205</v>
      </c>
      <c r="AH6" s="136"/>
      <c r="AJ6" s="53"/>
    </row>
    <row r="7" spans="1:36" customFormat="1" ht="15.6" x14ac:dyDescent="0.3">
      <c r="A7" s="65">
        <v>165</v>
      </c>
      <c r="B7" s="57">
        <v>165</v>
      </c>
      <c r="C7" s="210">
        <v>161010239</v>
      </c>
      <c r="D7" s="211" t="s">
        <v>207</v>
      </c>
      <c r="E7" s="14"/>
      <c r="F7" s="71">
        <v>59</v>
      </c>
      <c r="G7" s="177" t="s">
        <v>32</v>
      </c>
      <c r="H7" s="177" t="s">
        <v>91</v>
      </c>
      <c r="I7" s="13"/>
      <c r="J7" s="13" t="s">
        <v>92</v>
      </c>
      <c r="K7" s="15">
        <v>4052.34</v>
      </c>
      <c r="L7" s="15">
        <v>4085.43</v>
      </c>
      <c r="M7" s="117">
        <f t="shared" si="0"/>
        <v>-33.089999999999691</v>
      </c>
      <c r="N7" s="117">
        <f t="shared" si="1"/>
        <v>-128259.55032620809</v>
      </c>
      <c r="O7" s="15">
        <f t="shared" si="2"/>
        <v>2206.0499999999997</v>
      </c>
      <c r="P7" s="15">
        <v>8939664.6569999997</v>
      </c>
      <c r="Q7" s="15">
        <v>5276742</v>
      </c>
      <c r="R7" s="16">
        <v>15707201.7579</v>
      </c>
      <c r="S7" s="117">
        <f t="shared" si="3"/>
        <v>3876.0819077125807</v>
      </c>
      <c r="T7" s="181">
        <v>3958</v>
      </c>
      <c r="U7" s="179"/>
      <c r="V7" s="67">
        <v>3933.6439499304588</v>
      </c>
      <c r="W7" s="15"/>
      <c r="X7" s="15">
        <f t="shared" si="4"/>
        <v>985.36673808037563</v>
      </c>
      <c r="Y7" s="15"/>
      <c r="Z7" s="15">
        <f t="shared" si="7"/>
        <v>0</v>
      </c>
      <c r="AA7">
        <v>3411</v>
      </c>
      <c r="AB7" s="53">
        <f t="shared" si="5"/>
        <v>522.6439499304588</v>
      </c>
      <c r="AC7">
        <v>3089</v>
      </c>
      <c r="AD7" s="53">
        <f t="shared" si="6"/>
        <v>844.6439499304588</v>
      </c>
      <c r="AE7" t="s">
        <v>204</v>
      </c>
      <c r="AF7" t="s">
        <v>205</v>
      </c>
      <c r="AH7" s="136"/>
      <c r="AJ7" s="53"/>
    </row>
    <row r="8" spans="1:36" customFormat="1" ht="15.6" x14ac:dyDescent="0.3">
      <c r="A8" s="65">
        <v>180</v>
      </c>
      <c r="B8" s="57">
        <v>180</v>
      </c>
      <c r="C8" s="210">
        <v>161010244</v>
      </c>
      <c r="D8" s="211" t="s">
        <v>200</v>
      </c>
      <c r="E8" s="14"/>
      <c r="F8" s="71">
        <v>59</v>
      </c>
      <c r="G8" s="177" t="s">
        <v>32</v>
      </c>
      <c r="H8" s="177" t="s">
        <v>91</v>
      </c>
      <c r="I8" s="13"/>
      <c r="J8" s="13" t="s">
        <v>92</v>
      </c>
      <c r="K8" s="15">
        <v>4123.5</v>
      </c>
      <c r="L8" s="15">
        <v>4161.74</v>
      </c>
      <c r="M8" s="117">
        <f t="shared" si="0"/>
        <v>-38.239999999999782</v>
      </c>
      <c r="N8" s="117">
        <f t="shared" si="1"/>
        <v>-147895.35819289353</v>
      </c>
      <c r="O8" s="15">
        <f t="shared" si="2"/>
        <v>2206.0499999999997</v>
      </c>
      <c r="P8" s="15">
        <v>9096647.1749999989</v>
      </c>
      <c r="Q8" s="15">
        <v>5334248</v>
      </c>
      <c r="R8" s="16">
        <v>15947868.972499998</v>
      </c>
      <c r="S8" s="117">
        <f t="shared" si="3"/>
        <v>3867.5564380987021</v>
      </c>
      <c r="T8" s="181">
        <v>3958</v>
      </c>
      <c r="U8" s="179"/>
      <c r="V8" s="67">
        <v>3984.8025862068966</v>
      </c>
      <c r="W8" s="15"/>
      <c r="X8" s="15">
        <f t="shared" si="4"/>
        <v>970.57667335540441</v>
      </c>
      <c r="Y8" s="15"/>
      <c r="Z8" s="15">
        <f t="shared" si="7"/>
        <v>0</v>
      </c>
      <c r="AA8">
        <v>3411</v>
      </c>
      <c r="AB8" s="53">
        <f t="shared" si="5"/>
        <v>573.80258620689665</v>
      </c>
      <c r="AC8">
        <v>3089</v>
      </c>
      <c r="AD8" s="53">
        <f t="shared" si="6"/>
        <v>895.80258620689665</v>
      </c>
      <c r="AE8" t="s">
        <v>204</v>
      </c>
      <c r="AF8" t="s">
        <v>205</v>
      </c>
      <c r="AH8" s="136"/>
      <c r="AJ8" s="53"/>
    </row>
    <row r="9" spans="1:36" customFormat="1" ht="15.6" x14ac:dyDescent="0.3">
      <c r="A9" s="65">
        <v>186</v>
      </c>
      <c r="B9" s="57">
        <v>186</v>
      </c>
      <c r="C9" s="210">
        <v>161010247</v>
      </c>
      <c r="D9" s="211" t="s">
        <v>208</v>
      </c>
      <c r="E9" s="14"/>
      <c r="F9" s="71">
        <v>60</v>
      </c>
      <c r="G9" s="177" t="s">
        <v>32</v>
      </c>
      <c r="H9" s="177" t="s">
        <v>91</v>
      </c>
      <c r="I9" s="13"/>
      <c r="J9" s="13" t="s">
        <v>92</v>
      </c>
      <c r="K9" s="15">
        <v>4067.95</v>
      </c>
      <c r="L9" s="15">
        <v>4067.95</v>
      </c>
      <c r="M9" s="117">
        <f t="shared" si="0"/>
        <v>0</v>
      </c>
      <c r="N9" s="117">
        <f t="shared" si="1"/>
        <v>0</v>
      </c>
      <c r="O9" s="15">
        <f t="shared" si="2"/>
        <v>2206.0499999999997</v>
      </c>
      <c r="P9" s="15">
        <v>8974101.0974999983</v>
      </c>
      <c r="Q9" s="15">
        <v>5421412</v>
      </c>
      <c r="R9" s="16">
        <v>15892050.883249998</v>
      </c>
      <c r="S9" s="117">
        <f t="shared" si="3"/>
        <v>3906.6485289273464</v>
      </c>
      <c r="T9" s="181">
        <v>3958</v>
      </c>
      <c r="U9" s="179"/>
      <c r="V9" s="67">
        <v>3908.3702737940021</v>
      </c>
      <c r="W9" s="15"/>
      <c r="X9" s="15">
        <f t="shared" si="4"/>
        <v>999.55947242813716</v>
      </c>
      <c r="Y9" s="15"/>
      <c r="Z9" s="15">
        <f t="shared" si="7"/>
        <v>0</v>
      </c>
      <c r="AA9">
        <v>3411</v>
      </c>
      <c r="AB9" s="53">
        <f t="shared" si="5"/>
        <v>497.37027379400206</v>
      </c>
      <c r="AC9">
        <v>3089</v>
      </c>
      <c r="AD9" s="53">
        <f t="shared" si="6"/>
        <v>819.37027379400206</v>
      </c>
      <c r="AE9" t="s">
        <v>204</v>
      </c>
      <c r="AF9" t="s">
        <v>205</v>
      </c>
      <c r="AH9" s="136"/>
      <c r="AJ9" s="53"/>
    </row>
    <row r="10" spans="1:36" customFormat="1" ht="15.6" x14ac:dyDescent="0.3">
      <c r="A10" s="65">
        <v>2</v>
      </c>
      <c r="B10" s="57">
        <v>2</v>
      </c>
      <c r="C10" s="210">
        <v>462000151</v>
      </c>
      <c r="D10" s="211" t="s">
        <v>209</v>
      </c>
      <c r="E10" s="14"/>
      <c r="F10" s="71">
        <v>59</v>
      </c>
      <c r="G10" s="177" t="s">
        <v>35</v>
      </c>
      <c r="H10" s="177" t="s">
        <v>160</v>
      </c>
      <c r="I10" s="13"/>
      <c r="J10" s="13" t="s">
        <v>87</v>
      </c>
      <c r="K10" s="15">
        <v>3865.73</v>
      </c>
      <c r="L10" s="15">
        <v>3865.73</v>
      </c>
      <c r="M10" s="117">
        <f t="shared" si="0"/>
        <v>0</v>
      </c>
      <c r="N10" s="117">
        <f t="shared" si="1"/>
        <v>0</v>
      </c>
      <c r="O10" s="15">
        <f t="shared" si="2"/>
        <v>2988.8777777777777</v>
      </c>
      <c r="P10" s="15">
        <v>11554194.491888888</v>
      </c>
      <c r="Q10" s="15">
        <v>2361567</v>
      </c>
      <c r="R10" s="16">
        <v>15627635.593555555</v>
      </c>
      <c r="S10" s="117">
        <f t="shared" si="3"/>
        <v>4042.6091821093441</v>
      </c>
      <c r="T10" s="181">
        <v>3861</v>
      </c>
      <c r="U10" s="179"/>
      <c r="V10" s="67">
        <v>3928.7782779838535</v>
      </c>
      <c r="W10" s="15"/>
      <c r="X10" s="15">
        <f t="shared" si="4"/>
        <v>1028.9736136964964</v>
      </c>
      <c r="Y10" s="15"/>
      <c r="Z10" s="15">
        <f t="shared" si="7"/>
        <v>0</v>
      </c>
      <c r="AA10">
        <v>3411</v>
      </c>
      <c r="AB10" s="53">
        <f t="shared" si="5"/>
        <v>517.77827798385351</v>
      </c>
      <c r="AC10">
        <v>3089</v>
      </c>
      <c r="AD10" s="53">
        <f t="shared" si="6"/>
        <v>839.77827798385351</v>
      </c>
      <c r="AE10" t="s">
        <v>204</v>
      </c>
      <c r="AF10" t="s">
        <v>205</v>
      </c>
      <c r="AH10" s="136"/>
      <c r="AJ10" s="53"/>
    </row>
    <row r="11" spans="1:36" customFormat="1" ht="15.6" x14ac:dyDescent="0.3">
      <c r="A11" s="65">
        <v>3</v>
      </c>
      <c r="B11" s="57">
        <v>3</v>
      </c>
      <c r="C11" s="210">
        <v>141000057</v>
      </c>
      <c r="D11" s="211" t="s">
        <v>210</v>
      </c>
      <c r="E11" s="14"/>
      <c r="F11" s="71">
        <v>59</v>
      </c>
      <c r="G11" s="177" t="s">
        <v>32</v>
      </c>
      <c r="H11" s="177" t="s">
        <v>101</v>
      </c>
      <c r="I11" s="13"/>
      <c r="J11" s="13" t="s">
        <v>92</v>
      </c>
      <c r="K11" s="15">
        <v>3899.16</v>
      </c>
      <c r="L11" s="15">
        <v>3899.16</v>
      </c>
      <c r="M11" s="117">
        <f t="shared" si="0"/>
        <v>0</v>
      </c>
      <c r="N11" s="117">
        <f t="shared" si="1"/>
        <v>0</v>
      </c>
      <c r="O11" s="15">
        <f t="shared" si="2"/>
        <v>2259.9</v>
      </c>
      <c r="P11" s="15">
        <v>8811711.6840000004</v>
      </c>
      <c r="Q11" s="15">
        <v>4508369</v>
      </c>
      <c r="R11" s="16">
        <v>15510160.8728</v>
      </c>
      <c r="S11" s="117">
        <f t="shared" si="3"/>
        <v>3977.8210878240443</v>
      </c>
      <c r="T11" s="181">
        <v>4068</v>
      </c>
      <c r="U11" s="179"/>
      <c r="V11" s="67">
        <v>3915.8796958374301</v>
      </c>
      <c r="W11" s="15"/>
      <c r="X11" s="15">
        <f t="shared" si="4"/>
        <v>1015.8180017768312</v>
      </c>
      <c r="Y11" s="15"/>
      <c r="Z11" s="15">
        <f t="shared" si="7"/>
        <v>0</v>
      </c>
      <c r="AA11">
        <v>3411</v>
      </c>
      <c r="AB11" s="53">
        <f t="shared" si="5"/>
        <v>504.87969583743006</v>
      </c>
      <c r="AC11">
        <v>3089</v>
      </c>
      <c r="AD11" s="53">
        <f t="shared" si="6"/>
        <v>826.87969583743006</v>
      </c>
      <c r="AE11" t="s">
        <v>204</v>
      </c>
      <c r="AF11" t="s">
        <v>205</v>
      </c>
      <c r="AH11" s="136"/>
      <c r="AJ11" s="53"/>
    </row>
    <row r="12" spans="1:36" customFormat="1" ht="15.6" x14ac:dyDescent="0.3">
      <c r="A12" s="65">
        <v>8</v>
      </c>
      <c r="B12" s="57">
        <v>8</v>
      </c>
      <c r="C12" s="210">
        <v>462000229</v>
      </c>
      <c r="D12" s="211" t="s">
        <v>211</v>
      </c>
      <c r="E12" s="14"/>
      <c r="F12" s="71">
        <v>58</v>
      </c>
      <c r="G12" s="177" t="s">
        <v>35</v>
      </c>
      <c r="H12" s="177" t="s">
        <v>89</v>
      </c>
      <c r="I12" s="13"/>
      <c r="J12" s="13" t="s">
        <v>92</v>
      </c>
      <c r="K12" s="15">
        <v>3844.89</v>
      </c>
      <c r="L12" s="15">
        <v>3844.89</v>
      </c>
      <c r="M12" s="117">
        <f t="shared" si="0"/>
        <v>0</v>
      </c>
      <c r="N12" s="117">
        <f t="shared" si="1"/>
        <v>0</v>
      </c>
      <c r="O12" s="15">
        <f t="shared" si="2"/>
        <v>4031.0117647058823</v>
      </c>
      <c r="P12" s="15">
        <v>15498796.823999999</v>
      </c>
      <c r="Q12" s="15">
        <v>2352857</v>
      </c>
      <c r="R12" s="16">
        <v>19433170.165999997</v>
      </c>
      <c r="S12" s="117">
        <f t="shared" si="3"/>
        <v>5054.2850812376946</v>
      </c>
      <c r="T12" s="181">
        <v>3886</v>
      </c>
      <c r="U12" s="179"/>
      <c r="V12" s="67">
        <v>3912.273042585387</v>
      </c>
      <c r="W12" s="15"/>
      <c r="X12" s="15">
        <f t="shared" si="4"/>
        <v>1291.9049939054407</v>
      </c>
      <c r="Y12" s="15"/>
      <c r="Z12" s="15">
        <f t="shared" si="7"/>
        <v>0</v>
      </c>
      <c r="AA12">
        <v>3411</v>
      </c>
      <c r="AB12" s="53">
        <f t="shared" si="5"/>
        <v>501.27304258538697</v>
      </c>
      <c r="AC12">
        <v>3089</v>
      </c>
      <c r="AD12" s="53">
        <f t="shared" si="6"/>
        <v>823.27304258538697</v>
      </c>
      <c r="AE12" t="s">
        <v>204</v>
      </c>
      <c r="AF12" t="s">
        <v>205</v>
      </c>
      <c r="AH12" s="136"/>
      <c r="AJ12" s="53"/>
    </row>
    <row r="13" spans="1:36" customFormat="1" ht="15.6" x14ac:dyDescent="0.3">
      <c r="A13" s="65">
        <v>50</v>
      </c>
      <c r="B13" s="57">
        <v>50</v>
      </c>
      <c r="C13" s="210">
        <v>462000155</v>
      </c>
      <c r="D13" s="211" t="s">
        <v>212</v>
      </c>
      <c r="E13" s="14"/>
      <c r="F13" s="71">
        <v>59</v>
      </c>
      <c r="G13" s="177" t="s">
        <v>35</v>
      </c>
      <c r="H13" s="177" t="s">
        <v>160</v>
      </c>
      <c r="I13" s="13"/>
      <c r="J13" s="13" t="s">
        <v>87</v>
      </c>
      <c r="K13" s="15">
        <v>3979.07</v>
      </c>
      <c r="L13" s="15">
        <v>3979.07</v>
      </c>
      <c r="M13" s="117">
        <f t="shared" si="0"/>
        <v>0</v>
      </c>
      <c r="N13" s="117">
        <f t="shared" si="1"/>
        <v>0</v>
      </c>
      <c r="O13" s="15">
        <f t="shared" si="2"/>
        <v>2988.8777777777773</v>
      </c>
      <c r="P13" s="15">
        <v>11892953.899222221</v>
      </c>
      <c r="Q13" s="15">
        <v>2391031</v>
      </c>
      <c r="R13" s="16">
        <v>16046049.730888888</v>
      </c>
      <c r="S13" s="117">
        <f t="shared" si="3"/>
        <v>4032.6130806668111</v>
      </c>
      <c r="T13" s="181">
        <v>3861</v>
      </c>
      <c r="U13" s="179"/>
      <c r="V13" s="67">
        <v>3872.7426693327488</v>
      </c>
      <c r="W13" s="15"/>
      <c r="X13" s="15">
        <f t="shared" si="4"/>
        <v>1041.2809280100209</v>
      </c>
      <c r="Y13" s="15"/>
      <c r="Z13" s="15">
        <f t="shared" si="7"/>
        <v>0</v>
      </c>
      <c r="AA13">
        <v>3411</v>
      </c>
      <c r="AB13" s="53">
        <f t="shared" si="5"/>
        <v>461.74266933274885</v>
      </c>
      <c r="AC13">
        <v>3089</v>
      </c>
      <c r="AD13" s="53">
        <f t="shared" si="6"/>
        <v>783.74266933274885</v>
      </c>
      <c r="AE13" t="s">
        <v>204</v>
      </c>
      <c r="AF13" t="s">
        <v>205</v>
      </c>
      <c r="AH13" s="136"/>
      <c r="AJ13" s="53"/>
    </row>
    <row r="14" spans="1:36" customFormat="1" ht="15.6" x14ac:dyDescent="0.3">
      <c r="A14" s="65">
        <v>191</v>
      </c>
      <c r="B14" s="57">
        <v>191</v>
      </c>
      <c r="C14" s="210">
        <v>462000164</v>
      </c>
      <c r="D14" s="211" t="s">
        <v>213</v>
      </c>
      <c r="E14" s="14"/>
      <c r="F14" s="71">
        <v>53</v>
      </c>
      <c r="G14" s="177" t="s">
        <v>35</v>
      </c>
      <c r="H14" s="177" t="s">
        <v>86</v>
      </c>
      <c r="I14" s="13"/>
      <c r="J14" s="13" t="s">
        <v>87</v>
      </c>
      <c r="K14" s="15">
        <v>3414.15</v>
      </c>
      <c r="L14" s="15">
        <v>3414.15</v>
      </c>
      <c r="M14" s="117">
        <f t="shared" si="0"/>
        <v>0</v>
      </c>
      <c r="N14" s="117">
        <f t="shared" si="1"/>
        <v>0</v>
      </c>
      <c r="O14" s="15">
        <f t="shared" si="2"/>
        <v>2988.8777777777777</v>
      </c>
      <c r="P14" s="15">
        <v>10204477.064999999</v>
      </c>
      <c r="Q14" s="15">
        <v>2035858</v>
      </c>
      <c r="R14" s="16">
        <v>13632985.817499999</v>
      </c>
      <c r="S14" s="117">
        <f t="shared" si="3"/>
        <v>3993.0834373123612</v>
      </c>
      <c r="T14" s="181">
        <v>3740</v>
      </c>
      <c r="U14" s="179"/>
      <c r="V14" s="67">
        <v>3840.5988860980674</v>
      </c>
      <c r="W14" s="15"/>
      <c r="X14" s="15">
        <f t="shared" si="4"/>
        <v>1039.7033264177226</v>
      </c>
      <c r="Y14" s="15"/>
      <c r="Z14" s="15">
        <f t="shared" si="7"/>
        <v>0</v>
      </c>
      <c r="AA14">
        <v>3411</v>
      </c>
      <c r="AB14" s="53">
        <f t="shared" si="5"/>
        <v>429.5988860980674</v>
      </c>
      <c r="AC14">
        <v>3089</v>
      </c>
      <c r="AD14" s="53">
        <f t="shared" si="6"/>
        <v>751.5988860980674</v>
      </c>
      <c r="AE14" t="s">
        <v>204</v>
      </c>
      <c r="AF14" t="s">
        <v>205</v>
      </c>
      <c r="AH14" s="136"/>
      <c r="AJ14" s="53"/>
    </row>
    <row r="15" spans="1:36" customFormat="1" ht="15.6" x14ac:dyDescent="0.3">
      <c r="A15" s="65">
        <v>25</v>
      </c>
      <c r="B15" s="57">
        <v>25</v>
      </c>
      <c r="C15" s="210">
        <v>262000577</v>
      </c>
      <c r="D15" s="211" t="s">
        <v>214</v>
      </c>
      <c r="E15" s="14"/>
      <c r="F15" s="71">
        <v>59</v>
      </c>
      <c r="G15" s="177" t="s">
        <v>35</v>
      </c>
      <c r="H15" s="177" t="s">
        <v>93</v>
      </c>
      <c r="I15" s="13"/>
      <c r="J15" s="13" t="s">
        <v>92</v>
      </c>
      <c r="K15" s="15">
        <v>3961.4</v>
      </c>
      <c r="L15" s="15">
        <v>3961.4</v>
      </c>
      <c r="M15" s="117">
        <f t="shared" si="0"/>
        <v>0</v>
      </c>
      <c r="N15" s="117">
        <f t="shared" si="1"/>
        <v>0</v>
      </c>
      <c r="O15" s="15">
        <f t="shared" si="2"/>
        <v>3091.3882352941177</v>
      </c>
      <c r="P15" s="15">
        <v>12246225.355294118</v>
      </c>
      <c r="Q15" s="15">
        <v>3006912</v>
      </c>
      <c r="R15" s="16">
        <v>16951240.400235295</v>
      </c>
      <c r="S15" s="117">
        <f t="shared" si="3"/>
        <v>4279.1034483352587</v>
      </c>
      <c r="T15" s="181">
        <v>4137</v>
      </c>
      <c r="U15" s="179"/>
      <c r="V15" s="67">
        <v>3853.0304879725086</v>
      </c>
      <c r="W15" s="15"/>
      <c r="X15" s="15">
        <f t="shared" si="4"/>
        <v>1110.5812584906259</v>
      </c>
      <c r="Y15" s="15"/>
      <c r="Z15" s="15">
        <f t="shared" si="7"/>
        <v>0</v>
      </c>
      <c r="AA15">
        <v>3411</v>
      </c>
      <c r="AB15" s="53">
        <f t="shared" si="5"/>
        <v>442.03048797250858</v>
      </c>
      <c r="AC15">
        <v>3089</v>
      </c>
      <c r="AD15" s="53">
        <f t="shared" si="6"/>
        <v>764.03048797250858</v>
      </c>
      <c r="AE15" t="s">
        <v>204</v>
      </c>
      <c r="AF15" t="s">
        <v>205</v>
      </c>
      <c r="AH15" s="136"/>
      <c r="AJ15" s="53"/>
    </row>
    <row r="16" spans="1:36" customFormat="1" ht="15.6" x14ac:dyDescent="0.3">
      <c r="A16" s="65">
        <v>77</v>
      </c>
      <c r="B16" s="57">
        <v>77</v>
      </c>
      <c r="C16" s="210">
        <v>161000489</v>
      </c>
      <c r="D16" s="211" t="s">
        <v>197</v>
      </c>
      <c r="E16" s="14"/>
      <c r="F16" s="71">
        <v>59</v>
      </c>
      <c r="G16" s="177" t="s">
        <v>32</v>
      </c>
      <c r="H16" s="177" t="s">
        <v>97</v>
      </c>
      <c r="I16" s="13"/>
      <c r="J16" s="13" t="s">
        <v>92</v>
      </c>
      <c r="K16" s="15">
        <v>4051.59</v>
      </c>
      <c r="L16" s="15">
        <v>4090.45</v>
      </c>
      <c r="M16" s="117">
        <f t="shared" si="0"/>
        <v>-38.859999999999673</v>
      </c>
      <c r="N16" s="117">
        <f t="shared" si="1"/>
        <v>-150181.27743834243</v>
      </c>
      <c r="O16" s="15">
        <f t="shared" si="2"/>
        <v>2206.0499999999997</v>
      </c>
      <c r="P16" s="15">
        <v>8938010.1195</v>
      </c>
      <c r="Q16" s="15">
        <v>5229550</v>
      </c>
      <c r="R16" s="16">
        <v>15658079.30665</v>
      </c>
      <c r="S16" s="117">
        <f t="shared" si="3"/>
        <v>3864.6751785471874</v>
      </c>
      <c r="T16" s="181">
        <v>4027</v>
      </c>
      <c r="U16" s="179"/>
      <c r="V16" s="67">
        <v>3579.7055781714162</v>
      </c>
      <c r="W16" s="15"/>
      <c r="X16" s="15">
        <f t="shared" si="4"/>
        <v>1079.6069939699732</v>
      </c>
      <c r="Y16" s="15"/>
      <c r="Z16" s="15">
        <f t="shared" si="7"/>
        <v>0</v>
      </c>
      <c r="AA16">
        <v>3411</v>
      </c>
      <c r="AB16" s="53">
        <f t="shared" si="5"/>
        <v>168.70557817141616</v>
      </c>
      <c r="AC16">
        <v>3089</v>
      </c>
      <c r="AD16" s="53">
        <f t="shared" si="6"/>
        <v>490.70557817141616</v>
      </c>
      <c r="AE16" t="s">
        <v>204</v>
      </c>
      <c r="AF16" t="s">
        <v>205</v>
      </c>
      <c r="AH16" s="136"/>
      <c r="AJ16" s="53"/>
    </row>
    <row r="17" spans="1:36" customFormat="1" ht="15.6" x14ac:dyDescent="0.3">
      <c r="A17" s="65">
        <v>96</v>
      </c>
      <c r="B17" s="57">
        <v>96</v>
      </c>
      <c r="C17" s="210">
        <v>161000490</v>
      </c>
      <c r="D17" s="211" t="s">
        <v>199</v>
      </c>
      <c r="E17" s="14"/>
      <c r="F17" s="71">
        <v>59</v>
      </c>
      <c r="G17" s="177" t="s">
        <v>32</v>
      </c>
      <c r="H17" s="177" t="s">
        <v>97</v>
      </c>
      <c r="I17" s="13"/>
      <c r="J17" s="13" t="s">
        <v>92</v>
      </c>
      <c r="K17" s="15">
        <v>4089.73</v>
      </c>
      <c r="L17" s="15">
        <v>4116.3999999999996</v>
      </c>
      <c r="M17" s="117">
        <f t="shared" si="0"/>
        <v>-26.669999999999618</v>
      </c>
      <c r="N17" s="117">
        <f t="shared" si="1"/>
        <v>-103087.86935615614</v>
      </c>
      <c r="O17" s="15">
        <f t="shared" si="2"/>
        <v>2206.0499999999997</v>
      </c>
      <c r="P17" s="15">
        <v>9022148.8664999995</v>
      </c>
      <c r="Q17" s="15">
        <v>5281383</v>
      </c>
      <c r="R17" s="16">
        <v>15808082.187549999</v>
      </c>
      <c r="S17" s="117">
        <f t="shared" si="3"/>
        <v>3865.3119368638027</v>
      </c>
      <c r="T17" s="181">
        <v>4027</v>
      </c>
      <c r="U17" s="179"/>
      <c r="V17" s="67">
        <v>3447.9929765959782</v>
      </c>
      <c r="W17" s="15"/>
      <c r="X17" s="15">
        <f t="shared" si="4"/>
        <v>1121.0324275891714</v>
      </c>
      <c r="Y17" s="15"/>
      <c r="Z17" s="15">
        <f t="shared" si="7"/>
        <v>0</v>
      </c>
      <c r="AA17">
        <v>3411</v>
      </c>
      <c r="AB17" s="53">
        <f t="shared" si="5"/>
        <v>36.992976595978234</v>
      </c>
      <c r="AC17">
        <v>3089</v>
      </c>
      <c r="AD17" s="53">
        <f t="shared" si="6"/>
        <v>358.99297659597823</v>
      </c>
      <c r="AE17" t="s">
        <v>204</v>
      </c>
      <c r="AF17" t="s">
        <v>205</v>
      </c>
      <c r="AH17" s="136"/>
      <c r="AJ17" s="53"/>
    </row>
    <row r="18" spans="1:36" customFormat="1" ht="15.6" x14ac:dyDescent="0.3">
      <c r="A18" s="65">
        <v>103</v>
      </c>
      <c r="B18" s="57">
        <v>103</v>
      </c>
      <c r="C18" s="210">
        <v>161000491</v>
      </c>
      <c r="D18" s="211" t="s">
        <v>215</v>
      </c>
      <c r="E18" s="14"/>
      <c r="F18" s="71">
        <v>59</v>
      </c>
      <c r="G18" s="177" t="s">
        <v>32</v>
      </c>
      <c r="H18" s="177" t="s">
        <v>97</v>
      </c>
      <c r="I18" s="13"/>
      <c r="J18" s="13" t="s">
        <v>92</v>
      </c>
      <c r="K18" s="15">
        <v>4095.26</v>
      </c>
      <c r="L18" s="15">
        <v>4129.45</v>
      </c>
      <c r="M18" s="117">
        <f t="shared" si="0"/>
        <v>-34.1899999999996</v>
      </c>
      <c r="N18" s="117">
        <f t="shared" si="1"/>
        <v>-132147.07290490289</v>
      </c>
      <c r="O18" s="15">
        <f t="shared" si="2"/>
        <v>2206.0499999999997</v>
      </c>
      <c r="P18" s="15">
        <v>9034348.3229999989</v>
      </c>
      <c r="Q18" s="15">
        <v>5287573</v>
      </c>
      <c r="R18" s="16">
        <v>15828506.048099998</v>
      </c>
      <c r="S18" s="117">
        <f t="shared" si="3"/>
        <v>3865.0796403891322</v>
      </c>
      <c r="T18" s="181">
        <v>4027</v>
      </c>
      <c r="U18" s="179"/>
      <c r="V18" s="67">
        <v>3388.9353578285336</v>
      </c>
      <c r="W18" s="15"/>
      <c r="X18" s="15">
        <f t="shared" si="4"/>
        <v>1140.4996650233215</v>
      </c>
      <c r="Y18" s="15"/>
      <c r="Z18" s="15">
        <f t="shared" si="7"/>
        <v>0</v>
      </c>
      <c r="AA18">
        <v>3411</v>
      </c>
      <c r="AB18" s="53">
        <f t="shared" si="5"/>
        <v>-22.064642171466403</v>
      </c>
      <c r="AC18">
        <v>3089</v>
      </c>
      <c r="AD18" s="53">
        <f t="shared" si="6"/>
        <v>299.9353578285336</v>
      </c>
      <c r="AE18" t="s">
        <v>204</v>
      </c>
      <c r="AF18" t="s">
        <v>205</v>
      </c>
      <c r="AH18" s="136"/>
      <c r="AJ18" s="53"/>
    </row>
    <row r="19" spans="1:36" customFormat="1" ht="15.6" x14ac:dyDescent="0.3">
      <c r="A19" s="65">
        <v>137</v>
      </c>
      <c r="B19" s="57">
        <v>137</v>
      </c>
      <c r="C19" s="210">
        <v>161000492</v>
      </c>
      <c r="D19" s="211" t="s">
        <v>216</v>
      </c>
      <c r="E19" s="14"/>
      <c r="F19" s="71">
        <v>58</v>
      </c>
      <c r="G19" s="177" t="s">
        <v>32</v>
      </c>
      <c r="H19" s="177" t="s">
        <v>97</v>
      </c>
      <c r="I19" s="13"/>
      <c r="J19" s="13" t="s">
        <v>92</v>
      </c>
      <c r="K19" s="15">
        <v>4050.6</v>
      </c>
      <c r="L19" s="15">
        <v>4085.5</v>
      </c>
      <c r="M19" s="117">
        <f t="shared" si="0"/>
        <v>-34.900000000000091</v>
      </c>
      <c r="N19" s="117">
        <f t="shared" si="1"/>
        <v>-134968.15594576145</v>
      </c>
      <c r="O19" s="15">
        <f t="shared" si="2"/>
        <v>2206.0499999999997</v>
      </c>
      <c r="P19" s="15">
        <v>8935826.129999999</v>
      </c>
      <c r="Q19" s="15">
        <v>5238833</v>
      </c>
      <c r="R19" s="16">
        <v>15664814.110999998</v>
      </c>
      <c r="S19" s="117">
        <f t="shared" si="3"/>
        <v>3867.2824053226677</v>
      </c>
      <c r="T19" s="181">
        <v>4153</v>
      </c>
      <c r="U19" s="179"/>
      <c r="V19" s="67">
        <v>3850.0594795539037</v>
      </c>
      <c r="W19" s="15"/>
      <c r="X19" s="15">
        <f t="shared" si="4"/>
        <v>1004.4734181017793</v>
      </c>
      <c r="Y19" s="15"/>
      <c r="Z19" s="15">
        <f t="shared" si="7"/>
        <v>0</v>
      </c>
      <c r="AA19">
        <v>3411</v>
      </c>
      <c r="AB19" s="53">
        <f t="shared" si="5"/>
        <v>439.05947955390366</v>
      </c>
      <c r="AC19">
        <v>3089</v>
      </c>
      <c r="AD19" s="53">
        <f t="shared" si="6"/>
        <v>761.05947955390366</v>
      </c>
      <c r="AE19" t="s">
        <v>204</v>
      </c>
      <c r="AF19" t="s">
        <v>205</v>
      </c>
      <c r="AH19" s="136"/>
      <c r="AJ19" s="53"/>
    </row>
    <row r="20" spans="1:36" customFormat="1" ht="15.6" x14ac:dyDescent="0.3">
      <c r="A20" s="65">
        <v>146</v>
      </c>
      <c r="B20" s="57">
        <v>146</v>
      </c>
      <c r="C20" s="210">
        <v>161000493</v>
      </c>
      <c r="D20" s="211" t="s">
        <v>217</v>
      </c>
      <c r="E20" s="14"/>
      <c r="F20" s="71">
        <v>58</v>
      </c>
      <c r="G20" s="177" t="s">
        <v>32</v>
      </c>
      <c r="H20" s="177" t="s">
        <v>97</v>
      </c>
      <c r="I20" s="13"/>
      <c r="J20" s="13" t="s">
        <v>92</v>
      </c>
      <c r="K20" s="15">
        <v>3920.85</v>
      </c>
      <c r="L20" s="15">
        <v>3920.85</v>
      </c>
      <c r="M20" s="117">
        <f t="shared" si="0"/>
        <v>0</v>
      </c>
      <c r="N20" s="117">
        <f t="shared" si="1"/>
        <v>0</v>
      </c>
      <c r="O20" s="15">
        <f t="shared" si="2"/>
        <v>2206.0500000000002</v>
      </c>
      <c r="P20" s="15">
        <v>8649591.1425000001</v>
      </c>
      <c r="Q20" s="15">
        <v>5136713</v>
      </c>
      <c r="R20" s="16">
        <v>15228726.044749999</v>
      </c>
      <c r="S20" s="117">
        <f t="shared" si="3"/>
        <v>3884.0368911715573</v>
      </c>
      <c r="T20" s="181">
        <v>4153</v>
      </c>
      <c r="U20" s="179"/>
      <c r="V20" s="67">
        <v>3356.0738642325045</v>
      </c>
      <c r="W20" s="15"/>
      <c r="X20" s="15">
        <f t="shared" si="4"/>
        <v>1157.3156754879087</v>
      </c>
      <c r="Y20" s="15"/>
      <c r="Z20" s="15">
        <f t="shared" si="7"/>
        <v>0</v>
      </c>
      <c r="AA20">
        <v>3411</v>
      </c>
      <c r="AB20" s="53">
        <f t="shared" si="5"/>
        <v>-54.926135767495452</v>
      </c>
      <c r="AC20">
        <v>3089</v>
      </c>
      <c r="AD20" s="53">
        <f t="shared" si="6"/>
        <v>267.07386423250455</v>
      </c>
      <c r="AE20" t="s">
        <v>204</v>
      </c>
      <c r="AF20" t="s">
        <v>205</v>
      </c>
      <c r="AH20" s="136"/>
      <c r="AJ20" s="53"/>
    </row>
    <row r="21" spans="1:36" customFormat="1" ht="15.6" x14ac:dyDescent="0.3">
      <c r="A21" s="65">
        <v>159</v>
      </c>
      <c r="B21" s="57">
        <v>159</v>
      </c>
      <c r="C21" s="210">
        <v>161000494</v>
      </c>
      <c r="D21" s="211" t="s">
        <v>207</v>
      </c>
      <c r="E21" s="14"/>
      <c r="F21" s="71">
        <v>59</v>
      </c>
      <c r="G21" s="177" t="s">
        <v>32</v>
      </c>
      <c r="H21" s="177" t="s">
        <v>97</v>
      </c>
      <c r="I21" s="13"/>
      <c r="J21" s="13" t="s">
        <v>92</v>
      </c>
      <c r="K21" s="15">
        <v>4097.49</v>
      </c>
      <c r="L21" s="15">
        <v>4137.07</v>
      </c>
      <c r="M21" s="117">
        <f t="shared" si="0"/>
        <v>-39.579999999999927</v>
      </c>
      <c r="N21" s="117">
        <f t="shared" si="1"/>
        <v>-153191.16252590631</v>
      </c>
      <c r="O21" s="15">
        <f t="shared" si="2"/>
        <v>2206.0499999999997</v>
      </c>
      <c r="P21" s="15">
        <v>9039267.8144999985</v>
      </c>
      <c r="Q21" s="15">
        <v>5312328</v>
      </c>
      <c r="R21" s="16">
        <v>15859000.923149999</v>
      </c>
      <c r="S21" s="117">
        <f t="shared" si="3"/>
        <v>3870.4184569455933</v>
      </c>
      <c r="T21" s="181">
        <v>4153</v>
      </c>
      <c r="U21" s="179"/>
      <c r="V21" s="67">
        <v>3836.872987096086</v>
      </c>
      <c r="W21" s="15"/>
      <c r="X21" s="15">
        <f t="shared" si="4"/>
        <v>1008.7429190286792</v>
      </c>
      <c r="Y21" s="15"/>
      <c r="Z21" s="15">
        <f t="shared" si="7"/>
        <v>0</v>
      </c>
      <c r="AA21">
        <v>3411</v>
      </c>
      <c r="AB21" s="53">
        <f t="shared" si="5"/>
        <v>425.87298709608604</v>
      </c>
      <c r="AC21">
        <v>3089</v>
      </c>
      <c r="AD21" s="53">
        <f t="shared" si="6"/>
        <v>747.87298709608604</v>
      </c>
      <c r="AE21" t="s">
        <v>204</v>
      </c>
      <c r="AF21" t="s">
        <v>205</v>
      </c>
      <c r="AH21" s="136"/>
      <c r="AJ21" s="53"/>
    </row>
    <row r="22" spans="1:36" customFormat="1" ht="15.6" x14ac:dyDescent="0.3">
      <c r="A22" s="65">
        <v>192</v>
      </c>
      <c r="B22" s="57">
        <v>192</v>
      </c>
      <c r="C22" s="210">
        <v>161000495</v>
      </c>
      <c r="D22" s="211" t="s">
        <v>213</v>
      </c>
      <c r="E22" s="14"/>
      <c r="F22" s="71">
        <v>57</v>
      </c>
      <c r="G22" s="177" t="s">
        <v>32</v>
      </c>
      <c r="H22" s="177" t="s">
        <v>97</v>
      </c>
      <c r="I22" s="13"/>
      <c r="J22" s="13" t="s">
        <v>92</v>
      </c>
      <c r="K22" s="15">
        <v>3892.56</v>
      </c>
      <c r="L22" s="15">
        <v>3892.56</v>
      </c>
      <c r="M22" s="117">
        <f t="shared" si="0"/>
        <v>0</v>
      </c>
      <c r="N22" s="117">
        <f t="shared" si="1"/>
        <v>0</v>
      </c>
      <c r="O22" s="15">
        <f t="shared" si="2"/>
        <v>2206.0500000000002</v>
      </c>
      <c r="P22" s="15">
        <v>8587181.9879999999</v>
      </c>
      <c r="Q22" s="15">
        <v>5134650</v>
      </c>
      <c r="R22" s="16">
        <v>15153846.423599999</v>
      </c>
      <c r="S22" s="117">
        <f t="shared" si="3"/>
        <v>3893.028347308712</v>
      </c>
      <c r="T22" s="181">
        <v>4153</v>
      </c>
      <c r="U22" s="179"/>
      <c r="V22" s="67">
        <v>3976.7317231669012</v>
      </c>
      <c r="W22" s="15"/>
      <c r="X22" s="15">
        <f t="shared" si="4"/>
        <v>978.95171671486764</v>
      </c>
      <c r="Y22" s="15"/>
      <c r="Z22" s="15">
        <f t="shared" si="7"/>
        <v>0</v>
      </c>
      <c r="AA22">
        <v>3411</v>
      </c>
      <c r="AB22" s="53">
        <f t="shared" si="5"/>
        <v>565.73172316690125</v>
      </c>
      <c r="AC22">
        <v>3089</v>
      </c>
      <c r="AD22" s="53">
        <f t="shared" si="6"/>
        <v>887.73172316690125</v>
      </c>
      <c r="AE22" t="s">
        <v>204</v>
      </c>
      <c r="AF22" t="s">
        <v>205</v>
      </c>
      <c r="AH22" s="136"/>
      <c r="AJ22" s="53"/>
    </row>
    <row r="23" spans="1:36" customFormat="1" ht="15.6" x14ac:dyDescent="0.3">
      <c r="A23" s="65">
        <v>29</v>
      </c>
      <c r="B23" s="57">
        <v>29</v>
      </c>
      <c r="C23" s="210">
        <v>141000096</v>
      </c>
      <c r="D23" s="211" t="s">
        <v>218</v>
      </c>
      <c r="E23" s="14"/>
      <c r="F23" s="71">
        <v>60</v>
      </c>
      <c r="G23" s="177" t="s">
        <v>32</v>
      </c>
      <c r="H23" s="177" t="s">
        <v>95</v>
      </c>
      <c r="I23" s="13"/>
      <c r="J23" s="13" t="s">
        <v>92</v>
      </c>
      <c r="K23" s="15">
        <v>4132.6000000000004</v>
      </c>
      <c r="L23" s="15">
        <v>4132.6000000000004</v>
      </c>
      <c r="M23" s="117">
        <f t="shared" si="0"/>
        <v>0</v>
      </c>
      <c r="N23" s="117">
        <f t="shared" si="1"/>
        <v>0</v>
      </c>
      <c r="O23" s="15">
        <f t="shared" si="2"/>
        <v>2206.0499999999997</v>
      </c>
      <c r="P23" s="15">
        <v>9116722.2300000004</v>
      </c>
      <c r="Q23" s="15">
        <v>4096690</v>
      </c>
      <c r="R23" s="16">
        <v>15870343.422</v>
      </c>
      <c r="S23" s="117">
        <f t="shared" si="3"/>
        <v>3840.2805550984849</v>
      </c>
      <c r="T23" s="181">
        <v>3799</v>
      </c>
      <c r="U23" s="179"/>
      <c r="V23" s="67">
        <v>3844.4770921169179</v>
      </c>
      <c r="W23" s="15"/>
      <c r="X23" s="15">
        <f t="shared" si="4"/>
        <v>998.90842449626291</v>
      </c>
      <c r="Y23" s="15"/>
      <c r="Z23" s="15">
        <f t="shared" si="7"/>
        <v>0</v>
      </c>
      <c r="AA23">
        <v>3411</v>
      </c>
      <c r="AB23" s="53">
        <f t="shared" si="5"/>
        <v>433.4770921169179</v>
      </c>
      <c r="AC23">
        <v>3089</v>
      </c>
      <c r="AD23" s="53">
        <f t="shared" si="6"/>
        <v>755.4770921169179</v>
      </c>
      <c r="AE23" t="s">
        <v>204</v>
      </c>
      <c r="AF23" t="s">
        <v>205</v>
      </c>
      <c r="AH23" s="136"/>
      <c r="AJ23" s="53"/>
    </row>
    <row r="24" spans="1:36" customFormat="1" ht="15.6" x14ac:dyDescent="0.3">
      <c r="A24" s="65">
        <v>42</v>
      </c>
      <c r="B24" s="57">
        <v>42</v>
      </c>
      <c r="C24" s="210">
        <v>452000014</v>
      </c>
      <c r="D24" s="211" t="s">
        <v>219</v>
      </c>
      <c r="E24" s="14"/>
      <c r="F24" s="71">
        <v>58</v>
      </c>
      <c r="G24" s="177" t="s">
        <v>35</v>
      </c>
      <c r="H24" s="177" t="s">
        <v>160</v>
      </c>
      <c r="I24" s="13"/>
      <c r="J24" s="13" t="s">
        <v>87</v>
      </c>
      <c r="K24" s="15">
        <v>3934.72</v>
      </c>
      <c r="L24" s="15">
        <v>3934.72</v>
      </c>
      <c r="M24" s="117">
        <f t="shared" si="0"/>
        <v>0</v>
      </c>
      <c r="N24" s="117">
        <f t="shared" si="1"/>
        <v>0</v>
      </c>
      <c r="O24" s="15">
        <f t="shared" si="2"/>
        <v>2988.8777777777773</v>
      </c>
      <c r="P24" s="15">
        <v>11760397.169777775</v>
      </c>
      <c r="Q24" s="15">
        <v>2415271</v>
      </c>
      <c r="R24" s="16">
        <v>15918093.343111109</v>
      </c>
      <c r="S24" s="117">
        <f t="shared" si="3"/>
        <v>4045.5466572236678</v>
      </c>
      <c r="T24" s="181">
        <v>3861</v>
      </c>
      <c r="U24" s="179"/>
      <c r="V24" s="67">
        <v>3828.486642121411</v>
      </c>
      <c r="W24" s="15"/>
      <c r="X24" s="15">
        <f t="shared" si="4"/>
        <v>1056.696035638244</v>
      </c>
      <c r="Y24" s="15"/>
      <c r="Z24" s="15">
        <f t="shared" si="7"/>
        <v>0</v>
      </c>
      <c r="AA24">
        <v>3411</v>
      </c>
      <c r="AB24" s="53">
        <f t="shared" si="5"/>
        <v>417.48664212141102</v>
      </c>
      <c r="AC24">
        <v>3089</v>
      </c>
      <c r="AD24" s="53">
        <f t="shared" si="6"/>
        <v>739.48664212141102</v>
      </c>
      <c r="AE24" t="s">
        <v>204</v>
      </c>
      <c r="AF24" t="s">
        <v>205</v>
      </c>
      <c r="AH24" s="136"/>
      <c r="AJ24" s="53"/>
    </row>
    <row r="25" spans="1:36" customFormat="1" ht="15.6" x14ac:dyDescent="0.3">
      <c r="A25" s="65">
        <v>1</v>
      </c>
      <c r="B25" s="57">
        <v>1</v>
      </c>
      <c r="C25" s="210">
        <v>452000059</v>
      </c>
      <c r="D25" s="211" t="s">
        <v>209</v>
      </c>
      <c r="E25" s="14"/>
      <c r="F25" s="71">
        <v>58</v>
      </c>
      <c r="G25" s="177" t="s">
        <v>35</v>
      </c>
      <c r="H25" s="177" t="s">
        <v>89</v>
      </c>
      <c r="I25" s="13"/>
      <c r="J25" s="13" t="s">
        <v>92</v>
      </c>
      <c r="K25" s="15">
        <v>3862.37</v>
      </c>
      <c r="L25" s="15">
        <v>3890.68</v>
      </c>
      <c r="M25" s="117">
        <f t="shared" si="0"/>
        <v>-28.309999999999945</v>
      </c>
      <c r="N25" s="117">
        <f t="shared" si="1"/>
        <v>-143017.85448137741</v>
      </c>
      <c r="O25" s="15">
        <f t="shared" si="2"/>
        <v>4031.0117647058823</v>
      </c>
      <c r="P25" s="15">
        <v>15569258.909647059</v>
      </c>
      <c r="Q25" s="15">
        <v>2354146</v>
      </c>
      <c r="R25" s="16">
        <v>19512111.289764702</v>
      </c>
      <c r="S25" s="117">
        <f t="shared" si="3"/>
        <v>5051.8493282012605</v>
      </c>
      <c r="T25" s="181">
        <v>3886</v>
      </c>
      <c r="U25" s="179"/>
      <c r="V25" s="67">
        <v>3824.5033709519134</v>
      </c>
      <c r="W25" s="15"/>
      <c r="X25" s="15">
        <f t="shared" si="4"/>
        <v>1320.9164271030206</v>
      </c>
      <c r="Y25" s="15"/>
      <c r="Z25" s="15">
        <f t="shared" si="7"/>
        <v>0</v>
      </c>
      <c r="AA25">
        <v>3411</v>
      </c>
      <c r="AB25" s="53">
        <f t="shared" si="5"/>
        <v>413.50337095191344</v>
      </c>
      <c r="AC25">
        <v>3089</v>
      </c>
      <c r="AD25" s="53">
        <f t="shared" si="6"/>
        <v>735.50337095191344</v>
      </c>
      <c r="AE25" t="s">
        <v>204</v>
      </c>
      <c r="AF25" t="s">
        <v>205</v>
      </c>
      <c r="AH25" s="136"/>
      <c r="AJ25" s="53"/>
    </row>
    <row r="26" spans="1:36" customFormat="1" ht="15.6" x14ac:dyDescent="0.3">
      <c r="A26" s="65">
        <v>19</v>
      </c>
      <c r="B26" s="57">
        <v>19</v>
      </c>
      <c r="C26" s="210">
        <v>462000152</v>
      </c>
      <c r="D26" s="211" t="s">
        <v>220</v>
      </c>
      <c r="E26" s="14"/>
      <c r="F26" s="71">
        <v>59</v>
      </c>
      <c r="G26" s="177" t="s">
        <v>35</v>
      </c>
      <c r="H26" s="177" t="s">
        <v>160</v>
      </c>
      <c r="I26" s="13"/>
      <c r="J26" s="13" t="s">
        <v>87</v>
      </c>
      <c r="K26" s="15">
        <v>4016.33</v>
      </c>
      <c r="L26" s="15">
        <v>4048.53</v>
      </c>
      <c r="M26" s="117">
        <f t="shared" si="0"/>
        <v>-32.200000000000273</v>
      </c>
      <c r="N26" s="117">
        <f t="shared" si="1"/>
        <v>-129756.78324187172</v>
      </c>
      <c r="O26" s="15">
        <f t="shared" si="2"/>
        <v>2988.8777777777773</v>
      </c>
      <c r="P26" s="15">
        <v>12004319.48522222</v>
      </c>
      <c r="Q26" s="15">
        <v>2401776</v>
      </c>
      <c r="R26" s="16">
        <v>16184660.286888888</v>
      </c>
      <c r="S26" s="117">
        <f t="shared" si="3"/>
        <v>4029.713765275485</v>
      </c>
      <c r="T26" s="181">
        <v>3861</v>
      </c>
      <c r="U26" s="179"/>
      <c r="V26" s="67">
        <v>3823.3011483232544</v>
      </c>
      <c r="W26" s="15"/>
      <c r="X26" s="15">
        <f t="shared" si="4"/>
        <v>1053.988061349223</v>
      </c>
      <c r="Y26" s="15"/>
      <c r="Z26" s="15">
        <f t="shared" si="7"/>
        <v>0</v>
      </c>
      <c r="AA26">
        <v>3411</v>
      </c>
      <c r="AB26" s="53">
        <f t="shared" si="5"/>
        <v>412.30114832325444</v>
      </c>
      <c r="AC26">
        <v>3089</v>
      </c>
      <c r="AD26" s="53">
        <f t="shared" si="6"/>
        <v>734.30114832325444</v>
      </c>
      <c r="AE26" t="s">
        <v>204</v>
      </c>
      <c r="AF26" t="s">
        <v>205</v>
      </c>
      <c r="AH26" s="136"/>
      <c r="AJ26" s="53"/>
    </row>
    <row r="27" spans="1:36" customFormat="1" ht="15.6" x14ac:dyDescent="0.3">
      <c r="A27" s="65">
        <v>15</v>
      </c>
      <c r="B27" s="57">
        <v>15</v>
      </c>
      <c r="C27" s="210">
        <v>462000150</v>
      </c>
      <c r="D27" s="211" t="s">
        <v>209</v>
      </c>
      <c r="E27" s="14"/>
      <c r="F27" s="71">
        <v>57</v>
      </c>
      <c r="G27" s="177" t="s">
        <v>35</v>
      </c>
      <c r="H27" s="177" t="s">
        <v>160</v>
      </c>
      <c r="I27" s="13"/>
      <c r="J27" s="13" t="s">
        <v>87</v>
      </c>
      <c r="K27" s="15">
        <v>3968.45</v>
      </c>
      <c r="L27" s="15">
        <v>3968.45</v>
      </c>
      <c r="M27" s="117">
        <f t="shared" si="0"/>
        <v>0</v>
      </c>
      <c r="N27" s="117">
        <f t="shared" si="1"/>
        <v>0</v>
      </c>
      <c r="O27" s="15">
        <f t="shared" si="2"/>
        <v>2988.8777777777773</v>
      </c>
      <c r="P27" s="15">
        <v>11861212.01722222</v>
      </c>
      <c r="Q27" s="15">
        <v>2480105</v>
      </c>
      <c r="R27" s="16">
        <v>16098678.958888886</v>
      </c>
      <c r="S27" s="117">
        <f t="shared" si="3"/>
        <v>4056.6666983051032</v>
      </c>
      <c r="T27" s="181">
        <v>3861</v>
      </c>
      <c r="U27" s="179"/>
      <c r="V27" s="67">
        <v>3819.2422258592474</v>
      </c>
      <c r="W27" s="15"/>
      <c r="X27" s="15">
        <f t="shared" si="4"/>
        <v>1062.1653350076376</v>
      </c>
      <c r="Y27" s="15"/>
      <c r="Z27" s="15">
        <f t="shared" si="7"/>
        <v>0</v>
      </c>
      <c r="AA27">
        <v>3411</v>
      </c>
      <c r="AB27" s="53">
        <f t="shared" si="5"/>
        <v>408.24222585924736</v>
      </c>
      <c r="AC27">
        <v>3089</v>
      </c>
      <c r="AD27" s="53">
        <f t="shared" si="6"/>
        <v>730.24222585924736</v>
      </c>
      <c r="AE27" t="s">
        <v>204</v>
      </c>
      <c r="AF27" t="s">
        <v>205</v>
      </c>
      <c r="AH27" s="136"/>
      <c r="AJ27" s="53"/>
    </row>
    <row r="28" spans="1:36" customFormat="1" ht="15.6" x14ac:dyDescent="0.3">
      <c r="A28" s="65">
        <v>9</v>
      </c>
      <c r="B28" s="57">
        <v>9</v>
      </c>
      <c r="C28" s="210">
        <v>452000012</v>
      </c>
      <c r="D28" s="211" t="s">
        <v>221</v>
      </c>
      <c r="E28" s="14"/>
      <c r="F28" s="71">
        <v>59</v>
      </c>
      <c r="G28" s="177" t="s">
        <v>35</v>
      </c>
      <c r="H28" s="177" t="s">
        <v>160</v>
      </c>
      <c r="I28" s="13"/>
      <c r="J28" s="13" t="s">
        <v>87</v>
      </c>
      <c r="K28" s="15">
        <v>3816.48</v>
      </c>
      <c r="L28" s="15">
        <v>3845.67</v>
      </c>
      <c r="M28" s="117">
        <f t="shared" si="0"/>
        <v>-29.190000000000055</v>
      </c>
      <c r="N28" s="117">
        <f t="shared" si="1"/>
        <v>-118300.395855532</v>
      </c>
      <c r="O28" s="15">
        <f t="shared" si="2"/>
        <v>2988.8777777777773</v>
      </c>
      <c r="P28" s="15">
        <v>11406992.261333331</v>
      </c>
      <c r="Q28" s="15">
        <v>2370264</v>
      </c>
      <c r="R28" s="16">
        <v>15467320.82133333</v>
      </c>
      <c r="S28" s="117">
        <f t="shared" si="3"/>
        <v>4052.7713551055763</v>
      </c>
      <c r="T28" s="181">
        <v>3861</v>
      </c>
      <c r="U28" s="179"/>
      <c r="V28" s="67">
        <v>3818.6724565756826</v>
      </c>
      <c r="W28" s="15"/>
      <c r="X28" s="15">
        <f t="shared" si="4"/>
        <v>1061.3037387186166</v>
      </c>
      <c r="Y28" s="15"/>
      <c r="Z28" s="15">
        <f t="shared" si="7"/>
        <v>0</v>
      </c>
      <c r="AA28">
        <v>3411</v>
      </c>
      <c r="AB28" s="53">
        <f t="shared" si="5"/>
        <v>407.67245657568265</v>
      </c>
      <c r="AC28">
        <v>3089</v>
      </c>
      <c r="AD28" s="53">
        <f t="shared" si="6"/>
        <v>729.67245657568265</v>
      </c>
      <c r="AE28" t="s">
        <v>204</v>
      </c>
      <c r="AF28" t="s">
        <v>205</v>
      </c>
      <c r="AH28" s="136"/>
      <c r="AJ28" s="53"/>
    </row>
    <row r="29" spans="1:36" customFormat="1" ht="15.6" x14ac:dyDescent="0.3">
      <c r="A29" s="65">
        <v>37</v>
      </c>
      <c r="B29" s="57">
        <v>37</v>
      </c>
      <c r="C29" s="210">
        <v>262000578</v>
      </c>
      <c r="D29" s="211" t="s">
        <v>222</v>
      </c>
      <c r="E29" s="14"/>
      <c r="F29" s="71">
        <v>59</v>
      </c>
      <c r="G29" s="177" t="s">
        <v>35</v>
      </c>
      <c r="H29" s="177" t="s">
        <v>93</v>
      </c>
      <c r="I29" s="13"/>
      <c r="J29" s="13" t="s">
        <v>92</v>
      </c>
      <c r="K29" s="15">
        <v>3980.1</v>
      </c>
      <c r="L29" s="15">
        <v>3980.1</v>
      </c>
      <c r="M29" s="117">
        <f t="shared" si="0"/>
        <v>0</v>
      </c>
      <c r="N29" s="117">
        <f t="shared" si="1"/>
        <v>0</v>
      </c>
      <c r="O29" s="15">
        <f t="shared" si="2"/>
        <v>3091.3882352941168</v>
      </c>
      <c r="P29" s="15">
        <v>12304034.315294115</v>
      </c>
      <c r="Q29" s="15">
        <v>3031581</v>
      </c>
      <c r="R29" s="16">
        <v>17041734.34623529</v>
      </c>
      <c r="S29" s="117">
        <f t="shared" si="3"/>
        <v>4281.7352192747139</v>
      </c>
      <c r="T29" s="181">
        <v>4137</v>
      </c>
      <c r="U29" s="179"/>
      <c r="V29" s="67">
        <v>3773.0463036343608</v>
      </c>
      <c r="W29" s="15"/>
      <c r="X29" s="15">
        <f t="shared" si="4"/>
        <v>1134.8218056985841</v>
      </c>
      <c r="Y29" s="15"/>
      <c r="Z29" s="15">
        <f t="shared" si="7"/>
        <v>0</v>
      </c>
      <c r="AA29">
        <v>3411</v>
      </c>
      <c r="AB29" s="53">
        <f t="shared" si="5"/>
        <v>362.04630363436081</v>
      </c>
      <c r="AC29">
        <v>3089</v>
      </c>
      <c r="AD29" s="53">
        <f t="shared" si="6"/>
        <v>684.04630363436081</v>
      </c>
      <c r="AE29" t="s">
        <v>204</v>
      </c>
      <c r="AF29" t="s">
        <v>205</v>
      </c>
      <c r="AH29" s="136"/>
      <c r="AJ29" s="53"/>
    </row>
    <row r="30" spans="1:36" customFormat="1" ht="15.6" x14ac:dyDescent="0.3">
      <c r="A30" s="65">
        <v>78</v>
      </c>
      <c r="B30" s="57">
        <v>78</v>
      </c>
      <c r="C30" s="210">
        <v>262000580</v>
      </c>
      <c r="D30" s="211" t="s">
        <v>197</v>
      </c>
      <c r="E30" s="14"/>
      <c r="F30" s="71">
        <v>58</v>
      </c>
      <c r="G30" s="177" t="s">
        <v>35</v>
      </c>
      <c r="H30" s="177" t="s">
        <v>93</v>
      </c>
      <c r="I30" s="13"/>
      <c r="J30" s="13" t="s">
        <v>92</v>
      </c>
      <c r="K30" s="15">
        <v>3985.77</v>
      </c>
      <c r="L30" s="15">
        <v>3985.77</v>
      </c>
      <c r="M30" s="117">
        <f t="shared" si="0"/>
        <v>0</v>
      </c>
      <c r="N30" s="117">
        <f t="shared" si="1"/>
        <v>0</v>
      </c>
      <c r="O30" s="15">
        <f t="shared" si="2"/>
        <v>3091.3882352941173</v>
      </c>
      <c r="P30" s="15">
        <v>12321562.486588234</v>
      </c>
      <c r="Q30" s="15">
        <v>3006775</v>
      </c>
      <c r="R30" s="16">
        <v>17036887.033070587</v>
      </c>
      <c r="S30" s="117">
        <f t="shared" si="3"/>
        <v>4274.4280360057373</v>
      </c>
      <c r="T30" s="181">
        <v>3954</v>
      </c>
      <c r="U30" s="179"/>
      <c r="V30" s="67">
        <v>3850.1667211507029</v>
      </c>
      <c r="W30" s="15"/>
      <c r="X30" s="15">
        <f t="shared" si="4"/>
        <v>1110.192972300232</v>
      </c>
      <c r="Y30" s="15"/>
      <c r="Z30" s="15">
        <f t="shared" si="7"/>
        <v>0</v>
      </c>
      <c r="AA30">
        <v>3411</v>
      </c>
      <c r="AB30" s="53">
        <f t="shared" si="5"/>
        <v>439.16672115070287</v>
      </c>
      <c r="AC30">
        <v>3089</v>
      </c>
      <c r="AD30" s="53">
        <f t="shared" si="6"/>
        <v>761.16672115070287</v>
      </c>
      <c r="AE30" t="s">
        <v>204</v>
      </c>
      <c r="AF30" t="s">
        <v>205</v>
      </c>
      <c r="AH30" s="136"/>
      <c r="AJ30" s="53"/>
    </row>
    <row r="31" spans="1:36" customFormat="1" ht="15.6" x14ac:dyDescent="0.3">
      <c r="A31" s="65">
        <v>85</v>
      </c>
      <c r="B31" s="57">
        <v>85</v>
      </c>
      <c r="C31" s="210">
        <v>262000581</v>
      </c>
      <c r="D31" s="211" t="s">
        <v>223</v>
      </c>
      <c r="E31" s="14"/>
      <c r="F31" s="71">
        <v>57</v>
      </c>
      <c r="G31" s="177" t="s">
        <v>35</v>
      </c>
      <c r="H31" s="177" t="s">
        <v>93</v>
      </c>
      <c r="I31" s="13"/>
      <c r="J31" s="13" t="s">
        <v>92</v>
      </c>
      <c r="K31" s="15">
        <v>3914</v>
      </c>
      <c r="L31" s="15">
        <v>3930.9</v>
      </c>
      <c r="M31" s="117">
        <f t="shared" si="0"/>
        <v>-16.900000000000091</v>
      </c>
      <c r="N31" s="117">
        <f t="shared" si="1"/>
        <v>-72166.087261054228</v>
      </c>
      <c r="O31" s="15">
        <f t="shared" si="2"/>
        <v>3091.3882352941177</v>
      </c>
      <c r="P31" s="15">
        <v>12099693.552941177</v>
      </c>
      <c r="Q31" s="15">
        <v>2936017</v>
      </c>
      <c r="R31" s="16">
        <v>16713495.002352942</v>
      </c>
      <c r="S31" s="117">
        <f t="shared" si="3"/>
        <v>4270.182678168866</v>
      </c>
      <c r="T31" s="181">
        <v>3954</v>
      </c>
      <c r="U31" s="179"/>
      <c r="V31" s="67">
        <v>3951.8424655723256</v>
      </c>
      <c r="W31" s="15"/>
      <c r="X31" s="15">
        <f t="shared" si="4"/>
        <v>1080.5548843026659</v>
      </c>
      <c r="Y31" s="15"/>
      <c r="Z31" s="15">
        <f t="shared" si="7"/>
        <v>0</v>
      </c>
      <c r="AA31">
        <v>3411</v>
      </c>
      <c r="AB31" s="53">
        <f t="shared" si="5"/>
        <v>540.84246557232564</v>
      </c>
      <c r="AC31">
        <v>3089</v>
      </c>
      <c r="AD31" s="53">
        <f t="shared" si="6"/>
        <v>862.84246557232564</v>
      </c>
      <c r="AE31" t="s">
        <v>204</v>
      </c>
      <c r="AF31" t="s">
        <v>205</v>
      </c>
      <c r="AH31" s="136"/>
      <c r="AJ31" s="53"/>
    </row>
    <row r="32" spans="1:36" customFormat="1" ht="15.6" x14ac:dyDescent="0.3">
      <c r="A32" s="65">
        <v>93</v>
      </c>
      <c r="B32" s="57">
        <v>93</v>
      </c>
      <c r="C32" s="210">
        <v>262000583</v>
      </c>
      <c r="D32" s="211" t="s">
        <v>215</v>
      </c>
      <c r="E32" s="14"/>
      <c r="F32" s="71">
        <v>58</v>
      </c>
      <c r="G32" s="177" t="s">
        <v>35</v>
      </c>
      <c r="H32" s="177" t="s">
        <v>93</v>
      </c>
      <c r="I32" s="13"/>
      <c r="J32" s="13" t="s">
        <v>92</v>
      </c>
      <c r="K32" s="15">
        <v>4002.15</v>
      </c>
      <c r="L32" s="15">
        <v>4013.6</v>
      </c>
      <c r="M32" s="117">
        <f t="shared" si="0"/>
        <v>-11.449999999999818</v>
      </c>
      <c r="N32" s="117">
        <f t="shared" si="1"/>
        <v>-48890.615853111274</v>
      </c>
      <c r="O32" s="15">
        <f t="shared" si="2"/>
        <v>3091.3882352941177</v>
      </c>
      <c r="P32" s="15">
        <v>12372199.425882354</v>
      </c>
      <c r="Q32" s="15">
        <v>3001101</v>
      </c>
      <c r="R32" s="16">
        <v>17088871.461705886</v>
      </c>
      <c r="S32" s="117">
        <f t="shared" si="3"/>
        <v>4269.9227819311836</v>
      </c>
      <c r="T32" s="181">
        <v>3954</v>
      </c>
      <c r="U32" s="179"/>
      <c r="V32" s="67">
        <v>3609.6340188679246</v>
      </c>
      <c r="W32" s="15"/>
      <c r="X32" s="15">
        <f t="shared" si="4"/>
        <v>1182.9240193359942</v>
      </c>
      <c r="Y32" s="15"/>
      <c r="Z32" s="15">
        <f t="shared" si="7"/>
        <v>0</v>
      </c>
      <c r="AA32">
        <v>3411</v>
      </c>
      <c r="AB32" s="53">
        <f t="shared" si="5"/>
        <v>198.63401886792462</v>
      </c>
      <c r="AC32">
        <v>3089</v>
      </c>
      <c r="AD32" s="53">
        <f t="shared" si="6"/>
        <v>520.63401886792462</v>
      </c>
      <c r="AE32" t="s">
        <v>204</v>
      </c>
      <c r="AF32" t="s">
        <v>205</v>
      </c>
      <c r="AH32" s="136"/>
      <c r="AJ32" s="53"/>
    </row>
    <row r="33" spans="1:36" customFormat="1" ht="15.6" x14ac:dyDescent="0.3">
      <c r="A33" s="65">
        <v>102</v>
      </c>
      <c r="B33" s="57">
        <v>102</v>
      </c>
      <c r="C33" s="210">
        <v>262000584</v>
      </c>
      <c r="D33" s="211" t="s">
        <v>215</v>
      </c>
      <c r="E33" s="14"/>
      <c r="F33" s="71">
        <v>57</v>
      </c>
      <c r="G33" s="177" t="s">
        <v>35</v>
      </c>
      <c r="H33" s="177" t="s">
        <v>93</v>
      </c>
      <c r="I33" s="13"/>
      <c r="J33" s="13" t="s">
        <v>92</v>
      </c>
      <c r="K33" s="15">
        <v>4005.38</v>
      </c>
      <c r="L33" s="15">
        <v>4005.38</v>
      </c>
      <c r="M33" s="117">
        <f t="shared" si="0"/>
        <v>0</v>
      </c>
      <c r="N33" s="117">
        <f t="shared" si="1"/>
        <v>0</v>
      </c>
      <c r="O33" s="15">
        <f t="shared" si="2"/>
        <v>3091.3882352941173</v>
      </c>
      <c r="P33" s="15">
        <v>12382184.609882351</v>
      </c>
      <c r="Q33" s="15">
        <v>2997253</v>
      </c>
      <c r="R33" s="16">
        <v>17096393.225105882</v>
      </c>
      <c r="S33" s="117">
        <f t="shared" si="3"/>
        <v>4268.3573656197113</v>
      </c>
      <c r="T33" s="181">
        <v>3954</v>
      </c>
      <c r="U33" s="179"/>
      <c r="V33" s="67">
        <v>3529.7940796273701</v>
      </c>
      <c r="W33" s="15"/>
      <c r="X33" s="15">
        <f t="shared" si="4"/>
        <v>1209.2369326174146</v>
      </c>
      <c r="Y33" s="15"/>
      <c r="Z33" s="15">
        <f t="shared" si="7"/>
        <v>0</v>
      </c>
      <c r="AA33">
        <v>3411</v>
      </c>
      <c r="AB33" s="53">
        <f t="shared" si="5"/>
        <v>118.79407962737014</v>
      </c>
      <c r="AC33">
        <v>3089</v>
      </c>
      <c r="AD33" s="53">
        <f t="shared" si="6"/>
        <v>440.79407962737014</v>
      </c>
      <c r="AE33" t="s">
        <v>204</v>
      </c>
      <c r="AF33" t="s">
        <v>205</v>
      </c>
      <c r="AH33" s="136"/>
      <c r="AJ33" s="53"/>
    </row>
    <row r="34" spans="1:36" customFormat="1" ht="15.6" x14ac:dyDescent="0.3">
      <c r="A34" s="65">
        <v>126</v>
      </c>
      <c r="B34" s="57">
        <v>126</v>
      </c>
      <c r="C34" s="210">
        <v>262000586</v>
      </c>
      <c r="D34" s="211" t="s">
        <v>216</v>
      </c>
      <c r="E34" s="14"/>
      <c r="F34" s="71">
        <v>59</v>
      </c>
      <c r="G34" s="177" t="s">
        <v>35</v>
      </c>
      <c r="H34" s="177" t="s">
        <v>93</v>
      </c>
      <c r="I34" s="13"/>
      <c r="J34" s="13" t="s">
        <v>92</v>
      </c>
      <c r="K34" s="15">
        <v>3945.62</v>
      </c>
      <c r="L34" s="15">
        <v>4031.44</v>
      </c>
      <c r="M34" s="117">
        <f t="shared" si="0"/>
        <v>-85.820000000000164</v>
      </c>
      <c r="N34" s="117">
        <f t="shared" si="1"/>
        <v>-366356.23202629853</v>
      </c>
      <c r="O34" s="15">
        <f t="shared" si="2"/>
        <v>3091.3882352941177</v>
      </c>
      <c r="P34" s="15">
        <v>12197443.248941176</v>
      </c>
      <c r="Q34" s="15">
        <v>2954640</v>
      </c>
      <c r="R34" s="16">
        <v>16843422.001952939</v>
      </c>
      <c r="S34" s="117">
        <f t="shared" si="3"/>
        <v>4268.8910746480751</v>
      </c>
      <c r="T34" s="181">
        <v>3954</v>
      </c>
      <c r="U34" s="179"/>
      <c r="V34" s="67">
        <v>3432.4182574384131</v>
      </c>
      <c r="W34" s="15"/>
      <c r="X34" s="15">
        <f t="shared" si="4"/>
        <v>1243.6978114182143</v>
      </c>
      <c r="Y34" s="15"/>
      <c r="Z34" s="15">
        <f t="shared" si="7"/>
        <v>0</v>
      </c>
      <c r="AA34">
        <v>3411</v>
      </c>
      <c r="AB34" s="53">
        <f t="shared" si="5"/>
        <v>21.418257438413093</v>
      </c>
      <c r="AC34">
        <v>3089</v>
      </c>
      <c r="AD34" s="53">
        <f t="shared" si="6"/>
        <v>343.41825743841309</v>
      </c>
      <c r="AE34" t="s">
        <v>204</v>
      </c>
      <c r="AF34" t="s">
        <v>205</v>
      </c>
      <c r="AH34" s="136"/>
      <c r="AJ34" s="53"/>
    </row>
    <row r="35" spans="1:36" customFormat="1" ht="15.6" x14ac:dyDescent="0.3">
      <c r="A35" s="65">
        <v>161</v>
      </c>
      <c r="B35" s="57">
        <v>161</v>
      </c>
      <c r="C35" s="210">
        <v>262000587</v>
      </c>
      <c r="D35" s="211" t="s">
        <v>224</v>
      </c>
      <c r="E35" s="14"/>
      <c r="F35" s="71">
        <v>59</v>
      </c>
      <c r="G35" s="177" t="s">
        <v>35</v>
      </c>
      <c r="H35" s="177" t="s">
        <v>93</v>
      </c>
      <c r="I35" s="13"/>
      <c r="J35" s="13" t="s">
        <v>92</v>
      </c>
      <c r="K35" s="15">
        <v>3986.45</v>
      </c>
      <c r="L35" s="15">
        <v>4025.94</v>
      </c>
      <c r="M35" s="117">
        <f t="shared" si="0"/>
        <v>-39.490000000000236</v>
      </c>
      <c r="N35" s="117">
        <f t="shared" si="1"/>
        <v>-168738.85632289824</v>
      </c>
      <c r="O35" s="15">
        <f t="shared" si="2"/>
        <v>3091.3882352941177</v>
      </c>
      <c r="P35" s="15">
        <v>12323664.630588235</v>
      </c>
      <c r="Q35" s="15">
        <v>3001402</v>
      </c>
      <c r="R35" s="16">
        <v>17033907.667470589</v>
      </c>
      <c r="S35" s="117">
        <f t="shared" si="3"/>
        <v>4272.9515402101097</v>
      </c>
      <c r="T35" s="181">
        <v>4118</v>
      </c>
      <c r="U35" s="179"/>
      <c r="V35" s="67">
        <v>3863.7672386230415</v>
      </c>
      <c r="W35" s="15"/>
      <c r="X35" s="15">
        <f t="shared" si="4"/>
        <v>1105.9029378107396</v>
      </c>
      <c r="Y35" s="15"/>
      <c r="Z35" s="15">
        <f t="shared" si="7"/>
        <v>0</v>
      </c>
      <c r="AA35">
        <v>3411</v>
      </c>
      <c r="AB35" s="53">
        <f t="shared" si="5"/>
        <v>452.76723862304152</v>
      </c>
      <c r="AC35">
        <v>3089</v>
      </c>
      <c r="AD35" s="53">
        <f t="shared" si="6"/>
        <v>774.76723862304152</v>
      </c>
      <c r="AE35" t="s">
        <v>204</v>
      </c>
      <c r="AF35" t="s">
        <v>205</v>
      </c>
      <c r="AH35" s="136"/>
      <c r="AJ35" s="53"/>
    </row>
    <row r="36" spans="1:36" customFormat="1" ht="15.6" x14ac:dyDescent="0.3">
      <c r="A36" s="65">
        <v>169</v>
      </c>
      <c r="B36" s="57">
        <v>169</v>
      </c>
      <c r="C36" s="210">
        <v>262000588</v>
      </c>
      <c r="D36" s="211" t="s">
        <v>200</v>
      </c>
      <c r="E36" s="14"/>
      <c r="F36" s="71">
        <v>59</v>
      </c>
      <c r="G36" s="177" t="s">
        <v>35</v>
      </c>
      <c r="H36" s="177" t="s">
        <v>93</v>
      </c>
      <c r="I36" s="13"/>
      <c r="J36" s="13" t="s">
        <v>92</v>
      </c>
      <c r="K36" s="15">
        <v>3916.06</v>
      </c>
      <c r="L36" s="15">
        <v>3943.18</v>
      </c>
      <c r="M36" s="117">
        <f t="shared" si="0"/>
        <v>-27.119999999999891</v>
      </c>
      <c r="N36" s="117">
        <f t="shared" si="1"/>
        <v>-115968.15846387262</v>
      </c>
      <c r="O36" s="15">
        <f t="shared" si="2"/>
        <v>3091.3882352941177</v>
      </c>
      <c r="P36" s="15">
        <v>12106061.812705882</v>
      </c>
      <c r="Q36" s="15">
        <v>2960782</v>
      </c>
      <c r="R36" s="16">
        <v>16745511.306564705</v>
      </c>
      <c r="S36" s="117">
        <f t="shared" si="3"/>
        <v>4276.1120377534326</v>
      </c>
      <c r="T36" s="181">
        <v>4118</v>
      </c>
      <c r="U36" s="179"/>
      <c r="V36" s="67">
        <v>3941.9909090909086</v>
      </c>
      <c r="W36" s="15"/>
      <c r="X36" s="15">
        <f t="shared" si="4"/>
        <v>1084.7594873676608</v>
      </c>
      <c r="Y36" s="15"/>
      <c r="Z36" s="15">
        <f t="shared" si="7"/>
        <v>0</v>
      </c>
      <c r="AA36">
        <v>3411</v>
      </c>
      <c r="AB36" s="53">
        <f t="shared" si="5"/>
        <v>530.99090909090864</v>
      </c>
      <c r="AC36">
        <v>3089</v>
      </c>
      <c r="AD36" s="53">
        <f t="shared" si="6"/>
        <v>852.99090909090864</v>
      </c>
      <c r="AE36" t="s">
        <v>204</v>
      </c>
      <c r="AF36" t="s">
        <v>205</v>
      </c>
      <c r="AH36" s="136"/>
      <c r="AJ36" s="53"/>
    </row>
    <row r="37" spans="1:36" customFormat="1" ht="15.6" x14ac:dyDescent="0.3">
      <c r="A37" s="65">
        <v>184</v>
      </c>
      <c r="B37" s="57">
        <v>184</v>
      </c>
      <c r="C37" s="210">
        <v>262000589</v>
      </c>
      <c r="D37" s="211" t="s">
        <v>225</v>
      </c>
      <c r="E37" s="14"/>
      <c r="F37" s="71">
        <v>57</v>
      </c>
      <c r="G37" s="177" t="s">
        <v>35</v>
      </c>
      <c r="H37" s="177" t="s">
        <v>93</v>
      </c>
      <c r="I37" s="13"/>
      <c r="J37" s="13" t="s">
        <v>92</v>
      </c>
      <c r="K37" s="15">
        <v>3847.7</v>
      </c>
      <c r="L37" s="15">
        <v>3848.05</v>
      </c>
      <c r="M37" s="117">
        <f t="shared" si="0"/>
        <v>-0.3500000000003638</v>
      </c>
      <c r="N37" s="117">
        <f t="shared" si="1"/>
        <v>-1498.3868354938072</v>
      </c>
      <c r="O37" s="15">
        <f t="shared" si="2"/>
        <v>3091.3882352941177</v>
      </c>
      <c r="P37" s="15">
        <v>11894734.512941176</v>
      </c>
      <c r="Q37" s="15">
        <v>2928310</v>
      </c>
      <c r="R37" s="16">
        <v>16472408.64835294</v>
      </c>
      <c r="S37" s="117">
        <f t="shared" si="3"/>
        <v>4281.105244263571</v>
      </c>
      <c r="T37" s="181">
        <v>4118</v>
      </c>
      <c r="U37" s="179"/>
      <c r="V37" s="67">
        <v>3888.0086852676145</v>
      </c>
      <c r="W37" s="15"/>
      <c r="X37" s="15">
        <f t="shared" si="4"/>
        <v>1101.1048561916728</v>
      </c>
      <c r="Y37" s="15"/>
      <c r="Z37" s="15">
        <f t="shared" si="7"/>
        <v>0</v>
      </c>
      <c r="AA37">
        <v>3411</v>
      </c>
      <c r="AB37" s="53">
        <f t="shared" si="5"/>
        <v>477.00868526761451</v>
      </c>
      <c r="AC37">
        <v>3089</v>
      </c>
      <c r="AD37" s="53">
        <f t="shared" si="6"/>
        <v>799.00868526761451</v>
      </c>
      <c r="AE37" t="s">
        <v>204</v>
      </c>
      <c r="AF37" t="s">
        <v>205</v>
      </c>
      <c r="AH37" s="136"/>
      <c r="AJ37" s="53"/>
    </row>
    <row r="38" spans="1:36" customFormat="1" ht="15.6" x14ac:dyDescent="0.3">
      <c r="A38" s="65">
        <v>16</v>
      </c>
      <c r="B38" s="57">
        <v>16</v>
      </c>
      <c r="C38" s="210">
        <v>161000999</v>
      </c>
      <c r="D38" s="211" t="s">
        <v>211</v>
      </c>
      <c r="E38" s="14"/>
      <c r="F38" s="71">
        <v>59</v>
      </c>
      <c r="G38" s="177" t="s">
        <v>32</v>
      </c>
      <c r="H38" s="177" t="s">
        <v>95</v>
      </c>
      <c r="I38" s="13"/>
      <c r="J38" s="13" t="s">
        <v>92</v>
      </c>
      <c r="K38" s="15">
        <v>4050.25</v>
      </c>
      <c r="L38" s="15">
        <v>4061.24</v>
      </c>
      <c r="M38" s="117">
        <f t="shared" si="0"/>
        <v>-10.989999999999782</v>
      </c>
      <c r="N38" s="117">
        <f t="shared" si="1"/>
        <v>-42086.911484493947</v>
      </c>
      <c r="O38" s="15">
        <f t="shared" si="2"/>
        <v>2206.0499999999997</v>
      </c>
      <c r="P38" s="15">
        <v>8935054.0124999993</v>
      </c>
      <c r="Q38" s="15">
        <v>3971652</v>
      </c>
      <c r="R38" s="16">
        <v>15510692.7425</v>
      </c>
      <c r="S38" s="117">
        <f t="shared" si="3"/>
        <v>3829.5642843034379</v>
      </c>
      <c r="T38" s="181">
        <v>3799</v>
      </c>
      <c r="U38" s="179"/>
      <c r="V38" s="67">
        <v>3552.9758737629209</v>
      </c>
      <c r="W38" s="15"/>
      <c r="X38" s="15">
        <f t="shared" si="4"/>
        <v>1077.8469712060232</v>
      </c>
      <c r="Y38" s="15"/>
      <c r="Z38" s="15">
        <f t="shared" si="7"/>
        <v>0</v>
      </c>
      <c r="AA38">
        <v>3411</v>
      </c>
      <c r="AB38" s="53">
        <f t="shared" si="5"/>
        <v>141.97587376292086</v>
      </c>
      <c r="AC38">
        <v>3089</v>
      </c>
      <c r="AD38" s="53">
        <f t="shared" si="6"/>
        <v>463.97587376292086</v>
      </c>
      <c r="AE38" t="s">
        <v>204</v>
      </c>
      <c r="AF38" t="s">
        <v>205</v>
      </c>
      <c r="AH38" s="136"/>
      <c r="AJ38" s="53"/>
    </row>
    <row r="39" spans="1:36" customFormat="1" ht="15.6" x14ac:dyDescent="0.3">
      <c r="A39" s="65">
        <v>39</v>
      </c>
      <c r="B39" s="57">
        <v>39</v>
      </c>
      <c r="C39" s="210">
        <v>141000095</v>
      </c>
      <c r="D39" s="211" t="s">
        <v>214</v>
      </c>
      <c r="E39" s="14"/>
      <c r="F39" s="71">
        <v>59</v>
      </c>
      <c r="G39" s="177" t="s">
        <v>32</v>
      </c>
      <c r="H39" s="177" t="s">
        <v>95</v>
      </c>
      <c r="I39" s="13"/>
      <c r="J39" s="13" t="s">
        <v>92</v>
      </c>
      <c r="K39" s="15">
        <v>4115.07</v>
      </c>
      <c r="L39" s="15">
        <v>4132.5600000000004</v>
      </c>
      <c r="M39" s="117">
        <f t="shared" si="0"/>
        <v>-17.490000000000691</v>
      </c>
      <c r="N39" s="117">
        <f t="shared" si="1"/>
        <v>-66928.773076395271</v>
      </c>
      <c r="O39" s="15">
        <f t="shared" si="2"/>
        <v>2206.0500000000002</v>
      </c>
      <c r="P39" s="15">
        <v>9078050.1734999996</v>
      </c>
      <c r="Q39" s="15">
        <v>4023378</v>
      </c>
      <c r="R39" s="16">
        <v>15747088.9779</v>
      </c>
      <c r="S39" s="117">
        <f t="shared" si="3"/>
        <v>3826.6879975067254</v>
      </c>
      <c r="T39" s="181">
        <v>3799</v>
      </c>
      <c r="U39" s="179"/>
      <c r="V39" s="67">
        <v>3531.6071616194508</v>
      </c>
      <c r="W39" s="15"/>
      <c r="X39" s="15">
        <f t="shared" si="4"/>
        <v>1083.5542636491773</v>
      </c>
      <c r="Y39" s="15"/>
      <c r="Z39" s="15">
        <f t="shared" si="7"/>
        <v>0</v>
      </c>
      <c r="AA39">
        <v>3411</v>
      </c>
      <c r="AB39" s="53">
        <f t="shared" si="5"/>
        <v>120.60716161945084</v>
      </c>
      <c r="AC39">
        <v>3089</v>
      </c>
      <c r="AD39" s="53">
        <f t="shared" si="6"/>
        <v>442.60716161945084</v>
      </c>
      <c r="AE39" t="s">
        <v>204</v>
      </c>
      <c r="AF39" t="s">
        <v>205</v>
      </c>
      <c r="AH39" s="136"/>
      <c r="AJ39" s="53"/>
    </row>
    <row r="40" spans="1:36" customFormat="1" ht="15.6" x14ac:dyDescent="0.3">
      <c r="A40" s="65">
        <v>65</v>
      </c>
      <c r="B40" s="57">
        <v>65</v>
      </c>
      <c r="C40" s="210">
        <v>141000098</v>
      </c>
      <c r="D40" s="211" t="s">
        <v>226</v>
      </c>
      <c r="E40" s="14"/>
      <c r="F40" s="71">
        <v>60</v>
      </c>
      <c r="G40" s="177" t="s">
        <v>32</v>
      </c>
      <c r="H40" s="177" t="s">
        <v>95</v>
      </c>
      <c r="I40" s="13"/>
      <c r="J40" s="13" t="s">
        <v>92</v>
      </c>
      <c r="K40" s="15">
        <v>4194.37</v>
      </c>
      <c r="L40" s="15">
        <v>4194.37</v>
      </c>
      <c r="M40" s="117">
        <f t="shared" si="0"/>
        <v>0</v>
      </c>
      <c r="N40" s="117">
        <f t="shared" si="1"/>
        <v>0</v>
      </c>
      <c r="O40" s="15">
        <f t="shared" si="2"/>
        <v>2206.0499999999997</v>
      </c>
      <c r="P40" s="15">
        <v>9252989.9384999983</v>
      </c>
      <c r="Q40" s="15">
        <v>4172918</v>
      </c>
      <c r="R40" s="16">
        <v>16122552.298899999</v>
      </c>
      <c r="S40" s="117">
        <f t="shared" si="3"/>
        <v>3843.855525120578</v>
      </c>
      <c r="T40" s="181">
        <v>3799</v>
      </c>
      <c r="U40" s="179"/>
      <c r="V40" s="67">
        <v>3278.1293504329715</v>
      </c>
      <c r="W40" s="15"/>
      <c r="X40" s="15">
        <f t="shared" si="4"/>
        <v>1172.5759157773582</v>
      </c>
      <c r="Y40" s="15"/>
      <c r="Z40" s="15">
        <f t="shared" si="7"/>
        <v>0</v>
      </c>
      <c r="AA40">
        <v>3411</v>
      </c>
      <c r="AB40" s="53">
        <f t="shared" si="5"/>
        <v>-132.87064956702852</v>
      </c>
      <c r="AC40">
        <v>3089</v>
      </c>
      <c r="AD40" s="53">
        <f t="shared" si="6"/>
        <v>189.12935043297148</v>
      </c>
      <c r="AE40" t="s">
        <v>204</v>
      </c>
      <c r="AF40" t="s">
        <v>205</v>
      </c>
      <c r="AH40" s="136"/>
      <c r="AJ40" s="53"/>
    </row>
    <row r="41" spans="1:36" customFormat="1" ht="15.6" x14ac:dyDescent="0.3">
      <c r="A41" s="65">
        <v>70</v>
      </c>
      <c r="B41" s="57">
        <v>70</v>
      </c>
      <c r="C41" s="210">
        <v>161001006</v>
      </c>
      <c r="D41" s="211" t="s">
        <v>195</v>
      </c>
      <c r="E41" s="14"/>
      <c r="F41" s="71">
        <v>58</v>
      </c>
      <c r="G41" s="177" t="s">
        <v>32</v>
      </c>
      <c r="H41" s="177" t="s">
        <v>95</v>
      </c>
      <c r="I41" s="13"/>
      <c r="J41" s="13" t="s">
        <v>92</v>
      </c>
      <c r="K41" s="15">
        <v>3991.55</v>
      </c>
      <c r="L41" s="15">
        <v>4008.93</v>
      </c>
      <c r="M41" s="117">
        <f t="shared" si="0"/>
        <v>-17.379999999999654</v>
      </c>
      <c r="N41" s="117">
        <f t="shared" si="1"/>
        <v>-66647.579846632172</v>
      </c>
      <c r="O41" s="15">
        <f t="shared" si="2"/>
        <v>2206.0499999999997</v>
      </c>
      <c r="P41" s="15">
        <v>8805558.8774999995</v>
      </c>
      <c r="Q41" s="15">
        <v>3934704</v>
      </c>
      <c r="R41" s="16">
        <v>15306510.203499999</v>
      </c>
      <c r="S41" s="117">
        <f t="shared" si="3"/>
        <v>3834.7284146509496</v>
      </c>
      <c r="T41" s="181">
        <v>3799</v>
      </c>
      <c r="U41" s="179"/>
      <c r="V41" s="67">
        <v>3306.0717026641814</v>
      </c>
      <c r="W41" s="15"/>
      <c r="X41" s="15">
        <f t="shared" si="4"/>
        <v>1159.9047932205319</v>
      </c>
      <c r="Y41" s="15"/>
      <c r="Z41" s="15">
        <f t="shared" si="7"/>
        <v>0</v>
      </c>
      <c r="AA41">
        <v>3411</v>
      </c>
      <c r="AB41" s="53">
        <f t="shared" si="5"/>
        <v>-104.92829733581857</v>
      </c>
      <c r="AC41">
        <v>3089</v>
      </c>
      <c r="AD41" s="53">
        <f t="shared" si="6"/>
        <v>217.07170266418143</v>
      </c>
      <c r="AE41" t="s">
        <v>204</v>
      </c>
      <c r="AF41" t="s">
        <v>205</v>
      </c>
      <c r="AH41" s="136"/>
      <c r="AJ41" s="53"/>
    </row>
    <row r="42" spans="1:36" customFormat="1" ht="15.6" x14ac:dyDescent="0.3">
      <c r="A42" s="65">
        <v>79</v>
      </c>
      <c r="B42" s="57">
        <v>79</v>
      </c>
      <c r="C42" s="210">
        <v>161001007</v>
      </c>
      <c r="D42" s="211" t="s">
        <v>197</v>
      </c>
      <c r="E42" s="14"/>
      <c r="F42" s="71">
        <v>59</v>
      </c>
      <c r="G42" s="177" t="s">
        <v>32</v>
      </c>
      <c r="H42" s="177" t="s">
        <v>95</v>
      </c>
      <c r="I42" s="13"/>
      <c r="J42" s="13" t="s">
        <v>92</v>
      </c>
      <c r="K42" s="15">
        <v>4045.21</v>
      </c>
      <c r="L42" s="15">
        <v>4082.85</v>
      </c>
      <c r="M42" s="117">
        <f t="shared" si="0"/>
        <v>-37.639999999999873</v>
      </c>
      <c r="N42" s="117">
        <f t="shared" si="1"/>
        <v>-144158.21904535635</v>
      </c>
      <c r="O42" s="15">
        <f t="shared" si="2"/>
        <v>2206.0499999999997</v>
      </c>
      <c r="P42" s="15">
        <v>8923935.5204999987</v>
      </c>
      <c r="Q42" s="15">
        <v>3968152</v>
      </c>
      <c r="R42" s="16">
        <v>15492833.933699999</v>
      </c>
      <c r="S42" s="117">
        <f t="shared" si="3"/>
        <v>3829.9208035429556</v>
      </c>
      <c r="T42" s="181">
        <v>3799</v>
      </c>
      <c r="U42" s="179"/>
      <c r="V42" s="67">
        <v>3844.8837361916217</v>
      </c>
      <c r="W42" s="15"/>
      <c r="X42" s="15">
        <f t="shared" si="4"/>
        <v>996.10835237803917</v>
      </c>
      <c r="Y42" s="15"/>
      <c r="Z42" s="15">
        <f t="shared" si="7"/>
        <v>0</v>
      </c>
      <c r="AA42">
        <v>3411</v>
      </c>
      <c r="AB42" s="53">
        <f t="shared" si="5"/>
        <v>433.88373619162167</v>
      </c>
      <c r="AC42">
        <v>3089</v>
      </c>
      <c r="AD42" s="53">
        <f t="shared" si="6"/>
        <v>755.88373619162167</v>
      </c>
      <c r="AE42" t="s">
        <v>204</v>
      </c>
      <c r="AF42" t="s">
        <v>205</v>
      </c>
      <c r="AH42" s="136"/>
      <c r="AJ42" s="53"/>
    </row>
    <row r="43" spans="1:36" customFormat="1" ht="15.6" x14ac:dyDescent="0.3">
      <c r="A43" s="65">
        <v>82</v>
      </c>
      <c r="B43" s="57">
        <v>82</v>
      </c>
      <c r="C43" s="210">
        <v>161001008</v>
      </c>
      <c r="D43" s="211" t="s">
        <v>227</v>
      </c>
      <c r="E43" s="14"/>
      <c r="F43" s="71">
        <v>60</v>
      </c>
      <c r="G43" s="177" t="s">
        <v>32</v>
      </c>
      <c r="H43" s="177" t="s">
        <v>95</v>
      </c>
      <c r="I43" s="13"/>
      <c r="J43" s="13" t="s">
        <v>92</v>
      </c>
      <c r="K43" s="15">
        <v>4173.2</v>
      </c>
      <c r="L43" s="15">
        <v>4212.46</v>
      </c>
      <c r="M43" s="117">
        <f t="shared" si="0"/>
        <v>-39.260000000000218</v>
      </c>
      <c r="N43" s="117">
        <f t="shared" si="1"/>
        <v>-150357.84681133024</v>
      </c>
      <c r="O43" s="15">
        <f t="shared" si="2"/>
        <v>2206.0499999999997</v>
      </c>
      <c r="P43" s="15">
        <v>9206287.8599999975</v>
      </c>
      <c r="Q43" s="15">
        <v>4093189</v>
      </c>
      <c r="R43" s="16">
        <v>15982510.603999997</v>
      </c>
      <c r="S43" s="117">
        <f t="shared" si="3"/>
        <v>3829.7974226013603</v>
      </c>
      <c r="T43" s="181">
        <v>3799</v>
      </c>
      <c r="U43" s="179"/>
      <c r="V43" s="67">
        <v>3779.3334320473477</v>
      </c>
      <c r="W43" s="15"/>
      <c r="X43" s="15">
        <f t="shared" si="4"/>
        <v>1013.3526166614716</v>
      </c>
      <c r="Y43" s="15"/>
      <c r="Z43" s="15">
        <f t="shared" si="7"/>
        <v>0</v>
      </c>
      <c r="AA43">
        <v>3411</v>
      </c>
      <c r="AB43" s="53">
        <f t="shared" si="5"/>
        <v>368.33343204734774</v>
      </c>
      <c r="AC43">
        <v>3089</v>
      </c>
      <c r="AD43" s="53">
        <f t="shared" si="6"/>
        <v>690.33343204734774</v>
      </c>
      <c r="AE43" t="s">
        <v>204</v>
      </c>
      <c r="AF43" t="s">
        <v>205</v>
      </c>
      <c r="AH43" s="136"/>
      <c r="AJ43" s="53"/>
    </row>
    <row r="44" spans="1:36" customFormat="1" ht="15.6" x14ac:dyDescent="0.3">
      <c r="A44" s="65">
        <v>90</v>
      </c>
      <c r="B44" s="57">
        <v>90</v>
      </c>
      <c r="C44" s="210">
        <v>161001009</v>
      </c>
      <c r="D44" s="211" t="s">
        <v>199</v>
      </c>
      <c r="E44" s="14"/>
      <c r="F44" s="71">
        <v>60</v>
      </c>
      <c r="G44" s="177" t="s">
        <v>32</v>
      </c>
      <c r="H44" s="177" t="s">
        <v>95</v>
      </c>
      <c r="I44" s="13"/>
      <c r="J44" s="13" t="s">
        <v>92</v>
      </c>
      <c r="K44" s="15">
        <v>4195.8</v>
      </c>
      <c r="L44" s="15">
        <v>4195.8</v>
      </c>
      <c r="M44" s="117">
        <f t="shared" si="0"/>
        <v>0</v>
      </c>
      <c r="N44" s="117">
        <f t="shared" si="1"/>
        <v>0</v>
      </c>
      <c r="O44" s="15">
        <f t="shared" si="2"/>
        <v>2206.0499999999997</v>
      </c>
      <c r="P44" s="15">
        <v>9256144.5899999999</v>
      </c>
      <c r="Q44" s="15">
        <v>4168640</v>
      </c>
      <c r="R44" s="16">
        <v>16122348.325999999</v>
      </c>
      <c r="S44" s="117">
        <f t="shared" si="3"/>
        <v>3842.4968601935266</v>
      </c>
      <c r="T44" s="181">
        <v>3799</v>
      </c>
      <c r="U44" s="179"/>
      <c r="V44" s="67">
        <v>3850.5748734756098</v>
      </c>
      <c r="W44" s="15"/>
      <c r="X44" s="15">
        <f t="shared" si="4"/>
        <v>997.90212798153118</v>
      </c>
      <c r="Y44" s="15"/>
      <c r="Z44" s="15">
        <f t="shared" si="7"/>
        <v>0</v>
      </c>
      <c r="AA44">
        <v>3411</v>
      </c>
      <c r="AB44" s="53">
        <f t="shared" si="5"/>
        <v>439.57487347560982</v>
      </c>
      <c r="AC44">
        <v>3089</v>
      </c>
      <c r="AD44" s="53">
        <f t="shared" si="6"/>
        <v>761.57487347560982</v>
      </c>
      <c r="AE44" t="s">
        <v>204</v>
      </c>
      <c r="AF44" t="s">
        <v>205</v>
      </c>
      <c r="AH44" s="136"/>
      <c r="AJ44" s="53"/>
    </row>
    <row r="45" spans="1:36" customFormat="1" ht="15.6" x14ac:dyDescent="0.3">
      <c r="A45" s="65">
        <v>98</v>
      </c>
      <c r="B45" s="57">
        <v>98</v>
      </c>
      <c r="C45" s="210">
        <v>141000099</v>
      </c>
      <c r="D45" s="211" t="s">
        <v>215</v>
      </c>
      <c r="E45" s="14"/>
      <c r="F45" s="71">
        <v>59</v>
      </c>
      <c r="G45" s="177" t="s">
        <v>32</v>
      </c>
      <c r="H45" s="177" t="s">
        <v>95</v>
      </c>
      <c r="I45" s="13"/>
      <c r="J45" s="13" t="s">
        <v>92</v>
      </c>
      <c r="K45" s="15">
        <v>4146.7299999999996</v>
      </c>
      <c r="L45" s="15">
        <v>4146.7299999999996</v>
      </c>
      <c r="M45" s="117">
        <f t="shared" si="0"/>
        <v>0</v>
      </c>
      <c r="N45" s="117">
        <f t="shared" si="1"/>
        <v>0</v>
      </c>
      <c r="O45" s="15">
        <f t="shared" si="2"/>
        <v>2206.0500000000002</v>
      </c>
      <c r="P45" s="15">
        <v>9147893.7164999992</v>
      </c>
      <c r="Q45" s="15">
        <v>4123720</v>
      </c>
      <c r="R45" s="16">
        <v>15937629.368099999</v>
      </c>
      <c r="S45" s="117">
        <f t="shared" si="3"/>
        <v>3843.4210493810788</v>
      </c>
      <c r="T45" s="181">
        <v>3910</v>
      </c>
      <c r="U45" s="179"/>
      <c r="V45" s="67">
        <v>3009.3349717813053</v>
      </c>
      <c r="W45" s="15"/>
      <c r="X45" s="15">
        <f t="shared" si="4"/>
        <v>1277.1662461710123</v>
      </c>
      <c r="Y45" s="15"/>
      <c r="Z45" s="15">
        <f t="shared" si="7"/>
        <v>0</v>
      </c>
      <c r="AA45">
        <v>3411</v>
      </c>
      <c r="AB45" s="53">
        <f t="shared" si="5"/>
        <v>-401.66502821869472</v>
      </c>
      <c r="AC45">
        <v>3089</v>
      </c>
      <c r="AD45" s="53">
        <f t="shared" si="6"/>
        <v>-79.665028218694715</v>
      </c>
      <c r="AE45" t="s">
        <v>204</v>
      </c>
      <c r="AF45" t="s">
        <v>205</v>
      </c>
      <c r="AH45" s="136"/>
      <c r="AJ45" s="53"/>
    </row>
    <row r="46" spans="1:36" customFormat="1" ht="15.6" x14ac:dyDescent="0.3">
      <c r="A46" s="65">
        <v>101</v>
      </c>
      <c r="B46" s="57">
        <v>101</v>
      </c>
      <c r="C46" s="210">
        <v>161001010</v>
      </c>
      <c r="D46" s="211" t="s">
        <v>215</v>
      </c>
      <c r="E46" s="14"/>
      <c r="F46" s="71">
        <v>60</v>
      </c>
      <c r="G46" s="177" t="s">
        <v>32</v>
      </c>
      <c r="H46" s="177" t="s">
        <v>95</v>
      </c>
      <c r="I46" s="13"/>
      <c r="J46" s="13" t="s">
        <v>92</v>
      </c>
      <c r="K46" s="15">
        <v>4189.3999999999996</v>
      </c>
      <c r="L46" s="15">
        <v>4225.87</v>
      </c>
      <c r="M46" s="117">
        <f t="shared" si="0"/>
        <v>-36.470000000000255</v>
      </c>
      <c r="N46" s="117">
        <f t="shared" si="1"/>
        <v>-139558.09445253832</v>
      </c>
      <c r="O46" s="15">
        <f t="shared" si="2"/>
        <v>2206.0499999999997</v>
      </c>
      <c r="P46" s="15">
        <v>9242025.8699999973</v>
      </c>
      <c r="Q46" s="15">
        <v>4095912</v>
      </c>
      <c r="R46" s="16">
        <v>16031386.917999998</v>
      </c>
      <c r="S46" s="117">
        <f t="shared" si="3"/>
        <v>3826.6546326442926</v>
      </c>
      <c r="T46" s="181">
        <v>3910</v>
      </c>
      <c r="U46" s="179"/>
      <c r="V46" s="67">
        <v>3434.6656711076857</v>
      </c>
      <c r="W46" s="15"/>
      <c r="X46" s="15">
        <f t="shared" si="4"/>
        <v>1114.1272540247533</v>
      </c>
      <c r="Y46" s="15"/>
      <c r="Z46" s="15">
        <f t="shared" si="7"/>
        <v>0</v>
      </c>
      <c r="AA46">
        <v>3411</v>
      </c>
      <c r="AB46" s="53">
        <f t="shared" si="5"/>
        <v>23.665671107685739</v>
      </c>
      <c r="AC46">
        <v>3089</v>
      </c>
      <c r="AD46" s="53">
        <f t="shared" si="6"/>
        <v>345.66567110768574</v>
      </c>
      <c r="AE46" t="s">
        <v>204</v>
      </c>
      <c r="AF46" t="s">
        <v>205</v>
      </c>
      <c r="AH46" s="136"/>
      <c r="AJ46" s="53"/>
    </row>
    <row r="47" spans="1:36" customFormat="1" ht="15.6" x14ac:dyDescent="0.3">
      <c r="A47" s="65">
        <v>109</v>
      </c>
      <c r="B47" s="57">
        <v>109</v>
      </c>
      <c r="C47" s="210">
        <v>161001012</v>
      </c>
      <c r="D47" s="211" t="s">
        <v>203</v>
      </c>
      <c r="E47" s="14"/>
      <c r="F47" s="71">
        <v>60</v>
      </c>
      <c r="G47" s="177" t="s">
        <v>32</v>
      </c>
      <c r="H47" s="177" t="s">
        <v>95</v>
      </c>
      <c r="I47" s="13"/>
      <c r="J47" s="13" t="s">
        <v>92</v>
      </c>
      <c r="K47" s="15">
        <v>4189</v>
      </c>
      <c r="L47" s="15">
        <v>4218.75</v>
      </c>
      <c r="M47" s="117">
        <f t="shared" si="0"/>
        <v>-29.75</v>
      </c>
      <c r="N47" s="117">
        <f t="shared" si="1"/>
        <v>-113838.84962222488</v>
      </c>
      <c r="O47" s="15">
        <f t="shared" si="2"/>
        <v>2206.0499999999997</v>
      </c>
      <c r="P47" s="15">
        <v>9241143.4499999993</v>
      </c>
      <c r="Q47" s="15">
        <v>4094940</v>
      </c>
      <c r="R47" s="16">
        <v>16029275.33</v>
      </c>
      <c r="S47" s="117">
        <f t="shared" si="3"/>
        <v>3826.5159536882311</v>
      </c>
      <c r="T47" s="181">
        <v>3910</v>
      </c>
      <c r="U47" s="179"/>
      <c r="V47" s="67">
        <v>3823.9020284851099</v>
      </c>
      <c r="W47" s="15"/>
      <c r="X47" s="15">
        <f t="shared" si="4"/>
        <v>1000.6835753593186</v>
      </c>
      <c r="Y47" s="15"/>
      <c r="Z47" s="15">
        <f t="shared" si="7"/>
        <v>0</v>
      </c>
      <c r="AA47">
        <v>3411</v>
      </c>
      <c r="AB47" s="53">
        <f t="shared" si="5"/>
        <v>412.90202848510989</v>
      </c>
      <c r="AC47">
        <v>3089</v>
      </c>
      <c r="AD47" s="53">
        <f t="shared" si="6"/>
        <v>734.90202848510989</v>
      </c>
      <c r="AE47" t="s">
        <v>204</v>
      </c>
      <c r="AF47" t="s">
        <v>205</v>
      </c>
      <c r="AH47" s="136"/>
      <c r="AJ47" s="53"/>
    </row>
    <row r="48" spans="1:36" customFormat="1" ht="15.6" x14ac:dyDescent="0.3">
      <c r="A48" s="65">
        <v>110</v>
      </c>
      <c r="B48" s="57">
        <v>110</v>
      </c>
      <c r="C48" s="210">
        <v>161001011</v>
      </c>
      <c r="D48" s="211" t="s">
        <v>203</v>
      </c>
      <c r="E48" s="14"/>
      <c r="F48" s="71">
        <v>58</v>
      </c>
      <c r="G48" s="177" t="s">
        <v>32</v>
      </c>
      <c r="H48" s="177" t="s">
        <v>95</v>
      </c>
      <c r="I48" s="13"/>
      <c r="J48" s="13" t="s">
        <v>92</v>
      </c>
      <c r="K48" s="15">
        <v>4039.48</v>
      </c>
      <c r="L48" s="15">
        <v>4056.65</v>
      </c>
      <c r="M48" s="117">
        <f t="shared" si="0"/>
        <v>-17.170000000000073</v>
      </c>
      <c r="N48" s="117">
        <f t="shared" si="1"/>
        <v>-65702.629200355761</v>
      </c>
      <c r="O48" s="15">
        <f t="shared" si="2"/>
        <v>2206.0499999999997</v>
      </c>
      <c r="P48" s="15">
        <v>8911294.8539999984</v>
      </c>
      <c r="Q48" s="15">
        <v>3949095</v>
      </c>
      <c r="R48" s="16">
        <v>15457452.335599998</v>
      </c>
      <c r="S48" s="117">
        <f t="shared" si="3"/>
        <v>3826.594595244932</v>
      </c>
      <c r="T48" s="181">
        <v>3910</v>
      </c>
      <c r="U48" s="179"/>
      <c r="V48" s="67">
        <v>3391.891015711441</v>
      </c>
      <c r="W48" s="15"/>
      <c r="X48" s="15">
        <f t="shared" si="4"/>
        <v>1128.159654163391</v>
      </c>
      <c r="Y48" s="15"/>
      <c r="Z48" s="15">
        <f t="shared" si="7"/>
        <v>0</v>
      </c>
      <c r="AA48">
        <v>3411</v>
      </c>
      <c r="AB48" s="53">
        <f t="shared" si="5"/>
        <v>-19.108984288558986</v>
      </c>
      <c r="AC48">
        <v>3089</v>
      </c>
      <c r="AD48" s="53">
        <f t="shared" si="6"/>
        <v>302.89101571144101</v>
      </c>
      <c r="AE48" t="s">
        <v>204</v>
      </c>
      <c r="AF48" t="s">
        <v>205</v>
      </c>
      <c r="AH48" s="136"/>
      <c r="AJ48" s="53"/>
    </row>
    <row r="49" spans="1:36" customFormat="1" ht="15.6" x14ac:dyDescent="0.3">
      <c r="A49" s="65">
        <v>118</v>
      </c>
      <c r="B49" s="57">
        <v>118</v>
      </c>
      <c r="C49" s="210">
        <v>161001013</v>
      </c>
      <c r="D49" s="211" t="s">
        <v>228</v>
      </c>
      <c r="E49" s="14"/>
      <c r="F49" s="71">
        <v>60</v>
      </c>
      <c r="G49" s="177" t="s">
        <v>32</v>
      </c>
      <c r="H49" s="177" t="s">
        <v>95</v>
      </c>
      <c r="I49" s="13"/>
      <c r="J49" s="13" t="s">
        <v>92</v>
      </c>
      <c r="K49" s="15">
        <v>4173.45</v>
      </c>
      <c r="L49" s="15">
        <v>4173.45</v>
      </c>
      <c r="M49" s="117">
        <f t="shared" si="0"/>
        <v>0</v>
      </c>
      <c r="N49" s="117">
        <f t="shared" si="1"/>
        <v>0</v>
      </c>
      <c r="O49" s="15">
        <f t="shared" si="2"/>
        <v>2206.0499999999997</v>
      </c>
      <c r="P49" s="15">
        <v>9206839.3724999987</v>
      </c>
      <c r="Q49" s="15">
        <v>4168834</v>
      </c>
      <c r="R49" s="16">
        <v>16058867.846499998</v>
      </c>
      <c r="S49" s="117">
        <f t="shared" si="3"/>
        <v>3847.8639606320908</v>
      </c>
      <c r="T49" s="181">
        <v>3910</v>
      </c>
      <c r="U49" s="179"/>
      <c r="V49" s="67">
        <v>3952.7445983379498</v>
      </c>
      <c r="W49" s="15"/>
      <c r="X49" s="15">
        <f t="shared" si="4"/>
        <v>973.46637631230737</v>
      </c>
      <c r="Y49" s="15"/>
      <c r="Z49" s="15">
        <f t="shared" si="7"/>
        <v>0</v>
      </c>
      <c r="AA49">
        <v>3411</v>
      </c>
      <c r="AB49" s="53">
        <f t="shared" si="5"/>
        <v>541.74459833794981</v>
      </c>
      <c r="AC49">
        <v>3089</v>
      </c>
      <c r="AD49" s="53">
        <f t="shared" si="6"/>
        <v>863.74459833794981</v>
      </c>
      <c r="AE49" t="s">
        <v>204</v>
      </c>
      <c r="AF49" t="s">
        <v>205</v>
      </c>
      <c r="AH49" s="136"/>
      <c r="AJ49" s="53"/>
    </row>
    <row r="50" spans="1:36" customFormat="1" ht="15.6" x14ac:dyDescent="0.3">
      <c r="A50" s="65">
        <v>124</v>
      </c>
      <c r="B50" s="57">
        <v>124</v>
      </c>
      <c r="C50" s="210">
        <v>161001014</v>
      </c>
      <c r="D50" s="211" t="s">
        <v>229</v>
      </c>
      <c r="E50" s="14"/>
      <c r="F50" s="71">
        <v>59</v>
      </c>
      <c r="G50" s="177" t="s">
        <v>32</v>
      </c>
      <c r="H50" s="177" t="s">
        <v>95</v>
      </c>
      <c r="I50" s="13"/>
      <c r="J50" s="13" t="s">
        <v>92</v>
      </c>
      <c r="K50" s="15">
        <v>4122.1099999999997</v>
      </c>
      <c r="L50" s="15">
        <v>4122.1099999999997</v>
      </c>
      <c r="M50" s="117">
        <f t="shared" si="0"/>
        <v>0</v>
      </c>
      <c r="N50" s="117">
        <f t="shared" si="1"/>
        <v>0</v>
      </c>
      <c r="O50" s="15">
        <f t="shared" si="2"/>
        <v>2206.0499999999997</v>
      </c>
      <c r="P50" s="15">
        <v>9093580.7654999979</v>
      </c>
      <c r="Q50" s="15">
        <v>4094162</v>
      </c>
      <c r="R50" s="16">
        <v>15837929.726699999</v>
      </c>
      <c r="S50" s="117">
        <f t="shared" si="3"/>
        <v>3842.189977147626</v>
      </c>
      <c r="T50" s="181">
        <v>3910</v>
      </c>
      <c r="U50" s="179"/>
      <c r="V50" s="67">
        <v>3827.799914675767</v>
      </c>
      <c r="W50" s="15"/>
      <c r="X50" s="15">
        <f t="shared" si="4"/>
        <v>1003.7593559727842</v>
      </c>
      <c r="Y50" s="15"/>
      <c r="Z50" s="15">
        <f t="shared" si="7"/>
        <v>0</v>
      </c>
      <c r="AA50">
        <v>3411</v>
      </c>
      <c r="AB50" s="53">
        <f t="shared" si="5"/>
        <v>416.79991467576701</v>
      </c>
      <c r="AC50">
        <v>3089</v>
      </c>
      <c r="AD50" s="53">
        <f t="shared" si="6"/>
        <v>738.79991467576701</v>
      </c>
      <c r="AE50" t="s">
        <v>204</v>
      </c>
      <c r="AF50" t="s">
        <v>205</v>
      </c>
      <c r="AH50" s="136"/>
      <c r="AJ50" s="53"/>
    </row>
    <row r="51" spans="1:36" customFormat="1" ht="15.6" x14ac:dyDescent="0.3">
      <c r="A51" s="65">
        <v>139</v>
      </c>
      <c r="B51" s="57">
        <v>139</v>
      </c>
      <c r="C51" s="210">
        <v>161001015</v>
      </c>
      <c r="D51" s="211" t="s">
        <v>217</v>
      </c>
      <c r="E51" s="14"/>
      <c r="F51" s="71">
        <v>59</v>
      </c>
      <c r="G51" s="177" t="s">
        <v>32</v>
      </c>
      <c r="H51" s="177" t="s">
        <v>95</v>
      </c>
      <c r="I51" s="13"/>
      <c r="J51" s="13" t="s">
        <v>92</v>
      </c>
      <c r="K51" s="15">
        <v>3956.1</v>
      </c>
      <c r="L51" s="15">
        <v>3956.1</v>
      </c>
      <c r="M51" s="117">
        <f t="shared" si="0"/>
        <v>0</v>
      </c>
      <c r="N51" s="117">
        <f t="shared" si="1"/>
        <v>0</v>
      </c>
      <c r="O51" s="15">
        <f t="shared" si="2"/>
        <v>2206.0499999999997</v>
      </c>
      <c r="P51" s="15">
        <v>8727354.4049999993</v>
      </c>
      <c r="Q51" s="15">
        <v>3956484</v>
      </c>
      <c r="R51" s="16">
        <v>15227294.217</v>
      </c>
      <c r="S51" s="117">
        <f t="shared" si="3"/>
        <v>3849.0670652915751</v>
      </c>
      <c r="T51" s="181">
        <v>4176</v>
      </c>
      <c r="U51" s="179"/>
      <c r="V51" s="67">
        <v>3846.7407803313731</v>
      </c>
      <c r="W51" s="15"/>
      <c r="X51" s="15">
        <f t="shared" si="4"/>
        <v>1000.6047418043078</v>
      </c>
      <c r="Y51" s="15"/>
      <c r="Z51" s="15">
        <f t="shared" si="7"/>
        <v>0</v>
      </c>
      <c r="AA51">
        <v>3411</v>
      </c>
      <c r="AB51" s="53">
        <f t="shared" si="5"/>
        <v>435.74078033137312</v>
      </c>
      <c r="AC51">
        <v>3089</v>
      </c>
      <c r="AD51" s="53">
        <f t="shared" si="6"/>
        <v>757.74078033137312</v>
      </c>
      <c r="AE51" t="s">
        <v>204</v>
      </c>
      <c r="AF51" t="s">
        <v>205</v>
      </c>
      <c r="AH51" s="136"/>
      <c r="AJ51" s="53"/>
    </row>
    <row r="52" spans="1:36" customFormat="1" ht="15.6" x14ac:dyDescent="0.3">
      <c r="A52" s="65">
        <v>144</v>
      </c>
      <c r="B52" s="57">
        <v>144</v>
      </c>
      <c r="C52" s="210">
        <v>161001016</v>
      </c>
      <c r="D52" s="211" t="s">
        <v>206</v>
      </c>
      <c r="E52" s="14"/>
      <c r="F52" s="71">
        <v>60</v>
      </c>
      <c r="G52" s="177" t="s">
        <v>32</v>
      </c>
      <c r="H52" s="177" t="s">
        <v>95</v>
      </c>
      <c r="I52" s="13"/>
      <c r="J52" s="13" t="s">
        <v>92</v>
      </c>
      <c r="K52" s="15">
        <v>4146.05</v>
      </c>
      <c r="L52" s="15">
        <v>4146.05</v>
      </c>
      <c r="M52" s="117">
        <f t="shared" si="0"/>
        <v>0</v>
      </c>
      <c r="N52" s="117">
        <f t="shared" si="1"/>
        <v>0</v>
      </c>
      <c r="O52" s="15">
        <f t="shared" si="2"/>
        <v>2206.0499999999997</v>
      </c>
      <c r="P52" s="15">
        <v>9146393.6024999991</v>
      </c>
      <c r="Q52" s="15">
        <v>4096106</v>
      </c>
      <c r="R52" s="16">
        <v>15908078.068499997</v>
      </c>
      <c r="S52" s="117">
        <f t="shared" si="3"/>
        <v>3836.9238355784414</v>
      </c>
      <c r="T52" s="181">
        <v>4176</v>
      </c>
      <c r="U52" s="179"/>
      <c r="V52" s="67">
        <v>3806.9855626326967</v>
      </c>
      <c r="W52" s="15"/>
      <c r="X52" s="15">
        <f t="shared" si="4"/>
        <v>1007.864036375552</v>
      </c>
      <c r="Y52" s="15"/>
      <c r="Z52" s="15">
        <f t="shared" si="7"/>
        <v>0</v>
      </c>
      <c r="AA52">
        <v>3411</v>
      </c>
      <c r="AB52" s="53">
        <f t="shared" si="5"/>
        <v>395.98556263269666</v>
      </c>
      <c r="AC52">
        <v>3089</v>
      </c>
      <c r="AD52" s="53">
        <f t="shared" si="6"/>
        <v>717.98556263269666</v>
      </c>
      <c r="AE52" t="s">
        <v>204</v>
      </c>
      <c r="AF52" t="s">
        <v>205</v>
      </c>
      <c r="AH52" s="136"/>
      <c r="AJ52" s="53"/>
    </row>
    <row r="53" spans="1:36" customFormat="1" ht="15.6" x14ac:dyDescent="0.3">
      <c r="A53" s="65">
        <v>155</v>
      </c>
      <c r="B53" s="57">
        <v>155</v>
      </c>
      <c r="C53" s="210">
        <v>161001017</v>
      </c>
      <c r="D53" s="211" t="s">
        <v>207</v>
      </c>
      <c r="E53" s="14"/>
      <c r="F53" s="71">
        <v>59</v>
      </c>
      <c r="G53" s="177" t="s">
        <v>32</v>
      </c>
      <c r="H53" s="177" t="s">
        <v>95</v>
      </c>
      <c r="I53" s="13"/>
      <c r="J53" s="13" t="s">
        <v>92</v>
      </c>
      <c r="K53" s="15">
        <v>4137.3999999999996</v>
      </c>
      <c r="L53" s="15">
        <v>4143.9399999999996</v>
      </c>
      <c r="M53" s="117">
        <f t="shared" si="0"/>
        <v>-6.5399999999999636</v>
      </c>
      <c r="N53" s="117">
        <f t="shared" si="1"/>
        <v>-25013.853663198966</v>
      </c>
      <c r="O53" s="15">
        <f t="shared" si="2"/>
        <v>2206.0499999999997</v>
      </c>
      <c r="P53" s="15">
        <v>9127311.2699999977</v>
      </c>
      <c r="Q53" s="15">
        <v>4037185</v>
      </c>
      <c r="R53" s="16">
        <v>15824513.477999996</v>
      </c>
      <c r="S53" s="117">
        <f t="shared" si="3"/>
        <v>3824.7482665442058</v>
      </c>
      <c r="T53" s="181">
        <v>4176</v>
      </c>
      <c r="U53" s="179"/>
      <c r="V53" s="67">
        <v>3808.2336478320794</v>
      </c>
      <c r="W53" s="15"/>
      <c r="X53" s="15">
        <f t="shared" si="4"/>
        <v>1004.3365560622908</v>
      </c>
      <c r="Y53" s="15"/>
      <c r="Z53" s="15">
        <f t="shared" si="7"/>
        <v>0</v>
      </c>
      <c r="AA53">
        <v>3411</v>
      </c>
      <c r="AB53" s="53">
        <f t="shared" si="5"/>
        <v>397.23364783207944</v>
      </c>
      <c r="AC53">
        <v>3089</v>
      </c>
      <c r="AD53" s="53">
        <f t="shared" si="6"/>
        <v>719.23364783207944</v>
      </c>
      <c r="AE53" t="s">
        <v>204</v>
      </c>
      <c r="AF53" t="s">
        <v>205</v>
      </c>
      <c r="AH53" s="136"/>
      <c r="AJ53" s="53"/>
    </row>
    <row r="54" spans="1:36" customFormat="1" ht="15.6" x14ac:dyDescent="0.3">
      <c r="A54" s="65">
        <v>176</v>
      </c>
      <c r="B54" s="57">
        <v>176</v>
      </c>
      <c r="C54" s="210">
        <v>161001018</v>
      </c>
      <c r="D54" s="211" t="s">
        <v>208</v>
      </c>
      <c r="E54" s="14"/>
      <c r="F54" s="71">
        <v>58</v>
      </c>
      <c r="G54" s="177" t="s">
        <v>32</v>
      </c>
      <c r="H54" s="177" t="s">
        <v>95</v>
      </c>
      <c r="I54" s="13"/>
      <c r="J54" s="13" t="s">
        <v>92</v>
      </c>
      <c r="K54" s="15">
        <v>4020.42</v>
      </c>
      <c r="L54" s="15">
        <v>4020.42</v>
      </c>
      <c r="M54" s="117">
        <f t="shared" si="0"/>
        <v>0</v>
      </c>
      <c r="N54" s="117">
        <f t="shared" si="1"/>
        <v>0</v>
      </c>
      <c r="O54" s="15">
        <f t="shared" si="2"/>
        <v>2206.0499999999997</v>
      </c>
      <c r="P54" s="15">
        <v>8869247.5409999993</v>
      </c>
      <c r="Q54" s="15">
        <v>3962123</v>
      </c>
      <c r="R54" s="16">
        <v>15416178.967399999</v>
      </c>
      <c r="S54" s="117">
        <f t="shared" si="3"/>
        <v>3834.4697736554886</v>
      </c>
      <c r="T54" s="181">
        <v>4176</v>
      </c>
      <c r="U54" s="179"/>
      <c r="V54" s="67">
        <v>3868.5025163293712</v>
      </c>
      <c r="W54" s="15"/>
      <c r="X54" s="15">
        <f t="shared" si="4"/>
        <v>991.20260552236255</v>
      </c>
      <c r="Y54" s="15"/>
      <c r="Z54" s="15">
        <f t="shared" si="7"/>
        <v>0</v>
      </c>
      <c r="AA54">
        <v>3411</v>
      </c>
      <c r="AB54" s="53">
        <f t="shared" si="5"/>
        <v>457.50251632937125</v>
      </c>
      <c r="AC54">
        <v>3089</v>
      </c>
      <c r="AD54" s="53">
        <f t="shared" si="6"/>
        <v>779.50251632937125</v>
      </c>
      <c r="AE54" t="s">
        <v>204</v>
      </c>
      <c r="AF54" t="s">
        <v>205</v>
      </c>
      <c r="AH54" s="136"/>
      <c r="AJ54" s="53"/>
    </row>
    <row r="55" spans="1:36" customFormat="1" ht="15.6" x14ac:dyDescent="0.3">
      <c r="A55" s="65">
        <v>182</v>
      </c>
      <c r="B55" s="57">
        <v>182</v>
      </c>
      <c r="C55" s="210">
        <v>161001019</v>
      </c>
      <c r="D55" s="211" t="s">
        <v>208</v>
      </c>
      <c r="E55" s="14"/>
      <c r="F55" s="71">
        <v>58</v>
      </c>
      <c r="G55" s="177" t="s">
        <v>32</v>
      </c>
      <c r="H55" s="177" t="s">
        <v>95</v>
      </c>
      <c r="I55" s="13"/>
      <c r="J55" s="13" t="s">
        <v>92</v>
      </c>
      <c r="K55" s="15">
        <v>4005.24</v>
      </c>
      <c r="L55" s="15">
        <v>4005.24</v>
      </c>
      <c r="M55" s="117">
        <f t="shared" si="0"/>
        <v>0</v>
      </c>
      <c r="N55" s="117">
        <f t="shared" si="1"/>
        <v>0</v>
      </c>
      <c r="O55" s="15">
        <f t="shared" si="2"/>
        <v>2206.0499999999997</v>
      </c>
      <c r="P55" s="15">
        <v>8835759.7019999977</v>
      </c>
      <c r="Q55" s="15">
        <v>3959984</v>
      </c>
      <c r="R55" s="16">
        <v>15370792.602799997</v>
      </c>
      <c r="S55" s="117">
        <f t="shared" si="3"/>
        <v>3837.6708019494458</v>
      </c>
      <c r="T55" s="181">
        <v>4176</v>
      </c>
      <c r="U55" s="179"/>
      <c r="V55" s="67">
        <v>4006.9618122977345</v>
      </c>
      <c r="W55" s="15"/>
      <c r="X55" s="15">
        <f t="shared" si="4"/>
        <v>957.75078019742568</v>
      </c>
      <c r="Y55" s="15"/>
      <c r="Z55" s="15">
        <f t="shared" si="7"/>
        <v>0</v>
      </c>
      <c r="AA55">
        <v>3411</v>
      </c>
      <c r="AB55" s="53">
        <f t="shared" si="5"/>
        <v>595.96181229773447</v>
      </c>
      <c r="AC55">
        <v>3089</v>
      </c>
      <c r="AD55" s="53">
        <f t="shared" si="6"/>
        <v>917.96181229773447</v>
      </c>
      <c r="AE55" t="s">
        <v>204</v>
      </c>
      <c r="AF55" t="s">
        <v>205</v>
      </c>
      <c r="AH55" s="136"/>
      <c r="AJ55" s="53"/>
    </row>
    <row r="56" spans="1:36" customFormat="1" ht="15.6" x14ac:dyDescent="0.3">
      <c r="A56" s="65">
        <v>187</v>
      </c>
      <c r="B56" s="57">
        <v>187</v>
      </c>
      <c r="C56" s="210">
        <v>161001020</v>
      </c>
      <c r="D56" s="211" t="s">
        <v>225</v>
      </c>
      <c r="E56" s="14"/>
      <c r="F56" s="71">
        <v>60</v>
      </c>
      <c r="G56" s="177" t="s">
        <v>32</v>
      </c>
      <c r="H56" s="177" t="s">
        <v>95</v>
      </c>
      <c r="I56" s="13"/>
      <c r="J56" s="13" t="s">
        <v>92</v>
      </c>
      <c r="K56" s="15">
        <v>4149.8599999999997</v>
      </c>
      <c r="L56" s="15">
        <v>4149.8599999999997</v>
      </c>
      <c r="M56" s="117">
        <f t="shared" si="0"/>
        <v>0</v>
      </c>
      <c r="N56" s="117">
        <f t="shared" si="1"/>
        <v>0</v>
      </c>
      <c r="O56" s="15">
        <f t="shared" si="2"/>
        <v>2206.0499999999993</v>
      </c>
      <c r="P56" s="15">
        <v>9154798.6529999971</v>
      </c>
      <c r="Q56" s="15">
        <v>4119247</v>
      </c>
      <c r="R56" s="16">
        <v>15942073.644199995</v>
      </c>
      <c r="S56" s="117">
        <f t="shared" si="3"/>
        <v>3841.593124635529</v>
      </c>
      <c r="T56" s="181">
        <v>4176</v>
      </c>
      <c r="U56" s="179"/>
      <c r="V56" s="67">
        <v>3907.1258566300444</v>
      </c>
      <c r="W56" s="15"/>
      <c r="X56" s="15">
        <f t="shared" si="4"/>
        <v>983.22738135417057</v>
      </c>
      <c r="Y56" s="15"/>
      <c r="Z56" s="15">
        <f t="shared" si="7"/>
        <v>0</v>
      </c>
      <c r="AA56">
        <v>3411</v>
      </c>
      <c r="AB56" s="53">
        <f t="shared" si="5"/>
        <v>496.12585663004438</v>
      </c>
      <c r="AC56">
        <v>3089</v>
      </c>
      <c r="AD56" s="53">
        <f t="shared" si="6"/>
        <v>818.12585663004438</v>
      </c>
      <c r="AE56" t="s">
        <v>204</v>
      </c>
      <c r="AF56" t="s">
        <v>205</v>
      </c>
      <c r="AH56" s="136"/>
      <c r="AJ56" s="53"/>
    </row>
    <row r="57" spans="1:36" customFormat="1" ht="15.6" x14ac:dyDescent="0.3">
      <c r="A57" s="65">
        <v>189</v>
      </c>
      <c r="B57" s="57">
        <v>189</v>
      </c>
      <c r="C57" s="210">
        <v>161001021</v>
      </c>
      <c r="D57" s="211" t="s">
        <v>225</v>
      </c>
      <c r="E57" s="14"/>
      <c r="F57" s="71">
        <v>59</v>
      </c>
      <c r="G57" s="177" t="s">
        <v>32</v>
      </c>
      <c r="H57" s="177" t="s">
        <v>95</v>
      </c>
      <c r="I57" s="13"/>
      <c r="J57" s="13" t="s">
        <v>92</v>
      </c>
      <c r="K57" s="15">
        <v>4039.53</v>
      </c>
      <c r="L57" s="15">
        <v>4043.48</v>
      </c>
      <c r="M57" s="117">
        <f t="shared" si="0"/>
        <v>-3.9499999999998181</v>
      </c>
      <c r="N57" s="117">
        <f t="shared" si="1"/>
        <v>-15145.61398162464</v>
      </c>
      <c r="O57" s="15">
        <f t="shared" si="2"/>
        <v>2206.0500000000002</v>
      </c>
      <c r="P57" s="15">
        <v>8911405.1565000005</v>
      </c>
      <c r="Q57" s="15">
        <v>3980402</v>
      </c>
      <c r="R57" s="16">
        <v>15488901.7841</v>
      </c>
      <c r="S57" s="117">
        <f t="shared" si="3"/>
        <v>3834.3326535760348</v>
      </c>
      <c r="T57" s="181">
        <v>4176</v>
      </c>
      <c r="U57" s="179"/>
      <c r="V57" s="67">
        <v>3939.84</v>
      </c>
      <c r="W57" s="15"/>
      <c r="X57" s="15">
        <f t="shared" si="4"/>
        <v>973.22039818267615</v>
      </c>
      <c r="Y57" s="15"/>
      <c r="Z57" s="15">
        <f t="shared" si="7"/>
        <v>0</v>
      </c>
      <c r="AA57">
        <v>3411</v>
      </c>
      <c r="AB57" s="53">
        <f t="shared" si="5"/>
        <v>528.84000000000015</v>
      </c>
      <c r="AC57">
        <v>3089</v>
      </c>
      <c r="AD57" s="53">
        <f t="shared" si="6"/>
        <v>850.84000000000015</v>
      </c>
      <c r="AE57" t="s">
        <v>204</v>
      </c>
      <c r="AF57" t="s">
        <v>205</v>
      </c>
      <c r="AH57" s="136"/>
      <c r="AJ57" s="53"/>
    </row>
    <row r="58" spans="1:36" customFormat="1" ht="15.6" x14ac:dyDescent="0.3">
      <c r="A58" s="65">
        <v>190</v>
      </c>
      <c r="B58" s="57">
        <v>190</v>
      </c>
      <c r="C58" s="210">
        <v>161001022</v>
      </c>
      <c r="D58" s="211" t="s">
        <v>213</v>
      </c>
      <c r="E58" s="14"/>
      <c r="F58" s="71">
        <v>58</v>
      </c>
      <c r="G58" s="177" t="s">
        <v>32</v>
      </c>
      <c r="H58" s="177" t="s">
        <v>95</v>
      </c>
      <c r="I58" s="13"/>
      <c r="J58" s="13" t="s">
        <v>92</v>
      </c>
      <c r="K58" s="15">
        <v>4040.97</v>
      </c>
      <c r="L58" s="15">
        <v>4040.97</v>
      </c>
      <c r="M58" s="117">
        <f t="shared" si="0"/>
        <v>0</v>
      </c>
      <c r="N58" s="117">
        <f t="shared" si="1"/>
        <v>0</v>
      </c>
      <c r="O58" s="15">
        <f t="shared" si="2"/>
        <v>2206.0500000000002</v>
      </c>
      <c r="P58" s="15">
        <v>8914581.8684999999</v>
      </c>
      <c r="Q58" s="15">
        <v>3952400</v>
      </c>
      <c r="R58" s="16">
        <v>15465002.300899999</v>
      </c>
      <c r="S58" s="117">
        <f t="shared" si="3"/>
        <v>3827.0519951645274</v>
      </c>
      <c r="T58" s="181">
        <v>4176</v>
      </c>
      <c r="U58" s="179"/>
      <c r="V58" s="67">
        <v>3896.6628198149156</v>
      </c>
      <c r="W58" s="15"/>
      <c r="X58" s="15">
        <f t="shared" si="4"/>
        <v>982.13578442137452</v>
      </c>
      <c r="Y58" s="15"/>
      <c r="Z58" s="15">
        <f t="shared" si="7"/>
        <v>0</v>
      </c>
      <c r="AA58">
        <v>3411</v>
      </c>
      <c r="AB58" s="53">
        <f t="shared" si="5"/>
        <v>485.66281981491557</v>
      </c>
      <c r="AC58">
        <v>3089</v>
      </c>
      <c r="AD58" s="53">
        <f t="shared" si="6"/>
        <v>807.66281981491557</v>
      </c>
      <c r="AE58" t="s">
        <v>204</v>
      </c>
      <c r="AF58" t="s">
        <v>205</v>
      </c>
      <c r="AH58" s="136"/>
      <c r="AJ58" s="53"/>
    </row>
    <row r="59" spans="1:36" customFormat="1" ht="15.6" x14ac:dyDescent="0.3">
      <c r="A59" s="65">
        <v>195</v>
      </c>
      <c r="B59" s="57">
        <v>195</v>
      </c>
      <c r="C59" s="210">
        <v>161001023</v>
      </c>
      <c r="D59" s="211" t="s">
        <v>213</v>
      </c>
      <c r="E59" s="14"/>
      <c r="F59" s="71">
        <v>59</v>
      </c>
      <c r="G59" s="177" t="s">
        <v>32</v>
      </c>
      <c r="H59" s="177" t="s">
        <v>95</v>
      </c>
      <c r="I59" s="13"/>
      <c r="J59" s="13" t="s">
        <v>92</v>
      </c>
      <c r="K59" s="15">
        <v>4031.94</v>
      </c>
      <c r="L59" s="15">
        <v>4047.2</v>
      </c>
      <c r="M59" s="117">
        <f t="shared" si="0"/>
        <v>-15.259999999999764</v>
      </c>
      <c r="N59" s="117">
        <f t="shared" si="1"/>
        <v>-58499.744076911942</v>
      </c>
      <c r="O59" s="15">
        <f t="shared" si="2"/>
        <v>2206.0499999999997</v>
      </c>
      <c r="P59" s="15">
        <v>8894661.2369999997</v>
      </c>
      <c r="Q59" s="15">
        <v>3969707</v>
      </c>
      <c r="R59" s="16">
        <v>15456583.101799998</v>
      </c>
      <c r="S59" s="117">
        <f t="shared" si="3"/>
        <v>3833.5349984870804</v>
      </c>
      <c r="T59" s="181">
        <v>3983</v>
      </c>
      <c r="U59" s="179"/>
      <c r="V59" s="67">
        <v>3971.9137744034701</v>
      </c>
      <c r="W59" s="15"/>
      <c r="X59" s="15">
        <f t="shared" si="4"/>
        <v>965.16067976899308</v>
      </c>
      <c r="Y59" s="15"/>
      <c r="Z59" s="15">
        <f t="shared" si="7"/>
        <v>0</v>
      </c>
      <c r="AA59">
        <v>3411</v>
      </c>
      <c r="AB59" s="53">
        <f t="shared" si="5"/>
        <v>560.91377440347014</v>
      </c>
      <c r="AC59">
        <v>3089</v>
      </c>
      <c r="AD59" s="53">
        <f t="shared" si="6"/>
        <v>882.91377440347014</v>
      </c>
      <c r="AE59" t="s">
        <v>204</v>
      </c>
      <c r="AF59" t="s">
        <v>205</v>
      </c>
      <c r="AH59" s="136"/>
      <c r="AJ59" s="53"/>
    </row>
    <row r="60" spans="1:36" customFormat="1" ht="15.6" x14ac:dyDescent="0.3">
      <c r="A60" s="65">
        <v>21</v>
      </c>
      <c r="B60" s="57">
        <v>21</v>
      </c>
      <c r="C60" s="210">
        <v>462000153</v>
      </c>
      <c r="D60" s="211" t="s">
        <v>214</v>
      </c>
      <c r="E60" s="14"/>
      <c r="F60" s="71">
        <v>59</v>
      </c>
      <c r="G60" s="177" t="s">
        <v>35</v>
      </c>
      <c r="H60" s="177" t="s">
        <v>160</v>
      </c>
      <c r="I60" s="13"/>
      <c r="J60" s="13" t="s">
        <v>87</v>
      </c>
      <c r="K60" s="15">
        <v>3944.69</v>
      </c>
      <c r="L60" s="15">
        <v>3944.69</v>
      </c>
      <c r="M60" s="117">
        <f t="shared" si="0"/>
        <v>0</v>
      </c>
      <c r="N60" s="117">
        <f t="shared" si="1"/>
        <v>0</v>
      </c>
      <c r="O60" s="15">
        <f t="shared" si="2"/>
        <v>2988.8777777777777</v>
      </c>
      <c r="P60" s="15">
        <v>11790196.281222222</v>
      </c>
      <c r="Q60" s="15">
        <v>2387495</v>
      </c>
      <c r="R60" s="16">
        <v>15924531.50288889</v>
      </c>
      <c r="S60" s="117">
        <f t="shared" si="3"/>
        <v>4036.9538551543696</v>
      </c>
      <c r="T60" s="181">
        <v>3861</v>
      </c>
      <c r="U60" s="179"/>
      <c r="V60" s="67">
        <v>3797.703103789127</v>
      </c>
      <c r="W60" s="15"/>
      <c r="X60" s="15">
        <f t="shared" si="4"/>
        <v>1062.9988034416203</v>
      </c>
      <c r="Y60" s="15"/>
      <c r="Z60" s="15">
        <f t="shared" si="7"/>
        <v>0</v>
      </c>
      <c r="AA60">
        <v>3411</v>
      </c>
      <c r="AB60" s="53">
        <f t="shared" si="5"/>
        <v>386.703103789127</v>
      </c>
      <c r="AC60">
        <v>3089</v>
      </c>
      <c r="AD60" s="53">
        <f t="shared" si="6"/>
        <v>708.703103789127</v>
      </c>
      <c r="AE60" t="s">
        <v>204</v>
      </c>
      <c r="AF60" t="s">
        <v>205</v>
      </c>
      <c r="AH60" s="136"/>
      <c r="AJ60" s="53"/>
    </row>
    <row r="61" spans="1:36" customFormat="1" ht="15.6" x14ac:dyDescent="0.3">
      <c r="A61" s="65">
        <v>62</v>
      </c>
      <c r="B61" s="57">
        <v>62</v>
      </c>
      <c r="C61" s="210">
        <v>262000579</v>
      </c>
      <c r="D61" s="211" t="s">
        <v>226</v>
      </c>
      <c r="E61" s="14"/>
      <c r="F61" s="71">
        <v>59</v>
      </c>
      <c r="G61" s="177" t="s">
        <v>35</v>
      </c>
      <c r="H61" s="177" t="s">
        <v>93</v>
      </c>
      <c r="I61" s="13"/>
      <c r="J61" s="13" t="s">
        <v>92</v>
      </c>
      <c r="K61" s="15">
        <v>4000.67</v>
      </c>
      <c r="L61" s="15">
        <v>4008.75</v>
      </c>
      <c r="M61" s="117">
        <f t="shared" si="0"/>
        <v>-8.0799999999999272</v>
      </c>
      <c r="N61" s="117">
        <f t="shared" si="1"/>
        <v>-34526.591065403525</v>
      </c>
      <c r="O61" s="15">
        <f t="shared" si="2"/>
        <v>3091.3882352941173</v>
      </c>
      <c r="P61" s="15">
        <v>12367624.171294117</v>
      </c>
      <c r="Q61" s="15">
        <v>3012674</v>
      </c>
      <c r="R61" s="16">
        <v>17095234.786835294</v>
      </c>
      <c r="S61" s="117">
        <f t="shared" si="3"/>
        <v>4273.0929536390886</v>
      </c>
      <c r="T61" s="181">
        <v>4137</v>
      </c>
      <c r="U61" s="179"/>
      <c r="V61" s="67">
        <v>3790.1131403604591</v>
      </c>
      <c r="W61" s="15"/>
      <c r="X61" s="15">
        <f t="shared" si="4"/>
        <v>1127.4315028054004</v>
      </c>
      <c r="Y61" s="15"/>
      <c r="Z61" s="15">
        <f t="shared" si="7"/>
        <v>0</v>
      </c>
      <c r="AA61">
        <v>3411</v>
      </c>
      <c r="AB61" s="53">
        <f t="shared" si="5"/>
        <v>379.11314036045906</v>
      </c>
      <c r="AC61">
        <v>3089</v>
      </c>
      <c r="AD61" s="53">
        <f t="shared" si="6"/>
        <v>701.11314036045906</v>
      </c>
      <c r="AE61" t="s">
        <v>204</v>
      </c>
      <c r="AF61" t="s">
        <v>205</v>
      </c>
      <c r="AH61" s="136"/>
      <c r="AJ61" s="53"/>
    </row>
    <row r="62" spans="1:36" customFormat="1" ht="15.6" x14ac:dyDescent="0.3">
      <c r="A62" s="65">
        <v>34</v>
      </c>
      <c r="B62" s="57">
        <v>34</v>
      </c>
      <c r="C62" s="210">
        <v>161000890</v>
      </c>
      <c r="D62" s="211" t="s">
        <v>214</v>
      </c>
      <c r="E62" s="14"/>
      <c r="F62" s="71">
        <v>60</v>
      </c>
      <c r="G62" s="177" t="s">
        <v>32</v>
      </c>
      <c r="H62" s="177" t="s">
        <v>101</v>
      </c>
      <c r="I62" s="13"/>
      <c r="J62" s="13" t="s">
        <v>92</v>
      </c>
      <c r="K62" s="15">
        <v>4015.84</v>
      </c>
      <c r="L62" s="15">
        <v>4015.84</v>
      </c>
      <c r="M62" s="117">
        <f t="shared" si="0"/>
        <v>0</v>
      </c>
      <c r="N62" s="117">
        <f t="shared" si="1"/>
        <v>0</v>
      </c>
      <c r="O62" s="15">
        <f t="shared" si="2"/>
        <v>2259.9</v>
      </c>
      <c r="P62" s="15">
        <v>9075396.8160000015</v>
      </c>
      <c r="Q62" s="15">
        <v>4702995</v>
      </c>
      <c r="R62" s="16">
        <v>16034008.827200001</v>
      </c>
      <c r="S62" s="117">
        <f t="shared" si="3"/>
        <v>3992.6911498466075</v>
      </c>
      <c r="T62" s="181">
        <v>4068</v>
      </c>
      <c r="U62" s="179"/>
      <c r="V62" s="67">
        <v>3765.6726599518288</v>
      </c>
      <c r="W62" s="15"/>
      <c r="X62" s="15">
        <f t="shared" si="4"/>
        <v>1060.2863048371503</v>
      </c>
      <c r="Y62" s="15"/>
      <c r="Z62" s="15">
        <f t="shared" si="7"/>
        <v>0</v>
      </c>
      <c r="AA62">
        <v>3411</v>
      </c>
      <c r="AB62" s="53">
        <f t="shared" si="5"/>
        <v>354.67265995182879</v>
      </c>
      <c r="AC62">
        <v>3089</v>
      </c>
      <c r="AD62" s="53">
        <f t="shared" si="6"/>
        <v>676.67265995182879</v>
      </c>
      <c r="AE62" t="s">
        <v>204</v>
      </c>
      <c r="AF62" t="s">
        <v>205</v>
      </c>
      <c r="AH62" s="136"/>
      <c r="AJ62" s="53"/>
    </row>
    <row r="63" spans="1:36" customFormat="1" ht="15.6" x14ac:dyDescent="0.3">
      <c r="A63" s="65">
        <v>38</v>
      </c>
      <c r="B63" s="57">
        <v>38</v>
      </c>
      <c r="C63" s="210">
        <v>452000013</v>
      </c>
      <c r="D63" s="211" t="s">
        <v>222</v>
      </c>
      <c r="E63" s="14"/>
      <c r="F63" s="71">
        <v>59</v>
      </c>
      <c r="G63" s="177" t="s">
        <v>35</v>
      </c>
      <c r="H63" s="177" t="s">
        <v>160</v>
      </c>
      <c r="I63" s="13"/>
      <c r="J63" s="13" t="s">
        <v>87</v>
      </c>
      <c r="K63" s="15">
        <v>3977.19</v>
      </c>
      <c r="L63" s="15">
        <v>3977.19</v>
      </c>
      <c r="M63" s="117">
        <f t="shared" si="0"/>
        <v>0</v>
      </c>
      <c r="N63" s="117">
        <f t="shared" si="1"/>
        <v>0</v>
      </c>
      <c r="O63" s="15">
        <f t="shared" si="2"/>
        <v>2988.8777777777777</v>
      </c>
      <c r="P63" s="15">
        <v>11887334.809</v>
      </c>
      <c r="Q63" s="15">
        <v>2389214</v>
      </c>
      <c r="R63" s="16">
        <v>16037781.114</v>
      </c>
      <c r="S63" s="117">
        <f t="shared" si="3"/>
        <v>4032.4402691347409</v>
      </c>
      <c r="T63" s="181">
        <v>3861</v>
      </c>
      <c r="U63" s="179"/>
      <c r="V63" s="67">
        <v>3544.4961689101174</v>
      </c>
      <c r="W63" s="15"/>
      <c r="X63" s="15">
        <f t="shared" si="4"/>
        <v>1137.6624707636965</v>
      </c>
      <c r="Y63" s="15"/>
      <c r="Z63" s="15">
        <f t="shared" si="7"/>
        <v>0</v>
      </c>
      <c r="AA63">
        <v>3411</v>
      </c>
      <c r="AB63" s="53">
        <f t="shared" si="5"/>
        <v>133.49616891011738</v>
      </c>
      <c r="AC63">
        <v>3089</v>
      </c>
      <c r="AD63" s="53">
        <f t="shared" si="6"/>
        <v>455.49616891011738</v>
      </c>
      <c r="AE63" t="s">
        <v>204</v>
      </c>
      <c r="AF63" t="s">
        <v>205</v>
      </c>
      <c r="AH63" s="136"/>
      <c r="AJ63" s="53"/>
    </row>
    <row r="64" spans="1:36" customFormat="1" ht="15.6" x14ac:dyDescent="0.3">
      <c r="A64" s="65">
        <v>64</v>
      </c>
      <c r="B64" s="57">
        <v>64</v>
      </c>
      <c r="C64" s="210">
        <v>462000156</v>
      </c>
      <c r="D64" s="211" t="s">
        <v>226</v>
      </c>
      <c r="E64" s="14"/>
      <c r="F64" s="71">
        <v>58</v>
      </c>
      <c r="G64" s="177" t="s">
        <v>35</v>
      </c>
      <c r="H64" s="177" t="s">
        <v>160</v>
      </c>
      <c r="I64" s="13"/>
      <c r="J64" s="13" t="s">
        <v>87</v>
      </c>
      <c r="K64" s="15">
        <v>3997.42</v>
      </c>
      <c r="L64" s="15">
        <v>3997.42</v>
      </c>
      <c r="M64" s="117">
        <f t="shared" si="0"/>
        <v>0</v>
      </c>
      <c r="N64" s="117">
        <f t="shared" si="1"/>
        <v>0</v>
      </c>
      <c r="O64" s="15">
        <f t="shared" si="2"/>
        <v>2988.8777777777777</v>
      </c>
      <c r="P64" s="15">
        <v>11947799.806444444</v>
      </c>
      <c r="Q64" s="15">
        <v>2388126</v>
      </c>
      <c r="R64" s="16">
        <v>16106116.629777776</v>
      </c>
      <c r="S64" s="117">
        <f t="shared" si="3"/>
        <v>4029.1279449689491</v>
      </c>
      <c r="T64" s="181">
        <v>3684</v>
      </c>
      <c r="U64" s="179"/>
      <c r="V64" s="67">
        <v>3815.6894961095891</v>
      </c>
      <c r="W64" s="15"/>
      <c r="X64" s="15">
        <f t="shared" si="4"/>
        <v>1055.9370591021566</v>
      </c>
      <c r="Y64" s="15"/>
      <c r="Z64" s="15">
        <f t="shared" si="7"/>
        <v>0</v>
      </c>
      <c r="AA64">
        <v>3411</v>
      </c>
      <c r="AB64" s="53">
        <f t="shared" si="5"/>
        <v>404.68949610958907</v>
      </c>
      <c r="AC64">
        <v>3089</v>
      </c>
      <c r="AD64" s="53">
        <f t="shared" si="6"/>
        <v>726.68949610958907</v>
      </c>
      <c r="AE64" t="s">
        <v>204</v>
      </c>
      <c r="AF64" t="s">
        <v>205</v>
      </c>
      <c r="AH64" s="136"/>
      <c r="AJ64" s="53"/>
    </row>
    <row r="65" spans="1:36" customFormat="1" ht="15.6" x14ac:dyDescent="0.3">
      <c r="A65" s="65">
        <v>72</v>
      </c>
      <c r="B65" s="57">
        <v>72</v>
      </c>
      <c r="C65" s="210">
        <v>462000157</v>
      </c>
      <c r="D65" s="211" t="s">
        <v>197</v>
      </c>
      <c r="E65" s="14"/>
      <c r="F65" s="71">
        <v>58</v>
      </c>
      <c r="G65" s="177" t="s">
        <v>35</v>
      </c>
      <c r="H65" s="177" t="s">
        <v>160</v>
      </c>
      <c r="I65" s="13"/>
      <c r="J65" s="13" t="s">
        <v>87</v>
      </c>
      <c r="K65" s="15">
        <v>3908.76</v>
      </c>
      <c r="L65" s="15">
        <v>3908.76</v>
      </c>
      <c r="M65" s="117">
        <f>K65-L65</f>
        <v>0</v>
      </c>
      <c r="N65" s="117">
        <f t="shared" si="1"/>
        <v>0</v>
      </c>
      <c r="O65" s="15">
        <f t="shared" si="2"/>
        <v>2988.8777777777773</v>
      </c>
      <c r="P65" s="15">
        <v>11682805.902666666</v>
      </c>
      <c r="Q65" s="15">
        <v>2342808</v>
      </c>
      <c r="R65" s="16">
        <v>15756543.122666666</v>
      </c>
      <c r="S65" s="117">
        <f t="shared" si="3"/>
        <v>4031.0848255371693</v>
      </c>
      <c r="T65" s="181">
        <v>3684</v>
      </c>
      <c r="U65" s="179"/>
      <c r="V65" s="67">
        <v>3322.7223138678105</v>
      </c>
      <c r="W65" s="15"/>
      <c r="X65" s="15">
        <f t="shared" si="4"/>
        <v>1213.1873941776346</v>
      </c>
      <c r="Y65" s="15"/>
      <c r="Z65" s="15">
        <f t="shared" si="7"/>
        <v>0</v>
      </c>
      <c r="AA65">
        <v>3411</v>
      </c>
      <c r="AB65" s="53">
        <f t="shared" si="5"/>
        <v>-88.277686132189501</v>
      </c>
      <c r="AC65">
        <v>3089</v>
      </c>
      <c r="AD65" s="53">
        <f t="shared" si="6"/>
        <v>233.7223138678105</v>
      </c>
      <c r="AE65" t="s">
        <v>204</v>
      </c>
      <c r="AF65" t="s">
        <v>205</v>
      </c>
      <c r="AH65" s="136"/>
      <c r="AJ65" s="53"/>
    </row>
    <row r="66" spans="1:36" customFormat="1" ht="15.6" x14ac:dyDescent="0.3">
      <c r="A66" s="65">
        <v>83</v>
      </c>
      <c r="B66" s="57">
        <v>83</v>
      </c>
      <c r="C66" s="210">
        <v>462000158</v>
      </c>
      <c r="D66" s="211" t="s">
        <v>223</v>
      </c>
      <c r="E66" s="14"/>
      <c r="F66" s="71">
        <v>58</v>
      </c>
      <c r="G66" s="177" t="s">
        <v>35</v>
      </c>
      <c r="H66" s="177" t="s">
        <v>160</v>
      </c>
      <c r="I66" s="13"/>
      <c r="J66" s="13" t="s">
        <v>87</v>
      </c>
      <c r="K66" s="15">
        <v>4039.75</v>
      </c>
      <c r="L66" s="15">
        <v>4039.75</v>
      </c>
      <c r="M66" s="117">
        <f t="shared" ref="M66:M119" si="8">+K66-L66</f>
        <v>0</v>
      </c>
      <c r="N66" s="117">
        <f t="shared" si="1"/>
        <v>0</v>
      </c>
      <c r="O66" s="15">
        <f t="shared" si="2"/>
        <v>2988.8777777777777</v>
      </c>
      <c r="P66" s="15">
        <v>12074319.002777778</v>
      </c>
      <c r="Q66" s="15">
        <v>2480154</v>
      </c>
      <c r="R66" s="16">
        <v>16343408.961111112</v>
      </c>
      <c r="S66" s="117">
        <f t="shared" si="3"/>
        <v>4045.6486072432976</v>
      </c>
      <c r="T66" s="181">
        <v>3684</v>
      </c>
      <c r="U66" s="179"/>
      <c r="V66" s="67">
        <v>3796.2201460138649</v>
      </c>
      <c r="W66" s="15"/>
      <c r="X66" s="15">
        <f t="shared" si="4"/>
        <v>1065.7044248319844</v>
      </c>
      <c r="Y66" s="15"/>
      <c r="Z66" s="15">
        <f t="shared" si="7"/>
        <v>0</v>
      </c>
      <c r="AA66">
        <v>3411</v>
      </c>
      <c r="AB66" s="53">
        <f t="shared" si="5"/>
        <v>385.22014601386491</v>
      </c>
      <c r="AC66">
        <v>3089</v>
      </c>
      <c r="AD66" s="53">
        <f t="shared" si="6"/>
        <v>707.22014601386491</v>
      </c>
      <c r="AE66" t="s">
        <v>204</v>
      </c>
      <c r="AF66" t="s">
        <v>205</v>
      </c>
      <c r="AH66" s="136"/>
      <c r="AJ66" s="53"/>
    </row>
    <row r="67" spans="1:36" customFormat="1" ht="15.6" x14ac:dyDescent="0.3">
      <c r="A67" s="65">
        <v>89</v>
      </c>
      <c r="B67" s="57">
        <v>89</v>
      </c>
      <c r="C67" s="210">
        <v>452000015</v>
      </c>
      <c r="D67" s="211" t="s">
        <v>197</v>
      </c>
      <c r="E67" s="14"/>
      <c r="F67" s="71">
        <v>59</v>
      </c>
      <c r="G67" s="177" t="s">
        <v>35</v>
      </c>
      <c r="H67" s="177" t="s">
        <v>160</v>
      </c>
      <c r="I67" s="13"/>
      <c r="J67" s="13" t="s">
        <v>87</v>
      </c>
      <c r="K67" s="15">
        <v>3950.56</v>
      </c>
      <c r="L67" s="15">
        <v>3950.56</v>
      </c>
      <c r="M67" s="117">
        <f t="shared" si="8"/>
        <v>0</v>
      </c>
      <c r="N67" s="117">
        <f t="shared" ref="N67:N130" si="9">+M67*S67</f>
        <v>0</v>
      </c>
      <c r="O67" s="15">
        <f t="shared" ref="O67:O130" si="10">+P67/K67</f>
        <v>2988.8777777777773</v>
      </c>
      <c r="P67" s="15">
        <v>11807740.993777776</v>
      </c>
      <c r="Q67" s="15">
        <v>2386253</v>
      </c>
      <c r="R67" s="16">
        <v>15943433.647111109</v>
      </c>
      <c r="S67" s="117">
        <f t="shared" ref="S67:S130" si="11">+R67/K67</f>
        <v>4035.7401601573215</v>
      </c>
      <c r="T67" s="181">
        <v>3684</v>
      </c>
      <c r="U67" s="179"/>
      <c r="V67" s="67">
        <v>3596.4784503631963</v>
      </c>
      <c r="W67" s="15"/>
      <c r="X67" s="15">
        <f t="shared" ref="X67:X130" si="12">S67/V67*1000</f>
        <v>1122.1366166533726</v>
      </c>
      <c r="Y67" s="15"/>
      <c r="Z67" s="15">
        <f t="shared" si="7"/>
        <v>0</v>
      </c>
      <c r="AA67">
        <v>3411</v>
      </c>
      <c r="AB67" s="53">
        <f t="shared" ref="AB67:AB130" si="13">V67-AA67</f>
        <v>185.47845036319632</v>
      </c>
      <c r="AC67">
        <v>3089</v>
      </c>
      <c r="AD67" s="53">
        <f t="shared" ref="AD67:AD130" si="14">V67-AC67</f>
        <v>507.47845036319632</v>
      </c>
      <c r="AE67" t="s">
        <v>204</v>
      </c>
      <c r="AF67" t="s">
        <v>205</v>
      </c>
      <c r="AH67" s="136"/>
      <c r="AJ67" s="53"/>
    </row>
    <row r="68" spans="1:36" customFormat="1" ht="15.6" x14ac:dyDescent="0.3">
      <c r="A68" s="65">
        <v>91</v>
      </c>
      <c r="B68" s="57">
        <v>91</v>
      </c>
      <c r="C68" s="210">
        <v>462000159</v>
      </c>
      <c r="D68" s="211" t="s">
        <v>199</v>
      </c>
      <c r="E68" s="14"/>
      <c r="F68" s="71">
        <v>58</v>
      </c>
      <c r="G68" s="177" t="s">
        <v>35</v>
      </c>
      <c r="H68" s="177" t="s">
        <v>160</v>
      </c>
      <c r="I68" s="13"/>
      <c r="J68" s="13" t="s">
        <v>87</v>
      </c>
      <c r="K68" s="15">
        <v>4040.34</v>
      </c>
      <c r="L68" s="15">
        <v>4040.34</v>
      </c>
      <c r="M68" s="117">
        <f t="shared" si="8"/>
        <v>0</v>
      </c>
      <c r="N68" s="117">
        <f t="shared" si="9"/>
        <v>0</v>
      </c>
      <c r="O68" s="15">
        <f t="shared" si="10"/>
        <v>2988.8777777777773</v>
      </c>
      <c r="P68" s="15">
        <v>12076082.440666664</v>
      </c>
      <c r="Q68" s="15">
        <v>2452580</v>
      </c>
      <c r="R68" s="16">
        <v>16317859.670666665</v>
      </c>
      <c r="S68" s="117">
        <f t="shared" si="11"/>
        <v>4038.734282428376</v>
      </c>
      <c r="T68" s="181">
        <v>3684</v>
      </c>
      <c r="U68" s="179"/>
      <c r="V68" s="67">
        <v>3627.0177713152675</v>
      </c>
      <c r="W68" s="15"/>
      <c r="X68" s="15">
        <f t="shared" si="12"/>
        <v>1113.5137837948359</v>
      </c>
      <c r="Y68" s="15"/>
      <c r="Z68" s="15">
        <f t="shared" ref="Z68:Z131" si="15">A68-B68</f>
        <v>0</v>
      </c>
      <c r="AA68">
        <v>3411</v>
      </c>
      <c r="AB68" s="53">
        <f t="shared" si="13"/>
        <v>216.01777131526751</v>
      </c>
      <c r="AC68">
        <v>3089</v>
      </c>
      <c r="AD68" s="53">
        <f t="shared" si="14"/>
        <v>538.01777131526751</v>
      </c>
      <c r="AE68" t="s">
        <v>204</v>
      </c>
      <c r="AF68" t="s">
        <v>205</v>
      </c>
      <c r="AH68" s="136"/>
      <c r="AJ68" s="53"/>
    </row>
    <row r="69" spans="1:36" customFormat="1" ht="15.6" x14ac:dyDescent="0.3">
      <c r="A69" s="65">
        <v>106</v>
      </c>
      <c r="B69" s="57">
        <v>106</v>
      </c>
      <c r="C69" s="210">
        <v>462000160</v>
      </c>
      <c r="D69" s="211" t="s">
        <v>215</v>
      </c>
      <c r="E69" s="14"/>
      <c r="F69" s="71">
        <v>59</v>
      </c>
      <c r="G69" s="177" t="s">
        <v>35</v>
      </c>
      <c r="H69" s="177" t="s">
        <v>160</v>
      </c>
      <c r="I69" s="13"/>
      <c r="J69" s="13" t="s">
        <v>87</v>
      </c>
      <c r="K69" s="15">
        <v>3932.3</v>
      </c>
      <c r="L69" s="15">
        <v>3932.3</v>
      </c>
      <c r="M69" s="117">
        <f t="shared" si="8"/>
        <v>0</v>
      </c>
      <c r="N69" s="117">
        <f t="shared" si="9"/>
        <v>0</v>
      </c>
      <c r="O69" s="15">
        <f t="shared" si="10"/>
        <v>2988.8777777777777</v>
      </c>
      <c r="P69" s="15">
        <v>11753164.085555555</v>
      </c>
      <c r="Q69" s="15">
        <v>2371500</v>
      </c>
      <c r="R69" s="16">
        <v>15866017.602222223</v>
      </c>
      <c r="S69" s="117">
        <f t="shared" si="11"/>
        <v>4034.7932767647999</v>
      </c>
      <c r="T69" s="181">
        <v>3684</v>
      </c>
      <c r="U69" s="179"/>
      <c r="V69" s="67">
        <v>3282.2675570953438</v>
      </c>
      <c r="W69" s="15"/>
      <c r="X69" s="15">
        <f t="shared" si="12"/>
        <v>1229.2700721617609</v>
      </c>
      <c r="Y69" s="15"/>
      <c r="Z69" s="15">
        <f t="shared" si="15"/>
        <v>0</v>
      </c>
      <c r="AA69">
        <v>3411</v>
      </c>
      <c r="AB69" s="53">
        <f t="shared" si="13"/>
        <v>-128.73244290465618</v>
      </c>
      <c r="AC69">
        <v>3089</v>
      </c>
      <c r="AD69" s="53">
        <f t="shared" si="14"/>
        <v>193.26755709534382</v>
      </c>
      <c r="AE69" t="s">
        <v>204</v>
      </c>
      <c r="AF69" t="s">
        <v>205</v>
      </c>
      <c r="AH69" s="136"/>
      <c r="AJ69" s="53"/>
    </row>
    <row r="70" spans="1:36" customFormat="1" ht="15.6" x14ac:dyDescent="0.3">
      <c r="A70" s="65">
        <v>112</v>
      </c>
      <c r="B70" s="57">
        <v>112</v>
      </c>
      <c r="C70" s="210">
        <v>452000016</v>
      </c>
      <c r="D70" s="211" t="s">
        <v>203</v>
      </c>
      <c r="E70" s="14"/>
      <c r="F70" s="71">
        <v>59</v>
      </c>
      <c r="G70" s="177" t="s">
        <v>35</v>
      </c>
      <c r="H70" s="177" t="s">
        <v>160</v>
      </c>
      <c r="I70" s="13"/>
      <c r="J70" s="13" t="s">
        <v>87</v>
      </c>
      <c r="K70" s="15">
        <v>3954.16</v>
      </c>
      <c r="L70" s="15">
        <v>3954.16</v>
      </c>
      <c r="M70" s="117">
        <f t="shared" si="8"/>
        <v>0</v>
      </c>
      <c r="N70" s="117">
        <f t="shared" si="9"/>
        <v>0</v>
      </c>
      <c r="O70" s="15">
        <f t="shared" si="10"/>
        <v>2988.8777777777777</v>
      </c>
      <c r="P70" s="15">
        <v>11818500.953777777</v>
      </c>
      <c r="Q70" s="15">
        <v>2387172</v>
      </c>
      <c r="R70" s="16">
        <v>15956706.807111111</v>
      </c>
      <c r="S70" s="117">
        <f t="shared" si="11"/>
        <v>4035.4226452928337</v>
      </c>
      <c r="T70" s="181">
        <v>3684</v>
      </c>
      <c r="U70" s="179"/>
      <c r="V70" s="67">
        <v>3848.0025255298124</v>
      </c>
      <c r="W70" s="15"/>
      <c r="X70" s="15">
        <f t="shared" si="12"/>
        <v>1048.7058203625313</v>
      </c>
      <c r="Y70" s="15"/>
      <c r="Z70" s="15">
        <f t="shared" si="15"/>
        <v>0</v>
      </c>
      <c r="AA70">
        <v>3411</v>
      </c>
      <c r="AB70" s="53">
        <f t="shared" si="13"/>
        <v>437.00252552981237</v>
      </c>
      <c r="AC70">
        <v>3089</v>
      </c>
      <c r="AD70" s="53">
        <f t="shared" si="14"/>
        <v>759.00252552981237</v>
      </c>
      <c r="AE70" t="s">
        <v>204</v>
      </c>
      <c r="AF70" t="s">
        <v>205</v>
      </c>
      <c r="AH70" s="136"/>
      <c r="AJ70" s="53"/>
    </row>
    <row r="71" spans="1:36" customFormat="1" ht="15.6" x14ac:dyDescent="0.3">
      <c r="A71" s="65">
        <v>115</v>
      </c>
      <c r="B71" s="57">
        <v>115</v>
      </c>
      <c r="C71" s="210">
        <v>462000161</v>
      </c>
      <c r="D71" s="211" t="s">
        <v>228</v>
      </c>
      <c r="E71" s="14"/>
      <c r="F71" s="71">
        <v>55</v>
      </c>
      <c r="G71" s="177" t="s">
        <v>35</v>
      </c>
      <c r="H71" s="177" t="s">
        <v>160</v>
      </c>
      <c r="I71" s="13"/>
      <c r="J71" s="13" t="s">
        <v>87</v>
      </c>
      <c r="K71" s="15">
        <v>3720.19</v>
      </c>
      <c r="L71" s="15">
        <v>3720.19</v>
      </c>
      <c r="M71" s="117">
        <f t="shared" si="8"/>
        <v>0</v>
      </c>
      <c r="N71" s="117">
        <f t="shared" si="9"/>
        <v>0</v>
      </c>
      <c r="O71" s="15">
        <f t="shared" si="10"/>
        <v>2988.8777777777777</v>
      </c>
      <c r="P71" s="15">
        <v>11119193.220111111</v>
      </c>
      <c r="Q71" s="15">
        <v>2241488</v>
      </c>
      <c r="R71" s="16">
        <v>15008105.358444443</v>
      </c>
      <c r="S71" s="117">
        <f t="shared" si="11"/>
        <v>4034.2308748866167</v>
      </c>
      <c r="T71" s="181">
        <v>3684</v>
      </c>
      <c r="U71" s="179"/>
      <c r="V71" s="67">
        <v>3810.8811641954967</v>
      </c>
      <c r="W71" s="15"/>
      <c r="X71" s="15">
        <f t="shared" si="12"/>
        <v>1058.6084165493182</v>
      </c>
      <c r="Y71" s="15"/>
      <c r="Z71" s="15">
        <f t="shared" si="15"/>
        <v>0</v>
      </c>
      <c r="AA71">
        <v>3411</v>
      </c>
      <c r="AB71" s="53">
        <f t="shared" si="13"/>
        <v>399.88116419549669</v>
      </c>
      <c r="AC71">
        <v>3089</v>
      </c>
      <c r="AD71" s="53">
        <f t="shared" si="14"/>
        <v>721.88116419549669</v>
      </c>
      <c r="AE71" t="s">
        <v>204</v>
      </c>
      <c r="AF71" t="s">
        <v>205</v>
      </c>
      <c r="AH71" s="136"/>
      <c r="AJ71" s="53"/>
    </row>
    <row r="72" spans="1:36" customFormat="1" ht="15.6" x14ac:dyDescent="0.3">
      <c r="A72" s="65">
        <v>120</v>
      </c>
      <c r="B72" s="57">
        <v>120</v>
      </c>
      <c r="C72" s="210">
        <v>462000162</v>
      </c>
      <c r="D72" s="211" t="s">
        <v>229</v>
      </c>
      <c r="E72" s="14"/>
      <c r="F72" s="71">
        <v>58</v>
      </c>
      <c r="G72" s="177" t="s">
        <v>35</v>
      </c>
      <c r="H72" s="177" t="s">
        <v>160</v>
      </c>
      <c r="I72" s="13"/>
      <c r="J72" s="13" t="s">
        <v>87</v>
      </c>
      <c r="K72" s="15">
        <v>3869.77</v>
      </c>
      <c r="L72" s="15">
        <v>3869.77</v>
      </c>
      <c r="M72" s="117">
        <f t="shared" si="8"/>
        <v>0</v>
      </c>
      <c r="N72" s="117">
        <f t="shared" si="9"/>
        <v>0</v>
      </c>
      <c r="O72" s="15">
        <f t="shared" si="10"/>
        <v>2988.8777777777777</v>
      </c>
      <c r="P72" s="15">
        <v>11566269.558111111</v>
      </c>
      <c r="Q72" s="15">
        <v>2358626</v>
      </c>
      <c r="R72" s="16">
        <v>15638558.706444444</v>
      </c>
      <c r="S72" s="117">
        <f t="shared" si="11"/>
        <v>4041.2114173308605</v>
      </c>
      <c r="T72" s="181">
        <v>3684</v>
      </c>
      <c r="U72" s="179"/>
      <c r="V72" s="67">
        <v>3805.2092819614713</v>
      </c>
      <c r="W72" s="15"/>
      <c r="X72" s="15">
        <f t="shared" si="12"/>
        <v>1062.0208030312954</v>
      </c>
      <c r="Y72" s="15"/>
      <c r="Z72" s="15">
        <f t="shared" si="15"/>
        <v>0</v>
      </c>
      <c r="AA72">
        <v>3411</v>
      </c>
      <c r="AB72" s="53">
        <f t="shared" si="13"/>
        <v>394.20928196147133</v>
      </c>
      <c r="AC72">
        <v>3089</v>
      </c>
      <c r="AD72" s="53">
        <f t="shared" si="14"/>
        <v>716.20928196147133</v>
      </c>
      <c r="AE72" t="s">
        <v>204</v>
      </c>
      <c r="AF72" t="s">
        <v>205</v>
      </c>
      <c r="AH72" s="136"/>
      <c r="AJ72" s="53"/>
    </row>
    <row r="73" spans="1:36" customFormat="1" ht="15.6" x14ac:dyDescent="0.3">
      <c r="A73" s="65">
        <v>125</v>
      </c>
      <c r="B73" s="57">
        <v>125</v>
      </c>
      <c r="C73" s="210">
        <v>462000045</v>
      </c>
      <c r="D73" s="211" t="s">
        <v>216</v>
      </c>
      <c r="E73" s="14"/>
      <c r="F73" s="71">
        <v>59</v>
      </c>
      <c r="G73" s="177" t="s">
        <v>35</v>
      </c>
      <c r="H73" s="177" t="s">
        <v>230</v>
      </c>
      <c r="I73" s="13"/>
      <c r="J73" s="13" t="s">
        <v>92</v>
      </c>
      <c r="K73" s="15">
        <v>3658.57</v>
      </c>
      <c r="L73" s="15">
        <v>3658.57</v>
      </c>
      <c r="M73" s="117">
        <f t="shared" si="8"/>
        <v>0</v>
      </c>
      <c r="N73" s="117">
        <f t="shared" si="9"/>
        <v>0</v>
      </c>
      <c r="O73" s="15">
        <f t="shared" si="10"/>
        <v>4031.0117647058828</v>
      </c>
      <c r="P73" s="15">
        <v>14747738.712000003</v>
      </c>
      <c r="Q73" s="15">
        <v>2338375</v>
      </c>
      <c r="R73" s="16">
        <v>18590991.158000004</v>
      </c>
      <c r="S73" s="117">
        <f t="shared" si="11"/>
        <v>5081.4911722339612</v>
      </c>
      <c r="T73" s="181">
        <v>3684</v>
      </c>
      <c r="U73" s="179"/>
      <c r="V73" s="67">
        <v>3735.3634188777723</v>
      </c>
      <c r="W73" s="15"/>
      <c r="X73" s="15">
        <f t="shared" si="12"/>
        <v>1360.3739723297422</v>
      </c>
      <c r="Y73" s="15"/>
      <c r="Z73" s="15">
        <f t="shared" si="15"/>
        <v>0</v>
      </c>
      <c r="AA73">
        <v>3411</v>
      </c>
      <c r="AB73" s="53">
        <f t="shared" si="13"/>
        <v>324.36341887777235</v>
      </c>
      <c r="AC73">
        <v>3089</v>
      </c>
      <c r="AD73" s="53">
        <f t="shared" si="14"/>
        <v>646.36341887777235</v>
      </c>
      <c r="AE73" t="s">
        <v>204</v>
      </c>
      <c r="AF73" t="s">
        <v>205</v>
      </c>
      <c r="AH73" s="136"/>
      <c r="AJ73" s="53"/>
    </row>
    <row r="74" spans="1:36" customFormat="1" ht="15.6" x14ac:dyDescent="0.3">
      <c r="A74" s="65">
        <v>128</v>
      </c>
      <c r="B74" s="57">
        <v>128</v>
      </c>
      <c r="C74" s="210">
        <v>462000163</v>
      </c>
      <c r="D74" s="211" t="s">
        <v>216</v>
      </c>
      <c r="E74" s="14"/>
      <c r="F74" s="71">
        <v>58</v>
      </c>
      <c r="G74" s="177" t="s">
        <v>35</v>
      </c>
      <c r="H74" s="177" t="s">
        <v>160</v>
      </c>
      <c r="I74" s="13"/>
      <c r="J74" s="13" t="s">
        <v>87</v>
      </c>
      <c r="K74" s="15">
        <v>3897.65</v>
      </c>
      <c r="L74" s="15">
        <v>3897.65</v>
      </c>
      <c r="M74" s="117">
        <f t="shared" si="8"/>
        <v>0</v>
      </c>
      <c r="N74" s="117">
        <f t="shared" si="9"/>
        <v>0</v>
      </c>
      <c r="O74" s="15">
        <f t="shared" si="10"/>
        <v>2988.8777777777777</v>
      </c>
      <c r="P74" s="15">
        <v>11649599.470555555</v>
      </c>
      <c r="Q74" s="15">
        <v>2360606</v>
      </c>
      <c r="R74" s="16">
        <v>15736214.812222224</v>
      </c>
      <c r="S74" s="117">
        <f t="shared" si="11"/>
        <v>4037.3596429187392</v>
      </c>
      <c r="T74" s="181">
        <v>3846</v>
      </c>
      <c r="U74" s="179"/>
      <c r="V74" s="67">
        <v>3771.2833242208853</v>
      </c>
      <c r="W74" s="15"/>
      <c r="X74" s="15">
        <f t="shared" si="12"/>
        <v>1070.5532562321666</v>
      </c>
      <c r="Y74" s="15"/>
      <c r="Z74" s="15">
        <f t="shared" si="15"/>
        <v>0</v>
      </c>
      <c r="AA74">
        <v>3411</v>
      </c>
      <c r="AB74" s="53">
        <f t="shared" si="13"/>
        <v>360.28332422088533</v>
      </c>
      <c r="AC74">
        <v>3089</v>
      </c>
      <c r="AD74" s="53">
        <f t="shared" si="14"/>
        <v>682.28332422088533</v>
      </c>
      <c r="AE74" t="s">
        <v>204</v>
      </c>
      <c r="AF74" t="s">
        <v>205</v>
      </c>
      <c r="AH74" s="136"/>
      <c r="AJ74" s="53"/>
    </row>
    <row r="75" spans="1:36" customFormat="1" ht="15.6" x14ac:dyDescent="0.3">
      <c r="A75" s="65">
        <v>130</v>
      </c>
      <c r="B75" s="57">
        <v>130</v>
      </c>
      <c r="C75" s="210">
        <v>462000164</v>
      </c>
      <c r="D75" s="211" t="s">
        <v>217</v>
      </c>
      <c r="E75" s="14"/>
      <c r="F75" s="71">
        <v>58</v>
      </c>
      <c r="G75" s="177" t="s">
        <v>35</v>
      </c>
      <c r="H75" s="177" t="s">
        <v>160</v>
      </c>
      <c r="I75" s="13"/>
      <c r="J75" s="13" t="s">
        <v>87</v>
      </c>
      <c r="K75" s="15">
        <v>3919.09</v>
      </c>
      <c r="L75" s="15">
        <v>3919.09</v>
      </c>
      <c r="M75" s="117">
        <f t="shared" si="8"/>
        <v>0</v>
      </c>
      <c r="N75" s="117">
        <f t="shared" si="9"/>
        <v>0</v>
      </c>
      <c r="O75" s="15">
        <f t="shared" si="10"/>
        <v>2988.8777777777773</v>
      </c>
      <c r="P75" s="15">
        <v>11713681.01011111</v>
      </c>
      <c r="Q75" s="15">
        <v>2363503</v>
      </c>
      <c r="R75" s="16">
        <v>15812687.698444445</v>
      </c>
      <c r="S75" s="117">
        <f t="shared" si="11"/>
        <v>4034.7855493097745</v>
      </c>
      <c r="T75" s="181">
        <v>3846</v>
      </c>
      <c r="U75" s="179"/>
      <c r="V75" s="67">
        <v>3795.753623188406</v>
      </c>
      <c r="W75" s="15"/>
      <c r="X75" s="15">
        <f t="shared" si="12"/>
        <v>1062.9735093081683</v>
      </c>
      <c r="Y75" s="15"/>
      <c r="Z75" s="15">
        <f t="shared" si="15"/>
        <v>0</v>
      </c>
      <c r="AA75">
        <v>3411</v>
      </c>
      <c r="AB75" s="53">
        <f t="shared" si="13"/>
        <v>384.75362318840598</v>
      </c>
      <c r="AC75">
        <v>3089</v>
      </c>
      <c r="AD75" s="53">
        <f t="shared" si="14"/>
        <v>706.75362318840598</v>
      </c>
      <c r="AE75" t="s">
        <v>204</v>
      </c>
      <c r="AF75" t="s">
        <v>205</v>
      </c>
      <c r="AH75" s="136"/>
      <c r="AJ75" s="53"/>
    </row>
    <row r="76" spans="1:36" customFormat="1" ht="15.6" x14ac:dyDescent="0.3">
      <c r="A76" s="65">
        <v>141</v>
      </c>
      <c r="B76" s="57">
        <v>141</v>
      </c>
      <c r="C76" s="210">
        <v>462000166</v>
      </c>
      <c r="D76" s="211" t="s">
        <v>231</v>
      </c>
      <c r="E76" s="14"/>
      <c r="F76" s="71">
        <v>59</v>
      </c>
      <c r="G76" s="177" t="s">
        <v>35</v>
      </c>
      <c r="H76" s="177" t="s">
        <v>160</v>
      </c>
      <c r="I76" s="13"/>
      <c r="J76" s="13" t="s">
        <v>87</v>
      </c>
      <c r="K76" s="15">
        <v>4048.8</v>
      </c>
      <c r="L76" s="15">
        <v>4048.8</v>
      </c>
      <c r="M76" s="117">
        <f t="shared" si="8"/>
        <v>0</v>
      </c>
      <c r="N76" s="117">
        <f t="shared" si="9"/>
        <v>0</v>
      </c>
      <c r="O76" s="15">
        <f t="shared" si="10"/>
        <v>2988.8777777777773</v>
      </c>
      <c r="P76" s="15">
        <v>12101368.346666666</v>
      </c>
      <c r="Q76" s="15">
        <v>2418969</v>
      </c>
      <c r="R76" s="16">
        <v>16313280.946666665</v>
      </c>
      <c r="S76" s="117">
        <f t="shared" si="11"/>
        <v>4029.1644306131852</v>
      </c>
      <c r="T76" s="181">
        <v>3846</v>
      </c>
      <c r="U76" s="179"/>
      <c r="V76" s="67">
        <v>3756.8075608714221</v>
      </c>
      <c r="W76" s="15"/>
      <c r="X76" s="15">
        <f t="shared" si="12"/>
        <v>1072.4968913974894</v>
      </c>
      <c r="Y76" s="15"/>
      <c r="Z76" s="15">
        <f t="shared" si="15"/>
        <v>0</v>
      </c>
      <c r="AA76">
        <v>3411</v>
      </c>
      <c r="AB76" s="53">
        <f t="shared" si="13"/>
        <v>345.80756087142208</v>
      </c>
      <c r="AC76">
        <v>3089</v>
      </c>
      <c r="AD76" s="53">
        <f t="shared" si="14"/>
        <v>667.80756087142208</v>
      </c>
      <c r="AE76" t="s">
        <v>204</v>
      </c>
      <c r="AF76" t="s">
        <v>205</v>
      </c>
      <c r="AH76" s="136"/>
      <c r="AJ76" s="53"/>
    </row>
    <row r="77" spans="1:36" customFormat="1" ht="15.6" x14ac:dyDescent="0.3">
      <c r="A77" s="65">
        <v>143</v>
      </c>
      <c r="B77" s="57">
        <v>143</v>
      </c>
      <c r="C77" s="210">
        <v>462000165</v>
      </c>
      <c r="D77" s="211" t="s">
        <v>217</v>
      </c>
      <c r="E77" s="14"/>
      <c r="F77" s="71">
        <v>59</v>
      </c>
      <c r="G77" s="177" t="s">
        <v>35</v>
      </c>
      <c r="H77" s="177" t="s">
        <v>160</v>
      </c>
      <c r="I77" s="13"/>
      <c r="J77" s="13" t="s">
        <v>87</v>
      </c>
      <c r="K77" s="15">
        <v>3974.22</v>
      </c>
      <c r="L77" s="15">
        <v>3974.22</v>
      </c>
      <c r="M77" s="117">
        <f t="shared" si="8"/>
        <v>0</v>
      </c>
      <c r="N77" s="117">
        <f t="shared" si="9"/>
        <v>0</v>
      </c>
      <c r="O77" s="15">
        <f t="shared" si="10"/>
        <v>2988.8777777777768</v>
      </c>
      <c r="P77" s="15">
        <v>11878457.841999996</v>
      </c>
      <c r="Q77" s="15">
        <v>2385388</v>
      </c>
      <c r="R77" s="16">
        <v>16023762.931999996</v>
      </c>
      <c r="S77" s="117">
        <f t="shared" si="11"/>
        <v>4031.9264992879098</v>
      </c>
      <c r="T77" s="181">
        <v>3846</v>
      </c>
      <c r="U77" s="179"/>
      <c r="V77" s="67">
        <v>3828.8063546586523</v>
      </c>
      <c r="W77" s="15"/>
      <c r="X77" s="15">
        <f t="shared" si="12"/>
        <v>1053.0505138715396</v>
      </c>
      <c r="Y77" s="15"/>
      <c r="Z77" s="15">
        <f t="shared" si="15"/>
        <v>0</v>
      </c>
      <c r="AA77">
        <v>3411</v>
      </c>
      <c r="AB77" s="53">
        <f t="shared" si="13"/>
        <v>417.80635465865225</v>
      </c>
      <c r="AC77">
        <v>3089</v>
      </c>
      <c r="AD77" s="53">
        <f t="shared" si="14"/>
        <v>739.80635465865225</v>
      </c>
      <c r="AE77" t="s">
        <v>204</v>
      </c>
      <c r="AF77" t="s">
        <v>205</v>
      </c>
      <c r="AH77" s="136"/>
      <c r="AJ77" s="53"/>
    </row>
    <row r="78" spans="1:36" customFormat="1" ht="15.6" x14ac:dyDescent="0.3">
      <c r="A78" s="65">
        <v>147</v>
      </c>
      <c r="B78" s="57">
        <v>147</v>
      </c>
      <c r="C78" s="210">
        <v>452000001</v>
      </c>
      <c r="D78" s="211" t="s">
        <v>206</v>
      </c>
      <c r="E78" s="14"/>
      <c r="F78" s="71">
        <v>59</v>
      </c>
      <c r="G78" s="177" t="s">
        <v>35</v>
      </c>
      <c r="H78" s="177" t="s">
        <v>230</v>
      </c>
      <c r="I78" s="13"/>
      <c r="J78" s="13" t="s">
        <v>92</v>
      </c>
      <c r="K78" s="15">
        <v>3836.83</v>
      </c>
      <c r="L78" s="15">
        <v>3836.83</v>
      </c>
      <c r="M78" s="117">
        <f t="shared" si="8"/>
        <v>0</v>
      </c>
      <c r="N78" s="117">
        <f t="shared" si="9"/>
        <v>0</v>
      </c>
      <c r="O78" s="15">
        <f t="shared" si="10"/>
        <v>4031.0117647058828</v>
      </c>
      <c r="P78" s="15">
        <v>15466306.869176472</v>
      </c>
      <c r="Q78" s="15">
        <v>2372320</v>
      </c>
      <c r="R78" s="16">
        <v>19416827.89611765</v>
      </c>
      <c r="S78" s="117">
        <f t="shared" si="11"/>
        <v>5060.6432643921289</v>
      </c>
      <c r="T78" s="181">
        <v>3846</v>
      </c>
      <c r="U78" s="179"/>
      <c r="V78" s="67">
        <v>3822.0580418837039</v>
      </c>
      <c r="W78" s="15"/>
      <c r="X78" s="15">
        <f t="shared" si="12"/>
        <v>1324.0623792039503</v>
      </c>
      <c r="Y78" s="15"/>
      <c r="Z78" s="15">
        <f t="shared" si="15"/>
        <v>0</v>
      </c>
      <c r="AA78">
        <v>3411</v>
      </c>
      <c r="AB78" s="53">
        <f t="shared" si="13"/>
        <v>411.05804188370394</v>
      </c>
      <c r="AC78">
        <v>3089</v>
      </c>
      <c r="AD78" s="53">
        <f t="shared" si="14"/>
        <v>733.05804188370394</v>
      </c>
      <c r="AE78" t="s">
        <v>204</v>
      </c>
      <c r="AF78" t="s">
        <v>205</v>
      </c>
      <c r="AH78" s="136"/>
      <c r="AJ78" s="53"/>
    </row>
    <row r="79" spans="1:36" customFormat="1" ht="15.6" x14ac:dyDescent="0.3">
      <c r="A79" s="65">
        <v>149</v>
      </c>
      <c r="B79" s="57">
        <v>149</v>
      </c>
      <c r="C79" s="210">
        <v>462000167</v>
      </c>
      <c r="D79" s="211" t="s">
        <v>206</v>
      </c>
      <c r="E79" s="14"/>
      <c r="F79" s="71">
        <v>59</v>
      </c>
      <c r="G79" s="177" t="s">
        <v>35</v>
      </c>
      <c r="H79" s="177" t="s">
        <v>160</v>
      </c>
      <c r="I79" s="13"/>
      <c r="J79" s="13" t="s">
        <v>87</v>
      </c>
      <c r="K79" s="15">
        <v>3902.14</v>
      </c>
      <c r="L79" s="15">
        <v>3902.14</v>
      </c>
      <c r="M79" s="117">
        <f t="shared" si="8"/>
        <v>0</v>
      </c>
      <c r="N79" s="117">
        <f t="shared" si="9"/>
        <v>0</v>
      </c>
      <c r="O79" s="15">
        <f t="shared" si="10"/>
        <v>2988.8777777777777</v>
      </c>
      <c r="P79" s="15">
        <v>11663019.531777777</v>
      </c>
      <c r="Q79" s="15">
        <v>2366967</v>
      </c>
      <c r="R79" s="16">
        <v>15757984.195111109</v>
      </c>
      <c r="S79" s="117">
        <f t="shared" si="11"/>
        <v>4038.2928841894727</v>
      </c>
      <c r="T79" s="181">
        <v>3846</v>
      </c>
      <c r="U79" s="179"/>
      <c r="V79" s="67">
        <v>3817.2271994843695</v>
      </c>
      <c r="W79" s="15"/>
      <c r="X79" s="15">
        <f t="shared" si="12"/>
        <v>1057.9126347876188</v>
      </c>
      <c r="Y79" s="15"/>
      <c r="Z79" s="15">
        <f t="shared" si="15"/>
        <v>0</v>
      </c>
      <c r="AA79">
        <v>3411</v>
      </c>
      <c r="AB79" s="53">
        <f t="shared" si="13"/>
        <v>406.22719948436952</v>
      </c>
      <c r="AC79">
        <v>3089</v>
      </c>
      <c r="AD79" s="53">
        <f t="shared" si="14"/>
        <v>728.22719948436952</v>
      </c>
      <c r="AE79" t="s">
        <v>204</v>
      </c>
      <c r="AF79" t="s">
        <v>205</v>
      </c>
      <c r="AH79" s="136"/>
      <c r="AJ79" s="53"/>
    </row>
    <row r="80" spans="1:36" customFormat="1" ht="15.6" x14ac:dyDescent="0.3">
      <c r="A80" s="65">
        <v>151</v>
      </c>
      <c r="B80" s="57">
        <v>151</v>
      </c>
      <c r="C80" s="210">
        <v>452000017</v>
      </c>
      <c r="D80" s="211" t="s">
        <v>207</v>
      </c>
      <c r="E80" s="14"/>
      <c r="F80" s="71">
        <v>59</v>
      </c>
      <c r="G80" s="177" t="s">
        <v>35</v>
      </c>
      <c r="H80" s="177" t="s">
        <v>160</v>
      </c>
      <c r="I80" s="13"/>
      <c r="J80" s="13" t="s">
        <v>87</v>
      </c>
      <c r="K80" s="15">
        <v>3946.03</v>
      </c>
      <c r="L80" s="15">
        <v>3946.03</v>
      </c>
      <c r="M80" s="117">
        <f t="shared" si="8"/>
        <v>0</v>
      </c>
      <c r="N80" s="117">
        <f t="shared" si="9"/>
        <v>0</v>
      </c>
      <c r="O80" s="15">
        <f t="shared" si="10"/>
        <v>2988.8777777777777</v>
      </c>
      <c r="P80" s="15">
        <v>11794201.377444444</v>
      </c>
      <c r="Q80" s="15">
        <v>2380767</v>
      </c>
      <c r="R80" s="16">
        <v>15922401.995777778</v>
      </c>
      <c r="S80" s="117">
        <f t="shared" si="11"/>
        <v>4035.0433209523944</v>
      </c>
      <c r="T80" s="181">
        <v>3846</v>
      </c>
      <c r="U80" s="179"/>
      <c r="V80" s="67">
        <v>3788.6009470512267</v>
      </c>
      <c r="W80" s="15"/>
      <c r="X80" s="15">
        <f t="shared" si="12"/>
        <v>1065.0483852338632</v>
      </c>
      <c r="Y80" s="15"/>
      <c r="Z80" s="15">
        <f t="shared" si="15"/>
        <v>0</v>
      </c>
      <c r="AA80">
        <v>3411</v>
      </c>
      <c r="AB80" s="53">
        <f t="shared" si="13"/>
        <v>377.60094705122674</v>
      </c>
      <c r="AC80">
        <v>3089</v>
      </c>
      <c r="AD80" s="53">
        <f t="shared" si="14"/>
        <v>699.60094705122674</v>
      </c>
      <c r="AE80" t="s">
        <v>204</v>
      </c>
      <c r="AF80" t="s">
        <v>205</v>
      </c>
      <c r="AH80" s="136"/>
      <c r="AJ80" s="53"/>
    </row>
    <row r="81" spans="1:36" customFormat="1" ht="15.6" x14ac:dyDescent="0.3">
      <c r="A81" s="65">
        <v>160</v>
      </c>
      <c r="B81" s="57">
        <v>160</v>
      </c>
      <c r="C81" s="210">
        <v>462000168</v>
      </c>
      <c r="D81" s="211" t="s">
        <v>224</v>
      </c>
      <c r="E81" s="14"/>
      <c r="F81" s="71">
        <v>58</v>
      </c>
      <c r="G81" s="177" t="s">
        <v>35</v>
      </c>
      <c r="H81" s="177" t="s">
        <v>160</v>
      </c>
      <c r="I81" s="13"/>
      <c r="J81" s="13" t="s">
        <v>87</v>
      </c>
      <c r="K81" s="15">
        <v>4039.7</v>
      </c>
      <c r="L81" s="15">
        <v>4039.7</v>
      </c>
      <c r="M81" s="117">
        <f t="shared" si="8"/>
        <v>0</v>
      </c>
      <c r="N81" s="117">
        <f t="shared" si="9"/>
        <v>0</v>
      </c>
      <c r="O81" s="15">
        <f t="shared" si="10"/>
        <v>2988.8777777777777</v>
      </c>
      <c r="P81" s="15">
        <v>12074169.558888888</v>
      </c>
      <c r="Q81" s="15">
        <v>2458619</v>
      </c>
      <c r="R81" s="16">
        <v>16321702.375555554</v>
      </c>
      <c r="S81" s="117">
        <f t="shared" si="11"/>
        <v>4040.3253646447893</v>
      </c>
      <c r="T81" s="181">
        <v>3846</v>
      </c>
      <c r="U81" s="179"/>
      <c r="V81" s="67">
        <v>3795.106464689567</v>
      </c>
      <c r="W81" s="15"/>
      <c r="X81" s="15">
        <f t="shared" si="12"/>
        <v>1064.6144982326025</v>
      </c>
      <c r="Y81" s="15"/>
      <c r="Z81" s="15">
        <f t="shared" si="15"/>
        <v>0</v>
      </c>
      <c r="AA81">
        <v>3411</v>
      </c>
      <c r="AB81" s="53">
        <f t="shared" si="13"/>
        <v>384.10646468956702</v>
      </c>
      <c r="AC81">
        <v>3089</v>
      </c>
      <c r="AD81" s="53">
        <f t="shared" si="14"/>
        <v>706.10646468956702</v>
      </c>
      <c r="AE81" t="s">
        <v>204</v>
      </c>
      <c r="AF81" t="s">
        <v>205</v>
      </c>
      <c r="AH81" s="136"/>
      <c r="AJ81" s="53"/>
    </row>
    <row r="82" spans="1:36" customFormat="1" ht="15.6" x14ac:dyDescent="0.3">
      <c r="A82" s="65">
        <v>162</v>
      </c>
      <c r="B82" s="57">
        <v>162</v>
      </c>
      <c r="C82" s="210">
        <v>452000018</v>
      </c>
      <c r="D82" s="211" t="s">
        <v>224</v>
      </c>
      <c r="E82" s="14"/>
      <c r="F82" s="71">
        <v>59</v>
      </c>
      <c r="G82" s="177" t="s">
        <v>35</v>
      </c>
      <c r="H82" s="177" t="s">
        <v>160</v>
      </c>
      <c r="I82" s="13"/>
      <c r="J82" s="13" t="s">
        <v>87</v>
      </c>
      <c r="K82" s="15">
        <v>3968.23</v>
      </c>
      <c r="L82" s="15">
        <v>3968.23</v>
      </c>
      <c r="M82" s="117">
        <f t="shared" si="8"/>
        <v>0</v>
      </c>
      <c r="N82" s="117">
        <f t="shared" si="9"/>
        <v>0</v>
      </c>
      <c r="O82" s="15">
        <f t="shared" si="10"/>
        <v>2988.8777777777777</v>
      </c>
      <c r="P82" s="15">
        <v>11860554.46411111</v>
      </c>
      <c r="Q82" s="15">
        <v>2383782</v>
      </c>
      <c r="R82" s="16">
        <v>16001600.982444445</v>
      </c>
      <c r="S82" s="117">
        <f t="shared" si="11"/>
        <v>4032.4278034399326</v>
      </c>
      <c r="T82" s="181">
        <v>3846</v>
      </c>
      <c r="U82" s="179"/>
      <c r="V82" s="67">
        <v>3852.9734929457031</v>
      </c>
      <c r="W82" s="15"/>
      <c r="X82" s="15">
        <f t="shared" si="12"/>
        <v>1046.5755372630481</v>
      </c>
      <c r="Y82" s="15"/>
      <c r="Z82" s="15">
        <f t="shared" si="15"/>
        <v>0</v>
      </c>
      <c r="AA82">
        <v>3411</v>
      </c>
      <c r="AB82" s="53">
        <f t="shared" si="13"/>
        <v>441.97349294570313</v>
      </c>
      <c r="AC82">
        <v>3089</v>
      </c>
      <c r="AD82" s="53">
        <f t="shared" si="14"/>
        <v>763.97349294570313</v>
      </c>
      <c r="AE82" t="s">
        <v>204</v>
      </c>
      <c r="AF82" t="s">
        <v>205</v>
      </c>
      <c r="AH82" s="136"/>
      <c r="AJ82" s="53"/>
    </row>
    <row r="83" spans="1:36" customFormat="1" ht="15.6" x14ac:dyDescent="0.3">
      <c r="A83" s="65">
        <v>163</v>
      </c>
      <c r="B83" s="57">
        <v>163</v>
      </c>
      <c r="C83" s="210">
        <v>462000169</v>
      </c>
      <c r="D83" s="211" t="s">
        <v>232</v>
      </c>
      <c r="E83" s="14"/>
      <c r="F83" s="71">
        <v>58</v>
      </c>
      <c r="G83" s="177" t="s">
        <v>35</v>
      </c>
      <c r="H83" s="177" t="s">
        <v>160</v>
      </c>
      <c r="I83" s="13"/>
      <c r="J83" s="13" t="s">
        <v>87</v>
      </c>
      <c r="K83" s="15">
        <v>3812.3</v>
      </c>
      <c r="L83" s="15">
        <v>3812.3</v>
      </c>
      <c r="M83" s="117">
        <f t="shared" si="8"/>
        <v>0</v>
      </c>
      <c r="N83" s="117">
        <f t="shared" si="9"/>
        <v>0</v>
      </c>
      <c r="O83" s="15">
        <f t="shared" si="10"/>
        <v>2988.8777777777773</v>
      </c>
      <c r="P83" s="15">
        <v>11394498.752222221</v>
      </c>
      <c r="Q83" s="15">
        <v>2318733</v>
      </c>
      <c r="R83" s="16">
        <v>15401445.268888889</v>
      </c>
      <c r="S83" s="117">
        <f t="shared" si="11"/>
        <v>4039.9352802478525</v>
      </c>
      <c r="T83" s="181">
        <v>3846</v>
      </c>
      <c r="U83" s="179"/>
      <c r="V83" s="67">
        <v>3694.3287041982694</v>
      </c>
      <c r="W83" s="15"/>
      <c r="X83" s="15">
        <f t="shared" si="12"/>
        <v>1093.5505754149144</v>
      </c>
      <c r="Y83" s="15"/>
      <c r="Z83" s="15">
        <f t="shared" si="15"/>
        <v>0</v>
      </c>
      <c r="AA83">
        <v>3411</v>
      </c>
      <c r="AB83" s="53">
        <f t="shared" si="13"/>
        <v>283.32870419826941</v>
      </c>
      <c r="AC83">
        <v>3089</v>
      </c>
      <c r="AD83" s="53">
        <f t="shared" si="14"/>
        <v>605.32870419826941</v>
      </c>
      <c r="AE83" t="s">
        <v>204</v>
      </c>
      <c r="AF83" t="s">
        <v>205</v>
      </c>
      <c r="AH83" s="136"/>
      <c r="AJ83" s="53"/>
    </row>
    <row r="84" spans="1:36" customFormat="1" ht="15.6" x14ac:dyDescent="0.3">
      <c r="A84" s="65">
        <v>170</v>
      </c>
      <c r="B84" s="57">
        <v>170</v>
      </c>
      <c r="C84" s="210">
        <v>462000170</v>
      </c>
      <c r="D84" s="211" t="s">
        <v>200</v>
      </c>
      <c r="E84" s="14"/>
      <c r="F84" s="71">
        <v>59</v>
      </c>
      <c r="G84" s="177" t="s">
        <v>35</v>
      </c>
      <c r="H84" s="177" t="s">
        <v>160</v>
      </c>
      <c r="I84" s="13"/>
      <c r="J84" s="13" t="s">
        <v>87</v>
      </c>
      <c r="K84" s="15">
        <v>3967.65</v>
      </c>
      <c r="L84" s="15">
        <v>3967.65</v>
      </c>
      <c r="M84" s="117">
        <f t="shared" si="8"/>
        <v>0</v>
      </c>
      <c r="N84" s="117">
        <f t="shared" si="9"/>
        <v>0</v>
      </c>
      <c r="O84" s="15">
        <f t="shared" si="10"/>
        <v>2988.8777777777773</v>
      </c>
      <c r="P84" s="15">
        <v>11858820.914999999</v>
      </c>
      <c r="Q84" s="15">
        <v>2390282</v>
      </c>
      <c r="R84" s="16">
        <v>16006110.59</v>
      </c>
      <c r="S84" s="117">
        <f t="shared" si="11"/>
        <v>4034.1538668985418</v>
      </c>
      <c r="T84" s="181">
        <v>3846</v>
      </c>
      <c r="U84" s="179"/>
      <c r="V84" s="67">
        <v>3896.9275062588431</v>
      </c>
      <c r="W84" s="15"/>
      <c r="X84" s="15">
        <f t="shared" si="12"/>
        <v>1035.2139885638878</v>
      </c>
      <c r="Y84" s="15"/>
      <c r="Z84" s="15">
        <f t="shared" si="15"/>
        <v>0</v>
      </c>
      <c r="AA84">
        <v>3411</v>
      </c>
      <c r="AB84" s="53">
        <f t="shared" si="13"/>
        <v>485.9275062588431</v>
      </c>
      <c r="AC84">
        <v>3089</v>
      </c>
      <c r="AD84" s="53">
        <f t="shared" si="14"/>
        <v>807.9275062588431</v>
      </c>
      <c r="AE84" t="s">
        <v>204</v>
      </c>
      <c r="AF84" t="s">
        <v>205</v>
      </c>
      <c r="AH84" s="136"/>
      <c r="AJ84" s="53"/>
    </row>
    <row r="85" spans="1:36" customFormat="1" ht="15.6" x14ac:dyDescent="0.3">
      <c r="A85" s="65">
        <v>173</v>
      </c>
      <c r="B85" s="57">
        <v>173</v>
      </c>
      <c r="C85" s="210">
        <v>462000171</v>
      </c>
      <c r="D85" s="211" t="s">
        <v>208</v>
      </c>
      <c r="E85" s="14"/>
      <c r="F85" s="71">
        <v>59</v>
      </c>
      <c r="G85" s="177" t="s">
        <v>35</v>
      </c>
      <c r="H85" s="177" t="s">
        <v>160</v>
      </c>
      <c r="I85" s="13"/>
      <c r="J85" s="13" t="s">
        <v>87</v>
      </c>
      <c r="K85" s="15">
        <v>3983.68</v>
      </c>
      <c r="L85" s="15">
        <v>3983.68</v>
      </c>
      <c r="M85" s="117">
        <f t="shared" si="8"/>
        <v>0</v>
      </c>
      <c r="N85" s="117">
        <f t="shared" si="9"/>
        <v>0</v>
      </c>
      <c r="O85" s="15">
        <f t="shared" si="10"/>
        <v>2988.8777777777777</v>
      </c>
      <c r="P85" s="15">
        <v>11906732.625777777</v>
      </c>
      <c r="Q85" s="15">
        <v>2387422</v>
      </c>
      <c r="R85" s="16">
        <v>16058260.91911111</v>
      </c>
      <c r="S85" s="117">
        <f t="shared" si="11"/>
        <v>4031.0117577493952</v>
      </c>
      <c r="T85" s="181">
        <v>3846</v>
      </c>
      <c r="U85" s="179"/>
      <c r="V85" s="67">
        <v>3918.5858564013838</v>
      </c>
      <c r="W85" s="15"/>
      <c r="X85" s="15">
        <f t="shared" si="12"/>
        <v>1028.6904269723611</v>
      </c>
      <c r="Y85" s="15"/>
      <c r="Z85" s="15">
        <f t="shared" si="15"/>
        <v>0</v>
      </c>
      <c r="AA85">
        <v>3411</v>
      </c>
      <c r="AB85" s="53">
        <f t="shared" si="13"/>
        <v>507.58585640138381</v>
      </c>
      <c r="AC85">
        <v>3089</v>
      </c>
      <c r="AD85" s="53">
        <f t="shared" si="14"/>
        <v>829.58585640138381</v>
      </c>
      <c r="AE85" t="s">
        <v>204</v>
      </c>
      <c r="AF85" t="s">
        <v>205</v>
      </c>
      <c r="AH85" s="136"/>
      <c r="AJ85" s="53"/>
    </row>
    <row r="86" spans="1:36" customFormat="1" ht="15.6" x14ac:dyDescent="0.3">
      <c r="A86" s="65">
        <v>179</v>
      </c>
      <c r="B86" s="57">
        <v>179</v>
      </c>
      <c r="C86" s="210">
        <v>462000172</v>
      </c>
      <c r="D86" s="211" t="s">
        <v>208</v>
      </c>
      <c r="E86" s="14"/>
      <c r="F86" s="71">
        <v>58</v>
      </c>
      <c r="G86" s="177" t="s">
        <v>35</v>
      </c>
      <c r="H86" s="177" t="s">
        <v>160</v>
      </c>
      <c r="I86" s="13"/>
      <c r="J86" s="13" t="s">
        <v>87</v>
      </c>
      <c r="K86" s="15">
        <v>3989.78</v>
      </c>
      <c r="L86" s="15">
        <v>3989.78</v>
      </c>
      <c r="M86" s="117">
        <f t="shared" si="8"/>
        <v>0</v>
      </c>
      <c r="N86" s="117">
        <f t="shared" si="9"/>
        <v>0</v>
      </c>
      <c r="O86" s="15">
        <f t="shared" si="10"/>
        <v>2988.8777777777777</v>
      </c>
      <c r="P86" s="15">
        <v>11924964.780222222</v>
      </c>
      <c r="Q86" s="15">
        <v>2422474</v>
      </c>
      <c r="R86" s="16">
        <v>16114246.35688889</v>
      </c>
      <c r="S86" s="117">
        <f t="shared" si="11"/>
        <v>4038.8809299983682</v>
      </c>
      <c r="T86" s="181">
        <v>3846</v>
      </c>
      <c r="U86" s="179"/>
      <c r="V86" s="67">
        <v>3943.4456125294996</v>
      </c>
      <c r="W86" s="15"/>
      <c r="X86" s="15">
        <f t="shared" si="12"/>
        <v>1024.2009975148742</v>
      </c>
      <c r="Y86" s="15"/>
      <c r="Z86" s="15">
        <f t="shared" si="15"/>
        <v>0</v>
      </c>
      <c r="AA86">
        <v>3411</v>
      </c>
      <c r="AB86" s="53">
        <f t="shared" si="13"/>
        <v>532.44561252949961</v>
      </c>
      <c r="AC86">
        <v>3089</v>
      </c>
      <c r="AD86" s="53">
        <f t="shared" si="14"/>
        <v>854.44561252949961</v>
      </c>
      <c r="AE86" t="s">
        <v>204</v>
      </c>
      <c r="AF86" t="s">
        <v>205</v>
      </c>
      <c r="AH86" s="136"/>
      <c r="AJ86" s="53"/>
    </row>
    <row r="87" spans="1:36" customFormat="1" ht="15.6" x14ac:dyDescent="0.3">
      <c r="A87" s="65">
        <v>185</v>
      </c>
      <c r="B87" s="57">
        <v>185</v>
      </c>
      <c r="C87" s="210">
        <v>462000173</v>
      </c>
      <c r="D87" s="211" t="s">
        <v>213</v>
      </c>
      <c r="E87" s="14"/>
      <c r="F87" s="71">
        <v>59</v>
      </c>
      <c r="G87" s="177" t="s">
        <v>35</v>
      </c>
      <c r="H87" s="177" t="s">
        <v>160</v>
      </c>
      <c r="I87" s="13"/>
      <c r="J87" s="13" t="s">
        <v>87</v>
      </c>
      <c r="K87" s="15">
        <v>3962.45</v>
      </c>
      <c r="L87" s="15">
        <v>3962.45</v>
      </c>
      <c r="M87" s="117">
        <f t="shared" si="8"/>
        <v>0</v>
      </c>
      <c r="N87" s="117">
        <f t="shared" si="9"/>
        <v>0</v>
      </c>
      <c r="O87" s="15">
        <f t="shared" si="10"/>
        <v>2988.8777777777773</v>
      </c>
      <c r="P87" s="15">
        <v>11843278.750555553</v>
      </c>
      <c r="Q87" s="15">
        <v>2385192</v>
      </c>
      <c r="R87" s="16">
        <v>15983175.692222219</v>
      </c>
      <c r="S87" s="117">
        <f t="shared" si="11"/>
        <v>4033.6599054176631</v>
      </c>
      <c r="T87" s="181">
        <v>3846</v>
      </c>
      <c r="U87" s="179"/>
      <c r="V87" s="67">
        <v>3841.8738865956984</v>
      </c>
      <c r="W87" s="15"/>
      <c r="X87" s="15">
        <f t="shared" si="12"/>
        <v>1049.9199152504996</v>
      </c>
      <c r="Y87" s="15"/>
      <c r="Z87" s="15">
        <f t="shared" si="15"/>
        <v>0</v>
      </c>
      <c r="AA87">
        <v>3411</v>
      </c>
      <c r="AB87" s="53">
        <f t="shared" si="13"/>
        <v>430.87388659569842</v>
      </c>
      <c r="AC87">
        <v>3089</v>
      </c>
      <c r="AD87" s="53">
        <f t="shared" si="14"/>
        <v>752.87388659569842</v>
      </c>
      <c r="AE87" t="s">
        <v>204</v>
      </c>
      <c r="AF87" t="s">
        <v>205</v>
      </c>
      <c r="AH87" s="136"/>
      <c r="AJ87" s="53"/>
    </row>
    <row r="88" spans="1:36" customFormat="1" ht="15.6" x14ac:dyDescent="0.3">
      <c r="A88" s="65">
        <v>197</v>
      </c>
      <c r="B88" s="57">
        <v>197</v>
      </c>
      <c r="C88" s="210">
        <v>462000174</v>
      </c>
      <c r="D88" s="211" t="s">
        <v>213</v>
      </c>
      <c r="E88" s="14"/>
      <c r="F88" s="71">
        <v>59</v>
      </c>
      <c r="G88" s="177" t="s">
        <v>35</v>
      </c>
      <c r="H88" s="177" t="s">
        <v>160</v>
      </c>
      <c r="I88" s="13"/>
      <c r="J88" s="13" t="s">
        <v>87</v>
      </c>
      <c r="K88" s="15">
        <v>3926.89</v>
      </c>
      <c r="L88" s="15">
        <v>3926.89</v>
      </c>
      <c r="M88" s="117">
        <f t="shared" si="8"/>
        <v>0</v>
      </c>
      <c r="N88" s="117">
        <f t="shared" si="9"/>
        <v>0</v>
      </c>
      <c r="O88" s="15">
        <f t="shared" si="10"/>
        <v>2988.8777777777777</v>
      </c>
      <c r="P88" s="15">
        <v>11736994.256777776</v>
      </c>
      <c r="Q88" s="15">
        <v>2376216</v>
      </c>
      <c r="R88" s="16">
        <v>15852168.04511111</v>
      </c>
      <c r="S88" s="117">
        <f t="shared" si="11"/>
        <v>4036.8250817087087</v>
      </c>
      <c r="T88" s="181">
        <v>3846</v>
      </c>
      <c r="U88" s="179"/>
      <c r="V88" s="67">
        <v>3812.3708333333334</v>
      </c>
      <c r="W88" s="15"/>
      <c r="X88" s="15">
        <f t="shared" si="12"/>
        <v>1058.8752401557761</v>
      </c>
      <c r="Y88" s="15"/>
      <c r="Z88" s="15">
        <f t="shared" si="15"/>
        <v>0</v>
      </c>
      <c r="AA88">
        <v>3411</v>
      </c>
      <c r="AB88" s="53">
        <f t="shared" si="13"/>
        <v>401.37083333333339</v>
      </c>
      <c r="AC88">
        <v>3089</v>
      </c>
      <c r="AD88" s="53">
        <f t="shared" si="14"/>
        <v>723.37083333333339</v>
      </c>
      <c r="AE88" t="s">
        <v>204</v>
      </c>
      <c r="AF88" t="s">
        <v>205</v>
      </c>
      <c r="AH88" s="136"/>
      <c r="AJ88" s="53"/>
    </row>
    <row r="89" spans="1:36" customFormat="1" ht="15.6" x14ac:dyDescent="0.3">
      <c r="A89" s="65">
        <v>43</v>
      </c>
      <c r="B89" s="57">
        <v>43</v>
      </c>
      <c r="C89" s="210">
        <v>161010191</v>
      </c>
      <c r="D89" s="211" t="s">
        <v>214</v>
      </c>
      <c r="E89" s="14"/>
      <c r="F89" s="71">
        <v>59</v>
      </c>
      <c r="G89" s="177" t="s">
        <v>32</v>
      </c>
      <c r="H89" s="177" t="s">
        <v>91</v>
      </c>
      <c r="I89" s="13"/>
      <c r="J89" s="13" t="s">
        <v>92</v>
      </c>
      <c r="K89" s="15">
        <v>4045.49</v>
      </c>
      <c r="L89" s="15">
        <v>4083.95</v>
      </c>
      <c r="M89" s="117">
        <f t="shared" si="8"/>
        <v>-38.460000000000036</v>
      </c>
      <c r="N89" s="117">
        <f t="shared" si="9"/>
        <v>-149158.90877474661</v>
      </c>
      <c r="O89" s="15">
        <f t="shared" si="10"/>
        <v>2206.0499999999997</v>
      </c>
      <c r="P89" s="15">
        <v>8924553.2144999988</v>
      </c>
      <c r="Q89" s="15">
        <v>5276742</v>
      </c>
      <c r="R89" s="16">
        <v>15689570.30315</v>
      </c>
      <c r="S89" s="117">
        <f t="shared" si="11"/>
        <v>3878.2867596137926</v>
      </c>
      <c r="T89" s="181">
        <v>4062</v>
      </c>
      <c r="U89" s="179"/>
      <c r="V89" s="67">
        <v>3750.7227353509338</v>
      </c>
      <c r="W89" s="15"/>
      <c r="X89" s="15">
        <f t="shared" si="12"/>
        <v>1034.0105183090595</v>
      </c>
      <c r="Y89" s="15"/>
      <c r="Z89" s="15">
        <f t="shared" si="15"/>
        <v>0</v>
      </c>
      <c r="AA89">
        <v>3411</v>
      </c>
      <c r="AB89" s="53">
        <f t="shared" si="13"/>
        <v>339.72273535093382</v>
      </c>
      <c r="AC89">
        <v>3089</v>
      </c>
      <c r="AD89" s="53">
        <f t="shared" si="14"/>
        <v>661.72273535093382</v>
      </c>
      <c r="AE89" t="s">
        <v>204</v>
      </c>
      <c r="AF89" t="s">
        <v>205</v>
      </c>
      <c r="AH89" s="136"/>
      <c r="AJ89" s="53"/>
    </row>
    <row r="90" spans="1:36" customFormat="1" ht="15.6" x14ac:dyDescent="0.3">
      <c r="A90" s="65">
        <v>63</v>
      </c>
      <c r="B90" s="57">
        <v>63</v>
      </c>
      <c r="C90" s="210">
        <v>452000061</v>
      </c>
      <c r="D90" s="211" t="s">
        <v>226</v>
      </c>
      <c r="E90" s="14"/>
      <c r="F90" s="71">
        <v>59</v>
      </c>
      <c r="G90" s="177" t="s">
        <v>35</v>
      </c>
      <c r="H90" s="177" t="s">
        <v>96</v>
      </c>
      <c r="I90" s="13"/>
      <c r="J90" s="13" t="s">
        <v>87</v>
      </c>
      <c r="K90" s="15">
        <v>3954.88</v>
      </c>
      <c r="L90" s="15">
        <v>3992.08</v>
      </c>
      <c r="M90" s="117">
        <f t="shared" si="8"/>
        <v>-37.199999999999818</v>
      </c>
      <c r="N90" s="117">
        <f t="shared" si="9"/>
        <v>-182993.91503384759</v>
      </c>
      <c r="O90" s="15">
        <f t="shared" si="10"/>
        <v>3928.0777777777776</v>
      </c>
      <c r="P90" s="15">
        <v>15535076.241777778</v>
      </c>
      <c r="Q90" s="15">
        <v>2363973</v>
      </c>
      <c r="R90" s="16">
        <v>19454811.147555556</v>
      </c>
      <c r="S90" s="117">
        <f t="shared" si="11"/>
        <v>4919.1912643507658</v>
      </c>
      <c r="T90" s="181">
        <v>4110</v>
      </c>
      <c r="U90" s="179"/>
      <c r="V90" s="67">
        <v>3818.5503081621323</v>
      </c>
      <c r="W90" s="15"/>
      <c r="X90" s="15">
        <f t="shared" si="12"/>
        <v>1288.2352901927254</v>
      </c>
      <c r="Y90" s="15"/>
      <c r="Z90" s="15">
        <f t="shared" si="15"/>
        <v>0</v>
      </c>
      <c r="AA90">
        <v>3411</v>
      </c>
      <c r="AB90" s="53">
        <f t="shared" si="13"/>
        <v>407.5503081621323</v>
      </c>
      <c r="AC90">
        <v>3089</v>
      </c>
      <c r="AD90" s="53">
        <f t="shared" si="14"/>
        <v>729.5503081621323</v>
      </c>
      <c r="AE90" t="s">
        <v>204</v>
      </c>
      <c r="AF90" t="s">
        <v>205</v>
      </c>
      <c r="AH90" s="136"/>
      <c r="AJ90" s="53"/>
    </row>
    <row r="91" spans="1:36" customFormat="1" ht="15.6" x14ac:dyDescent="0.3">
      <c r="A91" s="65">
        <v>67</v>
      </c>
      <c r="B91" s="57">
        <v>67</v>
      </c>
      <c r="C91" s="210">
        <v>462000602</v>
      </c>
      <c r="D91" s="211" t="s">
        <v>195</v>
      </c>
      <c r="E91" s="14"/>
      <c r="F91" s="71">
        <v>59</v>
      </c>
      <c r="G91" s="177" t="s">
        <v>35</v>
      </c>
      <c r="H91" s="177" t="s">
        <v>96</v>
      </c>
      <c r="I91" s="13"/>
      <c r="J91" s="13" t="s">
        <v>87</v>
      </c>
      <c r="K91" s="15">
        <v>4023.83</v>
      </c>
      <c r="L91" s="15">
        <v>4049.18</v>
      </c>
      <c r="M91" s="117">
        <f t="shared" si="8"/>
        <v>-25.349999999999909</v>
      </c>
      <c r="N91" s="117">
        <f t="shared" si="9"/>
        <v>-124576.75366022295</v>
      </c>
      <c r="O91" s="15">
        <f t="shared" si="10"/>
        <v>3928.077777777778</v>
      </c>
      <c r="P91" s="15">
        <v>15805917.204555556</v>
      </c>
      <c r="Q91" s="15">
        <v>2385386</v>
      </c>
      <c r="R91" s="16">
        <v>19774188.508111112</v>
      </c>
      <c r="S91" s="117">
        <f t="shared" si="11"/>
        <v>4914.2703613500353</v>
      </c>
      <c r="T91" s="181">
        <v>4110</v>
      </c>
      <c r="U91" s="179"/>
      <c r="V91" s="67">
        <v>3721.6107961678226</v>
      </c>
      <c r="W91" s="15"/>
      <c r="X91" s="15">
        <f t="shared" si="12"/>
        <v>1320.4686439566183</v>
      </c>
      <c r="Y91" s="15"/>
      <c r="Z91" s="15">
        <f t="shared" si="15"/>
        <v>0</v>
      </c>
      <c r="AA91">
        <v>3411</v>
      </c>
      <c r="AB91" s="53">
        <f t="shared" si="13"/>
        <v>310.61079616782263</v>
      </c>
      <c r="AC91">
        <v>3089</v>
      </c>
      <c r="AD91" s="53">
        <f t="shared" si="14"/>
        <v>632.61079616782263</v>
      </c>
      <c r="AE91" t="s">
        <v>204</v>
      </c>
      <c r="AF91" t="s">
        <v>205</v>
      </c>
      <c r="AH91" s="136"/>
      <c r="AJ91" s="53"/>
    </row>
    <row r="92" spans="1:36" customFormat="1" ht="15.6" x14ac:dyDescent="0.3">
      <c r="A92" s="65">
        <v>81</v>
      </c>
      <c r="B92" s="57">
        <v>81</v>
      </c>
      <c r="C92" s="210">
        <v>462000603</v>
      </c>
      <c r="D92" s="211" t="s">
        <v>197</v>
      </c>
      <c r="E92" s="14"/>
      <c r="F92" s="71">
        <v>59</v>
      </c>
      <c r="G92" s="177" t="s">
        <v>35</v>
      </c>
      <c r="H92" s="177" t="s">
        <v>96</v>
      </c>
      <c r="I92" s="13"/>
      <c r="J92" s="13" t="s">
        <v>87</v>
      </c>
      <c r="K92" s="15">
        <v>4033.2</v>
      </c>
      <c r="L92" s="15">
        <v>4071.25</v>
      </c>
      <c r="M92" s="117">
        <f t="shared" si="8"/>
        <v>-38.050000000000182</v>
      </c>
      <c r="N92" s="117">
        <f t="shared" si="9"/>
        <v>-187030.32155625065</v>
      </c>
      <c r="O92" s="15">
        <f t="shared" si="10"/>
        <v>3928.077777777778</v>
      </c>
      <c r="P92" s="15">
        <v>15842723.293333333</v>
      </c>
      <c r="Q92" s="15">
        <v>2395428</v>
      </c>
      <c r="R92" s="16">
        <v>19824722.546666663</v>
      </c>
      <c r="S92" s="117">
        <f t="shared" si="11"/>
        <v>4915.3829581143173</v>
      </c>
      <c r="T92" s="181">
        <v>4110</v>
      </c>
      <c r="U92" s="179"/>
      <c r="V92" s="67">
        <v>3830.890339901478</v>
      </c>
      <c r="W92" s="15"/>
      <c r="X92" s="15">
        <f t="shared" si="12"/>
        <v>1283.0915327742662</v>
      </c>
      <c r="Y92" s="15"/>
      <c r="Z92" s="15">
        <f t="shared" si="15"/>
        <v>0</v>
      </c>
      <c r="AA92">
        <v>3411</v>
      </c>
      <c r="AB92" s="53">
        <f t="shared" si="13"/>
        <v>419.890339901478</v>
      </c>
      <c r="AC92">
        <v>3089</v>
      </c>
      <c r="AD92" s="53">
        <f t="shared" si="14"/>
        <v>741.890339901478</v>
      </c>
      <c r="AE92" t="s">
        <v>204</v>
      </c>
      <c r="AF92" t="s">
        <v>205</v>
      </c>
      <c r="AH92" s="136"/>
      <c r="AJ92" s="53"/>
    </row>
    <row r="93" spans="1:36" customFormat="1" ht="15.6" x14ac:dyDescent="0.3">
      <c r="A93" s="65">
        <v>84</v>
      </c>
      <c r="B93" s="57">
        <v>84</v>
      </c>
      <c r="C93" s="210">
        <v>462000604</v>
      </c>
      <c r="D93" s="211" t="s">
        <v>227</v>
      </c>
      <c r="E93" s="14"/>
      <c r="F93" s="71">
        <v>59</v>
      </c>
      <c r="G93" s="177" t="s">
        <v>35</v>
      </c>
      <c r="H93" s="177" t="s">
        <v>96</v>
      </c>
      <c r="I93" s="13"/>
      <c r="J93" s="13" t="s">
        <v>87</v>
      </c>
      <c r="K93" s="15">
        <v>4018.3</v>
      </c>
      <c r="L93" s="15">
        <v>4053.4</v>
      </c>
      <c r="M93" s="117">
        <f t="shared" si="8"/>
        <v>-35.099999999999909</v>
      </c>
      <c r="N93" s="117">
        <f t="shared" si="9"/>
        <v>-172357.54292785464</v>
      </c>
      <c r="O93" s="15">
        <f t="shared" si="10"/>
        <v>3928.077777777778</v>
      </c>
      <c r="P93" s="15">
        <v>15784194.934444446</v>
      </c>
      <c r="Q93" s="15">
        <v>2366842</v>
      </c>
      <c r="R93" s="16">
        <v>19731746.858888891</v>
      </c>
      <c r="S93" s="117">
        <f t="shared" si="11"/>
        <v>4910.4713084858995</v>
      </c>
      <c r="T93" s="181">
        <v>4110</v>
      </c>
      <c r="U93" s="179"/>
      <c r="V93" s="67">
        <v>3945.9295912191901</v>
      </c>
      <c r="W93" s="15"/>
      <c r="X93" s="15">
        <f t="shared" si="12"/>
        <v>1244.4396675027065</v>
      </c>
      <c r="Y93" s="15"/>
      <c r="Z93" s="15">
        <f t="shared" si="15"/>
        <v>0</v>
      </c>
      <c r="AA93">
        <v>3411</v>
      </c>
      <c r="AB93" s="53">
        <f t="shared" si="13"/>
        <v>534.92959121919012</v>
      </c>
      <c r="AC93">
        <v>3089</v>
      </c>
      <c r="AD93" s="53">
        <f t="shared" si="14"/>
        <v>856.92959121919012</v>
      </c>
      <c r="AE93" t="s">
        <v>204</v>
      </c>
      <c r="AF93" t="s">
        <v>205</v>
      </c>
      <c r="AH93" s="136"/>
      <c r="AJ93" s="53"/>
    </row>
    <row r="94" spans="1:36" customFormat="1" ht="15.6" x14ac:dyDescent="0.3">
      <c r="A94" s="65">
        <v>88</v>
      </c>
      <c r="B94" s="57">
        <v>88</v>
      </c>
      <c r="C94" s="210">
        <v>452000062</v>
      </c>
      <c r="D94" s="211" t="s">
        <v>199</v>
      </c>
      <c r="E94" s="14"/>
      <c r="F94" s="71">
        <v>59</v>
      </c>
      <c r="G94" s="177" t="s">
        <v>35</v>
      </c>
      <c r="H94" s="177" t="s">
        <v>96</v>
      </c>
      <c r="I94" s="13"/>
      <c r="J94" s="13" t="s">
        <v>87</v>
      </c>
      <c r="K94" s="15">
        <v>4017.12</v>
      </c>
      <c r="L94" s="15">
        <v>4055.14</v>
      </c>
      <c r="M94" s="117">
        <f t="shared" si="8"/>
        <v>-38.019999999999982</v>
      </c>
      <c r="N94" s="117">
        <f t="shared" si="9"/>
        <v>-186742.29677019682</v>
      </c>
      <c r="O94" s="15">
        <f t="shared" si="10"/>
        <v>3928.0777777777776</v>
      </c>
      <c r="P94" s="15">
        <v>15779559.802666666</v>
      </c>
      <c r="Q94" s="15">
        <v>2371026</v>
      </c>
      <c r="R94" s="16">
        <v>19730831.541333333</v>
      </c>
      <c r="S94" s="117">
        <f t="shared" si="11"/>
        <v>4911.6858698105443</v>
      </c>
      <c r="T94" s="181">
        <v>4110</v>
      </c>
      <c r="U94" s="179"/>
      <c r="V94" s="67">
        <v>3913.5151488423376</v>
      </c>
      <c r="W94" s="15"/>
      <c r="X94" s="15">
        <f t="shared" si="12"/>
        <v>1255.0573290264322</v>
      </c>
      <c r="Y94" s="15"/>
      <c r="Z94" s="15">
        <f t="shared" si="15"/>
        <v>0</v>
      </c>
      <c r="AA94">
        <v>3411</v>
      </c>
      <c r="AB94" s="53">
        <f t="shared" si="13"/>
        <v>502.51514884233757</v>
      </c>
      <c r="AC94">
        <v>3089</v>
      </c>
      <c r="AD94" s="53">
        <f t="shared" si="14"/>
        <v>824.51514884233757</v>
      </c>
      <c r="AE94" t="s">
        <v>204</v>
      </c>
      <c r="AF94" t="s">
        <v>205</v>
      </c>
      <c r="AH94" s="136"/>
      <c r="AJ94" s="53"/>
    </row>
    <row r="95" spans="1:36" customFormat="1" ht="15.6" x14ac:dyDescent="0.3">
      <c r="A95" s="65">
        <v>99</v>
      </c>
      <c r="B95" s="57">
        <v>99</v>
      </c>
      <c r="C95" s="210">
        <v>482000008</v>
      </c>
      <c r="D95" s="211" t="s">
        <v>203</v>
      </c>
      <c r="E95" s="14"/>
      <c r="F95" s="71">
        <v>59</v>
      </c>
      <c r="G95" s="177" t="s">
        <v>35</v>
      </c>
      <c r="H95" s="177" t="s">
        <v>230</v>
      </c>
      <c r="I95" s="13"/>
      <c r="J95" s="13" t="s">
        <v>92</v>
      </c>
      <c r="K95" s="15">
        <v>3639.13</v>
      </c>
      <c r="L95" s="15">
        <v>3639.13</v>
      </c>
      <c r="M95" s="117">
        <f t="shared" si="8"/>
        <v>0</v>
      </c>
      <c r="N95" s="117">
        <f t="shared" si="9"/>
        <v>0</v>
      </c>
      <c r="O95" s="15">
        <f t="shared" si="10"/>
        <v>4031.0117647058828</v>
      </c>
      <c r="P95" s="15">
        <v>14669375.843294119</v>
      </c>
      <c r="Q95" s="15">
        <v>2585992</v>
      </c>
      <c r="R95" s="16">
        <v>18752249.045529414</v>
      </c>
      <c r="S95" s="117">
        <f t="shared" si="11"/>
        <v>5152.9483820389523</v>
      </c>
      <c r="T95" s="181">
        <v>4110</v>
      </c>
      <c r="U95" s="179"/>
      <c r="V95" s="67">
        <v>3506.8342198895025</v>
      </c>
      <c r="W95" s="15"/>
      <c r="X95" s="15">
        <f t="shared" si="12"/>
        <v>1469.4017620831012</v>
      </c>
      <c r="Y95" s="15"/>
      <c r="Z95" s="15">
        <f t="shared" si="15"/>
        <v>0</v>
      </c>
      <c r="AA95">
        <v>3411</v>
      </c>
      <c r="AB95" s="53">
        <f t="shared" si="13"/>
        <v>95.834219889502492</v>
      </c>
      <c r="AC95">
        <v>3089</v>
      </c>
      <c r="AD95" s="53">
        <f t="shared" si="14"/>
        <v>417.83421988950249</v>
      </c>
      <c r="AE95" t="s">
        <v>204</v>
      </c>
      <c r="AF95" t="s">
        <v>205</v>
      </c>
      <c r="AH95" s="136"/>
      <c r="AJ95" s="53"/>
    </row>
    <row r="96" spans="1:36" customFormat="1" ht="15.6" x14ac:dyDescent="0.3">
      <c r="A96" s="65">
        <v>107</v>
      </c>
      <c r="B96" s="57">
        <v>107</v>
      </c>
      <c r="C96" s="210">
        <v>452000063</v>
      </c>
      <c r="D96" s="211" t="s">
        <v>203</v>
      </c>
      <c r="E96" s="14"/>
      <c r="F96" s="71">
        <v>59</v>
      </c>
      <c r="G96" s="177" t="s">
        <v>35</v>
      </c>
      <c r="H96" s="177" t="s">
        <v>96</v>
      </c>
      <c r="I96" s="13"/>
      <c r="J96" s="13" t="s">
        <v>87</v>
      </c>
      <c r="K96" s="15">
        <v>3993.06</v>
      </c>
      <c r="L96" s="15">
        <v>4032</v>
      </c>
      <c r="M96" s="117">
        <f t="shared" si="8"/>
        <v>-38.940000000000055</v>
      </c>
      <c r="N96" s="117">
        <f t="shared" si="9"/>
        <v>-191363.4228503356</v>
      </c>
      <c r="O96" s="15">
        <f t="shared" si="10"/>
        <v>3928.077777777778</v>
      </c>
      <c r="P96" s="15">
        <v>15685050.251333334</v>
      </c>
      <c r="Q96" s="15">
        <v>2367323</v>
      </c>
      <c r="R96" s="16">
        <v>19623154.320666667</v>
      </c>
      <c r="S96" s="117">
        <f t="shared" si="11"/>
        <v>4914.3149165468758</v>
      </c>
      <c r="T96" s="181">
        <v>4110</v>
      </c>
      <c r="U96" s="179"/>
      <c r="V96" s="67">
        <v>3968.5696195271453</v>
      </c>
      <c r="W96" s="15"/>
      <c r="X96" s="15">
        <f t="shared" si="12"/>
        <v>1238.308858780312</v>
      </c>
      <c r="Y96" s="15"/>
      <c r="Z96" s="15">
        <f t="shared" si="15"/>
        <v>0</v>
      </c>
      <c r="AA96">
        <v>3411</v>
      </c>
      <c r="AB96" s="53">
        <f t="shared" si="13"/>
        <v>557.56961952714528</v>
      </c>
      <c r="AC96">
        <v>3089</v>
      </c>
      <c r="AD96" s="53">
        <f t="shared" si="14"/>
        <v>879.56961952714528</v>
      </c>
      <c r="AE96" t="s">
        <v>204</v>
      </c>
      <c r="AF96" t="s">
        <v>205</v>
      </c>
      <c r="AH96" s="136"/>
      <c r="AJ96" s="53"/>
    </row>
    <row r="97" spans="1:36" customFormat="1" ht="15.6" x14ac:dyDescent="0.3">
      <c r="A97" s="65">
        <v>108</v>
      </c>
      <c r="B97" s="57">
        <v>108</v>
      </c>
      <c r="C97" s="210">
        <v>462000605</v>
      </c>
      <c r="D97" s="211" t="s">
        <v>228</v>
      </c>
      <c r="E97" s="14"/>
      <c r="F97" s="71">
        <v>59</v>
      </c>
      <c r="G97" s="177" t="s">
        <v>35</v>
      </c>
      <c r="H97" s="177" t="s">
        <v>96</v>
      </c>
      <c r="I97" s="13"/>
      <c r="J97" s="13" t="s">
        <v>87</v>
      </c>
      <c r="K97" s="15">
        <v>3997.32</v>
      </c>
      <c r="L97" s="15">
        <v>4033.69</v>
      </c>
      <c r="M97" s="117">
        <f t="shared" si="8"/>
        <v>-36.369999999999891</v>
      </c>
      <c r="N97" s="117">
        <f t="shared" si="9"/>
        <v>-178764.85461131239</v>
      </c>
      <c r="O97" s="15">
        <f t="shared" si="10"/>
        <v>3928.077777777778</v>
      </c>
      <c r="P97" s="15">
        <v>15701783.862666668</v>
      </c>
      <c r="Q97" s="15">
        <v>2373280</v>
      </c>
      <c r="R97" s="16">
        <v>19647520.721333336</v>
      </c>
      <c r="S97" s="117">
        <f t="shared" si="11"/>
        <v>4915.1733464754725</v>
      </c>
      <c r="T97" s="181">
        <v>4110</v>
      </c>
      <c r="U97" s="179"/>
      <c r="V97" s="67">
        <v>3923.2872894158977</v>
      </c>
      <c r="W97" s="15"/>
      <c r="X97" s="15">
        <f t="shared" si="12"/>
        <v>1252.820143897045</v>
      </c>
      <c r="Y97" s="15"/>
      <c r="Z97" s="15">
        <f t="shared" si="15"/>
        <v>0</v>
      </c>
      <c r="AA97">
        <v>3411</v>
      </c>
      <c r="AB97" s="53">
        <f t="shared" si="13"/>
        <v>512.2872894158977</v>
      </c>
      <c r="AC97">
        <v>3089</v>
      </c>
      <c r="AD97" s="53">
        <f t="shared" si="14"/>
        <v>834.2872894158977</v>
      </c>
      <c r="AE97" t="s">
        <v>204</v>
      </c>
      <c r="AF97" t="s">
        <v>205</v>
      </c>
      <c r="AH97" s="136"/>
      <c r="AJ97" s="53"/>
    </row>
    <row r="98" spans="1:36" customFormat="1" ht="15.6" x14ac:dyDescent="0.3">
      <c r="A98" s="65">
        <v>123</v>
      </c>
      <c r="B98" s="57">
        <v>123</v>
      </c>
      <c r="C98" s="210">
        <v>462000607</v>
      </c>
      <c r="D98" s="211" t="s">
        <v>216</v>
      </c>
      <c r="E98" s="14"/>
      <c r="F98" s="71">
        <v>59</v>
      </c>
      <c r="G98" s="177" t="s">
        <v>35</v>
      </c>
      <c r="H98" s="177" t="s">
        <v>96</v>
      </c>
      <c r="I98" s="13"/>
      <c r="J98" s="13" t="s">
        <v>87</v>
      </c>
      <c r="K98" s="15">
        <v>3954.49</v>
      </c>
      <c r="L98" s="15">
        <v>3991.88</v>
      </c>
      <c r="M98" s="117">
        <f t="shared" si="8"/>
        <v>-37.390000000000327</v>
      </c>
      <c r="N98" s="117">
        <f t="shared" si="9"/>
        <v>-183776.32631516381</v>
      </c>
      <c r="O98" s="15">
        <f t="shared" si="10"/>
        <v>3928.077777777778</v>
      </c>
      <c r="P98" s="15">
        <v>15533544.291444445</v>
      </c>
      <c r="Q98" s="15">
        <v>2347639</v>
      </c>
      <c r="R98" s="16">
        <v>19436791.779888891</v>
      </c>
      <c r="S98" s="117">
        <f t="shared" si="11"/>
        <v>4915.1197195817649</v>
      </c>
      <c r="T98" s="181">
        <v>4110</v>
      </c>
      <c r="U98" s="179"/>
      <c r="V98" s="67">
        <v>3983.9866651850207</v>
      </c>
      <c r="W98" s="15"/>
      <c r="X98" s="15">
        <f t="shared" si="12"/>
        <v>1233.7189184225097</v>
      </c>
      <c r="Y98" s="15"/>
      <c r="Z98" s="15">
        <f t="shared" si="15"/>
        <v>0</v>
      </c>
      <c r="AA98">
        <v>3411</v>
      </c>
      <c r="AB98" s="53">
        <f t="shared" si="13"/>
        <v>572.98666518502068</v>
      </c>
      <c r="AC98">
        <v>3089</v>
      </c>
      <c r="AD98" s="53">
        <f t="shared" si="14"/>
        <v>894.98666518502068</v>
      </c>
      <c r="AE98" t="s">
        <v>204</v>
      </c>
      <c r="AF98" t="s">
        <v>205</v>
      </c>
      <c r="AH98" s="136"/>
      <c r="AJ98" s="53"/>
    </row>
    <row r="99" spans="1:36" customFormat="1" ht="15.6" x14ac:dyDescent="0.3">
      <c r="A99" s="65">
        <v>133</v>
      </c>
      <c r="B99" s="57">
        <v>133</v>
      </c>
      <c r="C99" s="210">
        <v>462000608</v>
      </c>
      <c r="D99" s="211" t="s">
        <v>217</v>
      </c>
      <c r="E99" s="14"/>
      <c r="F99" s="71">
        <v>58</v>
      </c>
      <c r="G99" s="177" t="s">
        <v>35</v>
      </c>
      <c r="H99" s="177" t="s">
        <v>96</v>
      </c>
      <c r="I99" s="13"/>
      <c r="J99" s="13" t="s">
        <v>87</v>
      </c>
      <c r="K99" s="15">
        <v>3925.2</v>
      </c>
      <c r="L99" s="15">
        <v>3960.25</v>
      </c>
      <c r="M99" s="117">
        <f t="shared" si="8"/>
        <v>-35.050000000000182</v>
      </c>
      <c r="N99" s="117">
        <f t="shared" si="9"/>
        <v>-172500.74081592535</v>
      </c>
      <c r="O99" s="15">
        <f t="shared" si="10"/>
        <v>3928.0777777777776</v>
      </c>
      <c r="P99" s="15">
        <v>15418490.893333333</v>
      </c>
      <c r="Q99" s="15">
        <v>2355537</v>
      </c>
      <c r="R99" s="16">
        <v>19318114.346666668</v>
      </c>
      <c r="S99" s="117">
        <f t="shared" si="11"/>
        <v>4921.5617921804414</v>
      </c>
      <c r="T99" s="181">
        <v>4058</v>
      </c>
      <c r="U99" s="179"/>
      <c r="V99" s="67">
        <v>3785.2648372686663</v>
      </c>
      <c r="W99" s="15"/>
      <c r="X99" s="15">
        <f t="shared" si="12"/>
        <v>1300.1895517914918</v>
      </c>
      <c r="Y99" s="15"/>
      <c r="Z99" s="15">
        <f t="shared" si="15"/>
        <v>0</v>
      </c>
      <c r="AA99">
        <v>3411</v>
      </c>
      <c r="AB99" s="53">
        <f t="shared" si="13"/>
        <v>374.26483726866627</v>
      </c>
      <c r="AC99">
        <v>3089</v>
      </c>
      <c r="AD99" s="53">
        <f t="shared" si="14"/>
        <v>696.26483726866627</v>
      </c>
      <c r="AE99" t="s">
        <v>204</v>
      </c>
      <c r="AF99" t="s">
        <v>205</v>
      </c>
      <c r="AH99" s="136"/>
      <c r="AJ99" s="53"/>
    </row>
    <row r="100" spans="1:36" customFormat="1" ht="15.6" x14ac:dyDescent="0.3">
      <c r="A100" s="65">
        <v>134</v>
      </c>
      <c r="B100" s="57">
        <v>134</v>
      </c>
      <c r="C100" s="210">
        <v>462000609</v>
      </c>
      <c r="D100" s="211" t="s">
        <v>217</v>
      </c>
      <c r="E100" s="14"/>
      <c r="F100" s="71">
        <v>59</v>
      </c>
      <c r="G100" s="177" t="s">
        <v>35</v>
      </c>
      <c r="H100" s="177" t="s">
        <v>96</v>
      </c>
      <c r="I100" s="13"/>
      <c r="J100" s="13" t="s">
        <v>87</v>
      </c>
      <c r="K100" s="15">
        <v>3952.6</v>
      </c>
      <c r="L100" s="15">
        <v>3952.6</v>
      </c>
      <c r="M100" s="117">
        <f t="shared" si="8"/>
        <v>0</v>
      </c>
      <c r="N100" s="117">
        <f t="shared" si="9"/>
        <v>0</v>
      </c>
      <c r="O100" s="15">
        <f t="shared" si="10"/>
        <v>3928.0777777777776</v>
      </c>
      <c r="P100" s="15">
        <v>15526120.224444443</v>
      </c>
      <c r="Q100" s="15">
        <v>2343817</v>
      </c>
      <c r="R100" s="16">
        <v>19424802.228888888</v>
      </c>
      <c r="S100" s="117">
        <f t="shared" si="11"/>
        <v>4914.4366313031642</v>
      </c>
      <c r="T100" s="181">
        <v>4058</v>
      </c>
      <c r="U100" s="179"/>
      <c r="V100" s="67">
        <v>3779.8978477002079</v>
      </c>
      <c r="W100" s="15"/>
      <c r="X100" s="15">
        <f t="shared" si="12"/>
        <v>1300.1506467412182</v>
      </c>
      <c r="Y100" s="15"/>
      <c r="Z100" s="15">
        <f t="shared" si="15"/>
        <v>0</v>
      </c>
      <c r="AA100">
        <v>3411</v>
      </c>
      <c r="AB100" s="53">
        <f t="shared" si="13"/>
        <v>368.89784770020788</v>
      </c>
      <c r="AC100">
        <v>3089</v>
      </c>
      <c r="AD100" s="53">
        <f t="shared" si="14"/>
        <v>690.89784770020788</v>
      </c>
      <c r="AE100" t="s">
        <v>204</v>
      </c>
      <c r="AF100" t="s">
        <v>205</v>
      </c>
      <c r="AH100" s="136"/>
      <c r="AJ100" s="53"/>
    </row>
    <row r="101" spans="1:36" customFormat="1" ht="15.6" x14ac:dyDescent="0.3">
      <c r="A101" s="65">
        <v>140</v>
      </c>
      <c r="B101" s="57">
        <v>140</v>
      </c>
      <c r="C101" s="210">
        <v>462000610</v>
      </c>
      <c r="D101" s="211" t="s">
        <v>231</v>
      </c>
      <c r="E101" s="14"/>
      <c r="F101" s="71">
        <v>58</v>
      </c>
      <c r="G101" s="177" t="s">
        <v>35</v>
      </c>
      <c r="H101" s="177" t="s">
        <v>96</v>
      </c>
      <c r="I101" s="13"/>
      <c r="J101" s="13" t="s">
        <v>87</v>
      </c>
      <c r="K101" s="15">
        <v>3925.6</v>
      </c>
      <c r="L101" s="15">
        <v>3955.18</v>
      </c>
      <c r="M101" s="117">
        <f t="shared" si="8"/>
        <v>-29.579999999999927</v>
      </c>
      <c r="N101" s="117">
        <f t="shared" si="9"/>
        <v>-145580.581148495</v>
      </c>
      <c r="O101" s="15">
        <f t="shared" si="10"/>
        <v>3928.0777777777776</v>
      </c>
      <c r="P101" s="15">
        <v>15420062.124444444</v>
      </c>
      <c r="Q101" s="15">
        <v>2355881</v>
      </c>
      <c r="R101" s="16">
        <v>19320186.928888891</v>
      </c>
      <c r="S101" s="117">
        <f t="shared" si="11"/>
        <v>4921.5882741208707</v>
      </c>
      <c r="T101" s="181">
        <v>4058</v>
      </c>
      <c r="U101" s="179"/>
      <c r="V101" s="67">
        <v>3796.0162341129981</v>
      </c>
      <c r="W101" s="15"/>
      <c r="X101" s="15">
        <f t="shared" si="12"/>
        <v>1296.5140216980344</v>
      </c>
      <c r="Y101" s="15"/>
      <c r="Z101" s="15">
        <f t="shared" si="15"/>
        <v>0</v>
      </c>
      <c r="AA101">
        <v>3411</v>
      </c>
      <c r="AB101" s="53">
        <f t="shared" si="13"/>
        <v>385.01623411299806</v>
      </c>
      <c r="AC101">
        <v>3089</v>
      </c>
      <c r="AD101" s="53">
        <f t="shared" si="14"/>
        <v>707.01623411299806</v>
      </c>
      <c r="AE101" t="s">
        <v>204</v>
      </c>
      <c r="AF101" t="s">
        <v>205</v>
      </c>
      <c r="AH101" s="136"/>
      <c r="AJ101" s="53"/>
    </row>
    <row r="102" spans="1:36" customFormat="1" ht="15.6" x14ac:dyDescent="0.3">
      <c r="A102" s="65">
        <v>150</v>
      </c>
      <c r="B102" s="57">
        <v>150</v>
      </c>
      <c r="C102" s="210">
        <v>452000064</v>
      </c>
      <c r="D102" s="211" t="s">
        <v>206</v>
      </c>
      <c r="E102" s="14"/>
      <c r="F102" s="71">
        <v>57</v>
      </c>
      <c r="G102" s="177" t="s">
        <v>35</v>
      </c>
      <c r="H102" s="177" t="s">
        <v>96</v>
      </c>
      <c r="I102" s="13"/>
      <c r="J102" s="13" t="s">
        <v>87</v>
      </c>
      <c r="K102" s="15">
        <v>3858.8</v>
      </c>
      <c r="L102" s="15">
        <v>3887.4</v>
      </c>
      <c r="M102" s="117">
        <f t="shared" si="8"/>
        <v>-28.599999999999909</v>
      </c>
      <c r="N102" s="117">
        <f t="shared" si="9"/>
        <v>-140934.44302799902</v>
      </c>
      <c r="O102" s="15">
        <f t="shared" si="10"/>
        <v>3928.0777777777776</v>
      </c>
      <c r="P102" s="15">
        <v>15157666.528888889</v>
      </c>
      <c r="Q102" s="15">
        <v>2339676</v>
      </c>
      <c r="R102" s="16">
        <v>19015308.697777778</v>
      </c>
      <c r="S102" s="117">
        <f t="shared" si="11"/>
        <v>4927.77772825173</v>
      </c>
      <c r="T102" s="181">
        <v>4058</v>
      </c>
      <c r="U102" s="179"/>
      <c r="V102" s="67">
        <v>3818.3605039302251</v>
      </c>
      <c r="W102" s="15"/>
      <c r="X102" s="15">
        <f t="shared" si="12"/>
        <v>1290.5480567326176</v>
      </c>
      <c r="Y102" s="15"/>
      <c r="Z102" s="15">
        <f t="shared" si="15"/>
        <v>0</v>
      </c>
      <c r="AA102">
        <v>3411</v>
      </c>
      <c r="AB102" s="53">
        <f t="shared" si="13"/>
        <v>407.36050393022515</v>
      </c>
      <c r="AC102">
        <v>3089</v>
      </c>
      <c r="AD102" s="53">
        <f t="shared" si="14"/>
        <v>729.36050393022515</v>
      </c>
      <c r="AE102" t="s">
        <v>204</v>
      </c>
      <c r="AF102" t="s">
        <v>205</v>
      </c>
      <c r="AH102" s="136"/>
      <c r="AJ102" s="53"/>
    </row>
    <row r="103" spans="1:36" customFormat="1" ht="15.6" x14ac:dyDescent="0.3">
      <c r="A103" s="65">
        <v>156</v>
      </c>
      <c r="B103" s="57">
        <v>156</v>
      </c>
      <c r="C103" s="210">
        <v>452000065</v>
      </c>
      <c r="D103" s="211" t="s">
        <v>224</v>
      </c>
      <c r="E103" s="14"/>
      <c r="F103" s="71">
        <v>58</v>
      </c>
      <c r="G103" s="177" t="s">
        <v>35</v>
      </c>
      <c r="H103" s="177" t="s">
        <v>96</v>
      </c>
      <c r="I103" s="13"/>
      <c r="J103" s="13" t="s">
        <v>87</v>
      </c>
      <c r="K103" s="15">
        <v>3853.2</v>
      </c>
      <c r="L103" s="15">
        <v>3886.56</v>
      </c>
      <c r="M103" s="117">
        <f t="shared" si="8"/>
        <v>-33.360000000000127</v>
      </c>
      <c r="N103" s="117">
        <f t="shared" si="9"/>
        <v>-164544.32606581607</v>
      </c>
      <c r="O103" s="15">
        <f t="shared" si="10"/>
        <v>3928.077777777778</v>
      </c>
      <c r="P103" s="15">
        <v>15135669.293333333</v>
      </c>
      <c r="Q103" s="15">
        <v>2354029</v>
      </c>
      <c r="R103" s="16">
        <v>19005461.546666667</v>
      </c>
      <c r="S103" s="117">
        <f t="shared" si="11"/>
        <v>4932.3838748745638</v>
      </c>
      <c r="T103" s="181">
        <v>4058</v>
      </c>
      <c r="U103" s="179"/>
      <c r="V103" s="67">
        <v>3872.8404115586691</v>
      </c>
      <c r="W103" s="15"/>
      <c r="X103" s="15">
        <f t="shared" si="12"/>
        <v>1273.5830426045025</v>
      </c>
      <c r="Y103" s="15"/>
      <c r="Z103" s="15">
        <f t="shared" si="15"/>
        <v>0</v>
      </c>
      <c r="AA103">
        <v>3411</v>
      </c>
      <c r="AB103" s="53">
        <f t="shared" si="13"/>
        <v>461.84041155866908</v>
      </c>
      <c r="AC103">
        <v>3089</v>
      </c>
      <c r="AD103" s="53">
        <f t="shared" si="14"/>
        <v>783.84041155866908</v>
      </c>
      <c r="AE103" t="s">
        <v>204</v>
      </c>
      <c r="AF103" t="s">
        <v>205</v>
      </c>
      <c r="AH103" s="136"/>
      <c r="AJ103" s="53"/>
    </row>
    <row r="104" spans="1:36" customFormat="1" ht="15.6" x14ac:dyDescent="0.3">
      <c r="A104" s="65">
        <v>167</v>
      </c>
      <c r="B104" s="57">
        <v>167</v>
      </c>
      <c r="C104" s="210">
        <v>452000066</v>
      </c>
      <c r="D104" s="211" t="s">
        <v>232</v>
      </c>
      <c r="E104" s="14"/>
      <c r="F104" s="71">
        <v>59</v>
      </c>
      <c r="G104" s="177" t="s">
        <v>35</v>
      </c>
      <c r="H104" s="177" t="s">
        <v>96</v>
      </c>
      <c r="I104" s="13"/>
      <c r="J104" s="13" t="s">
        <v>87</v>
      </c>
      <c r="K104" s="15">
        <v>3921.05</v>
      </c>
      <c r="L104" s="15">
        <v>3957.75</v>
      </c>
      <c r="M104" s="117">
        <f t="shared" si="8"/>
        <v>-36.699999999999818</v>
      </c>
      <c r="N104" s="117">
        <f t="shared" si="9"/>
        <v>-180565.78121530564</v>
      </c>
      <c r="O104" s="15">
        <f t="shared" si="10"/>
        <v>3928.077777777778</v>
      </c>
      <c r="P104" s="15">
        <v>15402189.370555557</v>
      </c>
      <c r="Q104" s="15">
        <v>2347113</v>
      </c>
      <c r="R104" s="16">
        <v>19291756.306111112</v>
      </c>
      <c r="S104" s="117">
        <f t="shared" si="11"/>
        <v>4920.0485344770177</v>
      </c>
      <c r="T104" s="181">
        <v>4058</v>
      </c>
      <c r="U104" s="179"/>
      <c r="V104" s="67">
        <v>3768.5474325500441</v>
      </c>
      <c r="W104" s="15"/>
      <c r="X104" s="15">
        <f t="shared" si="12"/>
        <v>1305.5556875790187</v>
      </c>
      <c r="Y104" s="15"/>
      <c r="Z104" s="15">
        <f t="shared" si="15"/>
        <v>0</v>
      </c>
      <c r="AA104">
        <v>3411</v>
      </c>
      <c r="AB104" s="53">
        <f t="shared" si="13"/>
        <v>357.54743255004405</v>
      </c>
      <c r="AC104">
        <v>3089</v>
      </c>
      <c r="AD104" s="53">
        <f t="shared" si="14"/>
        <v>679.54743255004405</v>
      </c>
      <c r="AE104" t="s">
        <v>204</v>
      </c>
      <c r="AF104" t="s">
        <v>205</v>
      </c>
      <c r="AH104" s="136"/>
      <c r="AJ104" s="53"/>
    </row>
    <row r="105" spans="1:36" customFormat="1" ht="15.6" x14ac:dyDescent="0.3">
      <c r="A105" s="65">
        <v>172</v>
      </c>
      <c r="B105" s="57">
        <v>172</v>
      </c>
      <c r="C105" s="210">
        <v>462000612</v>
      </c>
      <c r="D105" s="211" t="s">
        <v>200</v>
      </c>
      <c r="E105" s="14"/>
      <c r="F105" s="71">
        <v>59</v>
      </c>
      <c r="G105" s="177" t="s">
        <v>35</v>
      </c>
      <c r="H105" s="177" t="s">
        <v>96</v>
      </c>
      <c r="I105" s="13"/>
      <c r="J105" s="13" t="s">
        <v>87</v>
      </c>
      <c r="K105" s="15">
        <v>3945.46</v>
      </c>
      <c r="L105" s="15">
        <v>3984.65</v>
      </c>
      <c r="M105" s="117">
        <f t="shared" si="8"/>
        <v>-39.190000000000055</v>
      </c>
      <c r="N105" s="117">
        <f t="shared" si="9"/>
        <v>-192818.38416294928</v>
      </c>
      <c r="O105" s="15">
        <f t="shared" si="10"/>
        <v>3928.0777777777771</v>
      </c>
      <c r="P105" s="15">
        <v>15498073.749111108</v>
      </c>
      <c r="Q105" s="15">
        <v>2361894</v>
      </c>
      <c r="R105" s="16">
        <v>19412024.036222219</v>
      </c>
      <c r="S105" s="117">
        <f t="shared" si="11"/>
        <v>4920.0914560589181</v>
      </c>
      <c r="T105" s="181">
        <v>4058</v>
      </c>
      <c r="U105" s="179"/>
      <c r="V105" s="67">
        <v>3872.9439293598234</v>
      </c>
      <c r="W105" s="15"/>
      <c r="X105" s="15">
        <f t="shared" si="12"/>
        <v>1270.3750805068285</v>
      </c>
      <c r="Y105" s="15"/>
      <c r="Z105" s="15">
        <f t="shared" si="15"/>
        <v>0</v>
      </c>
      <c r="AA105">
        <v>3411</v>
      </c>
      <c r="AB105" s="53">
        <f t="shared" si="13"/>
        <v>461.94392935982341</v>
      </c>
      <c r="AC105">
        <v>3089</v>
      </c>
      <c r="AD105" s="53">
        <f t="shared" si="14"/>
        <v>783.94392935982341</v>
      </c>
      <c r="AE105" t="s">
        <v>204</v>
      </c>
      <c r="AF105" t="s">
        <v>205</v>
      </c>
      <c r="AH105" s="136"/>
      <c r="AJ105" s="53"/>
    </row>
    <row r="106" spans="1:36" customFormat="1" ht="15.6" x14ac:dyDescent="0.3">
      <c r="A106" s="65">
        <v>175</v>
      </c>
      <c r="B106" s="57">
        <v>175</v>
      </c>
      <c r="C106" s="210">
        <v>452000067</v>
      </c>
      <c r="D106" s="211" t="s">
        <v>208</v>
      </c>
      <c r="E106" s="14"/>
      <c r="F106" s="71">
        <v>58</v>
      </c>
      <c r="G106" s="177" t="s">
        <v>35</v>
      </c>
      <c r="H106" s="177" t="s">
        <v>96</v>
      </c>
      <c r="I106" s="13"/>
      <c r="J106" s="13" t="s">
        <v>87</v>
      </c>
      <c r="K106" s="15">
        <v>3845.95</v>
      </c>
      <c r="L106" s="15">
        <v>3845.95</v>
      </c>
      <c r="M106" s="117">
        <f t="shared" si="8"/>
        <v>0</v>
      </c>
      <c r="N106" s="117">
        <f t="shared" si="9"/>
        <v>0</v>
      </c>
      <c r="O106" s="15">
        <f t="shared" si="10"/>
        <v>3928.0777777777776</v>
      </c>
      <c r="P106" s="15">
        <v>15107190.729444442</v>
      </c>
      <c r="Q106" s="15">
        <v>2354029</v>
      </c>
      <c r="R106" s="16">
        <v>18974130.993888885</v>
      </c>
      <c r="S106" s="117">
        <f t="shared" si="11"/>
        <v>4933.5355357945073</v>
      </c>
      <c r="T106" s="181">
        <v>4058</v>
      </c>
      <c r="U106" s="179"/>
      <c r="V106" s="67">
        <v>3972.2709997840639</v>
      </c>
      <c r="W106" s="15"/>
      <c r="X106" s="15">
        <f t="shared" si="12"/>
        <v>1241.9936948064969</v>
      </c>
      <c r="Y106" s="15"/>
      <c r="Z106" s="15">
        <f t="shared" si="15"/>
        <v>0</v>
      </c>
      <c r="AA106">
        <v>3411</v>
      </c>
      <c r="AB106" s="53">
        <f t="shared" si="13"/>
        <v>561.27099978406386</v>
      </c>
      <c r="AC106">
        <v>3089</v>
      </c>
      <c r="AD106" s="53">
        <f t="shared" si="14"/>
        <v>883.27099978406386</v>
      </c>
      <c r="AE106" t="s">
        <v>204</v>
      </c>
      <c r="AF106" t="s">
        <v>205</v>
      </c>
      <c r="AH106" s="136"/>
      <c r="AJ106" s="53"/>
    </row>
    <row r="107" spans="1:36" customFormat="1" ht="15.6" x14ac:dyDescent="0.3">
      <c r="A107" s="65">
        <v>183</v>
      </c>
      <c r="B107" s="57">
        <v>183</v>
      </c>
      <c r="C107" s="210">
        <v>452000068</v>
      </c>
      <c r="D107" s="211" t="s">
        <v>225</v>
      </c>
      <c r="E107" s="14"/>
      <c r="F107" s="71">
        <v>59</v>
      </c>
      <c r="G107" s="177" t="s">
        <v>35</v>
      </c>
      <c r="H107" s="177" t="s">
        <v>96</v>
      </c>
      <c r="I107" s="13"/>
      <c r="J107" s="13" t="s">
        <v>87</v>
      </c>
      <c r="K107" s="15">
        <v>3983</v>
      </c>
      <c r="L107" s="15">
        <v>4020.17</v>
      </c>
      <c r="M107" s="117">
        <f t="shared" si="8"/>
        <v>-37.170000000000073</v>
      </c>
      <c r="N107" s="117">
        <f t="shared" si="9"/>
        <v>-182979.77681370865</v>
      </c>
      <c r="O107" s="15">
        <f t="shared" si="10"/>
        <v>3928.0777777777776</v>
      </c>
      <c r="P107" s="15">
        <v>15645533.788888888</v>
      </c>
      <c r="Q107" s="15">
        <v>2395080</v>
      </c>
      <c r="R107" s="16">
        <v>19607437.477777779</v>
      </c>
      <c r="S107" s="117">
        <f t="shared" si="11"/>
        <v>4922.7811894998194</v>
      </c>
      <c r="T107" s="181">
        <v>4058</v>
      </c>
      <c r="U107" s="179"/>
      <c r="V107" s="67">
        <v>3965.1332462442851</v>
      </c>
      <c r="W107" s="15"/>
      <c r="X107" s="15">
        <f t="shared" si="12"/>
        <v>1241.5172161396099</v>
      </c>
      <c r="Y107" s="15"/>
      <c r="Z107" s="15">
        <f t="shared" si="15"/>
        <v>0</v>
      </c>
      <c r="AA107">
        <v>3411</v>
      </c>
      <c r="AB107" s="53">
        <f t="shared" si="13"/>
        <v>554.13324624428515</v>
      </c>
      <c r="AC107">
        <v>3089</v>
      </c>
      <c r="AD107" s="53">
        <f t="shared" si="14"/>
        <v>876.13324624428515</v>
      </c>
      <c r="AE107" t="s">
        <v>204</v>
      </c>
      <c r="AF107" t="s">
        <v>205</v>
      </c>
      <c r="AH107" s="136"/>
      <c r="AJ107" s="53"/>
    </row>
    <row r="108" spans="1:36" customFormat="1" ht="15.6" x14ac:dyDescent="0.3">
      <c r="A108" s="65">
        <v>188</v>
      </c>
      <c r="B108" s="57">
        <v>188</v>
      </c>
      <c r="C108" s="210">
        <v>462000047</v>
      </c>
      <c r="D108" s="211" t="s">
        <v>213</v>
      </c>
      <c r="E108" s="14"/>
      <c r="F108" s="71">
        <v>59</v>
      </c>
      <c r="G108" s="177" t="s">
        <v>35</v>
      </c>
      <c r="H108" s="177" t="s">
        <v>230</v>
      </c>
      <c r="I108" s="13"/>
      <c r="J108" s="13" t="s">
        <v>92</v>
      </c>
      <c r="K108" s="15">
        <v>3697.81</v>
      </c>
      <c r="L108" s="15">
        <v>3697.81</v>
      </c>
      <c r="M108" s="117">
        <f t="shared" si="8"/>
        <v>0</v>
      </c>
      <c r="N108" s="117">
        <f t="shared" si="9"/>
        <v>0</v>
      </c>
      <c r="O108" s="15">
        <f t="shared" si="10"/>
        <v>4031.0117647058823</v>
      </c>
      <c r="P108" s="15">
        <v>14905915.613647059</v>
      </c>
      <c r="Q108" s="15">
        <v>2349275</v>
      </c>
      <c r="R108" s="16">
        <v>18776208.625764705</v>
      </c>
      <c r="S108" s="117">
        <f t="shared" si="11"/>
        <v>5077.6564035915053</v>
      </c>
      <c r="T108" s="181">
        <v>4058</v>
      </c>
      <c r="U108" s="179"/>
      <c r="V108" s="67">
        <v>3806.4442613948386</v>
      </c>
      <c r="W108" s="15"/>
      <c r="X108" s="15">
        <f t="shared" si="12"/>
        <v>1333.9631569255771</v>
      </c>
      <c r="Y108" s="15"/>
      <c r="Z108" s="15">
        <f t="shared" si="15"/>
        <v>0</v>
      </c>
      <c r="AA108">
        <v>3411</v>
      </c>
      <c r="AB108" s="53">
        <f t="shared" si="13"/>
        <v>395.44426139483858</v>
      </c>
      <c r="AC108">
        <v>3089</v>
      </c>
      <c r="AD108" s="53">
        <f t="shared" si="14"/>
        <v>717.44426139483858</v>
      </c>
      <c r="AE108" t="s">
        <v>204</v>
      </c>
      <c r="AF108" t="s">
        <v>205</v>
      </c>
      <c r="AH108" s="136"/>
      <c r="AJ108" s="53"/>
    </row>
    <row r="109" spans="1:36" customFormat="1" ht="15.6" x14ac:dyDescent="0.3">
      <c r="A109" s="65">
        <v>194</v>
      </c>
      <c r="B109" s="57">
        <v>194</v>
      </c>
      <c r="C109" s="210">
        <v>452000002</v>
      </c>
      <c r="D109" s="211" t="s">
        <v>233</v>
      </c>
      <c r="E109" s="14"/>
      <c r="F109" s="71">
        <v>59</v>
      </c>
      <c r="G109" s="177" t="s">
        <v>35</v>
      </c>
      <c r="H109" s="177" t="s">
        <v>230</v>
      </c>
      <c r="I109" s="13"/>
      <c r="J109" s="13" t="s">
        <v>92</v>
      </c>
      <c r="K109" s="15">
        <v>3719.7</v>
      </c>
      <c r="L109" s="15">
        <v>3719.7</v>
      </c>
      <c r="M109" s="117">
        <f t="shared" si="8"/>
        <v>0</v>
      </c>
      <c r="N109" s="117">
        <f t="shared" si="9"/>
        <v>0</v>
      </c>
      <c r="O109" s="15">
        <f t="shared" si="10"/>
        <v>4031.0117647058823</v>
      </c>
      <c r="P109" s="15">
        <v>14994154.46117647</v>
      </c>
      <c r="Q109" s="15">
        <v>2395424</v>
      </c>
      <c r="R109" s="16">
        <v>18919600.474117644</v>
      </c>
      <c r="S109" s="117">
        <f t="shared" si="11"/>
        <v>5086.3242933886186</v>
      </c>
      <c r="T109" s="181">
        <v>4058</v>
      </c>
      <c r="U109" s="179"/>
      <c r="V109" s="67">
        <v>3715.0227048371175</v>
      </c>
      <c r="W109" s="15"/>
      <c r="X109" s="15">
        <f t="shared" si="12"/>
        <v>1369.123339883228</v>
      </c>
      <c r="Y109" s="15"/>
      <c r="Z109" s="15">
        <f t="shared" si="15"/>
        <v>0</v>
      </c>
      <c r="AA109">
        <v>3411</v>
      </c>
      <c r="AB109" s="53">
        <f t="shared" si="13"/>
        <v>304.02270483711754</v>
      </c>
      <c r="AC109">
        <v>3089</v>
      </c>
      <c r="AD109" s="53">
        <f t="shared" si="14"/>
        <v>626.02270483711754</v>
      </c>
      <c r="AE109" t="s">
        <v>204</v>
      </c>
      <c r="AF109" t="s">
        <v>205</v>
      </c>
      <c r="AH109" s="136"/>
      <c r="AJ109" s="53"/>
    </row>
    <row r="110" spans="1:36" customFormat="1" ht="15.6" x14ac:dyDescent="0.3">
      <c r="A110" s="65">
        <v>41</v>
      </c>
      <c r="B110" s="57">
        <v>41</v>
      </c>
      <c r="C110" s="210">
        <v>141000097</v>
      </c>
      <c r="D110" s="211" t="s">
        <v>218</v>
      </c>
      <c r="E110" s="14"/>
      <c r="F110" s="71">
        <v>58</v>
      </c>
      <c r="G110" s="177" t="s">
        <v>32</v>
      </c>
      <c r="H110" s="177" t="s">
        <v>95</v>
      </c>
      <c r="I110" s="13"/>
      <c r="J110" s="13" t="s">
        <v>92</v>
      </c>
      <c r="K110" s="15">
        <v>4087.34</v>
      </c>
      <c r="L110" s="15">
        <v>4087.34</v>
      </c>
      <c r="M110" s="117">
        <f t="shared" si="8"/>
        <v>0</v>
      </c>
      <c r="N110" s="117">
        <f t="shared" si="9"/>
        <v>0</v>
      </c>
      <c r="O110" s="15">
        <f t="shared" si="10"/>
        <v>2206.0499999999997</v>
      </c>
      <c r="P110" s="15">
        <v>9016876.4069999997</v>
      </c>
      <c r="Q110" s="15">
        <v>4027657</v>
      </c>
      <c r="R110" s="16">
        <v>15672366.039799999</v>
      </c>
      <c r="S110" s="117">
        <f t="shared" si="11"/>
        <v>3834.3680828607357</v>
      </c>
      <c r="T110" s="181">
        <v>3799</v>
      </c>
      <c r="U110" s="179"/>
      <c r="V110" s="67">
        <v>3716.7806661570389</v>
      </c>
      <c r="W110" s="15"/>
      <c r="X110" s="15">
        <f t="shared" si="12"/>
        <v>1031.6368995820451</v>
      </c>
      <c r="Y110" s="15"/>
      <c r="Z110" s="15">
        <f t="shared" si="15"/>
        <v>0</v>
      </c>
      <c r="AA110">
        <v>3411</v>
      </c>
      <c r="AB110" s="53">
        <f t="shared" si="13"/>
        <v>305.78066615703892</v>
      </c>
      <c r="AC110">
        <v>3089</v>
      </c>
      <c r="AD110" s="53">
        <f t="shared" si="14"/>
        <v>627.78066615703892</v>
      </c>
      <c r="AE110" t="s">
        <v>204</v>
      </c>
      <c r="AF110" t="s">
        <v>205</v>
      </c>
      <c r="AH110" s="136"/>
      <c r="AJ110" s="53"/>
    </row>
    <row r="111" spans="1:36" customFormat="1" ht="15.6" x14ac:dyDescent="0.3">
      <c r="A111" s="65">
        <v>66</v>
      </c>
      <c r="B111" s="57">
        <v>66</v>
      </c>
      <c r="C111" s="210">
        <v>452000062</v>
      </c>
      <c r="D111" s="211" t="s">
        <v>226</v>
      </c>
      <c r="E111" s="14"/>
      <c r="F111" s="71">
        <v>55</v>
      </c>
      <c r="G111" s="177" t="s">
        <v>35</v>
      </c>
      <c r="H111" s="177" t="s">
        <v>89</v>
      </c>
      <c r="I111" s="13"/>
      <c r="J111" s="13" t="s">
        <v>92</v>
      </c>
      <c r="K111" s="15">
        <v>3726.94</v>
      </c>
      <c r="L111" s="15">
        <v>3756.35</v>
      </c>
      <c r="M111" s="117">
        <f t="shared" si="8"/>
        <v>-29.409999999999854</v>
      </c>
      <c r="N111" s="117">
        <f t="shared" si="9"/>
        <v>-148313.37217737804</v>
      </c>
      <c r="O111" s="15">
        <f t="shared" si="10"/>
        <v>4031.0117647058828</v>
      </c>
      <c r="P111" s="15">
        <v>15023338.986352943</v>
      </c>
      <c r="Q111" s="15">
        <v>2238460</v>
      </c>
      <c r="R111" s="16">
        <v>18794799.024235297</v>
      </c>
      <c r="S111" s="117">
        <f t="shared" si="11"/>
        <v>5042.9572314647667</v>
      </c>
      <c r="T111" s="181">
        <v>3648</v>
      </c>
      <c r="U111" s="179"/>
      <c r="V111" s="67">
        <v>3652.5695496132594</v>
      </c>
      <c r="W111" s="15"/>
      <c r="X111" s="15">
        <f t="shared" si="12"/>
        <v>1380.6601525215924</v>
      </c>
      <c r="Y111" s="15"/>
      <c r="Z111" s="15">
        <f t="shared" si="15"/>
        <v>0</v>
      </c>
      <c r="AA111">
        <v>3411</v>
      </c>
      <c r="AB111" s="53">
        <f t="shared" si="13"/>
        <v>241.56954961325937</v>
      </c>
      <c r="AC111">
        <v>3089</v>
      </c>
      <c r="AD111" s="53">
        <f t="shared" si="14"/>
        <v>563.56954961325937</v>
      </c>
      <c r="AE111" t="s">
        <v>204</v>
      </c>
      <c r="AF111" t="s">
        <v>205</v>
      </c>
      <c r="AH111" s="136"/>
      <c r="AJ111" s="53"/>
    </row>
    <row r="112" spans="1:36" customFormat="1" ht="15.6" x14ac:dyDescent="0.3">
      <c r="A112" s="65">
        <v>74</v>
      </c>
      <c r="B112" s="57">
        <v>74</v>
      </c>
      <c r="C112" s="210">
        <v>462000234</v>
      </c>
      <c r="D112" s="211" t="s">
        <v>197</v>
      </c>
      <c r="E112" s="14"/>
      <c r="F112" s="71">
        <v>58</v>
      </c>
      <c r="G112" s="177" t="s">
        <v>35</v>
      </c>
      <c r="H112" s="177" t="s">
        <v>89</v>
      </c>
      <c r="I112" s="13"/>
      <c r="J112" s="13" t="s">
        <v>92</v>
      </c>
      <c r="K112" s="15">
        <v>3856.77</v>
      </c>
      <c r="L112" s="15">
        <v>3884.9</v>
      </c>
      <c r="M112" s="117">
        <f t="shared" si="8"/>
        <v>-28.130000000000109</v>
      </c>
      <c r="N112" s="117">
        <f t="shared" si="9"/>
        <v>-141920.06230608418</v>
      </c>
      <c r="O112" s="15">
        <f t="shared" si="10"/>
        <v>4031.0117647058823</v>
      </c>
      <c r="P112" s="15">
        <v>15546685.243764706</v>
      </c>
      <c r="Q112" s="15">
        <v>2324894</v>
      </c>
      <c r="R112" s="16">
        <v>19457982.179176472</v>
      </c>
      <c r="S112" s="117">
        <f t="shared" si="11"/>
        <v>5045.149744261771</v>
      </c>
      <c r="T112" s="181">
        <v>3648</v>
      </c>
      <c r="U112" s="179"/>
      <c r="V112" s="67">
        <v>3842.6271561256081</v>
      </c>
      <c r="W112" s="15"/>
      <c r="X112" s="15">
        <f t="shared" si="12"/>
        <v>1312.9428225216172</v>
      </c>
      <c r="Y112" s="15"/>
      <c r="Z112" s="15">
        <f t="shared" si="15"/>
        <v>0</v>
      </c>
      <c r="AA112">
        <v>3411</v>
      </c>
      <c r="AB112" s="53">
        <f t="shared" si="13"/>
        <v>431.62715612560805</v>
      </c>
      <c r="AC112">
        <v>3089</v>
      </c>
      <c r="AD112" s="53">
        <f t="shared" si="14"/>
        <v>753.62715612560805</v>
      </c>
      <c r="AE112" t="s">
        <v>204</v>
      </c>
      <c r="AF112" t="s">
        <v>205</v>
      </c>
      <c r="AH112" s="136"/>
      <c r="AJ112" s="53"/>
    </row>
    <row r="113" spans="1:36" customFormat="1" ht="15.6" x14ac:dyDescent="0.3">
      <c r="A113" s="65">
        <v>75</v>
      </c>
      <c r="B113" s="57">
        <v>75</v>
      </c>
      <c r="C113" s="210">
        <v>462000235</v>
      </c>
      <c r="D113" s="211" t="s">
        <v>227</v>
      </c>
      <c r="E113" s="14"/>
      <c r="F113" s="71">
        <v>59</v>
      </c>
      <c r="G113" s="177" t="s">
        <v>35</v>
      </c>
      <c r="H113" s="177" t="s">
        <v>89</v>
      </c>
      <c r="I113" s="13"/>
      <c r="J113" s="13" t="s">
        <v>92</v>
      </c>
      <c r="K113" s="15">
        <v>3973.86</v>
      </c>
      <c r="L113" s="15">
        <v>4013.23</v>
      </c>
      <c r="M113" s="117">
        <f t="shared" si="8"/>
        <v>-39.369999999999891</v>
      </c>
      <c r="N113" s="117">
        <f t="shared" si="9"/>
        <v>-198410.51878260195</v>
      </c>
      <c r="O113" s="15">
        <f t="shared" si="10"/>
        <v>4031.0117647058823</v>
      </c>
      <c r="P113" s="15">
        <v>16018676.411294118</v>
      </c>
      <c r="Q113" s="15">
        <v>2373571</v>
      </c>
      <c r="R113" s="16">
        <v>20026812.90752941</v>
      </c>
      <c r="S113" s="117">
        <f t="shared" si="11"/>
        <v>5039.6372563526165</v>
      </c>
      <c r="T113" s="181">
        <v>3648</v>
      </c>
      <c r="U113" s="179"/>
      <c r="V113" s="67">
        <v>3944.6818281696333</v>
      </c>
      <c r="W113" s="15"/>
      <c r="X113" s="15">
        <f t="shared" si="12"/>
        <v>1277.5776287871238</v>
      </c>
      <c r="Y113" s="15"/>
      <c r="Z113" s="15">
        <f t="shared" si="15"/>
        <v>0</v>
      </c>
      <c r="AA113">
        <v>3411</v>
      </c>
      <c r="AB113" s="53">
        <f t="shared" si="13"/>
        <v>533.68182816963326</v>
      </c>
      <c r="AC113">
        <v>3089</v>
      </c>
      <c r="AD113" s="53">
        <f t="shared" si="14"/>
        <v>855.68182816963326</v>
      </c>
      <c r="AE113" t="s">
        <v>204</v>
      </c>
      <c r="AF113" t="s">
        <v>205</v>
      </c>
      <c r="AH113" s="136"/>
      <c r="AJ113" s="53"/>
    </row>
    <row r="114" spans="1:36" customFormat="1" ht="15.6" x14ac:dyDescent="0.3">
      <c r="A114" s="65">
        <v>92</v>
      </c>
      <c r="B114" s="57">
        <v>92</v>
      </c>
      <c r="C114" s="210">
        <v>462000236</v>
      </c>
      <c r="D114" s="211" t="s">
        <v>223</v>
      </c>
      <c r="E114" s="14"/>
      <c r="F114" s="71">
        <v>58</v>
      </c>
      <c r="G114" s="177" t="s">
        <v>35</v>
      </c>
      <c r="H114" s="177" t="s">
        <v>89</v>
      </c>
      <c r="I114" s="13"/>
      <c r="J114" s="13" t="s">
        <v>92</v>
      </c>
      <c r="K114" s="15">
        <v>3904.79</v>
      </c>
      <c r="L114" s="15">
        <v>3934.53</v>
      </c>
      <c r="M114" s="117">
        <f t="shared" si="8"/>
        <v>-29.740000000000236</v>
      </c>
      <c r="N114" s="117">
        <f t="shared" si="9"/>
        <v>-150382.1209052164</v>
      </c>
      <c r="O114" s="15">
        <f t="shared" si="10"/>
        <v>4031.0117647058828</v>
      </c>
      <c r="P114" s="15">
        <v>15740254.428705884</v>
      </c>
      <c r="Q114" s="15">
        <v>2398399</v>
      </c>
      <c r="R114" s="16">
        <v>19744808.402470589</v>
      </c>
      <c r="S114" s="117">
        <f t="shared" si="11"/>
        <v>5056.5608912311773</v>
      </c>
      <c r="T114" s="181">
        <v>3648</v>
      </c>
      <c r="U114" s="179"/>
      <c r="V114" s="67">
        <v>3605.982204845815</v>
      </c>
      <c r="W114" s="15"/>
      <c r="X114" s="15">
        <f t="shared" si="12"/>
        <v>1402.2700623525086</v>
      </c>
      <c r="Y114" s="15"/>
      <c r="Z114" s="15">
        <f t="shared" si="15"/>
        <v>0</v>
      </c>
      <c r="AA114">
        <v>3411</v>
      </c>
      <c r="AB114" s="53">
        <f t="shared" si="13"/>
        <v>194.98220484581498</v>
      </c>
      <c r="AC114">
        <v>3089</v>
      </c>
      <c r="AD114" s="53">
        <f t="shared" si="14"/>
        <v>516.98220484581498</v>
      </c>
      <c r="AE114" t="s">
        <v>204</v>
      </c>
      <c r="AF114" t="s">
        <v>205</v>
      </c>
      <c r="AH114" s="136"/>
      <c r="AJ114" s="53"/>
    </row>
    <row r="115" spans="1:36" customFormat="1" ht="15.6" x14ac:dyDescent="0.3">
      <c r="A115" s="65">
        <v>116</v>
      </c>
      <c r="B115" s="57">
        <v>116</v>
      </c>
      <c r="C115" s="210">
        <v>462000237</v>
      </c>
      <c r="D115" s="211" t="s">
        <v>203</v>
      </c>
      <c r="E115" s="14"/>
      <c r="F115" s="71">
        <v>58</v>
      </c>
      <c r="G115" s="177" t="s">
        <v>35</v>
      </c>
      <c r="H115" s="177" t="s">
        <v>89</v>
      </c>
      <c r="I115" s="13"/>
      <c r="J115" s="13" t="s">
        <v>92</v>
      </c>
      <c r="K115" s="15">
        <v>3851.02</v>
      </c>
      <c r="L115" s="15">
        <v>3888.33</v>
      </c>
      <c r="M115" s="117">
        <f t="shared" si="8"/>
        <v>-37.309999999999945</v>
      </c>
      <c r="N115" s="117">
        <f t="shared" si="9"/>
        <v>-188246.16441530609</v>
      </c>
      <c r="O115" s="15">
        <f t="shared" si="10"/>
        <v>4031.0117647058828</v>
      </c>
      <c r="P115" s="15">
        <v>15523506.926117649</v>
      </c>
      <c r="Q115" s="15">
        <v>2322628</v>
      </c>
      <c r="R115" s="16">
        <v>19430172.717411768</v>
      </c>
      <c r="S115" s="117">
        <f t="shared" si="11"/>
        <v>5045.4613887779778</v>
      </c>
      <c r="T115" s="181">
        <v>3648</v>
      </c>
      <c r="U115" s="179"/>
      <c r="V115" s="67">
        <v>3965.1245850851965</v>
      </c>
      <c r="W115" s="15"/>
      <c r="X115" s="15">
        <f t="shared" si="12"/>
        <v>1272.4597375216065</v>
      </c>
      <c r="Y115" s="15"/>
      <c r="Z115" s="15">
        <f t="shared" si="15"/>
        <v>0</v>
      </c>
      <c r="AA115">
        <v>3411</v>
      </c>
      <c r="AB115" s="53">
        <f t="shared" si="13"/>
        <v>554.12458508519649</v>
      </c>
      <c r="AC115">
        <v>3089</v>
      </c>
      <c r="AD115" s="53">
        <f t="shared" si="14"/>
        <v>876.12458508519649</v>
      </c>
      <c r="AE115" t="s">
        <v>204</v>
      </c>
      <c r="AF115" t="s">
        <v>205</v>
      </c>
      <c r="AH115" s="136"/>
      <c r="AJ115" s="53"/>
    </row>
    <row r="116" spans="1:36" customFormat="1" ht="15.6" x14ac:dyDescent="0.3">
      <c r="A116" s="65">
        <v>119</v>
      </c>
      <c r="B116" s="57">
        <v>119</v>
      </c>
      <c r="C116" s="210">
        <v>462000238</v>
      </c>
      <c r="D116" s="211" t="s">
        <v>229</v>
      </c>
      <c r="E116" s="14"/>
      <c r="F116" s="71">
        <v>55</v>
      </c>
      <c r="G116" s="177" t="s">
        <v>35</v>
      </c>
      <c r="H116" s="177" t="s">
        <v>89</v>
      </c>
      <c r="I116" s="13"/>
      <c r="J116" s="13" t="s">
        <v>92</v>
      </c>
      <c r="K116" s="15">
        <v>3643.03</v>
      </c>
      <c r="L116" s="15">
        <v>3668.16</v>
      </c>
      <c r="M116" s="117">
        <f t="shared" si="8"/>
        <v>-25.129999999999654</v>
      </c>
      <c r="N116" s="117">
        <f t="shared" si="9"/>
        <v>-126805.68887322643</v>
      </c>
      <c r="O116" s="15">
        <f t="shared" si="10"/>
        <v>4031.0117647058823</v>
      </c>
      <c r="P116" s="15">
        <v>14685096.789176472</v>
      </c>
      <c r="Q116" s="15">
        <v>2199105</v>
      </c>
      <c r="R116" s="16">
        <v>18382687.176117647</v>
      </c>
      <c r="S116" s="117">
        <f t="shared" si="11"/>
        <v>5045.9884151702418</v>
      </c>
      <c r="T116" s="181">
        <v>3648</v>
      </c>
      <c r="U116" s="179"/>
      <c r="V116" s="67">
        <v>3970.3874033149177</v>
      </c>
      <c r="W116" s="15"/>
      <c r="X116" s="15">
        <f t="shared" si="12"/>
        <v>1270.9058090798126</v>
      </c>
      <c r="Y116" s="15"/>
      <c r="Z116" s="15">
        <f t="shared" si="15"/>
        <v>0</v>
      </c>
      <c r="AA116">
        <v>3411</v>
      </c>
      <c r="AB116" s="53">
        <f t="shared" si="13"/>
        <v>559.38740331491772</v>
      </c>
      <c r="AC116">
        <v>3089</v>
      </c>
      <c r="AD116" s="53">
        <f t="shared" si="14"/>
        <v>881.38740331491772</v>
      </c>
      <c r="AE116" t="s">
        <v>204</v>
      </c>
      <c r="AF116" t="s">
        <v>205</v>
      </c>
      <c r="AH116" s="136"/>
      <c r="AJ116" s="53"/>
    </row>
    <row r="117" spans="1:36" customFormat="1" ht="15.6" x14ac:dyDescent="0.3">
      <c r="A117" s="65">
        <v>129</v>
      </c>
      <c r="B117" s="57">
        <v>129</v>
      </c>
      <c r="C117" s="210">
        <v>462000239</v>
      </c>
      <c r="D117" s="211" t="s">
        <v>216</v>
      </c>
      <c r="E117" s="14"/>
      <c r="F117" s="71">
        <v>59</v>
      </c>
      <c r="G117" s="177" t="s">
        <v>35</v>
      </c>
      <c r="H117" s="177" t="s">
        <v>89</v>
      </c>
      <c r="I117" s="13"/>
      <c r="J117" s="13" t="s">
        <v>92</v>
      </c>
      <c r="K117" s="15">
        <v>3895.57</v>
      </c>
      <c r="L117" s="15">
        <v>3921.78</v>
      </c>
      <c r="M117" s="117">
        <f t="shared" si="8"/>
        <v>-26.210000000000036</v>
      </c>
      <c r="N117" s="117">
        <f t="shared" si="9"/>
        <v>-132134.63930334852</v>
      </c>
      <c r="O117" s="15">
        <f t="shared" si="10"/>
        <v>4031.0117647058823</v>
      </c>
      <c r="P117" s="15">
        <v>15703088.500235295</v>
      </c>
      <c r="Q117" s="15">
        <v>2333608</v>
      </c>
      <c r="R117" s="16">
        <v>19639059.01682353</v>
      </c>
      <c r="S117" s="117">
        <f t="shared" si="11"/>
        <v>5041.3826517874222</v>
      </c>
      <c r="T117" s="181">
        <v>3912</v>
      </c>
      <c r="U117" s="179"/>
      <c r="V117" s="67">
        <v>3740.9507722007725</v>
      </c>
      <c r="W117" s="15"/>
      <c r="X117" s="15">
        <f t="shared" si="12"/>
        <v>1347.6206875669779</v>
      </c>
      <c r="Y117" s="15"/>
      <c r="Z117" s="15">
        <f t="shared" si="15"/>
        <v>0</v>
      </c>
      <c r="AA117">
        <v>3411</v>
      </c>
      <c r="AB117" s="53">
        <f t="shared" si="13"/>
        <v>329.95077220077246</v>
      </c>
      <c r="AC117">
        <v>3089</v>
      </c>
      <c r="AD117" s="53">
        <f t="shared" si="14"/>
        <v>651.95077220077246</v>
      </c>
      <c r="AE117" t="s">
        <v>204</v>
      </c>
      <c r="AF117" t="s">
        <v>205</v>
      </c>
      <c r="AH117" s="136"/>
      <c r="AJ117" s="53"/>
    </row>
    <row r="118" spans="1:36" customFormat="1" ht="15.6" x14ac:dyDescent="0.3">
      <c r="A118" s="65">
        <v>138</v>
      </c>
      <c r="B118" s="57">
        <v>138</v>
      </c>
      <c r="C118" s="210">
        <v>462000240</v>
      </c>
      <c r="D118" s="211" t="s">
        <v>231</v>
      </c>
      <c r="E118" s="14"/>
      <c r="F118" s="71">
        <v>59</v>
      </c>
      <c r="G118" s="177" t="s">
        <v>35</v>
      </c>
      <c r="H118" s="177" t="s">
        <v>89</v>
      </c>
      <c r="I118" s="13"/>
      <c r="J118" s="13" t="s">
        <v>92</v>
      </c>
      <c r="K118" s="15">
        <v>3906.08</v>
      </c>
      <c r="L118" s="15">
        <v>3940.83</v>
      </c>
      <c r="M118" s="117">
        <f t="shared" si="8"/>
        <v>-34.75</v>
      </c>
      <c r="N118" s="117">
        <f t="shared" si="9"/>
        <v>-175416.72054462304</v>
      </c>
      <c r="O118" s="15">
        <f t="shared" si="10"/>
        <v>4031.0117647058823</v>
      </c>
      <c r="P118" s="15">
        <v>15745454.433882352</v>
      </c>
      <c r="Q118" s="15">
        <v>2365608</v>
      </c>
      <c r="R118" s="16">
        <v>19717748.022588234</v>
      </c>
      <c r="S118" s="117">
        <f t="shared" si="11"/>
        <v>5047.9631811402314</v>
      </c>
      <c r="T118" s="181">
        <v>3912</v>
      </c>
      <c r="U118" s="179"/>
      <c r="V118" s="67">
        <v>3907.5871419199648</v>
      </c>
      <c r="W118" s="15"/>
      <c r="X118" s="15">
        <f t="shared" si="12"/>
        <v>1291.8363680201769</v>
      </c>
      <c r="Y118" s="15"/>
      <c r="Z118" s="15">
        <f t="shared" si="15"/>
        <v>0</v>
      </c>
      <c r="AA118">
        <v>3411</v>
      </c>
      <c r="AB118" s="53">
        <f t="shared" si="13"/>
        <v>496.58714191996478</v>
      </c>
      <c r="AC118">
        <v>3089</v>
      </c>
      <c r="AD118" s="53">
        <f t="shared" si="14"/>
        <v>818.58714191996478</v>
      </c>
      <c r="AE118" t="s">
        <v>204</v>
      </c>
      <c r="AF118" t="s">
        <v>205</v>
      </c>
      <c r="AH118" s="136"/>
      <c r="AJ118" s="53"/>
    </row>
    <row r="119" spans="1:36" customFormat="1" ht="15.6" x14ac:dyDescent="0.3">
      <c r="A119" s="65">
        <v>145</v>
      </c>
      <c r="B119" s="57">
        <v>145</v>
      </c>
      <c r="C119" s="210">
        <v>462000241</v>
      </c>
      <c r="D119" s="211" t="s">
        <v>206</v>
      </c>
      <c r="E119" s="14"/>
      <c r="F119" s="71">
        <v>57</v>
      </c>
      <c r="G119" s="177" t="s">
        <v>35</v>
      </c>
      <c r="H119" s="177" t="s">
        <v>89</v>
      </c>
      <c r="I119" s="13"/>
      <c r="J119" s="13" t="s">
        <v>92</v>
      </c>
      <c r="K119" s="15">
        <v>3797.98</v>
      </c>
      <c r="L119" s="15">
        <v>3830.45</v>
      </c>
      <c r="M119" s="117">
        <f t="shared" si="8"/>
        <v>-32.4699999999998</v>
      </c>
      <c r="N119" s="117">
        <f t="shared" si="9"/>
        <v>-163730.70845492501</v>
      </c>
      <c r="O119" s="15">
        <f t="shared" si="10"/>
        <v>4031.0117647058823</v>
      </c>
      <c r="P119" s="15">
        <v>15309702.062117647</v>
      </c>
      <c r="Q119" s="15">
        <v>2279477</v>
      </c>
      <c r="R119" s="16">
        <v>19151399.941411763</v>
      </c>
      <c r="S119" s="117">
        <f t="shared" si="11"/>
        <v>5042.5225886949811</v>
      </c>
      <c r="T119" s="181">
        <v>3912</v>
      </c>
      <c r="U119" s="179"/>
      <c r="V119" s="67">
        <v>3820.7605453770771</v>
      </c>
      <c r="W119" s="15"/>
      <c r="X119" s="15">
        <f t="shared" si="12"/>
        <v>1319.7693309506592</v>
      </c>
      <c r="Y119" s="15"/>
      <c r="Z119" s="15">
        <f t="shared" si="15"/>
        <v>0</v>
      </c>
      <c r="AA119">
        <v>3411</v>
      </c>
      <c r="AB119" s="53">
        <f t="shared" si="13"/>
        <v>409.76054537707705</v>
      </c>
      <c r="AC119">
        <v>3089</v>
      </c>
      <c r="AD119" s="53">
        <f t="shared" si="14"/>
        <v>731.76054537707705</v>
      </c>
      <c r="AE119" t="s">
        <v>204</v>
      </c>
      <c r="AF119" t="s">
        <v>205</v>
      </c>
      <c r="AH119" s="136"/>
      <c r="AJ119" s="53"/>
    </row>
    <row r="120" spans="1:36" customFormat="1" ht="15.6" x14ac:dyDescent="0.3">
      <c r="A120" s="65">
        <v>153</v>
      </c>
      <c r="B120" s="57">
        <v>153</v>
      </c>
      <c r="C120" s="210">
        <v>462000243</v>
      </c>
      <c r="D120" s="211" t="s">
        <v>224</v>
      </c>
      <c r="E120" s="14"/>
      <c r="F120" s="71">
        <v>56</v>
      </c>
      <c r="G120" s="177" t="s">
        <v>35</v>
      </c>
      <c r="H120" s="177" t="s">
        <v>89</v>
      </c>
      <c r="I120" s="13"/>
      <c r="J120" s="13" t="s">
        <v>92</v>
      </c>
      <c r="K120" s="15">
        <v>3801.07</v>
      </c>
      <c r="L120" s="15">
        <v>3838.33</v>
      </c>
      <c r="M120" s="117">
        <f>K120-L120</f>
        <v>-37.259999999999764</v>
      </c>
      <c r="N120" s="117">
        <f t="shared" si="9"/>
        <v>-187841.73546938231</v>
      </c>
      <c r="O120" s="15">
        <f t="shared" si="10"/>
        <v>4031.0117647058828</v>
      </c>
      <c r="P120" s="15">
        <v>15322157.88847059</v>
      </c>
      <c r="Q120" s="15">
        <v>2276980</v>
      </c>
      <c r="R120" s="16">
        <v>19162629.775647063</v>
      </c>
      <c r="S120" s="117">
        <f t="shared" si="11"/>
        <v>5041.3777635368624</v>
      </c>
      <c r="T120" s="181">
        <v>3912</v>
      </c>
      <c r="U120" s="179"/>
      <c r="V120" s="67">
        <v>3798.7808542605708</v>
      </c>
      <c r="W120" s="15"/>
      <c r="X120" s="15">
        <f t="shared" si="12"/>
        <v>1327.1041307588569</v>
      </c>
      <c r="Y120" s="15"/>
      <c r="Z120" s="15">
        <f t="shared" si="15"/>
        <v>0</v>
      </c>
      <c r="AA120">
        <v>3411</v>
      </c>
      <c r="AB120" s="53">
        <f t="shared" si="13"/>
        <v>387.78085426057078</v>
      </c>
      <c r="AC120">
        <v>3089</v>
      </c>
      <c r="AD120" s="53">
        <f t="shared" si="14"/>
        <v>709.78085426057078</v>
      </c>
      <c r="AE120" t="s">
        <v>204</v>
      </c>
      <c r="AF120" t="s">
        <v>205</v>
      </c>
      <c r="AH120" s="136"/>
      <c r="AJ120" s="53"/>
    </row>
    <row r="121" spans="1:36" customFormat="1" ht="15.6" x14ac:dyDescent="0.3">
      <c r="A121" s="65">
        <v>154</v>
      </c>
      <c r="B121" s="57">
        <v>154</v>
      </c>
      <c r="C121" s="210">
        <v>462000242</v>
      </c>
      <c r="D121" s="211" t="s">
        <v>207</v>
      </c>
      <c r="E121" s="14"/>
      <c r="F121" s="71">
        <v>58</v>
      </c>
      <c r="G121" s="177" t="s">
        <v>35</v>
      </c>
      <c r="H121" s="177" t="s">
        <v>89</v>
      </c>
      <c r="I121" s="13"/>
      <c r="J121" s="13" t="s">
        <v>92</v>
      </c>
      <c r="K121" s="15">
        <v>3933.6</v>
      </c>
      <c r="L121" s="15">
        <v>3970.35</v>
      </c>
      <c r="M121" s="117">
        <f>+K121-L121</f>
        <v>-36.75</v>
      </c>
      <c r="N121" s="117">
        <f t="shared" si="9"/>
        <v>-185284.16723925999</v>
      </c>
      <c r="O121" s="15">
        <f t="shared" si="10"/>
        <v>4031.0117647058828</v>
      </c>
      <c r="P121" s="15">
        <v>15856387.877647061</v>
      </c>
      <c r="Q121" s="15">
        <v>2357819</v>
      </c>
      <c r="R121" s="16">
        <v>19832212.251764707</v>
      </c>
      <c r="S121" s="117">
        <f t="shared" si="11"/>
        <v>5041.746047326802</v>
      </c>
      <c r="T121" s="181">
        <v>3912</v>
      </c>
      <c r="U121" s="179"/>
      <c r="V121" s="67">
        <v>3850.1009321761494</v>
      </c>
      <c r="W121" s="15"/>
      <c r="X121" s="15">
        <f t="shared" si="12"/>
        <v>1309.5100975644066</v>
      </c>
      <c r="Y121" s="15"/>
      <c r="Z121" s="15">
        <f t="shared" si="15"/>
        <v>0</v>
      </c>
      <c r="AA121">
        <v>3411</v>
      </c>
      <c r="AB121" s="53">
        <f t="shared" si="13"/>
        <v>439.1009321761494</v>
      </c>
      <c r="AC121">
        <v>3089</v>
      </c>
      <c r="AD121" s="53">
        <f t="shared" si="14"/>
        <v>761.1009321761494</v>
      </c>
      <c r="AE121" t="s">
        <v>204</v>
      </c>
      <c r="AF121" t="s">
        <v>205</v>
      </c>
      <c r="AH121" s="136"/>
      <c r="AJ121" s="53"/>
    </row>
    <row r="122" spans="1:36" customFormat="1" ht="15.6" x14ac:dyDescent="0.3">
      <c r="A122" s="65">
        <v>166</v>
      </c>
      <c r="B122" s="57">
        <v>166</v>
      </c>
      <c r="C122" s="210">
        <v>452000063</v>
      </c>
      <c r="D122" s="211" t="s">
        <v>232</v>
      </c>
      <c r="E122" s="14"/>
      <c r="F122" s="71">
        <v>58</v>
      </c>
      <c r="G122" s="177" t="s">
        <v>35</v>
      </c>
      <c r="H122" s="177" t="s">
        <v>89</v>
      </c>
      <c r="I122" s="13"/>
      <c r="J122" s="13" t="s">
        <v>92</v>
      </c>
      <c r="K122" s="15">
        <v>3928.98</v>
      </c>
      <c r="L122" s="15">
        <v>3962</v>
      </c>
      <c r="M122" s="117">
        <f>+K122-L122</f>
        <v>-33.019999999999982</v>
      </c>
      <c r="N122" s="117">
        <f t="shared" si="9"/>
        <v>-166404.19692774737</v>
      </c>
      <c r="O122" s="15">
        <f t="shared" si="10"/>
        <v>4031.0117647058823</v>
      </c>
      <c r="P122" s="15">
        <v>15837764.603294117</v>
      </c>
      <c r="Q122" s="15">
        <v>2346214</v>
      </c>
      <c r="R122" s="16">
        <v>19800083.63552941</v>
      </c>
      <c r="S122" s="117">
        <f t="shared" si="11"/>
        <v>5039.4971813369912</v>
      </c>
      <c r="T122" s="181">
        <v>3912</v>
      </c>
      <c r="U122" s="179"/>
      <c r="V122" s="67">
        <v>3853.1792888602427</v>
      </c>
      <c r="W122" s="15"/>
      <c r="X122" s="15">
        <f t="shared" si="12"/>
        <v>1307.8802732866493</v>
      </c>
      <c r="Y122" s="15"/>
      <c r="Z122" s="15">
        <f t="shared" si="15"/>
        <v>0</v>
      </c>
      <c r="AA122">
        <v>3411</v>
      </c>
      <c r="AB122" s="53">
        <f t="shared" si="13"/>
        <v>442.17928886024265</v>
      </c>
      <c r="AC122">
        <v>3089</v>
      </c>
      <c r="AD122" s="53">
        <f t="shared" si="14"/>
        <v>764.17928886024265</v>
      </c>
      <c r="AE122" t="s">
        <v>204</v>
      </c>
      <c r="AF122" t="s">
        <v>205</v>
      </c>
      <c r="AH122" s="136"/>
      <c r="AJ122" s="53"/>
    </row>
    <row r="123" spans="1:36" customFormat="1" ht="15.6" x14ac:dyDescent="0.3">
      <c r="A123" s="65">
        <v>177</v>
      </c>
      <c r="B123" s="57">
        <v>177</v>
      </c>
      <c r="C123" s="210">
        <v>452000064</v>
      </c>
      <c r="D123" s="211" t="s">
        <v>208</v>
      </c>
      <c r="E123" s="14"/>
      <c r="F123" s="71">
        <v>57</v>
      </c>
      <c r="G123" s="177" t="s">
        <v>35</v>
      </c>
      <c r="H123" s="177" t="s">
        <v>89</v>
      </c>
      <c r="I123" s="13"/>
      <c r="J123" s="13" t="s">
        <v>92</v>
      </c>
      <c r="K123" s="15">
        <v>3797.75</v>
      </c>
      <c r="L123" s="15">
        <v>3830.5</v>
      </c>
      <c r="M123" s="117">
        <f>+K123-L123</f>
        <v>-32.75</v>
      </c>
      <c r="N123" s="117">
        <f t="shared" si="9"/>
        <v>-165199.23721843815</v>
      </c>
      <c r="O123" s="15">
        <f t="shared" si="10"/>
        <v>4031.0117647058823</v>
      </c>
      <c r="P123" s="15">
        <v>15308774.929411765</v>
      </c>
      <c r="Q123" s="15">
        <v>2285905</v>
      </c>
      <c r="R123" s="16">
        <v>19156806.202941176</v>
      </c>
      <c r="S123" s="117">
        <f t="shared" si="11"/>
        <v>5044.2515181202489</v>
      </c>
      <c r="T123" s="181">
        <v>3912</v>
      </c>
      <c r="U123" s="179"/>
      <c r="V123" s="67">
        <v>3898.5409836065578</v>
      </c>
      <c r="W123" s="15"/>
      <c r="X123" s="15">
        <f t="shared" si="12"/>
        <v>1293.8818751249316</v>
      </c>
      <c r="Y123" s="15"/>
      <c r="Z123" s="15">
        <f t="shared" si="15"/>
        <v>0</v>
      </c>
      <c r="AA123">
        <v>3411</v>
      </c>
      <c r="AB123" s="53">
        <f t="shared" si="13"/>
        <v>487.5409836065578</v>
      </c>
      <c r="AC123">
        <v>3089</v>
      </c>
      <c r="AD123" s="53">
        <f t="shared" si="14"/>
        <v>809.5409836065578</v>
      </c>
      <c r="AE123" t="s">
        <v>204</v>
      </c>
      <c r="AF123" t="s">
        <v>205</v>
      </c>
      <c r="AH123" s="136"/>
      <c r="AJ123" s="53"/>
    </row>
    <row r="124" spans="1:36" customFormat="1" ht="15.6" x14ac:dyDescent="0.3">
      <c r="A124" s="65">
        <v>181</v>
      </c>
      <c r="B124" s="57">
        <v>181</v>
      </c>
      <c r="C124" s="210">
        <v>462000244</v>
      </c>
      <c r="D124" s="211" t="s">
        <v>225</v>
      </c>
      <c r="E124" s="14"/>
      <c r="F124" s="71">
        <v>58</v>
      </c>
      <c r="G124" s="177" t="s">
        <v>35</v>
      </c>
      <c r="H124" s="177" t="s">
        <v>89</v>
      </c>
      <c r="I124" s="13"/>
      <c r="J124" s="13" t="s">
        <v>92</v>
      </c>
      <c r="K124" s="15">
        <v>3983.8</v>
      </c>
      <c r="L124" s="15">
        <v>4021.15</v>
      </c>
      <c r="M124" s="117">
        <f>+K124-L124</f>
        <v>-37.349999999999909</v>
      </c>
      <c r="N124" s="117">
        <f t="shared" si="9"/>
        <v>-188189.45143808849</v>
      </c>
      <c r="O124" s="15">
        <f t="shared" si="10"/>
        <v>4031.0117647058823</v>
      </c>
      <c r="P124" s="15">
        <v>16058744.668235295</v>
      </c>
      <c r="Q124" s="15">
        <v>2375135</v>
      </c>
      <c r="R124" s="16">
        <v>20072533.778823528</v>
      </c>
      <c r="S124" s="117">
        <f t="shared" si="11"/>
        <v>5038.5395298015783</v>
      </c>
      <c r="T124" s="181">
        <v>3912</v>
      </c>
      <c r="U124" s="179"/>
      <c r="V124" s="67">
        <v>4003.3673139158577</v>
      </c>
      <c r="W124" s="15"/>
      <c r="X124" s="15">
        <f t="shared" si="12"/>
        <v>1258.5753778543933</v>
      </c>
      <c r="Y124" s="15"/>
      <c r="Z124" s="15">
        <f t="shared" si="15"/>
        <v>0</v>
      </c>
      <c r="AA124">
        <v>3411</v>
      </c>
      <c r="AB124" s="53">
        <f t="shared" si="13"/>
        <v>592.36731391585772</v>
      </c>
      <c r="AC124">
        <v>3089</v>
      </c>
      <c r="AD124" s="53">
        <f t="shared" si="14"/>
        <v>914.36731391585772</v>
      </c>
      <c r="AE124" t="s">
        <v>204</v>
      </c>
      <c r="AF124" t="s">
        <v>205</v>
      </c>
      <c r="AH124" s="136"/>
      <c r="AJ124" s="53"/>
    </row>
    <row r="125" spans="1:36" customFormat="1" ht="15.6" x14ac:dyDescent="0.3">
      <c r="A125" s="65">
        <v>196</v>
      </c>
      <c r="B125" s="57">
        <v>196</v>
      </c>
      <c r="C125" s="210">
        <v>462000245</v>
      </c>
      <c r="D125" s="211" t="s">
        <v>233</v>
      </c>
      <c r="E125" s="14"/>
      <c r="F125" s="71">
        <v>53</v>
      </c>
      <c r="G125" s="177" t="s">
        <v>35</v>
      </c>
      <c r="H125" s="177" t="s">
        <v>89</v>
      </c>
      <c r="I125" s="13"/>
      <c r="J125" s="13" t="s">
        <v>92</v>
      </c>
      <c r="K125" s="15">
        <v>3558.22</v>
      </c>
      <c r="L125" s="15">
        <v>3585.8</v>
      </c>
      <c r="M125" s="117">
        <f>+K125-L125</f>
        <v>-27.580000000000382</v>
      </c>
      <c r="N125" s="117">
        <f t="shared" si="9"/>
        <v>-139042.53217439185</v>
      </c>
      <c r="O125" s="15">
        <f t="shared" si="10"/>
        <v>4031.0117647058828</v>
      </c>
      <c r="P125" s="15">
        <v>14343226.681411766</v>
      </c>
      <c r="Q125" s="15">
        <v>2131676</v>
      </c>
      <c r="R125" s="16">
        <v>17938503.220941179</v>
      </c>
      <c r="S125" s="117">
        <f t="shared" si="11"/>
        <v>5041.4261121968793</v>
      </c>
      <c r="T125" s="181">
        <v>3912</v>
      </c>
      <c r="U125" s="179"/>
      <c r="V125" s="67">
        <v>3833.9038946791002</v>
      </c>
      <c r="W125" s="15"/>
      <c r="X125" s="15">
        <f t="shared" si="12"/>
        <v>1314.9589167307099</v>
      </c>
      <c r="Y125" s="15"/>
      <c r="Z125" s="15">
        <f t="shared" si="15"/>
        <v>0</v>
      </c>
      <c r="AA125">
        <v>3411</v>
      </c>
      <c r="AB125" s="53">
        <f t="shared" si="13"/>
        <v>422.90389467910018</v>
      </c>
      <c r="AC125">
        <v>3089</v>
      </c>
      <c r="AD125" s="53">
        <f t="shared" si="14"/>
        <v>744.90389467910018</v>
      </c>
      <c r="AE125" t="s">
        <v>204</v>
      </c>
      <c r="AF125" t="s">
        <v>205</v>
      </c>
      <c r="AH125" s="136"/>
      <c r="AJ125" s="53"/>
    </row>
    <row r="126" spans="1:36" customFormat="1" ht="15.6" x14ac:dyDescent="0.3">
      <c r="A126" s="65">
        <v>69</v>
      </c>
      <c r="B126" s="57">
        <v>69</v>
      </c>
      <c r="C126" s="210">
        <v>161000891</v>
      </c>
      <c r="D126" s="211" t="s">
        <v>195</v>
      </c>
      <c r="E126" s="14"/>
      <c r="F126" s="71">
        <v>59</v>
      </c>
      <c r="G126" s="177" t="s">
        <v>32</v>
      </c>
      <c r="H126" s="177" t="s">
        <v>101</v>
      </c>
      <c r="I126" s="13"/>
      <c r="J126" s="13" t="s">
        <v>92</v>
      </c>
      <c r="K126" s="15">
        <v>4051.38</v>
      </c>
      <c r="L126" s="15">
        <v>4051.38</v>
      </c>
      <c r="M126" s="117">
        <f>K126-L126</f>
        <v>0</v>
      </c>
      <c r="N126" s="117">
        <f t="shared" si="9"/>
        <v>0</v>
      </c>
      <c r="O126" s="15">
        <f t="shared" si="10"/>
        <v>2259.8999999999996</v>
      </c>
      <c r="P126" s="15">
        <v>9155713.6619999986</v>
      </c>
      <c r="Q126" s="15">
        <v>4592091</v>
      </c>
      <c r="R126" s="16">
        <v>16023383.780399999</v>
      </c>
      <c r="S126" s="117">
        <f t="shared" si="11"/>
        <v>3955.0434124668627</v>
      </c>
      <c r="T126" s="181">
        <v>4020</v>
      </c>
      <c r="U126" s="179"/>
      <c r="V126" s="67">
        <v>3298.6118969882145</v>
      </c>
      <c r="W126" s="15"/>
      <c r="X126" s="15">
        <f t="shared" si="12"/>
        <v>1199.0023488601373</v>
      </c>
      <c r="Y126" s="15"/>
      <c r="Z126" s="15">
        <f t="shared" si="15"/>
        <v>0</v>
      </c>
      <c r="AA126">
        <v>3411</v>
      </c>
      <c r="AB126" s="53">
        <f t="shared" si="13"/>
        <v>-112.38810301178546</v>
      </c>
      <c r="AC126">
        <v>3089</v>
      </c>
      <c r="AD126" s="53">
        <f t="shared" si="14"/>
        <v>209.61189698821454</v>
      </c>
      <c r="AE126" t="s">
        <v>204</v>
      </c>
      <c r="AF126" t="s">
        <v>205</v>
      </c>
      <c r="AH126" s="136"/>
      <c r="AJ126" s="53"/>
    </row>
    <row r="127" spans="1:36" customFormat="1" ht="15.6" x14ac:dyDescent="0.3">
      <c r="A127" s="65">
        <v>76</v>
      </c>
      <c r="B127" s="57">
        <v>76</v>
      </c>
      <c r="C127" s="210">
        <v>161000892</v>
      </c>
      <c r="D127" s="211" t="s">
        <v>197</v>
      </c>
      <c r="E127" s="14"/>
      <c r="F127" s="71">
        <v>59</v>
      </c>
      <c r="G127" s="177" t="s">
        <v>32</v>
      </c>
      <c r="H127" s="177" t="s">
        <v>101</v>
      </c>
      <c r="I127" s="13"/>
      <c r="J127" s="13" t="s">
        <v>92</v>
      </c>
      <c r="K127" s="15">
        <v>4131.25</v>
      </c>
      <c r="L127" s="15">
        <v>4154.75</v>
      </c>
      <c r="M127" s="117">
        <f t="shared" ref="M127:M176" si="16">+K127-L127</f>
        <v>-23.5</v>
      </c>
      <c r="N127" s="117">
        <f t="shared" si="9"/>
        <v>-92438.63511346445</v>
      </c>
      <c r="O127" s="15">
        <f t="shared" si="10"/>
        <v>2259.9</v>
      </c>
      <c r="P127" s="15">
        <v>9336211.875</v>
      </c>
      <c r="Q127" s="15">
        <v>4593863</v>
      </c>
      <c r="R127" s="16">
        <v>16250515.375</v>
      </c>
      <c r="S127" s="117">
        <f t="shared" si="11"/>
        <v>3933.5589409984873</v>
      </c>
      <c r="T127" s="181">
        <v>4020</v>
      </c>
      <c r="U127" s="179"/>
      <c r="V127" s="67">
        <v>3815.003057102304</v>
      </c>
      <c r="W127" s="15"/>
      <c r="X127" s="15">
        <f t="shared" si="12"/>
        <v>1031.0762225145459</v>
      </c>
      <c r="Y127" s="15"/>
      <c r="Z127" s="15">
        <f t="shared" si="15"/>
        <v>0</v>
      </c>
      <c r="AA127">
        <v>3411</v>
      </c>
      <c r="AB127" s="53">
        <f t="shared" si="13"/>
        <v>404.00305710230396</v>
      </c>
      <c r="AC127">
        <v>3089</v>
      </c>
      <c r="AD127" s="53">
        <f t="shared" si="14"/>
        <v>726.00305710230396</v>
      </c>
      <c r="AE127" t="s">
        <v>204</v>
      </c>
      <c r="AF127" t="s">
        <v>205</v>
      </c>
      <c r="AH127" s="136"/>
      <c r="AJ127" s="53"/>
    </row>
    <row r="128" spans="1:36" customFormat="1" ht="15.6" x14ac:dyDescent="0.3">
      <c r="A128" s="65">
        <v>86</v>
      </c>
      <c r="B128" s="57">
        <v>86</v>
      </c>
      <c r="C128" s="210">
        <v>161000893</v>
      </c>
      <c r="D128" s="211" t="s">
        <v>227</v>
      </c>
      <c r="E128" s="14"/>
      <c r="F128" s="71">
        <v>58</v>
      </c>
      <c r="G128" s="177" t="s">
        <v>32</v>
      </c>
      <c r="H128" s="177" t="s">
        <v>101</v>
      </c>
      <c r="I128" s="13"/>
      <c r="J128" s="13" t="s">
        <v>92</v>
      </c>
      <c r="K128" s="15">
        <v>3930.72</v>
      </c>
      <c r="L128" s="15">
        <v>3930.72</v>
      </c>
      <c r="M128" s="117">
        <f t="shared" si="16"/>
        <v>0</v>
      </c>
      <c r="N128" s="117">
        <f t="shared" si="9"/>
        <v>0</v>
      </c>
      <c r="O128" s="15">
        <f t="shared" si="10"/>
        <v>2259.9</v>
      </c>
      <c r="P128" s="15">
        <v>8883034.1280000005</v>
      </c>
      <c r="Q128" s="15">
        <v>4496187</v>
      </c>
      <c r="R128" s="16">
        <v>15587027.9376</v>
      </c>
      <c r="S128" s="117">
        <f t="shared" si="11"/>
        <v>3965.43837709122</v>
      </c>
      <c r="T128" s="181">
        <v>4020</v>
      </c>
      <c r="U128" s="179"/>
      <c r="V128" s="67">
        <v>3617.2749352106484</v>
      </c>
      <c r="W128" s="15"/>
      <c r="X128" s="15">
        <f t="shared" si="12"/>
        <v>1096.2502016342578</v>
      </c>
      <c r="Y128" s="15"/>
      <c r="Z128" s="15">
        <f t="shared" si="15"/>
        <v>0</v>
      </c>
      <c r="AA128">
        <v>3411</v>
      </c>
      <c r="AB128" s="53">
        <f t="shared" si="13"/>
        <v>206.27493521064844</v>
      </c>
      <c r="AC128">
        <v>3089</v>
      </c>
      <c r="AD128" s="53">
        <f t="shared" si="14"/>
        <v>528.27493521064844</v>
      </c>
      <c r="AE128" t="s">
        <v>204</v>
      </c>
      <c r="AF128" t="s">
        <v>205</v>
      </c>
      <c r="AH128" s="136"/>
      <c r="AJ128" s="53"/>
    </row>
    <row r="129" spans="1:36" customFormat="1" ht="15.6" x14ac:dyDescent="0.3">
      <c r="A129" s="65">
        <v>94</v>
      </c>
      <c r="B129" s="57">
        <v>94</v>
      </c>
      <c r="C129" s="210">
        <v>161000894</v>
      </c>
      <c r="D129" s="211" t="s">
        <v>199</v>
      </c>
      <c r="E129" s="14"/>
      <c r="F129" s="71">
        <v>58</v>
      </c>
      <c r="G129" s="177" t="s">
        <v>32</v>
      </c>
      <c r="H129" s="177" t="s">
        <v>101</v>
      </c>
      <c r="I129" s="13"/>
      <c r="J129" s="13" t="s">
        <v>92</v>
      </c>
      <c r="K129" s="15">
        <v>3988.72</v>
      </c>
      <c r="L129" s="15">
        <v>3988.72</v>
      </c>
      <c r="M129" s="117">
        <f t="shared" si="16"/>
        <v>0</v>
      </c>
      <c r="N129" s="117">
        <f t="shared" si="9"/>
        <v>0</v>
      </c>
      <c r="O129" s="15">
        <f t="shared" si="10"/>
        <v>2259.9</v>
      </c>
      <c r="P129" s="15">
        <v>9014108.3279999997</v>
      </c>
      <c r="Q129" s="15">
        <v>4496187</v>
      </c>
      <c r="R129" s="16">
        <v>15750679.5776</v>
      </c>
      <c r="S129" s="117">
        <f t="shared" si="11"/>
        <v>3948.8055259832731</v>
      </c>
      <c r="T129" s="181">
        <v>4020</v>
      </c>
      <c r="U129" s="179"/>
      <c r="V129" s="67">
        <v>2942.4724647513808</v>
      </c>
      <c r="W129" s="15"/>
      <c r="X129" s="15">
        <f t="shared" si="12"/>
        <v>1342.0025414976724</v>
      </c>
      <c r="Y129" s="15"/>
      <c r="Z129" s="15">
        <f t="shared" si="15"/>
        <v>0</v>
      </c>
      <c r="AA129">
        <v>3411</v>
      </c>
      <c r="AB129" s="53">
        <f t="shared" si="13"/>
        <v>-468.52753524861919</v>
      </c>
      <c r="AC129">
        <v>3089</v>
      </c>
      <c r="AD129" s="53">
        <f t="shared" si="14"/>
        <v>-146.52753524861919</v>
      </c>
      <c r="AE129" t="s">
        <v>204</v>
      </c>
      <c r="AF129" t="s">
        <v>205</v>
      </c>
      <c r="AH129" s="136"/>
      <c r="AJ129" s="53"/>
    </row>
    <row r="130" spans="1:36" customFormat="1" ht="15.6" x14ac:dyDescent="0.3">
      <c r="A130" s="65">
        <v>104</v>
      </c>
      <c r="B130" s="57">
        <v>104</v>
      </c>
      <c r="C130" s="210">
        <v>161000895</v>
      </c>
      <c r="D130" s="211" t="s">
        <v>203</v>
      </c>
      <c r="E130" s="14"/>
      <c r="F130" s="71">
        <v>60</v>
      </c>
      <c r="G130" s="177" t="s">
        <v>32</v>
      </c>
      <c r="H130" s="177" t="s">
        <v>101</v>
      </c>
      <c r="I130" s="13"/>
      <c r="J130" s="13" t="s">
        <v>92</v>
      </c>
      <c r="K130" s="15">
        <v>4083.6</v>
      </c>
      <c r="L130" s="15">
        <v>4083.6</v>
      </c>
      <c r="M130" s="117">
        <f t="shared" si="16"/>
        <v>0</v>
      </c>
      <c r="N130" s="117">
        <f t="shared" si="9"/>
        <v>0</v>
      </c>
      <c r="O130" s="15">
        <f t="shared" si="10"/>
        <v>2259.9</v>
      </c>
      <c r="P130" s="15">
        <v>9228527.6400000006</v>
      </c>
      <c r="Q130" s="15">
        <v>4651449</v>
      </c>
      <c r="R130" s="16">
        <v>16173653.088</v>
      </c>
      <c r="S130" s="117">
        <f t="shared" si="11"/>
        <v>3960.6359800176315</v>
      </c>
      <c r="T130" s="181">
        <v>4020</v>
      </c>
      <c r="U130" s="179"/>
      <c r="V130" s="67">
        <v>3313.675137428193</v>
      </c>
      <c r="W130" s="15"/>
      <c r="X130" s="15">
        <f t="shared" si="12"/>
        <v>1195.2396706852674</v>
      </c>
      <c r="Y130" s="15"/>
      <c r="Z130" s="15">
        <f t="shared" si="15"/>
        <v>0</v>
      </c>
      <c r="AA130">
        <v>3411</v>
      </c>
      <c r="AB130" s="53">
        <f t="shared" si="13"/>
        <v>-97.324862571806989</v>
      </c>
      <c r="AC130">
        <v>3089</v>
      </c>
      <c r="AD130" s="53">
        <f t="shared" si="14"/>
        <v>224.67513742819301</v>
      </c>
      <c r="AE130" t="s">
        <v>204</v>
      </c>
      <c r="AF130" t="s">
        <v>205</v>
      </c>
      <c r="AH130" s="136"/>
      <c r="AJ130" s="53"/>
    </row>
    <row r="131" spans="1:36" customFormat="1" ht="15.6" x14ac:dyDescent="0.3">
      <c r="A131" s="65">
        <v>117</v>
      </c>
      <c r="B131" s="57">
        <v>117</v>
      </c>
      <c r="C131" s="210">
        <v>161000896</v>
      </c>
      <c r="D131" s="211" t="s">
        <v>228</v>
      </c>
      <c r="E131" s="14"/>
      <c r="F131" s="71">
        <v>58</v>
      </c>
      <c r="G131" s="177" t="s">
        <v>32</v>
      </c>
      <c r="H131" s="177" t="s">
        <v>101</v>
      </c>
      <c r="I131" s="13"/>
      <c r="J131" s="13" t="s">
        <v>92</v>
      </c>
      <c r="K131" s="15">
        <v>4045.9</v>
      </c>
      <c r="L131" s="15">
        <v>4067.68</v>
      </c>
      <c r="M131" s="117">
        <f t="shared" si="16"/>
        <v>-21.779999999999745</v>
      </c>
      <c r="N131" s="117">
        <f t="shared" ref="N131:N176" si="17">+M131*S131</f>
        <v>-85735.51207127115</v>
      </c>
      <c r="O131" s="15">
        <f t="shared" ref="O131:O176" si="18">+P131/K131</f>
        <v>2259.9</v>
      </c>
      <c r="P131" s="15">
        <v>9143329.4100000001</v>
      </c>
      <c r="Q131" s="15">
        <v>4510584</v>
      </c>
      <c r="R131" s="16">
        <v>15926414.522000002</v>
      </c>
      <c r="S131" s="117">
        <f t="shared" ref="S131:S176" si="19">+R131/K131</f>
        <v>3936.4330611236069</v>
      </c>
      <c r="T131" s="181">
        <v>4020</v>
      </c>
      <c r="U131" s="179"/>
      <c r="V131" s="67">
        <v>3951.8785730113009</v>
      </c>
      <c r="W131" s="15"/>
      <c r="X131" s="15">
        <f t="shared" ref="X131:X176" si="20">S131/V131*1000</f>
        <v>996.09160261320358</v>
      </c>
      <c r="Y131" s="15"/>
      <c r="Z131" s="15">
        <f t="shared" si="15"/>
        <v>0</v>
      </c>
      <c r="AA131">
        <v>3411</v>
      </c>
      <c r="AB131" s="53">
        <f t="shared" ref="AB131:AB160" si="21">V131-AA131</f>
        <v>540.87857301130089</v>
      </c>
      <c r="AC131">
        <v>3089</v>
      </c>
      <c r="AD131" s="53">
        <f t="shared" ref="AD131:AD165" si="22">V131-AC131</f>
        <v>862.87857301130089</v>
      </c>
      <c r="AE131" t="s">
        <v>204</v>
      </c>
      <c r="AF131" t="s">
        <v>205</v>
      </c>
      <c r="AH131" s="136"/>
      <c r="AJ131" s="53"/>
    </row>
    <row r="132" spans="1:36" customFormat="1" ht="15.6" x14ac:dyDescent="0.3">
      <c r="A132" s="65">
        <v>122</v>
      </c>
      <c r="B132" s="57">
        <v>122</v>
      </c>
      <c r="C132" s="210">
        <v>161000897</v>
      </c>
      <c r="D132" s="211" t="s">
        <v>229</v>
      </c>
      <c r="E132" s="14"/>
      <c r="F132" s="71">
        <v>59</v>
      </c>
      <c r="G132" s="177" t="s">
        <v>32</v>
      </c>
      <c r="H132" s="177" t="s">
        <v>101</v>
      </c>
      <c r="I132" s="13"/>
      <c r="J132" s="13" t="s">
        <v>92</v>
      </c>
      <c r="K132" s="15">
        <v>4024.34</v>
      </c>
      <c r="L132" s="15">
        <v>4062.84</v>
      </c>
      <c r="M132" s="117">
        <f t="shared" si="16"/>
        <v>-38.5</v>
      </c>
      <c r="N132" s="117">
        <f t="shared" si="17"/>
        <v>-151986.04091657265</v>
      </c>
      <c r="O132" s="15">
        <f t="shared" si="18"/>
        <v>2259.9</v>
      </c>
      <c r="P132" s="15">
        <v>9094605.966</v>
      </c>
      <c r="Q132" s="15">
        <v>4531847</v>
      </c>
      <c r="R132" s="16">
        <v>15886844.257200001</v>
      </c>
      <c r="S132" s="117">
        <f t="shared" si="19"/>
        <v>3947.6893744564327</v>
      </c>
      <c r="T132" s="181">
        <v>4020</v>
      </c>
      <c r="U132" s="179"/>
      <c r="V132" s="67">
        <v>3902.4860437547145</v>
      </c>
      <c r="W132" s="15"/>
      <c r="X132" s="15">
        <f t="shared" si="20"/>
        <v>1011.583213929505</v>
      </c>
      <c r="Y132" s="15"/>
      <c r="Z132" s="15">
        <f t="shared" ref="Z132:Z152" si="23">A132-B132</f>
        <v>0</v>
      </c>
      <c r="AA132">
        <v>3411</v>
      </c>
      <c r="AB132" s="53">
        <f t="shared" si="21"/>
        <v>491.4860437547145</v>
      </c>
      <c r="AC132">
        <v>3089</v>
      </c>
      <c r="AD132" s="53">
        <f t="shared" si="22"/>
        <v>813.4860437547145</v>
      </c>
      <c r="AE132" t="s">
        <v>204</v>
      </c>
      <c r="AF132" t="s">
        <v>205</v>
      </c>
      <c r="AH132" s="136"/>
      <c r="AJ132" s="53"/>
    </row>
    <row r="133" spans="1:36" customFormat="1" ht="15.6" x14ac:dyDescent="0.3">
      <c r="A133" s="65">
        <v>131</v>
      </c>
      <c r="B133" s="57">
        <v>131</v>
      </c>
      <c r="C133" s="210">
        <v>161000898</v>
      </c>
      <c r="D133" s="211" t="s">
        <v>216</v>
      </c>
      <c r="E133" s="14"/>
      <c r="F133" s="71">
        <v>59</v>
      </c>
      <c r="G133" s="177" t="s">
        <v>32</v>
      </c>
      <c r="H133" s="177" t="s">
        <v>101</v>
      </c>
      <c r="I133" s="13"/>
      <c r="J133" s="13" t="s">
        <v>92</v>
      </c>
      <c r="K133" s="15">
        <v>4147.6499999999996</v>
      </c>
      <c r="L133" s="15">
        <v>4181.95</v>
      </c>
      <c r="M133" s="117">
        <f t="shared" si="16"/>
        <v>-34.300000000000182</v>
      </c>
      <c r="N133" s="117">
        <f t="shared" si="17"/>
        <v>-134775.75199067016</v>
      </c>
      <c r="O133" s="15">
        <f t="shared" si="18"/>
        <v>2259.9</v>
      </c>
      <c r="P133" s="15">
        <v>9373274.2349999994</v>
      </c>
      <c r="Q133" s="15">
        <v>4594527</v>
      </c>
      <c r="R133" s="16">
        <v>16297453.287</v>
      </c>
      <c r="S133" s="117">
        <f t="shared" si="19"/>
        <v>3929.3222154714122</v>
      </c>
      <c r="T133" s="181">
        <v>3952</v>
      </c>
      <c r="U133" s="179"/>
      <c r="V133" s="67">
        <v>3805.7748365662846</v>
      </c>
      <c r="W133" s="15"/>
      <c r="X133" s="15">
        <f t="shared" si="20"/>
        <v>1032.4631341082168</v>
      </c>
      <c r="Y133" s="15"/>
      <c r="Z133" s="15">
        <f t="shared" si="23"/>
        <v>0</v>
      </c>
      <c r="AA133">
        <v>3411</v>
      </c>
      <c r="AB133" s="53">
        <f t="shared" si="21"/>
        <v>394.77483656628465</v>
      </c>
      <c r="AC133">
        <v>3089</v>
      </c>
      <c r="AD133" s="53">
        <f t="shared" si="22"/>
        <v>716.77483656628465</v>
      </c>
      <c r="AE133" t="s">
        <v>204</v>
      </c>
      <c r="AF133" t="s">
        <v>205</v>
      </c>
      <c r="AH133" s="136"/>
      <c r="AJ133" s="53"/>
    </row>
    <row r="134" spans="1:36" customFormat="1" ht="15.6" x14ac:dyDescent="0.3">
      <c r="A134" s="65">
        <v>136</v>
      </c>
      <c r="B134" s="57">
        <v>136</v>
      </c>
      <c r="C134" s="210">
        <v>161000899</v>
      </c>
      <c r="D134" s="211" t="s">
        <v>217</v>
      </c>
      <c r="E134" s="14"/>
      <c r="F134" s="71">
        <v>60</v>
      </c>
      <c r="G134" s="177" t="s">
        <v>32</v>
      </c>
      <c r="H134" s="177" t="s">
        <v>101</v>
      </c>
      <c r="I134" s="13"/>
      <c r="J134" s="13" t="s">
        <v>92</v>
      </c>
      <c r="K134" s="15">
        <v>4126.7700000000004</v>
      </c>
      <c r="L134" s="15">
        <v>4126.7700000000004</v>
      </c>
      <c r="M134" s="117">
        <f t="shared" si="16"/>
        <v>0</v>
      </c>
      <c r="N134" s="117">
        <f t="shared" si="17"/>
        <v>0</v>
      </c>
      <c r="O134" s="15">
        <f t="shared" si="18"/>
        <v>2259.9</v>
      </c>
      <c r="P134" s="15">
        <v>9326087.5230000019</v>
      </c>
      <c r="Q134" s="15">
        <v>4651449</v>
      </c>
      <c r="R134" s="16">
        <v>16295460.696600003</v>
      </c>
      <c r="S134" s="117">
        <f t="shared" si="19"/>
        <v>3948.720354320692</v>
      </c>
      <c r="T134" s="181">
        <v>3952</v>
      </c>
      <c r="U134" s="179"/>
      <c r="V134" s="67">
        <v>3788.7680243955569</v>
      </c>
      <c r="W134" s="15"/>
      <c r="X134" s="15">
        <f t="shared" si="20"/>
        <v>1042.2175041847945</v>
      </c>
      <c r="Y134" s="15"/>
      <c r="Z134" s="15">
        <f t="shared" si="23"/>
        <v>0</v>
      </c>
      <c r="AA134">
        <v>3411</v>
      </c>
      <c r="AB134" s="53">
        <f t="shared" si="21"/>
        <v>377.76802439555695</v>
      </c>
      <c r="AC134">
        <v>3089</v>
      </c>
      <c r="AD134" s="53">
        <f t="shared" si="22"/>
        <v>699.76802439555695</v>
      </c>
      <c r="AE134" t="s">
        <v>204</v>
      </c>
      <c r="AF134" t="s">
        <v>205</v>
      </c>
      <c r="AH134" s="136"/>
      <c r="AJ134" s="53"/>
    </row>
    <row r="135" spans="1:36" customFormat="1" ht="15.6" x14ac:dyDescent="0.3">
      <c r="A135" s="65">
        <v>142</v>
      </c>
      <c r="B135" s="57">
        <v>142</v>
      </c>
      <c r="C135" s="210">
        <v>161000900</v>
      </c>
      <c r="D135" s="211" t="s">
        <v>231</v>
      </c>
      <c r="E135" s="14"/>
      <c r="F135" s="71">
        <v>50</v>
      </c>
      <c r="G135" s="177" t="s">
        <v>32</v>
      </c>
      <c r="H135" s="177" t="s">
        <v>101</v>
      </c>
      <c r="I135" s="13"/>
      <c r="J135" s="13" t="s">
        <v>92</v>
      </c>
      <c r="K135" s="15">
        <v>3278.42</v>
      </c>
      <c r="L135" s="15">
        <v>3278.42</v>
      </c>
      <c r="M135" s="117">
        <f t="shared" si="16"/>
        <v>0</v>
      </c>
      <c r="N135" s="117">
        <f t="shared" si="17"/>
        <v>0</v>
      </c>
      <c r="O135" s="15">
        <f t="shared" si="18"/>
        <v>2259.9</v>
      </c>
      <c r="P135" s="15">
        <v>7408901.358</v>
      </c>
      <c r="Q135" s="15">
        <v>3789644</v>
      </c>
      <c r="R135" s="16">
        <v>13039968.3036</v>
      </c>
      <c r="S135" s="117">
        <f t="shared" si="19"/>
        <v>3977.5160911658663</v>
      </c>
      <c r="T135" s="181">
        <v>3952</v>
      </c>
      <c r="U135" s="179"/>
      <c r="V135" s="67">
        <v>3816.9692307692312</v>
      </c>
      <c r="W135" s="15"/>
      <c r="X135" s="15">
        <f t="shared" si="20"/>
        <v>1042.0613451904301</v>
      </c>
      <c r="Y135" s="15"/>
      <c r="Z135" s="15">
        <f t="shared" si="23"/>
        <v>0</v>
      </c>
      <c r="AA135">
        <v>3411</v>
      </c>
      <c r="AB135" s="53">
        <f t="shared" si="21"/>
        <v>405.96923076923122</v>
      </c>
      <c r="AC135">
        <v>3089</v>
      </c>
      <c r="AD135" s="53">
        <f t="shared" si="22"/>
        <v>727.96923076923122</v>
      </c>
      <c r="AE135" t="s">
        <v>204</v>
      </c>
      <c r="AF135" t="s">
        <v>205</v>
      </c>
      <c r="AH135" s="136"/>
      <c r="AJ135" s="53"/>
    </row>
    <row r="136" spans="1:36" customFormat="1" ht="15.6" x14ac:dyDescent="0.3">
      <c r="A136" s="65">
        <v>152</v>
      </c>
      <c r="B136" s="57">
        <v>152</v>
      </c>
      <c r="C136" s="210">
        <v>161000901</v>
      </c>
      <c r="D136" s="211" t="s">
        <v>206</v>
      </c>
      <c r="E136" s="14"/>
      <c r="F136" s="71">
        <v>58</v>
      </c>
      <c r="G136" s="177" t="s">
        <v>32</v>
      </c>
      <c r="H136" s="177" t="s">
        <v>101</v>
      </c>
      <c r="I136" s="13"/>
      <c r="J136" s="13" t="s">
        <v>92</v>
      </c>
      <c r="K136" s="15">
        <v>3929.65</v>
      </c>
      <c r="L136" s="15">
        <v>3929.65</v>
      </c>
      <c r="M136" s="117">
        <f t="shared" si="16"/>
        <v>0</v>
      </c>
      <c r="N136" s="117">
        <f t="shared" si="17"/>
        <v>0</v>
      </c>
      <c r="O136" s="15">
        <f t="shared" si="18"/>
        <v>2259.9</v>
      </c>
      <c r="P136" s="15">
        <v>8880616.0350000001</v>
      </c>
      <c r="Q136" s="15">
        <v>4496187</v>
      </c>
      <c r="R136" s="16">
        <v>15584008.847000001</v>
      </c>
      <c r="S136" s="117">
        <f t="shared" si="19"/>
        <v>3965.7498370083849</v>
      </c>
      <c r="T136" s="181">
        <v>3952</v>
      </c>
      <c r="U136" s="179"/>
      <c r="V136" s="67">
        <v>3525.0976632086345</v>
      </c>
      <c r="W136" s="15"/>
      <c r="X136" s="15">
        <f t="shared" si="20"/>
        <v>1125.004245527387</v>
      </c>
      <c r="Y136" s="15"/>
      <c r="Z136" s="15">
        <f t="shared" si="23"/>
        <v>0</v>
      </c>
      <c r="AA136">
        <v>3411</v>
      </c>
      <c r="AB136" s="53">
        <f t="shared" si="21"/>
        <v>114.09766320863446</v>
      </c>
      <c r="AC136">
        <v>3089</v>
      </c>
      <c r="AD136" s="53">
        <f t="shared" si="22"/>
        <v>436.09766320863446</v>
      </c>
      <c r="AE136" t="s">
        <v>204</v>
      </c>
      <c r="AF136" t="s">
        <v>205</v>
      </c>
      <c r="AH136" s="136"/>
      <c r="AJ136" s="53"/>
    </row>
    <row r="137" spans="1:36" s="239" customFormat="1" ht="15.6" x14ac:dyDescent="0.3">
      <c r="A137" s="227">
        <v>35</v>
      </c>
      <c r="B137" s="228">
        <v>35</v>
      </c>
      <c r="C137" s="229">
        <v>262000576</v>
      </c>
      <c r="D137" s="230" t="s">
        <v>220</v>
      </c>
      <c r="E137" s="231"/>
      <c r="F137" s="232">
        <v>59</v>
      </c>
      <c r="G137" s="233" t="s">
        <v>35</v>
      </c>
      <c r="H137" s="233" t="s">
        <v>93</v>
      </c>
      <c r="I137" s="234"/>
      <c r="J137" s="234" t="s">
        <v>92</v>
      </c>
      <c r="K137" s="235">
        <v>3947.94</v>
      </c>
      <c r="L137" s="235">
        <v>3959</v>
      </c>
      <c r="M137" s="235">
        <f t="shared" si="16"/>
        <v>-11.059999999999945</v>
      </c>
      <c r="N137" s="235">
        <f t="shared" si="17"/>
        <v>-47339.061673594901</v>
      </c>
      <c r="O137" s="235">
        <f t="shared" si="18"/>
        <v>3091.3882352941173</v>
      </c>
      <c r="P137" s="235">
        <v>12204615.269647058</v>
      </c>
      <c r="Q137" s="235">
        <v>3001042</v>
      </c>
      <c r="R137" s="236">
        <v>16897990.519317649</v>
      </c>
      <c r="S137" s="235">
        <f t="shared" si="19"/>
        <v>4280.2044912834663</v>
      </c>
      <c r="T137" s="237">
        <v>4137</v>
      </c>
      <c r="U137" s="238"/>
      <c r="V137" s="235">
        <v>3673.1126110124333</v>
      </c>
      <c r="W137" s="235"/>
      <c r="X137" s="235">
        <f t="shared" si="20"/>
        <v>1165.2799531522389</v>
      </c>
      <c r="Y137" s="235"/>
      <c r="Z137" s="15">
        <f t="shared" si="23"/>
        <v>0</v>
      </c>
      <c r="AA137" s="239">
        <v>3411</v>
      </c>
      <c r="AB137" s="240">
        <f t="shared" si="21"/>
        <v>262.11261101243326</v>
      </c>
      <c r="AC137" s="239">
        <v>3089</v>
      </c>
      <c r="AD137" s="240">
        <f t="shared" si="22"/>
        <v>584.11261101243326</v>
      </c>
      <c r="AE137" s="239" t="s">
        <v>204</v>
      </c>
      <c r="AF137" s="239" t="s">
        <v>205</v>
      </c>
      <c r="AH137" s="240"/>
      <c r="AJ137" s="240"/>
    </row>
    <row r="138" spans="1:36" s="239" customFormat="1" ht="15.6" x14ac:dyDescent="0.3">
      <c r="A138" s="227">
        <v>33</v>
      </c>
      <c r="B138" s="228">
        <v>33</v>
      </c>
      <c r="C138" s="229">
        <v>462000600</v>
      </c>
      <c r="D138" s="230" t="s">
        <v>222</v>
      </c>
      <c r="E138" s="231"/>
      <c r="F138" s="232">
        <v>58</v>
      </c>
      <c r="G138" s="233" t="s">
        <v>35</v>
      </c>
      <c r="H138" s="233" t="s">
        <v>96</v>
      </c>
      <c r="I138" s="234"/>
      <c r="J138" s="234" t="s">
        <v>87</v>
      </c>
      <c r="K138" s="235">
        <v>3964.04</v>
      </c>
      <c r="L138" s="235">
        <v>3996</v>
      </c>
      <c r="M138" s="235">
        <f t="shared" si="16"/>
        <v>-31.960000000000036</v>
      </c>
      <c r="N138" s="235">
        <f t="shared" si="17"/>
        <v>-156997.30946887654</v>
      </c>
      <c r="O138" s="235">
        <f t="shared" si="18"/>
        <v>3928.077777777778</v>
      </c>
      <c r="P138" s="235">
        <v>15571057.434222223</v>
      </c>
      <c r="Q138" s="235">
        <v>2342156</v>
      </c>
      <c r="R138" s="236">
        <v>19472578.680444449</v>
      </c>
      <c r="S138" s="235">
        <f t="shared" si="19"/>
        <v>4912.3063037821139</v>
      </c>
      <c r="T138" s="237">
        <v>4185</v>
      </c>
      <c r="U138" s="238"/>
      <c r="V138" s="235">
        <v>3620.8521389255829</v>
      </c>
      <c r="W138" s="235"/>
      <c r="X138" s="235">
        <f t="shared" si="20"/>
        <v>1356.671334621177</v>
      </c>
      <c r="Y138" s="235"/>
      <c r="Z138" s="15">
        <f t="shared" si="23"/>
        <v>0</v>
      </c>
      <c r="AA138" s="239">
        <v>3411</v>
      </c>
      <c r="AB138" s="240">
        <f t="shared" si="21"/>
        <v>209.85213892558295</v>
      </c>
      <c r="AC138" s="239">
        <v>3089</v>
      </c>
      <c r="AD138" s="240">
        <f t="shared" si="22"/>
        <v>531.85213892558295</v>
      </c>
      <c r="AE138" s="239" t="s">
        <v>204</v>
      </c>
      <c r="AF138" s="239" t="s">
        <v>205</v>
      </c>
      <c r="AH138" s="240"/>
      <c r="AJ138" s="240"/>
    </row>
    <row r="139" spans="1:36" s="239" customFormat="1" ht="15.6" x14ac:dyDescent="0.3">
      <c r="A139" s="227">
        <v>61</v>
      </c>
      <c r="B139" s="228">
        <v>61</v>
      </c>
      <c r="C139" s="229">
        <v>161001005</v>
      </c>
      <c r="D139" s="230" t="s">
        <v>226</v>
      </c>
      <c r="E139" s="231"/>
      <c r="F139" s="232">
        <v>60</v>
      </c>
      <c r="G139" s="233" t="s">
        <v>32</v>
      </c>
      <c r="H139" s="233" t="s">
        <v>95</v>
      </c>
      <c r="I139" s="234"/>
      <c r="J139" s="234" t="s">
        <v>92</v>
      </c>
      <c r="K139" s="235">
        <v>4217.3</v>
      </c>
      <c r="L139" s="235">
        <v>4217.3</v>
      </c>
      <c r="M139" s="235">
        <f t="shared" si="16"/>
        <v>0</v>
      </c>
      <c r="N139" s="235">
        <f t="shared" si="17"/>
        <v>0</v>
      </c>
      <c r="O139" s="235">
        <f t="shared" si="18"/>
        <v>2206.0499999999997</v>
      </c>
      <c r="P139" s="235">
        <v>9303574.6649999991</v>
      </c>
      <c r="Q139" s="235">
        <v>4192170</v>
      </c>
      <c r="R139" s="236">
        <v>16207131.180999998</v>
      </c>
      <c r="S139" s="235">
        <f t="shared" si="19"/>
        <v>3843.011211201479</v>
      </c>
      <c r="T139" s="237">
        <v>3799</v>
      </c>
      <c r="U139" s="238"/>
      <c r="V139" s="235">
        <v>3597.8420289855071</v>
      </c>
      <c r="W139" s="235"/>
      <c r="X139" s="235">
        <f t="shared" si="20"/>
        <v>1068.1433982483948</v>
      </c>
      <c r="Y139" s="235"/>
      <c r="Z139" s="15">
        <f t="shared" si="23"/>
        <v>0</v>
      </c>
      <c r="AA139" s="239">
        <v>3411</v>
      </c>
      <c r="AB139" s="240">
        <f t="shared" si="21"/>
        <v>186.84202898550711</v>
      </c>
      <c r="AC139" s="239">
        <v>3089</v>
      </c>
      <c r="AD139" s="240">
        <f t="shared" si="22"/>
        <v>508.84202898550711</v>
      </c>
      <c r="AE139" s="239" t="s">
        <v>204</v>
      </c>
      <c r="AF139" s="239" t="s">
        <v>205</v>
      </c>
      <c r="AH139" s="240"/>
      <c r="AJ139" s="240"/>
    </row>
    <row r="140" spans="1:36" s="239" customFormat="1" ht="15.6" x14ac:dyDescent="0.3">
      <c r="A140" s="227">
        <v>57</v>
      </c>
      <c r="B140" s="228">
        <v>57</v>
      </c>
      <c r="C140" s="229">
        <v>161001004</v>
      </c>
      <c r="D140" s="230" t="s">
        <v>193</v>
      </c>
      <c r="E140" s="231"/>
      <c r="F140" s="232">
        <v>59</v>
      </c>
      <c r="G140" s="233" t="s">
        <v>32</v>
      </c>
      <c r="H140" s="233" t="s">
        <v>95</v>
      </c>
      <c r="I140" s="234"/>
      <c r="J140" s="234" t="s">
        <v>92</v>
      </c>
      <c r="K140" s="235">
        <v>4030.84</v>
      </c>
      <c r="L140" s="235">
        <v>4030.84</v>
      </c>
      <c r="M140" s="235">
        <f t="shared" si="16"/>
        <v>0</v>
      </c>
      <c r="N140" s="235">
        <f t="shared" si="17"/>
        <v>0</v>
      </c>
      <c r="O140" s="235">
        <f t="shared" si="18"/>
        <v>2206.0500000000002</v>
      </c>
      <c r="P140" s="235">
        <v>8892234.5820000004</v>
      </c>
      <c r="Q140" s="235">
        <v>3976125</v>
      </c>
      <c r="R140" s="236">
        <v>15459867.234800002</v>
      </c>
      <c r="S140" s="235">
        <f t="shared" si="19"/>
        <v>3835.3959062627146</v>
      </c>
      <c r="T140" s="237">
        <v>3799</v>
      </c>
      <c r="U140" s="238"/>
      <c r="V140" s="235">
        <v>3592.4933286529181</v>
      </c>
      <c r="W140" s="235"/>
      <c r="X140" s="235">
        <f t="shared" si="20"/>
        <v>1067.6139258693845</v>
      </c>
      <c r="Y140" s="235"/>
      <c r="Z140" s="15">
        <f t="shared" si="23"/>
        <v>0</v>
      </c>
      <c r="AA140" s="239">
        <v>3411</v>
      </c>
      <c r="AB140" s="240">
        <f t="shared" si="21"/>
        <v>181.49332865291808</v>
      </c>
      <c r="AC140" s="239">
        <v>3089</v>
      </c>
      <c r="AD140" s="240">
        <f t="shared" si="22"/>
        <v>503.49332865291808</v>
      </c>
      <c r="AE140" s="239" t="s">
        <v>204</v>
      </c>
      <c r="AF140" s="239" t="s">
        <v>205</v>
      </c>
      <c r="AH140" s="240"/>
      <c r="AJ140" s="240"/>
    </row>
    <row r="141" spans="1:36" s="239" customFormat="1" ht="15.6" x14ac:dyDescent="0.3">
      <c r="A141" s="227">
        <v>44</v>
      </c>
      <c r="B141" s="228">
        <v>44</v>
      </c>
      <c r="C141" s="229">
        <v>462000232</v>
      </c>
      <c r="D141" s="230" t="s">
        <v>222</v>
      </c>
      <c r="E141" s="231"/>
      <c r="F141" s="232">
        <v>57</v>
      </c>
      <c r="G141" s="233" t="s">
        <v>35</v>
      </c>
      <c r="H141" s="233" t="s">
        <v>89</v>
      </c>
      <c r="I141" s="234"/>
      <c r="J141" s="234" t="s">
        <v>92</v>
      </c>
      <c r="K141" s="235">
        <v>3774.5</v>
      </c>
      <c r="L141" s="235">
        <v>3776.4</v>
      </c>
      <c r="M141" s="235">
        <f t="shared" si="16"/>
        <v>-1.9000000000000909</v>
      </c>
      <c r="N141" s="235">
        <f t="shared" si="17"/>
        <v>-9587.622377565076</v>
      </c>
      <c r="O141" s="235">
        <f t="shared" si="18"/>
        <v>4031.0117647058828</v>
      </c>
      <c r="P141" s="235">
        <v>15215053.905882355</v>
      </c>
      <c r="Q141" s="235">
        <v>2278952</v>
      </c>
      <c r="R141" s="236">
        <v>19046568.770588238</v>
      </c>
      <c r="S141" s="235">
        <f t="shared" si="19"/>
        <v>5046.117040823483</v>
      </c>
      <c r="T141" s="237">
        <v>3886</v>
      </c>
      <c r="U141" s="238"/>
      <c r="V141" s="235">
        <v>3571.0125190548779</v>
      </c>
      <c r="W141" s="235"/>
      <c r="X141" s="235">
        <f t="shared" si="20"/>
        <v>1413.0773874069234</v>
      </c>
      <c r="Y141" s="235"/>
      <c r="Z141" s="15">
        <f t="shared" si="23"/>
        <v>0</v>
      </c>
      <c r="AA141" s="239">
        <v>3411</v>
      </c>
      <c r="AB141" s="240">
        <f t="shared" si="21"/>
        <v>160.01251905487788</v>
      </c>
      <c r="AC141" s="239">
        <v>3089</v>
      </c>
      <c r="AD141" s="240">
        <f t="shared" si="22"/>
        <v>482.01251905487788</v>
      </c>
      <c r="AE141" s="239" t="s">
        <v>204</v>
      </c>
      <c r="AF141" s="239" t="s">
        <v>205</v>
      </c>
      <c r="AH141" s="240"/>
      <c r="AJ141" s="240"/>
    </row>
    <row r="142" spans="1:36" s="239" customFormat="1" ht="15.6" x14ac:dyDescent="0.3">
      <c r="A142" s="227">
        <v>18</v>
      </c>
      <c r="B142" s="228">
        <v>18</v>
      </c>
      <c r="C142" s="229">
        <v>141000092</v>
      </c>
      <c r="D142" s="230" t="s">
        <v>234</v>
      </c>
      <c r="E142" s="231"/>
      <c r="F142" s="232">
        <v>58</v>
      </c>
      <c r="G142" s="233" t="s">
        <v>32</v>
      </c>
      <c r="H142" s="233" t="s">
        <v>95</v>
      </c>
      <c r="I142" s="234"/>
      <c r="J142" s="234" t="s">
        <v>92</v>
      </c>
      <c r="K142" s="235">
        <v>4003.59</v>
      </c>
      <c r="L142" s="235">
        <v>4024.1</v>
      </c>
      <c r="M142" s="235">
        <f t="shared" si="16"/>
        <v>-20.509999999999764</v>
      </c>
      <c r="N142" s="235">
        <f t="shared" si="17"/>
        <v>-78611.39935786865</v>
      </c>
      <c r="O142" s="235">
        <f t="shared" si="18"/>
        <v>2206.0499999999997</v>
      </c>
      <c r="P142" s="235">
        <v>8832119.7194999997</v>
      </c>
      <c r="Q142" s="235">
        <v>3938983</v>
      </c>
      <c r="R142" s="236">
        <v>15345090.802299999</v>
      </c>
      <c r="S142" s="235">
        <f t="shared" si="19"/>
        <v>3832.8327331969554</v>
      </c>
      <c r="T142" s="237">
        <v>3799</v>
      </c>
      <c r="U142" s="238"/>
      <c r="V142" s="235">
        <v>3531.7109639024393</v>
      </c>
      <c r="W142" s="235"/>
      <c r="X142" s="235">
        <f t="shared" si="20"/>
        <v>1085.2622913857554</v>
      </c>
      <c r="Y142" s="235"/>
      <c r="Z142" s="15">
        <f t="shared" si="23"/>
        <v>0</v>
      </c>
      <c r="AA142" s="239">
        <v>3411</v>
      </c>
      <c r="AB142" s="240">
        <f t="shared" si="21"/>
        <v>120.71096390243929</v>
      </c>
      <c r="AC142" s="239">
        <v>3089</v>
      </c>
      <c r="AD142" s="240">
        <f t="shared" si="22"/>
        <v>442.71096390243929</v>
      </c>
      <c r="AE142" s="239" t="s">
        <v>204</v>
      </c>
      <c r="AF142" s="239" t="s">
        <v>205</v>
      </c>
      <c r="AH142" s="240"/>
      <c r="AJ142" s="240"/>
    </row>
    <row r="143" spans="1:36" s="253" customFormat="1" ht="15.6" x14ac:dyDescent="0.3">
      <c r="A143" s="241">
        <v>20</v>
      </c>
      <c r="B143" s="242">
        <v>20</v>
      </c>
      <c r="C143" s="243">
        <v>161000889</v>
      </c>
      <c r="D143" s="244" t="s">
        <v>220</v>
      </c>
      <c r="E143" s="245"/>
      <c r="F143" s="246">
        <v>60</v>
      </c>
      <c r="G143" s="247" t="s">
        <v>32</v>
      </c>
      <c r="H143" s="247" t="s">
        <v>101</v>
      </c>
      <c r="I143" s="248"/>
      <c r="J143" s="248" t="s">
        <v>92</v>
      </c>
      <c r="K143" s="249">
        <v>4060.17</v>
      </c>
      <c r="L143" s="249">
        <v>4060.17</v>
      </c>
      <c r="M143" s="249">
        <f t="shared" si="16"/>
        <v>0</v>
      </c>
      <c r="N143" s="249">
        <f t="shared" si="17"/>
        <v>0</v>
      </c>
      <c r="O143" s="249">
        <f t="shared" si="18"/>
        <v>2259.9</v>
      </c>
      <c r="P143" s="249">
        <v>9175578.1830000002</v>
      </c>
      <c r="Q143" s="249">
        <v>4659201</v>
      </c>
      <c r="R143" s="250">
        <v>16115295.468600001</v>
      </c>
      <c r="S143" s="249">
        <f t="shared" si="19"/>
        <v>3969.1184035643828</v>
      </c>
      <c r="T143" s="251">
        <v>4068</v>
      </c>
      <c r="U143" s="252"/>
      <c r="V143" s="249">
        <v>3495.6890615251305</v>
      </c>
      <c r="W143" s="249"/>
      <c r="X143" s="249">
        <f t="shared" si="20"/>
        <v>1135.4323378615088</v>
      </c>
      <c r="Y143" s="249"/>
      <c r="Z143" s="15">
        <f t="shared" si="23"/>
        <v>0</v>
      </c>
      <c r="AA143" s="253">
        <v>3411</v>
      </c>
      <c r="AB143" s="254">
        <f t="shared" si="21"/>
        <v>84.689061525130455</v>
      </c>
      <c r="AC143" s="253">
        <v>3089</v>
      </c>
      <c r="AD143" s="254">
        <f t="shared" si="22"/>
        <v>406.68906152513046</v>
      </c>
      <c r="AE143" s="253" t="s">
        <v>204</v>
      </c>
      <c r="AF143" s="253" t="s">
        <v>205</v>
      </c>
      <c r="AH143" s="254"/>
      <c r="AJ143" s="254"/>
    </row>
    <row r="144" spans="1:36" s="253" customFormat="1" ht="15.6" x14ac:dyDescent="0.3">
      <c r="A144" s="241">
        <v>30</v>
      </c>
      <c r="B144" s="242">
        <v>30</v>
      </c>
      <c r="C144" s="243">
        <v>462000599</v>
      </c>
      <c r="D144" s="244" t="s">
        <v>218</v>
      </c>
      <c r="E144" s="245"/>
      <c r="F144" s="246">
        <v>59</v>
      </c>
      <c r="G144" s="247" t="s">
        <v>35</v>
      </c>
      <c r="H144" s="247" t="s">
        <v>96</v>
      </c>
      <c r="I144" s="248"/>
      <c r="J144" s="248" t="s">
        <v>87</v>
      </c>
      <c r="K144" s="249">
        <v>3998.19</v>
      </c>
      <c r="L144" s="249">
        <v>3998.19</v>
      </c>
      <c r="M144" s="249">
        <v>0</v>
      </c>
      <c r="N144" s="249">
        <f t="shared" si="17"/>
        <v>0</v>
      </c>
      <c r="O144" s="249">
        <f t="shared" si="18"/>
        <v>3928.077777777778</v>
      </c>
      <c r="P144" s="249">
        <v>15705201.290333334</v>
      </c>
      <c r="Q144" s="249">
        <v>2390377</v>
      </c>
      <c r="R144" s="250">
        <v>19668377.387666669</v>
      </c>
      <c r="S144" s="249">
        <f t="shared" si="19"/>
        <v>4919.3203393702324</v>
      </c>
      <c r="T144" s="251">
        <v>4185</v>
      </c>
      <c r="U144" s="252"/>
      <c r="V144" s="249">
        <v>3493.1826066821041</v>
      </c>
      <c r="W144" s="249"/>
      <c r="X144" s="249">
        <f t="shared" si="20"/>
        <v>1408.2631494729396</v>
      </c>
      <c r="Y144" s="249"/>
      <c r="Z144" s="15">
        <f t="shared" si="23"/>
        <v>0</v>
      </c>
      <c r="AA144" s="253">
        <v>3411</v>
      </c>
      <c r="AB144" s="254">
        <f t="shared" si="21"/>
        <v>82.182606682104051</v>
      </c>
      <c r="AC144" s="253">
        <v>3089</v>
      </c>
      <c r="AD144" s="254">
        <f t="shared" si="22"/>
        <v>404.18260668210405</v>
      </c>
      <c r="AE144" s="253" t="s">
        <v>204</v>
      </c>
      <c r="AF144" s="253" t="s">
        <v>205</v>
      </c>
      <c r="AH144" s="254"/>
      <c r="AJ144" s="254"/>
    </row>
    <row r="145" spans="1:36" s="253" customFormat="1" ht="15.6" x14ac:dyDescent="0.3">
      <c r="A145" s="241">
        <v>31</v>
      </c>
      <c r="B145" s="242">
        <v>31</v>
      </c>
      <c r="C145" s="243">
        <v>452000060</v>
      </c>
      <c r="D145" s="244" t="s">
        <v>218</v>
      </c>
      <c r="E145" s="245"/>
      <c r="F145" s="246">
        <v>58</v>
      </c>
      <c r="G145" s="247" t="s">
        <v>35</v>
      </c>
      <c r="H145" s="247" t="s">
        <v>89</v>
      </c>
      <c r="I145" s="248"/>
      <c r="J145" s="248" t="s">
        <v>92</v>
      </c>
      <c r="K145" s="249">
        <v>3861.66</v>
      </c>
      <c r="L145" s="249">
        <v>3861.66</v>
      </c>
      <c r="M145" s="249">
        <f>+K145-L145</f>
        <v>0</v>
      </c>
      <c r="N145" s="249">
        <f t="shared" si="17"/>
        <v>0</v>
      </c>
      <c r="O145" s="249">
        <f t="shared" si="18"/>
        <v>4031.0117647058828</v>
      </c>
      <c r="P145" s="249">
        <v>15566396.891294118</v>
      </c>
      <c r="Q145" s="249">
        <v>2356676</v>
      </c>
      <c r="R145" s="250">
        <v>19511487.227529414</v>
      </c>
      <c r="S145" s="249">
        <f t="shared" si="19"/>
        <v>5052.6165502735648</v>
      </c>
      <c r="T145" s="251">
        <v>3886</v>
      </c>
      <c r="U145" s="252"/>
      <c r="V145" s="249">
        <v>3424.4092546012275</v>
      </c>
      <c r="W145" s="249"/>
      <c r="X145" s="249">
        <f t="shared" si="20"/>
        <v>1475.4710008695915</v>
      </c>
      <c r="Y145" s="249"/>
      <c r="Z145" s="15">
        <f t="shared" si="23"/>
        <v>0</v>
      </c>
      <c r="AA145" s="253">
        <v>3411</v>
      </c>
      <c r="AB145" s="254">
        <f t="shared" si="21"/>
        <v>13.409254601227531</v>
      </c>
      <c r="AC145" s="253">
        <v>3089</v>
      </c>
      <c r="AD145" s="254">
        <f t="shared" si="22"/>
        <v>335.40925460122753</v>
      </c>
      <c r="AE145" s="253" t="s">
        <v>204</v>
      </c>
      <c r="AF145" s="253" t="s">
        <v>205</v>
      </c>
      <c r="AH145" s="254"/>
      <c r="AJ145" s="254"/>
    </row>
    <row r="146" spans="1:36" s="253" customFormat="1" ht="15.6" x14ac:dyDescent="0.3">
      <c r="A146" s="241">
        <v>24</v>
      </c>
      <c r="B146" s="242">
        <v>24</v>
      </c>
      <c r="C146" s="243">
        <v>161001001</v>
      </c>
      <c r="D146" s="244" t="s">
        <v>220</v>
      </c>
      <c r="E146" s="245"/>
      <c r="F146" s="246">
        <v>58</v>
      </c>
      <c r="G146" s="247" t="s">
        <v>32</v>
      </c>
      <c r="H146" s="247" t="s">
        <v>95</v>
      </c>
      <c r="I146" s="248"/>
      <c r="J146" s="248" t="s">
        <v>92</v>
      </c>
      <c r="K146" s="249">
        <v>4047</v>
      </c>
      <c r="L146" s="249">
        <v>4051.89</v>
      </c>
      <c r="M146" s="249">
        <f>+K146-L146</f>
        <v>-4.8899999999998727</v>
      </c>
      <c r="N146" s="249">
        <f t="shared" si="17"/>
        <v>-18714.442744032127</v>
      </c>
      <c r="O146" s="249">
        <f t="shared" si="18"/>
        <v>2206.0499999999997</v>
      </c>
      <c r="P146" s="249">
        <v>8927884.3499999996</v>
      </c>
      <c r="Q146" s="249">
        <v>3958429</v>
      </c>
      <c r="R146" s="250">
        <v>15488210.59</v>
      </c>
      <c r="S146" s="249">
        <f t="shared" si="19"/>
        <v>3827.0844057326412</v>
      </c>
      <c r="T146" s="251">
        <v>3799</v>
      </c>
      <c r="U146" s="252"/>
      <c r="V146" s="249">
        <v>3419.3054468549003</v>
      </c>
      <c r="W146" s="249"/>
      <c r="X146" s="249">
        <f t="shared" si="20"/>
        <v>1119.2578332692738</v>
      </c>
      <c r="Y146" s="249"/>
      <c r="Z146" s="15">
        <f t="shared" si="23"/>
        <v>0</v>
      </c>
      <c r="AA146" s="253">
        <v>3411</v>
      </c>
      <c r="AB146" s="254">
        <f t="shared" si="21"/>
        <v>8.3054468549003104</v>
      </c>
      <c r="AC146" s="253">
        <v>3089</v>
      </c>
      <c r="AD146" s="254">
        <f t="shared" si="22"/>
        <v>330.30544685490031</v>
      </c>
      <c r="AE146" s="253" t="s">
        <v>204</v>
      </c>
      <c r="AF146" s="253" t="s">
        <v>205</v>
      </c>
      <c r="AH146" s="254"/>
      <c r="AJ146" s="254"/>
    </row>
    <row r="147" spans="1:36" s="68" customFormat="1" ht="15.6" x14ac:dyDescent="0.3">
      <c r="A147" s="255">
        <v>51</v>
      </c>
      <c r="B147" s="256">
        <v>51</v>
      </c>
      <c r="C147" s="257">
        <v>242000073</v>
      </c>
      <c r="D147" s="258" t="s">
        <v>212</v>
      </c>
      <c r="E147" s="259"/>
      <c r="F147" s="260">
        <v>57</v>
      </c>
      <c r="G147" s="261" t="s">
        <v>35</v>
      </c>
      <c r="H147" s="261" t="s">
        <v>93</v>
      </c>
      <c r="I147" s="69"/>
      <c r="J147" s="69" t="s">
        <v>92</v>
      </c>
      <c r="K147" s="262">
        <v>3928.74</v>
      </c>
      <c r="L147" s="262">
        <v>3928.74</v>
      </c>
      <c r="M147" s="262">
        <f>+K147-L147</f>
        <v>0</v>
      </c>
      <c r="N147" s="262">
        <f>+M147*S147</f>
        <v>0</v>
      </c>
      <c r="O147" s="262">
        <f t="shared" si="18"/>
        <v>3091.3882352941173</v>
      </c>
      <c r="P147" s="262">
        <v>12145260.615529411</v>
      </c>
      <c r="Q147" s="262">
        <v>3022004</v>
      </c>
      <c r="R147" s="263">
        <v>16851367.548023529</v>
      </c>
      <c r="S147" s="262">
        <f t="shared" si="19"/>
        <v>4289.2549641929809</v>
      </c>
      <c r="T147" s="264">
        <v>4137</v>
      </c>
      <c r="U147" s="265"/>
      <c r="V147" s="262">
        <v>3938.6985887398282</v>
      </c>
      <c r="W147" s="262"/>
      <c r="X147" s="262">
        <f t="shared" si="20"/>
        <v>1089.003097737751</v>
      </c>
      <c r="Y147" s="262"/>
      <c r="Z147" s="15">
        <f t="shared" si="23"/>
        <v>0</v>
      </c>
      <c r="AA147" s="68">
        <v>3411</v>
      </c>
      <c r="AB147" s="266">
        <f t="shared" si="21"/>
        <v>527.69858873982821</v>
      </c>
      <c r="AC147" s="68">
        <v>3089</v>
      </c>
      <c r="AD147" s="266">
        <f>V147-AC147</f>
        <v>849.69858873982821</v>
      </c>
      <c r="AE147" s="68" t="s">
        <v>204</v>
      </c>
      <c r="AF147" s="68" t="s">
        <v>205</v>
      </c>
      <c r="AH147" s="266"/>
      <c r="AJ147" s="266"/>
    </row>
    <row r="148" spans="1:36" s="68" customFormat="1" ht="15.6" x14ac:dyDescent="0.3">
      <c r="A148" s="255">
        <v>46</v>
      </c>
      <c r="B148" s="256">
        <v>46</v>
      </c>
      <c r="C148" s="257">
        <v>161000488</v>
      </c>
      <c r="D148" s="258" t="s">
        <v>234</v>
      </c>
      <c r="E148" s="259"/>
      <c r="F148" s="260">
        <v>60</v>
      </c>
      <c r="G148" s="261" t="s">
        <v>32</v>
      </c>
      <c r="H148" s="261" t="s">
        <v>97</v>
      </c>
      <c r="I148" s="69"/>
      <c r="J148" s="69" t="s">
        <v>92</v>
      </c>
      <c r="K148" s="262">
        <v>4111.75</v>
      </c>
      <c r="L148" s="262">
        <v>4111.75</v>
      </c>
      <c r="M148" s="262">
        <f>+K148-L148</f>
        <v>0</v>
      </c>
      <c r="N148" s="262">
        <f>+M148*S148</f>
        <v>0</v>
      </c>
      <c r="O148" s="262">
        <f t="shared" si="18"/>
        <v>2206.0500000000002</v>
      </c>
      <c r="P148" s="262">
        <v>9070726.0875000004</v>
      </c>
      <c r="Q148" s="262">
        <v>5367257</v>
      </c>
      <c r="R148" s="263">
        <v>15950634.23625</v>
      </c>
      <c r="S148" s="262">
        <f t="shared" si="19"/>
        <v>3879.2811421535844</v>
      </c>
      <c r="T148" s="264">
        <v>4027</v>
      </c>
      <c r="U148" s="265"/>
      <c r="V148" s="262">
        <v>3933.150085136926</v>
      </c>
      <c r="W148" s="262"/>
      <c r="X148" s="262">
        <f t="shared" si="20"/>
        <v>986.30386793860009</v>
      </c>
      <c r="Y148" s="262"/>
      <c r="Z148" s="15">
        <f t="shared" si="23"/>
        <v>0</v>
      </c>
      <c r="AA148" s="68">
        <v>3411</v>
      </c>
      <c r="AB148" s="266">
        <f t="shared" si="21"/>
        <v>522.15008513692601</v>
      </c>
      <c r="AC148" s="68">
        <v>3089</v>
      </c>
      <c r="AD148" s="266">
        <f>V148-AC148</f>
        <v>844.15008513692601</v>
      </c>
      <c r="AE148" s="68" t="s">
        <v>204</v>
      </c>
      <c r="AF148" s="68" t="s">
        <v>205</v>
      </c>
      <c r="AH148" s="266"/>
      <c r="AJ148" s="266"/>
    </row>
    <row r="149" spans="1:36" s="68" customFormat="1" ht="15.6" x14ac:dyDescent="0.3">
      <c r="A149" s="255">
        <v>73</v>
      </c>
      <c r="B149" s="256">
        <v>73</v>
      </c>
      <c r="C149" s="257">
        <v>141000692</v>
      </c>
      <c r="D149" s="258" t="s">
        <v>197</v>
      </c>
      <c r="E149" s="259"/>
      <c r="F149" s="260">
        <v>57</v>
      </c>
      <c r="G149" s="261" t="s">
        <v>32</v>
      </c>
      <c r="H149" s="261" t="s">
        <v>91</v>
      </c>
      <c r="I149" s="69"/>
      <c r="J149" s="69" t="s">
        <v>92</v>
      </c>
      <c r="K149" s="262">
        <v>3933.05</v>
      </c>
      <c r="L149" s="262">
        <v>3933.05</v>
      </c>
      <c r="M149" s="262">
        <f>K149-L149</f>
        <v>0</v>
      </c>
      <c r="N149" s="262">
        <f>+M149*S149</f>
        <v>0</v>
      </c>
      <c r="O149" s="262">
        <f t="shared" si="18"/>
        <v>2206.0499999999997</v>
      </c>
      <c r="P149" s="262">
        <v>8676504.9524999987</v>
      </c>
      <c r="Q149" s="262">
        <v>5247601</v>
      </c>
      <c r="R149" s="263">
        <v>15371016.051749999</v>
      </c>
      <c r="S149" s="262">
        <f t="shared" si="19"/>
        <v>3908.1669573867603</v>
      </c>
      <c r="T149" s="264">
        <v>3958</v>
      </c>
      <c r="U149" s="265"/>
      <c r="V149" s="262">
        <v>3664.666228214403</v>
      </c>
      <c r="W149" s="262"/>
      <c r="X149" s="262">
        <f t="shared" si="20"/>
        <v>1066.4455407419198</v>
      </c>
      <c r="Y149" s="262"/>
      <c r="Z149" s="15">
        <f t="shared" si="23"/>
        <v>0</v>
      </c>
      <c r="AA149" s="68">
        <v>3411</v>
      </c>
      <c r="AB149" s="266">
        <f t="shared" si="21"/>
        <v>253.66622821440296</v>
      </c>
      <c r="AC149" s="68">
        <v>3089</v>
      </c>
      <c r="AD149" s="266">
        <f>V149-AC149</f>
        <v>575.66622821440296</v>
      </c>
      <c r="AE149" s="68" t="s">
        <v>204</v>
      </c>
      <c r="AF149" s="68" t="s">
        <v>205</v>
      </c>
      <c r="AH149" s="266"/>
      <c r="AJ149" s="266"/>
    </row>
    <row r="150" spans="1:36" s="68" customFormat="1" ht="15.6" x14ac:dyDescent="0.3">
      <c r="A150" s="255">
        <v>95</v>
      </c>
      <c r="B150" s="256">
        <v>95</v>
      </c>
      <c r="C150" s="257">
        <v>161010218</v>
      </c>
      <c r="D150" s="258" t="s">
        <v>199</v>
      </c>
      <c r="E150" s="259"/>
      <c r="F150" s="260">
        <v>58</v>
      </c>
      <c r="G150" s="261" t="s">
        <v>32</v>
      </c>
      <c r="H150" s="261" t="s">
        <v>91</v>
      </c>
      <c r="I150" s="69"/>
      <c r="J150" s="69" t="s">
        <v>92</v>
      </c>
      <c r="K150" s="262">
        <v>4001.41</v>
      </c>
      <c r="L150" s="262">
        <v>4040.29</v>
      </c>
      <c r="M150" s="262">
        <f>+K150-L150</f>
        <v>-38.880000000000109</v>
      </c>
      <c r="N150" s="262">
        <f>+M150*S150</f>
        <v>-150539.60676257859</v>
      </c>
      <c r="O150" s="262">
        <f t="shared" si="18"/>
        <v>2206.0499999999997</v>
      </c>
      <c r="P150" s="262">
        <v>8827310.5304999985</v>
      </c>
      <c r="Q150" s="262">
        <v>5193704</v>
      </c>
      <c r="R150" s="263">
        <v>15493073.248349998</v>
      </c>
      <c r="S150" s="262">
        <f t="shared" si="19"/>
        <v>3871.9034661156938</v>
      </c>
      <c r="T150" s="264">
        <v>3958</v>
      </c>
      <c r="U150" s="265"/>
      <c r="V150" s="262">
        <v>3760.2658635914336</v>
      </c>
      <c r="W150" s="262"/>
      <c r="X150" s="262">
        <f t="shared" si="20"/>
        <v>1029.6887524909303</v>
      </c>
      <c r="Y150" s="262"/>
      <c r="Z150" s="15">
        <f t="shared" si="23"/>
        <v>0</v>
      </c>
      <c r="AA150" s="68">
        <v>3411</v>
      </c>
      <c r="AB150" s="266">
        <f t="shared" si="21"/>
        <v>349.26586359143357</v>
      </c>
      <c r="AC150" s="68">
        <v>3089</v>
      </c>
      <c r="AD150" s="266">
        <f>V150-AC150</f>
        <v>671.26586359143357</v>
      </c>
      <c r="AE150" s="68" t="s">
        <v>204</v>
      </c>
      <c r="AF150" s="68" t="s">
        <v>205</v>
      </c>
      <c r="AH150" s="266"/>
      <c r="AJ150" s="266"/>
    </row>
    <row r="151" spans="1:36" customFormat="1" ht="15.6" x14ac:dyDescent="0.3">
      <c r="A151" s="65">
        <v>193</v>
      </c>
      <c r="B151" s="57">
        <v>193</v>
      </c>
      <c r="C151" s="210">
        <v>161000904</v>
      </c>
      <c r="D151" s="211" t="s">
        <v>213</v>
      </c>
      <c r="E151" s="14"/>
      <c r="F151" s="71">
        <v>60</v>
      </c>
      <c r="G151" s="177" t="s">
        <v>32</v>
      </c>
      <c r="H151" s="177" t="s">
        <v>101</v>
      </c>
      <c r="I151" s="13"/>
      <c r="J151" s="13" t="s">
        <v>92</v>
      </c>
      <c r="K151" s="15">
        <v>4148.1899999999996</v>
      </c>
      <c r="L151" s="15">
        <v>4148.1899999999996</v>
      </c>
      <c r="M151" s="117">
        <f t="shared" si="16"/>
        <v>0</v>
      </c>
      <c r="N151" s="117">
        <f t="shared" si="17"/>
        <v>0</v>
      </c>
      <c r="O151" s="15">
        <f t="shared" si="18"/>
        <v>2259.8999999999996</v>
      </c>
      <c r="P151" s="15">
        <v>9374494.5809999984</v>
      </c>
      <c r="Q151" s="15">
        <v>4651227</v>
      </c>
      <c r="R151" s="16">
        <v>16355676.940199997</v>
      </c>
      <c r="S151" s="117">
        <f t="shared" si="19"/>
        <v>3942.8466247206611</v>
      </c>
      <c r="T151" s="181">
        <v>3952</v>
      </c>
      <c r="U151" s="179"/>
      <c r="V151" s="67">
        <v>3840.2422070164012</v>
      </c>
      <c r="W151" s="15"/>
      <c r="X151" s="15">
        <f t="shared" si="20"/>
        <v>1026.7182151992379</v>
      </c>
      <c r="Y151" s="15"/>
      <c r="Z151" s="15">
        <f t="shared" si="23"/>
        <v>0</v>
      </c>
      <c r="AA151">
        <v>3411</v>
      </c>
      <c r="AB151" s="53">
        <f t="shared" si="21"/>
        <v>429.24220701640115</v>
      </c>
      <c r="AC151">
        <v>3089</v>
      </c>
      <c r="AD151" s="53">
        <f t="shared" si="22"/>
        <v>751.24220701640115</v>
      </c>
      <c r="AE151" t="s">
        <v>204</v>
      </c>
      <c r="AF151" t="s">
        <v>205</v>
      </c>
      <c r="AH151" s="136"/>
      <c r="AJ151" s="53"/>
    </row>
    <row r="152" spans="1:36" s="137" customFormat="1" ht="15.6" x14ac:dyDescent="0.3">
      <c r="A152" s="56">
        <v>14</v>
      </c>
      <c r="B152" s="267">
        <v>14</v>
      </c>
      <c r="C152" s="268">
        <v>141000094</v>
      </c>
      <c r="D152" s="269" t="s">
        <v>211</v>
      </c>
      <c r="E152" s="113"/>
      <c r="F152" s="187">
        <v>58</v>
      </c>
      <c r="G152" s="188" t="s">
        <v>32</v>
      </c>
      <c r="H152" s="188" t="s">
        <v>95</v>
      </c>
      <c r="I152" s="130"/>
      <c r="J152" s="130" t="s">
        <v>92</v>
      </c>
      <c r="K152" s="67">
        <f>4040.6-K169</f>
        <v>3267.08</v>
      </c>
      <c r="L152" s="67">
        <f>4077.65-L169</f>
        <v>3267.08</v>
      </c>
      <c r="M152" s="67">
        <f t="shared" si="16"/>
        <v>0</v>
      </c>
      <c r="N152" s="67">
        <f t="shared" si="17"/>
        <v>0</v>
      </c>
      <c r="O152" s="67">
        <f t="shared" si="18"/>
        <v>2186.0055742891127</v>
      </c>
      <c r="P152" s="67">
        <f>8913765.63-P169</f>
        <v>7141855.0916484743</v>
      </c>
      <c r="Q152" s="67">
        <f>3956873-Q169</f>
        <v>3170311.4884406459</v>
      </c>
      <c r="R152" s="270">
        <f>15468421.182-R169</f>
        <v>12393552.530327164</v>
      </c>
      <c r="S152" s="67">
        <f t="shared" si="19"/>
        <v>3793.4646627346633</v>
      </c>
      <c r="T152" s="181">
        <v>3799</v>
      </c>
      <c r="U152" s="271"/>
      <c r="V152" s="67">
        <v>3524.2000440625693</v>
      </c>
      <c r="W152" s="67"/>
      <c r="X152" s="67">
        <f t="shared" si="20"/>
        <v>1076.4044649297762</v>
      </c>
      <c r="Y152" s="67"/>
      <c r="Z152" s="15">
        <f t="shared" si="23"/>
        <v>0</v>
      </c>
      <c r="AA152" s="137">
        <v>3411</v>
      </c>
      <c r="AB152" s="136">
        <f t="shared" si="21"/>
        <v>113.2000440625693</v>
      </c>
      <c r="AC152" s="137">
        <v>3089</v>
      </c>
      <c r="AD152" s="136">
        <f t="shared" si="22"/>
        <v>435.2000440625693</v>
      </c>
      <c r="AE152" s="137" t="s">
        <v>204</v>
      </c>
      <c r="AF152" s="137" t="s">
        <v>205</v>
      </c>
      <c r="AH152" s="136"/>
      <c r="AJ152" s="136"/>
    </row>
    <row r="153" spans="1:36" customFormat="1" ht="15.6" x14ac:dyDescent="0.3">
      <c r="A153" s="65"/>
      <c r="B153" s="57"/>
      <c r="C153" s="210"/>
      <c r="D153" s="211"/>
      <c r="E153" s="14"/>
      <c r="F153" s="71"/>
      <c r="G153" s="177"/>
      <c r="H153" s="177"/>
      <c r="I153" s="13"/>
      <c r="J153" s="13"/>
      <c r="K153" s="15"/>
      <c r="L153" s="15">
        <f>SUBTOTAL(9,L3:L152)</f>
        <v>596352.59000000032</v>
      </c>
      <c r="M153" s="117">
        <f t="shared" si="16"/>
        <v>-596352.59000000032</v>
      </c>
      <c r="N153" s="117" t="e">
        <f t="shared" si="17"/>
        <v>#DIV/0!</v>
      </c>
      <c r="O153" s="15" t="e">
        <f t="shared" si="18"/>
        <v>#DIV/0!</v>
      </c>
      <c r="P153" s="15"/>
      <c r="Q153" s="15"/>
      <c r="R153" s="16"/>
      <c r="S153" s="117" t="e">
        <f t="shared" si="19"/>
        <v>#DIV/0!</v>
      </c>
      <c r="T153" s="181"/>
      <c r="U153" s="179"/>
      <c r="V153" s="67"/>
      <c r="W153" s="15"/>
      <c r="X153" s="15" t="e">
        <f t="shared" si="20"/>
        <v>#DIV/0!</v>
      </c>
      <c r="Y153" s="15"/>
      <c r="Z153" s="15"/>
      <c r="AB153" s="53">
        <f t="shared" si="21"/>
        <v>0</v>
      </c>
      <c r="AH153" s="136"/>
      <c r="AJ153" s="53"/>
    </row>
    <row r="154" spans="1:36" customFormat="1" ht="15.6" x14ac:dyDescent="0.3">
      <c r="A154" s="65"/>
      <c r="B154" s="57"/>
      <c r="C154" s="210"/>
      <c r="D154" s="211"/>
      <c r="E154" s="14"/>
      <c r="F154" s="71"/>
      <c r="G154" s="177"/>
      <c r="H154" s="177"/>
      <c r="I154" s="13"/>
      <c r="J154" s="13"/>
      <c r="K154" s="15"/>
      <c r="L154" s="15"/>
      <c r="M154" s="117">
        <f t="shared" si="16"/>
        <v>0</v>
      </c>
      <c r="N154" s="117" t="e">
        <f t="shared" si="17"/>
        <v>#DIV/0!</v>
      </c>
      <c r="O154" s="15" t="e">
        <f t="shared" si="18"/>
        <v>#DIV/0!</v>
      </c>
      <c r="P154" s="15"/>
      <c r="Q154" s="15"/>
      <c r="R154" s="16"/>
      <c r="S154" s="117" t="e">
        <f t="shared" si="19"/>
        <v>#DIV/0!</v>
      </c>
      <c r="T154" s="181"/>
      <c r="U154" s="179"/>
      <c r="V154" s="67"/>
      <c r="W154" s="15"/>
      <c r="X154" s="15" t="e">
        <f t="shared" si="20"/>
        <v>#DIV/0!</v>
      </c>
      <c r="Y154" s="15"/>
      <c r="Z154" s="15"/>
      <c r="AB154" s="53">
        <f t="shared" si="21"/>
        <v>0</v>
      </c>
      <c r="AH154" s="136"/>
      <c r="AJ154" s="53"/>
    </row>
    <row r="155" spans="1:36" s="284" customFormat="1" ht="15.6" x14ac:dyDescent="0.3">
      <c r="A155" s="272">
        <v>49</v>
      </c>
      <c r="B155" s="273"/>
      <c r="C155" s="274">
        <v>462000233</v>
      </c>
      <c r="D155" s="275" t="s">
        <v>212</v>
      </c>
      <c r="E155" s="276"/>
      <c r="F155" s="277">
        <v>59</v>
      </c>
      <c r="G155" s="278" t="s">
        <v>35</v>
      </c>
      <c r="H155" s="278" t="s">
        <v>89</v>
      </c>
      <c r="I155" s="279"/>
      <c r="J155" s="279" t="s">
        <v>92</v>
      </c>
      <c r="K155" s="280">
        <v>3864.81</v>
      </c>
      <c r="L155" s="280">
        <v>3885.72</v>
      </c>
      <c r="M155" s="280">
        <f>+K155-L155</f>
        <v>-20.909999999999854</v>
      </c>
      <c r="N155" s="280">
        <f t="shared" si="17"/>
        <v>-105622.35215256044</v>
      </c>
      <c r="O155" s="280">
        <f t="shared" si="18"/>
        <v>4031.0117647058828</v>
      </c>
      <c r="P155" s="280">
        <v>15579094.578352943</v>
      </c>
      <c r="Q155" s="280">
        <v>2353449</v>
      </c>
      <c r="R155" s="281">
        <v>19522253.602235295</v>
      </c>
      <c r="S155" s="280">
        <f>+R155/K155</f>
        <v>5051.2841775495544</v>
      </c>
      <c r="T155" s="282">
        <v>3886</v>
      </c>
      <c r="U155" s="283"/>
      <c r="V155" s="280">
        <v>4138</v>
      </c>
      <c r="W155" s="280"/>
      <c r="X155" s="280">
        <f>S155/V155*1000</f>
        <v>1220.7066644634012</v>
      </c>
      <c r="Y155" s="280"/>
      <c r="Z155" s="280"/>
      <c r="AA155" s="284">
        <v>3411</v>
      </c>
      <c r="AB155" s="285">
        <f>V155-AA155</f>
        <v>727</v>
      </c>
      <c r="AC155" s="284">
        <v>3089</v>
      </c>
      <c r="AD155" s="285">
        <f t="shared" ref="AD155:AD169" si="24">V155-AC155</f>
        <v>1049</v>
      </c>
      <c r="AE155" s="284" t="s">
        <v>204</v>
      </c>
      <c r="AF155" s="284" t="s">
        <v>205</v>
      </c>
      <c r="AH155" s="285"/>
      <c r="AJ155" s="285"/>
    </row>
    <row r="156" spans="1:36" s="284" customFormat="1" ht="15.6" x14ac:dyDescent="0.3">
      <c r="A156" s="272">
        <v>48</v>
      </c>
      <c r="B156" s="273"/>
      <c r="C156" s="274">
        <v>452000060</v>
      </c>
      <c r="D156" s="275" t="s">
        <v>191</v>
      </c>
      <c r="E156" s="276"/>
      <c r="F156" s="277">
        <v>59</v>
      </c>
      <c r="G156" s="278" t="s">
        <v>35</v>
      </c>
      <c r="H156" s="278" t="s">
        <v>96</v>
      </c>
      <c r="I156" s="279"/>
      <c r="J156" s="279" t="s">
        <v>87</v>
      </c>
      <c r="K156" s="280">
        <v>4028.94</v>
      </c>
      <c r="L156" s="280">
        <v>4049.74</v>
      </c>
      <c r="M156" s="280">
        <f>+K156-L156</f>
        <v>-20.799999999999727</v>
      </c>
      <c r="N156" s="280">
        <f t="shared" si="17"/>
        <v>-102163.76551569265</v>
      </c>
      <c r="O156" s="280">
        <f t="shared" si="18"/>
        <v>3928.077777777778</v>
      </c>
      <c r="P156" s="280">
        <v>15825989.682000002</v>
      </c>
      <c r="Q156" s="280">
        <v>2378138</v>
      </c>
      <c r="R156" s="281">
        <v>19789023.146000005</v>
      </c>
      <c r="S156" s="280">
        <f>+R156/K156</f>
        <v>4911.7194959468261</v>
      </c>
      <c r="T156" s="282">
        <v>4185</v>
      </c>
      <c r="U156" s="283"/>
      <c r="V156" s="280">
        <v>4132</v>
      </c>
      <c r="W156" s="280"/>
      <c r="X156" s="280">
        <f>S156/V156*1000</f>
        <v>1188.7026853695127</v>
      </c>
      <c r="Y156" s="280"/>
      <c r="Z156" s="280"/>
      <c r="AA156" s="284">
        <v>3411</v>
      </c>
      <c r="AB156" s="285">
        <f>V156-AA156</f>
        <v>721</v>
      </c>
      <c r="AC156" s="284">
        <v>3089</v>
      </c>
      <c r="AD156" s="285">
        <f t="shared" si="24"/>
        <v>1043</v>
      </c>
      <c r="AE156" s="284" t="s">
        <v>204</v>
      </c>
      <c r="AF156" s="284" t="s">
        <v>205</v>
      </c>
      <c r="AH156" s="285"/>
      <c r="AJ156" s="285"/>
    </row>
    <row r="157" spans="1:36" s="284" customFormat="1" ht="15.6" x14ac:dyDescent="0.3">
      <c r="A157" s="272">
        <v>47</v>
      </c>
      <c r="B157" s="273"/>
      <c r="C157" s="274">
        <v>452000061</v>
      </c>
      <c r="D157" s="275" t="s">
        <v>219</v>
      </c>
      <c r="E157" s="276"/>
      <c r="F157" s="277">
        <v>58</v>
      </c>
      <c r="G157" s="278" t="s">
        <v>35</v>
      </c>
      <c r="H157" s="278" t="s">
        <v>89</v>
      </c>
      <c r="I157" s="279"/>
      <c r="J157" s="279" t="s">
        <v>92</v>
      </c>
      <c r="K157" s="280">
        <v>3898.78</v>
      </c>
      <c r="L157" s="280">
        <v>3898.78</v>
      </c>
      <c r="M157" s="280">
        <f>+K157-L157</f>
        <v>0</v>
      </c>
      <c r="N157" s="280">
        <f t="shared" si="17"/>
        <v>0</v>
      </c>
      <c r="O157" s="280">
        <f t="shared" si="18"/>
        <v>4031.0117647058823</v>
      </c>
      <c r="P157" s="280">
        <v>15716028.048</v>
      </c>
      <c r="Q157" s="280">
        <v>2357131</v>
      </c>
      <c r="R157" s="281">
        <v>19676841.932000004</v>
      </c>
      <c r="S157" s="280">
        <f>+R157/K157</f>
        <v>5046.9228661273537</v>
      </c>
      <c r="T157" s="282">
        <v>3886</v>
      </c>
      <c r="U157" s="283"/>
      <c r="V157" s="280">
        <v>4119</v>
      </c>
      <c r="W157" s="280"/>
      <c r="X157" s="280">
        <f>S157/V157*1000</f>
        <v>1225.2786759231253</v>
      </c>
      <c r="Y157" s="280"/>
      <c r="Z157" s="280"/>
      <c r="AA157" s="284">
        <v>3411</v>
      </c>
      <c r="AB157" s="285">
        <f>V157-AA157</f>
        <v>708</v>
      </c>
      <c r="AC157" s="284">
        <v>3089</v>
      </c>
      <c r="AD157" s="285">
        <f t="shared" si="24"/>
        <v>1030</v>
      </c>
      <c r="AE157" s="284" t="s">
        <v>204</v>
      </c>
      <c r="AF157" s="284" t="s">
        <v>205</v>
      </c>
      <c r="AH157" s="285"/>
      <c r="AJ157" s="285"/>
    </row>
    <row r="158" spans="1:36" s="284" customFormat="1" ht="15.6" x14ac:dyDescent="0.3">
      <c r="A158" s="272">
        <v>26</v>
      </c>
      <c r="B158" s="273"/>
      <c r="C158" s="274">
        <v>462000154</v>
      </c>
      <c r="D158" s="275" t="s">
        <v>218</v>
      </c>
      <c r="E158" s="276"/>
      <c r="F158" s="277">
        <v>58</v>
      </c>
      <c r="G158" s="278" t="s">
        <v>35</v>
      </c>
      <c r="H158" s="278" t="s">
        <v>160</v>
      </c>
      <c r="I158" s="279"/>
      <c r="J158" s="279" t="s">
        <v>87</v>
      </c>
      <c r="K158" s="280">
        <v>3938.1</v>
      </c>
      <c r="L158" s="280">
        <v>3938.1</v>
      </c>
      <c r="M158" s="280">
        <f>+K158-L158</f>
        <v>0</v>
      </c>
      <c r="N158" s="280">
        <f t="shared" si="17"/>
        <v>0</v>
      </c>
      <c r="O158" s="280">
        <f t="shared" si="18"/>
        <v>2988.8777777777773</v>
      </c>
      <c r="P158" s="280">
        <v>11770499.576666664</v>
      </c>
      <c r="Q158" s="280">
        <v>2367707</v>
      </c>
      <c r="R158" s="281">
        <v>15882128.526666664</v>
      </c>
      <c r="S158" s="280">
        <f>+R158/K158</f>
        <v>4032.94190768814</v>
      </c>
      <c r="T158" s="282">
        <v>3861</v>
      </c>
      <c r="U158" s="283"/>
      <c r="V158" s="280">
        <v>4030.988836411901</v>
      </c>
      <c r="W158" s="280"/>
      <c r="X158" s="280">
        <f>S158/V158*1000</f>
        <v>1000.4845141863448</v>
      </c>
      <c r="Y158" s="280"/>
      <c r="Z158" s="280"/>
      <c r="AA158" s="284">
        <v>3411</v>
      </c>
      <c r="AB158" s="285">
        <f>V158-AA158</f>
        <v>619.98883641190105</v>
      </c>
      <c r="AC158" s="284">
        <v>3089</v>
      </c>
      <c r="AD158" s="285">
        <f t="shared" si="24"/>
        <v>941.98883641190105</v>
      </c>
      <c r="AE158" s="284" t="s">
        <v>204</v>
      </c>
      <c r="AF158" s="284" t="s">
        <v>205</v>
      </c>
      <c r="AH158" s="285"/>
      <c r="AJ158" s="285"/>
    </row>
    <row r="159" spans="1:36" s="284" customFormat="1" ht="15.6" x14ac:dyDescent="0.3">
      <c r="A159" s="272">
        <v>113</v>
      </c>
      <c r="B159" s="273"/>
      <c r="C159" s="274">
        <v>462000606</v>
      </c>
      <c r="D159" s="275" t="s">
        <v>229</v>
      </c>
      <c r="E159" s="276"/>
      <c r="F159" s="277">
        <v>59</v>
      </c>
      <c r="G159" s="278" t="s">
        <v>35</v>
      </c>
      <c r="H159" s="278" t="s">
        <v>96</v>
      </c>
      <c r="I159" s="279"/>
      <c r="J159" s="279" t="s">
        <v>87</v>
      </c>
      <c r="K159" s="280">
        <v>3986.96</v>
      </c>
      <c r="L159" s="280">
        <v>4026.37</v>
      </c>
      <c r="M159" s="280">
        <v>0</v>
      </c>
      <c r="N159" s="280">
        <f t="shared" si="17"/>
        <v>0</v>
      </c>
      <c r="O159" s="280">
        <f t="shared" si="18"/>
        <v>3928.0777777777776</v>
      </c>
      <c r="P159" s="280">
        <v>15661088.976888888</v>
      </c>
      <c r="Q159" s="280">
        <v>2361190</v>
      </c>
      <c r="R159" s="281">
        <v>19590660.441777777</v>
      </c>
      <c r="S159" s="280">
        <v>3952.2401557214725</v>
      </c>
      <c r="T159" s="282">
        <v>4110</v>
      </c>
      <c r="U159" s="283"/>
      <c r="V159" s="280">
        <v>3928</v>
      </c>
      <c r="W159" s="280"/>
      <c r="X159" s="280">
        <v>1053.165931622131</v>
      </c>
      <c r="Y159" s="280"/>
      <c r="Z159" s="280"/>
      <c r="AA159" s="284">
        <v>3411</v>
      </c>
      <c r="AB159" s="285">
        <v>586.72313417322994</v>
      </c>
      <c r="AC159" s="284">
        <v>3089</v>
      </c>
      <c r="AD159" s="285">
        <f t="shared" si="24"/>
        <v>839</v>
      </c>
      <c r="AE159" s="284" t="s">
        <v>204</v>
      </c>
      <c r="AF159" s="284" t="s">
        <v>205</v>
      </c>
      <c r="AH159" s="285"/>
      <c r="AJ159" s="285"/>
    </row>
    <row r="160" spans="1:36" s="284" customFormat="1" ht="15.6" x14ac:dyDescent="0.3">
      <c r="A160" s="272">
        <v>114</v>
      </c>
      <c r="B160" s="273"/>
      <c r="C160" s="274">
        <v>262000585</v>
      </c>
      <c r="D160" s="275" t="s">
        <v>229</v>
      </c>
      <c r="E160" s="276"/>
      <c r="F160" s="277">
        <v>59</v>
      </c>
      <c r="G160" s="278" t="s">
        <v>35</v>
      </c>
      <c r="H160" s="278" t="s">
        <v>93</v>
      </c>
      <c r="I160" s="279"/>
      <c r="J160" s="279" t="s">
        <v>92</v>
      </c>
      <c r="K160" s="280">
        <v>4012.63</v>
      </c>
      <c r="L160" s="280">
        <v>4039.42</v>
      </c>
      <c r="M160" s="280">
        <v>0</v>
      </c>
      <c r="N160" s="280">
        <f t="shared" si="17"/>
        <v>0</v>
      </c>
      <c r="O160" s="280">
        <f t="shared" si="18"/>
        <v>3091.3882352941173</v>
      </c>
      <c r="P160" s="280">
        <v>12404597.174588235</v>
      </c>
      <c r="Q160" s="280">
        <v>3004677</v>
      </c>
      <c r="R160" s="281">
        <v>17129337.591870591</v>
      </c>
      <c r="S160" s="280">
        <v>3952.2401557214725</v>
      </c>
      <c r="T160" s="282">
        <v>3954</v>
      </c>
      <c r="U160" s="283"/>
      <c r="V160" s="280">
        <v>3909</v>
      </c>
      <c r="W160" s="280"/>
      <c r="X160" s="280">
        <v>1053.165931622131</v>
      </c>
      <c r="Y160" s="280"/>
      <c r="Z160" s="280"/>
      <c r="AA160" s="284">
        <v>3411</v>
      </c>
      <c r="AB160" s="285">
        <v>586.72313417322994</v>
      </c>
      <c r="AC160" s="284">
        <v>3089</v>
      </c>
      <c r="AD160" s="285">
        <f t="shared" si="24"/>
        <v>820</v>
      </c>
      <c r="AE160" s="284" t="s">
        <v>204</v>
      </c>
      <c r="AF160" s="284" t="s">
        <v>205</v>
      </c>
      <c r="AH160" s="285"/>
      <c r="AJ160" s="285"/>
    </row>
    <row r="161" spans="1:36" s="68" customFormat="1" ht="15.6" x14ac:dyDescent="0.3">
      <c r="A161" s="255">
        <v>56</v>
      </c>
      <c r="B161" s="256"/>
      <c r="C161" s="257">
        <v>242000074</v>
      </c>
      <c r="D161" s="258" t="s">
        <v>193</v>
      </c>
      <c r="E161" s="259"/>
      <c r="F161" s="260">
        <v>59</v>
      </c>
      <c r="G161" s="261" t="s">
        <v>35</v>
      </c>
      <c r="H161" s="261" t="s">
        <v>93</v>
      </c>
      <c r="I161" s="69"/>
      <c r="J161" s="69" t="s">
        <v>92</v>
      </c>
      <c r="K161" s="262">
        <v>4014.79</v>
      </c>
      <c r="L161" s="262">
        <v>4014.79</v>
      </c>
      <c r="M161" s="262">
        <f t="shared" ref="M161:M164" si="25">+K161-L161</f>
        <v>0</v>
      </c>
      <c r="N161" s="262">
        <f t="shared" si="17"/>
        <v>0</v>
      </c>
      <c r="O161" s="262">
        <f t="shared" si="18"/>
        <v>3091.3882352941173</v>
      </c>
      <c r="P161" s="262">
        <v>12411274.57317647</v>
      </c>
      <c r="Q161" s="262">
        <v>2997544</v>
      </c>
      <c r="R161" s="263">
        <v>17129807.901141174</v>
      </c>
      <c r="S161" s="262">
        <f t="shared" ref="S161:S169" si="26">+R161/K161</f>
        <v>4266.6759409934702</v>
      </c>
      <c r="T161" s="264">
        <v>4137</v>
      </c>
      <c r="U161" s="265"/>
      <c r="V161" s="262">
        <v>3994.2161094898515</v>
      </c>
      <c r="W161" s="262"/>
      <c r="X161" s="262">
        <f t="shared" ref="X161:X169" si="27">S161/V161*1000</f>
        <v>1068.2135928640121</v>
      </c>
      <c r="Y161" s="262"/>
      <c r="Z161" s="262"/>
      <c r="AA161" s="68">
        <v>3411</v>
      </c>
      <c r="AB161" s="266">
        <f t="shared" ref="AB161:AB169" si="28">V161-AA161</f>
        <v>583.21610948985153</v>
      </c>
      <c r="AC161" s="68">
        <v>3089</v>
      </c>
      <c r="AD161" s="266">
        <f t="shared" si="24"/>
        <v>905.21610948985153</v>
      </c>
      <c r="AE161" s="68" t="s">
        <v>204</v>
      </c>
      <c r="AF161" s="68" t="s">
        <v>205</v>
      </c>
      <c r="AH161" s="266"/>
      <c r="AJ161" s="266"/>
    </row>
    <row r="162" spans="1:36" s="68" customFormat="1" ht="15.6" x14ac:dyDescent="0.3">
      <c r="A162" s="255">
        <v>4</v>
      </c>
      <c r="B162" s="256"/>
      <c r="C162" s="257">
        <v>161010184</v>
      </c>
      <c r="D162" s="258" t="s">
        <v>209</v>
      </c>
      <c r="E162" s="259"/>
      <c r="F162" s="260">
        <v>59</v>
      </c>
      <c r="G162" s="261" t="s">
        <v>32</v>
      </c>
      <c r="H162" s="261" t="s">
        <v>91</v>
      </c>
      <c r="I162" s="69"/>
      <c r="J162" s="69" t="s">
        <v>92</v>
      </c>
      <c r="K162" s="262">
        <v>4092.21</v>
      </c>
      <c r="L162" s="262">
        <v>4112.93</v>
      </c>
      <c r="M162" s="262">
        <f t="shared" si="25"/>
        <v>-20.720000000000255</v>
      </c>
      <c r="N162" s="262">
        <f t="shared" si="17"/>
        <v>-80267.604086881169</v>
      </c>
      <c r="O162" s="262">
        <f t="shared" si="18"/>
        <v>2206.0499999999997</v>
      </c>
      <c r="P162" s="262">
        <v>9027619.8704999983</v>
      </c>
      <c r="Q162" s="262">
        <v>5319808</v>
      </c>
      <c r="R162" s="263">
        <v>15852890.546349999</v>
      </c>
      <c r="S162" s="262">
        <f t="shared" si="26"/>
        <v>3873.9191161621711</v>
      </c>
      <c r="T162" s="264">
        <v>4062</v>
      </c>
      <c r="U162" s="265"/>
      <c r="V162" s="262">
        <v>3959.8315991266377</v>
      </c>
      <c r="W162" s="262"/>
      <c r="X162" s="262">
        <f t="shared" si="27"/>
        <v>978.30400591191426</v>
      </c>
      <c r="Y162" s="262"/>
      <c r="Z162" s="262"/>
      <c r="AA162" s="68">
        <v>3411</v>
      </c>
      <c r="AB162" s="266">
        <f t="shared" si="28"/>
        <v>548.83159912663768</v>
      </c>
      <c r="AC162" s="68">
        <v>3089</v>
      </c>
      <c r="AD162" s="266">
        <f t="shared" si="24"/>
        <v>870.83159912663768</v>
      </c>
      <c r="AE162" s="68" t="s">
        <v>204</v>
      </c>
      <c r="AF162" s="68" t="s">
        <v>205</v>
      </c>
      <c r="AH162" s="266"/>
      <c r="AJ162" s="266"/>
    </row>
    <row r="163" spans="1:36" s="68" customFormat="1" ht="15.6" x14ac:dyDescent="0.3">
      <c r="A163" s="255">
        <v>6</v>
      </c>
      <c r="B163" s="256"/>
      <c r="C163" s="257">
        <v>161010179</v>
      </c>
      <c r="D163" s="258" t="s">
        <v>221</v>
      </c>
      <c r="E163" s="259"/>
      <c r="F163" s="260">
        <v>59</v>
      </c>
      <c r="G163" s="261" t="s">
        <v>32</v>
      </c>
      <c r="H163" s="261" t="s">
        <v>91</v>
      </c>
      <c r="I163" s="69"/>
      <c r="J163" s="69" t="s">
        <v>92</v>
      </c>
      <c r="K163" s="262">
        <v>3919.36</v>
      </c>
      <c r="L163" s="262">
        <v>3919.36</v>
      </c>
      <c r="M163" s="262">
        <f t="shared" si="25"/>
        <v>0</v>
      </c>
      <c r="N163" s="262">
        <f t="shared" si="17"/>
        <v>0</v>
      </c>
      <c r="O163" s="262">
        <f t="shared" si="18"/>
        <v>2206.0499999999997</v>
      </c>
      <c r="P163" s="262">
        <v>8646304.1279999986</v>
      </c>
      <c r="Q163" s="262">
        <v>5214077</v>
      </c>
      <c r="R163" s="263">
        <v>15302254.8816</v>
      </c>
      <c r="S163" s="262">
        <f t="shared" si="26"/>
        <v>3904.2738818582625</v>
      </c>
      <c r="T163" s="264">
        <v>4062</v>
      </c>
      <c r="U163" s="265"/>
      <c r="V163" s="262">
        <v>3953.7525219379427</v>
      </c>
      <c r="W163" s="262"/>
      <c r="X163" s="262">
        <f t="shared" si="27"/>
        <v>987.48565070647669</v>
      </c>
      <c r="Y163" s="262"/>
      <c r="Z163" s="262"/>
      <c r="AA163" s="68">
        <v>3411</v>
      </c>
      <c r="AB163" s="266">
        <f t="shared" si="28"/>
        <v>542.75252193794267</v>
      </c>
      <c r="AC163" s="68">
        <v>3089</v>
      </c>
      <c r="AD163" s="266">
        <f t="shared" si="24"/>
        <v>864.75252193794267</v>
      </c>
      <c r="AE163" s="68" t="s">
        <v>204</v>
      </c>
      <c r="AF163" s="68" t="s">
        <v>205</v>
      </c>
      <c r="AH163" s="266"/>
      <c r="AJ163" s="266"/>
    </row>
    <row r="164" spans="1:36" s="68" customFormat="1" ht="15.6" x14ac:dyDescent="0.3">
      <c r="A164" s="255">
        <v>7</v>
      </c>
      <c r="B164" s="256"/>
      <c r="C164" s="257">
        <v>141000687</v>
      </c>
      <c r="D164" s="258" t="s">
        <v>210</v>
      </c>
      <c r="E164" s="259"/>
      <c r="F164" s="260">
        <v>60</v>
      </c>
      <c r="G164" s="261" t="s">
        <v>32</v>
      </c>
      <c r="H164" s="261" t="s">
        <v>91</v>
      </c>
      <c r="I164" s="69"/>
      <c r="J164" s="69" t="s">
        <v>92</v>
      </c>
      <c r="K164" s="262">
        <v>4189.2</v>
      </c>
      <c r="L164" s="262">
        <v>4219.21</v>
      </c>
      <c r="M164" s="262">
        <f t="shared" si="25"/>
        <v>-30.010000000000218</v>
      </c>
      <c r="N164" s="262">
        <f t="shared" si="17"/>
        <v>-116101.25915091747</v>
      </c>
      <c r="O164" s="262">
        <f t="shared" si="18"/>
        <v>2206.0499999999997</v>
      </c>
      <c r="P164" s="262">
        <v>9241584.6599999983</v>
      </c>
      <c r="Q164" s="262">
        <v>5424249</v>
      </c>
      <c r="R164" s="263">
        <v>16206977.501999997</v>
      </c>
      <c r="S164" s="262">
        <f t="shared" si="26"/>
        <v>3868.7523875680313</v>
      </c>
      <c r="T164" s="264">
        <v>4062</v>
      </c>
      <c r="U164" s="265"/>
      <c r="V164" s="262">
        <v>3948.1435516941797</v>
      </c>
      <c r="W164" s="262"/>
      <c r="X164" s="262">
        <f t="shared" si="27"/>
        <v>979.89152038504756</v>
      </c>
      <c r="Y164" s="262"/>
      <c r="Z164" s="262"/>
      <c r="AA164" s="68">
        <v>3411</v>
      </c>
      <c r="AB164" s="266">
        <f t="shared" si="28"/>
        <v>537.14355169417968</v>
      </c>
      <c r="AC164" s="68">
        <v>3089</v>
      </c>
      <c r="AD164" s="266">
        <f t="shared" si="24"/>
        <v>859.14355169417968</v>
      </c>
      <c r="AE164" s="68" t="s">
        <v>204</v>
      </c>
      <c r="AF164" s="68" t="s">
        <v>205</v>
      </c>
      <c r="AH164" s="266"/>
      <c r="AJ164" s="266"/>
    </row>
    <row r="165" spans="1:36" s="253" customFormat="1" ht="15.6" x14ac:dyDescent="0.3">
      <c r="A165" s="241">
        <v>11</v>
      </c>
      <c r="B165" s="242"/>
      <c r="C165" s="243">
        <v>452000057</v>
      </c>
      <c r="D165" s="244" t="s">
        <v>210</v>
      </c>
      <c r="E165" s="245"/>
      <c r="F165" s="246">
        <v>59</v>
      </c>
      <c r="G165" s="247" t="s">
        <v>35</v>
      </c>
      <c r="H165" s="247" t="s">
        <v>89</v>
      </c>
      <c r="I165" s="248"/>
      <c r="J165" s="248" t="s">
        <v>92</v>
      </c>
      <c r="K165" s="249">
        <v>3965.26</v>
      </c>
      <c r="L165" s="249">
        <v>3998.32</v>
      </c>
      <c r="M165" s="249">
        <f>K165-L165</f>
        <v>-33.059999999999945</v>
      </c>
      <c r="N165" s="249">
        <f t="shared" si="17"/>
        <v>-166665.54087474514</v>
      </c>
      <c r="O165" s="249">
        <f t="shared" si="18"/>
        <v>4031.0117647058823</v>
      </c>
      <c r="P165" s="249">
        <v>15984009.710117647</v>
      </c>
      <c r="Q165" s="249">
        <v>2375047</v>
      </c>
      <c r="R165" s="250">
        <v>19990084.773411766</v>
      </c>
      <c r="S165" s="249">
        <f t="shared" si="26"/>
        <v>5041.304926640817</v>
      </c>
      <c r="T165" s="251">
        <v>3886</v>
      </c>
      <c r="U165" s="252"/>
      <c r="V165" s="249">
        <v>3401.0252174870607</v>
      </c>
      <c r="W165" s="249"/>
      <c r="X165" s="249">
        <f t="shared" si="27"/>
        <v>1482.2897815399679</v>
      </c>
      <c r="Y165" s="249"/>
      <c r="Z165" s="249"/>
      <c r="AA165" s="253">
        <v>3411</v>
      </c>
      <c r="AB165" s="254">
        <f t="shared" si="28"/>
        <v>-9.9747825129393277</v>
      </c>
      <c r="AC165" s="253">
        <v>3089</v>
      </c>
      <c r="AD165" s="254">
        <f t="shared" si="24"/>
        <v>312.02521748706067</v>
      </c>
      <c r="AE165" s="253" t="s">
        <v>204</v>
      </c>
      <c r="AF165" s="253" t="s">
        <v>205</v>
      </c>
      <c r="AH165" s="254"/>
      <c r="AJ165" s="254"/>
    </row>
    <row r="166" spans="1:36" s="253" customFormat="1" ht="15.6" x14ac:dyDescent="0.3">
      <c r="A166" s="241">
        <v>13</v>
      </c>
      <c r="B166" s="242"/>
      <c r="C166" s="243">
        <v>462000230</v>
      </c>
      <c r="D166" s="244" t="s">
        <v>220</v>
      </c>
      <c r="E166" s="245"/>
      <c r="F166" s="246">
        <v>58</v>
      </c>
      <c r="G166" s="247" t="s">
        <v>35</v>
      </c>
      <c r="H166" s="247" t="s">
        <v>89</v>
      </c>
      <c r="I166" s="248"/>
      <c r="J166" s="248" t="s">
        <v>92</v>
      </c>
      <c r="K166" s="249">
        <v>3944.6</v>
      </c>
      <c r="L166" s="249">
        <v>3974.81</v>
      </c>
      <c r="M166" s="249">
        <f>+K166-L166</f>
        <v>-30.210000000000036</v>
      </c>
      <c r="N166" s="249">
        <f t="shared" si="17"/>
        <v>-152330.00767686596</v>
      </c>
      <c r="O166" s="249">
        <f t="shared" si="18"/>
        <v>4031.0117647058828</v>
      </c>
      <c r="P166" s="249">
        <v>15900729.007058825</v>
      </c>
      <c r="Q166" s="249">
        <v>2366875</v>
      </c>
      <c r="R166" s="250">
        <v>19890134.004705884</v>
      </c>
      <c r="S166" s="249">
        <f t="shared" si="26"/>
        <v>5042.37033025044</v>
      </c>
      <c r="T166" s="251">
        <v>3886</v>
      </c>
      <c r="U166" s="252"/>
      <c r="V166" s="249">
        <v>3352.9048300143027</v>
      </c>
      <c r="W166" s="249"/>
      <c r="X166" s="249">
        <f t="shared" si="27"/>
        <v>1503.8811376668064</v>
      </c>
      <c r="Y166" s="249"/>
      <c r="Z166" s="249"/>
      <c r="AA166" s="253">
        <v>3411</v>
      </c>
      <c r="AB166" s="254">
        <f t="shared" si="28"/>
        <v>-58.095169985697339</v>
      </c>
      <c r="AC166" s="253">
        <v>3089</v>
      </c>
      <c r="AD166" s="254">
        <f t="shared" si="24"/>
        <v>263.90483001430266</v>
      </c>
      <c r="AE166" s="253" t="s">
        <v>204</v>
      </c>
      <c r="AF166" s="253" t="s">
        <v>205</v>
      </c>
      <c r="AH166" s="254"/>
      <c r="AJ166" s="254"/>
    </row>
    <row r="167" spans="1:36" s="253" customFormat="1" ht="15.6" x14ac:dyDescent="0.3">
      <c r="A167" s="241">
        <v>27</v>
      </c>
      <c r="B167" s="242"/>
      <c r="C167" s="243">
        <v>462000231</v>
      </c>
      <c r="D167" s="244" t="s">
        <v>214</v>
      </c>
      <c r="E167" s="245"/>
      <c r="F167" s="246">
        <v>55</v>
      </c>
      <c r="G167" s="247" t="s">
        <v>35</v>
      </c>
      <c r="H167" s="247" t="s">
        <v>89</v>
      </c>
      <c r="I167" s="248"/>
      <c r="J167" s="248" t="s">
        <v>92</v>
      </c>
      <c r="K167" s="249">
        <v>3615.93</v>
      </c>
      <c r="L167" s="249">
        <v>3627.95</v>
      </c>
      <c r="M167" s="249">
        <f>+K167-L167</f>
        <v>-12.019999999999982</v>
      </c>
      <c r="N167" s="249">
        <f t="shared" si="17"/>
        <v>-60709.470774441957</v>
      </c>
      <c r="O167" s="249">
        <f t="shared" si="18"/>
        <v>4031.0117647058828</v>
      </c>
      <c r="P167" s="249">
        <v>14575856.370352942</v>
      </c>
      <c r="Q167" s="249">
        <v>2199800</v>
      </c>
      <c r="R167" s="250">
        <v>18262994.730235294</v>
      </c>
      <c r="S167" s="249">
        <f t="shared" si="26"/>
        <v>5050.7047233312851</v>
      </c>
      <c r="T167" s="251">
        <v>3886</v>
      </c>
      <c r="U167" s="252"/>
      <c r="V167" s="249">
        <v>3229.1891027746947</v>
      </c>
      <c r="W167" s="249"/>
      <c r="X167" s="249">
        <f t="shared" si="27"/>
        <v>1564.0783374970035</v>
      </c>
      <c r="Y167" s="249"/>
      <c r="Z167" s="249"/>
      <c r="AA167" s="253">
        <v>3411</v>
      </c>
      <c r="AB167" s="254">
        <f t="shared" si="28"/>
        <v>-181.81089722530533</v>
      </c>
      <c r="AC167" s="253">
        <v>3089</v>
      </c>
      <c r="AD167" s="254">
        <f t="shared" si="24"/>
        <v>140.18910277469467</v>
      </c>
      <c r="AE167" s="253" t="s">
        <v>204</v>
      </c>
      <c r="AF167" s="253" t="s">
        <v>205</v>
      </c>
      <c r="AH167" s="254"/>
      <c r="AJ167" s="254"/>
    </row>
    <row r="168" spans="1:36" s="253" customFormat="1" ht="15.6" x14ac:dyDescent="0.3">
      <c r="A168" s="241">
        <v>28</v>
      </c>
      <c r="B168" s="242"/>
      <c r="C168" s="243">
        <v>161001000</v>
      </c>
      <c r="D168" s="244" t="s">
        <v>220</v>
      </c>
      <c r="E168" s="245"/>
      <c r="F168" s="246">
        <v>58</v>
      </c>
      <c r="G168" s="247" t="s">
        <v>32</v>
      </c>
      <c r="H168" s="247" t="s">
        <v>95</v>
      </c>
      <c r="I168" s="248"/>
      <c r="J168" s="248" t="s">
        <v>92</v>
      </c>
      <c r="K168" s="249">
        <v>4017.9</v>
      </c>
      <c r="L168" s="249">
        <v>4017.9</v>
      </c>
      <c r="M168" s="249">
        <f>+K168-L168</f>
        <v>0</v>
      </c>
      <c r="N168" s="249">
        <f t="shared" si="17"/>
        <v>0</v>
      </c>
      <c r="O168" s="249">
        <f t="shared" si="18"/>
        <v>2206.0499999999997</v>
      </c>
      <c r="P168" s="249">
        <v>8863688.2949999999</v>
      </c>
      <c r="Q168" s="249">
        <v>3962123</v>
      </c>
      <c r="R168" s="250">
        <v>15408999.563000001</v>
      </c>
      <c r="S168" s="249">
        <f t="shared" si="26"/>
        <v>3835.0878725204711</v>
      </c>
      <c r="T168" s="251">
        <v>3799</v>
      </c>
      <c r="U168" s="252"/>
      <c r="V168" s="249">
        <v>3174.0613241919687</v>
      </c>
      <c r="W168" s="249"/>
      <c r="X168" s="249">
        <f t="shared" si="27"/>
        <v>1208.2589089537464</v>
      </c>
      <c r="Y168" s="249"/>
      <c r="Z168" s="249"/>
      <c r="AA168" s="253">
        <v>3411</v>
      </c>
      <c r="AB168" s="254">
        <f t="shared" si="28"/>
        <v>-236.93867580803135</v>
      </c>
      <c r="AC168" s="253">
        <v>3089</v>
      </c>
      <c r="AD168" s="254">
        <f t="shared" si="24"/>
        <v>85.061324191968652</v>
      </c>
      <c r="AE168" s="253" t="s">
        <v>204</v>
      </c>
      <c r="AF168" s="253" t="s">
        <v>205</v>
      </c>
      <c r="AH168" s="254"/>
      <c r="AJ168" s="254"/>
    </row>
    <row r="169" spans="1:36" s="137" customFormat="1" ht="15.6" x14ac:dyDescent="0.3">
      <c r="A169" s="56" t="s">
        <v>235</v>
      </c>
      <c r="B169" s="267"/>
      <c r="C169" s="268">
        <v>141000094</v>
      </c>
      <c r="D169" s="269" t="s">
        <v>211</v>
      </c>
      <c r="E169" s="113"/>
      <c r="F169" s="187">
        <v>58</v>
      </c>
      <c r="G169" s="188" t="s">
        <v>32</v>
      </c>
      <c r="H169" s="188" t="s">
        <v>95</v>
      </c>
      <c r="I169" s="130"/>
      <c r="J169" s="130" t="s">
        <v>92</v>
      </c>
      <c r="K169" s="67">
        <f>4040.6-2980.54-157.67+165.51-689.23+394.85</f>
        <v>773.5200000000001</v>
      </c>
      <c r="L169" s="67">
        <f>4077.65-2980.54-157.67+165.51-689.23+394.85</f>
        <v>810.57000000000028</v>
      </c>
      <c r="M169" s="67">
        <f t="shared" ref="M169" si="29">+K169-L169</f>
        <v>-37.050000000000182</v>
      </c>
      <c r="N169" s="67">
        <v>-141836.60961072682</v>
      </c>
      <c r="O169" s="67">
        <f t="shared" si="18"/>
        <v>2290.7106970104537</v>
      </c>
      <c r="P169" s="67">
        <f>L169*P200</f>
        <v>1771910.5383515263</v>
      </c>
      <c r="Q169" s="67">
        <f>L169*Q200</f>
        <v>786561.51155935426</v>
      </c>
      <c r="R169" s="270">
        <f>L169*R200</f>
        <v>3074868.6516728369</v>
      </c>
      <c r="S169" s="67">
        <f t="shared" si="26"/>
        <v>3975.1637341928281</v>
      </c>
      <c r="T169" s="181">
        <v>3799</v>
      </c>
      <c r="U169" s="271"/>
      <c r="V169" s="67">
        <v>3524.2000440625693</v>
      </c>
      <c r="W169" s="67"/>
      <c r="X169" s="67">
        <f t="shared" si="27"/>
        <v>1127.9620011610932</v>
      </c>
      <c r="Y169" s="67"/>
      <c r="Z169" s="67"/>
      <c r="AA169" s="137">
        <v>3411</v>
      </c>
      <c r="AB169" s="136">
        <f t="shared" si="28"/>
        <v>113.2000440625693</v>
      </c>
      <c r="AC169" s="137">
        <v>3089</v>
      </c>
      <c r="AD169" s="136">
        <f t="shared" si="24"/>
        <v>435.2000440625693</v>
      </c>
      <c r="AE169" s="137" t="s">
        <v>204</v>
      </c>
      <c r="AF169" s="137" t="s">
        <v>205</v>
      </c>
      <c r="AH169" s="136"/>
      <c r="AJ169" s="136"/>
    </row>
    <row r="170" spans="1:36" customFormat="1" ht="15.6" x14ac:dyDescent="0.3">
      <c r="A170" s="65"/>
      <c r="B170" s="57"/>
      <c r="C170" s="210"/>
      <c r="D170" s="211"/>
      <c r="E170" s="14"/>
      <c r="F170" s="71"/>
      <c r="G170" s="177"/>
      <c r="H170" s="177"/>
      <c r="I170" s="13"/>
      <c r="J170" s="13"/>
      <c r="K170" s="15"/>
      <c r="L170" s="15">
        <f>SUBTOTAL(9,L155:L169)</f>
        <v>56533.969999999994</v>
      </c>
      <c r="M170" s="117">
        <f t="shared" si="16"/>
        <v>-56533.969999999994</v>
      </c>
      <c r="N170" s="117" t="e">
        <f t="shared" si="17"/>
        <v>#DIV/0!</v>
      </c>
      <c r="O170" s="15" t="e">
        <f t="shared" si="18"/>
        <v>#DIV/0!</v>
      </c>
      <c r="P170" s="15"/>
      <c r="Q170" s="15"/>
      <c r="R170" s="16"/>
      <c r="S170" s="117" t="e">
        <f t="shared" si="19"/>
        <v>#DIV/0!</v>
      </c>
      <c r="T170" s="181"/>
      <c r="U170" s="179"/>
      <c r="V170" s="67"/>
      <c r="W170" s="15"/>
      <c r="X170" s="15" t="e">
        <f t="shared" si="20"/>
        <v>#DIV/0!</v>
      </c>
      <c r="Y170" s="15"/>
      <c r="Z170" s="15"/>
      <c r="AB170" s="53"/>
      <c r="AH170" s="136"/>
      <c r="AJ170" s="53"/>
    </row>
    <row r="171" spans="1:36" customFormat="1" ht="15.6" x14ac:dyDescent="0.3">
      <c r="A171" s="65"/>
      <c r="B171" s="57"/>
      <c r="C171" s="210"/>
      <c r="D171" s="211"/>
      <c r="E171" s="14"/>
      <c r="F171" s="71"/>
      <c r="G171" s="177"/>
      <c r="H171" s="177"/>
      <c r="I171" s="13"/>
      <c r="J171" s="13"/>
      <c r="K171" s="15"/>
      <c r="L171" s="15"/>
      <c r="M171" s="117">
        <f t="shared" si="16"/>
        <v>0</v>
      </c>
      <c r="N171" s="117" t="e">
        <f t="shared" si="17"/>
        <v>#DIV/0!</v>
      </c>
      <c r="O171" s="15" t="e">
        <f t="shared" si="18"/>
        <v>#DIV/0!</v>
      </c>
      <c r="P171" s="15"/>
      <c r="Q171" s="15"/>
      <c r="R171" s="16"/>
      <c r="S171" s="117" t="e">
        <f t="shared" si="19"/>
        <v>#DIV/0!</v>
      </c>
      <c r="T171" s="181"/>
      <c r="U171" s="179"/>
      <c r="V171" s="67"/>
      <c r="W171" s="15"/>
      <c r="X171" s="15" t="e">
        <f t="shared" si="20"/>
        <v>#DIV/0!</v>
      </c>
      <c r="Y171" s="15"/>
      <c r="Z171" s="15"/>
      <c r="AB171" s="53"/>
      <c r="AH171" s="136"/>
      <c r="AJ171" s="53"/>
    </row>
    <row r="172" spans="1:36" customFormat="1" ht="15.6" x14ac:dyDescent="0.3">
      <c r="A172" s="65"/>
      <c r="B172" s="57"/>
      <c r="C172" s="210"/>
      <c r="D172" s="211"/>
      <c r="E172" s="14"/>
      <c r="F172" s="71"/>
      <c r="G172" s="177"/>
      <c r="H172" s="177"/>
      <c r="I172" s="13"/>
      <c r="J172" s="13"/>
      <c r="K172" s="15"/>
      <c r="L172" s="15"/>
      <c r="M172" s="117">
        <f t="shared" si="16"/>
        <v>0</v>
      </c>
      <c r="N172" s="117" t="e">
        <f t="shared" si="17"/>
        <v>#DIV/0!</v>
      </c>
      <c r="O172" s="15" t="e">
        <f t="shared" si="18"/>
        <v>#DIV/0!</v>
      </c>
      <c r="P172" s="15"/>
      <c r="Q172" s="15"/>
      <c r="R172" s="16"/>
      <c r="S172" s="117" t="e">
        <f t="shared" si="19"/>
        <v>#DIV/0!</v>
      </c>
      <c r="T172" s="181"/>
      <c r="U172" s="179"/>
      <c r="V172" s="67"/>
      <c r="W172" s="15"/>
      <c r="X172" s="15" t="e">
        <f t="shared" si="20"/>
        <v>#DIV/0!</v>
      </c>
      <c r="Y172" s="15"/>
      <c r="Z172" s="15"/>
      <c r="AB172" s="53"/>
      <c r="AH172" s="136"/>
      <c r="AJ172" s="53"/>
    </row>
    <row r="173" spans="1:36" customFormat="1" ht="15.6" x14ac:dyDescent="0.3">
      <c r="A173" s="65"/>
      <c r="B173" s="57"/>
      <c r="C173" s="210"/>
      <c r="D173" s="211"/>
      <c r="E173" s="14"/>
      <c r="F173" s="71"/>
      <c r="G173" s="177"/>
      <c r="H173" s="177"/>
      <c r="I173" s="13"/>
      <c r="J173" s="13"/>
      <c r="K173" s="15"/>
      <c r="L173" s="15"/>
      <c r="M173" s="117">
        <f t="shared" si="16"/>
        <v>0</v>
      </c>
      <c r="N173" s="117" t="e">
        <f t="shared" si="17"/>
        <v>#DIV/0!</v>
      </c>
      <c r="O173" s="15" t="e">
        <f t="shared" si="18"/>
        <v>#DIV/0!</v>
      </c>
      <c r="P173" s="15"/>
      <c r="Q173" s="15"/>
      <c r="R173" s="16"/>
      <c r="S173" s="117" t="e">
        <f t="shared" si="19"/>
        <v>#DIV/0!</v>
      </c>
      <c r="T173" s="181"/>
      <c r="U173" s="179"/>
      <c r="V173" s="67"/>
      <c r="W173" s="15"/>
      <c r="X173" s="15" t="e">
        <f t="shared" si="20"/>
        <v>#DIV/0!</v>
      </c>
      <c r="Y173" s="15"/>
      <c r="Z173" s="15"/>
      <c r="AB173" s="53"/>
      <c r="AH173" s="136"/>
      <c r="AJ173" s="53"/>
    </row>
    <row r="174" spans="1:36" customFormat="1" ht="15.6" x14ac:dyDescent="0.3">
      <c r="A174" s="65"/>
      <c r="B174" s="57"/>
      <c r="C174" s="210"/>
      <c r="D174" s="211"/>
      <c r="E174" s="14"/>
      <c r="F174" s="71"/>
      <c r="G174" s="177"/>
      <c r="H174" s="177"/>
      <c r="I174" s="13"/>
      <c r="J174" s="13"/>
      <c r="K174" s="15"/>
      <c r="L174" s="15"/>
      <c r="M174" s="117">
        <f t="shared" si="16"/>
        <v>0</v>
      </c>
      <c r="N174" s="117" t="e">
        <f t="shared" si="17"/>
        <v>#DIV/0!</v>
      </c>
      <c r="O174" s="15" t="e">
        <f t="shared" si="18"/>
        <v>#DIV/0!</v>
      </c>
      <c r="P174" s="15"/>
      <c r="Q174" s="15"/>
      <c r="R174" s="16"/>
      <c r="S174" s="117" t="e">
        <f t="shared" si="19"/>
        <v>#DIV/0!</v>
      </c>
      <c r="T174" s="181"/>
      <c r="U174" s="179"/>
      <c r="V174" s="67"/>
      <c r="W174" s="15"/>
      <c r="X174" s="15" t="e">
        <f t="shared" si="20"/>
        <v>#DIV/0!</v>
      </c>
      <c r="Y174" s="15"/>
      <c r="Z174" s="15"/>
      <c r="AB174" s="53"/>
      <c r="AH174" s="136"/>
      <c r="AJ174" s="53"/>
    </row>
    <row r="175" spans="1:36" customFormat="1" ht="15.6" x14ac:dyDescent="0.3">
      <c r="A175" s="65"/>
      <c r="B175" s="57"/>
      <c r="C175" s="210"/>
      <c r="D175" s="211"/>
      <c r="E175" s="14"/>
      <c r="F175" s="71"/>
      <c r="G175" s="177"/>
      <c r="H175" s="177"/>
      <c r="I175" s="13"/>
      <c r="J175" s="13"/>
      <c r="K175" s="15"/>
      <c r="L175" s="15"/>
      <c r="M175" s="117">
        <f t="shared" si="16"/>
        <v>0</v>
      </c>
      <c r="N175" s="117" t="e">
        <f t="shared" si="17"/>
        <v>#DIV/0!</v>
      </c>
      <c r="O175" s="15" t="e">
        <f t="shared" si="18"/>
        <v>#DIV/0!</v>
      </c>
      <c r="P175" s="15"/>
      <c r="Q175" s="15"/>
      <c r="R175" s="16"/>
      <c r="S175" s="117" t="e">
        <f t="shared" si="19"/>
        <v>#DIV/0!</v>
      </c>
      <c r="T175" s="181"/>
      <c r="U175" s="179"/>
      <c r="V175" s="67"/>
      <c r="W175" s="15"/>
      <c r="X175" s="15" t="e">
        <f t="shared" si="20"/>
        <v>#DIV/0!</v>
      </c>
      <c r="Y175" s="15"/>
      <c r="Z175" s="15"/>
      <c r="AB175" s="53"/>
      <c r="AH175" s="136"/>
      <c r="AJ175" s="53"/>
    </row>
    <row r="176" spans="1:36" customFormat="1" ht="15.6" x14ac:dyDescent="0.3">
      <c r="A176" s="65"/>
      <c r="B176" s="57"/>
      <c r="C176" s="210"/>
      <c r="D176" s="211"/>
      <c r="E176" s="14"/>
      <c r="F176" s="71"/>
      <c r="G176" s="177"/>
      <c r="H176" s="177"/>
      <c r="I176" s="13"/>
      <c r="J176" s="13"/>
      <c r="K176" s="15"/>
      <c r="L176" s="15"/>
      <c r="M176" s="117">
        <f t="shared" si="16"/>
        <v>0</v>
      </c>
      <c r="N176" s="117" t="e">
        <f t="shared" si="17"/>
        <v>#DIV/0!</v>
      </c>
      <c r="O176" s="15" t="e">
        <f t="shared" si="18"/>
        <v>#DIV/0!</v>
      </c>
      <c r="P176" s="15"/>
      <c r="Q176" s="15"/>
      <c r="R176" s="16"/>
      <c r="S176" s="117" t="e">
        <f t="shared" si="19"/>
        <v>#DIV/0!</v>
      </c>
      <c r="T176" s="181"/>
      <c r="U176" s="179"/>
      <c r="V176" s="67"/>
      <c r="W176" s="15"/>
      <c r="X176" s="15" t="e">
        <f t="shared" si="20"/>
        <v>#DIV/0!</v>
      </c>
      <c r="Y176" s="15"/>
      <c r="Z176" s="15"/>
      <c r="AB176" s="53"/>
      <c r="AH176" s="136"/>
      <c r="AJ176" s="53"/>
    </row>
    <row r="177" spans="11:18" x14ac:dyDescent="0.25">
      <c r="K177" s="195"/>
      <c r="L177" s="195"/>
      <c r="M177" s="164"/>
      <c r="N177" s="164"/>
      <c r="Q177" s="164"/>
      <c r="R177" s="164"/>
    </row>
    <row r="178" spans="11:18" x14ac:dyDescent="0.3">
      <c r="L178" s="82">
        <f>47183.89+9350.08</f>
        <v>56533.97</v>
      </c>
    </row>
    <row r="179" spans="11:18" x14ac:dyDescent="0.3">
      <c r="L179" s="164">
        <f>L170-L178</f>
        <v>0</v>
      </c>
    </row>
    <row r="182" spans="11:18" x14ac:dyDescent="0.3">
      <c r="L182" s="82">
        <f>47183.89+9350.08</f>
        <v>56533.97</v>
      </c>
    </row>
    <row r="183" spans="11:18" x14ac:dyDescent="0.3">
      <c r="L183" s="82">
        <f>23845.97+596352.59</f>
        <v>620198.55999999994</v>
      </c>
    </row>
    <row r="184" spans="11:18" x14ac:dyDescent="0.3">
      <c r="L184" s="82">
        <f>605702.67+14495.89</f>
        <v>620198.56000000006</v>
      </c>
    </row>
    <row r="187" spans="11:18" x14ac:dyDescent="0.3">
      <c r="K187" s="164"/>
      <c r="L187" s="164">
        <f>SUBTOTAL(9,L143:L185)</f>
        <v>1449400.04</v>
      </c>
    </row>
    <row r="188" spans="11:18" x14ac:dyDescent="0.3">
      <c r="K188" s="164">
        <f>47183.89-14495.89</f>
        <v>32688</v>
      </c>
    </row>
    <row r="189" spans="11:18" x14ac:dyDescent="0.3">
      <c r="L189" s="164">
        <f>L187-K188</f>
        <v>1416712.04</v>
      </c>
    </row>
    <row r="191" spans="11:18" x14ac:dyDescent="0.3">
      <c r="L191" s="164">
        <f>L138+L137+L151</f>
        <v>12103.189999999999</v>
      </c>
      <c r="O191" s="164"/>
      <c r="P191" s="164" t="e">
        <f>#REF!</f>
        <v>#REF!</v>
      </c>
    </row>
    <row r="192" spans="11:18" x14ac:dyDescent="0.3">
      <c r="L192" s="164">
        <f>L191</f>
        <v>12103.189999999999</v>
      </c>
      <c r="O192" s="164"/>
      <c r="P192" s="82">
        <f>12327.14+54452.76</f>
        <v>66779.899999999994</v>
      </c>
    </row>
    <row r="193" spans="1:30" x14ac:dyDescent="0.25">
      <c r="L193" s="15">
        <v>12327.14</v>
      </c>
      <c r="N193" s="164">
        <f>L191-L193</f>
        <v>-223.95000000000073</v>
      </c>
      <c r="P193" s="164">
        <f>L168+'COAL RECEIPT &amp; GCV DATA (3)'!L20</f>
        <v>4017.9</v>
      </c>
    </row>
    <row r="194" spans="1:30" x14ac:dyDescent="0.3">
      <c r="L194" s="164">
        <f>L192-L193</f>
        <v>-223.95000000000073</v>
      </c>
      <c r="P194" s="82">
        <f>27732.01+587378.89</f>
        <v>615110.9</v>
      </c>
    </row>
    <row r="198" spans="1:30" s="166" customFormat="1" x14ac:dyDescent="0.3">
      <c r="A198" s="166" t="s">
        <v>236</v>
      </c>
      <c r="C198" s="166">
        <v>141000094</v>
      </c>
      <c r="D198" s="166" t="s">
        <v>211</v>
      </c>
      <c r="F198" s="166">
        <v>58</v>
      </c>
      <c r="G198" s="166" t="s">
        <v>32</v>
      </c>
      <c r="H198" s="166" t="s">
        <v>95</v>
      </c>
      <c r="J198" s="166" t="s">
        <v>92</v>
      </c>
      <c r="K198" s="166">
        <v>4040.6</v>
      </c>
      <c r="L198" s="166">
        <v>4077.65</v>
      </c>
      <c r="M198" s="166">
        <v>-37.050000000000182</v>
      </c>
      <c r="N198" s="166">
        <v>-141836.60961072682</v>
      </c>
      <c r="O198" s="166">
        <v>2206.0499999999997</v>
      </c>
      <c r="P198" s="166">
        <v>8913765.629999999</v>
      </c>
      <c r="Q198" s="166">
        <v>3956873</v>
      </c>
      <c r="R198" s="166">
        <v>15468421.181999998</v>
      </c>
      <c r="S198" s="166">
        <v>3828.248572489234</v>
      </c>
      <c r="T198" s="166">
        <v>4150</v>
      </c>
      <c r="V198" s="166">
        <v>3524.2000440625693</v>
      </c>
      <c r="X198" s="166">
        <v>1086.2744806268627</v>
      </c>
      <c r="AA198" s="166">
        <v>3411</v>
      </c>
      <c r="AB198" s="166">
        <v>113.2000440625693</v>
      </c>
      <c r="AC198" s="166">
        <v>3089</v>
      </c>
      <c r="AD198" s="166">
        <v>435.2000440625693</v>
      </c>
    </row>
    <row r="200" spans="1:30" x14ac:dyDescent="0.3">
      <c r="P200" s="82">
        <v>2186.0055742891122</v>
      </c>
      <c r="Q200" s="82">
        <v>970.38073400120163</v>
      </c>
      <c r="R200" s="82">
        <v>3793.4646627346629</v>
      </c>
    </row>
    <row r="202" spans="1:30" x14ac:dyDescent="0.3">
      <c r="I202" s="82">
        <v>660</v>
      </c>
      <c r="J202" s="82">
        <v>210</v>
      </c>
    </row>
    <row r="203" spans="1:30" x14ac:dyDescent="0.3">
      <c r="H203" s="82" t="s">
        <v>237</v>
      </c>
      <c r="I203" s="82">
        <v>4263.2795615741343</v>
      </c>
      <c r="J203" s="82">
        <v>84173.224500000011</v>
      </c>
      <c r="K203" s="82">
        <v>88436.504061574145</v>
      </c>
    </row>
    <row r="204" spans="1:30" x14ac:dyDescent="0.3">
      <c r="H204" s="82" t="s">
        <v>238</v>
      </c>
      <c r="I204" s="82">
        <v>41933.133999999845</v>
      </c>
      <c r="J204" s="82">
        <v>930.50000000001455</v>
      </c>
    </row>
    <row r="205" spans="1:30" x14ac:dyDescent="0.3">
      <c r="H205" s="82" t="s">
        <v>239</v>
      </c>
      <c r="I205" s="82">
        <v>47177.50999999998</v>
      </c>
      <c r="J205" s="82">
        <v>0</v>
      </c>
    </row>
    <row r="206" spans="1:30" x14ac:dyDescent="0.3">
      <c r="H206" s="82" t="s">
        <v>237</v>
      </c>
      <c r="I206" s="82">
        <f>14495.89+20819.83</f>
        <v>35315.72</v>
      </c>
      <c r="J206" s="82">
        <f>9350.08+49725.88</f>
        <v>59075.96</v>
      </c>
    </row>
    <row r="207" spans="1:30" x14ac:dyDescent="0.3">
      <c r="H207" s="82" t="s">
        <v>238</v>
      </c>
      <c r="I207" s="82">
        <f>605702.67+100688</f>
        <v>706390.67</v>
      </c>
      <c r="J207" s="82">
        <f>47183.89+14744.19</f>
        <v>61928.08</v>
      </c>
    </row>
    <row r="208" spans="1:30" x14ac:dyDescent="0.3">
      <c r="H208" s="82" t="s">
        <v>239</v>
      </c>
      <c r="I208" s="82">
        <v>104865.75</v>
      </c>
      <c r="J208" s="82">
        <v>0</v>
      </c>
    </row>
    <row r="209" spans="7:12" x14ac:dyDescent="0.3">
      <c r="G209" s="82" t="s">
        <v>240</v>
      </c>
      <c r="H209" s="82" t="s">
        <v>237</v>
      </c>
      <c r="I209" s="82">
        <f>I203+I206</f>
        <v>39578.999561574135</v>
      </c>
      <c r="J209" s="82">
        <f>J203+J206</f>
        <v>143249.1845</v>
      </c>
    </row>
    <row r="210" spans="7:12" x14ac:dyDescent="0.3">
      <c r="H210" s="82" t="s">
        <v>238</v>
      </c>
      <c r="I210" s="82">
        <f t="shared" ref="I210:J211" si="30">I204+I207</f>
        <v>748323.80399999989</v>
      </c>
      <c r="J210" s="82">
        <f t="shared" si="30"/>
        <v>62858.580000000016</v>
      </c>
    </row>
    <row r="211" spans="7:12" x14ac:dyDescent="0.3">
      <c r="H211" s="82" t="s">
        <v>239</v>
      </c>
      <c r="I211" s="82">
        <f t="shared" si="30"/>
        <v>152043.25999999998</v>
      </c>
      <c r="J211" s="82">
        <f t="shared" si="30"/>
        <v>0</v>
      </c>
    </row>
    <row r="212" spans="7:12" x14ac:dyDescent="0.3">
      <c r="G212" s="286" t="s">
        <v>241</v>
      </c>
      <c r="H212" s="286" t="s">
        <v>237</v>
      </c>
      <c r="I212" s="286">
        <f>I209-I215</f>
        <v>24553.999561574135</v>
      </c>
      <c r="J212" s="286">
        <f>L217-J213</f>
        <v>51233.419999999984</v>
      </c>
    </row>
    <row r="213" spans="7:12" x14ac:dyDescent="0.3">
      <c r="G213" s="286"/>
      <c r="H213" s="286" t="s">
        <v>238</v>
      </c>
      <c r="I213" s="287">
        <f>L216-I214-I212</f>
        <v>694065.74043842591</v>
      </c>
      <c r="J213" s="286">
        <f>J210-J216</f>
        <v>62320.580000000016</v>
      </c>
    </row>
    <row r="214" spans="7:12" x14ac:dyDescent="0.3">
      <c r="G214" s="286"/>
      <c r="H214" s="286" t="s">
        <v>239</v>
      </c>
      <c r="I214" s="287">
        <f>I211-I217</f>
        <v>74043.25999999998</v>
      </c>
      <c r="J214" s="286">
        <v>0</v>
      </c>
    </row>
    <row r="215" spans="7:12" x14ac:dyDescent="0.3">
      <c r="G215" s="82" t="s">
        <v>242</v>
      </c>
      <c r="H215" s="82" t="s">
        <v>237</v>
      </c>
      <c r="I215" s="82">
        <v>15025</v>
      </c>
      <c r="J215" s="82">
        <v>45952</v>
      </c>
    </row>
    <row r="216" spans="7:12" x14ac:dyDescent="0.3">
      <c r="H216" s="82" t="s">
        <v>238</v>
      </c>
      <c r="I216" s="82">
        <v>56842</v>
      </c>
      <c r="J216" s="82">
        <v>538</v>
      </c>
      <c r="L216" s="82">
        <v>792663</v>
      </c>
    </row>
    <row r="217" spans="7:12" x14ac:dyDescent="0.3">
      <c r="H217" s="82" t="s">
        <v>239</v>
      </c>
      <c r="I217" s="82">
        <v>78000</v>
      </c>
      <c r="J217" s="82">
        <v>0</v>
      </c>
      <c r="L217" s="82">
        <v>113554</v>
      </c>
    </row>
    <row r="218" spans="7:12" x14ac:dyDescent="0.3">
      <c r="G218" s="82" t="s">
        <v>243</v>
      </c>
      <c r="H218" s="82" t="s">
        <v>237</v>
      </c>
      <c r="I218" s="82">
        <f>I209-I212</f>
        <v>15025</v>
      </c>
      <c r="J218" s="82">
        <f>J209-J212</f>
        <v>92015.764500000019</v>
      </c>
    </row>
    <row r="219" spans="7:12" x14ac:dyDescent="0.3">
      <c r="H219" s="82" t="s">
        <v>238</v>
      </c>
      <c r="I219" s="82">
        <f t="shared" ref="I219:J220" si="31">I210-I213</f>
        <v>54258.063561573974</v>
      </c>
      <c r="J219" s="82">
        <f t="shared" si="31"/>
        <v>538</v>
      </c>
    </row>
    <row r="220" spans="7:12" x14ac:dyDescent="0.3">
      <c r="H220" s="82" t="s">
        <v>239</v>
      </c>
      <c r="I220" s="82">
        <f t="shared" si="31"/>
        <v>78000</v>
      </c>
      <c r="J220" s="82">
        <f t="shared" si="31"/>
        <v>0</v>
      </c>
    </row>
    <row r="221" spans="7:12" x14ac:dyDescent="0.3">
      <c r="G221" s="82" t="s">
        <v>244</v>
      </c>
      <c r="H221" s="82" t="s">
        <v>237</v>
      </c>
      <c r="I221" s="82">
        <f>I215-I218</f>
        <v>0</v>
      </c>
      <c r="J221" s="82">
        <f>J215-J218</f>
        <v>-46063.764500000019</v>
      </c>
      <c r="L221" s="82">
        <f>J221+I222</f>
        <v>-43479.828061573993</v>
      </c>
    </row>
    <row r="222" spans="7:12" x14ac:dyDescent="0.3">
      <c r="H222" s="82" t="s">
        <v>238</v>
      </c>
      <c r="I222" s="82">
        <f t="shared" ref="I222:J223" si="32">I216-I219</f>
        <v>2583.9364384260261</v>
      </c>
      <c r="J222" s="82">
        <f t="shared" si="32"/>
        <v>0</v>
      </c>
    </row>
    <row r="223" spans="7:12" x14ac:dyDescent="0.3">
      <c r="H223" s="82" t="s">
        <v>239</v>
      </c>
      <c r="I223" s="82">
        <f t="shared" si="32"/>
        <v>0</v>
      </c>
      <c r="J223" s="82">
        <f t="shared" si="32"/>
        <v>0</v>
      </c>
    </row>
    <row r="224" spans="7:12" x14ac:dyDescent="0.3">
      <c r="L224" s="82">
        <f>43000-15000</f>
        <v>28000</v>
      </c>
    </row>
  </sheetData>
  <mergeCells count="1">
    <mergeCell ref="AE1:AF1"/>
  </mergeCells>
  <conditionalFormatting sqref="A111">
    <cfRule type="duplicateValues" dxfId="406" priority="69"/>
    <cfRule type="duplicateValues" dxfId="405" priority="72"/>
    <cfRule type="duplicateValues" dxfId="404" priority="73"/>
  </conditionalFormatting>
  <conditionalFormatting sqref="A115">
    <cfRule type="duplicateValues" dxfId="403" priority="64"/>
    <cfRule type="duplicateValues" dxfId="402" priority="67"/>
    <cfRule type="duplicateValues" dxfId="401" priority="68"/>
  </conditionalFormatting>
  <conditionalFormatting sqref="A153 A121:A122">
    <cfRule type="duplicateValues" dxfId="398" priority="56"/>
    <cfRule type="duplicateValues" dxfId="399" priority="57"/>
    <cfRule type="duplicateValues" dxfId="400" priority="58" stopIfTrue="1"/>
  </conditionalFormatting>
  <conditionalFormatting sqref="A168 A120 A117 A109:A110">
    <cfRule type="duplicateValues" dxfId="396" priority="61"/>
    <cfRule type="duplicateValues" dxfId="397" priority="62"/>
    <cfRule type="duplicateValues" dxfId="395" priority="63" stopIfTrue="1"/>
  </conditionalFormatting>
  <conditionalFormatting sqref="A168 A153 A120:A122 A115 A109:A111 A117">
    <cfRule type="duplicateValues" dxfId="393" priority="85" stopIfTrue="1"/>
    <cfRule type="duplicateValues" dxfId="392" priority="86"/>
    <cfRule type="duplicateValues" dxfId="394" priority="87"/>
  </conditionalFormatting>
  <conditionalFormatting sqref="A168 A176:A177 A1:A2 A120:A122 A153 A115 A109:A111 A117 A191:A65290 A187 A170:A171">
    <cfRule type="duplicateValues" dxfId="391" priority="84" stopIfTrue="1"/>
  </conditionalFormatting>
  <conditionalFormatting sqref="A168 A191:A1048576 A176:A177 A1:A2 A120:A122 A153 A115 A109:A111 A117 A187 A170:A171">
    <cfRule type="duplicateValues" dxfId="390" priority="83"/>
  </conditionalFormatting>
  <conditionalFormatting sqref="A170:A171">
    <cfRule type="duplicateValues" dxfId="389" priority="48"/>
  </conditionalFormatting>
  <conditionalFormatting sqref="A172:A175">
    <cfRule type="duplicateValues" dxfId="388" priority="41"/>
    <cfRule type="duplicateValues" dxfId="387" priority="43" stopIfTrue="1"/>
    <cfRule type="duplicateValues" dxfId="386" priority="44"/>
    <cfRule type="duplicateValues" dxfId="385" priority="45"/>
  </conditionalFormatting>
  <conditionalFormatting sqref="A191:A1048576">
    <cfRule type="duplicateValues" dxfId="384" priority="88"/>
  </conditionalFormatting>
  <conditionalFormatting sqref="A65291:A1048576">
    <cfRule type="duplicateValues" dxfId="383" priority="78" stopIfTrue="1"/>
  </conditionalFormatting>
  <conditionalFormatting sqref="B6">
    <cfRule type="duplicateValues" dxfId="382" priority="14"/>
    <cfRule type="duplicateValues" dxfId="381" priority="15"/>
  </conditionalFormatting>
  <conditionalFormatting sqref="B63">
    <cfRule type="duplicateValues" dxfId="380" priority="31"/>
    <cfRule type="duplicateValues" dxfId="379" priority="32"/>
  </conditionalFormatting>
  <conditionalFormatting sqref="B70:B76">
    <cfRule type="duplicateValues" dxfId="378" priority="28"/>
    <cfRule type="duplicateValues" dxfId="377" priority="29"/>
  </conditionalFormatting>
  <conditionalFormatting sqref="B77:B82">
    <cfRule type="duplicateValues" dxfId="376" priority="81"/>
    <cfRule type="duplicateValues" dxfId="375" priority="82"/>
  </conditionalFormatting>
  <conditionalFormatting sqref="B83">
    <cfRule type="duplicateValues" dxfId="374" priority="34"/>
    <cfRule type="duplicateValues" dxfId="373" priority="35"/>
  </conditionalFormatting>
  <conditionalFormatting sqref="B85">
    <cfRule type="duplicateValues" dxfId="371" priority="20"/>
    <cfRule type="duplicateValues" dxfId="372" priority="21"/>
  </conditionalFormatting>
  <conditionalFormatting sqref="B111">
    <cfRule type="duplicateValues" dxfId="369" priority="70"/>
    <cfRule type="duplicateValues" dxfId="370" priority="71"/>
  </conditionalFormatting>
  <conditionalFormatting sqref="B113">
    <cfRule type="duplicateValues" dxfId="368" priority="49"/>
    <cfRule type="duplicateValues" dxfId="367" priority="50"/>
  </conditionalFormatting>
  <conditionalFormatting sqref="B115">
    <cfRule type="duplicateValues" dxfId="366" priority="65"/>
    <cfRule type="duplicateValues" dxfId="365" priority="66"/>
  </conditionalFormatting>
  <conditionalFormatting sqref="B121">
    <cfRule type="duplicateValues" dxfId="363" priority="38"/>
    <cfRule type="duplicateValues" dxfId="364" priority="39"/>
  </conditionalFormatting>
  <conditionalFormatting sqref="B124 B84">
    <cfRule type="duplicateValues" dxfId="361" priority="90"/>
    <cfRule type="duplicateValues" dxfId="362" priority="91"/>
  </conditionalFormatting>
  <conditionalFormatting sqref="B129">
    <cfRule type="duplicateValues" dxfId="359" priority="17"/>
    <cfRule type="duplicateValues" dxfId="360" priority="18"/>
  </conditionalFormatting>
  <conditionalFormatting sqref="B131 B116 B101:B103">
    <cfRule type="duplicateValues" dxfId="358" priority="52"/>
    <cfRule type="duplicateValues" dxfId="357" priority="53"/>
  </conditionalFormatting>
  <conditionalFormatting sqref="B134">
    <cfRule type="duplicateValues" dxfId="355" priority="74"/>
    <cfRule type="duplicateValues" dxfId="356" priority="75"/>
  </conditionalFormatting>
  <conditionalFormatting sqref="B135">
    <cfRule type="duplicateValues" dxfId="354" priority="10"/>
    <cfRule type="duplicateValues" dxfId="353" priority="11"/>
  </conditionalFormatting>
  <conditionalFormatting sqref="B148">
    <cfRule type="duplicateValues" dxfId="352" priority="76"/>
    <cfRule type="duplicateValues" dxfId="351" priority="77"/>
  </conditionalFormatting>
  <conditionalFormatting sqref="B151 B123:B124 B84:B88">
    <cfRule type="duplicateValues" dxfId="349" priority="24"/>
    <cfRule type="duplicateValues" dxfId="350" priority="25"/>
  </conditionalFormatting>
  <conditionalFormatting sqref="B152 B142:B143 B106">
    <cfRule type="duplicateValues" dxfId="347" priority="92"/>
    <cfRule type="duplicateValues" dxfId="348" priority="93"/>
  </conditionalFormatting>
  <conditionalFormatting sqref="B153 B121:B122">
    <cfRule type="duplicateValues" dxfId="345" priority="54"/>
    <cfRule type="duplicateValues" dxfId="346" priority="55"/>
  </conditionalFormatting>
  <conditionalFormatting sqref="B153">
    <cfRule type="duplicateValues" dxfId="344" priority="36"/>
    <cfRule type="duplicateValues" dxfId="343" priority="37"/>
  </conditionalFormatting>
  <conditionalFormatting sqref="B168 B120 B117 B109:B110">
    <cfRule type="duplicateValues" dxfId="341" priority="59"/>
    <cfRule type="duplicateValues" dxfId="342" priority="60"/>
  </conditionalFormatting>
  <conditionalFormatting sqref="B169">
    <cfRule type="duplicateValues" dxfId="340" priority="4"/>
    <cfRule type="duplicateValues" dxfId="339" priority="5"/>
    <cfRule type="duplicateValues" dxfId="338" priority="6"/>
    <cfRule type="duplicateValues" dxfId="337" priority="7"/>
  </conditionalFormatting>
  <conditionalFormatting sqref="B170:B176 B3:B168">
    <cfRule type="duplicateValues" dxfId="335" priority="96"/>
    <cfRule type="duplicateValues" dxfId="336" priority="97"/>
  </conditionalFormatting>
  <conditionalFormatting sqref="B172:B175">
    <cfRule type="duplicateValues" dxfId="333" priority="46"/>
    <cfRule type="duplicateValues" dxfId="334" priority="47"/>
  </conditionalFormatting>
  <conditionalFormatting sqref="C6">
    <cfRule type="duplicateValues" dxfId="332" priority="12"/>
    <cfRule type="duplicateValues" dxfId="331" priority="13"/>
  </conditionalFormatting>
  <conditionalFormatting sqref="C63">
    <cfRule type="duplicateValues" dxfId="330" priority="30"/>
  </conditionalFormatting>
  <conditionalFormatting sqref="C68:C69">
    <cfRule type="duplicateValues" dxfId="329" priority="79"/>
  </conditionalFormatting>
  <conditionalFormatting sqref="C70:C76">
    <cfRule type="duplicateValues" dxfId="328" priority="27"/>
  </conditionalFormatting>
  <conditionalFormatting sqref="C75:C76">
    <cfRule type="duplicateValues" dxfId="327" priority="26"/>
  </conditionalFormatting>
  <conditionalFormatting sqref="C77:C82">
    <cfRule type="duplicateValues" dxfId="326" priority="80"/>
  </conditionalFormatting>
  <conditionalFormatting sqref="C83">
    <cfRule type="duplicateValues" dxfId="325" priority="33"/>
  </conditionalFormatting>
  <conditionalFormatting sqref="C85">
    <cfRule type="duplicateValues" dxfId="324" priority="19"/>
  </conditionalFormatting>
  <conditionalFormatting sqref="C113">
    <cfRule type="duplicateValues" dxfId="323" priority="51"/>
  </conditionalFormatting>
  <conditionalFormatting sqref="C124 C84">
    <cfRule type="duplicateValues" dxfId="322" priority="89"/>
  </conditionalFormatting>
  <conditionalFormatting sqref="C129">
    <cfRule type="duplicateValues" dxfId="321" priority="16"/>
  </conditionalFormatting>
  <conditionalFormatting sqref="C135">
    <cfRule type="duplicateValues" dxfId="319" priority="8"/>
    <cfRule type="duplicateValues" dxfId="320" priority="9"/>
  </conditionalFormatting>
  <conditionalFormatting sqref="C151 C123 C86:C88">
    <cfRule type="duplicateValues" dxfId="318" priority="22"/>
  </conditionalFormatting>
  <conditionalFormatting sqref="C151 C123:C124 C84:C88">
    <cfRule type="duplicateValues" dxfId="317" priority="23"/>
  </conditionalFormatting>
  <conditionalFormatting sqref="C152 C140 C133 C45:C50">
    <cfRule type="duplicateValues" dxfId="316" priority="40"/>
  </conditionalFormatting>
  <conditionalFormatting sqref="C169">
    <cfRule type="duplicateValues" dxfId="315" priority="1"/>
    <cfRule type="duplicateValues" dxfId="313" priority="2"/>
    <cfRule type="duplicateValues" dxfId="314" priority="3"/>
  </conditionalFormatting>
  <conditionalFormatting sqref="C170:C176 C3:C168">
    <cfRule type="duplicateValues" dxfId="312" priority="95"/>
  </conditionalFormatting>
  <conditionalFormatting sqref="C172:C175">
    <cfRule type="duplicateValues" dxfId="311" priority="42"/>
  </conditionalFormatting>
  <conditionalFormatting sqref="C191:C1048576 C187 C170:C177 C1:C168">
    <cfRule type="duplicateValues" dxfId="310" priority="94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756E2-BFC6-4474-A5ED-98BFE1B2CF8A}">
  <dimension ref="A1:AK300"/>
  <sheetViews>
    <sheetView topLeftCell="D211" workbookViewId="0">
      <selection activeCell="T13" sqref="T13"/>
    </sheetView>
  </sheetViews>
  <sheetFormatPr defaultRowHeight="14.4" x14ac:dyDescent="0.3"/>
  <cols>
    <col min="1" max="1" width="4.6640625" style="81" customWidth="1"/>
    <col min="2" max="2" width="11.33203125" style="88" customWidth="1"/>
    <col min="3" max="3" width="17.33203125" style="89" customWidth="1"/>
    <col min="4" max="4" width="11.88671875" style="81" bestFit="1" customWidth="1"/>
    <col min="5" max="5" width="10.109375" style="81" hidden="1" customWidth="1"/>
    <col min="6" max="6" width="9.6640625" style="81" bestFit="1" customWidth="1"/>
    <col min="7" max="7" width="8.109375" style="81" customWidth="1"/>
    <col min="8" max="8" width="11.33203125" style="81" customWidth="1"/>
    <col min="9" max="9" width="5.6640625" style="81" customWidth="1"/>
    <col min="10" max="10" width="5.109375" style="81" customWidth="1"/>
    <col min="11" max="11" width="10.88671875" style="90" hidden="1" customWidth="1"/>
    <col min="12" max="12" width="11.44140625" style="90" bestFit="1" customWidth="1"/>
    <col min="13" max="13" width="13.6640625" style="90" bestFit="1" customWidth="1"/>
    <col min="14" max="14" width="14.33203125" style="90" bestFit="1" customWidth="1"/>
    <col min="15" max="15" width="13.88671875" style="90" hidden="1" customWidth="1"/>
    <col min="16" max="16" width="13.6640625" style="90" hidden="1" customWidth="1"/>
    <col min="17" max="17" width="18" style="90" hidden="1" customWidth="1"/>
    <col min="18" max="18" width="12.33203125" style="90" hidden="1" customWidth="1"/>
    <col min="19" max="19" width="16.88671875" style="90" hidden="1" customWidth="1"/>
    <col min="20" max="20" width="9" style="90" customWidth="1"/>
    <col min="21" max="21" width="13.88671875" style="90" customWidth="1"/>
    <col min="22" max="22" width="9" style="90" customWidth="1"/>
    <col min="23" max="23" width="15.33203125" style="90" customWidth="1"/>
    <col min="24" max="24" width="15.109375" style="52" customWidth="1"/>
    <col min="25" max="25" width="12.109375" style="82" customWidth="1"/>
    <col min="26" max="26" width="20.88671875" style="82" bestFit="1" customWidth="1"/>
    <col min="27" max="28" width="8.88671875" style="52"/>
    <col min="29" max="29" width="11.5546875" style="52" bestFit="1" customWidth="1"/>
    <col min="30" max="30" width="8.88671875" style="52"/>
    <col min="31" max="31" width="17.5546875" style="52" customWidth="1"/>
    <col min="32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37" s="61" customFormat="1" ht="12" x14ac:dyDescent="0.25">
      <c r="A1" s="58" t="s">
        <v>0</v>
      </c>
      <c r="B1" s="58"/>
      <c r="C1" s="2">
        <f>+'MASTER DATA FILE WASH COAL  (4)'!C1</f>
        <v>44927</v>
      </c>
      <c r="D1" s="59" t="s">
        <v>1</v>
      </c>
      <c r="E1" s="59"/>
      <c r="F1" s="59"/>
      <c r="G1" s="59"/>
      <c r="H1" s="59"/>
      <c r="I1" s="59"/>
      <c r="J1" s="59"/>
      <c r="K1" s="60"/>
      <c r="L1" s="60"/>
      <c r="M1" s="60"/>
      <c r="N1" s="60"/>
      <c r="O1" s="59"/>
      <c r="P1" s="60"/>
      <c r="Q1" s="60"/>
      <c r="R1" s="60"/>
      <c r="S1" s="60"/>
      <c r="T1" s="60"/>
      <c r="U1" s="60"/>
      <c r="V1" s="60"/>
      <c r="W1" s="60"/>
      <c r="Y1" s="62"/>
      <c r="Z1" s="62"/>
    </row>
    <row r="2" spans="1:37" s="10" customFormat="1" ht="24" x14ac:dyDescent="0.3">
      <c r="A2" s="63" t="s">
        <v>2</v>
      </c>
      <c r="B2" s="64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8"/>
      <c r="Y2" s="8"/>
      <c r="Z2" s="8"/>
    </row>
    <row r="3" spans="1:37" customFormat="1" ht="15.6" x14ac:dyDescent="0.3">
      <c r="A3" s="65">
        <v>105</v>
      </c>
      <c r="B3" s="57">
        <f>SUMIF('WASH COAL RECEIPT &amp; GCV DAT (3)'!$A$3:$A$97,A3,'WASH COAL RECEIPT &amp; GCV DAT (3)'!$B$3:$B$97)</f>
        <v>105</v>
      </c>
      <c r="C3" s="13">
        <f>SUMIF('WASH COAL RECEIPT &amp; GCV DAT (3)'!$A$3:$A$97,A3,'WASH COAL RECEIPT &amp; GCV DAT (3)'!$C$3:$C$97)</f>
        <v>161010221</v>
      </c>
      <c r="D3" s="66" t="str">
        <f>IFERROR(VLOOKUP(A3,'WASH COAL RECEIPT &amp; GCV DAT (3)'!A2:V97,4,0),0)</f>
        <v>16.01.2023</v>
      </c>
      <c r="E3" s="14">
        <f>IFERROR(VLOOKUP(A3,'WASH COAL RECEIPT &amp; GCV DAT (3)'!$A$2:$V$154,5,0),0)</f>
        <v>0</v>
      </c>
      <c r="F3" s="13">
        <f>SUMIF('WASH COAL RECEIPT &amp; GCV DAT (3)'!$A$3:$A$154,'MASTER DATA FILE WASH COAL  (3)'!A3,'WASH COAL RECEIPT &amp; GCV DAT (3)'!$F$3:$F$154)</f>
        <v>59</v>
      </c>
      <c r="G3" s="13" t="str">
        <f>IFERROR(VLOOKUP(A3,'WASH COAL RECEIPT &amp; GCV DAT (3)'!$A$2:$V$154,7,0),0)</f>
        <v>SECL</v>
      </c>
      <c r="H3" s="13" t="str">
        <f>IFERROR(VLOOKUP(A3,'WASH COAL RECEIPT &amp; GCV DAT (3)'!$A$2:$V$154,8,0),0)</f>
        <v>GPCK</v>
      </c>
      <c r="I3" s="13">
        <f>IFERROR(VLOOKUP(A3,'WASH COAL RECEIPT &amp; GCV DAT (3)'!$A$2:$V$154,9,0),0)</f>
        <v>0</v>
      </c>
      <c r="J3" s="13" t="str">
        <f>IFERROR(VLOOKUP(A3,'WASH COAL RECEIPT &amp; GCV DAT (3)'!$A$2:$V$154,10,0),0)</f>
        <v>G11</v>
      </c>
      <c r="K3" s="15">
        <f>SUMIF('WASH COAL RECEIPT &amp; GCV DAT (3)'!$A$3:$A$154,'MASTER DATA FILE WASH COAL  (3)'!A3,'WASH COAL RECEIPT &amp; GCV DAT (3)'!$K$3:$K$154)</f>
        <v>4016.55</v>
      </c>
      <c r="L3" s="15">
        <f>SUMIF('WASH COAL RECEIPT &amp; GCV DAT (3)'!$A$3:$A$154,'MASTER DATA FILE WASH COAL  (3)'!A3,'WASH COAL RECEIPT &amp; GCV DAT (3)'!$L$3:$L$154)</f>
        <v>4037.43</v>
      </c>
      <c r="M3" s="15">
        <f>+K3-L3</f>
        <v>-20.879999999999654</v>
      </c>
      <c r="N3" s="67">
        <f>+M3*S3</f>
        <v>-81190.944007751576</v>
      </c>
      <c r="O3" s="15">
        <f>SUMIF('WASH COAL RECEIPT &amp; GCV DAT (3)'!$A$3:$A$154,'MASTER DATA FILE WASH COAL  (3)'!A3,'WASH COAL RECEIPT &amp; GCV DAT (3)'!$O$3:$O$154)</f>
        <v>2206.0499999999997</v>
      </c>
      <c r="P3" s="15">
        <f>+O3*K3</f>
        <v>8860710.1274999995</v>
      </c>
      <c r="Q3" s="15">
        <f>SUMIF('WASH COAL RECEIPT &amp; GCV DAT (3)'!$A$3:$A$154,'MASTER DATA FILE WASH COAL  (3)'!A3,'WASH COAL RECEIPT &amp; GCV DAT (3)'!$Q$3:$Q$154)</f>
        <v>5279836</v>
      </c>
      <c r="R3" s="16">
        <f>SUMIF('WASH COAL RECEIPT &amp; GCV DAT (3)'!$A$3:$A$233,'MASTER DATA FILE WASH COAL  (3)'!A3,'WASH COAL RECEIPT &amp; GCV DAT (3)'!$R$3:$R$233)+IF(H3=$J$234,($K$234*K3),0)+IF(H3=$J$235,($K$235*K3),0)</f>
        <v>15618174.62425</v>
      </c>
      <c r="S3" s="15">
        <f>+R3/K3</f>
        <v>3888.4551727851017</v>
      </c>
      <c r="T3" s="15">
        <f>SUMIF('WASH COAL RECEIPT &amp; GCV DAT (3)'!$A$3:$A$154,'MASTER DATA FILE WASH COAL  (3)'!A3,'WASH COAL RECEIPT &amp; GCV DAT (3)'!$T$3:$T$154)</f>
        <v>3958</v>
      </c>
      <c r="U3" s="15">
        <f>+T3*L3</f>
        <v>15980147.939999999</v>
      </c>
      <c r="V3" s="15">
        <f>SUMIF('WASH COAL RECEIPT &amp; GCV DAT (3)'!$A$3:$A$154,'MASTER DATA FILE WASH COAL  (3)'!A3,'WASH COAL RECEIPT &amp; GCV DAT (3)'!$V$3:$V$154)</f>
        <v>3950.9318712446352</v>
      </c>
      <c r="W3" s="15">
        <f>+V3*L3</f>
        <v>15951610.864919227</v>
      </c>
      <c r="X3" s="13">
        <f>S3*L3</f>
        <v>15699365.568257753</v>
      </c>
      <c r="Y3" s="13"/>
      <c r="Z3" s="13"/>
      <c r="AB3">
        <v>4080.9198113207549</v>
      </c>
      <c r="AC3" s="53">
        <f>V3-AB3</f>
        <v>-129.98794007611968</v>
      </c>
      <c r="AE3" s="53">
        <f t="shared" ref="AE3:AE66" si="0">AC3-AD3</f>
        <v>-129.98794007611968</v>
      </c>
      <c r="AF3">
        <v>1</v>
      </c>
      <c r="AJ3">
        <v>4085.1</v>
      </c>
      <c r="AK3" s="53">
        <f>L3-AJ3</f>
        <v>-47.670000000000073</v>
      </c>
    </row>
    <row r="4" spans="1:37" customFormat="1" ht="15.6" x14ac:dyDescent="0.3">
      <c r="A4" s="65">
        <v>111</v>
      </c>
      <c r="B4" s="57">
        <f>SUMIF('WASH COAL RECEIPT &amp; GCV DAT (3)'!$A$3:$A$97,A4,'WASH COAL RECEIPT &amp; GCV DAT (3)'!$B$3:$B$97)</f>
        <v>111</v>
      </c>
      <c r="C4" s="13">
        <f>SUMIF('WASH COAL RECEIPT &amp; GCV DAT (3)'!$A$3:$A$97,A4,'WASH COAL RECEIPT &amp; GCV DAT (3)'!$C$3:$C$97)</f>
        <v>161010223</v>
      </c>
      <c r="D4" s="66" t="str">
        <f>IFERROR(VLOOKUP(A4,'WASH COAL RECEIPT &amp; GCV DAT (3)'!A3:V97,4,0),0)</f>
        <v>16.01.2023</v>
      </c>
      <c r="E4" s="14">
        <f>IFERROR(VLOOKUP(A4,'WASH COAL RECEIPT &amp; GCV DAT (3)'!$A$2:$V$154,5,0),0)</f>
        <v>0</v>
      </c>
      <c r="F4" s="13">
        <f>SUMIF('WASH COAL RECEIPT &amp; GCV DAT (3)'!$A$3:$A$154,'MASTER DATA FILE WASH COAL  (3)'!A4,'WASH COAL RECEIPT &amp; GCV DAT (3)'!$F$3:$F$154)</f>
        <v>57</v>
      </c>
      <c r="G4" s="13" t="str">
        <f>IFERROR(VLOOKUP(A4,'WASH COAL RECEIPT &amp; GCV DAT (3)'!$A$2:$V$154,7,0),0)</f>
        <v>SECL</v>
      </c>
      <c r="H4" s="13" t="str">
        <f>IFERROR(VLOOKUP(A4,'WASH COAL RECEIPT &amp; GCV DAT (3)'!$A$2:$V$154,8,0),0)</f>
        <v>GPCK</v>
      </c>
      <c r="I4" s="13">
        <f>IFERROR(VLOOKUP(A4,'WASH COAL RECEIPT &amp; GCV DAT (3)'!$A$2:$V$154,9,0),0)</f>
        <v>0</v>
      </c>
      <c r="J4" s="13" t="str">
        <f>IFERROR(VLOOKUP(A4,'WASH COAL RECEIPT &amp; GCV DAT (3)'!$A$2:$V$154,10,0),0)</f>
        <v>G11</v>
      </c>
      <c r="K4" s="15">
        <f>SUMIF('WASH COAL RECEIPT &amp; GCV DAT (3)'!$A$3:$A$154,'MASTER DATA FILE WASH COAL  (3)'!A4,'WASH COAL RECEIPT &amp; GCV DAT (3)'!$K$3:$K$154)</f>
        <v>3866.33</v>
      </c>
      <c r="L4" s="15">
        <f>SUMIF('WASH COAL RECEIPT &amp; GCV DAT (3)'!$A$3:$A$154,'MASTER DATA FILE WASH COAL  (3)'!A4,'WASH COAL RECEIPT &amp; GCV DAT (3)'!$L$3:$L$154)</f>
        <v>3866.33</v>
      </c>
      <c r="M4" s="15">
        <f t="shared" ref="M4:M67" si="1">+K4-L4</f>
        <v>0</v>
      </c>
      <c r="N4" s="67">
        <f t="shared" ref="N4:N67" si="2">+M4*S4</f>
        <v>0</v>
      </c>
      <c r="O4" s="15">
        <f>SUMIF('WASH COAL RECEIPT &amp; GCV DAT (3)'!$A$3:$A$154,'MASTER DATA FILE WASH COAL  (3)'!A4,'WASH COAL RECEIPT &amp; GCV DAT (3)'!$O$3:$O$154)</f>
        <v>2206.0499999999997</v>
      </c>
      <c r="P4" s="15">
        <f t="shared" ref="P4:P67" si="3">+O4*K4</f>
        <v>8529317.2964999992</v>
      </c>
      <c r="Q4" s="15">
        <f>SUMIF('WASH COAL RECEIPT &amp; GCV DAT (3)'!$A$3:$A$154,'MASTER DATA FILE WASH COAL  (3)'!A4,'WASH COAL RECEIPT &amp; GCV DAT (3)'!$Q$3:$Q$154)</f>
        <v>5099836</v>
      </c>
      <c r="R4" s="16">
        <f>SUMIF('WASH COAL RECEIPT &amp; GCV DAT (3)'!$A$3:$A$233,'MASTER DATA FILE WASH COAL  (3)'!A4,'WASH COAL RECEIPT &amp; GCV DAT (3)'!$R$3:$R$233)+IF(H4=$J$234,($K$234*K4),0)+IF(H4=$J$235,($K$235*K4),0)</f>
        <v>15051518.108550001</v>
      </c>
      <c r="S4" s="15">
        <f t="shared" ref="S4:S67" si="4">+R4/K4</f>
        <v>3892.9729507181232</v>
      </c>
      <c r="T4" s="15">
        <f>SUMIF('WASH COAL RECEIPT &amp; GCV DAT (3)'!$A$3:$A$154,'MASTER DATA FILE WASH COAL  (3)'!A4,'WASH COAL RECEIPT &amp; GCV DAT (3)'!$T$3:$T$154)</f>
        <v>3958</v>
      </c>
      <c r="U4" s="15">
        <f t="shared" ref="U4:U67" si="5">+T4*L4</f>
        <v>15302934.140000001</v>
      </c>
      <c r="V4" s="15">
        <f>SUMIF('WASH COAL RECEIPT &amp; GCV DAT (3)'!$A$3:$A$154,'MASTER DATA FILE WASH COAL  (3)'!A4,'WASH COAL RECEIPT &amp; GCV DAT (3)'!$V$3:$V$154)</f>
        <v>3930.9061567370395</v>
      </c>
      <c r="W4" s="15">
        <f t="shared" ref="W4:W67" si="6">+V4*L4</f>
        <v>15198180.400977118</v>
      </c>
      <c r="X4" s="13">
        <f t="shared" ref="X4:X67" si="7">S4*L4</f>
        <v>15051518.108550001</v>
      </c>
      <c r="Y4" s="13"/>
      <c r="Z4" s="13"/>
      <c r="AB4">
        <v>3591.3753922735632</v>
      </c>
      <c r="AC4" s="53">
        <f t="shared" ref="AC4:AC67" si="8">V4-AB4</f>
        <v>339.53076446347632</v>
      </c>
      <c r="AE4" s="53">
        <f t="shared" si="0"/>
        <v>339.53076446347632</v>
      </c>
      <c r="AF4">
        <v>2</v>
      </c>
      <c r="AJ4">
        <v>3788.65</v>
      </c>
      <c r="AK4" s="53">
        <f t="shared" ref="AK4:AK67" si="9">L4-AJ4</f>
        <v>77.679999999999836</v>
      </c>
    </row>
    <row r="5" spans="1:37" customFormat="1" ht="15.6" x14ac:dyDescent="0.3">
      <c r="A5" s="65">
        <v>148</v>
      </c>
      <c r="B5" s="57">
        <f>SUMIF('WASH COAL RECEIPT &amp; GCV DAT (3)'!$A$3:$A$97,A5,'WASH COAL RECEIPT &amp; GCV DAT (3)'!$B$3:$B$97)</f>
        <v>148</v>
      </c>
      <c r="C5" s="13">
        <f>SUMIF('WASH COAL RECEIPT &amp; GCV DAT (3)'!$A$3:$A$97,A5,'WASH COAL RECEIPT &amp; GCV DAT (3)'!$C$3:$C$97)</f>
        <v>161010232</v>
      </c>
      <c r="D5" s="66" t="str">
        <f>IFERROR(VLOOKUP(A5,'WASH COAL RECEIPT &amp; GCV DAT (3)'!A3:V97,4,0),0)</f>
        <v>22.01.2023</v>
      </c>
      <c r="E5" s="14">
        <f>IFERROR(VLOOKUP(A5,'WASH COAL RECEIPT &amp; GCV DAT (3)'!$A$2:$V$154,5,0),0)</f>
        <v>0</v>
      </c>
      <c r="F5" s="13">
        <f>SUMIF('WASH COAL RECEIPT &amp; GCV DAT (3)'!$A$3:$A$154,'MASTER DATA FILE WASH COAL  (3)'!A5,'WASH COAL RECEIPT &amp; GCV DAT (3)'!$F$3:$F$154)</f>
        <v>59</v>
      </c>
      <c r="G5" s="13" t="str">
        <f>IFERROR(VLOOKUP(A5,'WASH COAL RECEIPT &amp; GCV DAT (3)'!$A$2:$V$154,7,0),0)</f>
        <v>SECL</v>
      </c>
      <c r="H5" s="13" t="str">
        <f>IFERROR(VLOOKUP(A5,'WASH COAL RECEIPT &amp; GCV DAT (3)'!$A$2:$V$154,8,0),0)</f>
        <v>GPCK</v>
      </c>
      <c r="I5" s="13">
        <f>IFERROR(VLOOKUP(A5,'WASH COAL RECEIPT &amp; GCV DAT (3)'!$A$2:$V$154,9,0),0)</f>
        <v>0</v>
      </c>
      <c r="J5" s="13" t="str">
        <f>IFERROR(VLOOKUP(A5,'WASH COAL RECEIPT &amp; GCV DAT (3)'!$A$2:$V$154,10,0),0)</f>
        <v>G11</v>
      </c>
      <c r="K5" s="15">
        <f>SUMIF('WASH COAL RECEIPT &amp; GCV DAT (3)'!$A$3:$A$154,'MASTER DATA FILE WASH COAL  (3)'!A5,'WASH COAL RECEIPT &amp; GCV DAT (3)'!$K$3:$K$154)</f>
        <v>4127.3</v>
      </c>
      <c r="L5" s="15">
        <f>SUMIF('WASH COAL RECEIPT &amp; GCV DAT (3)'!$A$3:$A$154,'MASTER DATA FILE WASH COAL  (3)'!A5,'WASH COAL RECEIPT &amp; GCV DAT (3)'!$L$3:$L$154)</f>
        <v>4166.54</v>
      </c>
      <c r="M5" s="15">
        <f t="shared" si="1"/>
        <v>-39.239999999999782</v>
      </c>
      <c r="N5" s="67">
        <f t="shared" si="2"/>
        <v>-151743.15095985666</v>
      </c>
      <c r="O5" s="15">
        <f>SUMIF('WASH COAL RECEIPT &amp; GCV DAT (3)'!$A$3:$A$154,'MASTER DATA FILE WASH COAL  (3)'!A5,'WASH COAL RECEIPT &amp; GCV DAT (3)'!$O$3:$O$154)</f>
        <v>2206.0499999999997</v>
      </c>
      <c r="P5" s="15">
        <f t="shared" si="3"/>
        <v>9105030.1649999991</v>
      </c>
      <c r="Q5" s="15">
        <f>SUMIF('WASH COAL RECEIPT &amp; GCV DAT (3)'!$A$3:$A$154,'MASTER DATA FILE WASH COAL  (3)'!A5,'WASH COAL RECEIPT &amp; GCV DAT (3)'!$Q$3:$Q$154)</f>
        <v>5337085</v>
      </c>
      <c r="R5" s="16">
        <f>SUMIF('WASH COAL RECEIPT &amp; GCV DAT (3)'!$A$3:$A$233,'MASTER DATA FILE WASH COAL  (3)'!A5,'WASH COAL RECEIPT &amp; GCV DAT (3)'!$R$3:$R$233)+IF(H5=$J$234,($K$234*K5),0)+IF(H5=$J$235,($K$235*K5),0)</f>
        <v>15960486.9255</v>
      </c>
      <c r="S5" s="15">
        <f t="shared" si="4"/>
        <v>3867.0527767547787</v>
      </c>
      <c r="T5" s="15">
        <f>SUMIF('WASH COAL RECEIPT &amp; GCV DAT (3)'!$A$3:$A$154,'MASTER DATA FILE WASH COAL  (3)'!A5,'WASH COAL RECEIPT &amp; GCV DAT (3)'!$T$3:$T$154)</f>
        <v>3958</v>
      </c>
      <c r="U5" s="15">
        <f t="shared" si="5"/>
        <v>16491165.32</v>
      </c>
      <c r="V5" s="15">
        <f>SUMIF('WASH COAL RECEIPT &amp; GCV DAT (3)'!$A$3:$A$154,'MASTER DATA FILE WASH COAL  (3)'!A5,'WASH COAL RECEIPT &amp; GCV DAT (3)'!$V$3:$V$154)</f>
        <v>3963.5110533159946</v>
      </c>
      <c r="W5" s="15">
        <f t="shared" si="6"/>
        <v>16514127.344083223</v>
      </c>
      <c r="X5" s="13">
        <f t="shared" si="7"/>
        <v>16112230.076459855</v>
      </c>
      <c r="Y5" s="13"/>
      <c r="Z5" s="13"/>
      <c r="AB5">
        <v>3120.0389863547757</v>
      </c>
      <c r="AC5" s="53">
        <f t="shared" si="8"/>
        <v>843.47206696121884</v>
      </c>
      <c r="AE5" s="53">
        <f t="shared" si="0"/>
        <v>843.47206696121884</v>
      </c>
      <c r="AF5">
        <v>3</v>
      </c>
      <c r="AJ5">
        <v>4125.3599999999997</v>
      </c>
      <c r="AK5" s="53">
        <f t="shared" si="9"/>
        <v>41.180000000000291</v>
      </c>
    </row>
    <row r="6" spans="1:37" customFormat="1" ht="15.6" x14ac:dyDescent="0.3">
      <c r="A6" s="65">
        <v>157</v>
      </c>
      <c r="B6" s="57">
        <f>SUMIF('WASH COAL RECEIPT &amp; GCV DAT (3)'!$A$3:$A$97,A6,'WASH COAL RECEIPT &amp; GCV DAT (3)'!$B$3:$B$97)</f>
        <v>157</v>
      </c>
      <c r="C6" s="13">
        <f>SUMIF('WASH COAL RECEIPT &amp; GCV DAT (3)'!$A$3:$A$97,A6,'WASH COAL RECEIPT &amp; GCV DAT (3)'!$C$3:$C$97)</f>
        <v>161010236</v>
      </c>
      <c r="D6" s="66">
        <f>IFERROR(VLOOKUP(A6,'WASH COAL RECEIPT &amp; GCV DAT (3)'!A156:V176,4,0),0)</f>
        <v>0</v>
      </c>
      <c r="E6" s="14">
        <f>IFERROR(VLOOKUP(A6,'WASH COAL RECEIPT &amp; GCV DAT (3)'!$A$2:$V$154,5,0),0)</f>
        <v>0</v>
      </c>
      <c r="F6" s="13">
        <f>SUMIF('WASH COAL RECEIPT &amp; GCV DAT (3)'!$A$3:$A$154,'MASTER DATA FILE WASH COAL  (3)'!A6,'WASH COAL RECEIPT &amp; GCV DAT (3)'!$F$3:$F$154)</f>
        <v>60</v>
      </c>
      <c r="G6" s="13" t="str">
        <f>IFERROR(VLOOKUP(A6,'WASH COAL RECEIPT &amp; GCV DAT (3)'!$A$2:$V$154,7,0),0)</f>
        <v>SECL</v>
      </c>
      <c r="H6" s="13" t="str">
        <f>IFERROR(VLOOKUP(A6,'WASH COAL RECEIPT &amp; GCV DAT (3)'!$A$2:$V$154,8,0),0)</f>
        <v>GPCK</v>
      </c>
      <c r="I6" s="13">
        <f>IFERROR(VLOOKUP(A6,'WASH COAL RECEIPT &amp; GCV DAT (3)'!$A$2:$V$154,9,0),0)</f>
        <v>0</v>
      </c>
      <c r="J6" s="13" t="str">
        <f>IFERROR(VLOOKUP(A6,'WASH COAL RECEIPT &amp; GCV DAT (3)'!$A$2:$V$154,10,0),0)</f>
        <v>G11</v>
      </c>
      <c r="K6" s="15">
        <f>SUMIF('WASH COAL RECEIPT &amp; GCV DAT (3)'!$A$3:$A$154,'MASTER DATA FILE WASH COAL  (3)'!A6,'WASH COAL RECEIPT &amp; GCV DAT (3)'!$K$3:$K$154)</f>
        <v>4166.3</v>
      </c>
      <c r="L6" s="15">
        <f>SUMIF('WASH COAL RECEIPT &amp; GCV DAT (3)'!$A$3:$A$154,'MASTER DATA FILE WASH COAL  (3)'!A6,'WASH COAL RECEIPT &amp; GCV DAT (3)'!$L$3:$L$154)</f>
        <v>4201.84</v>
      </c>
      <c r="M6" s="15">
        <f t="shared" si="1"/>
        <v>-35.539999999999964</v>
      </c>
      <c r="N6" s="67">
        <f t="shared" si="2"/>
        <v>-137779.19056197812</v>
      </c>
      <c r="O6" s="15">
        <f>SUMIF('WASH COAL RECEIPT &amp; GCV DAT (3)'!$A$3:$A$154,'MASTER DATA FILE WASH COAL  (3)'!A6,'WASH COAL RECEIPT &amp; GCV DAT (3)'!$O$3:$O$154)</f>
        <v>2206.0500000000002</v>
      </c>
      <c r="P6" s="15">
        <f t="shared" si="3"/>
        <v>9191066.1150000021</v>
      </c>
      <c r="Q6" s="15">
        <f>SUMIF('WASH COAL RECEIPT &amp; GCV DAT (3)'!$A$3:$A$154,'MASTER DATA FILE WASH COAL  (3)'!A6,'WASH COAL RECEIPT &amp; GCV DAT (3)'!$Q$3:$Q$154)</f>
        <v>5427859</v>
      </c>
      <c r="R6" s="16">
        <f>SUMIF('WASH COAL RECEIPT &amp; GCV DAT (3)'!$A$3:$A$233,'MASTER DATA FILE WASH COAL  (3)'!A6,'WASH COAL RECEIPT &amp; GCV DAT (3)'!$R$3:$R$233)+IF(H6=$J$234,($K$234*K6),0)+IF(H6=$J$235,($K$235*K6),0)</f>
        <v>16151644.390500002</v>
      </c>
      <c r="S6" s="15">
        <f t="shared" si="4"/>
        <v>3876.7358064709697</v>
      </c>
      <c r="T6" s="15">
        <f>SUMIF('WASH COAL RECEIPT &amp; GCV DAT (3)'!$A$3:$A$154,'MASTER DATA FILE WASH COAL  (3)'!A6,'WASH COAL RECEIPT &amp; GCV DAT (3)'!$T$3:$T$154)</f>
        <v>3958</v>
      </c>
      <c r="U6" s="15">
        <f t="shared" si="5"/>
        <v>16630882.720000001</v>
      </c>
      <c r="V6" s="15">
        <f>SUMIF('WASH COAL RECEIPT &amp; GCV DAT (3)'!$A$3:$A$154,'MASTER DATA FILE WASH COAL  (3)'!A6,'WASH COAL RECEIPT &amp; GCV DAT (3)'!$V$3:$V$154)</f>
        <v>3927.0494646680941</v>
      </c>
      <c r="W6" s="15">
        <f t="shared" si="6"/>
        <v>16500833.522620985</v>
      </c>
      <c r="X6" s="13">
        <f t="shared" si="7"/>
        <v>16289423.58106198</v>
      </c>
      <c r="Y6" s="13"/>
      <c r="Z6" s="13"/>
      <c r="AB6">
        <v>4073.3333333333335</v>
      </c>
      <c r="AC6" s="53">
        <f t="shared" si="8"/>
        <v>-146.28386866523942</v>
      </c>
      <c r="AE6" s="53">
        <f t="shared" si="0"/>
        <v>-146.28386866523942</v>
      </c>
      <c r="AF6">
        <v>4</v>
      </c>
      <c r="AJ6">
        <v>3903</v>
      </c>
      <c r="AK6" s="53">
        <f t="shared" si="9"/>
        <v>298.84000000000015</v>
      </c>
    </row>
    <row r="7" spans="1:37" customFormat="1" ht="15.6" x14ac:dyDescent="0.3">
      <c r="A7" s="65">
        <v>165</v>
      </c>
      <c r="B7" s="57">
        <f>SUMIF('WASH COAL RECEIPT &amp; GCV DAT (3)'!$A$3:$A$97,A7,'WASH COAL RECEIPT &amp; GCV DAT (3)'!$B$3:$B$97)</f>
        <v>165</v>
      </c>
      <c r="C7" s="13">
        <f>SUMIF('WASH COAL RECEIPT &amp; GCV DAT (3)'!$A$3:$A$97,A7,'WASH COAL RECEIPT &amp; GCV DAT (3)'!$C$3:$C$97)</f>
        <v>161010239</v>
      </c>
      <c r="D7" s="66" t="str">
        <f>IFERROR(VLOOKUP(A7,'WASH COAL RECEIPT &amp; GCV DAT (3)'!A3:V99,4,0),0)</f>
        <v>23.01.2023</v>
      </c>
      <c r="E7" s="14">
        <f>IFERROR(VLOOKUP(A7,'WASH COAL RECEIPT &amp; GCV DAT (3)'!$A$2:$V$154,5,0),0)</f>
        <v>0</v>
      </c>
      <c r="F7" s="13">
        <f>SUMIF('WASH COAL RECEIPT &amp; GCV DAT (3)'!$A$3:$A$154,'MASTER DATA FILE WASH COAL  (3)'!A7,'WASH COAL RECEIPT &amp; GCV DAT (3)'!$F$3:$F$154)</f>
        <v>59</v>
      </c>
      <c r="G7" s="13" t="str">
        <f>IFERROR(VLOOKUP(A7,'WASH COAL RECEIPT &amp; GCV DAT (3)'!$A$2:$V$154,7,0),0)</f>
        <v>SECL</v>
      </c>
      <c r="H7" s="13" t="str">
        <f>IFERROR(VLOOKUP(A7,'WASH COAL RECEIPT &amp; GCV DAT (3)'!$A$2:$V$154,8,0),0)</f>
        <v>GPCK</v>
      </c>
      <c r="I7" s="13">
        <f>IFERROR(VLOOKUP(A7,'WASH COAL RECEIPT &amp; GCV DAT (3)'!$A$2:$V$154,9,0),0)</f>
        <v>0</v>
      </c>
      <c r="J7" s="13" t="str">
        <f>IFERROR(VLOOKUP(A7,'WASH COAL RECEIPT &amp; GCV DAT (3)'!$A$2:$V$154,10,0),0)</f>
        <v>G11</v>
      </c>
      <c r="K7" s="15">
        <f>SUMIF('WASH COAL RECEIPT &amp; GCV DAT (3)'!$A$3:$A$154,'MASTER DATA FILE WASH COAL  (3)'!A7,'WASH COAL RECEIPT &amp; GCV DAT (3)'!$K$3:$K$154)</f>
        <v>4052.34</v>
      </c>
      <c r="L7" s="15">
        <f>SUMIF('WASH COAL RECEIPT &amp; GCV DAT (3)'!$A$3:$A$154,'MASTER DATA FILE WASH COAL  (3)'!A7,'WASH COAL RECEIPT &amp; GCV DAT (3)'!$L$3:$L$154)</f>
        <v>4085.43</v>
      </c>
      <c r="M7" s="15">
        <f t="shared" si="1"/>
        <v>-33.089999999999691</v>
      </c>
      <c r="N7" s="67">
        <f t="shared" si="2"/>
        <v>-128259.55032620809</v>
      </c>
      <c r="O7" s="15">
        <f>SUMIF('WASH COAL RECEIPT &amp; GCV DAT (3)'!$A$3:$A$154,'MASTER DATA FILE WASH COAL  (3)'!A7,'WASH COAL RECEIPT &amp; GCV DAT (3)'!$O$3:$O$154)</f>
        <v>2206.0499999999997</v>
      </c>
      <c r="P7" s="15">
        <f t="shared" si="3"/>
        <v>8939664.6569999997</v>
      </c>
      <c r="Q7" s="15">
        <f>SUMIF('WASH COAL RECEIPT &amp; GCV DAT (3)'!$A$3:$A$154,'MASTER DATA FILE WASH COAL  (3)'!A7,'WASH COAL RECEIPT &amp; GCV DAT (3)'!$Q$3:$Q$154)</f>
        <v>5276742</v>
      </c>
      <c r="R7" s="16">
        <f>SUMIF('WASH COAL RECEIPT &amp; GCV DAT (3)'!$A$3:$A$233,'MASTER DATA FILE WASH COAL  (3)'!A7,'WASH COAL RECEIPT &amp; GCV DAT (3)'!$R$3:$R$233)+IF(H7=$J$234,($K$234*K7),0)+IF(H7=$J$235,($K$235*K7),0)</f>
        <v>15707201.7579</v>
      </c>
      <c r="S7" s="15">
        <f t="shared" si="4"/>
        <v>3876.0819077125807</v>
      </c>
      <c r="T7" s="15">
        <f>SUMIF('WASH COAL RECEIPT &amp; GCV DAT (3)'!$A$3:$A$154,'MASTER DATA FILE WASH COAL  (3)'!A7,'WASH COAL RECEIPT &amp; GCV DAT (3)'!$T$3:$T$154)</f>
        <v>3958</v>
      </c>
      <c r="U7" s="15">
        <f t="shared" si="5"/>
        <v>16170131.939999999</v>
      </c>
      <c r="V7" s="15">
        <f>SUMIF('WASH COAL RECEIPT &amp; GCV DAT (3)'!$A$3:$A$154,'MASTER DATA FILE WASH COAL  (3)'!A7,'WASH COAL RECEIPT &amp; GCV DAT (3)'!$V$3:$V$154)</f>
        <v>3933.6439499304588</v>
      </c>
      <c r="W7" s="15">
        <f t="shared" si="6"/>
        <v>16070627.002364393</v>
      </c>
      <c r="X7" s="13">
        <f t="shared" si="7"/>
        <v>15835461.308226207</v>
      </c>
      <c r="Y7" s="13"/>
      <c r="Z7" s="13"/>
      <c r="AB7">
        <v>4028.6442307692309</v>
      </c>
      <c r="AC7" s="53">
        <f t="shared" si="8"/>
        <v>-95.000280838772142</v>
      </c>
      <c r="AE7" s="53">
        <f t="shared" si="0"/>
        <v>-95.000280838772142</v>
      </c>
      <c r="AF7">
        <v>5</v>
      </c>
      <c r="AJ7">
        <v>4000.6</v>
      </c>
      <c r="AK7" s="53">
        <f t="shared" si="9"/>
        <v>84.829999999999927</v>
      </c>
    </row>
    <row r="8" spans="1:37" customFormat="1" ht="15.6" x14ac:dyDescent="0.3">
      <c r="A8" s="65">
        <v>180</v>
      </c>
      <c r="B8" s="57">
        <f>SUMIF('WASH COAL RECEIPT &amp; GCV DAT (3)'!$A$3:$A$97,A8,'WASH COAL RECEIPT &amp; GCV DAT (3)'!$B$3:$B$97)</f>
        <v>180</v>
      </c>
      <c r="C8" s="13">
        <f>SUMIF('WASH COAL RECEIPT &amp; GCV DAT (3)'!$A$3:$A$97,A8,'WASH COAL RECEIPT &amp; GCV DAT (3)'!$C$3:$C$97)</f>
        <v>161010244</v>
      </c>
      <c r="D8" s="66" t="str">
        <f>IFERROR(VLOOKUP(A8,'WASH COAL RECEIPT &amp; GCV DAT (3)'!A3:V140,4,0),0)</f>
        <v>26.01.2023</v>
      </c>
      <c r="E8" s="14">
        <f>IFERROR(VLOOKUP(A8,'WASH COAL RECEIPT &amp; GCV DAT (3)'!$A$2:$V$154,5,0),0)</f>
        <v>0</v>
      </c>
      <c r="F8" s="13">
        <f>SUMIF('WASH COAL RECEIPT &amp; GCV DAT (3)'!$A$3:$A$154,'MASTER DATA FILE WASH COAL  (3)'!A8,'WASH COAL RECEIPT &amp; GCV DAT (3)'!$F$3:$F$154)</f>
        <v>59</v>
      </c>
      <c r="G8" s="13" t="str">
        <f>IFERROR(VLOOKUP(A8,'WASH COAL RECEIPT &amp; GCV DAT (3)'!$A$2:$V$154,7,0),0)</f>
        <v>SECL</v>
      </c>
      <c r="H8" s="13" t="str">
        <f>IFERROR(VLOOKUP(A8,'WASH COAL RECEIPT &amp; GCV DAT (3)'!$A$2:$V$154,8,0),0)</f>
        <v>GPCK</v>
      </c>
      <c r="I8" s="13">
        <f>IFERROR(VLOOKUP(A8,'WASH COAL RECEIPT &amp; GCV DAT (3)'!$A$2:$V$154,9,0),0)</f>
        <v>0</v>
      </c>
      <c r="J8" s="13" t="str">
        <f>IFERROR(VLOOKUP(A8,'WASH COAL RECEIPT &amp; GCV DAT (3)'!$A$2:$V$154,10,0),0)</f>
        <v>G11</v>
      </c>
      <c r="K8" s="15">
        <f>SUMIF('WASH COAL RECEIPT &amp; GCV DAT (3)'!$A$3:$A$154,'MASTER DATA FILE WASH COAL  (3)'!A8,'WASH COAL RECEIPT &amp; GCV DAT (3)'!$K$3:$K$154)</f>
        <v>4123.5</v>
      </c>
      <c r="L8" s="15">
        <f>SUMIF('WASH COAL RECEIPT &amp; GCV DAT (3)'!$A$3:$A$154,'MASTER DATA FILE WASH COAL  (3)'!A8,'WASH COAL RECEIPT &amp; GCV DAT (3)'!$L$3:$L$154)</f>
        <v>4161.74</v>
      </c>
      <c r="M8" s="15">
        <f t="shared" si="1"/>
        <v>-38.239999999999782</v>
      </c>
      <c r="N8" s="67">
        <f t="shared" si="2"/>
        <v>-147895.35819289353</v>
      </c>
      <c r="O8" s="15">
        <f>SUMIF('WASH COAL RECEIPT &amp; GCV DAT (3)'!$A$3:$A$154,'MASTER DATA FILE WASH COAL  (3)'!A8,'WASH COAL RECEIPT &amp; GCV DAT (3)'!$O$3:$O$154)</f>
        <v>2206.0499999999997</v>
      </c>
      <c r="P8" s="15">
        <f t="shared" si="3"/>
        <v>9096647.1749999989</v>
      </c>
      <c r="Q8" s="15">
        <f>SUMIF('WASH COAL RECEIPT &amp; GCV DAT (3)'!$A$3:$A$154,'MASTER DATA FILE WASH COAL  (3)'!A8,'WASH COAL RECEIPT &amp; GCV DAT (3)'!$Q$3:$Q$154)</f>
        <v>5334248</v>
      </c>
      <c r="R8" s="16">
        <f>SUMIF('WASH COAL RECEIPT &amp; GCV DAT (3)'!$A$3:$A$233,'MASTER DATA FILE WASH COAL  (3)'!A8,'WASH COAL RECEIPT &amp; GCV DAT (3)'!$R$3:$R$233)+IF(H8=$J$234,($K$234*K8),0)+IF(H8=$J$235,($K$235*K8),0)</f>
        <v>15947868.972499998</v>
      </c>
      <c r="S8" s="15">
        <f t="shared" si="4"/>
        <v>3867.5564380987021</v>
      </c>
      <c r="T8" s="15">
        <f>SUMIF('WASH COAL RECEIPT &amp; GCV DAT (3)'!$A$3:$A$154,'MASTER DATA FILE WASH COAL  (3)'!A8,'WASH COAL RECEIPT &amp; GCV DAT (3)'!$T$3:$T$154)</f>
        <v>3958</v>
      </c>
      <c r="U8" s="15">
        <f t="shared" si="5"/>
        <v>16472166.92</v>
      </c>
      <c r="V8" s="15">
        <f>SUMIF('WASH COAL RECEIPT &amp; GCV DAT (3)'!$A$3:$A$154,'MASTER DATA FILE WASH COAL  (3)'!A8,'WASH COAL RECEIPT &amp; GCV DAT (3)'!$V$3:$V$154)</f>
        <v>3984.8025862068966</v>
      </c>
      <c r="W8" s="15">
        <f t="shared" si="6"/>
        <v>16583712.31512069</v>
      </c>
      <c r="X8" s="13">
        <f t="shared" si="7"/>
        <v>16095764.330692891</v>
      </c>
      <c r="Y8" s="13"/>
      <c r="Z8" s="13"/>
      <c r="AB8">
        <v>3565.742424242424</v>
      </c>
      <c r="AC8" s="53">
        <f t="shared" si="8"/>
        <v>419.06016196447263</v>
      </c>
      <c r="AE8" s="53">
        <f t="shared" si="0"/>
        <v>419.06016196447263</v>
      </c>
      <c r="AF8">
        <v>6</v>
      </c>
      <c r="AJ8">
        <v>4109.05</v>
      </c>
      <c r="AK8" s="53">
        <f t="shared" si="9"/>
        <v>52.6899999999996</v>
      </c>
    </row>
    <row r="9" spans="1:37" customFormat="1" ht="15.6" x14ac:dyDescent="0.3">
      <c r="A9" s="65">
        <v>186</v>
      </c>
      <c r="B9" s="57">
        <f>SUMIF('WASH COAL RECEIPT &amp; GCV DAT (3)'!$A$3:$A$97,A9,'WASH COAL RECEIPT &amp; GCV DAT (3)'!$B$3:$B$97)</f>
        <v>186</v>
      </c>
      <c r="C9" s="13">
        <f>SUMIF('WASH COAL RECEIPT &amp; GCV DAT (3)'!$A$3:$A$97,A9,'WASH COAL RECEIPT &amp; GCV DAT (3)'!$C$3:$C$97)</f>
        <v>161010247</v>
      </c>
      <c r="D9" s="66" t="str">
        <f>IFERROR(VLOOKUP(A9,'WASH COAL RECEIPT &amp; GCV DAT (3)'!A3:V100,4,0),0)</f>
        <v>27.01.2023</v>
      </c>
      <c r="E9" s="14">
        <f>IFERROR(VLOOKUP(A9,'WASH COAL RECEIPT &amp; GCV DAT (3)'!$A$2:$V$154,5,0),0)</f>
        <v>0</v>
      </c>
      <c r="F9" s="13">
        <f>SUMIF('WASH COAL RECEIPT &amp; GCV DAT (3)'!$A$3:$A$154,'MASTER DATA FILE WASH COAL  (3)'!A9,'WASH COAL RECEIPT &amp; GCV DAT (3)'!$F$3:$F$154)</f>
        <v>60</v>
      </c>
      <c r="G9" s="13" t="str">
        <f>IFERROR(VLOOKUP(A9,'WASH COAL RECEIPT &amp; GCV DAT (3)'!$A$2:$V$154,7,0),0)</f>
        <v>SECL</v>
      </c>
      <c r="H9" s="13" t="str">
        <f>IFERROR(VLOOKUP(A9,'WASH COAL RECEIPT &amp; GCV DAT (3)'!$A$2:$V$154,8,0),0)</f>
        <v>GPCK</v>
      </c>
      <c r="I9" s="13">
        <f>IFERROR(VLOOKUP(A9,'WASH COAL RECEIPT &amp; GCV DAT (3)'!$A$2:$V$154,9,0),0)</f>
        <v>0</v>
      </c>
      <c r="J9" s="13" t="str">
        <f>IFERROR(VLOOKUP(A9,'WASH COAL RECEIPT &amp; GCV DAT (3)'!$A$2:$V$154,10,0),0)</f>
        <v>G11</v>
      </c>
      <c r="K9" s="15">
        <f>SUMIF('WASH COAL RECEIPT &amp; GCV DAT (3)'!$A$3:$A$154,'MASTER DATA FILE WASH COAL  (3)'!A9,'WASH COAL RECEIPT &amp; GCV DAT (3)'!$K$3:$K$154)</f>
        <v>4067.95</v>
      </c>
      <c r="L9" s="15">
        <f>SUMIF('WASH COAL RECEIPT &amp; GCV DAT (3)'!$A$3:$A$154,'MASTER DATA FILE WASH COAL  (3)'!A9,'WASH COAL RECEIPT &amp; GCV DAT (3)'!$L$3:$L$154)</f>
        <v>4067.95</v>
      </c>
      <c r="M9" s="15">
        <f t="shared" si="1"/>
        <v>0</v>
      </c>
      <c r="N9" s="67">
        <f t="shared" si="2"/>
        <v>0</v>
      </c>
      <c r="O9" s="15">
        <f>SUMIF('WASH COAL RECEIPT &amp; GCV DAT (3)'!$A$3:$A$154,'MASTER DATA FILE WASH COAL  (3)'!A9,'WASH COAL RECEIPT &amp; GCV DAT (3)'!$O$3:$O$154)</f>
        <v>2206.0499999999997</v>
      </c>
      <c r="P9" s="15">
        <f t="shared" si="3"/>
        <v>8974101.0974999983</v>
      </c>
      <c r="Q9" s="15">
        <f>SUMIF('WASH COAL RECEIPT &amp; GCV DAT (3)'!$A$3:$A$154,'MASTER DATA FILE WASH COAL  (3)'!A9,'WASH COAL RECEIPT &amp; GCV DAT (3)'!$Q$3:$Q$154)</f>
        <v>5421412</v>
      </c>
      <c r="R9" s="16">
        <f>SUMIF('WASH COAL RECEIPT &amp; GCV DAT (3)'!$A$3:$A$233,'MASTER DATA FILE WASH COAL  (3)'!A9,'WASH COAL RECEIPT &amp; GCV DAT (3)'!$R$3:$R$233)+IF(H9=$J$234,($K$234*K9),0)+IF(H9=$J$235,($K$235*K9),0)</f>
        <v>15892050.883249998</v>
      </c>
      <c r="S9" s="15">
        <f t="shared" si="4"/>
        <v>3906.6485289273464</v>
      </c>
      <c r="T9" s="15">
        <f>SUMIF('WASH COAL RECEIPT &amp; GCV DAT (3)'!$A$3:$A$154,'MASTER DATA FILE WASH COAL  (3)'!A9,'WASH COAL RECEIPT &amp; GCV DAT (3)'!$T$3:$T$154)</f>
        <v>3958</v>
      </c>
      <c r="U9" s="15">
        <f t="shared" si="5"/>
        <v>16100946.1</v>
      </c>
      <c r="V9" s="15">
        <f>SUMIF('WASH COAL RECEIPT &amp; GCV DAT (3)'!$A$3:$A$154,'MASTER DATA FILE WASH COAL  (3)'!A9,'WASH COAL RECEIPT &amp; GCV DAT (3)'!$V$3:$V$154)</f>
        <v>3908.3702737940021</v>
      </c>
      <c r="W9" s="15">
        <f t="shared" si="6"/>
        <v>15899054.85528031</v>
      </c>
      <c r="X9" s="13">
        <f t="shared" si="7"/>
        <v>15892050.883249998</v>
      </c>
      <c r="Y9" s="13"/>
      <c r="Z9" s="13"/>
      <c r="AB9">
        <v>3878.4274759693267</v>
      </c>
      <c r="AC9" s="53">
        <f t="shared" si="8"/>
        <v>29.942797824675381</v>
      </c>
      <c r="AE9" s="53">
        <f t="shared" si="0"/>
        <v>29.942797824675381</v>
      </c>
      <c r="AF9">
        <v>7</v>
      </c>
      <c r="AJ9">
        <v>3542.61</v>
      </c>
      <c r="AK9" s="53">
        <f t="shared" si="9"/>
        <v>525.33999999999969</v>
      </c>
    </row>
    <row r="10" spans="1:37" customFormat="1" ht="15.6" x14ac:dyDescent="0.3">
      <c r="A10" s="65">
        <v>2</v>
      </c>
      <c r="B10" s="57">
        <f>SUMIF('WASH COAL RECEIPT &amp; GCV DAT (3)'!$A$3:$A$97,A10,'WASH COAL RECEIPT &amp; GCV DAT (3)'!$B$3:$B$97)</f>
        <v>2</v>
      </c>
      <c r="C10" s="13">
        <f>SUMIF('WASH COAL RECEIPT &amp; GCV DAT (3)'!$A$3:$A$97,A10,'WASH COAL RECEIPT &amp; GCV DAT (3)'!$C$3:$C$97)</f>
        <v>462000151</v>
      </c>
      <c r="D10" s="66" t="str">
        <f>IFERROR(VLOOKUP(A10,'WASH COAL RECEIPT &amp; GCV DAT (3)'!A3:V101,4,0),0)</f>
        <v>30.12.2022</v>
      </c>
      <c r="E10" s="14">
        <f>IFERROR(VLOOKUP(A10,'WASH COAL RECEIPT &amp; GCV DAT (3)'!$A$2:$V$154,5,0),0)</f>
        <v>0</v>
      </c>
      <c r="F10" s="13">
        <f>SUMIF('WASH COAL RECEIPT &amp; GCV DAT (3)'!$A$3:$A$154,'MASTER DATA FILE WASH COAL  (3)'!A10,'WASH COAL RECEIPT &amp; GCV DAT (3)'!$F$3:$F$154)</f>
        <v>59</v>
      </c>
      <c r="G10" s="13" t="str">
        <f>IFERROR(VLOOKUP(A10,'WASH COAL RECEIPT &amp; GCV DAT (3)'!$A$2:$V$154,7,0),0)</f>
        <v>WCL</v>
      </c>
      <c r="H10" s="13" t="str">
        <f>IFERROR(VLOOKUP(A10,'WASH COAL RECEIPT &amp; GCV DAT (3)'!$A$2:$V$154,8,0),0)</f>
        <v>RAJR</v>
      </c>
      <c r="I10" s="13">
        <f>IFERROR(VLOOKUP(A10,'WASH COAL RECEIPT &amp; GCV DAT (3)'!$A$2:$V$154,9,0),0)</f>
        <v>0</v>
      </c>
      <c r="J10" s="13" t="str">
        <f>IFERROR(VLOOKUP(A10,'WASH COAL RECEIPT &amp; GCV DAT (3)'!$A$2:$V$154,10,0),0)</f>
        <v>G10</v>
      </c>
      <c r="K10" s="15">
        <f>SUMIF('WASH COAL RECEIPT &amp; GCV DAT (3)'!$A$3:$A$154,'MASTER DATA FILE WASH COAL  (3)'!A10,'WASH COAL RECEIPT &amp; GCV DAT (3)'!$K$3:$K$154)</f>
        <v>3865.73</v>
      </c>
      <c r="L10" s="15">
        <f>SUMIF('WASH COAL RECEIPT &amp; GCV DAT (3)'!$A$3:$A$154,'MASTER DATA FILE WASH COAL  (3)'!A10,'WASH COAL RECEIPT &amp; GCV DAT (3)'!$L$3:$L$154)</f>
        <v>3865.73</v>
      </c>
      <c r="M10" s="15">
        <f t="shared" si="1"/>
        <v>0</v>
      </c>
      <c r="N10" s="67">
        <f t="shared" si="2"/>
        <v>0</v>
      </c>
      <c r="O10" s="15">
        <f>SUMIF('WASH COAL RECEIPT &amp; GCV DAT (3)'!$A$3:$A$154,'MASTER DATA FILE WASH COAL  (3)'!A10,'WASH COAL RECEIPT &amp; GCV DAT (3)'!$O$3:$O$154)</f>
        <v>2988.8777777777777</v>
      </c>
      <c r="P10" s="15">
        <f t="shared" si="3"/>
        <v>11554194.491888888</v>
      </c>
      <c r="Q10" s="15">
        <f>SUMIF('WASH COAL RECEIPT &amp; GCV DAT (3)'!$A$3:$A$154,'MASTER DATA FILE WASH COAL  (3)'!A10,'WASH COAL RECEIPT &amp; GCV DAT (3)'!$Q$3:$Q$154)</f>
        <v>2361567</v>
      </c>
      <c r="R10" s="16">
        <f>SUMIF('WASH COAL RECEIPT &amp; GCV DAT (3)'!$A$3:$A$233,'MASTER DATA FILE WASH COAL  (3)'!A10,'WASH COAL RECEIPT &amp; GCV DAT (3)'!$R$3:$R$233)+IF(H10=$J$234,($K$234*K10),0)+IF(H10=$J$235,($K$235*K10),0)</f>
        <v>15627635.593555555</v>
      </c>
      <c r="S10" s="15">
        <f t="shared" si="4"/>
        <v>4042.6091821093441</v>
      </c>
      <c r="T10" s="15">
        <f>SUMIF('WASH COAL RECEIPT &amp; GCV DAT (3)'!$A$3:$A$154,'MASTER DATA FILE WASH COAL  (3)'!A10,'WASH COAL RECEIPT &amp; GCV DAT (3)'!$T$3:$T$154)</f>
        <v>3861</v>
      </c>
      <c r="U10" s="15">
        <f t="shared" si="5"/>
        <v>14925583.529999999</v>
      </c>
      <c r="V10" s="15">
        <f>SUMIF('WASH COAL RECEIPT &amp; GCV DAT (3)'!$A$3:$A$154,'MASTER DATA FILE WASH COAL  (3)'!A10,'WASH COAL RECEIPT &amp; GCV DAT (3)'!$V$3:$V$154)</f>
        <v>3928.7782779838535</v>
      </c>
      <c r="W10" s="15">
        <f t="shared" si="6"/>
        <v>15187596.052550523</v>
      </c>
      <c r="X10" s="13">
        <f t="shared" si="7"/>
        <v>15627635.593555555</v>
      </c>
      <c r="Y10" s="13"/>
      <c r="Z10" s="13"/>
      <c r="AB10">
        <v>3210.150042808219</v>
      </c>
      <c r="AC10" s="53">
        <f t="shared" si="8"/>
        <v>718.62823517563447</v>
      </c>
      <c r="AE10" s="53">
        <f t="shared" si="0"/>
        <v>718.62823517563447</v>
      </c>
      <c r="AF10">
        <v>8</v>
      </c>
      <c r="AJ10">
        <v>4099.22</v>
      </c>
      <c r="AK10" s="53">
        <f t="shared" si="9"/>
        <v>-233.49000000000024</v>
      </c>
    </row>
    <row r="11" spans="1:37" customFormat="1" ht="15.6" x14ac:dyDescent="0.3">
      <c r="A11" s="65">
        <v>3</v>
      </c>
      <c r="B11" s="57">
        <f>SUMIF('WASH COAL RECEIPT &amp; GCV DAT (3)'!$A$3:$A$97,A11,'WASH COAL RECEIPT &amp; GCV DAT (3)'!$B$3:$B$97)</f>
        <v>3</v>
      </c>
      <c r="C11" s="13">
        <f>SUMIF('WASH COAL RECEIPT &amp; GCV DAT (3)'!$A$3:$A$97,A11,'WASH COAL RECEIPT &amp; GCV DAT (3)'!$C$3:$C$97)</f>
        <v>141000057</v>
      </c>
      <c r="D11" s="66" t="str">
        <f>IFERROR(VLOOKUP(A11,'WASH COAL RECEIPT &amp; GCV DAT (3)'!A3:V176,4,0),0)</f>
        <v>28.12.2022</v>
      </c>
      <c r="E11" s="14">
        <f>IFERROR(VLOOKUP(A11,'WASH COAL RECEIPT &amp; GCV DAT (3)'!$A$2:$V$154,5,0),0)</f>
        <v>0</v>
      </c>
      <c r="F11" s="13">
        <f>SUMIF('WASH COAL RECEIPT &amp; GCV DAT (3)'!$A$3:$A$154,'MASTER DATA FILE WASH COAL  (3)'!A11,'WASH COAL RECEIPT &amp; GCV DAT (3)'!$F$3:$F$154)</f>
        <v>59</v>
      </c>
      <c r="G11" s="13" t="str">
        <f>IFERROR(VLOOKUP(A11,'WASH COAL RECEIPT &amp; GCV DAT (3)'!$A$2:$V$154,7,0),0)</f>
        <v>SECL</v>
      </c>
      <c r="H11" s="13" t="str">
        <f>IFERROR(VLOOKUP(A11,'WASH COAL RECEIPT &amp; GCV DAT (3)'!$A$2:$V$154,8,0),0)</f>
        <v>PMCJ</v>
      </c>
      <c r="I11" s="13">
        <f>IFERROR(VLOOKUP(A11,'WASH COAL RECEIPT &amp; GCV DAT (3)'!$A$2:$V$154,9,0),0)</f>
        <v>0</v>
      </c>
      <c r="J11" s="13" t="str">
        <f>IFERROR(VLOOKUP(A11,'WASH COAL RECEIPT &amp; GCV DAT (3)'!$A$2:$V$154,10,0),0)</f>
        <v>G11</v>
      </c>
      <c r="K11" s="15">
        <f>SUMIF('WASH COAL RECEIPT &amp; GCV DAT (3)'!$A$3:$A$154,'MASTER DATA FILE WASH COAL  (3)'!A11,'WASH COAL RECEIPT &amp; GCV DAT (3)'!$K$3:$K$154)</f>
        <v>3899.16</v>
      </c>
      <c r="L11" s="15">
        <f>SUMIF('WASH COAL RECEIPT &amp; GCV DAT (3)'!$A$3:$A$154,'MASTER DATA FILE WASH COAL  (3)'!A11,'WASH COAL RECEIPT &amp; GCV DAT (3)'!$L$3:$L$154)</f>
        <v>3899.16</v>
      </c>
      <c r="M11" s="15">
        <f t="shared" si="1"/>
        <v>0</v>
      </c>
      <c r="N11" s="67">
        <f t="shared" si="2"/>
        <v>0</v>
      </c>
      <c r="O11" s="15">
        <f>SUMIF('WASH COAL RECEIPT &amp; GCV DAT (3)'!$A$3:$A$154,'MASTER DATA FILE WASH COAL  (3)'!A11,'WASH COAL RECEIPT &amp; GCV DAT (3)'!$O$3:$O$154)</f>
        <v>2259.9</v>
      </c>
      <c r="P11" s="15">
        <f t="shared" si="3"/>
        <v>8811711.6840000004</v>
      </c>
      <c r="Q11" s="15">
        <f>SUMIF('WASH COAL RECEIPT &amp; GCV DAT (3)'!$A$3:$A$154,'MASTER DATA FILE WASH COAL  (3)'!A11,'WASH COAL RECEIPT &amp; GCV DAT (3)'!$Q$3:$Q$154)</f>
        <v>4508369</v>
      </c>
      <c r="R11" s="16">
        <f>SUMIF('WASH COAL RECEIPT &amp; GCV DAT (3)'!$A$3:$A$233,'MASTER DATA FILE WASH COAL  (3)'!A11,'WASH COAL RECEIPT &amp; GCV DAT (3)'!$R$3:$R$233)+IF(H11=$J$234,($K$234*K11),0)+IF(H11=$J$235,($K$235*K11),0)</f>
        <v>15510160.8728</v>
      </c>
      <c r="S11" s="15">
        <f t="shared" si="4"/>
        <v>3977.8210878240443</v>
      </c>
      <c r="T11" s="15">
        <f>SUMIF('WASH COAL RECEIPT &amp; GCV DAT (3)'!$A$3:$A$154,'MASTER DATA FILE WASH COAL  (3)'!A11,'WASH COAL RECEIPT &amp; GCV DAT (3)'!$T$3:$T$154)</f>
        <v>4068</v>
      </c>
      <c r="U11" s="15">
        <f t="shared" si="5"/>
        <v>15861782.879999999</v>
      </c>
      <c r="V11" s="15">
        <f>SUMIF('WASH COAL RECEIPT &amp; GCV DAT (3)'!$A$3:$A$154,'MASTER DATA FILE WASH COAL  (3)'!A11,'WASH COAL RECEIPT &amp; GCV DAT (3)'!$V$3:$V$154)</f>
        <v>3915.8796958374301</v>
      </c>
      <c r="W11" s="15">
        <f t="shared" si="6"/>
        <v>15268641.474821473</v>
      </c>
      <c r="X11" s="13">
        <f t="shared" si="7"/>
        <v>15510160.8728</v>
      </c>
      <c r="Y11" s="13"/>
      <c r="Z11" s="13"/>
      <c r="AB11">
        <v>4058.8201499630372</v>
      </c>
      <c r="AC11" s="53">
        <f t="shared" si="8"/>
        <v>-142.94045412560718</v>
      </c>
      <c r="AE11" s="53">
        <f t="shared" si="0"/>
        <v>-142.94045412560718</v>
      </c>
      <c r="AF11">
        <v>9</v>
      </c>
      <c r="AJ11">
        <v>3784.09</v>
      </c>
      <c r="AK11" s="53">
        <f t="shared" si="9"/>
        <v>115.06999999999971</v>
      </c>
    </row>
    <row r="12" spans="1:37" customFormat="1" ht="15.6" x14ac:dyDescent="0.3">
      <c r="A12" s="65">
        <v>8</v>
      </c>
      <c r="B12" s="57">
        <f>SUMIF('WASH COAL RECEIPT &amp; GCV DAT (3)'!$A$3:$A$97,A12,'WASH COAL RECEIPT &amp; GCV DAT (3)'!$B$3:$B$97)</f>
        <v>8</v>
      </c>
      <c r="C12" s="13">
        <f>SUMIF('WASH COAL RECEIPT &amp; GCV DAT (3)'!$A$3:$A$97,A12,'WASH COAL RECEIPT &amp; GCV DAT (3)'!$C$3:$C$97)</f>
        <v>462000229</v>
      </c>
      <c r="D12" s="66" t="str">
        <f>IFERROR(VLOOKUP(A12,'WASH COAL RECEIPT &amp; GCV DAT (3)'!A3:V102,4,0),0)</f>
        <v>31.12.2022</v>
      </c>
      <c r="E12" s="14">
        <f>IFERROR(VLOOKUP(A12,'WASH COAL RECEIPT &amp; GCV DAT (3)'!$A$2:$V$154,5,0),0)</f>
        <v>0</v>
      </c>
      <c r="F12" s="13">
        <f>SUMIF('WASH COAL RECEIPT &amp; GCV DAT (3)'!$A$3:$A$154,'MASTER DATA FILE WASH COAL  (3)'!A12,'WASH COAL RECEIPT &amp; GCV DAT (3)'!$F$3:$F$154)</f>
        <v>58</v>
      </c>
      <c r="G12" s="13" t="str">
        <f>IFERROR(VLOOKUP(A12,'WASH COAL RECEIPT &amp; GCV DAT (3)'!$A$2:$V$154,7,0),0)</f>
        <v>WCL</v>
      </c>
      <c r="H12" s="13" t="str">
        <f>IFERROR(VLOOKUP(A12,'WASH COAL RECEIPT &amp; GCV DAT (3)'!$A$2:$V$154,8,0),0)</f>
        <v>TAE</v>
      </c>
      <c r="I12" s="13">
        <f>IFERROR(VLOOKUP(A12,'WASH COAL RECEIPT &amp; GCV DAT (3)'!$A$2:$V$154,9,0),0)</f>
        <v>0</v>
      </c>
      <c r="J12" s="13" t="str">
        <f>IFERROR(VLOOKUP(A12,'WASH COAL RECEIPT &amp; GCV DAT (3)'!$A$2:$V$154,10,0),0)</f>
        <v>G11</v>
      </c>
      <c r="K12" s="15">
        <f>SUMIF('WASH COAL RECEIPT &amp; GCV DAT (3)'!$A$3:$A$154,'MASTER DATA FILE WASH COAL  (3)'!A12,'WASH COAL RECEIPT &amp; GCV DAT (3)'!$K$3:$K$154)</f>
        <v>3844.89</v>
      </c>
      <c r="L12" s="15">
        <f>SUMIF('WASH COAL RECEIPT &amp; GCV DAT (3)'!$A$3:$A$154,'MASTER DATA FILE WASH COAL  (3)'!A12,'WASH COAL RECEIPT &amp; GCV DAT (3)'!$L$3:$L$154)</f>
        <v>3844.89</v>
      </c>
      <c r="M12" s="15">
        <f t="shared" si="1"/>
        <v>0</v>
      </c>
      <c r="N12" s="67">
        <f t="shared" si="2"/>
        <v>0</v>
      </c>
      <c r="O12" s="15">
        <f>SUMIF('WASH COAL RECEIPT &amp; GCV DAT (3)'!$A$3:$A$154,'MASTER DATA FILE WASH COAL  (3)'!A12,'WASH COAL RECEIPT &amp; GCV DAT (3)'!$O$3:$O$154)</f>
        <v>4031.0117647058823</v>
      </c>
      <c r="P12" s="15">
        <f t="shared" si="3"/>
        <v>15498796.823999999</v>
      </c>
      <c r="Q12" s="15">
        <f>SUMIF('WASH COAL RECEIPT &amp; GCV DAT (3)'!$A$3:$A$154,'MASTER DATA FILE WASH COAL  (3)'!A12,'WASH COAL RECEIPT &amp; GCV DAT (3)'!$Q$3:$Q$154)</f>
        <v>2352857</v>
      </c>
      <c r="R12" s="16">
        <f>SUMIF('WASH COAL RECEIPT &amp; GCV DAT (3)'!$A$3:$A$233,'MASTER DATA FILE WASH COAL  (3)'!A12,'WASH COAL RECEIPT &amp; GCV DAT (3)'!$R$3:$R$233)+IF(H12=$J$234,($K$234*K12),0)+IF(H12=$J$235,($K$235*K12),0)</f>
        <v>19433170.165999997</v>
      </c>
      <c r="S12" s="15">
        <f t="shared" si="4"/>
        <v>5054.2850812376946</v>
      </c>
      <c r="T12" s="15">
        <f>SUMIF('WASH COAL RECEIPT &amp; GCV DAT (3)'!$A$3:$A$154,'MASTER DATA FILE WASH COAL  (3)'!A12,'WASH COAL RECEIPT &amp; GCV DAT (3)'!$T$3:$T$154)</f>
        <v>3886</v>
      </c>
      <c r="U12" s="15">
        <f t="shared" si="5"/>
        <v>14941242.539999999</v>
      </c>
      <c r="V12" s="15">
        <f>SUMIF('WASH COAL RECEIPT &amp; GCV DAT (3)'!$A$3:$A$154,'MASTER DATA FILE WASH COAL  (3)'!A12,'WASH COAL RECEIPT &amp; GCV DAT (3)'!$V$3:$V$154)</f>
        <v>3912.273042585387</v>
      </c>
      <c r="W12" s="15">
        <f t="shared" si="6"/>
        <v>15042259.498706128</v>
      </c>
      <c r="X12" s="13">
        <f t="shared" si="7"/>
        <v>19433170.165999997</v>
      </c>
      <c r="Y12" s="13"/>
      <c r="Z12" s="13"/>
      <c r="AB12">
        <v>3484.6653734238598</v>
      </c>
      <c r="AC12" s="53">
        <f t="shared" si="8"/>
        <v>427.60766916152716</v>
      </c>
      <c r="AE12" s="53">
        <f t="shared" si="0"/>
        <v>427.60766916152716</v>
      </c>
      <c r="AF12">
        <v>10</v>
      </c>
      <c r="AJ12">
        <v>3597.94</v>
      </c>
      <c r="AK12" s="53">
        <f t="shared" si="9"/>
        <v>246.94999999999982</v>
      </c>
    </row>
    <row r="13" spans="1:37" customFormat="1" ht="15.6" x14ac:dyDescent="0.3">
      <c r="A13" s="65">
        <v>50</v>
      </c>
      <c r="B13" s="57">
        <f>SUMIF('WASH COAL RECEIPT &amp; GCV DAT (3)'!$A$3:$A$97,A13,'WASH COAL RECEIPT &amp; GCV DAT (3)'!$B$3:$B$97)</f>
        <v>50</v>
      </c>
      <c r="C13" s="13">
        <f>SUMIF('WASH COAL RECEIPT &amp; GCV DAT (3)'!$A$3:$A$97,A13,'WASH COAL RECEIPT &amp; GCV DAT (3)'!$C$3:$C$97)</f>
        <v>462000155</v>
      </c>
      <c r="D13" s="66" t="str">
        <f>IFERROR(VLOOKUP(A13,'WASH COAL RECEIPT &amp; GCV DAT (3)'!A3:V139,4,0),0)</f>
        <v>07.01.2023</v>
      </c>
      <c r="E13" s="14">
        <f>IFERROR(VLOOKUP(A13,'WASH COAL RECEIPT &amp; GCV DAT (3)'!$A$2:$V$154,5,0),0)</f>
        <v>0</v>
      </c>
      <c r="F13" s="13">
        <f>SUMIF('WASH COAL RECEIPT &amp; GCV DAT (3)'!$A$3:$A$154,'MASTER DATA FILE WASH COAL  (3)'!A13,'WASH COAL RECEIPT &amp; GCV DAT (3)'!$F$3:$F$154)</f>
        <v>59</v>
      </c>
      <c r="G13" s="13" t="str">
        <f>IFERROR(VLOOKUP(A13,'WASH COAL RECEIPT &amp; GCV DAT (3)'!$A$2:$V$154,7,0),0)</f>
        <v>WCL</v>
      </c>
      <c r="H13" s="13" t="str">
        <f>IFERROR(VLOOKUP(A13,'WASH COAL RECEIPT &amp; GCV DAT (3)'!$A$2:$V$154,8,0),0)</f>
        <v>RAJR</v>
      </c>
      <c r="I13" s="13">
        <f>IFERROR(VLOOKUP(A13,'WASH COAL RECEIPT &amp; GCV DAT (3)'!$A$2:$V$154,9,0),0)</f>
        <v>0</v>
      </c>
      <c r="J13" s="13" t="str">
        <f>IFERROR(VLOOKUP(A13,'WASH COAL RECEIPT &amp; GCV DAT (3)'!$A$2:$V$154,10,0),0)</f>
        <v>G10</v>
      </c>
      <c r="K13" s="15">
        <f>SUMIF('WASH COAL RECEIPT &amp; GCV DAT (3)'!$A$3:$A$154,'MASTER DATA FILE WASH COAL  (3)'!A13,'WASH COAL RECEIPT &amp; GCV DAT (3)'!$K$3:$K$154)</f>
        <v>3979.07</v>
      </c>
      <c r="L13" s="15">
        <f>SUMIF('WASH COAL RECEIPT &amp; GCV DAT (3)'!$A$3:$A$154,'MASTER DATA FILE WASH COAL  (3)'!A13,'WASH COAL RECEIPT &amp; GCV DAT (3)'!$L$3:$L$154)</f>
        <v>3979.07</v>
      </c>
      <c r="M13" s="15">
        <f t="shared" si="1"/>
        <v>0</v>
      </c>
      <c r="N13" s="67">
        <f t="shared" si="2"/>
        <v>0</v>
      </c>
      <c r="O13" s="15">
        <f>SUMIF('WASH COAL RECEIPT &amp; GCV DAT (3)'!$A$3:$A$154,'MASTER DATA FILE WASH COAL  (3)'!A13,'WASH COAL RECEIPT &amp; GCV DAT (3)'!$O$3:$O$154)</f>
        <v>2988.8777777777773</v>
      </c>
      <c r="P13" s="15">
        <f t="shared" si="3"/>
        <v>11892953.899222221</v>
      </c>
      <c r="Q13" s="15">
        <f>SUMIF('WASH COAL RECEIPT &amp; GCV DAT (3)'!$A$3:$A$154,'MASTER DATA FILE WASH COAL  (3)'!A13,'WASH COAL RECEIPT &amp; GCV DAT (3)'!$Q$3:$Q$154)</f>
        <v>2391031</v>
      </c>
      <c r="R13" s="16">
        <f>SUMIF('WASH COAL RECEIPT &amp; GCV DAT (3)'!$A$3:$A$233,'MASTER DATA FILE WASH COAL  (3)'!A13,'WASH COAL RECEIPT &amp; GCV DAT (3)'!$R$3:$R$233)+IF(H13=$J$234,($K$234*K13),0)+IF(H13=$J$235,($K$235*K13),0)</f>
        <v>16046049.730888888</v>
      </c>
      <c r="S13" s="15">
        <f t="shared" si="4"/>
        <v>4032.6130806668111</v>
      </c>
      <c r="T13" s="15">
        <f>SUMIF('WASH COAL RECEIPT &amp; GCV DAT (3)'!$A$3:$A$154,'MASTER DATA FILE WASH COAL  (3)'!A13,'WASH COAL RECEIPT &amp; GCV DAT (3)'!$T$3:$T$154)</f>
        <v>3861</v>
      </c>
      <c r="U13" s="15">
        <f t="shared" si="5"/>
        <v>15363189.270000001</v>
      </c>
      <c r="V13" s="15">
        <f>SUMIF('WASH COAL RECEIPT &amp; GCV DAT (3)'!$A$3:$A$154,'MASTER DATA FILE WASH COAL  (3)'!A13,'WASH COAL RECEIPT &amp; GCV DAT (3)'!$V$3:$V$154)</f>
        <v>3872.7426693327488</v>
      </c>
      <c r="W13" s="15">
        <f t="shared" si="6"/>
        <v>15409914.173261862</v>
      </c>
      <c r="X13" s="13">
        <f t="shared" si="7"/>
        <v>16046049.730888888</v>
      </c>
      <c r="Y13" s="13"/>
      <c r="Z13" s="13"/>
      <c r="AB13">
        <v>4032.4174024039994</v>
      </c>
      <c r="AC13" s="53">
        <f t="shared" si="8"/>
        <v>-159.67473307125056</v>
      </c>
      <c r="AE13" s="53">
        <f t="shared" si="0"/>
        <v>-159.67473307125056</v>
      </c>
      <c r="AF13">
        <v>12</v>
      </c>
      <c r="AH13">
        <v>15716781.317749999</v>
      </c>
      <c r="AJ13">
        <v>3997.36</v>
      </c>
      <c r="AK13" s="53">
        <f t="shared" si="9"/>
        <v>-18.289999999999964</v>
      </c>
    </row>
    <row r="14" spans="1:37" customFormat="1" ht="15.6" x14ac:dyDescent="0.3">
      <c r="A14" s="65">
        <v>191</v>
      </c>
      <c r="B14" s="57">
        <f>SUMIF('WASH COAL RECEIPT &amp; GCV DAT (3)'!$A$3:$A$97,A14,'WASH COAL RECEIPT &amp; GCV DAT (3)'!$B$3:$B$97)</f>
        <v>191</v>
      </c>
      <c r="C14" s="13">
        <f>SUMIF('WASH COAL RECEIPT &amp; GCV DAT (3)'!$A$3:$A$97,A14,'WASH COAL RECEIPT &amp; GCV DAT (3)'!$C$3:$C$97)</f>
        <v>462000164</v>
      </c>
      <c r="D14" s="66" t="str">
        <f>IFERROR(VLOOKUP(A14,'WASH COAL RECEIPT &amp; GCV DAT (3)'!A3:V103,4,0),0)</f>
        <v>29.01.2023</v>
      </c>
      <c r="E14" s="14">
        <f>IFERROR(VLOOKUP(A14,'WASH COAL RECEIPT &amp; GCV DAT (3)'!$A$2:$V$154,5,0),0)</f>
        <v>0</v>
      </c>
      <c r="F14" s="13">
        <f>SUMIF('WASH COAL RECEIPT &amp; GCV DAT (3)'!$A$3:$A$154,'MASTER DATA FILE WASH COAL  (3)'!A14,'WASH COAL RECEIPT &amp; GCV DAT (3)'!$F$3:$F$154)</f>
        <v>53</v>
      </c>
      <c r="G14" s="13" t="str">
        <f>IFERROR(VLOOKUP(A14,'WASH COAL RECEIPT &amp; GCV DAT (3)'!$A$2:$V$154,7,0),0)</f>
        <v>WCL</v>
      </c>
      <c r="H14" s="13" t="str">
        <f>IFERROR(VLOOKUP(A14,'WASH COAL RECEIPT &amp; GCV DAT (3)'!$A$2:$V$154,8,0),0)</f>
        <v>MKCW</v>
      </c>
      <c r="I14" s="13">
        <f>IFERROR(VLOOKUP(A14,'WASH COAL RECEIPT &amp; GCV DAT (3)'!$A$2:$V$154,9,0),0)</f>
        <v>0</v>
      </c>
      <c r="J14" s="13" t="str">
        <f>IFERROR(VLOOKUP(A14,'WASH COAL RECEIPT &amp; GCV DAT (3)'!$A$2:$V$154,10,0),0)</f>
        <v>G10</v>
      </c>
      <c r="K14" s="15">
        <f>SUMIF('WASH COAL RECEIPT &amp; GCV DAT (3)'!$A$3:$A$154,'MASTER DATA FILE WASH COAL  (3)'!A14,'WASH COAL RECEIPT &amp; GCV DAT (3)'!$K$3:$K$154)</f>
        <v>3414.15</v>
      </c>
      <c r="L14" s="15">
        <f>SUMIF('WASH COAL RECEIPT &amp; GCV DAT (3)'!$A$3:$A$154,'MASTER DATA FILE WASH COAL  (3)'!A14,'WASH COAL RECEIPT &amp; GCV DAT (3)'!$L$3:$L$154)</f>
        <v>3414.15</v>
      </c>
      <c r="M14" s="15">
        <f t="shared" si="1"/>
        <v>0</v>
      </c>
      <c r="N14" s="67">
        <f t="shared" si="2"/>
        <v>0</v>
      </c>
      <c r="O14" s="15">
        <f>SUMIF('WASH COAL RECEIPT &amp; GCV DAT (3)'!$A$3:$A$154,'MASTER DATA FILE WASH COAL  (3)'!A14,'WASH COAL RECEIPT &amp; GCV DAT (3)'!$O$3:$O$154)</f>
        <v>2988.8777777777777</v>
      </c>
      <c r="P14" s="15">
        <f t="shared" si="3"/>
        <v>10204477.064999999</v>
      </c>
      <c r="Q14" s="15">
        <f>SUMIF('WASH COAL RECEIPT &amp; GCV DAT (3)'!$A$3:$A$154,'MASTER DATA FILE WASH COAL  (3)'!A14,'WASH COAL RECEIPT &amp; GCV DAT (3)'!$Q$3:$Q$154)</f>
        <v>2035858</v>
      </c>
      <c r="R14" s="16">
        <f>SUMIF('WASH COAL RECEIPT &amp; GCV DAT (3)'!$A$3:$A$233,'MASTER DATA FILE WASH COAL  (3)'!A14,'WASH COAL RECEIPT &amp; GCV DAT (3)'!$R$3:$R$233)+IF(H14=$J$234,($K$234*K14),0)+IF(H14=$J$235,($K$235*K14),0)</f>
        <v>13632985.817499999</v>
      </c>
      <c r="S14" s="15">
        <f t="shared" si="4"/>
        <v>3993.0834373123612</v>
      </c>
      <c r="T14" s="15">
        <f>SUMIF('WASH COAL RECEIPT &amp; GCV DAT (3)'!$A$3:$A$154,'MASTER DATA FILE WASH COAL  (3)'!A14,'WASH COAL RECEIPT &amp; GCV DAT (3)'!$T$3:$T$154)</f>
        <v>3740</v>
      </c>
      <c r="U14" s="15">
        <f t="shared" si="5"/>
        <v>12768921</v>
      </c>
      <c r="V14" s="15">
        <f>SUMIF('WASH COAL RECEIPT &amp; GCV DAT (3)'!$A$3:$A$154,'MASTER DATA FILE WASH COAL  (3)'!A14,'WASH COAL RECEIPT &amp; GCV DAT (3)'!$V$3:$V$154)</f>
        <v>3840.5988860980674</v>
      </c>
      <c r="W14" s="15">
        <f t="shared" si="6"/>
        <v>13112380.686971717</v>
      </c>
      <c r="X14" s="13">
        <f t="shared" si="7"/>
        <v>13632985.817499999</v>
      </c>
      <c r="Y14" s="13"/>
      <c r="Z14" s="13"/>
      <c r="AB14">
        <v>3327.1008719991387</v>
      </c>
      <c r="AC14" s="53">
        <f t="shared" si="8"/>
        <v>513.49801409892871</v>
      </c>
      <c r="AE14" s="53">
        <f t="shared" si="0"/>
        <v>513.49801409892871</v>
      </c>
      <c r="AF14">
        <v>13</v>
      </c>
      <c r="AH14">
        <v>15926282.792750001</v>
      </c>
      <c r="AJ14">
        <v>3896.15</v>
      </c>
      <c r="AK14" s="53">
        <f t="shared" si="9"/>
        <v>-482</v>
      </c>
    </row>
    <row r="15" spans="1:37" customFormat="1" ht="15.6" x14ac:dyDescent="0.3">
      <c r="A15" s="65">
        <v>25</v>
      </c>
      <c r="B15" s="57">
        <f>SUMIF('WASH COAL RECEIPT &amp; GCV DAT (3)'!$A$3:$A$97,A15,'WASH COAL RECEIPT &amp; GCV DAT (3)'!$B$3:$B$97)</f>
        <v>25</v>
      </c>
      <c r="C15" s="13">
        <f>SUMIF('WASH COAL RECEIPT &amp; GCV DAT (3)'!$A$3:$A$97,A15,'WASH COAL RECEIPT &amp; GCV DAT (3)'!$C$3:$C$97)</f>
        <v>262000577</v>
      </c>
      <c r="D15" s="66" t="str">
        <f>IFERROR(VLOOKUP(A15,'WASH COAL RECEIPT &amp; GCV DAT (3)'!A3:V104,4,0),0)</f>
        <v>02.01.2023</v>
      </c>
      <c r="E15" s="14">
        <f>IFERROR(VLOOKUP(A15,'WASH COAL RECEIPT &amp; GCV DAT (3)'!$A$2:$V$154,5,0),0)</f>
        <v>0</v>
      </c>
      <c r="F15" s="13">
        <f>SUMIF('WASH COAL RECEIPT &amp; GCV DAT (3)'!$A$3:$A$154,'MASTER DATA FILE WASH COAL  (3)'!A15,'WASH COAL RECEIPT &amp; GCV DAT (3)'!$F$3:$F$154)</f>
        <v>59</v>
      </c>
      <c r="G15" s="13" t="str">
        <f>IFERROR(VLOOKUP(A15,'WASH COAL RECEIPT &amp; GCV DAT (3)'!$A$2:$V$154,7,0),0)</f>
        <v>WCL</v>
      </c>
      <c r="H15" s="13" t="str">
        <f>IFERROR(VLOOKUP(A15,'WASH COAL RECEIPT &amp; GCV DAT (3)'!$A$2:$V$154,8,0),0)</f>
        <v>PRPI</v>
      </c>
      <c r="I15" s="13">
        <f>IFERROR(VLOOKUP(A15,'WASH COAL RECEIPT &amp; GCV DAT (3)'!$A$2:$V$154,9,0),0)</f>
        <v>0</v>
      </c>
      <c r="J15" s="13" t="str">
        <f>IFERROR(VLOOKUP(A15,'WASH COAL RECEIPT &amp; GCV DAT (3)'!$A$2:$V$154,10,0),0)</f>
        <v>G11</v>
      </c>
      <c r="K15" s="15">
        <f>SUMIF('WASH COAL RECEIPT &amp; GCV DAT (3)'!$A$3:$A$154,'MASTER DATA FILE WASH COAL  (3)'!A15,'WASH COAL RECEIPT &amp; GCV DAT (3)'!$K$3:$K$154)</f>
        <v>3961.4</v>
      </c>
      <c r="L15" s="15">
        <f>SUMIF('WASH COAL RECEIPT &amp; GCV DAT (3)'!$A$3:$A$154,'MASTER DATA FILE WASH COAL  (3)'!A15,'WASH COAL RECEIPT &amp; GCV DAT (3)'!$L$3:$L$154)</f>
        <v>3961.4</v>
      </c>
      <c r="M15" s="15">
        <f t="shared" si="1"/>
        <v>0</v>
      </c>
      <c r="N15" s="67">
        <f t="shared" si="2"/>
        <v>0</v>
      </c>
      <c r="O15" s="15">
        <f>SUMIF('WASH COAL RECEIPT &amp; GCV DAT (3)'!$A$3:$A$154,'MASTER DATA FILE WASH COAL  (3)'!A15,'WASH COAL RECEIPT &amp; GCV DAT (3)'!$O$3:$O$154)</f>
        <v>3091.3882352941177</v>
      </c>
      <c r="P15" s="15">
        <f t="shared" si="3"/>
        <v>12246225.355294118</v>
      </c>
      <c r="Q15" s="15">
        <f>SUMIF('WASH COAL RECEIPT &amp; GCV DAT (3)'!$A$3:$A$154,'MASTER DATA FILE WASH COAL  (3)'!A15,'WASH COAL RECEIPT &amp; GCV DAT (3)'!$Q$3:$Q$154)</f>
        <v>3006912</v>
      </c>
      <c r="R15" s="16">
        <f>SUMIF('WASH COAL RECEIPT &amp; GCV DAT (3)'!$A$3:$A$233,'MASTER DATA FILE WASH COAL  (3)'!A15,'WASH COAL RECEIPT &amp; GCV DAT (3)'!$R$3:$R$233)+IF(H15=$J$234,($K$234*K15),0)+IF(H15=$J$235,($K$235*K15),0)</f>
        <v>16951240.400235295</v>
      </c>
      <c r="S15" s="15">
        <f t="shared" si="4"/>
        <v>4279.1034483352587</v>
      </c>
      <c r="T15" s="15">
        <f>SUMIF('WASH COAL RECEIPT &amp; GCV DAT (3)'!$A$3:$A$154,'MASTER DATA FILE WASH COAL  (3)'!A15,'WASH COAL RECEIPT &amp; GCV DAT (3)'!$T$3:$T$154)</f>
        <v>4137</v>
      </c>
      <c r="U15" s="15">
        <f t="shared" si="5"/>
        <v>16388311.800000001</v>
      </c>
      <c r="V15" s="15">
        <f>SUMIF('WASH COAL RECEIPT &amp; GCV DAT (3)'!$A$3:$A$154,'MASTER DATA FILE WASH COAL  (3)'!A15,'WASH COAL RECEIPT &amp; GCV DAT (3)'!$V$3:$V$154)</f>
        <v>3853.0304879725086</v>
      </c>
      <c r="W15" s="15">
        <f t="shared" si="6"/>
        <v>15263394.975054296</v>
      </c>
      <c r="X15" s="13">
        <f t="shared" si="7"/>
        <v>16951240.400235295</v>
      </c>
      <c r="Y15" s="13"/>
      <c r="Z15" s="13"/>
      <c r="AB15">
        <v>4191.4607977991736</v>
      </c>
      <c r="AC15" s="53">
        <f t="shared" si="8"/>
        <v>-338.43030982666505</v>
      </c>
      <c r="AE15" s="53">
        <f t="shared" si="0"/>
        <v>-338.43030982666505</v>
      </c>
      <c r="AF15">
        <v>14</v>
      </c>
      <c r="AH15">
        <v>15953043.637499999</v>
      </c>
      <c r="AJ15">
        <v>4193.1000000000004</v>
      </c>
      <c r="AK15" s="53">
        <f t="shared" si="9"/>
        <v>-231.70000000000027</v>
      </c>
    </row>
    <row r="16" spans="1:37" customFormat="1" ht="15.6" x14ac:dyDescent="0.3">
      <c r="A16" s="65">
        <v>77</v>
      </c>
      <c r="B16" s="57">
        <f>SUMIF('WASH COAL RECEIPT &amp; GCV DAT (3)'!$A$3:$A$97,A16,'WASH COAL RECEIPT &amp; GCV DAT (3)'!$B$3:$B$97)</f>
        <v>77</v>
      </c>
      <c r="C16" s="13">
        <f>SUMIF('WASH COAL RECEIPT &amp; GCV DAT (3)'!$A$3:$A$97,A16,'WASH COAL RECEIPT &amp; GCV DAT (3)'!$C$3:$C$97)</f>
        <v>161000489</v>
      </c>
      <c r="D16" s="66">
        <f>IFERROR(VLOOKUP(A16,'WASH COAL RECEIPT &amp; GCV DAT (3)'!A148:V182,4,0),0)</f>
        <v>0</v>
      </c>
      <c r="E16" s="14">
        <f>IFERROR(VLOOKUP(A16,'WASH COAL RECEIPT &amp; GCV DAT (3)'!$A$2:$V$154,5,0),0)</f>
        <v>0</v>
      </c>
      <c r="F16" s="13">
        <f>SUMIF('WASH COAL RECEIPT &amp; GCV DAT (3)'!$A$3:$A$154,'MASTER DATA FILE WASH COAL  (3)'!A16,'WASH COAL RECEIPT &amp; GCV DAT (3)'!$F$3:$F$154)</f>
        <v>59</v>
      </c>
      <c r="G16" s="13" t="str">
        <f>IFERROR(VLOOKUP(A16,'WASH COAL RECEIPT &amp; GCV DAT (3)'!$A$2:$V$154,7,0),0)</f>
        <v>SECL</v>
      </c>
      <c r="H16" s="13" t="str">
        <f>IFERROR(VLOOKUP(A16,'WASH COAL RECEIPT &amp; GCV DAT (3)'!$A$2:$V$154,8,0),0)</f>
        <v>DSGR</v>
      </c>
      <c r="I16" s="13">
        <f>IFERROR(VLOOKUP(A16,'WASH COAL RECEIPT &amp; GCV DAT (3)'!$A$2:$V$154,9,0),0)</f>
        <v>0</v>
      </c>
      <c r="J16" s="13" t="str">
        <f>IFERROR(VLOOKUP(A16,'WASH COAL RECEIPT &amp; GCV DAT (3)'!$A$2:$V$154,10,0),0)</f>
        <v>G11</v>
      </c>
      <c r="K16" s="15">
        <f>SUMIF('WASH COAL RECEIPT &amp; GCV DAT (3)'!$A$3:$A$154,'MASTER DATA FILE WASH COAL  (3)'!A16,'WASH COAL RECEIPT &amp; GCV DAT (3)'!$K$3:$K$154)</f>
        <v>4051.59</v>
      </c>
      <c r="L16" s="15">
        <f>SUMIF('WASH COAL RECEIPT &amp; GCV DAT (3)'!$A$3:$A$154,'MASTER DATA FILE WASH COAL  (3)'!A16,'WASH COAL RECEIPT &amp; GCV DAT (3)'!$L$3:$L$154)</f>
        <v>4090.45</v>
      </c>
      <c r="M16" s="15">
        <f t="shared" si="1"/>
        <v>-38.859999999999673</v>
      </c>
      <c r="N16" s="67">
        <f t="shared" si="2"/>
        <v>-150181.27743834243</v>
      </c>
      <c r="O16" s="15">
        <f>SUMIF('WASH COAL RECEIPT &amp; GCV DAT (3)'!$A$3:$A$154,'MASTER DATA FILE WASH COAL  (3)'!A16,'WASH COAL RECEIPT &amp; GCV DAT (3)'!$O$3:$O$154)</f>
        <v>2206.0499999999997</v>
      </c>
      <c r="P16" s="15">
        <f t="shared" si="3"/>
        <v>8938010.1195</v>
      </c>
      <c r="Q16" s="15">
        <f>SUMIF('WASH COAL RECEIPT &amp; GCV DAT (3)'!$A$3:$A$154,'MASTER DATA FILE WASH COAL  (3)'!A16,'WASH COAL RECEIPT &amp; GCV DAT (3)'!$Q$3:$Q$154)</f>
        <v>5229550</v>
      </c>
      <c r="R16" s="16">
        <f>SUMIF('WASH COAL RECEIPT &amp; GCV DAT (3)'!$A$3:$A$233,'MASTER DATA FILE WASH COAL  (3)'!A16,'WASH COAL RECEIPT &amp; GCV DAT (3)'!$R$3:$R$233)+IF(H16=$J$234,($K$234*K16),0)+IF(H16=$J$235,($K$235*K16),0)</f>
        <v>15658079.30665</v>
      </c>
      <c r="S16" s="15">
        <f t="shared" si="4"/>
        <v>3864.6751785471874</v>
      </c>
      <c r="T16" s="15">
        <f>SUMIF('WASH COAL RECEIPT &amp; GCV DAT (3)'!$A$3:$A$154,'MASTER DATA FILE WASH COAL  (3)'!A16,'WASH COAL RECEIPT &amp; GCV DAT (3)'!$T$3:$T$154)</f>
        <v>4027</v>
      </c>
      <c r="U16" s="15">
        <f t="shared" si="5"/>
        <v>16472242.149999999</v>
      </c>
      <c r="V16" s="15">
        <f>SUMIF('WASH COAL RECEIPT &amp; GCV DAT (3)'!$A$3:$A$154,'MASTER DATA FILE WASH COAL  (3)'!A16,'WASH COAL RECEIPT &amp; GCV DAT (3)'!$V$3:$V$154)</f>
        <v>3579.7055781714162</v>
      </c>
      <c r="W16" s="15">
        <f t="shared" si="6"/>
        <v>14642606.682231268</v>
      </c>
      <c r="X16" s="13">
        <f t="shared" si="7"/>
        <v>15808260.584088342</v>
      </c>
      <c r="Y16" s="13"/>
      <c r="Z16" s="13"/>
      <c r="AB16">
        <v>3479.2408066429416</v>
      </c>
      <c r="AC16" s="53">
        <f t="shared" si="8"/>
        <v>100.46477152847456</v>
      </c>
      <c r="AE16" s="53">
        <f t="shared" si="0"/>
        <v>100.46477152847456</v>
      </c>
      <c r="AF16">
        <v>15</v>
      </c>
      <c r="AH16">
        <v>15888704.767750001</v>
      </c>
      <c r="AJ16">
        <v>3953.91</v>
      </c>
      <c r="AK16" s="53">
        <f t="shared" si="9"/>
        <v>136.53999999999996</v>
      </c>
    </row>
    <row r="17" spans="1:37" customFormat="1" ht="15.6" x14ac:dyDescent="0.3">
      <c r="A17" s="65">
        <v>96</v>
      </c>
      <c r="B17" s="57">
        <f>SUMIF('WASH COAL RECEIPT &amp; GCV DAT (3)'!$A$3:$A$97,A17,'WASH COAL RECEIPT &amp; GCV DAT (3)'!$B$3:$B$97)</f>
        <v>96</v>
      </c>
      <c r="C17" s="13">
        <f>SUMIF('WASH COAL RECEIPT &amp; GCV DAT (3)'!$A$3:$A$97,A17,'WASH COAL RECEIPT &amp; GCV DAT (3)'!$C$3:$C$97)</f>
        <v>161000490</v>
      </c>
      <c r="D17" s="66" t="str">
        <f>IFERROR(VLOOKUP(A17,'WASH COAL RECEIPT &amp; GCV DAT (3)'!A3:V105,4,0),0)</f>
        <v>14.01.2023</v>
      </c>
      <c r="E17" s="14">
        <f>IFERROR(VLOOKUP(A17,'WASH COAL RECEIPT &amp; GCV DAT (3)'!$A$2:$V$154,5,0),0)</f>
        <v>0</v>
      </c>
      <c r="F17" s="13">
        <f>SUMIF('WASH COAL RECEIPT &amp; GCV DAT (3)'!$A$3:$A$154,'MASTER DATA FILE WASH COAL  (3)'!A17,'WASH COAL RECEIPT &amp; GCV DAT (3)'!$F$3:$F$154)</f>
        <v>59</v>
      </c>
      <c r="G17" s="13" t="str">
        <f>IFERROR(VLOOKUP(A17,'WASH COAL RECEIPT &amp; GCV DAT (3)'!$A$2:$V$154,7,0),0)</f>
        <v>SECL</v>
      </c>
      <c r="H17" s="13" t="str">
        <f>IFERROR(VLOOKUP(A17,'WASH COAL RECEIPT &amp; GCV DAT (3)'!$A$2:$V$154,8,0),0)</f>
        <v>DSGR</v>
      </c>
      <c r="I17" s="13">
        <f>IFERROR(VLOOKUP(A17,'WASH COAL RECEIPT &amp; GCV DAT (3)'!$A$2:$V$154,9,0),0)</f>
        <v>0</v>
      </c>
      <c r="J17" s="13" t="str">
        <f>IFERROR(VLOOKUP(A17,'WASH COAL RECEIPT &amp; GCV DAT (3)'!$A$2:$V$154,10,0),0)</f>
        <v>G11</v>
      </c>
      <c r="K17" s="15">
        <f>SUMIF('WASH COAL RECEIPT &amp; GCV DAT (3)'!$A$3:$A$154,'MASTER DATA FILE WASH COAL  (3)'!A17,'WASH COAL RECEIPT &amp; GCV DAT (3)'!$K$3:$K$154)</f>
        <v>4089.73</v>
      </c>
      <c r="L17" s="15">
        <f>SUMIF('WASH COAL RECEIPT &amp; GCV DAT (3)'!$A$3:$A$154,'MASTER DATA FILE WASH COAL  (3)'!A17,'WASH COAL RECEIPT &amp; GCV DAT (3)'!$L$3:$L$154)</f>
        <v>4116.3999999999996</v>
      </c>
      <c r="M17" s="15">
        <f t="shared" si="1"/>
        <v>-26.669999999999618</v>
      </c>
      <c r="N17" s="67">
        <f t="shared" si="2"/>
        <v>-103087.86935615614</v>
      </c>
      <c r="O17" s="15">
        <f>SUMIF('WASH COAL RECEIPT &amp; GCV DAT (3)'!$A$3:$A$154,'MASTER DATA FILE WASH COAL  (3)'!A17,'WASH COAL RECEIPT &amp; GCV DAT (3)'!$O$3:$O$154)</f>
        <v>2206.0499999999997</v>
      </c>
      <c r="P17" s="15">
        <f t="shared" si="3"/>
        <v>9022148.8664999995</v>
      </c>
      <c r="Q17" s="15">
        <f>SUMIF('WASH COAL RECEIPT &amp; GCV DAT (3)'!$A$3:$A$154,'MASTER DATA FILE WASH COAL  (3)'!A17,'WASH COAL RECEIPT &amp; GCV DAT (3)'!$Q$3:$Q$154)</f>
        <v>5281383</v>
      </c>
      <c r="R17" s="16">
        <f>SUMIF('WASH COAL RECEIPT &amp; GCV DAT (3)'!$A$3:$A$233,'MASTER DATA FILE WASH COAL  (3)'!A17,'WASH COAL RECEIPT &amp; GCV DAT (3)'!$R$3:$R$233)+IF(H17=$J$234,($K$234*K17),0)+IF(H17=$J$235,($K$235*K17),0)</f>
        <v>15808082.187549999</v>
      </c>
      <c r="S17" s="15">
        <f t="shared" si="4"/>
        <v>3865.3119368638027</v>
      </c>
      <c r="T17" s="15">
        <f>SUMIF('WASH COAL RECEIPT &amp; GCV DAT (3)'!$A$3:$A$154,'MASTER DATA FILE WASH COAL  (3)'!A17,'WASH COAL RECEIPT &amp; GCV DAT (3)'!$T$3:$T$154)</f>
        <v>4027</v>
      </c>
      <c r="U17" s="15">
        <f t="shared" si="5"/>
        <v>16576742.799999999</v>
      </c>
      <c r="V17" s="15">
        <f>SUMIF('WASH COAL RECEIPT &amp; GCV DAT (3)'!$A$3:$A$154,'MASTER DATA FILE WASH COAL  (3)'!A17,'WASH COAL RECEIPT &amp; GCV DAT (3)'!$V$3:$V$154)</f>
        <v>3447.9929765959782</v>
      </c>
      <c r="W17" s="15">
        <f t="shared" si="6"/>
        <v>14193318.288859684</v>
      </c>
      <c r="X17" s="13">
        <f t="shared" si="7"/>
        <v>15911170.056906156</v>
      </c>
      <c r="Y17" s="13"/>
      <c r="Z17" s="13"/>
      <c r="AB17">
        <v>4096.83178261789</v>
      </c>
      <c r="AC17" s="53">
        <f t="shared" si="8"/>
        <v>-648.83880602191175</v>
      </c>
      <c r="AE17" s="53">
        <f t="shared" si="0"/>
        <v>-648.83880602191175</v>
      </c>
      <c r="AF17">
        <v>16</v>
      </c>
      <c r="AJ17">
        <v>4266.97</v>
      </c>
      <c r="AK17" s="53">
        <f t="shared" si="9"/>
        <v>-150.57000000000062</v>
      </c>
    </row>
    <row r="18" spans="1:37" customFormat="1" ht="15.6" x14ac:dyDescent="0.3">
      <c r="A18" s="65">
        <v>103</v>
      </c>
      <c r="B18" s="57">
        <f>SUMIF('WASH COAL RECEIPT &amp; GCV DAT (3)'!$A$3:$A$97,A18,'WASH COAL RECEIPT &amp; GCV DAT (3)'!$B$3:$B$97)</f>
        <v>103</v>
      </c>
      <c r="C18" s="13">
        <f>SUMIF('WASH COAL RECEIPT &amp; GCV DAT (3)'!$A$3:$A$97,A18,'WASH COAL RECEIPT &amp; GCV DAT (3)'!$C$3:$C$97)</f>
        <v>161000491</v>
      </c>
      <c r="D18" s="66" t="str">
        <f>IFERROR(VLOOKUP(A18,'WASH COAL RECEIPT &amp; GCV DAT (3)'!A3:V106,4,0),0)</f>
        <v>15.01.2023</v>
      </c>
      <c r="E18" s="14">
        <f>IFERROR(VLOOKUP(A18,'WASH COAL RECEIPT &amp; GCV DAT (3)'!$A$2:$V$154,5,0),0)</f>
        <v>0</v>
      </c>
      <c r="F18" s="13">
        <f>SUMIF('WASH COAL RECEIPT &amp; GCV DAT (3)'!$A$3:$A$154,'MASTER DATA FILE WASH COAL  (3)'!A18,'WASH COAL RECEIPT &amp; GCV DAT (3)'!$F$3:$F$154)</f>
        <v>59</v>
      </c>
      <c r="G18" s="13" t="str">
        <f>IFERROR(VLOOKUP(A18,'WASH COAL RECEIPT &amp; GCV DAT (3)'!$A$2:$V$154,7,0),0)</f>
        <v>SECL</v>
      </c>
      <c r="H18" s="13" t="str">
        <f>IFERROR(VLOOKUP(A18,'WASH COAL RECEIPT &amp; GCV DAT (3)'!$A$2:$V$154,8,0),0)</f>
        <v>DSGR</v>
      </c>
      <c r="I18" s="13">
        <f>IFERROR(VLOOKUP(A18,'WASH COAL RECEIPT &amp; GCV DAT (3)'!$A$2:$V$154,9,0),0)</f>
        <v>0</v>
      </c>
      <c r="J18" s="13" t="str">
        <f>IFERROR(VLOOKUP(A18,'WASH COAL RECEIPT &amp; GCV DAT (3)'!$A$2:$V$154,10,0),0)</f>
        <v>G11</v>
      </c>
      <c r="K18" s="15">
        <f>SUMIF('WASH COAL RECEIPT &amp; GCV DAT (3)'!$A$3:$A$154,'MASTER DATA FILE WASH COAL  (3)'!A18,'WASH COAL RECEIPT &amp; GCV DAT (3)'!$K$3:$K$154)</f>
        <v>4095.26</v>
      </c>
      <c r="L18" s="15">
        <f>SUMIF('WASH COAL RECEIPT &amp; GCV DAT (3)'!$A$3:$A$154,'MASTER DATA FILE WASH COAL  (3)'!A18,'WASH COAL RECEIPT &amp; GCV DAT (3)'!$L$3:$L$154)</f>
        <v>4129.45</v>
      </c>
      <c r="M18" s="15">
        <f t="shared" si="1"/>
        <v>-34.1899999999996</v>
      </c>
      <c r="N18" s="67">
        <f t="shared" si="2"/>
        <v>-132147.07290490289</v>
      </c>
      <c r="O18" s="15">
        <f>SUMIF('WASH COAL RECEIPT &amp; GCV DAT (3)'!$A$3:$A$154,'MASTER DATA FILE WASH COAL  (3)'!A18,'WASH COAL RECEIPT &amp; GCV DAT (3)'!$O$3:$O$154)</f>
        <v>2206.0499999999997</v>
      </c>
      <c r="P18" s="15">
        <f t="shared" si="3"/>
        <v>9034348.3229999989</v>
      </c>
      <c r="Q18" s="15">
        <f>SUMIF('WASH COAL RECEIPT &amp; GCV DAT (3)'!$A$3:$A$154,'MASTER DATA FILE WASH COAL  (3)'!A18,'WASH COAL RECEIPT &amp; GCV DAT (3)'!$Q$3:$Q$154)</f>
        <v>5287573</v>
      </c>
      <c r="R18" s="16">
        <f>SUMIF('WASH COAL RECEIPT &amp; GCV DAT (3)'!$A$3:$A$233,'MASTER DATA FILE WASH COAL  (3)'!A18,'WASH COAL RECEIPT &amp; GCV DAT (3)'!$R$3:$R$233)+IF(H18=$J$234,($K$234*K18),0)+IF(H18=$J$235,($K$235*K18),0)</f>
        <v>15828506.048099998</v>
      </c>
      <c r="S18" s="15">
        <f t="shared" si="4"/>
        <v>3865.0796403891322</v>
      </c>
      <c r="T18" s="15">
        <f>SUMIF('WASH COAL RECEIPT &amp; GCV DAT (3)'!$A$3:$A$154,'MASTER DATA FILE WASH COAL  (3)'!A18,'WASH COAL RECEIPT &amp; GCV DAT (3)'!$T$3:$T$154)</f>
        <v>4027</v>
      </c>
      <c r="U18" s="15">
        <f t="shared" si="5"/>
        <v>16629295.149999999</v>
      </c>
      <c r="V18" s="15">
        <f>SUMIF('WASH COAL RECEIPT &amp; GCV DAT (3)'!$A$3:$A$154,'MASTER DATA FILE WASH COAL  (3)'!A18,'WASH COAL RECEIPT &amp; GCV DAT (3)'!$V$3:$V$154)</f>
        <v>3388.9353578285336</v>
      </c>
      <c r="W18" s="15">
        <f t="shared" si="6"/>
        <v>13994439.113385037</v>
      </c>
      <c r="X18" s="13">
        <f t="shared" si="7"/>
        <v>15960653.121004902</v>
      </c>
      <c r="Y18" s="13"/>
      <c r="Z18" s="13"/>
      <c r="AB18">
        <v>3494.8373590982283</v>
      </c>
      <c r="AC18" s="53">
        <f t="shared" si="8"/>
        <v>-105.90200126969467</v>
      </c>
      <c r="AE18" s="53">
        <f t="shared" si="0"/>
        <v>-105.90200126969467</v>
      </c>
      <c r="AF18">
        <v>17</v>
      </c>
      <c r="AJ18">
        <v>3999.68</v>
      </c>
      <c r="AK18" s="53">
        <f t="shared" si="9"/>
        <v>129.76999999999998</v>
      </c>
    </row>
    <row r="19" spans="1:37" customFormat="1" ht="15.6" x14ac:dyDescent="0.3">
      <c r="A19" s="65">
        <v>137</v>
      </c>
      <c r="B19" s="57">
        <f>SUMIF('WASH COAL RECEIPT &amp; GCV DAT (3)'!$A$3:$A$97,A19,'WASH COAL RECEIPT &amp; GCV DAT (3)'!$B$3:$B$97)</f>
        <v>137</v>
      </c>
      <c r="C19" s="13">
        <f>SUMIF('WASH COAL RECEIPT &amp; GCV DAT (3)'!$A$3:$A$97,A19,'WASH COAL RECEIPT &amp; GCV DAT (3)'!$C$3:$C$97)</f>
        <v>161000492</v>
      </c>
      <c r="D19" s="66" t="str">
        <f>IFERROR(VLOOKUP(A19,'WASH COAL RECEIPT &amp; GCV DAT (3)'!A3:V107,4,0),0)</f>
        <v>19.01.2023</v>
      </c>
      <c r="E19" s="14">
        <f>IFERROR(VLOOKUP(A19,'WASH COAL RECEIPT &amp; GCV DAT (3)'!$A$2:$V$154,5,0),0)</f>
        <v>0</v>
      </c>
      <c r="F19" s="13">
        <f>SUMIF('WASH COAL RECEIPT &amp; GCV DAT (3)'!$A$3:$A$154,'MASTER DATA FILE WASH COAL  (3)'!A19,'WASH COAL RECEIPT &amp; GCV DAT (3)'!$F$3:$F$154)</f>
        <v>58</v>
      </c>
      <c r="G19" s="13" t="str">
        <f>IFERROR(VLOOKUP(A19,'WASH COAL RECEIPT &amp; GCV DAT (3)'!$A$2:$V$154,7,0),0)</f>
        <v>SECL</v>
      </c>
      <c r="H19" s="13" t="str">
        <f>IFERROR(VLOOKUP(A19,'WASH COAL RECEIPT &amp; GCV DAT (3)'!$A$2:$V$154,8,0),0)</f>
        <v>DSGR</v>
      </c>
      <c r="I19" s="13">
        <f>IFERROR(VLOOKUP(A19,'WASH COAL RECEIPT &amp; GCV DAT (3)'!$A$2:$V$154,9,0),0)</f>
        <v>0</v>
      </c>
      <c r="J19" s="13" t="str">
        <f>IFERROR(VLOOKUP(A19,'WASH COAL RECEIPT &amp; GCV DAT (3)'!$A$2:$V$154,10,0),0)</f>
        <v>G11</v>
      </c>
      <c r="K19" s="15">
        <f>SUMIF('WASH COAL RECEIPT &amp; GCV DAT (3)'!$A$3:$A$154,'MASTER DATA FILE WASH COAL  (3)'!A19,'WASH COAL RECEIPT &amp; GCV DAT (3)'!$K$3:$K$154)</f>
        <v>4050.6</v>
      </c>
      <c r="L19" s="15">
        <f>SUMIF('WASH COAL RECEIPT &amp; GCV DAT (3)'!$A$3:$A$154,'MASTER DATA FILE WASH COAL  (3)'!A19,'WASH COAL RECEIPT &amp; GCV DAT (3)'!$L$3:$L$154)</f>
        <v>4085.5</v>
      </c>
      <c r="M19" s="15">
        <f t="shared" si="1"/>
        <v>-34.900000000000091</v>
      </c>
      <c r="N19" s="67">
        <f t="shared" si="2"/>
        <v>-134968.15594576145</v>
      </c>
      <c r="O19" s="15">
        <f>SUMIF('WASH COAL RECEIPT &amp; GCV DAT (3)'!$A$3:$A$154,'MASTER DATA FILE WASH COAL  (3)'!A19,'WASH COAL RECEIPT &amp; GCV DAT (3)'!$O$3:$O$154)</f>
        <v>2206.0499999999997</v>
      </c>
      <c r="P19" s="15">
        <f t="shared" si="3"/>
        <v>8935826.129999999</v>
      </c>
      <c r="Q19" s="15">
        <f>SUMIF('WASH COAL RECEIPT &amp; GCV DAT (3)'!$A$3:$A$154,'MASTER DATA FILE WASH COAL  (3)'!A19,'WASH COAL RECEIPT &amp; GCV DAT (3)'!$Q$3:$Q$154)</f>
        <v>5238833</v>
      </c>
      <c r="R19" s="16">
        <f>SUMIF('WASH COAL RECEIPT &amp; GCV DAT (3)'!$A$3:$A$233,'MASTER DATA FILE WASH COAL  (3)'!A19,'WASH COAL RECEIPT &amp; GCV DAT (3)'!$R$3:$R$233)+IF(H19=$J$234,($K$234*K19),0)+IF(H19=$J$235,($K$235*K19),0)</f>
        <v>15664814.110999998</v>
      </c>
      <c r="S19" s="15">
        <f t="shared" si="4"/>
        <v>3867.2824053226677</v>
      </c>
      <c r="T19" s="15">
        <f>SUMIF('WASH COAL RECEIPT &amp; GCV DAT (3)'!$A$3:$A$154,'MASTER DATA FILE WASH COAL  (3)'!A19,'WASH COAL RECEIPT &amp; GCV DAT (3)'!$T$3:$T$154)</f>
        <v>4153</v>
      </c>
      <c r="U19" s="15">
        <f t="shared" si="5"/>
        <v>16967081.5</v>
      </c>
      <c r="V19" s="15">
        <f>SUMIF('WASH COAL RECEIPT &amp; GCV DAT (3)'!$A$3:$A$154,'MASTER DATA FILE WASH COAL  (3)'!A19,'WASH COAL RECEIPT &amp; GCV DAT (3)'!$V$3:$V$154)</f>
        <v>3850.0594795539037</v>
      </c>
      <c r="W19" s="15">
        <f t="shared" si="6"/>
        <v>15729418.003717473</v>
      </c>
      <c r="X19" s="13">
        <f t="shared" si="7"/>
        <v>15799782.266945759</v>
      </c>
      <c r="Y19" s="13"/>
      <c r="Z19" s="13"/>
      <c r="AB19">
        <v>4013.0364978902953</v>
      </c>
      <c r="AC19" s="53">
        <f t="shared" si="8"/>
        <v>-162.97701833639167</v>
      </c>
      <c r="AE19" s="53">
        <f t="shared" si="0"/>
        <v>-162.97701833639167</v>
      </c>
      <c r="AF19">
        <v>18</v>
      </c>
      <c r="AJ19">
        <v>4353.5200000000004</v>
      </c>
      <c r="AK19" s="53">
        <f t="shared" si="9"/>
        <v>-268.02000000000044</v>
      </c>
    </row>
    <row r="20" spans="1:37" customFormat="1" ht="15.6" x14ac:dyDescent="0.3">
      <c r="A20" s="65">
        <v>146</v>
      </c>
      <c r="B20" s="57">
        <f>SUMIF('WASH COAL RECEIPT &amp; GCV DAT (3)'!$A$3:$A$97,A20,'WASH COAL RECEIPT &amp; GCV DAT (3)'!$B$3:$B$97)</f>
        <v>146</v>
      </c>
      <c r="C20" s="13">
        <f>SUMIF('WASH COAL RECEIPT &amp; GCV DAT (3)'!$A$3:$A$97,A20,'WASH COAL RECEIPT &amp; GCV DAT (3)'!$C$3:$C$97)</f>
        <v>161000493</v>
      </c>
      <c r="D20" s="66" t="str">
        <f>IFERROR(VLOOKUP(A20,'WASH COAL RECEIPT &amp; GCV DAT (3)'!A9:V108,4,0),0)</f>
        <v>20.01.2023</v>
      </c>
      <c r="E20" s="14">
        <f>IFERROR(VLOOKUP(A20,'WASH COAL RECEIPT &amp; GCV DAT (3)'!$A$2:$V$154,5,0),0)</f>
        <v>0</v>
      </c>
      <c r="F20" s="13">
        <f>SUMIF('WASH COAL RECEIPT &amp; GCV DAT (3)'!$A$3:$A$154,'MASTER DATA FILE WASH COAL  (3)'!A20,'WASH COAL RECEIPT &amp; GCV DAT (3)'!$F$3:$F$154)</f>
        <v>58</v>
      </c>
      <c r="G20" s="13" t="str">
        <f>IFERROR(VLOOKUP(A20,'WASH COAL RECEIPT &amp; GCV DAT (3)'!$A$2:$V$154,7,0),0)</f>
        <v>SECL</v>
      </c>
      <c r="H20" s="13" t="str">
        <f>IFERROR(VLOOKUP(A20,'WASH COAL RECEIPT &amp; GCV DAT (3)'!$A$2:$V$154,8,0),0)</f>
        <v>DSGR</v>
      </c>
      <c r="I20" s="13">
        <f>IFERROR(VLOOKUP(A20,'WASH COAL RECEIPT &amp; GCV DAT (3)'!$A$2:$V$154,9,0),0)</f>
        <v>0</v>
      </c>
      <c r="J20" s="13" t="str">
        <f>IFERROR(VLOOKUP(A20,'WASH COAL RECEIPT &amp; GCV DAT (3)'!$A$2:$V$154,10,0),0)</f>
        <v>G11</v>
      </c>
      <c r="K20" s="15">
        <f>SUMIF('WASH COAL RECEIPT &amp; GCV DAT (3)'!$A$3:$A$154,'MASTER DATA FILE WASH COAL  (3)'!A20,'WASH COAL RECEIPT &amp; GCV DAT (3)'!$K$3:$K$154)</f>
        <v>3920.85</v>
      </c>
      <c r="L20" s="15">
        <f>SUMIF('WASH COAL RECEIPT &amp; GCV DAT (3)'!$A$3:$A$154,'MASTER DATA FILE WASH COAL  (3)'!A20,'WASH COAL RECEIPT &amp; GCV DAT (3)'!$L$3:$L$154)</f>
        <v>3920.85</v>
      </c>
      <c r="M20" s="15">
        <f t="shared" si="1"/>
        <v>0</v>
      </c>
      <c r="N20" s="67">
        <f t="shared" si="2"/>
        <v>0</v>
      </c>
      <c r="O20" s="15">
        <f>SUMIF('WASH COAL RECEIPT &amp; GCV DAT (3)'!$A$3:$A$154,'MASTER DATA FILE WASH COAL  (3)'!A20,'WASH COAL RECEIPT &amp; GCV DAT (3)'!$O$3:$O$154)</f>
        <v>2206.0500000000002</v>
      </c>
      <c r="P20" s="15">
        <f t="shared" si="3"/>
        <v>8649591.1425000001</v>
      </c>
      <c r="Q20" s="15">
        <f>SUMIF('WASH COAL RECEIPT &amp; GCV DAT (3)'!$A$3:$A$154,'MASTER DATA FILE WASH COAL  (3)'!A20,'WASH COAL RECEIPT &amp; GCV DAT (3)'!$Q$3:$Q$154)</f>
        <v>5136713</v>
      </c>
      <c r="R20" s="16">
        <f>SUMIF('WASH COAL RECEIPT &amp; GCV DAT (3)'!$A$3:$A$233,'MASTER DATA FILE WASH COAL  (3)'!A20,'WASH COAL RECEIPT &amp; GCV DAT (3)'!$R$3:$R$233)+IF(H20=$J$234,($K$234*K20),0)+IF(H20=$J$235,($K$235*K20),0)</f>
        <v>15228726.044749999</v>
      </c>
      <c r="S20" s="15">
        <f t="shared" si="4"/>
        <v>3884.0368911715573</v>
      </c>
      <c r="T20" s="15">
        <f>SUMIF('WASH COAL RECEIPT &amp; GCV DAT (3)'!$A$3:$A$154,'MASTER DATA FILE WASH COAL  (3)'!A20,'WASH COAL RECEIPT &amp; GCV DAT (3)'!$T$3:$T$154)</f>
        <v>4153</v>
      </c>
      <c r="U20" s="15">
        <f t="shared" si="5"/>
        <v>16283290.049999999</v>
      </c>
      <c r="V20" s="15">
        <f>SUMIF('WASH COAL RECEIPT &amp; GCV DAT (3)'!$A$3:$A$154,'MASTER DATA FILE WASH COAL  (3)'!A20,'WASH COAL RECEIPT &amp; GCV DAT (3)'!$V$3:$V$154)</f>
        <v>3356.0738642325045</v>
      </c>
      <c r="W20" s="15">
        <f t="shared" si="6"/>
        <v>13158662.210576015</v>
      </c>
      <c r="X20" s="13">
        <f t="shared" si="7"/>
        <v>15228726.044749999</v>
      </c>
      <c r="Y20" s="13"/>
      <c r="Z20" s="13"/>
      <c r="AB20">
        <v>3865.485167669819</v>
      </c>
      <c r="AC20" s="53">
        <f t="shared" si="8"/>
        <v>-509.41130343731447</v>
      </c>
      <c r="AE20" s="53">
        <f t="shared" si="0"/>
        <v>-509.41130343731447</v>
      </c>
      <c r="AF20">
        <v>19</v>
      </c>
      <c r="AJ20">
        <v>3994.27</v>
      </c>
      <c r="AK20" s="53">
        <f t="shared" si="9"/>
        <v>-73.420000000000073</v>
      </c>
    </row>
    <row r="21" spans="1:37" customFormat="1" ht="15.6" x14ac:dyDescent="0.3">
      <c r="A21" s="65">
        <v>159</v>
      </c>
      <c r="B21" s="57">
        <f>SUMIF('WASH COAL RECEIPT &amp; GCV DAT (3)'!$A$3:$A$97,A21,'WASH COAL RECEIPT &amp; GCV DAT (3)'!$B$3:$B$97)</f>
        <v>159</v>
      </c>
      <c r="C21" s="13">
        <f>SUMIF('WASH COAL RECEIPT &amp; GCV DAT (3)'!$A$3:$A$97,A21,'WASH COAL RECEIPT &amp; GCV DAT (3)'!$C$3:$C$97)</f>
        <v>161000494</v>
      </c>
      <c r="D21" s="66" t="str">
        <f>IFERROR(VLOOKUP(A21,'WASH COAL RECEIPT &amp; GCV DAT (3)'!A9:V109,4,0),0)</f>
        <v>23.01.2023</v>
      </c>
      <c r="E21" s="14">
        <f>IFERROR(VLOOKUP(A21,'WASH COAL RECEIPT &amp; GCV DAT (3)'!$A$2:$V$154,5,0),0)</f>
        <v>0</v>
      </c>
      <c r="F21" s="13">
        <f>SUMIF('WASH COAL RECEIPT &amp; GCV DAT (3)'!$A$3:$A$154,'MASTER DATA FILE WASH COAL  (3)'!A21,'WASH COAL RECEIPT &amp; GCV DAT (3)'!$F$3:$F$154)</f>
        <v>59</v>
      </c>
      <c r="G21" s="13" t="str">
        <f>IFERROR(VLOOKUP(A21,'WASH COAL RECEIPT &amp; GCV DAT (3)'!$A$2:$V$154,7,0),0)</f>
        <v>SECL</v>
      </c>
      <c r="H21" s="13" t="str">
        <f>IFERROR(VLOOKUP(A21,'WASH COAL RECEIPT &amp; GCV DAT (3)'!$A$2:$V$154,8,0),0)</f>
        <v>DSGR</v>
      </c>
      <c r="I21" s="13">
        <f>IFERROR(VLOOKUP(A21,'WASH COAL RECEIPT &amp; GCV DAT (3)'!$A$2:$V$154,9,0),0)</f>
        <v>0</v>
      </c>
      <c r="J21" s="13" t="str">
        <f>IFERROR(VLOOKUP(A21,'WASH COAL RECEIPT &amp; GCV DAT (3)'!$A$2:$V$154,10,0),0)</f>
        <v>G11</v>
      </c>
      <c r="K21" s="15">
        <f>SUMIF('WASH COAL RECEIPT &amp; GCV DAT (3)'!$A$3:$A$154,'MASTER DATA FILE WASH COAL  (3)'!A21,'WASH COAL RECEIPT &amp; GCV DAT (3)'!$K$3:$K$154)</f>
        <v>4097.49</v>
      </c>
      <c r="L21" s="15">
        <f>SUMIF('WASH COAL RECEIPT &amp; GCV DAT (3)'!$A$3:$A$154,'MASTER DATA FILE WASH COAL  (3)'!A21,'WASH COAL RECEIPT &amp; GCV DAT (3)'!$L$3:$L$154)</f>
        <v>4137.07</v>
      </c>
      <c r="M21" s="15">
        <f t="shared" si="1"/>
        <v>-39.579999999999927</v>
      </c>
      <c r="N21" s="67">
        <f t="shared" si="2"/>
        <v>-153191.16252590631</v>
      </c>
      <c r="O21" s="15">
        <f>SUMIF('WASH COAL RECEIPT &amp; GCV DAT (3)'!$A$3:$A$154,'MASTER DATA FILE WASH COAL  (3)'!A21,'WASH COAL RECEIPT &amp; GCV DAT (3)'!$O$3:$O$154)</f>
        <v>2206.0499999999997</v>
      </c>
      <c r="P21" s="15">
        <f t="shared" si="3"/>
        <v>9039267.8144999985</v>
      </c>
      <c r="Q21" s="15">
        <f>SUMIF('WASH COAL RECEIPT &amp; GCV DAT (3)'!$A$3:$A$154,'MASTER DATA FILE WASH COAL  (3)'!A21,'WASH COAL RECEIPT &amp; GCV DAT (3)'!$Q$3:$Q$154)</f>
        <v>5312328</v>
      </c>
      <c r="R21" s="16">
        <f>SUMIF('WASH COAL RECEIPT &amp; GCV DAT (3)'!$A$3:$A$233,'MASTER DATA FILE WASH COAL  (3)'!A21,'WASH COAL RECEIPT &amp; GCV DAT (3)'!$R$3:$R$233)+IF(H21=$J$234,($K$234*K21),0)+IF(H21=$J$235,($K$235*K21),0)</f>
        <v>15859000.923149999</v>
      </c>
      <c r="S21" s="15">
        <f t="shared" si="4"/>
        <v>3870.4184569455933</v>
      </c>
      <c r="T21" s="15">
        <f>SUMIF('WASH COAL RECEIPT &amp; GCV DAT (3)'!$A$3:$A$154,'MASTER DATA FILE WASH COAL  (3)'!A21,'WASH COAL RECEIPT &amp; GCV DAT (3)'!$T$3:$T$154)</f>
        <v>4153</v>
      </c>
      <c r="U21" s="15">
        <f t="shared" si="5"/>
        <v>17181251.709999997</v>
      </c>
      <c r="V21" s="15">
        <f>SUMIF('WASH COAL RECEIPT &amp; GCV DAT (3)'!$A$3:$A$154,'MASTER DATA FILE WASH COAL  (3)'!A21,'WASH COAL RECEIPT &amp; GCV DAT (3)'!$V$3:$V$154)</f>
        <v>3836.872987096086</v>
      </c>
      <c r="W21" s="15">
        <f t="shared" si="6"/>
        <v>15873412.128725603</v>
      </c>
      <c r="X21" s="13">
        <f t="shared" si="7"/>
        <v>16012192.085675905</v>
      </c>
      <c r="Y21" s="13"/>
      <c r="Z21" s="13"/>
      <c r="AB21">
        <v>4191.118057022175</v>
      </c>
      <c r="AC21" s="53">
        <f t="shared" si="8"/>
        <v>-354.24506992608895</v>
      </c>
      <c r="AE21" s="53">
        <f t="shared" si="0"/>
        <v>-354.24506992608895</v>
      </c>
      <c r="AF21">
        <v>20</v>
      </c>
      <c r="AJ21">
        <v>4061</v>
      </c>
      <c r="AK21" s="53">
        <f t="shared" si="9"/>
        <v>76.069999999999709</v>
      </c>
    </row>
    <row r="22" spans="1:37" customFormat="1" ht="15.6" x14ac:dyDescent="0.3">
      <c r="A22" s="65">
        <v>192</v>
      </c>
      <c r="B22" s="57">
        <f>SUMIF('WASH COAL RECEIPT &amp; GCV DAT (3)'!$A$3:$A$97,A22,'WASH COAL RECEIPT &amp; GCV DAT (3)'!$B$3:$B$97)</f>
        <v>192</v>
      </c>
      <c r="C22" s="13">
        <f>SUMIF('WASH COAL RECEIPT &amp; GCV DAT (3)'!$A$3:$A$97,A22,'WASH COAL RECEIPT &amp; GCV DAT (3)'!$C$3:$C$97)</f>
        <v>161000495</v>
      </c>
      <c r="D22" s="66" t="str">
        <f>IFERROR(VLOOKUP(A22,'WASH COAL RECEIPT &amp; GCV DAT (3)'!A10:V110,4,0),0)</f>
        <v>29.01.2023</v>
      </c>
      <c r="E22" s="14">
        <f>IFERROR(VLOOKUP(A22,'WASH COAL RECEIPT &amp; GCV DAT (3)'!$A$2:$V$154,5,0),0)</f>
        <v>0</v>
      </c>
      <c r="F22" s="13">
        <f>SUMIF('WASH COAL RECEIPT &amp; GCV DAT (3)'!$A$3:$A$154,'MASTER DATA FILE WASH COAL  (3)'!A22,'WASH COAL RECEIPT &amp; GCV DAT (3)'!$F$3:$F$154)</f>
        <v>57</v>
      </c>
      <c r="G22" s="13" t="str">
        <f>IFERROR(VLOOKUP(A22,'WASH COAL RECEIPT &amp; GCV DAT (3)'!$A$2:$V$154,7,0),0)</f>
        <v>SECL</v>
      </c>
      <c r="H22" s="13" t="str">
        <f>IFERROR(VLOOKUP(A22,'WASH COAL RECEIPT &amp; GCV DAT (3)'!$A$2:$V$154,8,0),0)</f>
        <v>DSGR</v>
      </c>
      <c r="I22" s="13">
        <f>IFERROR(VLOOKUP(A22,'WASH COAL RECEIPT &amp; GCV DAT (3)'!$A$2:$V$154,9,0),0)</f>
        <v>0</v>
      </c>
      <c r="J22" s="13" t="str">
        <f>IFERROR(VLOOKUP(A22,'WASH COAL RECEIPT &amp; GCV DAT (3)'!$A$2:$V$154,10,0),0)</f>
        <v>G11</v>
      </c>
      <c r="K22" s="15">
        <f>SUMIF('WASH COAL RECEIPT &amp; GCV DAT (3)'!$A$3:$A$154,'MASTER DATA FILE WASH COAL  (3)'!A22,'WASH COAL RECEIPT &amp; GCV DAT (3)'!$K$3:$K$154)</f>
        <v>3892.56</v>
      </c>
      <c r="L22" s="15">
        <f>SUMIF('WASH COAL RECEIPT &amp; GCV DAT (3)'!$A$3:$A$154,'MASTER DATA FILE WASH COAL  (3)'!A22,'WASH COAL RECEIPT &amp; GCV DAT (3)'!$L$3:$L$154)</f>
        <v>3892.56</v>
      </c>
      <c r="M22" s="15">
        <f t="shared" si="1"/>
        <v>0</v>
      </c>
      <c r="N22" s="67">
        <f t="shared" si="2"/>
        <v>0</v>
      </c>
      <c r="O22" s="15">
        <f>SUMIF('WASH COAL RECEIPT &amp; GCV DAT (3)'!$A$3:$A$154,'MASTER DATA FILE WASH COAL  (3)'!A22,'WASH COAL RECEIPT &amp; GCV DAT (3)'!$O$3:$O$154)</f>
        <v>2206.0500000000002</v>
      </c>
      <c r="P22" s="15">
        <f t="shared" si="3"/>
        <v>8587181.9879999999</v>
      </c>
      <c r="Q22" s="15">
        <f>SUMIF('WASH COAL RECEIPT &amp; GCV DAT (3)'!$A$3:$A$154,'MASTER DATA FILE WASH COAL  (3)'!A22,'WASH COAL RECEIPT &amp; GCV DAT (3)'!$Q$3:$Q$154)</f>
        <v>5134650</v>
      </c>
      <c r="R22" s="16">
        <f>SUMIF('WASH COAL RECEIPT &amp; GCV DAT (3)'!$A$3:$A$233,'MASTER DATA FILE WASH COAL  (3)'!A22,'WASH COAL RECEIPT &amp; GCV DAT (3)'!$R$3:$R$233)+IF(H22=$J$234,($K$234*K22),0)+IF(H22=$J$235,($K$235*K22),0)</f>
        <v>15153846.423599999</v>
      </c>
      <c r="S22" s="15">
        <f t="shared" si="4"/>
        <v>3893.028347308712</v>
      </c>
      <c r="T22" s="15">
        <f>SUMIF('WASH COAL RECEIPT &amp; GCV DAT (3)'!$A$3:$A$154,'MASTER DATA FILE WASH COAL  (3)'!A22,'WASH COAL RECEIPT &amp; GCV DAT (3)'!$T$3:$T$154)</f>
        <v>4153</v>
      </c>
      <c r="U22" s="15">
        <f t="shared" si="5"/>
        <v>16165801.68</v>
      </c>
      <c r="V22" s="15">
        <f>SUMIF('WASH COAL RECEIPT &amp; GCV DAT (3)'!$A$3:$A$154,'MASTER DATA FILE WASH COAL  (3)'!A22,'WASH COAL RECEIPT &amp; GCV DAT (3)'!$V$3:$V$154)</f>
        <v>3976.7317231669012</v>
      </c>
      <c r="W22" s="15">
        <f t="shared" si="6"/>
        <v>15479666.836330554</v>
      </c>
      <c r="X22" s="13">
        <f t="shared" si="7"/>
        <v>15153846.423599999</v>
      </c>
      <c r="Y22" s="13"/>
      <c r="Z22" s="13"/>
      <c r="AB22">
        <v>3544.217395967396</v>
      </c>
      <c r="AC22" s="53">
        <f t="shared" si="8"/>
        <v>432.51432719950526</v>
      </c>
      <c r="AE22" s="53">
        <f t="shared" si="0"/>
        <v>432.51432719950526</v>
      </c>
      <c r="AF22" s="68">
        <v>21</v>
      </c>
      <c r="AJ22">
        <v>3986.54</v>
      </c>
      <c r="AK22" s="53">
        <f t="shared" si="9"/>
        <v>-93.980000000000018</v>
      </c>
    </row>
    <row r="23" spans="1:37" customFormat="1" ht="15.6" x14ac:dyDescent="0.3">
      <c r="A23" s="65">
        <v>29</v>
      </c>
      <c r="B23" s="57">
        <f>SUMIF('WASH COAL RECEIPT &amp; GCV DAT (3)'!$A$3:$A$97,A23,'WASH COAL RECEIPT &amp; GCV DAT (3)'!$B$3:$B$97)</f>
        <v>29</v>
      </c>
      <c r="C23" s="13">
        <f>SUMIF('WASH COAL RECEIPT &amp; GCV DAT (3)'!$A$3:$A$97,A23,'WASH COAL RECEIPT &amp; GCV DAT (3)'!$C$3:$C$97)</f>
        <v>141000096</v>
      </c>
      <c r="D23" s="66" t="str">
        <f>IFERROR(VLOOKUP(A23,'WASH COAL RECEIPT &amp; GCV DAT (3)'!A11:V111,4,0),0)</f>
        <v>03.01.2023</v>
      </c>
      <c r="E23" s="14">
        <f>IFERROR(VLOOKUP(A23,'WASH COAL RECEIPT &amp; GCV DAT (3)'!$A$2:$V$154,5,0),0)</f>
        <v>0</v>
      </c>
      <c r="F23" s="13">
        <f>SUMIF('WASH COAL RECEIPT &amp; GCV DAT (3)'!$A$3:$A$154,'MASTER DATA FILE WASH COAL  (3)'!A23,'WASH COAL RECEIPT &amp; GCV DAT (3)'!$F$3:$F$154)</f>
        <v>60</v>
      </c>
      <c r="G23" s="13" t="str">
        <f>IFERROR(VLOOKUP(A23,'WASH COAL RECEIPT &amp; GCV DAT (3)'!$A$2:$V$154,7,0),0)</f>
        <v>SECL</v>
      </c>
      <c r="H23" s="13" t="str">
        <f>IFERROR(VLOOKUP(A23,'WASH COAL RECEIPT &amp; GCV DAT (3)'!$A$2:$V$154,8,0),0)</f>
        <v>PHEC</v>
      </c>
      <c r="I23" s="13">
        <f>IFERROR(VLOOKUP(A23,'WASH COAL RECEIPT &amp; GCV DAT (3)'!$A$2:$V$154,9,0),0)</f>
        <v>0</v>
      </c>
      <c r="J23" s="13" t="str">
        <f>IFERROR(VLOOKUP(A23,'WASH COAL RECEIPT &amp; GCV DAT (3)'!$A$2:$V$154,10,0),0)</f>
        <v>G11</v>
      </c>
      <c r="K23" s="15">
        <f>SUMIF('WASH COAL RECEIPT &amp; GCV DAT (3)'!$A$3:$A$154,'MASTER DATA FILE WASH COAL  (3)'!A23,'WASH COAL RECEIPT &amp; GCV DAT (3)'!$K$3:$K$154)</f>
        <v>4132.6000000000004</v>
      </c>
      <c r="L23" s="15">
        <f>SUMIF('WASH COAL RECEIPT &amp; GCV DAT (3)'!$A$3:$A$154,'MASTER DATA FILE WASH COAL  (3)'!A23,'WASH COAL RECEIPT &amp; GCV DAT (3)'!$L$3:$L$154)</f>
        <v>4132.6000000000004</v>
      </c>
      <c r="M23" s="15">
        <f t="shared" si="1"/>
        <v>0</v>
      </c>
      <c r="N23" s="67">
        <f t="shared" si="2"/>
        <v>0</v>
      </c>
      <c r="O23" s="15">
        <f>SUMIF('WASH COAL RECEIPT &amp; GCV DAT (3)'!$A$3:$A$154,'MASTER DATA FILE WASH COAL  (3)'!A23,'WASH COAL RECEIPT &amp; GCV DAT (3)'!$O$3:$O$154)</f>
        <v>2206.0499999999997</v>
      </c>
      <c r="P23" s="15">
        <f t="shared" si="3"/>
        <v>9116722.2300000004</v>
      </c>
      <c r="Q23" s="15">
        <f>SUMIF('WASH COAL RECEIPT &amp; GCV DAT (3)'!$A$3:$A$154,'MASTER DATA FILE WASH COAL  (3)'!A23,'WASH COAL RECEIPT &amp; GCV DAT (3)'!$Q$3:$Q$154)</f>
        <v>4096690</v>
      </c>
      <c r="R23" s="16">
        <f>SUMIF('WASH COAL RECEIPT &amp; GCV DAT (3)'!$A$3:$A$233,'MASTER DATA FILE WASH COAL  (3)'!A23,'WASH COAL RECEIPT &amp; GCV DAT (3)'!$R$3:$R$233)+IF(H23=$J$234,($K$234*K23),0)+IF(H23=$J$235,($K$235*K23),0)</f>
        <v>15870343.422</v>
      </c>
      <c r="S23" s="15">
        <f t="shared" si="4"/>
        <v>3840.2805550984849</v>
      </c>
      <c r="T23" s="15">
        <f>SUMIF('WASH COAL RECEIPT &amp; GCV DAT (3)'!$A$3:$A$154,'MASTER DATA FILE WASH COAL  (3)'!A23,'WASH COAL RECEIPT &amp; GCV DAT (3)'!$T$3:$T$154)</f>
        <v>3799</v>
      </c>
      <c r="U23" s="15">
        <f t="shared" si="5"/>
        <v>15699747.400000002</v>
      </c>
      <c r="V23" s="15">
        <f>SUMIF('WASH COAL RECEIPT &amp; GCV DAT (3)'!$A$3:$A$154,'MASTER DATA FILE WASH COAL  (3)'!A23,'WASH COAL RECEIPT &amp; GCV DAT (3)'!$V$3:$V$154)</f>
        <v>3844.4770921169179</v>
      </c>
      <c r="W23" s="15">
        <f t="shared" si="6"/>
        <v>15887686.030882377</v>
      </c>
      <c r="X23" s="13">
        <f t="shared" si="7"/>
        <v>15870343.422</v>
      </c>
      <c r="Y23" s="13"/>
      <c r="Z23" s="13"/>
      <c r="AB23">
        <v>4008.4757291559313</v>
      </c>
      <c r="AC23" s="53">
        <f t="shared" si="8"/>
        <v>-163.99863703901337</v>
      </c>
      <c r="AE23" s="53">
        <f t="shared" si="0"/>
        <v>-163.99863703901337</v>
      </c>
      <c r="AF23">
        <v>22</v>
      </c>
      <c r="AJ23">
        <v>3841.58</v>
      </c>
      <c r="AK23" s="53">
        <f t="shared" si="9"/>
        <v>291.02000000000044</v>
      </c>
    </row>
    <row r="24" spans="1:37" customFormat="1" ht="15.6" x14ac:dyDescent="0.3">
      <c r="A24" s="65">
        <v>42</v>
      </c>
      <c r="B24" s="57">
        <f>SUMIF('WASH COAL RECEIPT &amp; GCV DAT (3)'!$A$3:$A$97,A24,'WASH COAL RECEIPT &amp; GCV DAT (3)'!$B$3:$B$97)</f>
        <v>42</v>
      </c>
      <c r="C24" s="13">
        <f>SUMIF('WASH COAL RECEIPT &amp; GCV DAT (3)'!$A$3:$A$97,A24,'WASH COAL RECEIPT &amp; GCV DAT (3)'!$C$3:$C$97)</f>
        <v>452000014</v>
      </c>
      <c r="D24" s="66" t="str">
        <f>IFERROR(VLOOKUP(A24,'WASH COAL RECEIPT &amp; GCV DAT (3)'!A12:V112,4,0),0)</f>
        <v>05.01.2023</v>
      </c>
      <c r="E24" s="14">
        <f>IFERROR(VLOOKUP(A24,'WASH COAL RECEIPT &amp; GCV DAT (3)'!$A$2:$V$154,5,0),0)</f>
        <v>0</v>
      </c>
      <c r="F24" s="13">
        <f>SUMIF('WASH COAL RECEIPT &amp; GCV DAT (3)'!$A$3:$A$154,'MASTER DATA FILE WASH COAL  (3)'!A24,'WASH COAL RECEIPT &amp; GCV DAT (3)'!$F$3:$F$154)</f>
        <v>58</v>
      </c>
      <c r="G24" s="13" t="str">
        <f>IFERROR(VLOOKUP(A24,'WASH COAL RECEIPT &amp; GCV DAT (3)'!$A$2:$V$154,7,0),0)</f>
        <v>WCL</v>
      </c>
      <c r="H24" s="13" t="str">
        <f>IFERROR(VLOOKUP(A24,'WASH COAL RECEIPT &amp; GCV DAT (3)'!$A$2:$V$154,8,0),0)</f>
        <v>RAJR</v>
      </c>
      <c r="I24" s="13">
        <f>IFERROR(VLOOKUP(A24,'WASH COAL RECEIPT &amp; GCV DAT (3)'!$A$2:$V$154,9,0),0)</f>
        <v>0</v>
      </c>
      <c r="J24" s="13" t="str">
        <f>IFERROR(VLOOKUP(A24,'WASH COAL RECEIPT &amp; GCV DAT (3)'!$A$2:$V$154,10,0),0)</f>
        <v>G10</v>
      </c>
      <c r="K24" s="15">
        <f>SUMIF('WASH COAL RECEIPT &amp; GCV DAT (3)'!$A$3:$A$154,'MASTER DATA FILE WASH COAL  (3)'!A24,'WASH COAL RECEIPT &amp; GCV DAT (3)'!$K$3:$K$154)</f>
        <v>3934.72</v>
      </c>
      <c r="L24" s="15">
        <f>SUMIF('WASH COAL RECEIPT &amp; GCV DAT (3)'!$A$3:$A$154,'MASTER DATA FILE WASH COAL  (3)'!A24,'WASH COAL RECEIPT &amp; GCV DAT (3)'!$L$3:$L$154)</f>
        <v>3934.72</v>
      </c>
      <c r="M24" s="15">
        <f t="shared" si="1"/>
        <v>0</v>
      </c>
      <c r="N24" s="67">
        <f t="shared" si="2"/>
        <v>0</v>
      </c>
      <c r="O24" s="15">
        <f>SUMIF('WASH COAL RECEIPT &amp; GCV DAT (3)'!$A$3:$A$154,'MASTER DATA FILE WASH COAL  (3)'!A24,'WASH COAL RECEIPT &amp; GCV DAT (3)'!$O$3:$O$154)</f>
        <v>2988.8777777777773</v>
      </c>
      <c r="P24" s="15">
        <f t="shared" si="3"/>
        <v>11760397.169777775</v>
      </c>
      <c r="Q24" s="15">
        <f>SUMIF('WASH COAL RECEIPT &amp; GCV DAT (3)'!$A$3:$A$154,'MASTER DATA FILE WASH COAL  (3)'!A24,'WASH COAL RECEIPT &amp; GCV DAT (3)'!$Q$3:$Q$154)</f>
        <v>2415271</v>
      </c>
      <c r="R24" s="16">
        <f>SUMIF('WASH COAL RECEIPT &amp; GCV DAT (3)'!$A$3:$A$233,'MASTER DATA FILE WASH COAL  (3)'!A24,'WASH COAL RECEIPT &amp; GCV DAT (3)'!$R$3:$R$233)+IF(H24=$J$234,($K$234*K24),0)+IF(H24=$J$235,($K$235*K24),0)</f>
        <v>15918093.343111109</v>
      </c>
      <c r="S24" s="15">
        <f t="shared" si="4"/>
        <v>4045.5466572236678</v>
      </c>
      <c r="T24" s="15">
        <f>SUMIF('WASH COAL RECEIPT &amp; GCV DAT (3)'!$A$3:$A$154,'MASTER DATA FILE WASH COAL  (3)'!A24,'WASH COAL RECEIPT &amp; GCV DAT (3)'!$T$3:$T$154)</f>
        <v>3861</v>
      </c>
      <c r="U24" s="15">
        <f t="shared" si="5"/>
        <v>15191953.92</v>
      </c>
      <c r="V24" s="15">
        <f>SUMIF('WASH COAL RECEIPT &amp; GCV DAT (3)'!$A$3:$A$154,'MASTER DATA FILE WASH COAL  (3)'!A24,'WASH COAL RECEIPT &amp; GCV DAT (3)'!$V$3:$V$154)</f>
        <v>3828.486642121411</v>
      </c>
      <c r="W24" s="15">
        <f t="shared" si="6"/>
        <v>15064022.960487958</v>
      </c>
      <c r="X24" s="13">
        <f t="shared" si="7"/>
        <v>15918093.343111109</v>
      </c>
      <c r="Y24" s="13"/>
      <c r="Z24" s="13"/>
      <c r="AB24">
        <v>3885.3653373249226</v>
      </c>
      <c r="AC24" s="53">
        <f t="shared" si="8"/>
        <v>-56.878695203511597</v>
      </c>
      <c r="AE24" s="53">
        <f t="shared" si="0"/>
        <v>-56.878695203511597</v>
      </c>
      <c r="AF24">
        <v>23</v>
      </c>
      <c r="AJ24">
        <v>3911.74</v>
      </c>
      <c r="AK24" s="53">
        <f t="shared" si="9"/>
        <v>22.980000000000018</v>
      </c>
    </row>
    <row r="25" spans="1:37" customFormat="1" ht="15.6" x14ac:dyDescent="0.3">
      <c r="A25" s="65">
        <v>1</v>
      </c>
      <c r="B25" s="57">
        <f>SUMIF('WASH COAL RECEIPT &amp; GCV DAT (3)'!$A$3:$A$97,A25,'WASH COAL RECEIPT &amp; GCV DAT (3)'!$B$3:$B$97)</f>
        <v>1</v>
      </c>
      <c r="C25" s="13">
        <f>SUMIF('WASH COAL RECEIPT &amp; GCV DAT (3)'!$A$3:$A$97,A25,'WASH COAL RECEIPT &amp; GCV DAT (3)'!$C$3:$C$97)</f>
        <v>452000059</v>
      </c>
      <c r="D25" s="66" t="str">
        <f>IFERROR(VLOOKUP(A25,'WASH COAL RECEIPT &amp; GCV DAT (3)'!A13:V179,4,0),0)</f>
        <v>30.12.2022</v>
      </c>
      <c r="E25" s="14">
        <f>IFERROR(VLOOKUP(A25,'WASH COAL RECEIPT &amp; GCV DAT (3)'!$A$2:$V$154,5,0),0)</f>
        <v>0</v>
      </c>
      <c r="F25" s="13">
        <f>SUMIF('WASH COAL RECEIPT &amp; GCV DAT (3)'!$A$3:$A$154,'MASTER DATA FILE WASH COAL  (3)'!A25,'WASH COAL RECEIPT &amp; GCV DAT (3)'!$F$3:$F$154)</f>
        <v>58</v>
      </c>
      <c r="G25" s="13" t="str">
        <f>IFERROR(VLOOKUP(A25,'WASH COAL RECEIPT &amp; GCV DAT (3)'!$A$2:$V$154,7,0),0)</f>
        <v>WCL</v>
      </c>
      <c r="H25" s="13" t="str">
        <f>IFERROR(VLOOKUP(A25,'WASH COAL RECEIPT &amp; GCV DAT (3)'!$A$2:$V$154,8,0),0)</f>
        <v>TAE</v>
      </c>
      <c r="I25" s="13">
        <f>IFERROR(VLOOKUP(A25,'WASH COAL RECEIPT &amp; GCV DAT (3)'!$A$2:$V$154,9,0),0)</f>
        <v>0</v>
      </c>
      <c r="J25" s="13" t="str">
        <f>IFERROR(VLOOKUP(A25,'WASH COAL RECEIPT &amp; GCV DAT (3)'!$A$2:$V$154,10,0),0)</f>
        <v>G11</v>
      </c>
      <c r="K25" s="15">
        <f>SUMIF('WASH COAL RECEIPT &amp; GCV DAT (3)'!$A$3:$A$154,'MASTER DATA FILE WASH COAL  (3)'!A25,'WASH COAL RECEIPT &amp; GCV DAT (3)'!$K$3:$K$154)</f>
        <v>3862.37</v>
      </c>
      <c r="L25" s="15">
        <f>SUMIF('WASH COAL RECEIPT &amp; GCV DAT (3)'!$A$3:$A$154,'MASTER DATA FILE WASH COAL  (3)'!A25,'WASH COAL RECEIPT &amp; GCV DAT (3)'!$L$3:$L$154)</f>
        <v>3890.68</v>
      </c>
      <c r="M25" s="15">
        <f t="shared" si="1"/>
        <v>-28.309999999999945</v>
      </c>
      <c r="N25" s="67">
        <f t="shared" si="2"/>
        <v>-143017.85448137741</v>
      </c>
      <c r="O25" s="15">
        <f>SUMIF('WASH COAL RECEIPT &amp; GCV DAT (3)'!$A$3:$A$154,'MASTER DATA FILE WASH COAL  (3)'!A25,'WASH COAL RECEIPT &amp; GCV DAT (3)'!$O$3:$O$154)</f>
        <v>4031.0117647058823</v>
      </c>
      <c r="P25" s="15">
        <f t="shared" si="3"/>
        <v>15569258.909647059</v>
      </c>
      <c r="Q25" s="15">
        <f>SUMIF('WASH COAL RECEIPT &amp; GCV DAT (3)'!$A$3:$A$154,'MASTER DATA FILE WASH COAL  (3)'!A25,'WASH COAL RECEIPT &amp; GCV DAT (3)'!$Q$3:$Q$154)</f>
        <v>2354146</v>
      </c>
      <c r="R25" s="16">
        <f>SUMIF('WASH COAL RECEIPT &amp; GCV DAT (3)'!$A$3:$A$233,'MASTER DATA FILE WASH COAL  (3)'!A25,'WASH COAL RECEIPT &amp; GCV DAT (3)'!$R$3:$R$233)+IF(H25=$J$234,($K$234*K25),0)+IF(H25=$J$235,($K$235*K25),0)</f>
        <v>19512111.289764702</v>
      </c>
      <c r="S25" s="15">
        <f t="shared" si="4"/>
        <v>5051.8493282012605</v>
      </c>
      <c r="T25" s="15">
        <f>SUMIF('WASH COAL RECEIPT &amp; GCV DAT (3)'!$A$3:$A$154,'MASTER DATA FILE WASH COAL  (3)'!A25,'WASH COAL RECEIPT &amp; GCV DAT (3)'!$T$3:$T$154)</f>
        <v>3886</v>
      </c>
      <c r="U25" s="15">
        <f t="shared" si="5"/>
        <v>15119182.479999999</v>
      </c>
      <c r="V25" s="15">
        <f>SUMIF('WASH COAL RECEIPT &amp; GCV DAT (3)'!$A$3:$A$154,'MASTER DATA FILE WASH COAL  (3)'!A25,'WASH COAL RECEIPT &amp; GCV DAT (3)'!$V$3:$V$154)</f>
        <v>3824.5033709519134</v>
      </c>
      <c r="W25" s="15">
        <f t="shared" si="6"/>
        <v>14879918.775295191</v>
      </c>
      <c r="X25" s="13">
        <f t="shared" si="7"/>
        <v>19655129.144246079</v>
      </c>
      <c r="Y25" s="13"/>
      <c r="Z25" s="13"/>
      <c r="AB25">
        <v>3718.509290086994</v>
      </c>
      <c r="AC25" s="53">
        <f t="shared" si="8"/>
        <v>105.9940808649194</v>
      </c>
      <c r="AE25" s="53">
        <f t="shared" si="0"/>
        <v>105.9940808649194</v>
      </c>
      <c r="AF25">
        <v>24</v>
      </c>
      <c r="AJ25">
        <v>4061.1</v>
      </c>
      <c r="AK25" s="53">
        <f t="shared" si="9"/>
        <v>-170.42000000000007</v>
      </c>
    </row>
    <row r="26" spans="1:37" customFormat="1" ht="15.6" x14ac:dyDescent="0.3">
      <c r="A26" s="65">
        <v>19</v>
      </c>
      <c r="B26" s="57">
        <f>SUMIF('WASH COAL RECEIPT &amp; GCV DAT (3)'!$A$3:$A$97,A26,'WASH COAL RECEIPT &amp; GCV DAT (3)'!$B$3:$B$97)</f>
        <v>19</v>
      </c>
      <c r="C26" s="13">
        <f>SUMIF('WASH COAL RECEIPT &amp; GCV DAT (3)'!$A$3:$A$97,A26,'WASH COAL RECEIPT &amp; GCV DAT (3)'!$C$3:$C$97)</f>
        <v>462000152</v>
      </c>
      <c r="D26" s="66" t="str">
        <f>IFERROR(VLOOKUP(A26,'WASH COAL RECEIPT &amp; GCV DAT (3)'!A14:V113,4,0),0)</f>
        <v>01.01.2023</v>
      </c>
      <c r="E26" s="14">
        <f>IFERROR(VLOOKUP(A26,'WASH COAL RECEIPT &amp; GCV DAT (3)'!$A$2:$V$154,5,0),0)</f>
        <v>0</v>
      </c>
      <c r="F26" s="13">
        <f>SUMIF('WASH COAL RECEIPT &amp; GCV DAT (3)'!$A$3:$A$154,'MASTER DATA FILE WASH COAL  (3)'!A26,'WASH COAL RECEIPT &amp; GCV DAT (3)'!$F$3:$F$154)</f>
        <v>59</v>
      </c>
      <c r="G26" s="13" t="str">
        <f>IFERROR(VLOOKUP(A26,'WASH COAL RECEIPT &amp; GCV DAT (3)'!$A$2:$V$154,7,0),0)</f>
        <v>WCL</v>
      </c>
      <c r="H26" s="13" t="str">
        <f>IFERROR(VLOOKUP(A26,'WASH COAL RECEIPT &amp; GCV DAT (3)'!$A$2:$V$154,8,0),0)</f>
        <v>RAJR</v>
      </c>
      <c r="I26" s="13">
        <f>IFERROR(VLOOKUP(A26,'WASH COAL RECEIPT &amp; GCV DAT (3)'!$A$2:$V$154,9,0),0)</f>
        <v>0</v>
      </c>
      <c r="J26" s="13" t="str">
        <f>IFERROR(VLOOKUP(A26,'WASH COAL RECEIPT &amp; GCV DAT (3)'!$A$2:$V$154,10,0),0)</f>
        <v>G10</v>
      </c>
      <c r="K26" s="15">
        <f>SUMIF('WASH COAL RECEIPT &amp; GCV DAT (3)'!$A$3:$A$154,'MASTER DATA FILE WASH COAL  (3)'!A26,'WASH COAL RECEIPT &amp; GCV DAT (3)'!$K$3:$K$154)</f>
        <v>4016.33</v>
      </c>
      <c r="L26" s="15">
        <f>SUMIF('WASH COAL RECEIPT &amp; GCV DAT (3)'!$A$3:$A$154,'MASTER DATA FILE WASH COAL  (3)'!A26,'WASH COAL RECEIPT &amp; GCV DAT (3)'!$L$3:$L$154)</f>
        <v>4048.53</v>
      </c>
      <c r="M26" s="15">
        <f t="shared" si="1"/>
        <v>-32.200000000000273</v>
      </c>
      <c r="N26" s="67">
        <f t="shared" si="2"/>
        <v>-129756.78324187172</v>
      </c>
      <c r="O26" s="15">
        <f>SUMIF('WASH COAL RECEIPT &amp; GCV DAT (3)'!$A$3:$A$154,'MASTER DATA FILE WASH COAL  (3)'!A26,'WASH COAL RECEIPT &amp; GCV DAT (3)'!$O$3:$O$154)</f>
        <v>2988.8777777777773</v>
      </c>
      <c r="P26" s="15">
        <f t="shared" si="3"/>
        <v>12004319.48522222</v>
      </c>
      <c r="Q26" s="15">
        <f>SUMIF('WASH COAL RECEIPT &amp; GCV DAT (3)'!$A$3:$A$154,'MASTER DATA FILE WASH COAL  (3)'!A26,'WASH COAL RECEIPT &amp; GCV DAT (3)'!$Q$3:$Q$154)</f>
        <v>2401776</v>
      </c>
      <c r="R26" s="16">
        <f>SUMIF('WASH COAL RECEIPT &amp; GCV DAT (3)'!$A$3:$A$233,'MASTER DATA FILE WASH COAL  (3)'!A26,'WASH COAL RECEIPT &amp; GCV DAT (3)'!$R$3:$R$233)+IF(H26=$J$234,($K$234*K26),0)+IF(H26=$J$235,($K$235*K26),0)</f>
        <v>16184660.286888888</v>
      </c>
      <c r="S26" s="15">
        <f t="shared" si="4"/>
        <v>4029.713765275485</v>
      </c>
      <c r="T26" s="15">
        <f>SUMIF('WASH COAL RECEIPT &amp; GCV DAT (3)'!$A$3:$A$154,'MASTER DATA FILE WASH COAL  (3)'!A26,'WASH COAL RECEIPT &amp; GCV DAT (3)'!$T$3:$T$154)</f>
        <v>3861</v>
      </c>
      <c r="U26" s="15">
        <f t="shared" si="5"/>
        <v>15631374.33</v>
      </c>
      <c r="V26" s="15">
        <f>SUMIF('WASH COAL RECEIPT &amp; GCV DAT (3)'!$A$3:$A$154,'MASTER DATA FILE WASH COAL  (3)'!A26,'WASH COAL RECEIPT &amp; GCV DAT (3)'!$V$3:$V$154)</f>
        <v>3823.3011483232544</v>
      </c>
      <c r="W26" s="15">
        <f t="shared" si="6"/>
        <v>15478749.398021147</v>
      </c>
      <c r="X26" s="13">
        <f t="shared" si="7"/>
        <v>16314417.07013076</v>
      </c>
      <c r="Y26" s="13"/>
      <c r="Z26" s="13"/>
      <c r="AB26">
        <v>4038.536871270247</v>
      </c>
      <c r="AC26" s="53">
        <f t="shared" si="8"/>
        <v>-215.23572294699261</v>
      </c>
      <c r="AE26" s="53">
        <f t="shared" si="0"/>
        <v>-215.23572294699261</v>
      </c>
      <c r="AF26">
        <v>25</v>
      </c>
      <c r="AJ26">
        <v>4041.02</v>
      </c>
      <c r="AK26" s="53">
        <f t="shared" si="9"/>
        <v>7.5100000000002183</v>
      </c>
    </row>
    <row r="27" spans="1:37" customFormat="1" ht="15.6" x14ac:dyDescent="0.3">
      <c r="A27" s="65">
        <v>15</v>
      </c>
      <c r="B27" s="57">
        <f>SUMIF('WASH COAL RECEIPT &amp; GCV DAT (3)'!$A$3:$A$97,A27,'WASH COAL RECEIPT &amp; GCV DAT (3)'!$B$3:$B$97)</f>
        <v>15</v>
      </c>
      <c r="C27" s="13">
        <f>SUMIF('WASH COAL RECEIPT &amp; GCV DAT (3)'!$A$3:$A$97,A27,'WASH COAL RECEIPT &amp; GCV DAT (3)'!$C$3:$C$97)</f>
        <v>462000150</v>
      </c>
      <c r="D27" s="66" t="str">
        <f>IFERROR(VLOOKUP(A27,'WASH COAL RECEIPT &amp; GCV DAT (3)'!A15:V114,4,0),0)</f>
        <v>30.12.2022</v>
      </c>
      <c r="E27" s="14">
        <f>IFERROR(VLOOKUP(A27,'WASH COAL RECEIPT &amp; GCV DAT (3)'!$A$2:$V$154,5,0),0)</f>
        <v>0</v>
      </c>
      <c r="F27" s="13">
        <f>SUMIF('WASH COAL RECEIPT &amp; GCV DAT (3)'!$A$3:$A$154,'MASTER DATA FILE WASH COAL  (3)'!A27,'WASH COAL RECEIPT &amp; GCV DAT (3)'!$F$3:$F$154)</f>
        <v>57</v>
      </c>
      <c r="G27" s="13" t="str">
        <f>IFERROR(VLOOKUP(A27,'WASH COAL RECEIPT &amp; GCV DAT (3)'!$A$2:$V$154,7,0),0)</f>
        <v>WCL</v>
      </c>
      <c r="H27" s="13" t="str">
        <f>IFERROR(VLOOKUP(A27,'WASH COAL RECEIPT &amp; GCV DAT (3)'!$A$2:$V$154,8,0),0)</f>
        <v>RAJR</v>
      </c>
      <c r="I27" s="13">
        <f>IFERROR(VLOOKUP(A27,'WASH COAL RECEIPT &amp; GCV DAT (3)'!$A$2:$V$154,9,0),0)</f>
        <v>0</v>
      </c>
      <c r="J27" s="13" t="str">
        <f>IFERROR(VLOOKUP(A27,'WASH COAL RECEIPT &amp; GCV DAT (3)'!$A$2:$V$154,10,0),0)</f>
        <v>G10</v>
      </c>
      <c r="K27" s="15">
        <f>SUMIF('WASH COAL RECEIPT &amp; GCV DAT (3)'!$A$3:$A$154,'MASTER DATA FILE WASH COAL  (3)'!A27,'WASH COAL RECEIPT &amp; GCV DAT (3)'!$K$3:$K$154)</f>
        <v>3968.45</v>
      </c>
      <c r="L27" s="15">
        <f>SUMIF('WASH COAL RECEIPT &amp; GCV DAT (3)'!$A$3:$A$154,'MASTER DATA FILE WASH COAL  (3)'!A27,'WASH COAL RECEIPT &amp; GCV DAT (3)'!$L$3:$L$154)</f>
        <v>3968.45</v>
      </c>
      <c r="M27" s="15">
        <f t="shared" si="1"/>
        <v>0</v>
      </c>
      <c r="N27" s="67">
        <f t="shared" si="2"/>
        <v>0</v>
      </c>
      <c r="O27" s="15">
        <f>SUMIF('WASH COAL RECEIPT &amp; GCV DAT (3)'!$A$3:$A$154,'MASTER DATA FILE WASH COAL  (3)'!A27,'WASH COAL RECEIPT &amp; GCV DAT (3)'!$O$3:$O$154)</f>
        <v>2988.8777777777773</v>
      </c>
      <c r="P27" s="15">
        <f t="shared" si="3"/>
        <v>11861212.01722222</v>
      </c>
      <c r="Q27" s="15">
        <f>SUMIF('WASH COAL RECEIPT &amp; GCV DAT (3)'!$A$3:$A$154,'MASTER DATA FILE WASH COAL  (3)'!A27,'WASH COAL RECEIPT &amp; GCV DAT (3)'!$Q$3:$Q$154)</f>
        <v>2480105</v>
      </c>
      <c r="R27" s="16">
        <f>SUMIF('WASH COAL RECEIPT &amp; GCV DAT (3)'!$A$3:$A$233,'MASTER DATA FILE WASH COAL  (3)'!A27,'WASH COAL RECEIPT &amp; GCV DAT (3)'!$R$3:$R$233)+IF(H27=$J$234,($K$234*K27),0)+IF(H27=$J$235,($K$235*K27),0)</f>
        <v>16098678.958888886</v>
      </c>
      <c r="S27" s="15">
        <f t="shared" si="4"/>
        <v>4056.6666983051032</v>
      </c>
      <c r="T27" s="15">
        <f>SUMIF('WASH COAL RECEIPT &amp; GCV DAT (3)'!$A$3:$A$154,'MASTER DATA FILE WASH COAL  (3)'!A27,'WASH COAL RECEIPT &amp; GCV DAT (3)'!$T$3:$T$154)</f>
        <v>3861</v>
      </c>
      <c r="U27" s="15">
        <f t="shared" si="5"/>
        <v>15322185.449999999</v>
      </c>
      <c r="V27" s="15">
        <f>SUMIF('WASH COAL RECEIPT &amp; GCV DAT (3)'!$A$3:$A$154,'MASTER DATA FILE WASH COAL  (3)'!A27,'WASH COAL RECEIPT &amp; GCV DAT (3)'!$V$3:$V$154)</f>
        <v>3819.2422258592474</v>
      </c>
      <c r="W27" s="15">
        <f t="shared" si="6"/>
        <v>15156471.81121113</v>
      </c>
      <c r="X27" s="13">
        <f t="shared" si="7"/>
        <v>16098678.958888886</v>
      </c>
      <c r="Y27" s="13"/>
      <c r="Z27" s="13"/>
      <c r="AB27">
        <v>4159.4126984126988</v>
      </c>
      <c r="AC27" s="53">
        <f t="shared" si="8"/>
        <v>-340.17047255345142</v>
      </c>
      <c r="AE27" s="53">
        <f t="shared" si="0"/>
        <v>-340.17047255345142</v>
      </c>
      <c r="AF27">
        <v>26</v>
      </c>
      <c r="AJ27">
        <v>3592.05</v>
      </c>
      <c r="AK27" s="53">
        <f t="shared" si="9"/>
        <v>376.39999999999964</v>
      </c>
    </row>
    <row r="28" spans="1:37" customFormat="1" ht="15.6" x14ac:dyDescent="0.3">
      <c r="A28" s="65">
        <v>9</v>
      </c>
      <c r="B28" s="57">
        <f>SUMIF('WASH COAL RECEIPT &amp; GCV DAT (3)'!$A$3:$A$97,A28,'WASH COAL RECEIPT &amp; GCV DAT (3)'!$B$3:$B$97)</f>
        <v>9</v>
      </c>
      <c r="C28" s="13">
        <f>SUMIF('WASH COAL RECEIPT &amp; GCV DAT (3)'!$A$3:$A$97,A28,'WASH COAL RECEIPT &amp; GCV DAT (3)'!$C$3:$C$97)</f>
        <v>452000012</v>
      </c>
      <c r="D28" s="66" t="str">
        <f>IFERROR(VLOOKUP(A28,'WASH COAL RECEIPT &amp; GCV DAT (3)'!A16:V115,4,0),0)</f>
        <v>29.12.2022</v>
      </c>
      <c r="E28" s="14">
        <f>IFERROR(VLOOKUP(A28,'WASH COAL RECEIPT &amp; GCV DAT (3)'!$A$2:$V$154,5,0),0)</f>
        <v>0</v>
      </c>
      <c r="F28" s="13">
        <f>SUMIF('WASH COAL RECEIPT &amp; GCV DAT (3)'!$A$3:$A$154,'MASTER DATA FILE WASH COAL  (3)'!A28,'WASH COAL RECEIPT &amp; GCV DAT (3)'!$F$3:$F$154)</f>
        <v>59</v>
      </c>
      <c r="G28" s="13" t="str">
        <f>IFERROR(VLOOKUP(A28,'WASH COAL RECEIPT &amp; GCV DAT (3)'!$A$2:$V$154,7,0),0)</f>
        <v>WCL</v>
      </c>
      <c r="H28" s="13" t="str">
        <f>IFERROR(VLOOKUP(A28,'WASH COAL RECEIPT &amp; GCV DAT (3)'!$A$2:$V$154,8,0),0)</f>
        <v>RAJR</v>
      </c>
      <c r="I28" s="13">
        <f>IFERROR(VLOOKUP(A28,'WASH COAL RECEIPT &amp; GCV DAT (3)'!$A$2:$V$154,9,0),0)</f>
        <v>0</v>
      </c>
      <c r="J28" s="13" t="str">
        <f>IFERROR(VLOOKUP(A28,'WASH COAL RECEIPT &amp; GCV DAT (3)'!$A$2:$V$154,10,0),0)</f>
        <v>G10</v>
      </c>
      <c r="K28" s="15">
        <f>SUMIF('WASH COAL RECEIPT &amp; GCV DAT (3)'!$A$3:$A$154,'MASTER DATA FILE WASH COAL  (3)'!A28,'WASH COAL RECEIPT &amp; GCV DAT (3)'!$K$3:$K$154)</f>
        <v>3816.48</v>
      </c>
      <c r="L28" s="15">
        <f>SUMIF('WASH COAL RECEIPT &amp; GCV DAT (3)'!$A$3:$A$154,'MASTER DATA FILE WASH COAL  (3)'!A28,'WASH COAL RECEIPT &amp; GCV DAT (3)'!$L$3:$L$154)</f>
        <v>3845.67</v>
      </c>
      <c r="M28" s="15">
        <f t="shared" si="1"/>
        <v>-29.190000000000055</v>
      </c>
      <c r="N28" s="67">
        <f t="shared" si="2"/>
        <v>-118300.395855532</v>
      </c>
      <c r="O28" s="15">
        <f>SUMIF('WASH COAL RECEIPT &amp; GCV DAT (3)'!$A$3:$A$154,'MASTER DATA FILE WASH COAL  (3)'!A28,'WASH COAL RECEIPT &amp; GCV DAT (3)'!$O$3:$O$154)</f>
        <v>2988.8777777777773</v>
      </c>
      <c r="P28" s="15">
        <f t="shared" si="3"/>
        <v>11406992.261333331</v>
      </c>
      <c r="Q28" s="15">
        <f>SUMIF('WASH COAL RECEIPT &amp; GCV DAT (3)'!$A$3:$A$154,'MASTER DATA FILE WASH COAL  (3)'!A28,'WASH COAL RECEIPT &amp; GCV DAT (3)'!$Q$3:$Q$154)</f>
        <v>2370264</v>
      </c>
      <c r="R28" s="16">
        <f>SUMIF('WASH COAL RECEIPT &amp; GCV DAT (3)'!$A$3:$A$233,'MASTER DATA FILE WASH COAL  (3)'!A28,'WASH COAL RECEIPT &amp; GCV DAT (3)'!$R$3:$R$233)+IF(H28=$J$234,($K$234*K28),0)+IF(H28=$J$235,($K$235*K28),0)</f>
        <v>15467320.82133333</v>
      </c>
      <c r="S28" s="15">
        <f t="shared" si="4"/>
        <v>4052.7713551055763</v>
      </c>
      <c r="T28" s="15">
        <f>SUMIF('WASH COAL RECEIPT &amp; GCV DAT (3)'!$A$3:$A$154,'MASTER DATA FILE WASH COAL  (3)'!A28,'WASH COAL RECEIPT &amp; GCV DAT (3)'!$T$3:$T$154)</f>
        <v>3861</v>
      </c>
      <c r="U28" s="15">
        <f t="shared" si="5"/>
        <v>14848131.870000001</v>
      </c>
      <c r="V28" s="15">
        <f>SUMIF('WASH COAL RECEIPT &amp; GCV DAT (3)'!$A$3:$A$154,'MASTER DATA FILE WASH COAL  (3)'!A28,'WASH COAL RECEIPT &amp; GCV DAT (3)'!$V$3:$V$154)</f>
        <v>3818.6724565756826</v>
      </c>
      <c r="W28" s="15">
        <f t="shared" si="6"/>
        <v>14685354.106079405</v>
      </c>
      <c r="X28" s="13">
        <f t="shared" si="7"/>
        <v>15585621.217188861</v>
      </c>
      <c r="Y28" s="13"/>
      <c r="Z28" s="13"/>
      <c r="AB28">
        <v>4177.0637842465758</v>
      </c>
      <c r="AC28" s="53">
        <f t="shared" si="8"/>
        <v>-358.39132767089313</v>
      </c>
      <c r="AE28" s="53">
        <f t="shared" si="0"/>
        <v>-358.39132767089313</v>
      </c>
      <c r="AF28">
        <v>27</v>
      </c>
      <c r="AJ28">
        <v>4019.12</v>
      </c>
      <c r="AK28" s="53">
        <f t="shared" si="9"/>
        <v>-173.44999999999982</v>
      </c>
    </row>
    <row r="29" spans="1:37" customFormat="1" ht="15.6" x14ac:dyDescent="0.3">
      <c r="A29" s="65">
        <v>37</v>
      </c>
      <c r="B29" s="57">
        <f>SUMIF('WASH COAL RECEIPT &amp; GCV DAT (3)'!$A$3:$A$97,A29,'WASH COAL RECEIPT &amp; GCV DAT (3)'!$B$3:$B$97)</f>
        <v>37</v>
      </c>
      <c r="C29" s="13">
        <f>SUMIF('WASH COAL RECEIPT &amp; GCV DAT (3)'!$A$3:$A$97,A29,'WASH COAL RECEIPT &amp; GCV DAT (3)'!$C$3:$C$97)</f>
        <v>262000578</v>
      </c>
      <c r="D29" s="66" t="str">
        <f>IFERROR(VLOOKUP(A29,'WASH COAL RECEIPT &amp; GCV DAT (3)'!A17:V116,4,0),0)</f>
        <v>04.01.2023</v>
      </c>
      <c r="E29" s="14">
        <f>IFERROR(VLOOKUP(A29,'WASH COAL RECEIPT &amp; GCV DAT (3)'!$A$2:$V$154,5,0),0)</f>
        <v>0</v>
      </c>
      <c r="F29" s="13">
        <f>SUMIF('WASH COAL RECEIPT &amp; GCV DAT (3)'!$A$3:$A$154,'MASTER DATA FILE WASH COAL  (3)'!A29,'WASH COAL RECEIPT &amp; GCV DAT (3)'!$F$3:$F$154)</f>
        <v>59</v>
      </c>
      <c r="G29" s="13" t="str">
        <f>IFERROR(VLOOKUP(A29,'WASH COAL RECEIPT &amp; GCV DAT (3)'!$A$2:$V$154,7,0),0)</f>
        <v>WCL</v>
      </c>
      <c r="H29" s="13" t="str">
        <f>IFERROR(VLOOKUP(A29,'WASH COAL RECEIPT &amp; GCV DAT (3)'!$A$2:$V$154,8,0),0)</f>
        <v>PRPI</v>
      </c>
      <c r="I29" s="13">
        <f>IFERROR(VLOOKUP(A29,'WASH COAL RECEIPT &amp; GCV DAT (3)'!$A$2:$V$154,9,0),0)</f>
        <v>0</v>
      </c>
      <c r="J29" s="13" t="str">
        <f>IFERROR(VLOOKUP(A29,'WASH COAL RECEIPT &amp; GCV DAT (3)'!$A$2:$V$154,10,0),0)</f>
        <v>G11</v>
      </c>
      <c r="K29" s="15">
        <f>SUMIF('WASH COAL RECEIPT &amp; GCV DAT (3)'!$A$3:$A$154,'MASTER DATA FILE WASH COAL  (3)'!A29,'WASH COAL RECEIPT &amp; GCV DAT (3)'!$K$3:$K$154)</f>
        <v>3980.1</v>
      </c>
      <c r="L29" s="15">
        <f>SUMIF('WASH COAL RECEIPT &amp; GCV DAT (3)'!$A$3:$A$154,'MASTER DATA FILE WASH COAL  (3)'!A29,'WASH COAL RECEIPT &amp; GCV DAT (3)'!$L$3:$L$154)</f>
        <v>3980.1</v>
      </c>
      <c r="M29" s="15">
        <f t="shared" si="1"/>
        <v>0</v>
      </c>
      <c r="N29" s="67">
        <f t="shared" si="2"/>
        <v>0</v>
      </c>
      <c r="O29" s="15">
        <f>SUMIF('WASH COAL RECEIPT &amp; GCV DAT (3)'!$A$3:$A$154,'MASTER DATA FILE WASH COAL  (3)'!A29,'WASH COAL RECEIPT &amp; GCV DAT (3)'!$O$3:$O$154)</f>
        <v>3091.3882352941168</v>
      </c>
      <c r="P29" s="15">
        <f t="shared" si="3"/>
        <v>12304034.315294115</v>
      </c>
      <c r="Q29" s="15">
        <f>SUMIF('WASH COAL RECEIPT &amp; GCV DAT (3)'!$A$3:$A$154,'MASTER DATA FILE WASH COAL  (3)'!A29,'WASH COAL RECEIPT &amp; GCV DAT (3)'!$Q$3:$Q$154)</f>
        <v>3031581</v>
      </c>
      <c r="R29" s="16">
        <f>SUMIF('WASH COAL RECEIPT &amp; GCV DAT (3)'!$A$3:$A$233,'MASTER DATA FILE WASH COAL  (3)'!A29,'WASH COAL RECEIPT &amp; GCV DAT (3)'!$R$3:$R$233)+IF(H29=$J$234,($K$234*K29),0)+IF(H29=$J$235,($K$235*K29),0)</f>
        <v>17041734.34623529</v>
      </c>
      <c r="S29" s="15">
        <f t="shared" si="4"/>
        <v>4281.7352192747139</v>
      </c>
      <c r="T29" s="15">
        <f>SUMIF('WASH COAL RECEIPT &amp; GCV DAT (3)'!$A$3:$A$154,'MASTER DATA FILE WASH COAL  (3)'!A29,'WASH COAL RECEIPT &amp; GCV DAT (3)'!$T$3:$T$154)</f>
        <v>4137</v>
      </c>
      <c r="U29" s="15">
        <f t="shared" si="5"/>
        <v>16465673.699999999</v>
      </c>
      <c r="V29" s="15">
        <f>SUMIF('WASH COAL RECEIPT &amp; GCV DAT (3)'!$A$3:$A$154,'MASTER DATA FILE WASH COAL  (3)'!A29,'WASH COAL RECEIPT &amp; GCV DAT (3)'!$V$3:$V$154)</f>
        <v>3773.0463036343608</v>
      </c>
      <c r="W29" s="15">
        <f t="shared" si="6"/>
        <v>15017101.59309512</v>
      </c>
      <c r="X29" s="13">
        <f t="shared" si="7"/>
        <v>17041734.34623529</v>
      </c>
      <c r="Y29" s="13"/>
      <c r="Z29" s="13"/>
      <c r="AB29">
        <v>3815.1143531431026</v>
      </c>
      <c r="AC29" s="53">
        <f t="shared" si="8"/>
        <v>-42.068049508741751</v>
      </c>
      <c r="AE29" s="53">
        <f t="shared" si="0"/>
        <v>-42.068049508741751</v>
      </c>
      <c r="AF29">
        <v>28</v>
      </c>
      <c r="AJ29">
        <v>3985.18</v>
      </c>
      <c r="AK29" s="53">
        <f t="shared" si="9"/>
        <v>-5.0799999999999272</v>
      </c>
    </row>
    <row r="30" spans="1:37" customFormat="1" ht="15.6" x14ac:dyDescent="0.3">
      <c r="A30" s="65">
        <v>78</v>
      </c>
      <c r="B30" s="57">
        <f>SUMIF('WASH COAL RECEIPT &amp; GCV DAT (3)'!$A$3:$A$97,A30,'WASH COAL RECEIPT &amp; GCV DAT (3)'!$B$3:$B$97)</f>
        <v>78</v>
      </c>
      <c r="C30" s="13">
        <f>SUMIF('WASH COAL RECEIPT &amp; GCV DAT (3)'!$A$3:$A$97,A30,'WASH COAL RECEIPT &amp; GCV DAT (3)'!$C$3:$C$97)</f>
        <v>262000580</v>
      </c>
      <c r="D30" s="66" t="str">
        <f>IFERROR(VLOOKUP(A30,'WASH COAL RECEIPT &amp; GCV DAT (3)'!A18:V180,4,0),0)</f>
        <v>11.01.2023</v>
      </c>
      <c r="E30" s="14">
        <f>IFERROR(VLOOKUP(A30,'WASH COAL RECEIPT &amp; GCV DAT (3)'!$A$2:$V$154,5,0),0)</f>
        <v>0</v>
      </c>
      <c r="F30" s="13">
        <f>SUMIF('WASH COAL RECEIPT &amp; GCV DAT (3)'!$A$3:$A$154,'MASTER DATA FILE WASH COAL  (3)'!A30,'WASH COAL RECEIPT &amp; GCV DAT (3)'!$F$3:$F$154)</f>
        <v>58</v>
      </c>
      <c r="G30" s="13" t="str">
        <f>IFERROR(VLOOKUP(A30,'WASH COAL RECEIPT &amp; GCV DAT (3)'!$A$2:$V$154,7,0),0)</f>
        <v>WCL</v>
      </c>
      <c r="H30" s="13" t="str">
        <f>IFERROR(VLOOKUP(A30,'WASH COAL RECEIPT &amp; GCV DAT (3)'!$A$2:$V$154,8,0),0)</f>
        <v>PRPI</v>
      </c>
      <c r="I30" s="13">
        <f>IFERROR(VLOOKUP(A30,'WASH COAL RECEIPT &amp; GCV DAT (3)'!$A$2:$V$154,9,0),0)</f>
        <v>0</v>
      </c>
      <c r="J30" s="13" t="str">
        <f>IFERROR(VLOOKUP(A30,'WASH COAL RECEIPT &amp; GCV DAT (3)'!$A$2:$V$154,10,0),0)</f>
        <v>G11</v>
      </c>
      <c r="K30" s="15">
        <f>SUMIF('WASH COAL RECEIPT &amp; GCV DAT (3)'!$A$3:$A$154,'MASTER DATA FILE WASH COAL  (3)'!A30,'WASH COAL RECEIPT &amp; GCV DAT (3)'!$K$3:$K$154)</f>
        <v>3985.77</v>
      </c>
      <c r="L30" s="15">
        <f>SUMIF('WASH COAL RECEIPT &amp; GCV DAT (3)'!$A$3:$A$154,'MASTER DATA FILE WASH COAL  (3)'!A30,'WASH COAL RECEIPT &amp; GCV DAT (3)'!$L$3:$L$154)</f>
        <v>3985.77</v>
      </c>
      <c r="M30" s="15">
        <f t="shared" si="1"/>
        <v>0</v>
      </c>
      <c r="N30" s="67">
        <f t="shared" si="2"/>
        <v>0</v>
      </c>
      <c r="O30" s="15">
        <f>SUMIF('WASH COAL RECEIPT &amp; GCV DAT (3)'!$A$3:$A$154,'MASTER DATA FILE WASH COAL  (3)'!A30,'WASH COAL RECEIPT &amp; GCV DAT (3)'!$O$3:$O$154)</f>
        <v>3091.3882352941173</v>
      </c>
      <c r="P30" s="15">
        <f t="shared" si="3"/>
        <v>12321562.486588234</v>
      </c>
      <c r="Q30" s="15">
        <f>SUMIF('WASH COAL RECEIPT &amp; GCV DAT (3)'!$A$3:$A$154,'MASTER DATA FILE WASH COAL  (3)'!A30,'WASH COAL RECEIPT &amp; GCV DAT (3)'!$Q$3:$Q$154)</f>
        <v>3006775</v>
      </c>
      <c r="R30" s="16">
        <f>SUMIF('WASH COAL RECEIPT &amp; GCV DAT (3)'!$A$3:$A$233,'MASTER DATA FILE WASH COAL  (3)'!A30,'WASH COAL RECEIPT &amp; GCV DAT (3)'!$R$3:$R$233)+IF(H30=$J$234,($K$234*K30),0)+IF(H30=$J$235,($K$235*K30),0)</f>
        <v>17036887.033070587</v>
      </c>
      <c r="S30" s="15">
        <f t="shared" si="4"/>
        <v>4274.4280360057373</v>
      </c>
      <c r="T30" s="15">
        <f>SUMIF('WASH COAL RECEIPT &amp; GCV DAT (3)'!$A$3:$A$154,'MASTER DATA FILE WASH COAL  (3)'!A30,'WASH COAL RECEIPT &amp; GCV DAT (3)'!$T$3:$T$154)</f>
        <v>3954</v>
      </c>
      <c r="U30" s="15">
        <f t="shared" si="5"/>
        <v>15759734.58</v>
      </c>
      <c r="V30" s="15">
        <f>SUMIF('WASH COAL RECEIPT &amp; GCV DAT (3)'!$A$3:$A$154,'MASTER DATA FILE WASH COAL  (3)'!A30,'WASH COAL RECEIPT &amp; GCV DAT (3)'!$V$3:$V$154)</f>
        <v>3850.1667211507029</v>
      </c>
      <c r="W30" s="15">
        <f t="shared" si="6"/>
        <v>15345879.012160838</v>
      </c>
      <c r="X30" s="13">
        <f t="shared" si="7"/>
        <v>17036887.033070587</v>
      </c>
      <c r="Y30" s="13"/>
      <c r="Z30" s="13"/>
      <c r="AB30">
        <v>3895.5320893107546</v>
      </c>
      <c r="AC30" s="53">
        <f t="shared" si="8"/>
        <v>-45.36536816005173</v>
      </c>
      <c r="AE30" s="53">
        <f t="shared" si="0"/>
        <v>-45.36536816005173</v>
      </c>
      <c r="AF30">
        <v>29</v>
      </c>
      <c r="AJ30">
        <v>3882.05</v>
      </c>
      <c r="AK30" s="53">
        <f t="shared" si="9"/>
        <v>103.7199999999998</v>
      </c>
    </row>
    <row r="31" spans="1:37" customFormat="1" ht="15.6" x14ac:dyDescent="0.3">
      <c r="A31" s="65">
        <v>85</v>
      </c>
      <c r="B31" s="57">
        <f>SUMIF('WASH COAL RECEIPT &amp; GCV DAT (3)'!$A$3:$A$97,A31,'WASH COAL RECEIPT &amp; GCV DAT (3)'!$B$3:$B$97)</f>
        <v>85</v>
      </c>
      <c r="C31" s="13">
        <f>SUMIF('WASH COAL RECEIPT &amp; GCV DAT (3)'!$A$3:$A$97,A31,'WASH COAL RECEIPT &amp; GCV DAT (3)'!$C$3:$C$97)</f>
        <v>262000581</v>
      </c>
      <c r="D31" s="66" t="str">
        <f>IFERROR(VLOOKUP(A31,'WASH COAL RECEIPT &amp; GCV DAT (3)'!A19:V117,4,0),0)</f>
        <v>13.01.2023</v>
      </c>
      <c r="E31" s="14">
        <f>IFERROR(VLOOKUP(A31,'WASH COAL RECEIPT &amp; GCV DAT (3)'!$A$2:$V$154,5,0),0)</f>
        <v>0</v>
      </c>
      <c r="F31" s="13">
        <f>SUMIF('WASH COAL RECEIPT &amp; GCV DAT (3)'!$A$3:$A$154,'MASTER DATA FILE WASH COAL  (3)'!A31,'WASH COAL RECEIPT &amp; GCV DAT (3)'!$F$3:$F$154)</f>
        <v>57</v>
      </c>
      <c r="G31" s="13" t="str">
        <f>IFERROR(VLOOKUP(A31,'WASH COAL RECEIPT &amp; GCV DAT (3)'!$A$2:$V$154,7,0),0)</f>
        <v>WCL</v>
      </c>
      <c r="H31" s="13" t="str">
        <f>IFERROR(VLOOKUP(A31,'WASH COAL RECEIPT &amp; GCV DAT (3)'!$A$2:$V$154,8,0),0)</f>
        <v>PRPI</v>
      </c>
      <c r="I31" s="13">
        <f>IFERROR(VLOOKUP(A31,'WASH COAL RECEIPT &amp; GCV DAT (3)'!$A$2:$V$154,9,0),0)</f>
        <v>0</v>
      </c>
      <c r="J31" s="13" t="str">
        <f>IFERROR(VLOOKUP(A31,'WASH COAL RECEIPT &amp; GCV DAT (3)'!$A$2:$V$154,10,0),0)</f>
        <v>G11</v>
      </c>
      <c r="K31" s="15">
        <f>SUMIF('WASH COAL RECEIPT &amp; GCV DAT (3)'!$A$3:$A$154,'MASTER DATA FILE WASH COAL  (3)'!A31,'WASH COAL RECEIPT &amp; GCV DAT (3)'!$K$3:$K$154)</f>
        <v>3914</v>
      </c>
      <c r="L31" s="15">
        <f>SUMIF('WASH COAL RECEIPT &amp; GCV DAT (3)'!$A$3:$A$154,'MASTER DATA FILE WASH COAL  (3)'!A31,'WASH COAL RECEIPT &amp; GCV DAT (3)'!$L$3:$L$154)</f>
        <v>3930.9</v>
      </c>
      <c r="M31" s="15">
        <f t="shared" si="1"/>
        <v>-16.900000000000091</v>
      </c>
      <c r="N31" s="67">
        <f t="shared" si="2"/>
        <v>-72166.087261054228</v>
      </c>
      <c r="O31" s="15">
        <f>SUMIF('WASH COAL RECEIPT &amp; GCV DAT (3)'!$A$3:$A$154,'MASTER DATA FILE WASH COAL  (3)'!A31,'WASH COAL RECEIPT &amp; GCV DAT (3)'!$O$3:$O$154)</f>
        <v>3091.3882352941177</v>
      </c>
      <c r="P31" s="15">
        <f t="shared" si="3"/>
        <v>12099693.552941177</v>
      </c>
      <c r="Q31" s="15">
        <f>SUMIF('WASH COAL RECEIPT &amp; GCV DAT (3)'!$A$3:$A$154,'MASTER DATA FILE WASH COAL  (3)'!A31,'WASH COAL RECEIPT &amp; GCV DAT (3)'!$Q$3:$Q$154)</f>
        <v>2936017</v>
      </c>
      <c r="R31" s="16">
        <f>SUMIF('WASH COAL RECEIPT &amp; GCV DAT (3)'!$A$3:$A$233,'MASTER DATA FILE WASH COAL  (3)'!A31,'WASH COAL RECEIPT &amp; GCV DAT (3)'!$R$3:$R$233)+IF(H31=$J$234,($K$234*K31),0)+IF(H31=$J$235,($K$235*K31),0)</f>
        <v>16713495.002352942</v>
      </c>
      <c r="S31" s="15">
        <f t="shared" si="4"/>
        <v>4270.182678168866</v>
      </c>
      <c r="T31" s="15">
        <f>SUMIF('WASH COAL RECEIPT &amp; GCV DAT (3)'!$A$3:$A$154,'MASTER DATA FILE WASH COAL  (3)'!A31,'WASH COAL RECEIPT &amp; GCV DAT (3)'!$T$3:$T$154)</f>
        <v>3954</v>
      </c>
      <c r="U31" s="15">
        <f t="shared" si="5"/>
        <v>15542778.6</v>
      </c>
      <c r="V31" s="15">
        <f>SUMIF('WASH COAL RECEIPT &amp; GCV DAT (3)'!$A$3:$A$154,'MASTER DATA FILE WASH COAL  (3)'!A31,'WASH COAL RECEIPT &amp; GCV DAT (3)'!$V$3:$V$154)</f>
        <v>3951.8424655723256</v>
      </c>
      <c r="W31" s="15">
        <f t="shared" si="6"/>
        <v>15534297.547918255</v>
      </c>
      <c r="X31" s="13">
        <f t="shared" si="7"/>
        <v>16785661.089613996</v>
      </c>
      <c r="Y31" s="13"/>
      <c r="Z31" s="13"/>
      <c r="AB31">
        <v>4037.8386257157731</v>
      </c>
      <c r="AC31" s="53">
        <f t="shared" si="8"/>
        <v>-85.996160143447469</v>
      </c>
      <c r="AE31" s="53">
        <f t="shared" si="0"/>
        <v>-85.996160143447469</v>
      </c>
      <c r="AF31">
        <v>30</v>
      </c>
      <c r="AJ31">
        <v>4184.75</v>
      </c>
      <c r="AK31" s="53">
        <f t="shared" si="9"/>
        <v>-253.84999999999991</v>
      </c>
    </row>
    <row r="32" spans="1:37" customFormat="1" ht="15.6" x14ac:dyDescent="0.3">
      <c r="A32" s="65">
        <v>93</v>
      </c>
      <c r="B32" s="57">
        <f>SUMIF('WASH COAL RECEIPT &amp; GCV DAT (3)'!$A$3:$A$97,A32,'WASH COAL RECEIPT &amp; GCV DAT (3)'!$B$3:$B$97)</f>
        <v>93</v>
      </c>
      <c r="C32" s="13">
        <f>SUMIF('WASH COAL RECEIPT &amp; GCV DAT (3)'!$A$3:$A$97,A32,'WASH COAL RECEIPT &amp; GCV DAT (3)'!$C$3:$C$97)</f>
        <v>262000583</v>
      </c>
      <c r="D32" s="66" t="str">
        <f>IFERROR(VLOOKUP(A32,'WASH COAL RECEIPT &amp; GCV DAT (3)'!A20:V118,4,0),0)</f>
        <v>15.01.2023</v>
      </c>
      <c r="E32" s="14">
        <f>IFERROR(VLOOKUP(A32,'WASH COAL RECEIPT &amp; GCV DAT (3)'!$A$2:$V$154,5,0),0)</f>
        <v>0</v>
      </c>
      <c r="F32" s="13">
        <f>SUMIF('WASH COAL RECEIPT &amp; GCV DAT (3)'!$A$3:$A$154,'MASTER DATA FILE WASH COAL  (3)'!A32,'WASH COAL RECEIPT &amp; GCV DAT (3)'!$F$3:$F$154)</f>
        <v>58</v>
      </c>
      <c r="G32" s="13" t="str">
        <f>IFERROR(VLOOKUP(A32,'WASH COAL RECEIPT &amp; GCV DAT (3)'!$A$2:$V$154,7,0),0)</f>
        <v>WCL</v>
      </c>
      <c r="H32" s="13" t="str">
        <f>IFERROR(VLOOKUP(A32,'WASH COAL RECEIPT &amp; GCV DAT (3)'!$A$2:$V$154,8,0),0)</f>
        <v>PRPI</v>
      </c>
      <c r="I32" s="13">
        <f>IFERROR(VLOOKUP(A32,'WASH COAL RECEIPT &amp; GCV DAT (3)'!$A$2:$V$154,9,0),0)</f>
        <v>0</v>
      </c>
      <c r="J32" s="13" t="str">
        <f>IFERROR(VLOOKUP(A32,'WASH COAL RECEIPT &amp; GCV DAT (3)'!$A$2:$V$154,10,0),0)</f>
        <v>G11</v>
      </c>
      <c r="K32" s="15">
        <f>SUMIF('WASH COAL RECEIPT &amp; GCV DAT (3)'!$A$3:$A$154,'MASTER DATA FILE WASH COAL  (3)'!A32,'WASH COAL RECEIPT &amp; GCV DAT (3)'!$K$3:$K$154)</f>
        <v>4002.15</v>
      </c>
      <c r="L32" s="15">
        <f>SUMIF('WASH COAL RECEIPT &amp; GCV DAT (3)'!$A$3:$A$154,'MASTER DATA FILE WASH COAL  (3)'!A32,'WASH COAL RECEIPT &amp; GCV DAT (3)'!$L$3:$L$154)</f>
        <v>4013.6</v>
      </c>
      <c r="M32" s="15">
        <f t="shared" si="1"/>
        <v>-11.449999999999818</v>
      </c>
      <c r="N32" s="67">
        <f t="shared" si="2"/>
        <v>-48890.615853111274</v>
      </c>
      <c r="O32" s="15">
        <f>SUMIF('WASH COAL RECEIPT &amp; GCV DAT (3)'!$A$3:$A$154,'MASTER DATA FILE WASH COAL  (3)'!A32,'WASH COAL RECEIPT &amp; GCV DAT (3)'!$O$3:$O$154)</f>
        <v>3091.3882352941177</v>
      </c>
      <c r="P32" s="15">
        <f t="shared" si="3"/>
        <v>12372199.425882354</v>
      </c>
      <c r="Q32" s="15">
        <f>SUMIF('WASH COAL RECEIPT &amp; GCV DAT (3)'!$A$3:$A$154,'MASTER DATA FILE WASH COAL  (3)'!A32,'WASH COAL RECEIPT &amp; GCV DAT (3)'!$Q$3:$Q$154)</f>
        <v>3001101</v>
      </c>
      <c r="R32" s="16">
        <f>SUMIF('WASH COAL RECEIPT &amp; GCV DAT (3)'!$A$3:$A$233,'MASTER DATA FILE WASH COAL  (3)'!A32,'WASH COAL RECEIPT &amp; GCV DAT (3)'!$R$3:$R$233)+IF(H32=$J$234,($K$234*K32),0)+IF(H32=$J$235,($K$235*K32),0)</f>
        <v>17088871.461705886</v>
      </c>
      <c r="S32" s="15">
        <f t="shared" si="4"/>
        <v>4269.9227819311836</v>
      </c>
      <c r="T32" s="15">
        <f>SUMIF('WASH COAL RECEIPT &amp; GCV DAT (3)'!$A$3:$A$154,'MASTER DATA FILE WASH COAL  (3)'!A32,'WASH COAL RECEIPT &amp; GCV DAT (3)'!$T$3:$T$154)</f>
        <v>3954</v>
      </c>
      <c r="U32" s="15">
        <f t="shared" si="5"/>
        <v>15869774.4</v>
      </c>
      <c r="V32" s="15">
        <f>SUMIF('WASH COAL RECEIPT &amp; GCV DAT (3)'!$A$3:$A$154,'MASTER DATA FILE WASH COAL  (3)'!A32,'WASH COAL RECEIPT &amp; GCV DAT (3)'!$V$3:$V$154)</f>
        <v>3609.6340188679246</v>
      </c>
      <c r="W32" s="15">
        <f t="shared" si="6"/>
        <v>14487627.098128302</v>
      </c>
      <c r="X32" s="13">
        <f t="shared" si="7"/>
        <v>17137762.077558998</v>
      </c>
      <c r="Y32" s="13"/>
      <c r="Z32" s="13"/>
      <c r="AB32">
        <v>4005.7080428675472</v>
      </c>
      <c r="AC32" s="53">
        <f t="shared" si="8"/>
        <v>-396.07402399962257</v>
      </c>
      <c r="AE32" s="53">
        <f t="shared" si="0"/>
        <v>-396.07402399962257</v>
      </c>
      <c r="AF32">
        <v>31</v>
      </c>
      <c r="AJ32">
        <v>3881.15</v>
      </c>
      <c r="AK32" s="53">
        <f t="shared" si="9"/>
        <v>132.44999999999982</v>
      </c>
    </row>
    <row r="33" spans="1:37" customFormat="1" ht="15.6" x14ac:dyDescent="0.3">
      <c r="A33" s="65">
        <v>102</v>
      </c>
      <c r="B33" s="57">
        <f>SUMIF('WASH COAL RECEIPT &amp; GCV DAT (3)'!$A$3:$A$97,A33,'WASH COAL RECEIPT &amp; GCV DAT (3)'!$B$3:$B$97)</f>
        <v>102</v>
      </c>
      <c r="C33" s="13">
        <f>SUMIF('WASH COAL RECEIPT &amp; GCV DAT (3)'!$A$3:$A$97,A33,'WASH COAL RECEIPT &amp; GCV DAT (3)'!$C$3:$C$97)</f>
        <v>262000584</v>
      </c>
      <c r="D33" s="66" t="str">
        <f>IFERROR(VLOOKUP(A33,'WASH COAL RECEIPT &amp; GCV DAT (3)'!A21:V119,4,0),0)</f>
        <v>15.01.2023</v>
      </c>
      <c r="E33" s="14">
        <f>IFERROR(VLOOKUP(A33,'WASH COAL RECEIPT &amp; GCV DAT (3)'!$A$2:$V$154,5,0),0)</f>
        <v>0</v>
      </c>
      <c r="F33" s="13">
        <f>SUMIF('WASH COAL RECEIPT &amp; GCV DAT (3)'!$A$3:$A$154,'MASTER DATA FILE WASH COAL  (3)'!A33,'WASH COAL RECEIPT &amp; GCV DAT (3)'!$F$3:$F$154)</f>
        <v>57</v>
      </c>
      <c r="G33" s="13" t="str">
        <f>IFERROR(VLOOKUP(A33,'WASH COAL RECEIPT &amp; GCV DAT (3)'!$A$2:$V$154,7,0),0)</f>
        <v>WCL</v>
      </c>
      <c r="H33" s="13" t="str">
        <f>IFERROR(VLOOKUP(A33,'WASH COAL RECEIPT &amp; GCV DAT (3)'!$A$2:$V$154,8,0),0)</f>
        <v>PRPI</v>
      </c>
      <c r="I33" s="13">
        <f>IFERROR(VLOOKUP(A33,'WASH COAL RECEIPT &amp; GCV DAT (3)'!$A$2:$V$154,9,0),0)</f>
        <v>0</v>
      </c>
      <c r="J33" s="13" t="str">
        <f>IFERROR(VLOOKUP(A33,'WASH COAL RECEIPT &amp; GCV DAT (3)'!$A$2:$V$154,10,0),0)</f>
        <v>G11</v>
      </c>
      <c r="K33" s="15">
        <f>SUMIF('WASH COAL RECEIPT &amp; GCV DAT (3)'!$A$3:$A$154,'MASTER DATA FILE WASH COAL  (3)'!A33,'WASH COAL RECEIPT &amp; GCV DAT (3)'!$K$3:$K$154)</f>
        <v>4005.38</v>
      </c>
      <c r="L33" s="15">
        <f>SUMIF('WASH COAL RECEIPT &amp; GCV DAT (3)'!$A$3:$A$154,'MASTER DATA FILE WASH COAL  (3)'!A33,'WASH COAL RECEIPT &amp; GCV DAT (3)'!$L$3:$L$154)</f>
        <v>4005.38</v>
      </c>
      <c r="M33" s="15">
        <f t="shared" si="1"/>
        <v>0</v>
      </c>
      <c r="N33" s="67">
        <f t="shared" si="2"/>
        <v>0</v>
      </c>
      <c r="O33" s="15">
        <f>SUMIF('WASH COAL RECEIPT &amp; GCV DAT (3)'!$A$3:$A$154,'MASTER DATA FILE WASH COAL  (3)'!A33,'WASH COAL RECEIPT &amp; GCV DAT (3)'!$O$3:$O$154)</f>
        <v>3091.3882352941173</v>
      </c>
      <c r="P33" s="15">
        <f t="shared" si="3"/>
        <v>12382184.609882351</v>
      </c>
      <c r="Q33" s="15">
        <f>SUMIF('WASH COAL RECEIPT &amp; GCV DAT (3)'!$A$3:$A$154,'MASTER DATA FILE WASH COAL  (3)'!A33,'WASH COAL RECEIPT &amp; GCV DAT (3)'!$Q$3:$Q$154)</f>
        <v>2997253</v>
      </c>
      <c r="R33" s="16">
        <f>SUMIF('WASH COAL RECEIPT &amp; GCV DAT (3)'!$A$3:$A$233,'MASTER DATA FILE WASH COAL  (3)'!A33,'WASH COAL RECEIPT &amp; GCV DAT (3)'!$R$3:$R$233)+IF(H33=$J$234,($K$234*K33),0)+IF(H33=$J$235,($K$235*K33),0)</f>
        <v>17096393.225105882</v>
      </c>
      <c r="S33" s="15">
        <f t="shared" si="4"/>
        <v>4268.3573656197113</v>
      </c>
      <c r="T33" s="15">
        <f>SUMIF('WASH COAL RECEIPT &amp; GCV DAT (3)'!$A$3:$A$154,'MASTER DATA FILE WASH COAL  (3)'!A33,'WASH COAL RECEIPT &amp; GCV DAT (3)'!$T$3:$T$154)</f>
        <v>3954</v>
      </c>
      <c r="U33" s="15">
        <f t="shared" si="5"/>
        <v>15837272.52</v>
      </c>
      <c r="V33" s="15">
        <f>SUMIF('WASH COAL RECEIPT &amp; GCV DAT (3)'!$A$3:$A$154,'MASTER DATA FILE WASH COAL  (3)'!A33,'WASH COAL RECEIPT &amp; GCV DAT (3)'!$V$3:$V$154)</f>
        <v>3529.7940796273701</v>
      </c>
      <c r="W33" s="15">
        <f t="shared" si="6"/>
        <v>14138166.610657876</v>
      </c>
      <c r="X33" s="13">
        <f t="shared" si="7"/>
        <v>17096393.225105882</v>
      </c>
      <c r="Y33" s="13"/>
      <c r="Z33" s="13"/>
      <c r="AB33">
        <v>3836.2491957966972</v>
      </c>
      <c r="AC33" s="53">
        <f t="shared" si="8"/>
        <v>-306.45511616932708</v>
      </c>
      <c r="AE33" s="53">
        <f t="shared" si="0"/>
        <v>-306.45511616932708</v>
      </c>
      <c r="AF33">
        <v>32</v>
      </c>
      <c r="AJ33">
        <v>4157.7</v>
      </c>
      <c r="AK33" s="53">
        <f t="shared" si="9"/>
        <v>-152.31999999999971</v>
      </c>
    </row>
    <row r="34" spans="1:37" customFormat="1" ht="15.6" x14ac:dyDescent="0.3">
      <c r="A34" s="65">
        <v>126</v>
      </c>
      <c r="B34" s="57">
        <f>SUMIF('WASH COAL RECEIPT &amp; GCV DAT (3)'!$A$3:$A$97,A34,'WASH COAL RECEIPT &amp; GCV DAT (3)'!$B$3:$B$97)</f>
        <v>126</v>
      </c>
      <c r="C34" s="13">
        <f>SUMIF('WASH COAL RECEIPT &amp; GCV DAT (3)'!$A$3:$A$97,A34,'WASH COAL RECEIPT &amp; GCV DAT (3)'!$C$3:$C$97)</f>
        <v>262000586</v>
      </c>
      <c r="D34" s="66" t="str">
        <f>IFERROR(VLOOKUP(A34,'WASH COAL RECEIPT &amp; GCV DAT (3)'!A22:V120,4,0),0)</f>
        <v>19.01.2023</v>
      </c>
      <c r="E34" s="14">
        <f>IFERROR(VLOOKUP(A34,'WASH COAL RECEIPT &amp; GCV DAT (3)'!$A$2:$V$154,5,0),0)</f>
        <v>0</v>
      </c>
      <c r="F34" s="13">
        <f>SUMIF('WASH COAL RECEIPT &amp; GCV DAT (3)'!$A$3:$A$154,'MASTER DATA FILE WASH COAL  (3)'!A34,'WASH COAL RECEIPT &amp; GCV DAT (3)'!$F$3:$F$154)</f>
        <v>59</v>
      </c>
      <c r="G34" s="13" t="str">
        <f>IFERROR(VLOOKUP(A34,'WASH COAL RECEIPT &amp; GCV DAT (3)'!$A$2:$V$154,7,0),0)</f>
        <v>WCL</v>
      </c>
      <c r="H34" s="13" t="str">
        <f>IFERROR(VLOOKUP(A34,'WASH COAL RECEIPT &amp; GCV DAT (3)'!$A$2:$V$154,8,0),0)</f>
        <v>PRPI</v>
      </c>
      <c r="I34" s="13">
        <f>IFERROR(VLOOKUP(A34,'WASH COAL RECEIPT &amp; GCV DAT (3)'!$A$2:$V$154,9,0),0)</f>
        <v>0</v>
      </c>
      <c r="J34" s="13" t="str">
        <f>IFERROR(VLOOKUP(A34,'WASH COAL RECEIPT &amp; GCV DAT (3)'!$A$2:$V$154,10,0),0)</f>
        <v>G11</v>
      </c>
      <c r="K34" s="15">
        <f>SUMIF('WASH COAL RECEIPT &amp; GCV DAT (3)'!$A$3:$A$154,'MASTER DATA FILE WASH COAL  (3)'!A34,'WASH COAL RECEIPT &amp; GCV DAT (3)'!$K$3:$K$154)</f>
        <v>3945.62</v>
      </c>
      <c r="L34" s="15">
        <f>SUMIF('WASH COAL RECEIPT &amp; GCV DAT (3)'!$A$3:$A$154,'MASTER DATA FILE WASH COAL  (3)'!A34,'WASH COAL RECEIPT &amp; GCV DAT (3)'!$L$3:$L$154)</f>
        <v>4031.44</v>
      </c>
      <c r="M34" s="15">
        <f t="shared" si="1"/>
        <v>-85.820000000000164</v>
      </c>
      <c r="N34" s="67">
        <f t="shared" si="2"/>
        <v>-366356.23202629853</v>
      </c>
      <c r="O34" s="15">
        <f>SUMIF('WASH COAL RECEIPT &amp; GCV DAT (3)'!$A$3:$A$154,'MASTER DATA FILE WASH COAL  (3)'!A34,'WASH COAL RECEIPT &amp; GCV DAT (3)'!$O$3:$O$154)</f>
        <v>3091.3882352941177</v>
      </c>
      <c r="P34" s="15">
        <f t="shared" si="3"/>
        <v>12197443.248941176</v>
      </c>
      <c r="Q34" s="15">
        <f>SUMIF('WASH COAL RECEIPT &amp; GCV DAT (3)'!$A$3:$A$154,'MASTER DATA FILE WASH COAL  (3)'!A34,'WASH COAL RECEIPT &amp; GCV DAT (3)'!$Q$3:$Q$154)</f>
        <v>2954640</v>
      </c>
      <c r="R34" s="16">
        <f>SUMIF('WASH COAL RECEIPT &amp; GCV DAT (3)'!$A$3:$A$233,'MASTER DATA FILE WASH COAL  (3)'!A34,'WASH COAL RECEIPT &amp; GCV DAT (3)'!$R$3:$R$233)+IF(H34=$J$234,($K$234*K34),0)+IF(H34=$J$235,($K$235*K34),0)</f>
        <v>16843422.001952939</v>
      </c>
      <c r="S34" s="15">
        <f t="shared" si="4"/>
        <v>4268.8910746480751</v>
      </c>
      <c r="T34" s="15">
        <f>SUMIF('WASH COAL RECEIPT &amp; GCV DAT (3)'!$A$3:$A$154,'MASTER DATA FILE WASH COAL  (3)'!A34,'WASH COAL RECEIPT &amp; GCV DAT (3)'!$T$3:$T$154)</f>
        <v>3954</v>
      </c>
      <c r="U34" s="15">
        <f t="shared" si="5"/>
        <v>15940313.76</v>
      </c>
      <c r="V34" s="15">
        <f>SUMIF('WASH COAL RECEIPT &amp; GCV DAT (3)'!$A$3:$A$154,'MASTER DATA FILE WASH COAL  (3)'!A34,'WASH COAL RECEIPT &amp; GCV DAT (3)'!$V$3:$V$154)</f>
        <v>3432.4182574384131</v>
      </c>
      <c r="W34" s="15">
        <f t="shared" si="6"/>
        <v>13837588.259767516</v>
      </c>
      <c r="X34" s="13">
        <f t="shared" si="7"/>
        <v>17209778.233979236</v>
      </c>
      <c r="Y34" s="13"/>
      <c r="Z34" s="13"/>
      <c r="AB34">
        <v>3982.447189097104</v>
      </c>
      <c r="AC34" s="53">
        <f t="shared" si="8"/>
        <v>-550.02893165869091</v>
      </c>
      <c r="AE34" s="53">
        <f t="shared" si="0"/>
        <v>-550.02893165869091</v>
      </c>
      <c r="AF34">
        <v>33</v>
      </c>
      <c r="AJ34">
        <v>4008.05</v>
      </c>
      <c r="AK34" s="53">
        <f t="shared" si="9"/>
        <v>23.389999999999873</v>
      </c>
    </row>
    <row r="35" spans="1:37" customFormat="1" ht="15.6" x14ac:dyDescent="0.3">
      <c r="A35" s="65">
        <v>161</v>
      </c>
      <c r="B35" s="57">
        <f>SUMIF('WASH COAL RECEIPT &amp; GCV DAT (3)'!$A$3:$A$97,A35,'WASH COAL RECEIPT &amp; GCV DAT (3)'!$B$3:$B$97)</f>
        <v>161</v>
      </c>
      <c r="C35" s="13">
        <f>SUMIF('WASH COAL RECEIPT &amp; GCV DAT (3)'!$A$3:$A$97,A35,'WASH COAL RECEIPT &amp; GCV DAT (3)'!$C$3:$C$97)</f>
        <v>262000587</v>
      </c>
      <c r="D35" s="66" t="str">
        <f>IFERROR(VLOOKUP(A35,'WASH COAL RECEIPT &amp; GCV DAT (3)'!A23:V121,4,0),0)</f>
        <v>24.01.2023</v>
      </c>
      <c r="E35" s="14">
        <f>IFERROR(VLOOKUP(A35,'WASH COAL RECEIPT &amp; GCV DAT (3)'!$A$2:$V$154,5,0),0)</f>
        <v>0</v>
      </c>
      <c r="F35" s="13">
        <f>SUMIF('WASH COAL RECEIPT &amp; GCV DAT (3)'!$A$3:$A$154,'MASTER DATA FILE WASH COAL  (3)'!A35,'WASH COAL RECEIPT &amp; GCV DAT (3)'!$F$3:$F$154)</f>
        <v>59</v>
      </c>
      <c r="G35" s="13" t="str">
        <f>IFERROR(VLOOKUP(A35,'WASH COAL RECEIPT &amp; GCV DAT (3)'!$A$2:$V$154,7,0),0)</f>
        <v>WCL</v>
      </c>
      <c r="H35" s="13" t="str">
        <f>IFERROR(VLOOKUP(A35,'WASH COAL RECEIPT &amp; GCV DAT (3)'!$A$2:$V$154,8,0),0)</f>
        <v>PRPI</v>
      </c>
      <c r="I35" s="13">
        <f>IFERROR(VLOOKUP(A35,'WASH COAL RECEIPT &amp; GCV DAT (3)'!$A$2:$V$154,9,0),0)</f>
        <v>0</v>
      </c>
      <c r="J35" s="13" t="str">
        <f>IFERROR(VLOOKUP(A35,'WASH COAL RECEIPT &amp; GCV DAT (3)'!$A$2:$V$154,10,0),0)</f>
        <v>G11</v>
      </c>
      <c r="K35" s="15">
        <f>SUMIF('WASH COAL RECEIPT &amp; GCV DAT (3)'!$A$3:$A$154,'MASTER DATA FILE WASH COAL  (3)'!A35,'WASH COAL RECEIPT &amp; GCV DAT (3)'!$K$3:$K$154)</f>
        <v>3986.45</v>
      </c>
      <c r="L35" s="15">
        <f>SUMIF('WASH COAL RECEIPT &amp; GCV DAT (3)'!$A$3:$A$154,'MASTER DATA FILE WASH COAL  (3)'!A35,'WASH COAL RECEIPT &amp; GCV DAT (3)'!$L$3:$L$154)</f>
        <v>4025.94</v>
      </c>
      <c r="M35" s="15">
        <f t="shared" si="1"/>
        <v>-39.490000000000236</v>
      </c>
      <c r="N35" s="67">
        <f t="shared" si="2"/>
        <v>-168738.85632289824</v>
      </c>
      <c r="O35" s="15">
        <f>SUMIF('WASH COAL RECEIPT &amp; GCV DAT (3)'!$A$3:$A$154,'MASTER DATA FILE WASH COAL  (3)'!A35,'WASH COAL RECEIPT &amp; GCV DAT (3)'!$O$3:$O$154)</f>
        <v>3091.3882352941177</v>
      </c>
      <c r="P35" s="15">
        <f t="shared" si="3"/>
        <v>12323664.630588235</v>
      </c>
      <c r="Q35" s="15">
        <f>SUMIF('WASH COAL RECEIPT &amp; GCV DAT (3)'!$A$3:$A$154,'MASTER DATA FILE WASH COAL  (3)'!A35,'WASH COAL RECEIPT &amp; GCV DAT (3)'!$Q$3:$Q$154)</f>
        <v>3001402</v>
      </c>
      <c r="R35" s="16">
        <f>SUMIF('WASH COAL RECEIPT &amp; GCV DAT (3)'!$A$3:$A$233,'MASTER DATA FILE WASH COAL  (3)'!A35,'WASH COAL RECEIPT &amp; GCV DAT (3)'!$R$3:$R$233)+IF(H35=$J$234,($K$234*K35),0)+IF(H35=$J$235,($K$235*K35),0)</f>
        <v>17033907.667470589</v>
      </c>
      <c r="S35" s="15">
        <f t="shared" si="4"/>
        <v>4272.9515402101097</v>
      </c>
      <c r="T35" s="15">
        <f>SUMIF('WASH COAL RECEIPT &amp; GCV DAT (3)'!$A$3:$A$154,'MASTER DATA FILE WASH COAL  (3)'!A35,'WASH COAL RECEIPT &amp; GCV DAT (3)'!$T$3:$T$154)</f>
        <v>4118</v>
      </c>
      <c r="U35" s="15">
        <f t="shared" si="5"/>
        <v>16578820.92</v>
      </c>
      <c r="V35" s="15">
        <f>SUMIF('WASH COAL RECEIPT &amp; GCV DAT (3)'!$A$3:$A$154,'MASTER DATA FILE WASH COAL  (3)'!A35,'WASH COAL RECEIPT &amp; GCV DAT (3)'!$V$3:$V$154)</f>
        <v>3863.7672386230415</v>
      </c>
      <c r="W35" s="15">
        <f t="shared" si="6"/>
        <v>15555295.076662049</v>
      </c>
      <c r="X35" s="13">
        <f t="shared" si="7"/>
        <v>17202646.523793489</v>
      </c>
      <c r="Y35" s="13"/>
      <c r="Z35" s="13"/>
      <c r="AB35">
        <v>3899.8755641521598</v>
      </c>
      <c r="AC35" s="53">
        <f t="shared" si="8"/>
        <v>-36.108325529118247</v>
      </c>
      <c r="AE35" s="53">
        <f t="shared" si="0"/>
        <v>-36.108325529118247</v>
      </c>
      <c r="AF35">
        <v>34</v>
      </c>
      <c r="AJ35">
        <v>3506.92</v>
      </c>
      <c r="AK35" s="53">
        <f t="shared" si="9"/>
        <v>519.02</v>
      </c>
    </row>
    <row r="36" spans="1:37" customFormat="1" ht="15.6" x14ac:dyDescent="0.3">
      <c r="A36" s="65">
        <v>169</v>
      </c>
      <c r="B36" s="57">
        <f>SUMIF('WASH COAL RECEIPT &amp; GCV DAT (3)'!$A$3:$A$97,A36,'WASH COAL RECEIPT &amp; GCV DAT (3)'!$B$3:$B$97)</f>
        <v>169</v>
      </c>
      <c r="C36" s="13">
        <f>SUMIF('WASH COAL RECEIPT &amp; GCV DAT (3)'!$A$3:$A$97,A36,'WASH COAL RECEIPT &amp; GCV DAT (3)'!$C$3:$C$97)</f>
        <v>262000588</v>
      </c>
      <c r="D36" s="66" t="str">
        <f>IFERROR(VLOOKUP(A36,'WASH COAL RECEIPT &amp; GCV DAT (3)'!A24:V133,4,0),0)</f>
        <v>26.01.2023</v>
      </c>
      <c r="E36" s="14">
        <f>IFERROR(VLOOKUP(A36,'WASH COAL RECEIPT &amp; GCV DAT (3)'!$A$2:$V$154,5,0),0)</f>
        <v>0</v>
      </c>
      <c r="F36" s="13">
        <f>SUMIF('WASH COAL RECEIPT &amp; GCV DAT (3)'!$A$3:$A$154,'MASTER DATA FILE WASH COAL  (3)'!A36,'WASH COAL RECEIPT &amp; GCV DAT (3)'!$F$3:$F$154)</f>
        <v>59</v>
      </c>
      <c r="G36" s="13" t="str">
        <f>IFERROR(VLOOKUP(A36,'WASH COAL RECEIPT &amp; GCV DAT (3)'!$A$2:$V$154,7,0),0)</f>
        <v>WCL</v>
      </c>
      <c r="H36" s="13" t="str">
        <f>IFERROR(VLOOKUP(A36,'WASH COAL RECEIPT &amp; GCV DAT (3)'!$A$2:$V$154,8,0),0)</f>
        <v>PRPI</v>
      </c>
      <c r="I36" s="13">
        <f>IFERROR(VLOOKUP(A36,'WASH COAL RECEIPT &amp; GCV DAT (3)'!$A$2:$V$154,9,0),0)</f>
        <v>0</v>
      </c>
      <c r="J36" s="13" t="str">
        <f>IFERROR(VLOOKUP(A36,'WASH COAL RECEIPT &amp; GCV DAT (3)'!$A$2:$V$154,10,0),0)</f>
        <v>G11</v>
      </c>
      <c r="K36" s="15">
        <f>SUMIF('WASH COAL RECEIPT &amp; GCV DAT (3)'!$A$3:$A$154,'MASTER DATA FILE WASH COAL  (3)'!A36,'WASH COAL RECEIPT &amp; GCV DAT (3)'!$K$3:$K$154)</f>
        <v>3916.06</v>
      </c>
      <c r="L36" s="15">
        <f>SUMIF('WASH COAL RECEIPT &amp; GCV DAT (3)'!$A$3:$A$154,'MASTER DATA FILE WASH COAL  (3)'!A36,'WASH COAL RECEIPT &amp; GCV DAT (3)'!$L$3:$L$154)</f>
        <v>3943.18</v>
      </c>
      <c r="M36" s="15">
        <f t="shared" si="1"/>
        <v>-27.119999999999891</v>
      </c>
      <c r="N36" s="67">
        <f t="shared" si="2"/>
        <v>-115968.15846387262</v>
      </c>
      <c r="O36" s="15">
        <f>SUMIF('WASH COAL RECEIPT &amp; GCV DAT (3)'!$A$3:$A$154,'MASTER DATA FILE WASH COAL  (3)'!A36,'WASH COAL RECEIPT &amp; GCV DAT (3)'!$O$3:$O$154)</f>
        <v>3091.3882352941177</v>
      </c>
      <c r="P36" s="15">
        <f t="shared" si="3"/>
        <v>12106061.812705882</v>
      </c>
      <c r="Q36" s="15">
        <f>SUMIF('WASH COAL RECEIPT &amp; GCV DAT (3)'!$A$3:$A$154,'MASTER DATA FILE WASH COAL  (3)'!A36,'WASH COAL RECEIPT &amp; GCV DAT (3)'!$Q$3:$Q$154)</f>
        <v>2960782</v>
      </c>
      <c r="R36" s="16">
        <f>SUMIF('WASH COAL RECEIPT &amp; GCV DAT (3)'!$A$3:$A$233,'MASTER DATA FILE WASH COAL  (3)'!A36,'WASH COAL RECEIPT &amp; GCV DAT (3)'!$R$3:$R$233)+IF(H36=$J$234,($K$234*K36),0)+IF(H36=$J$235,($K$235*K36),0)</f>
        <v>16745511.306564705</v>
      </c>
      <c r="S36" s="15">
        <f t="shared" si="4"/>
        <v>4276.1120377534326</v>
      </c>
      <c r="T36" s="15">
        <f>SUMIF('WASH COAL RECEIPT &amp; GCV DAT (3)'!$A$3:$A$154,'MASTER DATA FILE WASH COAL  (3)'!A36,'WASH COAL RECEIPT &amp; GCV DAT (3)'!$T$3:$T$154)</f>
        <v>4118</v>
      </c>
      <c r="U36" s="15">
        <f t="shared" si="5"/>
        <v>16238015.24</v>
      </c>
      <c r="V36" s="15">
        <f>SUMIF('WASH COAL RECEIPT &amp; GCV DAT (3)'!$A$3:$A$154,'MASTER DATA FILE WASH COAL  (3)'!A36,'WASH COAL RECEIPT &amp; GCV DAT (3)'!$V$3:$V$154)</f>
        <v>3941.9909090909086</v>
      </c>
      <c r="W36" s="15">
        <f t="shared" si="6"/>
        <v>15543979.712909089</v>
      </c>
      <c r="X36" s="13">
        <f t="shared" si="7"/>
        <v>16861479.46502858</v>
      </c>
      <c r="Y36" s="13"/>
      <c r="Z36" s="13"/>
      <c r="AB36">
        <v>4048.3096278920993</v>
      </c>
      <c r="AC36" s="53">
        <f t="shared" si="8"/>
        <v>-106.3187188011907</v>
      </c>
      <c r="AE36" s="53">
        <f t="shared" si="0"/>
        <v>-106.3187188011907</v>
      </c>
      <c r="AF36">
        <v>35</v>
      </c>
      <c r="AJ36">
        <v>4331.6499999999996</v>
      </c>
      <c r="AK36" s="53">
        <f t="shared" si="9"/>
        <v>-388.4699999999998</v>
      </c>
    </row>
    <row r="37" spans="1:37" customFormat="1" ht="15.6" x14ac:dyDescent="0.3">
      <c r="A37" s="65">
        <v>184</v>
      </c>
      <c r="B37" s="57">
        <f>SUMIF('WASH COAL RECEIPT &amp; GCV DAT (3)'!$A$3:$A$97,A37,'WASH COAL RECEIPT &amp; GCV DAT (3)'!$B$3:$B$97)</f>
        <v>184</v>
      </c>
      <c r="C37" s="13">
        <f>SUMIF('WASH COAL RECEIPT &amp; GCV DAT (3)'!$A$3:$A$97,A37,'WASH COAL RECEIPT &amp; GCV DAT (3)'!$C$3:$C$97)</f>
        <v>262000589</v>
      </c>
      <c r="D37" s="66" t="str">
        <f>IFERROR(VLOOKUP(A37,'WASH COAL RECEIPT &amp; GCV DAT (3)'!A25:V134,4,0),0)</f>
        <v>28.01.2023</v>
      </c>
      <c r="E37" s="14">
        <f>IFERROR(VLOOKUP(A37,'WASH COAL RECEIPT &amp; GCV DAT (3)'!$A$2:$V$154,5,0),0)</f>
        <v>0</v>
      </c>
      <c r="F37" s="13">
        <f>SUMIF('WASH COAL RECEIPT &amp; GCV DAT (3)'!$A$3:$A$154,'MASTER DATA FILE WASH COAL  (3)'!A37,'WASH COAL RECEIPT &amp; GCV DAT (3)'!$F$3:$F$154)</f>
        <v>57</v>
      </c>
      <c r="G37" s="13" t="str">
        <f>IFERROR(VLOOKUP(A37,'WASH COAL RECEIPT &amp; GCV DAT (3)'!$A$2:$V$154,7,0),0)</f>
        <v>WCL</v>
      </c>
      <c r="H37" s="13" t="str">
        <f>IFERROR(VLOOKUP(A37,'WASH COAL RECEIPT &amp; GCV DAT (3)'!$A$2:$V$154,8,0),0)</f>
        <v>PRPI</v>
      </c>
      <c r="I37" s="13">
        <f>IFERROR(VLOOKUP(A37,'WASH COAL RECEIPT &amp; GCV DAT (3)'!$A$2:$V$154,9,0),0)</f>
        <v>0</v>
      </c>
      <c r="J37" s="13" t="str">
        <f>IFERROR(VLOOKUP(A37,'WASH COAL RECEIPT &amp; GCV DAT (3)'!$A$2:$V$154,10,0),0)</f>
        <v>G11</v>
      </c>
      <c r="K37" s="15">
        <f>SUMIF('WASH COAL RECEIPT &amp; GCV DAT (3)'!$A$3:$A$154,'MASTER DATA FILE WASH COAL  (3)'!A37,'WASH COAL RECEIPT &amp; GCV DAT (3)'!$K$3:$K$154)</f>
        <v>3847.7</v>
      </c>
      <c r="L37" s="15">
        <f>SUMIF('WASH COAL RECEIPT &amp; GCV DAT (3)'!$A$3:$A$154,'MASTER DATA FILE WASH COAL  (3)'!A37,'WASH COAL RECEIPT &amp; GCV DAT (3)'!$L$3:$L$154)</f>
        <v>3848.05</v>
      </c>
      <c r="M37" s="15">
        <f t="shared" si="1"/>
        <v>-0.3500000000003638</v>
      </c>
      <c r="N37" s="67">
        <f t="shared" si="2"/>
        <v>-1498.3868354938072</v>
      </c>
      <c r="O37" s="15">
        <f>SUMIF('WASH COAL RECEIPT &amp; GCV DAT (3)'!$A$3:$A$154,'MASTER DATA FILE WASH COAL  (3)'!A37,'WASH COAL RECEIPT &amp; GCV DAT (3)'!$O$3:$O$154)</f>
        <v>3091.3882352941177</v>
      </c>
      <c r="P37" s="15">
        <f t="shared" si="3"/>
        <v>11894734.512941176</v>
      </c>
      <c r="Q37" s="15">
        <f>SUMIF('WASH COAL RECEIPT &amp; GCV DAT (3)'!$A$3:$A$154,'MASTER DATA FILE WASH COAL  (3)'!A37,'WASH COAL RECEIPT &amp; GCV DAT (3)'!$Q$3:$Q$154)</f>
        <v>2928310</v>
      </c>
      <c r="R37" s="16">
        <f>SUMIF('WASH COAL RECEIPT &amp; GCV DAT (3)'!$A$3:$A$233,'MASTER DATA FILE WASH COAL  (3)'!A37,'WASH COAL RECEIPT &amp; GCV DAT (3)'!$R$3:$R$233)+IF(H37=$J$234,($K$234*K37),0)+IF(H37=$J$235,($K$235*K37),0)</f>
        <v>16472408.64835294</v>
      </c>
      <c r="S37" s="15">
        <f t="shared" si="4"/>
        <v>4281.105244263571</v>
      </c>
      <c r="T37" s="15">
        <f>SUMIF('WASH COAL RECEIPT &amp; GCV DAT (3)'!$A$3:$A$154,'MASTER DATA FILE WASH COAL  (3)'!A37,'WASH COAL RECEIPT &amp; GCV DAT (3)'!$T$3:$T$154)</f>
        <v>4118</v>
      </c>
      <c r="U37" s="15">
        <f t="shared" si="5"/>
        <v>15846269.9</v>
      </c>
      <c r="V37" s="15">
        <f>SUMIF('WASH COAL RECEIPT &amp; GCV DAT (3)'!$A$3:$A$154,'MASTER DATA FILE WASH COAL  (3)'!A37,'WASH COAL RECEIPT &amp; GCV DAT (3)'!$V$3:$V$154)</f>
        <v>3888.0086852676145</v>
      </c>
      <c r="W37" s="15">
        <f t="shared" si="6"/>
        <v>14961251.821344044</v>
      </c>
      <c r="X37" s="13">
        <f t="shared" si="7"/>
        <v>16473907.035188435</v>
      </c>
      <c r="Y37" s="13"/>
      <c r="Z37" s="13"/>
      <c r="AB37">
        <v>4138.0551944592435</v>
      </c>
      <c r="AC37" s="53">
        <f t="shared" si="8"/>
        <v>-250.04650919162896</v>
      </c>
      <c r="AE37" s="53">
        <f t="shared" si="0"/>
        <v>-250.04650919162896</v>
      </c>
      <c r="AF37">
        <v>36</v>
      </c>
      <c r="AJ37">
        <v>3931.17</v>
      </c>
      <c r="AK37" s="53">
        <f t="shared" si="9"/>
        <v>-83.119999999999891</v>
      </c>
    </row>
    <row r="38" spans="1:37" customFormat="1" ht="15.6" x14ac:dyDescent="0.3">
      <c r="A38" s="65">
        <v>16</v>
      </c>
      <c r="B38" s="57">
        <f>SUMIF('WASH COAL RECEIPT &amp; GCV DAT (3)'!$A$3:$A$97,A38,'WASH COAL RECEIPT &amp; GCV DAT (3)'!$B$3:$B$97)</f>
        <v>16</v>
      </c>
      <c r="C38" s="13">
        <f>SUMIF('WASH COAL RECEIPT &amp; GCV DAT (3)'!$A$3:$A$97,A38,'WASH COAL RECEIPT &amp; GCV DAT (3)'!$C$3:$C$97)</f>
        <v>161000999</v>
      </c>
      <c r="D38" s="66" t="str">
        <f>IFERROR(VLOOKUP(A38,'WASH COAL RECEIPT &amp; GCV DAT (3)'!A26:V138,4,0),0)</f>
        <v>31.12.2022</v>
      </c>
      <c r="E38" s="14">
        <f>IFERROR(VLOOKUP(A38,'WASH COAL RECEIPT &amp; GCV DAT (3)'!$A$2:$V$154,5,0),0)</f>
        <v>0</v>
      </c>
      <c r="F38" s="13">
        <f>SUMIF('WASH COAL RECEIPT &amp; GCV DAT (3)'!$A$3:$A$154,'MASTER DATA FILE WASH COAL  (3)'!A38,'WASH COAL RECEIPT &amp; GCV DAT (3)'!$F$3:$F$154)</f>
        <v>59</v>
      </c>
      <c r="G38" s="13" t="str">
        <f>IFERROR(VLOOKUP(A38,'WASH COAL RECEIPT &amp; GCV DAT (3)'!$A$2:$V$154,7,0),0)</f>
        <v>SECL</v>
      </c>
      <c r="H38" s="13" t="str">
        <f>IFERROR(VLOOKUP(A38,'WASH COAL RECEIPT &amp; GCV DAT (3)'!$A$2:$V$154,8,0),0)</f>
        <v>PHEC</v>
      </c>
      <c r="I38" s="13">
        <f>IFERROR(VLOOKUP(A38,'WASH COAL RECEIPT &amp; GCV DAT (3)'!$A$2:$V$154,9,0),0)</f>
        <v>0</v>
      </c>
      <c r="J38" s="13" t="str">
        <f>IFERROR(VLOOKUP(A38,'WASH COAL RECEIPT &amp; GCV DAT (3)'!$A$2:$V$154,10,0),0)</f>
        <v>G11</v>
      </c>
      <c r="K38" s="15">
        <f>SUMIF('WASH COAL RECEIPT &amp; GCV DAT (3)'!$A$3:$A$154,'MASTER DATA FILE WASH COAL  (3)'!A38,'WASH COAL RECEIPT &amp; GCV DAT (3)'!$K$3:$K$154)</f>
        <v>4050.25</v>
      </c>
      <c r="L38" s="15">
        <f>SUMIF('WASH COAL RECEIPT &amp; GCV DAT (3)'!$A$3:$A$154,'MASTER DATA FILE WASH COAL  (3)'!A38,'WASH COAL RECEIPT &amp; GCV DAT (3)'!$L$3:$L$154)</f>
        <v>4061.24</v>
      </c>
      <c r="M38" s="15">
        <f t="shared" si="1"/>
        <v>-10.989999999999782</v>
      </c>
      <c r="N38" s="67">
        <f t="shared" si="2"/>
        <v>-42086.911484493947</v>
      </c>
      <c r="O38" s="15">
        <f>SUMIF('WASH COAL RECEIPT &amp; GCV DAT (3)'!$A$3:$A$154,'MASTER DATA FILE WASH COAL  (3)'!A38,'WASH COAL RECEIPT &amp; GCV DAT (3)'!$O$3:$O$154)</f>
        <v>2206.0499999999997</v>
      </c>
      <c r="P38" s="15">
        <f t="shared" si="3"/>
        <v>8935054.0124999993</v>
      </c>
      <c r="Q38" s="15">
        <f>SUMIF('WASH COAL RECEIPT &amp; GCV DAT (3)'!$A$3:$A$154,'MASTER DATA FILE WASH COAL  (3)'!A38,'WASH COAL RECEIPT &amp; GCV DAT (3)'!$Q$3:$Q$154)</f>
        <v>3971652</v>
      </c>
      <c r="R38" s="16">
        <f>SUMIF('WASH COAL RECEIPT &amp; GCV DAT (3)'!$A$3:$A$233,'MASTER DATA FILE WASH COAL  (3)'!A38,'WASH COAL RECEIPT &amp; GCV DAT (3)'!$R$3:$R$233)+IF(H38=$J$234,($K$234*K38),0)+IF(H38=$J$235,($K$235*K38),0)</f>
        <v>15510692.7425</v>
      </c>
      <c r="S38" s="15">
        <f t="shared" si="4"/>
        <v>3829.5642843034379</v>
      </c>
      <c r="T38" s="15">
        <f>SUMIF('WASH COAL RECEIPT &amp; GCV DAT (3)'!$A$3:$A$154,'MASTER DATA FILE WASH COAL  (3)'!A38,'WASH COAL RECEIPT &amp; GCV DAT (3)'!$T$3:$T$154)</f>
        <v>3799</v>
      </c>
      <c r="U38" s="15">
        <f t="shared" si="5"/>
        <v>15428650.76</v>
      </c>
      <c r="V38" s="15">
        <f>SUMIF('WASH COAL RECEIPT &amp; GCV DAT (3)'!$A$3:$A$154,'MASTER DATA FILE WASH COAL  (3)'!A38,'WASH COAL RECEIPT &amp; GCV DAT (3)'!$V$3:$V$154)</f>
        <v>3552.9758737629209</v>
      </c>
      <c r="W38" s="15">
        <f t="shared" si="6"/>
        <v>14429487.737560924</v>
      </c>
      <c r="X38" s="13">
        <f t="shared" si="7"/>
        <v>15552779.653984493</v>
      </c>
      <c r="Y38" s="13"/>
      <c r="Z38" s="13"/>
      <c r="AB38">
        <v>3864.6682418644609</v>
      </c>
      <c r="AC38" s="53">
        <f t="shared" si="8"/>
        <v>-311.69236810154007</v>
      </c>
      <c r="AE38" s="53">
        <f t="shared" si="0"/>
        <v>-311.69236810154007</v>
      </c>
      <c r="AF38">
        <v>37</v>
      </c>
      <c r="AJ38">
        <v>3504.72</v>
      </c>
      <c r="AK38" s="53">
        <f t="shared" si="9"/>
        <v>556.52</v>
      </c>
    </row>
    <row r="39" spans="1:37" customFormat="1" ht="15.6" x14ac:dyDescent="0.3">
      <c r="A39" s="65">
        <v>39</v>
      </c>
      <c r="B39" s="57">
        <f>SUMIF('WASH COAL RECEIPT &amp; GCV DAT (3)'!$A$3:$A$97,A39,'WASH COAL RECEIPT &amp; GCV DAT (3)'!$B$3:$B$97)</f>
        <v>39</v>
      </c>
      <c r="C39" s="13">
        <f>SUMIF('WASH COAL RECEIPT &amp; GCV DAT (3)'!$A$3:$A$97,A39,'WASH COAL RECEIPT &amp; GCV DAT (3)'!$C$3:$C$97)</f>
        <v>141000095</v>
      </c>
      <c r="D39" s="66" t="str">
        <f>IFERROR(VLOOKUP(A39,'WASH COAL RECEIPT &amp; GCV DAT (3)'!A27:V122,4,0),0)</f>
        <v>02.01.2023</v>
      </c>
      <c r="E39" s="14">
        <f>IFERROR(VLOOKUP(A39,'WASH COAL RECEIPT &amp; GCV DAT (3)'!$A$2:$V$154,5,0),0)</f>
        <v>0</v>
      </c>
      <c r="F39" s="13">
        <f>SUMIF('WASH COAL RECEIPT &amp; GCV DAT (3)'!$A$3:$A$154,'MASTER DATA FILE WASH COAL  (3)'!A39,'WASH COAL RECEIPT &amp; GCV DAT (3)'!$F$3:$F$154)</f>
        <v>59</v>
      </c>
      <c r="G39" s="13" t="str">
        <f>IFERROR(VLOOKUP(A39,'WASH COAL RECEIPT &amp; GCV DAT (3)'!$A$2:$V$154,7,0),0)</f>
        <v>SECL</v>
      </c>
      <c r="H39" s="13" t="str">
        <f>IFERROR(VLOOKUP(A39,'WASH COAL RECEIPT &amp; GCV DAT (3)'!$A$2:$V$154,8,0),0)</f>
        <v>PHEC</v>
      </c>
      <c r="I39" s="13">
        <f>IFERROR(VLOOKUP(A39,'WASH COAL RECEIPT &amp; GCV DAT (3)'!$A$2:$V$154,9,0),0)</f>
        <v>0</v>
      </c>
      <c r="J39" s="13" t="str">
        <f>IFERROR(VLOOKUP(A39,'WASH COAL RECEIPT &amp; GCV DAT (3)'!$A$2:$V$154,10,0),0)</f>
        <v>G11</v>
      </c>
      <c r="K39" s="15">
        <f>SUMIF('WASH COAL RECEIPT &amp; GCV DAT (3)'!$A$3:$A$154,'MASTER DATA FILE WASH COAL  (3)'!A39,'WASH COAL RECEIPT &amp; GCV DAT (3)'!$K$3:$K$154)</f>
        <v>4115.07</v>
      </c>
      <c r="L39" s="15">
        <f>SUMIF('WASH COAL RECEIPT &amp; GCV DAT (3)'!$A$3:$A$154,'MASTER DATA FILE WASH COAL  (3)'!A39,'WASH COAL RECEIPT &amp; GCV DAT (3)'!$L$3:$L$154)</f>
        <v>4132.5600000000004</v>
      </c>
      <c r="M39" s="15">
        <f t="shared" si="1"/>
        <v>-17.490000000000691</v>
      </c>
      <c r="N39" s="67">
        <f t="shared" si="2"/>
        <v>-66928.773076395271</v>
      </c>
      <c r="O39" s="15">
        <f>SUMIF('WASH COAL RECEIPT &amp; GCV DAT (3)'!$A$3:$A$154,'MASTER DATA FILE WASH COAL  (3)'!A39,'WASH COAL RECEIPT &amp; GCV DAT (3)'!$O$3:$O$154)</f>
        <v>2206.0500000000002</v>
      </c>
      <c r="P39" s="15">
        <f t="shared" si="3"/>
        <v>9078050.1734999996</v>
      </c>
      <c r="Q39" s="15">
        <f>SUMIF('WASH COAL RECEIPT &amp; GCV DAT (3)'!$A$3:$A$154,'MASTER DATA FILE WASH COAL  (3)'!A39,'WASH COAL RECEIPT &amp; GCV DAT (3)'!$Q$3:$Q$154)</f>
        <v>4023378</v>
      </c>
      <c r="R39" s="16">
        <f>SUMIF('WASH COAL RECEIPT &amp; GCV DAT (3)'!$A$3:$A$233,'MASTER DATA FILE WASH COAL  (3)'!A39,'WASH COAL RECEIPT &amp; GCV DAT (3)'!$R$3:$R$233)+IF(H39=$J$234,($K$234*K39),0)+IF(H39=$J$235,($K$235*K39),0)</f>
        <v>15747088.9779</v>
      </c>
      <c r="S39" s="15">
        <f t="shared" si="4"/>
        <v>3826.6879975067254</v>
      </c>
      <c r="T39" s="15">
        <f>SUMIF('WASH COAL RECEIPT &amp; GCV DAT (3)'!$A$3:$A$154,'MASTER DATA FILE WASH COAL  (3)'!A39,'WASH COAL RECEIPT &amp; GCV DAT (3)'!$T$3:$T$154)</f>
        <v>3799</v>
      </c>
      <c r="U39" s="15">
        <f t="shared" si="5"/>
        <v>15699595.440000001</v>
      </c>
      <c r="V39" s="15">
        <f>SUMIF('WASH COAL RECEIPT &amp; GCV DAT (3)'!$A$3:$A$154,'MASTER DATA FILE WASH COAL  (3)'!A39,'WASH COAL RECEIPT &amp; GCV DAT (3)'!$V$3:$V$154)</f>
        <v>3531.6071616194508</v>
      </c>
      <c r="W39" s="15">
        <f t="shared" si="6"/>
        <v>14594578.491822079</v>
      </c>
      <c r="X39" s="13">
        <f t="shared" si="7"/>
        <v>15814017.750976395</v>
      </c>
      <c r="Y39" s="13"/>
      <c r="Z39" s="13"/>
      <c r="AB39">
        <v>4090.7436637792748</v>
      </c>
      <c r="AC39" s="53">
        <f t="shared" si="8"/>
        <v>-559.13650215982398</v>
      </c>
      <c r="AE39" s="53">
        <f t="shared" si="0"/>
        <v>-559.13650215982398</v>
      </c>
      <c r="AF39">
        <v>38</v>
      </c>
      <c r="AJ39">
        <v>4120.5</v>
      </c>
      <c r="AK39" s="53">
        <f t="shared" si="9"/>
        <v>12.0600000000004</v>
      </c>
    </row>
    <row r="40" spans="1:37" customFormat="1" ht="15.6" x14ac:dyDescent="0.3">
      <c r="A40" s="65">
        <v>65</v>
      </c>
      <c r="B40" s="57">
        <f>SUMIF('WASH COAL RECEIPT &amp; GCV DAT (3)'!$A$3:$A$97,A40,'WASH COAL RECEIPT &amp; GCV DAT (3)'!$B$3:$B$97)</f>
        <v>65</v>
      </c>
      <c r="C40" s="13">
        <f>SUMIF('WASH COAL RECEIPT &amp; GCV DAT (3)'!$A$3:$A$97,A40,'WASH COAL RECEIPT &amp; GCV DAT (3)'!$C$3:$C$97)</f>
        <v>141000098</v>
      </c>
      <c r="D40" s="66" t="str">
        <f>IFERROR(VLOOKUP(A40,'WASH COAL RECEIPT &amp; GCV DAT (3)'!A28:V138,4,0),0)</f>
        <v>09.01.2023</v>
      </c>
      <c r="E40" s="14">
        <f>IFERROR(VLOOKUP(A40,'WASH COAL RECEIPT &amp; GCV DAT (3)'!$A$2:$V$154,5,0),0)</f>
        <v>0</v>
      </c>
      <c r="F40" s="13">
        <f>SUMIF('WASH COAL RECEIPT &amp; GCV DAT (3)'!$A$3:$A$154,'MASTER DATA FILE WASH COAL  (3)'!A40,'WASH COAL RECEIPT &amp; GCV DAT (3)'!$F$3:$F$154)</f>
        <v>60</v>
      </c>
      <c r="G40" s="13" t="str">
        <f>IFERROR(VLOOKUP(A40,'WASH COAL RECEIPT &amp; GCV DAT (3)'!$A$2:$V$154,7,0),0)</f>
        <v>SECL</v>
      </c>
      <c r="H40" s="13" t="str">
        <f>IFERROR(VLOOKUP(A40,'WASH COAL RECEIPT &amp; GCV DAT (3)'!$A$2:$V$154,8,0),0)</f>
        <v>PHEC</v>
      </c>
      <c r="I40" s="13">
        <f>IFERROR(VLOOKUP(A40,'WASH COAL RECEIPT &amp; GCV DAT (3)'!$A$2:$V$154,9,0),0)</f>
        <v>0</v>
      </c>
      <c r="J40" s="13" t="str">
        <f>IFERROR(VLOOKUP(A40,'WASH COAL RECEIPT &amp; GCV DAT (3)'!$A$2:$V$154,10,0),0)</f>
        <v>G11</v>
      </c>
      <c r="K40" s="15">
        <f>SUMIF('WASH COAL RECEIPT &amp; GCV DAT (3)'!$A$3:$A$154,'MASTER DATA FILE WASH COAL  (3)'!A40,'WASH COAL RECEIPT &amp; GCV DAT (3)'!$K$3:$K$154)</f>
        <v>4194.37</v>
      </c>
      <c r="L40" s="15">
        <f>SUMIF('WASH COAL RECEIPT &amp; GCV DAT (3)'!$A$3:$A$154,'MASTER DATA FILE WASH COAL  (3)'!A40,'WASH COAL RECEIPT &amp; GCV DAT (3)'!$L$3:$L$154)</f>
        <v>4194.37</v>
      </c>
      <c r="M40" s="15">
        <f t="shared" si="1"/>
        <v>0</v>
      </c>
      <c r="N40" s="67">
        <f t="shared" si="2"/>
        <v>0</v>
      </c>
      <c r="O40" s="15">
        <f>SUMIF('WASH COAL RECEIPT &amp; GCV DAT (3)'!$A$3:$A$154,'MASTER DATA FILE WASH COAL  (3)'!A40,'WASH COAL RECEIPT &amp; GCV DAT (3)'!$O$3:$O$154)</f>
        <v>2206.0499999999997</v>
      </c>
      <c r="P40" s="15">
        <f t="shared" si="3"/>
        <v>9252989.9384999983</v>
      </c>
      <c r="Q40" s="15">
        <f>SUMIF('WASH COAL RECEIPT &amp; GCV DAT (3)'!$A$3:$A$154,'MASTER DATA FILE WASH COAL  (3)'!A40,'WASH COAL RECEIPT &amp; GCV DAT (3)'!$Q$3:$Q$154)</f>
        <v>4172918</v>
      </c>
      <c r="R40" s="16">
        <f>SUMIF('WASH COAL RECEIPT &amp; GCV DAT (3)'!$A$3:$A$233,'MASTER DATA FILE WASH COAL  (3)'!A40,'WASH COAL RECEIPT &amp; GCV DAT (3)'!$R$3:$R$233)+IF(H40=$J$234,($K$234*K40),0)+IF(H40=$J$235,($K$235*K40),0)</f>
        <v>16122552.298899999</v>
      </c>
      <c r="S40" s="15">
        <f t="shared" si="4"/>
        <v>3843.855525120578</v>
      </c>
      <c r="T40" s="15">
        <f>SUMIF('WASH COAL RECEIPT &amp; GCV DAT (3)'!$A$3:$A$154,'MASTER DATA FILE WASH COAL  (3)'!A40,'WASH COAL RECEIPT &amp; GCV DAT (3)'!$T$3:$T$154)</f>
        <v>3799</v>
      </c>
      <c r="U40" s="15">
        <f t="shared" si="5"/>
        <v>15934411.629999999</v>
      </c>
      <c r="V40" s="15">
        <f>SUMIF('WASH COAL RECEIPT &amp; GCV DAT (3)'!$A$3:$A$154,'MASTER DATA FILE WASH COAL  (3)'!A40,'WASH COAL RECEIPT &amp; GCV DAT (3)'!$V$3:$V$154)</f>
        <v>3278.1293504329715</v>
      </c>
      <c r="W40" s="15">
        <f t="shared" si="6"/>
        <v>13749687.403575541</v>
      </c>
      <c r="X40" s="13">
        <f t="shared" si="7"/>
        <v>16122552.298899999</v>
      </c>
      <c r="Y40" s="13"/>
      <c r="Z40" s="13"/>
      <c r="AB40">
        <v>3824.2780519201888</v>
      </c>
      <c r="AC40" s="53">
        <f t="shared" si="8"/>
        <v>-546.14870148721729</v>
      </c>
      <c r="AE40" s="53">
        <f t="shared" si="0"/>
        <v>-546.14870148721729</v>
      </c>
      <c r="AF40">
        <v>39</v>
      </c>
      <c r="AJ40">
        <v>3686.99</v>
      </c>
      <c r="AK40" s="53">
        <f t="shared" si="9"/>
        <v>507.38000000000011</v>
      </c>
    </row>
    <row r="41" spans="1:37" customFormat="1" ht="15.6" x14ac:dyDescent="0.3">
      <c r="A41" s="65">
        <v>70</v>
      </c>
      <c r="B41" s="57">
        <f>SUMIF('WASH COAL RECEIPT &amp; GCV DAT (3)'!$A$3:$A$97,A41,'WASH COAL RECEIPT &amp; GCV DAT (3)'!$B$3:$B$97)</f>
        <v>70</v>
      </c>
      <c r="C41" s="13">
        <f>SUMIF('WASH COAL RECEIPT &amp; GCV DAT (3)'!$A$3:$A$97,A41,'WASH COAL RECEIPT &amp; GCV DAT (3)'!$C$3:$C$97)</f>
        <v>161001006</v>
      </c>
      <c r="D41" s="66" t="str">
        <f>IFERROR(VLOOKUP(A41,'WASH COAL RECEIPT &amp; GCV DAT (3)'!A29:V180,4,0),0)</f>
        <v>10.01.2023</v>
      </c>
      <c r="E41" s="14">
        <f>IFERROR(VLOOKUP(A41,'WASH COAL RECEIPT &amp; GCV DAT (3)'!$A$2:$V$154,5,0),0)</f>
        <v>0</v>
      </c>
      <c r="F41" s="13">
        <f>SUMIF('WASH COAL RECEIPT &amp; GCV DAT (3)'!$A$3:$A$154,'MASTER DATA FILE WASH COAL  (3)'!A41,'WASH COAL RECEIPT &amp; GCV DAT (3)'!$F$3:$F$154)</f>
        <v>58</v>
      </c>
      <c r="G41" s="13" t="str">
        <f>IFERROR(VLOOKUP(A41,'WASH COAL RECEIPT &amp; GCV DAT (3)'!$A$2:$V$154,7,0),0)</f>
        <v>SECL</v>
      </c>
      <c r="H41" s="13" t="str">
        <f>IFERROR(VLOOKUP(A41,'WASH COAL RECEIPT &amp; GCV DAT (3)'!$A$2:$V$154,8,0),0)</f>
        <v>PHEC</v>
      </c>
      <c r="I41" s="13">
        <f>IFERROR(VLOOKUP(A41,'WASH COAL RECEIPT &amp; GCV DAT (3)'!$A$2:$V$154,9,0),0)</f>
        <v>0</v>
      </c>
      <c r="J41" s="13" t="str">
        <f>IFERROR(VLOOKUP(A41,'WASH COAL RECEIPT &amp; GCV DAT (3)'!$A$2:$V$154,10,0),0)</f>
        <v>G11</v>
      </c>
      <c r="K41" s="15">
        <f>SUMIF('WASH COAL RECEIPT &amp; GCV DAT (3)'!$A$3:$A$154,'MASTER DATA FILE WASH COAL  (3)'!A41,'WASH COAL RECEIPT &amp; GCV DAT (3)'!$K$3:$K$154)</f>
        <v>3991.55</v>
      </c>
      <c r="L41" s="15">
        <f>SUMIF('WASH COAL RECEIPT &amp; GCV DAT (3)'!$A$3:$A$154,'MASTER DATA FILE WASH COAL  (3)'!A41,'WASH COAL RECEIPT &amp; GCV DAT (3)'!$L$3:$L$154)</f>
        <v>4008.93</v>
      </c>
      <c r="M41" s="15">
        <f t="shared" si="1"/>
        <v>-17.379999999999654</v>
      </c>
      <c r="N41" s="67">
        <f t="shared" si="2"/>
        <v>-66647.579846632172</v>
      </c>
      <c r="O41" s="15">
        <f>SUMIF('WASH COAL RECEIPT &amp; GCV DAT (3)'!$A$3:$A$154,'MASTER DATA FILE WASH COAL  (3)'!A41,'WASH COAL RECEIPT &amp; GCV DAT (3)'!$O$3:$O$154)</f>
        <v>2206.0499999999997</v>
      </c>
      <c r="P41" s="15">
        <f t="shared" si="3"/>
        <v>8805558.8774999995</v>
      </c>
      <c r="Q41" s="15">
        <f>SUMIF('WASH COAL RECEIPT &amp; GCV DAT (3)'!$A$3:$A$154,'MASTER DATA FILE WASH COAL  (3)'!A41,'WASH COAL RECEIPT &amp; GCV DAT (3)'!$Q$3:$Q$154)</f>
        <v>3934704</v>
      </c>
      <c r="R41" s="16">
        <f>SUMIF('WASH COAL RECEIPT &amp; GCV DAT (3)'!$A$3:$A$233,'MASTER DATA FILE WASH COAL  (3)'!A41,'WASH COAL RECEIPT &amp; GCV DAT (3)'!$R$3:$R$233)+IF(H41=$J$234,($K$234*K41),0)+IF(H41=$J$235,($K$235*K41),0)</f>
        <v>15306510.203499999</v>
      </c>
      <c r="S41" s="15">
        <f t="shared" si="4"/>
        <v>3834.7284146509496</v>
      </c>
      <c r="T41" s="15">
        <f>SUMIF('WASH COAL RECEIPT &amp; GCV DAT (3)'!$A$3:$A$154,'MASTER DATA FILE WASH COAL  (3)'!A41,'WASH COAL RECEIPT &amp; GCV DAT (3)'!$T$3:$T$154)</f>
        <v>3799</v>
      </c>
      <c r="U41" s="15">
        <f t="shared" si="5"/>
        <v>15229925.07</v>
      </c>
      <c r="V41" s="15">
        <f>SUMIF('WASH COAL RECEIPT &amp; GCV DAT (3)'!$A$3:$A$154,'MASTER DATA FILE WASH COAL  (3)'!A41,'WASH COAL RECEIPT &amp; GCV DAT (3)'!$V$3:$V$154)</f>
        <v>3306.0717026641814</v>
      </c>
      <c r="W41" s="15">
        <f t="shared" si="6"/>
        <v>13253810.030961517</v>
      </c>
      <c r="X41" s="13">
        <f t="shared" si="7"/>
        <v>15373157.783346631</v>
      </c>
      <c r="Y41" s="13"/>
      <c r="Z41" s="13"/>
      <c r="AB41">
        <v>3767.9370314842581</v>
      </c>
      <c r="AC41" s="53">
        <f t="shared" si="8"/>
        <v>-461.86532882007668</v>
      </c>
      <c r="AE41" s="53">
        <f t="shared" si="0"/>
        <v>-461.86532882007668</v>
      </c>
      <c r="AF41">
        <v>40</v>
      </c>
      <c r="AJ41">
        <v>3280.5</v>
      </c>
      <c r="AK41" s="53">
        <f t="shared" si="9"/>
        <v>728.42999999999984</v>
      </c>
    </row>
    <row r="42" spans="1:37" customFormat="1" ht="15.6" x14ac:dyDescent="0.3">
      <c r="A42" s="65">
        <v>79</v>
      </c>
      <c r="B42" s="57">
        <f>SUMIF('WASH COAL RECEIPT &amp; GCV DAT (3)'!$A$3:$A$97,A42,'WASH COAL RECEIPT &amp; GCV DAT (3)'!$B$3:$B$97)</f>
        <v>79</v>
      </c>
      <c r="C42" s="13">
        <f>SUMIF('WASH COAL RECEIPT &amp; GCV DAT (3)'!$A$3:$A$97,A42,'WASH COAL RECEIPT &amp; GCV DAT (3)'!$C$3:$C$97)</f>
        <v>161001007</v>
      </c>
      <c r="D42" s="66" t="str">
        <f>IFERROR(VLOOKUP(A42,'WASH COAL RECEIPT &amp; GCV DAT (3)'!A30:V128,4,0),0)</f>
        <v>11.01.2023</v>
      </c>
      <c r="E42" s="14">
        <f>IFERROR(VLOOKUP(A42,'WASH COAL RECEIPT &amp; GCV DAT (3)'!$A$2:$V$154,5,0),0)</f>
        <v>0</v>
      </c>
      <c r="F42" s="13">
        <f>SUMIF('WASH COAL RECEIPT &amp; GCV DAT (3)'!$A$3:$A$154,'MASTER DATA FILE WASH COAL  (3)'!A42,'WASH COAL RECEIPT &amp; GCV DAT (3)'!$F$3:$F$154)</f>
        <v>59</v>
      </c>
      <c r="G42" s="13" t="str">
        <f>IFERROR(VLOOKUP(A42,'WASH COAL RECEIPT &amp; GCV DAT (3)'!$A$2:$V$154,7,0),0)</f>
        <v>SECL</v>
      </c>
      <c r="H42" s="13" t="str">
        <f>IFERROR(VLOOKUP(A42,'WASH COAL RECEIPT &amp; GCV DAT (3)'!$A$2:$V$154,8,0),0)</f>
        <v>PHEC</v>
      </c>
      <c r="I42" s="13">
        <f>IFERROR(VLOOKUP(A42,'WASH COAL RECEIPT &amp; GCV DAT (3)'!$A$2:$V$154,9,0),0)</f>
        <v>0</v>
      </c>
      <c r="J42" s="13" t="str">
        <f>IFERROR(VLOOKUP(A42,'WASH COAL RECEIPT &amp; GCV DAT (3)'!$A$2:$V$154,10,0),0)</f>
        <v>G11</v>
      </c>
      <c r="K42" s="15">
        <f>SUMIF('WASH COAL RECEIPT &amp; GCV DAT (3)'!$A$3:$A$154,'MASTER DATA FILE WASH COAL  (3)'!A42,'WASH COAL RECEIPT &amp; GCV DAT (3)'!$K$3:$K$154)</f>
        <v>4045.21</v>
      </c>
      <c r="L42" s="15">
        <f>SUMIF('WASH COAL RECEIPT &amp; GCV DAT (3)'!$A$3:$A$154,'MASTER DATA FILE WASH COAL  (3)'!A42,'WASH COAL RECEIPT &amp; GCV DAT (3)'!$L$3:$L$154)</f>
        <v>4082.85</v>
      </c>
      <c r="M42" s="15">
        <f t="shared" si="1"/>
        <v>-37.639999999999873</v>
      </c>
      <c r="N42" s="67">
        <f t="shared" si="2"/>
        <v>-144158.21904535635</v>
      </c>
      <c r="O42" s="15">
        <f>SUMIF('WASH COAL RECEIPT &amp; GCV DAT (3)'!$A$3:$A$154,'MASTER DATA FILE WASH COAL  (3)'!A42,'WASH COAL RECEIPT &amp; GCV DAT (3)'!$O$3:$O$154)</f>
        <v>2206.0499999999997</v>
      </c>
      <c r="P42" s="15">
        <f t="shared" si="3"/>
        <v>8923935.5204999987</v>
      </c>
      <c r="Q42" s="15">
        <f>SUMIF('WASH COAL RECEIPT &amp; GCV DAT (3)'!$A$3:$A$154,'MASTER DATA FILE WASH COAL  (3)'!A42,'WASH COAL RECEIPT &amp; GCV DAT (3)'!$Q$3:$Q$154)</f>
        <v>3968152</v>
      </c>
      <c r="R42" s="16">
        <f>SUMIF('WASH COAL RECEIPT &amp; GCV DAT (3)'!$A$3:$A$233,'MASTER DATA FILE WASH COAL  (3)'!A42,'WASH COAL RECEIPT &amp; GCV DAT (3)'!$R$3:$R$233)+IF(H42=$J$234,($K$234*K42),0)+IF(H42=$J$235,($K$235*K42),0)</f>
        <v>15492833.933699999</v>
      </c>
      <c r="S42" s="15">
        <f t="shared" si="4"/>
        <v>3829.9208035429556</v>
      </c>
      <c r="T42" s="15">
        <f>SUMIF('WASH COAL RECEIPT &amp; GCV DAT (3)'!$A$3:$A$154,'MASTER DATA FILE WASH COAL  (3)'!A42,'WASH COAL RECEIPT &amp; GCV DAT (3)'!$T$3:$T$154)</f>
        <v>3799</v>
      </c>
      <c r="U42" s="15">
        <f t="shared" si="5"/>
        <v>15510747.15</v>
      </c>
      <c r="V42" s="15">
        <f>SUMIF('WASH COAL RECEIPT &amp; GCV DAT (3)'!$A$3:$A$154,'MASTER DATA FILE WASH COAL  (3)'!A42,'WASH COAL RECEIPT &amp; GCV DAT (3)'!$V$3:$V$154)</f>
        <v>3844.8837361916217</v>
      </c>
      <c r="W42" s="15">
        <f t="shared" si="6"/>
        <v>15698083.562309962</v>
      </c>
      <c r="X42" s="13">
        <f t="shared" si="7"/>
        <v>15636992.152745355</v>
      </c>
      <c r="Y42" s="13"/>
      <c r="Z42" s="13"/>
      <c r="AB42">
        <v>4270.1640312038799</v>
      </c>
      <c r="AC42" s="53">
        <f t="shared" si="8"/>
        <v>-425.28029501225819</v>
      </c>
      <c r="AE42" s="53">
        <f t="shared" si="0"/>
        <v>-425.28029501225819</v>
      </c>
      <c r="AF42">
        <v>41</v>
      </c>
      <c r="AJ42">
        <v>3727.89</v>
      </c>
      <c r="AK42" s="53">
        <f t="shared" si="9"/>
        <v>354.96000000000004</v>
      </c>
    </row>
    <row r="43" spans="1:37" customFormat="1" ht="15.6" x14ac:dyDescent="0.3">
      <c r="A43" s="65">
        <v>82</v>
      </c>
      <c r="B43" s="57">
        <f>SUMIF('WASH COAL RECEIPT &amp; GCV DAT (3)'!$A$3:$A$97,A43,'WASH COAL RECEIPT &amp; GCV DAT (3)'!$B$3:$B$97)</f>
        <v>82</v>
      </c>
      <c r="C43" s="13">
        <f>SUMIF('WASH COAL RECEIPT &amp; GCV DAT (3)'!$A$3:$A$97,A43,'WASH COAL RECEIPT &amp; GCV DAT (3)'!$C$3:$C$97)</f>
        <v>161001008</v>
      </c>
      <c r="D43" s="66" t="str">
        <f>IFERROR(VLOOKUP(A43,'WASH COAL RECEIPT &amp; GCV DAT (3)'!A31:V180,4,0),0)</f>
        <v>12.01.2023</v>
      </c>
      <c r="E43" s="14">
        <f>IFERROR(VLOOKUP(A43,'WASH COAL RECEIPT &amp; GCV DAT (3)'!$A$2:$V$154,5,0),0)</f>
        <v>0</v>
      </c>
      <c r="F43" s="13">
        <f>SUMIF('WASH COAL RECEIPT &amp; GCV DAT (3)'!$A$3:$A$154,'MASTER DATA FILE WASH COAL  (3)'!A43,'WASH COAL RECEIPT &amp; GCV DAT (3)'!$F$3:$F$154)</f>
        <v>60</v>
      </c>
      <c r="G43" s="13" t="str">
        <f>IFERROR(VLOOKUP(A43,'WASH COAL RECEIPT &amp; GCV DAT (3)'!$A$2:$V$154,7,0),0)</f>
        <v>SECL</v>
      </c>
      <c r="H43" s="13" t="str">
        <f>IFERROR(VLOOKUP(A43,'WASH COAL RECEIPT &amp; GCV DAT (3)'!$A$2:$V$154,8,0),0)</f>
        <v>PHEC</v>
      </c>
      <c r="I43" s="13">
        <f>IFERROR(VLOOKUP(A43,'WASH COAL RECEIPT &amp; GCV DAT (3)'!$A$2:$V$154,9,0),0)</f>
        <v>0</v>
      </c>
      <c r="J43" s="13" t="str">
        <f>IFERROR(VLOOKUP(A43,'WASH COAL RECEIPT &amp; GCV DAT (3)'!$A$2:$V$154,10,0),0)</f>
        <v>G11</v>
      </c>
      <c r="K43" s="15">
        <f>SUMIF('WASH COAL RECEIPT &amp; GCV DAT (3)'!$A$3:$A$154,'MASTER DATA FILE WASH COAL  (3)'!A43,'WASH COAL RECEIPT &amp; GCV DAT (3)'!$K$3:$K$154)</f>
        <v>4173.2</v>
      </c>
      <c r="L43" s="15">
        <f>SUMIF('WASH COAL RECEIPT &amp; GCV DAT (3)'!$A$3:$A$154,'MASTER DATA FILE WASH COAL  (3)'!A43,'WASH COAL RECEIPT &amp; GCV DAT (3)'!$L$3:$L$154)</f>
        <v>4212.46</v>
      </c>
      <c r="M43" s="15">
        <f t="shared" si="1"/>
        <v>-39.260000000000218</v>
      </c>
      <c r="N43" s="67">
        <f t="shared" si="2"/>
        <v>-150357.84681133024</v>
      </c>
      <c r="O43" s="15">
        <f>SUMIF('WASH COAL RECEIPT &amp; GCV DAT (3)'!$A$3:$A$154,'MASTER DATA FILE WASH COAL  (3)'!A43,'WASH COAL RECEIPT &amp; GCV DAT (3)'!$O$3:$O$154)</f>
        <v>2206.0499999999997</v>
      </c>
      <c r="P43" s="15">
        <f t="shared" si="3"/>
        <v>9206287.8599999975</v>
      </c>
      <c r="Q43" s="15">
        <f>SUMIF('WASH COAL RECEIPT &amp; GCV DAT (3)'!$A$3:$A$154,'MASTER DATA FILE WASH COAL  (3)'!A43,'WASH COAL RECEIPT &amp; GCV DAT (3)'!$Q$3:$Q$154)</f>
        <v>4093189</v>
      </c>
      <c r="R43" s="16">
        <f>SUMIF('WASH COAL RECEIPT &amp; GCV DAT (3)'!$A$3:$A$233,'MASTER DATA FILE WASH COAL  (3)'!A43,'WASH COAL RECEIPT &amp; GCV DAT (3)'!$R$3:$R$233)+IF(H43=$J$234,($K$234*K43),0)+IF(H43=$J$235,($K$235*K43),0)</f>
        <v>15982510.603999997</v>
      </c>
      <c r="S43" s="15">
        <f t="shared" si="4"/>
        <v>3829.7974226013603</v>
      </c>
      <c r="T43" s="15">
        <f>SUMIF('WASH COAL RECEIPT &amp; GCV DAT (3)'!$A$3:$A$154,'MASTER DATA FILE WASH COAL  (3)'!A43,'WASH COAL RECEIPT &amp; GCV DAT (3)'!$T$3:$T$154)</f>
        <v>3799</v>
      </c>
      <c r="U43" s="15">
        <f t="shared" si="5"/>
        <v>16003135.540000001</v>
      </c>
      <c r="V43" s="15">
        <f>SUMIF('WASH COAL RECEIPT &amp; GCV DAT (3)'!$A$3:$A$154,'MASTER DATA FILE WASH COAL  (3)'!A43,'WASH COAL RECEIPT &amp; GCV DAT (3)'!$V$3:$V$154)</f>
        <v>3779.3334320473477</v>
      </c>
      <c r="W43" s="15">
        <f t="shared" si="6"/>
        <v>15920290.909162171</v>
      </c>
      <c r="X43" s="13">
        <f t="shared" si="7"/>
        <v>16132868.450811327</v>
      </c>
      <c r="Y43" s="13"/>
      <c r="Z43" s="13"/>
      <c r="AB43">
        <v>3883.9369098712446</v>
      </c>
      <c r="AC43" s="53">
        <f t="shared" si="8"/>
        <v>-104.60347782389681</v>
      </c>
      <c r="AE43" s="53">
        <f t="shared" si="0"/>
        <v>-104.60347782389681</v>
      </c>
      <c r="AF43">
        <v>42</v>
      </c>
      <c r="AJ43">
        <v>3975.32</v>
      </c>
      <c r="AK43" s="53">
        <f t="shared" si="9"/>
        <v>237.13999999999987</v>
      </c>
    </row>
    <row r="44" spans="1:37" customFormat="1" ht="15.6" x14ac:dyDescent="0.3">
      <c r="A44" s="65">
        <v>90</v>
      </c>
      <c r="B44" s="57">
        <f>SUMIF('WASH COAL RECEIPT &amp; GCV DAT (3)'!$A$3:$A$97,A44,'WASH COAL RECEIPT &amp; GCV DAT (3)'!$B$3:$B$97)</f>
        <v>90</v>
      </c>
      <c r="C44" s="13">
        <f>SUMIF('WASH COAL RECEIPT &amp; GCV DAT (3)'!$A$3:$A$97,A44,'WASH COAL RECEIPT &amp; GCV DAT (3)'!$C$3:$C$97)</f>
        <v>161001009</v>
      </c>
      <c r="D44" s="66" t="str">
        <f>IFERROR(VLOOKUP(A44,'WASH COAL RECEIPT &amp; GCV DAT (3)'!A32:V181,4,0),0)</f>
        <v>14.01.2023</v>
      </c>
      <c r="E44" s="14">
        <f>IFERROR(VLOOKUP(A44,'WASH COAL RECEIPT &amp; GCV DAT (3)'!$A$2:$V$154,5,0),0)</f>
        <v>0</v>
      </c>
      <c r="F44" s="13">
        <f>SUMIF('WASH COAL RECEIPT &amp; GCV DAT (3)'!$A$3:$A$154,'MASTER DATA FILE WASH COAL  (3)'!A44,'WASH COAL RECEIPT &amp; GCV DAT (3)'!$F$3:$F$154)</f>
        <v>60</v>
      </c>
      <c r="G44" s="13" t="str">
        <f>IFERROR(VLOOKUP(A44,'WASH COAL RECEIPT &amp; GCV DAT (3)'!$A$2:$V$154,7,0),0)</f>
        <v>SECL</v>
      </c>
      <c r="H44" s="13" t="str">
        <f>IFERROR(VLOOKUP(A44,'WASH COAL RECEIPT &amp; GCV DAT (3)'!$A$2:$V$154,8,0),0)</f>
        <v>PHEC</v>
      </c>
      <c r="I44" s="13">
        <f>IFERROR(VLOOKUP(A44,'WASH COAL RECEIPT &amp; GCV DAT (3)'!$A$2:$V$154,9,0),0)</f>
        <v>0</v>
      </c>
      <c r="J44" s="13" t="str">
        <f>IFERROR(VLOOKUP(A44,'WASH COAL RECEIPT &amp; GCV DAT (3)'!$A$2:$V$154,10,0),0)</f>
        <v>G11</v>
      </c>
      <c r="K44" s="15">
        <f>SUMIF('WASH COAL RECEIPT &amp; GCV DAT (3)'!$A$3:$A$154,'MASTER DATA FILE WASH COAL  (3)'!A44,'WASH COAL RECEIPT &amp; GCV DAT (3)'!$K$3:$K$154)</f>
        <v>4195.8</v>
      </c>
      <c r="L44" s="15">
        <f>SUMIF('WASH COAL RECEIPT &amp; GCV DAT (3)'!$A$3:$A$154,'MASTER DATA FILE WASH COAL  (3)'!A44,'WASH COAL RECEIPT &amp; GCV DAT (3)'!$L$3:$L$154)</f>
        <v>4195.8</v>
      </c>
      <c r="M44" s="15">
        <f t="shared" si="1"/>
        <v>0</v>
      </c>
      <c r="N44" s="67">
        <f t="shared" si="2"/>
        <v>0</v>
      </c>
      <c r="O44" s="15">
        <f>SUMIF('WASH COAL RECEIPT &amp; GCV DAT (3)'!$A$3:$A$154,'MASTER DATA FILE WASH COAL  (3)'!A44,'WASH COAL RECEIPT &amp; GCV DAT (3)'!$O$3:$O$154)</f>
        <v>2206.0499999999997</v>
      </c>
      <c r="P44" s="15">
        <f t="shared" si="3"/>
        <v>9256144.5899999999</v>
      </c>
      <c r="Q44" s="15">
        <f>SUMIF('WASH COAL RECEIPT &amp; GCV DAT (3)'!$A$3:$A$154,'MASTER DATA FILE WASH COAL  (3)'!A44,'WASH COAL RECEIPT &amp; GCV DAT (3)'!$Q$3:$Q$154)</f>
        <v>4168640</v>
      </c>
      <c r="R44" s="16">
        <f>SUMIF('WASH COAL RECEIPT &amp; GCV DAT (3)'!$A$3:$A$233,'MASTER DATA FILE WASH COAL  (3)'!A44,'WASH COAL RECEIPT &amp; GCV DAT (3)'!$R$3:$R$233)+IF(H44=$J$234,($K$234*K44),0)+IF(H44=$J$235,($K$235*K44),0)</f>
        <v>16122348.325999999</v>
      </c>
      <c r="S44" s="15">
        <f t="shared" si="4"/>
        <v>3842.4968601935266</v>
      </c>
      <c r="T44" s="15">
        <f>SUMIF('WASH COAL RECEIPT &amp; GCV DAT (3)'!$A$3:$A$154,'MASTER DATA FILE WASH COAL  (3)'!A44,'WASH COAL RECEIPT &amp; GCV DAT (3)'!$T$3:$T$154)</f>
        <v>3799</v>
      </c>
      <c r="U44" s="15">
        <f t="shared" si="5"/>
        <v>15939844.200000001</v>
      </c>
      <c r="V44" s="15">
        <f>SUMIF('WASH COAL RECEIPT &amp; GCV DAT (3)'!$A$3:$A$154,'MASTER DATA FILE WASH COAL  (3)'!A44,'WASH COAL RECEIPT &amp; GCV DAT (3)'!$V$3:$V$154)</f>
        <v>3850.5748734756098</v>
      </c>
      <c r="W44" s="15">
        <f t="shared" si="6"/>
        <v>16156242.054128964</v>
      </c>
      <c r="X44" s="13">
        <f t="shared" si="7"/>
        <v>16122348.325999999</v>
      </c>
      <c r="Y44" s="13"/>
      <c r="Z44" s="13"/>
      <c r="AB44">
        <v>3899.300826978842</v>
      </c>
      <c r="AC44" s="53">
        <f t="shared" si="8"/>
        <v>-48.725953503232176</v>
      </c>
      <c r="AE44" s="53">
        <f t="shared" si="0"/>
        <v>-48.725953503232176</v>
      </c>
      <c r="AF44">
        <v>43</v>
      </c>
      <c r="AJ44">
        <v>3975.32</v>
      </c>
      <c r="AK44" s="53">
        <f t="shared" si="9"/>
        <v>220.48000000000002</v>
      </c>
    </row>
    <row r="45" spans="1:37" customFormat="1" ht="15.6" x14ac:dyDescent="0.3">
      <c r="A45" s="65">
        <v>98</v>
      </c>
      <c r="B45" s="57">
        <f>SUMIF('WASH COAL RECEIPT &amp; GCV DAT (3)'!$A$3:$A$97,A45,'WASH COAL RECEIPT &amp; GCV DAT (3)'!$B$3:$B$97)</f>
        <v>98</v>
      </c>
      <c r="C45" s="13">
        <f>SUMIF('WASH COAL RECEIPT &amp; GCV DAT (3)'!$A$3:$A$97,A45,'WASH COAL RECEIPT &amp; GCV DAT (3)'!$C$3:$C$97)</f>
        <v>141000099</v>
      </c>
      <c r="D45" s="66" t="str">
        <f>IFERROR(VLOOKUP(A45,'WASH COAL RECEIPT &amp; GCV DAT (3)'!A33:V181,4,0),0)</f>
        <v>15.01.2023</v>
      </c>
      <c r="E45" s="14">
        <f>IFERROR(VLOOKUP(A45,'WASH COAL RECEIPT &amp; GCV DAT (3)'!$A$2:$V$154,5,0),0)</f>
        <v>0</v>
      </c>
      <c r="F45" s="13">
        <f>SUMIF('WASH COAL RECEIPT &amp; GCV DAT (3)'!$A$3:$A$154,'MASTER DATA FILE WASH COAL  (3)'!A45,'WASH COAL RECEIPT &amp; GCV DAT (3)'!$F$3:$F$154)</f>
        <v>59</v>
      </c>
      <c r="G45" s="13" t="str">
        <f>IFERROR(VLOOKUP(A45,'WASH COAL RECEIPT &amp; GCV DAT (3)'!$A$2:$V$154,7,0),0)</f>
        <v>SECL</v>
      </c>
      <c r="H45" s="13" t="str">
        <f>IFERROR(VLOOKUP(A45,'WASH COAL RECEIPT &amp; GCV DAT (3)'!$A$2:$V$154,8,0),0)</f>
        <v>PHEC</v>
      </c>
      <c r="I45" s="13">
        <f>IFERROR(VLOOKUP(A45,'WASH COAL RECEIPT &amp; GCV DAT (3)'!$A$2:$V$154,9,0),0)</f>
        <v>0</v>
      </c>
      <c r="J45" s="13" t="str">
        <f>IFERROR(VLOOKUP(A45,'WASH COAL RECEIPT &amp; GCV DAT (3)'!$A$2:$V$154,10,0),0)</f>
        <v>G11</v>
      </c>
      <c r="K45" s="15">
        <f>SUMIF('WASH COAL RECEIPT &amp; GCV DAT (3)'!$A$3:$A$154,'MASTER DATA FILE WASH COAL  (3)'!A45,'WASH COAL RECEIPT &amp; GCV DAT (3)'!$K$3:$K$154)</f>
        <v>4146.7299999999996</v>
      </c>
      <c r="L45" s="15">
        <f>SUMIF('WASH COAL RECEIPT &amp; GCV DAT (3)'!$A$3:$A$154,'MASTER DATA FILE WASH COAL  (3)'!A45,'WASH COAL RECEIPT &amp; GCV DAT (3)'!$L$3:$L$154)</f>
        <v>4146.7299999999996</v>
      </c>
      <c r="M45" s="15">
        <f t="shared" si="1"/>
        <v>0</v>
      </c>
      <c r="N45" s="67">
        <f t="shared" si="2"/>
        <v>0</v>
      </c>
      <c r="O45" s="15">
        <f>SUMIF('WASH COAL RECEIPT &amp; GCV DAT (3)'!$A$3:$A$154,'MASTER DATA FILE WASH COAL  (3)'!A45,'WASH COAL RECEIPT &amp; GCV DAT (3)'!$O$3:$O$154)</f>
        <v>2206.0500000000002</v>
      </c>
      <c r="P45" s="15">
        <f t="shared" si="3"/>
        <v>9147893.7164999992</v>
      </c>
      <c r="Q45" s="15">
        <f>SUMIF('WASH COAL RECEIPT &amp; GCV DAT (3)'!$A$3:$A$154,'MASTER DATA FILE WASH COAL  (3)'!A45,'WASH COAL RECEIPT &amp; GCV DAT (3)'!$Q$3:$Q$154)</f>
        <v>4123720</v>
      </c>
      <c r="R45" s="16">
        <f>SUMIF('WASH COAL RECEIPT &amp; GCV DAT (3)'!$A$3:$A$233,'MASTER DATA FILE WASH COAL  (3)'!A45,'WASH COAL RECEIPT &amp; GCV DAT (3)'!$R$3:$R$233)+IF(H45=$J$234,($K$234*K45),0)+IF(H45=$J$235,($K$235*K45),0)</f>
        <v>15937629.368099999</v>
      </c>
      <c r="S45" s="15">
        <f t="shared" si="4"/>
        <v>3843.4210493810788</v>
      </c>
      <c r="T45" s="15">
        <f>SUMIF('WASH COAL RECEIPT &amp; GCV DAT (3)'!$A$3:$A$154,'MASTER DATA FILE WASH COAL  (3)'!A45,'WASH COAL RECEIPT &amp; GCV DAT (3)'!$T$3:$T$154)</f>
        <v>3910</v>
      </c>
      <c r="U45" s="15">
        <f t="shared" si="5"/>
        <v>16213714.299999999</v>
      </c>
      <c r="V45" s="15">
        <f>SUMIF('WASH COAL RECEIPT &amp; GCV DAT (3)'!$A$3:$A$154,'MASTER DATA FILE WASH COAL  (3)'!A45,'WASH COAL RECEIPT &amp; GCV DAT (3)'!$V$3:$V$154)</f>
        <v>3009.3349717813053</v>
      </c>
      <c r="W45" s="15">
        <f t="shared" si="6"/>
        <v>12478899.60753469</v>
      </c>
      <c r="X45" s="13">
        <f t="shared" si="7"/>
        <v>15937629.368099999</v>
      </c>
      <c r="Y45" s="13"/>
      <c r="Z45" s="13"/>
      <c r="AB45">
        <v>4103.5782788186734</v>
      </c>
      <c r="AC45" s="53">
        <f t="shared" si="8"/>
        <v>-1094.2433070373681</v>
      </c>
      <c r="AE45" s="53">
        <f t="shared" si="0"/>
        <v>-1094.2433070373681</v>
      </c>
      <c r="AF45">
        <v>44</v>
      </c>
      <c r="AJ45">
        <v>3967.2</v>
      </c>
      <c r="AK45" s="53">
        <f t="shared" si="9"/>
        <v>179.52999999999975</v>
      </c>
    </row>
    <row r="46" spans="1:37" customFormat="1" ht="15.6" x14ac:dyDescent="0.3">
      <c r="A46" s="65">
        <v>101</v>
      </c>
      <c r="B46" s="57">
        <f>SUMIF('WASH COAL RECEIPT &amp; GCV DAT (3)'!$A$3:$A$97,A46,'WASH COAL RECEIPT &amp; GCV DAT (3)'!$B$3:$B$97)</f>
        <v>101</v>
      </c>
      <c r="C46" s="13">
        <f>SUMIF('WASH COAL RECEIPT &amp; GCV DAT (3)'!$A$3:$A$97,A46,'WASH COAL RECEIPT &amp; GCV DAT (3)'!$C$3:$C$97)</f>
        <v>161001010</v>
      </c>
      <c r="D46" s="66" t="str">
        <f>IFERROR(VLOOKUP(A46,'WASH COAL RECEIPT &amp; GCV DAT (3)'!A34:V183,4,0),0)</f>
        <v>15.01.2023</v>
      </c>
      <c r="E46" s="14">
        <f>IFERROR(VLOOKUP(A46,'WASH COAL RECEIPT &amp; GCV DAT (3)'!$A$2:$V$154,5,0),0)</f>
        <v>0</v>
      </c>
      <c r="F46" s="13">
        <f>SUMIF('WASH COAL RECEIPT &amp; GCV DAT (3)'!$A$3:$A$154,'MASTER DATA FILE WASH COAL  (3)'!A46,'WASH COAL RECEIPT &amp; GCV DAT (3)'!$F$3:$F$154)</f>
        <v>60</v>
      </c>
      <c r="G46" s="13" t="str">
        <f>IFERROR(VLOOKUP(A46,'WASH COAL RECEIPT &amp; GCV DAT (3)'!$A$2:$V$154,7,0),0)</f>
        <v>SECL</v>
      </c>
      <c r="H46" s="13" t="str">
        <f>IFERROR(VLOOKUP(A46,'WASH COAL RECEIPT &amp; GCV DAT (3)'!$A$2:$V$154,8,0),0)</f>
        <v>PHEC</v>
      </c>
      <c r="I46" s="13">
        <f>IFERROR(VLOOKUP(A46,'WASH COAL RECEIPT &amp; GCV DAT (3)'!$A$2:$V$154,9,0),0)</f>
        <v>0</v>
      </c>
      <c r="J46" s="13" t="str">
        <f>IFERROR(VLOOKUP(A46,'WASH COAL RECEIPT &amp; GCV DAT (3)'!$A$2:$V$154,10,0),0)</f>
        <v>G11</v>
      </c>
      <c r="K46" s="15">
        <f>SUMIF('WASH COAL RECEIPT &amp; GCV DAT (3)'!$A$3:$A$154,'MASTER DATA FILE WASH COAL  (3)'!A46,'WASH COAL RECEIPT &amp; GCV DAT (3)'!$K$3:$K$154)</f>
        <v>4189.3999999999996</v>
      </c>
      <c r="L46" s="15">
        <f>SUMIF('WASH COAL RECEIPT &amp; GCV DAT (3)'!$A$3:$A$154,'MASTER DATA FILE WASH COAL  (3)'!A46,'WASH COAL RECEIPT &amp; GCV DAT (3)'!$L$3:$L$154)</f>
        <v>4225.87</v>
      </c>
      <c r="M46" s="15">
        <f t="shared" si="1"/>
        <v>-36.470000000000255</v>
      </c>
      <c r="N46" s="67">
        <f t="shared" si="2"/>
        <v>-139558.09445253832</v>
      </c>
      <c r="O46" s="15">
        <f>SUMIF('WASH COAL RECEIPT &amp; GCV DAT (3)'!$A$3:$A$154,'MASTER DATA FILE WASH COAL  (3)'!A46,'WASH COAL RECEIPT &amp; GCV DAT (3)'!$O$3:$O$154)</f>
        <v>2206.0499999999997</v>
      </c>
      <c r="P46" s="15">
        <f t="shared" si="3"/>
        <v>9242025.8699999973</v>
      </c>
      <c r="Q46" s="15">
        <f>SUMIF('WASH COAL RECEIPT &amp; GCV DAT (3)'!$A$3:$A$154,'MASTER DATA FILE WASH COAL  (3)'!A46,'WASH COAL RECEIPT &amp; GCV DAT (3)'!$Q$3:$Q$154)</f>
        <v>4095912</v>
      </c>
      <c r="R46" s="16">
        <f>SUMIF('WASH COAL RECEIPT &amp; GCV DAT (3)'!$A$3:$A$233,'MASTER DATA FILE WASH COAL  (3)'!A46,'WASH COAL RECEIPT &amp; GCV DAT (3)'!$R$3:$R$233)+IF(H46=$J$234,($K$234*K46),0)+IF(H46=$J$235,($K$235*K46),0)</f>
        <v>16031386.917999998</v>
      </c>
      <c r="S46" s="15">
        <f t="shared" si="4"/>
        <v>3826.6546326442926</v>
      </c>
      <c r="T46" s="15">
        <f>SUMIF('WASH COAL RECEIPT &amp; GCV DAT (3)'!$A$3:$A$154,'MASTER DATA FILE WASH COAL  (3)'!A46,'WASH COAL RECEIPT &amp; GCV DAT (3)'!$T$3:$T$154)</f>
        <v>3910</v>
      </c>
      <c r="U46" s="15">
        <f t="shared" si="5"/>
        <v>16523151.699999999</v>
      </c>
      <c r="V46" s="15">
        <f>SUMIF('WASH COAL RECEIPT &amp; GCV DAT (3)'!$A$3:$A$154,'MASTER DATA FILE WASH COAL  (3)'!A46,'WASH COAL RECEIPT &amp; GCV DAT (3)'!$V$3:$V$154)</f>
        <v>3434.6656711076857</v>
      </c>
      <c r="W46" s="15">
        <f t="shared" si="6"/>
        <v>14514450.619563835</v>
      </c>
      <c r="X46" s="13">
        <f t="shared" si="7"/>
        <v>16170945.012452537</v>
      </c>
      <c r="Y46" s="13"/>
      <c r="Z46" s="13"/>
      <c r="AB46">
        <v>3963.5992694456381</v>
      </c>
      <c r="AC46" s="53">
        <f t="shared" si="8"/>
        <v>-528.93359833795239</v>
      </c>
      <c r="AE46" s="53">
        <f t="shared" si="0"/>
        <v>-528.93359833795239</v>
      </c>
      <c r="AF46" s="68">
        <v>45</v>
      </c>
      <c r="AJ46">
        <v>3553.25</v>
      </c>
      <c r="AK46" s="53">
        <f t="shared" si="9"/>
        <v>672.61999999999989</v>
      </c>
    </row>
    <row r="47" spans="1:37" customFormat="1" ht="15.6" x14ac:dyDescent="0.3">
      <c r="A47" s="65">
        <v>109</v>
      </c>
      <c r="B47" s="57">
        <f>SUMIF('WASH COAL RECEIPT &amp; GCV DAT (3)'!$A$3:$A$97,A47,'WASH COAL RECEIPT &amp; GCV DAT (3)'!$B$3:$B$97)</f>
        <v>109</v>
      </c>
      <c r="C47" s="13">
        <f>SUMIF('WASH COAL RECEIPT &amp; GCV DAT (3)'!$A$3:$A$97,A47,'WASH COAL RECEIPT &amp; GCV DAT (3)'!$C$3:$C$97)</f>
        <v>161001012</v>
      </c>
      <c r="D47" s="66" t="str">
        <f>IFERROR(VLOOKUP(A47,'WASH COAL RECEIPT &amp; GCV DAT (3)'!A35:V183,4,0),0)</f>
        <v>16.01.2023</v>
      </c>
      <c r="E47" s="14">
        <f>IFERROR(VLOOKUP(A47,'WASH COAL RECEIPT &amp; GCV DAT (3)'!$A$2:$V$154,5,0),0)</f>
        <v>0</v>
      </c>
      <c r="F47" s="13">
        <f>SUMIF('WASH COAL RECEIPT &amp; GCV DAT (3)'!$A$3:$A$154,'MASTER DATA FILE WASH COAL  (3)'!A47,'WASH COAL RECEIPT &amp; GCV DAT (3)'!$F$3:$F$154)</f>
        <v>60</v>
      </c>
      <c r="G47" s="13" t="str">
        <f>IFERROR(VLOOKUP(A47,'WASH COAL RECEIPT &amp; GCV DAT (3)'!$A$2:$V$154,7,0),0)</f>
        <v>SECL</v>
      </c>
      <c r="H47" s="13" t="str">
        <f>IFERROR(VLOOKUP(A47,'WASH COAL RECEIPT &amp; GCV DAT (3)'!$A$2:$V$154,8,0),0)</f>
        <v>PHEC</v>
      </c>
      <c r="I47" s="13">
        <f>IFERROR(VLOOKUP(A47,'WASH COAL RECEIPT &amp; GCV DAT (3)'!$A$2:$V$154,9,0),0)</f>
        <v>0</v>
      </c>
      <c r="J47" s="13" t="str">
        <f>IFERROR(VLOOKUP(A47,'WASH COAL RECEIPT &amp; GCV DAT (3)'!$A$2:$V$154,10,0),0)</f>
        <v>G11</v>
      </c>
      <c r="K47" s="15">
        <f>SUMIF('WASH COAL RECEIPT &amp; GCV DAT (3)'!$A$3:$A$154,'MASTER DATA FILE WASH COAL  (3)'!A47,'WASH COAL RECEIPT &amp; GCV DAT (3)'!$K$3:$K$154)</f>
        <v>4189</v>
      </c>
      <c r="L47" s="15">
        <f>SUMIF('WASH COAL RECEIPT &amp; GCV DAT (3)'!$A$3:$A$154,'MASTER DATA FILE WASH COAL  (3)'!A47,'WASH COAL RECEIPT &amp; GCV DAT (3)'!$L$3:$L$154)</f>
        <v>4218.75</v>
      </c>
      <c r="M47" s="15">
        <f t="shared" si="1"/>
        <v>-29.75</v>
      </c>
      <c r="N47" s="67">
        <f t="shared" si="2"/>
        <v>-113838.84962222488</v>
      </c>
      <c r="O47" s="15">
        <f>SUMIF('WASH COAL RECEIPT &amp; GCV DAT (3)'!$A$3:$A$154,'MASTER DATA FILE WASH COAL  (3)'!A47,'WASH COAL RECEIPT &amp; GCV DAT (3)'!$O$3:$O$154)</f>
        <v>2206.0499999999997</v>
      </c>
      <c r="P47" s="15">
        <f t="shared" si="3"/>
        <v>9241143.4499999993</v>
      </c>
      <c r="Q47" s="15">
        <f>SUMIF('WASH COAL RECEIPT &amp; GCV DAT (3)'!$A$3:$A$154,'MASTER DATA FILE WASH COAL  (3)'!A47,'WASH COAL RECEIPT &amp; GCV DAT (3)'!$Q$3:$Q$154)</f>
        <v>4094940</v>
      </c>
      <c r="R47" s="16">
        <f>SUMIF('WASH COAL RECEIPT &amp; GCV DAT (3)'!$A$3:$A$233,'MASTER DATA FILE WASH COAL  (3)'!A47,'WASH COAL RECEIPT &amp; GCV DAT (3)'!$R$3:$R$233)+IF(H47=$J$234,($K$234*K47),0)+IF(H47=$J$235,($K$235*K47),0)</f>
        <v>16029275.33</v>
      </c>
      <c r="S47" s="15">
        <f t="shared" si="4"/>
        <v>3826.5159536882311</v>
      </c>
      <c r="T47" s="15">
        <f>SUMIF('WASH COAL RECEIPT &amp; GCV DAT (3)'!$A$3:$A$154,'MASTER DATA FILE WASH COAL  (3)'!A47,'WASH COAL RECEIPT &amp; GCV DAT (3)'!$T$3:$T$154)</f>
        <v>3910</v>
      </c>
      <c r="U47" s="15">
        <f t="shared" si="5"/>
        <v>16495312.5</v>
      </c>
      <c r="V47" s="15">
        <f>SUMIF('WASH COAL RECEIPT &amp; GCV DAT (3)'!$A$3:$A$154,'MASTER DATA FILE WASH COAL  (3)'!A47,'WASH COAL RECEIPT &amp; GCV DAT (3)'!$V$3:$V$154)</f>
        <v>3823.9020284851099</v>
      </c>
      <c r="W47" s="15">
        <f t="shared" si="6"/>
        <v>16132086.682671558</v>
      </c>
      <c r="X47" s="13">
        <f t="shared" si="7"/>
        <v>16143114.179622225</v>
      </c>
      <c r="Y47" s="13"/>
      <c r="Z47" s="13"/>
      <c r="AB47">
        <v>4079.6052828574484</v>
      </c>
      <c r="AC47" s="53">
        <f t="shared" si="8"/>
        <v>-255.70325437233851</v>
      </c>
      <c r="AE47" s="53">
        <f t="shared" si="0"/>
        <v>-255.70325437233851</v>
      </c>
      <c r="AF47">
        <v>46</v>
      </c>
      <c r="AJ47">
        <v>4330.1899999999996</v>
      </c>
      <c r="AK47" s="53">
        <f t="shared" si="9"/>
        <v>-111.4399999999996</v>
      </c>
    </row>
    <row r="48" spans="1:37" customFormat="1" ht="15.6" x14ac:dyDescent="0.3">
      <c r="A48" s="65">
        <v>110</v>
      </c>
      <c r="B48" s="57">
        <f>SUMIF('WASH COAL RECEIPT &amp; GCV DAT (3)'!$A$3:$A$97,A48,'WASH COAL RECEIPT &amp; GCV DAT (3)'!$B$3:$B$97)</f>
        <v>110</v>
      </c>
      <c r="C48" s="13">
        <f>SUMIF('WASH COAL RECEIPT &amp; GCV DAT (3)'!$A$3:$A$97,A48,'WASH COAL RECEIPT &amp; GCV DAT (3)'!$C$3:$C$97)</f>
        <v>161001011</v>
      </c>
      <c r="D48" s="66" t="str">
        <f>IFERROR(VLOOKUP(A48,'WASH COAL RECEIPT &amp; GCV DAT (3)'!A36:V183,4,0),0)</f>
        <v>16.01.2023</v>
      </c>
      <c r="E48" s="14">
        <f>IFERROR(VLOOKUP(A48,'WASH COAL RECEIPT &amp; GCV DAT (3)'!$A$2:$V$154,5,0),0)</f>
        <v>0</v>
      </c>
      <c r="F48" s="13">
        <f>SUMIF('WASH COAL RECEIPT &amp; GCV DAT (3)'!$A$3:$A$154,'MASTER DATA FILE WASH COAL  (3)'!A48,'WASH COAL RECEIPT &amp; GCV DAT (3)'!$F$3:$F$154)</f>
        <v>58</v>
      </c>
      <c r="G48" s="13" t="str">
        <f>IFERROR(VLOOKUP(A48,'WASH COAL RECEIPT &amp; GCV DAT (3)'!$A$2:$V$154,7,0),0)</f>
        <v>SECL</v>
      </c>
      <c r="H48" s="13" t="str">
        <f>IFERROR(VLOOKUP(A48,'WASH COAL RECEIPT &amp; GCV DAT (3)'!$A$2:$V$154,8,0),0)</f>
        <v>PHEC</v>
      </c>
      <c r="I48" s="13">
        <f>IFERROR(VLOOKUP(A48,'WASH COAL RECEIPT &amp; GCV DAT (3)'!$A$2:$V$154,9,0),0)</f>
        <v>0</v>
      </c>
      <c r="J48" s="13" t="str">
        <f>IFERROR(VLOOKUP(A48,'WASH COAL RECEIPT &amp; GCV DAT (3)'!$A$2:$V$154,10,0),0)</f>
        <v>G11</v>
      </c>
      <c r="K48" s="15">
        <f>SUMIF('WASH COAL RECEIPT &amp; GCV DAT (3)'!$A$3:$A$154,'MASTER DATA FILE WASH COAL  (3)'!A48,'WASH COAL RECEIPT &amp; GCV DAT (3)'!$K$3:$K$154)</f>
        <v>4039.48</v>
      </c>
      <c r="L48" s="15">
        <f>SUMIF('WASH COAL RECEIPT &amp; GCV DAT (3)'!$A$3:$A$154,'MASTER DATA FILE WASH COAL  (3)'!A48,'WASH COAL RECEIPT &amp; GCV DAT (3)'!$L$3:$L$154)</f>
        <v>4056.65</v>
      </c>
      <c r="M48" s="15">
        <f t="shared" si="1"/>
        <v>-17.170000000000073</v>
      </c>
      <c r="N48" s="67">
        <f t="shared" si="2"/>
        <v>-65702.629200355761</v>
      </c>
      <c r="O48" s="15">
        <f>SUMIF('WASH COAL RECEIPT &amp; GCV DAT (3)'!$A$3:$A$154,'MASTER DATA FILE WASH COAL  (3)'!A48,'WASH COAL RECEIPT &amp; GCV DAT (3)'!$O$3:$O$154)</f>
        <v>2206.0499999999997</v>
      </c>
      <c r="P48" s="15">
        <f t="shared" si="3"/>
        <v>8911294.8539999984</v>
      </c>
      <c r="Q48" s="15">
        <f>SUMIF('WASH COAL RECEIPT &amp; GCV DAT (3)'!$A$3:$A$154,'MASTER DATA FILE WASH COAL  (3)'!A48,'WASH COAL RECEIPT &amp; GCV DAT (3)'!$Q$3:$Q$154)</f>
        <v>3949095</v>
      </c>
      <c r="R48" s="16">
        <f>SUMIF('WASH COAL RECEIPT &amp; GCV DAT (3)'!$A$3:$A$233,'MASTER DATA FILE WASH COAL  (3)'!A48,'WASH COAL RECEIPT &amp; GCV DAT (3)'!$R$3:$R$233)+IF(H48=$J$234,($K$234*K48),0)+IF(H48=$J$235,($K$235*K48),0)</f>
        <v>15457452.335599998</v>
      </c>
      <c r="S48" s="15">
        <f t="shared" si="4"/>
        <v>3826.594595244932</v>
      </c>
      <c r="T48" s="15">
        <f>SUMIF('WASH COAL RECEIPT &amp; GCV DAT (3)'!$A$3:$A$154,'MASTER DATA FILE WASH COAL  (3)'!A48,'WASH COAL RECEIPT &amp; GCV DAT (3)'!$T$3:$T$154)</f>
        <v>3910</v>
      </c>
      <c r="U48" s="15">
        <f t="shared" si="5"/>
        <v>15861501.5</v>
      </c>
      <c r="V48" s="15">
        <f>SUMIF('WASH COAL RECEIPT &amp; GCV DAT (3)'!$A$3:$A$154,'MASTER DATA FILE WASH COAL  (3)'!A48,'WASH COAL RECEIPT &amp; GCV DAT (3)'!$V$3:$V$154)</f>
        <v>3391.891015711441</v>
      </c>
      <c r="W48" s="15">
        <f t="shared" si="6"/>
        <v>13759714.688885817</v>
      </c>
      <c r="X48" s="13">
        <f t="shared" si="7"/>
        <v>15523154.964800354</v>
      </c>
      <c r="Y48" s="13"/>
      <c r="Z48" s="13"/>
      <c r="AB48">
        <v>4176.7560588422057</v>
      </c>
      <c r="AC48" s="53">
        <f t="shared" si="8"/>
        <v>-784.86504313076466</v>
      </c>
      <c r="AE48" s="53">
        <f t="shared" si="0"/>
        <v>-784.86504313076466</v>
      </c>
      <c r="AF48">
        <v>47</v>
      </c>
      <c r="AJ48">
        <v>3772.25</v>
      </c>
      <c r="AK48" s="53">
        <f t="shared" si="9"/>
        <v>284.40000000000009</v>
      </c>
    </row>
    <row r="49" spans="1:37" customFormat="1" ht="15.6" x14ac:dyDescent="0.3">
      <c r="A49" s="65">
        <v>118</v>
      </c>
      <c r="B49" s="57">
        <f>SUMIF('WASH COAL RECEIPT &amp; GCV DAT (3)'!$A$3:$A$97,A49,'WASH COAL RECEIPT &amp; GCV DAT (3)'!$B$3:$B$97)</f>
        <v>118</v>
      </c>
      <c r="C49" s="13">
        <f>SUMIF('WASH COAL RECEIPT &amp; GCV DAT (3)'!$A$3:$A$97,A49,'WASH COAL RECEIPT &amp; GCV DAT (3)'!$C$3:$C$97)</f>
        <v>161001013</v>
      </c>
      <c r="D49" s="66" t="str">
        <f>IFERROR(VLOOKUP(A49,'WASH COAL RECEIPT &amp; GCV DAT (3)'!A37:V184,4,0),0)</f>
        <v>17.01.2023</v>
      </c>
      <c r="E49" s="14">
        <f>IFERROR(VLOOKUP(A49,'WASH COAL RECEIPT &amp; GCV DAT (3)'!$A$2:$V$154,5,0),0)</f>
        <v>0</v>
      </c>
      <c r="F49" s="13">
        <f>SUMIF('WASH COAL RECEIPT &amp; GCV DAT (3)'!$A$3:$A$154,'MASTER DATA FILE WASH COAL  (3)'!A49,'WASH COAL RECEIPT &amp; GCV DAT (3)'!$F$3:$F$154)</f>
        <v>60</v>
      </c>
      <c r="G49" s="13" t="str">
        <f>IFERROR(VLOOKUP(A49,'WASH COAL RECEIPT &amp; GCV DAT (3)'!$A$2:$V$154,7,0),0)</f>
        <v>SECL</v>
      </c>
      <c r="H49" s="13" t="str">
        <f>IFERROR(VLOOKUP(A49,'WASH COAL RECEIPT &amp; GCV DAT (3)'!$A$2:$V$154,8,0),0)</f>
        <v>PHEC</v>
      </c>
      <c r="I49" s="13">
        <f>IFERROR(VLOOKUP(A49,'WASH COAL RECEIPT &amp; GCV DAT (3)'!$A$2:$V$154,9,0),0)</f>
        <v>0</v>
      </c>
      <c r="J49" s="13" t="str">
        <f>IFERROR(VLOOKUP(A49,'WASH COAL RECEIPT &amp; GCV DAT (3)'!$A$2:$V$154,10,0),0)</f>
        <v>G11</v>
      </c>
      <c r="K49" s="15">
        <f>SUMIF('WASH COAL RECEIPT &amp; GCV DAT (3)'!$A$3:$A$154,'MASTER DATA FILE WASH COAL  (3)'!A49,'WASH COAL RECEIPT &amp; GCV DAT (3)'!$K$3:$K$154)</f>
        <v>4173.45</v>
      </c>
      <c r="L49" s="15">
        <f>SUMIF('WASH COAL RECEIPT &amp; GCV DAT (3)'!$A$3:$A$154,'MASTER DATA FILE WASH COAL  (3)'!A49,'WASH COAL RECEIPT &amp; GCV DAT (3)'!$L$3:$L$154)</f>
        <v>4173.45</v>
      </c>
      <c r="M49" s="15">
        <f t="shared" si="1"/>
        <v>0</v>
      </c>
      <c r="N49" s="67">
        <f t="shared" si="2"/>
        <v>0</v>
      </c>
      <c r="O49" s="15">
        <f>SUMIF('WASH COAL RECEIPT &amp; GCV DAT (3)'!$A$3:$A$154,'MASTER DATA FILE WASH COAL  (3)'!A49,'WASH COAL RECEIPT &amp; GCV DAT (3)'!$O$3:$O$154)</f>
        <v>2206.0499999999997</v>
      </c>
      <c r="P49" s="15">
        <f t="shared" si="3"/>
        <v>9206839.3724999987</v>
      </c>
      <c r="Q49" s="15">
        <f>SUMIF('WASH COAL RECEIPT &amp; GCV DAT (3)'!$A$3:$A$154,'MASTER DATA FILE WASH COAL  (3)'!A49,'WASH COAL RECEIPT &amp; GCV DAT (3)'!$Q$3:$Q$154)</f>
        <v>4168834</v>
      </c>
      <c r="R49" s="16">
        <f>SUMIF('WASH COAL RECEIPT &amp; GCV DAT (3)'!$A$3:$A$233,'MASTER DATA FILE WASH COAL  (3)'!A49,'WASH COAL RECEIPT &amp; GCV DAT (3)'!$R$3:$R$233)+IF(H49=$J$234,($K$234*K49),0)+IF(H49=$J$235,($K$235*K49),0)</f>
        <v>16058867.846499998</v>
      </c>
      <c r="S49" s="15">
        <f t="shared" si="4"/>
        <v>3847.8639606320908</v>
      </c>
      <c r="T49" s="15">
        <f>SUMIF('WASH COAL RECEIPT &amp; GCV DAT (3)'!$A$3:$A$154,'MASTER DATA FILE WASH COAL  (3)'!A49,'WASH COAL RECEIPT &amp; GCV DAT (3)'!$T$3:$T$154)</f>
        <v>3910</v>
      </c>
      <c r="U49" s="15">
        <f t="shared" si="5"/>
        <v>16318189.5</v>
      </c>
      <c r="V49" s="15">
        <f>SUMIF('WASH COAL RECEIPT &amp; GCV DAT (3)'!$A$3:$A$154,'MASTER DATA FILE WASH COAL  (3)'!A49,'WASH COAL RECEIPT &amp; GCV DAT (3)'!$V$3:$V$154)</f>
        <v>3952.7445983379498</v>
      </c>
      <c r="W49" s="15">
        <f t="shared" si="6"/>
        <v>16496581.943933517</v>
      </c>
      <c r="X49" s="13">
        <f t="shared" si="7"/>
        <v>16058867.846499998</v>
      </c>
      <c r="Y49" s="13"/>
      <c r="Z49" s="13"/>
      <c r="AB49">
        <v>4083.8077167691322</v>
      </c>
      <c r="AC49" s="53">
        <f t="shared" si="8"/>
        <v>-131.06311843118237</v>
      </c>
      <c r="AE49" s="53">
        <f t="shared" si="0"/>
        <v>-131.06311843118237</v>
      </c>
      <c r="AF49">
        <v>48</v>
      </c>
      <c r="AJ49">
        <v>3872.87</v>
      </c>
      <c r="AK49" s="53">
        <f t="shared" si="9"/>
        <v>300.57999999999993</v>
      </c>
    </row>
    <row r="50" spans="1:37" customFormat="1" ht="15.6" x14ac:dyDescent="0.3">
      <c r="A50" s="65">
        <v>124</v>
      </c>
      <c r="B50" s="57">
        <f>SUMIF('WASH COAL RECEIPT &amp; GCV DAT (3)'!$A$3:$A$97,A50,'WASH COAL RECEIPT &amp; GCV DAT (3)'!$B$3:$B$97)</f>
        <v>124</v>
      </c>
      <c r="C50" s="13">
        <f>SUMIF('WASH COAL RECEIPT &amp; GCV DAT (3)'!$A$3:$A$97,A50,'WASH COAL RECEIPT &amp; GCV DAT (3)'!$C$3:$C$97)</f>
        <v>161001014</v>
      </c>
      <c r="D50" s="66" t="str">
        <f>IFERROR(VLOOKUP(A50,'WASH COAL RECEIPT &amp; GCV DAT (3)'!A38:V124,4,0),0)</f>
        <v>18.01.2023</v>
      </c>
      <c r="E50" s="14">
        <f>IFERROR(VLOOKUP(A50,'WASH COAL RECEIPT &amp; GCV DAT (3)'!$A$2:$V$154,5,0),0)</f>
        <v>0</v>
      </c>
      <c r="F50" s="13">
        <f>SUMIF('WASH COAL RECEIPT &amp; GCV DAT (3)'!$A$3:$A$154,'MASTER DATA FILE WASH COAL  (3)'!A50,'WASH COAL RECEIPT &amp; GCV DAT (3)'!$F$3:$F$154)</f>
        <v>59</v>
      </c>
      <c r="G50" s="13" t="str">
        <f>IFERROR(VLOOKUP(A50,'WASH COAL RECEIPT &amp; GCV DAT (3)'!$A$2:$V$154,7,0),0)</f>
        <v>SECL</v>
      </c>
      <c r="H50" s="13" t="str">
        <f>IFERROR(VLOOKUP(A50,'WASH COAL RECEIPT &amp; GCV DAT (3)'!$A$2:$V$154,8,0),0)</f>
        <v>PHEC</v>
      </c>
      <c r="I50" s="13">
        <f>IFERROR(VLOOKUP(A50,'WASH COAL RECEIPT &amp; GCV DAT (3)'!$A$2:$V$154,9,0),0)</f>
        <v>0</v>
      </c>
      <c r="J50" s="13" t="str">
        <f>IFERROR(VLOOKUP(A50,'WASH COAL RECEIPT &amp; GCV DAT (3)'!$A$2:$V$154,10,0),0)</f>
        <v>G11</v>
      </c>
      <c r="K50" s="15">
        <f>SUMIF('WASH COAL RECEIPT &amp; GCV DAT (3)'!$A$3:$A$154,'MASTER DATA FILE WASH COAL  (3)'!A50,'WASH COAL RECEIPT &amp; GCV DAT (3)'!$K$3:$K$154)</f>
        <v>4122.1099999999997</v>
      </c>
      <c r="L50" s="15">
        <f>SUMIF('WASH COAL RECEIPT &amp; GCV DAT (3)'!$A$3:$A$154,'MASTER DATA FILE WASH COAL  (3)'!A50,'WASH COAL RECEIPT &amp; GCV DAT (3)'!$L$3:$L$154)</f>
        <v>4122.1099999999997</v>
      </c>
      <c r="M50" s="15">
        <f t="shared" si="1"/>
        <v>0</v>
      </c>
      <c r="N50" s="67">
        <f t="shared" si="2"/>
        <v>0</v>
      </c>
      <c r="O50" s="15">
        <f>SUMIF('WASH COAL RECEIPT &amp; GCV DAT (3)'!$A$3:$A$154,'MASTER DATA FILE WASH COAL  (3)'!A50,'WASH COAL RECEIPT &amp; GCV DAT (3)'!$O$3:$O$154)</f>
        <v>2206.0499999999997</v>
      </c>
      <c r="P50" s="15">
        <f t="shared" si="3"/>
        <v>9093580.7654999979</v>
      </c>
      <c r="Q50" s="15">
        <f>SUMIF('WASH COAL RECEIPT &amp; GCV DAT (3)'!$A$3:$A$154,'MASTER DATA FILE WASH COAL  (3)'!A50,'WASH COAL RECEIPT &amp; GCV DAT (3)'!$Q$3:$Q$154)</f>
        <v>4094162</v>
      </c>
      <c r="R50" s="16">
        <f>SUMIF('WASH COAL RECEIPT &amp; GCV DAT (3)'!$A$3:$A$233,'MASTER DATA FILE WASH COAL  (3)'!A50,'WASH COAL RECEIPT &amp; GCV DAT (3)'!$R$3:$R$233)+IF(H50=$J$234,($K$234*K50),0)+IF(H50=$J$235,($K$235*K50),0)</f>
        <v>15837929.726699999</v>
      </c>
      <c r="S50" s="15">
        <f t="shared" si="4"/>
        <v>3842.189977147626</v>
      </c>
      <c r="T50" s="15">
        <f>SUMIF('WASH COAL RECEIPT &amp; GCV DAT (3)'!$A$3:$A$154,'MASTER DATA FILE WASH COAL  (3)'!A50,'WASH COAL RECEIPT &amp; GCV DAT (3)'!$T$3:$T$154)</f>
        <v>3910</v>
      </c>
      <c r="U50" s="15">
        <f t="shared" si="5"/>
        <v>16117450.1</v>
      </c>
      <c r="V50" s="15">
        <f>SUMIF('WASH COAL RECEIPT &amp; GCV DAT (3)'!$A$3:$A$154,'MASTER DATA FILE WASH COAL  (3)'!A50,'WASH COAL RECEIPT &amp; GCV DAT (3)'!$V$3:$V$154)</f>
        <v>3827.799914675767</v>
      </c>
      <c r="W50" s="15">
        <f t="shared" si="6"/>
        <v>15778612.306284124</v>
      </c>
      <c r="X50" s="13">
        <f t="shared" si="7"/>
        <v>15837929.726699999</v>
      </c>
      <c r="Y50" s="13"/>
      <c r="Z50" s="13"/>
      <c r="AB50">
        <v>4289.2340063761958</v>
      </c>
      <c r="AC50" s="53">
        <f t="shared" si="8"/>
        <v>-461.43409170042878</v>
      </c>
      <c r="AE50" s="53">
        <f t="shared" si="0"/>
        <v>-461.43409170042878</v>
      </c>
      <c r="AF50">
        <v>49</v>
      </c>
      <c r="AJ50">
        <v>3710.59</v>
      </c>
      <c r="AK50" s="53">
        <f t="shared" si="9"/>
        <v>411.51999999999953</v>
      </c>
    </row>
    <row r="51" spans="1:37" customFormat="1" ht="15.6" x14ac:dyDescent="0.3">
      <c r="A51" s="65">
        <v>139</v>
      </c>
      <c r="B51" s="57">
        <f>SUMIF('WASH COAL RECEIPT &amp; GCV DAT (3)'!$A$3:$A$97,A51,'WASH COAL RECEIPT &amp; GCV DAT (3)'!$B$3:$B$97)</f>
        <v>139</v>
      </c>
      <c r="C51" s="13">
        <f>SUMIF('WASH COAL RECEIPT &amp; GCV DAT (3)'!$A$3:$A$97,A51,'WASH COAL RECEIPT &amp; GCV DAT (3)'!$C$3:$C$97)</f>
        <v>161001015</v>
      </c>
      <c r="D51" s="66" t="str">
        <f>IFERROR(VLOOKUP(A51,'WASH COAL RECEIPT &amp; GCV DAT (3)'!A39:V184,4,0),0)</f>
        <v>20.01.2023</v>
      </c>
      <c r="E51" s="14">
        <f>IFERROR(VLOOKUP(A51,'WASH COAL RECEIPT &amp; GCV DAT (3)'!$A$2:$V$154,5,0),0)</f>
        <v>0</v>
      </c>
      <c r="F51" s="13">
        <f>SUMIF('WASH COAL RECEIPT &amp; GCV DAT (3)'!$A$3:$A$154,'MASTER DATA FILE WASH COAL  (3)'!A51,'WASH COAL RECEIPT &amp; GCV DAT (3)'!$F$3:$F$154)</f>
        <v>59</v>
      </c>
      <c r="G51" s="13" t="str">
        <f>IFERROR(VLOOKUP(A51,'WASH COAL RECEIPT &amp; GCV DAT (3)'!$A$2:$V$154,7,0),0)</f>
        <v>SECL</v>
      </c>
      <c r="H51" s="13" t="str">
        <f>IFERROR(VLOOKUP(A51,'WASH COAL RECEIPT &amp; GCV DAT (3)'!$A$2:$V$154,8,0),0)</f>
        <v>PHEC</v>
      </c>
      <c r="I51" s="13">
        <f>IFERROR(VLOOKUP(A51,'WASH COAL RECEIPT &amp; GCV DAT (3)'!$A$2:$V$154,9,0),0)</f>
        <v>0</v>
      </c>
      <c r="J51" s="13" t="str">
        <f>IFERROR(VLOOKUP(A51,'WASH COAL RECEIPT &amp; GCV DAT (3)'!$A$2:$V$154,10,0),0)</f>
        <v>G11</v>
      </c>
      <c r="K51" s="15">
        <f>SUMIF('WASH COAL RECEIPT &amp; GCV DAT (3)'!$A$3:$A$154,'MASTER DATA FILE WASH COAL  (3)'!A51,'WASH COAL RECEIPT &amp; GCV DAT (3)'!$K$3:$K$154)</f>
        <v>3956.1</v>
      </c>
      <c r="L51" s="15">
        <f>SUMIF('WASH COAL RECEIPT &amp; GCV DAT (3)'!$A$3:$A$154,'MASTER DATA FILE WASH COAL  (3)'!A51,'WASH COAL RECEIPT &amp; GCV DAT (3)'!$L$3:$L$154)</f>
        <v>3956.1</v>
      </c>
      <c r="M51" s="15">
        <f t="shared" si="1"/>
        <v>0</v>
      </c>
      <c r="N51" s="67">
        <f t="shared" si="2"/>
        <v>0</v>
      </c>
      <c r="O51" s="15">
        <f>SUMIF('WASH COAL RECEIPT &amp; GCV DAT (3)'!$A$3:$A$154,'MASTER DATA FILE WASH COAL  (3)'!A51,'WASH COAL RECEIPT &amp; GCV DAT (3)'!$O$3:$O$154)</f>
        <v>2206.0499999999997</v>
      </c>
      <c r="P51" s="15">
        <f t="shared" si="3"/>
        <v>8727354.4049999993</v>
      </c>
      <c r="Q51" s="15">
        <f>SUMIF('WASH COAL RECEIPT &amp; GCV DAT (3)'!$A$3:$A$154,'MASTER DATA FILE WASH COAL  (3)'!A51,'WASH COAL RECEIPT &amp; GCV DAT (3)'!$Q$3:$Q$154)</f>
        <v>3956484</v>
      </c>
      <c r="R51" s="16">
        <f>SUMIF('WASH COAL RECEIPT &amp; GCV DAT (3)'!$A$3:$A$233,'MASTER DATA FILE WASH COAL  (3)'!A51,'WASH COAL RECEIPT &amp; GCV DAT (3)'!$R$3:$R$233)+IF(H51=$J$234,($K$234*K51),0)+IF(H51=$J$235,($K$235*K51),0)</f>
        <v>15227294.217</v>
      </c>
      <c r="S51" s="15">
        <f t="shared" si="4"/>
        <v>3849.0670652915751</v>
      </c>
      <c r="T51" s="15">
        <f>SUMIF('WASH COAL RECEIPT &amp; GCV DAT (3)'!$A$3:$A$154,'MASTER DATA FILE WASH COAL  (3)'!A51,'WASH COAL RECEIPT &amp; GCV DAT (3)'!$T$3:$T$154)</f>
        <v>4176</v>
      </c>
      <c r="U51" s="15">
        <f t="shared" si="5"/>
        <v>16520673.6</v>
      </c>
      <c r="V51" s="15">
        <f>SUMIF('WASH COAL RECEIPT &amp; GCV DAT (3)'!$A$3:$A$154,'MASTER DATA FILE WASH COAL  (3)'!A51,'WASH COAL RECEIPT &amp; GCV DAT (3)'!$V$3:$V$154)</f>
        <v>3846.7407803313731</v>
      </c>
      <c r="W51" s="15">
        <f t="shared" si="6"/>
        <v>15218091.201068945</v>
      </c>
      <c r="X51" s="13">
        <f t="shared" si="7"/>
        <v>15227294.217</v>
      </c>
      <c r="Y51" s="13"/>
      <c r="Z51" s="13"/>
      <c r="AB51">
        <v>4065.7881115202526</v>
      </c>
      <c r="AC51" s="53">
        <f t="shared" si="8"/>
        <v>-219.04733118887953</v>
      </c>
      <c r="AE51" s="53">
        <f t="shared" si="0"/>
        <v>-219.04733118887953</v>
      </c>
      <c r="AF51">
        <v>50</v>
      </c>
      <c r="AJ51">
        <v>3882.61</v>
      </c>
      <c r="AK51" s="53">
        <f t="shared" si="9"/>
        <v>73.489999999999782</v>
      </c>
    </row>
    <row r="52" spans="1:37" customFormat="1" ht="15.6" x14ac:dyDescent="0.3">
      <c r="A52" s="65">
        <v>144</v>
      </c>
      <c r="B52" s="57">
        <f>SUMIF('WASH COAL RECEIPT &amp; GCV DAT (3)'!$A$3:$A$97,A52,'WASH COAL RECEIPT &amp; GCV DAT (3)'!$B$3:$B$97)</f>
        <v>144</v>
      </c>
      <c r="C52" s="13">
        <f>SUMIF('WASH COAL RECEIPT &amp; GCV DAT (3)'!$A$3:$A$97,A52,'WASH COAL RECEIPT &amp; GCV DAT (3)'!$C$3:$C$97)</f>
        <v>161001016</v>
      </c>
      <c r="D52" s="66" t="str">
        <f>IFERROR(VLOOKUP(A52,'WASH COAL RECEIPT &amp; GCV DAT (3)'!A40:V151,4,0),0)</f>
        <v>22.01.2023</v>
      </c>
      <c r="E52" s="14">
        <f>IFERROR(VLOOKUP(A52,'WASH COAL RECEIPT &amp; GCV DAT (3)'!$A$2:$V$154,5,0),0)</f>
        <v>0</v>
      </c>
      <c r="F52" s="13">
        <f>SUMIF('WASH COAL RECEIPT &amp; GCV DAT (3)'!$A$3:$A$154,'MASTER DATA FILE WASH COAL  (3)'!A52,'WASH COAL RECEIPT &amp; GCV DAT (3)'!$F$3:$F$154)</f>
        <v>60</v>
      </c>
      <c r="G52" s="13" t="str">
        <f>IFERROR(VLOOKUP(A52,'WASH COAL RECEIPT &amp; GCV DAT (3)'!$A$2:$V$154,7,0),0)</f>
        <v>SECL</v>
      </c>
      <c r="H52" s="13" t="str">
        <f>IFERROR(VLOOKUP(A52,'WASH COAL RECEIPT &amp; GCV DAT (3)'!$A$2:$V$154,8,0),0)</f>
        <v>PHEC</v>
      </c>
      <c r="I52" s="13">
        <f>IFERROR(VLOOKUP(A52,'WASH COAL RECEIPT &amp; GCV DAT (3)'!$A$2:$V$154,9,0),0)</f>
        <v>0</v>
      </c>
      <c r="J52" s="13" t="str">
        <f>IFERROR(VLOOKUP(A52,'WASH COAL RECEIPT &amp; GCV DAT (3)'!$A$2:$V$154,10,0),0)</f>
        <v>G11</v>
      </c>
      <c r="K52" s="15">
        <f>SUMIF('WASH COAL RECEIPT &amp; GCV DAT (3)'!$A$3:$A$154,'MASTER DATA FILE WASH COAL  (3)'!A52,'WASH COAL RECEIPT &amp; GCV DAT (3)'!$K$3:$K$154)</f>
        <v>4146.05</v>
      </c>
      <c r="L52" s="15">
        <f>SUMIF('WASH COAL RECEIPT &amp; GCV DAT (3)'!$A$3:$A$154,'MASTER DATA FILE WASH COAL  (3)'!A52,'WASH COAL RECEIPT &amp; GCV DAT (3)'!$L$3:$L$154)</f>
        <v>4146.05</v>
      </c>
      <c r="M52" s="15">
        <f t="shared" si="1"/>
        <v>0</v>
      </c>
      <c r="N52" s="67">
        <f t="shared" si="2"/>
        <v>0</v>
      </c>
      <c r="O52" s="15">
        <f>SUMIF('WASH COAL RECEIPT &amp; GCV DAT (3)'!$A$3:$A$154,'MASTER DATA FILE WASH COAL  (3)'!A52,'WASH COAL RECEIPT &amp; GCV DAT (3)'!$O$3:$O$154)</f>
        <v>2206.0499999999997</v>
      </c>
      <c r="P52" s="15">
        <f t="shared" si="3"/>
        <v>9146393.6024999991</v>
      </c>
      <c r="Q52" s="15">
        <f>SUMIF('WASH COAL RECEIPT &amp; GCV DAT (3)'!$A$3:$A$154,'MASTER DATA FILE WASH COAL  (3)'!A52,'WASH COAL RECEIPT &amp; GCV DAT (3)'!$Q$3:$Q$154)</f>
        <v>4096106</v>
      </c>
      <c r="R52" s="16">
        <f>SUMIF('WASH COAL RECEIPT &amp; GCV DAT (3)'!$A$3:$A$233,'MASTER DATA FILE WASH COAL  (3)'!A52,'WASH COAL RECEIPT &amp; GCV DAT (3)'!$R$3:$R$233)+IF(H52=$J$234,($K$234*K52),0)+IF(H52=$J$235,($K$235*K52),0)</f>
        <v>15908078.068499997</v>
      </c>
      <c r="S52" s="15">
        <f t="shared" si="4"/>
        <v>3836.9238355784414</v>
      </c>
      <c r="T52" s="15">
        <f>SUMIF('WASH COAL RECEIPT &amp; GCV DAT (3)'!$A$3:$A$154,'MASTER DATA FILE WASH COAL  (3)'!A52,'WASH COAL RECEIPT &amp; GCV DAT (3)'!$T$3:$T$154)</f>
        <v>4176</v>
      </c>
      <c r="U52" s="15">
        <f t="shared" si="5"/>
        <v>17313904.800000001</v>
      </c>
      <c r="V52" s="15">
        <f>SUMIF('WASH COAL RECEIPT &amp; GCV DAT (3)'!$A$3:$A$154,'MASTER DATA FILE WASH COAL  (3)'!A52,'WASH COAL RECEIPT &amp; GCV DAT (3)'!$V$3:$V$154)</f>
        <v>3806.9855626326967</v>
      </c>
      <c r="W52" s="15">
        <f t="shared" si="6"/>
        <v>15783952.491953293</v>
      </c>
      <c r="X52" s="13">
        <f t="shared" si="7"/>
        <v>15908078.068499997</v>
      </c>
      <c r="Y52" s="13"/>
      <c r="Z52" s="13"/>
      <c r="AB52">
        <v>4053.8086734693875</v>
      </c>
      <c r="AC52" s="53">
        <f t="shared" si="8"/>
        <v>-246.82311083669083</v>
      </c>
      <c r="AE52" s="53">
        <f t="shared" si="0"/>
        <v>-246.82311083669083</v>
      </c>
      <c r="AF52">
        <v>51</v>
      </c>
      <c r="AJ52">
        <v>3929.15</v>
      </c>
      <c r="AK52" s="53">
        <f t="shared" si="9"/>
        <v>216.90000000000009</v>
      </c>
    </row>
    <row r="53" spans="1:37" customFormat="1" ht="15.6" x14ac:dyDescent="0.3">
      <c r="A53" s="65">
        <v>155</v>
      </c>
      <c r="B53" s="57">
        <f>SUMIF('WASH COAL RECEIPT &amp; GCV DAT (3)'!$A$3:$A$97,A53,'WASH COAL RECEIPT &amp; GCV DAT (3)'!$B$3:$B$97)</f>
        <v>155</v>
      </c>
      <c r="C53" s="13">
        <f>SUMIF('WASH COAL RECEIPT &amp; GCV DAT (3)'!$A$3:$A$97,A53,'WASH COAL RECEIPT &amp; GCV DAT (3)'!$C$3:$C$97)</f>
        <v>161001017</v>
      </c>
      <c r="D53" s="66" t="str">
        <f>IFERROR(VLOOKUP(A53,'WASH COAL RECEIPT &amp; GCV DAT (3)'!A41:V137,4,0),0)</f>
        <v>23.01.2023</v>
      </c>
      <c r="E53" s="14">
        <f>IFERROR(VLOOKUP(A53,'WASH COAL RECEIPT &amp; GCV DAT (3)'!$A$2:$V$154,5,0),0)</f>
        <v>0</v>
      </c>
      <c r="F53" s="13">
        <f>SUMIF('WASH COAL RECEIPT &amp; GCV DAT (3)'!$A$3:$A$154,'MASTER DATA FILE WASH COAL  (3)'!A53,'WASH COAL RECEIPT &amp; GCV DAT (3)'!$F$3:$F$154)</f>
        <v>59</v>
      </c>
      <c r="G53" s="13" t="str">
        <f>IFERROR(VLOOKUP(A53,'WASH COAL RECEIPT &amp; GCV DAT (3)'!$A$2:$V$154,7,0),0)</f>
        <v>SECL</v>
      </c>
      <c r="H53" s="13" t="str">
        <f>IFERROR(VLOOKUP(A53,'WASH COAL RECEIPT &amp; GCV DAT (3)'!$A$2:$V$154,8,0),0)</f>
        <v>PHEC</v>
      </c>
      <c r="I53" s="13">
        <f>IFERROR(VLOOKUP(A53,'WASH COAL RECEIPT &amp; GCV DAT (3)'!$A$2:$V$154,9,0),0)</f>
        <v>0</v>
      </c>
      <c r="J53" s="13" t="str">
        <f>IFERROR(VLOOKUP(A53,'WASH COAL RECEIPT &amp; GCV DAT (3)'!$A$2:$V$154,10,0),0)</f>
        <v>G11</v>
      </c>
      <c r="K53" s="15">
        <f>SUMIF('WASH COAL RECEIPT &amp; GCV DAT (3)'!$A$3:$A$154,'MASTER DATA FILE WASH COAL  (3)'!A53,'WASH COAL RECEIPT &amp; GCV DAT (3)'!$K$3:$K$154)</f>
        <v>4137.3999999999996</v>
      </c>
      <c r="L53" s="15">
        <f>SUMIF('WASH COAL RECEIPT &amp; GCV DAT (3)'!$A$3:$A$154,'MASTER DATA FILE WASH COAL  (3)'!A53,'WASH COAL RECEIPT &amp; GCV DAT (3)'!$L$3:$L$154)</f>
        <v>4143.9399999999996</v>
      </c>
      <c r="M53" s="15">
        <f t="shared" si="1"/>
        <v>-6.5399999999999636</v>
      </c>
      <c r="N53" s="67">
        <f t="shared" si="2"/>
        <v>-25013.853663198966</v>
      </c>
      <c r="O53" s="15">
        <f>SUMIF('WASH COAL RECEIPT &amp; GCV DAT (3)'!$A$3:$A$154,'MASTER DATA FILE WASH COAL  (3)'!A53,'WASH COAL RECEIPT &amp; GCV DAT (3)'!$O$3:$O$154)</f>
        <v>2206.0499999999997</v>
      </c>
      <c r="P53" s="15">
        <f t="shared" si="3"/>
        <v>9127311.2699999977</v>
      </c>
      <c r="Q53" s="15">
        <f>SUMIF('WASH COAL RECEIPT &amp; GCV DAT (3)'!$A$3:$A$154,'MASTER DATA FILE WASH COAL  (3)'!A53,'WASH COAL RECEIPT &amp; GCV DAT (3)'!$Q$3:$Q$154)</f>
        <v>4037185</v>
      </c>
      <c r="R53" s="16">
        <f>SUMIF('WASH COAL RECEIPT &amp; GCV DAT (3)'!$A$3:$A$233,'MASTER DATA FILE WASH COAL  (3)'!A53,'WASH COAL RECEIPT &amp; GCV DAT (3)'!$R$3:$R$233)+IF(H53=$J$234,($K$234*K53),0)+IF(H53=$J$235,($K$235*K53),0)</f>
        <v>15824513.477999996</v>
      </c>
      <c r="S53" s="15">
        <f t="shared" si="4"/>
        <v>3824.7482665442058</v>
      </c>
      <c r="T53" s="15">
        <f>SUMIF('WASH COAL RECEIPT &amp; GCV DAT (3)'!$A$3:$A$154,'MASTER DATA FILE WASH COAL  (3)'!A53,'WASH COAL RECEIPT &amp; GCV DAT (3)'!$T$3:$T$154)</f>
        <v>4176</v>
      </c>
      <c r="U53" s="15">
        <f t="shared" si="5"/>
        <v>17305093.439999998</v>
      </c>
      <c r="V53" s="15">
        <f>SUMIF('WASH COAL RECEIPT &amp; GCV DAT (3)'!$A$3:$A$154,'MASTER DATA FILE WASH COAL  (3)'!A53,'WASH COAL RECEIPT &amp; GCV DAT (3)'!$V$3:$V$154)</f>
        <v>3808.2336478320794</v>
      </c>
      <c r="W53" s="15">
        <f t="shared" si="6"/>
        <v>15781091.742597265</v>
      </c>
      <c r="X53" s="13">
        <f t="shared" si="7"/>
        <v>15849527.331663195</v>
      </c>
      <c r="Y53" s="13"/>
      <c r="Z53" s="13"/>
      <c r="AB53">
        <v>4171.7737318459276</v>
      </c>
      <c r="AC53" s="53">
        <f t="shared" si="8"/>
        <v>-363.54008401384817</v>
      </c>
      <c r="AE53" s="53">
        <f t="shared" si="0"/>
        <v>-363.54008401384817</v>
      </c>
      <c r="AF53">
        <v>52</v>
      </c>
      <c r="AJ53">
        <v>3430.46</v>
      </c>
      <c r="AK53" s="53">
        <f t="shared" si="9"/>
        <v>713.47999999999956</v>
      </c>
    </row>
    <row r="54" spans="1:37" customFormat="1" ht="15.6" x14ac:dyDescent="0.3">
      <c r="A54" s="65">
        <v>176</v>
      </c>
      <c r="B54" s="57">
        <f>SUMIF('WASH COAL RECEIPT &amp; GCV DAT (3)'!$A$3:$A$97,A54,'WASH COAL RECEIPT &amp; GCV DAT (3)'!$B$3:$B$97)</f>
        <v>176</v>
      </c>
      <c r="C54" s="13">
        <f>SUMIF('WASH COAL RECEIPT &amp; GCV DAT (3)'!$A$3:$A$97,A54,'WASH COAL RECEIPT &amp; GCV DAT (3)'!$C$3:$C$97)</f>
        <v>161001018</v>
      </c>
      <c r="D54" s="66" t="str">
        <f>IFERROR(VLOOKUP(A54,'WASH COAL RECEIPT &amp; GCV DAT (3)'!A42:V138,4,0),0)</f>
        <v>27.01.2023</v>
      </c>
      <c r="E54" s="14">
        <f>IFERROR(VLOOKUP(A54,'WASH COAL RECEIPT &amp; GCV DAT (3)'!$A$2:$V$154,5,0),0)</f>
        <v>0</v>
      </c>
      <c r="F54" s="13">
        <f>SUMIF('WASH COAL RECEIPT &amp; GCV DAT (3)'!$A$3:$A$154,'MASTER DATA FILE WASH COAL  (3)'!A54,'WASH COAL RECEIPT &amp; GCV DAT (3)'!$F$3:$F$154)</f>
        <v>58</v>
      </c>
      <c r="G54" s="13" t="str">
        <f>IFERROR(VLOOKUP(A54,'WASH COAL RECEIPT &amp; GCV DAT (3)'!$A$2:$V$154,7,0),0)</f>
        <v>SECL</v>
      </c>
      <c r="H54" s="13" t="str">
        <f>IFERROR(VLOOKUP(A54,'WASH COAL RECEIPT &amp; GCV DAT (3)'!$A$2:$V$154,8,0),0)</f>
        <v>PHEC</v>
      </c>
      <c r="I54" s="13">
        <f>IFERROR(VLOOKUP(A54,'WASH COAL RECEIPT &amp; GCV DAT (3)'!$A$2:$V$154,9,0),0)</f>
        <v>0</v>
      </c>
      <c r="J54" s="13" t="str">
        <f>IFERROR(VLOOKUP(A54,'WASH COAL RECEIPT &amp; GCV DAT (3)'!$A$2:$V$154,10,0),0)</f>
        <v>G11</v>
      </c>
      <c r="K54" s="15">
        <f>SUMIF('WASH COAL RECEIPT &amp; GCV DAT (3)'!$A$3:$A$154,'MASTER DATA FILE WASH COAL  (3)'!A54,'WASH COAL RECEIPT &amp; GCV DAT (3)'!$K$3:$K$154)</f>
        <v>4020.42</v>
      </c>
      <c r="L54" s="15">
        <f>SUMIF('WASH COAL RECEIPT &amp; GCV DAT (3)'!$A$3:$A$154,'MASTER DATA FILE WASH COAL  (3)'!A54,'WASH COAL RECEIPT &amp; GCV DAT (3)'!$L$3:$L$154)</f>
        <v>4020.42</v>
      </c>
      <c r="M54" s="15">
        <f t="shared" si="1"/>
        <v>0</v>
      </c>
      <c r="N54" s="67">
        <f t="shared" si="2"/>
        <v>0</v>
      </c>
      <c r="O54" s="15">
        <f>SUMIF('WASH COAL RECEIPT &amp; GCV DAT (3)'!$A$3:$A$154,'MASTER DATA FILE WASH COAL  (3)'!A54,'WASH COAL RECEIPT &amp; GCV DAT (3)'!$O$3:$O$154)</f>
        <v>2206.0499999999997</v>
      </c>
      <c r="P54" s="15">
        <f t="shared" si="3"/>
        <v>8869247.5409999993</v>
      </c>
      <c r="Q54" s="15">
        <f>SUMIF('WASH COAL RECEIPT &amp; GCV DAT (3)'!$A$3:$A$154,'MASTER DATA FILE WASH COAL  (3)'!A54,'WASH COAL RECEIPT &amp; GCV DAT (3)'!$Q$3:$Q$154)</f>
        <v>3962123</v>
      </c>
      <c r="R54" s="16">
        <f>SUMIF('WASH COAL RECEIPT &amp; GCV DAT (3)'!$A$3:$A$233,'MASTER DATA FILE WASH COAL  (3)'!A54,'WASH COAL RECEIPT &amp; GCV DAT (3)'!$R$3:$R$233)+IF(H54=$J$234,($K$234*K54),0)+IF(H54=$J$235,($K$235*K54),0)</f>
        <v>15416178.967399999</v>
      </c>
      <c r="S54" s="15">
        <f t="shared" si="4"/>
        <v>3834.4697736554886</v>
      </c>
      <c r="T54" s="15">
        <f>SUMIF('WASH COAL RECEIPT &amp; GCV DAT (3)'!$A$3:$A$154,'MASTER DATA FILE WASH COAL  (3)'!A54,'WASH COAL RECEIPT &amp; GCV DAT (3)'!$T$3:$T$154)</f>
        <v>4176</v>
      </c>
      <c r="U54" s="15">
        <f t="shared" si="5"/>
        <v>16789273.920000002</v>
      </c>
      <c r="V54" s="15">
        <f>SUMIF('WASH COAL RECEIPT &amp; GCV DAT (3)'!$A$3:$A$154,'MASTER DATA FILE WASH COAL  (3)'!A54,'WASH COAL RECEIPT &amp; GCV DAT (3)'!$V$3:$V$154)</f>
        <v>3868.5025163293712</v>
      </c>
      <c r="W54" s="15">
        <f t="shared" si="6"/>
        <v>15553004.886700932</v>
      </c>
      <c r="X54" s="13">
        <f t="shared" si="7"/>
        <v>15416178.967399999</v>
      </c>
      <c r="Y54" s="13"/>
      <c r="Z54" s="13"/>
      <c r="AB54">
        <v>3976.3382935445889</v>
      </c>
      <c r="AC54" s="53">
        <f t="shared" si="8"/>
        <v>-107.8357772152176</v>
      </c>
      <c r="AE54" s="53">
        <f t="shared" si="0"/>
        <v>-107.8357772152176</v>
      </c>
      <c r="AF54">
        <v>53</v>
      </c>
      <c r="AJ54">
        <v>4415.49</v>
      </c>
      <c r="AK54" s="53">
        <f t="shared" si="9"/>
        <v>-395.06999999999971</v>
      </c>
    </row>
    <row r="55" spans="1:37" customFormat="1" ht="15.6" x14ac:dyDescent="0.3">
      <c r="A55" s="65">
        <v>182</v>
      </c>
      <c r="B55" s="57">
        <f>SUMIF('WASH COAL RECEIPT &amp; GCV DAT (3)'!$A$3:$A$97,A55,'WASH COAL RECEIPT &amp; GCV DAT (3)'!$B$3:$B$97)</f>
        <v>182</v>
      </c>
      <c r="C55" s="13">
        <f>SUMIF('WASH COAL RECEIPT &amp; GCV DAT (3)'!$A$3:$A$97,A55,'WASH COAL RECEIPT &amp; GCV DAT (3)'!$C$3:$C$97)</f>
        <v>161001019</v>
      </c>
      <c r="D55" s="66" t="str">
        <f>IFERROR(VLOOKUP(A55,'WASH COAL RECEIPT &amp; GCV DAT (3)'!A43:V138,4,0),0)</f>
        <v>27.01.2023</v>
      </c>
      <c r="E55" s="14">
        <f>IFERROR(VLOOKUP(A55,'WASH COAL RECEIPT &amp; GCV DAT (3)'!$A$2:$V$154,5,0),0)</f>
        <v>0</v>
      </c>
      <c r="F55" s="13">
        <f>SUMIF('WASH COAL RECEIPT &amp; GCV DAT (3)'!$A$3:$A$154,'MASTER DATA FILE WASH COAL  (3)'!A55,'WASH COAL RECEIPT &amp; GCV DAT (3)'!$F$3:$F$154)</f>
        <v>58</v>
      </c>
      <c r="G55" s="13" t="str">
        <f>IFERROR(VLOOKUP(A55,'WASH COAL RECEIPT &amp; GCV DAT (3)'!$A$2:$V$154,7,0),0)</f>
        <v>SECL</v>
      </c>
      <c r="H55" s="13" t="str">
        <f>IFERROR(VLOOKUP(A55,'WASH COAL RECEIPT &amp; GCV DAT (3)'!$A$2:$V$154,8,0),0)</f>
        <v>PHEC</v>
      </c>
      <c r="I55" s="13">
        <f>IFERROR(VLOOKUP(A55,'WASH COAL RECEIPT &amp; GCV DAT (3)'!$A$2:$V$154,9,0),0)</f>
        <v>0</v>
      </c>
      <c r="J55" s="13" t="str">
        <f>IFERROR(VLOOKUP(A55,'WASH COAL RECEIPT &amp; GCV DAT (3)'!$A$2:$V$154,10,0),0)</f>
        <v>G11</v>
      </c>
      <c r="K55" s="15">
        <f>SUMIF('WASH COAL RECEIPT &amp; GCV DAT (3)'!$A$3:$A$154,'MASTER DATA FILE WASH COAL  (3)'!A55,'WASH COAL RECEIPT &amp; GCV DAT (3)'!$K$3:$K$154)</f>
        <v>4005.24</v>
      </c>
      <c r="L55" s="15">
        <f>SUMIF('WASH COAL RECEIPT &amp; GCV DAT (3)'!$A$3:$A$154,'MASTER DATA FILE WASH COAL  (3)'!A55,'WASH COAL RECEIPT &amp; GCV DAT (3)'!$L$3:$L$154)</f>
        <v>4005.24</v>
      </c>
      <c r="M55" s="15">
        <f t="shared" si="1"/>
        <v>0</v>
      </c>
      <c r="N55" s="67">
        <f t="shared" si="2"/>
        <v>0</v>
      </c>
      <c r="O55" s="15">
        <f>SUMIF('WASH COAL RECEIPT &amp; GCV DAT (3)'!$A$3:$A$154,'MASTER DATA FILE WASH COAL  (3)'!A55,'WASH COAL RECEIPT &amp; GCV DAT (3)'!$O$3:$O$154)</f>
        <v>2206.0499999999997</v>
      </c>
      <c r="P55" s="15">
        <f t="shared" si="3"/>
        <v>8835759.7019999977</v>
      </c>
      <c r="Q55" s="15">
        <f>SUMIF('WASH COAL RECEIPT &amp; GCV DAT (3)'!$A$3:$A$154,'MASTER DATA FILE WASH COAL  (3)'!A55,'WASH COAL RECEIPT &amp; GCV DAT (3)'!$Q$3:$Q$154)</f>
        <v>3959984</v>
      </c>
      <c r="R55" s="16">
        <f>SUMIF('WASH COAL RECEIPT &amp; GCV DAT (3)'!$A$3:$A$233,'MASTER DATA FILE WASH COAL  (3)'!A55,'WASH COAL RECEIPT &amp; GCV DAT (3)'!$R$3:$R$233)+IF(H55=$J$234,($K$234*K55),0)+IF(H55=$J$235,($K$235*K55),0)</f>
        <v>15370792.602799997</v>
      </c>
      <c r="S55" s="15">
        <f t="shared" si="4"/>
        <v>3837.6708019494458</v>
      </c>
      <c r="T55" s="15">
        <f>SUMIF('WASH COAL RECEIPT &amp; GCV DAT (3)'!$A$3:$A$154,'MASTER DATA FILE WASH COAL  (3)'!A55,'WASH COAL RECEIPT &amp; GCV DAT (3)'!$T$3:$T$154)</f>
        <v>4176</v>
      </c>
      <c r="U55" s="15">
        <f t="shared" si="5"/>
        <v>16725882.239999998</v>
      </c>
      <c r="V55" s="15">
        <f>SUMIF('WASH COAL RECEIPT &amp; GCV DAT (3)'!$A$3:$A$154,'MASTER DATA FILE WASH COAL  (3)'!A55,'WASH COAL RECEIPT &amp; GCV DAT (3)'!$V$3:$V$154)</f>
        <v>4006.9618122977345</v>
      </c>
      <c r="W55" s="15">
        <f t="shared" si="6"/>
        <v>16048843.729087377</v>
      </c>
      <c r="X55" s="13">
        <f t="shared" si="7"/>
        <v>15370792.602799997</v>
      </c>
      <c r="Y55" s="13"/>
      <c r="Z55" s="13"/>
      <c r="AB55">
        <v>4028.7589711019373</v>
      </c>
      <c r="AC55" s="53">
        <f t="shared" si="8"/>
        <v>-21.797158804202809</v>
      </c>
      <c r="AE55" s="53">
        <f t="shared" si="0"/>
        <v>-21.797158804202809</v>
      </c>
      <c r="AF55">
        <v>54</v>
      </c>
      <c r="AJ55">
        <v>3805.3</v>
      </c>
      <c r="AK55" s="53">
        <f t="shared" si="9"/>
        <v>199.9399999999996</v>
      </c>
    </row>
    <row r="56" spans="1:37" customFormat="1" ht="15.6" x14ac:dyDescent="0.3">
      <c r="A56" s="65">
        <v>187</v>
      </c>
      <c r="B56" s="57">
        <f>SUMIF('WASH COAL RECEIPT &amp; GCV DAT (3)'!$A$3:$A$97,A56,'WASH COAL RECEIPT &amp; GCV DAT (3)'!$B$3:$B$97)</f>
        <v>187</v>
      </c>
      <c r="C56" s="13">
        <f>SUMIF('WASH COAL RECEIPT &amp; GCV DAT (3)'!$A$3:$A$97,A56,'WASH COAL RECEIPT &amp; GCV DAT (3)'!$C$3:$C$97)</f>
        <v>161001020</v>
      </c>
      <c r="D56" s="66" t="str">
        <f>IFERROR(VLOOKUP(A56,'WASH COAL RECEIPT &amp; GCV DAT (3)'!A44:V138,4,0),0)</f>
        <v>28.01.2023</v>
      </c>
      <c r="E56" s="14">
        <f>IFERROR(VLOOKUP(A56,'WASH COAL RECEIPT &amp; GCV DAT (3)'!$A$2:$V$154,5,0),0)</f>
        <v>0</v>
      </c>
      <c r="F56" s="13">
        <f>SUMIF('WASH COAL RECEIPT &amp; GCV DAT (3)'!$A$3:$A$154,'MASTER DATA FILE WASH COAL  (3)'!A56,'WASH COAL RECEIPT &amp; GCV DAT (3)'!$F$3:$F$154)</f>
        <v>60</v>
      </c>
      <c r="G56" s="13" t="str">
        <f>IFERROR(VLOOKUP(A56,'WASH COAL RECEIPT &amp; GCV DAT (3)'!$A$2:$V$154,7,0),0)</f>
        <v>SECL</v>
      </c>
      <c r="H56" s="13" t="str">
        <f>IFERROR(VLOOKUP(A56,'WASH COAL RECEIPT &amp; GCV DAT (3)'!$A$2:$V$154,8,0),0)</f>
        <v>PHEC</v>
      </c>
      <c r="I56" s="13">
        <f>IFERROR(VLOOKUP(A56,'WASH COAL RECEIPT &amp; GCV DAT (3)'!$A$2:$V$154,9,0),0)</f>
        <v>0</v>
      </c>
      <c r="J56" s="13" t="str">
        <f>IFERROR(VLOOKUP(A56,'WASH COAL RECEIPT &amp; GCV DAT (3)'!$A$2:$V$154,10,0),0)</f>
        <v>G11</v>
      </c>
      <c r="K56" s="15">
        <f>SUMIF('WASH COAL RECEIPT &amp; GCV DAT (3)'!$A$3:$A$154,'MASTER DATA FILE WASH COAL  (3)'!A56,'WASH COAL RECEIPT &amp; GCV DAT (3)'!$K$3:$K$154)</f>
        <v>4149.8599999999997</v>
      </c>
      <c r="L56" s="15">
        <f>SUMIF('WASH COAL RECEIPT &amp; GCV DAT (3)'!$A$3:$A$154,'MASTER DATA FILE WASH COAL  (3)'!A56,'WASH COAL RECEIPT &amp; GCV DAT (3)'!$L$3:$L$154)</f>
        <v>4149.8599999999997</v>
      </c>
      <c r="M56" s="15">
        <f t="shared" si="1"/>
        <v>0</v>
      </c>
      <c r="N56" s="67">
        <f t="shared" si="2"/>
        <v>0</v>
      </c>
      <c r="O56" s="15">
        <f>SUMIF('WASH COAL RECEIPT &amp; GCV DAT (3)'!$A$3:$A$154,'MASTER DATA FILE WASH COAL  (3)'!A56,'WASH COAL RECEIPT &amp; GCV DAT (3)'!$O$3:$O$154)</f>
        <v>2206.0499999999993</v>
      </c>
      <c r="P56" s="15">
        <f t="shared" si="3"/>
        <v>9154798.6529999971</v>
      </c>
      <c r="Q56" s="15">
        <f>SUMIF('WASH COAL RECEIPT &amp; GCV DAT (3)'!$A$3:$A$154,'MASTER DATA FILE WASH COAL  (3)'!A56,'WASH COAL RECEIPT &amp; GCV DAT (3)'!$Q$3:$Q$154)</f>
        <v>4119247</v>
      </c>
      <c r="R56" s="16">
        <f>SUMIF('WASH COAL RECEIPT &amp; GCV DAT (3)'!$A$3:$A$233,'MASTER DATA FILE WASH COAL  (3)'!A56,'WASH COAL RECEIPT &amp; GCV DAT (3)'!$R$3:$R$233)+IF(H56=$J$234,($K$234*K56),0)+IF(H56=$J$235,($K$235*K56),0)</f>
        <v>15942073.644199995</v>
      </c>
      <c r="S56" s="15">
        <f t="shared" si="4"/>
        <v>3841.593124635529</v>
      </c>
      <c r="T56" s="15">
        <f>SUMIF('WASH COAL RECEIPT &amp; GCV DAT (3)'!$A$3:$A$154,'MASTER DATA FILE WASH COAL  (3)'!A56,'WASH COAL RECEIPT &amp; GCV DAT (3)'!$T$3:$T$154)</f>
        <v>4176</v>
      </c>
      <c r="U56" s="15">
        <f t="shared" si="5"/>
        <v>17329815.359999999</v>
      </c>
      <c r="V56" s="15">
        <f>SUMIF('WASH COAL RECEIPT &amp; GCV DAT (3)'!$A$3:$A$154,'MASTER DATA FILE WASH COAL  (3)'!A56,'WASH COAL RECEIPT &amp; GCV DAT (3)'!$V$3:$V$154)</f>
        <v>3907.1258566300444</v>
      </c>
      <c r="W56" s="15">
        <f t="shared" si="6"/>
        <v>16214025.307394754</v>
      </c>
      <c r="X56" s="13">
        <f t="shared" si="7"/>
        <v>15942073.644199995</v>
      </c>
      <c r="Y56" s="13"/>
      <c r="Z56" s="13"/>
      <c r="AB56">
        <v>4162.9731393990878</v>
      </c>
      <c r="AC56" s="53">
        <f t="shared" si="8"/>
        <v>-255.84728276904343</v>
      </c>
      <c r="AE56" s="53">
        <f t="shared" si="0"/>
        <v>-255.84728276904343</v>
      </c>
      <c r="AF56">
        <v>55</v>
      </c>
      <c r="AJ56">
        <v>3703.91</v>
      </c>
      <c r="AK56" s="53">
        <f t="shared" si="9"/>
        <v>445.94999999999982</v>
      </c>
    </row>
    <row r="57" spans="1:37" customFormat="1" ht="15.6" x14ac:dyDescent="0.3">
      <c r="A57" s="65">
        <v>189</v>
      </c>
      <c r="B57" s="57">
        <f>SUMIF('WASH COAL RECEIPT &amp; GCV DAT (3)'!$A$3:$A$97,A57,'WASH COAL RECEIPT &amp; GCV DAT (3)'!$B$3:$B$97)</f>
        <v>189</v>
      </c>
      <c r="C57" s="13">
        <f>SUMIF('WASH COAL RECEIPT &amp; GCV DAT (3)'!$A$3:$A$97,A57,'WASH COAL RECEIPT &amp; GCV DAT (3)'!$C$3:$C$97)</f>
        <v>161001021</v>
      </c>
      <c r="D57" s="66" t="str">
        <f>IFERROR(VLOOKUP(A57,'WASH COAL RECEIPT &amp; GCV DAT (3)'!A45:V138,4,0),0)</f>
        <v>28.01.2023</v>
      </c>
      <c r="E57" s="14">
        <f>IFERROR(VLOOKUP(A57,'WASH COAL RECEIPT &amp; GCV DAT (3)'!$A$2:$V$154,5,0),0)</f>
        <v>0</v>
      </c>
      <c r="F57" s="13">
        <f>SUMIF('WASH COAL RECEIPT &amp; GCV DAT (3)'!$A$3:$A$154,'MASTER DATA FILE WASH COAL  (3)'!A57,'WASH COAL RECEIPT &amp; GCV DAT (3)'!$F$3:$F$154)</f>
        <v>59</v>
      </c>
      <c r="G57" s="13" t="str">
        <f>IFERROR(VLOOKUP(A57,'WASH COAL RECEIPT &amp; GCV DAT (3)'!$A$2:$V$154,7,0),0)</f>
        <v>SECL</v>
      </c>
      <c r="H57" s="13" t="str">
        <f>IFERROR(VLOOKUP(A57,'WASH COAL RECEIPT &amp; GCV DAT (3)'!$A$2:$V$154,8,0),0)</f>
        <v>PHEC</v>
      </c>
      <c r="I57" s="13">
        <f>IFERROR(VLOOKUP(A57,'WASH COAL RECEIPT &amp; GCV DAT (3)'!$A$2:$V$154,9,0),0)</f>
        <v>0</v>
      </c>
      <c r="J57" s="13" t="str">
        <f>IFERROR(VLOOKUP(A57,'WASH COAL RECEIPT &amp; GCV DAT (3)'!$A$2:$V$154,10,0),0)</f>
        <v>G11</v>
      </c>
      <c r="K57" s="15">
        <f>SUMIF('WASH COAL RECEIPT &amp; GCV DAT (3)'!$A$3:$A$154,'MASTER DATA FILE WASH COAL  (3)'!A57,'WASH COAL RECEIPT &amp; GCV DAT (3)'!$K$3:$K$154)</f>
        <v>4039.53</v>
      </c>
      <c r="L57" s="15">
        <f>SUMIF('WASH COAL RECEIPT &amp; GCV DAT (3)'!$A$3:$A$154,'MASTER DATA FILE WASH COAL  (3)'!A57,'WASH COAL RECEIPT &amp; GCV DAT (3)'!$L$3:$L$154)</f>
        <v>4043.48</v>
      </c>
      <c r="M57" s="15">
        <f t="shared" si="1"/>
        <v>-3.9499999999998181</v>
      </c>
      <c r="N57" s="67">
        <f t="shared" si="2"/>
        <v>-15145.61398162464</v>
      </c>
      <c r="O57" s="15">
        <f>SUMIF('WASH COAL RECEIPT &amp; GCV DAT (3)'!$A$3:$A$154,'MASTER DATA FILE WASH COAL  (3)'!A57,'WASH COAL RECEIPT &amp; GCV DAT (3)'!$O$3:$O$154)</f>
        <v>2206.0500000000002</v>
      </c>
      <c r="P57" s="15">
        <f t="shared" si="3"/>
        <v>8911405.1565000005</v>
      </c>
      <c r="Q57" s="15">
        <f>SUMIF('WASH COAL RECEIPT &amp; GCV DAT (3)'!$A$3:$A$154,'MASTER DATA FILE WASH COAL  (3)'!A57,'WASH COAL RECEIPT &amp; GCV DAT (3)'!$Q$3:$Q$154)</f>
        <v>3980402</v>
      </c>
      <c r="R57" s="16">
        <f>SUMIF('WASH COAL RECEIPT &amp; GCV DAT (3)'!$A$3:$A$233,'MASTER DATA FILE WASH COAL  (3)'!A57,'WASH COAL RECEIPT &amp; GCV DAT (3)'!$R$3:$R$233)+IF(H57=$J$234,($K$234*K57),0)+IF(H57=$J$235,($K$235*K57),0)</f>
        <v>15488901.7841</v>
      </c>
      <c r="S57" s="15">
        <f t="shared" si="4"/>
        <v>3834.3326535760348</v>
      </c>
      <c r="T57" s="15">
        <f>SUMIF('WASH COAL RECEIPT &amp; GCV DAT (3)'!$A$3:$A$154,'MASTER DATA FILE WASH COAL  (3)'!A57,'WASH COAL RECEIPT &amp; GCV DAT (3)'!$T$3:$T$154)</f>
        <v>4176</v>
      </c>
      <c r="U57" s="15">
        <f t="shared" si="5"/>
        <v>16885572.48</v>
      </c>
      <c r="V57" s="15">
        <f>SUMIF('WASH COAL RECEIPT &amp; GCV DAT (3)'!$A$3:$A$154,'MASTER DATA FILE WASH COAL  (3)'!A57,'WASH COAL RECEIPT &amp; GCV DAT (3)'!$V$3:$V$154)</f>
        <v>3939.84</v>
      </c>
      <c r="W57" s="15">
        <f t="shared" si="6"/>
        <v>15930664.2432</v>
      </c>
      <c r="X57" s="13">
        <f t="shared" si="7"/>
        <v>15504047.398081625</v>
      </c>
      <c r="Y57" s="13"/>
      <c r="Z57" s="13"/>
      <c r="AB57">
        <v>4121.4548247007733</v>
      </c>
      <c r="AC57" s="53">
        <f t="shared" si="8"/>
        <v>-181.61482470077317</v>
      </c>
      <c r="AE57" s="53">
        <f t="shared" si="0"/>
        <v>-181.61482470077317</v>
      </c>
      <c r="AF57">
        <v>56</v>
      </c>
      <c r="AJ57">
        <v>3700.02</v>
      </c>
      <c r="AK57" s="53">
        <f t="shared" si="9"/>
        <v>343.46000000000004</v>
      </c>
    </row>
    <row r="58" spans="1:37" customFormat="1" ht="15.6" x14ac:dyDescent="0.3">
      <c r="A58" s="65">
        <v>190</v>
      </c>
      <c r="B58" s="57">
        <f>SUMIF('WASH COAL RECEIPT &amp; GCV DAT (3)'!$A$3:$A$97,A58,'WASH COAL RECEIPT &amp; GCV DAT (3)'!$B$3:$B$97)</f>
        <v>190</v>
      </c>
      <c r="C58" s="13">
        <f>SUMIF('WASH COAL RECEIPT &amp; GCV DAT (3)'!$A$3:$A$97,A58,'WASH COAL RECEIPT &amp; GCV DAT (3)'!$C$3:$C$97)</f>
        <v>161001022</v>
      </c>
      <c r="D58" s="66" t="str">
        <f>IFERROR(VLOOKUP(A58,'WASH COAL RECEIPT &amp; GCV DAT (3)'!A46:V138,4,0),0)</f>
        <v>29.01.2023</v>
      </c>
      <c r="E58" s="14">
        <f>IFERROR(VLOOKUP(A58,'WASH COAL RECEIPT &amp; GCV DAT (3)'!$A$2:$V$154,5,0),0)</f>
        <v>0</v>
      </c>
      <c r="F58" s="13">
        <f>SUMIF('WASH COAL RECEIPT &amp; GCV DAT (3)'!$A$3:$A$154,'MASTER DATA FILE WASH COAL  (3)'!A58,'WASH COAL RECEIPT &amp; GCV DAT (3)'!$F$3:$F$154)</f>
        <v>58</v>
      </c>
      <c r="G58" s="13" t="str">
        <f>IFERROR(VLOOKUP(A58,'WASH COAL RECEIPT &amp; GCV DAT (3)'!$A$2:$V$154,7,0),0)</f>
        <v>SECL</v>
      </c>
      <c r="H58" s="13" t="str">
        <f>IFERROR(VLOOKUP(A58,'WASH COAL RECEIPT &amp; GCV DAT (3)'!$A$2:$V$154,8,0),0)</f>
        <v>PHEC</v>
      </c>
      <c r="I58" s="13">
        <f>IFERROR(VLOOKUP(A58,'WASH COAL RECEIPT &amp; GCV DAT (3)'!$A$2:$V$154,9,0),0)</f>
        <v>0</v>
      </c>
      <c r="J58" s="13" t="str">
        <f>IFERROR(VLOOKUP(A58,'WASH COAL RECEIPT &amp; GCV DAT (3)'!$A$2:$V$154,10,0),0)</f>
        <v>G11</v>
      </c>
      <c r="K58" s="15">
        <f>SUMIF('WASH COAL RECEIPT &amp; GCV DAT (3)'!$A$3:$A$154,'MASTER DATA FILE WASH COAL  (3)'!A58,'WASH COAL RECEIPT &amp; GCV DAT (3)'!$K$3:$K$154)</f>
        <v>4040.97</v>
      </c>
      <c r="L58" s="15">
        <f>SUMIF('WASH COAL RECEIPT &amp; GCV DAT (3)'!$A$3:$A$154,'MASTER DATA FILE WASH COAL  (3)'!A58,'WASH COAL RECEIPT &amp; GCV DAT (3)'!$L$3:$L$154)</f>
        <v>4040.97</v>
      </c>
      <c r="M58" s="15">
        <f t="shared" si="1"/>
        <v>0</v>
      </c>
      <c r="N58" s="67">
        <f t="shared" si="2"/>
        <v>0</v>
      </c>
      <c r="O58" s="15">
        <f>SUMIF('WASH COAL RECEIPT &amp; GCV DAT (3)'!$A$3:$A$154,'MASTER DATA FILE WASH COAL  (3)'!A58,'WASH COAL RECEIPT &amp; GCV DAT (3)'!$O$3:$O$154)</f>
        <v>2206.0500000000002</v>
      </c>
      <c r="P58" s="15">
        <f t="shared" si="3"/>
        <v>8914581.8684999999</v>
      </c>
      <c r="Q58" s="15">
        <f>SUMIF('WASH COAL RECEIPT &amp; GCV DAT (3)'!$A$3:$A$154,'MASTER DATA FILE WASH COAL  (3)'!A58,'WASH COAL RECEIPT &amp; GCV DAT (3)'!$Q$3:$Q$154)</f>
        <v>3952400</v>
      </c>
      <c r="R58" s="16">
        <f>SUMIF('WASH COAL RECEIPT &amp; GCV DAT (3)'!$A$3:$A$233,'MASTER DATA FILE WASH COAL  (3)'!A58,'WASH COAL RECEIPT &amp; GCV DAT (3)'!$R$3:$R$233)+IF(H58=$J$234,($K$234*K58),0)+IF(H58=$J$235,($K$235*K58),0)</f>
        <v>15465002.300899999</v>
      </c>
      <c r="S58" s="15">
        <f t="shared" si="4"/>
        <v>3827.0519951645274</v>
      </c>
      <c r="T58" s="15">
        <f>SUMIF('WASH COAL RECEIPT &amp; GCV DAT (3)'!$A$3:$A$154,'MASTER DATA FILE WASH COAL  (3)'!A58,'WASH COAL RECEIPT &amp; GCV DAT (3)'!$T$3:$T$154)</f>
        <v>4176</v>
      </c>
      <c r="U58" s="15">
        <f t="shared" si="5"/>
        <v>16875090.719999999</v>
      </c>
      <c r="V58" s="15">
        <f>SUMIF('WASH COAL RECEIPT &amp; GCV DAT (3)'!$A$3:$A$154,'MASTER DATA FILE WASH COAL  (3)'!A58,'WASH COAL RECEIPT &amp; GCV DAT (3)'!$V$3:$V$154)</f>
        <v>3896.6628198149156</v>
      </c>
      <c r="W58" s="15">
        <f t="shared" si="6"/>
        <v>15746297.554987479</v>
      </c>
      <c r="X58" s="13">
        <f t="shared" si="7"/>
        <v>15465002.300899999</v>
      </c>
      <c r="Y58" s="13"/>
      <c r="Z58" s="13"/>
      <c r="AB58">
        <v>4284.0524129114729</v>
      </c>
      <c r="AC58" s="53">
        <f t="shared" si="8"/>
        <v>-387.38959309655729</v>
      </c>
      <c r="AE58" s="53">
        <f t="shared" si="0"/>
        <v>-387.38959309655729</v>
      </c>
      <c r="AF58">
        <v>57</v>
      </c>
      <c r="AJ58">
        <v>4004.33</v>
      </c>
      <c r="AK58" s="53">
        <f t="shared" si="9"/>
        <v>36.639999999999873</v>
      </c>
    </row>
    <row r="59" spans="1:37" customFormat="1" ht="15.6" x14ac:dyDescent="0.3">
      <c r="A59" s="65">
        <v>195</v>
      </c>
      <c r="B59" s="57">
        <f>SUMIF('WASH COAL RECEIPT &amp; GCV DAT (3)'!$A$3:$A$97,A59,'WASH COAL RECEIPT &amp; GCV DAT (3)'!$B$3:$B$97)</f>
        <v>195</v>
      </c>
      <c r="C59" s="13">
        <f>SUMIF('WASH COAL RECEIPT &amp; GCV DAT (3)'!$A$3:$A$97,A59,'WASH COAL RECEIPT &amp; GCV DAT (3)'!$C$3:$C$97)</f>
        <v>161001023</v>
      </c>
      <c r="D59" s="66" t="str">
        <f>IFERROR(VLOOKUP(A59,'WASH COAL RECEIPT &amp; GCV DAT (3)'!A47:V138,4,0),0)</f>
        <v>29.01.2023</v>
      </c>
      <c r="E59" s="14">
        <f>IFERROR(VLOOKUP(A59,'WASH COAL RECEIPT &amp; GCV DAT (3)'!$A$2:$V$154,5,0),0)</f>
        <v>0</v>
      </c>
      <c r="F59" s="13">
        <f>SUMIF('WASH COAL RECEIPT &amp; GCV DAT (3)'!$A$3:$A$154,'MASTER DATA FILE WASH COAL  (3)'!A59,'WASH COAL RECEIPT &amp; GCV DAT (3)'!$F$3:$F$154)</f>
        <v>59</v>
      </c>
      <c r="G59" s="13" t="str">
        <f>IFERROR(VLOOKUP(A59,'WASH COAL RECEIPT &amp; GCV DAT (3)'!$A$2:$V$154,7,0),0)</f>
        <v>SECL</v>
      </c>
      <c r="H59" s="13" t="str">
        <f>IFERROR(VLOOKUP(A59,'WASH COAL RECEIPT &amp; GCV DAT (3)'!$A$2:$V$154,8,0),0)</f>
        <v>PHEC</v>
      </c>
      <c r="I59" s="13">
        <f>IFERROR(VLOOKUP(A59,'WASH COAL RECEIPT &amp; GCV DAT (3)'!$A$2:$V$154,9,0),0)</f>
        <v>0</v>
      </c>
      <c r="J59" s="13" t="str">
        <f>IFERROR(VLOOKUP(A59,'WASH COAL RECEIPT &amp; GCV DAT (3)'!$A$2:$V$154,10,0),0)</f>
        <v>G11</v>
      </c>
      <c r="K59" s="15">
        <f>SUMIF('WASH COAL RECEIPT &amp; GCV DAT (3)'!$A$3:$A$154,'MASTER DATA FILE WASH COAL  (3)'!A59,'WASH COAL RECEIPT &amp; GCV DAT (3)'!$K$3:$K$154)</f>
        <v>4031.94</v>
      </c>
      <c r="L59" s="15">
        <f>SUMIF('WASH COAL RECEIPT &amp; GCV DAT (3)'!$A$3:$A$154,'MASTER DATA FILE WASH COAL  (3)'!A59,'WASH COAL RECEIPT &amp; GCV DAT (3)'!$L$3:$L$154)</f>
        <v>4047.2</v>
      </c>
      <c r="M59" s="15">
        <f t="shared" si="1"/>
        <v>-15.259999999999764</v>
      </c>
      <c r="N59" s="67">
        <f t="shared" si="2"/>
        <v>-58499.744076911942</v>
      </c>
      <c r="O59" s="15">
        <f>SUMIF('WASH COAL RECEIPT &amp; GCV DAT (3)'!$A$3:$A$154,'MASTER DATA FILE WASH COAL  (3)'!A59,'WASH COAL RECEIPT &amp; GCV DAT (3)'!$O$3:$O$154)</f>
        <v>2206.0499999999997</v>
      </c>
      <c r="P59" s="15">
        <f t="shared" si="3"/>
        <v>8894661.2369999997</v>
      </c>
      <c r="Q59" s="15">
        <f>SUMIF('WASH COAL RECEIPT &amp; GCV DAT (3)'!$A$3:$A$154,'MASTER DATA FILE WASH COAL  (3)'!A59,'WASH COAL RECEIPT &amp; GCV DAT (3)'!$Q$3:$Q$154)</f>
        <v>3969707</v>
      </c>
      <c r="R59" s="16">
        <f>SUMIF('WASH COAL RECEIPT &amp; GCV DAT (3)'!$A$3:$A$233,'MASTER DATA FILE WASH COAL  (3)'!A59,'WASH COAL RECEIPT &amp; GCV DAT (3)'!$R$3:$R$233)+IF(H59=$J$234,($K$234*K59),0)+IF(H59=$J$235,($K$235*K59),0)</f>
        <v>15456583.101799998</v>
      </c>
      <c r="S59" s="15">
        <f t="shared" si="4"/>
        <v>3833.5349984870804</v>
      </c>
      <c r="T59" s="15">
        <f>SUMIF('WASH COAL RECEIPT &amp; GCV DAT (3)'!$A$3:$A$154,'MASTER DATA FILE WASH COAL  (3)'!A59,'WASH COAL RECEIPT &amp; GCV DAT (3)'!$T$3:$T$154)</f>
        <v>3983</v>
      </c>
      <c r="U59" s="15">
        <f t="shared" si="5"/>
        <v>16119997.6</v>
      </c>
      <c r="V59" s="15">
        <f>SUMIF('WASH COAL RECEIPT &amp; GCV DAT (3)'!$A$3:$A$154,'MASTER DATA FILE WASH COAL  (3)'!A59,'WASH COAL RECEIPT &amp; GCV DAT (3)'!$V$3:$V$154)</f>
        <v>3971.9137744034701</v>
      </c>
      <c r="W59" s="15">
        <f t="shared" si="6"/>
        <v>16075129.427765723</v>
      </c>
      <c r="X59" s="13">
        <f t="shared" si="7"/>
        <v>15515082.845876912</v>
      </c>
      <c r="Y59" s="13"/>
      <c r="Z59" s="13"/>
      <c r="AB59">
        <v>3960.2738846688781</v>
      </c>
      <c r="AC59" s="53">
        <f t="shared" si="8"/>
        <v>11.639889734592089</v>
      </c>
      <c r="AE59" s="53">
        <f t="shared" si="0"/>
        <v>11.639889734592089</v>
      </c>
      <c r="AF59">
        <v>58</v>
      </c>
      <c r="AJ59">
        <v>3367.23</v>
      </c>
      <c r="AK59" s="53">
        <f t="shared" si="9"/>
        <v>679.9699999999998</v>
      </c>
    </row>
    <row r="60" spans="1:37" customFormat="1" ht="15.6" x14ac:dyDescent="0.3">
      <c r="A60" s="65">
        <v>21</v>
      </c>
      <c r="B60" s="57">
        <f>SUMIF('WASH COAL RECEIPT &amp; GCV DAT (3)'!$A$3:$A$97,A60,'WASH COAL RECEIPT &amp; GCV DAT (3)'!$B$3:$B$97)</f>
        <v>21</v>
      </c>
      <c r="C60" s="13">
        <f>SUMIF('WASH COAL RECEIPT &amp; GCV DAT (3)'!$A$3:$A$97,A60,'WASH COAL RECEIPT &amp; GCV DAT (3)'!$C$3:$C$97)</f>
        <v>462000153</v>
      </c>
      <c r="D60" s="66" t="str">
        <f>IFERROR(VLOOKUP(A60,'WASH COAL RECEIPT &amp; GCV DAT (3)'!A47:V138,4,0),0)</f>
        <v>02.01.2023</v>
      </c>
      <c r="E60" s="14">
        <f>IFERROR(VLOOKUP(A60,'WASH COAL RECEIPT &amp; GCV DAT (3)'!$A$2:$V$154,5,0),0)</f>
        <v>0</v>
      </c>
      <c r="F60" s="13">
        <f>SUMIF('WASH COAL RECEIPT &amp; GCV DAT (3)'!$A$3:$A$154,'MASTER DATA FILE WASH COAL  (3)'!A60,'WASH COAL RECEIPT &amp; GCV DAT (3)'!$F$3:$F$154)</f>
        <v>59</v>
      </c>
      <c r="G60" s="13" t="str">
        <f>IFERROR(VLOOKUP(A60,'WASH COAL RECEIPT &amp; GCV DAT (3)'!$A$2:$V$154,7,0),0)</f>
        <v>WCL</v>
      </c>
      <c r="H60" s="13" t="str">
        <f>IFERROR(VLOOKUP(A60,'WASH COAL RECEIPT &amp; GCV DAT (3)'!$A$2:$V$154,8,0),0)</f>
        <v>RAJR</v>
      </c>
      <c r="I60" s="13">
        <f>IFERROR(VLOOKUP(A60,'WASH COAL RECEIPT &amp; GCV DAT (3)'!$A$2:$V$154,9,0),0)</f>
        <v>0</v>
      </c>
      <c r="J60" s="13" t="str">
        <f>IFERROR(VLOOKUP(A60,'WASH COAL RECEIPT &amp; GCV DAT (3)'!$A$2:$V$154,10,0),0)</f>
        <v>G10</v>
      </c>
      <c r="K60" s="15">
        <f>SUMIF('WASH COAL RECEIPT &amp; GCV DAT (3)'!$A$3:$A$154,'MASTER DATA FILE WASH COAL  (3)'!A60,'WASH COAL RECEIPT &amp; GCV DAT (3)'!$K$3:$K$154)</f>
        <v>3944.69</v>
      </c>
      <c r="L60" s="15">
        <f>SUMIF('WASH COAL RECEIPT &amp; GCV DAT (3)'!$A$3:$A$154,'MASTER DATA FILE WASH COAL  (3)'!A60,'WASH COAL RECEIPT &amp; GCV DAT (3)'!$L$3:$L$154)</f>
        <v>3944.69</v>
      </c>
      <c r="M60" s="15">
        <f t="shared" si="1"/>
        <v>0</v>
      </c>
      <c r="N60" s="67">
        <f t="shared" si="2"/>
        <v>0</v>
      </c>
      <c r="O60" s="15">
        <f>SUMIF('WASH COAL RECEIPT &amp; GCV DAT (3)'!$A$3:$A$154,'MASTER DATA FILE WASH COAL  (3)'!A60,'WASH COAL RECEIPT &amp; GCV DAT (3)'!$O$3:$O$154)</f>
        <v>2988.8777777777777</v>
      </c>
      <c r="P60" s="15">
        <f t="shared" si="3"/>
        <v>11790196.281222222</v>
      </c>
      <c r="Q60" s="15">
        <f>SUMIF('WASH COAL RECEIPT &amp; GCV DAT (3)'!$A$3:$A$154,'MASTER DATA FILE WASH COAL  (3)'!A60,'WASH COAL RECEIPT &amp; GCV DAT (3)'!$Q$3:$Q$154)</f>
        <v>2387495</v>
      </c>
      <c r="R60" s="16">
        <f>SUMIF('WASH COAL RECEIPT &amp; GCV DAT (3)'!$A$3:$A$233,'MASTER DATA FILE WASH COAL  (3)'!A60,'WASH COAL RECEIPT &amp; GCV DAT (3)'!$R$3:$R$233)+IF(H60=$J$234,($K$234*K60),0)+IF(H60=$J$235,($K$235*K60),0)</f>
        <v>15924531.50288889</v>
      </c>
      <c r="S60" s="15">
        <f t="shared" si="4"/>
        <v>4036.9538551543696</v>
      </c>
      <c r="T60" s="15">
        <f>SUMIF('WASH COAL RECEIPT &amp; GCV DAT (3)'!$A$3:$A$154,'MASTER DATA FILE WASH COAL  (3)'!A60,'WASH COAL RECEIPT &amp; GCV DAT (3)'!$T$3:$T$154)</f>
        <v>3861</v>
      </c>
      <c r="U60" s="15">
        <f t="shared" si="5"/>
        <v>15230448.09</v>
      </c>
      <c r="V60" s="15">
        <f>SUMIF('WASH COAL RECEIPT &amp; GCV DAT (3)'!$A$3:$A$154,'MASTER DATA FILE WASH COAL  (3)'!A60,'WASH COAL RECEIPT &amp; GCV DAT (3)'!$V$3:$V$154)</f>
        <v>3797.703103789127</v>
      </c>
      <c r="W60" s="15">
        <f t="shared" si="6"/>
        <v>14980761.456485931</v>
      </c>
      <c r="X60" s="13">
        <f t="shared" si="7"/>
        <v>15924531.50288889</v>
      </c>
      <c r="Y60" s="13"/>
      <c r="Z60" s="13"/>
      <c r="AB60">
        <v>4071.7795510160659</v>
      </c>
      <c r="AC60" s="53">
        <f t="shared" si="8"/>
        <v>-274.07644722693885</v>
      </c>
      <c r="AE60" s="53">
        <f t="shared" si="0"/>
        <v>-274.07644722693885</v>
      </c>
      <c r="AF60">
        <v>59</v>
      </c>
      <c r="AJ60">
        <v>4093.51</v>
      </c>
      <c r="AK60" s="53">
        <f t="shared" si="9"/>
        <v>-148.82000000000016</v>
      </c>
    </row>
    <row r="61" spans="1:37" customFormat="1" ht="15.6" x14ac:dyDescent="0.3">
      <c r="A61" s="65">
        <v>62</v>
      </c>
      <c r="B61" s="57">
        <f>SUMIF('WASH COAL RECEIPT &amp; GCV DAT (3)'!$A$3:$A$97,A61,'WASH COAL RECEIPT &amp; GCV DAT (3)'!$B$3:$B$97)</f>
        <v>62</v>
      </c>
      <c r="C61" s="13">
        <f>SUMIF('WASH COAL RECEIPT &amp; GCV DAT (3)'!$A$3:$A$97,A61,'WASH COAL RECEIPT &amp; GCV DAT (3)'!$C$3:$C$97)</f>
        <v>262000579</v>
      </c>
      <c r="D61" s="66" t="str">
        <f>IFERROR(VLOOKUP(A61,'WASH COAL RECEIPT &amp; GCV DAT (3)'!A48:V138,4,0),0)</f>
        <v>09.01.2023</v>
      </c>
      <c r="E61" s="14">
        <f>IFERROR(VLOOKUP(A61,'WASH COAL RECEIPT &amp; GCV DAT (3)'!$A$2:$V$154,5,0),0)</f>
        <v>0</v>
      </c>
      <c r="F61" s="13">
        <f>SUMIF('WASH COAL RECEIPT &amp; GCV DAT (3)'!$A$3:$A$154,'MASTER DATA FILE WASH COAL  (3)'!A61,'WASH COAL RECEIPT &amp; GCV DAT (3)'!$F$3:$F$154)</f>
        <v>59</v>
      </c>
      <c r="G61" s="13" t="str">
        <f>IFERROR(VLOOKUP(A61,'WASH COAL RECEIPT &amp; GCV DAT (3)'!$A$2:$V$154,7,0),0)</f>
        <v>WCL</v>
      </c>
      <c r="H61" s="13" t="str">
        <f>IFERROR(VLOOKUP(A61,'WASH COAL RECEIPT &amp; GCV DAT (3)'!$A$2:$V$154,8,0),0)</f>
        <v>PRPI</v>
      </c>
      <c r="I61" s="13">
        <f>IFERROR(VLOOKUP(A61,'WASH COAL RECEIPT &amp; GCV DAT (3)'!$A$2:$V$154,9,0),0)</f>
        <v>0</v>
      </c>
      <c r="J61" s="13" t="str">
        <f>IFERROR(VLOOKUP(A61,'WASH COAL RECEIPT &amp; GCV DAT (3)'!$A$2:$V$154,10,0),0)</f>
        <v>G11</v>
      </c>
      <c r="K61" s="15">
        <f>SUMIF('WASH COAL RECEIPT &amp; GCV DAT (3)'!$A$3:$A$154,'MASTER DATA FILE WASH COAL  (3)'!A61,'WASH COAL RECEIPT &amp; GCV DAT (3)'!$K$3:$K$154)</f>
        <v>4000.67</v>
      </c>
      <c r="L61" s="15">
        <f>SUMIF('WASH COAL RECEIPT &amp; GCV DAT (3)'!$A$3:$A$154,'MASTER DATA FILE WASH COAL  (3)'!A61,'WASH COAL RECEIPT &amp; GCV DAT (3)'!$L$3:$L$154)</f>
        <v>4008.75</v>
      </c>
      <c r="M61" s="15">
        <f t="shared" si="1"/>
        <v>-8.0799999999999272</v>
      </c>
      <c r="N61" s="67">
        <f t="shared" si="2"/>
        <v>-34526.591065403525</v>
      </c>
      <c r="O61" s="15">
        <f>SUMIF('WASH COAL RECEIPT &amp; GCV DAT (3)'!$A$3:$A$154,'MASTER DATA FILE WASH COAL  (3)'!A61,'WASH COAL RECEIPT &amp; GCV DAT (3)'!$O$3:$O$154)</f>
        <v>3091.3882352941173</v>
      </c>
      <c r="P61" s="15">
        <f t="shared" si="3"/>
        <v>12367624.171294117</v>
      </c>
      <c r="Q61" s="15">
        <f>SUMIF('WASH COAL RECEIPT &amp; GCV DAT (3)'!$A$3:$A$154,'MASTER DATA FILE WASH COAL  (3)'!A61,'WASH COAL RECEIPT &amp; GCV DAT (3)'!$Q$3:$Q$154)</f>
        <v>3012674</v>
      </c>
      <c r="R61" s="16">
        <f>SUMIF('WASH COAL RECEIPT &amp; GCV DAT (3)'!$A$3:$A$233,'MASTER DATA FILE WASH COAL  (3)'!A61,'WASH COAL RECEIPT &amp; GCV DAT (3)'!$R$3:$R$233)+IF(H61=$J$234,($K$234*K61),0)+IF(H61=$J$235,($K$235*K61),0)</f>
        <v>17095234.786835294</v>
      </c>
      <c r="S61" s="15">
        <f t="shared" si="4"/>
        <v>4273.0929536390886</v>
      </c>
      <c r="T61" s="15">
        <f>SUMIF('WASH COAL RECEIPT &amp; GCV DAT (3)'!$A$3:$A$154,'MASTER DATA FILE WASH COAL  (3)'!A61,'WASH COAL RECEIPT &amp; GCV DAT (3)'!$T$3:$T$154)</f>
        <v>4137</v>
      </c>
      <c r="U61" s="15">
        <f t="shared" si="5"/>
        <v>16584198.75</v>
      </c>
      <c r="V61" s="15">
        <f>SUMIF('WASH COAL RECEIPT &amp; GCV DAT (3)'!$A$3:$A$154,'MASTER DATA FILE WASH COAL  (3)'!A61,'WASH COAL RECEIPT &amp; GCV DAT (3)'!$V$3:$V$154)</f>
        <v>3790.1131403604591</v>
      </c>
      <c r="W61" s="15">
        <f t="shared" si="6"/>
        <v>15193616.05141999</v>
      </c>
      <c r="X61" s="13">
        <f t="shared" si="7"/>
        <v>17129761.377900697</v>
      </c>
      <c r="Y61" s="13"/>
      <c r="Z61" s="13"/>
      <c r="AB61">
        <v>4210.8623460096414</v>
      </c>
      <c r="AC61" s="53">
        <f t="shared" si="8"/>
        <v>-420.74920564918239</v>
      </c>
      <c r="AE61" s="53">
        <f t="shared" si="0"/>
        <v>-420.74920564918239</v>
      </c>
      <c r="AF61">
        <v>60</v>
      </c>
      <c r="AJ61">
        <v>3222.49</v>
      </c>
      <c r="AK61" s="53">
        <f t="shared" si="9"/>
        <v>786.26000000000022</v>
      </c>
    </row>
    <row r="62" spans="1:37" customFormat="1" ht="15.6" x14ac:dyDescent="0.3">
      <c r="A62" s="65">
        <v>34</v>
      </c>
      <c r="B62" s="57">
        <f>SUMIF('WASH COAL RECEIPT &amp; GCV DAT (3)'!$A$3:$A$97,A62,'WASH COAL RECEIPT &amp; GCV DAT (3)'!$B$3:$B$97)</f>
        <v>34</v>
      </c>
      <c r="C62" s="13">
        <f>SUMIF('WASH COAL RECEIPT &amp; GCV DAT (3)'!$A$3:$A$97,A62,'WASH COAL RECEIPT &amp; GCV DAT (3)'!$C$3:$C$97)</f>
        <v>161000890</v>
      </c>
      <c r="D62" s="66" t="str">
        <f>IFERROR(VLOOKUP(A62,'WASH COAL RECEIPT &amp; GCV DAT (3)'!A49:V138,4,0),0)</f>
        <v>02.01.2023</v>
      </c>
      <c r="E62" s="14">
        <f>IFERROR(VLOOKUP(A62,'WASH COAL RECEIPT &amp; GCV DAT (3)'!$A$2:$V$154,5,0),0)</f>
        <v>0</v>
      </c>
      <c r="F62" s="13">
        <f>SUMIF('WASH COAL RECEIPT &amp; GCV DAT (3)'!$A$3:$A$154,'MASTER DATA FILE WASH COAL  (3)'!A62,'WASH COAL RECEIPT &amp; GCV DAT (3)'!$F$3:$F$154)</f>
        <v>60</v>
      </c>
      <c r="G62" s="13" t="str">
        <f>IFERROR(VLOOKUP(A62,'WASH COAL RECEIPT &amp; GCV DAT (3)'!$A$2:$V$154,7,0),0)</f>
        <v>SECL</v>
      </c>
      <c r="H62" s="13" t="str">
        <f>IFERROR(VLOOKUP(A62,'WASH COAL RECEIPT &amp; GCV DAT (3)'!$A$2:$V$154,8,0),0)</f>
        <v>PMCJ</v>
      </c>
      <c r="I62" s="13">
        <f>IFERROR(VLOOKUP(A62,'WASH COAL RECEIPT &amp; GCV DAT (3)'!$A$2:$V$154,9,0),0)</f>
        <v>0</v>
      </c>
      <c r="J62" s="13" t="str">
        <f>IFERROR(VLOOKUP(A62,'WASH COAL RECEIPT &amp; GCV DAT (3)'!$A$2:$V$154,10,0),0)</f>
        <v>G11</v>
      </c>
      <c r="K62" s="15">
        <f>SUMIF('WASH COAL RECEIPT &amp; GCV DAT (3)'!$A$3:$A$154,'MASTER DATA FILE WASH COAL  (3)'!A62,'WASH COAL RECEIPT &amp; GCV DAT (3)'!$K$3:$K$154)</f>
        <v>4015.84</v>
      </c>
      <c r="L62" s="15">
        <f>SUMIF('WASH COAL RECEIPT &amp; GCV DAT (3)'!$A$3:$A$154,'MASTER DATA FILE WASH COAL  (3)'!A62,'WASH COAL RECEIPT &amp; GCV DAT (3)'!$L$3:$L$154)</f>
        <v>4015.84</v>
      </c>
      <c r="M62" s="15">
        <f t="shared" si="1"/>
        <v>0</v>
      </c>
      <c r="N62" s="67">
        <f t="shared" si="2"/>
        <v>0</v>
      </c>
      <c r="O62" s="15">
        <f>SUMIF('WASH COAL RECEIPT &amp; GCV DAT (3)'!$A$3:$A$154,'MASTER DATA FILE WASH COAL  (3)'!A62,'WASH COAL RECEIPT &amp; GCV DAT (3)'!$O$3:$O$154)</f>
        <v>2259.9</v>
      </c>
      <c r="P62" s="15">
        <f t="shared" si="3"/>
        <v>9075396.8160000015</v>
      </c>
      <c r="Q62" s="15">
        <f>SUMIF('WASH COAL RECEIPT &amp; GCV DAT (3)'!$A$3:$A$154,'MASTER DATA FILE WASH COAL  (3)'!A62,'WASH COAL RECEIPT &amp; GCV DAT (3)'!$Q$3:$Q$154)</f>
        <v>4702995</v>
      </c>
      <c r="R62" s="16">
        <f>SUMIF('WASH COAL RECEIPT &amp; GCV DAT (3)'!$A$3:$A$233,'MASTER DATA FILE WASH COAL  (3)'!A62,'WASH COAL RECEIPT &amp; GCV DAT (3)'!$R$3:$R$233)+IF(H62=$J$234,($K$234*K62),0)+IF(H62=$J$235,($K$235*K62),0)</f>
        <v>16034008.827200001</v>
      </c>
      <c r="S62" s="15">
        <f t="shared" si="4"/>
        <v>3992.6911498466075</v>
      </c>
      <c r="T62" s="15">
        <f>SUMIF('WASH COAL RECEIPT &amp; GCV DAT (3)'!$A$3:$A$154,'MASTER DATA FILE WASH COAL  (3)'!A62,'WASH COAL RECEIPT &amp; GCV DAT (3)'!$T$3:$T$154)</f>
        <v>4068</v>
      </c>
      <c r="U62" s="15">
        <f t="shared" si="5"/>
        <v>16336437.120000001</v>
      </c>
      <c r="V62" s="15">
        <f>SUMIF('WASH COAL RECEIPT &amp; GCV DAT (3)'!$A$3:$A$154,'MASTER DATA FILE WASH COAL  (3)'!A62,'WASH COAL RECEIPT &amp; GCV DAT (3)'!$V$3:$V$154)</f>
        <v>3765.6726599518288</v>
      </c>
      <c r="W62" s="15">
        <f t="shared" si="6"/>
        <v>15122338.894740952</v>
      </c>
      <c r="X62" s="13">
        <f t="shared" si="7"/>
        <v>16034008.827200001</v>
      </c>
      <c r="Y62" s="13"/>
      <c r="Z62" s="13"/>
      <c r="AB62">
        <v>4284.157928525573</v>
      </c>
      <c r="AC62" s="53">
        <f t="shared" si="8"/>
        <v>-518.48526857374418</v>
      </c>
      <c r="AE62" s="53">
        <f t="shared" si="0"/>
        <v>-518.48526857374418</v>
      </c>
      <c r="AF62">
        <v>61</v>
      </c>
      <c r="AJ62">
        <v>4084.67</v>
      </c>
      <c r="AK62" s="53">
        <f t="shared" si="9"/>
        <v>-68.829999999999927</v>
      </c>
    </row>
    <row r="63" spans="1:37" customFormat="1" ht="15.6" x14ac:dyDescent="0.3">
      <c r="A63" s="65">
        <v>38</v>
      </c>
      <c r="B63" s="57">
        <f>SUMIF('WASH COAL RECEIPT &amp; GCV DAT (3)'!$A$3:$A$97,A63,'WASH COAL RECEIPT &amp; GCV DAT (3)'!$B$3:$B$97)</f>
        <v>38</v>
      </c>
      <c r="C63" s="13">
        <f>SUMIF('WASH COAL RECEIPT &amp; GCV DAT (3)'!$A$3:$A$97,A63,'WASH COAL RECEIPT &amp; GCV DAT (3)'!$C$3:$C$97)</f>
        <v>452000013</v>
      </c>
      <c r="D63" s="66" t="str">
        <f>IFERROR(VLOOKUP(A63,'WASH COAL RECEIPT &amp; GCV DAT (3)'!A50:V138,4,0),0)</f>
        <v>04.01.2023</v>
      </c>
      <c r="E63" s="14">
        <f>IFERROR(VLOOKUP(A63,'WASH COAL RECEIPT &amp; GCV DAT (3)'!$A$2:$V$154,5,0),0)</f>
        <v>0</v>
      </c>
      <c r="F63" s="13">
        <f>SUMIF('WASH COAL RECEIPT &amp; GCV DAT (3)'!$A$3:$A$154,'MASTER DATA FILE WASH COAL  (3)'!A63,'WASH COAL RECEIPT &amp; GCV DAT (3)'!$F$3:$F$154)</f>
        <v>59</v>
      </c>
      <c r="G63" s="13" t="str">
        <f>IFERROR(VLOOKUP(A63,'WASH COAL RECEIPT &amp; GCV DAT (3)'!$A$2:$V$154,7,0),0)</f>
        <v>WCL</v>
      </c>
      <c r="H63" s="13" t="str">
        <f>IFERROR(VLOOKUP(A63,'WASH COAL RECEIPT &amp; GCV DAT (3)'!$A$2:$V$154,8,0),0)</f>
        <v>RAJR</v>
      </c>
      <c r="I63" s="13">
        <f>IFERROR(VLOOKUP(A63,'WASH COAL RECEIPT &amp; GCV DAT (3)'!$A$2:$V$154,9,0),0)</f>
        <v>0</v>
      </c>
      <c r="J63" s="13" t="str">
        <f>IFERROR(VLOOKUP(A63,'WASH COAL RECEIPT &amp; GCV DAT (3)'!$A$2:$V$154,10,0),0)</f>
        <v>G10</v>
      </c>
      <c r="K63" s="15">
        <f>SUMIF('WASH COAL RECEIPT &amp; GCV DAT (3)'!$A$3:$A$154,'MASTER DATA FILE WASH COAL  (3)'!A63,'WASH COAL RECEIPT &amp; GCV DAT (3)'!$K$3:$K$154)</f>
        <v>3977.19</v>
      </c>
      <c r="L63" s="15">
        <f>SUMIF('WASH COAL RECEIPT &amp; GCV DAT (3)'!$A$3:$A$154,'MASTER DATA FILE WASH COAL  (3)'!A63,'WASH COAL RECEIPT &amp; GCV DAT (3)'!$L$3:$L$154)</f>
        <v>3977.19</v>
      </c>
      <c r="M63" s="15">
        <f t="shared" si="1"/>
        <v>0</v>
      </c>
      <c r="N63" s="67">
        <f t="shared" si="2"/>
        <v>0</v>
      </c>
      <c r="O63" s="15">
        <f>SUMIF('WASH COAL RECEIPT &amp; GCV DAT (3)'!$A$3:$A$154,'MASTER DATA FILE WASH COAL  (3)'!A63,'WASH COAL RECEIPT &amp; GCV DAT (3)'!$O$3:$O$154)</f>
        <v>2988.8777777777777</v>
      </c>
      <c r="P63" s="15">
        <f t="shared" si="3"/>
        <v>11887334.809</v>
      </c>
      <c r="Q63" s="15">
        <f>SUMIF('WASH COAL RECEIPT &amp; GCV DAT (3)'!$A$3:$A$154,'MASTER DATA FILE WASH COAL  (3)'!A63,'WASH COAL RECEIPT &amp; GCV DAT (3)'!$Q$3:$Q$154)</f>
        <v>2389214</v>
      </c>
      <c r="R63" s="16">
        <f>SUMIF('WASH COAL RECEIPT &amp; GCV DAT (3)'!$A$3:$A$233,'MASTER DATA FILE WASH COAL  (3)'!A63,'WASH COAL RECEIPT &amp; GCV DAT (3)'!$R$3:$R$233)+IF(H63=$J$234,($K$234*K63),0)+IF(H63=$J$235,($K$235*K63),0)</f>
        <v>16037781.114</v>
      </c>
      <c r="S63" s="15">
        <f t="shared" si="4"/>
        <v>4032.4402691347409</v>
      </c>
      <c r="T63" s="15">
        <f>SUMIF('WASH COAL RECEIPT &amp; GCV DAT (3)'!$A$3:$A$154,'MASTER DATA FILE WASH COAL  (3)'!A63,'WASH COAL RECEIPT &amp; GCV DAT (3)'!$T$3:$T$154)</f>
        <v>3861</v>
      </c>
      <c r="U63" s="15">
        <f t="shared" si="5"/>
        <v>15355930.59</v>
      </c>
      <c r="V63" s="15">
        <f>SUMIF('WASH COAL RECEIPT &amp; GCV DAT (3)'!$A$3:$A$154,'MASTER DATA FILE WASH COAL  (3)'!A63,'WASH COAL RECEIPT &amp; GCV DAT (3)'!$V$3:$V$154)</f>
        <v>3544.4961689101174</v>
      </c>
      <c r="W63" s="15">
        <f t="shared" si="6"/>
        <v>14097134.718027631</v>
      </c>
      <c r="X63" s="13">
        <f t="shared" si="7"/>
        <v>16037781.114</v>
      </c>
      <c r="Y63" s="13"/>
      <c r="Z63" s="13"/>
      <c r="AB63">
        <v>4347.7154523963036</v>
      </c>
      <c r="AC63" s="53">
        <f t="shared" si="8"/>
        <v>-803.21928348618621</v>
      </c>
      <c r="AE63" s="53">
        <f t="shared" si="0"/>
        <v>-803.21928348618621</v>
      </c>
      <c r="AF63">
        <v>62</v>
      </c>
      <c r="AJ63">
        <v>3887.9</v>
      </c>
      <c r="AK63" s="53">
        <f t="shared" si="9"/>
        <v>89.289999999999964</v>
      </c>
    </row>
    <row r="64" spans="1:37" customFormat="1" ht="15.6" x14ac:dyDescent="0.3">
      <c r="A64" s="65">
        <v>64</v>
      </c>
      <c r="B64" s="57">
        <f>SUMIF('WASH COAL RECEIPT &amp; GCV DAT (3)'!$A$3:$A$97,A64,'WASH COAL RECEIPT &amp; GCV DAT (3)'!$B$3:$B$97)</f>
        <v>64</v>
      </c>
      <c r="C64" s="13">
        <f>SUMIF('WASH COAL RECEIPT &amp; GCV DAT (3)'!$A$3:$A$97,A64,'WASH COAL RECEIPT &amp; GCV DAT (3)'!$C$3:$C$97)</f>
        <v>462000156</v>
      </c>
      <c r="D64" s="66" t="str">
        <f>IFERROR(VLOOKUP(A64,'WASH COAL RECEIPT &amp; GCV DAT (3)'!A51:V138,4,0),0)</f>
        <v>09.01.2023</v>
      </c>
      <c r="E64" s="14">
        <f>IFERROR(VLOOKUP(A64,'WASH COAL RECEIPT &amp; GCV DAT (3)'!$A$2:$V$154,5,0),0)</f>
        <v>0</v>
      </c>
      <c r="F64" s="13">
        <f>SUMIF('WASH COAL RECEIPT &amp; GCV DAT (3)'!$A$3:$A$154,'MASTER DATA FILE WASH COAL  (3)'!A64,'WASH COAL RECEIPT &amp; GCV DAT (3)'!$F$3:$F$154)</f>
        <v>58</v>
      </c>
      <c r="G64" s="13" t="str">
        <f>IFERROR(VLOOKUP(A64,'WASH COAL RECEIPT &amp; GCV DAT (3)'!$A$2:$V$154,7,0),0)</f>
        <v>WCL</v>
      </c>
      <c r="H64" s="13" t="str">
        <f>IFERROR(VLOOKUP(A64,'WASH COAL RECEIPT &amp; GCV DAT (3)'!$A$2:$V$154,8,0),0)</f>
        <v>RAJR</v>
      </c>
      <c r="I64" s="13">
        <f>IFERROR(VLOOKUP(A64,'WASH COAL RECEIPT &amp; GCV DAT (3)'!$A$2:$V$154,9,0),0)</f>
        <v>0</v>
      </c>
      <c r="J64" s="13" t="str">
        <f>IFERROR(VLOOKUP(A64,'WASH COAL RECEIPT &amp; GCV DAT (3)'!$A$2:$V$154,10,0),0)</f>
        <v>G10</v>
      </c>
      <c r="K64" s="15">
        <f>SUMIF('WASH COAL RECEIPT &amp; GCV DAT (3)'!$A$3:$A$154,'MASTER DATA FILE WASH COAL  (3)'!A64,'WASH COAL RECEIPT &amp; GCV DAT (3)'!$K$3:$K$154)</f>
        <v>3997.42</v>
      </c>
      <c r="L64" s="15">
        <f>SUMIF('WASH COAL RECEIPT &amp; GCV DAT (3)'!$A$3:$A$154,'MASTER DATA FILE WASH COAL  (3)'!A64,'WASH COAL RECEIPT &amp; GCV DAT (3)'!$L$3:$L$154)</f>
        <v>3997.42</v>
      </c>
      <c r="M64" s="15">
        <f t="shared" si="1"/>
        <v>0</v>
      </c>
      <c r="N64" s="67">
        <f t="shared" si="2"/>
        <v>0</v>
      </c>
      <c r="O64" s="15">
        <f>SUMIF('WASH COAL RECEIPT &amp; GCV DAT (3)'!$A$3:$A$154,'MASTER DATA FILE WASH COAL  (3)'!A64,'WASH COAL RECEIPT &amp; GCV DAT (3)'!$O$3:$O$154)</f>
        <v>2988.8777777777777</v>
      </c>
      <c r="P64" s="15">
        <f t="shared" si="3"/>
        <v>11947799.806444444</v>
      </c>
      <c r="Q64" s="15">
        <f>SUMIF('WASH COAL RECEIPT &amp; GCV DAT (3)'!$A$3:$A$154,'MASTER DATA FILE WASH COAL  (3)'!A64,'WASH COAL RECEIPT &amp; GCV DAT (3)'!$Q$3:$Q$154)</f>
        <v>2388126</v>
      </c>
      <c r="R64" s="16">
        <f>SUMIF('WASH COAL RECEIPT &amp; GCV DAT (3)'!$A$3:$A$233,'MASTER DATA FILE WASH COAL  (3)'!A64,'WASH COAL RECEIPT &amp; GCV DAT (3)'!$R$3:$R$233)+IF(H64=$J$234,($K$234*K64),0)+IF(H64=$J$235,($K$235*K64),0)</f>
        <v>16106116.629777776</v>
      </c>
      <c r="S64" s="15">
        <f t="shared" si="4"/>
        <v>4029.1279449689491</v>
      </c>
      <c r="T64" s="15">
        <f>SUMIF('WASH COAL RECEIPT &amp; GCV DAT (3)'!$A$3:$A$154,'MASTER DATA FILE WASH COAL  (3)'!A64,'WASH COAL RECEIPT &amp; GCV DAT (3)'!$T$3:$T$154)</f>
        <v>3684</v>
      </c>
      <c r="U64" s="15">
        <f t="shared" si="5"/>
        <v>14726495.280000001</v>
      </c>
      <c r="V64" s="15">
        <f>SUMIF('WASH COAL RECEIPT &amp; GCV DAT (3)'!$A$3:$A$154,'MASTER DATA FILE WASH COAL  (3)'!A64,'WASH COAL RECEIPT &amp; GCV DAT (3)'!$V$3:$V$154)</f>
        <v>3815.6894961095891</v>
      </c>
      <c r="W64" s="15">
        <f t="shared" si="6"/>
        <v>15252913.505538395</v>
      </c>
      <c r="X64" s="13">
        <f t="shared" si="7"/>
        <v>16106116.629777776</v>
      </c>
      <c r="Y64" s="13"/>
      <c r="Z64" s="13"/>
      <c r="AB64">
        <v>4375.4706955775009</v>
      </c>
      <c r="AC64" s="53">
        <f t="shared" si="8"/>
        <v>-559.78119946791185</v>
      </c>
      <c r="AE64" s="53">
        <f t="shared" si="0"/>
        <v>-559.78119946791185</v>
      </c>
      <c r="AF64">
        <v>63</v>
      </c>
      <c r="AJ64">
        <v>3536.29</v>
      </c>
      <c r="AK64" s="53">
        <f t="shared" si="9"/>
        <v>461.13000000000011</v>
      </c>
    </row>
    <row r="65" spans="1:37" customFormat="1" ht="15.6" x14ac:dyDescent="0.3">
      <c r="A65" s="65">
        <v>72</v>
      </c>
      <c r="B65" s="57">
        <f>SUMIF('WASH COAL RECEIPT &amp; GCV DAT (3)'!$A$3:$A$97,A65,'WASH COAL RECEIPT &amp; GCV DAT (3)'!$B$3:$B$97)</f>
        <v>72</v>
      </c>
      <c r="C65" s="13">
        <f>SUMIF('WASH COAL RECEIPT &amp; GCV DAT (3)'!$A$3:$A$97,A65,'WASH COAL RECEIPT &amp; GCV DAT (3)'!$C$3:$C$97)</f>
        <v>462000157</v>
      </c>
      <c r="D65" s="66" t="str">
        <f>IFERROR(VLOOKUP(A65,'WASH COAL RECEIPT &amp; GCV DAT (3)'!A52:V138,4,0),0)</f>
        <v>11.01.2023</v>
      </c>
      <c r="E65" s="14">
        <f>IFERROR(VLOOKUP(A65,'WASH COAL RECEIPT &amp; GCV DAT (3)'!$A$2:$V$154,5,0),0)</f>
        <v>0</v>
      </c>
      <c r="F65" s="13">
        <f>SUMIF('WASH COAL RECEIPT &amp; GCV DAT (3)'!$A$3:$A$154,'MASTER DATA FILE WASH COAL  (3)'!A65,'WASH COAL RECEIPT &amp; GCV DAT (3)'!$F$3:$F$154)</f>
        <v>58</v>
      </c>
      <c r="G65" s="13" t="str">
        <f>IFERROR(VLOOKUP(A65,'WASH COAL RECEIPT &amp; GCV DAT (3)'!$A$2:$V$154,7,0),0)</f>
        <v>WCL</v>
      </c>
      <c r="H65" s="13" t="str">
        <f>IFERROR(VLOOKUP(A65,'WASH COAL RECEIPT &amp; GCV DAT (3)'!$A$2:$V$154,8,0),0)</f>
        <v>RAJR</v>
      </c>
      <c r="I65" s="13">
        <f>IFERROR(VLOOKUP(A65,'WASH COAL RECEIPT &amp; GCV DAT (3)'!$A$2:$V$154,9,0),0)</f>
        <v>0</v>
      </c>
      <c r="J65" s="13" t="str">
        <f>IFERROR(VLOOKUP(A65,'WASH COAL RECEIPT &amp; GCV DAT (3)'!$A$2:$V$154,10,0),0)</f>
        <v>G10</v>
      </c>
      <c r="K65" s="15">
        <f>SUMIF('WASH COAL RECEIPT &amp; GCV DAT (3)'!$A$3:$A$154,'MASTER DATA FILE WASH COAL  (3)'!A65,'WASH COAL RECEIPT &amp; GCV DAT (3)'!$K$3:$K$154)</f>
        <v>3908.76</v>
      </c>
      <c r="L65" s="15">
        <f>SUMIF('WASH COAL RECEIPT &amp; GCV DAT (3)'!$A$3:$A$154,'MASTER DATA FILE WASH COAL  (3)'!A65,'WASH COAL RECEIPT &amp; GCV DAT (3)'!$L$3:$L$154)</f>
        <v>3908.76</v>
      </c>
      <c r="M65" s="15">
        <f t="shared" si="1"/>
        <v>0</v>
      </c>
      <c r="N65" s="67">
        <f t="shared" si="2"/>
        <v>0</v>
      </c>
      <c r="O65" s="15">
        <f>SUMIF('WASH COAL RECEIPT &amp; GCV DAT (3)'!$A$3:$A$154,'MASTER DATA FILE WASH COAL  (3)'!A65,'WASH COAL RECEIPT &amp; GCV DAT (3)'!$O$3:$O$154)</f>
        <v>2988.8777777777773</v>
      </c>
      <c r="P65" s="15">
        <f t="shared" si="3"/>
        <v>11682805.902666666</v>
      </c>
      <c r="Q65" s="15">
        <f>SUMIF('WASH COAL RECEIPT &amp; GCV DAT (3)'!$A$3:$A$154,'MASTER DATA FILE WASH COAL  (3)'!A65,'WASH COAL RECEIPT &amp; GCV DAT (3)'!$Q$3:$Q$154)</f>
        <v>2342808</v>
      </c>
      <c r="R65" s="16">
        <f>SUMIF('WASH COAL RECEIPT &amp; GCV DAT (3)'!$A$3:$A$233,'MASTER DATA FILE WASH COAL  (3)'!A65,'WASH COAL RECEIPT &amp; GCV DAT (3)'!$R$3:$R$233)+IF(H65=$J$234,($K$234*K65),0)+IF(H65=$J$235,($K$235*K65),0)</f>
        <v>15756543.122666666</v>
      </c>
      <c r="S65" s="15">
        <f t="shared" si="4"/>
        <v>4031.0848255371693</v>
      </c>
      <c r="T65" s="15">
        <f>SUMIF('WASH COAL RECEIPT &amp; GCV DAT (3)'!$A$3:$A$154,'MASTER DATA FILE WASH COAL  (3)'!A65,'WASH COAL RECEIPT &amp; GCV DAT (3)'!$T$3:$T$154)</f>
        <v>3684</v>
      </c>
      <c r="U65" s="15">
        <f t="shared" si="5"/>
        <v>14399871.840000002</v>
      </c>
      <c r="V65" s="15">
        <f>SUMIF('WASH COAL RECEIPT &amp; GCV DAT (3)'!$A$3:$A$154,'MASTER DATA FILE WASH COAL  (3)'!A65,'WASH COAL RECEIPT &amp; GCV DAT (3)'!$V$3:$V$154)</f>
        <v>3322.7223138678105</v>
      </c>
      <c r="W65" s="15">
        <f t="shared" si="6"/>
        <v>12987724.071553944</v>
      </c>
      <c r="X65" s="13">
        <f t="shared" si="7"/>
        <v>15756543.122666666</v>
      </c>
      <c r="Y65" s="13"/>
      <c r="Z65" s="13"/>
      <c r="AB65">
        <v>4367.9439252336442</v>
      </c>
      <c r="AC65" s="53">
        <f t="shared" si="8"/>
        <v>-1045.2216113658337</v>
      </c>
      <c r="AE65" s="53">
        <f t="shared" si="0"/>
        <v>-1045.2216113658337</v>
      </c>
      <c r="AF65">
        <v>64</v>
      </c>
      <c r="AJ65">
        <v>3784.91</v>
      </c>
      <c r="AK65" s="53">
        <f t="shared" si="9"/>
        <v>123.85000000000036</v>
      </c>
    </row>
    <row r="66" spans="1:37" customFormat="1" ht="15.6" x14ac:dyDescent="0.3">
      <c r="A66" s="65">
        <v>83</v>
      </c>
      <c r="B66" s="57">
        <f>SUMIF('WASH COAL RECEIPT &amp; GCV DAT (3)'!$A$3:$A$97,A66,'WASH COAL RECEIPT &amp; GCV DAT (3)'!$B$3:$B$97)</f>
        <v>83</v>
      </c>
      <c r="C66" s="13">
        <f>SUMIF('WASH COAL RECEIPT &amp; GCV DAT (3)'!$A$3:$A$97,A66,'WASH COAL RECEIPT &amp; GCV DAT (3)'!$C$3:$C$97)</f>
        <v>462000158</v>
      </c>
      <c r="D66" s="66" t="str">
        <f>IFERROR(VLOOKUP(A66,'WASH COAL RECEIPT &amp; GCV DAT (3)'!A52:V138,4,0),0)</f>
        <v>13.01.2023</v>
      </c>
      <c r="E66" s="14">
        <f>IFERROR(VLOOKUP(A66,'WASH COAL RECEIPT &amp; GCV DAT (3)'!$A$2:$V$154,5,0),0)</f>
        <v>0</v>
      </c>
      <c r="F66" s="13">
        <f>SUMIF('WASH COAL RECEIPT &amp; GCV DAT (3)'!$A$3:$A$154,'MASTER DATA FILE WASH COAL  (3)'!A66,'WASH COAL RECEIPT &amp; GCV DAT (3)'!$F$3:$F$154)</f>
        <v>58</v>
      </c>
      <c r="G66" s="13" t="str">
        <f>IFERROR(VLOOKUP(A66,'WASH COAL RECEIPT &amp; GCV DAT (3)'!$A$2:$V$154,7,0),0)</f>
        <v>WCL</v>
      </c>
      <c r="H66" s="13" t="str">
        <f>IFERROR(VLOOKUP(A66,'WASH COAL RECEIPT &amp; GCV DAT (3)'!$A$2:$V$154,8,0),0)</f>
        <v>RAJR</v>
      </c>
      <c r="I66" s="13">
        <f>IFERROR(VLOOKUP(A66,'WASH COAL RECEIPT &amp; GCV DAT (3)'!$A$2:$V$154,9,0),0)</f>
        <v>0</v>
      </c>
      <c r="J66" s="13" t="str">
        <f>IFERROR(VLOOKUP(A66,'WASH COAL RECEIPT &amp; GCV DAT (3)'!$A$2:$V$154,10,0),0)</f>
        <v>G10</v>
      </c>
      <c r="K66" s="15">
        <f>SUMIF('WASH COAL RECEIPT &amp; GCV DAT (3)'!$A$3:$A$154,'MASTER DATA FILE WASH COAL  (3)'!A66,'WASH COAL RECEIPT &amp; GCV DAT (3)'!$K$3:$K$154)</f>
        <v>4039.75</v>
      </c>
      <c r="L66" s="15">
        <f>SUMIF('WASH COAL RECEIPT &amp; GCV DAT (3)'!$A$3:$A$154,'MASTER DATA FILE WASH COAL  (3)'!A66,'WASH COAL RECEIPT &amp; GCV DAT (3)'!$L$3:$L$154)</f>
        <v>4039.75</v>
      </c>
      <c r="M66" s="15">
        <f t="shared" si="1"/>
        <v>0</v>
      </c>
      <c r="N66" s="67">
        <f t="shared" si="2"/>
        <v>0</v>
      </c>
      <c r="O66" s="15">
        <f>SUMIF('WASH COAL RECEIPT &amp; GCV DAT (3)'!$A$3:$A$154,'MASTER DATA FILE WASH COAL  (3)'!A66,'WASH COAL RECEIPT &amp; GCV DAT (3)'!$O$3:$O$154)</f>
        <v>2988.8777777777777</v>
      </c>
      <c r="P66" s="15">
        <f t="shared" si="3"/>
        <v>12074319.002777778</v>
      </c>
      <c r="Q66" s="15">
        <f>SUMIF('WASH COAL RECEIPT &amp; GCV DAT (3)'!$A$3:$A$154,'MASTER DATA FILE WASH COAL  (3)'!A66,'WASH COAL RECEIPT &amp; GCV DAT (3)'!$Q$3:$Q$154)</f>
        <v>2480154</v>
      </c>
      <c r="R66" s="16">
        <f>SUMIF('WASH COAL RECEIPT &amp; GCV DAT (3)'!$A$3:$A$233,'MASTER DATA FILE WASH COAL  (3)'!A66,'WASH COAL RECEIPT &amp; GCV DAT (3)'!$R$3:$R$233)+IF(H66=$J$234,($K$234*K66),0)+IF(H66=$J$235,($K$235*K66),0)</f>
        <v>16343408.961111112</v>
      </c>
      <c r="S66" s="15">
        <f t="shared" si="4"/>
        <v>4045.6486072432976</v>
      </c>
      <c r="T66" s="15">
        <f>SUMIF('WASH COAL RECEIPT &amp; GCV DAT (3)'!$A$3:$A$154,'MASTER DATA FILE WASH COAL  (3)'!A66,'WASH COAL RECEIPT &amp; GCV DAT (3)'!$T$3:$T$154)</f>
        <v>3684</v>
      </c>
      <c r="U66" s="15">
        <f t="shared" si="5"/>
        <v>14882439</v>
      </c>
      <c r="V66" s="15">
        <f>SUMIF('WASH COAL RECEIPT &amp; GCV DAT (3)'!$A$3:$A$154,'MASTER DATA FILE WASH COAL  (3)'!A66,'WASH COAL RECEIPT &amp; GCV DAT (3)'!$V$3:$V$154)</f>
        <v>3796.2201460138649</v>
      </c>
      <c r="W66" s="15">
        <f t="shared" si="6"/>
        <v>15335780.334859511</v>
      </c>
      <c r="X66" s="13">
        <f t="shared" si="7"/>
        <v>16343408.961111112</v>
      </c>
      <c r="Y66" s="13"/>
      <c r="Z66" s="13"/>
      <c r="AB66">
        <v>4284.0812117305832</v>
      </c>
      <c r="AC66" s="53">
        <f t="shared" si="8"/>
        <v>-487.86106571671826</v>
      </c>
      <c r="AE66" s="53">
        <f t="shared" si="0"/>
        <v>-487.86106571671826</v>
      </c>
      <c r="AF66">
        <v>65</v>
      </c>
      <c r="AJ66">
        <v>3689.94</v>
      </c>
      <c r="AK66" s="53">
        <f t="shared" si="9"/>
        <v>349.80999999999995</v>
      </c>
    </row>
    <row r="67" spans="1:37" customFormat="1" ht="15.6" x14ac:dyDescent="0.3">
      <c r="A67" s="65">
        <v>89</v>
      </c>
      <c r="B67" s="57">
        <f>SUMIF('WASH COAL RECEIPT &amp; GCV DAT (3)'!$A$3:$A$97,A67,'WASH COAL RECEIPT &amp; GCV DAT (3)'!$B$3:$B$97)</f>
        <v>89</v>
      </c>
      <c r="C67" s="13">
        <f>SUMIF('WASH COAL RECEIPT &amp; GCV DAT (3)'!$A$3:$A$97,A67,'WASH COAL RECEIPT &amp; GCV DAT (3)'!$C$3:$C$97)</f>
        <v>452000015</v>
      </c>
      <c r="D67" s="66" t="str">
        <f>IFERROR(VLOOKUP(A67,'WASH COAL RECEIPT &amp; GCV DAT (3)'!A53:V184,4,0),0)</f>
        <v>11.01.2023</v>
      </c>
      <c r="E67" s="14">
        <f>IFERROR(VLOOKUP(A67,'WASH COAL RECEIPT &amp; GCV DAT (3)'!$A$2:$V$154,5,0),0)</f>
        <v>0</v>
      </c>
      <c r="F67" s="13">
        <f>SUMIF('WASH COAL RECEIPT &amp; GCV DAT (3)'!$A$3:$A$154,'MASTER DATA FILE WASH COAL  (3)'!A67,'WASH COAL RECEIPT &amp; GCV DAT (3)'!$F$3:$F$154)</f>
        <v>59</v>
      </c>
      <c r="G67" s="13" t="str">
        <f>IFERROR(VLOOKUP(A67,'WASH COAL RECEIPT &amp; GCV DAT (3)'!$A$2:$V$154,7,0),0)</f>
        <v>WCL</v>
      </c>
      <c r="H67" s="13" t="str">
        <f>IFERROR(VLOOKUP(A67,'WASH COAL RECEIPT &amp; GCV DAT (3)'!$A$2:$V$154,8,0),0)</f>
        <v>RAJR</v>
      </c>
      <c r="I67" s="13">
        <f>IFERROR(VLOOKUP(A67,'WASH COAL RECEIPT &amp; GCV DAT (3)'!$A$2:$V$154,9,0),0)</f>
        <v>0</v>
      </c>
      <c r="J67" s="13" t="str">
        <f>IFERROR(VLOOKUP(A67,'WASH COAL RECEIPT &amp; GCV DAT (3)'!$A$2:$V$154,10,0),0)</f>
        <v>G10</v>
      </c>
      <c r="K67" s="15">
        <f>SUMIF('WASH COAL RECEIPT &amp; GCV DAT (3)'!$A$3:$A$154,'MASTER DATA FILE WASH COAL  (3)'!A67,'WASH COAL RECEIPT &amp; GCV DAT (3)'!$K$3:$K$154)</f>
        <v>3950.56</v>
      </c>
      <c r="L67" s="15">
        <f>SUMIF('WASH COAL RECEIPT &amp; GCV DAT (3)'!$A$3:$A$154,'MASTER DATA FILE WASH COAL  (3)'!A67,'WASH COAL RECEIPT &amp; GCV DAT (3)'!$L$3:$L$154)</f>
        <v>3950.56</v>
      </c>
      <c r="M67" s="15">
        <f t="shared" si="1"/>
        <v>0</v>
      </c>
      <c r="N67" s="67">
        <f t="shared" si="2"/>
        <v>0</v>
      </c>
      <c r="O67" s="15">
        <f>SUMIF('WASH COAL RECEIPT &amp; GCV DAT (3)'!$A$3:$A$154,'MASTER DATA FILE WASH COAL  (3)'!A67,'WASH COAL RECEIPT &amp; GCV DAT (3)'!$O$3:$O$154)</f>
        <v>2988.8777777777773</v>
      </c>
      <c r="P67" s="15">
        <f t="shared" si="3"/>
        <v>11807740.993777776</v>
      </c>
      <c r="Q67" s="15">
        <f>SUMIF('WASH COAL RECEIPT &amp; GCV DAT (3)'!$A$3:$A$154,'MASTER DATA FILE WASH COAL  (3)'!A67,'WASH COAL RECEIPT &amp; GCV DAT (3)'!$Q$3:$Q$154)</f>
        <v>2386253</v>
      </c>
      <c r="R67" s="16">
        <f>SUMIF('WASH COAL RECEIPT &amp; GCV DAT (3)'!$A$3:$A$233,'MASTER DATA FILE WASH COAL  (3)'!A67,'WASH COAL RECEIPT &amp; GCV DAT (3)'!$R$3:$R$233)+IF(H67=$J$234,($K$234*K67),0)+IF(H67=$J$235,($K$235*K67),0)</f>
        <v>15943433.647111109</v>
      </c>
      <c r="S67" s="15">
        <f t="shared" si="4"/>
        <v>4035.7401601573215</v>
      </c>
      <c r="T67" s="15">
        <f>SUMIF('WASH COAL RECEIPT &amp; GCV DAT (3)'!$A$3:$A$154,'MASTER DATA FILE WASH COAL  (3)'!A67,'WASH COAL RECEIPT &amp; GCV DAT (3)'!$T$3:$T$154)</f>
        <v>3684</v>
      </c>
      <c r="U67" s="15">
        <f t="shared" si="5"/>
        <v>14553863.039999999</v>
      </c>
      <c r="V67" s="15">
        <f>SUMIF('WASH COAL RECEIPT &amp; GCV DAT (3)'!$A$3:$A$154,'MASTER DATA FILE WASH COAL  (3)'!A67,'WASH COAL RECEIPT &amp; GCV DAT (3)'!$V$3:$V$154)</f>
        <v>3596.4784503631963</v>
      </c>
      <c r="W67" s="15">
        <f t="shared" si="6"/>
        <v>14208103.906866828</v>
      </c>
      <c r="X67" s="13">
        <f t="shared" si="7"/>
        <v>15943433.647111109</v>
      </c>
      <c r="Y67" s="13"/>
      <c r="Z67" s="13"/>
      <c r="AB67">
        <v>4077.2704189589504</v>
      </c>
      <c r="AC67" s="53">
        <f t="shared" si="8"/>
        <v>-480.79196859575404</v>
      </c>
      <c r="AE67" s="53">
        <f t="shared" ref="AE67:AE130" si="10">AC67-AD67</f>
        <v>-480.79196859575404</v>
      </c>
      <c r="AF67">
        <v>66</v>
      </c>
      <c r="AJ67">
        <v>4066.23</v>
      </c>
      <c r="AK67" s="53">
        <f t="shared" si="9"/>
        <v>-115.67000000000007</v>
      </c>
    </row>
    <row r="68" spans="1:37" customFormat="1" ht="15.6" x14ac:dyDescent="0.3">
      <c r="A68" s="65">
        <v>91</v>
      </c>
      <c r="B68" s="57">
        <f>SUMIF('WASH COAL RECEIPT &amp; GCV DAT (3)'!$A$3:$A$97,A68,'WASH COAL RECEIPT &amp; GCV DAT (3)'!$B$3:$B$97)</f>
        <v>91</v>
      </c>
      <c r="C68" s="13">
        <f>SUMIF('WASH COAL RECEIPT &amp; GCV DAT (3)'!$A$3:$A$97,A68,'WASH COAL RECEIPT &amp; GCV DAT (3)'!$C$3:$C$97)</f>
        <v>462000159</v>
      </c>
      <c r="D68" s="66" t="str">
        <f>IFERROR(VLOOKUP(A68,'WASH COAL RECEIPT &amp; GCV DAT (3)'!A53:V144,4,0),0)</f>
        <v>14.01.2023</v>
      </c>
      <c r="E68" s="14">
        <f>IFERROR(VLOOKUP(A68,'WASH COAL RECEIPT &amp; GCV DAT (3)'!$A$2:$V$154,5,0),0)</f>
        <v>0</v>
      </c>
      <c r="F68" s="13">
        <f>SUMIF('WASH COAL RECEIPT &amp; GCV DAT (3)'!$A$3:$A$154,'MASTER DATA FILE WASH COAL  (3)'!A68,'WASH COAL RECEIPT &amp; GCV DAT (3)'!$F$3:$F$154)</f>
        <v>58</v>
      </c>
      <c r="G68" s="13" t="str">
        <f>IFERROR(VLOOKUP(A68,'WASH COAL RECEIPT &amp; GCV DAT (3)'!$A$2:$V$154,7,0),0)</f>
        <v>WCL</v>
      </c>
      <c r="H68" s="13" t="str">
        <f>IFERROR(VLOOKUP(A68,'WASH COAL RECEIPT &amp; GCV DAT (3)'!$A$2:$V$154,8,0),0)</f>
        <v>RAJR</v>
      </c>
      <c r="I68" s="13">
        <f>IFERROR(VLOOKUP(A68,'WASH COAL RECEIPT &amp; GCV DAT (3)'!$A$2:$V$154,9,0),0)</f>
        <v>0</v>
      </c>
      <c r="J68" s="13" t="str">
        <f>IFERROR(VLOOKUP(A68,'WASH COAL RECEIPT &amp; GCV DAT (3)'!$A$2:$V$154,10,0),0)</f>
        <v>G10</v>
      </c>
      <c r="K68" s="15">
        <f>SUMIF('WASH COAL RECEIPT &amp; GCV DAT (3)'!$A$3:$A$154,'MASTER DATA FILE WASH COAL  (3)'!A68,'WASH COAL RECEIPT &amp; GCV DAT (3)'!$K$3:$K$154)</f>
        <v>4040.34</v>
      </c>
      <c r="L68" s="15">
        <f>SUMIF('WASH COAL RECEIPT &amp; GCV DAT (3)'!$A$3:$A$154,'MASTER DATA FILE WASH COAL  (3)'!A68,'WASH COAL RECEIPT &amp; GCV DAT (3)'!$L$3:$L$154)</f>
        <v>4040.34</v>
      </c>
      <c r="M68" s="15">
        <f t="shared" ref="M68:M131" si="11">+K68-L68</f>
        <v>0</v>
      </c>
      <c r="N68" s="67">
        <f t="shared" ref="N68:N131" si="12">+M68*S68</f>
        <v>0</v>
      </c>
      <c r="O68" s="15">
        <f>SUMIF('WASH COAL RECEIPT &amp; GCV DAT (3)'!$A$3:$A$154,'MASTER DATA FILE WASH COAL  (3)'!A68,'WASH COAL RECEIPT &amp; GCV DAT (3)'!$O$3:$O$154)</f>
        <v>2988.8777777777773</v>
      </c>
      <c r="P68" s="15">
        <f t="shared" ref="P68:P131" si="13">+O68*K68</f>
        <v>12076082.440666664</v>
      </c>
      <c r="Q68" s="15">
        <f>SUMIF('WASH COAL RECEIPT &amp; GCV DAT (3)'!$A$3:$A$154,'MASTER DATA FILE WASH COAL  (3)'!A68,'WASH COAL RECEIPT &amp; GCV DAT (3)'!$Q$3:$Q$154)</f>
        <v>2452580</v>
      </c>
      <c r="R68" s="16">
        <f>SUMIF('WASH COAL RECEIPT &amp; GCV DAT (3)'!$A$3:$A$233,'MASTER DATA FILE WASH COAL  (3)'!A68,'WASH COAL RECEIPT &amp; GCV DAT (3)'!$R$3:$R$233)+IF(H68=$J$234,($K$234*K68),0)+IF(H68=$J$235,($K$235*K68),0)</f>
        <v>16317859.670666665</v>
      </c>
      <c r="S68" s="15">
        <f t="shared" ref="S68:S131" si="14">+R68/K68</f>
        <v>4038.734282428376</v>
      </c>
      <c r="T68" s="15">
        <f>SUMIF('WASH COAL RECEIPT &amp; GCV DAT (3)'!$A$3:$A$154,'MASTER DATA FILE WASH COAL  (3)'!A68,'WASH COAL RECEIPT &amp; GCV DAT (3)'!$T$3:$T$154)</f>
        <v>3684</v>
      </c>
      <c r="U68" s="15">
        <f t="shared" ref="U68:U131" si="15">+T68*L68</f>
        <v>14884612.560000001</v>
      </c>
      <c r="V68" s="15">
        <f>SUMIF('WASH COAL RECEIPT &amp; GCV DAT (3)'!$A$3:$A$154,'MASTER DATA FILE WASH COAL  (3)'!A68,'WASH COAL RECEIPT &amp; GCV DAT (3)'!$V$3:$V$154)</f>
        <v>3627.0177713152675</v>
      </c>
      <c r="W68" s="15">
        <f t="shared" ref="W68:W131" si="16">+V68*L68</f>
        <v>14654384.982155928</v>
      </c>
      <c r="X68" s="13">
        <f t="shared" ref="X68:X131" si="17">S68*L68</f>
        <v>16317859.670666665</v>
      </c>
      <c r="Y68" s="13"/>
      <c r="Z68" s="13"/>
      <c r="AB68">
        <v>4000.5020920502093</v>
      </c>
      <c r="AC68" s="53">
        <f t="shared" ref="AC68:AC131" si="18">V68-AB68</f>
        <v>-373.48432073494178</v>
      </c>
      <c r="AE68" s="53">
        <f t="shared" si="10"/>
        <v>-373.48432073494178</v>
      </c>
      <c r="AF68">
        <v>67</v>
      </c>
      <c r="AJ68">
        <v>3818.5</v>
      </c>
      <c r="AK68" s="53">
        <f t="shared" ref="AK68:AK100" si="19">L68-AJ68</f>
        <v>221.84000000000015</v>
      </c>
    </row>
    <row r="69" spans="1:37" customFormat="1" ht="15.6" x14ac:dyDescent="0.3">
      <c r="A69" s="65">
        <v>106</v>
      </c>
      <c r="B69" s="57">
        <f>SUMIF('WASH COAL RECEIPT &amp; GCV DAT (3)'!$A$3:$A$97,A69,'WASH COAL RECEIPT &amp; GCV DAT (3)'!$B$3:$B$97)</f>
        <v>106</v>
      </c>
      <c r="C69" s="13">
        <f>SUMIF('WASH COAL RECEIPT &amp; GCV DAT (3)'!$A$3:$A$97,A69,'WASH COAL RECEIPT &amp; GCV DAT (3)'!$C$3:$C$97)</f>
        <v>462000160</v>
      </c>
      <c r="D69" s="66" t="str">
        <f>IFERROR(VLOOKUP(A69,'WASH COAL RECEIPT &amp; GCV DAT (3)'!A54:V145,4,0),0)</f>
        <v>15.01.2023</v>
      </c>
      <c r="E69" s="14">
        <f>IFERROR(VLOOKUP(A69,'WASH COAL RECEIPT &amp; GCV DAT (3)'!$A$2:$V$154,5,0),0)</f>
        <v>0</v>
      </c>
      <c r="F69" s="13">
        <f>SUMIF('WASH COAL RECEIPT &amp; GCV DAT (3)'!$A$3:$A$154,'MASTER DATA FILE WASH COAL  (3)'!A69,'WASH COAL RECEIPT &amp; GCV DAT (3)'!$F$3:$F$154)</f>
        <v>59</v>
      </c>
      <c r="G69" s="13" t="str">
        <f>IFERROR(VLOOKUP(A69,'WASH COAL RECEIPT &amp; GCV DAT (3)'!$A$2:$V$154,7,0),0)</f>
        <v>WCL</v>
      </c>
      <c r="H69" s="13" t="str">
        <f>IFERROR(VLOOKUP(A69,'WASH COAL RECEIPT &amp; GCV DAT (3)'!$A$2:$V$154,8,0),0)</f>
        <v>RAJR</v>
      </c>
      <c r="I69" s="13">
        <f>IFERROR(VLOOKUP(A69,'WASH COAL RECEIPT &amp; GCV DAT (3)'!$A$2:$V$154,9,0),0)</f>
        <v>0</v>
      </c>
      <c r="J69" s="13" t="str">
        <f>IFERROR(VLOOKUP(A69,'WASH COAL RECEIPT &amp; GCV DAT (3)'!$A$2:$V$154,10,0),0)</f>
        <v>G10</v>
      </c>
      <c r="K69" s="15">
        <f>SUMIF('WASH COAL RECEIPT &amp; GCV DAT (3)'!$A$3:$A$154,'MASTER DATA FILE WASH COAL  (3)'!A69,'WASH COAL RECEIPT &amp; GCV DAT (3)'!$K$3:$K$154)</f>
        <v>3932.3</v>
      </c>
      <c r="L69" s="15">
        <f>SUMIF('WASH COAL RECEIPT &amp; GCV DAT (3)'!$A$3:$A$154,'MASTER DATA FILE WASH COAL  (3)'!A69,'WASH COAL RECEIPT &amp; GCV DAT (3)'!$L$3:$L$154)</f>
        <v>3932.3</v>
      </c>
      <c r="M69" s="15">
        <f t="shared" si="11"/>
        <v>0</v>
      </c>
      <c r="N69" s="67">
        <f t="shared" si="12"/>
        <v>0</v>
      </c>
      <c r="O69" s="15">
        <f>SUMIF('WASH COAL RECEIPT &amp; GCV DAT (3)'!$A$3:$A$154,'MASTER DATA FILE WASH COAL  (3)'!A69,'WASH COAL RECEIPT &amp; GCV DAT (3)'!$O$3:$O$154)</f>
        <v>2988.8777777777777</v>
      </c>
      <c r="P69" s="15">
        <f t="shared" si="13"/>
        <v>11753164.085555555</v>
      </c>
      <c r="Q69" s="15">
        <f>SUMIF('WASH COAL RECEIPT &amp; GCV DAT (3)'!$A$3:$A$154,'MASTER DATA FILE WASH COAL  (3)'!A69,'WASH COAL RECEIPT &amp; GCV DAT (3)'!$Q$3:$Q$154)</f>
        <v>2371500</v>
      </c>
      <c r="R69" s="16">
        <f>SUMIF('WASH COAL RECEIPT &amp; GCV DAT (3)'!$A$3:$A$233,'MASTER DATA FILE WASH COAL  (3)'!A69,'WASH COAL RECEIPT &amp; GCV DAT (3)'!$R$3:$R$233)+IF(H69=$J$234,($K$234*K69),0)+IF(H69=$J$235,($K$235*K69),0)</f>
        <v>15866017.602222223</v>
      </c>
      <c r="S69" s="15">
        <f t="shared" si="14"/>
        <v>4034.7932767647999</v>
      </c>
      <c r="T69" s="15">
        <f>SUMIF('WASH COAL RECEIPT &amp; GCV DAT (3)'!$A$3:$A$154,'MASTER DATA FILE WASH COAL  (3)'!A69,'WASH COAL RECEIPT &amp; GCV DAT (3)'!$T$3:$T$154)</f>
        <v>3684</v>
      </c>
      <c r="U69" s="15">
        <f t="shared" si="15"/>
        <v>14486593.200000001</v>
      </c>
      <c r="V69" s="15">
        <f>SUMIF('WASH COAL RECEIPT &amp; GCV DAT (3)'!$A$3:$A$154,'MASTER DATA FILE WASH COAL  (3)'!A69,'WASH COAL RECEIPT &amp; GCV DAT (3)'!$V$3:$V$154)</f>
        <v>3282.2675570953438</v>
      </c>
      <c r="W69" s="15">
        <f t="shared" si="16"/>
        <v>12906860.714766022</v>
      </c>
      <c r="X69" s="13">
        <f t="shared" si="17"/>
        <v>15866017.602222223</v>
      </c>
      <c r="Y69" s="13"/>
      <c r="Z69" s="13"/>
      <c r="AB69">
        <v>3724.6480231436835</v>
      </c>
      <c r="AC69" s="53">
        <f t="shared" si="18"/>
        <v>-442.38046604833971</v>
      </c>
      <c r="AE69" s="53">
        <f t="shared" si="10"/>
        <v>-442.38046604833971</v>
      </c>
      <c r="AF69">
        <v>68</v>
      </c>
      <c r="AJ69">
        <v>3497.45</v>
      </c>
      <c r="AK69" s="53">
        <f t="shared" si="19"/>
        <v>434.85000000000036</v>
      </c>
    </row>
    <row r="70" spans="1:37" customFormat="1" ht="15.6" x14ac:dyDescent="0.3">
      <c r="A70" s="65">
        <v>112</v>
      </c>
      <c r="B70" s="57">
        <f>SUMIF('WASH COAL RECEIPT &amp; GCV DAT (3)'!$A$3:$A$97,A70,'WASH COAL RECEIPT &amp; GCV DAT (3)'!$B$3:$B$97)</f>
        <v>112</v>
      </c>
      <c r="C70" s="13">
        <f>SUMIF('WASH COAL RECEIPT &amp; GCV DAT (3)'!$A$3:$A$97,A70,'WASH COAL RECEIPT &amp; GCV DAT (3)'!$C$3:$C$97)</f>
        <v>452000016</v>
      </c>
      <c r="D70" s="66" t="str">
        <f>IFERROR(VLOOKUP(A70,'WASH COAL RECEIPT &amp; GCV DAT (3)'!A55:V146,4,0),0)</f>
        <v>16.01.2023</v>
      </c>
      <c r="E70" s="14">
        <f>IFERROR(VLOOKUP(A70,'WASH COAL RECEIPT &amp; GCV DAT (3)'!$A$2:$V$154,5,0),0)</f>
        <v>0</v>
      </c>
      <c r="F70" s="13">
        <f>SUMIF('WASH COAL RECEIPT &amp; GCV DAT (3)'!$A$3:$A$154,'MASTER DATA FILE WASH COAL  (3)'!A70,'WASH COAL RECEIPT &amp; GCV DAT (3)'!$F$3:$F$154)</f>
        <v>59</v>
      </c>
      <c r="G70" s="13" t="str">
        <f>IFERROR(VLOOKUP(A70,'WASH COAL RECEIPT &amp; GCV DAT (3)'!$A$2:$V$154,7,0),0)</f>
        <v>WCL</v>
      </c>
      <c r="H70" s="13" t="str">
        <f>IFERROR(VLOOKUP(A70,'WASH COAL RECEIPT &amp; GCV DAT (3)'!$A$2:$V$154,8,0),0)</f>
        <v>RAJR</v>
      </c>
      <c r="I70" s="13">
        <f>IFERROR(VLOOKUP(A70,'WASH COAL RECEIPT &amp; GCV DAT (3)'!$A$2:$V$154,9,0),0)</f>
        <v>0</v>
      </c>
      <c r="J70" s="13" t="str">
        <f>IFERROR(VLOOKUP(A70,'WASH COAL RECEIPT &amp; GCV DAT (3)'!$A$2:$V$154,10,0),0)</f>
        <v>G10</v>
      </c>
      <c r="K70" s="15">
        <f>SUMIF('WASH COAL RECEIPT &amp; GCV DAT (3)'!$A$3:$A$154,'MASTER DATA FILE WASH COAL  (3)'!A70,'WASH COAL RECEIPT &amp; GCV DAT (3)'!$K$3:$K$154)</f>
        <v>3954.16</v>
      </c>
      <c r="L70" s="15">
        <f>SUMIF('WASH COAL RECEIPT &amp; GCV DAT (3)'!$A$3:$A$154,'MASTER DATA FILE WASH COAL  (3)'!A70,'WASH COAL RECEIPT &amp; GCV DAT (3)'!$L$3:$L$154)</f>
        <v>3954.16</v>
      </c>
      <c r="M70" s="15">
        <f t="shared" si="11"/>
        <v>0</v>
      </c>
      <c r="N70" s="67">
        <f t="shared" si="12"/>
        <v>0</v>
      </c>
      <c r="O70" s="15">
        <f>SUMIF('WASH COAL RECEIPT &amp; GCV DAT (3)'!$A$3:$A$154,'MASTER DATA FILE WASH COAL  (3)'!A70,'WASH COAL RECEIPT &amp; GCV DAT (3)'!$O$3:$O$154)</f>
        <v>2988.8777777777777</v>
      </c>
      <c r="P70" s="15">
        <f t="shared" si="13"/>
        <v>11818500.953777777</v>
      </c>
      <c r="Q70" s="15">
        <f>SUMIF('WASH COAL RECEIPT &amp; GCV DAT (3)'!$A$3:$A$154,'MASTER DATA FILE WASH COAL  (3)'!A70,'WASH COAL RECEIPT &amp; GCV DAT (3)'!$Q$3:$Q$154)</f>
        <v>2387172</v>
      </c>
      <c r="R70" s="16">
        <f>SUMIF('WASH COAL RECEIPT &amp; GCV DAT (3)'!$A$3:$A$233,'MASTER DATA FILE WASH COAL  (3)'!A70,'WASH COAL RECEIPT &amp; GCV DAT (3)'!$R$3:$R$233)+IF(H70=$J$234,($K$234*K70),0)+IF(H70=$J$235,($K$235*K70),0)</f>
        <v>15956706.807111111</v>
      </c>
      <c r="S70" s="15">
        <f t="shared" si="14"/>
        <v>4035.4226452928337</v>
      </c>
      <c r="T70" s="15">
        <f>SUMIF('WASH COAL RECEIPT &amp; GCV DAT (3)'!$A$3:$A$154,'MASTER DATA FILE WASH COAL  (3)'!A70,'WASH COAL RECEIPT &amp; GCV DAT (3)'!$T$3:$T$154)</f>
        <v>3684</v>
      </c>
      <c r="U70" s="15">
        <f t="shared" si="15"/>
        <v>14567125.439999999</v>
      </c>
      <c r="V70" s="15">
        <f>SUMIF('WASH COAL RECEIPT &amp; GCV DAT (3)'!$A$3:$A$154,'MASTER DATA FILE WASH COAL  (3)'!A70,'WASH COAL RECEIPT &amp; GCV DAT (3)'!$V$3:$V$154)</f>
        <v>3848.0025255298124</v>
      </c>
      <c r="W70" s="15">
        <f t="shared" si="16"/>
        <v>15215617.666348962</v>
      </c>
      <c r="X70" s="13">
        <f t="shared" si="17"/>
        <v>15956706.807111111</v>
      </c>
      <c r="Y70" s="13"/>
      <c r="Z70" s="13"/>
      <c r="AB70">
        <v>3869.1981800867634</v>
      </c>
      <c r="AC70" s="53">
        <f t="shared" si="18"/>
        <v>-21.195654556951013</v>
      </c>
      <c r="AE70" s="53">
        <f t="shared" si="10"/>
        <v>-21.195654556951013</v>
      </c>
      <c r="AF70">
        <v>69</v>
      </c>
      <c r="AJ70">
        <v>4036.65</v>
      </c>
      <c r="AK70" s="53">
        <f t="shared" si="19"/>
        <v>-82.490000000000236</v>
      </c>
    </row>
    <row r="71" spans="1:37" customFormat="1" ht="15.6" x14ac:dyDescent="0.3">
      <c r="A71" s="65">
        <v>115</v>
      </c>
      <c r="B71" s="57">
        <f>SUMIF('WASH COAL RECEIPT &amp; GCV DAT (3)'!$A$3:$A$97,A71,'WASH COAL RECEIPT &amp; GCV DAT (3)'!$B$3:$B$97)</f>
        <v>115</v>
      </c>
      <c r="C71" s="13">
        <f>SUMIF('WASH COAL RECEIPT &amp; GCV DAT (3)'!$A$3:$A$97,A71,'WASH COAL RECEIPT &amp; GCV DAT (3)'!$C$3:$C$97)</f>
        <v>462000161</v>
      </c>
      <c r="D71" s="66" t="str">
        <f>IFERROR(VLOOKUP(A71,'WASH COAL RECEIPT &amp; GCV DAT (3)'!A56:V165,4,0),0)</f>
        <v>17.01.2023</v>
      </c>
      <c r="E71" s="14">
        <f>IFERROR(VLOOKUP(A71,'WASH COAL RECEIPT &amp; GCV DAT (3)'!$A$2:$V$154,5,0),0)</f>
        <v>0</v>
      </c>
      <c r="F71" s="13">
        <f>SUMIF('WASH COAL RECEIPT &amp; GCV DAT (3)'!$A$3:$A$154,'MASTER DATA FILE WASH COAL  (3)'!A71,'WASH COAL RECEIPT &amp; GCV DAT (3)'!$F$3:$F$154)</f>
        <v>55</v>
      </c>
      <c r="G71" s="13" t="str">
        <f>IFERROR(VLOOKUP(A71,'WASH COAL RECEIPT &amp; GCV DAT (3)'!$A$2:$V$154,7,0),0)</f>
        <v>WCL</v>
      </c>
      <c r="H71" s="13" t="str">
        <f>IFERROR(VLOOKUP(A71,'WASH COAL RECEIPT &amp; GCV DAT (3)'!$A$2:$V$154,8,0),0)</f>
        <v>RAJR</v>
      </c>
      <c r="I71" s="13">
        <f>IFERROR(VLOOKUP(A71,'WASH COAL RECEIPT &amp; GCV DAT (3)'!$A$2:$V$154,9,0),0)</f>
        <v>0</v>
      </c>
      <c r="J71" s="13" t="str">
        <f>IFERROR(VLOOKUP(A71,'WASH COAL RECEIPT &amp; GCV DAT (3)'!$A$2:$V$154,10,0),0)</f>
        <v>G10</v>
      </c>
      <c r="K71" s="15">
        <f>SUMIF('WASH COAL RECEIPT &amp; GCV DAT (3)'!$A$3:$A$154,'MASTER DATA FILE WASH COAL  (3)'!A71,'WASH COAL RECEIPT &amp; GCV DAT (3)'!$K$3:$K$154)</f>
        <v>3720.19</v>
      </c>
      <c r="L71" s="15">
        <f>SUMIF('WASH COAL RECEIPT &amp; GCV DAT (3)'!$A$3:$A$154,'MASTER DATA FILE WASH COAL  (3)'!A71,'WASH COAL RECEIPT &amp; GCV DAT (3)'!$L$3:$L$154)</f>
        <v>3720.19</v>
      </c>
      <c r="M71" s="15">
        <f t="shared" si="11"/>
        <v>0</v>
      </c>
      <c r="N71" s="67">
        <f t="shared" si="12"/>
        <v>0</v>
      </c>
      <c r="O71" s="15">
        <f>SUMIF('WASH COAL RECEIPT &amp; GCV DAT (3)'!$A$3:$A$154,'MASTER DATA FILE WASH COAL  (3)'!A71,'WASH COAL RECEIPT &amp; GCV DAT (3)'!$O$3:$O$154)</f>
        <v>2988.8777777777777</v>
      </c>
      <c r="P71" s="15">
        <f t="shared" si="13"/>
        <v>11119193.220111111</v>
      </c>
      <c r="Q71" s="15">
        <f>SUMIF('WASH COAL RECEIPT &amp; GCV DAT (3)'!$A$3:$A$154,'MASTER DATA FILE WASH COAL  (3)'!A71,'WASH COAL RECEIPT &amp; GCV DAT (3)'!$Q$3:$Q$154)</f>
        <v>2241488</v>
      </c>
      <c r="R71" s="16">
        <f>SUMIF('WASH COAL RECEIPT &amp; GCV DAT (3)'!$A$3:$A$233,'MASTER DATA FILE WASH COAL  (3)'!A71,'WASH COAL RECEIPT &amp; GCV DAT (3)'!$R$3:$R$233)+IF(H71=$J$234,($K$234*K71),0)+IF(H71=$J$235,($K$235*K71),0)</f>
        <v>15008105.358444443</v>
      </c>
      <c r="S71" s="15">
        <f t="shared" si="14"/>
        <v>4034.2308748866167</v>
      </c>
      <c r="T71" s="15">
        <f>SUMIF('WASH COAL RECEIPT &amp; GCV DAT (3)'!$A$3:$A$154,'MASTER DATA FILE WASH COAL  (3)'!A71,'WASH COAL RECEIPT &amp; GCV DAT (3)'!$T$3:$T$154)</f>
        <v>3684</v>
      </c>
      <c r="U71" s="15">
        <f t="shared" si="15"/>
        <v>13705179.960000001</v>
      </c>
      <c r="V71" s="15">
        <f>SUMIF('WASH COAL RECEIPT &amp; GCV DAT (3)'!$A$3:$A$154,'MASTER DATA FILE WASH COAL  (3)'!A71,'WASH COAL RECEIPT &amp; GCV DAT (3)'!$V$3:$V$154)</f>
        <v>3810.8811641954967</v>
      </c>
      <c r="W71" s="15">
        <f t="shared" si="16"/>
        <v>14177201.998228446</v>
      </c>
      <c r="X71" s="13">
        <f t="shared" si="17"/>
        <v>15008105.358444443</v>
      </c>
      <c r="Y71" s="13"/>
      <c r="Z71" s="13"/>
      <c r="AB71">
        <v>3944.5950745164359</v>
      </c>
      <c r="AC71" s="53">
        <f t="shared" si="18"/>
        <v>-133.71391032093925</v>
      </c>
      <c r="AE71" s="53">
        <f t="shared" si="10"/>
        <v>-133.71391032093925</v>
      </c>
      <c r="AF71">
        <v>70</v>
      </c>
      <c r="AJ71">
        <v>3746.22</v>
      </c>
      <c r="AK71" s="53">
        <f t="shared" si="19"/>
        <v>-26.029999999999745</v>
      </c>
    </row>
    <row r="72" spans="1:37" customFormat="1" ht="15.6" x14ac:dyDescent="0.3">
      <c r="A72" s="65">
        <v>120</v>
      </c>
      <c r="B72" s="57">
        <f>SUMIF('WASH COAL RECEIPT &amp; GCV DAT (3)'!$A$3:$A$97,A72,'WASH COAL RECEIPT &amp; GCV DAT (3)'!$B$3:$B$97)</f>
        <v>120</v>
      </c>
      <c r="C72" s="13">
        <f>SUMIF('WASH COAL RECEIPT &amp; GCV DAT (3)'!$A$3:$A$97,A72,'WASH COAL RECEIPT &amp; GCV DAT (3)'!$C$3:$C$97)</f>
        <v>462000162</v>
      </c>
      <c r="D72" s="66" t="str">
        <f>IFERROR(VLOOKUP(A72,'WASH COAL RECEIPT &amp; GCV DAT (3)'!A57:V166,4,0),0)</f>
        <v>18.01.2023</v>
      </c>
      <c r="E72" s="14">
        <f>IFERROR(VLOOKUP(A72,'WASH COAL RECEIPT &amp; GCV DAT (3)'!$A$2:$V$154,5,0),0)</f>
        <v>0</v>
      </c>
      <c r="F72" s="13">
        <f>SUMIF('WASH COAL RECEIPT &amp; GCV DAT (3)'!$A$3:$A$154,'MASTER DATA FILE WASH COAL  (3)'!A72,'WASH COAL RECEIPT &amp; GCV DAT (3)'!$F$3:$F$154)</f>
        <v>58</v>
      </c>
      <c r="G72" s="13" t="str">
        <f>IFERROR(VLOOKUP(A72,'WASH COAL RECEIPT &amp; GCV DAT (3)'!$A$2:$V$154,7,0),0)</f>
        <v>WCL</v>
      </c>
      <c r="H72" s="13" t="str">
        <f>IFERROR(VLOOKUP(A72,'WASH COAL RECEIPT &amp; GCV DAT (3)'!$A$2:$V$154,8,0),0)</f>
        <v>RAJR</v>
      </c>
      <c r="I72" s="13">
        <f>IFERROR(VLOOKUP(A72,'WASH COAL RECEIPT &amp; GCV DAT (3)'!$A$2:$V$154,9,0),0)</f>
        <v>0</v>
      </c>
      <c r="J72" s="13" t="str">
        <f>IFERROR(VLOOKUP(A72,'WASH COAL RECEIPT &amp; GCV DAT (3)'!$A$2:$V$154,10,0),0)</f>
        <v>G10</v>
      </c>
      <c r="K72" s="15">
        <f>SUMIF('WASH COAL RECEIPT &amp; GCV DAT (3)'!$A$3:$A$154,'MASTER DATA FILE WASH COAL  (3)'!A72,'WASH COAL RECEIPT &amp; GCV DAT (3)'!$K$3:$K$154)</f>
        <v>3869.77</v>
      </c>
      <c r="L72" s="15">
        <f>SUMIF('WASH COAL RECEIPT &amp; GCV DAT (3)'!$A$3:$A$154,'MASTER DATA FILE WASH COAL  (3)'!A72,'WASH COAL RECEIPT &amp; GCV DAT (3)'!$L$3:$L$154)</f>
        <v>3869.77</v>
      </c>
      <c r="M72" s="15">
        <f t="shared" si="11"/>
        <v>0</v>
      </c>
      <c r="N72" s="67">
        <f t="shared" si="12"/>
        <v>0</v>
      </c>
      <c r="O72" s="15">
        <f>SUMIF('WASH COAL RECEIPT &amp; GCV DAT (3)'!$A$3:$A$154,'MASTER DATA FILE WASH COAL  (3)'!A72,'WASH COAL RECEIPT &amp; GCV DAT (3)'!$O$3:$O$154)</f>
        <v>2988.8777777777777</v>
      </c>
      <c r="P72" s="15">
        <f t="shared" si="13"/>
        <v>11566269.558111111</v>
      </c>
      <c r="Q72" s="15">
        <f>SUMIF('WASH COAL RECEIPT &amp; GCV DAT (3)'!$A$3:$A$154,'MASTER DATA FILE WASH COAL  (3)'!A72,'WASH COAL RECEIPT &amp; GCV DAT (3)'!$Q$3:$Q$154)</f>
        <v>2358626</v>
      </c>
      <c r="R72" s="16">
        <f>SUMIF('WASH COAL RECEIPT &amp; GCV DAT (3)'!$A$3:$A$233,'MASTER DATA FILE WASH COAL  (3)'!A72,'WASH COAL RECEIPT &amp; GCV DAT (3)'!$R$3:$R$233)+IF(H72=$J$234,($K$234*K72),0)+IF(H72=$J$235,($K$235*K72),0)</f>
        <v>15638558.706444444</v>
      </c>
      <c r="S72" s="15">
        <f t="shared" si="14"/>
        <v>4041.2114173308605</v>
      </c>
      <c r="T72" s="15">
        <f>SUMIF('WASH COAL RECEIPT &amp; GCV DAT (3)'!$A$3:$A$154,'MASTER DATA FILE WASH COAL  (3)'!A72,'WASH COAL RECEIPT &amp; GCV DAT (3)'!$T$3:$T$154)</f>
        <v>3684</v>
      </c>
      <c r="U72" s="15">
        <f t="shared" si="15"/>
        <v>14256232.68</v>
      </c>
      <c r="V72" s="15">
        <f>SUMIF('WASH COAL RECEIPT &amp; GCV DAT (3)'!$A$3:$A$154,'MASTER DATA FILE WASH COAL  (3)'!A72,'WASH COAL RECEIPT &amp; GCV DAT (3)'!$V$3:$V$154)</f>
        <v>3805.2092819614713</v>
      </c>
      <c r="W72" s="15">
        <f t="shared" si="16"/>
        <v>14725284.723056043</v>
      </c>
      <c r="X72" s="13">
        <f t="shared" si="17"/>
        <v>15638558.706444444</v>
      </c>
      <c r="Y72" s="13"/>
      <c r="Z72" s="13"/>
      <c r="AB72">
        <v>4074.1898895497025</v>
      </c>
      <c r="AC72" s="53">
        <f t="shared" si="18"/>
        <v>-268.98060758823112</v>
      </c>
      <c r="AD72" s="68"/>
      <c r="AE72" s="53">
        <f t="shared" si="10"/>
        <v>-268.98060758823112</v>
      </c>
      <c r="AF72">
        <v>71</v>
      </c>
      <c r="AJ72">
        <v>4090.7</v>
      </c>
      <c r="AK72" s="53">
        <f t="shared" si="19"/>
        <v>-220.92999999999984</v>
      </c>
    </row>
    <row r="73" spans="1:37" customFormat="1" ht="15.6" x14ac:dyDescent="0.3">
      <c r="A73" s="65">
        <v>125</v>
      </c>
      <c r="B73" s="57">
        <f>SUMIF('WASH COAL RECEIPT &amp; GCV DAT (3)'!$A$3:$A$97,A73,'WASH COAL RECEIPT &amp; GCV DAT (3)'!$B$3:$B$97)</f>
        <v>125</v>
      </c>
      <c r="C73" s="13">
        <f>SUMIF('WASH COAL RECEIPT &amp; GCV DAT (3)'!$A$3:$A$97,A73,'WASH COAL RECEIPT &amp; GCV DAT (3)'!$C$3:$C$97)</f>
        <v>462000045</v>
      </c>
      <c r="D73" s="66" t="str">
        <f>IFERROR(VLOOKUP(A73,'WASH COAL RECEIPT &amp; GCV DAT (3)'!A58:V167,4,0),0)</f>
        <v>19.01.2023</v>
      </c>
      <c r="E73" s="14">
        <f>IFERROR(VLOOKUP(A73,'WASH COAL RECEIPT &amp; GCV DAT (3)'!$A$2:$V$154,5,0),0)</f>
        <v>0</v>
      </c>
      <c r="F73" s="13">
        <f>SUMIF('WASH COAL RECEIPT &amp; GCV DAT (3)'!$A$3:$A$154,'MASTER DATA FILE WASH COAL  (3)'!A73,'WASH COAL RECEIPT &amp; GCV DAT (3)'!$F$3:$F$154)</f>
        <v>59</v>
      </c>
      <c r="G73" s="13" t="str">
        <f>IFERROR(VLOOKUP(A73,'WASH COAL RECEIPT &amp; GCV DAT (3)'!$A$2:$V$154,7,0),0)</f>
        <v>WCL</v>
      </c>
      <c r="H73" s="13" t="str">
        <f>IFERROR(VLOOKUP(A73,'WASH COAL RECEIPT &amp; GCV DAT (3)'!$A$2:$V$154,8,0),0)</f>
        <v>RNGS</v>
      </c>
      <c r="I73" s="13">
        <f>IFERROR(VLOOKUP(A73,'WASH COAL RECEIPT &amp; GCV DAT (3)'!$A$2:$V$154,9,0),0)</f>
        <v>0</v>
      </c>
      <c r="J73" s="13" t="str">
        <f>IFERROR(VLOOKUP(A73,'WASH COAL RECEIPT &amp; GCV DAT (3)'!$A$2:$V$154,10,0),0)</f>
        <v>G11</v>
      </c>
      <c r="K73" s="15">
        <f>SUMIF('WASH COAL RECEIPT &amp; GCV DAT (3)'!$A$3:$A$154,'MASTER DATA FILE WASH COAL  (3)'!A73,'WASH COAL RECEIPT &amp; GCV DAT (3)'!$K$3:$K$154)</f>
        <v>3658.57</v>
      </c>
      <c r="L73" s="15">
        <f>SUMIF('WASH COAL RECEIPT &amp; GCV DAT (3)'!$A$3:$A$154,'MASTER DATA FILE WASH COAL  (3)'!A73,'WASH COAL RECEIPT &amp; GCV DAT (3)'!$L$3:$L$154)</f>
        <v>3658.57</v>
      </c>
      <c r="M73" s="15">
        <f t="shared" si="11"/>
        <v>0</v>
      </c>
      <c r="N73" s="67">
        <f t="shared" si="12"/>
        <v>0</v>
      </c>
      <c r="O73" s="15">
        <f>SUMIF('WASH COAL RECEIPT &amp; GCV DAT (3)'!$A$3:$A$154,'MASTER DATA FILE WASH COAL  (3)'!A73,'WASH COAL RECEIPT &amp; GCV DAT (3)'!$O$3:$O$154)</f>
        <v>4031.0117647058828</v>
      </c>
      <c r="P73" s="15">
        <f t="shared" si="13"/>
        <v>14747738.712000003</v>
      </c>
      <c r="Q73" s="15">
        <f>SUMIF('WASH COAL RECEIPT &amp; GCV DAT (3)'!$A$3:$A$154,'MASTER DATA FILE WASH COAL  (3)'!A73,'WASH COAL RECEIPT &amp; GCV DAT (3)'!$Q$3:$Q$154)</f>
        <v>2338375</v>
      </c>
      <c r="R73" s="16">
        <f>SUMIF('WASH COAL RECEIPT &amp; GCV DAT (3)'!$A$3:$A$233,'MASTER DATA FILE WASH COAL  (3)'!A73,'WASH COAL RECEIPT &amp; GCV DAT (3)'!$R$3:$R$233)+IF(H73=$J$234,($K$234*K73),0)+IF(H73=$J$235,($K$235*K73),0)</f>
        <v>18590991.158000004</v>
      </c>
      <c r="S73" s="15">
        <f t="shared" si="14"/>
        <v>5081.4911722339612</v>
      </c>
      <c r="T73" s="15">
        <f>SUMIF('WASH COAL RECEIPT &amp; GCV DAT (3)'!$A$3:$A$154,'MASTER DATA FILE WASH COAL  (3)'!A73,'WASH COAL RECEIPT &amp; GCV DAT (3)'!$T$3:$T$154)</f>
        <v>3684</v>
      </c>
      <c r="U73" s="15">
        <f t="shared" si="15"/>
        <v>13478171.880000001</v>
      </c>
      <c r="V73" s="15">
        <f>SUMIF('WASH COAL RECEIPT &amp; GCV DAT (3)'!$A$3:$A$154,'MASTER DATA FILE WASH COAL  (3)'!A73,'WASH COAL RECEIPT &amp; GCV DAT (3)'!$V$3:$V$154)</f>
        <v>3735.3634188777723</v>
      </c>
      <c r="W73" s="15">
        <f t="shared" si="16"/>
        <v>13666088.543403652</v>
      </c>
      <c r="X73" s="13">
        <f t="shared" si="17"/>
        <v>18590991.158000004</v>
      </c>
      <c r="Y73" s="13"/>
      <c r="Z73" s="13"/>
      <c r="AB73">
        <v>4079.7314893617017</v>
      </c>
      <c r="AC73" s="53">
        <f t="shared" si="18"/>
        <v>-344.36807048392939</v>
      </c>
      <c r="AE73" s="53">
        <f t="shared" si="10"/>
        <v>-344.36807048392939</v>
      </c>
      <c r="AF73">
        <v>72</v>
      </c>
      <c r="AJ73">
        <v>4327.2</v>
      </c>
      <c r="AK73" s="53">
        <f t="shared" si="19"/>
        <v>-668.62999999999965</v>
      </c>
    </row>
    <row r="74" spans="1:37" customFormat="1" ht="15.6" x14ac:dyDescent="0.3">
      <c r="A74" s="65">
        <v>128</v>
      </c>
      <c r="B74" s="57">
        <f>SUMIF('WASH COAL RECEIPT &amp; GCV DAT (3)'!$A$3:$A$97,A74,'WASH COAL RECEIPT &amp; GCV DAT (3)'!$B$3:$B$97)</f>
        <v>128</v>
      </c>
      <c r="C74" s="13">
        <f>SUMIF('WASH COAL RECEIPT &amp; GCV DAT (3)'!$A$3:$A$97,A74,'WASH COAL RECEIPT &amp; GCV DAT (3)'!$C$3:$C$97)</f>
        <v>462000163</v>
      </c>
      <c r="D74" s="66" t="str">
        <f>IFERROR(VLOOKUP(A74,'WASH COAL RECEIPT &amp; GCV DAT (3)'!A59:V154,4,0),0)</f>
        <v>19.01.2023</v>
      </c>
      <c r="E74" s="14">
        <f>IFERROR(VLOOKUP(A74,'WASH COAL RECEIPT &amp; GCV DAT (3)'!$A$2:$V$154,5,0),0)</f>
        <v>0</v>
      </c>
      <c r="F74" s="13">
        <f>SUMIF('WASH COAL RECEIPT &amp; GCV DAT (3)'!$A$3:$A$154,'MASTER DATA FILE WASH COAL  (3)'!A74,'WASH COAL RECEIPT &amp; GCV DAT (3)'!$F$3:$F$154)</f>
        <v>58</v>
      </c>
      <c r="G74" s="13" t="str">
        <f>IFERROR(VLOOKUP(A74,'WASH COAL RECEIPT &amp; GCV DAT (3)'!$A$2:$V$154,7,0),0)</f>
        <v>WCL</v>
      </c>
      <c r="H74" s="13" t="str">
        <f>IFERROR(VLOOKUP(A74,'WASH COAL RECEIPT &amp; GCV DAT (3)'!$A$2:$V$154,8,0),0)</f>
        <v>RAJR</v>
      </c>
      <c r="I74" s="13">
        <f>IFERROR(VLOOKUP(A74,'WASH COAL RECEIPT &amp; GCV DAT (3)'!$A$2:$V$154,9,0),0)</f>
        <v>0</v>
      </c>
      <c r="J74" s="13" t="str">
        <f>IFERROR(VLOOKUP(A74,'WASH COAL RECEIPT &amp; GCV DAT (3)'!$A$2:$V$154,10,0),0)</f>
        <v>G10</v>
      </c>
      <c r="K74" s="15">
        <f>SUMIF('WASH COAL RECEIPT &amp; GCV DAT (3)'!$A$3:$A$154,'MASTER DATA FILE WASH COAL  (3)'!A74,'WASH COAL RECEIPT &amp; GCV DAT (3)'!$K$3:$K$154)</f>
        <v>3897.65</v>
      </c>
      <c r="L74" s="15">
        <f>SUMIF('WASH COAL RECEIPT &amp; GCV DAT (3)'!$A$3:$A$154,'MASTER DATA FILE WASH COAL  (3)'!A74,'WASH COAL RECEIPT &amp; GCV DAT (3)'!$L$3:$L$154)</f>
        <v>3897.65</v>
      </c>
      <c r="M74" s="15">
        <f t="shared" si="11"/>
        <v>0</v>
      </c>
      <c r="N74" s="67">
        <f t="shared" si="12"/>
        <v>0</v>
      </c>
      <c r="O74" s="15">
        <f>SUMIF('WASH COAL RECEIPT &amp; GCV DAT (3)'!$A$3:$A$154,'MASTER DATA FILE WASH COAL  (3)'!A74,'WASH COAL RECEIPT &amp; GCV DAT (3)'!$O$3:$O$154)</f>
        <v>2988.8777777777777</v>
      </c>
      <c r="P74" s="15">
        <f t="shared" si="13"/>
        <v>11649599.470555555</v>
      </c>
      <c r="Q74" s="15">
        <f>SUMIF('WASH COAL RECEIPT &amp; GCV DAT (3)'!$A$3:$A$154,'MASTER DATA FILE WASH COAL  (3)'!A74,'WASH COAL RECEIPT &amp; GCV DAT (3)'!$Q$3:$Q$154)</f>
        <v>2360606</v>
      </c>
      <c r="R74" s="16">
        <f>SUMIF('WASH COAL RECEIPT &amp; GCV DAT (3)'!$A$3:$A$233,'MASTER DATA FILE WASH COAL  (3)'!A74,'WASH COAL RECEIPT &amp; GCV DAT (3)'!$R$3:$R$233)+IF(H74=$J$234,($K$234*K74),0)+IF(H74=$J$235,($K$235*K74),0)</f>
        <v>15736214.812222224</v>
      </c>
      <c r="S74" s="15">
        <f t="shared" si="14"/>
        <v>4037.3596429187392</v>
      </c>
      <c r="T74" s="15">
        <f>SUMIF('WASH COAL RECEIPT &amp; GCV DAT (3)'!$A$3:$A$154,'MASTER DATA FILE WASH COAL  (3)'!A74,'WASH COAL RECEIPT &amp; GCV DAT (3)'!$T$3:$T$154)</f>
        <v>3846</v>
      </c>
      <c r="U74" s="15">
        <f t="shared" si="15"/>
        <v>14990361.9</v>
      </c>
      <c r="V74" s="15">
        <f>SUMIF('WASH COAL RECEIPT &amp; GCV DAT (3)'!$A$3:$A$154,'MASTER DATA FILE WASH COAL  (3)'!A74,'WASH COAL RECEIPT &amp; GCV DAT (3)'!$V$3:$V$154)</f>
        <v>3771.2833242208853</v>
      </c>
      <c r="W74" s="15">
        <f t="shared" si="16"/>
        <v>14699142.448649535</v>
      </c>
      <c r="X74" s="13">
        <f t="shared" si="17"/>
        <v>15736214.812222224</v>
      </c>
      <c r="Y74" s="13"/>
      <c r="Z74" s="13"/>
      <c r="AB74">
        <v>4064.5789361247594</v>
      </c>
      <c r="AC74" s="53">
        <f t="shared" si="18"/>
        <v>-293.29561190387403</v>
      </c>
      <c r="AE74" s="53">
        <f t="shared" si="10"/>
        <v>-293.29561190387403</v>
      </c>
      <c r="AF74">
        <v>73</v>
      </c>
      <c r="AJ74">
        <v>3993.62</v>
      </c>
      <c r="AK74" s="53">
        <f t="shared" si="19"/>
        <v>-95.9699999999998</v>
      </c>
    </row>
    <row r="75" spans="1:37" s="68" customFormat="1" ht="15.6" x14ac:dyDescent="0.3">
      <c r="A75" s="65">
        <v>130</v>
      </c>
      <c r="B75" s="57">
        <f>SUMIF('WASH COAL RECEIPT &amp; GCV DAT (3)'!$A$3:$A$97,A75,'WASH COAL RECEIPT &amp; GCV DAT (3)'!$B$3:$B$97)</f>
        <v>130</v>
      </c>
      <c r="C75" s="13">
        <f>SUMIF('WASH COAL RECEIPT &amp; GCV DAT (3)'!$A$3:$A$97,A75,'WASH COAL RECEIPT &amp; GCV DAT (3)'!$C$3:$C$97)</f>
        <v>462000164</v>
      </c>
      <c r="D75" s="66" t="str">
        <f>IFERROR(VLOOKUP(A75,'WASH COAL RECEIPT &amp; GCV DAT (3)'!A60:V169,4,0),0)</f>
        <v>20.01.2023</v>
      </c>
      <c r="E75" s="14">
        <f>IFERROR(VLOOKUP(A75,'WASH COAL RECEIPT &amp; GCV DAT (3)'!$A$2:$V$154,5,0),0)</f>
        <v>0</v>
      </c>
      <c r="F75" s="13">
        <f>SUMIF('WASH COAL RECEIPT &amp; GCV DAT (3)'!$A$3:$A$154,'MASTER DATA FILE WASH COAL  (3)'!A75,'WASH COAL RECEIPT &amp; GCV DAT (3)'!$F$3:$F$154)</f>
        <v>58</v>
      </c>
      <c r="G75" s="13" t="str">
        <f>IFERROR(VLOOKUP(A75,'WASH COAL RECEIPT &amp; GCV DAT (3)'!$A$2:$V$154,7,0),0)</f>
        <v>WCL</v>
      </c>
      <c r="H75" s="13" t="str">
        <f>IFERROR(VLOOKUP(A75,'WASH COAL RECEIPT &amp; GCV DAT (3)'!$A$2:$V$154,8,0),0)</f>
        <v>RAJR</v>
      </c>
      <c r="I75" s="13">
        <f>IFERROR(VLOOKUP(A75,'WASH COAL RECEIPT &amp; GCV DAT (3)'!$A$2:$V$154,9,0),0)</f>
        <v>0</v>
      </c>
      <c r="J75" s="13" t="str">
        <f>IFERROR(VLOOKUP(A75,'WASH COAL RECEIPT &amp; GCV DAT (3)'!$A$2:$V$154,10,0),0)</f>
        <v>G10</v>
      </c>
      <c r="K75" s="15">
        <f>SUMIF('WASH COAL RECEIPT &amp; GCV DAT (3)'!$A$3:$A$154,'MASTER DATA FILE WASH COAL  (3)'!A75,'WASH COAL RECEIPT &amp; GCV DAT (3)'!$K$3:$K$154)</f>
        <v>3919.09</v>
      </c>
      <c r="L75" s="15">
        <f>SUMIF('WASH COAL RECEIPT &amp; GCV DAT (3)'!$A$3:$A$154,'MASTER DATA FILE WASH COAL  (3)'!A75,'WASH COAL RECEIPT &amp; GCV DAT (3)'!$L$3:$L$154)</f>
        <v>3919.09</v>
      </c>
      <c r="M75" s="15">
        <f t="shared" si="11"/>
        <v>0</v>
      </c>
      <c r="N75" s="67">
        <f t="shared" si="12"/>
        <v>0</v>
      </c>
      <c r="O75" s="15">
        <f>SUMIF('WASH COAL RECEIPT &amp; GCV DAT (3)'!$A$3:$A$154,'MASTER DATA FILE WASH COAL  (3)'!A75,'WASH COAL RECEIPT &amp; GCV DAT (3)'!$O$3:$O$154)</f>
        <v>2988.8777777777773</v>
      </c>
      <c r="P75" s="15">
        <f t="shared" si="13"/>
        <v>11713681.01011111</v>
      </c>
      <c r="Q75" s="15">
        <f>SUMIF('WASH COAL RECEIPT &amp; GCV DAT (3)'!$A$3:$A$154,'MASTER DATA FILE WASH COAL  (3)'!A75,'WASH COAL RECEIPT &amp; GCV DAT (3)'!$Q$3:$Q$154)</f>
        <v>2363503</v>
      </c>
      <c r="R75" s="16">
        <f>SUMIF('WASH COAL RECEIPT &amp; GCV DAT (3)'!$A$3:$A$233,'MASTER DATA FILE WASH COAL  (3)'!A75,'WASH COAL RECEIPT &amp; GCV DAT (3)'!$R$3:$R$233)+IF(H75=$J$234,($K$234*K75),0)+IF(H75=$J$235,($K$235*K75),0)</f>
        <v>15812687.698444445</v>
      </c>
      <c r="S75" s="15">
        <f t="shared" si="14"/>
        <v>4034.7855493097745</v>
      </c>
      <c r="T75" s="15">
        <f>SUMIF('WASH COAL RECEIPT &amp; GCV DAT (3)'!$A$3:$A$154,'MASTER DATA FILE WASH COAL  (3)'!A75,'WASH COAL RECEIPT &amp; GCV DAT (3)'!$T$3:$T$154)</f>
        <v>3846</v>
      </c>
      <c r="U75" s="15">
        <f t="shared" si="15"/>
        <v>15072820.140000001</v>
      </c>
      <c r="V75" s="15">
        <f>SUMIF('WASH COAL RECEIPT &amp; GCV DAT (3)'!$A$3:$A$154,'MASTER DATA FILE WASH COAL  (3)'!A75,'WASH COAL RECEIPT &amp; GCV DAT (3)'!$V$3:$V$154)</f>
        <v>3795.753623188406</v>
      </c>
      <c r="W75" s="15">
        <f t="shared" si="16"/>
        <v>14875900.067101451</v>
      </c>
      <c r="X75" s="13">
        <f t="shared" si="17"/>
        <v>15812687.698444445</v>
      </c>
      <c r="Y75" s="69"/>
      <c r="Z75" s="69"/>
      <c r="AB75" s="68">
        <v>4174.6207701283547</v>
      </c>
      <c r="AC75" s="53">
        <f t="shared" si="18"/>
        <v>-378.86714693994873</v>
      </c>
      <c r="AD75"/>
      <c r="AE75" s="53">
        <f t="shared" si="10"/>
        <v>-378.86714693994873</v>
      </c>
      <c r="AF75" s="68">
        <v>74</v>
      </c>
      <c r="AJ75" s="68">
        <v>3711.2</v>
      </c>
      <c r="AK75" s="53">
        <f t="shared" si="19"/>
        <v>207.89000000000033</v>
      </c>
    </row>
    <row r="76" spans="1:37" customFormat="1" ht="15.6" x14ac:dyDescent="0.3">
      <c r="A76" s="65">
        <v>141</v>
      </c>
      <c r="B76" s="57">
        <f>SUMIF('WASH COAL RECEIPT &amp; GCV DAT (3)'!$A$3:$A$97,A76,'WASH COAL RECEIPT &amp; GCV DAT (3)'!$B$3:$B$97)</f>
        <v>141</v>
      </c>
      <c r="C76" s="13">
        <f>SUMIF('WASH COAL RECEIPT &amp; GCV DAT (3)'!$A$3:$A$97,A76,'WASH COAL RECEIPT &amp; GCV DAT (3)'!$C$3:$C$97)</f>
        <v>462000166</v>
      </c>
      <c r="D76" s="66" t="str">
        <f>IFERROR(VLOOKUP(A76,'WASH COAL RECEIPT &amp; GCV DAT (3)'!A61:V170,4,0),0)</f>
        <v>21.01.2023</v>
      </c>
      <c r="E76" s="14">
        <f>IFERROR(VLOOKUP(A76,'WASH COAL RECEIPT &amp; GCV DAT (3)'!$A$2:$V$154,5,0),0)</f>
        <v>0</v>
      </c>
      <c r="F76" s="13">
        <f>SUMIF('WASH COAL RECEIPT &amp; GCV DAT (3)'!$A$3:$A$154,'MASTER DATA FILE WASH COAL  (3)'!A76,'WASH COAL RECEIPT &amp; GCV DAT (3)'!$F$3:$F$154)</f>
        <v>59</v>
      </c>
      <c r="G76" s="13" t="str">
        <f>IFERROR(VLOOKUP(A76,'WASH COAL RECEIPT &amp; GCV DAT (3)'!$A$2:$V$154,7,0),0)</f>
        <v>WCL</v>
      </c>
      <c r="H76" s="13" t="str">
        <f>IFERROR(VLOOKUP(A76,'WASH COAL RECEIPT &amp; GCV DAT (3)'!$A$2:$V$154,8,0),0)</f>
        <v>RAJR</v>
      </c>
      <c r="I76" s="13">
        <f>IFERROR(VLOOKUP(A76,'WASH COAL RECEIPT &amp; GCV DAT (3)'!$A$2:$V$154,9,0),0)</f>
        <v>0</v>
      </c>
      <c r="J76" s="13" t="str">
        <f>IFERROR(VLOOKUP(A76,'WASH COAL RECEIPT &amp; GCV DAT (3)'!$A$2:$V$154,10,0),0)</f>
        <v>G10</v>
      </c>
      <c r="K76" s="15">
        <f>SUMIF('WASH COAL RECEIPT &amp; GCV DAT (3)'!$A$3:$A$154,'MASTER DATA FILE WASH COAL  (3)'!A76,'WASH COAL RECEIPT &amp; GCV DAT (3)'!$K$3:$K$154)</f>
        <v>4048.8</v>
      </c>
      <c r="L76" s="15">
        <f>SUMIF('WASH COAL RECEIPT &amp; GCV DAT (3)'!$A$3:$A$154,'MASTER DATA FILE WASH COAL  (3)'!A76,'WASH COAL RECEIPT &amp; GCV DAT (3)'!$L$3:$L$154)</f>
        <v>4048.8</v>
      </c>
      <c r="M76" s="15">
        <f t="shared" si="11"/>
        <v>0</v>
      </c>
      <c r="N76" s="67">
        <f t="shared" si="12"/>
        <v>0</v>
      </c>
      <c r="O76" s="15">
        <f>SUMIF('WASH COAL RECEIPT &amp; GCV DAT (3)'!$A$3:$A$154,'MASTER DATA FILE WASH COAL  (3)'!A76,'WASH COAL RECEIPT &amp; GCV DAT (3)'!$O$3:$O$154)</f>
        <v>2988.8777777777773</v>
      </c>
      <c r="P76" s="15">
        <f t="shared" si="13"/>
        <v>12101368.346666666</v>
      </c>
      <c r="Q76" s="15">
        <f>SUMIF('WASH COAL RECEIPT &amp; GCV DAT (3)'!$A$3:$A$154,'MASTER DATA FILE WASH COAL  (3)'!A76,'WASH COAL RECEIPT &amp; GCV DAT (3)'!$Q$3:$Q$154)</f>
        <v>2418969</v>
      </c>
      <c r="R76" s="16">
        <f>SUMIF('WASH COAL RECEIPT &amp; GCV DAT (3)'!$A$3:$A$233,'MASTER DATA FILE WASH COAL  (3)'!A76,'WASH COAL RECEIPT &amp; GCV DAT (3)'!$R$3:$R$233)+IF(H76=$J$234,($K$234*K76),0)+IF(H76=$J$235,($K$235*K76),0)</f>
        <v>16313280.946666665</v>
      </c>
      <c r="S76" s="15">
        <f t="shared" si="14"/>
        <v>4029.1644306131852</v>
      </c>
      <c r="T76" s="15">
        <f>SUMIF('WASH COAL RECEIPT &amp; GCV DAT (3)'!$A$3:$A$154,'MASTER DATA FILE WASH COAL  (3)'!A76,'WASH COAL RECEIPT &amp; GCV DAT (3)'!$T$3:$T$154)</f>
        <v>3846</v>
      </c>
      <c r="U76" s="15">
        <f t="shared" si="15"/>
        <v>15571684.800000001</v>
      </c>
      <c r="V76" s="15">
        <f>SUMIF('WASH COAL RECEIPT &amp; GCV DAT (3)'!$A$3:$A$154,'MASTER DATA FILE WASH COAL  (3)'!A76,'WASH COAL RECEIPT &amp; GCV DAT (3)'!$V$3:$V$154)</f>
        <v>3756.8075608714221</v>
      </c>
      <c r="W76" s="15">
        <f t="shared" si="16"/>
        <v>15210562.452456214</v>
      </c>
      <c r="X76" s="13">
        <f t="shared" si="17"/>
        <v>16313280.946666665</v>
      </c>
      <c r="Y76" s="13"/>
      <c r="Z76" s="13"/>
      <c r="AB76">
        <v>3760.0382856535148</v>
      </c>
      <c r="AC76" s="53">
        <f t="shared" si="18"/>
        <v>-3.2307247820926932</v>
      </c>
      <c r="AE76" s="53">
        <f t="shared" si="10"/>
        <v>-3.2307247820926932</v>
      </c>
      <c r="AF76">
        <v>75</v>
      </c>
      <c r="AJ76">
        <v>3999.28</v>
      </c>
      <c r="AK76" s="53">
        <f t="shared" si="19"/>
        <v>49.519999999999982</v>
      </c>
    </row>
    <row r="77" spans="1:37" customFormat="1" ht="15.6" x14ac:dyDescent="0.3">
      <c r="A77" s="65">
        <v>143</v>
      </c>
      <c r="B77" s="57">
        <f>SUMIF('WASH COAL RECEIPT &amp; GCV DAT (3)'!$A$3:$A$97,A77,'WASH COAL RECEIPT &amp; GCV DAT (3)'!$B$3:$B$97)</f>
        <v>143</v>
      </c>
      <c r="C77" s="13">
        <f>SUMIF('WASH COAL RECEIPT &amp; GCV DAT (3)'!$A$3:$A$97,A77,'WASH COAL RECEIPT &amp; GCV DAT (3)'!$C$3:$C$97)</f>
        <v>462000165</v>
      </c>
      <c r="D77" s="66" t="str">
        <f>IFERROR(VLOOKUP(A77,'WASH COAL RECEIPT &amp; GCV DAT (3)'!A62:V171,4,0),0)</f>
        <v>20.01.2023</v>
      </c>
      <c r="E77" s="14">
        <f>IFERROR(VLOOKUP(A77,'WASH COAL RECEIPT &amp; GCV DAT (3)'!$A$2:$V$154,5,0),0)</f>
        <v>0</v>
      </c>
      <c r="F77" s="13">
        <f>SUMIF('WASH COAL RECEIPT &amp; GCV DAT (3)'!$A$3:$A$154,'MASTER DATA FILE WASH COAL  (3)'!A77,'WASH COAL RECEIPT &amp; GCV DAT (3)'!$F$3:$F$154)</f>
        <v>59</v>
      </c>
      <c r="G77" s="13" t="str">
        <f>IFERROR(VLOOKUP(A77,'WASH COAL RECEIPT &amp; GCV DAT (3)'!$A$2:$V$154,7,0),0)</f>
        <v>WCL</v>
      </c>
      <c r="H77" s="13" t="str">
        <f>IFERROR(VLOOKUP(A77,'WASH COAL RECEIPT &amp; GCV DAT (3)'!$A$2:$V$154,8,0),0)</f>
        <v>RAJR</v>
      </c>
      <c r="I77" s="13">
        <f>IFERROR(VLOOKUP(A77,'WASH COAL RECEIPT &amp; GCV DAT (3)'!$A$2:$V$154,9,0),0)</f>
        <v>0</v>
      </c>
      <c r="J77" s="13" t="str">
        <f>IFERROR(VLOOKUP(A77,'WASH COAL RECEIPT &amp; GCV DAT (3)'!$A$2:$V$154,10,0),0)</f>
        <v>G10</v>
      </c>
      <c r="K77" s="15">
        <f>SUMIF('WASH COAL RECEIPT &amp; GCV DAT (3)'!$A$3:$A$154,'MASTER DATA FILE WASH COAL  (3)'!A77,'WASH COAL RECEIPT &amp; GCV DAT (3)'!$K$3:$K$154)</f>
        <v>3974.22</v>
      </c>
      <c r="L77" s="15">
        <f>SUMIF('WASH COAL RECEIPT &amp; GCV DAT (3)'!$A$3:$A$154,'MASTER DATA FILE WASH COAL  (3)'!A77,'WASH COAL RECEIPT &amp; GCV DAT (3)'!$L$3:$L$154)</f>
        <v>3974.22</v>
      </c>
      <c r="M77" s="15">
        <f t="shared" si="11"/>
        <v>0</v>
      </c>
      <c r="N77" s="67">
        <f t="shared" si="12"/>
        <v>0</v>
      </c>
      <c r="O77" s="15">
        <f>SUMIF('WASH COAL RECEIPT &amp; GCV DAT (3)'!$A$3:$A$154,'MASTER DATA FILE WASH COAL  (3)'!A77,'WASH COAL RECEIPT &amp; GCV DAT (3)'!$O$3:$O$154)</f>
        <v>2988.8777777777768</v>
      </c>
      <c r="P77" s="15">
        <f t="shared" si="13"/>
        <v>11878457.841999996</v>
      </c>
      <c r="Q77" s="15">
        <f>SUMIF('WASH COAL RECEIPT &amp; GCV DAT (3)'!$A$3:$A$154,'MASTER DATA FILE WASH COAL  (3)'!A77,'WASH COAL RECEIPT &amp; GCV DAT (3)'!$Q$3:$Q$154)</f>
        <v>2385388</v>
      </c>
      <c r="R77" s="16">
        <f>SUMIF('WASH COAL RECEIPT &amp; GCV DAT (3)'!$A$3:$A$233,'MASTER DATA FILE WASH COAL  (3)'!A77,'WASH COAL RECEIPT &amp; GCV DAT (3)'!$R$3:$R$233)+IF(H77=$J$234,($K$234*K77),0)+IF(H77=$J$235,($K$235*K77),0)</f>
        <v>16023762.931999996</v>
      </c>
      <c r="S77" s="15">
        <f t="shared" si="14"/>
        <v>4031.9264992879098</v>
      </c>
      <c r="T77" s="15">
        <f>SUMIF('WASH COAL RECEIPT &amp; GCV DAT (3)'!$A$3:$A$154,'MASTER DATA FILE WASH COAL  (3)'!A77,'WASH COAL RECEIPT &amp; GCV DAT (3)'!$T$3:$T$154)</f>
        <v>3846</v>
      </c>
      <c r="U77" s="15">
        <f t="shared" si="15"/>
        <v>15284850.119999999</v>
      </c>
      <c r="V77" s="15">
        <f>SUMIF('WASH COAL RECEIPT &amp; GCV DAT (3)'!$A$3:$A$154,'MASTER DATA FILE WASH COAL  (3)'!A77,'WASH COAL RECEIPT &amp; GCV DAT (3)'!$V$3:$V$154)</f>
        <v>3828.8063546586523</v>
      </c>
      <c r="W77" s="15">
        <f t="shared" si="16"/>
        <v>15216518.790811509</v>
      </c>
      <c r="X77" s="13">
        <f t="shared" si="17"/>
        <v>16023762.931999996</v>
      </c>
      <c r="Y77" s="13"/>
      <c r="Z77" s="13"/>
      <c r="AB77">
        <v>3738.2756348953353</v>
      </c>
      <c r="AC77" s="53">
        <f t="shared" si="18"/>
        <v>90.530719763316938</v>
      </c>
      <c r="AE77" s="53">
        <f t="shared" si="10"/>
        <v>90.530719763316938</v>
      </c>
      <c r="AF77">
        <v>76</v>
      </c>
      <c r="AJ77">
        <v>3517.9</v>
      </c>
      <c r="AK77" s="53">
        <f t="shared" si="19"/>
        <v>456.31999999999971</v>
      </c>
    </row>
    <row r="78" spans="1:37" customFormat="1" ht="15.6" x14ac:dyDescent="0.3">
      <c r="A78" s="65">
        <v>147</v>
      </c>
      <c r="B78" s="57">
        <f>SUMIF('WASH COAL RECEIPT &amp; GCV DAT (3)'!$A$3:$A$97,A78,'WASH COAL RECEIPT &amp; GCV DAT (3)'!$B$3:$B$97)</f>
        <v>147</v>
      </c>
      <c r="C78" s="13">
        <f>SUMIF('WASH COAL RECEIPT &amp; GCV DAT (3)'!$A$3:$A$97,A78,'WASH COAL RECEIPT &amp; GCV DAT (3)'!$C$3:$C$97)</f>
        <v>452000001</v>
      </c>
      <c r="D78" s="66" t="str">
        <f>IFERROR(VLOOKUP(A78,'WASH COAL RECEIPT &amp; GCV DAT (3)'!A63:V172,4,0),0)</f>
        <v>22.01.2023</v>
      </c>
      <c r="E78" s="14">
        <f>IFERROR(VLOOKUP(A78,'WASH COAL RECEIPT &amp; GCV DAT (3)'!$A$2:$V$154,5,0),0)</f>
        <v>0</v>
      </c>
      <c r="F78" s="13">
        <f>SUMIF('WASH COAL RECEIPT &amp; GCV DAT (3)'!$A$3:$A$154,'MASTER DATA FILE WASH COAL  (3)'!A78,'WASH COAL RECEIPT &amp; GCV DAT (3)'!$F$3:$F$154)</f>
        <v>59</v>
      </c>
      <c r="G78" s="13" t="str">
        <f>IFERROR(VLOOKUP(A78,'WASH COAL RECEIPT &amp; GCV DAT (3)'!$A$2:$V$154,7,0),0)</f>
        <v>WCL</v>
      </c>
      <c r="H78" s="13" t="str">
        <f>IFERROR(VLOOKUP(A78,'WASH COAL RECEIPT &amp; GCV DAT (3)'!$A$2:$V$154,8,0),0)</f>
        <v>RNGS</v>
      </c>
      <c r="I78" s="13">
        <f>IFERROR(VLOOKUP(A78,'WASH COAL RECEIPT &amp; GCV DAT (3)'!$A$2:$V$154,9,0),0)</f>
        <v>0</v>
      </c>
      <c r="J78" s="13" t="str">
        <f>IFERROR(VLOOKUP(A78,'WASH COAL RECEIPT &amp; GCV DAT (3)'!$A$2:$V$154,10,0),0)</f>
        <v>G11</v>
      </c>
      <c r="K78" s="15">
        <f>SUMIF('WASH COAL RECEIPT &amp; GCV DAT (3)'!$A$3:$A$154,'MASTER DATA FILE WASH COAL  (3)'!A78,'WASH COAL RECEIPT &amp; GCV DAT (3)'!$K$3:$K$154)</f>
        <v>3836.83</v>
      </c>
      <c r="L78" s="15">
        <f>SUMIF('WASH COAL RECEIPT &amp; GCV DAT (3)'!$A$3:$A$154,'MASTER DATA FILE WASH COAL  (3)'!A78,'WASH COAL RECEIPT &amp; GCV DAT (3)'!$L$3:$L$154)</f>
        <v>3836.83</v>
      </c>
      <c r="M78" s="15">
        <f t="shared" si="11"/>
        <v>0</v>
      </c>
      <c r="N78" s="67">
        <f t="shared" si="12"/>
        <v>0</v>
      </c>
      <c r="O78" s="15">
        <f>SUMIF('WASH COAL RECEIPT &amp; GCV DAT (3)'!$A$3:$A$154,'MASTER DATA FILE WASH COAL  (3)'!A78,'WASH COAL RECEIPT &amp; GCV DAT (3)'!$O$3:$O$154)</f>
        <v>4031.0117647058828</v>
      </c>
      <c r="P78" s="15">
        <f t="shared" si="13"/>
        <v>15466306.869176472</v>
      </c>
      <c r="Q78" s="15">
        <f>SUMIF('WASH COAL RECEIPT &amp; GCV DAT (3)'!$A$3:$A$154,'MASTER DATA FILE WASH COAL  (3)'!A78,'WASH COAL RECEIPT &amp; GCV DAT (3)'!$Q$3:$Q$154)</f>
        <v>2372320</v>
      </c>
      <c r="R78" s="16">
        <f>SUMIF('WASH COAL RECEIPT &amp; GCV DAT (3)'!$A$3:$A$233,'MASTER DATA FILE WASH COAL  (3)'!A78,'WASH COAL RECEIPT &amp; GCV DAT (3)'!$R$3:$R$233)+IF(H78=$J$234,($K$234*K78),0)+IF(H78=$J$235,($K$235*K78),0)</f>
        <v>19416827.89611765</v>
      </c>
      <c r="S78" s="15">
        <f t="shared" si="14"/>
        <v>5060.6432643921289</v>
      </c>
      <c r="T78" s="15">
        <f>SUMIF('WASH COAL RECEIPT &amp; GCV DAT (3)'!$A$3:$A$154,'MASTER DATA FILE WASH COAL  (3)'!A78,'WASH COAL RECEIPT &amp; GCV DAT (3)'!$T$3:$T$154)</f>
        <v>3846</v>
      </c>
      <c r="U78" s="15">
        <f t="shared" si="15"/>
        <v>14756448.18</v>
      </c>
      <c r="V78" s="15">
        <f>SUMIF('WASH COAL RECEIPT &amp; GCV DAT (3)'!$A$3:$A$154,'MASTER DATA FILE WASH COAL  (3)'!A78,'WASH COAL RECEIPT &amp; GCV DAT (3)'!$V$3:$V$154)</f>
        <v>3822.0580418837039</v>
      </c>
      <c r="W78" s="15">
        <f t="shared" si="16"/>
        <v>14664586.956840651</v>
      </c>
      <c r="X78" s="13">
        <f t="shared" si="17"/>
        <v>19416827.89611765</v>
      </c>
      <c r="Y78" s="13"/>
      <c r="Z78" s="13"/>
      <c r="AB78">
        <v>4122.4516603614966</v>
      </c>
      <c r="AC78" s="53">
        <f t="shared" si="18"/>
        <v>-300.39361847779264</v>
      </c>
      <c r="AE78" s="53">
        <f t="shared" si="10"/>
        <v>-300.39361847779264</v>
      </c>
      <c r="AF78">
        <v>77</v>
      </c>
      <c r="AJ78">
        <v>3585.25</v>
      </c>
      <c r="AK78" s="53">
        <f t="shared" si="19"/>
        <v>251.57999999999993</v>
      </c>
    </row>
    <row r="79" spans="1:37" customFormat="1" ht="15.6" x14ac:dyDescent="0.3">
      <c r="A79" s="65">
        <v>149</v>
      </c>
      <c r="B79" s="57">
        <f>SUMIF('WASH COAL RECEIPT &amp; GCV DAT (3)'!$A$3:$A$97,A79,'WASH COAL RECEIPT &amp; GCV DAT (3)'!$B$3:$B$97)</f>
        <v>149</v>
      </c>
      <c r="C79" s="13">
        <f>SUMIF('WASH COAL RECEIPT &amp; GCV DAT (3)'!$A$3:$A$97,A79,'WASH COAL RECEIPT &amp; GCV DAT (3)'!$C$3:$C$97)</f>
        <v>462000167</v>
      </c>
      <c r="D79" s="66" t="str">
        <f>IFERROR(VLOOKUP(A79,'WASH COAL RECEIPT &amp; GCV DAT (3)'!A64:V173,4,0),0)</f>
        <v>22.01.2023</v>
      </c>
      <c r="E79" s="14">
        <f>IFERROR(VLOOKUP(A79,'WASH COAL RECEIPT &amp; GCV DAT (3)'!$A$2:$V$154,5,0),0)</f>
        <v>0</v>
      </c>
      <c r="F79" s="13">
        <f>SUMIF('WASH COAL RECEIPT &amp; GCV DAT (3)'!$A$3:$A$154,'MASTER DATA FILE WASH COAL  (3)'!A79,'WASH COAL RECEIPT &amp; GCV DAT (3)'!$F$3:$F$154)</f>
        <v>59</v>
      </c>
      <c r="G79" s="13" t="str">
        <f>IFERROR(VLOOKUP(A79,'WASH COAL RECEIPT &amp; GCV DAT (3)'!$A$2:$V$154,7,0),0)</f>
        <v>WCL</v>
      </c>
      <c r="H79" s="13" t="str">
        <f>IFERROR(VLOOKUP(A79,'WASH COAL RECEIPT &amp; GCV DAT (3)'!$A$2:$V$154,8,0),0)</f>
        <v>RAJR</v>
      </c>
      <c r="I79" s="13">
        <f>IFERROR(VLOOKUP(A79,'WASH COAL RECEIPT &amp; GCV DAT (3)'!$A$2:$V$154,9,0),0)</f>
        <v>0</v>
      </c>
      <c r="J79" s="13" t="str">
        <f>IFERROR(VLOOKUP(A79,'WASH COAL RECEIPT &amp; GCV DAT (3)'!$A$2:$V$154,10,0),0)</f>
        <v>G10</v>
      </c>
      <c r="K79" s="15">
        <f>SUMIF('WASH COAL RECEIPT &amp; GCV DAT (3)'!$A$3:$A$154,'MASTER DATA FILE WASH COAL  (3)'!A79,'WASH COAL RECEIPT &amp; GCV DAT (3)'!$K$3:$K$154)</f>
        <v>3902.14</v>
      </c>
      <c r="L79" s="15">
        <f>SUMIF('WASH COAL RECEIPT &amp; GCV DAT (3)'!$A$3:$A$154,'MASTER DATA FILE WASH COAL  (3)'!A79,'WASH COAL RECEIPT &amp; GCV DAT (3)'!$L$3:$L$154)</f>
        <v>3902.14</v>
      </c>
      <c r="M79" s="15">
        <f t="shared" si="11"/>
        <v>0</v>
      </c>
      <c r="N79" s="67">
        <f t="shared" si="12"/>
        <v>0</v>
      </c>
      <c r="O79" s="15">
        <f>SUMIF('WASH COAL RECEIPT &amp; GCV DAT (3)'!$A$3:$A$154,'MASTER DATA FILE WASH COAL  (3)'!A79,'WASH COAL RECEIPT &amp; GCV DAT (3)'!$O$3:$O$154)</f>
        <v>2988.8777777777777</v>
      </c>
      <c r="P79" s="15">
        <f t="shared" si="13"/>
        <v>11663019.531777777</v>
      </c>
      <c r="Q79" s="15">
        <f>SUMIF('WASH COAL RECEIPT &amp; GCV DAT (3)'!$A$3:$A$154,'MASTER DATA FILE WASH COAL  (3)'!A79,'WASH COAL RECEIPT &amp; GCV DAT (3)'!$Q$3:$Q$154)</f>
        <v>2366967</v>
      </c>
      <c r="R79" s="16">
        <f>SUMIF('WASH COAL RECEIPT &amp; GCV DAT (3)'!$A$3:$A$233,'MASTER DATA FILE WASH COAL  (3)'!A79,'WASH COAL RECEIPT &amp; GCV DAT (3)'!$R$3:$R$233)+IF(H79=$J$234,($K$234*K79),0)+IF(H79=$J$235,($K$235*K79),0)</f>
        <v>15757984.195111109</v>
      </c>
      <c r="S79" s="15">
        <f t="shared" si="14"/>
        <v>4038.2928841894727</v>
      </c>
      <c r="T79" s="15">
        <f>SUMIF('WASH COAL RECEIPT &amp; GCV DAT (3)'!$A$3:$A$154,'MASTER DATA FILE WASH COAL  (3)'!A79,'WASH COAL RECEIPT &amp; GCV DAT (3)'!$T$3:$T$154)</f>
        <v>3846</v>
      </c>
      <c r="U79" s="15">
        <f t="shared" si="15"/>
        <v>15007630.439999999</v>
      </c>
      <c r="V79" s="15">
        <f>SUMIF('WASH COAL RECEIPT &amp; GCV DAT (3)'!$A$3:$A$154,'MASTER DATA FILE WASH COAL  (3)'!A79,'WASH COAL RECEIPT &amp; GCV DAT (3)'!$V$3:$V$154)</f>
        <v>3817.2271994843695</v>
      </c>
      <c r="W79" s="15">
        <f t="shared" si="16"/>
        <v>14895354.944195937</v>
      </c>
      <c r="X79" s="13">
        <f t="shared" si="17"/>
        <v>15757984.195111109</v>
      </c>
      <c r="Y79" s="13"/>
      <c r="Z79" s="13"/>
      <c r="AB79">
        <v>4167.7293651643295</v>
      </c>
      <c r="AC79" s="53">
        <f t="shared" si="18"/>
        <v>-350.50216567995994</v>
      </c>
      <c r="AE79" s="53">
        <f t="shared" si="10"/>
        <v>-350.50216567995994</v>
      </c>
      <c r="AF79">
        <v>78</v>
      </c>
      <c r="AJ79">
        <v>3641</v>
      </c>
      <c r="AK79" s="53">
        <f t="shared" si="19"/>
        <v>261.13999999999987</v>
      </c>
    </row>
    <row r="80" spans="1:37" customFormat="1" ht="15.6" x14ac:dyDescent="0.3">
      <c r="A80" s="65">
        <v>151</v>
      </c>
      <c r="B80" s="57">
        <f>SUMIF('WASH COAL RECEIPT &amp; GCV DAT (3)'!$A$3:$A$97,A80,'WASH COAL RECEIPT &amp; GCV DAT (3)'!$B$3:$B$97)</f>
        <v>151</v>
      </c>
      <c r="C80" s="13">
        <f>SUMIF('WASH COAL RECEIPT &amp; GCV DAT (3)'!$A$3:$A$97,A80,'WASH COAL RECEIPT &amp; GCV DAT (3)'!$C$3:$C$97)</f>
        <v>452000017</v>
      </c>
      <c r="D80" s="66" t="str">
        <f>IFERROR(VLOOKUP(A80,'WASH COAL RECEIPT &amp; GCV DAT (3)'!A65:V174,4,0),0)</f>
        <v>23.01.2023</v>
      </c>
      <c r="E80" s="14">
        <f>IFERROR(VLOOKUP(A80,'WASH COAL RECEIPT &amp; GCV DAT (3)'!$A$2:$V$154,5,0),0)</f>
        <v>0</v>
      </c>
      <c r="F80" s="13">
        <f>SUMIF('WASH COAL RECEIPT &amp; GCV DAT (3)'!$A$3:$A$154,'MASTER DATA FILE WASH COAL  (3)'!A80,'WASH COAL RECEIPT &amp; GCV DAT (3)'!$F$3:$F$154)</f>
        <v>59</v>
      </c>
      <c r="G80" s="13" t="str">
        <f>IFERROR(VLOOKUP(A80,'WASH COAL RECEIPT &amp; GCV DAT (3)'!$A$2:$V$154,7,0),0)</f>
        <v>WCL</v>
      </c>
      <c r="H80" s="13" t="str">
        <f>IFERROR(VLOOKUP(A80,'WASH COAL RECEIPT &amp; GCV DAT (3)'!$A$2:$V$154,8,0),0)</f>
        <v>RAJR</v>
      </c>
      <c r="I80" s="13">
        <f>IFERROR(VLOOKUP(A80,'WASH COAL RECEIPT &amp; GCV DAT (3)'!$A$2:$V$154,9,0),0)</f>
        <v>0</v>
      </c>
      <c r="J80" s="13" t="str">
        <f>IFERROR(VLOOKUP(A80,'WASH COAL RECEIPT &amp; GCV DAT (3)'!$A$2:$V$154,10,0),0)</f>
        <v>G10</v>
      </c>
      <c r="K80" s="15">
        <f>SUMIF('WASH COAL RECEIPT &amp; GCV DAT (3)'!$A$3:$A$154,'MASTER DATA FILE WASH COAL  (3)'!A80,'WASH COAL RECEIPT &amp; GCV DAT (3)'!$K$3:$K$154)</f>
        <v>3946.03</v>
      </c>
      <c r="L80" s="15">
        <f>SUMIF('WASH COAL RECEIPT &amp; GCV DAT (3)'!$A$3:$A$154,'MASTER DATA FILE WASH COAL  (3)'!A80,'WASH COAL RECEIPT &amp; GCV DAT (3)'!$L$3:$L$154)</f>
        <v>3946.03</v>
      </c>
      <c r="M80" s="15">
        <f t="shared" si="11"/>
        <v>0</v>
      </c>
      <c r="N80" s="67">
        <f t="shared" si="12"/>
        <v>0</v>
      </c>
      <c r="O80" s="15">
        <f>SUMIF('WASH COAL RECEIPT &amp; GCV DAT (3)'!$A$3:$A$154,'MASTER DATA FILE WASH COAL  (3)'!A80,'WASH COAL RECEIPT &amp; GCV DAT (3)'!$O$3:$O$154)</f>
        <v>2988.8777777777777</v>
      </c>
      <c r="P80" s="15">
        <f t="shared" si="13"/>
        <v>11794201.377444444</v>
      </c>
      <c r="Q80" s="15">
        <f>SUMIF('WASH COAL RECEIPT &amp; GCV DAT (3)'!$A$3:$A$154,'MASTER DATA FILE WASH COAL  (3)'!A80,'WASH COAL RECEIPT &amp; GCV DAT (3)'!$Q$3:$Q$154)</f>
        <v>2380767</v>
      </c>
      <c r="R80" s="16">
        <f>SUMIF('WASH COAL RECEIPT &amp; GCV DAT (3)'!$A$3:$A$233,'MASTER DATA FILE WASH COAL  (3)'!A80,'WASH COAL RECEIPT &amp; GCV DAT (3)'!$R$3:$R$233)+IF(H80=$J$234,($K$234*K80),0)+IF(H80=$J$235,($K$235*K80),0)</f>
        <v>15922401.995777778</v>
      </c>
      <c r="S80" s="15">
        <f t="shared" si="14"/>
        <v>4035.0433209523944</v>
      </c>
      <c r="T80" s="15">
        <f>SUMIF('WASH COAL RECEIPT &amp; GCV DAT (3)'!$A$3:$A$154,'MASTER DATA FILE WASH COAL  (3)'!A80,'WASH COAL RECEIPT &amp; GCV DAT (3)'!$T$3:$T$154)</f>
        <v>3846</v>
      </c>
      <c r="U80" s="15">
        <f t="shared" si="15"/>
        <v>15176431.380000001</v>
      </c>
      <c r="V80" s="15">
        <f>SUMIF('WASH COAL RECEIPT &amp; GCV DAT (3)'!$A$3:$A$154,'MASTER DATA FILE WASH COAL  (3)'!A80,'WASH COAL RECEIPT &amp; GCV DAT (3)'!$V$3:$V$154)</f>
        <v>3788.6009470512267</v>
      </c>
      <c r="W80" s="15">
        <f t="shared" si="16"/>
        <v>14949932.995092552</v>
      </c>
      <c r="X80" s="13">
        <f t="shared" si="17"/>
        <v>15922401.995777778</v>
      </c>
      <c r="Y80" s="13"/>
      <c r="Z80" s="13"/>
      <c r="AB80">
        <v>4187.267774505679</v>
      </c>
      <c r="AC80" s="53">
        <f t="shared" si="18"/>
        <v>-398.66682745445223</v>
      </c>
      <c r="AE80" s="53">
        <f t="shared" si="10"/>
        <v>-398.66682745445223</v>
      </c>
      <c r="AF80">
        <v>79</v>
      </c>
      <c r="AJ80">
        <v>3494.01</v>
      </c>
      <c r="AK80" s="53">
        <f t="shared" si="19"/>
        <v>452.02</v>
      </c>
    </row>
    <row r="81" spans="1:37" customFormat="1" ht="15.6" x14ac:dyDescent="0.3">
      <c r="A81" s="65">
        <v>160</v>
      </c>
      <c r="B81" s="57">
        <f>SUMIF('WASH COAL RECEIPT &amp; GCV DAT (3)'!$A$3:$A$97,A81,'WASH COAL RECEIPT &amp; GCV DAT (3)'!$B$3:$B$97)</f>
        <v>160</v>
      </c>
      <c r="C81" s="13">
        <f>SUMIF('WASH COAL RECEIPT &amp; GCV DAT (3)'!$A$3:$A$97,A81,'WASH COAL RECEIPT &amp; GCV DAT (3)'!$C$3:$C$97)</f>
        <v>462000168</v>
      </c>
      <c r="D81" s="66" t="str">
        <f>IFERROR(VLOOKUP(A81,'WASH COAL RECEIPT &amp; GCV DAT (3)'!A66:V175,4,0),0)</f>
        <v>24.01.2023</v>
      </c>
      <c r="E81" s="14">
        <f>IFERROR(VLOOKUP(A81,'WASH COAL RECEIPT &amp; GCV DAT (3)'!$A$2:$V$154,5,0),0)</f>
        <v>0</v>
      </c>
      <c r="F81" s="13">
        <f>SUMIF('WASH COAL RECEIPT &amp; GCV DAT (3)'!$A$3:$A$154,'MASTER DATA FILE WASH COAL  (3)'!A81,'WASH COAL RECEIPT &amp; GCV DAT (3)'!$F$3:$F$154)</f>
        <v>58</v>
      </c>
      <c r="G81" s="13" t="str">
        <f>IFERROR(VLOOKUP(A81,'WASH COAL RECEIPT &amp; GCV DAT (3)'!$A$2:$V$154,7,0),0)</f>
        <v>WCL</v>
      </c>
      <c r="H81" s="13" t="str">
        <f>IFERROR(VLOOKUP(A81,'WASH COAL RECEIPT &amp; GCV DAT (3)'!$A$2:$V$154,8,0),0)</f>
        <v>RAJR</v>
      </c>
      <c r="I81" s="13">
        <f>IFERROR(VLOOKUP(A81,'WASH COAL RECEIPT &amp; GCV DAT (3)'!$A$2:$V$154,9,0),0)</f>
        <v>0</v>
      </c>
      <c r="J81" s="13" t="str">
        <f>IFERROR(VLOOKUP(A81,'WASH COAL RECEIPT &amp; GCV DAT (3)'!$A$2:$V$154,10,0),0)</f>
        <v>G10</v>
      </c>
      <c r="K81" s="15">
        <f>SUMIF('WASH COAL RECEIPT &amp; GCV DAT (3)'!$A$3:$A$154,'MASTER DATA FILE WASH COAL  (3)'!A81,'WASH COAL RECEIPT &amp; GCV DAT (3)'!$K$3:$K$154)</f>
        <v>4039.7</v>
      </c>
      <c r="L81" s="15">
        <f>SUMIF('WASH COAL RECEIPT &amp; GCV DAT (3)'!$A$3:$A$154,'MASTER DATA FILE WASH COAL  (3)'!A81,'WASH COAL RECEIPT &amp; GCV DAT (3)'!$L$3:$L$154)</f>
        <v>4039.7</v>
      </c>
      <c r="M81" s="15">
        <f t="shared" si="11"/>
        <v>0</v>
      </c>
      <c r="N81" s="67">
        <f t="shared" si="12"/>
        <v>0</v>
      </c>
      <c r="O81" s="15">
        <f>SUMIF('WASH COAL RECEIPT &amp; GCV DAT (3)'!$A$3:$A$154,'MASTER DATA FILE WASH COAL  (3)'!A81,'WASH COAL RECEIPT &amp; GCV DAT (3)'!$O$3:$O$154)</f>
        <v>2988.8777777777777</v>
      </c>
      <c r="P81" s="15">
        <f t="shared" si="13"/>
        <v>12074169.558888888</v>
      </c>
      <c r="Q81" s="15">
        <f>SUMIF('WASH COAL RECEIPT &amp; GCV DAT (3)'!$A$3:$A$154,'MASTER DATA FILE WASH COAL  (3)'!A81,'WASH COAL RECEIPT &amp; GCV DAT (3)'!$Q$3:$Q$154)</f>
        <v>2458619</v>
      </c>
      <c r="R81" s="16">
        <f>SUMIF('WASH COAL RECEIPT &amp; GCV DAT (3)'!$A$3:$A$233,'MASTER DATA FILE WASH COAL  (3)'!A81,'WASH COAL RECEIPT &amp; GCV DAT (3)'!$R$3:$R$233)+IF(H81=$J$234,($K$234*K81),0)+IF(H81=$J$235,($K$235*K81),0)</f>
        <v>16321702.375555554</v>
      </c>
      <c r="S81" s="15">
        <f t="shared" si="14"/>
        <v>4040.3253646447893</v>
      </c>
      <c r="T81" s="15">
        <f>SUMIF('WASH COAL RECEIPT &amp; GCV DAT (3)'!$A$3:$A$154,'MASTER DATA FILE WASH COAL  (3)'!A81,'WASH COAL RECEIPT &amp; GCV DAT (3)'!$T$3:$T$154)</f>
        <v>3846</v>
      </c>
      <c r="U81" s="15">
        <f t="shared" si="15"/>
        <v>15536686.199999999</v>
      </c>
      <c r="V81" s="15">
        <f>SUMIF('WASH COAL RECEIPT &amp; GCV DAT (3)'!$A$3:$A$154,'MASTER DATA FILE WASH COAL  (3)'!A81,'WASH COAL RECEIPT &amp; GCV DAT (3)'!$V$3:$V$154)</f>
        <v>3795.106464689567</v>
      </c>
      <c r="W81" s="15">
        <f t="shared" si="16"/>
        <v>15331091.585406443</v>
      </c>
      <c r="X81" s="13">
        <f t="shared" si="17"/>
        <v>16321702.375555554</v>
      </c>
      <c r="Y81" s="13"/>
      <c r="Z81" s="13"/>
      <c r="AB81">
        <v>4054.8108903605589</v>
      </c>
      <c r="AC81" s="53">
        <f t="shared" si="18"/>
        <v>-259.7044256709919</v>
      </c>
      <c r="AE81" s="53">
        <f t="shared" si="10"/>
        <v>-259.7044256709919</v>
      </c>
      <c r="AF81">
        <v>80</v>
      </c>
      <c r="AJ81">
        <v>3780.47</v>
      </c>
      <c r="AK81" s="53">
        <f t="shared" si="19"/>
        <v>259.23</v>
      </c>
    </row>
    <row r="82" spans="1:37" customFormat="1" ht="15.6" x14ac:dyDescent="0.3">
      <c r="A82" s="65">
        <v>162</v>
      </c>
      <c r="B82" s="57">
        <f>SUMIF('WASH COAL RECEIPT &amp; GCV DAT (3)'!$A$3:$A$97,A82,'WASH COAL RECEIPT &amp; GCV DAT (3)'!$B$3:$B$97)</f>
        <v>162</v>
      </c>
      <c r="C82" s="13">
        <f>SUMIF('WASH COAL RECEIPT &amp; GCV DAT (3)'!$A$3:$A$97,A82,'WASH COAL RECEIPT &amp; GCV DAT (3)'!$C$3:$C$97)</f>
        <v>452000018</v>
      </c>
      <c r="D82" s="66" t="str">
        <f>IFERROR(VLOOKUP(A82,'WASH COAL RECEIPT &amp; GCV DAT (3)'!A67:V176,4,0),0)</f>
        <v>24.01.2023</v>
      </c>
      <c r="E82" s="14">
        <f>IFERROR(VLOOKUP(A82,'WASH COAL RECEIPT &amp; GCV DAT (3)'!$A$2:$V$154,5,0),0)</f>
        <v>0</v>
      </c>
      <c r="F82" s="13">
        <f>SUMIF('WASH COAL RECEIPT &amp; GCV DAT (3)'!$A$3:$A$154,'MASTER DATA FILE WASH COAL  (3)'!A82,'WASH COAL RECEIPT &amp; GCV DAT (3)'!$F$3:$F$154)</f>
        <v>59</v>
      </c>
      <c r="G82" s="13" t="str">
        <f>IFERROR(VLOOKUP(A82,'WASH COAL RECEIPT &amp; GCV DAT (3)'!$A$2:$V$154,7,0),0)</f>
        <v>WCL</v>
      </c>
      <c r="H82" s="13" t="str">
        <f>IFERROR(VLOOKUP(A82,'WASH COAL RECEIPT &amp; GCV DAT (3)'!$A$2:$V$154,8,0),0)</f>
        <v>RAJR</v>
      </c>
      <c r="I82" s="13">
        <f>IFERROR(VLOOKUP(A82,'WASH COAL RECEIPT &amp; GCV DAT (3)'!$A$2:$V$154,9,0),0)</f>
        <v>0</v>
      </c>
      <c r="J82" s="13" t="str">
        <f>IFERROR(VLOOKUP(A82,'WASH COAL RECEIPT &amp; GCV DAT (3)'!$A$2:$V$154,10,0),0)</f>
        <v>G10</v>
      </c>
      <c r="K82" s="15">
        <f>SUMIF('WASH COAL RECEIPT &amp; GCV DAT (3)'!$A$3:$A$154,'MASTER DATA FILE WASH COAL  (3)'!A82,'WASH COAL RECEIPT &amp; GCV DAT (3)'!$K$3:$K$154)</f>
        <v>3968.23</v>
      </c>
      <c r="L82" s="15">
        <f>SUMIF('WASH COAL RECEIPT &amp; GCV DAT (3)'!$A$3:$A$154,'MASTER DATA FILE WASH COAL  (3)'!A82,'WASH COAL RECEIPT &amp; GCV DAT (3)'!$L$3:$L$154)</f>
        <v>3968.23</v>
      </c>
      <c r="M82" s="15">
        <f t="shared" si="11"/>
        <v>0</v>
      </c>
      <c r="N82" s="67">
        <f t="shared" si="12"/>
        <v>0</v>
      </c>
      <c r="O82" s="15">
        <f>SUMIF('WASH COAL RECEIPT &amp; GCV DAT (3)'!$A$3:$A$154,'MASTER DATA FILE WASH COAL  (3)'!A82,'WASH COAL RECEIPT &amp; GCV DAT (3)'!$O$3:$O$154)</f>
        <v>2988.8777777777777</v>
      </c>
      <c r="P82" s="15">
        <f t="shared" si="13"/>
        <v>11860554.46411111</v>
      </c>
      <c r="Q82" s="15">
        <f>SUMIF('WASH COAL RECEIPT &amp; GCV DAT (3)'!$A$3:$A$154,'MASTER DATA FILE WASH COAL  (3)'!A82,'WASH COAL RECEIPT &amp; GCV DAT (3)'!$Q$3:$Q$154)</f>
        <v>2383782</v>
      </c>
      <c r="R82" s="16">
        <f>SUMIF('WASH COAL RECEIPT &amp; GCV DAT (3)'!$A$3:$A$233,'MASTER DATA FILE WASH COAL  (3)'!A82,'WASH COAL RECEIPT &amp; GCV DAT (3)'!$R$3:$R$233)+IF(H82=$J$234,($K$234*K82),0)+IF(H82=$J$235,($K$235*K82),0)</f>
        <v>16001600.982444445</v>
      </c>
      <c r="S82" s="15">
        <f t="shared" si="14"/>
        <v>4032.4278034399326</v>
      </c>
      <c r="T82" s="15">
        <f>SUMIF('WASH COAL RECEIPT &amp; GCV DAT (3)'!$A$3:$A$154,'MASTER DATA FILE WASH COAL  (3)'!A82,'WASH COAL RECEIPT &amp; GCV DAT (3)'!$T$3:$T$154)</f>
        <v>3846</v>
      </c>
      <c r="U82" s="15">
        <f t="shared" si="15"/>
        <v>15261812.58</v>
      </c>
      <c r="V82" s="15">
        <f>SUMIF('WASH COAL RECEIPT &amp; GCV DAT (3)'!$A$3:$A$154,'MASTER DATA FILE WASH COAL  (3)'!A82,'WASH COAL RECEIPT &amp; GCV DAT (3)'!$V$3:$V$154)</f>
        <v>3852.9734929457031</v>
      </c>
      <c r="W82" s="15">
        <f t="shared" si="16"/>
        <v>15289485.003911927</v>
      </c>
      <c r="X82" s="13">
        <f t="shared" si="17"/>
        <v>16001600.982444445</v>
      </c>
      <c r="Y82" s="13"/>
      <c r="Z82" s="13"/>
      <c r="AB82">
        <v>4214.5591329966328</v>
      </c>
      <c r="AC82" s="53">
        <f t="shared" si="18"/>
        <v>-361.58564005092967</v>
      </c>
      <c r="AD82" s="68"/>
      <c r="AE82" s="53">
        <f t="shared" si="10"/>
        <v>-361.58564005092967</v>
      </c>
      <c r="AF82">
        <v>81</v>
      </c>
      <c r="AJ82">
        <v>3574.89</v>
      </c>
      <c r="AK82" s="53">
        <f t="shared" si="19"/>
        <v>393.34000000000015</v>
      </c>
    </row>
    <row r="83" spans="1:37" customFormat="1" ht="15.6" x14ac:dyDescent="0.3">
      <c r="A83" s="65">
        <v>163</v>
      </c>
      <c r="B83" s="57">
        <f>SUMIF('WASH COAL RECEIPT &amp; GCV DAT (3)'!$A$3:$A$97,A83,'WASH COAL RECEIPT &amp; GCV DAT (3)'!$B$3:$B$97)</f>
        <v>163</v>
      </c>
      <c r="C83" s="13">
        <f>SUMIF('WASH COAL RECEIPT &amp; GCV DAT (3)'!$A$3:$A$97,A83,'WASH COAL RECEIPT &amp; GCV DAT (3)'!$C$3:$C$97)</f>
        <v>462000169</v>
      </c>
      <c r="D83" s="66" t="str">
        <f>IFERROR(VLOOKUP(A83,'WASH COAL RECEIPT &amp; GCV DAT (3)'!A68:V176,4,0),0)</f>
        <v>25.01.2023</v>
      </c>
      <c r="E83" s="14">
        <f>IFERROR(VLOOKUP(A83,'WASH COAL RECEIPT &amp; GCV DAT (3)'!$A$2:$V$154,5,0),0)</f>
        <v>0</v>
      </c>
      <c r="F83" s="13">
        <f>SUMIF('WASH COAL RECEIPT &amp; GCV DAT (3)'!$A$3:$A$154,'MASTER DATA FILE WASH COAL  (3)'!A83,'WASH COAL RECEIPT &amp; GCV DAT (3)'!$F$3:$F$154)</f>
        <v>58</v>
      </c>
      <c r="G83" s="13" t="str">
        <f>IFERROR(VLOOKUP(A83,'WASH COAL RECEIPT &amp; GCV DAT (3)'!$A$2:$V$154,7,0),0)</f>
        <v>WCL</v>
      </c>
      <c r="H83" s="13" t="str">
        <f>IFERROR(VLOOKUP(A83,'WASH COAL RECEIPT &amp; GCV DAT (3)'!$A$2:$V$154,8,0),0)</f>
        <v>RAJR</v>
      </c>
      <c r="I83" s="13">
        <f>IFERROR(VLOOKUP(A83,'WASH COAL RECEIPT &amp; GCV DAT (3)'!$A$2:$V$154,9,0),0)</f>
        <v>0</v>
      </c>
      <c r="J83" s="13" t="str">
        <f>IFERROR(VLOOKUP(A83,'WASH COAL RECEIPT &amp; GCV DAT (3)'!$A$2:$V$154,10,0),0)</f>
        <v>G10</v>
      </c>
      <c r="K83" s="15">
        <f>SUMIF('WASH COAL RECEIPT &amp; GCV DAT (3)'!$A$3:$A$154,'MASTER DATA FILE WASH COAL  (3)'!A83,'WASH COAL RECEIPT &amp; GCV DAT (3)'!$K$3:$K$154)</f>
        <v>3812.3</v>
      </c>
      <c r="L83" s="15">
        <f>SUMIF('WASH COAL RECEIPT &amp; GCV DAT (3)'!$A$3:$A$154,'MASTER DATA FILE WASH COAL  (3)'!A83,'WASH COAL RECEIPT &amp; GCV DAT (3)'!$L$3:$L$154)</f>
        <v>3812.3</v>
      </c>
      <c r="M83" s="15">
        <f t="shared" si="11"/>
        <v>0</v>
      </c>
      <c r="N83" s="67">
        <f t="shared" si="12"/>
        <v>0</v>
      </c>
      <c r="O83" s="15">
        <f>SUMIF('WASH COAL RECEIPT &amp; GCV DAT (3)'!$A$3:$A$154,'MASTER DATA FILE WASH COAL  (3)'!A83,'WASH COAL RECEIPT &amp; GCV DAT (3)'!$O$3:$O$154)</f>
        <v>2988.8777777777773</v>
      </c>
      <c r="P83" s="15">
        <f t="shared" si="13"/>
        <v>11394498.752222221</v>
      </c>
      <c r="Q83" s="15">
        <f>SUMIF('WASH COAL RECEIPT &amp; GCV DAT (3)'!$A$3:$A$154,'MASTER DATA FILE WASH COAL  (3)'!A83,'WASH COAL RECEIPT &amp; GCV DAT (3)'!$Q$3:$Q$154)</f>
        <v>2318733</v>
      </c>
      <c r="R83" s="16">
        <f>SUMIF('WASH COAL RECEIPT &amp; GCV DAT (3)'!$A$3:$A$233,'MASTER DATA FILE WASH COAL  (3)'!A83,'WASH COAL RECEIPT &amp; GCV DAT (3)'!$R$3:$R$233)+IF(H83=$J$234,($K$234*K83),0)+IF(H83=$J$235,($K$235*K83),0)</f>
        <v>15401445.268888889</v>
      </c>
      <c r="S83" s="15">
        <f t="shared" si="14"/>
        <v>4039.9352802478525</v>
      </c>
      <c r="T83" s="15">
        <f>SUMIF('WASH COAL RECEIPT &amp; GCV DAT (3)'!$A$3:$A$154,'MASTER DATA FILE WASH COAL  (3)'!A83,'WASH COAL RECEIPT &amp; GCV DAT (3)'!$T$3:$T$154)</f>
        <v>3846</v>
      </c>
      <c r="U83" s="15">
        <f t="shared" si="15"/>
        <v>14662105.800000001</v>
      </c>
      <c r="V83" s="15">
        <f>SUMIF('WASH COAL RECEIPT &amp; GCV DAT (3)'!$A$3:$A$154,'MASTER DATA FILE WASH COAL  (3)'!A83,'WASH COAL RECEIPT &amp; GCV DAT (3)'!$V$3:$V$154)</f>
        <v>3694.3287041982694</v>
      </c>
      <c r="W83" s="15">
        <f t="shared" si="16"/>
        <v>14083889.319015063</v>
      </c>
      <c r="X83" s="13">
        <f t="shared" si="17"/>
        <v>15401445.268888889</v>
      </c>
      <c r="Y83" s="13"/>
      <c r="Z83" s="13"/>
      <c r="AB83">
        <v>4099.4990540256467</v>
      </c>
      <c r="AC83" s="53">
        <f t="shared" si="18"/>
        <v>-405.17034982737732</v>
      </c>
      <c r="AE83" s="53">
        <f t="shared" si="10"/>
        <v>-405.17034982737732</v>
      </c>
      <c r="AF83">
        <v>82</v>
      </c>
      <c r="AJ83">
        <v>4077.18</v>
      </c>
      <c r="AK83" s="53">
        <f t="shared" si="19"/>
        <v>-264.87999999999965</v>
      </c>
    </row>
    <row r="84" spans="1:37" customFormat="1" ht="15.6" x14ac:dyDescent="0.3">
      <c r="A84" s="65">
        <v>170</v>
      </c>
      <c r="B84" s="57">
        <f>SUMIF('WASH COAL RECEIPT &amp; GCV DAT (3)'!$A$3:$A$97,A84,'WASH COAL RECEIPT &amp; GCV DAT (3)'!$B$3:$B$97)</f>
        <v>170</v>
      </c>
      <c r="C84" s="13">
        <f>SUMIF('WASH COAL RECEIPT &amp; GCV DAT (3)'!$A$3:$A$97,A84,'WASH COAL RECEIPT &amp; GCV DAT (3)'!$C$3:$C$97)</f>
        <v>462000170</v>
      </c>
      <c r="D84" s="66" t="str">
        <f>IFERROR(VLOOKUP(A84,'WASH COAL RECEIPT &amp; GCV DAT (3)'!A69:V176,4,0),0)</f>
        <v>26.01.2023</v>
      </c>
      <c r="E84" s="14">
        <f>IFERROR(VLOOKUP(A84,'WASH COAL RECEIPT &amp; GCV DAT (3)'!$A$2:$V$154,5,0),0)</f>
        <v>0</v>
      </c>
      <c r="F84" s="13">
        <f>SUMIF('WASH COAL RECEIPT &amp; GCV DAT (3)'!$A$3:$A$154,'MASTER DATA FILE WASH COAL  (3)'!A84,'WASH COAL RECEIPT &amp; GCV DAT (3)'!$F$3:$F$154)</f>
        <v>59</v>
      </c>
      <c r="G84" s="13" t="str">
        <f>IFERROR(VLOOKUP(A84,'WASH COAL RECEIPT &amp; GCV DAT (3)'!$A$2:$V$154,7,0),0)</f>
        <v>WCL</v>
      </c>
      <c r="H84" s="13" t="str">
        <f>IFERROR(VLOOKUP(A84,'WASH COAL RECEIPT &amp; GCV DAT (3)'!$A$2:$V$154,8,0),0)</f>
        <v>RAJR</v>
      </c>
      <c r="I84" s="13">
        <f>IFERROR(VLOOKUP(A84,'WASH COAL RECEIPT &amp; GCV DAT (3)'!$A$2:$V$154,9,0),0)</f>
        <v>0</v>
      </c>
      <c r="J84" s="13" t="str">
        <f>IFERROR(VLOOKUP(A84,'WASH COAL RECEIPT &amp; GCV DAT (3)'!$A$2:$V$154,10,0),0)</f>
        <v>G10</v>
      </c>
      <c r="K84" s="15">
        <f>SUMIF('WASH COAL RECEIPT &amp; GCV DAT (3)'!$A$3:$A$154,'MASTER DATA FILE WASH COAL  (3)'!A84,'WASH COAL RECEIPT &amp; GCV DAT (3)'!$K$3:$K$154)</f>
        <v>3967.65</v>
      </c>
      <c r="L84" s="15">
        <f>SUMIF('WASH COAL RECEIPT &amp; GCV DAT (3)'!$A$3:$A$154,'MASTER DATA FILE WASH COAL  (3)'!A84,'WASH COAL RECEIPT &amp; GCV DAT (3)'!$L$3:$L$154)</f>
        <v>3967.65</v>
      </c>
      <c r="M84" s="15">
        <f t="shared" si="11"/>
        <v>0</v>
      </c>
      <c r="N84" s="67">
        <f t="shared" si="12"/>
        <v>0</v>
      </c>
      <c r="O84" s="15">
        <f>SUMIF('WASH COAL RECEIPT &amp; GCV DAT (3)'!$A$3:$A$154,'MASTER DATA FILE WASH COAL  (3)'!A84,'WASH COAL RECEIPT &amp; GCV DAT (3)'!$O$3:$O$154)</f>
        <v>2988.8777777777773</v>
      </c>
      <c r="P84" s="15">
        <f t="shared" si="13"/>
        <v>11858820.914999999</v>
      </c>
      <c r="Q84" s="15">
        <f>SUMIF('WASH COAL RECEIPT &amp; GCV DAT (3)'!$A$3:$A$154,'MASTER DATA FILE WASH COAL  (3)'!A84,'WASH COAL RECEIPT &amp; GCV DAT (3)'!$Q$3:$Q$154)</f>
        <v>2390282</v>
      </c>
      <c r="R84" s="16">
        <f>SUMIF('WASH COAL RECEIPT &amp; GCV DAT (3)'!$A$3:$A$233,'MASTER DATA FILE WASH COAL  (3)'!A84,'WASH COAL RECEIPT &amp; GCV DAT (3)'!$R$3:$R$233)+IF(H84=$J$234,($K$234*K84),0)+IF(H84=$J$235,($K$235*K84),0)</f>
        <v>16006110.59</v>
      </c>
      <c r="S84" s="15">
        <f t="shared" si="14"/>
        <v>4034.1538668985418</v>
      </c>
      <c r="T84" s="15">
        <f>SUMIF('WASH COAL RECEIPT &amp; GCV DAT (3)'!$A$3:$A$154,'MASTER DATA FILE WASH COAL  (3)'!A84,'WASH COAL RECEIPT &amp; GCV DAT (3)'!$T$3:$T$154)</f>
        <v>3846</v>
      </c>
      <c r="U84" s="15">
        <f t="shared" si="15"/>
        <v>15259581.9</v>
      </c>
      <c r="V84" s="15">
        <f>SUMIF('WASH COAL RECEIPT &amp; GCV DAT (3)'!$A$3:$A$154,'MASTER DATA FILE WASH COAL  (3)'!A84,'WASH COAL RECEIPT &amp; GCV DAT (3)'!$V$3:$V$154)</f>
        <v>3896.9275062588431</v>
      </c>
      <c r="W84" s="15">
        <f t="shared" si="16"/>
        <v>15461644.420207899</v>
      </c>
      <c r="X84" s="13">
        <f t="shared" si="17"/>
        <v>16006110.59</v>
      </c>
      <c r="Y84" s="13"/>
      <c r="Z84" s="13"/>
      <c r="AB84">
        <v>3961.3653683319217</v>
      </c>
      <c r="AC84" s="53">
        <f t="shared" si="18"/>
        <v>-64.437862073078577</v>
      </c>
      <c r="AE84" s="53">
        <f t="shared" si="10"/>
        <v>-64.437862073078577</v>
      </c>
      <c r="AF84">
        <v>83</v>
      </c>
      <c r="AJ84">
        <v>4173.95</v>
      </c>
      <c r="AK84" s="53">
        <f t="shared" si="19"/>
        <v>-206.29999999999973</v>
      </c>
    </row>
    <row r="85" spans="1:37" s="68" customFormat="1" ht="15.6" x14ac:dyDescent="0.3">
      <c r="A85" s="65">
        <v>173</v>
      </c>
      <c r="B85" s="57">
        <f>SUMIF('WASH COAL RECEIPT &amp; GCV DAT (3)'!$A$3:$A$97,A85,'WASH COAL RECEIPT &amp; GCV DAT (3)'!$B$3:$B$97)</f>
        <v>173</v>
      </c>
      <c r="C85" s="13">
        <f>SUMIF('WASH COAL RECEIPT &amp; GCV DAT (3)'!$A$3:$A$97,A85,'WASH COAL RECEIPT &amp; GCV DAT (3)'!$C$3:$C$97)</f>
        <v>462000171</v>
      </c>
      <c r="D85" s="66" t="str">
        <f>IFERROR(VLOOKUP(A85,'WASH COAL RECEIPT &amp; GCV DAT (3)'!A69:V176,4,0),0)</f>
        <v>27.01.2023</v>
      </c>
      <c r="E85" s="14">
        <f>IFERROR(VLOOKUP(A85,'WASH COAL RECEIPT &amp; GCV DAT (3)'!$A$2:$V$154,5,0),0)</f>
        <v>0</v>
      </c>
      <c r="F85" s="13">
        <f>SUMIF('WASH COAL RECEIPT &amp; GCV DAT (3)'!$A$3:$A$154,'MASTER DATA FILE WASH COAL  (3)'!A85,'WASH COAL RECEIPT &amp; GCV DAT (3)'!$F$3:$F$154)</f>
        <v>59</v>
      </c>
      <c r="G85" s="13" t="str">
        <f>IFERROR(VLOOKUP(A85,'WASH COAL RECEIPT &amp; GCV DAT (3)'!$A$2:$V$154,7,0),0)</f>
        <v>WCL</v>
      </c>
      <c r="H85" s="13" t="str">
        <f>IFERROR(VLOOKUP(A85,'WASH COAL RECEIPT &amp; GCV DAT (3)'!$A$2:$V$154,8,0),0)</f>
        <v>RAJR</v>
      </c>
      <c r="I85" s="13">
        <f>IFERROR(VLOOKUP(A85,'WASH COAL RECEIPT &amp; GCV DAT (3)'!$A$2:$V$154,9,0),0)</f>
        <v>0</v>
      </c>
      <c r="J85" s="13" t="str">
        <f>IFERROR(VLOOKUP(A85,'WASH COAL RECEIPT &amp; GCV DAT (3)'!$A$2:$V$154,10,0),0)</f>
        <v>G10</v>
      </c>
      <c r="K85" s="15">
        <f>SUMIF('WASH COAL RECEIPT &amp; GCV DAT (3)'!$A$3:$A$154,'MASTER DATA FILE WASH COAL  (3)'!A85,'WASH COAL RECEIPT &amp; GCV DAT (3)'!$K$3:$K$154)</f>
        <v>3983.68</v>
      </c>
      <c r="L85" s="15">
        <f>SUMIF('WASH COAL RECEIPT &amp; GCV DAT (3)'!$A$3:$A$154,'MASTER DATA FILE WASH COAL  (3)'!A85,'WASH COAL RECEIPT &amp; GCV DAT (3)'!$L$3:$L$154)</f>
        <v>3983.68</v>
      </c>
      <c r="M85" s="15">
        <f t="shared" si="11"/>
        <v>0</v>
      </c>
      <c r="N85" s="67">
        <f t="shared" si="12"/>
        <v>0</v>
      </c>
      <c r="O85" s="15">
        <f>SUMIF('WASH COAL RECEIPT &amp; GCV DAT (3)'!$A$3:$A$154,'MASTER DATA FILE WASH COAL  (3)'!A85,'WASH COAL RECEIPT &amp; GCV DAT (3)'!$O$3:$O$154)</f>
        <v>2988.8777777777777</v>
      </c>
      <c r="P85" s="15">
        <f t="shared" si="13"/>
        <v>11906732.625777777</v>
      </c>
      <c r="Q85" s="15">
        <f>SUMIF('WASH COAL RECEIPT &amp; GCV DAT (3)'!$A$3:$A$154,'MASTER DATA FILE WASH COAL  (3)'!A85,'WASH COAL RECEIPT &amp; GCV DAT (3)'!$Q$3:$Q$154)</f>
        <v>2387422</v>
      </c>
      <c r="R85" s="16">
        <f>SUMIF('WASH COAL RECEIPT &amp; GCV DAT (3)'!$A$3:$A$233,'MASTER DATA FILE WASH COAL  (3)'!A85,'WASH COAL RECEIPT &amp; GCV DAT (3)'!$R$3:$R$233)+IF(H85=$J$234,($K$234*K85),0)+IF(H85=$J$235,($K$235*K85),0)</f>
        <v>16058260.91911111</v>
      </c>
      <c r="S85" s="15">
        <f t="shared" si="14"/>
        <v>4031.0117577493952</v>
      </c>
      <c r="T85" s="15">
        <f>SUMIF('WASH COAL RECEIPT &amp; GCV DAT (3)'!$A$3:$A$154,'MASTER DATA FILE WASH COAL  (3)'!A85,'WASH COAL RECEIPT &amp; GCV DAT (3)'!$T$3:$T$154)</f>
        <v>3846</v>
      </c>
      <c r="U85" s="15">
        <f t="shared" si="15"/>
        <v>15321233.279999999</v>
      </c>
      <c r="V85" s="15">
        <f>SUMIF('WASH COAL RECEIPT &amp; GCV DAT (3)'!$A$3:$A$154,'MASTER DATA FILE WASH COAL  (3)'!A85,'WASH COAL RECEIPT &amp; GCV DAT (3)'!$V$3:$V$154)</f>
        <v>3918.5858564013838</v>
      </c>
      <c r="W85" s="15">
        <f t="shared" si="16"/>
        <v>15610392.104429064</v>
      </c>
      <c r="X85" s="13">
        <f t="shared" si="17"/>
        <v>16058260.91911111</v>
      </c>
      <c r="Y85" s="69"/>
      <c r="Z85" s="69"/>
      <c r="AB85" s="68">
        <v>4038.913250714967</v>
      </c>
      <c r="AC85" s="53">
        <f t="shared" si="18"/>
        <v>-120.32739431358323</v>
      </c>
      <c r="AD85"/>
      <c r="AE85" s="53">
        <f t="shared" si="10"/>
        <v>-120.32739431358323</v>
      </c>
      <c r="AF85" s="68">
        <v>84</v>
      </c>
      <c r="AJ85" s="68">
        <v>3628.45</v>
      </c>
      <c r="AK85" s="53">
        <f t="shared" si="19"/>
        <v>355.23</v>
      </c>
    </row>
    <row r="86" spans="1:37" customFormat="1" ht="15.6" x14ac:dyDescent="0.3">
      <c r="A86" s="65">
        <v>179</v>
      </c>
      <c r="B86" s="57">
        <f>SUMIF('WASH COAL RECEIPT &amp; GCV DAT (3)'!$A$3:$A$97,A86,'WASH COAL RECEIPT &amp; GCV DAT (3)'!$B$3:$B$97)</f>
        <v>179</v>
      </c>
      <c r="C86" s="13">
        <f>SUMIF('WASH COAL RECEIPT &amp; GCV DAT (3)'!$A$3:$A$97,A86,'WASH COAL RECEIPT &amp; GCV DAT (3)'!$C$3:$C$97)</f>
        <v>462000172</v>
      </c>
      <c r="D86" s="66" t="str">
        <f>IFERROR(VLOOKUP(A86,'WASH COAL RECEIPT &amp; GCV DAT (3)'!A70:V177,4,0),0)</f>
        <v>27.01.2023</v>
      </c>
      <c r="E86" s="14">
        <f>IFERROR(VLOOKUP(A86,'WASH COAL RECEIPT &amp; GCV DAT (3)'!$A$2:$V$154,5,0),0)</f>
        <v>0</v>
      </c>
      <c r="F86" s="13">
        <f>SUMIF('WASH COAL RECEIPT &amp; GCV DAT (3)'!$A$3:$A$154,'MASTER DATA FILE WASH COAL  (3)'!A86,'WASH COAL RECEIPT &amp; GCV DAT (3)'!$F$3:$F$154)</f>
        <v>58</v>
      </c>
      <c r="G86" s="13" t="str">
        <f>IFERROR(VLOOKUP(A86,'WASH COAL RECEIPT &amp; GCV DAT (3)'!$A$2:$V$154,7,0),0)</f>
        <v>WCL</v>
      </c>
      <c r="H86" s="13" t="str">
        <f>IFERROR(VLOOKUP(A86,'WASH COAL RECEIPT &amp; GCV DAT (3)'!$A$2:$V$154,8,0),0)</f>
        <v>RAJR</v>
      </c>
      <c r="I86" s="13">
        <f>IFERROR(VLOOKUP(A86,'WASH COAL RECEIPT &amp; GCV DAT (3)'!$A$2:$V$154,9,0),0)</f>
        <v>0</v>
      </c>
      <c r="J86" s="13" t="str">
        <f>IFERROR(VLOOKUP(A86,'WASH COAL RECEIPT &amp; GCV DAT (3)'!$A$2:$V$154,10,0),0)</f>
        <v>G10</v>
      </c>
      <c r="K86" s="15">
        <f>SUMIF('WASH COAL RECEIPT &amp; GCV DAT (3)'!$A$3:$A$154,'MASTER DATA FILE WASH COAL  (3)'!A86,'WASH COAL RECEIPT &amp; GCV DAT (3)'!$K$3:$K$154)</f>
        <v>3989.78</v>
      </c>
      <c r="L86" s="15">
        <f>SUMIF('WASH COAL RECEIPT &amp; GCV DAT (3)'!$A$3:$A$154,'MASTER DATA FILE WASH COAL  (3)'!A86,'WASH COAL RECEIPT &amp; GCV DAT (3)'!$L$3:$L$154)</f>
        <v>3989.78</v>
      </c>
      <c r="M86" s="15">
        <f t="shared" si="11"/>
        <v>0</v>
      </c>
      <c r="N86" s="67">
        <f t="shared" si="12"/>
        <v>0</v>
      </c>
      <c r="O86" s="15">
        <f>SUMIF('WASH COAL RECEIPT &amp; GCV DAT (3)'!$A$3:$A$154,'MASTER DATA FILE WASH COAL  (3)'!A86,'WASH COAL RECEIPT &amp; GCV DAT (3)'!$O$3:$O$154)</f>
        <v>2988.8777777777777</v>
      </c>
      <c r="P86" s="15">
        <f t="shared" si="13"/>
        <v>11924964.780222222</v>
      </c>
      <c r="Q86" s="15">
        <f>SUMIF('WASH COAL RECEIPT &amp; GCV DAT (3)'!$A$3:$A$154,'MASTER DATA FILE WASH COAL  (3)'!A86,'WASH COAL RECEIPT &amp; GCV DAT (3)'!$Q$3:$Q$154)</f>
        <v>2422474</v>
      </c>
      <c r="R86" s="16">
        <f>SUMIF('WASH COAL RECEIPT &amp; GCV DAT (3)'!$A$3:$A$233,'MASTER DATA FILE WASH COAL  (3)'!A86,'WASH COAL RECEIPT &amp; GCV DAT (3)'!$R$3:$R$233)+IF(H86=$J$234,($K$234*K86),0)+IF(H86=$J$235,($K$235*K86),0)</f>
        <v>16114246.35688889</v>
      </c>
      <c r="S86" s="15">
        <f t="shared" si="14"/>
        <v>4038.8809299983682</v>
      </c>
      <c r="T86" s="15">
        <f>SUMIF('WASH COAL RECEIPT &amp; GCV DAT (3)'!$A$3:$A$154,'MASTER DATA FILE WASH COAL  (3)'!A86,'WASH COAL RECEIPT &amp; GCV DAT (3)'!$T$3:$T$154)</f>
        <v>3846</v>
      </c>
      <c r="U86" s="15">
        <f t="shared" si="15"/>
        <v>15344693.880000001</v>
      </c>
      <c r="V86" s="15">
        <f>SUMIF('WASH COAL RECEIPT &amp; GCV DAT (3)'!$A$3:$A$154,'MASTER DATA FILE WASH COAL  (3)'!A86,'WASH COAL RECEIPT &amp; GCV DAT (3)'!$V$3:$V$154)</f>
        <v>3943.4456125294996</v>
      </c>
      <c r="W86" s="15">
        <f t="shared" si="16"/>
        <v>15733480.435957948</v>
      </c>
      <c r="X86" s="13">
        <f t="shared" si="17"/>
        <v>16114246.35688889</v>
      </c>
      <c r="Y86" s="13"/>
      <c r="Z86" s="13"/>
      <c r="AB86">
        <v>3996.3285229202043</v>
      </c>
      <c r="AC86" s="53">
        <f t="shared" si="18"/>
        <v>-52.882910390704637</v>
      </c>
      <c r="AE86" s="53">
        <f t="shared" si="10"/>
        <v>-52.882910390704637</v>
      </c>
      <c r="AF86">
        <v>85</v>
      </c>
      <c r="AJ86">
        <v>3273.62</v>
      </c>
      <c r="AK86" s="53">
        <f t="shared" si="19"/>
        <v>716.16000000000031</v>
      </c>
    </row>
    <row r="87" spans="1:37" customFormat="1" ht="15.6" x14ac:dyDescent="0.3">
      <c r="A87" s="65">
        <v>185</v>
      </c>
      <c r="B87" s="57">
        <f>SUMIF('WASH COAL RECEIPT &amp; GCV DAT (3)'!$A$3:$A$97,A87,'WASH COAL RECEIPT &amp; GCV DAT (3)'!$B$3:$B$97)</f>
        <v>185</v>
      </c>
      <c r="C87" s="13">
        <f>SUMIF('WASH COAL RECEIPT &amp; GCV DAT (3)'!$A$3:$A$97,A87,'WASH COAL RECEIPT &amp; GCV DAT (3)'!$C$3:$C$97)</f>
        <v>462000173</v>
      </c>
      <c r="D87" s="66" t="str">
        <f>IFERROR(VLOOKUP(A87,'WASH COAL RECEIPT &amp; GCV DAT (3)'!A71:V185,4,0),0)</f>
        <v>29.01.2023</v>
      </c>
      <c r="E87" s="14">
        <f>IFERROR(VLOOKUP(A87,'WASH COAL RECEIPT &amp; GCV DAT (3)'!$A$2:$V$154,5,0),0)</f>
        <v>0</v>
      </c>
      <c r="F87" s="13">
        <f>SUMIF('WASH COAL RECEIPT &amp; GCV DAT (3)'!$A$3:$A$154,'MASTER DATA FILE WASH COAL  (3)'!A87,'WASH COAL RECEIPT &amp; GCV DAT (3)'!$F$3:$F$154)</f>
        <v>59</v>
      </c>
      <c r="G87" s="13" t="str">
        <f>IFERROR(VLOOKUP(A87,'WASH COAL RECEIPT &amp; GCV DAT (3)'!$A$2:$V$154,7,0),0)</f>
        <v>WCL</v>
      </c>
      <c r="H87" s="13" t="str">
        <f>IFERROR(VLOOKUP(A87,'WASH COAL RECEIPT &amp; GCV DAT (3)'!$A$2:$V$154,8,0),0)</f>
        <v>RAJR</v>
      </c>
      <c r="I87" s="13">
        <f>IFERROR(VLOOKUP(A87,'WASH COAL RECEIPT &amp; GCV DAT (3)'!$A$2:$V$154,9,0),0)</f>
        <v>0</v>
      </c>
      <c r="J87" s="13" t="str">
        <f>IFERROR(VLOOKUP(A87,'WASH COAL RECEIPT &amp; GCV DAT (3)'!$A$2:$V$154,10,0),0)</f>
        <v>G10</v>
      </c>
      <c r="K87" s="15">
        <f>SUMIF('WASH COAL RECEIPT &amp; GCV DAT (3)'!$A$3:$A$154,'MASTER DATA FILE WASH COAL  (3)'!A87,'WASH COAL RECEIPT &amp; GCV DAT (3)'!$K$3:$K$154)</f>
        <v>3962.45</v>
      </c>
      <c r="L87" s="15">
        <f>SUMIF('WASH COAL RECEIPT &amp; GCV DAT (3)'!$A$3:$A$154,'MASTER DATA FILE WASH COAL  (3)'!A87,'WASH COAL RECEIPT &amp; GCV DAT (3)'!$L$3:$L$154)</f>
        <v>3962.45</v>
      </c>
      <c r="M87" s="15">
        <f t="shared" si="11"/>
        <v>0</v>
      </c>
      <c r="N87" s="67">
        <f t="shared" si="12"/>
        <v>0</v>
      </c>
      <c r="O87" s="15">
        <f>SUMIF('WASH COAL RECEIPT &amp; GCV DAT (3)'!$A$3:$A$154,'MASTER DATA FILE WASH COAL  (3)'!A87,'WASH COAL RECEIPT &amp; GCV DAT (3)'!$O$3:$O$154)</f>
        <v>2988.8777777777773</v>
      </c>
      <c r="P87" s="15">
        <f t="shared" si="13"/>
        <v>11843278.750555553</v>
      </c>
      <c r="Q87" s="15">
        <f>SUMIF('WASH COAL RECEIPT &amp; GCV DAT (3)'!$A$3:$A$154,'MASTER DATA FILE WASH COAL  (3)'!A87,'WASH COAL RECEIPT &amp; GCV DAT (3)'!$Q$3:$Q$154)</f>
        <v>2385192</v>
      </c>
      <c r="R87" s="16">
        <f>SUMIF('WASH COAL RECEIPT &amp; GCV DAT (3)'!$A$3:$A$233,'MASTER DATA FILE WASH COAL  (3)'!A87,'WASH COAL RECEIPT &amp; GCV DAT (3)'!$R$3:$R$233)+IF(H87=$J$234,($K$234*K87),0)+IF(H87=$J$235,($K$235*K87),0)</f>
        <v>15983175.692222219</v>
      </c>
      <c r="S87" s="15">
        <f t="shared" si="14"/>
        <v>4033.6599054176631</v>
      </c>
      <c r="T87" s="15">
        <f>SUMIF('WASH COAL RECEIPT &amp; GCV DAT (3)'!$A$3:$A$154,'MASTER DATA FILE WASH COAL  (3)'!A87,'WASH COAL RECEIPT &amp; GCV DAT (3)'!$T$3:$T$154)</f>
        <v>3846</v>
      </c>
      <c r="U87" s="15">
        <f t="shared" si="15"/>
        <v>15239582.699999999</v>
      </c>
      <c r="V87" s="15">
        <f>SUMIF('WASH COAL RECEIPT &amp; GCV DAT (3)'!$A$3:$A$154,'MASTER DATA FILE WASH COAL  (3)'!A87,'WASH COAL RECEIPT &amp; GCV DAT (3)'!$V$3:$V$154)</f>
        <v>3841.8738865956984</v>
      </c>
      <c r="W87" s="15">
        <f t="shared" si="16"/>
        <v>15223233.181941124</v>
      </c>
      <c r="X87" s="13">
        <f t="shared" si="17"/>
        <v>15983175.692222219</v>
      </c>
      <c r="Y87" s="13"/>
      <c r="Z87" s="13"/>
      <c r="AB87">
        <v>3971.0296610169494</v>
      </c>
      <c r="AC87" s="53">
        <f t="shared" si="18"/>
        <v>-129.15577442125095</v>
      </c>
      <c r="AE87" s="53">
        <f t="shared" si="10"/>
        <v>-129.15577442125095</v>
      </c>
      <c r="AF87">
        <v>86</v>
      </c>
      <c r="AJ87">
        <v>3869.2</v>
      </c>
      <c r="AK87" s="53">
        <f t="shared" si="19"/>
        <v>93.25</v>
      </c>
    </row>
    <row r="88" spans="1:37" customFormat="1" ht="15.6" x14ac:dyDescent="0.3">
      <c r="A88" s="65">
        <v>197</v>
      </c>
      <c r="B88" s="57">
        <f>SUMIF('WASH COAL RECEIPT &amp; GCV DAT (3)'!$A$3:$A$97,A88,'WASH COAL RECEIPT &amp; GCV DAT (3)'!$B$3:$B$97)</f>
        <v>197</v>
      </c>
      <c r="C88" s="13">
        <f>SUMIF('WASH COAL RECEIPT &amp; GCV DAT (3)'!$A$3:$A$97,A88,'WASH COAL RECEIPT &amp; GCV DAT (3)'!$C$3:$C$97)</f>
        <v>462000174</v>
      </c>
      <c r="D88" s="66" t="str">
        <f>IFERROR(VLOOKUP(A88,'WASH COAL RECEIPT &amp; GCV DAT (3)'!A72:V185,4,0),0)</f>
        <v>29.01.2023</v>
      </c>
      <c r="E88" s="14">
        <f>IFERROR(VLOOKUP(A88,'WASH COAL RECEIPT &amp; GCV DAT (3)'!$A$2:$V$154,5,0),0)</f>
        <v>0</v>
      </c>
      <c r="F88" s="13">
        <f>SUMIF('WASH COAL RECEIPT &amp; GCV DAT (3)'!$A$3:$A$154,'MASTER DATA FILE WASH COAL  (3)'!A88,'WASH COAL RECEIPT &amp; GCV DAT (3)'!$F$3:$F$154)</f>
        <v>59</v>
      </c>
      <c r="G88" s="13" t="str">
        <f>IFERROR(VLOOKUP(A88,'WASH COAL RECEIPT &amp; GCV DAT (3)'!$A$2:$V$154,7,0),0)</f>
        <v>WCL</v>
      </c>
      <c r="H88" s="13" t="str">
        <f>IFERROR(VLOOKUP(A88,'WASH COAL RECEIPT &amp; GCV DAT (3)'!$A$2:$V$154,8,0),0)</f>
        <v>RAJR</v>
      </c>
      <c r="I88" s="13">
        <f>IFERROR(VLOOKUP(A88,'WASH COAL RECEIPT &amp; GCV DAT (3)'!$A$2:$V$154,9,0),0)</f>
        <v>0</v>
      </c>
      <c r="J88" s="13" t="str">
        <f>IFERROR(VLOOKUP(A88,'WASH COAL RECEIPT &amp; GCV DAT (3)'!$A$2:$V$154,10,0),0)</f>
        <v>G10</v>
      </c>
      <c r="K88" s="15">
        <f>SUMIF('WASH COAL RECEIPT &amp; GCV DAT (3)'!$A$3:$A$154,'MASTER DATA FILE WASH COAL  (3)'!A88,'WASH COAL RECEIPT &amp; GCV DAT (3)'!$K$3:$K$154)</f>
        <v>3926.89</v>
      </c>
      <c r="L88" s="15">
        <f>SUMIF('WASH COAL RECEIPT &amp; GCV DAT (3)'!$A$3:$A$154,'MASTER DATA FILE WASH COAL  (3)'!A88,'WASH COAL RECEIPT &amp; GCV DAT (3)'!$L$3:$L$154)</f>
        <v>3926.89</v>
      </c>
      <c r="M88" s="15">
        <f t="shared" si="11"/>
        <v>0</v>
      </c>
      <c r="N88" s="67">
        <f t="shared" si="12"/>
        <v>0</v>
      </c>
      <c r="O88" s="15">
        <f>SUMIF('WASH COAL RECEIPT &amp; GCV DAT (3)'!$A$3:$A$154,'MASTER DATA FILE WASH COAL  (3)'!A88,'WASH COAL RECEIPT &amp; GCV DAT (3)'!$O$3:$O$154)</f>
        <v>2988.8777777777777</v>
      </c>
      <c r="P88" s="15">
        <f t="shared" si="13"/>
        <v>11736994.256777776</v>
      </c>
      <c r="Q88" s="15">
        <f>SUMIF('WASH COAL RECEIPT &amp; GCV DAT (3)'!$A$3:$A$154,'MASTER DATA FILE WASH COAL  (3)'!A88,'WASH COAL RECEIPT &amp; GCV DAT (3)'!$Q$3:$Q$154)</f>
        <v>2376216</v>
      </c>
      <c r="R88" s="16">
        <f>SUMIF('WASH COAL RECEIPT &amp; GCV DAT (3)'!$A$3:$A$233,'MASTER DATA FILE WASH COAL  (3)'!A88,'WASH COAL RECEIPT &amp; GCV DAT (3)'!$R$3:$R$233)+IF(H88=$J$234,($K$234*K88),0)+IF(H88=$J$235,($K$235*K88),0)</f>
        <v>15852168.04511111</v>
      </c>
      <c r="S88" s="15">
        <f t="shared" si="14"/>
        <v>4036.8250817087087</v>
      </c>
      <c r="T88" s="15">
        <f>SUMIF('WASH COAL RECEIPT &amp; GCV DAT (3)'!$A$3:$A$154,'MASTER DATA FILE WASH COAL  (3)'!A88,'WASH COAL RECEIPT &amp; GCV DAT (3)'!$T$3:$T$154)</f>
        <v>3846</v>
      </c>
      <c r="U88" s="15">
        <f t="shared" si="15"/>
        <v>15102818.939999999</v>
      </c>
      <c r="V88" s="15">
        <f>SUMIF('WASH COAL RECEIPT &amp; GCV DAT (3)'!$A$3:$A$154,'MASTER DATA FILE WASH COAL  (3)'!A88,'WASH COAL RECEIPT &amp; GCV DAT (3)'!$V$3:$V$154)</f>
        <v>3812.3708333333334</v>
      </c>
      <c r="W88" s="15">
        <f t="shared" si="16"/>
        <v>14970760.901708333</v>
      </c>
      <c r="X88" s="13">
        <f t="shared" si="17"/>
        <v>15852168.04511111</v>
      </c>
      <c r="Y88" s="13"/>
      <c r="Z88" s="13"/>
      <c r="AB88">
        <v>3843.6184615384618</v>
      </c>
      <c r="AC88" s="53">
        <f t="shared" si="18"/>
        <v>-31.247628205128422</v>
      </c>
      <c r="AE88" s="53">
        <f t="shared" si="10"/>
        <v>-31.247628205128422</v>
      </c>
      <c r="AF88">
        <v>87</v>
      </c>
      <c r="AJ88">
        <v>3712.3</v>
      </c>
      <c r="AK88" s="53">
        <f t="shared" si="19"/>
        <v>214.58999999999969</v>
      </c>
    </row>
    <row r="89" spans="1:37" customFormat="1" ht="15.6" x14ac:dyDescent="0.3">
      <c r="A89" s="65">
        <v>43</v>
      </c>
      <c r="B89" s="57">
        <f>SUMIF('WASH COAL RECEIPT &amp; GCV DAT (3)'!$A$3:$A$97,A89,'WASH COAL RECEIPT &amp; GCV DAT (3)'!$B$3:$B$97)</f>
        <v>43</v>
      </c>
      <c r="C89" s="13">
        <f>SUMIF('WASH COAL RECEIPT &amp; GCV DAT (3)'!$A$3:$A$97,A89,'WASH COAL RECEIPT &amp; GCV DAT (3)'!$C$3:$C$97)</f>
        <v>161010191</v>
      </c>
      <c r="D89" s="66" t="str">
        <f>IFERROR(VLOOKUP(A89,'WASH COAL RECEIPT &amp; GCV DAT (3)'!A80:V185,4,0),0)</f>
        <v>02.01.2023</v>
      </c>
      <c r="E89" s="14">
        <f>IFERROR(VLOOKUP(A89,'WASH COAL RECEIPT &amp; GCV DAT (3)'!$A$2:$V$154,5,0),0)</f>
        <v>0</v>
      </c>
      <c r="F89" s="13">
        <f>SUMIF('WASH COAL RECEIPT &amp; GCV DAT (3)'!$A$3:$A$154,'MASTER DATA FILE WASH COAL  (3)'!A89,'WASH COAL RECEIPT &amp; GCV DAT (3)'!$F$3:$F$154)</f>
        <v>59</v>
      </c>
      <c r="G89" s="13" t="str">
        <f>IFERROR(VLOOKUP(A89,'WASH COAL RECEIPT &amp; GCV DAT (3)'!$A$2:$V$154,7,0),0)</f>
        <v>SECL</v>
      </c>
      <c r="H89" s="13" t="str">
        <f>IFERROR(VLOOKUP(A89,'WASH COAL RECEIPT &amp; GCV DAT (3)'!$A$2:$V$154,8,0),0)</f>
        <v>GPCK</v>
      </c>
      <c r="I89" s="13">
        <f>IFERROR(VLOOKUP(A89,'WASH COAL RECEIPT &amp; GCV DAT (3)'!$A$2:$V$154,9,0),0)</f>
        <v>0</v>
      </c>
      <c r="J89" s="13" t="str">
        <f>IFERROR(VLOOKUP(A89,'WASH COAL RECEIPT &amp; GCV DAT (3)'!$A$2:$V$154,10,0),0)</f>
        <v>G11</v>
      </c>
      <c r="K89" s="15">
        <f>SUMIF('WASH COAL RECEIPT &amp; GCV DAT (3)'!$A$3:$A$154,'MASTER DATA FILE WASH COAL  (3)'!A89,'WASH COAL RECEIPT &amp; GCV DAT (3)'!$K$3:$K$154)</f>
        <v>4045.49</v>
      </c>
      <c r="L89" s="15">
        <f>SUMIF('WASH COAL RECEIPT &amp; GCV DAT (3)'!$A$3:$A$154,'MASTER DATA FILE WASH COAL  (3)'!A89,'WASH COAL RECEIPT &amp; GCV DAT (3)'!$L$3:$L$154)</f>
        <v>4083.95</v>
      </c>
      <c r="M89" s="15">
        <f t="shared" si="11"/>
        <v>-38.460000000000036</v>
      </c>
      <c r="N89" s="67">
        <f t="shared" si="12"/>
        <v>-149158.90877474661</v>
      </c>
      <c r="O89" s="15">
        <f>SUMIF('WASH COAL RECEIPT &amp; GCV DAT (3)'!$A$3:$A$154,'MASTER DATA FILE WASH COAL  (3)'!A89,'WASH COAL RECEIPT &amp; GCV DAT (3)'!$O$3:$O$154)</f>
        <v>2206.0499999999997</v>
      </c>
      <c r="P89" s="15">
        <f t="shared" si="13"/>
        <v>8924553.2144999988</v>
      </c>
      <c r="Q89" s="15">
        <f>SUMIF('WASH COAL RECEIPT &amp; GCV DAT (3)'!$A$3:$A$154,'MASTER DATA FILE WASH COAL  (3)'!A89,'WASH COAL RECEIPT &amp; GCV DAT (3)'!$Q$3:$Q$154)</f>
        <v>5276742</v>
      </c>
      <c r="R89" s="16">
        <f>SUMIF('WASH COAL RECEIPT &amp; GCV DAT (3)'!$A$3:$A$233,'MASTER DATA FILE WASH COAL  (3)'!A89,'WASH COAL RECEIPT &amp; GCV DAT (3)'!$R$3:$R$233)+IF(H89=$J$234,($K$234*K89),0)+IF(H89=$J$235,($K$235*K89),0)</f>
        <v>15689570.30315</v>
      </c>
      <c r="S89" s="15">
        <f t="shared" si="14"/>
        <v>3878.2867596137926</v>
      </c>
      <c r="T89" s="15">
        <f>SUMIF('WASH COAL RECEIPT &amp; GCV DAT (3)'!$A$3:$A$154,'MASTER DATA FILE WASH COAL  (3)'!A89,'WASH COAL RECEIPT &amp; GCV DAT (3)'!$T$3:$T$154)</f>
        <v>4062</v>
      </c>
      <c r="U89" s="15">
        <f t="shared" si="15"/>
        <v>16589004.899999999</v>
      </c>
      <c r="V89" s="15">
        <f>SUMIF('WASH COAL RECEIPT &amp; GCV DAT (3)'!$A$3:$A$154,'MASTER DATA FILE WASH COAL  (3)'!A89,'WASH COAL RECEIPT &amp; GCV DAT (3)'!$V$3:$V$154)</f>
        <v>3750.7227353509338</v>
      </c>
      <c r="W89" s="15">
        <f t="shared" si="16"/>
        <v>15317764.115036445</v>
      </c>
      <c r="X89" s="13">
        <f t="shared" si="17"/>
        <v>15838729.211924747</v>
      </c>
      <c r="Y89" s="13"/>
      <c r="Z89" s="13"/>
      <c r="AB89">
        <v>4129.3721299333401</v>
      </c>
      <c r="AC89" s="53">
        <f t="shared" si="18"/>
        <v>-378.64939458240633</v>
      </c>
      <c r="AE89" s="53">
        <f t="shared" si="10"/>
        <v>-378.64939458240633</v>
      </c>
      <c r="AF89">
        <v>88</v>
      </c>
      <c r="AJ89">
        <v>3779.92</v>
      </c>
      <c r="AK89" s="53">
        <f t="shared" si="19"/>
        <v>304.02999999999975</v>
      </c>
    </row>
    <row r="90" spans="1:37" customFormat="1" ht="15.6" x14ac:dyDescent="0.3">
      <c r="A90" s="65">
        <v>63</v>
      </c>
      <c r="B90" s="57">
        <f>SUMIF('WASH COAL RECEIPT &amp; GCV DAT (3)'!$A$3:$A$97,A90,'WASH COAL RECEIPT &amp; GCV DAT (3)'!$B$3:$B$97)</f>
        <v>63</v>
      </c>
      <c r="C90" s="13">
        <f>SUMIF('WASH COAL RECEIPT &amp; GCV DAT (3)'!$A$3:$A$97,A90,'WASH COAL RECEIPT &amp; GCV DAT (3)'!$C$3:$C$97)</f>
        <v>452000061</v>
      </c>
      <c r="D90" s="66" t="str">
        <f>IFERROR(VLOOKUP(A90,'WASH COAL RECEIPT &amp; GCV DAT (3)'!A81:V188,4,0),0)</f>
        <v>09.01.2023</v>
      </c>
      <c r="E90" s="14">
        <f>IFERROR(VLOOKUP(A90,'WASH COAL RECEIPT &amp; GCV DAT (3)'!$A$2:$V$154,5,0),0)</f>
        <v>0</v>
      </c>
      <c r="F90" s="13">
        <f>SUMIF('WASH COAL RECEIPT &amp; GCV DAT (3)'!$A$3:$A$154,'MASTER DATA FILE WASH COAL  (3)'!A90,'WASH COAL RECEIPT &amp; GCV DAT (3)'!$F$3:$F$154)</f>
        <v>59</v>
      </c>
      <c r="G90" s="13" t="str">
        <f>IFERROR(VLOOKUP(A90,'WASH COAL RECEIPT &amp; GCV DAT (3)'!$A$2:$V$154,7,0),0)</f>
        <v>WCL</v>
      </c>
      <c r="H90" s="13" t="str">
        <f>IFERROR(VLOOKUP(A90,'WASH COAL RECEIPT &amp; GCV DAT (3)'!$A$2:$V$154,8,0),0)</f>
        <v>WANI</v>
      </c>
      <c r="I90" s="13">
        <f>IFERROR(VLOOKUP(A90,'WASH COAL RECEIPT &amp; GCV DAT (3)'!$A$2:$V$154,9,0),0)</f>
        <v>0</v>
      </c>
      <c r="J90" s="13" t="str">
        <f>IFERROR(VLOOKUP(A90,'WASH COAL RECEIPT &amp; GCV DAT (3)'!$A$2:$V$154,10,0),0)</f>
        <v>G10</v>
      </c>
      <c r="K90" s="15">
        <f>SUMIF('WASH COAL RECEIPT &amp; GCV DAT (3)'!$A$3:$A$154,'MASTER DATA FILE WASH COAL  (3)'!A90,'WASH COAL RECEIPT &amp; GCV DAT (3)'!$K$3:$K$154)</f>
        <v>3954.88</v>
      </c>
      <c r="L90" s="15">
        <f>SUMIF('WASH COAL RECEIPT &amp; GCV DAT (3)'!$A$3:$A$154,'MASTER DATA FILE WASH COAL  (3)'!A90,'WASH COAL RECEIPT &amp; GCV DAT (3)'!$L$3:$L$154)</f>
        <v>3992.08</v>
      </c>
      <c r="M90" s="15">
        <f t="shared" si="11"/>
        <v>-37.199999999999818</v>
      </c>
      <c r="N90" s="67">
        <f t="shared" si="12"/>
        <v>-182993.91503384759</v>
      </c>
      <c r="O90" s="15">
        <f>SUMIF('WASH COAL RECEIPT &amp; GCV DAT (3)'!$A$3:$A$154,'MASTER DATA FILE WASH COAL  (3)'!A90,'WASH COAL RECEIPT &amp; GCV DAT (3)'!$O$3:$O$154)</f>
        <v>3928.0777777777776</v>
      </c>
      <c r="P90" s="15">
        <f t="shared" si="13"/>
        <v>15535076.241777778</v>
      </c>
      <c r="Q90" s="15">
        <f>SUMIF('WASH COAL RECEIPT &amp; GCV DAT (3)'!$A$3:$A$154,'MASTER DATA FILE WASH COAL  (3)'!A90,'WASH COAL RECEIPT &amp; GCV DAT (3)'!$Q$3:$Q$154)</f>
        <v>2363973</v>
      </c>
      <c r="R90" s="16">
        <f>SUMIF('WASH COAL RECEIPT &amp; GCV DAT (3)'!$A$3:$A$233,'MASTER DATA FILE WASH COAL  (3)'!A90,'WASH COAL RECEIPT &amp; GCV DAT (3)'!$R$3:$R$233)+IF(H90=$J$234,($K$234*K90),0)+IF(H90=$J$235,($K$235*K90),0)</f>
        <v>19454811.147555556</v>
      </c>
      <c r="S90" s="15">
        <f t="shared" si="14"/>
        <v>4919.1912643507658</v>
      </c>
      <c r="T90" s="15">
        <f>SUMIF('WASH COAL RECEIPT &amp; GCV DAT (3)'!$A$3:$A$154,'MASTER DATA FILE WASH COAL  (3)'!A90,'WASH COAL RECEIPT &amp; GCV DAT (3)'!$T$3:$T$154)</f>
        <v>4110</v>
      </c>
      <c r="U90" s="15">
        <f t="shared" si="15"/>
        <v>16407448.799999999</v>
      </c>
      <c r="V90" s="15">
        <f>SUMIF('WASH COAL RECEIPT &amp; GCV DAT (3)'!$A$3:$A$154,'MASTER DATA FILE WASH COAL  (3)'!A90,'WASH COAL RECEIPT &amp; GCV DAT (3)'!$V$3:$V$154)</f>
        <v>3818.5503081621323</v>
      </c>
      <c r="W90" s="15">
        <f t="shared" si="16"/>
        <v>15243958.314207885</v>
      </c>
      <c r="X90" s="13">
        <f t="shared" si="17"/>
        <v>19637805.062589403</v>
      </c>
      <c r="Y90" s="13"/>
      <c r="Z90" s="13"/>
      <c r="AB90">
        <v>4179.7151771549452</v>
      </c>
      <c r="AC90" s="53">
        <f t="shared" si="18"/>
        <v>-361.1648689928129</v>
      </c>
      <c r="AE90" s="53">
        <f t="shared" si="10"/>
        <v>-361.1648689928129</v>
      </c>
      <c r="AF90">
        <v>89</v>
      </c>
      <c r="AJ90">
        <v>4075.41</v>
      </c>
      <c r="AK90" s="53">
        <f t="shared" si="19"/>
        <v>-83.329999999999927</v>
      </c>
    </row>
    <row r="91" spans="1:37" customFormat="1" ht="15.6" x14ac:dyDescent="0.3">
      <c r="A91" s="65">
        <v>67</v>
      </c>
      <c r="B91" s="57">
        <f>SUMIF('WASH COAL RECEIPT &amp; GCV DAT (3)'!$A$3:$A$97,A91,'WASH COAL RECEIPT &amp; GCV DAT (3)'!$B$3:$B$97)</f>
        <v>67</v>
      </c>
      <c r="C91" s="13">
        <f>SUMIF('WASH COAL RECEIPT &amp; GCV DAT (3)'!$A$3:$A$97,A91,'WASH COAL RECEIPT &amp; GCV DAT (3)'!$C$3:$C$97)</f>
        <v>462000602</v>
      </c>
      <c r="D91" s="66" t="str">
        <f>IFERROR(VLOOKUP(A91,'WASH COAL RECEIPT &amp; GCV DAT (3)'!A82:V190,4,0),0)</f>
        <v>10.01.2023</v>
      </c>
      <c r="E91" s="14">
        <f>IFERROR(VLOOKUP(A91,'WASH COAL RECEIPT &amp; GCV DAT (3)'!$A$2:$V$154,5,0),0)</f>
        <v>0</v>
      </c>
      <c r="F91" s="13">
        <f>SUMIF('WASH COAL RECEIPT &amp; GCV DAT (3)'!$A$3:$A$154,'MASTER DATA FILE WASH COAL  (3)'!A91,'WASH COAL RECEIPT &amp; GCV DAT (3)'!$F$3:$F$154)</f>
        <v>59</v>
      </c>
      <c r="G91" s="13" t="str">
        <f>IFERROR(VLOOKUP(A91,'WASH COAL RECEIPT &amp; GCV DAT (3)'!$A$2:$V$154,7,0),0)</f>
        <v>WCL</v>
      </c>
      <c r="H91" s="13" t="str">
        <f>IFERROR(VLOOKUP(A91,'WASH COAL RECEIPT &amp; GCV DAT (3)'!$A$2:$V$154,8,0),0)</f>
        <v>WANI</v>
      </c>
      <c r="I91" s="13">
        <f>IFERROR(VLOOKUP(A91,'WASH COAL RECEIPT &amp; GCV DAT (3)'!$A$2:$V$154,9,0),0)</f>
        <v>0</v>
      </c>
      <c r="J91" s="13" t="str">
        <f>IFERROR(VLOOKUP(A91,'WASH COAL RECEIPT &amp; GCV DAT (3)'!$A$2:$V$154,10,0),0)</f>
        <v>G10</v>
      </c>
      <c r="K91" s="15">
        <f>SUMIF('WASH COAL RECEIPT &amp; GCV DAT (3)'!$A$3:$A$154,'MASTER DATA FILE WASH COAL  (3)'!A91,'WASH COAL RECEIPT &amp; GCV DAT (3)'!$K$3:$K$154)</f>
        <v>4023.83</v>
      </c>
      <c r="L91" s="15">
        <f>SUMIF('WASH COAL RECEIPT &amp; GCV DAT (3)'!$A$3:$A$154,'MASTER DATA FILE WASH COAL  (3)'!A91,'WASH COAL RECEIPT &amp; GCV DAT (3)'!$L$3:$L$154)</f>
        <v>4049.18</v>
      </c>
      <c r="M91" s="15">
        <f t="shared" si="11"/>
        <v>-25.349999999999909</v>
      </c>
      <c r="N91" s="67">
        <f t="shared" si="12"/>
        <v>-124576.75366022295</v>
      </c>
      <c r="O91" s="15">
        <f>SUMIF('WASH COAL RECEIPT &amp; GCV DAT (3)'!$A$3:$A$154,'MASTER DATA FILE WASH COAL  (3)'!A91,'WASH COAL RECEIPT &amp; GCV DAT (3)'!$O$3:$O$154)</f>
        <v>3928.077777777778</v>
      </c>
      <c r="P91" s="15">
        <f t="shared" si="13"/>
        <v>15805917.204555556</v>
      </c>
      <c r="Q91" s="15">
        <f>SUMIF('WASH COAL RECEIPT &amp; GCV DAT (3)'!$A$3:$A$154,'MASTER DATA FILE WASH COAL  (3)'!A91,'WASH COAL RECEIPT &amp; GCV DAT (3)'!$Q$3:$Q$154)</f>
        <v>2385386</v>
      </c>
      <c r="R91" s="16">
        <f>SUMIF('WASH COAL RECEIPT &amp; GCV DAT (3)'!$A$3:$A$233,'MASTER DATA FILE WASH COAL  (3)'!A91,'WASH COAL RECEIPT &amp; GCV DAT (3)'!$R$3:$R$233)+IF(H91=$J$234,($K$234*K91),0)+IF(H91=$J$235,($K$235*K91),0)</f>
        <v>19774188.508111112</v>
      </c>
      <c r="S91" s="15">
        <f t="shared" si="14"/>
        <v>4914.2703613500353</v>
      </c>
      <c r="T91" s="15">
        <f>SUMIF('WASH COAL RECEIPT &amp; GCV DAT (3)'!$A$3:$A$154,'MASTER DATA FILE WASH COAL  (3)'!A91,'WASH COAL RECEIPT &amp; GCV DAT (3)'!$T$3:$T$154)</f>
        <v>4110</v>
      </c>
      <c r="U91" s="15">
        <f t="shared" si="15"/>
        <v>16642129.799999999</v>
      </c>
      <c r="V91" s="15">
        <f>SUMIF('WASH COAL RECEIPT &amp; GCV DAT (3)'!$A$3:$A$154,'MASTER DATA FILE WASH COAL  (3)'!A91,'WASH COAL RECEIPT &amp; GCV DAT (3)'!$V$3:$V$154)</f>
        <v>3721.6107961678226</v>
      </c>
      <c r="W91" s="15">
        <f t="shared" si="16"/>
        <v>15069472.003626823</v>
      </c>
      <c r="X91" s="13">
        <f t="shared" si="17"/>
        <v>19898765.261771336</v>
      </c>
      <c r="Y91" s="13"/>
      <c r="Z91" s="13"/>
      <c r="AB91">
        <v>3954.1469621461138</v>
      </c>
      <c r="AC91" s="53">
        <f t="shared" si="18"/>
        <v>-232.53616597829114</v>
      </c>
      <c r="AE91" s="53">
        <f t="shared" si="10"/>
        <v>-232.53616597829114</v>
      </c>
      <c r="AF91">
        <v>90</v>
      </c>
      <c r="AJ91">
        <v>4052.51</v>
      </c>
      <c r="AK91" s="53">
        <f t="shared" si="19"/>
        <v>-3.330000000000382</v>
      </c>
    </row>
    <row r="92" spans="1:37" customFormat="1" ht="15.6" x14ac:dyDescent="0.3">
      <c r="A92" s="65">
        <v>81</v>
      </c>
      <c r="B92" s="57">
        <f>SUMIF('WASH COAL RECEIPT &amp; GCV DAT (3)'!$A$3:$A$97,A92,'WASH COAL RECEIPT &amp; GCV DAT (3)'!$B$3:$B$97)</f>
        <v>81</v>
      </c>
      <c r="C92" s="13">
        <f>SUMIF('WASH COAL RECEIPT &amp; GCV DAT (3)'!$A$3:$A$97,A92,'WASH COAL RECEIPT &amp; GCV DAT (3)'!$C$3:$C$97)</f>
        <v>462000603</v>
      </c>
      <c r="D92" s="66" t="str">
        <f>IFERROR(VLOOKUP(A92,'WASH COAL RECEIPT &amp; GCV DAT (3)'!A83:V191,4,0),0)</f>
        <v>11.01.2023</v>
      </c>
      <c r="E92" s="14">
        <f>IFERROR(VLOOKUP(A92,'WASH COAL RECEIPT &amp; GCV DAT (3)'!$A$2:$V$154,5,0),0)</f>
        <v>0</v>
      </c>
      <c r="F92" s="13">
        <f>SUMIF('WASH COAL RECEIPT &amp; GCV DAT (3)'!$A$3:$A$154,'MASTER DATA FILE WASH COAL  (3)'!A92,'WASH COAL RECEIPT &amp; GCV DAT (3)'!$F$3:$F$154)</f>
        <v>59</v>
      </c>
      <c r="G92" s="13" t="str">
        <f>IFERROR(VLOOKUP(A92,'WASH COAL RECEIPT &amp; GCV DAT (3)'!$A$2:$V$154,7,0),0)</f>
        <v>WCL</v>
      </c>
      <c r="H92" s="13" t="str">
        <f>IFERROR(VLOOKUP(A92,'WASH COAL RECEIPT &amp; GCV DAT (3)'!$A$2:$V$154,8,0),0)</f>
        <v>WANI</v>
      </c>
      <c r="I92" s="13">
        <f>IFERROR(VLOOKUP(A92,'WASH COAL RECEIPT &amp; GCV DAT (3)'!$A$2:$V$154,9,0),0)</f>
        <v>0</v>
      </c>
      <c r="J92" s="13" t="str">
        <f>IFERROR(VLOOKUP(A92,'WASH COAL RECEIPT &amp; GCV DAT (3)'!$A$2:$V$154,10,0),0)</f>
        <v>G10</v>
      </c>
      <c r="K92" s="15">
        <f>SUMIF('WASH COAL RECEIPT &amp; GCV DAT (3)'!$A$3:$A$154,'MASTER DATA FILE WASH COAL  (3)'!A92,'WASH COAL RECEIPT &amp; GCV DAT (3)'!$K$3:$K$154)</f>
        <v>4033.2</v>
      </c>
      <c r="L92" s="15">
        <f>SUMIF('WASH COAL RECEIPT &amp; GCV DAT (3)'!$A$3:$A$154,'MASTER DATA FILE WASH COAL  (3)'!A92,'WASH COAL RECEIPT &amp; GCV DAT (3)'!$L$3:$L$154)</f>
        <v>4071.25</v>
      </c>
      <c r="M92" s="15">
        <f t="shared" si="11"/>
        <v>-38.050000000000182</v>
      </c>
      <c r="N92" s="67">
        <f t="shared" si="12"/>
        <v>-187030.32155625065</v>
      </c>
      <c r="O92" s="15">
        <f>SUMIF('WASH COAL RECEIPT &amp; GCV DAT (3)'!$A$3:$A$154,'MASTER DATA FILE WASH COAL  (3)'!A92,'WASH COAL RECEIPT &amp; GCV DAT (3)'!$O$3:$O$154)</f>
        <v>3928.077777777778</v>
      </c>
      <c r="P92" s="15">
        <f t="shared" si="13"/>
        <v>15842723.293333333</v>
      </c>
      <c r="Q92" s="15">
        <f>SUMIF('WASH COAL RECEIPT &amp; GCV DAT (3)'!$A$3:$A$154,'MASTER DATA FILE WASH COAL  (3)'!A92,'WASH COAL RECEIPT &amp; GCV DAT (3)'!$Q$3:$Q$154)</f>
        <v>2395428</v>
      </c>
      <c r="R92" s="16">
        <f>SUMIF('WASH COAL RECEIPT &amp; GCV DAT (3)'!$A$3:$A$233,'MASTER DATA FILE WASH COAL  (3)'!A92,'WASH COAL RECEIPT &amp; GCV DAT (3)'!$R$3:$R$233)+IF(H92=$J$234,($K$234*K92),0)+IF(H92=$J$235,($K$235*K92),0)</f>
        <v>19824722.546666663</v>
      </c>
      <c r="S92" s="15">
        <f t="shared" si="14"/>
        <v>4915.3829581143173</v>
      </c>
      <c r="T92" s="15">
        <f>SUMIF('WASH COAL RECEIPT &amp; GCV DAT (3)'!$A$3:$A$154,'MASTER DATA FILE WASH COAL  (3)'!A92,'WASH COAL RECEIPT &amp; GCV DAT (3)'!$T$3:$T$154)</f>
        <v>4110</v>
      </c>
      <c r="U92" s="15">
        <f t="shared" si="15"/>
        <v>16732837.5</v>
      </c>
      <c r="V92" s="15">
        <f>SUMIF('WASH COAL RECEIPT &amp; GCV DAT (3)'!$A$3:$A$154,'MASTER DATA FILE WASH COAL  (3)'!A92,'WASH COAL RECEIPT &amp; GCV DAT (3)'!$V$3:$V$154)</f>
        <v>3830.890339901478</v>
      </c>
      <c r="W92" s="15">
        <f t="shared" si="16"/>
        <v>15596512.296323892</v>
      </c>
      <c r="X92" s="13">
        <f t="shared" si="17"/>
        <v>20011752.868222915</v>
      </c>
      <c r="Y92" s="13"/>
      <c r="Z92" s="13"/>
      <c r="AB92">
        <v>3926.4942285290695</v>
      </c>
      <c r="AC92" s="53">
        <f t="shared" si="18"/>
        <v>-95.603888627591459</v>
      </c>
      <c r="AE92" s="53">
        <f t="shared" si="10"/>
        <v>-95.603888627591459</v>
      </c>
      <c r="AF92">
        <v>91</v>
      </c>
      <c r="AJ92">
        <v>3841.2</v>
      </c>
      <c r="AK92" s="53">
        <f t="shared" si="19"/>
        <v>230.05000000000018</v>
      </c>
    </row>
    <row r="93" spans="1:37" customFormat="1" ht="15.6" x14ac:dyDescent="0.3">
      <c r="A93" s="65">
        <v>84</v>
      </c>
      <c r="B93" s="57">
        <f>SUMIF('WASH COAL RECEIPT &amp; GCV DAT (3)'!$A$3:$A$97,A93,'WASH COAL RECEIPT &amp; GCV DAT (3)'!$B$3:$B$97)</f>
        <v>84</v>
      </c>
      <c r="C93" s="13">
        <f>SUMIF('WASH COAL RECEIPT &amp; GCV DAT (3)'!$A$3:$A$97,A93,'WASH COAL RECEIPT &amp; GCV DAT (3)'!$C$3:$C$97)</f>
        <v>462000604</v>
      </c>
      <c r="D93" s="66" t="str">
        <f>IFERROR(VLOOKUP(A93,'WASH COAL RECEIPT &amp; GCV DAT (3)'!A83:V192,4,0),0)</f>
        <v>12.01.2023</v>
      </c>
      <c r="E93" s="14">
        <f>IFERROR(VLOOKUP(A93,'WASH COAL RECEIPT &amp; GCV DAT (3)'!$A$2:$V$154,5,0),0)</f>
        <v>0</v>
      </c>
      <c r="F93" s="13">
        <f>SUMIF('WASH COAL RECEIPT &amp; GCV DAT (3)'!$A$3:$A$154,'MASTER DATA FILE WASH COAL  (3)'!A93,'WASH COAL RECEIPT &amp; GCV DAT (3)'!$F$3:$F$154)</f>
        <v>59</v>
      </c>
      <c r="G93" s="13" t="str">
        <f>IFERROR(VLOOKUP(A93,'WASH COAL RECEIPT &amp; GCV DAT (3)'!$A$2:$V$154,7,0),0)</f>
        <v>WCL</v>
      </c>
      <c r="H93" s="13" t="str">
        <f>IFERROR(VLOOKUP(A93,'WASH COAL RECEIPT &amp; GCV DAT (3)'!$A$2:$V$154,8,0),0)</f>
        <v>WANI</v>
      </c>
      <c r="I93" s="13">
        <f>IFERROR(VLOOKUP(A93,'WASH COAL RECEIPT &amp; GCV DAT (3)'!$A$2:$V$154,9,0),0)</f>
        <v>0</v>
      </c>
      <c r="J93" s="13" t="str">
        <f>IFERROR(VLOOKUP(A93,'WASH COAL RECEIPT &amp; GCV DAT (3)'!$A$2:$V$154,10,0),0)</f>
        <v>G10</v>
      </c>
      <c r="K93" s="15">
        <f>SUMIF('WASH COAL RECEIPT &amp; GCV DAT (3)'!$A$3:$A$154,'MASTER DATA FILE WASH COAL  (3)'!A93,'WASH COAL RECEIPT &amp; GCV DAT (3)'!$K$3:$K$154)</f>
        <v>4018.3</v>
      </c>
      <c r="L93" s="15">
        <f>SUMIF('WASH COAL RECEIPT &amp; GCV DAT (3)'!$A$3:$A$154,'MASTER DATA FILE WASH COAL  (3)'!A93,'WASH COAL RECEIPT &amp; GCV DAT (3)'!$L$3:$L$154)</f>
        <v>4053.4</v>
      </c>
      <c r="M93" s="15">
        <f t="shared" si="11"/>
        <v>-35.099999999999909</v>
      </c>
      <c r="N93" s="67">
        <f t="shared" si="12"/>
        <v>-172357.54292785464</v>
      </c>
      <c r="O93" s="15">
        <f>SUMIF('WASH COAL RECEIPT &amp; GCV DAT (3)'!$A$3:$A$154,'MASTER DATA FILE WASH COAL  (3)'!A93,'WASH COAL RECEIPT &amp; GCV DAT (3)'!$O$3:$O$154)</f>
        <v>3928.077777777778</v>
      </c>
      <c r="P93" s="15">
        <f t="shared" si="13"/>
        <v>15784194.934444446</v>
      </c>
      <c r="Q93" s="15">
        <f>SUMIF('WASH COAL RECEIPT &amp; GCV DAT (3)'!$A$3:$A$154,'MASTER DATA FILE WASH COAL  (3)'!A93,'WASH COAL RECEIPT &amp; GCV DAT (3)'!$Q$3:$Q$154)</f>
        <v>2366842</v>
      </c>
      <c r="R93" s="16">
        <f>SUMIF('WASH COAL RECEIPT &amp; GCV DAT (3)'!$A$3:$A$233,'MASTER DATA FILE WASH COAL  (3)'!A93,'WASH COAL RECEIPT &amp; GCV DAT (3)'!$R$3:$R$233)+IF(H93=$J$234,($K$234*K93),0)+IF(H93=$J$235,($K$235*K93),0)</f>
        <v>19731746.858888891</v>
      </c>
      <c r="S93" s="15">
        <f t="shared" si="14"/>
        <v>4910.4713084858995</v>
      </c>
      <c r="T93" s="15">
        <f>SUMIF('WASH COAL RECEIPT &amp; GCV DAT (3)'!$A$3:$A$154,'MASTER DATA FILE WASH COAL  (3)'!A93,'WASH COAL RECEIPT &amp; GCV DAT (3)'!$T$3:$T$154)</f>
        <v>4110</v>
      </c>
      <c r="U93" s="15">
        <f t="shared" si="15"/>
        <v>16659474</v>
      </c>
      <c r="V93" s="15">
        <f>SUMIF('WASH COAL RECEIPT &amp; GCV DAT (3)'!$A$3:$A$154,'MASTER DATA FILE WASH COAL  (3)'!A93,'WASH COAL RECEIPT &amp; GCV DAT (3)'!$V$3:$V$154)</f>
        <v>3945.9295912191901</v>
      </c>
      <c r="W93" s="15">
        <f t="shared" si="16"/>
        <v>15994431.005047865</v>
      </c>
      <c r="X93" s="13">
        <f t="shared" si="17"/>
        <v>19904104.401816744</v>
      </c>
      <c r="Y93" s="13"/>
      <c r="Z93" s="13"/>
      <c r="AB93">
        <v>4211.3526232114473</v>
      </c>
      <c r="AC93" s="53">
        <f t="shared" si="18"/>
        <v>-265.42303199225717</v>
      </c>
      <c r="AE93" s="53">
        <f t="shared" si="10"/>
        <v>-265.42303199225717</v>
      </c>
      <c r="AF93">
        <v>92</v>
      </c>
      <c r="AJ93">
        <v>3986.31</v>
      </c>
      <c r="AK93" s="53">
        <f t="shared" si="19"/>
        <v>67.090000000000146</v>
      </c>
    </row>
    <row r="94" spans="1:37" customFormat="1" ht="15.6" x14ac:dyDescent="0.3">
      <c r="A94" s="65">
        <v>88</v>
      </c>
      <c r="B94" s="57">
        <f>SUMIF('WASH COAL RECEIPT &amp; GCV DAT (3)'!$A$3:$A$97,A94,'WASH COAL RECEIPT &amp; GCV DAT (3)'!$B$3:$B$97)</f>
        <v>88</v>
      </c>
      <c r="C94" s="13">
        <f>SUMIF('WASH COAL RECEIPT &amp; GCV DAT (3)'!$A$3:$A$97,A94,'WASH COAL RECEIPT &amp; GCV DAT (3)'!$C$3:$C$97)</f>
        <v>452000062</v>
      </c>
      <c r="D94" s="66" t="str">
        <f>IFERROR(VLOOKUP(A94,'WASH COAL RECEIPT &amp; GCV DAT (3)'!A83:V193,4,0),0)</f>
        <v>14.01.2023</v>
      </c>
      <c r="E94" s="14">
        <f>IFERROR(VLOOKUP(A94,'WASH COAL RECEIPT &amp; GCV DAT (3)'!$A$2:$V$154,5,0),0)</f>
        <v>0</v>
      </c>
      <c r="F94" s="13">
        <f>SUMIF('WASH COAL RECEIPT &amp; GCV DAT (3)'!$A$3:$A$154,'MASTER DATA FILE WASH COAL  (3)'!A94,'WASH COAL RECEIPT &amp; GCV DAT (3)'!$F$3:$F$154)</f>
        <v>59</v>
      </c>
      <c r="G94" s="13" t="str">
        <f>IFERROR(VLOOKUP(A94,'WASH COAL RECEIPT &amp; GCV DAT (3)'!$A$2:$V$154,7,0),0)</f>
        <v>WCL</v>
      </c>
      <c r="H94" s="13" t="str">
        <f>IFERROR(VLOOKUP(A94,'WASH COAL RECEIPT &amp; GCV DAT (3)'!$A$2:$V$154,8,0),0)</f>
        <v>WANI</v>
      </c>
      <c r="I94" s="13">
        <f>IFERROR(VLOOKUP(A94,'WASH COAL RECEIPT &amp; GCV DAT (3)'!$A$2:$V$154,9,0),0)</f>
        <v>0</v>
      </c>
      <c r="J94" s="13" t="str">
        <f>IFERROR(VLOOKUP(A94,'WASH COAL RECEIPT &amp; GCV DAT (3)'!$A$2:$V$154,10,0),0)</f>
        <v>G10</v>
      </c>
      <c r="K94" s="15">
        <f>SUMIF('WASH COAL RECEIPT &amp; GCV DAT (3)'!$A$3:$A$154,'MASTER DATA FILE WASH COAL  (3)'!A94,'WASH COAL RECEIPT &amp; GCV DAT (3)'!$K$3:$K$154)</f>
        <v>4017.12</v>
      </c>
      <c r="L94" s="15">
        <f>SUMIF('WASH COAL RECEIPT &amp; GCV DAT (3)'!$A$3:$A$154,'MASTER DATA FILE WASH COAL  (3)'!A94,'WASH COAL RECEIPT &amp; GCV DAT (3)'!$L$3:$L$154)</f>
        <v>4055.14</v>
      </c>
      <c r="M94" s="15">
        <f t="shared" si="11"/>
        <v>-38.019999999999982</v>
      </c>
      <c r="N94" s="67">
        <f t="shared" si="12"/>
        <v>-186742.29677019682</v>
      </c>
      <c r="O94" s="15">
        <f>SUMIF('WASH COAL RECEIPT &amp; GCV DAT (3)'!$A$3:$A$154,'MASTER DATA FILE WASH COAL  (3)'!A94,'WASH COAL RECEIPT &amp; GCV DAT (3)'!$O$3:$O$154)</f>
        <v>3928.0777777777776</v>
      </c>
      <c r="P94" s="15">
        <f t="shared" si="13"/>
        <v>15779559.802666666</v>
      </c>
      <c r="Q94" s="15">
        <f>SUMIF('WASH COAL RECEIPT &amp; GCV DAT (3)'!$A$3:$A$154,'MASTER DATA FILE WASH COAL  (3)'!A94,'WASH COAL RECEIPT &amp; GCV DAT (3)'!$Q$3:$Q$154)</f>
        <v>2371026</v>
      </c>
      <c r="R94" s="16">
        <f>SUMIF('WASH COAL RECEIPT &amp; GCV DAT (3)'!$A$3:$A$233,'MASTER DATA FILE WASH COAL  (3)'!A94,'WASH COAL RECEIPT &amp; GCV DAT (3)'!$R$3:$R$233)+IF(H94=$J$234,($K$234*K94),0)+IF(H94=$J$235,($K$235*K94),0)</f>
        <v>19730831.541333333</v>
      </c>
      <c r="S94" s="15">
        <f t="shared" si="14"/>
        <v>4911.6858698105443</v>
      </c>
      <c r="T94" s="15">
        <f>SUMIF('WASH COAL RECEIPT &amp; GCV DAT (3)'!$A$3:$A$154,'MASTER DATA FILE WASH COAL  (3)'!A94,'WASH COAL RECEIPT &amp; GCV DAT (3)'!$T$3:$T$154)</f>
        <v>4110</v>
      </c>
      <c r="U94" s="15">
        <f t="shared" si="15"/>
        <v>16666625.4</v>
      </c>
      <c r="V94" s="15">
        <f>SUMIF('WASH COAL RECEIPT &amp; GCV DAT (3)'!$A$3:$A$154,'MASTER DATA FILE WASH COAL  (3)'!A94,'WASH COAL RECEIPT &amp; GCV DAT (3)'!$V$3:$V$154)</f>
        <v>3913.5151488423376</v>
      </c>
      <c r="W94" s="15">
        <f t="shared" si="16"/>
        <v>15869851.820676517</v>
      </c>
      <c r="X94" s="13">
        <f t="shared" si="17"/>
        <v>19917573.838103529</v>
      </c>
      <c r="Y94" s="13"/>
      <c r="Z94" s="13"/>
      <c r="AB94">
        <v>3836.0051928783382</v>
      </c>
      <c r="AC94" s="53">
        <f t="shared" si="18"/>
        <v>77.509955963999346</v>
      </c>
      <c r="AE94" s="53">
        <f t="shared" si="10"/>
        <v>77.509955963999346</v>
      </c>
      <c r="AF94">
        <v>93</v>
      </c>
      <c r="AJ94">
        <v>3830.67</v>
      </c>
      <c r="AK94" s="53">
        <f t="shared" si="19"/>
        <v>224.4699999999998</v>
      </c>
    </row>
    <row r="95" spans="1:37" customFormat="1" ht="15.6" x14ac:dyDescent="0.3">
      <c r="A95" s="65">
        <v>99</v>
      </c>
      <c r="B95" s="57">
        <f>SUMIF('WASH COAL RECEIPT &amp; GCV DAT (3)'!$A$3:$A$97,A95,'WASH COAL RECEIPT &amp; GCV DAT (3)'!$B$3:$B$97)</f>
        <v>99</v>
      </c>
      <c r="C95" s="13">
        <f>SUMIF('WASH COAL RECEIPT &amp; GCV DAT (3)'!$A$3:$A$97,A95,'WASH COAL RECEIPT &amp; GCV DAT (3)'!$C$3:$C$97)</f>
        <v>482000008</v>
      </c>
      <c r="D95" s="66" t="str">
        <f>IFERROR(VLOOKUP(A95,'WASH COAL RECEIPT &amp; GCV DAT (3)'!A83:V194,4,0),0)</f>
        <v>16.01.2023</v>
      </c>
      <c r="E95" s="14">
        <f>IFERROR(VLOOKUP(A95,'WASH COAL RECEIPT &amp; GCV DAT (3)'!$A$2:$V$154,5,0),0)</f>
        <v>0</v>
      </c>
      <c r="F95" s="13">
        <f>SUMIF('WASH COAL RECEIPT &amp; GCV DAT (3)'!$A$3:$A$154,'MASTER DATA FILE WASH COAL  (3)'!A95,'WASH COAL RECEIPT &amp; GCV DAT (3)'!$F$3:$F$154)</f>
        <v>59</v>
      </c>
      <c r="G95" s="13" t="str">
        <f>IFERROR(VLOOKUP(A95,'WASH COAL RECEIPT &amp; GCV DAT (3)'!$A$2:$V$154,7,0),0)</f>
        <v>WCL</v>
      </c>
      <c r="H95" s="13" t="str">
        <f>IFERROR(VLOOKUP(A95,'WASH COAL RECEIPT &amp; GCV DAT (3)'!$A$2:$V$154,8,0),0)</f>
        <v>RNGS</v>
      </c>
      <c r="I95" s="13">
        <f>IFERROR(VLOOKUP(A95,'WASH COAL RECEIPT &amp; GCV DAT (3)'!$A$2:$V$154,9,0),0)</f>
        <v>0</v>
      </c>
      <c r="J95" s="13" t="str">
        <f>IFERROR(VLOOKUP(A95,'WASH COAL RECEIPT &amp; GCV DAT (3)'!$A$2:$V$154,10,0),0)</f>
        <v>G11</v>
      </c>
      <c r="K95" s="15">
        <f>SUMIF('WASH COAL RECEIPT &amp; GCV DAT (3)'!$A$3:$A$154,'MASTER DATA FILE WASH COAL  (3)'!A95,'WASH COAL RECEIPT &amp; GCV DAT (3)'!$K$3:$K$154)</f>
        <v>3639.13</v>
      </c>
      <c r="L95" s="15">
        <f>SUMIF('WASH COAL RECEIPT &amp; GCV DAT (3)'!$A$3:$A$154,'MASTER DATA FILE WASH COAL  (3)'!A95,'WASH COAL RECEIPT &amp; GCV DAT (3)'!$L$3:$L$154)</f>
        <v>3639.13</v>
      </c>
      <c r="M95" s="15">
        <f t="shared" si="11"/>
        <v>0</v>
      </c>
      <c r="N95" s="67">
        <f t="shared" si="12"/>
        <v>0</v>
      </c>
      <c r="O95" s="15">
        <f>SUMIF('WASH COAL RECEIPT &amp; GCV DAT (3)'!$A$3:$A$154,'MASTER DATA FILE WASH COAL  (3)'!A95,'WASH COAL RECEIPT &amp; GCV DAT (3)'!$O$3:$O$154)</f>
        <v>4031.0117647058828</v>
      </c>
      <c r="P95" s="15">
        <f t="shared" si="13"/>
        <v>14669375.843294119</v>
      </c>
      <c r="Q95" s="15">
        <f>SUMIF('WASH COAL RECEIPT &amp; GCV DAT (3)'!$A$3:$A$154,'MASTER DATA FILE WASH COAL  (3)'!A95,'WASH COAL RECEIPT &amp; GCV DAT (3)'!$Q$3:$Q$154)</f>
        <v>2585992</v>
      </c>
      <c r="R95" s="16">
        <f>SUMIF('WASH COAL RECEIPT &amp; GCV DAT (3)'!$A$3:$A$233,'MASTER DATA FILE WASH COAL  (3)'!A95,'WASH COAL RECEIPT &amp; GCV DAT (3)'!$R$3:$R$233)+IF(H95=$J$234,($K$234*K95),0)+IF(H95=$J$235,($K$235*K95),0)</f>
        <v>18752249.045529414</v>
      </c>
      <c r="S95" s="15">
        <f t="shared" si="14"/>
        <v>5152.9483820389523</v>
      </c>
      <c r="T95" s="15">
        <f>SUMIF('WASH COAL RECEIPT &amp; GCV DAT (3)'!$A$3:$A$154,'MASTER DATA FILE WASH COAL  (3)'!A95,'WASH COAL RECEIPT &amp; GCV DAT (3)'!$T$3:$T$154)</f>
        <v>4110</v>
      </c>
      <c r="U95" s="15">
        <f t="shared" si="15"/>
        <v>14956824.300000001</v>
      </c>
      <c r="V95" s="15">
        <f>SUMIF('WASH COAL RECEIPT &amp; GCV DAT (3)'!$A$3:$A$154,'MASTER DATA FILE WASH COAL  (3)'!A95,'WASH COAL RECEIPT &amp; GCV DAT (3)'!$V$3:$V$154)</f>
        <v>3506.8342198895025</v>
      </c>
      <c r="W95" s="15">
        <f t="shared" si="16"/>
        <v>12761825.614626486</v>
      </c>
      <c r="X95" s="13">
        <f t="shared" si="17"/>
        <v>18752249.045529414</v>
      </c>
      <c r="Y95" s="13"/>
      <c r="Z95" s="13"/>
      <c r="AB95">
        <v>3844.2808393387027</v>
      </c>
      <c r="AC95" s="53">
        <f t="shared" si="18"/>
        <v>-337.44661944920017</v>
      </c>
      <c r="AE95" s="53">
        <f t="shared" si="10"/>
        <v>-337.44661944920017</v>
      </c>
      <c r="AF95">
        <v>94</v>
      </c>
      <c r="AJ95">
        <v>3927.56</v>
      </c>
      <c r="AK95" s="53">
        <f t="shared" si="19"/>
        <v>-288.42999999999984</v>
      </c>
    </row>
    <row r="96" spans="1:37" customFormat="1" ht="15.6" x14ac:dyDescent="0.3">
      <c r="A96" s="65">
        <v>107</v>
      </c>
      <c r="B96" s="57">
        <f>SUMIF('WASH COAL RECEIPT &amp; GCV DAT (3)'!$A$3:$A$97,A96,'WASH COAL RECEIPT &amp; GCV DAT (3)'!$B$3:$B$97)</f>
        <v>107</v>
      </c>
      <c r="C96" s="13">
        <f>SUMIF('WASH COAL RECEIPT &amp; GCV DAT (3)'!$A$3:$A$97,A96,'WASH COAL RECEIPT &amp; GCV DAT (3)'!$C$3:$C$97)</f>
        <v>452000063</v>
      </c>
      <c r="D96" s="66" t="str">
        <f>IFERROR(VLOOKUP(A96,'WASH COAL RECEIPT &amp; GCV DAT (3)'!A72:V195,4,0),0)</f>
        <v>16.01.2023</v>
      </c>
      <c r="E96" s="14">
        <f>IFERROR(VLOOKUP(A96,'WASH COAL RECEIPT &amp; GCV DAT (3)'!$A$2:$V$154,5,0),0)</f>
        <v>0</v>
      </c>
      <c r="F96" s="13">
        <f>SUMIF('WASH COAL RECEIPT &amp; GCV DAT (3)'!$A$3:$A$154,'MASTER DATA FILE WASH COAL  (3)'!A96,'WASH COAL RECEIPT &amp; GCV DAT (3)'!$F$3:$F$154)</f>
        <v>59</v>
      </c>
      <c r="G96" s="13" t="str">
        <f>IFERROR(VLOOKUP(A96,'WASH COAL RECEIPT &amp; GCV DAT (3)'!$A$2:$V$154,7,0),0)</f>
        <v>WCL</v>
      </c>
      <c r="H96" s="13" t="str">
        <f>IFERROR(VLOOKUP(A96,'WASH COAL RECEIPT &amp; GCV DAT (3)'!$A$2:$V$154,8,0),0)</f>
        <v>WANI</v>
      </c>
      <c r="I96" s="13">
        <f>IFERROR(VLOOKUP(A96,'WASH COAL RECEIPT &amp; GCV DAT (3)'!$A$2:$V$154,9,0),0)</f>
        <v>0</v>
      </c>
      <c r="J96" s="13" t="str">
        <f>IFERROR(VLOOKUP(A96,'WASH COAL RECEIPT &amp; GCV DAT (3)'!$A$2:$V$154,10,0),0)</f>
        <v>G10</v>
      </c>
      <c r="K96" s="15">
        <f>SUMIF('WASH COAL RECEIPT &amp; GCV DAT (3)'!$A$3:$A$154,'MASTER DATA FILE WASH COAL  (3)'!A96,'WASH COAL RECEIPT &amp; GCV DAT (3)'!$K$3:$K$154)</f>
        <v>3993.06</v>
      </c>
      <c r="L96" s="15">
        <f>SUMIF('WASH COAL RECEIPT &amp; GCV DAT (3)'!$A$3:$A$154,'MASTER DATA FILE WASH COAL  (3)'!A96,'WASH COAL RECEIPT &amp; GCV DAT (3)'!$L$3:$L$154)</f>
        <v>4032</v>
      </c>
      <c r="M96" s="15">
        <f t="shared" si="11"/>
        <v>-38.940000000000055</v>
      </c>
      <c r="N96" s="67">
        <f t="shared" si="12"/>
        <v>-191363.4228503356</v>
      </c>
      <c r="O96" s="15">
        <f>SUMIF('WASH COAL RECEIPT &amp; GCV DAT (3)'!$A$3:$A$154,'MASTER DATA FILE WASH COAL  (3)'!A96,'WASH COAL RECEIPT &amp; GCV DAT (3)'!$O$3:$O$154)</f>
        <v>3928.077777777778</v>
      </c>
      <c r="P96" s="15">
        <f t="shared" si="13"/>
        <v>15685050.251333334</v>
      </c>
      <c r="Q96" s="15">
        <f>SUMIF('WASH COAL RECEIPT &amp; GCV DAT (3)'!$A$3:$A$154,'MASTER DATA FILE WASH COAL  (3)'!A96,'WASH COAL RECEIPT &amp; GCV DAT (3)'!$Q$3:$Q$154)</f>
        <v>2367323</v>
      </c>
      <c r="R96" s="16">
        <f>SUMIF('WASH COAL RECEIPT &amp; GCV DAT (3)'!$A$3:$A$233,'MASTER DATA FILE WASH COAL  (3)'!A96,'WASH COAL RECEIPT &amp; GCV DAT (3)'!$R$3:$R$233)+IF(H96=$J$234,($K$234*K96),0)+IF(H96=$J$235,($K$235*K96),0)</f>
        <v>19623154.320666667</v>
      </c>
      <c r="S96" s="15">
        <f t="shared" si="14"/>
        <v>4914.3149165468758</v>
      </c>
      <c r="T96" s="15">
        <f>SUMIF('WASH COAL RECEIPT &amp; GCV DAT (3)'!$A$3:$A$154,'MASTER DATA FILE WASH COAL  (3)'!A96,'WASH COAL RECEIPT &amp; GCV DAT (3)'!$T$3:$T$154)</f>
        <v>4110</v>
      </c>
      <c r="U96" s="15">
        <f t="shared" si="15"/>
        <v>16571520</v>
      </c>
      <c r="V96" s="15">
        <f>SUMIF('WASH COAL RECEIPT &amp; GCV DAT (3)'!$A$3:$A$154,'MASTER DATA FILE WASH COAL  (3)'!A96,'WASH COAL RECEIPT &amp; GCV DAT (3)'!$V$3:$V$154)</f>
        <v>3968.5696195271453</v>
      </c>
      <c r="W96" s="15">
        <f t="shared" si="16"/>
        <v>16001272.70593345</v>
      </c>
      <c r="X96" s="13">
        <f t="shared" si="17"/>
        <v>19814517.743517004</v>
      </c>
      <c r="Y96" s="13"/>
      <c r="Z96" s="13"/>
      <c r="AB96">
        <v>4137.5922505307853</v>
      </c>
      <c r="AC96" s="53">
        <f t="shared" si="18"/>
        <v>-169.02263100364007</v>
      </c>
      <c r="AE96" s="53">
        <f t="shared" si="10"/>
        <v>-169.02263100364007</v>
      </c>
      <c r="AF96">
        <v>95</v>
      </c>
      <c r="AJ96">
        <v>4158.25</v>
      </c>
      <c r="AK96" s="53">
        <f t="shared" si="19"/>
        <v>-126.25</v>
      </c>
    </row>
    <row r="97" spans="1:37" customFormat="1" ht="15.6" x14ac:dyDescent="0.3">
      <c r="A97" s="65">
        <v>108</v>
      </c>
      <c r="B97" s="57">
        <f>SUMIF('WASH COAL RECEIPT &amp; GCV DAT (3)'!$A$3:$A$97,A97,'WASH COAL RECEIPT &amp; GCV DAT (3)'!$B$3:$B$97)</f>
        <v>108</v>
      </c>
      <c r="C97" s="13">
        <f>SUMIF('WASH COAL RECEIPT &amp; GCV DAT (3)'!$A$3:$A$97,A97,'WASH COAL RECEIPT &amp; GCV DAT (3)'!$C$3:$C$97)</f>
        <v>462000605</v>
      </c>
      <c r="D97" s="66" t="str">
        <f>IFERROR(VLOOKUP(A97,'WASH COAL RECEIPT &amp; GCV DAT (3)'!A73:V196,4,0),0)</f>
        <v>17.01.2023</v>
      </c>
      <c r="E97" s="14">
        <f>IFERROR(VLOOKUP(A97,'WASH COAL RECEIPT &amp; GCV DAT (3)'!$A$2:$V$154,5,0),0)</f>
        <v>0</v>
      </c>
      <c r="F97" s="13">
        <f>SUMIF('WASH COAL RECEIPT &amp; GCV DAT (3)'!$A$3:$A$154,'MASTER DATA FILE WASH COAL  (3)'!A97,'WASH COAL RECEIPT &amp; GCV DAT (3)'!$F$3:$F$154)</f>
        <v>59</v>
      </c>
      <c r="G97" s="13" t="str">
        <f>IFERROR(VLOOKUP(A97,'WASH COAL RECEIPT &amp; GCV DAT (3)'!$A$2:$V$154,7,0),0)</f>
        <v>WCL</v>
      </c>
      <c r="H97" s="13" t="str">
        <f>IFERROR(VLOOKUP(A97,'WASH COAL RECEIPT &amp; GCV DAT (3)'!$A$2:$V$154,8,0),0)</f>
        <v>WANI</v>
      </c>
      <c r="I97" s="13">
        <f>IFERROR(VLOOKUP(A97,'WASH COAL RECEIPT &amp; GCV DAT (3)'!$A$2:$V$154,9,0),0)</f>
        <v>0</v>
      </c>
      <c r="J97" s="13" t="str">
        <f>IFERROR(VLOOKUP(A97,'WASH COAL RECEIPT &amp; GCV DAT (3)'!$A$2:$V$154,10,0),0)</f>
        <v>G10</v>
      </c>
      <c r="K97" s="15">
        <f>SUMIF('WASH COAL RECEIPT &amp; GCV DAT (3)'!$A$3:$A$154,'MASTER DATA FILE WASH COAL  (3)'!A97,'WASH COAL RECEIPT &amp; GCV DAT (3)'!$K$3:$K$154)</f>
        <v>3997.32</v>
      </c>
      <c r="L97" s="15">
        <f>SUMIF('WASH COAL RECEIPT &amp; GCV DAT (3)'!$A$3:$A$154,'MASTER DATA FILE WASH COAL  (3)'!A97,'WASH COAL RECEIPT &amp; GCV DAT (3)'!$L$3:$L$154)</f>
        <v>4033.69</v>
      </c>
      <c r="M97" s="15">
        <f t="shared" si="11"/>
        <v>-36.369999999999891</v>
      </c>
      <c r="N97" s="67">
        <f t="shared" si="12"/>
        <v>-178764.85461131239</v>
      </c>
      <c r="O97" s="15">
        <f>SUMIF('WASH COAL RECEIPT &amp; GCV DAT (3)'!$A$3:$A$154,'MASTER DATA FILE WASH COAL  (3)'!A97,'WASH COAL RECEIPT &amp; GCV DAT (3)'!$O$3:$O$154)</f>
        <v>3928.077777777778</v>
      </c>
      <c r="P97" s="15">
        <f t="shared" si="13"/>
        <v>15701783.862666668</v>
      </c>
      <c r="Q97" s="15">
        <f>SUMIF('WASH COAL RECEIPT &amp; GCV DAT (3)'!$A$3:$A$154,'MASTER DATA FILE WASH COAL  (3)'!A97,'WASH COAL RECEIPT &amp; GCV DAT (3)'!$Q$3:$Q$154)</f>
        <v>2373280</v>
      </c>
      <c r="R97" s="16">
        <f>SUMIF('WASH COAL RECEIPT &amp; GCV DAT (3)'!$A$3:$A$233,'MASTER DATA FILE WASH COAL  (3)'!A97,'WASH COAL RECEIPT &amp; GCV DAT (3)'!$R$3:$R$233)+IF(H97=$J$234,($K$234*K97),0)+IF(H97=$J$235,($K$235*K97),0)</f>
        <v>19647520.721333336</v>
      </c>
      <c r="S97" s="15">
        <f t="shared" si="14"/>
        <v>4915.1733464754725</v>
      </c>
      <c r="T97" s="15">
        <f>SUMIF('WASH COAL RECEIPT &amp; GCV DAT (3)'!$A$3:$A$154,'MASTER DATA FILE WASH COAL  (3)'!A97,'WASH COAL RECEIPT &amp; GCV DAT (3)'!$T$3:$T$154)</f>
        <v>4110</v>
      </c>
      <c r="U97" s="15">
        <f t="shared" si="15"/>
        <v>16578465.9</v>
      </c>
      <c r="V97" s="15">
        <f>SUMIF('WASH COAL RECEIPT &amp; GCV DAT (3)'!$A$3:$A$154,'MASTER DATA FILE WASH COAL  (3)'!A97,'WASH COAL RECEIPT &amp; GCV DAT (3)'!$V$3:$V$154)</f>
        <v>3923.2872894158977</v>
      </c>
      <c r="W97" s="15">
        <f t="shared" si="16"/>
        <v>15825324.706444012</v>
      </c>
      <c r="X97" s="13">
        <f t="shared" si="17"/>
        <v>19826285.575944647</v>
      </c>
      <c r="Y97" s="13"/>
      <c r="Z97" s="13"/>
      <c r="AB97">
        <v>3978.2735949098624</v>
      </c>
      <c r="AC97" s="53">
        <f t="shared" si="18"/>
        <v>-54.986305493964664</v>
      </c>
      <c r="AE97" s="53">
        <f t="shared" si="10"/>
        <v>-54.986305493964664</v>
      </c>
      <c r="AF97">
        <v>96</v>
      </c>
      <c r="AJ97">
        <v>3642.7</v>
      </c>
      <c r="AK97" s="53">
        <f t="shared" si="19"/>
        <v>390.99000000000024</v>
      </c>
    </row>
    <row r="98" spans="1:37" customFormat="1" ht="15.6" x14ac:dyDescent="0.3">
      <c r="A98" s="65">
        <v>123</v>
      </c>
      <c r="B98" s="57">
        <f>SUMIF('WASH COAL RECEIPT &amp; GCV DAT (3)'!$A$3:$A$97,A98,'WASH COAL RECEIPT &amp; GCV DAT (3)'!$B$3:$B$97)</f>
        <v>0</v>
      </c>
      <c r="C98" s="13">
        <f>SUMIF('WASH COAL RECEIPT &amp; GCV DAT (3)'!$A$3:$A$1101,A98,'WASH COAL RECEIPT &amp; GCV DAT (3)'!$C$3:$C$1101)</f>
        <v>462000607</v>
      </c>
      <c r="D98" s="66" t="str">
        <f>IFERROR(VLOOKUP(A98,'WASH COAL RECEIPT &amp; GCV DAT (3)'!A74:V197,4,0),0)</f>
        <v>19.01.2023</v>
      </c>
      <c r="E98" s="14">
        <f>IFERROR(VLOOKUP(A98,'WASH COAL RECEIPT &amp; GCV DAT (3)'!$A$2:$V$154,5,0),0)</f>
        <v>0</v>
      </c>
      <c r="F98" s="13">
        <f>SUMIF('WASH COAL RECEIPT &amp; GCV DAT (3)'!$A$3:$A$154,'MASTER DATA FILE WASH COAL  (3)'!A98,'WASH COAL RECEIPT &amp; GCV DAT (3)'!$F$3:$F$154)</f>
        <v>59</v>
      </c>
      <c r="G98" s="13" t="str">
        <f>IFERROR(VLOOKUP(A98,'WASH COAL RECEIPT &amp; GCV DAT (3)'!$A$2:$V$154,7,0),0)</f>
        <v>WCL</v>
      </c>
      <c r="H98" s="13" t="str">
        <f>IFERROR(VLOOKUP(A98,'WASH COAL RECEIPT &amp; GCV DAT (3)'!$A$2:$V$154,8,0),0)</f>
        <v>WANI</v>
      </c>
      <c r="I98" s="13">
        <f>IFERROR(VLOOKUP(A98,'WASH COAL RECEIPT &amp; GCV DAT (3)'!$A$2:$V$154,9,0),0)</f>
        <v>0</v>
      </c>
      <c r="J98" s="13" t="str">
        <f>IFERROR(VLOOKUP(A98,'WASH COAL RECEIPT &amp; GCV DAT (3)'!$A$2:$V$154,10,0),0)</f>
        <v>G10</v>
      </c>
      <c r="K98" s="15">
        <f>SUMIF('WASH COAL RECEIPT &amp; GCV DAT (3)'!$A$3:$A$154,'MASTER DATA FILE WASH COAL  (3)'!A98,'WASH COAL RECEIPT &amp; GCV DAT (3)'!$K$3:$K$154)</f>
        <v>3954.49</v>
      </c>
      <c r="L98" s="15">
        <f>SUMIF('WASH COAL RECEIPT &amp; GCV DAT (3)'!$A$3:$A$154,'MASTER DATA FILE WASH COAL  (3)'!A98,'WASH COAL RECEIPT &amp; GCV DAT (3)'!$L$3:$L$154)</f>
        <v>3991.88</v>
      </c>
      <c r="M98" s="15">
        <f t="shared" si="11"/>
        <v>-37.390000000000327</v>
      </c>
      <c r="N98" s="67">
        <f t="shared" si="12"/>
        <v>-183776.32631516381</v>
      </c>
      <c r="O98" s="15">
        <f>SUMIF('WASH COAL RECEIPT &amp; GCV DAT (3)'!$A$3:$A$154,'MASTER DATA FILE WASH COAL  (3)'!A98,'WASH COAL RECEIPT &amp; GCV DAT (3)'!$O$3:$O$154)</f>
        <v>3928.077777777778</v>
      </c>
      <c r="P98" s="15">
        <f t="shared" si="13"/>
        <v>15533544.291444445</v>
      </c>
      <c r="Q98" s="15">
        <f>SUMIF('WASH COAL RECEIPT &amp; GCV DAT (3)'!$A$3:$A$154,'MASTER DATA FILE WASH COAL  (3)'!A98,'WASH COAL RECEIPT &amp; GCV DAT (3)'!$Q$3:$Q$154)</f>
        <v>2347639</v>
      </c>
      <c r="R98" s="16">
        <f>SUMIF('WASH COAL RECEIPT &amp; GCV DAT (3)'!$A$3:$A$233,'MASTER DATA FILE WASH COAL  (3)'!A98,'WASH COAL RECEIPT &amp; GCV DAT (3)'!$R$3:$R$233)+IF(H98=$J$234,($K$234*K98),0)+IF(H98=$J$235,($K$235*K98),0)</f>
        <v>19436791.779888891</v>
      </c>
      <c r="S98" s="15">
        <f t="shared" si="14"/>
        <v>4915.1197195817649</v>
      </c>
      <c r="T98" s="15">
        <f>SUMIF('WASH COAL RECEIPT &amp; GCV DAT (3)'!$A$3:$A$154,'MASTER DATA FILE WASH COAL  (3)'!A98,'WASH COAL RECEIPT &amp; GCV DAT (3)'!$T$3:$T$154)</f>
        <v>4110</v>
      </c>
      <c r="U98" s="15">
        <f t="shared" si="15"/>
        <v>16406626.800000001</v>
      </c>
      <c r="V98" s="15">
        <f>SUMIF('WASH COAL RECEIPT &amp; GCV DAT (3)'!$A$3:$A$154,'MASTER DATA FILE WASH COAL  (3)'!A98,'WASH COAL RECEIPT &amp; GCV DAT (3)'!$V$3:$V$154)</f>
        <v>3983.9866651850207</v>
      </c>
      <c r="W98" s="15">
        <f t="shared" si="16"/>
        <v>15903596.68901878</v>
      </c>
      <c r="X98" s="13">
        <f t="shared" si="17"/>
        <v>19620568.106204055</v>
      </c>
      <c r="Y98" s="13"/>
      <c r="Z98" s="13"/>
      <c r="AB98">
        <v>4020.943841735801</v>
      </c>
      <c r="AC98" s="53">
        <f t="shared" si="18"/>
        <v>-36.957176550780332</v>
      </c>
      <c r="AE98" s="53">
        <f t="shared" si="10"/>
        <v>-36.957176550780332</v>
      </c>
      <c r="AF98">
        <v>97</v>
      </c>
      <c r="AJ98">
        <v>3280.29</v>
      </c>
      <c r="AK98" s="53">
        <f t="shared" si="19"/>
        <v>711.59000000000015</v>
      </c>
    </row>
    <row r="99" spans="1:37" customFormat="1" ht="15.6" x14ac:dyDescent="0.3">
      <c r="A99" s="65">
        <v>133</v>
      </c>
      <c r="B99" s="57">
        <f>SUMIF('WASH COAL RECEIPT &amp; GCV DAT (3)'!$A$3:$A$97,A99,'WASH COAL RECEIPT &amp; GCV DAT (3)'!$B$3:$B$97)</f>
        <v>0</v>
      </c>
      <c r="C99" s="13">
        <f>SUMIF('WASH COAL RECEIPT &amp; GCV DAT (3)'!$A$3:$A$1101,A99,'WASH COAL RECEIPT &amp; GCV DAT (3)'!$C$3:$C$1101)</f>
        <v>462000608</v>
      </c>
      <c r="D99" s="66" t="str">
        <f>IFERROR(VLOOKUP(A99,'WASH COAL RECEIPT &amp; GCV DAT (3)'!A75:V198,4,0),0)</f>
        <v>20.01.2023</v>
      </c>
      <c r="E99" s="14">
        <f>IFERROR(VLOOKUP(A99,'WASH COAL RECEIPT &amp; GCV DAT (3)'!$A$2:$V$154,5,0),0)</f>
        <v>0</v>
      </c>
      <c r="F99" s="13">
        <f>SUMIF('WASH COAL RECEIPT &amp; GCV DAT (3)'!$A$3:$A$154,'MASTER DATA FILE WASH COAL  (3)'!A99,'WASH COAL RECEIPT &amp; GCV DAT (3)'!$F$3:$F$154)</f>
        <v>58</v>
      </c>
      <c r="G99" s="13" t="str">
        <f>IFERROR(VLOOKUP(A99,'WASH COAL RECEIPT &amp; GCV DAT (3)'!$A$2:$V$154,7,0),0)</f>
        <v>WCL</v>
      </c>
      <c r="H99" s="13" t="str">
        <f>IFERROR(VLOOKUP(A99,'WASH COAL RECEIPT &amp; GCV DAT (3)'!$A$2:$V$154,8,0),0)</f>
        <v>WANI</v>
      </c>
      <c r="I99" s="13">
        <f>IFERROR(VLOOKUP(A99,'WASH COAL RECEIPT &amp; GCV DAT (3)'!$A$2:$V$154,9,0),0)</f>
        <v>0</v>
      </c>
      <c r="J99" s="13" t="str">
        <f>IFERROR(VLOOKUP(A99,'WASH COAL RECEIPT &amp; GCV DAT (3)'!$A$2:$V$154,10,0),0)</f>
        <v>G10</v>
      </c>
      <c r="K99" s="15">
        <f>SUMIF('WASH COAL RECEIPT &amp; GCV DAT (3)'!$A$3:$A$154,'MASTER DATA FILE WASH COAL  (3)'!A99,'WASH COAL RECEIPT &amp; GCV DAT (3)'!$K$3:$K$154)</f>
        <v>3925.2</v>
      </c>
      <c r="L99" s="15">
        <f>SUMIF('WASH COAL RECEIPT &amp; GCV DAT (3)'!$A$3:$A$154,'MASTER DATA FILE WASH COAL  (3)'!A99,'WASH COAL RECEIPT &amp; GCV DAT (3)'!$L$3:$L$154)</f>
        <v>3960.25</v>
      </c>
      <c r="M99" s="15">
        <f t="shared" si="11"/>
        <v>-35.050000000000182</v>
      </c>
      <c r="N99" s="67">
        <f t="shared" si="12"/>
        <v>-172500.74081592535</v>
      </c>
      <c r="O99" s="15">
        <f>SUMIF('WASH COAL RECEIPT &amp; GCV DAT (3)'!$A$3:$A$154,'MASTER DATA FILE WASH COAL  (3)'!A99,'WASH COAL RECEIPT &amp; GCV DAT (3)'!$O$3:$O$154)</f>
        <v>3928.0777777777776</v>
      </c>
      <c r="P99" s="15">
        <f t="shared" si="13"/>
        <v>15418490.893333333</v>
      </c>
      <c r="Q99" s="15">
        <f>SUMIF('WASH COAL RECEIPT &amp; GCV DAT (3)'!$A$3:$A$154,'MASTER DATA FILE WASH COAL  (3)'!A99,'WASH COAL RECEIPT &amp; GCV DAT (3)'!$Q$3:$Q$154)</f>
        <v>2355537</v>
      </c>
      <c r="R99" s="16">
        <f>SUMIF('WASH COAL RECEIPT &amp; GCV DAT (3)'!$A$3:$A$233,'MASTER DATA FILE WASH COAL  (3)'!A99,'WASH COAL RECEIPT &amp; GCV DAT (3)'!$R$3:$R$233)+IF(H99=$J$234,($K$234*K99),0)+IF(H99=$J$235,($K$235*K99),0)</f>
        <v>19318114.346666668</v>
      </c>
      <c r="S99" s="15">
        <f t="shared" si="14"/>
        <v>4921.5617921804414</v>
      </c>
      <c r="T99" s="15">
        <f>SUMIF('WASH COAL RECEIPT &amp; GCV DAT (3)'!$A$3:$A$154,'MASTER DATA FILE WASH COAL  (3)'!A99,'WASH COAL RECEIPT &amp; GCV DAT (3)'!$T$3:$T$154)</f>
        <v>4058</v>
      </c>
      <c r="U99" s="15">
        <f t="shared" si="15"/>
        <v>16070694.5</v>
      </c>
      <c r="V99" s="15">
        <f>SUMIF('WASH COAL RECEIPT &amp; GCV DAT (3)'!$A$3:$A$154,'MASTER DATA FILE WASH COAL  (3)'!A99,'WASH COAL RECEIPT &amp; GCV DAT (3)'!$V$3:$V$154)</f>
        <v>3785.2648372686663</v>
      </c>
      <c r="W99" s="15">
        <f t="shared" si="16"/>
        <v>14990595.071793236</v>
      </c>
      <c r="X99" s="13">
        <f t="shared" si="17"/>
        <v>19490615.087482594</v>
      </c>
      <c r="Y99" s="13"/>
      <c r="Z99" s="13"/>
      <c r="AB99">
        <v>4199.2651957144371</v>
      </c>
      <c r="AC99" s="53">
        <f t="shared" si="18"/>
        <v>-414.00035844577087</v>
      </c>
      <c r="AE99" s="53">
        <f t="shared" si="10"/>
        <v>-414.00035844577087</v>
      </c>
      <c r="AF99">
        <v>98</v>
      </c>
      <c r="AJ99">
        <v>3546.29</v>
      </c>
      <c r="AK99" s="53">
        <f t="shared" si="19"/>
        <v>413.96000000000004</v>
      </c>
    </row>
    <row r="100" spans="1:37" customFormat="1" ht="15.6" x14ac:dyDescent="0.3">
      <c r="A100" s="65">
        <v>134</v>
      </c>
      <c r="B100" s="57">
        <f>SUMIF('WASH COAL RECEIPT &amp; GCV DAT (3)'!$A$3:$A$97,A100,'WASH COAL RECEIPT &amp; GCV DAT (3)'!$B$3:$B$97)</f>
        <v>0</v>
      </c>
      <c r="C100" s="13">
        <f>SUMIF('WASH COAL RECEIPT &amp; GCV DAT (3)'!$A$3:$A$1101,A100,'WASH COAL RECEIPT &amp; GCV DAT (3)'!$C$3:$C$1101)</f>
        <v>462000609</v>
      </c>
      <c r="D100" s="66" t="str">
        <f>IFERROR(VLOOKUP(A100,'WASH COAL RECEIPT &amp; GCV DAT (3)'!A76:V199,4,0),0)</f>
        <v>20.01.2023</v>
      </c>
      <c r="E100" s="14">
        <f>IFERROR(VLOOKUP(A100,'WASH COAL RECEIPT &amp; GCV DAT (3)'!$A$2:$V$154,5,0),0)</f>
        <v>0</v>
      </c>
      <c r="F100" s="13">
        <f>SUMIF('WASH COAL RECEIPT &amp; GCV DAT (3)'!$A$3:$A$154,'MASTER DATA FILE WASH COAL  (3)'!A100,'WASH COAL RECEIPT &amp; GCV DAT (3)'!$F$3:$F$154)</f>
        <v>59</v>
      </c>
      <c r="G100" s="13" t="str">
        <f>IFERROR(VLOOKUP(A100,'WASH COAL RECEIPT &amp; GCV DAT (3)'!$A$2:$V$154,7,0),0)</f>
        <v>WCL</v>
      </c>
      <c r="H100" s="13" t="str">
        <f>IFERROR(VLOOKUP(A100,'WASH COAL RECEIPT &amp; GCV DAT (3)'!$A$2:$V$154,8,0),0)</f>
        <v>WANI</v>
      </c>
      <c r="I100" s="13">
        <f>IFERROR(VLOOKUP(A100,'WASH COAL RECEIPT &amp; GCV DAT (3)'!$A$2:$V$154,9,0),0)</f>
        <v>0</v>
      </c>
      <c r="J100" s="13" t="str">
        <f>IFERROR(VLOOKUP(A100,'WASH COAL RECEIPT &amp; GCV DAT (3)'!$A$2:$V$154,10,0),0)</f>
        <v>G10</v>
      </c>
      <c r="K100" s="15">
        <f>SUMIF('WASH COAL RECEIPT &amp; GCV DAT (3)'!$A$3:$A$154,'MASTER DATA FILE WASH COAL  (3)'!A100,'WASH COAL RECEIPT &amp; GCV DAT (3)'!$K$3:$K$154)</f>
        <v>3952.6</v>
      </c>
      <c r="L100" s="15">
        <f>SUMIF('WASH COAL RECEIPT &amp; GCV DAT (3)'!$A$3:$A$154,'MASTER DATA FILE WASH COAL  (3)'!A100,'WASH COAL RECEIPT &amp; GCV DAT (3)'!$L$3:$L$154)</f>
        <v>3952.6</v>
      </c>
      <c r="M100" s="15">
        <f t="shared" si="11"/>
        <v>0</v>
      </c>
      <c r="N100" s="67">
        <f t="shared" si="12"/>
        <v>0</v>
      </c>
      <c r="O100" s="15">
        <f>SUMIF('WASH COAL RECEIPT &amp; GCV DAT (3)'!$A$3:$A$154,'MASTER DATA FILE WASH COAL  (3)'!A100,'WASH COAL RECEIPT &amp; GCV DAT (3)'!$O$3:$O$154)</f>
        <v>3928.0777777777776</v>
      </c>
      <c r="P100" s="15">
        <f t="shared" si="13"/>
        <v>15526120.224444443</v>
      </c>
      <c r="Q100" s="15">
        <f>SUMIF('WASH COAL RECEIPT &amp; GCV DAT (3)'!$A$3:$A$154,'MASTER DATA FILE WASH COAL  (3)'!A100,'WASH COAL RECEIPT &amp; GCV DAT (3)'!$Q$3:$Q$154)</f>
        <v>2343817</v>
      </c>
      <c r="R100" s="16">
        <f>SUMIF('WASH COAL RECEIPT &amp; GCV DAT (3)'!$A$3:$A$233,'MASTER DATA FILE WASH COAL  (3)'!A100,'WASH COAL RECEIPT &amp; GCV DAT (3)'!$R$3:$R$233)+IF(H100=$J$234,($K$234*K100),0)+IF(H100=$J$235,($K$235*K100),0)</f>
        <v>19424802.228888888</v>
      </c>
      <c r="S100" s="15">
        <f t="shared" si="14"/>
        <v>4914.4366313031642</v>
      </c>
      <c r="T100" s="15">
        <f>SUMIF('WASH COAL RECEIPT &amp; GCV DAT (3)'!$A$3:$A$154,'MASTER DATA FILE WASH COAL  (3)'!A100,'WASH COAL RECEIPT &amp; GCV DAT (3)'!$T$3:$T$154)</f>
        <v>4058</v>
      </c>
      <c r="U100" s="15">
        <f t="shared" si="15"/>
        <v>16039650.799999999</v>
      </c>
      <c r="V100" s="15">
        <f>SUMIF('WASH COAL RECEIPT &amp; GCV DAT (3)'!$A$3:$A$154,'MASTER DATA FILE WASH COAL  (3)'!A100,'WASH COAL RECEIPT &amp; GCV DAT (3)'!$V$3:$V$154)</f>
        <v>3779.8978477002079</v>
      </c>
      <c r="W100" s="15">
        <f t="shared" si="16"/>
        <v>14940424.232819842</v>
      </c>
      <c r="X100" s="13">
        <f t="shared" si="17"/>
        <v>19424802.228888888</v>
      </c>
      <c r="Y100" s="13"/>
      <c r="Z100" s="13"/>
      <c r="AB100">
        <v>4053.7757129125284</v>
      </c>
      <c r="AC100" s="53">
        <f t="shared" si="18"/>
        <v>-273.87786521232056</v>
      </c>
      <c r="AE100" s="53">
        <f t="shared" si="10"/>
        <v>-273.87786521232056</v>
      </c>
      <c r="AF100">
        <v>99</v>
      </c>
      <c r="AJ100">
        <v>1384.93</v>
      </c>
      <c r="AK100" s="53">
        <f t="shared" si="19"/>
        <v>2567.67</v>
      </c>
    </row>
    <row r="101" spans="1:37" customFormat="1" ht="15.6" x14ac:dyDescent="0.3">
      <c r="A101" s="65">
        <v>140</v>
      </c>
      <c r="B101" s="57">
        <f>SUMIF('WASH COAL RECEIPT &amp; GCV DAT (3)'!$A$3:$A$97,A101,'WASH COAL RECEIPT &amp; GCV DAT (3)'!$B$3:$B$97)</f>
        <v>0</v>
      </c>
      <c r="C101" s="13">
        <f>SUMIF('WASH COAL RECEIPT &amp; GCV DAT (3)'!$A$3:$A$1101,A101,'WASH COAL RECEIPT &amp; GCV DAT (3)'!$C$3:$C$1101)</f>
        <v>462000610</v>
      </c>
      <c r="D101" s="66" t="str">
        <f>IFERROR(VLOOKUP(A101,'WASH COAL RECEIPT &amp; GCV DAT (3)'!A77:V200,4,0),0)</f>
        <v>21.01.2023</v>
      </c>
      <c r="E101" s="14">
        <f>IFERROR(VLOOKUP(A101,'WASH COAL RECEIPT &amp; GCV DAT (3)'!$A$2:$V$154,5,0),0)</f>
        <v>0</v>
      </c>
      <c r="F101" s="13">
        <f>SUMIF('WASH COAL RECEIPT &amp; GCV DAT (3)'!$A$3:$A$154,'MASTER DATA FILE WASH COAL  (3)'!A101,'WASH COAL RECEIPT &amp; GCV DAT (3)'!$F$3:$F$154)</f>
        <v>58</v>
      </c>
      <c r="G101" s="13" t="str">
        <f>IFERROR(VLOOKUP(A101,'WASH COAL RECEIPT &amp; GCV DAT (3)'!$A$2:$V$154,7,0),0)</f>
        <v>WCL</v>
      </c>
      <c r="H101" s="13" t="str">
        <f>IFERROR(VLOOKUP(A101,'WASH COAL RECEIPT &amp; GCV DAT (3)'!$A$2:$V$154,8,0),0)</f>
        <v>WANI</v>
      </c>
      <c r="I101" s="13">
        <f>IFERROR(VLOOKUP(A101,'WASH COAL RECEIPT &amp; GCV DAT (3)'!$A$2:$V$154,9,0),0)</f>
        <v>0</v>
      </c>
      <c r="J101" s="13" t="str">
        <f>IFERROR(VLOOKUP(A101,'WASH COAL RECEIPT &amp; GCV DAT (3)'!$A$2:$V$154,10,0),0)</f>
        <v>G10</v>
      </c>
      <c r="K101" s="15">
        <f>SUMIF('WASH COAL RECEIPT &amp; GCV DAT (3)'!$A$3:$A$154,'MASTER DATA FILE WASH COAL  (3)'!A101,'WASH COAL RECEIPT &amp; GCV DAT (3)'!$K$3:$K$154)</f>
        <v>3925.6</v>
      </c>
      <c r="L101" s="15">
        <f>SUMIF('WASH COAL RECEIPT &amp; GCV DAT (3)'!$A$3:$A$154,'MASTER DATA FILE WASH COAL  (3)'!A101,'WASH COAL RECEIPT &amp; GCV DAT (3)'!$L$3:$L$154)</f>
        <v>3955.18</v>
      </c>
      <c r="M101" s="15">
        <f t="shared" si="11"/>
        <v>-29.579999999999927</v>
      </c>
      <c r="N101" s="67">
        <f t="shared" si="12"/>
        <v>-145580.581148495</v>
      </c>
      <c r="O101" s="15">
        <f>SUMIF('WASH COAL RECEIPT &amp; GCV DAT (3)'!$A$3:$A$154,'MASTER DATA FILE WASH COAL  (3)'!A101,'WASH COAL RECEIPT &amp; GCV DAT (3)'!$O$3:$O$154)</f>
        <v>3928.0777777777776</v>
      </c>
      <c r="P101" s="15">
        <f t="shared" si="13"/>
        <v>15420062.124444444</v>
      </c>
      <c r="Q101" s="15">
        <f>SUMIF('WASH COAL RECEIPT &amp; GCV DAT (3)'!$A$3:$A$154,'MASTER DATA FILE WASH COAL  (3)'!A101,'WASH COAL RECEIPT &amp; GCV DAT (3)'!$Q$3:$Q$154)</f>
        <v>2355881</v>
      </c>
      <c r="R101" s="16">
        <f>SUMIF('WASH COAL RECEIPT &amp; GCV DAT (3)'!$A$3:$A$233,'MASTER DATA FILE WASH COAL  (3)'!A101,'WASH COAL RECEIPT &amp; GCV DAT (3)'!$R$3:$R$233)+IF(H101=$J$234,($K$234*K101),0)+IF(H101=$J$235,($K$235*K101),0)</f>
        <v>19320186.928888891</v>
      </c>
      <c r="S101" s="15">
        <f t="shared" si="14"/>
        <v>4921.5882741208707</v>
      </c>
      <c r="T101" s="15">
        <f>SUMIF('WASH COAL RECEIPT &amp; GCV DAT (3)'!$A$3:$A$154,'MASTER DATA FILE WASH COAL  (3)'!A101,'WASH COAL RECEIPT &amp; GCV DAT (3)'!$T$3:$T$154)</f>
        <v>4058</v>
      </c>
      <c r="U101" s="15">
        <f t="shared" si="15"/>
        <v>16050120.439999999</v>
      </c>
      <c r="V101" s="15">
        <f>SUMIF('WASH COAL RECEIPT &amp; GCV DAT (3)'!$A$3:$A$154,'MASTER DATA FILE WASH COAL  (3)'!A101,'WASH COAL RECEIPT &amp; GCV DAT (3)'!$V$3:$V$154)</f>
        <v>3796.0162341129981</v>
      </c>
      <c r="W101" s="15">
        <f t="shared" si="16"/>
        <v>15013927.488839047</v>
      </c>
      <c r="X101" s="13">
        <f t="shared" si="17"/>
        <v>19465767.510037385</v>
      </c>
      <c r="Y101" s="13"/>
      <c r="Z101" s="13"/>
      <c r="AB101">
        <v>4151.8692167966665</v>
      </c>
      <c r="AC101" s="53">
        <f t="shared" si="18"/>
        <v>-355.85298268366842</v>
      </c>
      <c r="AE101" s="53">
        <f t="shared" si="10"/>
        <v>-355.85298268366842</v>
      </c>
      <c r="AF101">
        <v>100</v>
      </c>
    </row>
    <row r="102" spans="1:37" customFormat="1" ht="15.6" x14ac:dyDescent="0.3">
      <c r="A102" s="65">
        <v>150</v>
      </c>
      <c r="B102" s="57">
        <f>SUMIF('WASH COAL RECEIPT &amp; GCV DAT (3)'!$A$3:$A$97,A102,'WASH COAL RECEIPT &amp; GCV DAT (3)'!$B$3:$B$97)</f>
        <v>0</v>
      </c>
      <c r="C102" s="13">
        <f>SUMIF('WASH COAL RECEIPT &amp; GCV DAT (3)'!$A$3:$A$1101,A102,'WASH COAL RECEIPT &amp; GCV DAT (3)'!$C$3:$C$1101)</f>
        <v>452000064</v>
      </c>
      <c r="D102" s="66" t="str">
        <f>IFERROR(VLOOKUP(A102,'WASH COAL RECEIPT &amp; GCV DAT (3)'!A77:V201,4,0),0)</f>
        <v>22.01.2023</v>
      </c>
      <c r="E102" s="14">
        <f>IFERROR(VLOOKUP(A102,'WASH COAL RECEIPT &amp; GCV DAT (3)'!$A$2:$V$154,5,0),0)</f>
        <v>0</v>
      </c>
      <c r="F102" s="13">
        <f>SUMIF('WASH COAL RECEIPT &amp; GCV DAT (3)'!$A$3:$A$154,'MASTER DATA FILE WASH COAL  (3)'!A102,'WASH COAL RECEIPT &amp; GCV DAT (3)'!$F$3:$F$154)</f>
        <v>57</v>
      </c>
      <c r="G102" s="13" t="str">
        <f>IFERROR(VLOOKUP(A102,'WASH COAL RECEIPT &amp; GCV DAT (3)'!$A$2:$V$154,7,0),0)</f>
        <v>WCL</v>
      </c>
      <c r="H102" s="13" t="str">
        <f>IFERROR(VLOOKUP(A102,'WASH COAL RECEIPT &amp; GCV DAT (3)'!$A$2:$V$154,8,0),0)</f>
        <v>WANI</v>
      </c>
      <c r="I102" s="13">
        <f>IFERROR(VLOOKUP(A102,'WASH COAL RECEIPT &amp; GCV DAT (3)'!$A$2:$V$154,9,0),0)</f>
        <v>0</v>
      </c>
      <c r="J102" s="13" t="str">
        <f>IFERROR(VLOOKUP(A102,'WASH COAL RECEIPT &amp; GCV DAT (3)'!$A$2:$V$154,10,0),0)</f>
        <v>G10</v>
      </c>
      <c r="K102" s="15">
        <f>SUMIF('WASH COAL RECEIPT &amp; GCV DAT (3)'!$A$3:$A$154,'MASTER DATA FILE WASH COAL  (3)'!A102,'WASH COAL RECEIPT &amp; GCV DAT (3)'!$K$3:$K$154)</f>
        <v>3858.8</v>
      </c>
      <c r="L102" s="15">
        <f>SUMIF('WASH COAL RECEIPT &amp; GCV DAT (3)'!$A$3:$A$154,'MASTER DATA FILE WASH COAL  (3)'!A102,'WASH COAL RECEIPT &amp; GCV DAT (3)'!$L$3:$L$154)</f>
        <v>3887.4</v>
      </c>
      <c r="M102" s="15">
        <f t="shared" si="11"/>
        <v>-28.599999999999909</v>
      </c>
      <c r="N102" s="67">
        <f t="shared" si="12"/>
        <v>-140934.44302799902</v>
      </c>
      <c r="O102" s="15">
        <f>SUMIF('WASH COAL RECEIPT &amp; GCV DAT (3)'!$A$3:$A$154,'MASTER DATA FILE WASH COAL  (3)'!A102,'WASH COAL RECEIPT &amp; GCV DAT (3)'!$O$3:$O$154)</f>
        <v>3928.0777777777776</v>
      </c>
      <c r="P102" s="15">
        <f t="shared" si="13"/>
        <v>15157666.528888889</v>
      </c>
      <c r="Q102" s="15">
        <f>SUMIF('WASH COAL RECEIPT &amp; GCV DAT (3)'!$A$3:$A$154,'MASTER DATA FILE WASH COAL  (3)'!A102,'WASH COAL RECEIPT &amp; GCV DAT (3)'!$Q$3:$Q$154)</f>
        <v>2339676</v>
      </c>
      <c r="R102" s="16">
        <f>SUMIF('WASH COAL RECEIPT &amp; GCV DAT (3)'!$A$3:$A$233,'MASTER DATA FILE WASH COAL  (3)'!A102,'WASH COAL RECEIPT &amp; GCV DAT (3)'!$R$3:$R$233)+IF(H102=$J$234,($K$234*K102),0)+IF(H102=$J$235,($K$235*K102),0)</f>
        <v>19015308.697777778</v>
      </c>
      <c r="S102" s="15">
        <f t="shared" si="14"/>
        <v>4927.77772825173</v>
      </c>
      <c r="T102" s="15">
        <f>SUMIF('WASH COAL RECEIPT &amp; GCV DAT (3)'!$A$3:$A$154,'MASTER DATA FILE WASH COAL  (3)'!A102,'WASH COAL RECEIPT &amp; GCV DAT (3)'!$T$3:$T$154)</f>
        <v>4058</v>
      </c>
      <c r="U102" s="15">
        <f t="shared" si="15"/>
        <v>15775069.200000001</v>
      </c>
      <c r="V102" s="15">
        <f>SUMIF('WASH COAL RECEIPT &amp; GCV DAT (3)'!$A$3:$A$154,'MASTER DATA FILE WASH COAL  (3)'!A102,'WASH COAL RECEIPT &amp; GCV DAT (3)'!$V$3:$V$154)</f>
        <v>3818.3605039302251</v>
      </c>
      <c r="W102" s="15">
        <f t="shared" si="16"/>
        <v>14843494.622978358</v>
      </c>
      <c r="X102" s="13">
        <f t="shared" si="17"/>
        <v>19156243.140805777</v>
      </c>
      <c r="Y102" s="13"/>
      <c r="Z102" s="13"/>
      <c r="AB102">
        <v>4125.3554842161584</v>
      </c>
      <c r="AC102" s="53">
        <f t="shared" si="18"/>
        <v>-306.99498028593325</v>
      </c>
      <c r="AE102" s="53">
        <f t="shared" si="10"/>
        <v>-306.99498028593325</v>
      </c>
      <c r="AF102">
        <v>101</v>
      </c>
    </row>
    <row r="103" spans="1:37" customFormat="1" ht="15.6" x14ac:dyDescent="0.3">
      <c r="A103" s="65">
        <v>156</v>
      </c>
      <c r="B103" s="57">
        <f>SUMIF('WASH COAL RECEIPT &amp; GCV DAT (3)'!$A$3:$A$97,A103,'WASH COAL RECEIPT &amp; GCV DAT (3)'!$B$3:$B$97)</f>
        <v>0</v>
      </c>
      <c r="C103" s="13">
        <f>SUMIF('WASH COAL RECEIPT &amp; GCV DAT (3)'!$A$3:$A$1101,A103,'WASH COAL RECEIPT &amp; GCV DAT (3)'!$C$3:$C$1101)</f>
        <v>452000065</v>
      </c>
      <c r="D103" s="66" t="str">
        <f>IFERROR(VLOOKUP(A103,'WASH COAL RECEIPT &amp; GCV DAT (3)'!A77:V202,4,0),0)</f>
        <v>24.01.2023</v>
      </c>
      <c r="E103" s="14">
        <f>IFERROR(VLOOKUP(A103,'WASH COAL RECEIPT &amp; GCV DAT (3)'!$A$2:$V$154,5,0),0)</f>
        <v>0</v>
      </c>
      <c r="F103" s="13">
        <f>SUMIF('WASH COAL RECEIPT &amp; GCV DAT (3)'!$A$3:$A$154,'MASTER DATA FILE WASH COAL  (3)'!A103,'WASH COAL RECEIPT &amp; GCV DAT (3)'!$F$3:$F$154)</f>
        <v>58</v>
      </c>
      <c r="G103" s="13" t="str">
        <f>IFERROR(VLOOKUP(A103,'WASH COAL RECEIPT &amp; GCV DAT (3)'!$A$2:$V$154,7,0),0)</f>
        <v>WCL</v>
      </c>
      <c r="H103" s="13" t="str">
        <f>IFERROR(VLOOKUP(A103,'WASH COAL RECEIPT &amp; GCV DAT (3)'!$A$2:$V$154,8,0),0)</f>
        <v>WANI</v>
      </c>
      <c r="I103" s="13">
        <f>IFERROR(VLOOKUP(A103,'WASH COAL RECEIPT &amp; GCV DAT (3)'!$A$2:$V$154,9,0),0)</f>
        <v>0</v>
      </c>
      <c r="J103" s="13" t="str">
        <f>IFERROR(VLOOKUP(A103,'WASH COAL RECEIPT &amp; GCV DAT (3)'!$A$2:$V$154,10,0),0)</f>
        <v>G10</v>
      </c>
      <c r="K103" s="15">
        <f>SUMIF('WASH COAL RECEIPT &amp; GCV DAT (3)'!$A$3:$A$154,'MASTER DATA FILE WASH COAL  (3)'!A103,'WASH COAL RECEIPT &amp; GCV DAT (3)'!$K$3:$K$154)</f>
        <v>3853.2</v>
      </c>
      <c r="L103" s="15">
        <f>SUMIF('WASH COAL RECEIPT &amp; GCV DAT (3)'!$A$3:$A$154,'MASTER DATA FILE WASH COAL  (3)'!A103,'WASH COAL RECEIPT &amp; GCV DAT (3)'!$L$3:$L$154)</f>
        <v>3886.56</v>
      </c>
      <c r="M103" s="15">
        <f t="shared" si="11"/>
        <v>-33.360000000000127</v>
      </c>
      <c r="N103" s="67">
        <f t="shared" si="12"/>
        <v>-164544.32606581607</v>
      </c>
      <c r="O103" s="15">
        <f>SUMIF('WASH COAL RECEIPT &amp; GCV DAT (3)'!$A$3:$A$154,'MASTER DATA FILE WASH COAL  (3)'!A103,'WASH COAL RECEIPT &amp; GCV DAT (3)'!$O$3:$O$154)</f>
        <v>3928.077777777778</v>
      </c>
      <c r="P103" s="15">
        <f t="shared" si="13"/>
        <v>15135669.293333333</v>
      </c>
      <c r="Q103" s="15">
        <f>SUMIF('WASH COAL RECEIPT &amp; GCV DAT (3)'!$A$3:$A$154,'MASTER DATA FILE WASH COAL  (3)'!A103,'WASH COAL RECEIPT &amp; GCV DAT (3)'!$Q$3:$Q$154)</f>
        <v>2354029</v>
      </c>
      <c r="R103" s="16">
        <f>SUMIF('WASH COAL RECEIPT &amp; GCV DAT (3)'!$A$3:$A$233,'MASTER DATA FILE WASH COAL  (3)'!A103,'WASH COAL RECEIPT &amp; GCV DAT (3)'!$R$3:$R$233)+IF(H103=$J$234,($K$234*K103),0)+IF(H103=$J$235,($K$235*K103),0)</f>
        <v>19005461.546666667</v>
      </c>
      <c r="S103" s="15">
        <f t="shared" si="14"/>
        <v>4932.3838748745638</v>
      </c>
      <c r="T103" s="15">
        <f>SUMIF('WASH COAL RECEIPT &amp; GCV DAT (3)'!$A$3:$A$154,'MASTER DATA FILE WASH COAL  (3)'!A103,'WASH COAL RECEIPT &amp; GCV DAT (3)'!$T$3:$T$154)</f>
        <v>4058</v>
      </c>
      <c r="U103" s="15">
        <f t="shared" si="15"/>
        <v>15771660.48</v>
      </c>
      <c r="V103" s="15">
        <f>SUMIF('WASH COAL RECEIPT &amp; GCV DAT (3)'!$A$3:$A$154,'MASTER DATA FILE WASH COAL  (3)'!A103,'WASH COAL RECEIPT &amp; GCV DAT (3)'!$V$3:$V$154)</f>
        <v>3872.8404115586691</v>
      </c>
      <c r="W103" s="15">
        <f t="shared" si="16"/>
        <v>15052026.629947461</v>
      </c>
      <c r="X103" s="13">
        <f t="shared" si="17"/>
        <v>19170005.872732483</v>
      </c>
      <c r="Y103" s="13"/>
      <c r="Z103" s="13"/>
      <c r="AB103">
        <v>4042.1610350727119</v>
      </c>
      <c r="AC103" s="53">
        <f t="shared" si="18"/>
        <v>-169.32062351404284</v>
      </c>
      <c r="AE103" s="53">
        <f t="shared" si="10"/>
        <v>-169.32062351404284</v>
      </c>
      <c r="AF103">
        <v>102</v>
      </c>
    </row>
    <row r="104" spans="1:37" customFormat="1" ht="15.6" x14ac:dyDescent="0.3">
      <c r="A104" s="65">
        <v>167</v>
      </c>
      <c r="B104" s="57">
        <f>SUMIF('WASH COAL RECEIPT &amp; GCV DAT (3)'!$A$3:$A$97,A104,'WASH COAL RECEIPT &amp; GCV DAT (3)'!$B$3:$B$97)</f>
        <v>0</v>
      </c>
      <c r="C104" s="13">
        <f>SUMIF('WASH COAL RECEIPT &amp; GCV DAT (3)'!$A$3:$A$1101,A104,'WASH COAL RECEIPT &amp; GCV DAT (3)'!$C$3:$C$1101)</f>
        <v>452000066</v>
      </c>
      <c r="D104" s="66" t="str">
        <f>IFERROR(VLOOKUP(A104,'WASH COAL RECEIPT &amp; GCV DAT (3)'!A77:V203,4,0),0)</f>
        <v>25.01.2023</v>
      </c>
      <c r="E104" s="14">
        <f>IFERROR(VLOOKUP(A104,'WASH COAL RECEIPT &amp; GCV DAT (3)'!$A$2:$V$154,5,0),0)</f>
        <v>0</v>
      </c>
      <c r="F104" s="13">
        <f>SUMIF('WASH COAL RECEIPT &amp; GCV DAT (3)'!$A$3:$A$154,'MASTER DATA FILE WASH COAL  (3)'!A104,'WASH COAL RECEIPT &amp; GCV DAT (3)'!$F$3:$F$154)</f>
        <v>59</v>
      </c>
      <c r="G104" s="13" t="str">
        <f>IFERROR(VLOOKUP(A104,'WASH COAL RECEIPT &amp; GCV DAT (3)'!$A$2:$V$154,7,0),0)</f>
        <v>WCL</v>
      </c>
      <c r="H104" s="13" t="str">
        <f>IFERROR(VLOOKUP(A104,'WASH COAL RECEIPT &amp; GCV DAT (3)'!$A$2:$V$154,8,0),0)</f>
        <v>WANI</v>
      </c>
      <c r="I104" s="13">
        <f>IFERROR(VLOOKUP(A104,'WASH COAL RECEIPT &amp; GCV DAT (3)'!$A$2:$V$154,9,0),0)</f>
        <v>0</v>
      </c>
      <c r="J104" s="13" t="str">
        <f>IFERROR(VLOOKUP(A104,'WASH COAL RECEIPT &amp; GCV DAT (3)'!$A$2:$V$154,10,0),0)</f>
        <v>G10</v>
      </c>
      <c r="K104" s="15">
        <f>SUMIF('WASH COAL RECEIPT &amp; GCV DAT (3)'!$A$3:$A$154,'MASTER DATA FILE WASH COAL  (3)'!A104,'WASH COAL RECEIPT &amp; GCV DAT (3)'!$K$3:$K$154)</f>
        <v>3921.05</v>
      </c>
      <c r="L104" s="15">
        <f>SUMIF('WASH COAL RECEIPT &amp; GCV DAT (3)'!$A$3:$A$154,'MASTER DATA FILE WASH COAL  (3)'!A104,'WASH COAL RECEIPT &amp; GCV DAT (3)'!$L$3:$L$154)</f>
        <v>3957.75</v>
      </c>
      <c r="M104" s="15">
        <f t="shared" si="11"/>
        <v>-36.699999999999818</v>
      </c>
      <c r="N104" s="67">
        <f t="shared" si="12"/>
        <v>-180565.78121530564</v>
      </c>
      <c r="O104" s="15">
        <f>SUMIF('WASH COAL RECEIPT &amp; GCV DAT (3)'!$A$3:$A$154,'MASTER DATA FILE WASH COAL  (3)'!A104,'WASH COAL RECEIPT &amp; GCV DAT (3)'!$O$3:$O$154)</f>
        <v>3928.077777777778</v>
      </c>
      <c r="P104" s="15">
        <f t="shared" si="13"/>
        <v>15402189.370555557</v>
      </c>
      <c r="Q104" s="15">
        <f>SUMIF('WASH COAL RECEIPT &amp; GCV DAT (3)'!$A$3:$A$154,'MASTER DATA FILE WASH COAL  (3)'!A104,'WASH COAL RECEIPT &amp; GCV DAT (3)'!$Q$3:$Q$154)</f>
        <v>2347113</v>
      </c>
      <c r="R104" s="16">
        <f>SUMIF('WASH COAL RECEIPT &amp; GCV DAT (3)'!$A$3:$A$233,'MASTER DATA FILE WASH COAL  (3)'!A104,'WASH COAL RECEIPT &amp; GCV DAT (3)'!$R$3:$R$233)+IF(H104=$J$234,($K$234*K104),0)+IF(H104=$J$235,($K$235*K104),0)</f>
        <v>19291756.306111112</v>
      </c>
      <c r="S104" s="15">
        <f t="shared" si="14"/>
        <v>4920.0485344770177</v>
      </c>
      <c r="T104" s="15">
        <f>SUMIF('WASH COAL RECEIPT &amp; GCV DAT (3)'!$A$3:$A$154,'MASTER DATA FILE WASH COAL  (3)'!A104,'WASH COAL RECEIPT &amp; GCV DAT (3)'!$T$3:$T$154)</f>
        <v>4058</v>
      </c>
      <c r="U104" s="15">
        <f t="shared" si="15"/>
        <v>16060549.5</v>
      </c>
      <c r="V104" s="15">
        <f>SUMIF('WASH COAL RECEIPT &amp; GCV DAT (3)'!$A$3:$A$154,'MASTER DATA FILE WASH COAL  (3)'!A104,'WASH COAL RECEIPT &amp; GCV DAT (3)'!$V$3:$V$154)</f>
        <v>3768.5474325500441</v>
      </c>
      <c r="W104" s="15">
        <f t="shared" si="16"/>
        <v>14914968.601174938</v>
      </c>
      <c r="X104" s="13">
        <f t="shared" si="17"/>
        <v>19472322.087326419</v>
      </c>
      <c r="Y104" s="13"/>
      <c r="Z104" s="13"/>
      <c r="AB104">
        <v>3918.7056813327636</v>
      </c>
      <c r="AC104" s="53">
        <f t="shared" si="18"/>
        <v>-150.15824878271951</v>
      </c>
      <c r="AE104" s="53">
        <f t="shared" si="10"/>
        <v>-150.15824878271951</v>
      </c>
      <c r="AF104">
        <v>103</v>
      </c>
    </row>
    <row r="105" spans="1:37" customFormat="1" ht="15.6" x14ac:dyDescent="0.3">
      <c r="A105" s="65">
        <v>172</v>
      </c>
      <c r="B105" s="57">
        <f>SUMIF('WASH COAL RECEIPT &amp; GCV DAT (3)'!$A$3:$A$97,A105,'WASH COAL RECEIPT &amp; GCV DAT (3)'!$B$3:$B$97)</f>
        <v>0</v>
      </c>
      <c r="C105" s="13">
        <f>SUMIF('WASH COAL RECEIPT &amp; GCV DAT (3)'!$A$3:$A$1101,A105,'WASH COAL RECEIPT &amp; GCV DAT (3)'!$C$3:$C$1101)</f>
        <v>462000612</v>
      </c>
      <c r="D105" s="66" t="str">
        <f>IFERROR(VLOOKUP(A105,'WASH COAL RECEIPT &amp; GCV DAT (3)'!A77:V204,4,0),0)</f>
        <v>26.01.2023</v>
      </c>
      <c r="E105" s="14">
        <f>IFERROR(VLOOKUP(A105,'WASH COAL RECEIPT &amp; GCV DAT (3)'!$A$2:$V$154,5,0),0)</f>
        <v>0</v>
      </c>
      <c r="F105" s="13">
        <f>SUMIF('WASH COAL RECEIPT &amp; GCV DAT (3)'!$A$3:$A$154,'MASTER DATA FILE WASH COAL  (3)'!A105,'WASH COAL RECEIPT &amp; GCV DAT (3)'!$F$3:$F$154)</f>
        <v>59</v>
      </c>
      <c r="G105" s="13" t="str">
        <f>IFERROR(VLOOKUP(A105,'WASH COAL RECEIPT &amp; GCV DAT (3)'!$A$2:$V$154,7,0),0)</f>
        <v>WCL</v>
      </c>
      <c r="H105" s="13" t="str">
        <f>IFERROR(VLOOKUP(A105,'WASH COAL RECEIPT &amp; GCV DAT (3)'!$A$2:$V$154,8,0),0)</f>
        <v>WANI</v>
      </c>
      <c r="I105" s="13">
        <f>IFERROR(VLOOKUP(A105,'WASH COAL RECEIPT &amp; GCV DAT (3)'!$A$2:$V$154,9,0),0)</f>
        <v>0</v>
      </c>
      <c r="J105" s="13" t="str">
        <f>IFERROR(VLOOKUP(A105,'WASH COAL RECEIPT &amp; GCV DAT (3)'!$A$2:$V$154,10,0),0)</f>
        <v>G10</v>
      </c>
      <c r="K105" s="15">
        <f>SUMIF('WASH COAL RECEIPT &amp; GCV DAT (3)'!$A$3:$A$154,'MASTER DATA FILE WASH COAL  (3)'!A105,'WASH COAL RECEIPT &amp; GCV DAT (3)'!$K$3:$K$154)</f>
        <v>3945.46</v>
      </c>
      <c r="L105" s="15">
        <f>SUMIF('WASH COAL RECEIPT &amp; GCV DAT (3)'!$A$3:$A$154,'MASTER DATA FILE WASH COAL  (3)'!A105,'WASH COAL RECEIPT &amp; GCV DAT (3)'!$L$3:$L$154)</f>
        <v>3984.65</v>
      </c>
      <c r="M105" s="15">
        <f t="shared" si="11"/>
        <v>-39.190000000000055</v>
      </c>
      <c r="N105" s="67">
        <f t="shared" si="12"/>
        <v>-192818.38416294928</v>
      </c>
      <c r="O105" s="15">
        <f>SUMIF('WASH COAL RECEIPT &amp; GCV DAT (3)'!$A$3:$A$154,'MASTER DATA FILE WASH COAL  (3)'!A105,'WASH COAL RECEIPT &amp; GCV DAT (3)'!$O$3:$O$154)</f>
        <v>3928.0777777777771</v>
      </c>
      <c r="P105" s="15">
        <f t="shared" si="13"/>
        <v>15498073.749111108</v>
      </c>
      <c r="Q105" s="15">
        <f>SUMIF('WASH COAL RECEIPT &amp; GCV DAT (3)'!$A$3:$A$154,'MASTER DATA FILE WASH COAL  (3)'!A105,'WASH COAL RECEIPT &amp; GCV DAT (3)'!$Q$3:$Q$154)</f>
        <v>2361894</v>
      </c>
      <c r="R105" s="16">
        <f>SUMIF('WASH COAL RECEIPT &amp; GCV DAT (3)'!$A$3:$A$233,'MASTER DATA FILE WASH COAL  (3)'!A105,'WASH COAL RECEIPT &amp; GCV DAT (3)'!$R$3:$R$233)+IF(H105=$J$234,($K$234*K105),0)+IF(H105=$J$235,($K$235*K105),0)</f>
        <v>19412024.036222219</v>
      </c>
      <c r="S105" s="15">
        <f t="shared" si="14"/>
        <v>4920.0914560589181</v>
      </c>
      <c r="T105" s="15">
        <f>SUMIF('WASH COAL RECEIPT &amp; GCV DAT (3)'!$A$3:$A$154,'MASTER DATA FILE WASH COAL  (3)'!A105,'WASH COAL RECEIPT &amp; GCV DAT (3)'!$T$3:$T$154)</f>
        <v>4058</v>
      </c>
      <c r="U105" s="15">
        <f t="shared" si="15"/>
        <v>16169709.700000001</v>
      </c>
      <c r="V105" s="15">
        <f>SUMIF('WASH COAL RECEIPT &amp; GCV DAT (3)'!$A$3:$A$154,'MASTER DATA FILE WASH COAL  (3)'!A105,'WASH COAL RECEIPT &amp; GCV DAT (3)'!$V$3:$V$154)</f>
        <v>3872.9439293598234</v>
      </c>
      <c r="W105" s="15">
        <f t="shared" si="16"/>
        <v>15432326.028123621</v>
      </c>
      <c r="X105" s="13">
        <f t="shared" si="17"/>
        <v>19604842.420385167</v>
      </c>
      <c r="Y105" s="13"/>
      <c r="Z105" s="13"/>
      <c r="AB105">
        <v>4067.2332799999999</v>
      </c>
      <c r="AC105" s="53">
        <f t="shared" si="18"/>
        <v>-194.28935064017651</v>
      </c>
      <c r="AE105" s="53">
        <f t="shared" si="10"/>
        <v>-194.28935064017651</v>
      </c>
      <c r="AF105">
        <v>104</v>
      </c>
    </row>
    <row r="106" spans="1:37" customFormat="1" ht="15.6" x14ac:dyDescent="0.3">
      <c r="A106" s="65">
        <v>175</v>
      </c>
      <c r="B106" s="57">
        <f>SUMIF('WASH COAL RECEIPT &amp; GCV DAT (3)'!$A$3:$A$97,A106,'WASH COAL RECEIPT &amp; GCV DAT (3)'!$B$3:$B$97)</f>
        <v>0</v>
      </c>
      <c r="C106" s="13">
        <f>SUMIF('WASH COAL RECEIPT &amp; GCV DAT (3)'!$A$3:$A$1101,A106,'WASH COAL RECEIPT &amp; GCV DAT (3)'!$C$3:$C$1101)</f>
        <v>452000067</v>
      </c>
      <c r="D106" s="66" t="str">
        <f>IFERROR(VLOOKUP(A106,'WASH COAL RECEIPT &amp; GCV DAT (3)'!A77:V205,4,0),0)</f>
        <v>27.01.2023</v>
      </c>
      <c r="E106" s="14">
        <f>IFERROR(VLOOKUP(A106,'WASH COAL RECEIPT &amp; GCV DAT (3)'!$A$2:$V$154,5,0),0)</f>
        <v>0</v>
      </c>
      <c r="F106" s="13">
        <f>SUMIF('WASH COAL RECEIPT &amp; GCV DAT (3)'!$A$3:$A$154,'MASTER DATA FILE WASH COAL  (3)'!A106,'WASH COAL RECEIPT &amp; GCV DAT (3)'!$F$3:$F$154)</f>
        <v>58</v>
      </c>
      <c r="G106" s="13" t="str">
        <f>IFERROR(VLOOKUP(A106,'WASH COAL RECEIPT &amp; GCV DAT (3)'!$A$2:$V$154,7,0),0)</f>
        <v>WCL</v>
      </c>
      <c r="H106" s="13" t="str">
        <f>IFERROR(VLOOKUP(A106,'WASH COAL RECEIPT &amp; GCV DAT (3)'!$A$2:$V$154,8,0),0)</f>
        <v>WANI</v>
      </c>
      <c r="I106" s="13">
        <f>IFERROR(VLOOKUP(A106,'WASH COAL RECEIPT &amp; GCV DAT (3)'!$A$2:$V$154,9,0),0)</f>
        <v>0</v>
      </c>
      <c r="J106" s="13" t="str">
        <f>IFERROR(VLOOKUP(A106,'WASH COAL RECEIPT &amp; GCV DAT (3)'!$A$2:$V$154,10,0),0)</f>
        <v>G10</v>
      </c>
      <c r="K106" s="15">
        <f>SUMIF('WASH COAL RECEIPT &amp; GCV DAT (3)'!$A$3:$A$154,'MASTER DATA FILE WASH COAL  (3)'!A106,'WASH COAL RECEIPT &amp; GCV DAT (3)'!$K$3:$K$154)</f>
        <v>3845.95</v>
      </c>
      <c r="L106" s="15">
        <f>SUMIF('WASH COAL RECEIPT &amp; GCV DAT (3)'!$A$3:$A$154,'MASTER DATA FILE WASH COAL  (3)'!A106,'WASH COAL RECEIPT &amp; GCV DAT (3)'!$L$3:$L$154)</f>
        <v>3845.95</v>
      </c>
      <c r="M106" s="15">
        <f t="shared" si="11"/>
        <v>0</v>
      </c>
      <c r="N106" s="67">
        <f t="shared" si="12"/>
        <v>0</v>
      </c>
      <c r="O106" s="15">
        <f>SUMIF('WASH COAL RECEIPT &amp; GCV DAT (3)'!$A$3:$A$154,'MASTER DATA FILE WASH COAL  (3)'!A106,'WASH COAL RECEIPT &amp; GCV DAT (3)'!$O$3:$O$154)</f>
        <v>3928.0777777777776</v>
      </c>
      <c r="P106" s="15">
        <f t="shared" si="13"/>
        <v>15107190.729444442</v>
      </c>
      <c r="Q106" s="15">
        <f>SUMIF('WASH COAL RECEIPT &amp; GCV DAT (3)'!$A$3:$A$154,'MASTER DATA FILE WASH COAL  (3)'!A106,'WASH COAL RECEIPT &amp; GCV DAT (3)'!$Q$3:$Q$154)</f>
        <v>2354029</v>
      </c>
      <c r="R106" s="16">
        <f>SUMIF('WASH COAL RECEIPT &amp; GCV DAT (3)'!$A$3:$A$233,'MASTER DATA FILE WASH COAL  (3)'!A106,'WASH COAL RECEIPT &amp; GCV DAT (3)'!$R$3:$R$233)+IF(H106=$J$234,($K$234*K106),0)+IF(H106=$J$235,($K$235*K106),0)</f>
        <v>18974130.993888885</v>
      </c>
      <c r="S106" s="15">
        <f t="shared" si="14"/>
        <v>4933.5355357945073</v>
      </c>
      <c r="T106" s="15">
        <f>SUMIF('WASH COAL RECEIPT &amp; GCV DAT (3)'!$A$3:$A$154,'MASTER DATA FILE WASH COAL  (3)'!A106,'WASH COAL RECEIPT &amp; GCV DAT (3)'!$T$3:$T$154)</f>
        <v>4058</v>
      </c>
      <c r="U106" s="15">
        <f t="shared" si="15"/>
        <v>15606865.1</v>
      </c>
      <c r="V106" s="15">
        <f>SUMIF('WASH COAL RECEIPT &amp; GCV DAT (3)'!$A$3:$A$154,'MASTER DATA FILE WASH COAL  (3)'!A106,'WASH COAL RECEIPT &amp; GCV DAT (3)'!$V$3:$V$154)</f>
        <v>3972.2709997840639</v>
      </c>
      <c r="W106" s="15">
        <f t="shared" si="16"/>
        <v>15277155.65161952</v>
      </c>
      <c r="X106" s="13">
        <f t="shared" si="17"/>
        <v>18974130.993888885</v>
      </c>
      <c r="Y106" s="13"/>
      <c r="Z106" s="13"/>
      <c r="AB106">
        <v>4145.1839289535637</v>
      </c>
      <c r="AC106" s="53">
        <f t="shared" si="18"/>
        <v>-172.91292916949988</v>
      </c>
      <c r="AE106" s="53">
        <f t="shared" si="10"/>
        <v>-172.91292916949988</v>
      </c>
      <c r="AF106">
        <v>105</v>
      </c>
    </row>
    <row r="107" spans="1:37" customFormat="1" ht="15.6" x14ac:dyDescent="0.3">
      <c r="A107" s="65">
        <v>183</v>
      </c>
      <c r="B107" s="57">
        <f>SUMIF('WASH COAL RECEIPT &amp; GCV DAT (3)'!$A$3:$A$97,A107,'WASH COAL RECEIPT &amp; GCV DAT (3)'!$B$3:$B$97)</f>
        <v>0</v>
      </c>
      <c r="C107" s="13">
        <f>SUMIF('WASH COAL RECEIPT &amp; GCV DAT (3)'!$A$3:$A$1101,A107,'WASH COAL RECEIPT &amp; GCV DAT (3)'!$C$3:$C$1101)</f>
        <v>452000068</v>
      </c>
      <c r="D107" s="66" t="str">
        <f>IFERROR(VLOOKUP(A107,'WASH COAL RECEIPT &amp; GCV DAT (3)'!A77:V206,4,0),0)</f>
        <v>28.01.2023</v>
      </c>
      <c r="E107" s="14">
        <f>IFERROR(VLOOKUP(A107,'WASH COAL RECEIPT &amp; GCV DAT (3)'!$A$2:$V$154,5,0),0)</f>
        <v>0</v>
      </c>
      <c r="F107" s="13">
        <f>SUMIF('WASH COAL RECEIPT &amp; GCV DAT (3)'!$A$3:$A$154,'MASTER DATA FILE WASH COAL  (3)'!A107,'WASH COAL RECEIPT &amp; GCV DAT (3)'!$F$3:$F$154)</f>
        <v>59</v>
      </c>
      <c r="G107" s="13" t="str">
        <f>IFERROR(VLOOKUP(A107,'WASH COAL RECEIPT &amp; GCV DAT (3)'!$A$2:$V$154,7,0),0)</f>
        <v>WCL</v>
      </c>
      <c r="H107" s="13" t="str">
        <f>IFERROR(VLOOKUP(A107,'WASH COAL RECEIPT &amp; GCV DAT (3)'!$A$2:$V$154,8,0),0)</f>
        <v>WANI</v>
      </c>
      <c r="I107" s="13">
        <f>IFERROR(VLOOKUP(A107,'WASH COAL RECEIPT &amp; GCV DAT (3)'!$A$2:$V$154,9,0),0)</f>
        <v>0</v>
      </c>
      <c r="J107" s="13" t="str">
        <f>IFERROR(VLOOKUP(A107,'WASH COAL RECEIPT &amp; GCV DAT (3)'!$A$2:$V$154,10,0),0)</f>
        <v>G10</v>
      </c>
      <c r="K107" s="15">
        <f>SUMIF('WASH COAL RECEIPT &amp; GCV DAT (3)'!$A$3:$A$154,'MASTER DATA FILE WASH COAL  (3)'!A107,'WASH COAL RECEIPT &amp; GCV DAT (3)'!$K$3:$K$154)</f>
        <v>3983</v>
      </c>
      <c r="L107" s="15">
        <f>SUMIF('WASH COAL RECEIPT &amp; GCV DAT (3)'!$A$3:$A$154,'MASTER DATA FILE WASH COAL  (3)'!A107,'WASH COAL RECEIPT &amp; GCV DAT (3)'!$L$3:$L$154)</f>
        <v>4020.17</v>
      </c>
      <c r="M107" s="15">
        <f t="shared" si="11"/>
        <v>-37.170000000000073</v>
      </c>
      <c r="N107" s="67">
        <f t="shared" si="12"/>
        <v>-182979.77681370865</v>
      </c>
      <c r="O107" s="15">
        <f>SUMIF('WASH COAL RECEIPT &amp; GCV DAT (3)'!$A$3:$A$154,'MASTER DATA FILE WASH COAL  (3)'!A107,'WASH COAL RECEIPT &amp; GCV DAT (3)'!$O$3:$O$154)</f>
        <v>3928.0777777777776</v>
      </c>
      <c r="P107" s="15">
        <f t="shared" si="13"/>
        <v>15645533.788888888</v>
      </c>
      <c r="Q107" s="15">
        <f>SUMIF('WASH COAL RECEIPT &amp; GCV DAT (3)'!$A$3:$A$154,'MASTER DATA FILE WASH COAL  (3)'!A107,'WASH COAL RECEIPT &amp; GCV DAT (3)'!$Q$3:$Q$154)</f>
        <v>2395080</v>
      </c>
      <c r="R107" s="16">
        <f>SUMIF('WASH COAL RECEIPT &amp; GCV DAT (3)'!$A$3:$A$233,'MASTER DATA FILE WASH COAL  (3)'!A107,'WASH COAL RECEIPT &amp; GCV DAT (3)'!$R$3:$R$233)+IF(H107=$J$234,($K$234*K107),0)+IF(H107=$J$235,($K$235*K107),0)</f>
        <v>19607437.477777779</v>
      </c>
      <c r="S107" s="15">
        <f t="shared" si="14"/>
        <v>4922.7811894998194</v>
      </c>
      <c r="T107" s="15">
        <f>SUMIF('WASH COAL RECEIPT &amp; GCV DAT (3)'!$A$3:$A$154,'MASTER DATA FILE WASH COAL  (3)'!A107,'WASH COAL RECEIPT &amp; GCV DAT (3)'!$T$3:$T$154)</f>
        <v>4058</v>
      </c>
      <c r="U107" s="15">
        <f t="shared" si="15"/>
        <v>16313849.859999999</v>
      </c>
      <c r="V107" s="15">
        <f>SUMIF('WASH COAL RECEIPT &amp; GCV DAT (3)'!$A$3:$A$154,'MASTER DATA FILE WASH COAL  (3)'!A107,'WASH COAL RECEIPT &amp; GCV DAT (3)'!$V$3:$V$154)</f>
        <v>3965.1332462442851</v>
      </c>
      <c r="W107" s="15">
        <f t="shared" si="16"/>
        <v>15940509.722553888</v>
      </c>
      <c r="X107" s="13">
        <f t="shared" si="17"/>
        <v>19790417.254591491</v>
      </c>
      <c r="Y107" s="13"/>
      <c r="Z107" s="13"/>
      <c r="AB107">
        <v>3986.6197032767636</v>
      </c>
      <c r="AC107" s="53">
        <f t="shared" si="18"/>
        <v>-21.486457032478484</v>
      </c>
      <c r="AE107" s="53">
        <f t="shared" si="10"/>
        <v>-21.486457032478484</v>
      </c>
      <c r="AF107">
        <v>106</v>
      </c>
    </row>
    <row r="108" spans="1:37" customFormat="1" ht="15.6" x14ac:dyDescent="0.3">
      <c r="A108" s="65">
        <v>188</v>
      </c>
      <c r="B108" s="57">
        <f>SUMIF('WASH COAL RECEIPT &amp; GCV DAT (3)'!$A$3:$A$97,A108,'WASH COAL RECEIPT &amp; GCV DAT (3)'!$B$3:$B$97)</f>
        <v>0</v>
      </c>
      <c r="C108" s="13">
        <f>SUMIF('WASH COAL RECEIPT &amp; GCV DAT (3)'!$A$3:$A$1101,A108,'WASH COAL RECEIPT &amp; GCV DAT (3)'!$C$3:$C$1101)</f>
        <v>462000047</v>
      </c>
      <c r="D108" s="66" t="str">
        <f>IFERROR(VLOOKUP(A108,'WASH COAL RECEIPT &amp; GCV DAT (3)'!A77:V207,4,0),0)</f>
        <v>29.01.2023</v>
      </c>
      <c r="E108" s="14">
        <f>IFERROR(VLOOKUP(A108,'WASH COAL RECEIPT &amp; GCV DAT (3)'!$A$2:$V$154,5,0),0)</f>
        <v>0</v>
      </c>
      <c r="F108" s="13">
        <f>SUMIF('WASH COAL RECEIPT &amp; GCV DAT (3)'!$A$3:$A$154,'MASTER DATA FILE WASH COAL  (3)'!A108,'WASH COAL RECEIPT &amp; GCV DAT (3)'!$F$3:$F$154)</f>
        <v>59</v>
      </c>
      <c r="G108" s="13" t="str">
        <f>IFERROR(VLOOKUP(A108,'WASH COAL RECEIPT &amp; GCV DAT (3)'!$A$2:$V$154,7,0),0)</f>
        <v>WCL</v>
      </c>
      <c r="H108" s="13" t="str">
        <f>IFERROR(VLOOKUP(A108,'WASH COAL RECEIPT &amp; GCV DAT (3)'!$A$2:$V$154,8,0),0)</f>
        <v>RNGS</v>
      </c>
      <c r="I108" s="13">
        <f>IFERROR(VLOOKUP(A108,'WASH COAL RECEIPT &amp; GCV DAT (3)'!$A$2:$V$154,9,0),0)</f>
        <v>0</v>
      </c>
      <c r="J108" s="13" t="str">
        <f>IFERROR(VLOOKUP(A108,'WASH COAL RECEIPT &amp; GCV DAT (3)'!$A$2:$V$154,10,0),0)</f>
        <v>G11</v>
      </c>
      <c r="K108" s="15">
        <f>SUMIF('WASH COAL RECEIPT &amp; GCV DAT (3)'!$A$3:$A$154,'MASTER DATA FILE WASH COAL  (3)'!A108,'WASH COAL RECEIPT &amp; GCV DAT (3)'!$K$3:$K$154)</f>
        <v>3697.81</v>
      </c>
      <c r="L108" s="15">
        <f>SUMIF('WASH COAL RECEIPT &amp; GCV DAT (3)'!$A$3:$A$154,'MASTER DATA FILE WASH COAL  (3)'!A108,'WASH COAL RECEIPT &amp; GCV DAT (3)'!$L$3:$L$154)</f>
        <v>3697.81</v>
      </c>
      <c r="M108" s="15">
        <f t="shared" si="11"/>
        <v>0</v>
      </c>
      <c r="N108" s="67">
        <f t="shared" si="12"/>
        <v>0</v>
      </c>
      <c r="O108" s="15">
        <f>SUMIF('WASH COAL RECEIPT &amp; GCV DAT (3)'!$A$3:$A$154,'MASTER DATA FILE WASH COAL  (3)'!A108,'WASH COAL RECEIPT &amp; GCV DAT (3)'!$O$3:$O$154)</f>
        <v>4031.0117647058823</v>
      </c>
      <c r="P108" s="15">
        <f t="shared" si="13"/>
        <v>14905915.613647059</v>
      </c>
      <c r="Q108" s="15">
        <f>SUMIF('WASH COAL RECEIPT &amp; GCV DAT (3)'!$A$3:$A$154,'MASTER DATA FILE WASH COAL  (3)'!A108,'WASH COAL RECEIPT &amp; GCV DAT (3)'!$Q$3:$Q$154)</f>
        <v>2349275</v>
      </c>
      <c r="R108" s="16">
        <f>SUMIF('WASH COAL RECEIPT &amp; GCV DAT (3)'!$A$3:$A$233,'MASTER DATA FILE WASH COAL  (3)'!A108,'WASH COAL RECEIPT &amp; GCV DAT (3)'!$R$3:$R$233)+IF(H108=$J$234,($K$234*K108),0)+IF(H108=$J$235,($K$235*K108),0)</f>
        <v>18776208.625764705</v>
      </c>
      <c r="S108" s="15">
        <f t="shared" si="14"/>
        <v>5077.6564035915053</v>
      </c>
      <c r="T108" s="15">
        <f>SUMIF('WASH COAL RECEIPT &amp; GCV DAT (3)'!$A$3:$A$154,'MASTER DATA FILE WASH COAL  (3)'!A108,'WASH COAL RECEIPT &amp; GCV DAT (3)'!$T$3:$T$154)</f>
        <v>4058</v>
      </c>
      <c r="U108" s="15">
        <f t="shared" si="15"/>
        <v>15005712.98</v>
      </c>
      <c r="V108" s="15">
        <f>SUMIF('WASH COAL RECEIPT &amp; GCV DAT (3)'!$A$3:$A$154,'MASTER DATA FILE WASH COAL  (3)'!A108,'WASH COAL RECEIPT &amp; GCV DAT (3)'!$V$3:$V$154)</f>
        <v>3806.4442613948386</v>
      </c>
      <c r="W108" s="15">
        <f t="shared" si="16"/>
        <v>14075507.654228447</v>
      </c>
      <c r="X108" s="13">
        <f t="shared" si="17"/>
        <v>18776208.625764705</v>
      </c>
      <c r="Y108" s="13"/>
      <c r="Z108" s="13"/>
      <c r="AB108">
        <v>4083.8381676121153</v>
      </c>
      <c r="AC108" s="53">
        <f t="shared" si="18"/>
        <v>-277.39390621727671</v>
      </c>
      <c r="AE108" s="53">
        <f t="shared" si="10"/>
        <v>-277.39390621727671</v>
      </c>
      <c r="AF108">
        <v>107</v>
      </c>
    </row>
    <row r="109" spans="1:37" customFormat="1" ht="15.6" x14ac:dyDescent="0.3">
      <c r="A109" s="65">
        <v>194</v>
      </c>
      <c r="B109" s="57">
        <f>SUMIF('WASH COAL RECEIPT &amp; GCV DAT (3)'!$A$3:$A$97,A109,'WASH COAL RECEIPT &amp; GCV DAT (3)'!$B$3:$B$97)</f>
        <v>0</v>
      </c>
      <c r="C109" s="13">
        <f>SUMIF('WASH COAL RECEIPT &amp; GCV DAT (3)'!$A$3:$A$1101,A109,'WASH COAL RECEIPT &amp; GCV DAT (3)'!$C$3:$C$1101)</f>
        <v>452000002</v>
      </c>
      <c r="D109" s="66" t="str">
        <f>IFERROR(VLOOKUP(A109,'WASH COAL RECEIPT &amp; GCV DAT (3)'!A77:V208,4,0),0)</f>
        <v>30.01.2023</v>
      </c>
      <c r="E109" s="14">
        <f>IFERROR(VLOOKUP(A109,'WASH COAL RECEIPT &amp; GCV DAT (3)'!$A$2:$V$154,5,0),0)</f>
        <v>0</v>
      </c>
      <c r="F109" s="13">
        <f>SUMIF('WASH COAL RECEIPT &amp; GCV DAT (3)'!$A$3:$A$154,'MASTER DATA FILE WASH COAL  (3)'!A109,'WASH COAL RECEIPT &amp; GCV DAT (3)'!$F$3:$F$154)</f>
        <v>59</v>
      </c>
      <c r="G109" s="13" t="str">
        <f>IFERROR(VLOOKUP(A109,'WASH COAL RECEIPT &amp; GCV DAT (3)'!$A$2:$V$154,7,0),0)</f>
        <v>WCL</v>
      </c>
      <c r="H109" s="13" t="str">
        <f>IFERROR(VLOOKUP(A109,'WASH COAL RECEIPT &amp; GCV DAT (3)'!$A$2:$V$154,8,0),0)</f>
        <v>RNGS</v>
      </c>
      <c r="I109" s="13">
        <f>IFERROR(VLOOKUP(A109,'WASH COAL RECEIPT &amp; GCV DAT (3)'!$A$2:$V$154,9,0),0)</f>
        <v>0</v>
      </c>
      <c r="J109" s="13" t="str">
        <f>IFERROR(VLOOKUP(A109,'WASH COAL RECEIPT &amp; GCV DAT (3)'!$A$2:$V$154,10,0),0)</f>
        <v>G11</v>
      </c>
      <c r="K109" s="15">
        <f>SUMIF('WASH COAL RECEIPT &amp; GCV DAT (3)'!$A$3:$A$154,'MASTER DATA FILE WASH COAL  (3)'!A109,'WASH COAL RECEIPT &amp; GCV DAT (3)'!$K$3:$K$154)</f>
        <v>3719.7</v>
      </c>
      <c r="L109" s="15">
        <f>SUMIF('WASH COAL RECEIPT &amp; GCV DAT (3)'!$A$3:$A$154,'MASTER DATA FILE WASH COAL  (3)'!A109,'WASH COAL RECEIPT &amp; GCV DAT (3)'!$L$3:$L$154)</f>
        <v>3719.7</v>
      </c>
      <c r="M109" s="15">
        <f t="shared" si="11"/>
        <v>0</v>
      </c>
      <c r="N109" s="67">
        <f t="shared" si="12"/>
        <v>0</v>
      </c>
      <c r="O109" s="15">
        <f>SUMIF('WASH COAL RECEIPT &amp; GCV DAT (3)'!$A$3:$A$154,'MASTER DATA FILE WASH COAL  (3)'!A109,'WASH COAL RECEIPT &amp; GCV DAT (3)'!$O$3:$O$154)</f>
        <v>4031.0117647058823</v>
      </c>
      <c r="P109" s="15">
        <f t="shared" si="13"/>
        <v>14994154.46117647</v>
      </c>
      <c r="Q109" s="15">
        <f>SUMIF('WASH COAL RECEIPT &amp; GCV DAT (3)'!$A$3:$A$154,'MASTER DATA FILE WASH COAL  (3)'!A109,'WASH COAL RECEIPT &amp; GCV DAT (3)'!$Q$3:$Q$154)</f>
        <v>2395424</v>
      </c>
      <c r="R109" s="16">
        <f>SUMIF('WASH COAL RECEIPT &amp; GCV DAT (3)'!$A$3:$A$233,'MASTER DATA FILE WASH COAL  (3)'!A109,'WASH COAL RECEIPT &amp; GCV DAT (3)'!$R$3:$R$233)+IF(H109=$J$234,($K$234*K109),0)+IF(H109=$J$235,($K$235*K109),0)</f>
        <v>18919600.474117644</v>
      </c>
      <c r="S109" s="15">
        <f t="shared" si="14"/>
        <v>5086.3242933886186</v>
      </c>
      <c r="T109" s="15">
        <f>SUMIF('WASH COAL RECEIPT &amp; GCV DAT (3)'!$A$3:$A$154,'MASTER DATA FILE WASH COAL  (3)'!A109,'WASH COAL RECEIPT &amp; GCV DAT (3)'!$T$3:$T$154)</f>
        <v>4058</v>
      </c>
      <c r="U109" s="15">
        <f t="shared" si="15"/>
        <v>15094542.6</v>
      </c>
      <c r="V109" s="15">
        <f>SUMIF('WASH COAL RECEIPT &amp; GCV DAT (3)'!$A$3:$A$154,'MASTER DATA FILE WASH COAL  (3)'!A109,'WASH COAL RECEIPT &amp; GCV DAT (3)'!$V$3:$V$154)</f>
        <v>3715.0227048371175</v>
      </c>
      <c r="W109" s="15">
        <f t="shared" si="16"/>
        <v>13818769.955182625</v>
      </c>
      <c r="X109" s="13">
        <f t="shared" si="17"/>
        <v>18919600.474117644</v>
      </c>
      <c r="Y109" s="13"/>
      <c r="Z109" s="13"/>
      <c r="AB109">
        <v>4140.2850128095643</v>
      </c>
      <c r="AC109" s="53">
        <f t="shared" si="18"/>
        <v>-425.26230797244671</v>
      </c>
      <c r="AE109" s="53">
        <f t="shared" si="10"/>
        <v>-425.26230797244671</v>
      </c>
      <c r="AF109">
        <v>108</v>
      </c>
    </row>
    <row r="110" spans="1:37" customFormat="1" ht="15.6" x14ac:dyDescent="0.3">
      <c r="A110" s="65">
        <v>41</v>
      </c>
      <c r="B110" s="57">
        <f>SUMIF('WASH COAL RECEIPT &amp; GCV DAT (3)'!$A$3:$A$97,A110,'WASH COAL RECEIPT &amp; GCV DAT (3)'!$B$3:$B$97)</f>
        <v>0</v>
      </c>
      <c r="C110" s="13">
        <f>SUMIF('WASH COAL RECEIPT &amp; GCV DAT (3)'!$A$3:$A$1101,A110,'WASH COAL RECEIPT &amp; GCV DAT (3)'!$C$3:$C$1101)</f>
        <v>141000097</v>
      </c>
      <c r="D110" s="66" t="str">
        <f>IFERROR(VLOOKUP(A110,'WASH COAL RECEIPT &amp; GCV DAT (3)'!A77:V209,4,0),0)</f>
        <v>03.01.2023</v>
      </c>
      <c r="E110" s="14">
        <f>IFERROR(VLOOKUP(A110,'WASH COAL RECEIPT &amp; GCV DAT (3)'!$A$2:$V$154,5,0),0)</f>
        <v>0</v>
      </c>
      <c r="F110" s="13">
        <f>SUMIF('WASH COAL RECEIPT &amp; GCV DAT (3)'!$A$3:$A$154,'MASTER DATA FILE WASH COAL  (3)'!A110,'WASH COAL RECEIPT &amp; GCV DAT (3)'!$F$3:$F$154)</f>
        <v>58</v>
      </c>
      <c r="G110" s="13" t="str">
        <f>IFERROR(VLOOKUP(A110,'WASH COAL RECEIPT &amp; GCV DAT (3)'!$A$2:$V$154,7,0),0)</f>
        <v>SECL</v>
      </c>
      <c r="H110" s="13" t="str">
        <f>IFERROR(VLOOKUP(A110,'WASH COAL RECEIPT &amp; GCV DAT (3)'!$A$2:$V$154,8,0),0)</f>
        <v>PHEC</v>
      </c>
      <c r="I110" s="13">
        <f>IFERROR(VLOOKUP(A110,'WASH COAL RECEIPT &amp; GCV DAT (3)'!$A$2:$V$154,9,0),0)</f>
        <v>0</v>
      </c>
      <c r="J110" s="13" t="str">
        <f>IFERROR(VLOOKUP(A110,'WASH COAL RECEIPT &amp; GCV DAT (3)'!$A$2:$V$154,10,0),0)</f>
        <v>G11</v>
      </c>
      <c r="K110" s="15">
        <f>SUMIF('WASH COAL RECEIPT &amp; GCV DAT (3)'!$A$3:$A$154,'MASTER DATA FILE WASH COAL  (3)'!A110,'WASH COAL RECEIPT &amp; GCV DAT (3)'!$K$3:$K$154)</f>
        <v>4087.34</v>
      </c>
      <c r="L110" s="15">
        <f>SUMIF('WASH COAL RECEIPT &amp; GCV DAT (3)'!$A$3:$A$154,'MASTER DATA FILE WASH COAL  (3)'!A110,'WASH COAL RECEIPT &amp; GCV DAT (3)'!$L$3:$L$154)</f>
        <v>4087.34</v>
      </c>
      <c r="M110" s="15">
        <f t="shared" si="11"/>
        <v>0</v>
      </c>
      <c r="N110" s="67">
        <f t="shared" si="12"/>
        <v>0</v>
      </c>
      <c r="O110" s="15">
        <f>SUMIF('WASH COAL RECEIPT &amp; GCV DAT (3)'!$A$3:$A$154,'MASTER DATA FILE WASH COAL  (3)'!A110,'WASH COAL RECEIPT &amp; GCV DAT (3)'!$O$3:$O$154)</f>
        <v>2206.0499999999997</v>
      </c>
      <c r="P110" s="15">
        <f t="shared" si="13"/>
        <v>9016876.4069999997</v>
      </c>
      <c r="Q110" s="15">
        <f>SUMIF('WASH COAL RECEIPT &amp; GCV DAT (3)'!$A$3:$A$154,'MASTER DATA FILE WASH COAL  (3)'!A110,'WASH COAL RECEIPT &amp; GCV DAT (3)'!$Q$3:$Q$154)</f>
        <v>4027657</v>
      </c>
      <c r="R110" s="16">
        <f>SUMIF('WASH COAL RECEIPT &amp; GCV DAT (3)'!$A$3:$A$233,'MASTER DATA FILE WASH COAL  (3)'!A110,'WASH COAL RECEIPT &amp; GCV DAT (3)'!$R$3:$R$233)+IF(H110=$J$234,($K$234*K110),0)+IF(H110=$J$235,($K$235*K110),0)</f>
        <v>15672366.039799999</v>
      </c>
      <c r="S110" s="15">
        <f t="shared" si="14"/>
        <v>3834.3680828607357</v>
      </c>
      <c r="T110" s="15">
        <f>SUMIF('WASH COAL RECEIPT &amp; GCV DAT (3)'!$A$3:$A$154,'MASTER DATA FILE WASH COAL  (3)'!A110,'WASH COAL RECEIPT &amp; GCV DAT (3)'!$T$3:$T$154)</f>
        <v>3799</v>
      </c>
      <c r="U110" s="15">
        <f t="shared" si="15"/>
        <v>15527804.66</v>
      </c>
      <c r="V110" s="15">
        <f>SUMIF('WASH COAL RECEIPT &amp; GCV DAT (3)'!$A$3:$A$154,'MASTER DATA FILE WASH COAL  (3)'!A110,'WASH COAL RECEIPT &amp; GCV DAT (3)'!$V$3:$V$154)</f>
        <v>3716.7806661570389</v>
      </c>
      <c r="W110" s="15">
        <f t="shared" si="16"/>
        <v>15191746.288010312</v>
      </c>
      <c r="X110" s="13">
        <f t="shared" si="17"/>
        <v>15672366.039799999</v>
      </c>
      <c r="Y110" s="13"/>
      <c r="Z110" s="13"/>
      <c r="AB110">
        <v>4132.9164166309474</v>
      </c>
      <c r="AC110" s="53">
        <f t="shared" si="18"/>
        <v>-416.1357504739085</v>
      </c>
      <c r="AE110" s="53">
        <f t="shared" si="10"/>
        <v>-416.1357504739085</v>
      </c>
      <c r="AF110">
        <v>109</v>
      </c>
    </row>
    <row r="111" spans="1:37" customFormat="1" ht="15.6" x14ac:dyDescent="0.3">
      <c r="A111" s="65">
        <v>66</v>
      </c>
      <c r="B111" s="57">
        <f>SUMIF('WASH COAL RECEIPT &amp; GCV DAT (3)'!$A$3:$A$97,A111,'WASH COAL RECEIPT &amp; GCV DAT (3)'!$B$3:$B$97)</f>
        <v>0</v>
      </c>
      <c r="C111" s="13">
        <f>SUMIF('WASH COAL RECEIPT &amp; GCV DAT (3)'!$A$3:$A$1101,A111,'WASH COAL RECEIPT &amp; GCV DAT (3)'!$C$3:$C$1101)</f>
        <v>452000062</v>
      </c>
      <c r="D111" s="66" t="str">
        <f>IFERROR(VLOOKUP(A111,'WASH COAL RECEIPT &amp; GCV DAT (3)'!A77:V210,4,0),0)</f>
        <v>09.01.2023</v>
      </c>
      <c r="E111" s="14">
        <f>IFERROR(VLOOKUP(A111,'WASH COAL RECEIPT &amp; GCV DAT (3)'!$A$2:$V$154,5,0),0)</f>
        <v>0</v>
      </c>
      <c r="F111" s="13">
        <f>SUMIF('WASH COAL RECEIPT &amp; GCV DAT (3)'!$A$3:$A$154,'MASTER DATA FILE WASH COAL  (3)'!A111,'WASH COAL RECEIPT &amp; GCV DAT (3)'!$F$3:$F$154)</f>
        <v>55</v>
      </c>
      <c r="G111" s="13" t="str">
        <f>IFERROR(VLOOKUP(A111,'WASH COAL RECEIPT &amp; GCV DAT (3)'!$A$2:$V$154,7,0),0)</f>
        <v>WCL</v>
      </c>
      <c r="H111" s="13" t="str">
        <f>IFERROR(VLOOKUP(A111,'WASH COAL RECEIPT &amp; GCV DAT (3)'!$A$2:$V$154,8,0),0)</f>
        <v>TAE</v>
      </c>
      <c r="I111" s="13">
        <f>IFERROR(VLOOKUP(A111,'WASH COAL RECEIPT &amp; GCV DAT (3)'!$A$2:$V$154,9,0),0)</f>
        <v>0</v>
      </c>
      <c r="J111" s="13" t="str">
        <f>IFERROR(VLOOKUP(A111,'WASH COAL RECEIPT &amp; GCV DAT (3)'!$A$2:$V$154,10,0),0)</f>
        <v>G11</v>
      </c>
      <c r="K111" s="15">
        <f>SUMIF('WASH COAL RECEIPT &amp; GCV DAT (3)'!$A$3:$A$154,'MASTER DATA FILE WASH COAL  (3)'!A111,'WASH COAL RECEIPT &amp; GCV DAT (3)'!$K$3:$K$154)</f>
        <v>3726.94</v>
      </c>
      <c r="L111" s="15">
        <f>SUMIF('WASH COAL RECEIPT &amp; GCV DAT (3)'!$A$3:$A$154,'MASTER DATA FILE WASH COAL  (3)'!A111,'WASH COAL RECEIPT &amp; GCV DAT (3)'!$L$3:$L$154)</f>
        <v>3756.35</v>
      </c>
      <c r="M111" s="15">
        <f t="shared" si="11"/>
        <v>-29.409999999999854</v>
      </c>
      <c r="N111" s="67">
        <f t="shared" si="12"/>
        <v>-148313.37217737804</v>
      </c>
      <c r="O111" s="15">
        <f>SUMIF('WASH COAL RECEIPT &amp; GCV DAT (3)'!$A$3:$A$154,'MASTER DATA FILE WASH COAL  (3)'!A111,'WASH COAL RECEIPT &amp; GCV DAT (3)'!$O$3:$O$154)</f>
        <v>4031.0117647058828</v>
      </c>
      <c r="P111" s="15">
        <f t="shared" si="13"/>
        <v>15023338.986352943</v>
      </c>
      <c r="Q111" s="15">
        <f>SUMIF('WASH COAL RECEIPT &amp; GCV DAT (3)'!$A$3:$A$154,'MASTER DATA FILE WASH COAL  (3)'!A111,'WASH COAL RECEIPT &amp; GCV DAT (3)'!$Q$3:$Q$154)</f>
        <v>2238460</v>
      </c>
      <c r="R111" s="16">
        <f>SUMIF('WASH COAL RECEIPT &amp; GCV DAT (3)'!$A$3:$A$233,'MASTER DATA FILE WASH COAL  (3)'!A111,'WASH COAL RECEIPT &amp; GCV DAT (3)'!$R$3:$R$233)+IF(H111=$J$234,($K$234*K111),0)+IF(H111=$J$235,($K$235*K111),0)</f>
        <v>18794799.024235297</v>
      </c>
      <c r="S111" s="15">
        <f t="shared" si="14"/>
        <v>5042.9572314647667</v>
      </c>
      <c r="T111" s="15">
        <f>SUMIF('WASH COAL RECEIPT &amp; GCV DAT (3)'!$A$3:$A$154,'MASTER DATA FILE WASH COAL  (3)'!A111,'WASH COAL RECEIPT &amp; GCV DAT (3)'!$T$3:$T$154)</f>
        <v>3648</v>
      </c>
      <c r="U111" s="15">
        <f t="shared" si="15"/>
        <v>13703164.799999999</v>
      </c>
      <c r="V111" s="15">
        <f>SUMIF('WASH COAL RECEIPT &amp; GCV DAT (3)'!$A$3:$A$154,'MASTER DATA FILE WASH COAL  (3)'!A111,'WASH COAL RECEIPT &amp; GCV DAT (3)'!$V$3:$V$154)</f>
        <v>3652.5695496132594</v>
      </c>
      <c r="W111" s="15">
        <f t="shared" si="16"/>
        <v>13720329.627689766</v>
      </c>
      <c r="X111" s="13">
        <f t="shared" si="17"/>
        <v>18943112.396412674</v>
      </c>
      <c r="Y111" s="13"/>
      <c r="Z111" s="13"/>
      <c r="AB111">
        <v>4111.9343245266882</v>
      </c>
      <c r="AC111" s="53">
        <f t="shared" si="18"/>
        <v>-459.36477491342885</v>
      </c>
      <c r="AD111" s="68"/>
      <c r="AE111" s="53">
        <f t="shared" si="10"/>
        <v>-459.36477491342885</v>
      </c>
      <c r="AF111">
        <v>110</v>
      </c>
    </row>
    <row r="112" spans="1:37" customFormat="1" ht="15.6" x14ac:dyDescent="0.3">
      <c r="A112" s="65">
        <v>74</v>
      </c>
      <c r="B112" s="57">
        <f>SUMIF('WASH COAL RECEIPT &amp; GCV DAT (3)'!$A$3:$A$97,A112,'WASH COAL RECEIPT &amp; GCV DAT (3)'!$B$3:$B$97)</f>
        <v>0</v>
      </c>
      <c r="C112" s="13">
        <f>SUMIF('WASH COAL RECEIPT &amp; GCV DAT (3)'!$A$3:$A$1101,A112,'WASH COAL RECEIPT &amp; GCV DAT (3)'!$C$3:$C$1101)</f>
        <v>462000234</v>
      </c>
      <c r="D112" s="66" t="str">
        <f>IFERROR(VLOOKUP(A112,'WASH COAL RECEIPT &amp; GCV DAT (3)'!A77:V211,4,0),0)</f>
        <v>11.01.2023</v>
      </c>
      <c r="E112" s="14">
        <f>IFERROR(VLOOKUP(A112,'WASH COAL RECEIPT &amp; GCV DAT (3)'!$A$2:$V$154,5,0),0)</f>
        <v>0</v>
      </c>
      <c r="F112" s="13">
        <f>SUMIF('WASH COAL RECEIPT &amp; GCV DAT (3)'!$A$3:$A$154,'MASTER DATA FILE WASH COAL  (3)'!A112,'WASH COAL RECEIPT &amp; GCV DAT (3)'!$F$3:$F$154)</f>
        <v>58</v>
      </c>
      <c r="G112" s="13" t="str">
        <f>IFERROR(VLOOKUP(A112,'WASH COAL RECEIPT &amp; GCV DAT (3)'!$A$2:$V$154,7,0),0)</f>
        <v>WCL</v>
      </c>
      <c r="H112" s="13" t="str">
        <f>IFERROR(VLOOKUP(A112,'WASH COAL RECEIPT &amp; GCV DAT (3)'!$A$2:$V$154,8,0),0)</f>
        <v>TAE</v>
      </c>
      <c r="I112" s="13">
        <f>IFERROR(VLOOKUP(A112,'WASH COAL RECEIPT &amp; GCV DAT (3)'!$A$2:$V$154,9,0),0)</f>
        <v>0</v>
      </c>
      <c r="J112" s="13" t="str">
        <f>IFERROR(VLOOKUP(A112,'WASH COAL RECEIPT &amp; GCV DAT (3)'!$A$2:$V$154,10,0),0)</f>
        <v>G11</v>
      </c>
      <c r="K112" s="15">
        <f>SUMIF('WASH COAL RECEIPT &amp; GCV DAT (3)'!$A$3:$A$154,'MASTER DATA FILE WASH COAL  (3)'!A112,'WASH COAL RECEIPT &amp; GCV DAT (3)'!$K$3:$K$154)</f>
        <v>3856.77</v>
      </c>
      <c r="L112" s="15">
        <f>SUMIF('WASH COAL RECEIPT &amp; GCV DAT (3)'!$A$3:$A$154,'MASTER DATA FILE WASH COAL  (3)'!A112,'WASH COAL RECEIPT &amp; GCV DAT (3)'!$L$3:$L$154)</f>
        <v>3884.9</v>
      </c>
      <c r="M112" s="15">
        <f t="shared" si="11"/>
        <v>-28.130000000000109</v>
      </c>
      <c r="N112" s="67">
        <f t="shared" si="12"/>
        <v>-141920.06230608418</v>
      </c>
      <c r="O112" s="15">
        <f>SUMIF('WASH COAL RECEIPT &amp; GCV DAT (3)'!$A$3:$A$154,'MASTER DATA FILE WASH COAL  (3)'!A112,'WASH COAL RECEIPT &amp; GCV DAT (3)'!$O$3:$O$154)</f>
        <v>4031.0117647058823</v>
      </c>
      <c r="P112" s="15">
        <f t="shared" si="13"/>
        <v>15546685.243764706</v>
      </c>
      <c r="Q112" s="15">
        <f>SUMIF('WASH COAL RECEIPT &amp; GCV DAT (3)'!$A$3:$A$154,'MASTER DATA FILE WASH COAL  (3)'!A112,'WASH COAL RECEIPT &amp; GCV DAT (3)'!$Q$3:$Q$154)</f>
        <v>2324894</v>
      </c>
      <c r="R112" s="16">
        <f>SUMIF('WASH COAL RECEIPT &amp; GCV DAT (3)'!$A$3:$A$233,'MASTER DATA FILE WASH COAL  (3)'!A112,'WASH COAL RECEIPT &amp; GCV DAT (3)'!$R$3:$R$233)+IF(H112=$J$234,($K$234*K112),0)+IF(H112=$J$235,($K$235*K112),0)</f>
        <v>19457982.179176472</v>
      </c>
      <c r="S112" s="15">
        <f t="shared" si="14"/>
        <v>5045.149744261771</v>
      </c>
      <c r="T112" s="15">
        <f>SUMIF('WASH COAL RECEIPT &amp; GCV DAT (3)'!$A$3:$A$154,'MASTER DATA FILE WASH COAL  (3)'!A112,'WASH COAL RECEIPT &amp; GCV DAT (3)'!$T$3:$T$154)</f>
        <v>3648</v>
      </c>
      <c r="U112" s="15">
        <f t="shared" si="15"/>
        <v>14172115.200000001</v>
      </c>
      <c r="V112" s="15">
        <f>SUMIF('WASH COAL RECEIPT &amp; GCV DAT (3)'!$A$3:$A$154,'MASTER DATA FILE WASH COAL  (3)'!A112,'WASH COAL RECEIPT &amp; GCV DAT (3)'!$V$3:$V$154)</f>
        <v>3842.6271561256081</v>
      </c>
      <c r="W112" s="15">
        <f t="shared" si="16"/>
        <v>14928222.238832375</v>
      </c>
      <c r="X112" s="13">
        <f t="shared" si="17"/>
        <v>19599902.241482556</v>
      </c>
      <c r="Y112" s="13"/>
      <c r="Z112" s="13"/>
      <c r="AB112">
        <v>4176.9380435949752</v>
      </c>
      <c r="AC112" s="53">
        <f t="shared" si="18"/>
        <v>-334.31088746936712</v>
      </c>
      <c r="AE112" s="53">
        <f t="shared" si="10"/>
        <v>-334.31088746936712</v>
      </c>
      <c r="AF112">
        <v>111</v>
      </c>
    </row>
    <row r="113" spans="1:32" customFormat="1" ht="15.6" x14ac:dyDescent="0.3">
      <c r="A113" s="65">
        <v>75</v>
      </c>
      <c r="B113" s="57">
        <f>SUMIF('WASH COAL RECEIPT &amp; GCV DAT (3)'!$A$3:$A$97,A113,'WASH COAL RECEIPT &amp; GCV DAT (3)'!$B$3:$B$97)</f>
        <v>0</v>
      </c>
      <c r="C113" s="13">
        <f>SUMIF('WASH COAL RECEIPT &amp; GCV DAT (3)'!$A$3:$A$1101,A113,'WASH COAL RECEIPT &amp; GCV DAT (3)'!$C$3:$C$1101)</f>
        <v>462000235</v>
      </c>
      <c r="D113" s="66" t="str">
        <f>IFERROR(VLOOKUP(A113,'WASH COAL RECEIPT &amp; GCV DAT (3)'!A83:V212,4,0),0)</f>
        <v>12.01.2023</v>
      </c>
      <c r="E113" s="14">
        <f>IFERROR(VLOOKUP(A113,'WASH COAL RECEIPT &amp; GCV DAT (3)'!$A$2:$V$154,5,0),0)</f>
        <v>0</v>
      </c>
      <c r="F113" s="13">
        <f>SUMIF('WASH COAL RECEIPT &amp; GCV DAT (3)'!$A$3:$A$154,'MASTER DATA FILE WASH COAL  (3)'!A113,'WASH COAL RECEIPT &amp; GCV DAT (3)'!$F$3:$F$154)</f>
        <v>59</v>
      </c>
      <c r="G113" s="13" t="str">
        <f>IFERROR(VLOOKUP(A113,'WASH COAL RECEIPT &amp; GCV DAT (3)'!$A$2:$V$154,7,0),0)</f>
        <v>WCL</v>
      </c>
      <c r="H113" s="13" t="str">
        <f>IFERROR(VLOOKUP(A113,'WASH COAL RECEIPT &amp; GCV DAT (3)'!$A$2:$V$154,8,0),0)</f>
        <v>TAE</v>
      </c>
      <c r="I113" s="13">
        <f>IFERROR(VLOOKUP(A113,'WASH COAL RECEIPT &amp; GCV DAT (3)'!$A$2:$V$154,9,0),0)</f>
        <v>0</v>
      </c>
      <c r="J113" s="13" t="str">
        <f>IFERROR(VLOOKUP(A113,'WASH COAL RECEIPT &amp; GCV DAT (3)'!$A$2:$V$154,10,0),0)</f>
        <v>G11</v>
      </c>
      <c r="K113" s="15">
        <f>SUMIF('WASH COAL RECEIPT &amp; GCV DAT (3)'!$A$3:$A$154,'MASTER DATA FILE WASH COAL  (3)'!A113,'WASH COAL RECEIPT &amp; GCV DAT (3)'!$K$3:$K$154)</f>
        <v>3973.86</v>
      </c>
      <c r="L113" s="15">
        <f>SUMIF('WASH COAL RECEIPT &amp; GCV DAT (3)'!$A$3:$A$154,'MASTER DATA FILE WASH COAL  (3)'!A113,'WASH COAL RECEIPT &amp; GCV DAT (3)'!$L$3:$L$154)</f>
        <v>4013.23</v>
      </c>
      <c r="M113" s="15">
        <f t="shared" si="11"/>
        <v>-39.369999999999891</v>
      </c>
      <c r="N113" s="67">
        <f t="shared" si="12"/>
        <v>-198410.51878260195</v>
      </c>
      <c r="O113" s="15">
        <f>SUMIF('WASH COAL RECEIPT &amp; GCV DAT (3)'!$A$3:$A$154,'MASTER DATA FILE WASH COAL  (3)'!A113,'WASH COAL RECEIPT &amp; GCV DAT (3)'!$O$3:$O$154)</f>
        <v>4031.0117647058823</v>
      </c>
      <c r="P113" s="15">
        <f t="shared" si="13"/>
        <v>16018676.411294118</v>
      </c>
      <c r="Q113" s="15">
        <f>SUMIF('WASH COAL RECEIPT &amp; GCV DAT (3)'!$A$3:$A$154,'MASTER DATA FILE WASH COAL  (3)'!A113,'WASH COAL RECEIPT &amp; GCV DAT (3)'!$Q$3:$Q$154)</f>
        <v>2373571</v>
      </c>
      <c r="R113" s="16">
        <f>SUMIF('WASH COAL RECEIPT &amp; GCV DAT (3)'!$A$3:$A$233,'MASTER DATA FILE WASH COAL  (3)'!A113,'WASH COAL RECEIPT &amp; GCV DAT (3)'!$R$3:$R$233)+IF(H113=$J$234,($K$234*K113),0)+IF(H113=$J$235,($K$235*K113),0)</f>
        <v>20026812.90752941</v>
      </c>
      <c r="S113" s="15">
        <f t="shared" si="14"/>
        <v>5039.6372563526165</v>
      </c>
      <c r="T113" s="15">
        <f>SUMIF('WASH COAL RECEIPT &amp; GCV DAT (3)'!$A$3:$A$154,'MASTER DATA FILE WASH COAL  (3)'!A113,'WASH COAL RECEIPT &amp; GCV DAT (3)'!$T$3:$T$154)</f>
        <v>3648</v>
      </c>
      <c r="U113" s="15">
        <f t="shared" si="15"/>
        <v>14640263.040000001</v>
      </c>
      <c r="V113" s="15">
        <f>SUMIF('WASH COAL RECEIPT &amp; GCV DAT (3)'!$A$3:$A$154,'MASTER DATA FILE WASH COAL  (3)'!A113,'WASH COAL RECEIPT &amp; GCV DAT (3)'!$V$3:$V$154)</f>
        <v>3944.6818281696333</v>
      </c>
      <c r="W113" s="15">
        <f t="shared" si="16"/>
        <v>15830915.453265218</v>
      </c>
      <c r="X113" s="13">
        <f t="shared" si="17"/>
        <v>20225223.426312011</v>
      </c>
      <c r="Y113" s="13"/>
      <c r="Z113" s="13"/>
      <c r="AB113">
        <v>4094.0991471215357</v>
      </c>
      <c r="AC113" s="53">
        <f t="shared" si="18"/>
        <v>-149.41731895190242</v>
      </c>
      <c r="AE113" s="53">
        <f t="shared" si="10"/>
        <v>-149.41731895190242</v>
      </c>
      <c r="AF113">
        <v>112</v>
      </c>
    </row>
    <row r="114" spans="1:32" s="68" customFormat="1" ht="15.6" x14ac:dyDescent="0.3">
      <c r="A114" s="65">
        <v>92</v>
      </c>
      <c r="B114" s="57">
        <f>SUMIF('WASH COAL RECEIPT &amp; GCV DAT (3)'!$A$3:$A$97,A114,'WASH COAL RECEIPT &amp; GCV DAT (3)'!$B$3:$B$97)</f>
        <v>0</v>
      </c>
      <c r="C114" s="13">
        <f>SUMIF('WASH COAL RECEIPT &amp; GCV DAT (3)'!$A$3:$A$1101,A114,'WASH COAL RECEIPT &amp; GCV DAT (3)'!$C$3:$C$1101)</f>
        <v>462000236</v>
      </c>
      <c r="D114" s="66" t="str">
        <f>IFERROR(VLOOKUP(A114,'WASH COAL RECEIPT &amp; GCV DAT (3)'!A83:V213,4,0),0)</f>
        <v>13.01.2023</v>
      </c>
      <c r="E114" s="14">
        <f>IFERROR(VLOOKUP(A114,'WASH COAL RECEIPT &amp; GCV DAT (3)'!$A$2:$V$154,5,0),0)</f>
        <v>0</v>
      </c>
      <c r="F114" s="13">
        <f>SUMIF('WASH COAL RECEIPT &amp; GCV DAT (3)'!$A$3:$A$154,'MASTER DATA FILE WASH COAL  (3)'!A114,'WASH COAL RECEIPT &amp; GCV DAT (3)'!$F$3:$F$154)</f>
        <v>58</v>
      </c>
      <c r="G114" s="13" t="str">
        <f>IFERROR(VLOOKUP(A114,'WASH COAL RECEIPT &amp; GCV DAT (3)'!$A$2:$V$154,7,0),0)</f>
        <v>WCL</v>
      </c>
      <c r="H114" s="13" t="str">
        <f>IFERROR(VLOOKUP(A114,'WASH COAL RECEIPT &amp; GCV DAT (3)'!$A$2:$V$154,8,0),0)</f>
        <v>TAE</v>
      </c>
      <c r="I114" s="13">
        <f>IFERROR(VLOOKUP(A114,'WASH COAL RECEIPT &amp; GCV DAT (3)'!$A$2:$V$154,9,0),0)</f>
        <v>0</v>
      </c>
      <c r="J114" s="13" t="str">
        <f>IFERROR(VLOOKUP(A114,'WASH COAL RECEIPT &amp; GCV DAT (3)'!$A$2:$V$154,10,0),0)</f>
        <v>G11</v>
      </c>
      <c r="K114" s="15">
        <f>SUMIF('WASH COAL RECEIPT &amp; GCV DAT (3)'!$A$3:$A$154,'MASTER DATA FILE WASH COAL  (3)'!A114,'WASH COAL RECEIPT &amp; GCV DAT (3)'!$K$3:$K$154)</f>
        <v>3904.79</v>
      </c>
      <c r="L114" s="15">
        <f>SUMIF('WASH COAL RECEIPT &amp; GCV DAT (3)'!$A$3:$A$154,'MASTER DATA FILE WASH COAL  (3)'!A114,'WASH COAL RECEIPT &amp; GCV DAT (3)'!$L$3:$L$154)</f>
        <v>3934.53</v>
      </c>
      <c r="M114" s="15">
        <f t="shared" si="11"/>
        <v>-29.740000000000236</v>
      </c>
      <c r="N114" s="67">
        <f t="shared" si="12"/>
        <v>-150382.1209052164</v>
      </c>
      <c r="O114" s="15">
        <f>SUMIF('WASH COAL RECEIPT &amp; GCV DAT (3)'!$A$3:$A$154,'MASTER DATA FILE WASH COAL  (3)'!A114,'WASH COAL RECEIPT &amp; GCV DAT (3)'!$O$3:$O$154)</f>
        <v>4031.0117647058828</v>
      </c>
      <c r="P114" s="15">
        <f t="shared" si="13"/>
        <v>15740254.428705884</v>
      </c>
      <c r="Q114" s="15">
        <f>SUMIF('WASH COAL RECEIPT &amp; GCV DAT (3)'!$A$3:$A$154,'MASTER DATA FILE WASH COAL  (3)'!A114,'WASH COAL RECEIPT &amp; GCV DAT (3)'!$Q$3:$Q$154)</f>
        <v>2398399</v>
      </c>
      <c r="R114" s="16">
        <f>SUMIF('WASH COAL RECEIPT &amp; GCV DAT (3)'!$A$3:$A$233,'MASTER DATA FILE WASH COAL  (3)'!A114,'WASH COAL RECEIPT &amp; GCV DAT (3)'!$R$3:$R$233)+IF(H114=$J$234,($K$234*K114),0)+IF(H114=$J$235,($K$235*K114),0)</f>
        <v>19744808.402470589</v>
      </c>
      <c r="S114" s="15">
        <f t="shared" si="14"/>
        <v>5056.5608912311773</v>
      </c>
      <c r="T114" s="15">
        <f>SUMIF('WASH COAL RECEIPT &amp; GCV DAT (3)'!$A$3:$A$154,'MASTER DATA FILE WASH COAL  (3)'!A114,'WASH COAL RECEIPT &amp; GCV DAT (3)'!$T$3:$T$154)</f>
        <v>3648</v>
      </c>
      <c r="U114" s="15">
        <f t="shared" si="15"/>
        <v>14353165.440000001</v>
      </c>
      <c r="V114" s="15">
        <f>SUMIF('WASH COAL RECEIPT &amp; GCV DAT (3)'!$A$3:$A$154,'MASTER DATA FILE WASH COAL  (3)'!A114,'WASH COAL RECEIPT &amp; GCV DAT (3)'!$V$3:$V$154)</f>
        <v>3605.982204845815</v>
      </c>
      <c r="W114" s="15">
        <f t="shared" si="16"/>
        <v>14187845.164432006</v>
      </c>
      <c r="X114" s="13">
        <f t="shared" si="17"/>
        <v>19895190.523375805</v>
      </c>
      <c r="Y114" s="69"/>
      <c r="Z114" s="69"/>
      <c r="AB114" s="68">
        <v>4183.3863343360554</v>
      </c>
      <c r="AC114" s="53">
        <f t="shared" si="18"/>
        <v>-577.40412949024039</v>
      </c>
      <c r="AD114"/>
      <c r="AE114" s="53">
        <f t="shared" si="10"/>
        <v>-577.40412949024039</v>
      </c>
    </row>
    <row r="115" spans="1:32" customFormat="1" ht="15.6" x14ac:dyDescent="0.3">
      <c r="A115" s="65">
        <v>116</v>
      </c>
      <c r="B115" s="57">
        <f>SUMIF('WASH COAL RECEIPT &amp; GCV DAT (3)'!$A$3:$A$97,A115,'WASH COAL RECEIPT &amp; GCV DAT (3)'!$B$3:$B$97)</f>
        <v>0</v>
      </c>
      <c r="C115" s="13">
        <f>SUMIF('WASH COAL RECEIPT &amp; GCV DAT (3)'!$A$3:$A$1101,A115,'WASH COAL RECEIPT &amp; GCV DAT (3)'!$C$3:$C$1101)</f>
        <v>462000237</v>
      </c>
      <c r="D115" s="66" t="str">
        <f>IFERROR(VLOOKUP(A115,'WASH COAL RECEIPT &amp; GCV DAT (3)'!A83:V214,4,0),0)</f>
        <v>16.01.2023</v>
      </c>
      <c r="E115" s="14">
        <f>IFERROR(VLOOKUP(A115,'WASH COAL RECEIPT &amp; GCV DAT (3)'!$A$2:$V$154,5,0),0)</f>
        <v>0</v>
      </c>
      <c r="F115" s="13">
        <f>SUMIF('WASH COAL RECEIPT &amp; GCV DAT (3)'!$A$3:$A$154,'MASTER DATA FILE WASH COAL  (3)'!A115,'WASH COAL RECEIPT &amp; GCV DAT (3)'!$F$3:$F$154)</f>
        <v>58</v>
      </c>
      <c r="G115" s="13" t="str">
        <f>IFERROR(VLOOKUP(A115,'WASH COAL RECEIPT &amp; GCV DAT (3)'!$A$2:$V$154,7,0),0)</f>
        <v>WCL</v>
      </c>
      <c r="H115" s="13" t="str">
        <f>IFERROR(VLOOKUP(A115,'WASH COAL RECEIPT &amp; GCV DAT (3)'!$A$2:$V$154,8,0),0)</f>
        <v>TAE</v>
      </c>
      <c r="I115" s="13">
        <f>IFERROR(VLOOKUP(A115,'WASH COAL RECEIPT &amp; GCV DAT (3)'!$A$2:$V$154,9,0),0)</f>
        <v>0</v>
      </c>
      <c r="J115" s="13" t="str">
        <f>IFERROR(VLOOKUP(A115,'WASH COAL RECEIPT &amp; GCV DAT (3)'!$A$2:$V$154,10,0),0)</f>
        <v>G11</v>
      </c>
      <c r="K115" s="15">
        <f>SUMIF('WASH COAL RECEIPT &amp; GCV DAT (3)'!$A$3:$A$154,'MASTER DATA FILE WASH COAL  (3)'!A115,'WASH COAL RECEIPT &amp; GCV DAT (3)'!$K$3:$K$154)</f>
        <v>3851.02</v>
      </c>
      <c r="L115" s="15">
        <f>SUMIF('WASH COAL RECEIPT &amp; GCV DAT (3)'!$A$3:$A$154,'MASTER DATA FILE WASH COAL  (3)'!A115,'WASH COAL RECEIPT &amp; GCV DAT (3)'!$L$3:$L$154)</f>
        <v>3888.33</v>
      </c>
      <c r="M115" s="15">
        <f t="shared" si="11"/>
        <v>-37.309999999999945</v>
      </c>
      <c r="N115" s="67">
        <f t="shared" si="12"/>
        <v>-188246.16441530609</v>
      </c>
      <c r="O115" s="15">
        <f>SUMIF('WASH COAL RECEIPT &amp; GCV DAT (3)'!$A$3:$A$154,'MASTER DATA FILE WASH COAL  (3)'!A115,'WASH COAL RECEIPT &amp; GCV DAT (3)'!$O$3:$O$154)</f>
        <v>4031.0117647058828</v>
      </c>
      <c r="P115" s="15">
        <f t="shared" si="13"/>
        <v>15523506.926117649</v>
      </c>
      <c r="Q115" s="15">
        <f>SUMIF('WASH COAL RECEIPT &amp; GCV DAT (3)'!$A$3:$A$154,'MASTER DATA FILE WASH COAL  (3)'!A115,'WASH COAL RECEIPT &amp; GCV DAT (3)'!$Q$3:$Q$154)</f>
        <v>2322628</v>
      </c>
      <c r="R115" s="16">
        <f>SUMIF('WASH COAL RECEIPT &amp; GCV DAT (3)'!$A$3:$A$233,'MASTER DATA FILE WASH COAL  (3)'!A115,'WASH COAL RECEIPT &amp; GCV DAT (3)'!$R$3:$R$233)+IF(H115=$J$234,($K$234*K115),0)+IF(H115=$J$235,($K$235*K115),0)</f>
        <v>19430172.717411768</v>
      </c>
      <c r="S115" s="15">
        <f t="shared" si="14"/>
        <v>5045.4613887779778</v>
      </c>
      <c r="T115" s="15">
        <f>SUMIF('WASH COAL RECEIPT &amp; GCV DAT (3)'!$A$3:$A$154,'MASTER DATA FILE WASH COAL  (3)'!A115,'WASH COAL RECEIPT &amp; GCV DAT (3)'!$T$3:$T$154)</f>
        <v>3648</v>
      </c>
      <c r="U115" s="15">
        <f t="shared" si="15"/>
        <v>14184627.84</v>
      </c>
      <c r="V115" s="15">
        <f>SUMIF('WASH COAL RECEIPT &amp; GCV DAT (3)'!$A$3:$A$154,'MASTER DATA FILE WASH COAL  (3)'!A115,'WASH COAL RECEIPT &amp; GCV DAT (3)'!$V$3:$V$154)</f>
        <v>3965.1245850851965</v>
      </c>
      <c r="W115" s="15">
        <f t="shared" si="16"/>
        <v>15417712.877924321</v>
      </c>
      <c r="X115" s="13">
        <f t="shared" si="17"/>
        <v>19618418.881827075</v>
      </c>
      <c r="Y115" s="13"/>
      <c r="Z115" s="13"/>
      <c r="AB115">
        <v>4193.053958756278</v>
      </c>
      <c r="AC115" s="53">
        <f t="shared" si="18"/>
        <v>-227.92937367108152</v>
      </c>
      <c r="AE115" s="53">
        <f t="shared" si="10"/>
        <v>-227.92937367108152</v>
      </c>
    </row>
    <row r="116" spans="1:32" customFormat="1" ht="15.6" x14ac:dyDescent="0.3">
      <c r="A116" s="65">
        <v>119</v>
      </c>
      <c r="B116" s="57">
        <f>SUMIF('WASH COAL RECEIPT &amp; GCV DAT (3)'!$A$3:$A$97,A116,'WASH COAL RECEIPT &amp; GCV DAT (3)'!$B$3:$B$97)</f>
        <v>0</v>
      </c>
      <c r="C116" s="13">
        <f>SUMIF('WASH COAL RECEIPT &amp; GCV DAT (3)'!$A$3:$A$1101,A116,'WASH COAL RECEIPT &amp; GCV DAT (3)'!$C$3:$C$1101)</f>
        <v>462000238</v>
      </c>
      <c r="D116" s="66" t="str">
        <f>IFERROR(VLOOKUP(A116,'WASH COAL RECEIPT &amp; GCV DAT (3)'!A83:V215,4,0),0)</f>
        <v>18.01.2023</v>
      </c>
      <c r="E116" s="14">
        <f>IFERROR(VLOOKUP(A116,'WASH COAL RECEIPT &amp; GCV DAT (3)'!$A$2:$V$154,5,0),0)</f>
        <v>0</v>
      </c>
      <c r="F116" s="13">
        <f>SUMIF('WASH COAL RECEIPT &amp; GCV DAT (3)'!$A$3:$A$154,'MASTER DATA FILE WASH COAL  (3)'!A116,'WASH COAL RECEIPT &amp; GCV DAT (3)'!$F$3:$F$154)</f>
        <v>55</v>
      </c>
      <c r="G116" s="13" t="str">
        <f>IFERROR(VLOOKUP(A116,'WASH COAL RECEIPT &amp; GCV DAT (3)'!$A$2:$V$154,7,0),0)</f>
        <v>WCL</v>
      </c>
      <c r="H116" s="13" t="str">
        <f>IFERROR(VLOOKUP(A116,'WASH COAL RECEIPT &amp; GCV DAT (3)'!$A$2:$V$154,8,0),0)</f>
        <v>TAE</v>
      </c>
      <c r="I116" s="13">
        <f>IFERROR(VLOOKUP(A116,'WASH COAL RECEIPT &amp; GCV DAT (3)'!$A$2:$V$154,9,0),0)</f>
        <v>0</v>
      </c>
      <c r="J116" s="13" t="str">
        <f>IFERROR(VLOOKUP(A116,'WASH COAL RECEIPT &amp; GCV DAT (3)'!$A$2:$V$154,10,0),0)</f>
        <v>G11</v>
      </c>
      <c r="K116" s="15">
        <f>SUMIF('WASH COAL RECEIPT &amp; GCV DAT (3)'!$A$3:$A$154,'MASTER DATA FILE WASH COAL  (3)'!A116,'WASH COAL RECEIPT &amp; GCV DAT (3)'!$K$3:$K$154)</f>
        <v>3643.03</v>
      </c>
      <c r="L116" s="15">
        <f>SUMIF('WASH COAL RECEIPT &amp; GCV DAT (3)'!$A$3:$A$154,'MASTER DATA FILE WASH COAL  (3)'!A116,'WASH COAL RECEIPT &amp; GCV DAT (3)'!$L$3:$L$154)</f>
        <v>3668.16</v>
      </c>
      <c r="M116" s="15">
        <f t="shared" si="11"/>
        <v>-25.129999999999654</v>
      </c>
      <c r="N116" s="67">
        <f t="shared" si="12"/>
        <v>-126805.68887322643</v>
      </c>
      <c r="O116" s="15">
        <f>SUMIF('WASH COAL RECEIPT &amp; GCV DAT (3)'!$A$3:$A$154,'MASTER DATA FILE WASH COAL  (3)'!A116,'WASH COAL RECEIPT &amp; GCV DAT (3)'!$O$3:$O$154)</f>
        <v>4031.0117647058823</v>
      </c>
      <c r="P116" s="15">
        <f t="shared" si="13"/>
        <v>14685096.789176472</v>
      </c>
      <c r="Q116" s="15">
        <f>SUMIF('WASH COAL RECEIPT &amp; GCV DAT (3)'!$A$3:$A$154,'MASTER DATA FILE WASH COAL  (3)'!A116,'WASH COAL RECEIPT &amp; GCV DAT (3)'!$Q$3:$Q$154)</f>
        <v>2199105</v>
      </c>
      <c r="R116" s="16">
        <f>SUMIF('WASH COAL RECEIPT &amp; GCV DAT (3)'!$A$3:$A$233,'MASTER DATA FILE WASH COAL  (3)'!A116,'WASH COAL RECEIPT &amp; GCV DAT (3)'!$R$3:$R$233)+IF(H116=$J$234,($K$234*K116),0)+IF(H116=$J$235,($K$235*K116),0)</f>
        <v>18382687.176117647</v>
      </c>
      <c r="S116" s="15">
        <f t="shared" si="14"/>
        <v>5045.9884151702418</v>
      </c>
      <c r="T116" s="15">
        <f>SUMIF('WASH COAL RECEIPT &amp; GCV DAT (3)'!$A$3:$A$154,'MASTER DATA FILE WASH COAL  (3)'!A116,'WASH COAL RECEIPT &amp; GCV DAT (3)'!$T$3:$T$154)</f>
        <v>3648</v>
      </c>
      <c r="U116" s="15">
        <f t="shared" si="15"/>
        <v>13381447.68</v>
      </c>
      <c r="V116" s="15">
        <f>SUMIF('WASH COAL RECEIPT &amp; GCV DAT (3)'!$A$3:$A$154,'MASTER DATA FILE WASH COAL  (3)'!A116,'WASH COAL RECEIPT &amp; GCV DAT (3)'!$V$3:$V$154)</f>
        <v>3970.3874033149177</v>
      </c>
      <c r="W116" s="15">
        <f t="shared" si="16"/>
        <v>14564016.257343648</v>
      </c>
      <c r="X116" s="13">
        <f t="shared" si="17"/>
        <v>18509492.864990871</v>
      </c>
      <c r="Y116" s="13"/>
      <c r="Z116" s="13"/>
      <c r="AB116">
        <v>4188.3269848063346</v>
      </c>
      <c r="AC116" s="53">
        <f t="shared" si="18"/>
        <v>-217.9395814914169</v>
      </c>
      <c r="AE116" s="53">
        <f t="shared" si="10"/>
        <v>-217.9395814914169</v>
      </c>
      <c r="AF116">
        <v>115</v>
      </c>
    </row>
    <row r="117" spans="1:32" customFormat="1" ht="15.6" x14ac:dyDescent="0.3">
      <c r="A117" s="65">
        <v>129</v>
      </c>
      <c r="B117" s="57">
        <f>SUMIF('WASH COAL RECEIPT &amp; GCV DAT (3)'!$A$3:$A$97,A117,'WASH COAL RECEIPT &amp; GCV DAT (3)'!$B$3:$B$97)</f>
        <v>0</v>
      </c>
      <c r="C117" s="13">
        <f>SUMIF('WASH COAL RECEIPT &amp; GCV DAT (3)'!$A$3:$A$1101,A117,'WASH COAL RECEIPT &amp; GCV DAT (3)'!$C$3:$C$1101)</f>
        <v>462000239</v>
      </c>
      <c r="D117" s="66" t="str">
        <f>IFERROR(VLOOKUP(A117,'WASH COAL RECEIPT &amp; GCV DAT (3)'!A83:V216,4,0),0)</f>
        <v>19.01.2023</v>
      </c>
      <c r="E117" s="14">
        <f>IFERROR(VLOOKUP(A117,'WASH COAL RECEIPT &amp; GCV DAT (3)'!$A$2:$V$154,5,0),0)</f>
        <v>0</v>
      </c>
      <c r="F117" s="13">
        <f>SUMIF('WASH COAL RECEIPT &amp; GCV DAT (3)'!$A$3:$A$154,'MASTER DATA FILE WASH COAL  (3)'!A117,'WASH COAL RECEIPT &amp; GCV DAT (3)'!$F$3:$F$154)</f>
        <v>59</v>
      </c>
      <c r="G117" s="13" t="str">
        <f>IFERROR(VLOOKUP(A117,'WASH COAL RECEIPT &amp; GCV DAT (3)'!$A$2:$V$154,7,0),0)</f>
        <v>WCL</v>
      </c>
      <c r="H117" s="13" t="str">
        <f>IFERROR(VLOOKUP(A117,'WASH COAL RECEIPT &amp; GCV DAT (3)'!$A$2:$V$154,8,0),0)</f>
        <v>TAE</v>
      </c>
      <c r="I117" s="13">
        <f>IFERROR(VLOOKUP(A117,'WASH COAL RECEIPT &amp; GCV DAT (3)'!$A$2:$V$154,9,0),0)</f>
        <v>0</v>
      </c>
      <c r="J117" s="13" t="str">
        <f>IFERROR(VLOOKUP(A117,'WASH COAL RECEIPT &amp; GCV DAT (3)'!$A$2:$V$154,10,0),0)</f>
        <v>G11</v>
      </c>
      <c r="K117" s="15">
        <f>SUMIF('WASH COAL RECEIPT &amp; GCV DAT (3)'!$A$3:$A$154,'MASTER DATA FILE WASH COAL  (3)'!A117,'WASH COAL RECEIPT &amp; GCV DAT (3)'!$K$3:$K$154)</f>
        <v>3895.57</v>
      </c>
      <c r="L117" s="15">
        <f>SUMIF('WASH COAL RECEIPT &amp; GCV DAT (3)'!$A$3:$A$154,'MASTER DATA FILE WASH COAL  (3)'!A117,'WASH COAL RECEIPT &amp; GCV DAT (3)'!$L$3:$L$154)</f>
        <v>3921.78</v>
      </c>
      <c r="M117" s="15">
        <f t="shared" si="11"/>
        <v>-26.210000000000036</v>
      </c>
      <c r="N117" s="67">
        <f t="shared" si="12"/>
        <v>-132134.63930334852</v>
      </c>
      <c r="O117" s="15">
        <f>SUMIF('WASH COAL RECEIPT &amp; GCV DAT (3)'!$A$3:$A$154,'MASTER DATA FILE WASH COAL  (3)'!A117,'WASH COAL RECEIPT &amp; GCV DAT (3)'!$O$3:$O$154)</f>
        <v>4031.0117647058823</v>
      </c>
      <c r="P117" s="15">
        <f t="shared" si="13"/>
        <v>15703088.500235295</v>
      </c>
      <c r="Q117" s="15">
        <f>SUMIF('WASH COAL RECEIPT &amp; GCV DAT (3)'!$A$3:$A$154,'MASTER DATA FILE WASH COAL  (3)'!A117,'WASH COAL RECEIPT &amp; GCV DAT (3)'!$Q$3:$Q$154)</f>
        <v>2333608</v>
      </c>
      <c r="R117" s="16">
        <f>SUMIF('WASH COAL RECEIPT &amp; GCV DAT (3)'!$A$3:$A$233,'MASTER DATA FILE WASH COAL  (3)'!A117,'WASH COAL RECEIPT &amp; GCV DAT (3)'!$R$3:$R$233)+IF(H117=$J$234,($K$234*K117),0)+IF(H117=$J$235,($K$235*K117),0)</f>
        <v>19639059.01682353</v>
      </c>
      <c r="S117" s="15">
        <f t="shared" si="14"/>
        <v>5041.3826517874222</v>
      </c>
      <c r="T117" s="15">
        <f>SUMIF('WASH COAL RECEIPT &amp; GCV DAT (3)'!$A$3:$A$154,'MASTER DATA FILE WASH COAL  (3)'!A117,'WASH COAL RECEIPT &amp; GCV DAT (3)'!$T$3:$T$154)</f>
        <v>3912</v>
      </c>
      <c r="U117" s="15">
        <f t="shared" si="15"/>
        <v>15342003.360000001</v>
      </c>
      <c r="V117" s="15">
        <f>SUMIF('WASH COAL RECEIPT &amp; GCV DAT (3)'!$A$3:$A$154,'MASTER DATA FILE WASH COAL  (3)'!A117,'WASH COAL RECEIPT &amp; GCV DAT (3)'!$V$3:$V$154)</f>
        <v>3740.9507722007725</v>
      </c>
      <c r="W117" s="15">
        <f t="shared" si="16"/>
        <v>14671185.919401547</v>
      </c>
      <c r="X117" s="13">
        <f t="shared" si="17"/>
        <v>19771193.656126879</v>
      </c>
      <c r="Y117" s="13"/>
      <c r="Z117" s="13"/>
      <c r="AB117">
        <v>4315.2149212134209</v>
      </c>
      <c r="AC117" s="53">
        <f t="shared" si="18"/>
        <v>-574.26414901264843</v>
      </c>
      <c r="AD117" s="68"/>
      <c r="AE117" s="53">
        <f t="shared" si="10"/>
        <v>-574.26414901264843</v>
      </c>
      <c r="AF117">
        <v>116</v>
      </c>
    </row>
    <row r="118" spans="1:32" customFormat="1" ht="15.6" x14ac:dyDescent="0.3">
      <c r="A118" s="65">
        <v>138</v>
      </c>
      <c r="B118" s="57">
        <f>SUMIF('WASH COAL RECEIPT &amp; GCV DAT (3)'!$A$3:$A$97,A118,'WASH COAL RECEIPT &amp; GCV DAT (3)'!$B$3:$B$97)</f>
        <v>0</v>
      </c>
      <c r="C118" s="13">
        <f>SUMIF('WASH COAL RECEIPT &amp; GCV DAT (3)'!$A$3:$A$1101,A118,'WASH COAL RECEIPT &amp; GCV DAT (3)'!$C$3:$C$1101)</f>
        <v>462000240</v>
      </c>
      <c r="D118" s="66" t="str">
        <f>IFERROR(VLOOKUP(A118,'WASH COAL RECEIPT &amp; GCV DAT (3)'!A84:V217,4,0),0)</f>
        <v>21.01.2023</v>
      </c>
      <c r="E118" s="14">
        <f>IFERROR(VLOOKUP(A118,'WASH COAL RECEIPT &amp; GCV DAT (3)'!$A$2:$V$154,5,0),0)</f>
        <v>0</v>
      </c>
      <c r="F118" s="13">
        <f>SUMIF('WASH COAL RECEIPT &amp; GCV DAT (3)'!$A$3:$A$154,'MASTER DATA FILE WASH COAL  (3)'!A118,'WASH COAL RECEIPT &amp; GCV DAT (3)'!$F$3:$F$154)</f>
        <v>59</v>
      </c>
      <c r="G118" s="13" t="str">
        <f>IFERROR(VLOOKUP(A118,'WASH COAL RECEIPT &amp; GCV DAT (3)'!$A$2:$V$154,7,0),0)</f>
        <v>WCL</v>
      </c>
      <c r="H118" s="13" t="str">
        <f>IFERROR(VLOOKUP(A118,'WASH COAL RECEIPT &amp; GCV DAT (3)'!$A$2:$V$154,8,0),0)</f>
        <v>TAE</v>
      </c>
      <c r="I118" s="13">
        <f>IFERROR(VLOOKUP(A118,'WASH COAL RECEIPT &amp; GCV DAT (3)'!$A$2:$V$154,9,0),0)</f>
        <v>0</v>
      </c>
      <c r="J118" s="13" t="str">
        <f>IFERROR(VLOOKUP(A118,'WASH COAL RECEIPT &amp; GCV DAT (3)'!$A$2:$V$154,10,0),0)</f>
        <v>G11</v>
      </c>
      <c r="K118" s="15">
        <f>SUMIF('WASH COAL RECEIPT &amp; GCV DAT (3)'!$A$3:$A$154,'MASTER DATA FILE WASH COAL  (3)'!A118,'WASH COAL RECEIPT &amp; GCV DAT (3)'!$K$3:$K$154)</f>
        <v>3906.08</v>
      </c>
      <c r="L118" s="15">
        <f>SUMIF('WASH COAL RECEIPT &amp; GCV DAT (3)'!$A$3:$A$154,'MASTER DATA FILE WASH COAL  (3)'!A118,'WASH COAL RECEIPT &amp; GCV DAT (3)'!$L$3:$L$154)</f>
        <v>3940.83</v>
      </c>
      <c r="M118" s="15">
        <f t="shared" si="11"/>
        <v>-34.75</v>
      </c>
      <c r="N118" s="67">
        <f t="shared" si="12"/>
        <v>-175416.72054462304</v>
      </c>
      <c r="O118" s="15">
        <f>SUMIF('WASH COAL RECEIPT &amp; GCV DAT (3)'!$A$3:$A$154,'MASTER DATA FILE WASH COAL  (3)'!A118,'WASH COAL RECEIPT &amp; GCV DAT (3)'!$O$3:$O$154)</f>
        <v>4031.0117647058823</v>
      </c>
      <c r="P118" s="15">
        <f t="shared" si="13"/>
        <v>15745454.433882352</v>
      </c>
      <c r="Q118" s="15">
        <f>SUMIF('WASH COAL RECEIPT &amp; GCV DAT (3)'!$A$3:$A$154,'MASTER DATA FILE WASH COAL  (3)'!A118,'WASH COAL RECEIPT &amp; GCV DAT (3)'!$Q$3:$Q$154)</f>
        <v>2365608</v>
      </c>
      <c r="R118" s="16">
        <f>SUMIF('WASH COAL RECEIPT &amp; GCV DAT (3)'!$A$3:$A$233,'MASTER DATA FILE WASH COAL  (3)'!A118,'WASH COAL RECEIPT &amp; GCV DAT (3)'!$R$3:$R$233)+IF(H118=$J$234,($K$234*K118),0)+IF(H118=$J$235,($K$235*K118),0)</f>
        <v>19717748.022588234</v>
      </c>
      <c r="S118" s="15">
        <f t="shared" si="14"/>
        <v>5047.9631811402314</v>
      </c>
      <c r="T118" s="15">
        <f>SUMIF('WASH COAL RECEIPT &amp; GCV DAT (3)'!$A$3:$A$154,'MASTER DATA FILE WASH COAL  (3)'!A118,'WASH COAL RECEIPT &amp; GCV DAT (3)'!$T$3:$T$154)</f>
        <v>3912</v>
      </c>
      <c r="U118" s="15">
        <f t="shared" si="15"/>
        <v>15416526.959999999</v>
      </c>
      <c r="V118" s="15">
        <f>SUMIF('WASH COAL RECEIPT &amp; GCV DAT (3)'!$A$3:$A$154,'MASTER DATA FILE WASH COAL  (3)'!A118,'WASH COAL RECEIPT &amp; GCV DAT (3)'!$V$3:$V$154)</f>
        <v>3907.5871419199648</v>
      </c>
      <c r="W118" s="15">
        <f t="shared" si="16"/>
        <v>15399136.636492455</v>
      </c>
      <c r="X118" s="13">
        <f t="shared" si="17"/>
        <v>19893164.743132859</v>
      </c>
      <c r="Y118" s="13"/>
      <c r="Z118" s="13"/>
      <c r="AB118">
        <v>4112.9621759456013</v>
      </c>
      <c r="AC118" s="53">
        <f t="shared" si="18"/>
        <v>-205.37503402563652</v>
      </c>
      <c r="AE118" s="53">
        <f t="shared" si="10"/>
        <v>-205.37503402563652</v>
      </c>
      <c r="AF118">
        <v>117</v>
      </c>
    </row>
    <row r="119" spans="1:32" customFormat="1" ht="15.6" x14ac:dyDescent="0.3">
      <c r="A119" s="65">
        <v>145</v>
      </c>
      <c r="B119" s="57">
        <f>SUMIF('WASH COAL RECEIPT &amp; GCV DAT (3)'!$A$3:$A$97,A119,'WASH COAL RECEIPT &amp; GCV DAT (3)'!$B$3:$B$97)</f>
        <v>0</v>
      </c>
      <c r="C119" s="13">
        <f>SUMIF('WASH COAL RECEIPT &amp; GCV DAT (3)'!$A$3:$A$1101,A119,'WASH COAL RECEIPT &amp; GCV DAT (3)'!$C$3:$C$1101)</f>
        <v>462000241</v>
      </c>
      <c r="D119" s="66" t="str">
        <f>IFERROR(VLOOKUP(A119,'WASH COAL RECEIPT &amp; GCV DAT (3)'!A85:V218,4,0),0)</f>
        <v>22.01.2023</v>
      </c>
      <c r="E119" s="14">
        <f>IFERROR(VLOOKUP(A119,'WASH COAL RECEIPT &amp; GCV DAT (3)'!$A$2:$V$154,5,0),0)</f>
        <v>0</v>
      </c>
      <c r="F119" s="13">
        <f>SUMIF('WASH COAL RECEIPT &amp; GCV DAT (3)'!$A$3:$A$154,'MASTER DATA FILE WASH COAL  (3)'!A119,'WASH COAL RECEIPT &amp; GCV DAT (3)'!$F$3:$F$154)</f>
        <v>57</v>
      </c>
      <c r="G119" s="13" t="str">
        <f>IFERROR(VLOOKUP(A119,'WASH COAL RECEIPT &amp; GCV DAT (3)'!$A$2:$V$154,7,0),0)</f>
        <v>WCL</v>
      </c>
      <c r="H119" s="13" t="str">
        <f>IFERROR(VLOOKUP(A119,'WASH COAL RECEIPT &amp; GCV DAT (3)'!$A$2:$V$154,8,0),0)</f>
        <v>TAE</v>
      </c>
      <c r="I119" s="13">
        <f>IFERROR(VLOOKUP(A119,'WASH COAL RECEIPT &amp; GCV DAT (3)'!$A$2:$V$154,9,0),0)</f>
        <v>0</v>
      </c>
      <c r="J119" s="13" t="str">
        <f>IFERROR(VLOOKUP(A119,'WASH COAL RECEIPT &amp; GCV DAT (3)'!$A$2:$V$154,10,0),0)</f>
        <v>G11</v>
      </c>
      <c r="K119" s="15">
        <f>SUMIF('WASH COAL RECEIPT &amp; GCV DAT (3)'!$A$3:$A$154,'MASTER DATA FILE WASH COAL  (3)'!A119,'WASH COAL RECEIPT &amp; GCV DAT (3)'!$K$3:$K$154)</f>
        <v>3797.98</v>
      </c>
      <c r="L119" s="15">
        <f>SUMIF('WASH COAL RECEIPT &amp; GCV DAT (3)'!$A$3:$A$154,'MASTER DATA FILE WASH COAL  (3)'!A119,'WASH COAL RECEIPT &amp; GCV DAT (3)'!$L$3:$L$154)</f>
        <v>3830.45</v>
      </c>
      <c r="M119" s="15">
        <f t="shared" si="11"/>
        <v>-32.4699999999998</v>
      </c>
      <c r="N119" s="67">
        <f t="shared" si="12"/>
        <v>-163730.70845492501</v>
      </c>
      <c r="O119" s="15">
        <f>SUMIF('WASH COAL RECEIPT &amp; GCV DAT (3)'!$A$3:$A$154,'MASTER DATA FILE WASH COAL  (3)'!A119,'WASH COAL RECEIPT &amp; GCV DAT (3)'!$O$3:$O$154)</f>
        <v>4031.0117647058823</v>
      </c>
      <c r="P119" s="15">
        <f t="shared" si="13"/>
        <v>15309702.062117647</v>
      </c>
      <c r="Q119" s="15">
        <f>SUMIF('WASH COAL RECEIPT &amp; GCV DAT (3)'!$A$3:$A$154,'MASTER DATA FILE WASH COAL  (3)'!A119,'WASH COAL RECEIPT &amp; GCV DAT (3)'!$Q$3:$Q$154)</f>
        <v>2279477</v>
      </c>
      <c r="R119" s="16">
        <f>SUMIF('WASH COAL RECEIPT &amp; GCV DAT (3)'!$A$3:$A$233,'MASTER DATA FILE WASH COAL  (3)'!A119,'WASH COAL RECEIPT &amp; GCV DAT (3)'!$R$3:$R$233)+IF(H119=$J$234,($K$234*K119),0)+IF(H119=$J$235,($K$235*K119),0)</f>
        <v>19151399.941411763</v>
      </c>
      <c r="S119" s="15">
        <f t="shared" si="14"/>
        <v>5042.5225886949811</v>
      </c>
      <c r="T119" s="15">
        <f>SUMIF('WASH COAL RECEIPT &amp; GCV DAT (3)'!$A$3:$A$154,'MASTER DATA FILE WASH COAL  (3)'!A119,'WASH COAL RECEIPT &amp; GCV DAT (3)'!$T$3:$T$154)</f>
        <v>3912</v>
      </c>
      <c r="U119" s="15">
        <f t="shared" si="15"/>
        <v>14984720.399999999</v>
      </c>
      <c r="V119" s="15">
        <f>SUMIF('WASH COAL RECEIPT &amp; GCV DAT (3)'!$A$3:$A$154,'MASTER DATA FILE WASH COAL  (3)'!A119,'WASH COAL RECEIPT &amp; GCV DAT (3)'!$V$3:$V$154)</f>
        <v>3820.7605453770771</v>
      </c>
      <c r="W119" s="15">
        <f t="shared" si="16"/>
        <v>14635232.231039625</v>
      </c>
      <c r="X119" s="13">
        <f t="shared" si="17"/>
        <v>19315130.649866689</v>
      </c>
      <c r="Y119" s="13"/>
      <c r="Z119" s="13"/>
      <c r="AB119">
        <v>4164.7273503361439</v>
      </c>
      <c r="AC119" s="53">
        <f t="shared" si="18"/>
        <v>-343.96680495906685</v>
      </c>
      <c r="AE119" s="53">
        <f t="shared" si="10"/>
        <v>-343.96680495906685</v>
      </c>
      <c r="AF119">
        <v>118</v>
      </c>
    </row>
    <row r="120" spans="1:32" customFormat="1" ht="15.6" x14ac:dyDescent="0.3">
      <c r="A120" s="65">
        <v>153</v>
      </c>
      <c r="B120" s="57">
        <f>SUMIF('WASH COAL RECEIPT &amp; GCV DAT (3)'!$A$3:$A$97,A120,'WASH COAL RECEIPT &amp; GCV DAT (3)'!$B$3:$B$97)</f>
        <v>0</v>
      </c>
      <c r="C120" s="13">
        <f>SUMIF('WASH COAL RECEIPT &amp; GCV DAT (3)'!$A$3:$A$1101,A120,'WASH COAL RECEIPT &amp; GCV DAT (3)'!$C$3:$C$1101)</f>
        <v>462000243</v>
      </c>
      <c r="D120" s="66" t="str">
        <f>IFERROR(VLOOKUP(A120,'WASH COAL RECEIPT &amp; GCV DAT (3)'!A86:V219,4,0),0)</f>
        <v>24.01.2023</v>
      </c>
      <c r="E120" s="14">
        <f>IFERROR(VLOOKUP(A120,'WASH COAL RECEIPT &amp; GCV DAT (3)'!$A$2:$V$154,5,0),0)</f>
        <v>0</v>
      </c>
      <c r="F120" s="13">
        <f>SUMIF('WASH COAL RECEIPT &amp; GCV DAT (3)'!$A$3:$A$154,'MASTER DATA FILE WASH COAL  (3)'!A120,'WASH COAL RECEIPT &amp; GCV DAT (3)'!$F$3:$F$154)</f>
        <v>56</v>
      </c>
      <c r="G120" s="13" t="str">
        <f>IFERROR(VLOOKUP(A120,'WASH COAL RECEIPT &amp; GCV DAT (3)'!$A$2:$V$154,7,0),0)</f>
        <v>WCL</v>
      </c>
      <c r="H120" s="13" t="str">
        <f>IFERROR(VLOOKUP(A120,'WASH COAL RECEIPT &amp; GCV DAT (3)'!$A$2:$V$154,8,0),0)</f>
        <v>TAE</v>
      </c>
      <c r="I120" s="13">
        <f>IFERROR(VLOOKUP(A120,'WASH COAL RECEIPT &amp; GCV DAT (3)'!$A$2:$V$154,9,0),0)</f>
        <v>0</v>
      </c>
      <c r="J120" s="13" t="str">
        <f>IFERROR(VLOOKUP(A120,'WASH COAL RECEIPT &amp; GCV DAT (3)'!$A$2:$V$154,10,0),0)</f>
        <v>G11</v>
      </c>
      <c r="K120" s="15">
        <f>SUMIF('WASH COAL RECEIPT &amp; GCV DAT (3)'!$A$3:$A$154,'MASTER DATA FILE WASH COAL  (3)'!A120,'WASH COAL RECEIPT &amp; GCV DAT (3)'!$K$3:$K$154)</f>
        <v>3801.07</v>
      </c>
      <c r="L120" s="15">
        <f>SUMIF('WASH COAL RECEIPT &amp; GCV DAT (3)'!$A$3:$A$154,'MASTER DATA FILE WASH COAL  (3)'!A120,'WASH COAL RECEIPT &amp; GCV DAT (3)'!$L$3:$L$154)</f>
        <v>3838.33</v>
      </c>
      <c r="M120" s="15">
        <f t="shared" si="11"/>
        <v>-37.259999999999764</v>
      </c>
      <c r="N120" s="67">
        <f t="shared" si="12"/>
        <v>-187841.73546938231</v>
      </c>
      <c r="O120" s="15">
        <f>SUMIF('WASH COAL RECEIPT &amp; GCV DAT (3)'!$A$3:$A$154,'MASTER DATA FILE WASH COAL  (3)'!A120,'WASH COAL RECEIPT &amp; GCV DAT (3)'!$O$3:$O$154)</f>
        <v>4031.0117647058828</v>
      </c>
      <c r="P120" s="15">
        <f t="shared" si="13"/>
        <v>15322157.88847059</v>
      </c>
      <c r="Q120" s="15">
        <f>SUMIF('WASH COAL RECEIPT &amp; GCV DAT (3)'!$A$3:$A$154,'MASTER DATA FILE WASH COAL  (3)'!A120,'WASH COAL RECEIPT &amp; GCV DAT (3)'!$Q$3:$Q$154)</f>
        <v>2276980</v>
      </c>
      <c r="R120" s="16">
        <f>SUMIF('WASH COAL RECEIPT &amp; GCV DAT (3)'!$A$3:$A$233,'MASTER DATA FILE WASH COAL  (3)'!A120,'WASH COAL RECEIPT &amp; GCV DAT (3)'!$R$3:$R$233)+IF(H120=$J$234,($K$234*K120),0)+IF(H120=$J$235,($K$235*K120),0)</f>
        <v>19162629.775647063</v>
      </c>
      <c r="S120" s="15">
        <f t="shared" si="14"/>
        <v>5041.3777635368624</v>
      </c>
      <c r="T120" s="15">
        <f>SUMIF('WASH COAL RECEIPT &amp; GCV DAT (3)'!$A$3:$A$154,'MASTER DATA FILE WASH COAL  (3)'!A120,'WASH COAL RECEIPT &amp; GCV DAT (3)'!$T$3:$T$154)</f>
        <v>3912</v>
      </c>
      <c r="U120" s="15">
        <f t="shared" si="15"/>
        <v>15015546.959999999</v>
      </c>
      <c r="V120" s="15">
        <f>SUMIF('WASH COAL RECEIPT &amp; GCV DAT (3)'!$A$3:$A$154,'MASTER DATA FILE WASH COAL  (3)'!A120,'WASH COAL RECEIPT &amp; GCV DAT (3)'!$V$3:$V$154)</f>
        <v>3798.7808542605708</v>
      </c>
      <c r="W120" s="15">
        <f t="shared" si="16"/>
        <v>14580974.516333977</v>
      </c>
      <c r="X120" s="13">
        <f t="shared" si="17"/>
        <v>19350471.511116445</v>
      </c>
      <c r="Y120" s="13"/>
      <c r="Z120" s="13"/>
      <c r="AB120">
        <v>4071.8132975871317</v>
      </c>
      <c r="AC120" s="53">
        <f t="shared" si="18"/>
        <v>-273.03244332656095</v>
      </c>
      <c r="AE120" s="53">
        <f t="shared" si="10"/>
        <v>-273.03244332656095</v>
      </c>
      <c r="AF120">
        <v>119</v>
      </c>
    </row>
    <row r="121" spans="1:32" s="68" customFormat="1" ht="15.6" x14ac:dyDescent="0.3">
      <c r="A121" s="65">
        <v>154</v>
      </c>
      <c r="B121" s="57">
        <f>SUMIF('WASH COAL RECEIPT &amp; GCV DAT (3)'!$A$3:$A$97,A121,'WASH COAL RECEIPT &amp; GCV DAT (3)'!$B$3:$B$97)</f>
        <v>0</v>
      </c>
      <c r="C121" s="13">
        <f>SUMIF('WASH COAL RECEIPT &amp; GCV DAT (3)'!$A$3:$A$1101,A121,'WASH COAL RECEIPT &amp; GCV DAT (3)'!$C$3:$C$1101)</f>
        <v>462000242</v>
      </c>
      <c r="D121" s="66" t="str">
        <f>IFERROR(VLOOKUP(A121,'WASH COAL RECEIPT &amp; GCV DAT (3)'!A98:V220,4,0),0)</f>
        <v>23.01.2023</v>
      </c>
      <c r="E121" s="14">
        <f>IFERROR(VLOOKUP(A121,'WASH COAL RECEIPT &amp; GCV DAT (3)'!$A$2:$V$154,5,0),0)</f>
        <v>0</v>
      </c>
      <c r="F121" s="13">
        <f>SUMIF('WASH COAL RECEIPT &amp; GCV DAT (3)'!$A$3:$A$154,'MASTER DATA FILE WASH COAL  (3)'!A121,'WASH COAL RECEIPT &amp; GCV DAT (3)'!$F$3:$F$154)</f>
        <v>58</v>
      </c>
      <c r="G121" s="13" t="str">
        <f>IFERROR(VLOOKUP(A121,'WASH COAL RECEIPT &amp; GCV DAT (3)'!$A$2:$V$154,7,0),0)</f>
        <v>WCL</v>
      </c>
      <c r="H121" s="13" t="str">
        <f>IFERROR(VLOOKUP(A121,'WASH COAL RECEIPT &amp; GCV DAT (3)'!$A$2:$V$154,8,0),0)</f>
        <v>TAE</v>
      </c>
      <c r="I121" s="13">
        <f>IFERROR(VLOOKUP(A121,'WASH COAL RECEIPT &amp; GCV DAT (3)'!$A$2:$V$154,9,0),0)</f>
        <v>0</v>
      </c>
      <c r="J121" s="13" t="str">
        <f>IFERROR(VLOOKUP(A121,'WASH COAL RECEIPT &amp; GCV DAT (3)'!$A$2:$V$154,10,0),0)</f>
        <v>G11</v>
      </c>
      <c r="K121" s="15">
        <f>SUMIF('WASH COAL RECEIPT &amp; GCV DAT (3)'!$A$3:$A$154,'MASTER DATA FILE WASH COAL  (3)'!A121,'WASH COAL RECEIPT &amp; GCV DAT (3)'!$K$3:$K$154)</f>
        <v>3933.6</v>
      </c>
      <c r="L121" s="15">
        <f>SUMIF('WASH COAL RECEIPT &amp; GCV DAT (3)'!$A$3:$A$154,'MASTER DATA FILE WASH COAL  (3)'!A121,'WASH COAL RECEIPT &amp; GCV DAT (3)'!$L$3:$L$154)</f>
        <v>3970.35</v>
      </c>
      <c r="M121" s="15">
        <f t="shared" si="11"/>
        <v>-36.75</v>
      </c>
      <c r="N121" s="67">
        <f t="shared" si="12"/>
        <v>-185284.16723925999</v>
      </c>
      <c r="O121" s="15">
        <f>SUMIF('WASH COAL RECEIPT &amp; GCV DAT (3)'!$A$3:$A$154,'MASTER DATA FILE WASH COAL  (3)'!A121,'WASH COAL RECEIPT &amp; GCV DAT (3)'!$O$3:$O$154)</f>
        <v>4031.0117647058828</v>
      </c>
      <c r="P121" s="15">
        <f t="shared" si="13"/>
        <v>15856387.877647061</v>
      </c>
      <c r="Q121" s="15">
        <f>SUMIF('WASH COAL RECEIPT &amp; GCV DAT (3)'!$A$3:$A$154,'MASTER DATA FILE WASH COAL  (3)'!A121,'WASH COAL RECEIPT &amp; GCV DAT (3)'!$Q$3:$Q$154)</f>
        <v>2357819</v>
      </c>
      <c r="R121" s="16">
        <f>SUMIF('WASH COAL RECEIPT &amp; GCV DAT (3)'!$A$3:$A$233,'MASTER DATA FILE WASH COAL  (3)'!A121,'WASH COAL RECEIPT &amp; GCV DAT (3)'!$R$3:$R$233)+IF(H121=$J$234,($K$234*K121),0)+IF(H121=$J$235,($K$235*K121),0)</f>
        <v>19832212.251764707</v>
      </c>
      <c r="S121" s="15">
        <f t="shared" si="14"/>
        <v>5041.746047326802</v>
      </c>
      <c r="T121" s="15">
        <f>SUMIF('WASH COAL RECEIPT &amp; GCV DAT (3)'!$A$3:$A$154,'MASTER DATA FILE WASH COAL  (3)'!A121,'WASH COAL RECEIPT &amp; GCV DAT (3)'!$T$3:$T$154)</f>
        <v>3912</v>
      </c>
      <c r="U121" s="15">
        <f t="shared" si="15"/>
        <v>15532009.199999999</v>
      </c>
      <c r="V121" s="15">
        <f>SUMIF('WASH COAL RECEIPT &amp; GCV DAT (3)'!$A$3:$A$154,'MASTER DATA FILE WASH COAL  (3)'!A121,'WASH COAL RECEIPT &amp; GCV DAT (3)'!$V$3:$V$154)</f>
        <v>3850.1009321761494</v>
      </c>
      <c r="W121" s="15">
        <f t="shared" si="16"/>
        <v>15286248.236065574</v>
      </c>
      <c r="X121" s="13">
        <f t="shared" si="17"/>
        <v>20017496.419003967</v>
      </c>
      <c r="Y121" s="69"/>
      <c r="Z121" s="69"/>
      <c r="AB121" s="68">
        <v>3972.9889757037354</v>
      </c>
      <c r="AC121" s="53">
        <f t="shared" si="18"/>
        <v>-122.88804352758598</v>
      </c>
      <c r="AD121"/>
      <c r="AE121" s="53">
        <f t="shared" si="10"/>
        <v>-122.88804352758598</v>
      </c>
      <c r="AF121" s="68">
        <v>120</v>
      </c>
    </row>
    <row r="122" spans="1:32" customFormat="1" ht="15.6" x14ac:dyDescent="0.3">
      <c r="A122" s="65">
        <v>166</v>
      </c>
      <c r="B122" s="57">
        <f>SUMIF('WASH COAL RECEIPT &amp; GCV DAT (3)'!$A$3:$A$97,A122,'WASH COAL RECEIPT &amp; GCV DAT (3)'!$B$3:$B$97)</f>
        <v>0</v>
      </c>
      <c r="C122" s="13">
        <f>SUMIF('WASH COAL RECEIPT &amp; GCV DAT (3)'!$A$3:$A$1101,A122,'WASH COAL RECEIPT &amp; GCV DAT (3)'!$C$3:$C$1101)</f>
        <v>452000063</v>
      </c>
      <c r="D122" s="66" t="str">
        <f>IFERROR(VLOOKUP(A122,'WASH COAL RECEIPT &amp; GCV DAT (3)'!A98:V221,4,0),0)</f>
        <v>25.01.2023</v>
      </c>
      <c r="E122" s="14">
        <f>IFERROR(VLOOKUP(A122,'WASH COAL RECEIPT &amp; GCV DAT (3)'!$A$2:$V$154,5,0),0)</f>
        <v>0</v>
      </c>
      <c r="F122" s="13">
        <f>SUMIF('WASH COAL RECEIPT &amp; GCV DAT (3)'!$A$3:$A$154,'MASTER DATA FILE WASH COAL  (3)'!A122,'WASH COAL RECEIPT &amp; GCV DAT (3)'!$F$3:$F$154)</f>
        <v>58</v>
      </c>
      <c r="G122" s="13" t="str">
        <f>IFERROR(VLOOKUP(A122,'WASH COAL RECEIPT &amp; GCV DAT (3)'!$A$2:$V$154,7,0),0)</f>
        <v>WCL</v>
      </c>
      <c r="H122" s="13" t="str">
        <f>IFERROR(VLOOKUP(A122,'WASH COAL RECEIPT &amp; GCV DAT (3)'!$A$2:$V$154,8,0),0)</f>
        <v>TAE</v>
      </c>
      <c r="I122" s="13">
        <f>IFERROR(VLOOKUP(A122,'WASH COAL RECEIPT &amp; GCV DAT (3)'!$A$2:$V$154,9,0),0)</f>
        <v>0</v>
      </c>
      <c r="J122" s="13" t="str">
        <f>IFERROR(VLOOKUP(A122,'WASH COAL RECEIPT &amp; GCV DAT (3)'!$A$2:$V$154,10,0),0)</f>
        <v>G11</v>
      </c>
      <c r="K122" s="15">
        <f>SUMIF('WASH COAL RECEIPT &amp; GCV DAT (3)'!$A$3:$A$154,'MASTER DATA FILE WASH COAL  (3)'!A122,'WASH COAL RECEIPT &amp; GCV DAT (3)'!$K$3:$K$154)</f>
        <v>3928.98</v>
      </c>
      <c r="L122" s="15">
        <f>SUMIF('WASH COAL RECEIPT &amp; GCV DAT (3)'!$A$3:$A$154,'MASTER DATA FILE WASH COAL  (3)'!A122,'WASH COAL RECEIPT &amp; GCV DAT (3)'!$L$3:$L$154)</f>
        <v>3962</v>
      </c>
      <c r="M122" s="15">
        <f t="shared" si="11"/>
        <v>-33.019999999999982</v>
      </c>
      <c r="N122" s="67">
        <f t="shared" si="12"/>
        <v>-166404.19692774737</v>
      </c>
      <c r="O122" s="15">
        <f>SUMIF('WASH COAL RECEIPT &amp; GCV DAT (3)'!$A$3:$A$154,'MASTER DATA FILE WASH COAL  (3)'!A122,'WASH COAL RECEIPT &amp; GCV DAT (3)'!$O$3:$O$154)</f>
        <v>4031.0117647058823</v>
      </c>
      <c r="P122" s="15">
        <f t="shared" si="13"/>
        <v>15837764.603294117</v>
      </c>
      <c r="Q122" s="15">
        <f>SUMIF('WASH COAL RECEIPT &amp; GCV DAT (3)'!$A$3:$A$154,'MASTER DATA FILE WASH COAL  (3)'!A122,'WASH COAL RECEIPT &amp; GCV DAT (3)'!$Q$3:$Q$154)</f>
        <v>2346214</v>
      </c>
      <c r="R122" s="16">
        <f>SUMIF('WASH COAL RECEIPT &amp; GCV DAT (3)'!$A$3:$A$233,'MASTER DATA FILE WASH COAL  (3)'!A122,'WASH COAL RECEIPT &amp; GCV DAT (3)'!$R$3:$R$233)+IF(H122=$J$234,($K$234*K122),0)+IF(H122=$J$235,($K$235*K122),0)</f>
        <v>19800083.63552941</v>
      </c>
      <c r="S122" s="15">
        <f t="shared" si="14"/>
        <v>5039.4971813369912</v>
      </c>
      <c r="T122" s="15">
        <f>SUMIF('WASH COAL RECEIPT &amp; GCV DAT (3)'!$A$3:$A$154,'MASTER DATA FILE WASH COAL  (3)'!A122,'WASH COAL RECEIPT &amp; GCV DAT (3)'!$T$3:$T$154)</f>
        <v>3912</v>
      </c>
      <c r="U122" s="15">
        <f t="shared" si="15"/>
        <v>15499344</v>
      </c>
      <c r="V122" s="15">
        <f>SUMIF('WASH COAL RECEIPT &amp; GCV DAT (3)'!$A$3:$A$154,'MASTER DATA FILE WASH COAL  (3)'!A122,'WASH COAL RECEIPT &amp; GCV DAT (3)'!$V$3:$V$154)</f>
        <v>3853.1792888602427</v>
      </c>
      <c r="W122" s="15">
        <f t="shared" si="16"/>
        <v>15266296.342464281</v>
      </c>
      <c r="X122" s="13">
        <f t="shared" si="17"/>
        <v>19966487.832457159</v>
      </c>
      <c r="Y122" s="13"/>
      <c r="Z122" s="13"/>
      <c r="AB122">
        <v>3959.4878463008176</v>
      </c>
      <c r="AC122" s="53">
        <f t="shared" si="18"/>
        <v>-106.30855744057499</v>
      </c>
      <c r="AE122" s="53">
        <f t="shared" si="10"/>
        <v>-106.30855744057499</v>
      </c>
      <c r="AF122" s="68">
        <v>121</v>
      </c>
    </row>
    <row r="123" spans="1:32" customFormat="1" ht="15.6" x14ac:dyDescent="0.3">
      <c r="A123" s="65">
        <v>177</v>
      </c>
      <c r="B123" s="57">
        <f>SUMIF('WASH COAL RECEIPT &amp; GCV DAT (3)'!$A$3:$A$97,A123,'WASH COAL RECEIPT &amp; GCV DAT (3)'!$B$3:$B$97)</f>
        <v>0</v>
      </c>
      <c r="C123" s="13">
        <f>SUMIF('WASH COAL RECEIPT &amp; GCV DAT (3)'!$A$3:$A$1101,A123,'WASH COAL RECEIPT &amp; GCV DAT (3)'!$C$3:$C$1101)</f>
        <v>452000064</v>
      </c>
      <c r="D123" s="13" t="str">
        <f>IFERROR(VLOOKUP(A123,'WASH COAL RECEIPT &amp; GCV DAT (3)'!A98:V222,4,0),0)</f>
        <v>27.01.2023</v>
      </c>
      <c r="E123" s="14">
        <f>IFERROR(VLOOKUP(A123,'WASH COAL RECEIPT &amp; GCV DAT (3)'!$A$2:$V$154,5,0),0)</f>
        <v>0</v>
      </c>
      <c r="F123" s="13">
        <f>SUMIF('WASH COAL RECEIPT &amp; GCV DAT (3)'!$A$3:$A$154,'MASTER DATA FILE WASH COAL  (3)'!A123,'WASH COAL RECEIPT &amp; GCV DAT (3)'!$F$3:$F$154)</f>
        <v>57</v>
      </c>
      <c r="G123" s="13" t="str">
        <f>IFERROR(VLOOKUP(A123,'WASH COAL RECEIPT &amp; GCV DAT (3)'!$A$2:$V$154,7,0),0)</f>
        <v>WCL</v>
      </c>
      <c r="H123" s="13" t="str">
        <f>IFERROR(VLOOKUP(A123,'WASH COAL RECEIPT &amp; GCV DAT (3)'!$A$2:$V$154,8,0),0)</f>
        <v>TAE</v>
      </c>
      <c r="I123" s="13">
        <f>IFERROR(VLOOKUP(A123,'WASH COAL RECEIPT &amp; GCV DAT (3)'!$A$2:$V$154,9,0),0)</f>
        <v>0</v>
      </c>
      <c r="J123" s="13" t="str">
        <f>IFERROR(VLOOKUP(A123,'WASH COAL RECEIPT &amp; GCV DAT (3)'!$A$2:$V$154,10,0),0)</f>
        <v>G11</v>
      </c>
      <c r="K123" s="15">
        <f>SUMIF('WASH COAL RECEIPT &amp; GCV DAT (3)'!$A$3:$A$154,'MASTER DATA FILE WASH COAL  (3)'!A123,'WASH COAL RECEIPT &amp; GCV DAT (3)'!$K$3:$K$154)</f>
        <v>3797.75</v>
      </c>
      <c r="L123" s="15">
        <f>SUMIF('WASH COAL RECEIPT &amp; GCV DAT (3)'!$A$3:$A$154,'MASTER DATA FILE WASH COAL  (3)'!A123,'WASH COAL RECEIPT &amp; GCV DAT (3)'!$L$3:$L$154)</f>
        <v>3830.5</v>
      </c>
      <c r="M123" s="15">
        <f t="shared" si="11"/>
        <v>-32.75</v>
      </c>
      <c r="N123" s="67">
        <f t="shared" si="12"/>
        <v>-165199.23721843815</v>
      </c>
      <c r="O123" s="15">
        <f>SUMIF('WASH COAL RECEIPT &amp; GCV DAT (3)'!$A$3:$A$154,'MASTER DATA FILE WASH COAL  (3)'!A123,'WASH COAL RECEIPT &amp; GCV DAT (3)'!$O$3:$O$154)</f>
        <v>4031.0117647058823</v>
      </c>
      <c r="P123" s="15">
        <f t="shared" si="13"/>
        <v>15308774.929411765</v>
      </c>
      <c r="Q123" s="15">
        <f>SUMIF('WASH COAL RECEIPT &amp; GCV DAT (3)'!$A$3:$A$154,'MASTER DATA FILE WASH COAL  (3)'!A123,'WASH COAL RECEIPT &amp; GCV DAT (3)'!$Q$3:$Q$154)</f>
        <v>2285905</v>
      </c>
      <c r="R123" s="16">
        <f>SUMIF('WASH COAL RECEIPT &amp; GCV DAT (3)'!$A$3:$A$233,'MASTER DATA FILE WASH COAL  (3)'!A123,'WASH COAL RECEIPT &amp; GCV DAT (3)'!$R$3:$R$233)+IF(H123=$J$234,($K$234*K123),0)+IF(H123=$J$235,($K$235*K123),0)</f>
        <v>19156806.202941176</v>
      </c>
      <c r="S123" s="15">
        <f t="shared" si="14"/>
        <v>5044.2515181202489</v>
      </c>
      <c r="T123" s="15">
        <f>SUMIF('WASH COAL RECEIPT &amp; GCV DAT (3)'!$A$3:$A$154,'MASTER DATA FILE WASH COAL  (3)'!A123,'WASH COAL RECEIPT &amp; GCV DAT (3)'!$T$3:$T$154)</f>
        <v>3912</v>
      </c>
      <c r="U123" s="15">
        <f t="shared" si="15"/>
        <v>14984916</v>
      </c>
      <c r="V123" s="15">
        <f>SUMIF('WASH COAL RECEIPT &amp; GCV DAT (3)'!$A$3:$A$154,'MASTER DATA FILE WASH COAL  (3)'!A123,'WASH COAL RECEIPT &amp; GCV DAT (3)'!$V$3:$V$154)</f>
        <v>3898.5409836065578</v>
      </c>
      <c r="W123" s="15">
        <f t="shared" si="16"/>
        <v>14933361.23770492</v>
      </c>
      <c r="X123" s="13">
        <f t="shared" si="17"/>
        <v>19322005.440159615</v>
      </c>
      <c r="Y123" s="13"/>
      <c r="Z123" s="13"/>
      <c r="AB123">
        <v>4074.9736477115116</v>
      </c>
      <c r="AC123" s="53">
        <f t="shared" si="18"/>
        <v>-176.4326641049538</v>
      </c>
      <c r="AE123" s="53">
        <f t="shared" si="10"/>
        <v>-176.4326641049538</v>
      </c>
      <c r="AF123">
        <v>122</v>
      </c>
    </row>
    <row r="124" spans="1:32" customFormat="1" ht="15.6" x14ac:dyDescent="0.3">
      <c r="A124" s="65">
        <v>181</v>
      </c>
      <c r="B124" s="57">
        <f>SUMIF('WASH COAL RECEIPT &amp; GCV DAT (3)'!$A$3:$A$97,A124,'WASH COAL RECEIPT &amp; GCV DAT (3)'!$B$3:$B$97)</f>
        <v>0</v>
      </c>
      <c r="C124" s="13">
        <f>SUMIF('WASH COAL RECEIPT &amp; GCV DAT (3)'!$A$3:$A$1101,A124,'WASH COAL RECEIPT &amp; GCV DAT (3)'!$C$3:$C$1101)</f>
        <v>462000244</v>
      </c>
      <c r="D124" s="13" t="str">
        <f>IFERROR(VLOOKUP(A124,'WASH COAL RECEIPT &amp; GCV DAT (3)'!A98:V223,4,0),0)</f>
        <v>28.01.2023</v>
      </c>
      <c r="E124" s="14">
        <f>IFERROR(VLOOKUP(A124,'WASH COAL RECEIPT &amp; GCV DAT (3)'!$A$2:$V$154,5,0),0)</f>
        <v>0</v>
      </c>
      <c r="F124" s="13">
        <f>SUMIF('WASH COAL RECEIPT &amp; GCV DAT (3)'!$A$3:$A$154,'MASTER DATA FILE WASH COAL  (3)'!A124,'WASH COAL RECEIPT &amp; GCV DAT (3)'!$F$3:$F$154)</f>
        <v>58</v>
      </c>
      <c r="G124" s="13" t="str">
        <f>IFERROR(VLOOKUP(A124,'WASH COAL RECEIPT &amp; GCV DAT (3)'!$A$2:$V$154,7,0),0)</f>
        <v>WCL</v>
      </c>
      <c r="H124" s="13" t="str">
        <f>IFERROR(VLOOKUP(A124,'WASH COAL RECEIPT &amp; GCV DAT (3)'!$A$2:$V$154,8,0),0)</f>
        <v>TAE</v>
      </c>
      <c r="I124" s="13">
        <f>IFERROR(VLOOKUP(A124,'WASH COAL RECEIPT &amp; GCV DAT (3)'!$A$2:$V$154,9,0),0)</f>
        <v>0</v>
      </c>
      <c r="J124" s="13" t="str">
        <f>IFERROR(VLOOKUP(A124,'WASH COAL RECEIPT &amp; GCV DAT (3)'!$A$2:$V$154,10,0),0)</f>
        <v>G11</v>
      </c>
      <c r="K124" s="15">
        <f>SUMIF('WASH COAL RECEIPT &amp; GCV DAT (3)'!$A$3:$A$154,'MASTER DATA FILE WASH COAL  (3)'!A124,'WASH COAL RECEIPT &amp; GCV DAT (3)'!$K$3:$K$154)</f>
        <v>3983.8</v>
      </c>
      <c r="L124" s="15">
        <f>SUMIF('WASH COAL RECEIPT &amp; GCV DAT (3)'!$A$3:$A$154,'MASTER DATA FILE WASH COAL  (3)'!A124,'WASH COAL RECEIPT &amp; GCV DAT (3)'!$L$3:$L$154)</f>
        <v>4021.15</v>
      </c>
      <c r="M124" s="15">
        <f t="shared" si="11"/>
        <v>-37.349999999999909</v>
      </c>
      <c r="N124" s="67">
        <f t="shared" si="12"/>
        <v>-188189.45143808849</v>
      </c>
      <c r="O124" s="15">
        <f>SUMIF('WASH COAL RECEIPT &amp; GCV DAT (3)'!$A$3:$A$154,'MASTER DATA FILE WASH COAL  (3)'!A124,'WASH COAL RECEIPT &amp; GCV DAT (3)'!$O$3:$O$154)</f>
        <v>4031.0117647058823</v>
      </c>
      <c r="P124" s="15">
        <f t="shared" si="13"/>
        <v>16058744.668235295</v>
      </c>
      <c r="Q124" s="15">
        <f>SUMIF('WASH COAL RECEIPT &amp; GCV DAT (3)'!$A$3:$A$154,'MASTER DATA FILE WASH COAL  (3)'!A124,'WASH COAL RECEIPT &amp; GCV DAT (3)'!$Q$3:$Q$154)</f>
        <v>2375135</v>
      </c>
      <c r="R124" s="16">
        <f>SUMIF('WASH COAL RECEIPT &amp; GCV DAT (3)'!$A$3:$A$233,'MASTER DATA FILE WASH COAL  (3)'!A124,'WASH COAL RECEIPT &amp; GCV DAT (3)'!$R$3:$R$233)+IF(H124=$J$234,($K$234*K124),0)+IF(H124=$J$235,($K$235*K124),0)</f>
        <v>20072533.778823528</v>
      </c>
      <c r="S124" s="15">
        <f t="shared" si="14"/>
        <v>5038.5395298015783</v>
      </c>
      <c r="T124" s="15">
        <f>SUMIF('WASH COAL RECEIPT &amp; GCV DAT (3)'!$A$3:$A$154,'MASTER DATA FILE WASH COAL  (3)'!A124,'WASH COAL RECEIPT &amp; GCV DAT (3)'!$T$3:$T$154)</f>
        <v>3912</v>
      </c>
      <c r="U124" s="15">
        <f t="shared" si="15"/>
        <v>15730738.800000001</v>
      </c>
      <c r="V124" s="15">
        <f>SUMIF('WASH COAL RECEIPT &amp; GCV DAT (3)'!$A$3:$A$154,'MASTER DATA FILE WASH COAL  (3)'!A124,'WASH COAL RECEIPT &amp; GCV DAT (3)'!$V$3:$V$154)</f>
        <v>4003.3673139158577</v>
      </c>
      <c r="W124" s="15">
        <f t="shared" si="16"/>
        <v>16098140.474352751</v>
      </c>
      <c r="X124" s="13">
        <f t="shared" si="17"/>
        <v>20260723.230261616</v>
      </c>
      <c r="Y124" s="13"/>
      <c r="Z124" s="13"/>
      <c r="AB124">
        <v>4049.5940646528884</v>
      </c>
      <c r="AC124" s="53">
        <f t="shared" si="18"/>
        <v>-46.22675073703067</v>
      </c>
      <c r="AE124" s="53">
        <f t="shared" si="10"/>
        <v>-46.22675073703067</v>
      </c>
      <c r="AF124">
        <v>123</v>
      </c>
    </row>
    <row r="125" spans="1:32" customFormat="1" ht="15.6" x14ac:dyDescent="0.3">
      <c r="A125" s="65">
        <v>196</v>
      </c>
      <c r="B125" s="57">
        <f>SUMIF('WASH COAL RECEIPT &amp; GCV DAT (3)'!$A$3:$A$97,A125,'WASH COAL RECEIPT &amp; GCV DAT (3)'!$B$3:$B$97)</f>
        <v>0</v>
      </c>
      <c r="C125" s="13">
        <f>SUMIF('WASH COAL RECEIPT &amp; GCV DAT (3)'!$A$3:$A$1101,A125,'WASH COAL RECEIPT &amp; GCV DAT (3)'!$C$3:$C$1101)</f>
        <v>462000245</v>
      </c>
      <c r="D125" s="13" t="str">
        <f>IFERROR(VLOOKUP(A125,'WASH COAL RECEIPT &amp; GCV DAT (3)'!A98:V224,4,0),0)</f>
        <v>30.01.2023</v>
      </c>
      <c r="E125" s="14">
        <f>IFERROR(VLOOKUP(A125,'WASH COAL RECEIPT &amp; GCV DAT (3)'!$A$2:$V$154,5,0),0)</f>
        <v>0</v>
      </c>
      <c r="F125" s="13">
        <f>SUMIF('WASH COAL RECEIPT &amp; GCV DAT (3)'!$A$3:$A$154,'MASTER DATA FILE WASH COAL  (3)'!A125,'WASH COAL RECEIPT &amp; GCV DAT (3)'!$F$3:$F$154)</f>
        <v>53</v>
      </c>
      <c r="G125" s="13" t="str">
        <f>IFERROR(VLOOKUP(A125,'WASH COAL RECEIPT &amp; GCV DAT (3)'!$A$2:$V$154,7,0),0)</f>
        <v>WCL</v>
      </c>
      <c r="H125" s="13" t="str">
        <f>IFERROR(VLOOKUP(A125,'WASH COAL RECEIPT &amp; GCV DAT (3)'!$A$2:$V$154,8,0),0)</f>
        <v>TAE</v>
      </c>
      <c r="I125" s="13">
        <f>IFERROR(VLOOKUP(A125,'WASH COAL RECEIPT &amp; GCV DAT (3)'!$A$2:$V$154,9,0),0)</f>
        <v>0</v>
      </c>
      <c r="J125" s="13" t="str">
        <f>IFERROR(VLOOKUP(A125,'WASH COAL RECEIPT &amp; GCV DAT (3)'!$A$2:$V$154,10,0),0)</f>
        <v>G11</v>
      </c>
      <c r="K125" s="15">
        <f>SUMIF('WASH COAL RECEIPT &amp; GCV DAT (3)'!$A$3:$A$154,'MASTER DATA FILE WASH COAL  (3)'!A125,'WASH COAL RECEIPT &amp; GCV DAT (3)'!$K$3:$K$154)</f>
        <v>3558.22</v>
      </c>
      <c r="L125" s="15">
        <f>SUMIF('WASH COAL RECEIPT &amp; GCV DAT (3)'!$A$3:$A$154,'MASTER DATA FILE WASH COAL  (3)'!A125,'WASH COAL RECEIPT &amp; GCV DAT (3)'!$L$3:$L$154)</f>
        <v>3585.8</v>
      </c>
      <c r="M125" s="15">
        <f t="shared" si="11"/>
        <v>-27.580000000000382</v>
      </c>
      <c r="N125" s="67">
        <f t="shared" si="12"/>
        <v>-139042.53217439185</v>
      </c>
      <c r="O125" s="15">
        <f>SUMIF('WASH COAL RECEIPT &amp; GCV DAT (3)'!$A$3:$A$154,'MASTER DATA FILE WASH COAL  (3)'!A125,'WASH COAL RECEIPT &amp; GCV DAT (3)'!$O$3:$O$154)</f>
        <v>4031.0117647058828</v>
      </c>
      <c r="P125" s="15">
        <f t="shared" si="13"/>
        <v>14343226.681411766</v>
      </c>
      <c r="Q125" s="15">
        <f>SUMIF('WASH COAL RECEIPT &amp; GCV DAT (3)'!$A$3:$A$154,'MASTER DATA FILE WASH COAL  (3)'!A125,'WASH COAL RECEIPT &amp; GCV DAT (3)'!$Q$3:$Q$154)</f>
        <v>2131676</v>
      </c>
      <c r="R125" s="16">
        <f>SUMIF('WASH COAL RECEIPT &amp; GCV DAT (3)'!$A$3:$A$233,'MASTER DATA FILE WASH COAL  (3)'!A125,'WASH COAL RECEIPT &amp; GCV DAT (3)'!$R$3:$R$233)+IF(H125=$J$234,($K$234*K125),0)+IF(H125=$J$235,($K$235*K125),0)</f>
        <v>17938503.220941179</v>
      </c>
      <c r="S125" s="15">
        <f t="shared" si="14"/>
        <v>5041.4261121968793</v>
      </c>
      <c r="T125" s="15">
        <f>SUMIF('WASH COAL RECEIPT &amp; GCV DAT (3)'!$A$3:$A$154,'MASTER DATA FILE WASH COAL  (3)'!A125,'WASH COAL RECEIPT &amp; GCV DAT (3)'!$T$3:$T$154)</f>
        <v>3912</v>
      </c>
      <c r="U125" s="15">
        <f t="shared" si="15"/>
        <v>14027649.600000001</v>
      </c>
      <c r="V125" s="15">
        <f>SUMIF('WASH COAL RECEIPT &amp; GCV DAT (3)'!$A$3:$A$154,'MASTER DATA FILE WASH COAL  (3)'!A125,'WASH COAL RECEIPT &amp; GCV DAT (3)'!$V$3:$V$154)</f>
        <v>3833.9038946791002</v>
      </c>
      <c r="W125" s="15">
        <f t="shared" si="16"/>
        <v>13747612.585540319</v>
      </c>
      <c r="X125" s="13">
        <f t="shared" si="17"/>
        <v>18077545.753115572</v>
      </c>
      <c r="Y125" s="13"/>
      <c r="Z125" s="13"/>
      <c r="AB125">
        <v>3967.320882852292</v>
      </c>
      <c r="AC125" s="53">
        <f t="shared" si="18"/>
        <v>-133.41698817319184</v>
      </c>
      <c r="AE125" s="53">
        <f t="shared" si="10"/>
        <v>-133.41698817319184</v>
      </c>
      <c r="AF125">
        <v>124</v>
      </c>
    </row>
    <row r="126" spans="1:32" customFormat="1" ht="15.6" x14ac:dyDescent="0.3">
      <c r="A126" s="65">
        <v>69</v>
      </c>
      <c r="B126" s="57">
        <f>SUMIF('WASH COAL RECEIPT &amp; GCV DAT (3)'!$A$3:$A$97,A126,'WASH COAL RECEIPT &amp; GCV DAT (3)'!$B$3:$B$97)</f>
        <v>0</v>
      </c>
      <c r="C126" s="13">
        <f>SUMIF('WASH COAL RECEIPT &amp; GCV DAT (3)'!$A$3:$A$1101,A126,'WASH COAL RECEIPT &amp; GCV DAT (3)'!$C$3:$C$1101)</f>
        <v>161000891</v>
      </c>
      <c r="D126" s="13" t="str">
        <f>IFERROR(VLOOKUP(A126,'WASH COAL RECEIPT &amp; GCV DAT (3)'!A99:V225,4,0),0)</f>
        <v>10.01.2023</v>
      </c>
      <c r="E126" s="14">
        <f>IFERROR(VLOOKUP(A126,'WASH COAL RECEIPT &amp; GCV DAT (3)'!$A$2:$V$154,5,0),0)</f>
        <v>0</v>
      </c>
      <c r="F126" s="13">
        <f>SUMIF('WASH COAL RECEIPT &amp; GCV DAT (3)'!$A$3:$A$154,'MASTER DATA FILE WASH COAL  (3)'!A126,'WASH COAL RECEIPT &amp; GCV DAT (3)'!$F$3:$F$154)</f>
        <v>59</v>
      </c>
      <c r="G126" s="13" t="str">
        <f>IFERROR(VLOOKUP(A126,'WASH COAL RECEIPT &amp; GCV DAT (3)'!$A$2:$V$154,7,0),0)</f>
        <v>SECL</v>
      </c>
      <c r="H126" s="13" t="str">
        <f>IFERROR(VLOOKUP(A126,'WASH COAL RECEIPT &amp; GCV DAT (3)'!$A$2:$V$154,8,0),0)</f>
        <v>PMCJ</v>
      </c>
      <c r="I126" s="13">
        <f>IFERROR(VLOOKUP(A126,'WASH COAL RECEIPT &amp; GCV DAT (3)'!$A$2:$V$154,9,0),0)</f>
        <v>0</v>
      </c>
      <c r="J126" s="13" t="str">
        <f>IFERROR(VLOOKUP(A126,'WASH COAL RECEIPT &amp; GCV DAT (3)'!$A$2:$V$154,10,0),0)</f>
        <v>G11</v>
      </c>
      <c r="K126" s="15">
        <f>SUMIF('WASH COAL RECEIPT &amp; GCV DAT (3)'!$A$3:$A$154,'MASTER DATA FILE WASH COAL  (3)'!A126,'WASH COAL RECEIPT &amp; GCV DAT (3)'!$K$3:$K$154)</f>
        <v>4051.38</v>
      </c>
      <c r="L126" s="15">
        <f>SUMIF('WASH COAL RECEIPT &amp; GCV DAT (3)'!$A$3:$A$154,'MASTER DATA FILE WASH COAL  (3)'!A126,'WASH COAL RECEIPT &amp; GCV DAT (3)'!$L$3:$L$154)</f>
        <v>4051.38</v>
      </c>
      <c r="M126" s="15">
        <f t="shared" si="11"/>
        <v>0</v>
      </c>
      <c r="N126" s="67">
        <f t="shared" si="12"/>
        <v>0</v>
      </c>
      <c r="O126" s="15">
        <f>SUMIF('WASH COAL RECEIPT &amp; GCV DAT (3)'!$A$3:$A$154,'MASTER DATA FILE WASH COAL  (3)'!A126,'WASH COAL RECEIPT &amp; GCV DAT (3)'!$O$3:$O$154)</f>
        <v>2259.8999999999996</v>
      </c>
      <c r="P126" s="15">
        <f t="shared" si="13"/>
        <v>9155713.6619999986</v>
      </c>
      <c r="Q126" s="15">
        <f>SUMIF('WASH COAL RECEIPT &amp; GCV DAT (3)'!$A$3:$A$154,'MASTER DATA FILE WASH COAL  (3)'!A126,'WASH COAL RECEIPT &amp; GCV DAT (3)'!$Q$3:$Q$154)</f>
        <v>4592091</v>
      </c>
      <c r="R126" s="16">
        <f>SUMIF('WASH COAL RECEIPT &amp; GCV DAT (3)'!$A$3:$A$233,'MASTER DATA FILE WASH COAL  (3)'!A126,'WASH COAL RECEIPT &amp; GCV DAT (3)'!$R$3:$R$233)+IF(H126=$J$234,($K$234*K126),0)+IF(H126=$J$235,($K$235*K126),0)</f>
        <v>16023383.780399999</v>
      </c>
      <c r="S126" s="15">
        <f t="shared" si="14"/>
        <v>3955.0434124668627</v>
      </c>
      <c r="T126" s="15">
        <f>SUMIF('WASH COAL RECEIPT &amp; GCV DAT (3)'!$A$3:$A$154,'MASTER DATA FILE WASH COAL  (3)'!A126,'WASH COAL RECEIPT &amp; GCV DAT (3)'!$T$3:$T$154)</f>
        <v>4020</v>
      </c>
      <c r="U126" s="15">
        <f t="shared" si="15"/>
        <v>16286547.6</v>
      </c>
      <c r="V126" s="15">
        <f>SUMIF('WASH COAL RECEIPT &amp; GCV DAT (3)'!$A$3:$A$154,'MASTER DATA FILE WASH COAL  (3)'!A126,'WASH COAL RECEIPT &amp; GCV DAT (3)'!$V$3:$V$154)</f>
        <v>3298.6118969882145</v>
      </c>
      <c r="W126" s="15">
        <f t="shared" si="16"/>
        <v>13363930.267220113</v>
      </c>
      <c r="X126" s="13">
        <f t="shared" si="17"/>
        <v>16023383.780399999</v>
      </c>
      <c r="Y126" s="13"/>
      <c r="Z126" s="13"/>
      <c r="AB126">
        <v>4116.2571184813905</v>
      </c>
      <c r="AC126" s="53">
        <f t="shared" si="18"/>
        <v>-817.645221493176</v>
      </c>
      <c r="AE126" s="53">
        <f t="shared" si="10"/>
        <v>-817.645221493176</v>
      </c>
      <c r="AF126">
        <v>125</v>
      </c>
    </row>
    <row r="127" spans="1:32" customFormat="1" ht="15.6" x14ac:dyDescent="0.3">
      <c r="A127" s="65">
        <v>76</v>
      </c>
      <c r="B127" s="57">
        <f>SUMIF('WASH COAL RECEIPT &amp; GCV DAT (3)'!$A$3:$A$97,A127,'WASH COAL RECEIPT &amp; GCV DAT (3)'!$B$3:$B$97)</f>
        <v>0</v>
      </c>
      <c r="C127" s="13">
        <f>SUMIF('WASH COAL RECEIPT &amp; GCV DAT (3)'!$A$3:$A$1101,A127,'WASH COAL RECEIPT &amp; GCV DAT (3)'!$C$3:$C$1101)</f>
        <v>161000892</v>
      </c>
      <c r="D127" s="13" t="str">
        <f>IFERROR(VLOOKUP(A127,'WASH COAL RECEIPT &amp; GCV DAT (3)'!A99:V226,4,0),0)</f>
        <v>11.01.2023</v>
      </c>
      <c r="E127" s="14">
        <f>IFERROR(VLOOKUP(A127,'WASH COAL RECEIPT &amp; GCV DAT (3)'!$A$2:$V$154,5,0),0)</f>
        <v>0</v>
      </c>
      <c r="F127" s="13">
        <f>SUMIF('WASH COAL RECEIPT &amp; GCV DAT (3)'!$A$3:$A$154,'MASTER DATA FILE WASH COAL  (3)'!A127,'WASH COAL RECEIPT &amp; GCV DAT (3)'!$F$3:$F$154)</f>
        <v>59</v>
      </c>
      <c r="G127" s="13" t="str">
        <f>IFERROR(VLOOKUP(A127,'WASH COAL RECEIPT &amp; GCV DAT (3)'!$A$2:$V$154,7,0),0)</f>
        <v>SECL</v>
      </c>
      <c r="H127" s="13" t="str">
        <f>IFERROR(VLOOKUP(A127,'WASH COAL RECEIPT &amp; GCV DAT (3)'!$A$2:$V$154,8,0),0)</f>
        <v>PMCJ</v>
      </c>
      <c r="I127" s="13">
        <f>IFERROR(VLOOKUP(A127,'WASH COAL RECEIPT &amp; GCV DAT (3)'!$A$2:$V$154,9,0),0)</f>
        <v>0</v>
      </c>
      <c r="J127" s="13" t="str">
        <f>IFERROR(VLOOKUP(A127,'WASH COAL RECEIPT &amp; GCV DAT (3)'!$A$2:$V$154,10,0),0)</f>
        <v>G11</v>
      </c>
      <c r="K127" s="15">
        <f>SUMIF('WASH COAL RECEIPT &amp; GCV DAT (3)'!$A$3:$A$154,'MASTER DATA FILE WASH COAL  (3)'!A127,'WASH COAL RECEIPT &amp; GCV DAT (3)'!$K$3:$K$154)</f>
        <v>4131.25</v>
      </c>
      <c r="L127" s="15">
        <f>SUMIF('WASH COAL RECEIPT &amp; GCV DAT (3)'!$A$3:$A$154,'MASTER DATA FILE WASH COAL  (3)'!A127,'WASH COAL RECEIPT &amp; GCV DAT (3)'!$L$3:$L$154)</f>
        <v>4154.75</v>
      </c>
      <c r="M127" s="15">
        <f t="shared" si="11"/>
        <v>-23.5</v>
      </c>
      <c r="N127" s="67">
        <f t="shared" si="12"/>
        <v>-92438.63511346445</v>
      </c>
      <c r="O127" s="15">
        <f>SUMIF('WASH COAL RECEIPT &amp; GCV DAT (3)'!$A$3:$A$154,'MASTER DATA FILE WASH COAL  (3)'!A127,'WASH COAL RECEIPT &amp; GCV DAT (3)'!$O$3:$O$154)</f>
        <v>2259.9</v>
      </c>
      <c r="P127" s="15">
        <f t="shared" si="13"/>
        <v>9336211.875</v>
      </c>
      <c r="Q127" s="15">
        <f>SUMIF('WASH COAL RECEIPT &amp; GCV DAT (3)'!$A$3:$A$154,'MASTER DATA FILE WASH COAL  (3)'!A127,'WASH COAL RECEIPT &amp; GCV DAT (3)'!$Q$3:$Q$154)</f>
        <v>4593863</v>
      </c>
      <c r="R127" s="16">
        <f>SUMIF('WASH COAL RECEIPT &amp; GCV DAT (3)'!$A$3:$A$233,'MASTER DATA FILE WASH COAL  (3)'!A127,'WASH COAL RECEIPT &amp; GCV DAT (3)'!$R$3:$R$233)+IF(H127=$J$234,($K$234*K127),0)+IF(H127=$J$235,($K$235*K127),0)</f>
        <v>16250515.375</v>
      </c>
      <c r="S127" s="15">
        <f t="shared" si="14"/>
        <v>3933.5589409984873</v>
      </c>
      <c r="T127" s="15">
        <f>SUMIF('WASH COAL RECEIPT &amp; GCV DAT (3)'!$A$3:$A$154,'MASTER DATA FILE WASH COAL  (3)'!A127,'WASH COAL RECEIPT &amp; GCV DAT (3)'!$T$3:$T$154)</f>
        <v>4020</v>
      </c>
      <c r="U127" s="15">
        <f t="shared" si="15"/>
        <v>16702095</v>
      </c>
      <c r="V127" s="15">
        <f>SUMIF('WASH COAL RECEIPT &amp; GCV DAT (3)'!$A$3:$A$154,'MASTER DATA FILE WASH COAL  (3)'!A127,'WASH COAL RECEIPT &amp; GCV DAT (3)'!$V$3:$V$154)</f>
        <v>3815.003057102304</v>
      </c>
      <c r="W127" s="15">
        <f t="shared" si="16"/>
        <v>15850383.951495796</v>
      </c>
      <c r="X127" s="13">
        <f t="shared" si="17"/>
        <v>16342954.010113465</v>
      </c>
      <c r="Y127" s="13"/>
      <c r="Z127" s="13"/>
      <c r="AB127">
        <v>4027.6158588435374</v>
      </c>
      <c r="AC127" s="53">
        <f t="shared" si="18"/>
        <v>-212.6128017412334</v>
      </c>
      <c r="AD127" s="68"/>
      <c r="AE127" s="53">
        <f t="shared" si="10"/>
        <v>-212.6128017412334</v>
      </c>
      <c r="AF127">
        <v>126</v>
      </c>
    </row>
    <row r="128" spans="1:32" customFormat="1" ht="15.6" x14ac:dyDescent="0.3">
      <c r="A128" s="65">
        <v>86</v>
      </c>
      <c r="B128" s="57">
        <f>SUMIF('WASH COAL RECEIPT &amp; GCV DAT (3)'!$A$3:$A$97,A128,'WASH COAL RECEIPT &amp; GCV DAT (3)'!$B$3:$B$97)</f>
        <v>0</v>
      </c>
      <c r="C128" s="13">
        <f>SUMIF('WASH COAL RECEIPT &amp; GCV DAT (3)'!$A$3:$A$1101,A128,'WASH COAL RECEIPT &amp; GCV DAT (3)'!$C$3:$C$1101)</f>
        <v>161000893</v>
      </c>
      <c r="D128" s="13" t="str">
        <f>IFERROR(VLOOKUP(A128,'WASH COAL RECEIPT &amp; GCV DAT (3)'!A100:V227,4,0),0)</f>
        <v>12.01.2023</v>
      </c>
      <c r="E128" s="14">
        <f>IFERROR(VLOOKUP(A128,'WASH COAL RECEIPT &amp; GCV DAT (3)'!$A$2:$V$154,5,0),0)</f>
        <v>0</v>
      </c>
      <c r="F128" s="13">
        <f>SUMIF('WASH COAL RECEIPT &amp; GCV DAT (3)'!$A$3:$A$154,'MASTER DATA FILE WASH COAL  (3)'!A128,'WASH COAL RECEIPT &amp; GCV DAT (3)'!$F$3:$F$154)</f>
        <v>58</v>
      </c>
      <c r="G128" s="13" t="str">
        <f>IFERROR(VLOOKUP(A128,'WASH COAL RECEIPT &amp; GCV DAT (3)'!$A$2:$V$154,7,0),0)</f>
        <v>SECL</v>
      </c>
      <c r="H128" s="13" t="str">
        <f>IFERROR(VLOOKUP(A128,'WASH COAL RECEIPT &amp; GCV DAT (3)'!$A$2:$V$154,8,0),0)</f>
        <v>PMCJ</v>
      </c>
      <c r="I128" s="13">
        <f>IFERROR(VLOOKUP(A128,'WASH COAL RECEIPT &amp; GCV DAT (3)'!$A$2:$V$154,9,0),0)</f>
        <v>0</v>
      </c>
      <c r="J128" s="13" t="str">
        <f>IFERROR(VLOOKUP(A128,'WASH COAL RECEIPT &amp; GCV DAT (3)'!$A$2:$V$154,10,0),0)</f>
        <v>G11</v>
      </c>
      <c r="K128" s="15">
        <f>SUMIF('WASH COAL RECEIPT &amp; GCV DAT (3)'!$A$3:$A$154,'MASTER DATA FILE WASH COAL  (3)'!A128,'WASH COAL RECEIPT &amp; GCV DAT (3)'!$K$3:$K$154)</f>
        <v>3930.72</v>
      </c>
      <c r="L128" s="15">
        <f>SUMIF('WASH COAL RECEIPT &amp; GCV DAT (3)'!$A$3:$A$154,'MASTER DATA FILE WASH COAL  (3)'!A128,'WASH COAL RECEIPT &amp; GCV DAT (3)'!$L$3:$L$154)</f>
        <v>3930.72</v>
      </c>
      <c r="M128" s="15">
        <f t="shared" si="11"/>
        <v>0</v>
      </c>
      <c r="N128" s="67">
        <f t="shared" si="12"/>
        <v>0</v>
      </c>
      <c r="O128" s="15">
        <f>SUMIF('WASH COAL RECEIPT &amp; GCV DAT (3)'!$A$3:$A$154,'MASTER DATA FILE WASH COAL  (3)'!A128,'WASH COAL RECEIPT &amp; GCV DAT (3)'!$O$3:$O$154)</f>
        <v>2259.9</v>
      </c>
      <c r="P128" s="15">
        <f t="shared" si="13"/>
        <v>8883034.1280000005</v>
      </c>
      <c r="Q128" s="15">
        <f>SUMIF('WASH COAL RECEIPT &amp; GCV DAT (3)'!$A$3:$A$154,'MASTER DATA FILE WASH COAL  (3)'!A128,'WASH COAL RECEIPT &amp; GCV DAT (3)'!$Q$3:$Q$154)</f>
        <v>4496187</v>
      </c>
      <c r="R128" s="16">
        <f>SUMIF('WASH COAL RECEIPT &amp; GCV DAT (3)'!$A$3:$A$233,'MASTER DATA FILE WASH COAL  (3)'!A128,'WASH COAL RECEIPT &amp; GCV DAT (3)'!$R$3:$R$233)+IF(H128=$J$234,($K$234*K128),0)+IF(H128=$J$235,($K$235*K128),0)</f>
        <v>15587027.9376</v>
      </c>
      <c r="S128" s="15">
        <f t="shared" si="14"/>
        <v>3965.43837709122</v>
      </c>
      <c r="T128" s="15">
        <f>SUMIF('WASH COAL RECEIPT &amp; GCV DAT (3)'!$A$3:$A$154,'MASTER DATA FILE WASH COAL  (3)'!A128,'WASH COAL RECEIPT &amp; GCV DAT (3)'!$T$3:$T$154)</f>
        <v>4020</v>
      </c>
      <c r="U128" s="15">
        <f t="shared" si="15"/>
        <v>15801494.399999999</v>
      </c>
      <c r="V128" s="15">
        <f>SUMIF('WASH COAL RECEIPT &amp; GCV DAT (3)'!$A$3:$A$154,'MASTER DATA FILE WASH COAL  (3)'!A128,'WASH COAL RECEIPT &amp; GCV DAT (3)'!$V$3:$V$154)</f>
        <v>3617.2749352106484</v>
      </c>
      <c r="W128" s="15">
        <f t="shared" si="16"/>
        <v>14218494.933331199</v>
      </c>
      <c r="X128" s="13">
        <f t="shared" si="17"/>
        <v>15587027.9376</v>
      </c>
      <c r="Y128" s="13"/>
      <c r="Z128" s="13"/>
      <c r="AB128">
        <v>3940.4972375690604</v>
      </c>
      <c r="AC128" s="53">
        <f t="shared" si="18"/>
        <v>-323.22230235841198</v>
      </c>
      <c r="AE128" s="53">
        <f t="shared" si="10"/>
        <v>-323.22230235841198</v>
      </c>
      <c r="AF128">
        <v>127</v>
      </c>
    </row>
    <row r="129" spans="1:32" customFormat="1" ht="15.6" x14ac:dyDescent="0.3">
      <c r="A129" s="65">
        <v>94</v>
      </c>
      <c r="B129" s="57">
        <f>SUMIF('WASH COAL RECEIPT &amp; GCV DAT (3)'!$A$3:$A$97,A129,'WASH COAL RECEIPT &amp; GCV DAT (3)'!$B$3:$B$97)</f>
        <v>0</v>
      </c>
      <c r="C129" s="13">
        <f>SUMIF('WASH COAL RECEIPT &amp; GCV DAT (3)'!$A$3:$A$1101,A129,'WASH COAL RECEIPT &amp; GCV DAT (3)'!$C$3:$C$1101)</f>
        <v>161000894</v>
      </c>
      <c r="D129" s="13" t="str">
        <f>IFERROR(VLOOKUP(A129,'WASH COAL RECEIPT &amp; GCV DAT (3)'!A100:V228,4,0),0)</f>
        <v>14.01.2023</v>
      </c>
      <c r="E129" s="14">
        <f>IFERROR(VLOOKUP(A129,'WASH COAL RECEIPT &amp; GCV DAT (3)'!$A$2:$V$154,5,0),0)</f>
        <v>0</v>
      </c>
      <c r="F129" s="13">
        <f>SUMIF('WASH COAL RECEIPT &amp; GCV DAT (3)'!$A$3:$A$154,'MASTER DATA FILE WASH COAL  (3)'!A129,'WASH COAL RECEIPT &amp; GCV DAT (3)'!$F$3:$F$154)</f>
        <v>58</v>
      </c>
      <c r="G129" s="13" t="str">
        <f>IFERROR(VLOOKUP(A129,'WASH COAL RECEIPT &amp; GCV DAT (3)'!$A$2:$V$154,7,0),0)</f>
        <v>SECL</v>
      </c>
      <c r="H129" s="13" t="str">
        <f>IFERROR(VLOOKUP(A129,'WASH COAL RECEIPT &amp; GCV DAT (3)'!$A$2:$V$154,8,0),0)</f>
        <v>PMCJ</v>
      </c>
      <c r="I129" s="13">
        <f>IFERROR(VLOOKUP(A129,'WASH COAL RECEIPT &amp; GCV DAT (3)'!$A$2:$V$154,9,0),0)</f>
        <v>0</v>
      </c>
      <c r="J129" s="13" t="str">
        <f>IFERROR(VLOOKUP(A129,'WASH COAL RECEIPT &amp; GCV DAT (3)'!$A$2:$V$154,10,0),0)</f>
        <v>G11</v>
      </c>
      <c r="K129" s="15">
        <f>SUMIF('WASH COAL RECEIPT &amp; GCV DAT (3)'!$A$3:$A$154,'MASTER DATA FILE WASH COAL  (3)'!A129,'WASH COAL RECEIPT &amp; GCV DAT (3)'!$K$3:$K$154)</f>
        <v>3988.72</v>
      </c>
      <c r="L129" s="15">
        <f>SUMIF('WASH COAL RECEIPT &amp; GCV DAT (3)'!$A$3:$A$154,'MASTER DATA FILE WASH COAL  (3)'!A129,'WASH COAL RECEIPT &amp; GCV DAT (3)'!$L$3:$L$154)</f>
        <v>3988.72</v>
      </c>
      <c r="M129" s="15">
        <f t="shared" si="11"/>
        <v>0</v>
      </c>
      <c r="N129" s="67">
        <f t="shared" si="12"/>
        <v>0</v>
      </c>
      <c r="O129" s="15">
        <f>SUMIF('WASH COAL RECEIPT &amp; GCV DAT (3)'!$A$3:$A$154,'MASTER DATA FILE WASH COAL  (3)'!A129,'WASH COAL RECEIPT &amp; GCV DAT (3)'!$O$3:$O$154)</f>
        <v>2259.9</v>
      </c>
      <c r="P129" s="15">
        <f t="shared" si="13"/>
        <v>9014108.3279999997</v>
      </c>
      <c r="Q129" s="15">
        <f>SUMIF('WASH COAL RECEIPT &amp; GCV DAT (3)'!$A$3:$A$154,'MASTER DATA FILE WASH COAL  (3)'!A129,'WASH COAL RECEIPT &amp; GCV DAT (3)'!$Q$3:$Q$154)</f>
        <v>4496187</v>
      </c>
      <c r="R129" s="16">
        <f>SUMIF('WASH COAL RECEIPT &amp; GCV DAT (3)'!$A$3:$A$233,'MASTER DATA FILE WASH COAL  (3)'!A129,'WASH COAL RECEIPT &amp; GCV DAT (3)'!$R$3:$R$233)+IF(H129=$J$234,($K$234*K129),0)+IF(H129=$J$235,($K$235*K129),0)</f>
        <v>15750679.5776</v>
      </c>
      <c r="S129" s="15">
        <f t="shared" si="14"/>
        <v>3948.8055259832731</v>
      </c>
      <c r="T129" s="15">
        <f>SUMIF('WASH COAL RECEIPT &amp; GCV DAT (3)'!$A$3:$A$154,'MASTER DATA FILE WASH COAL  (3)'!A129,'WASH COAL RECEIPT &amp; GCV DAT (3)'!$T$3:$T$154)</f>
        <v>4020</v>
      </c>
      <c r="U129" s="15">
        <f t="shared" si="15"/>
        <v>16034654.399999999</v>
      </c>
      <c r="V129" s="15">
        <f>SUMIF('WASH COAL RECEIPT &amp; GCV DAT (3)'!$A$3:$A$154,'MASTER DATA FILE WASH COAL  (3)'!A129,'WASH COAL RECEIPT &amp; GCV DAT (3)'!$V$3:$V$154)</f>
        <v>2942.4724647513808</v>
      </c>
      <c r="W129" s="15">
        <f t="shared" si="16"/>
        <v>11736698.769603128</v>
      </c>
      <c r="X129" s="13">
        <f t="shared" si="17"/>
        <v>15750679.5776</v>
      </c>
      <c r="Y129" s="13"/>
      <c r="Z129" s="13"/>
      <c r="AB129">
        <v>4092.2156800339485</v>
      </c>
      <c r="AC129" s="53">
        <f t="shared" si="18"/>
        <v>-1149.7432152825677</v>
      </c>
      <c r="AE129" s="53">
        <f t="shared" si="10"/>
        <v>-1149.7432152825677</v>
      </c>
      <c r="AF129">
        <v>128</v>
      </c>
    </row>
    <row r="130" spans="1:32" customFormat="1" ht="15.6" x14ac:dyDescent="0.3">
      <c r="A130" s="65">
        <v>104</v>
      </c>
      <c r="B130" s="57">
        <f>SUMIF('WASH COAL RECEIPT &amp; GCV DAT (3)'!$A$3:$A$97,A130,'WASH COAL RECEIPT &amp; GCV DAT (3)'!$B$3:$B$97)</f>
        <v>0</v>
      </c>
      <c r="C130" s="13">
        <f>SUMIF('WASH COAL RECEIPT &amp; GCV DAT (3)'!$A$3:$A$1101,A130,'WASH COAL RECEIPT &amp; GCV DAT (3)'!$C$3:$C$1101)</f>
        <v>161000895</v>
      </c>
      <c r="D130" s="13" t="str">
        <f>IFERROR(VLOOKUP(A130,'WASH COAL RECEIPT &amp; GCV DAT (3)'!A101:V229,4,0),0)</f>
        <v>16.01.2023</v>
      </c>
      <c r="E130" s="14">
        <f>IFERROR(VLOOKUP(A130,'WASH COAL RECEIPT &amp; GCV DAT (3)'!$A$2:$V$154,5,0),0)</f>
        <v>0</v>
      </c>
      <c r="F130" s="13">
        <f>SUMIF('WASH COAL RECEIPT &amp; GCV DAT (3)'!$A$3:$A$154,'MASTER DATA FILE WASH COAL  (3)'!A130,'WASH COAL RECEIPT &amp; GCV DAT (3)'!$F$3:$F$154)</f>
        <v>60</v>
      </c>
      <c r="G130" s="13" t="str">
        <f>IFERROR(VLOOKUP(A130,'WASH COAL RECEIPT &amp; GCV DAT (3)'!$A$2:$V$154,7,0),0)</f>
        <v>SECL</v>
      </c>
      <c r="H130" s="13" t="str">
        <f>IFERROR(VLOOKUP(A130,'WASH COAL RECEIPT &amp; GCV DAT (3)'!$A$2:$V$154,8,0),0)</f>
        <v>PMCJ</v>
      </c>
      <c r="I130" s="13">
        <f>IFERROR(VLOOKUP(A130,'WASH COAL RECEIPT &amp; GCV DAT (3)'!$A$2:$V$154,9,0),0)</f>
        <v>0</v>
      </c>
      <c r="J130" s="13" t="str">
        <f>IFERROR(VLOOKUP(A130,'WASH COAL RECEIPT &amp; GCV DAT (3)'!$A$2:$V$154,10,0),0)</f>
        <v>G11</v>
      </c>
      <c r="K130" s="15">
        <f>SUMIF('WASH COAL RECEIPT &amp; GCV DAT (3)'!$A$3:$A$154,'MASTER DATA FILE WASH COAL  (3)'!A130,'WASH COAL RECEIPT &amp; GCV DAT (3)'!$K$3:$K$154)</f>
        <v>4083.6</v>
      </c>
      <c r="L130" s="15">
        <f>SUMIF('WASH COAL RECEIPT &amp; GCV DAT (3)'!$A$3:$A$154,'MASTER DATA FILE WASH COAL  (3)'!A130,'WASH COAL RECEIPT &amp; GCV DAT (3)'!$L$3:$L$154)</f>
        <v>4083.6</v>
      </c>
      <c r="M130" s="15">
        <f t="shared" si="11"/>
        <v>0</v>
      </c>
      <c r="N130" s="67">
        <f t="shared" si="12"/>
        <v>0</v>
      </c>
      <c r="O130" s="15">
        <f>SUMIF('WASH COAL RECEIPT &amp; GCV DAT (3)'!$A$3:$A$154,'MASTER DATA FILE WASH COAL  (3)'!A130,'WASH COAL RECEIPT &amp; GCV DAT (3)'!$O$3:$O$154)</f>
        <v>2259.9</v>
      </c>
      <c r="P130" s="15">
        <f t="shared" si="13"/>
        <v>9228527.6400000006</v>
      </c>
      <c r="Q130" s="15">
        <f>SUMIF('WASH COAL RECEIPT &amp; GCV DAT (3)'!$A$3:$A$154,'MASTER DATA FILE WASH COAL  (3)'!A130,'WASH COAL RECEIPT &amp; GCV DAT (3)'!$Q$3:$Q$154)</f>
        <v>4651449</v>
      </c>
      <c r="R130" s="16">
        <f>SUMIF('WASH COAL RECEIPT &amp; GCV DAT (3)'!$A$3:$A$233,'MASTER DATA FILE WASH COAL  (3)'!A130,'WASH COAL RECEIPT &amp; GCV DAT (3)'!$R$3:$R$233)+IF(H130=$J$234,($K$234*K130),0)+IF(H130=$J$235,($K$235*K130),0)</f>
        <v>16173653.088</v>
      </c>
      <c r="S130" s="15">
        <f t="shared" si="14"/>
        <v>3960.6359800176315</v>
      </c>
      <c r="T130" s="15">
        <f>SUMIF('WASH COAL RECEIPT &amp; GCV DAT (3)'!$A$3:$A$154,'MASTER DATA FILE WASH COAL  (3)'!A130,'WASH COAL RECEIPT &amp; GCV DAT (3)'!$T$3:$T$154)</f>
        <v>4020</v>
      </c>
      <c r="U130" s="15">
        <f t="shared" si="15"/>
        <v>16416072</v>
      </c>
      <c r="V130" s="15">
        <f>SUMIF('WASH COAL RECEIPT &amp; GCV DAT (3)'!$A$3:$A$154,'MASTER DATA FILE WASH COAL  (3)'!A130,'WASH COAL RECEIPT &amp; GCV DAT (3)'!$V$3:$V$154)</f>
        <v>3313.675137428193</v>
      </c>
      <c r="W130" s="15">
        <f t="shared" si="16"/>
        <v>13531723.791201768</v>
      </c>
      <c r="X130" s="13">
        <f t="shared" si="17"/>
        <v>16173653.088</v>
      </c>
      <c r="Y130" s="13"/>
      <c r="Z130" s="13"/>
      <c r="AB130">
        <v>4075.8436003830197</v>
      </c>
      <c r="AC130" s="53">
        <f t="shared" si="18"/>
        <v>-762.16846295482674</v>
      </c>
      <c r="AE130" s="53">
        <f t="shared" si="10"/>
        <v>-762.16846295482674</v>
      </c>
      <c r="AF130">
        <v>129</v>
      </c>
    </row>
    <row r="131" spans="1:32" s="68" customFormat="1" ht="15.6" x14ac:dyDescent="0.3">
      <c r="A131" s="65">
        <v>117</v>
      </c>
      <c r="B131" s="57">
        <f>SUMIF('WASH COAL RECEIPT &amp; GCV DAT (3)'!$A$3:$A$97,A131,'WASH COAL RECEIPT &amp; GCV DAT (3)'!$B$3:$B$97)</f>
        <v>0</v>
      </c>
      <c r="C131" s="13">
        <f>SUMIF('WASH COAL RECEIPT &amp; GCV DAT (3)'!$A$3:$A$1101,A131,'WASH COAL RECEIPT &amp; GCV DAT (3)'!$C$3:$C$1101)</f>
        <v>161000896</v>
      </c>
      <c r="D131" s="13" t="str">
        <f>IFERROR(VLOOKUP(A131,'WASH COAL RECEIPT &amp; GCV DAT (3)'!A102:V230,4,0),0)</f>
        <v>17.01.2023</v>
      </c>
      <c r="E131" s="14">
        <f>IFERROR(VLOOKUP(A131,'WASH COAL RECEIPT &amp; GCV DAT (3)'!$A$2:$V$154,5,0),0)</f>
        <v>0</v>
      </c>
      <c r="F131" s="13">
        <f>SUMIF('WASH COAL RECEIPT &amp; GCV DAT (3)'!$A$3:$A$154,'MASTER DATA FILE WASH COAL  (3)'!A131,'WASH COAL RECEIPT &amp; GCV DAT (3)'!$F$3:$F$154)</f>
        <v>58</v>
      </c>
      <c r="G131" s="13" t="str">
        <f>IFERROR(VLOOKUP(A131,'WASH COAL RECEIPT &amp; GCV DAT (3)'!$A$2:$V$154,7,0),0)</f>
        <v>SECL</v>
      </c>
      <c r="H131" s="13" t="str">
        <f>IFERROR(VLOOKUP(A131,'WASH COAL RECEIPT &amp; GCV DAT (3)'!$A$2:$V$154,8,0),0)</f>
        <v>PMCJ</v>
      </c>
      <c r="I131" s="13">
        <f>IFERROR(VLOOKUP(A131,'WASH COAL RECEIPT &amp; GCV DAT (3)'!$A$2:$V$154,9,0),0)</f>
        <v>0</v>
      </c>
      <c r="J131" s="13" t="str">
        <f>IFERROR(VLOOKUP(A131,'WASH COAL RECEIPT &amp; GCV DAT (3)'!$A$2:$V$154,10,0),0)</f>
        <v>G11</v>
      </c>
      <c r="K131" s="15">
        <f>SUMIF('WASH COAL RECEIPT &amp; GCV DAT (3)'!$A$3:$A$154,'MASTER DATA FILE WASH COAL  (3)'!A131,'WASH COAL RECEIPT &amp; GCV DAT (3)'!$K$3:$K$154)</f>
        <v>4045.9</v>
      </c>
      <c r="L131" s="15">
        <f>SUMIF('WASH COAL RECEIPT &amp; GCV DAT (3)'!$A$3:$A$154,'MASTER DATA FILE WASH COAL  (3)'!A131,'WASH COAL RECEIPT &amp; GCV DAT (3)'!$L$3:$L$154)</f>
        <v>4067.68</v>
      </c>
      <c r="M131" s="15">
        <f t="shared" si="11"/>
        <v>-21.779999999999745</v>
      </c>
      <c r="N131" s="67">
        <f t="shared" si="12"/>
        <v>-85735.51207127115</v>
      </c>
      <c r="O131" s="15">
        <f>SUMIF('WASH COAL RECEIPT &amp; GCV DAT (3)'!$A$3:$A$154,'MASTER DATA FILE WASH COAL  (3)'!A131,'WASH COAL RECEIPT &amp; GCV DAT (3)'!$O$3:$O$154)</f>
        <v>2259.9</v>
      </c>
      <c r="P131" s="15">
        <f t="shared" si="13"/>
        <v>9143329.4100000001</v>
      </c>
      <c r="Q131" s="15">
        <f>SUMIF('WASH COAL RECEIPT &amp; GCV DAT (3)'!$A$3:$A$154,'MASTER DATA FILE WASH COAL  (3)'!A131,'WASH COAL RECEIPT &amp; GCV DAT (3)'!$Q$3:$Q$154)</f>
        <v>4510584</v>
      </c>
      <c r="R131" s="16">
        <f>SUMIF('WASH COAL RECEIPT &amp; GCV DAT (3)'!$A$3:$A$233,'MASTER DATA FILE WASH COAL  (3)'!A131,'WASH COAL RECEIPT &amp; GCV DAT (3)'!$R$3:$R$233)+IF(H131=$J$234,($K$234*K131),0)+IF(H131=$J$235,($K$235*K131),0)</f>
        <v>15926414.522000002</v>
      </c>
      <c r="S131" s="15">
        <f t="shared" si="14"/>
        <v>3936.4330611236069</v>
      </c>
      <c r="T131" s="15">
        <f>SUMIF('WASH COAL RECEIPT &amp; GCV DAT (3)'!$A$3:$A$154,'MASTER DATA FILE WASH COAL  (3)'!A131,'WASH COAL RECEIPT &amp; GCV DAT (3)'!$T$3:$T$154)</f>
        <v>4020</v>
      </c>
      <c r="U131" s="15">
        <f t="shared" si="15"/>
        <v>16352073.6</v>
      </c>
      <c r="V131" s="15">
        <f>SUMIF('WASH COAL RECEIPT &amp; GCV DAT (3)'!$A$3:$A$154,'MASTER DATA FILE WASH COAL  (3)'!A131,'WASH COAL RECEIPT &amp; GCV DAT (3)'!$V$3:$V$154)</f>
        <v>3951.8785730113009</v>
      </c>
      <c r="W131" s="15">
        <f t="shared" si="16"/>
        <v>16074977.433866607</v>
      </c>
      <c r="X131" s="13">
        <f t="shared" si="17"/>
        <v>16012150.034071272</v>
      </c>
      <c r="Y131" s="69"/>
      <c r="Z131" s="69"/>
      <c r="AB131" s="68">
        <v>4078.000640341515</v>
      </c>
      <c r="AC131" s="53">
        <f t="shared" si="18"/>
        <v>-126.12206733021412</v>
      </c>
      <c r="AD131"/>
      <c r="AE131" s="53">
        <f t="shared" ref="AE131:AE152" si="20">AC131-AD131</f>
        <v>-126.12206733021412</v>
      </c>
      <c r="AF131" s="68">
        <v>130</v>
      </c>
    </row>
    <row r="132" spans="1:32" customFormat="1" ht="15.6" x14ac:dyDescent="0.3">
      <c r="A132" s="65">
        <v>122</v>
      </c>
      <c r="B132" s="57">
        <f>SUMIF('WASH COAL RECEIPT &amp; GCV DAT (3)'!$A$3:$A$97,A132,'WASH COAL RECEIPT &amp; GCV DAT (3)'!$B$3:$B$97)</f>
        <v>0</v>
      </c>
      <c r="C132" s="13">
        <f>SUMIF('WASH COAL RECEIPT &amp; GCV DAT (3)'!$A$3:$A$1101,A132,'WASH COAL RECEIPT &amp; GCV DAT (3)'!$C$3:$C$1101)</f>
        <v>161000897</v>
      </c>
      <c r="D132" s="13" t="str">
        <f>IFERROR(VLOOKUP(A132,'WASH COAL RECEIPT &amp; GCV DAT (3)'!A102:V231,4,0),0)</f>
        <v>18.01.2023</v>
      </c>
      <c r="E132" s="14">
        <f>IFERROR(VLOOKUP(A132,'WASH COAL RECEIPT &amp; GCV DAT (3)'!$A$2:$V$154,5,0),0)</f>
        <v>0</v>
      </c>
      <c r="F132" s="13">
        <f>SUMIF('WASH COAL RECEIPT &amp; GCV DAT (3)'!$A$3:$A$154,'MASTER DATA FILE WASH COAL  (3)'!A132,'WASH COAL RECEIPT &amp; GCV DAT (3)'!$F$3:$F$154)</f>
        <v>59</v>
      </c>
      <c r="G132" s="13" t="str">
        <f>IFERROR(VLOOKUP(A132,'WASH COAL RECEIPT &amp; GCV DAT (3)'!$A$2:$V$154,7,0),0)</f>
        <v>SECL</v>
      </c>
      <c r="H132" s="13" t="str">
        <f>IFERROR(VLOOKUP(A132,'WASH COAL RECEIPT &amp; GCV DAT (3)'!$A$2:$V$154,8,0),0)</f>
        <v>PMCJ</v>
      </c>
      <c r="I132" s="13">
        <f>IFERROR(VLOOKUP(A132,'WASH COAL RECEIPT &amp; GCV DAT (3)'!$A$2:$V$154,9,0),0)</f>
        <v>0</v>
      </c>
      <c r="J132" s="13" t="str">
        <f>IFERROR(VLOOKUP(A132,'WASH COAL RECEIPT &amp; GCV DAT (3)'!$A$2:$V$154,10,0),0)</f>
        <v>G11</v>
      </c>
      <c r="K132" s="15">
        <f>SUMIF('WASH COAL RECEIPT &amp; GCV DAT (3)'!$A$3:$A$154,'MASTER DATA FILE WASH COAL  (3)'!A132,'WASH COAL RECEIPT &amp; GCV DAT (3)'!$K$3:$K$154)</f>
        <v>4024.34</v>
      </c>
      <c r="L132" s="15">
        <f>SUMIF('WASH COAL RECEIPT &amp; GCV DAT (3)'!$A$3:$A$154,'MASTER DATA FILE WASH COAL  (3)'!A132,'WASH COAL RECEIPT &amp; GCV DAT (3)'!$L$3:$L$154)</f>
        <v>4062.84</v>
      </c>
      <c r="M132" s="15">
        <f t="shared" ref="M132:M195" si="21">+K132-L132</f>
        <v>-38.5</v>
      </c>
      <c r="N132" s="67">
        <f t="shared" ref="N132:N195" si="22">+M132*S132</f>
        <v>-151986.04091657265</v>
      </c>
      <c r="O132" s="15">
        <f>SUMIF('WASH COAL RECEIPT &amp; GCV DAT (3)'!$A$3:$A$154,'MASTER DATA FILE WASH COAL  (3)'!A132,'WASH COAL RECEIPT &amp; GCV DAT (3)'!$O$3:$O$154)</f>
        <v>2259.9</v>
      </c>
      <c r="P132" s="15">
        <f t="shared" ref="P132:P195" si="23">+O132*K132</f>
        <v>9094605.966</v>
      </c>
      <c r="Q132" s="15">
        <f>SUMIF('WASH COAL RECEIPT &amp; GCV DAT (3)'!$A$3:$A$154,'MASTER DATA FILE WASH COAL  (3)'!A132,'WASH COAL RECEIPT &amp; GCV DAT (3)'!$Q$3:$Q$154)</f>
        <v>4531847</v>
      </c>
      <c r="R132" s="16">
        <f>SUMIF('WASH COAL RECEIPT &amp; GCV DAT (3)'!$A$3:$A$233,'MASTER DATA FILE WASH COAL  (3)'!A132,'WASH COAL RECEIPT &amp; GCV DAT (3)'!$R$3:$R$233)+IF(H132=$J$234,($K$234*K132),0)+IF(H132=$J$235,($K$235*K132),0)</f>
        <v>15886844.257200001</v>
      </c>
      <c r="S132" s="15">
        <f t="shared" ref="S132:S195" si="24">+R132/K132</f>
        <v>3947.6893744564327</v>
      </c>
      <c r="T132" s="15">
        <f>SUMIF('WASH COAL RECEIPT &amp; GCV DAT (3)'!$A$3:$A$154,'MASTER DATA FILE WASH COAL  (3)'!A132,'WASH COAL RECEIPT &amp; GCV DAT (3)'!$T$3:$T$154)</f>
        <v>4020</v>
      </c>
      <c r="U132" s="15">
        <f t="shared" ref="U132:U195" si="25">+T132*L132</f>
        <v>16332616.800000001</v>
      </c>
      <c r="V132" s="15">
        <f>SUMIF('WASH COAL RECEIPT &amp; GCV DAT (3)'!$A$3:$A$154,'MASTER DATA FILE WASH COAL  (3)'!A132,'WASH COAL RECEIPT &amp; GCV DAT (3)'!$V$3:$V$154)</f>
        <v>3902.4860437547145</v>
      </c>
      <c r="W132" s="15">
        <f t="shared" ref="W132:W195" si="26">+V132*L132</f>
        <v>15855176.398008404</v>
      </c>
      <c r="X132" s="13">
        <f t="shared" ref="X132:X195" si="27">S132*L132</f>
        <v>16038830.298116574</v>
      </c>
      <c r="Y132" s="13"/>
      <c r="Z132" s="13"/>
      <c r="AB132">
        <v>4047.5089180818118</v>
      </c>
      <c r="AC132" s="53">
        <f t="shared" ref="AC132:AC177" si="28">V132-AB132</f>
        <v>-145.02287432709727</v>
      </c>
      <c r="AE132" s="53">
        <f t="shared" si="20"/>
        <v>-145.02287432709727</v>
      </c>
      <c r="AF132">
        <v>131</v>
      </c>
    </row>
    <row r="133" spans="1:32" customFormat="1" ht="15.6" x14ac:dyDescent="0.3">
      <c r="A133" s="65">
        <v>131</v>
      </c>
      <c r="B133" s="57">
        <f>SUMIF('WASH COAL RECEIPT &amp; GCV DAT (3)'!$A$3:$A$97,A133,'WASH COAL RECEIPT &amp; GCV DAT (3)'!$B$3:$B$97)</f>
        <v>0</v>
      </c>
      <c r="C133" s="13">
        <f>SUMIF('WASH COAL RECEIPT &amp; GCV DAT (3)'!$A$3:$A$1101,A133,'WASH COAL RECEIPT &amp; GCV DAT (3)'!$C$3:$C$1101)</f>
        <v>161000898</v>
      </c>
      <c r="D133" s="13" t="str">
        <f>IFERROR(VLOOKUP(A133,'WASH COAL RECEIPT &amp; GCV DAT (3)'!A103:V232,4,0),0)</f>
        <v>19.01.2023</v>
      </c>
      <c r="E133" s="14">
        <f>IFERROR(VLOOKUP(A133,'WASH COAL RECEIPT &amp; GCV DAT (3)'!$A$2:$V$154,5,0),0)</f>
        <v>0</v>
      </c>
      <c r="F133" s="13">
        <f>SUMIF('WASH COAL RECEIPT &amp; GCV DAT (3)'!$A$3:$A$154,'MASTER DATA FILE WASH COAL  (3)'!A133,'WASH COAL RECEIPT &amp; GCV DAT (3)'!$F$3:$F$154)</f>
        <v>59</v>
      </c>
      <c r="G133" s="13" t="str">
        <f>IFERROR(VLOOKUP(A133,'WASH COAL RECEIPT &amp; GCV DAT (3)'!$A$2:$V$154,7,0),0)</f>
        <v>SECL</v>
      </c>
      <c r="H133" s="13" t="str">
        <f>IFERROR(VLOOKUP(A133,'WASH COAL RECEIPT &amp; GCV DAT (3)'!$A$2:$V$154,8,0),0)</f>
        <v>PMCJ</v>
      </c>
      <c r="I133" s="13">
        <f>IFERROR(VLOOKUP(A133,'WASH COAL RECEIPT &amp; GCV DAT (3)'!$A$2:$V$154,9,0),0)</f>
        <v>0</v>
      </c>
      <c r="J133" s="13" t="str">
        <f>IFERROR(VLOOKUP(A133,'WASH COAL RECEIPT &amp; GCV DAT (3)'!$A$2:$V$154,10,0),0)</f>
        <v>G11</v>
      </c>
      <c r="K133" s="15">
        <f>SUMIF('WASH COAL RECEIPT &amp; GCV DAT (3)'!$A$3:$A$154,'MASTER DATA FILE WASH COAL  (3)'!A133,'WASH COAL RECEIPT &amp; GCV DAT (3)'!$K$3:$K$154)</f>
        <v>4147.6499999999996</v>
      </c>
      <c r="L133" s="15">
        <f>SUMIF('WASH COAL RECEIPT &amp; GCV DAT (3)'!$A$3:$A$154,'MASTER DATA FILE WASH COAL  (3)'!A133,'WASH COAL RECEIPT &amp; GCV DAT (3)'!$L$3:$L$154)</f>
        <v>4181.95</v>
      </c>
      <c r="M133" s="15">
        <f t="shared" si="21"/>
        <v>-34.300000000000182</v>
      </c>
      <c r="N133" s="67">
        <f t="shared" si="22"/>
        <v>-134775.75199067016</v>
      </c>
      <c r="O133" s="15">
        <f>SUMIF('WASH COAL RECEIPT &amp; GCV DAT (3)'!$A$3:$A$154,'MASTER DATA FILE WASH COAL  (3)'!A133,'WASH COAL RECEIPT &amp; GCV DAT (3)'!$O$3:$O$154)</f>
        <v>2259.9</v>
      </c>
      <c r="P133" s="15">
        <f t="shared" si="23"/>
        <v>9373274.2349999994</v>
      </c>
      <c r="Q133" s="15">
        <f>SUMIF('WASH COAL RECEIPT &amp; GCV DAT (3)'!$A$3:$A$154,'MASTER DATA FILE WASH COAL  (3)'!A133,'WASH COAL RECEIPT &amp; GCV DAT (3)'!$Q$3:$Q$154)</f>
        <v>4594527</v>
      </c>
      <c r="R133" s="16">
        <f>SUMIF('WASH COAL RECEIPT &amp; GCV DAT (3)'!$A$3:$A$233,'MASTER DATA FILE WASH COAL  (3)'!A133,'WASH COAL RECEIPT &amp; GCV DAT (3)'!$R$3:$R$233)+IF(H133=$J$234,($K$234*K133),0)+IF(H133=$J$235,($K$235*K133),0)</f>
        <v>16297453.287</v>
      </c>
      <c r="S133" s="15">
        <f t="shared" si="24"/>
        <v>3929.3222154714122</v>
      </c>
      <c r="T133" s="15">
        <f>SUMIF('WASH COAL RECEIPT &amp; GCV DAT (3)'!$A$3:$A$154,'MASTER DATA FILE WASH COAL  (3)'!A133,'WASH COAL RECEIPT &amp; GCV DAT (3)'!$T$3:$T$154)</f>
        <v>3952</v>
      </c>
      <c r="U133" s="15">
        <f t="shared" si="25"/>
        <v>16527066.399999999</v>
      </c>
      <c r="V133" s="15">
        <f>SUMIF('WASH COAL RECEIPT &amp; GCV DAT (3)'!$A$3:$A$154,'MASTER DATA FILE WASH COAL  (3)'!A133,'WASH COAL RECEIPT &amp; GCV DAT (3)'!$V$3:$V$154)</f>
        <v>3805.7748365662846</v>
      </c>
      <c r="W133" s="15">
        <f t="shared" si="26"/>
        <v>15915560.077778373</v>
      </c>
      <c r="X133" s="13">
        <f t="shared" si="27"/>
        <v>16432229.038990671</v>
      </c>
      <c r="Y133" s="13"/>
      <c r="Z133" s="13"/>
      <c r="AB133">
        <v>4223.9332268370608</v>
      </c>
      <c r="AC133" s="53">
        <f t="shared" si="28"/>
        <v>-418.15839027077618</v>
      </c>
      <c r="AE133" s="53">
        <f t="shared" si="20"/>
        <v>-418.15839027077618</v>
      </c>
      <c r="AF133">
        <v>132</v>
      </c>
    </row>
    <row r="134" spans="1:32" customFormat="1" ht="15.6" x14ac:dyDescent="0.3">
      <c r="A134" s="65">
        <v>136</v>
      </c>
      <c r="B134" s="57">
        <f>SUMIF('WASH COAL RECEIPT &amp; GCV DAT (3)'!$A$3:$A$97,A134,'WASH COAL RECEIPT &amp; GCV DAT (3)'!$B$3:$B$97)</f>
        <v>0</v>
      </c>
      <c r="C134" s="13">
        <f>SUMIF('WASH COAL RECEIPT &amp; GCV DAT (3)'!$A$3:$A$1101,A134,'WASH COAL RECEIPT &amp; GCV DAT (3)'!$C$3:$C$1101)</f>
        <v>161000899</v>
      </c>
      <c r="D134" s="13" t="str">
        <f>IFERROR(VLOOKUP(A134,'WASH COAL RECEIPT &amp; GCV DAT (3)'!A103:V233,4,0),0)</f>
        <v>20.01.2023</v>
      </c>
      <c r="E134" s="14">
        <f>IFERROR(VLOOKUP(A134,'WASH COAL RECEIPT &amp; GCV DAT (3)'!$A$2:$V$154,5,0),0)</f>
        <v>0</v>
      </c>
      <c r="F134" s="13">
        <f>SUMIF('WASH COAL RECEIPT &amp; GCV DAT (3)'!$A$3:$A$154,'MASTER DATA FILE WASH COAL  (3)'!A134,'WASH COAL RECEIPT &amp; GCV DAT (3)'!$F$3:$F$154)</f>
        <v>60</v>
      </c>
      <c r="G134" s="13" t="str">
        <f>IFERROR(VLOOKUP(A134,'WASH COAL RECEIPT &amp; GCV DAT (3)'!$A$2:$V$154,7,0),0)</f>
        <v>SECL</v>
      </c>
      <c r="H134" s="13" t="str">
        <f>IFERROR(VLOOKUP(A134,'WASH COAL RECEIPT &amp; GCV DAT (3)'!$A$2:$V$154,8,0),0)</f>
        <v>PMCJ</v>
      </c>
      <c r="I134" s="13">
        <f>IFERROR(VLOOKUP(A134,'WASH COAL RECEIPT &amp; GCV DAT (3)'!$A$2:$V$154,9,0),0)</f>
        <v>0</v>
      </c>
      <c r="J134" s="13" t="str">
        <f>IFERROR(VLOOKUP(A134,'WASH COAL RECEIPT &amp; GCV DAT (3)'!$A$2:$V$154,10,0),0)</f>
        <v>G11</v>
      </c>
      <c r="K134" s="15">
        <f>SUMIF('WASH COAL RECEIPT &amp; GCV DAT (3)'!$A$3:$A$1173,'MASTER DATA FILE WASH COAL  (3)'!A134,'WASH COAL RECEIPT &amp; GCV DAT (3)'!$K$3:$K$1173)</f>
        <v>4126.7700000000004</v>
      </c>
      <c r="L134" s="15">
        <f>SUMIF('WASH COAL RECEIPT &amp; GCV DAT (3)'!$A$3:$A$1173,'MASTER DATA FILE WASH COAL  (3)'!A134,'WASH COAL RECEIPT &amp; GCV DAT (3)'!$L$3:$L$1173)</f>
        <v>4126.7700000000004</v>
      </c>
      <c r="M134" s="15">
        <f t="shared" si="21"/>
        <v>0</v>
      </c>
      <c r="N134" s="67">
        <f t="shared" si="22"/>
        <v>0</v>
      </c>
      <c r="O134" s="15">
        <f>SUMIF('WASH COAL RECEIPT &amp; GCV DAT (3)'!$A$3:$A$154,'MASTER DATA FILE WASH COAL  (3)'!A134,'WASH COAL RECEIPT &amp; GCV DAT (3)'!$O$3:$O$154)</f>
        <v>2259.9</v>
      </c>
      <c r="P134" s="15">
        <f t="shared" si="23"/>
        <v>9326087.5230000019</v>
      </c>
      <c r="Q134" s="15">
        <f>SUMIF('WASH COAL RECEIPT &amp; GCV DAT (3)'!$A$3:$A$154,'MASTER DATA FILE WASH COAL  (3)'!A134,'WASH COAL RECEIPT &amp; GCV DAT (3)'!$Q$3:$Q$154)</f>
        <v>4651449</v>
      </c>
      <c r="R134" s="16">
        <f>SUMIF('WASH COAL RECEIPT &amp; GCV DAT (3)'!$A$3:$A$233,'MASTER DATA FILE WASH COAL  (3)'!A134,'WASH COAL RECEIPT &amp; GCV DAT (3)'!$R$3:$R$233)+IF(H134=$J$234,($K$234*K134),0)+IF(H134=$J$235,($K$235*K134),0)</f>
        <v>16295460.696600003</v>
      </c>
      <c r="S134" s="15">
        <f t="shared" si="24"/>
        <v>3948.720354320692</v>
      </c>
      <c r="T134" s="15">
        <f ca="1">SUMIF('WASH COAL RECEIPT &amp; GCV DAT (3)'!$A$3:$A$1173,'MASTER DATA FILE WASH COAL  (3)'!A134,'WASH COAL RECEIPT &amp; GCV DAT (3)'!$T$3:$T$154)</f>
        <v>3952</v>
      </c>
      <c r="U134" s="15">
        <f t="shared" ca="1" si="25"/>
        <v>16308995.040000001</v>
      </c>
      <c r="V134" s="15">
        <f>SUMIF('WASH COAL RECEIPT &amp; GCV DAT (3)'!$A$3:$A$154,'MASTER DATA FILE WASH COAL  (3)'!A134,'WASH COAL RECEIPT &amp; GCV DAT (3)'!$V$3:$V$1173)</f>
        <v>3788.7680243955569</v>
      </c>
      <c r="W134" s="15">
        <f t="shared" si="26"/>
        <v>15635374.220034854</v>
      </c>
      <c r="X134" s="13">
        <f t="shared" si="27"/>
        <v>16295460.696600003</v>
      </c>
      <c r="Y134" s="13"/>
      <c r="Z134" s="13"/>
      <c r="AB134">
        <v>4024.2093541202667</v>
      </c>
      <c r="AC134" s="53">
        <f t="shared" si="28"/>
        <v>-235.4413297247097</v>
      </c>
      <c r="AE134" s="53">
        <f t="shared" si="20"/>
        <v>-235.4413297247097</v>
      </c>
      <c r="AF134">
        <v>133</v>
      </c>
    </row>
    <row r="135" spans="1:32" customFormat="1" ht="15.6" x14ac:dyDescent="0.3">
      <c r="A135" s="65">
        <v>142</v>
      </c>
      <c r="B135" s="57">
        <f>SUMIF('WASH COAL RECEIPT &amp; GCV DAT (3)'!$A$3:$A$97,A135,'WASH COAL RECEIPT &amp; GCV DAT (3)'!$B$3:$B$97)</f>
        <v>0</v>
      </c>
      <c r="C135" s="13">
        <f>SUMIF('WASH COAL RECEIPT &amp; GCV DAT (3)'!$A$3:$A$1101,A135,'WASH COAL RECEIPT &amp; GCV DAT (3)'!$C$3:$C$1101)</f>
        <v>161000900</v>
      </c>
      <c r="D135" s="13" t="str">
        <f>IFERROR(VLOOKUP(A135,'WASH COAL RECEIPT &amp; GCV DAT (3)'!A104:V234,4,0),0)</f>
        <v>21.01.2023</v>
      </c>
      <c r="E135" s="14">
        <f>IFERROR(VLOOKUP(A135,'WASH COAL RECEIPT &amp; GCV DAT (3)'!$A$2:$V$154,5,0),0)</f>
        <v>0</v>
      </c>
      <c r="F135" s="13">
        <f>SUMIF('WASH COAL RECEIPT &amp; GCV DAT (3)'!$A$3:$A$154,'MASTER DATA FILE WASH COAL  (3)'!A135,'WASH COAL RECEIPT &amp; GCV DAT (3)'!$F$3:$F$154)</f>
        <v>50</v>
      </c>
      <c r="G135" s="13" t="str">
        <f>IFERROR(VLOOKUP(A135,'WASH COAL RECEIPT &amp; GCV DAT (3)'!$A$2:$V$154,7,0),0)</f>
        <v>SECL</v>
      </c>
      <c r="H135" s="13" t="str">
        <f>IFERROR(VLOOKUP(A135,'WASH COAL RECEIPT &amp; GCV DAT (3)'!$A$2:$V$154,8,0),0)</f>
        <v>PMCJ</v>
      </c>
      <c r="I135" s="13">
        <f>IFERROR(VLOOKUP(A135,'WASH COAL RECEIPT &amp; GCV DAT (3)'!$A$2:$V$154,9,0),0)</f>
        <v>0</v>
      </c>
      <c r="J135" s="13" t="str">
        <f>IFERROR(VLOOKUP(A135,'WASH COAL RECEIPT &amp; GCV DAT (3)'!$A$2:$V$154,10,0),0)</f>
        <v>G11</v>
      </c>
      <c r="K135" s="15">
        <f>SUMIF('WASH COAL RECEIPT &amp; GCV DAT (3)'!$A$3:$A$1173,'MASTER DATA FILE WASH COAL  (3)'!A135,'WASH COAL RECEIPT &amp; GCV DAT (3)'!$K$3:$K$1173)</f>
        <v>3278.42</v>
      </c>
      <c r="L135" s="15">
        <f>SUMIF('WASH COAL RECEIPT &amp; GCV DAT (3)'!$A$3:$A$1173,'MASTER DATA FILE WASH COAL  (3)'!A135,'WASH COAL RECEIPT &amp; GCV DAT (3)'!$L$3:$L$1173)</f>
        <v>3278.42</v>
      </c>
      <c r="M135" s="15">
        <f t="shared" si="21"/>
        <v>0</v>
      </c>
      <c r="N135" s="67">
        <f t="shared" si="22"/>
        <v>0</v>
      </c>
      <c r="O135" s="15">
        <f>SUMIF('WASH COAL RECEIPT &amp; GCV DAT (3)'!$A$3:$A$154,'MASTER DATA FILE WASH COAL  (3)'!A135,'WASH COAL RECEIPT &amp; GCV DAT (3)'!$O$3:$O$154)</f>
        <v>2259.9</v>
      </c>
      <c r="P135" s="15">
        <f t="shared" si="23"/>
        <v>7408901.358</v>
      </c>
      <c r="Q135" s="15">
        <f>SUMIF('WASH COAL RECEIPT &amp; GCV DAT (3)'!$A$3:$A$154,'MASTER DATA FILE WASH COAL  (3)'!A135,'WASH COAL RECEIPT &amp; GCV DAT (3)'!$Q$3:$Q$154)</f>
        <v>3789644</v>
      </c>
      <c r="R135" s="16">
        <f>SUMIF('WASH COAL RECEIPT &amp; GCV DAT (3)'!$A$3:$A$233,'MASTER DATA FILE WASH COAL  (3)'!A135,'WASH COAL RECEIPT &amp; GCV DAT (3)'!$R$3:$R$233)+IF(H135=$J$234,($K$234*K135),0)+IF(H135=$J$235,($K$235*K135),0)</f>
        <v>13039968.3036</v>
      </c>
      <c r="S135" s="15">
        <f t="shared" si="24"/>
        <v>3977.5160911658663</v>
      </c>
      <c r="T135" s="15">
        <f ca="1">SUMIF('WASH COAL RECEIPT &amp; GCV DAT (3)'!$A$3:$A$1173,'MASTER DATA FILE WASH COAL  (3)'!A135,'WASH COAL RECEIPT &amp; GCV DAT (3)'!$T$3:$T$154)</f>
        <v>3952</v>
      </c>
      <c r="U135" s="15">
        <f t="shared" ca="1" si="25"/>
        <v>12956315.84</v>
      </c>
      <c r="V135" s="15">
        <f>SUMIF('WASH COAL RECEIPT &amp; GCV DAT (3)'!$A$3:$A$154,'MASTER DATA FILE WASH COAL  (3)'!A135,'WASH COAL RECEIPT &amp; GCV DAT (3)'!$V$3:$V$1173)</f>
        <v>3816.9692307692312</v>
      </c>
      <c r="W135" s="15">
        <f t="shared" si="26"/>
        <v>12513628.265538463</v>
      </c>
      <c r="X135" s="13">
        <f t="shared" si="27"/>
        <v>13039968.3036</v>
      </c>
      <c r="Y135" s="13"/>
      <c r="Z135" s="13"/>
      <c r="AB135">
        <v>4103.8210324232077</v>
      </c>
      <c r="AC135" s="53">
        <f t="shared" si="28"/>
        <v>-286.85180165397651</v>
      </c>
      <c r="AE135" s="53">
        <f t="shared" si="20"/>
        <v>-286.85180165397651</v>
      </c>
      <c r="AF135">
        <v>134</v>
      </c>
    </row>
    <row r="136" spans="1:32" customFormat="1" ht="15.6" x14ac:dyDescent="0.3">
      <c r="A136" s="65">
        <v>152</v>
      </c>
      <c r="B136" s="57">
        <f>SUMIF('WASH COAL RECEIPT &amp; GCV DAT (3)'!$A$3:$A$97,A136,'WASH COAL RECEIPT &amp; GCV DAT (3)'!$B$3:$B$97)</f>
        <v>0</v>
      </c>
      <c r="C136" s="13">
        <f>SUMIF('WASH COAL RECEIPT &amp; GCV DAT (3)'!$A$3:$A$1101,A136,'WASH COAL RECEIPT &amp; GCV DAT (3)'!$C$3:$C$1101)</f>
        <v>161000901</v>
      </c>
      <c r="D136" s="13" t="str">
        <f>IFERROR(VLOOKUP(A136,'WASH COAL RECEIPT &amp; GCV DAT (3)'!A105:V235,4,0),0)</f>
        <v>22.01.2023</v>
      </c>
      <c r="E136" s="14">
        <f>IFERROR(VLOOKUP(A136,'WASH COAL RECEIPT &amp; GCV DAT (3)'!$A$2:$V$154,5,0),0)</f>
        <v>0</v>
      </c>
      <c r="F136" s="13">
        <f>SUMIF('WASH COAL RECEIPT &amp; GCV DAT (3)'!$A$3:$A$154,'MASTER DATA FILE WASH COAL  (3)'!A136,'WASH COAL RECEIPT &amp; GCV DAT (3)'!$F$3:$F$154)</f>
        <v>58</v>
      </c>
      <c r="G136" s="13" t="str">
        <f>IFERROR(VLOOKUP(A136,'WASH COAL RECEIPT &amp; GCV DAT (3)'!$A$2:$V$154,7,0),0)</f>
        <v>SECL</v>
      </c>
      <c r="H136" s="13" t="str">
        <f>IFERROR(VLOOKUP(A136,'WASH COAL RECEIPT &amp; GCV DAT (3)'!$A$2:$V$154,8,0),0)</f>
        <v>PMCJ</v>
      </c>
      <c r="I136" s="13">
        <f>IFERROR(VLOOKUP(A136,'WASH COAL RECEIPT &amp; GCV DAT (3)'!$A$2:$V$154,9,0),0)</f>
        <v>0</v>
      </c>
      <c r="J136" s="13" t="str">
        <f>IFERROR(VLOOKUP(A136,'WASH COAL RECEIPT &amp; GCV DAT (3)'!$A$2:$V$154,10,0),0)</f>
        <v>G11</v>
      </c>
      <c r="K136" s="15">
        <f>SUMIF('WASH COAL RECEIPT &amp; GCV DAT (3)'!$A$3:$A$1173,'MASTER DATA FILE WASH COAL  (3)'!A136,'WASH COAL RECEIPT &amp; GCV DAT (3)'!$K$3:$K$1173)</f>
        <v>3929.65</v>
      </c>
      <c r="L136" s="15">
        <f>SUMIF('WASH COAL RECEIPT &amp; GCV DAT (3)'!$A$3:$A$1173,'MASTER DATA FILE WASH COAL  (3)'!A136,'WASH COAL RECEIPT &amp; GCV DAT (3)'!$L$3:$L$1173)</f>
        <v>3929.65</v>
      </c>
      <c r="M136" s="15">
        <f t="shared" si="21"/>
        <v>0</v>
      </c>
      <c r="N136" s="67">
        <f t="shared" si="22"/>
        <v>0</v>
      </c>
      <c r="O136" s="15">
        <f>SUMIF('WASH COAL RECEIPT &amp; GCV DAT (3)'!$A$3:$A$154,'MASTER DATA FILE WASH COAL  (3)'!A136,'WASH COAL RECEIPT &amp; GCV DAT (3)'!$O$3:$O$154)</f>
        <v>2259.9</v>
      </c>
      <c r="P136" s="15">
        <f t="shared" si="23"/>
        <v>8880616.0350000001</v>
      </c>
      <c r="Q136" s="15">
        <f>SUMIF('WASH COAL RECEIPT &amp; GCV DAT (3)'!$A$3:$A$154,'MASTER DATA FILE WASH COAL  (3)'!A136,'WASH COAL RECEIPT &amp; GCV DAT (3)'!$Q$3:$Q$154)</f>
        <v>4496187</v>
      </c>
      <c r="R136" s="16">
        <f>SUMIF('WASH COAL RECEIPT &amp; GCV DAT (3)'!$A$3:$A$233,'MASTER DATA FILE WASH COAL  (3)'!A136,'WASH COAL RECEIPT &amp; GCV DAT (3)'!$R$3:$R$233)+IF(H136=$J$234,($K$234*K136),0)+IF(H136=$J$235,($K$235*K136),0)</f>
        <v>15584008.847000001</v>
      </c>
      <c r="S136" s="15">
        <f t="shared" si="24"/>
        <v>3965.7498370083849</v>
      </c>
      <c r="T136" s="15">
        <f ca="1">SUMIF('WASH COAL RECEIPT &amp; GCV DAT (3)'!$A$3:$A$1173,'MASTER DATA FILE WASH COAL  (3)'!A136,'WASH COAL RECEIPT &amp; GCV DAT (3)'!$T$3:$T$154)</f>
        <v>3952</v>
      </c>
      <c r="U136" s="15">
        <f t="shared" ca="1" si="25"/>
        <v>15529976.800000001</v>
      </c>
      <c r="V136" s="15">
        <f>SUMIF('WASH COAL RECEIPT &amp; GCV DAT (3)'!$A$3:$A$154,'MASTER DATA FILE WASH COAL  (3)'!A136,'WASH COAL RECEIPT &amp; GCV DAT (3)'!$V$3:$V$1173)</f>
        <v>3525.0976632086345</v>
      </c>
      <c r="W136" s="15">
        <f t="shared" si="26"/>
        <v>13852400.03222781</v>
      </c>
      <c r="X136" s="13">
        <f t="shared" si="27"/>
        <v>15584008.847000001</v>
      </c>
      <c r="Y136" s="13"/>
      <c r="Z136" s="13"/>
      <c r="AB136">
        <v>3924.5116131084951</v>
      </c>
      <c r="AC136" s="53">
        <f t="shared" si="28"/>
        <v>-399.41394989986065</v>
      </c>
      <c r="AE136" s="53">
        <f t="shared" si="20"/>
        <v>-399.41394989986065</v>
      </c>
      <c r="AF136">
        <v>135</v>
      </c>
    </row>
    <row r="137" spans="1:32" customFormat="1" ht="15.6" x14ac:dyDescent="0.3">
      <c r="A137" s="227">
        <v>35</v>
      </c>
      <c r="B137" s="57">
        <f>SUMIF('WASH COAL RECEIPT &amp; GCV DAT (3)'!$A$3:$A$97,A137,'WASH COAL RECEIPT &amp; GCV DAT (3)'!$B$3:$B$97)</f>
        <v>0</v>
      </c>
      <c r="C137" s="13">
        <f>SUMIF('WASH COAL RECEIPT &amp; GCV DAT (3)'!$A$3:$A$1101,A137,'WASH COAL RECEIPT &amp; GCV DAT (3)'!$C$3:$C$1101)</f>
        <v>262000576</v>
      </c>
      <c r="D137" s="13" t="str">
        <f>IFERROR(VLOOKUP(A137,'WASH COAL RECEIPT &amp; GCV DAT (3)'!A105:V236,4,0),0)</f>
        <v>01.01.2023</v>
      </c>
      <c r="E137" s="14">
        <f>IFERROR(VLOOKUP(A137,'WASH COAL RECEIPT &amp; GCV DAT (3)'!$A$2:$V$154,5,0),0)</f>
        <v>0</v>
      </c>
      <c r="F137" s="13">
        <f>SUMIF('WASH COAL RECEIPT &amp; GCV DAT (3)'!$A$3:$A$154,'MASTER DATA FILE WASH COAL  (3)'!A137,'WASH COAL RECEIPT &amp; GCV DAT (3)'!$F$3:$F$154)</f>
        <v>59</v>
      </c>
      <c r="G137" s="13" t="str">
        <f>IFERROR(VLOOKUP(A137,'WASH COAL RECEIPT &amp; GCV DAT (3)'!$A$2:$V$154,7,0),0)</f>
        <v>WCL</v>
      </c>
      <c r="H137" s="13" t="str">
        <f>IFERROR(VLOOKUP(A137,'WASH COAL RECEIPT &amp; GCV DAT (3)'!$A$2:$V$154,8,0),0)</f>
        <v>PRPI</v>
      </c>
      <c r="I137" s="13">
        <f>IFERROR(VLOOKUP(A137,'WASH COAL RECEIPT &amp; GCV DAT (3)'!$A$2:$V$154,9,0),0)</f>
        <v>0</v>
      </c>
      <c r="J137" s="13" t="str">
        <f>IFERROR(VLOOKUP(A137,'WASH COAL RECEIPT &amp; GCV DAT (3)'!$A$2:$V$154,10,0),0)</f>
        <v>G11</v>
      </c>
      <c r="K137" s="15">
        <f>SUMIF('WASH COAL RECEIPT &amp; GCV DAT (3)'!$A$3:$A$1173,'MASTER DATA FILE WASH COAL  (3)'!A137,'WASH COAL RECEIPT &amp; GCV DAT (3)'!$K$3:$K$1173)</f>
        <v>3947.94</v>
      </c>
      <c r="L137" s="15">
        <f>SUMIF('WASH COAL RECEIPT &amp; GCV DAT (3)'!$A$3:$A$1173,'MASTER DATA FILE WASH COAL  (3)'!A137,'WASH COAL RECEIPT &amp; GCV DAT (3)'!$L$3:$L$1173)</f>
        <v>3959</v>
      </c>
      <c r="M137" s="15">
        <f t="shared" si="21"/>
        <v>-11.059999999999945</v>
      </c>
      <c r="N137" s="67">
        <f t="shared" si="22"/>
        <v>-47339.061673594901</v>
      </c>
      <c r="O137" s="15">
        <f>SUMIF('WASH COAL RECEIPT &amp; GCV DAT (3)'!$A$3:$A$154,'MASTER DATA FILE WASH COAL  (3)'!A137,'WASH COAL RECEIPT &amp; GCV DAT (3)'!$O$3:$O$154)</f>
        <v>3091.3882352941173</v>
      </c>
      <c r="P137" s="15">
        <f t="shared" si="23"/>
        <v>12204615.269647058</v>
      </c>
      <c r="Q137" s="15">
        <f>SUMIF('WASH COAL RECEIPT &amp; GCV DAT (3)'!$A$3:$A$154,'MASTER DATA FILE WASH COAL  (3)'!A137,'WASH COAL RECEIPT &amp; GCV DAT (3)'!$Q$3:$Q$154)</f>
        <v>3001042</v>
      </c>
      <c r="R137" s="16">
        <f>SUMIF('WASH COAL RECEIPT &amp; GCV DAT (3)'!$A$3:$A$233,'MASTER DATA FILE WASH COAL  (3)'!A137,'WASH COAL RECEIPT &amp; GCV DAT (3)'!$R$3:$R$233)+IF(H137=$J$234,($K$234*K137),0)+IF(H137=$J$235,($K$235*K137),0)</f>
        <v>16897990.519317649</v>
      </c>
      <c r="S137" s="15">
        <f t="shared" si="24"/>
        <v>4280.2044912834663</v>
      </c>
      <c r="T137" s="15">
        <f ca="1">SUMIF('WASH COAL RECEIPT &amp; GCV DAT (3)'!$A$3:$A$1173,'MASTER DATA FILE WASH COAL  (3)'!A137,'WASH COAL RECEIPT &amp; GCV DAT (3)'!$T$3:$T$154)</f>
        <v>4137</v>
      </c>
      <c r="U137" s="15">
        <f t="shared" ca="1" si="25"/>
        <v>16378383</v>
      </c>
      <c r="V137" s="15">
        <f>SUMIF('WASH COAL RECEIPT &amp; GCV DAT (3)'!$A$3:$A$154,'MASTER DATA FILE WASH COAL  (3)'!A137,'WASH COAL RECEIPT &amp; GCV DAT (3)'!$V$3:$V$1173)</f>
        <v>3673.1126110124333</v>
      </c>
      <c r="W137" s="15">
        <f t="shared" si="26"/>
        <v>14541852.826998223</v>
      </c>
      <c r="X137" s="13">
        <f t="shared" si="27"/>
        <v>16945329.580991242</v>
      </c>
      <c r="Y137" s="13"/>
      <c r="Z137" s="13"/>
      <c r="AB137">
        <v>3956.3396546244308</v>
      </c>
      <c r="AC137" s="53">
        <f t="shared" si="28"/>
        <v>-283.22704361199749</v>
      </c>
      <c r="AE137" s="53">
        <f t="shared" si="20"/>
        <v>-283.22704361199749</v>
      </c>
      <c r="AF137">
        <v>136</v>
      </c>
    </row>
    <row r="138" spans="1:32" customFormat="1" ht="15.6" x14ac:dyDescent="0.3">
      <c r="A138" s="227">
        <v>33</v>
      </c>
      <c r="B138" s="57">
        <f>SUMIF('WASH COAL RECEIPT &amp; GCV DAT (3)'!$A$3:$A$97,A138,'WASH COAL RECEIPT &amp; GCV DAT (3)'!$B$3:$B$97)</f>
        <v>0</v>
      </c>
      <c r="C138" s="13">
        <f>SUMIF('WASH COAL RECEIPT &amp; GCV DAT (3)'!$A$3:$A$1101,A138,'WASH COAL RECEIPT &amp; GCV DAT (3)'!$C$3:$C$1101)</f>
        <v>462000600</v>
      </c>
      <c r="D138" s="13" t="str">
        <f>IFERROR(VLOOKUP(A138,'WASH COAL RECEIPT &amp; GCV DAT (3)'!A106:V237,4,0),0)</f>
        <v>04.01.2023</v>
      </c>
      <c r="E138" s="14">
        <f>IFERROR(VLOOKUP(A138,'WASH COAL RECEIPT &amp; GCV DAT (3)'!$A$2:$V$154,5,0),0)</f>
        <v>0</v>
      </c>
      <c r="F138" s="13">
        <f>SUMIF('WASH COAL RECEIPT &amp; GCV DAT (3)'!$A$3:$A$154,'MASTER DATA FILE WASH COAL  (3)'!A138,'WASH COAL RECEIPT &amp; GCV DAT (3)'!$F$3:$F$154)</f>
        <v>58</v>
      </c>
      <c r="G138" s="13" t="str">
        <f>IFERROR(VLOOKUP(A138,'WASH COAL RECEIPT &amp; GCV DAT (3)'!$A$2:$V$154,7,0),0)</f>
        <v>WCL</v>
      </c>
      <c r="H138" s="13" t="str">
        <f>IFERROR(VLOOKUP(A138,'WASH COAL RECEIPT &amp; GCV DAT (3)'!$A$2:$V$154,8,0),0)</f>
        <v>WANI</v>
      </c>
      <c r="I138" s="13">
        <f>IFERROR(VLOOKUP(A138,'WASH COAL RECEIPT &amp; GCV DAT (3)'!$A$2:$V$154,9,0),0)</f>
        <v>0</v>
      </c>
      <c r="J138" s="13" t="str">
        <f>IFERROR(VLOOKUP(A138,'WASH COAL RECEIPT &amp; GCV DAT (3)'!$A$2:$V$154,10,0),0)</f>
        <v>G10</v>
      </c>
      <c r="K138" s="15">
        <f>SUMIF('WASH COAL RECEIPT &amp; GCV DAT (3)'!$A$3:$A$1173,'MASTER DATA FILE WASH COAL  (3)'!A138,'WASH COAL RECEIPT &amp; GCV DAT (3)'!$K$3:$K$1173)</f>
        <v>3964.04</v>
      </c>
      <c r="L138" s="15">
        <f>SUMIF('WASH COAL RECEIPT &amp; GCV DAT (3)'!$A$3:$A$1173,'MASTER DATA FILE WASH COAL  (3)'!A138,'WASH COAL RECEIPT &amp; GCV DAT (3)'!$L$3:$L$1173)</f>
        <v>3996</v>
      </c>
      <c r="M138" s="15">
        <f t="shared" si="21"/>
        <v>-31.960000000000036</v>
      </c>
      <c r="N138" s="67">
        <f t="shared" si="22"/>
        <v>-156997.30946887654</v>
      </c>
      <c r="O138" s="15">
        <f>SUMIF('WASH COAL RECEIPT &amp; GCV DAT (3)'!$A$3:$A$154,'MASTER DATA FILE WASH COAL  (3)'!A138,'WASH COAL RECEIPT &amp; GCV DAT (3)'!$O$3:$O$154)</f>
        <v>3928.077777777778</v>
      </c>
      <c r="P138" s="15">
        <f t="shared" si="23"/>
        <v>15571057.434222223</v>
      </c>
      <c r="Q138" s="15">
        <f>SUMIF('WASH COAL RECEIPT &amp; GCV DAT (3)'!$A$3:$A$154,'MASTER DATA FILE WASH COAL  (3)'!A138,'WASH COAL RECEIPT &amp; GCV DAT (3)'!$Q$3:$Q$154)</f>
        <v>2342156</v>
      </c>
      <c r="R138" s="16">
        <f>SUMIF('WASH COAL RECEIPT &amp; GCV DAT (3)'!$A$3:$A$233,'MASTER DATA FILE WASH COAL  (3)'!A138,'WASH COAL RECEIPT &amp; GCV DAT (3)'!$R$3:$R$233)+IF(H138=$J$234,($K$234*K138),0)+IF(H138=$J$235,($K$235*K138),0)</f>
        <v>19472578.680444449</v>
      </c>
      <c r="S138" s="15">
        <f t="shared" si="24"/>
        <v>4912.3063037821139</v>
      </c>
      <c r="T138" s="15">
        <f ca="1">SUMIF('WASH COAL RECEIPT &amp; GCV DAT (3)'!$A$3:$A$1173,'MASTER DATA FILE WASH COAL  (3)'!A138,'WASH COAL RECEIPT &amp; GCV DAT (3)'!$T$3:$T$154)</f>
        <v>4185</v>
      </c>
      <c r="U138" s="15">
        <f t="shared" ca="1" si="25"/>
        <v>16723260</v>
      </c>
      <c r="V138" s="15">
        <f>SUMIF('WASH COAL RECEIPT &amp; GCV DAT (3)'!$A$3:$A$154,'MASTER DATA FILE WASH COAL  (3)'!A138,'WASH COAL RECEIPT &amp; GCV DAT (3)'!$V$3:$V$1173)</f>
        <v>3620.8521389255829</v>
      </c>
      <c r="W138" s="15">
        <f t="shared" si="26"/>
        <v>14468925.147146629</v>
      </c>
      <c r="X138" s="13">
        <f t="shared" si="27"/>
        <v>19629575.989913326</v>
      </c>
      <c r="Y138" s="13"/>
      <c r="Z138" s="13"/>
      <c r="AB138">
        <v>4084.715664439495</v>
      </c>
      <c r="AC138" s="53">
        <f t="shared" si="28"/>
        <v>-463.86352551391201</v>
      </c>
      <c r="AD138" s="68"/>
      <c r="AE138" s="53">
        <f t="shared" si="20"/>
        <v>-463.86352551391201</v>
      </c>
      <c r="AF138">
        <v>137</v>
      </c>
    </row>
    <row r="139" spans="1:32" customFormat="1" ht="15.6" x14ac:dyDescent="0.3">
      <c r="A139" s="227">
        <v>61</v>
      </c>
      <c r="B139" s="57">
        <f>SUMIF('WASH COAL RECEIPT &amp; GCV DAT (3)'!$A$3:$A$97,A139,'WASH COAL RECEIPT &amp; GCV DAT (3)'!$B$3:$B$97)</f>
        <v>0</v>
      </c>
      <c r="C139" s="13">
        <f>SUMIF('WASH COAL RECEIPT &amp; GCV DAT (3)'!$A$3:$A$1101,A139,'WASH COAL RECEIPT &amp; GCV DAT (3)'!$C$3:$C$1101)</f>
        <v>161001005</v>
      </c>
      <c r="D139" s="13" t="str">
        <f>IFERROR(VLOOKUP(A139,'WASH COAL RECEIPT &amp; GCV DAT (3)'!A107:V238,4,0),0)</f>
        <v>09.01.2023</v>
      </c>
      <c r="E139" s="14">
        <f>IFERROR(VLOOKUP(A139,'WASH COAL RECEIPT &amp; GCV DAT (3)'!$A$2:$V$154,5,0),0)</f>
        <v>0</v>
      </c>
      <c r="F139" s="13">
        <f>SUMIF('WASH COAL RECEIPT &amp; GCV DAT (3)'!$A$3:$A$154,'MASTER DATA FILE WASH COAL  (3)'!A139,'WASH COAL RECEIPT &amp; GCV DAT (3)'!$F$3:$F$154)</f>
        <v>60</v>
      </c>
      <c r="G139" s="13" t="str">
        <f>IFERROR(VLOOKUP(A139,'WASH COAL RECEIPT &amp; GCV DAT (3)'!$A$2:$V$154,7,0),0)</f>
        <v>SECL</v>
      </c>
      <c r="H139" s="13" t="str">
        <f>IFERROR(VLOOKUP(A139,'WASH COAL RECEIPT &amp; GCV DAT (3)'!$A$2:$V$154,8,0),0)</f>
        <v>PHEC</v>
      </c>
      <c r="I139" s="13">
        <f>IFERROR(VLOOKUP(A139,'WASH COAL RECEIPT &amp; GCV DAT (3)'!$A$2:$V$154,9,0),0)</f>
        <v>0</v>
      </c>
      <c r="J139" s="13" t="str">
        <f>IFERROR(VLOOKUP(A139,'WASH COAL RECEIPT &amp; GCV DAT (3)'!$A$2:$V$154,10,0),0)</f>
        <v>G11</v>
      </c>
      <c r="K139" s="15">
        <f>SUMIF('WASH COAL RECEIPT &amp; GCV DAT (3)'!$A$3:$A$1173,'MASTER DATA FILE WASH COAL  (3)'!A139,'WASH COAL RECEIPT &amp; GCV DAT (3)'!$K$3:$K$1173)</f>
        <v>4217.3</v>
      </c>
      <c r="L139" s="15">
        <f>SUMIF('WASH COAL RECEIPT &amp; GCV DAT (3)'!$A$3:$A$1173,'MASTER DATA FILE WASH COAL  (3)'!A139,'WASH COAL RECEIPT &amp; GCV DAT (3)'!$L$3:$L$1173)</f>
        <v>4217.3</v>
      </c>
      <c r="M139" s="15">
        <f t="shared" si="21"/>
        <v>0</v>
      </c>
      <c r="N139" s="67">
        <f t="shared" si="22"/>
        <v>0</v>
      </c>
      <c r="O139" s="15">
        <f>SUMIF('WASH COAL RECEIPT &amp; GCV DAT (3)'!$A$3:$A$154,'MASTER DATA FILE WASH COAL  (3)'!A139,'WASH COAL RECEIPT &amp; GCV DAT (3)'!$O$3:$O$154)</f>
        <v>2206.0499999999997</v>
      </c>
      <c r="P139" s="15">
        <f t="shared" si="23"/>
        <v>9303574.6649999991</v>
      </c>
      <c r="Q139" s="15">
        <f>SUMIF('WASH COAL RECEIPT &amp; GCV DAT (3)'!$A$3:$A$154,'MASTER DATA FILE WASH COAL  (3)'!A139,'WASH COAL RECEIPT &amp; GCV DAT (3)'!$Q$3:$Q$154)</f>
        <v>4192170</v>
      </c>
      <c r="R139" s="16">
        <f>SUMIF('WASH COAL RECEIPT &amp; GCV DAT (3)'!$A$3:$A$233,'MASTER DATA FILE WASH COAL  (3)'!A139,'WASH COAL RECEIPT &amp; GCV DAT (3)'!$R$3:$R$233)+IF(H139=$J$234,($K$234*K139),0)+IF(H139=$J$235,($K$235*K139),0)</f>
        <v>16207131.180999998</v>
      </c>
      <c r="S139" s="15">
        <f t="shared" si="24"/>
        <v>3843.011211201479</v>
      </c>
      <c r="T139" s="15">
        <f ca="1">SUMIF('WASH COAL RECEIPT &amp; GCV DAT (3)'!$A$3:$A$1173,'MASTER DATA FILE WASH COAL  (3)'!A139,'WASH COAL RECEIPT &amp; GCV DAT (3)'!$T$3:$T$154)</f>
        <v>3799</v>
      </c>
      <c r="U139" s="15">
        <f t="shared" ca="1" si="25"/>
        <v>16021522.700000001</v>
      </c>
      <c r="V139" s="15">
        <f>SUMIF('WASH COAL RECEIPT &amp; GCV DAT (3)'!$A$3:$A$154,'MASTER DATA FILE WASH COAL  (3)'!A139,'WASH COAL RECEIPT &amp; GCV DAT (3)'!$V$3:$V$1173)</f>
        <v>3597.8420289855071</v>
      </c>
      <c r="W139" s="15">
        <f t="shared" si="26"/>
        <v>15173179.188840579</v>
      </c>
      <c r="X139" s="13">
        <f t="shared" si="27"/>
        <v>16207131.180999998</v>
      </c>
      <c r="Y139" s="13"/>
      <c r="Z139" s="13"/>
      <c r="AB139">
        <v>4132.7707270408164</v>
      </c>
      <c r="AC139" s="53">
        <f t="shared" si="28"/>
        <v>-534.92869805530927</v>
      </c>
      <c r="AE139" s="53">
        <f t="shared" si="20"/>
        <v>-534.92869805530927</v>
      </c>
      <c r="AF139">
        <v>138</v>
      </c>
    </row>
    <row r="140" spans="1:32" customFormat="1" ht="15.6" x14ac:dyDescent="0.3">
      <c r="A140" s="227">
        <v>57</v>
      </c>
      <c r="B140" s="57">
        <f>SUMIF('WASH COAL RECEIPT &amp; GCV DAT (3)'!$A$3:$A$97,A140,'WASH COAL RECEIPT &amp; GCV DAT (3)'!$B$3:$B$97)</f>
        <v>0</v>
      </c>
      <c r="C140" s="13">
        <f>SUMIF('WASH COAL RECEIPT &amp; GCV DAT (3)'!$A$3:$A$1101,A140,'WASH COAL RECEIPT &amp; GCV DAT (3)'!$C$3:$C$1101)</f>
        <v>161001004</v>
      </c>
      <c r="D140" s="13" t="str">
        <f>IFERROR(VLOOKUP(A140,'WASH COAL RECEIPT &amp; GCV DAT (3)'!A108:V239,4,0),0)</f>
        <v>08.01.2023</v>
      </c>
      <c r="E140" s="14">
        <f>IFERROR(VLOOKUP(A140,'WASH COAL RECEIPT &amp; GCV DAT (3)'!$A$2:$V$154,5,0),0)</f>
        <v>0</v>
      </c>
      <c r="F140" s="13">
        <f>SUMIF('WASH COAL RECEIPT &amp; GCV DAT (3)'!$A$3:$A$154,'MASTER DATA FILE WASH COAL  (3)'!A140,'WASH COAL RECEIPT &amp; GCV DAT (3)'!$F$3:$F$154)</f>
        <v>59</v>
      </c>
      <c r="G140" s="13" t="str">
        <f>IFERROR(VLOOKUP(A140,'WASH COAL RECEIPT &amp; GCV DAT (3)'!$A$2:$V$154,7,0),0)</f>
        <v>SECL</v>
      </c>
      <c r="H140" s="13" t="str">
        <f>IFERROR(VLOOKUP(A140,'WASH COAL RECEIPT &amp; GCV DAT (3)'!$A$2:$V$154,8,0),0)</f>
        <v>PHEC</v>
      </c>
      <c r="I140" s="13">
        <f>IFERROR(VLOOKUP(A140,'WASH COAL RECEIPT &amp; GCV DAT (3)'!$A$2:$V$154,9,0),0)</f>
        <v>0</v>
      </c>
      <c r="J140" s="13" t="str">
        <f>IFERROR(VLOOKUP(A140,'WASH COAL RECEIPT &amp; GCV DAT (3)'!$A$2:$V$154,10,0),0)</f>
        <v>G11</v>
      </c>
      <c r="K140" s="15">
        <f>SUMIF('WASH COAL RECEIPT &amp; GCV DAT (3)'!$A$3:$A$1173,'MASTER DATA FILE WASH COAL  (3)'!A140,'WASH COAL RECEIPT &amp; GCV DAT (3)'!$K$3:$K$1173)</f>
        <v>4030.84</v>
      </c>
      <c r="L140" s="15">
        <f>SUMIF('WASH COAL RECEIPT &amp; GCV DAT (3)'!$A$3:$A$1173,'MASTER DATA FILE WASH COAL  (3)'!A140,'WASH COAL RECEIPT &amp; GCV DAT (3)'!$L$3:$L$1173)</f>
        <v>4030.84</v>
      </c>
      <c r="M140" s="15">
        <f t="shared" si="21"/>
        <v>0</v>
      </c>
      <c r="N140" s="67">
        <f t="shared" si="22"/>
        <v>0</v>
      </c>
      <c r="O140" s="15">
        <f>SUMIF('WASH COAL RECEIPT &amp; GCV DAT (3)'!$A$3:$A$154,'MASTER DATA FILE WASH COAL  (3)'!A140,'WASH COAL RECEIPT &amp; GCV DAT (3)'!$O$3:$O$154)</f>
        <v>2206.0500000000002</v>
      </c>
      <c r="P140" s="15">
        <f t="shared" si="23"/>
        <v>8892234.5820000004</v>
      </c>
      <c r="Q140" s="15">
        <f>SUMIF('WASH COAL RECEIPT &amp; GCV DAT (3)'!$A$3:$A$154,'MASTER DATA FILE WASH COAL  (3)'!A140,'WASH COAL RECEIPT &amp; GCV DAT (3)'!$Q$3:$Q$154)</f>
        <v>3976125</v>
      </c>
      <c r="R140" s="16">
        <f>SUMIF('WASH COAL RECEIPT &amp; GCV DAT (3)'!$A$3:$A$233,'MASTER DATA FILE WASH COAL  (3)'!A140,'WASH COAL RECEIPT &amp; GCV DAT (3)'!$R$3:$R$233)+IF(H140=$J$234,($K$234*K140),0)+IF(H140=$J$235,($K$235*K140),0)</f>
        <v>15459867.234800002</v>
      </c>
      <c r="S140" s="15">
        <f t="shared" si="24"/>
        <v>3835.3959062627146</v>
      </c>
      <c r="T140" s="15">
        <f ca="1">SUMIF('WASH COAL RECEIPT &amp; GCV DAT (3)'!$A$3:$A$1173,'MASTER DATA FILE WASH COAL  (3)'!A140,'WASH COAL RECEIPT &amp; GCV DAT (3)'!$T$3:$T$154)</f>
        <v>3799</v>
      </c>
      <c r="U140" s="15">
        <f t="shared" ca="1" si="25"/>
        <v>15313161.16</v>
      </c>
      <c r="V140" s="15">
        <f>SUMIF('WASH COAL RECEIPT &amp; GCV DAT (3)'!$A$3:$A$154,'MASTER DATA FILE WASH COAL  (3)'!A140,'WASH COAL RECEIPT &amp; GCV DAT (3)'!$V$3:$V$1173)</f>
        <v>3592.4933286529181</v>
      </c>
      <c r="W140" s="15">
        <f t="shared" si="26"/>
        <v>14480765.80886733</v>
      </c>
      <c r="X140" s="13">
        <f t="shared" si="27"/>
        <v>15459867.234800002</v>
      </c>
      <c r="Y140" s="13"/>
      <c r="Z140" s="13"/>
      <c r="AB140">
        <v>3955.5408999042652</v>
      </c>
      <c r="AC140" s="53">
        <f t="shared" si="28"/>
        <v>-363.04757125134711</v>
      </c>
      <c r="AE140" s="53">
        <f t="shared" si="20"/>
        <v>-363.04757125134711</v>
      </c>
      <c r="AF140">
        <v>139</v>
      </c>
    </row>
    <row r="141" spans="1:32" customFormat="1" ht="15.6" x14ac:dyDescent="0.3">
      <c r="A141" s="227">
        <v>44</v>
      </c>
      <c r="B141" s="57">
        <f>SUMIF('WASH COAL RECEIPT &amp; GCV DAT (3)'!$A$3:$A$97,A141,'WASH COAL RECEIPT &amp; GCV DAT (3)'!$B$3:$B$97)</f>
        <v>0</v>
      </c>
      <c r="C141" s="13">
        <f>SUMIF('WASH COAL RECEIPT &amp; GCV DAT (3)'!$A$3:$A$1101,A141,'WASH COAL RECEIPT &amp; GCV DAT (3)'!$C$3:$C$1101)</f>
        <v>462000232</v>
      </c>
      <c r="D141" s="13" t="str">
        <f>IFERROR(VLOOKUP(A141,'WASH COAL RECEIPT &amp; GCV DAT (3)'!A109:V240,4,0),0)</f>
        <v>04.01.2023</v>
      </c>
      <c r="E141" s="14">
        <f>IFERROR(VLOOKUP(A141,'WASH COAL RECEIPT &amp; GCV DAT (3)'!$A$2:$V$154,5,0),0)</f>
        <v>0</v>
      </c>
      <c r="F141" s="13">
        <f>SUMIF('WASH COAL RECEIPT &amp; GCV DAT (3)'!$A$3:$A$154,'MASTER DATA FILE WASH COAL  (3)'!A141,'WASH COAL RECEIPT &amp; GCV DAT (3)'!$F$3:$F$154)</f>
        <v>57</v>
      </c>
      <c r="G141" s="13" t="str">
        <f>IFERROR(VLOOKUP(A141,'WASH COAL RECEIPT &amp; GCV DAT (3)'!$A$2:$V$154,7,0),0)</f>
        <v>WCL</v>
      </c>
      <c r="H141" s="13" t="str">
        <f>IFERROR(VLOOKUP(A141,'WASH COAL RECEIPT &amp; GCV DAT (3)'!$A$2:$V$154,8,0),0)</f>
        <v>TAE</v>
      </c>
      <c r="I141" s="13">
        <f>IFERROR(VLOOKUP(A141,'WASH COAL RECEIPT &amp; GCV DAT (3)'!$A$2:$V$154,9,0),0)</f>
        <v>0</v>
      </c>
      <c r="J141" s="13" t="str">
        <f>IFERROR(VLOOKUP(A141,'WASH COAL RECEIPT &amp; GCV DAT (3)'!$A$2:$V$154,10,0),0)</f>
        <v>G11</v>
      </c>
      <c r="K141" s="15">
        <f>SUMIF('WASH COAL RECEIPT &amp; GCV DAT (3)'!$A$3:$A$1173,'MASTER DATA FILE WASH COAL  (3)'!A141,'WASH COAL RECEIPT &amp; GCV DAT (3)'!$K$3:$K$1173)</f>
        <v>3774.5</v>
      </c>
      <c r="L141" s="15">
        <f>SUMIF('WASH COAL RECEIPT &amp; GCV DAT (3)'!$A$3:$A$1173,'MASTER DATA FILE WASH COAL  (3)'!A141,'WASH COAL RECEIPT &amp; GCV DAT (3)'!$L$3:$L$1173)</f>
        <v>3776.4</v>
      </c>
      <c r="M141" s="15">
        <f t="shared" si="21"/>
        <v>-1.9000000000000909</v>
      </c>
      <c r="N141" s="67">
        <f t="shared" si="22"/>
        <v>-9587.622377565076</v>
      </c>
      <c r="O141" s="15">
        <f>SUMIF('WASH COAL RECEIPT &amp; GCV DAT (3)'!$A$3:$A$154,'MASTER DATA FILE WASH COAL  (3)'!A141,'WASH COAL RECEIPT &amp; GCV DAT (3)'!$O$3:$O$154)</f>
        <v>4031.0117647058828</v>
      </c>
      <c r="P141" s="15">
        <f t="shared" si="23"/>
        <v>15215053.905882355</v>
      </c>
      <c r="Q141" s="15">
        <f>SUMIF('WASH COAL RECEIPT &amp; GCV DAT (3)'!$A$3:$A$154,'MASTER DATA FILE WASH COAL  (3)'!A141,'WASH COAL RECEIPT &amp; GCV DAT (3)'!$Q$3:$Q$154)</f>
        <v>2278952</v>
      </c>
      <c r="R141" s="16">
        <f>SUMIF('WASH COAL RECEIPT &amp; GCV DAT (3)'!$A$3:$A$233,'MASTER DATA FILE WASH COAL  (3)'!A141,'WASH COAL RECEIPT &amp; GCV DAT (3)'!$R$3:$R$233)+IF(H141=$J$234,($K$234*K141),0)+IF(H141=$J$235,($K$235*K141),0)</f>
        <v>19046568.770588238</v>
      </c>
      <c r="S141" s="15">
        <f t="shared" si="24"/>
        <v>5046.117040823483</v>
      </c>
      <c r="T141" s="15">
        <f ca="1">SUMIF('WASH COAL RECEIPT &amp; GCV DAT (3)'!$A$3:$A$1173,'MASTER DATA FILE WASH COAL  (3)'!A141,'WASH COAL RECEIPT &amp; GCV DAT (3)'!$T$3:$T$154)</f>
        <v>3886</v>
      </c>
      <c r="U141" s="15">
        <f t="shared" ca="1" si="25"/>
        <v>14675090.4</v>
      </c>
      <c r="V141" s="15">
        <f>SUMIF('WASH COAL RECEIPT &amp; GCV DAT (3)'!$A$3:$A$154,'MASTER DATA FILE WASH COAL  (3)'!A141,'WASH COAL RECEIPT &amp; GCV DAT (3)'!$V$3:$V$1173)</f>
        <v>3571.0125190548779</v>
      </c>
      <c r="W141" s="15">
        <f t="shared" si="26"/>
        <v>13485571.67695884</v>
      </c>
      <c r="X141" s="13">
        <f t="shared" si="27"/>
        <v>19056156.392965801</v>
      </c>
      <c r="Y141" s="13"/>
      <c r="Z141" s="13"/>
      <c r="AB141">
        <v>3688.1877264010227</v>
      </c>
      <c r="AC141" s="53">
        <f t="shared" si="28"/>
        <v>-117.17520734614482</v>
      </c>
      <c r="AE141" s="53">
        <f t="shared" si="20"/>
        <v>-117.17520734614482</v>
      </c>
      <c r="AF141">
        <v>140</v>
      </c>
    </row>
    <row r="142" spans="1:32" s="68" customFormat="1" ht="15.6" x14ac:dyDescent="0.3">
      <c r="A142" s="227">
        <v>18</v>
      </c>
      <c r="B142" s="57">
        <f>SUMIF('WASH COAL RECEIPT &amp; GCV DAT (3)'!$A$3:$A$97,A142,'WASH COAL RECEIPT &amp; GCV DAT (3)'!$B$3:$B$97)</f>
        <v>0</v>
      </c>
      <c r="C142" s="13">
        <f>SUMIF('WASH COAL RECEIPT &amp; GCV DAT (3)'!$A$3:$A$1101,A142,'WASH COAL RECEIPT &amp; GCV DAT (3)'!$C$3:$C$1101)</f>
        <v>141000092</v>
      </c>
      <c r="D142" s="13" t="str">
        <f>IFERROR(VLOOKUP(A142,'WASH COAL RECEIPT &amp; GCV DAT (3)'!A110:V241,4,0),0)</f>
        <v>27.12.2022</v>
      </c>
      <c r="E142" s="14">
        <f>IFERROR(VLOOKUP(A142,'WASH COAL RECEIPT &amp; GCV DAT (3)'!$A$2:$V$154,5,0),0)</f>
        <v>0</v>
      </c>
      <c r="F142" s="13">
        <f>SUMIF('WASH COAL RECEIPT &amp; GCV DAT (3)'!$A$3:$A$154,'MASTER DATA FILE WASH COAL  (3)'!A142,'WASH COAL RECEIPT &amp; GCV DAT (3)'!$F$3:$F$154)</f>
        <v>58</v>
      </c>
      <c r="G142" s="13" t="str">
        <f>IFERROR(VLOOKUP(A142,'WASH COAL RECEIPT &amp; GCV DAT (3)'!$A$2:$V$154,7,0),0)</f>
        <v>SECL</v>
      </c>
      <c r="H142" s="13" t="str">
        <f>IFERROR(VLOOKUP(A142,'WASH COAL RECEIPT &amp; GCV DAT (3)'!$A$2:$V$154,8,0),0)</f>
        <v>PHEC</v>
      </c>
      <c r="I142" s="13">
        <f>IFERROR(VLOOKUP(A142,'WASH COAL RECEIPT &amp; GCV DAT (3)'!$A$2:$V$154,9,0),0)</f>
        <v>0</v>
      </c>
      <c r="J142" s="13" t="str">
        <f>IFERROR(VLOOKUP(A142,'WASH COAL RECEIPT &amp; GCV DAT (3)'!$A$2:$V$154,10,0),0)</f>
        <v>G11</v>
      </c>
      <c r="K142" s="15">
        <f>SUMIF('WASH COAL RECEIPT &amp; GCV DAT (3)'!$A$3:$A$1173,'MASTER DATA FILE WASH COAL  (3)'!A142,'WASH COAL RECEIPT &amp; GCV DAT (3)'!$K$3:$K$1173)</f>
        <v>4003.59</v>
      </c>
      <c r="L142" s="15">
        <f>SUMIF('WASH COAL RECEIPT &amp; GCV DAT (3)'!$A$3:$A$1173,'MASTER DATA FILE WASH COAL  (3)'!A142,'WASH COAL RECEIPT &amp; GCV DAT (3)'!$L$3:$L$1173)</f>
        <v>4024.1</v>
      </c>
      <c r="M142" s="15">
        <f t="shared" si="21"/>
        <v>-20.509999999999764</v>
      </c>
      <c r="N142" s="67">
        <f t="shared" si="22"/>
        <v>-78611.39935786865</v>
      </c>
      <c r="O142" s="15">
        <f>SUMIF('WASH COAL RECEIPT &amp; GCV DAT (3)'!$A$3:$A$154,'MASTER DATA FILE WASH COAL  (3)'!A142,'WASH COAL RECEIPT &amp; GCV DAT (3)'!$O$3:$O$154)</f>
        <v>2206.0499999999997</v>
      </c>
      <c r="P142" s="15">
        <f t="shared" si="23"/>
        <v>8832119.7194999997</v>
      </c>
      <c r="Q142" s="15">
        <f>SUMIF('WASH COAL RECEIPT &amp; GCV DAT (3)'!$A$3:$A$154,'MASTER DATA FILE WASH COAL  (3)'!A142,'WASH COAL RECEIPT &amp; GCV DAT (3)'!$Q$3:$Q$154)</f>
        <v>3938983</v>
      </c>
      <c r="R142" s="16">
        <f>SUMIF('WASH COAL RECEIPT &amp; GCV DAT (3)'!$A$3:$A$233,'MASTER DATA FILE WASH COAL  (3)'!A142,'WASH COAL RECEIPT &amp; GCV DAT (3)'!$R$3:$R$233)+IF(H142=$J$234,($K$234*K142),0)+IF(H142=$J$235,($K$235*K142),0)</f>
        <v>15345090.802299999</v>
      </c>
      <c r="S142" s="15">
        <f t="shared" si="24"/>
        <v>3832.8327331969554</v>
      </c>
      <c r="T142" s="15">
        <f ca="1">SUMIF('WASH COAL RECEIPT &amp; GCV DAT (3)'!$A$3:$A$1173,'MASTER DATA FILE WASH COAL  (3)'!A142,'WASH COAL RECEIPT &amp; GCV DAT (3)'!$T$3:$T$154)</f>
        <v>3799</v>
      </c>
      <c r="U142" s="15">
        <f t="shared" ca="1" si="25"/>
        <v>15287555.9</v>
      </c>
      <c r="V142" s="15">
        <f>SUMIF('WASH COAL RECEIPT &amp; GCV DAT (3)'!$A$3:$A$154,'MASTER DATA FILE WASH COAL  (3)'!A142,'WASH COAL RECEIPT &amp; GCV DAT (3)'!$V$3:$V$1173)</f>
        <v>3531.7109639024393</v>
      </c>
      <c r="W142" s="15">
        <f t="shared" si="26"/>
        <v>14211958.089839805</v>
      </c>
      <c r="X142" s="13">
        <f t="shared" si="27"/>
        <v>15423702.201657867</v>
      </c>
      <c r="Y142" s="69"/>
      <c r="Z142" s="69"/>
      <c r="AB142" s="68">
        <v>3668.9948794538082</v>
      </c>
      <c r="AC142" s="53">
        <f t="shared" si="28"/>
        <v>-137.28391555136886</v>
      </c>
      <c r="AD142"/>
      <c r="AE142" s="53">
        <f t="shared" si="20"/>
        <v>-137.28391555136886</v>
      </c>
      <c r="AF142" s="68">
        <v>141</v>
      </c>
    </row>
    <row r="143" spans="1:32" customFormat="1" ht="15.6" x14ac:dyDescent="0.3">
      <c r="A143" s="241">
        <v>20</v>
      </c>
      <c r="B143" s="57">
        <f>SUMIF('WASH COAL RECEIPT &amp; GCV DAT (3)'!$A$3:$A$97,A143,'WASH COAL RECEIPT &amp; GCV DAT (3)'!$B$3:$B$97)</f>
        <v>0</v>
      </c>
      <c r="C143" s="13">
        <f>SUMIF('WASH COAL RECEIPT &amp; GCV DAT (3)'!$A$3:$A$1101,A143,'WASH COAL RECEIPT &amp; GCV DAT (3)'!$C$3:$C$1101)</f>
        <v>161000889</v>
      </c>
      <c r="D143" s="13" t="str">
        <f>IFERROR(VLOOKUP(A143,'WASH COAL RECEIPT &amp; GCV DAT (3)'!A111:V242,4,0),0)</f>
        <v>01.01.2023</v>
      </c>
      <c r="E143" s="14">
        <f>IFERROR(VLOOKUP(A143,'WASH COAL RECEIPT &amp; GCV DAT (3)'!$A$2:$V$154,5,0),0)</f>
        <v>0</v>
      </c>
      <c r="F143" s="13">
        <f>SUMIF('WASH COAL RECEIPT &amp; GCV DAT (3)'!$A$3:$A$154,'MASTER DATA FILE WASH COAL  (3)'!A143,'WASH COAL RECEIPT &amp; GCV DAT (3)'!$F$3:$F$154)</f>
        <v>60</v>
      </c>
      <c r="G143" s="13" t="str">
        <f>IFERROR(VLOOKUP(A143,'WASH COAL RECEIPT &amp; GCV DAT (3)'!$A$2:$V$154,7,0),0)</f>
        <v>SECL</v>
      </c>
      <c r="H143" s="13" t="str">
        <f>IFERROR(VLOOKUP(A143,'WASH COAL RECEIPT &amp; GCV DAT (3)'!$A$2:$V$154,8,0),0)</f>
        <v>PMCJ</v>
      </c>
      <c r="I143" s="13">
        <f>IFERROR(VLOOKUP(A143,'WASH COAL RECEIPT &amp; GCV DAT (3)'!$A$2:$V$154,9,0),0)</f>
        <v>0</v>
      </c>
      <c r="J143" s="13" t="str">
        <f>IFERROR(VLOOKUP(A143,'WASH COAL RECEIPT &amp; GCV DAT (3)'!$A$2:$V$154,10,0),0)</f>
        <v>G11</v>
      </c>
      <c r="K143" s="15">
        <f>SUMIF('WASH COAL RECEIPT &amp; GCV DAT (3)'!$A$3:$A$1173,'MASTER DATA FILE WASH COAL  (3)'!A143,'WASH COAL RECEIPT &amp; GCV DAT (3)'!$K$3:$K$1173)</f>
        <v>4060.17</v>
      </c>
      <c r="L143" s="15">
        <f>SUMIF('WASH COAL RECEIPT &amp; GCV DAT (3)'!$A$3:$A$1173,'MASTER DATA FILE WASH COAL  (3)'!A143,'WASH COAL RECEIPT &amp; GCV DAT (3)'!$L$3:$L$1173)</f>
        <v>4060.17</v>
      </c>
      <c r="M143" s="15">
        <f t="shared" si="21"/>
        <v>0</v>
      </c>
      <c r="N143" s="67">
        <f t="shared" si="22"/>
        <v>0</v>
      </c>
      <c r="O143" s="15">
        <f>SUMIF('WASH COAL RECEIPT &amp; GCV DAT (3)'!$A$3:$A$154,'MASTER DATA FILE WASH COAL  (3)'!A143,'WASH COAL RECEIPT &amp; GCV DAT (3)'!$O$3:$O$154)</f>
        <v>2259.9</v>
      </c>
      <c r="P143" s="15">
        <f t="shared" si="23"/>
        <v>9175578.1830000002</v>
      </c>
      <c r="Q143" s="15">
        <f>SUMIF('WASH COAL RECEIPT &amp; GCV DAT (3)'!$A$3:$A$154,'MASTER DATA FILE WASH COAL  (3)'!A143,'WASH COAL RECEIPT &amp; GCV DAT (3)'!$Q$3:$Q$154)</f>
        <v>4659201</v>
      </c>
      <c r="R143" s="16">
        <f>SUMIF('WASH COAL RECEIPT &amp; GCV DAT (3)'!$A$3:$A$233,'MASTER DATA FILE WASH COAL  (3)'!A143,'WASH COAL RECEIPT &amp; GCV DAT (3)'!$R$3:$R$233)+IF(H143=$J$234,($K$234*K143),0)+IF(H143=$J$235,($K$235*K143),0)</f>
        <v>16115295.468600001</v>
      </c>
      <c r="S143" s="15">
        <f t="shared" si="24"/>
        <v>3969.1184035643828</v>
      </c>
      <c r="T143" s="15">
        <f ca="1">SUMIF('WASH COAL RECEIPT &amp; GCV DAT (3)'!$A$3:$A$1173,'MASTER DATA FILE WASH COAL  (3)'!A143,'WASH COAL RECEIPT &amp; GCV DAT (3)'!$T$3:$T$154)</f>
        <v>4068</v>
      </c>
      <c r="U143" s="15">
        <f t="shared" ca="1" si="25"/>
        <v>16516771.560000001</v>
      </c>
      <c r="V143" s="15">
        <f>SUMIF('WASH COAL RECEIPT &amp; GCV DAT (3)'!$A$3:$A$154,'MASTER DATA FILE WASH COAL  (3)'!A143,'WASH COAL RECEIPT &amp; GCV DAT (3)'!$V$3:$V$1173)</f>
        <v>3495.6890615251305</v>
      </c>
      <c r="W143" s="15">
        <f t="shared" si="26"/>
        <v>14193091.856932489</v>
      </c>
      <c r="X143" s="13">
        <f t="shared" si="27"/>
        <v>16115295.468600001</v>
      </c>
      <c r="Y143" s="13"/>
      <c r="Z143" s="13"/>
      <c r="AB143">
        <v>3858.5441598469547</v>
      </c>
      <c r="AC143" s="53">
        <f t="shared" si="28"/>
        <v>-362.85509832182424</v>
      </c>
      <c r="AE143" s="53">
        <f t="shared" si="20"/>
        <v>-362.85509832182424</v>
      </c>
      <c r="AF143">
        <v>142</v>
      </c>
    </row>
    <row r="144" spans="1:32" customFormat="1" ht="15.6" x14ac:dyDescent="0.3">
      <c r="A144" s="241">
        <v>30</v>
      </c>
      <c r="B144" s="57">
        <f>SUMIF('WASH COAL RECEIPT &amp; GCV DAT (3)'!$A$3:$A$97,A144,'WASH COAL RECEIPT &amp; GCV DAT (3)'!$B$3:$B$97)</f>
        <v>0</v>
      </c>
      <c r="C144" s="13">
        <f>SUMIF('WASH COAL RECEIPT &amp; GCV DAT (3)'!$A$3:$A$1101,A144,'WASH COAL RECEIPT &amp; GCV DAT (3)'!$C$3:$C$1101)</f>
        <v>462000599</v>
      </c>
      <c r="D144" s="13" t="str">
        <f>IFERROR(VLOOKUP(A144,'WASH COAL RECEIPT &amp; GCV DAT (3)'!A112:V243,4,0),0)</f>
        <v>03.01.2023</v>
      </c>
      <c r="E144" s="14">
        <f>IFERROR(VLOOKUP(A144,'WASH COAL RECEIPT &amp; GCV DAT (3)'!$A$2:$V$154,5,0),0)</f>
        <v>0</v>
      </c>
      <c r="F144" s="13">
        <f>SUMIF('WASH COAL RECEIPT &amp; GCV DAT (3)'!$A$3:$A$154,'MASTER DATA FILE WASH COAL  (3)'!A144,'WASH COAL RECEIPT &amp; GCV DAT (3)'!$F$3:$F$154)</f>
        <v>59</v>
      </c>
      <c r="G144" s="13" t="str">
        <f>IFERROR(VLOOKUP(A144,'WASH COAL RECEIPT &amp; GCV DAT (3)'!$A$2:$V$154,7,0),0)</f>
        <v>WCL</v>
      </c>
      <c r="H144" s="13" t="str">
        <f>IFERROR(VLOOKUP(A144,'WASH COAL RECEIPT &amp; GCV DAT (3)'!$A$2:$V$154,8,0),0)</f>
        <v>WANI</v>
      </c>
      <c r="I144" s="13">
        <f>IFERROR(VLOOKUP(A144,'WASH COAL RECEIPT &amp; GCV DAT (3)'!$A$2:$V$154,9,0),0)</f>
        <v>0</v>
      </c>
      <c r="J144" s="13" t="str">
        <f>IFERROR(VLOOKUP(A144,'WASH COAL RECEIPT &amp; GCV DAT (3)'!$A$2:$V$154,10,0),0)</f>
        <v>G10</v>
      </c>
      <c r="K144" s="15">
        <f>SUMIF('WASH COAL RECEIPT &amp; GCV DAT (3)'!$A$3:$A$1173,'MASTER DATA FILE WASH COAL  (3)'!A144,'WASH COAL RECEIPT &amp; GCV DAT (3)'!$K$3:$K$1173)</f>
        <v>3998.19</v>
      </c>
      <c r="L144" s="15">
        <f>SUMIF('WASH COAL RECEIPT &amp; GCV DAT (3)'!$A$3:$A$1173,'MASTER DATA FILE WASH COAL  (3)'!A144,'WASH COAL RECEIPT &amp; GCV DAT (3)'!$L$3:$L$1173)</f>
        <v>3998.19</v>
      </c>
      <c r="M144" s="15">
        <f t="shared" si="21"/>
        <v>0</v>
      </c>
      <c r="N144" s="67">
        <f t="shared" si="22"/>
        <v>0</v>
      </c>
      <c r="O144" s="15">
        <f>SUMIF('WASH COAL RECEIPT &amp; GCV DAT (3)'!$A$3:$A$154,'MASTER DATA FILE WASH COAL  (3)'!A144,'WASH COAL RECEIPT &amp; GCV DAT (3)'!$O$3:$O$154)</f>
        <v>3928.077777777778</v>
      </c>
      <c r="P144" s="15">
        <f t="shared" si="23"/>
        <v>15705201.290333334</v>
      </c>
      <c r="Q144" s="15">
        <f>SUMIF('WASH COAL RECEIPT &amp; GCV DAT (3)'!$A$3:$A$154,'MASTER DATA FILE WASH COAL  (3)'!A144,'WASH COAL RECEIPT &amp; GCV DAT (3)'!$Q$3:$Q$154)</f>
        <v>2390377</v>
      </c>
      <c r="R144" s="16">
        <f>SUMIF('WASH COAL RECEIPT &amp; GCV DAT (3)'!$A$3:$A$233,'MASTER DATA FILE WASH COAL  (3)'!A144,'WASH COAL RECEIPT &amp; GCV DAT (3)'!$R$3:$R$233)+IF(H144=$J$234,($K$234*K144),0)+IF(H144=$J$235,($K$235*K144),0)</f>
        <v>19668377.387666669</v>
      </c>
      <c r="S144" s="15">
        <f t="shared" si="24"/>
        <v>4919.3203393702324</v>
      </c>
      <c r="T144" s="15">
        <f ca="1">SUMIF('WASH COAL RECEIPT &amp; GCV DAT (3)'!$A$3:$A$1173,'MASTER DATA FILE WASH COAL  (3)'!A144,'WASH COAL RECEIPT &amp; GCV DAT (3)'!$T$3:$T$154)</f>
        <v>4185</v>
      </c>
      <c r="U144" s="15">
        <f t="shared" ca="1" si="25"/>
        <v>16732425.15</v>
      </c>
      <c r="V144" s="15">
        <f>SUMIF('WASH COAL RECEIPT &amp; GCV DAT (3)'!$A$3:$A$154,'MASTER DATA FILE WASH COAL  (3)'!A144,'WASH COAL RECEIPT &amp; GCV DAT (3)'!$V$3:$V$1173)</f>
        <v>3493.1826066821041</v>
      </c>
      <c r="W144" s="15">
        <f t="shared" si="26"/>
        <v>13966407.766210321</v>
      </c>
      <c r="X144" s="13">
        <f t="shared" si="27"/>
        <v>19668377.387666669</v>
      </c>
      <c r="Y144" s="13"/>
      <c r="Z144" s="13"/>
      <c r="AB144">
        <v>4049.6335926675906</v>
      </c>
      <c r="AC144" s="53">
        <f t="shared" si="28"/>
        <v>-556.45098598548657</v>
      </c>
      <c r="AE144" s="53">
        <f t="shared" si="20"/>
        <v>-556.45098598548657</v>
      </c>
      <c r="AF144">
        <v>143</v>
      </c>
    </row>
    <row r="145" spans="1:34" customFormat="1" ht="15.6" x14ac:dyDescent="0.3">
      <c r="A145" s="241">
        <v>31</v>
      </c>
      <c r="B145" s="57">
        <f>SUMIF('WASH COAL RECEIPT &amp; GCV DAT (3)'!$A$3:$A$97,A145,'WASH COAL RECEIPT &amp; GCV DAT (3)'!$B$3:$B$97)</f>
        <v>0</v>
      </c>
      <c r="C145" s="13">
        <f>SUMIF('WASH COAL RECEIPT &amp; GCV DAT (3)'!$A$3:$A$1101,A145,'WASH COAL RECEIPT &amp; GCV DAT (3)'!$C$3:$C$1101)</f>
        <v>452000060</v>
      </c>
      <c r="D145" s="13" t="str">
        <f>IFERROR(VLOOKUP(A145,'WASH COAL RECEIPT &amp; GCV DAT (3)'!A113:V244,4,0),0)</f>
        <v>03.01.2023</v>
      </c>
      <c r="E145" s="14">
        <f>IFERROR(VLOOKUP(A145,'WASH COAL RECEIPT &amp; GCV DAT (3)'!$A$2:$V$154,5,0),0)</f>
        <v>0</v>
      </c>
      <c r="F145" s="13">
        <f>SUMIF('WASH COAL RECEIPT &amp; GCV DAT (3)'!$A$3:$A$154,'MASTER DATA FILE WASH COAL  (3)'!A145,'WASH COAL RECEIPT &amp; GCV DAT (3)'!$F$3:$F$154)</f>
        <v>58</v>
      </c>
      <c r="G145" s="13" t="str">
        <f>IFERROR(VLOOKUP(A145,'WASH COAL RECEIPT &amp; GCV DAT (3)'!$A$2:$V$154,7,0),0)</f>
        <v>WCL</v>
      </c>
      <c r="H145" s="13" t="str">
        <f>IFERROR(VLOOKUP(A145,'WASH COAL RECEIPT &amp; GCV DAT (3)'!$A$2:$V$154,8,0),0)</f>
        <v>TAE</v>
      </c>
      <c r="I145" s="13">
        <f>IFERROR(VLOOKUP(A145,'WASH COAL RECEIPT &amp; GCV DAT (3)'!$A$2:$V$154,9,0),0)</f>
        <v>0</v>
      </c>
      <c r="J145" s="13" t="str">
        <f>IFERROR(VLOOKUP(A145,'WASH COAL RECEIPT &amp; GCV DAT (3)'!$A$2:$V$154,10,0),0)</f>
        <v>G11</v>
      </c>
      <c r="K145" s="15">
        <f>SUMIF('WASH COAL RECEIPT &amp; GCV DAT (3)'!$A$3:$A$1173,'MASTER DATA FILE WASH COAL  (3)'!A145,'WASH COAL RECEIPT &amp; GCV DAT (3)'!$K$3:$K$1173)</f>
        <v>3861.66</v>
      </c>
      <c r="L145" s="15">
        <f>SUMIF('WASH COAL RECEIPT &amp; GCV DAT (3)'!$A$3:$A$1173,'MASTER DATA FILE WASH COAL  (3)'!A145,'WASH COAL RECEIPT &amp; GCV DAT (3)'!$L$3:$L$1173)</f>
        <v>3861.66</v>
      </c>
      <c r="M145" s="15">
        <f t="shared" si="21"/>
        <v>0</v>
      </c>
      <c r="N145" s="67">
        <f t="shared" si="22"/>
        <v>0</v>
      </c>
      <c r="O145" s="15">
        <f>SUMIF('WASH COAL RECEIPT &amp; GCV DAT (3)'!$A$3:$A$154,'MASTER DATA FILE WASH COAL  (3)'!A145,'WASH COAL RECEIPT &amp; GCV DAT (3)'!$O$3:$O$154)</f>
        <v>4031.0117647058828</v>
      </c>
      <c r="P145" s="15">
        <f t="shared" si="23"/>
        <v>15566396.891294118</v>
      </c>
      <c r="Q145" s="15">
        <f>SUMIF('WASH COAL RECEIPT &amp; GCV DAT (3)'!$A$3:$A$154,'MASTER DATA FILE WASH COAL  (3)'!A145,'WASH COAL RECEIPT &amp; GCV DAT (3)'!$Q$3:$Q$154)</f>
        <v>2356676</v>
      </c>
      <c r="R145" s="16">
        <f>SUMIF('WASH COAL RECEIPT &amp; GCV DAT (3)'!$A$3:$A$233,'MASTER DATA FILE WASH COAL  (3)'!A145,'WASH COAL RECEIPT &amp; GCV DAT (3)'!$R$3:$R$233)+IF(H145=$J$234,($K$234*K145),0)+IF(H145=$J$235,($K$235*K145),0)</f>
        <v>19511487.227529414</v>
      </c>
      <c r="S145" s="15">
        <f t="shared" si="24"/>
        <v>5052.6165502735648</v>
      </c>
      <c r="T145" s="15">
        <f ca="1">SUMIF('WASH COAL RECEIPT &amp; GCV DAT (3)'!$A$3:$A$1173,'MASTER DATA FILE WASH COAL  (3)'!A145,'WASH COAL RECEIPT &amp; GCV DAT (3)'!$T$3:$T$154)</f>
        <v>3886</v>
      </c>
      <c r="U145" s="15">
        <f t="shared" ca="1" si="25"/>
        <v>15006410.76</v>
      </c>
      <c r="V145" s="15">
        <f>SUMIF('WASH COAL RECEIPT &amp; GCV DAT (3)'!$A$3:$A$154,'MASTER DATA FILE WASH COAL  (3)'!A145,'WASH COAL RECEIPT &amp; GCV DAT (3)'!$V$3:$V$1173)</f>
        <v>3424.4092546012275</v>
      </c>
      <c r="W145" s="15">
        <f t="shared" si="26"/>
        <v>13223904.242123377</v>
      </c>
      <c r="X145" s="13">
        <f t="shared" si="27"/>
        <v>19511487.227529414</v>
      </c>
      <c r="Y145" s="13"/>
      <c r="Z145" s="13"/>
      <c r="AB145">
        <v>4270.3920357751276</v>
      </c>
      <c r="AC145" s="53">
        <f t="shared" si="28"/>
        <v>-845.98278117390009</v>
      </c>
      <c r="AE145" s="53">
        <f t="shared" si="20"/>
        <v>-845.98278117390009</v>
      </c>
      <c r="AF145">
        <v>144</v>
      </c>
    </row>
    <row r="146" spans="1:34" customFormat="1" ht="15.6" x14ac:dyDescent="0.3">
      <c r="A146" s="241">
        <v>24</v>
      </c>
      <c r="B146" s="57">
        <f>SUMIF('WASH COAL RECEIPT &amp; GCV DAT (3)'!$A$3:$A$97,A146,'WASH COAL RECEIPT &amp; GCV DAT (3)'!$B$3:$B$97)</f>
        <v>0</v>
      </c>
      <c r="C146" s="13">
        <f>SUMIF('WASH COAL RECEIPT &amp; GCV DAT (3)'!$A$3:$A$1101,A146,'WASH COAL RECEIPT &amp; GCV DAT (3)'!$C$3:$C$1101)</f>
        <v>161001001</v>
      </c>
      <c r="D146" s="13" t="str">
        <f>IFERROR(VLOOKUP(A146,'WASH COAL RECEIPT &amp; GCV DAT (3)'!A113:V245,4,0),0)</f>
        <v>01.01.2023</v>
      </c>
      <c r="E146" s="14">
        <f>IFERROR(VLOOKUP(A146,'WASH COAL RECEIPT &amp; GCV DAT (3)'!$A$2:$V$154,5,0),0)</f>
        <v>0</v>
      </c>
      <c r="F146" s="13">
        <f>SUMIF('WASH COAL RECEIPT &amp; GCV DAT (3)'!$A$3:$A$154,'MASTER DATA FILE WASH COAL  (3)'!A146,'WASH COAL RECEIPT &amp; GCV DAT (3)'!$F$3:$F$154)</f>
        <v>58</v>
      </c>
      <c r="G146" s="13" t="str">
        <f>IFERROR(VLOOKUP(A146,'WASH COAL RECEIPT &amp; GCV DAT (3)'!$A$2:$V$154,7,0),0)</f>
        <v>SECL</v>
      </c>
      <c r="H146" s="13" t="str">
        <f>IFERROR(VLOOKUP(A146,'WASH COAL RECEIPT &amp; GCV DAT (3)'!$A$2:$V$154,8,0),0)</f>
        <v>PHEC</v>
      </c>
      <c r="I146" s="13">
        <f>IFERROR(VLOOKUP(A146,'WASH COAL RECEIPT &amp; GCV DAT (3)'!$A$2:$V$154,9,0),0)</f>
        <v>0</v>
      </c>
      <c r="J146" s="13" t="str">
        <f>IFERROR(VLOOKUP(A146,'WASH COAL RECEIPT &amp; GCV DAT (3)'!$A$2:$V$154,10,0),0)</f>
        <v>G11</v>
      </c>
      <c r="K146" s="15">
        <f>SUMIF('WASH COAL RECEIPT &amp; GCV DAT (3)'!$A$3:$A$1173,'MASTER DATA FILE WASH COAL  (3)'!A146,'WASH COAL RECEIPT &amp; GCV DAT (3)'!$K$3:$K$1173)</f>
        <v>4047</v>
      </c>
      <c r="L146" s="15">
        <f>SUMIF('WASH COAL RECEIPT &amp; GCV DAT (3)'!$A$3:$A$1173,'MASTER DATA FILE WASH COAL  (3)'!A146,'WASH COAL RECEIPT &amp; GCV DAT (3)'!$L$3:$L$1173)</f>
        <v>4051.89</v>
      </c>
      <c r="M146" s="15">
        <f t="shared" si="21"/>
        <v>-4.8899999999998727</v>
      </c>
      <c r="N146" s="67">
        <f t="shared" si="22"/>
        <v>-18714.442744032127</v>
      </c>
      <c r="O146" s="15">
        <f>SUMIF('WASH COAL RECEIPT &amp; GCV DAT (3)'!$A$3:$A$154,'MASTER DATA FILE WASH COAL  (3)'!A146,'WASH COAL RECEIPT &amp; GCV DAT (3)'!$O$3:$O$154)</f>
        <v>2206.0499999999997</v>
      </c>
      <c r="P146" s="15">
        <f t="shared" si="23"/>
        <v>8927884.3499999996</v>
      </c>
      <c r="Q146" s="15">
        <f>SUMIF('WASH COAL RECEIPT &amp; GCV DAT (3)'!$A$3:$A$154,'MASTER DATA FILE WASH COAL  (3)'!A146,'WASH COAL RECEIPT &amp; GCV DAT (3)'!$Q$3:$Q$154)</f>
        <v>3958429</v>
      </c>
      <c r="R146" s="16">
        <f>SUMIF('WASH COAL RECEIPT &amp; GCV DAT (3)'!$A$3:$A$233,'MASTER DATA FILE WASH COAL  (3)'!A146,'WASH COAL RECEIPT &amp; GCV DAT (3)'!$R$3:$R$233)+IF(H146=$J$234,($K$234*K146),0)+IF(H146=$J$235,($K$235*K146),0)</f>
        <v>15488210.59</v>
      </c>
      <c r="S146" s="15">
        <f t="shared" si="24"/>
        <v>3827.0844057326412</v>
      </c>
      <c r="T146" s="15">
        <f ca="1">SUMIF('WASH COAL RECEIPT &amp; GCV DAT (3)'!$A$3:$A$1173,'MASTER DATA FILE WASH COAL  (3)'!A146,'WASH COAL RECEIPT &amp; GCV DAT (3)'!$T$3:$T$154)</f>
        <v>3799</v>
      </c>
      <c r="U146" s="15">
        <f t="shared" ca="1" si="25"/>
        <v>15393130.109999999</v>
      </c>
      <c r="V146" s="15">
        <f>SUMIF('WASH COAL RECEIPT &amp; GCV DAT (3)'!$A$3:$A$154,'MASTER DATA FILE WASH COAL  (3)'!A146,'WASH COAL RECEIPT &amp; GCV DAT (3)'!$V$3:$V$1173)</f>
        <v>3419.3054468549003</v>
      </c>
      <c r="W146" s="15">
        <f t="shared" si="26"/>
        <v>13854649.547056902</v>
      </c>
      <c r="X146" s="13">
        <f t="shared" si="27"/>
        <v>15506925.032744031</v>
      </c>
      <c r="Y146" s="13"/>
      <c r="Z146" s="13"/>
      <c r="AB146">
        <v>3987.9139807671982</v>
      </c>
      <c r="AC146" s="53">
        <f t="shared" si="28"/>
        <v>-568.60853391229784</v>
      </c>
      <c r="AE146" s="53">
        <f t="shared" si="20"/>
        <v>-568.60853391229784</v>
      </c>
      <c r="AF146">
        <v>145</v>
      </c>
    </row>
    <row r="147" spans="1:34" customFormat="1" ht="15.6" x14ac:dyDescent="0.3">
      <c r="A147" s="255">
        <v>51</v>
      </c>
      <c r="B147" s="57">
        <f>SUMIF('WASH COAL RECEIPT &amp; GCV DAT (3)'!$A$3:$A$97,A147,'WASH COAL RECEIPT &amp; GCV DAT (3)'!$B$3:$B$97)</f>
        <v>0</v>
      </c>
      <c r="C147" s="13">
        <f>SUMIF('WASH COAL RECEIPT &amp; GCV DAT (3)'!$A$3:$A$1101,A147,'WASH COAL RECEIPT &amp; GCV DAT (3)'!$C$3:$C$1101)</f>
        <v>242000073</v>
      </c>
      <c r="D147" s="13" t="str">
        <f>IFERROR(VLOOKUP(A147,'WASH COAL RECEIPT &amp; GCV DAT (3)'!A114:V246,4,0),0)</f>
        <v>07.01.2023</v>
      </c>
      <c r="E147" s="14">
        <f>IFERROR(VLOOKUP(A147,'WASH COAL RECEIPT &amp; GCV DAT (3)'!$A$2:$V$154,5,0),0)</f>
        <v>0</v>
      </c>
      <c r="F147" s="13">
        <f>SUMIF('WASH COAL RECEIPT &amp; GCV DAT (3)'!$A$3:$A$154,'MASTER DATA FILE WASH COAL  (3)'!A147,'WASH COAL RECEIPT &amp; GCV DAT (3)'!$F$3:$F$154)</f>
        <v>57</v>
      </c>
      <c r="G147" s="13" t="str">
        <f>IFERROR(VLOOKUP(A147,'WASH COAL RECEIPT &amp; GCV DAT (3)'!$A$2:$V$154,7,0),0)</f>
        <v>WCL</v>
      </c>
      <c r="H147" s="13" t="str">
        <f>IFERROR(VLOOKUP(A147,'WASH COAL RECEIPT &amp; GCV DAT (3)'!$A$2:$V$154,8,0),0)</f>
        <v>PRPI</v>
      </c>
      <c r="I147" s="13">
        <f>IFERROR(VLOOKUP(A147,'WASH COAL RECEIPT &amp; GCV DAT (3)'!$A$2:$V$154,9,0),0)</f>
        <v>0</v>
      </c>
      <c r="J147" s="13" t="str">
        <f>IFERROR(VLOOKUP(A147,'WASH COAL RECEIPT &amp; GCV DAT (3)'!$A$2:$V$154,10,0),0)</f>
        <v>G11</v>
      </c>
      <c r="K147" s="15">
        <f>SUMIF('WASH COAL RECEIPT &amp; GCV DAT (3)'!$A$3:$A$1173,'MASTER DATA FILE WASH COAL  (3)'!A147,'WASH COAL RECEIPT &amp; GCV DAT (3)'!$K$3:$K$1173)</f>
        <v>3928.74</v>
      </c>
      <c r="L147" s="15">
        <f>SUMIF('WASH COAL RECEIPT &amp; GCV DAT (3)'!$A$3:$A$1173,'MASTER DATA FILE WASH COAL  (3)'!A147,'WASH COAL RECEIPT &amp; GCV DAT (3)'!$L$3:$L$1173)</f>
        <v>3928.74</v>
      </c>
      <c r="M147" s="15">
        <f t="shared" si="21"/>
        <v>0</v>
      </c>
      <c r="N147" s="67">
        <f t="shared" si="22"/>
        <v>0</v>
      </c>
      <c r="O147" s="15">
        <f>SUMIF('WASH COAL RECEIPT &amp; GCV DAT (3)'!$A$3:$A$154,'MASTER DATA FILE WASH COAL  (3)'!A147,'WASH COAL RECEIPT &amp; GCV DAT (3)'!$O$3:$O$154)</f>
        <v>3091.3882352941173</v>
      </c>
      <c r="P147" s="15">
        <f t="shared" si="23"/>
        <v>12145260.615529411</v>
      </c>
      <c r="Q147" s="15">
        <f>SUMIF('WASH COAL RECEIPT &amp; GCV DAT (3)'!$A$3:$A$154,'MASTER DATA FILE WASH COAL  (3)'!A147,'WASH COAL RECEIPT &amp; GCV DAT (3)'!$Q$3:$Q$154)</f>
        <v>3022004</v>
      </c>
      <c r="R147" s="16">
        <f>SUMIF('WASH COAL RECEIPT &amp; GCV DAT (3)'!$A$3:$A$233,'MASTER DATA FILE WASH COAL  (3)'!A147,'WASH COAL RECEIPT &amp; GCV DAT (3)'!$R$3:$R$233)+IF(H147=$J$234,($K$234*K147),0)+IF(H147=$J$235,($K$235*K147),0)</f>
        <v>16851367.548023529</v>
      </c>
      <c r="S147" s="15">
        <f t="shared" si="24"/>
        <v>4289.2549641929809</v>
      </c>
      <c r="T147" s="15">
        <f ca="1">SUMIF('WASH COAL RECEIPT &amp; GCV DAT (3)'!$A$3:$A$1173,'MASTER DATA FILE WASH COAL  (3)'!A147,'WASH COAL RECEIPT &amp; GCV DAT (3)'!$T$3:$T$154)</f>
        <v>4137</v>
      </c>
      <c r="U147" s="15">
        <f t="shared" ca="1" si="25"/>
        <v>16253197.379999999</v>
      </c>
      <c r="V147" s="15">
        <f>SUMIF('WASH COAL RECEIPT &amp; GCV DAT (3)'!$A$3:$A$154,'MASTER DATA FILE WASH COAL  (3)'!A147,'WASH COAL RECEIPT &amp; GCV DAT (3)'!$V$3:$V$1173)</f>
        <v>3938.6985887398282</v>
      </c>
      <c r="W147" s="15">
        <f t="shared" si="26"/>
        <v>15474122.693525711</v>
      </c>
      <c r="X147" s="13">
        <f t="shared" si="27"/>
        <v>16851367.548023529</v>
      </c>
      <c r="Y147" s="13"/>
      <c r="Z147" s="13"/>
      <c r="AB147">
        <v>4000.3155205450289</v>
      </c>
      <c r="AC147" s="53">
        <f t="shared" si="28"/>
        <v>-61.616931805200693</v>
      </c>
      <c r="AE147" s="53">
        <f t="shared" si="20"/>
        <v>-61.616931805200693</v>
      </c>
      <c r="AF147">
        <v>146</v>
      </c>
    </row>
    <row r="148" spans="1:34" customFormat="1" ht="15.6" x14ac:dyDescent="0.3">
      <c r="A148" s="255">
        <v>46</v>
      </c>
      <c r="B148" s="57">
        <f>SUMIF('WASH COAL RECEIPT &amp; GCV DAT (3)'!$A$3:$A$97,A148,'WASH COAL RECEIPT &amp; GCV DAT (3)'!$B$3:$B$97)</f>
        <v>0</v>
      </c>
      <c r="C148" s="13">
        <f>SUMIF('WASH COAL RECEIPT &amp; GCV DAT (3)'!$A$3:$A$1101,A148,'WASH COAL RECEIPT &amp; GCV DAT (3)'!$C$3:$C$1101)</f>
        <v>161000488</v>
      </c>
      <c r="D148" s="13" t="str">
        <f>IFERROR(VLOOKUP(A148,'WASH COAL RECEIPT &amp; GCV DAT (3)'!A115:V247,4,0),0)</f>
        <v>27.12.2022</v>
      </c>
      <c r="E148" s="14">
        <f>IFERROR(VLOOKUP(A148,'WASH COAL RECEIPT &amp; GCV DAT (3)'!$A$2:$V$154,5,0),0)</f>
        <v>0</v>
      </c>
      <c r="F148" s="13">
        <f>SUMIF('WASH COAL RECEIPT &amp; GCV DAT (3)'!$A$3:$A$154,'MASTER DATA FILE WASH COAL  (3)'!A148,'WASH COAL RECEIPT &amp; GCV DAT (3)'!$F$3:$F$154)</f>
        <v>60</v>
      </c>
      <c r="G148" s="13" t="str">
        <f>IFERROR(VLOOKUP(A148,'WASH COAL RECEIPT &amp; GCV DAT (3)'!$A$2:$V$154,7,0),0)</f>
        <v>SECL</v>
      </c>
      <c r="H148" s="13" t="str">
        <f>IFERROR(VLOOKUP(A148,'WASH COAL RECEIPT &amp; GCV DAT (3)'!$A$2:$V$154,8,0),0)</f>
        <v>DSGR</v>
      </c>
      <c r="I148" s="13">
        <f>IFERROR(VLOOKUP(A148,'WASH COAL RECEIPT &amp; GCV DAT (3)'!$A$2:$V$154,9,0),0)</f>
        <v>0</v>
      </c>
      <c r="J148" s="13" t="str">
        <f>IFERROR(VLOOKUP(A148,'WASH COAL RECEIPT &amp; GCV DAT (3)'!$A$2:$V$154,10,0),0)</f>
        <v>G11</v>
      </c>
      <c r="K148" s="15">
        <f>SUMIF('WASH COAL RECEIPT &amp; GCV DAT (3)'!$A$3:$A$1173,'MASTER DATA FILE WASH COAL  (3)'!A148,'WASH COAL RECEIPT &amp; GCV DAT (3)'!$K$3:$K$1173)</f>
        <v>4111.75</v>
      </c>
      <c r="L148" s="15">
        <f>SUMIF('WASH COAL RECEIPT &amp; GCV DAT (3)'!$A$3:$A$1173,'MASTER DATA FILE WASH COAL  (3)'!A148,'WASH COAL RECEIPT &amp; GCV DAT (3)'!$L$3:$L$1173)</f>
        <v>4111.75</v>
      </c>
      <c r="M148" s="15">
        <f t="shared" si="21"/>
        <v>0</v>
      </c>
      <c r="N148" s="67">
        <f t="shared" si="22"/>
        <v>0</v>
      </c>
      <c r="O148" s="15">
        <f>SUMIF('WASH COAL RECEIPT &amp; GCV DAT (3)'!$A$3:$A$154,'MASTER DATA FILE WASH COAL  (3)'!A148,'WASH COAL RECEIPT &amp; GCV DAT (3)'!$O$3:$O$154)</f>
        <v>2206.0500000000002</v>
      </c>
      <c r="P148" s="15">
        <f t="shared" si="23"/>
        <v>9070726.0875000004</v>
      </c>
      <c r="Q148" s="15">
        <f>SUMIF('WASH COAL RECEIPT &amp; GCV DAT (3)'!$A$3:$A$154,'MASTER DATA FILE WASH COAL  (3)'!A148,'WASH COAL RECEIPT &amp; GCV DAT (3)'!$Q$3:$Q$154)</f>
        <v>5367257</v>
      </c>
      <c r="R148" s="16">
        <f>SUMIF('WASH COAL RECEIPT &amp; GCV DAT (3)'!$A$3:$A$233,'MASTER DATA FILE WASH COAL  (3)'!A148,'WASH COAL RECEIPT &amp; GCV DAT (3)'!$R$3:$R$233)+IF(H148=$J$234,($K$234*K148),0)+IF(H148=$J$235,($K$235*K148),0)</f>
        <v>15950634.23625</v>
      </c>
      <c r="S148" s="15">
        <f t="shared" si="24"/>
        <v>3879.2811421535844</v>
      </c>
      <c r="T148" s="15">
        <f ca="1">SUMIF('WASH COAL RECEIPT &amp; GCV DAT (3)'!$A$3:$A$1173,'MASTER DATA FILE WASH COAL  (3)'!A148,'WASH COAL RECEIPT &amp; GCV DAT (3)'!$T$3:$T$154)</f>
        <v>4027</v>
      </c>
      <c r="U148" s="15">
        <f t="shared" ca="1" si="25"/>
        <v>16558017.25</v>
      </c>
      <c r="V148" s="15">
        <f>SUMIF('WASH COAL RECEIPT &amp; GCV DAT (3)'!$A$3:$A$154,'MASTER DATA FILE WASH COAL  (3)'!A148,'WASH COAL RECEIPT &amp; GCV DAT (3)'!$V$3:$V$1173)</f>
        <v>3933.150085136926</v>
      </c>
      <c r="W148" s="15">
        <f t="shared" si="26"/>
        <v>16172129.862561755</v>
      </c>
      <c r="X148" s="13">
        <f t="shared" si="27"/>
        <v>15950634.23625</v>
      </c>
      <c r="Y148" s="13"/>
      <c r="Z148" s="13"/>
      <c r="AB148">
        <v>3871.8990835352365</v>
      </c>
      <c r="AC148" s="53">
        <f t="shared" si="28"/>
        <v>61.251001601689495</v>
      </c>
      <c r="AE148" s="53">
        <f t="shared" si="20"/>
        <v>61.251001601689495</v>
      </c>
      <c r="AF148">
        <v>147</v>
      </c>
    </row>
    <row r="149" spans="1:34" customFormat="1" ht="15.6" x14ac:dyDescent="0.3">
      <c r="A149" s="255">
        <v>73</v>
      </c>
      <c r="B149" s="57">
        <f>SUMIF('WASH COAL RECEIPT &amp; GCV DAT (3)'!$A$3:$A$97,A149,'WASH COAL RECEIPT &amp; GCV DAT (3)'!$B$3:$B$97)</f>
        <v>0</v>
      </c>
      <c r="C149" s="13">
        <f>SUMIF('WASH COAL RECEIPT &amp; GCV DAT (3)'!$A$3:$A$1101,A149,'WASH COAL RECEIPT &amp; GCV DAT (3)'!$C$3:$C$1101)</f>
        <v>141000692</v>
      </c>
      <c r="D149" s="13" t="str">
        <f>IFERROR(VLOOKUP(A149,'WASH COAL RECEIPT &amp; GCV DAT (3)'!A116:V248,4,0),0)</f>
        <v>11.01.2023</v>
      </c>
      <c r="E149" s="14">
        <f>IFERROR(VLOOKUP(A149,'WASH COAL RECEIPT &amp; GCV DAT (3)'!$A$2:$V$154,5,0),0)</f>
        <v>0</v>
      </c>
      <c r="F149" s="13">
        <f>SUMIF('WASH COAL RECEIPT &amp; GCV DAT (3)'!$A$3:$A$154,'MASTER DATA FILE WASH COAL  (3)'!A149,'WASH COAL RECEIPT &amp; GCV DAT (3)'!$F$3:$F$154)</f>
        <v>57</v>
      </c>
      <c r="G149" s="13" t="str">
        <f>IFERROR(VLOOKUP(A149,'WASH COAL RECEIPT &amp; GCV DAT (3)'!$A$2:$V$154,7,0),0)</f>
        <v>SECL</v>
      </c>
      <c r="H149" s="13" t="str">
        <f>IFERROR(VLOOKUP(A149,'WASH COAL RECEIPT &amp; GCV DAT (3)'!$A$2:$V$154,8,0),0)</f>
        <v>GPCK</v>
      </c>
      <c r="I149" s="13">
        <f>IFERROR(VLOOKUP(A149,'WASH COAL RECEIPT &amp; GCV DAT (3)'!$A$2:$V$154,9,0),0)</f>
        <v>0</v>
      </c>
      <c r="J149" s="13" t="str">
        <f>IFERROR(VLOOKUP(A149,'WASH COAL RECEIPT &amp; GCV DAT (3)'!$A$2:$V$154,10,0),0)</f>
        <v>G11</v>
      </c>
      <c r="K149" s="15">
        <f>SUMIF('WASH COAL RECEIPT &amp; GCV DAT (3)'!$A$3:$A$1173,'MASTER DATA FILE WASH COAL  (3)'!A149,'WASH COAL RECEIPT &amp; GCV DAT (3)'!$K$3:$K$1173)</f>
        <v>3933.05</v>
      </c>
      <c r="L149" s="15">
        <f>SUMIF('WASH COAL RECEIPT &amp; GCV DAT (3)'!$A$3:$A$1173,'MASTER DATA FILE WASH COAL  (3)'!A149,'WASH COAL RECEIPT &amp; GCV DAT (3)'!$L$3:$L$1173)</f>
        <v>3933.05</v>
      </c>
      <c r="M149" s="15">
        <f t="shared" si="21"/>
        <v>0</v>
      </c>
      <c r="N149" s="67">
        <f t="shared" si="22"/>
        <v>0</v>
      </c>
      <c r="O149" s="15">
        <f>SUMIF('WASH COAL RECEIPT &amp; GCV DAT (3)'!$A$3:$A$154,'MASTER DATA FILE WASH COAL  (3)'!A149,'WASH COAL RECEIPT &amp; GCV DAT (3)'!$O$3:$O$154)</f>
        <v>2206.0499999999997</v>
      </c>
      <c r="P149" s="15">
        <f t="shared" si="23"/>
        <v>8676504.9524999987</v>
      </c>
      <c r="Q149" s="15">
        <f>SUMIF('WASH COAL RECEIPT &amp; GCV DAT (3)'!$A$3:$A$154,'MASTER DATA FILE WASH COAL  (3)'!A149,'WASH COAL RECEIPT &amp; GCV DAT (3)'!$Q$3:$Q$154)</f>
        <v>5247601</v>
      </c>
      <c r="R149" s="16">
        <f>SUMIF('WASH COAL RECEIPT &amp; GCV DAT (3)'!$A$3:$A$233,'MASTER DATA FILE WASH COAL  (3)'!A149,'WASH COAL RECEIPT &amp; GCV DAT (3)'!$R$3:$R$233)+IF(H149=$J$234,($K$234*K149),0)+IF(H149=$J$235,($K$235*K149),0)</f>
        <v>15371016.051749999</v>
      </c>
      <c r="S149" s="15">
        <f t="shared" si="24"/>
        <v>3908.1669573867603</v>
      </c>
      <c r="T149" s="15">
        <f ca="1">SUMIF('WASH COAL RECEIPT &amp; GCV DAT (3)'!$A$3:$A$1173,'MASTER DATA FILE WASH COAL  (3)'!A149,'WASH COAL RECEIPT &amp; GCV DAT (3)'!$T$3:$T$154)</f>
        <v>3958</v>
      </c>
      <c r="U149" s="15">
        <f t="shared" ca="1" si="25"/>
        <v>15567011.9</v>
      </c>
      <c r="V149" s="15">
        <f>SUMIF('WASH COAL RECEIPT &amp; GCV DAT (3)'!$A$3:$A$154,'MASTER DATA FILE WASH COAL  (3)'!A149,'WASH COAL RECEIPT &amp; GCV DAT (3)'!$V$3:$V$1173)</f>
        <v>3664.666228214403</v>
      </c>
      <c r="W149" s="15">
        <f t="shared" si="26"/>
        <v>14413315.508878658</v>
      </c>
      <c r="X149" s="13">
        <f t="shared" si="27"/>
        <v>15371016.051749999</v>
      </c>
      <c r="Y149" s="13"/>
      <c r="Z149" s="13"/>
      <c r="AB149">
        <v>3893.2809699525569</v>
      </c>
      <c r="AC149" s="53">
        <f t="shared" si="28"/>
        <v>-228.61474173815395</v>
      </c>
      <c r="AE149" s="53">
        <f t="shared" si="20"/>
        <v>-228.61474173815395</v>
      </c>
    </row>
    <row r="150" spans="1:34" customFormat="1" ht="15.6" x14ac:dyDescent="0.3">
      <c r="A150" s="255">
        <v>95</v>
      </c>
      <c r="B150" s="57">
        <f>SUMIF('WASH COAL RECEIPT &amp; GCV DAT (3)'!$A$3:$A$97,A150,'WASH COAL RECEIPT &amp; GCV DAT (3)'!$B$3:$B$97)</f>
        <v>0</v>
      </c>
      <c r="C150" s="13">
        <f>SUMIF('WASH COAL RECEIPT &amp; GCV DAT (3)'!$A$3:$A$1101,A150,'WASH COAL RECEIPT &amp; GCV DAT (3)'!$C$3:$C$1101)</f>
        <v>161010218</v>
      </c>
      <c r="D150" s="13" t="str">
        <f>IFERROR(VLOOKUP(A150,'WASH COAL RECEIPT &amp; GCV DAT (3)'!A117:V249,4,0),0)</f>
        <v>14.01.2023</v>
      </c>
      <c r="E150" s="14">
        <f>IFERROR(VLOOKUP(A150,'WASH COAL RECEIPT &amp; GCV DAT (3)'!$A$2:$V$154,5,0),0)</f>
        <v>0</v>
      </c>
      <c r="F150" s="13">
        <f>SUMIF('WASH COAL RECEIPT &amp; GCV DAT (3)'!$A$3:$A$154,'MASTER DATA FILE WASH COAL  (3)'!A150,'WASH COAL RECEIPT &amp; GCV DAT (3)'!$F$3:$F$154)</f>
        <v>58</v>
      </c>
      <c r="G150" s="13" t="str">
        <f>IFERROR(VLOOKUP(A150,'WASH COAL RECEIPT &amp; GCV DAT (3)'!$A$2:$V$154,7,0),0)</f>
        <v>SECL</v>
      </c>
      <c r="H150" s="13" t="str">
        <f>IFERROR(VLOOKUP(A150,'WASH COAL RECEIPT &amp; GCV DAT (3)'!$A$2:$V$154,8,0),0)</f>
        <v>GPCK</v>
      </c>
      <c r="I150" s="13">
        <f>IFERROR(VLOOKUP(A150,'WASH COAL RECEIPT &amp; GCV DAT (3)'!$A$2:$V$154,9,0),0)</f>
        <v>0</v>
      </c>
      <c r="J150" s="13" t="str">
        <f>IFERROR(VLOOKUP(A150,'WASH COAL RECEIPT &amp; GCV DAT (3)'!$A$2:$V$154,10,0),0)</f>
        <v>G11</v>
      </c>
      <c r="K150" s="15">
        <f>SUMIF('WASH COAL RECEIPT &amp; GCV DAT (3)'!$A$3:$A$1173,'MASTER DATA FILE WASH COAL  (3)'!A150,'WASH COAL RECEIPT &amp; GCV DAT (3)'!$K$3:$K$1173)</f>
        <v>4001.41</v>
      </c>
      <c r="L150" s="15">
        <f>SUMIF('WASH COAL RECEIPT &amp; GCV DAT (3)'!$A$3:$A$1173,'MASTER DATA FILE WASH COAL  (3)'!A150,'WASH COAL RECEIPT &amp; GCV DAT (3)'!$L$3:$L$1173)</f>
        <v>4040.29</v>
      </c>
      <c r="M150" s="15">
        <f t="shared" si="21"/>
        <v>-38.880000000000109</v>
      </c>
      <c r="N150" s="67">
        <f t="shared" si="22"/>
        <v>-150539.60676257859</v>
      </c>
      <c r="O150" s="15">
        <f>SUMIF('WASH COAL RECEIPT &amp; GCV DAT (3)'!$A$3:$A$154,'MASTER DATA FILE WASH COAL  (3)'!A150,'WASH COAL RECEIPT &amp; GCV DAT (3)'!$O$3:$O$154)</f>
        <v>2206.0499999999997</v>
      </c>
      <c r="P150" s="15">
        <f t="shared" si="23"/>
        <v>8827310.5304999985</v>
      </c>
      <c r="Q150" s="15">
        <f>SUMIF('WASH COAL RECEIPT &amp; GCV DAT (3)'!$A$3:$A$154,'MASTER DATA FILE WASH COAL  (3)'!A150,'WASH COAL RECEIPT &amp; GCV DAT (3)'!$Q$3:$Q$154)</f>
        <v>5193704</v>
      </c>
      <c r="R150" s="16">
        <f>SUMIF('WASH COAL RECEIPT &amp; GCV DAT (3)'!$A$3:$A$233,'MASTER DATA FILE WASH COAL  (3)'!A150,'WASH COAL RECEIPT &amp; GCV DAT (3)'!$R$3:$R$233)+IF(H150=$J$234,($K$234*K150),0)+IF(H150=$J$235,($K$235*K150),0)</f>
        <v>15493073.248349998</v>
      </c>
      <c r="S150" s="15">
        <f t="shared" si="24"/>
        <v>3871.9034661156938</v>
      </c>
      <c r="T150" s="15">
        <f ca="1">SUMIF('WASH COAL RECEIPT &amp; GCV DAT (3)'!$A$3:$A$1173,'MASTER DATA FILE WASH COAL  (3)'!A150,'WASH COAL RECEIPT &amp; GCV DAT (3)'!$T$3:$T$154)</f>
        <v>3958</v>
      </c>
      <c r="U150" s="15">
        <f t="shared" ca="1" si="25"/>
        <v>15991467.82</v>
      </c>
      <c r="V150" s="15">
        <f>SUMIF('WASH COAL RECEIPT &amp; GCV DAT (3)'!$A$3:$A$154,'MASTER DATA FILE WASH COAL  (3)'!A150,'WASH COAL RECEIPT &amp; GCV DAT (3)'!$V$3:$V$1173)</f>
        <v>3760.2658635914336</v>
      </c>
      <c r="W150" s="15">
        <f t="shared" si="26"/>
        <v>15192564.566009833</v>
      </c>
      <c r="X150" s="13">
        <f t="shared" si="27"/>
        <v>15643612.855112577</v>
      </c>
      <c r="Y150" s="13"/>
      <c r="Z150" s="13"/>
      <c r="AB150">
        <v>4065.5915896782412</v>
      </c>
      <c r="AC150" s="53">
        <f t="shared" si="28"/>
        <v>-305.32572608680766</v>
      </c>
      <c r="AE150" s="53">
        <f t="shared" si="20"/>
        <v>-305.32572608680766</v>
      </c>
    </row>
    <row r="151" spans="1:34" customFormat="1" ht="15.6" x14ac:dyDescent="0.3">
      <c r="A151" s="65">
        <v>193</v>
      </c>
      <c r="B151" s="57">
        <f>SUMIF('WASH COAL RECEIPT &amp; GCV DAT (3)'!$A$3:$A$97,A151,'WASH COAL RECEIPT &amp; GCV DAT (3)'!$B$3:$B$97)</f>
        <v>0</v>
      </c>
      <c r="C151" s="13">
        <f>SUMIF('WASH COAL RECEIPT &amp; GCV DAT (3)'!$A$3:$A$1101,A151,'WASH COAL RECEIPT &amp; GCV DAT (3)'!$C$3:$C$1101)</f>
        <v>161000904</v>
      </c>
      <c r="D151" s="13" t="str">
        <f>IFERROR(VLOOKUP(A151,'WASH COAL RECEIPT &amp; GCV DAT (3)'!A117:V250,4,0),0)</f>
        <v>29.01.2023</v>
      </c>
      <c r="E151" s="14">
        <f>IFERROR(VLOOKUP(A151,'WASH COAL RECEIPT &amp; GCV DAT (3)'!$A$2:$V$154,5,0),0)</f>
        <v>0</v>
      </c>
      <c r="F151" s="13">
        <f>SUMIF('WASH COAL RECEIPT &amp; GCV DAT (3)'!$A$3:$A$154,'MASTER DATA FILE WASH COAL  (3)'!A151,'WASH COAL RECEIPT &amp; GCV DAT (3)'!$F$3:$F$154)</f>
        <v>60</v>
      </c>
      <c r="G151" s="13" t="str">
        <f>IFERROR(VLOOKUP(A151,'WASH COAL RECEIPT &amp; GCV DAT (3)'!$A$2:$V$154,7,0),0)</f>
        <v>SECL</v>
      </c>
      <c r="H151" s="13" t="str">
        <f>IFERROR(VLOOKUP(A151,'WASH COAL RECEIPT &amp; GCV DAT (3)'!$A$2:$V$154,8,0),0)</f>
        <v>PMCJ</v>
      </c>
      <c r="I151" s="13">
        <f>IFERROR(VLOOKUP(A151,'WASH COAL RECEIPT &amp; GCV DAT (3)'!$A$2:$V$154,9,0),0)</f>
        <v>0</v>
      </c>
      <c r="J151" s="13" t="str">
        <f>IFERROR(VLOOKUP(A151,'WASH COAL RECEIPT &amp; GCV DAT (3)'!$A$2:$V$154,10,0),0)</f>
        <v>G11</v>
      </c>
      <c r="K151" s="15">
        <f>SUMIF('WASH COAL RECEIPT &amp; GCV DAT (3)'!$A$3:$A$1173,'MASTER DATA FILE WASH COAL  (3)'!A151,'WASH COAL RECEIPT &amp; GCV DAT (3)'!$K$3:$K$1173)</f>
        <v>4148.1899999999996</v>
      </c>
      <c r="L151" s="15">
        <f>SUMIF('WASH COAL RECEIPT &amp; GCV DAT (3)'!$A$3:$A$1173,'MASTER DATA FILE WASH COAL  (3)'!A151,'WASH COAL RECEIPT &amp; GCV DAT (3)'!$L$3:$L$1173)</f>
        <v>4148.1899999999996</v>
      </c>
      <c r="M151" s="15">
        <f t="shared" si="21"/>
        <v>0</v>
      </c>
      <c r="N151" s="67">
        <f t="shared" si="22"/>
        <v>0</v>
      </c>
      <c r="O151" s="15">
        <f>SUMIF('WASH COAL RECEIPT &amp; GCV DAT (3)'!$A$3:$A$154,'MASTER DATA FILE WASH COAL  (3)'!A151,'WASH COAL RECEIPT &amp; GCV DAT (3)'!$O$3:$O$154)</f>
        <v>2259.8999999999996</v>
      </c>
      <c r="P151" s="15">
        <f t="shared" si="23"/>
        <v>9374494.5809999984</v>
      </c>
      <c r="Q151" s="15">
        <f>SUMIF('WASH COAL RECEIPT &amp; GCV DAT (3)'!$A$3:$A$154,'MASTER DATA FILE WASH COAL  (3)'!A151,'WASH COAL RECEIPT &amp; GCV DAT (3)'!$Q$3:$Q$154)</f>
        <v>4651227</v>
      </c>
      <c r="R151" s="16">
        <f>SUMIF('WASH COAL RECEIPT &amp; GCV DAT (3)'!$A$3:$A$233,'MASTER DATA FILE WASH COAL  (3)'!A151,'WASH COAL RECEIPT &amp; GCV DAT (3)'!$R$3:$R$233)+IF(H151=$J$234,($K$234*K151),0)+IF(H151=$J$235,($K$235*K151),0)</f>
        <v>16355676.940199997</v>
      </c>
      <c r="S151" s="15">
        <f t="shared" si="24"/>
        <v>3942.8466247206611</v>
      </c>
      <c r="T151" s="15">
        <f ca="1">SUMIF('WASH COAL RECEIPT &amp; GCV DAT (3)'!$A$3:$A$1173,'MASTER DATA FILE WASH COAL  (3)'!A151,'WASH COAL RECEIPT &amp; GCV DAT (3)'!$T$3:$T$154)</f>
        <v>3952</v>
      </c>
      <c r="U151" s="15">
        <f t="shared" ca="1" si="25"/>
        <v>16393646.879999999</v>
      </c>
      <c r="V151" s="15">
        <f>SUMIF('WASH COAL RECEIPT &amp; GCV DAT (3)'!$A$3:$A$154,'MASTER DATA FILE WASH COAL  (3)'!A151,'WASH COAL RECEIPT &amp; GCV DAT (3)'!$V$3:$V$1173)</f>
        <v>3840.2422070164012</v>
      </c>
      <c r="W151" s="15">
        <f t="shared" si="26"/>
        <v>15930054.320723364</v>
      </c>
      <c r="X151" s="13">
        <f t="shared" si="27"/>
        <v>16355676.940199997</v>
      </c>
      <c r="Y151" s="13"/>
      <c r="Z151" s="13"/>
      <c r="AB151">
        <v>4075.28632115548</v>
      </c>
      <c r="AC151" s="53">
        <f t="shared" si="28"/>
        <v>-235.04411413907883</v>
      </c>
      <c r="AE151" s="53">
        <f t="shared" si="20"/>
        <v>-235.04411413907883</v>
      </c>
    </row>
    <row r="152" spans="1:34" customFormat="1" ht="15.6" x14ac:dyDescent="0.3">
      <c r="A152" s="56">
        <v>14</v>
      </c>
      <c r="B152" s="57">
        <f>SUMIF('WASH COAL RECEIPT &amp; GCV DAT (3)'!$A$3:$A$97,A152,'WASH COAL RECEIPT &amp; GCV DAT (3)'!$B$3:$B$97)</f>
        <v>0</v>
      </c>
      <c r="C152" s="13">
        <f>SUMIF('WASH COAL RECEIPT &amp; GCV DAT (3)'!$A$3:$A$1101,A152,'WASH COAL RECEIPT &amp; GCV DAT (3)'!$C$3:$C$1101)</f>
        <v>141000094</v>
      </c>
      <c r="D152" s="13" t="str">
        <f>IFERROR(VLOOKUP(A152,'WASH COAL RECEIPT &amp; GCV DAT (3)'!A118:V251,4,0),0)</f>
        <v>31.12.2022</v>
      </c>
      <c r="E152" s="14">
        <f>IFERROR(VLOOKUP(A152,'WASH COAL RECEIPT &amp; GCV DAT (3)'!$A$2:$V$154,5,0),0)</f>
        <v>0</v>
      </c>
      <c r="F152" s="13">
        <f>SUMIF('WASH COAL RECEIPT &amp; GCV DAT (3)'!$A$3:$A$154,'MASTER DATA FILE WASH COAL  (3)'!A152,'WASH COAL RECEIPT &amp; GCV DAT (3)'!$F$3:$F$154)</f>
        <v>58</v>
      </c>
      <c r="G152" s="13" t="str">
        <f>IFERROR(VLOOKUP(A152,'WASH COAL RECEIPT &amp; GCV DAT (3)'!$A$2:$V$154,7,0),0)</f>
        <v>SECL</v>
      </c>
      <c r="H152" s="13" t="str">
        <f>IFERROR(VLOOKUP(A152,'WASH COAL RECEIPT &amp; GCV DAT (3)'!$A$2:$V$154,8,0),0)</f>
        <v>PHEC</v>
      </c>
      <c r="I152" s="13">
        <f>IFERROR(VLOOKUP(A152,'WASH COAL RECEIPT &amp; GCV DAT (3)'!$A$2:$V$154,9,0),0)</f>
        <v>0</v>
      </c>
      <c r="J152" s="13" t="str">
        <f>IFERROR(VLOOKUP(A152,'WASH COAL RECEIPT &amp; GCV DAT (3)'!$A$2:$V$154,10,0),0)</f>
        <v>G11</v>
      </c>
      <c r="K152" s="15">
        <f>SUMIF('WASH COAL RECEIPT &amp; GCV DAT (3)'!$A$3:$A$1173,'MASTER DATA FILE WASH COAL  (3)'!A152,'WASH COAL RECEIPT &amp; GCV DAT (3)'!$K$3:$K$1173)</f>
        <v>3267.08</v>
      </c>
      <c r="L152" s="15">
        <f>SUMIF('WASH COAL RECEIPT &amp; GCV DAT (3)'!$A$3:$A$1173,'MASTER DATA FILE WASH COAL  (3)'!A152,'WASH COAL RECEIPT &amp; GCV DAT (3)'!$L$3:$L$1173)</f>
        <v>3267.08</v>
      </c>
      <c r="M152" s="15">
        <f t="shared" si="21"/>
        <v>0</v>
      </c>
      <c r="N152" s="67">
        <f t="shared" si="22"/>
        <v>0</v>
      </c>
      <c r="O152" s="15">
        <f>SUMIF('WASH COAL RECEIPT &amp; GCV DAT (3)'!$A$3:$A$154,'MASTER DATA FILE WASH COAL  (3)'!A152,'WASH COAL RECEIPT &amp; GCV DAT (3)'!$O$3:$O$154)</f>
        <v>2186.0055742891127</v>
      </c>
      <c r="P152" s="15">
        <f t="shared" si="23"/>
        <v>7141855.0916484743</v>
      </c>
      <c r="Q152" s="15">
        <f>SUMIF('WASH COAL RECEIPT &amp; GCV DAT (3)'!$A$3:$A$154,'MASTER DATA FILE WASH COAL  (3)'!A152,'WASH COAL RECEIPT &amp; GCV DAT (3)'!$Q$3:$Q$154)</f>
        <v>3170311.4884406459</v>
      </c>
      <c r="R152" s="16">
        <f>SUMIF('WASH COAL RECEIPT &amp; GCV DAT (3)'!$A$3:$A$233,'MASTER DATA FILE WASH COAL  (3)'!A152,'WASH COAL RECEIPT &amp; GCV DAT (3)'!$R$3:$R$233)+IF(H152=$J$234,($K$234*K152),0)+IF(H152=$J$235,($K$235*K152),0)</f>
        <v>12393552.530327164</v>
      </c>
      <c r="S152" s="15">
        <f t="shared" si="24"/>
        <v>3793.4646627346633</v>
      </c>
      <c r="T152" s="15">
        <f ca="1">SUMIF('WASH COAL RECEIPT &amp; GCV DAT (3)'!$A$3:$A$1173,'MASTER DATA FILE WASH COAL  (3)'!A152,'WASH COAL RECEIPT &amp; GCV DAT (3)'!$T$3:$T$154)</f>
        <v>3799</v>
      </c>
      <c r="U152" s="15">
        <f t="shared" ca="1" si="25"/>
        <v>12411636.92</v>
      </c>
      <c r="V152" s="15">
        <f>SUMIF('WASH COAL RECEIPT &amp; GCV DAT (3)'!$A$3:$A$154,'MASTER DATA FILE WASH COAL  (3)'!A152,'WASH COAL RECEIPT &amp; GCV DAT (3)'!$V$3:$V$1173)</f>
        <v>3524.2000440625693</v>
      </c>
      <c r="W152" s="15">
        <f t="shared" si="26"/>
        <v>11513843.47995594</v>
      </c>
      <c r="X152" s="13">
        <f t="shared" si="27"/>
        <v>12393552.530327164</v>
      </c>
      <c r="Y152" s="13"/>
      <c r="Z152" s="13"/>
      <c r="AB152">
        <v>3992.1144198954003</v>
      </c>
      <c r="AC152" s="53">
        <f t="shared" si="28"/>
        <v>-467.91437583283096</v>
      </c>
      <c r="AE152" s="53">
        <f t="shared" si="20"/>
        <v>-467.91437583283096</v>
      </c>
    </row>
    <row r="153" spans="1:34" customFormat="1" ht="15.6" x14ac:dyDescent="0.3">
      <c r="A153" s="65"/>
      <c r="B153" s="57">
        <f>SUMIF('WASH COAL RECEIPT &amp; GCV DAT (3)'!$A$3:$A$97,A153,'WASH COAL RECEIPT &amp; GCV DAT (3)'!$B$3:$B$97)</f>
        <v>0</v>
      </c>
      <c r="C153" s="13">
        <f>SUMIF('WASH COAL RECEIPT &amp; GCV DAT (3)'!$A$3:$A$1101,A153,'WASH COAL RECEIPT &amp; GCV DAT (3)'!$C$3:$C$1101)</f>
        <v>0</v>
      </c>
      <c r="D153" s="13">
        <f>IFERROR(VLOOKUP(A153,'WASH COAL RECEIPT &amp; GCV DAT (3)'!A119:V252,4,0),0)</f>
        <v>0</v>
      </c>
      <c r="E153" s="14">
        <f>IFERROR(VLOOKUP(A153,'WASH COAL RECEIPT &amp; GCV DAT (3)'!$A$2:$V$154,5,0),0)</f>
        <v>0</v>
      </c>
      <c r="F153" s="13">
        <f>SUMIF('WASH COAL RECEIPT &amp; GCV DAT (3)'!$A$3:$A$154,'MASTER DATA FILE WASH COAL  (3)'!A153,'WASH COAL RECEIPT &amp; GCV DAT (3)'!$F$3:$F$154)</f>
        <v>0</v>
      </c>
      <c r="G153" s="13">
        <f>IFERROR(VLOOKUP(A153,'WASH COAL RECEIPT &amp; GCV DAT (3)'!$A$2:$V$154,7,0),0)</f>
        <v>0</v>
      </c>
      <c r="H153" s="13">
        <f>IFERROR(VLOOKUP(A153,'WASH COAL RECEIPT &amp; GCV DAT (3)'!$A$2:$V$154,8,0),0)</f>
        <v>0</v>
      </c>
      <c r="I153" s="13">
        <f>IFERROR(VLOOKUP(A153,'WASH COAL RECEIPT &amp; GCV DAT (3)'!$A$2:$V$154,9,0),0)</f>
        <v>0</v>
      </c>
      <c r="J153" s="13">
        <f>IFERROR(VLOOKUP(A153,'WASH COAL RECEIPT &amp; GCV DAT (3)'!$A$2:$V$154,10,0),0)</f>
        <v>0</v>
      </c>
      <c r="K153" s="15">
        <f>SUMIF('WASH COAL RECEIPT &amp; GCV DAT (3)'!$A$3:$A$1173,'MASTER DATA FILE WASH COAL  (3)'!A153,'WASH COAL RECEIPT &amp; GCV DAT (3)'!$K$3:$K$1173)</f>
        <v>0</v>
      </c>
      <c r="L153" s="15">
        <f>SUMIF('WASH COAL RECEIPT &amp; GCV DAT (3)'!$A$3:$A$1173,'MASTER DATA FILE WASH COAL  (3)'!A153,'WASH COAL RECEIPT &amp; GCV DAT (3)'!$L$3:$L$1173)</f>
        <v>0</v>
      </c>
      <c r="M153" s="15">
        <f t="shared" si="21"/>
        <v>0</v>
      </c>
      <c r="N153" s="67" t="e">
        <f t="shared" si="22"/>
        <v>#DIV/0!</v>
      </c>
      <c r="O153" s="15">
        <f>SUMIF('WASH COAL RECEIPT &amp; GCV DAT (3)'!$A$3:$A$154,'MASTER DATA FILE WASH COAL  (3)'!A153,'WASH COAL RECEIPT &amp; GCV DAT (3)'!$O$3:$O$154)</f>
        <v>0</v>
      </c>
      <c r="P153" s="15">
        <f t="shared" si="23"/>
        <v>0</v>
      </c>
      <c r="Q153" s="15">
        <f>SUMIF('WASH COAL RECEIPT &amp; GCV DAT (3)'!$A$3:$A$154,'MASTER DATA FILE WASH COAL  (3)'!A153,'WASH COAL RECEIPT &amp; GCV DAT (3)'!$Q$3:$Q$154)</f>
        <v>0</v>
      </c>
      <c r="R153" s="16">
        <f>SUMIF('WASH COAL RECEIPT &amp; GCV DAT (3)'!$A$3:$A$233,'MASTER DATA FILE WASH COAL  (3)'!A153,'WASH COAL RECEIPT &amp; GCV DAT (3)'!$R$3:$R$233)+IF(H153=$J$234,($K$234*K153),0)+IF(H153=$J$235,($K$235*K153),0)</f>
        <v>0</v>
      </c>
      <c r="S153" s="15" t="e">
        <f t="shared" si="24"/>
        <v>#DIV/0!</v>
      </c>
      <c r="T153" s="15">
        <f ca="1">SUMIF('WASH COAL RECEIPT &amp; GCV DAT (3)'!$A$3:$A$1173,'MASTER DATA FILE WASH COAL  (3)'!A153,'WASH COAL RECEIPT &amp; GCV DAT (3)'!$T$3:$T$154)</f>
        <v>0</v>
      </c>
      <c r="U153" s="15">
        <f t="shared" ca="1" si="25"/>
        <v>0</v>
      </c>
      <c r="V153" s="15">
        <f>SUMIF('WASH COAL RECEIPT &amp; GCV DAT (3)'!$A$3:$A$154,'MASTER DATA FILE WASH COAL  (3)'!A153,'WASH COAL RECEIPT &amp; GCV DAT (3)'!$V$3:$V$1173)</f>
        <v>0</v>
      </c>
      <c r="W153" s="15">
        <f t="shared" si="26"/>
        <v>0</v>
      </c>
      <c r="X153" s="13" t="e">
        <f t="shared" si="27"/>
        <v>#DIV/0!</v>
      </c>
      <c r="Y153" s="13"/>
      <c r="Z153" s="13"/>
      <c r="AB153">
        <v>4029.1678165799817</v>
      </c>
      <c r="AC153" s="53">
        <f t="shared" si="28"/>
        <v>-4029.1678165799817</v>
      </c>
    </row>
    <row r="154" spans="1:34" customFormat="1" ht="15.6" x14ac:dyDescent="0.3">
      <c r="A154" s="65"/>
      <c r="B154" s="57">
        <f>SUMIF('WASH COAL RECEIPT &amp; GCV DAT (3)'!$A$3:$A$97,A154,'WASH COAL RECEIPT &amp; GCV DAT (3)'!$B$3:$B$97)</f>
        <v>0</v>
      </c>
      <c r="C154" s="13">
        <f>SUMIF('WASH COAL RECEIPT &amp; GCV DAT (3)'!$A$3:$A$1101,A154,'WASH COAL RECEIPT &amp; GCV DAT (3)'!$C$3:$C$1101)</f>
        <v>0</v>
      </c>
      <c r="D154" s="13">
        <f>IFERROR(VLOOKUP(A154,'WASH COAL RECEIPT &amp; GCV DAT (3)'!A120:V253,4,0),0)</f>
        <v>0</v>
      </c>
      <c r="E154" s="14">
        <f>IFERROR(VLOOKUP(A154,'WASH COAL RECEIPT &amp; GCV DAT (3)'!$A$2:$V$154,5,0),0)</f>
        <v>0</v>
      </c>
      <c r="F154" s="13">
        <f>SUMIF('WASH COAL RECEIPT &amp; GCV DAT (3)'!$A$3:$A$154,'MASTER DATA FILE WASH COAL  (3)'!A154,'WASH COAL RECEIPT &amp; GCV DAT (3)'!$F$3:$F$154)</f>
        <v>0</v>
      </c>
      <c r="G154" s="13">
        <f>IFERROR(VLOOKUP(A154,'WASH COAL RECEIPT &amp; GCV DAT (3)'!$A$2:$V$154,7,0),0)</f>
        <v>0</v>
      </c>
      <c r="H154" s="13">
        <f>IFERROR(VLOOKUP(A154,'WASH COAL RECEIPT &amp; GCV DAT (3)'!$A$2:$V$154,8,0),0)</f>
        <v>0</v>
      </c>
      <c r="I154" s="13">
        <f>IFERROR(VLOOKUP(A154,'WASH COAL RECEIPT &amp; GCV DAT (3)'!$A$2:$V$154,9,0),0)</f>
        <v>0</v>
      </c>
      <c r="J154" s="13">
        <f>IFERROR(VLOOKUP(A154,'WASH COAL RECEIPT &amp; GCV DAT (3)'!$A$2:$V$154,10,0),0)</f>
        <v>0</v>
      </c>
      <c r="K154" s="15">
        <f>SUMIF('WASH COAL RECEIPT &amp; GCV DAT (3)'!$A$3:$A$1173,'MASTER DATA FILE WASH COAL  (3)'!A154,'WASH COAL RECEIPT &amp; GCV DAT (3)'!$K$3:$K$1173)</f>
        <v>0</v>
      </c>
      <c r="L154" s="15">
        <f>SUMIF('WASH COAL RECEIPT &amp; GCV DAT (3)'!$A$3:$A$1173,'MASTER DATA FILE WASH COAL  (3)'!A154,'WASH COAL RECEIPT &amp; GCV DAT (3)'!$L$3:$L$1173)</f>
        <v>0</v>
      </c>
      <c r="M154" s="15">
        <f t="shared" si="21"/>
        <v>0</v>
      </c>
      <c r="N154" s="67" t="e">
        <f t="shared" si="22"/>
        <v>#DIV/0!</v>
      </c>
      <c r="O154" s="15">
        <f>SUMIF('WASH COAL RECEIPT &amp; GCV DAT (3)'!$A$3:$A$154,'MASTER DATA FILE WASH COAL  (3)'!A154,'WASH COAL RECEIPT &amp; GCV DAT (3)'!$O$3:$O$154)</f>
        <v>0</v>
      </c>
      <c r="P154" s="15">
        <f t="shared" si="23"/>
        <v>0</v>
      </c>
      <c r="Q154" s="15">
        <f>SUMIF('WASH COAL RECEIPT &amp; GCV DAT (3)'!$A$3:$A$154,'MASTER DATA FILE WASH COAL  (3)'!A154,'WASH COAL RECEIPT &amp; GCV DAT (3)'!$Q$3:$Q$154)</f>
        <v>0</v>
      </c>
      <c r="R154" s="16">
        <f>SUMIF('WASH COAL RECEIPT &amp; GCV DAT (3)'!$A$3:$A$233,'MASTER DATA FILE WASH COAL  (3)'!A154,'WASH COAL RECEIPT &amp; GCV DAT (3)'!$R$3:$R$233)+IF(H154=$J$234,($K$234*K154),0)+IF(H154=$J$235,($K$235*K154),0)</f>
        <v>0</v>
      </c>
      <c r="S154" s="15" t="e">
        <f t="shared" si="24"/>
        <v>#DIV/0!</v>
      </c>
      <c r="T154" s="15">
        <f ca="1">SUMIF('WASH COAL RECEIPT &amp; GCV DAT (3)'!$A$3:$A$1173,'MASTER DATA FILE WASH COAL  (3)'!A154,'WASH COAL RECEIPT &amp; GCV DAT (3)'!$T$3:$T$154)</f>
        <v>0</v>
      </c>
      <c r="U154" s="15">
        <f t="shared" ca="1" si="25"/>
        <v>0</v>
      </c>
      <c r="V154" s="15">
        <f>SUMIF('WASH COAL RECEIPT &amp; GCV DAT (3)'!$A$3:$A$154,'MASTER DATA FILE WASH COAL  (3)'!A154,'WASH COAL RECEIPT &amp; GCV DAT (3)'!$V$3:$V$1173)</f>
        <v>0</v>
      </c>
      <c r="W154" s="15">
        <f t="shared" si="26"/>
        <v>0</v>
      </c>
      <c r="X154" s="13" t="e">
        <f t="shared" si="27"/>
        <v>#DIV/0!</v>
      </c>
      <c r="Y154" s="13"/>
      <c r="Z154" s="13"/>
      <c r="AB154" s="68">
        <v>4032.9243634814097</v>
      </c>
      <c r="AC154" s="53">
        <f t="shared" si="28"/>
        <v>-4032.9243634814097</v>
      </c>
      <c r="AD154" s="68"/>
      <c r="AE154" s="53">
        <f>R13-AD154</f>
        <v>16046049.730888888</v>
      </c>
      <c r="AF154" s="68">
        <v>11</v>
      </c>
      <c r="AH154">
        <v>15453889.661250001</v>
      </c>
    </row>
    <row r="155" spans="1:34" customFormat="1" ht="15.6" x14ac:dyDescent="0.3">
      <c r="A155" s="65"/>
      <c r="B155" s="57">
        <f>SUMIF('WASH COAL RECEIPT &amp; GCV DAT (3)'!$A$3:$A$97,A155,'WASH COAL RECEIPT &amp; GCV DAT (3)'!$B$3:$B$97)</f>
        <v>0</v>
      </c>
      <c r="C155" s="13">
        <f>SUMIF('WASH COAL RECEIPT &amp; GCV DAT (3)'!$A$3:$A$1101,A155,'WASH COAL RECEIPT &amp; GCV DAT (3)'!$C$3:$C$1101)</f>
        <v>0</v>
      </c>
      <c r="D155" s="13">
        <f>IFERROR(VLOOKUP(A155,'WASH COAL RECEIPT &amp; GCV DAT (3)'!A121:V254,4,0),0)</f>
        <v>0</v>
      </c>
      <c r="E155" s="14">
        <f>IFERROR(VLOOKUP(A155,'WASH COAL RECEIPT &amp; GCV DAT (3)'!$A$2:$V$154,5,0),0)</f>
        <v>0</v>
      </c>
      <c r="F155" s="13">
        <f>SUMIF('WASH COAL RECEIPT &amp; GCV DAT (3)'!$A$3:$A$154,'MASTER DATA FILE WASH COAL  (3)'!A155,'WASH COAL RECEIPT &amp; GCV DAT (3)'!$F$3:$F$154)</f>
        <v>0</v>
      </c>
      <c r="G155" s="13">
        <f>IFERROR(VLOOKUP(A155,'WASH COAL RECEIPT &amp; GCV DAT (3)'!$A$2:$V$154,7,0),0)</f>
        <v>0</v>
      </c>
      <c r="H155" s="13">
        <f>IFERROR(VLOOKUP(A155,'WASH COAL RECEIPT &amp; GCV DAT (3)'!$A$2:$V$154,8,0),0)</f>
        <v>0</v>
      </c>
      <c r="I155" s="13">
        <f>IFERROR(VLOOKUP(A155,'WASH COAL RECEIPT &amp; GCV DAT (3)'!$A$2:$V$154,9,0),0)</f>
        <v>0</v>
      </c>
      <c r="J155" s="13">
        <f>IFERROR(VLOOKUP(A155,'WASH COAL RECEIPT &amp; GCV DAT (3)'!$A$2:$V$154,10,0),0)</f>
        <v>0</v>
      </c>
      <c r="K155" s="15">
        <f>SUMIF('WASH COAL RECEIPT &amp; GCV DAT (3)'!$A$3:$A$1173,'MASTER DATA FILE WASH COAL  (3)'!A155,'WASH COAL RECEIPT &amp; GCV DAT (3)'!$K$3:$K$1173)</f>
        <v>0</v>
      </c>
      <c r="L155" s="15">
        <f>SUMIF('WASH COAL RECEIPT &amp; GCV DAT (3)'!$A$3:$A$1173,'MASTER DATA FILE WASH COAL  (3)'!A155,'WASH COAL RECEIPT &amp; GCV DAT (3)'!$L$3:$L$1173)</f>
        <v>0</v>
      </c>
      <c r="M155" s="15">
        <f t="shared" si="21"/>
        <v>0</v>
      </c>
      <c r="N155" s="67" t="e">
        <f t="shared" si="22"/>
        <v>#DIV/0!</v>
      </c>
      <c r="O155" s="15">
        <f>SUMIF('WASH COAL RECEIPT &amp; GCV DAT (3)'!$A$3:$A$154,'MASTER DATA FILE WASH COAL  (3)'!A155,'WASH COAL RECEIPT &amp; GCV DAT (3)'!$O$3:$O$154)</f>
        <v>0</v>
      </c>
      <c r="P155" s="15">
        <f t="shared" si="23"/>
        <v>0</v>
      </c>
      <c r="Q155" s="15">
        <f>SUMIF('WASH COAL RECEIPT &amp; GCV DAT (3)'!$A$3:$A$154,'MASTER DATA FILE WASH COAL  (3)'!A155,'WASH COAL RECEIPT &amp; GCV DAT (3)'!$Q$3:$Q$154)</f>
        <v>0</v>
      </c>
      <c r="R155" s="16">
        <f>SUMIF('WASH COAL RECEIPT &amp; GCV DAT (3)'!$A$3:$A$233,'MASTER DATA FILE WASH COAL  (3)'!A155,'WASH COAL RECEIPT &amp; GCV DAT (3)'!$R$3:$R$233)+IF(H155=$J$234,($K$234*K155),0)+IF(H155=$J$235,($K$235*K155),0)</f>
        <v>0</v>
      </c>
      <c r="S155" s="15" t="e">
        <f t="shared" si="24"/>
        <v>#DIV/0!</v>
      </c>
      <c r="T155" s="15">
        <f ca="1">SUMIF('WASH COAL RECEIPT &amp; GCV DAT (3)'!$A$3:$A$1173,'MASTER DATA FILE WASH COAL  (3)'!A155,'WASH COAL RECEIPT &amp; GCV DAT (3)'!$T$3:$T$154)</f>
        <v>0</v>
      </c>
      <c r="U155" s="15">
        <f t="shared" ca="1" si="25"/>
        <v>0</v>
      </c>
      <c r="V155" s="15">
        <f>SUMIF('WASH COAL RECEIPT &amp; GCV DAT (3)'!$A$3:$A$154,'MASTER DATA FILE WASH COAL  (3)'!A155,'WASH COAL RECEIPT &amp; GCV DAT (3)'!$V$3:$V$1173)</f>
        <v>0</v>
      </c>
      <c r="W155" s="15">
        <f t="shared" si="26"/>
        <v>0</v>
      </c>
      <c r="X155" s="13" t="e">
        <f t="shared" si="27"/>
        <v>#DIV/0!</v>
      </c>
      <c r="Y155" s="13"/>
      <c r="Z155" s="13"/>
      <c r="AB155" s="68">
        <v>4031.7127071823197</v>
      </c>
      <c r="AC155" s="53">
        <f t="shared" si="28"/>
        <v>-4031.7127071823197</v>
      </c>
      <c r="AD155" s="68"/>
      <c r="AE155" s="53">
        <f>R22-AD155</f>
        <v>15153846.423599999</v>
      </c>
      <c r="AH155">
        <v>15746570.512000002</v>
      </c>
    </row>
    <row r="156" spans="1:34" customFormat="1" ht="15.6" x14ac:dyDescent="0.3">
      <c r="A156" s="65"/>
      <c r="B156" s="57">
        <f>SUMIF('WASH COAL RECEIPT &amp; GCV DAT (3)'!$A$3:$A$97,A156,'WASH COAL RECEIPT &amp; GCV DAT (3)'!$B$3:$B$97)</f>
        <v>0</v>
      </c>
      <c r="C156" s="13">
        <f>SUMIF('WASH COAL RECEIPT &amp; GCV DAT (3)'!$A$3:$A$1101,A156,'WASH COAL RECEIPT &amp; GCV DAT (3)'!$C$3:$C$1101)</f>
        <v>0</v>
      </c>
      <c r="D156" s="13">
        <f>IFERROR(VLOOKUP(A156,'WASH COAL RECEIPT &amp; GCV DAT (3)'!A133:V255,4,0),0)</f>
        <v>0</v>
      </c>
      <c r="E156" s="14">
        <f>IFERROR(VLOOKUP(A156,'WASH COAL RECEIPT &amp; GCV DAT (3)'!$A$2:$V$154,5,0),0)</f>
        <v>0</v>
      </c>
      <c r="F156" s="13">
        <f>SUMIF('WASH COAL RECEIPT &amp; GCV DAT (3)'!$A$3:$A$154,'MASTER DATA FILE WASH COAL  (3)'!A156,'WASH COAL RECEIPT &amp; GCV DAT (3)'!$F$3:$F$154)</f>
        <v>0</v>
      </c>
      <c r="G156" s="13">
        <f>IFERROR(VLOOKUP(A156,'WASH COAL RECEIPT &amp; GCV DAT (3)'!$A$2:$V$154,7,0),0)</f>
        <v>0</v>
      </c>
      <c r="H156" s="13">
        <f>IFERROR(VLOOKUP(A156,'WASH COAL RECEIPT &amp; GCV DAT (3)'!$A$2:$V$154,8,0),0)</f>
        <v>0</v>
      </c>
      <c r="I156" s="13">
        <f>IFERROR(VLOOKUP(A156,'WASH COAL RECEIPT &amp; GCV DAT (3)'!$A$2:$V$154,9,0),0)</f>
        <v>0</v>
      </c>
      <c r="J156" s="13">
        <f>IFERROR(VLOOKUP(A156,'WASH COAL RECEIPT &amp; GCV DAT (3)'!$A$2:$V$154,10,0),0)</f>
        <v>0</v>
      </c>
      <c r="K156" s="15">
        <f>SUMIF('WASH COAL RECEIPT &amp; GCV DAT (3)'!$A$3:$A$1173,'MASTER DATA FILE WASH COAL  (3)'!A156,'WASH COAL RECEIPT &amp; GCV DAT (3)'!$K$3:$K$1173)</f>
        <v>0</v>
      </c>
      <c r="L156" s="15">
        <f>SUMIF('WASH COAL RECEIPT &amp; GCV DAT (3)'!$A$3:$A$1173,'MASTER DATA FILE WASH COAL  (3)'!A156,'WASH COAL RECEIPT &amp; GCV DAT (3)'!$L$3:$L$1173)</f>
        <v>0</v>
      </c>
      <c r="M156" s="15">
        <f t="shared" si="21"/>
        <v>0</v>
      </c>
      <c r="N156" s="67" t="e">
        <f t="shared" si="22"/>
        <v>#DIV/0!</v>
      </c>
      <c r="O156" s="15">
        <f>SUMIF('WASH COAL RECEIPT &amp; GCV DAT (3)'!$A$3:$A$154,'MASTER DATA FILE WASH COAL  (3)'!A156,'WASH COAL RECEIPT &amp; GCV DAT (3)'!$O$3:$O$154)</f>
        <v>0</v>
      </c>
      <c r="P156" s="15">
        <f t="shared" si="23"/>
        <v>0</v>
      </c>
      <c r="Q156" s="15">
        <f>SUMIF('WASH COAL RECEIPT &amp; GCV DAT (3)'!$A$3:$A$154,'MASTER DATA FILE WASH COAL  (3)'!A156,'WASH COAL RECEIPT &amp; GCV DAT (3)'!$Q$3:$Q$154)</f>
        <v>0</v>
      </c>
      <c r="R156" s="16">
        <f>SUMIF('WASH COAL RECEIPT &amp; GCV DAT (3)'!$A$3:$A$233,'MASTER DATA FILE WASH COAL  (3)'!A156,'WASH COAL RECEIPT &amp; GCV DAT (3)'!$R$3:$R$233)+IF(H156=$J$234,($K$234*K156),0)+IF(H156=$J$235,($K$235*K156),0)</f>
        <v>0</v>
      </c>
      <c r="S156" s="15" t="e">
        <f t="shared" si="24"/>
        <v>#DIV/0!</v>
      </c>
      <c r="T156" s="15">
        <f ca="1">SUMIF('WASH COAL RECEIPT &amp; GCV DAT (3)'!$A$3:$A$1173,'MASTER DATA FILE WASH COAL  (3)'!A156,'WASH COAL RECEIPT &amp; GCV DAT (3)'!$T$3:$T$154)</f>
        <v>0</v>
      </c>
      <c r="U156" s="15">
        <f t="shared" ca="1" si="25"/>
        <v>0</v>
      </c>
      <c r="V156" s="15">
        <f>SUMIF('WASH COAL RECEIPT &amp; GCV DAT (3)'!$A$3:$A$154,'MASTER DATA FILE WASH COAL  (3)'!A156,'WASH COAL RECEIPT &amp; GCV DAT (3)'!$V$3:$V$1173)</f>
        <v>0</v>
      </c>
      <c r="W156" s="15">
        <f t="shared" si="26"/>
        <v>0</v>
      </c>
      <c r="X156" s="13" t="e">
        <f t="shared" si="27"/>
        <v>#DIV/0!</v>
      </c>
      <c r="Y156" s="13"/>
      <c r="Z156" s="13"/>
      <c r="AB156" s="68">
        <v>4247.3680407989796</v>
      </c>
      <c r="AC156" s="53">
        <f t="shared" si="28"/>
        <v>-4247.3680407989796</v>
      </c>
      <c r="AD156" s="68"/>
      <c r="AE156" s="53">
        <f>R45-AD156</f>
        <v>15937629.368099999</v>
      </c>
      <c r="AH156">
        <v>15475967.43375</v>
      </c>
    </row>
    <row r="157" spans="1:34" customFormat="1" ht="15.6" x14ac:dyDescent="0.3">
      <c r="A157" s="65"/>
      <c r="B157" s="57">
        <f>SUMIF('WASH COAL RECEIPT &amp; GCV DAT (3)'!$A$3:$A$97,A157,'WASH COAL RECEIPT &amp; GCV DAT (3)'!$B$3:$B$97)</f>
        <v>0</v>
      </c>
      <c r="C157" s="13">
        <f>SUMIF('WASH COAL RECEIPT &amp; GCV DAT (3)'!$A$3:$A$1101,A157,'WASH COAL RECEIPT &amp; GCV DAT (3)'!$C$3:$C$1101)</f>
        <v>0</v>
      </c>
      <c r="D157" s="13">
        <f>IFERROR(VLOOKUP(A157,'WASH COAL RECEIPT &amp; GCV DAT (3)'!A134:V256,4,0),0)</f>
        <v>0</v>
      </c>
      <c r="E157" s="14">
        <f>IFERROR(VLOOKUP(A157,'WASH COAL RECEIPT &amp; GCV DAT (3)'!$A$2:$V$154,5,0),0)</f>
        <v>0</v>
      </c>
      <c r="F157" s="13">
        <f>SUMIF('WASH COAL RECEIPT &amp; GCV DAT (3)'!$A$3:$A$154,'MASTER DATA FILE WASH COAL  (3)'!A157,'WASH COAL RECEIPT &amp; GCV DAT (3)'!$F$3:$F$154)</f>
        <v>0</v>
      </c>
      <c r="G157" s="13">
        <f>IFERROR(VLOOKUP(A157,'WASH COAL RECEIPT &amp; GCV DAT (3)'!$A$2:$V$154,7,0),0)</f>
        <v>0</v>
      </c>
      <c r="H157" s="13">
        <f>IFERROR(VLOOKUP(A157,'WASH COAL RECEIPT &amp; GCV DAT (3)'!$A$2:$V$154,8,0),0)</f>
        <v>0</v>
      </c>
      <c r="I157" s="13">
        <f>IFERROR(VLOOKUP(A157,'WASH COAL RECEIPT &amp; GCV DAT (3)'!$A$2:$V$154,9,0),0)</f>
        <v>0</v>
      </c>
      <c r="J157" s="13">
        <f>IFERROR(VLOOKUP(A157,'WASH COAL RECEIPT &amp; GCV DAT (3)'!$A$2:$V$154,10,0),0)</f>
        <v>0</v>
      </c>
      <c r="K157" s="15">
        <f>SUMIF('WASH COAL RECEIPT &amp; GCV DAT (3)'!$A$3:$A$1173,'MASTER DATA FILE WASH COAL  (3)'!A157,'WASH COAL RECEIPT &amp; GCV DAT (3)'!$K$3:$K$1173)</f>
        <v>0</v>
      </c>
      <c r="L157" s="15">
        <f>SUMIF('WASH COAL RECEIPT &amp; GCV DAT (3)'!$A$3:$A$1173,'MASTER DATA FILE WASH COAL  (3)'!A157,'WASH COAL RECEIPT &amp; GCV DAT (3)'!$L$3:$L$1173)</f>
        <v>0</v>
      </c>
      <c r="M157" s="15">
        <f t="shared" si="21"/>
        <v>0</v>
      </c>
      <c r="N157" s="67" t="e">
        <f t="shared" si="22"/>
        <v>#DIV/0!</v>
      </c>
      <c r="O157" s="15">
        <f>SUMIF('WASH COAL RECEIPT &amp; GCV DAT (3)'!$A$3:$A$154,'MASTER DATA FILE WASH COAL  (3)'!A157,'WASH COAL RECEIPT &amp; GCV DAT (3)'!$O$3:$O$154)</f>
        <v>0</v>
      </c>
      <c r="P157" s="15">
        <f t="shared" si="23"/>
        <v>0</v>
      </c>
      <c r="Q157" s="15">
        <f>SUMIF('WASH COAL RECEIPT &amp; GCV DAT (3)'!$A$3:$A$154,'MASTER DATA FILE WASH COAL  (3)'!A157,'WASH COAL RECEIPT &amp; GCV DAT (3)'!$Q$3:$Q$154)</f>
        <v>0</v>
      </c>
      <c r="R157" s="16">
        <f>SUMIF('WASH COAL RECEIPT &amp; GCV DAT (3)'!$A$3:$A$233,'MASTER DATA FILE WASH COAL  (3)'!A157,'WASH COAL RECEIPT &amp; GCV DAT (3)'!$R$3:$R$233)+IF(H157=$J$234,($K$234*K157),0)+IF(H157=$J$235,($K$235*K157),0)</f>
        <v>0</v>
      </c>
      <c r="S157" s="15" t="e">
        <f t="shared" si="24"/>
        <v>#DIV/0!</v>
      </c>
      <c r="T157" s="15">
        <f ca="1">SUMIF('WASH COAL RECEIPT &amp; GCV DAT (3)'!$A$3:$A$1173,'MASTER DATA FILE WASH COAL  (3)'!A157,'WASH COAL RECEIPT &amp; GCV DAT (3)'!$T$3:$T$154)</f>
        <v>0</v>
      </c>
      <c r="U157" s="15">
        <f t="shared" ca="1" si="25"/>
        <v>0</v>
      </c>
      <c r="V157" s="15">
        <f>SUMIF('WASH COAL RECEIPT &amp; GCV DAT (3)'!$A$3:$A$154,'MASTER DATA FILE WASH COAL  (3)'!A157,'WASH COAL RECEIPT &amp; GCV DAT (3)'!$V$3:$V$1173)</f>
        <v>0</v>
      </c>
      <c r="W157" s="15">
        <f t="shared" si="26"/>
        <v>0</v>
      </c>
      <c r="X157" s="13" t="e">
        <f t="shared" si="27"/>
        <v>#DIV/0!</v>
      </c>
      <c r="Y157" s="13"/>
      <c r="Z157" s="13"/>
      <c r="AB157" s="68">
        <v>3988.8921964703381</v>
      </c>
      <c r="AC157" s="53">
        <f t="shared" si="28"/>
        <v>-3988.8921964703381</v>
      </c>
      <c r="AE157" s="53">
        <f>R75-AD157</f>
        <v>15812687.698444445</v>
      </c>
      <c r="AH157">
        <v>16079303.437999997</v>
      </c>
    </row>
    <row r="158" spans="1:34" customFormat="1" ht="15.6" x14ac:dyDescent="0.3">
      <c r="A158" s="56"/>
      <c r="B158" s="57">
        <f>SUMIF('WASH COAL RECEIPT &amp; GCV DAT (3)'!$A$3:$A$97,A158,'WASH COAL RECEIPT &amp; GCV DAT (3)'!$B$3:$B$97)</f>
        <v>0</v>
      </c>
      <c r="C158" s="13">
        <f>SUMIF('WASH COAL RECEIPT &amp; GCV DAT (3)'!$A$3:$A$97,A158,'WASH COAL RECEIPT &amp; GCV DAT (3)'!$C$3:$C$97)</f>
        <v>0</v>
      </c>
      <c r="D158" s="13">
        <f>IFERROR(VLOOKUP(A158,'WASH COAL RECEIPT &amp; GCV DAT (3)'!A135:V257,4,0),0)</f>
        <v>0</v>
      </c>
      <c r="E158" s="14">
        <f>IFERROR(VLOOKUP(A158,'WASH COAL RECEIPT &amp; GCV DAT (3)'!$A$2:$V$154,5,0),0)</f>
        <v>0</v>
      </c>
      <c r="F158" s="13">
        <f>SUMIF('WASH COAL RECEIPT &amp; GCV DAT (3)'!$A$3:$A$154,'MASTER DATA FILE WASH COAL  (3)'!A158,'WASH COAL RECEIPT &amp; GCV DAT (3)'!$F$3:$F$154)</f>
        <v>0</v>
      </c>
      <c r="G158" s="13">
        <f>IFERROR(VLOOKUP(A158,'WASH COAL RECEIPT &amp; GCV DAT (3)'!$A$2:$V$154,7,0),0)</f>
        <v>0</v>
      </c>
      <c r="H158" s="13">
        <f>IFERROR(VLOOKUP(A158,'WASH COAL RECEIPT &amp; GCV DAT (3)'!$A$2:$V$154,8,0),0)</f>
        <v>0</v>
      </c>
      <c r="I158" s="13">
        <f>IFERROR(VLOOKUP(A158,'WASH COAL RECEIPT &amp; GCV DAT (3)'!$A$2:$V$154,9,0),0)</f>
        <v>0</v>
      </c>
      <c r="J158" s="13">
        <f>IFERROR(VLOOKUP(A158,'WASH COAL RECEIPT &amp; GCV DAT (3)'!$A$2:$V$154,10,0),0)</f>
        <v>0</v>
      </c>
      <c r="K158" s="15">
        <f>SUMIF('WASH COAL RECEIPT &amp; GCV DAT (3)'!$A$3:$A$1173,'MASTER DATA FILE WASH COAL  (3)'!A158,'WASH COAL RECEIPT &amp; GCV DAT (3)'!$K$3:$K$1173)</f>
        <v>0</v>
      </c>
      <c r="L158" s="15">
        <f>SUMIF('WASH COAL RECEIPT &amp; GCV DAT (3)'!$A$3:$A$1173,'MASTER DATA FILE WASH COAL  (3)'!A158,'WASH COAL RECEIPT &amp; GCV DAT (3)'!$L$3:$L$1173)</f>
        <v>0</v>
      </c>
      <c r="M158" s="15">
        <f t="shared" si="21"/>
        <v>0</v>
      </c>
      <c r="N158" s="67" t="e">
        <f t="shared" si="22"/>
        <v>#DIV/0!</v>
      </c>
      <c r="O158" s="15">
        <f>SUMIF('WASH COAL RECEIPT &amp; GCV DAT (3)'!$A$3:$A$154,'MASTER DATA FILE WASH COAL  (3)'!A158,'WASH COAL RECEIPT &amp; GCV DAT (3)'!$O$3:$O$154)</f>
        <v>0</v>
      </c>
      <c r="P158" s="15">
        <f t="shared" si="23"/>
        <v>0</v>
      </c>
      <c r="Q158" s="15">
        <f>SUMIF('WASH COAL RECEIPT &amp; GCV DAT (3)'!$A$3:$A$154,'MASTER DATA FILE WASH COAL  (3)'!A158,'WASH COAL RECEIPT &amp; GCV DAT (3)'!$Q$3:$Q$154)</f>
        <v>0</v>
      </c>
      <c r="R158" s="16">
        <f>SUMIF('WASH COAL RECEIPT &amp; GCV DAT (3)'!$A$3:$A$233,'MASTER DATA FILE WASH COAL  (3)'!A158,'WASH COAL RECEIPT &amp; GCV DAT (3)'!$R$3:$R$233)+IF(H158=$J$234,($K$234*K158),0)+IF(H158=$J$235,($K$235*K158),0)</f>
        <v>0</v>
      </c>
      <c r="S158" s="15" t="e">
        <f t="shared" si="24"/>
        <v>#DIV/0!</v>
      </c>
      <c r="T158" s="15">
        <f ca="1">SUMIF('WASH COAL RECEIPT &amp; GCV DAT (3)'!$A$3:$A$1173,'MASTER DATA FILE WASH COAL  (3)'!A158,'WASH COAL RECEIPT &amp; GCV DAT (3)'!$T$3:$T$154)</f>
        <v>0</v>
      </c>
      <c r="U158" s="15">
        <f t="shared" ca="1" si="25"/>
        <v>0</v>
      </c>
      <c r="V158" s="15">
        <f>SUMIF('WASH COAL RECEIPT &amp; GCV DAT (3)'!$A$3:$A$154,'MASTER DATA FILE WASH COAL  (3)'!A158,'WASH COAL RECEIPT &amp; GCV DAT (3)'!$V$3:$V$1173)</f>
        <v>0</v>
      </c>
      <c r="W158" s="15">
        <f t="shared" si="26"/>
        <v>0</v>
      </c>
      <c r="X158" s="13" t="e">
        <f t="shared" si="27"/>
        <v>#DIV/0!</v>
      </c>
      <c r="Y158" s="13"/>
      <c r="Z158" s="13"/>
      <c r="AB158" s="68">
        <v>4174.0348652931852</v>
      </c>
      <c r="AC158" s="53">
        <f t="shared" si="28"/>
        <v>-4174.0348652931852</v>
      </c>
      <c r="AE158" s="53">
        <f>R85-AD158</f>
        <v>16058260.91911111</v>
      </c>
      <c r="AH158">
        <v>16065533.376749998</v>
      </c>
    </row>
    <row r="159" spans="1:34" customFormat="1" ht="15.6" x14ac:dyDescent="0.3">
      <c r="A159" s="65"/>
      <c r="B159" s="57">
        <f>SUMIF('WASH COAL RECEIPT &amp; GCV DAT (3)'!$A$3:$A$97,A159,'WASH COAL RECEIPT &amp; GCV DAT (3)'!$B$3:$B$97)</f>
        <v>0</v>
      </c>
      <c r="C159" s="13">
        <f>SUMIF('WASH COAL RECEIPT &amp; GCV DAT (3)'!$A$3:$A$97,A159,'WASH COAL RECEIPT &amp; GCV DAT (3)'!$C$3:$C$97)</f>
        <v>0</v>
      </c>
      <c r="D159" s="13">
        <f>IFERROR(VLOOKUP(A159,'WASH COAL RECEIPT &amp; GCV DAT (3)'!A122:V258,4,0),0)</f>
        <v>0</v>
      </c>
      <c r="E159" s="14">
        <f>IFERROR(VLOOKUP(A159,'WASH COAL RECEIPT &amp; GCV DAT (3)'!$A$2:$V$154,5,0),0)</f>
        <v>0</v>
      </c>
      <c r="F159" s="13">
        <f>SUMIF('WASH COAL RECEIPT &amp; GCV DAT (3)'!$A$3:$A$154,'MASTER DATA FILE WASH COAL  (3)'!A159,'WASH COAL RECEIPT &amp; GCV DAT (3)'!$F$3:$F$154)</f>
        <v>0</v>
      </c>
      <c r="G159" s="13">
        <f>IFERROR(VLOOKUP(A159,'WASH COAL RECEIPT &amp; GCV DAT (3)'!$A$2:$V$154,7,0),0)</f>
        <v>0</v>
      </c>
      <c r="H159" s="13">
        <f>IFERROR(VLOOKUP(A159,'WASH COAL RECEIPT &amp; GCV DAT (3)'!$A$2:$V$154,8,0),0)</f>
        <v>0</v>
      </c>
      <c r="I159" s="13">
        <f>IFERROR(VLOOKUP(A159,'WASH COAL RECEIPT &amp; GCV DAT (3)'!$A$2:$V$154,9,0),0)</f>
        <v>0</v>
      </c>
      <c r="J159" s="13">
        <f>IFERROR(VLOOKUP(A159,'WASH COAL RECEIPT &amp; GCV DAT (3)'!$A$2:$V$154,10,0),0)</f>
        <v>0</v>
      </c>
      <c r="K159" s="15">
        <f>SUMIF('WASH COAL RECEIPT &amp; GCV DAT (3)'!$A$3:$A$1173,'MASTER DATA FILE WASH COAL  (3)'!A159,'WASH COAL RECEIPT &amp; GCV DAT (3)'!$K$3:$K$1173)</f>
        <v>0</v>
      </c>
      <c r="L159" s="15">
        <f>SUMIF('WASH COAL RECEIPT &amp; GCV DAT (3)'!$A$3:$A$1173,'MASTER DATA FILE WASH COAL  (3)'!A159,'WASH COAL RECEIPT &amp; GCV DAT (3)'!$L$3:$L$1173)</f>
        <v>0</v>
      </c>
      <c r="M159" s="15">
        <f t="shared" si="21"/>
        <v>0</v>
      </c>
      <c r="N159" s="67" t="e">
        <f t="shared" si="22"/>
        <v>#DIV/0!</v>
      </c>
      <c r="O159" s="15">
        <f>SUMIF('WASH COAL RECEIPT &amp; GCV DAT (3)'!$A$3:$A$154,'MASTER DATA FILE WASH COAL  (3)'!A159,'WASH COAL RECEIPT &amp; GCV DAT (3)'!$O$3:$O$154)</f>
        <v>0</v>
      </c>
      <c r="P159" s="15">
        <f t="shared" si="23"/>
        <v>0</v>
      </c>
      <c r="Q159" s="15">
        <f>SUMIF('WASH COAL RECEIPT &amp; GCV DAT (3)'!$A$3:$A$154,'MASTER DATA FILE WASH COAL  (3)'!A159,'WASH COAL RECEIPT &amp; GCV DAT (3)'!$Q$3:$Q$154)</f>
        <v>0</v>
      </c>
      <c r="R159" s="16">
        <f>SUMIF('WASH COAL RECEIPT &amp; GCV DAT (3)'!$A$3:$A$233,'MASTER DATA FILE WASH COAL  (3)'!A159,'WASH COAL RECEIPT &amp; GCV DAT (3)'!$R$3:$R$233)+IF(H159=$J$234,($K$234*K159),0)+IF(H159=$J$235,($K$235*K159),0)</f>
        <v>0</v>
      </c>
      <c r="S159" s="15" t="e">
        <f t="shared" si="24"/>
        <v>#DIV/0!</v>
      </c>
      <c r="T159" s="15">
        <f ca="1">SUMIF('WASH COAL RECEIPT &amp; GCV DAT (3)'!$A$3:$A$1173,'MASTER DATA FILE WASH COAL  (3)'!A159,'WASH COAL RECEIPT &amp; GCV DAT (3)'!$T$3:$T$154)</f>
        <v>0</v>
      </c>
      <c r="U159" s="15">
        <f t="shared" ca="1" si="25"/>
        <v>0</v>
      </c>
      <c r="V159" s="15">
        <f>SUMIF('WASH COAL RECEIPT &amp; GCV DAT (3)'!$A$3:$A$154,'MASTER DATA FILE WASH COAL  (3)'!A159,'WASH COAL RECEIPT &amp; GCV DAT (3)'!$V$3:$V$1173)</f>
        <v>0</v>
      </c>
      <c r="W159" s="15">
        <f t="shared" si="26"/>
        <v>0</v>
      </c>
      <c r="X159" s="13" t="e">
        <f t="shared" si="27"/>
        <v>#DIV/0!</v>
      </c>
      <c r="Y159" s="13"/>
      <c r="Z159" s="13"/>
      <c r="AB159">
        <v>4105.6138040042142</v>
      </c>
      <c r="AC159" s="53">
        <f t="shared" si="28"/>
        <v>-4105.6138040042142</v>
      </c>
      <c r="AD159" s="68"/>
      <c r="AE159" s="53">
        <f>R114-AD159</f>
        <v>19744808.402470589</v>
      </c>
      <c r="AF159">
        <v>113</v>
      </c>
      <c r="AH159">
        <v>15242796.423124999</v>
      </c>
    </row>
    <row r="160" spans="1:34" customFormat="1" ht="15.6" x14ac:dyDescent="0.3">
      <c r="A160" s="65"/>
      <c r="B160" s="57">
        <f>SUMIF('WASH COAL RECEIPT &amp; GCV DAT (3)'!$A$3:$A$97,A160,'WASH COAL RECEIPT &amp; GCV DAT (3)'!$B$3:$B$97)</f>
        <v>0</v>
      </c>
      <c r="C160" s="13">
        <f>SUMIF('WASH COAL RECEIPT &amp; GCV DAT (3)'!$A$3:$A$97,A160,'WASH COAL RECEIPT &amp; GCV DAT (3)'!$C$3:$C$97)</f>
        <v>0</v>
      </c>
      <c r="D160" s="13">
        <f>IFERROR(VLOOKUP(A160,'WASH COAL RECEIPT &amp; GCV DAT (3)'!A123:V259,4,0),0)</f>
        <v>0</v>
      </c>
      <c r="E160" s="14">
        <f>IFERROR(VLOOKUP(A160,'WASH COAL RECEIPT &amp; GCV DAT (3)'!$A$2:$V$154,5,0),0)</f>
        <v>0</v>
      </c>
      <c r="F160" s="13">
        <f>SUMIF('WASH COAL RECEIPT &amp; GCV DAT (3)'!$A$3:$A$154,'MASTER DATA FILE WASH COAL  (3)'!A160,'WASH COAL RECEIPT &amp; GCV DAT (3)'!$F$3:$F$154)</f>
        <v>0</v>
      </c>
      <c r="G160" s="13">
        <f>IFERROR(VLOOKUP(A160,'WASH COAL RECEIPT &amp; GCV DAT (3)'!$A$2:$V$154,7,0),0)</f>
        <v>0</v>
      </c>
      <c r="H160" s="13">
        <f>IFERROR(VLOOKUP(A160,'WASH COAL RECEIPT &amp; GCV DAT (3)'!$A$2:$V$154,8,0),0)</f>
        <v>0</v>
      </c>
      <c r="I160" s="13">
        <f>IFERROR(VLOOKUP(A160,'WASH COAL RECEIPT &amp; GCV DAT (3)'!$A$2:$V$154,9,0),0)</f>
        <v>0</v>
      </c>
      <c r="J160" s="13">
        <f>IFERROR(VLOOKUP(A160,'WASH COAL RECEIPT &amp; GCV DAT (3)'!$A$2:$V$154,10,0),0)</f>
        <v>0</v>
      </c>
      <c r="K160" s="15">
        <f>SUMIF('WASH COAL RECEIPT &amp; GCV DAT (3)'!$A$3:$A$1173,'MASTER DATA FILE WASH COAL  (3)'!A160,'WASH COAL RECEIPT &amp; GCV DAT (3)'!$K$3:$K$1173)</f>
        <v>0</v>
      </c>
      <c r="L160" s="15">
        <f>SUMIF('WASH COAL RECEIPT &amp; GCV DAT (3)'!$A$3:$A$1173,'MASTER DATA FILE WASH COAL  (3)'!A160,'WASH COAL RECEIPT &amp; GCV DAT (3)'!$L$3:$L$1173)</f>
        <v>0</v>
      </c>
      <c r="M160" s="15">
        <f t="shared" si="21"/>
        <v>0</v>
      </c>
      <c r="N160" s="67" t="e">
        <f t="shared" si="22"/>
        <v>#DIV/0!</v>
      </c>
      <c r="O160" s="15">
        <f>SUMIF('WASH COAL RECEIPT &amp; GCV DAT (3)'!$A$3:$A$154,'MASTER DATA FILE WASH COAL  (3)'!A160,'WASH COAL RECEIPT &amp; GCV DAT (3)'!$O$3:$O$154)</f>
        <v>0</v>
      </c>
      <c r="P160" s="15">
        <f t="shared" si="23"/>
        <v>0</v>
      </c>
      <c r="Q160" s="15">
        <f>SUMIF('WASH COAL RECEIPT &amp; GCV DAT (3)'!$A$3:$A$154,'MASTER DATA FILE WASH COAL  (3)'!A160,'WASH COAL RECEIPT &amp; GCV DAT (3)'!$Q$3:$Q$154)</f>
        <v>0</v>
      </c>
      <c r="R160" s="16">
        <f>SUMIF('WASH COAL RECEIPT &amp; GCV DAT (3)'!$A$3:$A$233,'MASTER DATA FILE WASH COAL  (3)'!A160,'WASH COAL RECEIPT &amp; GCV DAT (3)'!$R$3:$R$233)+IF(H160=$J$234,($K$234*K160),0)+IF(H160=$J$235,($K$235*K160),0)</f>
        <v>0</v>
      </c>
      <c r="S160" s="15" t="e">
        <f t="shared" si="24"/>
        <v>#DIV/0!</v>
      </c>
      <c r="T160" s="15">
        <f ca="1">SUMIF('WASH COAL RECEIPT &amp; GCV DAT (3)'!$A$3:$A$1173,'MASTER DATA FILE WASH COAL  (3)'!A160,'WASH COAL RECEIPT &amp; GCV DAT (3)'!$T$3:$T$154)</f>
        <v>0</v>
      </c>
      <c r="U160" s="15">
        <f t="shared" ca="1" si="25"/>
        <v>0</v>
      </c>
      <c r="V160" s="15">
        <f>SUMIF('WASH COAL RECEIPT &amp; GCV DAT (3)'!$A$3:$A$154,'MASTER DATA FILE WASH COAL  (3)'!A160,'WASH COAL RECEIPT &amp; GCV DAT (3)'!$V$3:$V$1173)</f>
        <v>0</v>
      </c>
      <c r="W160" s="15">
        <f t="shared" si="26"/>
        <v>0</v>
      </c>
      <c r="X160" s="13" t="e">
        <f t="shared" si="27"/>
        <v>#DIV/0!</v>
      </c>
      <c r="Y160" s="13"/>
      <c r="Z160" s="13"/>
      <c r="AB160">
        <v>4153.1583403895002</v>
      </c>
      <c r="AC160" s="53">
        <f t="shared" si="28"/>
        <v>-4153.1583403895002</v>
      </c>
      <c r="AE160" s="53">
        <f>R115-AD160</f>
        <v>19430172.717411768</v>
      </c>
      <c r="AF160">
        <v>114</v>
      </c>
      <c r="AH160">
        <v>15680050.5932</v>
      </c>
    </row>
    <row r="161" spans="1:34" customFormat="1" ht="15.6" x14ac:dyDescent="0.3">
      <c r="A161" s="65"/>
      <c r="B161" s="57">
        <f>SUMIF('WASH COAL RECEIPT &amp; GCV DAT (3)'!$A$3:$A$97,A161,'WASH COAL RECEIPT &amp; GCV DAT (3)'!$B$3:$B$97)</f>
        <v>0</v>
      </c>
      <c r="C161" s="13">
        <f>SUMIF('WASH COAL RECEIPT &amp; GCV DAT (3)'!$A$3:$A$97,A161,'WASH COAL RECEIPT &amp; GCV DAT (3)'!$C$3:$C$97)</f>
        <v>0</v>
      </c>
      <c r="D161" s="13">
        <f>IFERROR(VLOOKUP(A161,'WASH COAL RECEIPT &amp; GCV DAT (3)'!A131:V260,4,0),0)</f>
        <v>0</v>
      </c>
      <c r="E161" s="14">
        <f>IFERROR(VLOOKUP(A161,'WASH COAL RECEIPT &amp; GCV DAT (3)'!$A$2:$V$154,5,0),0)</f>
        <v>0</v>
      </c>
      <c r="F161" s="13">
        <f>SUMIF('WASH COAL RECEIPT &amp; GCV DAT (3)'!$A$3:$A$154,'MASTER DATA FILE WASH COAL  (3)'!A161,'WASH COAL RECEIPT &amp; GCV DAT (3)'!$F$3:$F$154)</f>
        <v>0</v>
      </c>
      <c r="G161" s="13">
        <f>IFERROR(VLOOKUP(A161,'WASH COAL RECEIPT &amp; GCV DAT (3)'!$A$2:$V$154,7,0),0)</f>
        <v>0</v>
      </c>
      <c r="H161" s="13">
        <f>IFERROR(VLOOKUP(A161,'WASH COAL RECEIPT &amp; GCV DAT (3)'!$A$2:$V$154,8,0),0)</f>
        <v>0</v>
      </c>
      <c r="I161" s="13">
        <f>IFERROR(VLOOKUP(A161,'WASH COAL RECEIPT &amp; GCV DAT (3)'!$A$2:$V$154,9,0),0)</f>
        <v>0</v>
      </c>
      <c r="J161" s="13">
        <f>IFERROR(VLOOKUP(A161,'WASH COAL RECEIPT &amp; GCV DAT (3)'!$A$2:$V$154,10,0),0)</f>
        <v>0</v>
      </c>
      <c r="K161" s="15">
        <f>SUMIF('WASH COAL RECEIPT &amp; GCV DAT (3)'!$A$3:$A$1173,'MASTER DATA FILE WASH COAL  (3)'!A161,'WASH COAL RECEIPT &amp; GCV DAT (3)'!$K$3:$K$1173)</f>
        <v>0</v>
      </c>
      <c r="L161" s="15">
        <f>SUMIF('WASH COAL RECEIPT &amp; GCV DAT (3)'!$A$3:$A$1173,'MASTER DATA FILE WASH COAL  (3)'!A161,'WASH COAL RECEIPT &amp; GCV DAT (3)'!$L$3:$L$1173)</f>
        <v>0</v>
      </c>
      <c r="M161" s="15">
        <f t="shared" si="21"/>
        <v>0</v>
      </c>
      <c r="N161" s="67" t="e">
        <f t="shared" si="22"/>
        <v>#DIV/0!</v>
      </c>
      <c r="O161" s="15">
        <f>SUMIF('WASH COAL RECEIPT &amp; GCV DAT (3)'!$A$3:$A$154,'MASTER DATA FILE WASH COAL  (3)'!A161,'WASH COAL RECEIPT &amp; GCV DAT (3)'!$O$3:$O$154)</f>
        <v>0</v>
      </c>
      <c r="P161" s="15">
        <f t="shared" si="23"/>
        <v>0</v>
      </c>
      <c r="Q161" s="15">
        <f>SUMIF('WASH COAL RECEIPT &amp; GCV DAT (3)'!$A$3:$A$154,'MASTER DATA FILE WASH COAL  (3)'!A161,'WASH COAL RECEIPT &amp; GCV DAT (3)'!$Q$3:$Q$154)</f>
        <v>0</v>
      </c>
      <c r="R161" s="16">
        <f>SUMIF('WASH COAL RECEIPT &amp; GCV DAT (3)'!$A$3:$A$233,'MASTER DATA FILE WASH COAL  (3)'!A161,'WASH COAL RECEIPT &amp; GCV DAT (3)'!$R$3:$R$233)+IF(H161=$J$234,($K$234*K161),0)+IF(H161=$J$235,($K$235*K161),0)</f>
        <v>0</v>
      </c>
      <c r="S161" s="15" t="e">
        <f t="shared" si="24"/>
        <v>#DIV/0!</v>
      </c>
      <c r="T161" s="15">
        <f ca="1">SUMIF('WASH COAL RECEIPT &amp; GCV DAT (3)'!$A$3:$A$1173,'MASTER DATA FILE WASH COAL  (3)'!A161,'WASH COAL RECEIPT &amp; GCV DAT (3)'!$T$3:$T$154)</f>
        <v>0</v>
      </c>
      <c r="U161" s="15">
        <f t="shared" ca="1" si="25"/>
        <v>0</v>
      </c>
      <c r="V161" s="15">
        <f>SUMIF('WASH COAL RECEIPT &amp; GCV DAT (3)'!$A$3:$A$154,'MASTER DATA FILE WASH COAL  (3)'!A161,'WASH COAL RECEIPT &amp; GCV DAT (3)'!$V$3:$V$1173)</f>
        <v>0</v>
      </c>
      <c r="W161" s="15">
        <f t="shared" si="26"/>
        <v>0</v>
      </c>
      <c r="X161" s="13" t="e">
        <f t="shared" si="27"/>
        <v>#DIV/0!</v>
      </c>
      <c r="Y161" s="13"/>
      <c r="Z161" s="13"/>
      <c r="AB161">
        <v>4086.1006155805567</v>
      </c>
      <c r="AC161" s="53">
        <f t="shared" si="28"/>
        <v>-4086.1006155805567</v>
      </c>
      <c r="AE161" s="53">
        <f>R121-AD161</f>
        <v>19832212.251764707</v>
      </c>
      <c r="AH161">
        <v>14807102.719999999</v>
      </c>
    </row>
    <row r="162" spans="1:34" customFormat="1" ht="15.6" x14ac:dyDescent="0.3">
      <c r="A162" s="65"/>
      <c r="B162" s="57">
        <f>SUMIF('WASH COAL RECEIPT &amp; GCV DAT (3)'!$A$3:$A$97,A162,'WASH COAL RECEIPT &amp; GCV DAT (3)'!$B$3:$B$97)</f>
        <v>0</v>
      </c>
      <c r="C162" s="13">
        <f>SUMIF('WASH COAL RECEIPT &amp; GCV DAT (3)'!$A$3:$A$97,A162,'WASH COAL RECEIPT &amp; GCV DAT (3)'!$C$3:$C$97)</f>
        <v>0</v>
      </c>
      <c r="D162" s="13">
        <f>IFERROR(VLOOKUP(A162,'WASH COAL RECEIPT &amp; GCV DAT (3)'!A128:V261,4,0),0)</f>
        <v>0</v>
      </c>
      <c r="E162" s="14">
        <f>IFERROR(VLOOKUP(A162,'WASH COAL RECEIPT &amp; GCV DAT (3)'!$A$2:$V$154,5,0),0)</f>
        <v>0</v>
      </c>
      <c r="F162" s="13">
        <f>SUMIF('WASH COAL RECEIPT &amp; GCV DAT (3)'!$A$3:$A$154,'MASTER DATA FILE WASH COAL  (3)'!A162,'WASH COAL RECEIPT &amp; GCV DAT (3)'!$F$3:$F$154)</f>
        <v>0</v>
      </c>
      <c r="G162" s="13">
        <f>IFERROR(VLOOKUP(A162,'WASH COAL RECEIPT &amp; GCV DAT (3)'!$A$2:$V$154,7,0),0)</f>
        <v>0</v>
      </c>
      <c r="H162" s="13">
        <f>IFERROR(VLOOKUP(A162,'WASH COAL RECEIPT &amp; GCV DAT (3)'!$A$2:$V$154,8,0),0)</f>
        <v>0</v>
      </c>
      <c r="I162" s="13">
        <f>IFERROR(VLOOKUP(A162,'WASH COAL RECEIPT &amp; GCV DAT (3)'!$A$2:$V$154,9,0),0)</f>
        <v>0</v>
      </c>
      <c r="J162" s="13">
        <f>IFERROR(VLOOKUP(A162,'WASH COAL RECEIPT &amp; GCV DAT (3)'!$A$2:$V$154,10,0),0)</f>
        <v>0</v>
      </c>
      <c r="K162" s="15">
        <f>SUMIF('WASH COAL RECEIPT &amp; GCV DAT (3)'!$A$3:$A$1173,'MASTER DATA FILE WASH COAL  (3)'!A162,'WASH COAL RECEIPT &amp; GCV DAT (3)'!$K$3:$K$1173)</f>
        <v>0</v>
      </c>
      <c r="L162" s="15">
        <f>SUMIF('WASH COAL RECEIPT &amp; GCV DAT (3)'!$A$3:$A$1173,'MASTER DATA FILE WASH COAL  (3)'!A162,'WASH COAL RECEIPT &amp; GCV DAT (3)'!$L$3:$L$1173)</f>
        <v>0</v>
      </c>
      <c r="M162" s="15">
        <f t="shared" si="21"/>
        <v>0</v>
      </c>
      <c r="N162" s="67" t="e">
        <f t="shared" si="22"/>
        <v>#DIV/0!</v>
      </c>
      <c r="O162" s="15">
        <f>SUMIF('WASH COAL RECEIPT &amp; GCV DAT (3)'!$A$3:$A$154,'MASTER DATA FILE WASH COAL  (3)'!A162,'WASH COAL RECEIPT &amp; GCV DAT (3)'!$O$3:$O$154)</f>
        <v>0</v>
      </c>
      <c r="P162" s="15">
        <f t="shared" si="23"/>
        <v>0</v>
      </c>
      <c r="Q162" s="15">
        <f>SUMIF('WASH COAL RECEIPT &amp; GCV DAT (3)'!$A$3:$A$154,'MASTER DATA FILE WASH COAL  (3)'!A162,'WASH COAL RECEIPT &amp; GCV DAT (3)'!$Q$3:$Q$154)</f>
        <v>0</v>
      </c>
      <c r="R162" s="16">
        <f>SUMIF('WASH COAL RECEIPT &amp; GCV DAT (3)'!$A$3:$A$233,'MASTER DATA FILE WASH COAL  (3)'!A162,'WASH COAL RECEIPT &amp; GCV DAT (3)'!$R$3:$R$233)+IF(H162=$J$234,($K$234*K162),0)+IF(H162=$J$235,($K$235*K162),0)</f>
        <v>0</v>
      </c>
      <c r="S162" s="15" t="e">
        <f t="shared" si="24"/>
        <v>#DIV/0!</v>
      </c>
      <c r="T162" s="15">
        <f ca="1">SUMIF('WASH COAL RECEIPT &amp; GCV DAT (3)'!$A$3:$A$1173,'MASTER DATA FILE WASH COAL  (3)'!A162,'WASH COAL RECEIPT &amp; GCV DAT (3)'!$T$3:$T$154)</f>
        <v>0</v>
      </c>
      <c r="U162" s="15">
        <f t="shared" ca="1" si="25"/>
        <v>0</v>
      </c>
      <c r="V162" s="15">
        <f>SUMIF('WASH COAL RECEIPT &amp; GCV DAT (3)'!$A$3:$A$154,'MASTER DATA FILE WASH COAL  (3)'!A162,'WASH COAL RECEIPT &amp; GCV DAT (3)'!$V$3:$V$1173)</f>
        <v>0</v>
      </c>
      <c r="W162" s="15">
        <f t="shared" si="26"/>
        <v>0</v>
      </c>
      <c r="X162" s="13" t="e">
        <f t="shared" si="27"/>
        <v>#DIV/0!</v>
      </c>
      <c r="Y162" s="13"/>
      <c r="Z162" s="13"/>
      <c r="AB162">
        <v>4116.1978967495215</v>
      </c>
      <c r="AC162" s="53">
        <f t="shared" si="28"/>
        <v>-4116.1978967495215</v>
      </c>
      <c r="AE162" s="53">
        <f>R131-AD162</f>
        <v>15926414.522000002</v>
      </c>
      <c r="AH162">
        <v>14760316.801999997</v>
      </c>
    </row>
    <row r="163" spans="1:34" customFormat="1" ht="15.6" x14ac:dyDescent="0.3">
      <c r="A163" s="65"/>
      <c r="B163" s="57">
        <f>SUMIF('WASH COAL RECEIPT &amp; GCV DAT (3)'!$A$3:$A$97,A163,'WASH COAL RECEIPT &amp; GCV DAT (3)'!$B$3:$B$97)</f>
        <v>0</v>
      </c>
      <c r="C163" s="13">
        <f>SUMIF('WASH COAL RECEIPT &amp; GCV DAT (3)'!$A$3:$A$97,A163,'WASH COAL RECEIPT &amp; GCV DAT (3)'!$C$3:$C$97)</f>
        <v>0</v>
      </c>
      <c r="D163" s="13">
        <f>IFERROR(VLOOKUP(A163,'WASH COAL RECEIPT &amp; GCV DAT (3)'!A129:V262,4,0),0)</f>
        <v>0</v>
      </c>
      <c r="E163" s="14">
        <f>IFERROR(VLOOKUP(A163,'WASH COAL RECEIPT &amp; GCV DAT (3)'!$A$2:$V$154,5,0),0)</f>
        <v>0</v>
      </c>
      <c r="F163" s="13">
        <f>SUMIF('WASH COAL RECEIPT &amp; GCV DAT (3)'!$A$3:$A$154,'MASTER DATA FILE WASH COAL  (3)'!A163,'WASH COAL RECEIPT &amp; GCV DAT (3)'!$F$3:$F$154)</f>
        <v>0</v>
      </c>
      <c r="G163" s="13">
        <f>IFERROR(VLOOKUP(A163,'WASH COAL RECEIPT &amp; GCV DAT (3)'!$A$2:$V$154,7,0),0)</f>
        <v>0</v>
      </c>
      <c r="H163" s="13">
        <f>IFERROR(VLOOKUP(A163,'WASH COAL RECEIPT &amp; GCV DAT (3)'!$A$2:$V$154,8,0),0)</f>
        <v>0</v>
      </c>
      <c r="I163" s="13">
        <f>IFERROR(VLOOKUP(A163,'WASH COAL RECEIPT &amp; GCV DAT (3)'!$A$2:$V$154,9,0),0)</f>
        <v>0</v>
      </c>
      <c r="J163" s="13">
        <f>IFERROR(VLOOKUP(A163,'WASH COAL RECEIPT &amp; GCV DAT (3)'!$A$2:$V$154,10,0),0)</f>
        <v>0</v>
      </c>
      <c r="K163" s="15">
        <f>SUMIF('WASH COAL RECEIPT &amp; GCV DAT (3)'!$A$3:$A$1173,'MASTER DATA FILE WASH COAL  (3)'!A163,'WASH COAL RECEIPT &amp; GCV DAT (3)'!$K$3:$K$1173)</f>
        <v>0</v>
      </c>
      <c r="L163" s="15">
        <f>SUMIF('WASH COAL RECEIPT &amp; GCV DAT (3)'!$A$3:$A$1173,'MASTER DATA FILE WASH COAL  (3)'!A163,'WASH COAL RECEIPT &amp; GCV DAT (3)'!$L$3:$L$1173)</f>
        <v>0</v>
      </c>
      <c r="M163" s="15">
        <f t="shared" si="21"/>
        <v>0</v>
      </c>
      <c r="N163" s="67" t="e">
        <f t="shared" si="22"/>
        <v>#DIV/0!</v>
      </c>
      <c r="O163" s="15">
        <f>SUMIF('WASH COAL RECEIPT &amp; GCV DAT (3)'!$A$3:$A$154,'MASTER DATA FILE WASH COAL  (3)'!A163,'WASH COAL RECEIPT &amp; GCV DAT (3)'!$O$3:$O$154)</f>
        <v>0</v>
      </c>
      <c r="P163" s="15">
        <f t="shared" si="23"/>
        <v>0</v>
      </c>
      <c r="Q163" s="15">
        <f>SUMIF('WASH COAL RECEIPT &amp; GCV DAT (3)'!$A$3:$A$154,'MASTER DATA FILE WASH COAL  (3)'!A163,'WASH COAL RECEIPT &amp; GCV DAT (3)'!$Q$3:$Q$154)</f>
        <v>0</v>
      </c>
      <c r="R163" s="16">
        <f>SUMIF('WASH COAL RECEIPT &amp; GCV DAT (3)'!$A$3:$A$233,'MASTER DATA FILE WASH COAL  (3)'!A163,'WASH COAL RECEIPT &amp; GCV DAT (3)'!$R$3:$R$233)+IF(H163=$J$234,($K$234*K163),0)+IF(H163=$J$235,($K$235*K163),0)</f>
        <v>0</v>
      </c>
      <c r="S163" s="15" t="e">
        <f t="shared" si="24"/>
        <v>#DIV/0!</v>
      </c>
      <c r="T163" s="15">
        <f ca="1">SUMIF('WASH COAL RECEIPT &amp; GCV DAT (3)'!$A$3:$A$1173,'MASTER DATA FILE WASH COAL  (3)'!A163,'WASH COAL RECEIPT &amp; GCV DAT (3)'!$T$3:$T$154)</f>
        <v>0</v>
      </c>
      <c r="U163" s="15">
        <f t="shared" ca="1" si="25"/>
        <v>0</v>
      </c>
      <c r="V163" s="15">
        <f>SUMIF('WASH COAL RECEIPT &amp; GCV DAT (3)'!$A$3:$A$154,'MASTER DATA FILE WASH COAL  (3)'!A163,'WASH COAL RECEIPT &amp; GCV DAT (3)'!$V$3:$V$1173)</f>
        <v>0</v>
      </c>
      <c r="W163" s="15">
        <f t="shared" si="26"/>
        <v>0</v>
      </c>
      <c r="X163" s="13" t="e">
        <f t="shared" si="27"/>
        <v>#DIV/0!</v>
      </c>
      <c r="Y163" s="13"/>
      <c r="Z163" s="13"/>
      <c r="AB163">
        <v>4202.1595699831369</v>
      </c>
      <c r="AC163" s="53">
        <f t="shared" si="28"/>
        <v>-4202.1595699831369</v>
      </c>
      <c r="AD163" s="68"/>
      <c r="AE163" s="53">
        <f>R142-AD163</f>
        <v>15345090.802299999</v>
      </c>
      <c r="AH163">
        <v>15902700.658749999</v>
      </c>
    </row>
    <row r="164" spans="1:34" customFormat="1" ht="15.6" x14ac:dyDescent="0.3">
      <c r="A164" s="65"/>
      <c r="B164" s="57">
        <f>SUMIF('WASH COAL RECEIPT &amp; GCV DAT (3)'!$A$3:$A$97,A164,'WASH COAL RECEIPT &amp; GCV DAT (3)'!$B$3:$B$97)</f>
        <v>0</v>
      </c>
      <c r="C164" s="13">
        <f>SUMIF('WASH COAL RECEIPT &amp; GCV DAT (3)'!$A$3:$A$97,A164,'WASH COAL RECEIPT &amp; GCV DAT (3)'!$C$3:$C$97)</f>
        <v>0</v>
      </c>
      <c r="D164" s="13">
        <f>IFERROR(VLOOKUP(A164,'WASH COAL RECEIPT &amp; GCV DAT (3)'!A147:V263,4,0),0)</f>
        <v>0</v>
      </c>
      <c r="E164" s="14">
        <f>IFERROR(VLOOKUP(A164,'WASH COAL RECEIPT &amp; GCV DAT (3)'!$A$2:$V$154,5,0),0)</f>
        <v>0</v>
      </c>
      <c r="F164" s="13">
        <f>SUMIF('WASH COAL RECEIPT &amp; GCV DAT (3)'!$A$3:$A$154,'MASTER DATA FILE WASH COAL  (3)'!A164,'WASH COAL RECEIPT &amp; GCV DAT (3)'!$F$3:$F$154)</f>
        <v>0</v>
      </c>
      <c r="G164" s="13">
        <f>IFERROR(VLOOKUP(A164,'WASH COAL RECEIPT &amp; GCV DAT (3)'!$A$2:$V$154,7,0),0)</f>
        <v>0</v>
      </c>
      <c r="H164" s="13">
        <f>IFERROR(VLOOKUP(A164,'WASH COAL RECEIPT &amp; GCV DAT (3)'!$A$2:$V$154,8,0),0)</f>
        <v>0</v>
      </c>
      <c r="I164" s="13">
        <f>IFERROR(VLOOKUP(A164,'WASH COAL RECEIPT &amp; GCV DAT (3)'!$A$2:$V$154,9,0),0)</f>
        <v>0</v>
      </c>
      <c r="J164" s="13">
        <f>IFERROR(VLOOKUP(A164,'WASH COAL RECEIPT &amp; GCV DAT (3)'!$A$2:$V$154,10,0),0)</f>
        <v>0</v>
      </c>
      <c r="K164" s="15">
        <f>SUMIF('WASH COAL RECEIPT &amp; GCV DAT (3)'!$A$3:$A$1173,'MASTER DATA FILE WASH COAL  (3)'!A164,'WASH COAL RECEIPT &amp; GCV DAT (3)'!$K$3:$K$1173)</f>
        <v>0</v>
      </c>
      <c r="L164" s="15">
        <f>SUMIF('WASH COAL RECEIPT &amp; GCV DAT (3)'!$A$3:$A$1173,'MASTER DATA FILE WASH COAL  (3)'!A164,'WASH COAL RECEIPT &amp; GCV DAT (3)'!$L$3:$L$1173)</f>
        <v>0</v>
      </c>
      <c r="M164" s="15">
        <f t="shared" si="21"/>
        <v>0</v>
      </c>
      <c r="N164" s="67" t="e">
        <f t="shared" si="22"/>
        <v>#DIV/0!</v>
      </c>
      <c r="O164" s="15">
        <f>SUMIF('WASH COAL RECEIPT &amp; GCV DAT (3)'!$A$3:$A$154,'MASTER DATA FILE WASH COAL  (3)'!A164,'WASH COAL RECEIPT &amp; GCV DAT (3)'!$O$3:$O$154)</f>
        <v>0</v>
      </c>
      <c r="P164" s="15">
        <f t="shared" si="23"/>
        <v>0</v>
      </c>
      <c r="Q164" s="15">
        <f>SUMIF('WASH COAL RECEIPT &amp; GCV DAT (3)'!$A$3:$A$154,'MASTER DATA FILE WASH COAL  (3)'!A164,'WASH COAL RECEIPT &amp; GCV DAT (3)'!$Q$3:$Q$154)</f>
        <v>0</v>
      </c>
      <c r="R164" s="16">
        <f>SUMIF('WASH COAL RECEIPT &amp; GCV DAT (3)'!$A$3:$A$233,'MASTER DATA FILE WASH COAL  (3)'!A164,'WASH COAL RECEIPT &amp; GCV DAT (3)'!$R$3:$R$233)+IF(H164=$J$234,($K$234*K164),0)+IF(H164=$J$235,($K$235*K164),0)</f>
        <v>0</v>
      </c>
      <c r="S164" s="15" t="e">
        <f t="shared" si="24"/>
        <v>#DIV/0!</v>
      </c>
      <c r="T164" s="15">
        <f ca="1">SUMIF('WASH COAL RECEIPT &amp; GCV DAT (3)'!$A$3:$A$1173,'MASTER DATA FILE WASH COAL  (3)'!A164,'WASH COAL RECEIPT &amp; GCV DAT (3)'!$T$3:$T$154)</f>
        <v>0</v>
      </c>
      <c r="U164" s="15">
        <f t="shared" ca="1" si="25"/>
        <v>0</v>
      </c>
      <c r="V164" s="15">
        <f>SUMIF('WASH COAL RECEIPT &amp; GCV DAT (3)'!$A$3:$A$154,'MASTER DATA FILE WASH COAL  (3)'!A164,'WASH COAL RECEIPT &amp; GCV DAT (3)'!$V$3:$V$1173)</f>
        <v>0</v>
      </c>
      <c r="W164" s="15">
        <f t="shared" si="26"/>
        <v>0</v>
      </c>
      <c r="X164" s="13" t="e">
        <f t="shared" si="27"/>
        <v>#DIV/0!</v>
      </c>
      <c r="Y164" s="13"/>
      <c r="Z164" s="13"/>
      <c r="AB164">
        <v>4314.2975039830062</v>
      </c>
      <c r="AC164" s="53">
        <f t="shared" si="28"/>
        <v>-4314.2975039830062</v>
      </c>
      <c r="AH164">
        <v>15716781.317749999</v>
      </c>
    </row>
    <row r="165" spans="1:34" customFormat="1" ht="15.6" x14ac:dyDescent="0.3">
      <c r="A165" s="70"/>
      <c r="B165" s="57">
        <f>SUMIF('WASH COAL RECEIPT &amp; GCV DAT (3)'!$A$3:$A$97,A165,'WASH COAL RECEIPT &amp; GCV DAT (3)'!$B$3:$B$97)</f>
        <v>0</v>
      </c>
      <c r="C165" s="13">
        <f>SUMIF('WASH COAL RECEIPT &amp; GCV DAT (3)'!$A$3:$A$97,A165,'WASH COAL RECEIPT &amp; GCV DAT (3)'!$C$3:$C$97)</f>
        <v>0</v>
      </c>
      <c r="D165" s="13">
        <f>IFERROR(VLOOKUP(A165,'WASH COAL RECEIPT &amp; GCV DAT (3)'!A167:V264,4,0),0)</f>
        <v>0</v>
      </c>
      <c r="E165" s="14">
        <f>IFERROR(VLOOKUP(A165,'WASH COAL RECEIPT &amp; GCV DAT (3)'!$A$2:$V$154,5,0),0)</f>
        <v>0</v>
      </c>
      <c r="F165" s="13">
        <f>SUMIF('WASH COAL RECEIPT &amp; GCV DAT (3)'!$A$3:$A$154,'MASTER DATA FILE WASH COAL  (3)'!A165,'WASH COAL RECEIPT &amp; GCV DAT (3)'!$F$3:$F$154)</f>
        <v>0</v>
      </c>
      <c r="G165" s="13">
        <f>IFERROR(VLOOKUP(A165,'WASH COAL RECEIPT &amp; GCV DAT (3)'!$A$2:$V$154,7,0),0)</f>
        <v>0</v>
      </c>
      <c r="H165" s="13">
        <f>IFERROR(VLOOKUP(A165,'WASH COAL RECEIPT &amp; GCV DAT (3)'!$A$2:$V$154,8,0),0)</f>
        <v>0</v>
      </c>
      <c r="I165" s="13">
        <f>IFERROR(VLOOKUP(A165,'WASH COAL RECEIPT &amp; GCV DAT (3)'!$A$2:$V$154,9,0),0)</f>
        <v>0</v>
      </c>
      <c r="J165" s="13">
        <f>IFERROR(VLOOKUP(A165,'WASH COAL RECEIPT &amp; GCV DAT (3)'!$A$2:$V$154,10,0),0)</f>
        <v>0</v>
      </c>
      <c r="K165" s="15">
        <f>SUMIF('WASH COAL RECEIPT &amp; GCV DAT (3)'!$A$3:$A$1173,'MASTER DATA FILE WASH COAL  (3)'!A165,'WASH COAL RECEIPT &amp; GCV DAT (3)'!$K$3:$K$1173)</f>
        <v>0</v>
      </c>
      <c r="L165" s="15">
        <f>SUMIF('WASH COAL RECEIPT &amp; GCV DAT (3)'!$A$3:$A$1173,'MASTER DATA FILE WASH COAL  (3)'!A165,'WASH COAL RECEIPT &amp; GCV DAT (3)'!$L$3:$L$1173)</f>
        <v>0</v>
      </c>
      <c r="M165" s="15">
        <f t="shared" si="21"/>
        <v>0</v>
      </c>
      <c r="N165" s="67" t="e">
        <f t="shared" si="22"/>
        <v>#DIV/0!</v>
      </c>
      <c r="O165" s="15">
        <f>SUMIF('WASH COAL RECEIPT &amp; GCV DAT (3)'!$A$3:$A$154,'MASTER DATA FILE WASH COAL  (3)'!A165,'WASH COAL RECEIPT &amp; GCV DAT (3)'!$O$3:$O$154)</f>
        <v>0</v>
      </c>
      <c r="P165" s="15">
        <f t="shared" si="23"/>
        <v>0</v>
      </c>
      <c r="Q165" s="15">
        <f>SUMIF('WASH COAL RECEIPT &amp; GCV DAT (3)'!$A$3:$A$154,'MASTER DATA FILE WASH COAL  (3)'!A165,'WASH COAL RECEIPT &amp; GCV DAT (3)'!$Q$3:$Q$154)</f>
        <v>0</v>
      </c>
      <c r="R165" s="16">
        <f>SUMIF('WASH COAL RECEIPT &amp; GCV DAT (3)'!$A$3:$A$233,'MASTER DATA FILE WASH COAL  (3)'!A165,'WASH COAL RECEIPT &amp; GCV DAT (3)'!$R$3:$R$233)+IF(H165=$J$234,($K$234*K165),0)+IF(H165=$J$235,($K$235*K165),0)</f>
        <v>0</v>
      </c>
      <c r="S165" s="15" t="e">
        <f t="shared" si="24"/>
        <v>#DIV/0!</v>
      </c>
      <c r="T165" s="15">
        <f ca="1">SUMIF('WASH COAL RECEIPT &amp; GCV DAT (3)'!$A$3:$A$1173,'MASTER DATA FILE WASH COAL  (3)'!A165,'WASH COAL RECEIPT &amp; GCV DAT (3)'!$T$3:$T$154)</f>
        <v>0</v>
      </c>
      <c r="U165" s="15">
        <f t="shared" ca="1" si="25"/>
        <v>0</v>
      </c>
      <c r="V165" s="15">
        <f>SUMIF('WASH COAL RECEIPT &amp; GCV DAT (3)'!$A$3:$A$154,'MASTER DATA FILE WASH COAL  (3)'!A165,'WASH COAL RECEIPT &amp; GCV DAT (3)'!$V$3:$V$1173)</f>
        <v>0</v>
      </c>
      <c r="W165" s="15">
        <f t="shared" si="26"/>
        <v>0</v>
      </c>
      <c r="X165" s="13" t="e">
        <f t="shared" si="27"/>
        <v>#DIV/0!</v>
      </c>
      <c r="Y165" s="13"/>
      <c r="Z165" s="13"/>
      <c r="AB165">
        <v>4334.429796696315</v>
      </c>
      <c r="AC165" s="53">
        <f t="shared" si="28"/>
        <v>-4334.429796696315</v>
      </c>
      <c r="AH165">
        <v>16495055.349929409</v>
      </c>
    </row>
    <row r="166" spans="1:34" customFormat="1" ht="15.6" x14ac:dyDescent="0.3">
      <c r="A166" s="71"/>
      <c r="B166" s="57">
        <f>SUMIF('WASH COAL RECEIPT &amp; GCV DAT (3)'!$A$3:$A$97,A166,'WASH COAL RECEIPT &amp; GCV DAT (3)'!$B$3:$B$97)</f>
        <v>0</v>
      </c>
      <c r="C166" s="13">
        <f>SUMIF('WASH COAL RECEIPT &amp; GCV DAT (3)'!$A$3:$A$97,A166,'WASH COAL RECEIPT &amp; GCV DAT (3)'!$C$3:$C$97)</f>
        <v>0</v>
      </c>
      <c r="D166" s="13">
        <f>IFERROR(VLOOKUP(A166,'WASH COAL RECEIPT &amp; GCV DAT (3)'!A167:V265,4,0),0)</f>
        <v>0</v>
      </c>
      <c r="E166" s="14">
        <f>IFERROR(VLOOKUP(A166,'WASH COAL RECEIPT &amp; GCV DAT (3)'!$A$2:$V$154,5,0),0)</f>
        <v>0</v>
      </c>
      <c r="F166" s="13">
        <f>SUMIF('WASH COAL RECEIPT &amp; GCV DAT (3)'!$A$3:$A$154,'MASTER DATA FILE WASH COAL  (3)'!A166,'WASH COAL RECEIPT &amp; GCV DAT (3)'!$F$3:$F$154)</f>
        <v>0</v>
      </c>
      <c r="G166" s="13">
        <f>IFERROR(VLOOKUP(A166,'WASH COAL RECEIPT &amp; GCV DAT (3)'!$A$2:$V$154,7,0),0)</f>
        <v>0</v>
      </c>
      <c r="H166" s="13">
        <f>IFERROR(VLOOKUP(A166,'WASH COAL RECEIPT &amp; GCV DAT (3)'!$A$2:$V$154,8,0),0)</f>
        <v>0</v>
      </c>
      <c r="I166" s="13">
        <f>IFERROR(VLOOKUP(A166,'WASH COAL RECEIPT &amp; GCV DAT (3)'!$A$2:$V$154,9,0),0)</f>
        <v>0</v>
      </c>
      <c r="J166" s="13">
        <f>IFERROR(VLOOKUP(A166,'WASH COAL RECEIPT &amp; GCV DAT (3)'!$A$2:$V$154,10,0),0)</f>
        <v>0</v>
      </c>
      <c r="K166" s="15">
        <f>SUMIF('WASH COAL RECEIPT &amp; GCV DAT (3)'!$A$3:$A$1173,'MASTER DATA FILE WASH COAL  (3)'!A166,'WASH COAL RECEIPT &amp; GCV DAT (3)'!$K$3:$K$1173)</f>
        <v>0</v>
      </c>
      <c r="L166" s="15">
        <f>SUMIF('WASH COAL RECEIPT &amp; GCV DAT (3)'!$A$3:$A$1173,'MASTER DATA FILE WASH COAL  (3)'!A166,'WASH COAL RECEIPT &amp; GCV DAT (3)'!$L$3:$L$1173)</f>
        <v>0</v>
      </c>
      <c r="M166" s="15">
        <f t="shared" si="21"/>
        <v>0</v>
      </c>
      <c r="N166" s="67" t="e">
        <f t="shared" si="22"/>
        <v>#DIV/0!</v>
      </c>
      <c r="O166" s="15">
        <f>SUMIF('WASH COAL RECEIPT &amp; GCV DAT (3)'!$A$3:$A$154,'MASTER DATA FILE WASH COAL  (3)'!A166,'WASH COAL RECEIPT &amp; GCV DAT (3)'!$O$3:$O$154)</f>
        <v>0</v>
      </c>
      <c r="P166" s="15">
        <f t="shared" si="23"/>
        <v>0</v>
      </c>
      <c r="Q166" s="15">
        <f>SUMIF('WASH COAL RECEIPT &amp; GCV DAT (3)'!$A$3:$A$154,'MASTER DATA FILE WASH COAL  (3)'!A166,'WASH COAL RECEIPT &amp; GCV DAT (3)'!$Q$3:$Q$154)</f>
        <v>0</v>
      </c>
      <c r="R166" s="16">
        <f>SUMIF('WASH COAL RECEIPT &amp; GCV DAT (3)'!$A$3:$A$233,'MASTER DATA FILE WASH COAL  (3)'!A166,'WASH COAL RECEIPT &amp; GCV DAT (3)'!$R$3:$R$233)+IF(H166=$J$234,($K$234*K166),0)+IF(H166=$J$235,($K$235*K166),0)</f>
        <v>0</v>
      </c>
      <c r="S166" s="15" t="e">
        <f t="shared" si="24"/>
        <v>#DIV/0!</v>
      </c>
      <c r="T166" s="15">
        <f ca="1">SUMIF('WASH COAL RECEIPT &amp; GCV DAT (3)'!$A$3:$A$1173,'MASTER DATA FILE WASH COAL  (3)'!A166,'WASH COAL RECEIPT &amp; GCV DAT (3)'!$T$3:$T$154)</f>
        <v>0</v>
      </c>
      <c r="U166" s="15">
        <f t="shared" ca="1" si="25"/>
        <v>0</v>
      </c>
      <c r="V166" s="15">
        <f>SUMIF('WASH COAL RECEIPT &amp; GCV DAT (3)'!$A$3:$A$154,'MASTER DATA FILE WASH COAL  (3)'!A166,'WASH COAL RECEIPT &amp; GCV DAT (3)'!$V$3:$V$1173)</f>
        <v>0</v>
      </c>
      <c r="W166" s="15">
        <f t="shared" si="26"/>
        <v>0</v>
      </c>
      <c r="X166" s="13" t="e">
        <f t="shared" si="27"/>
        <v>#DIV/0!</v>
      </c>
      <c r="Y166" s="13"/>
      <c r="Z166" s="13"/>
      <c r="AB166">
        <v>4240.645144301664</v>
      </c>
      <c r="AC166" s="53">
        <f t="shared" si="28"/>
        <v>-4240.645144301664</v>
      </c>
      <c r="AH166">
        <v>16337683.831999999</v>
      </c>
    </row>
    <row r="167" spans="1:34" customFormat="1" ht="15.6" x14ac:dyDescent="0.3">
      <c r="A167" s="71"/>
      <c r="B167" s="57">
        <f>SUMIF('WASH COAL RECEIPT &amp; GCV DAT (3)'!$A$3:$A$97,A167,'WASH COAL RECEIPT &amp; GCV DAT (3)'!$B$3:$B$97)</f>
        <v>0</v>
      </c>
      <c r="C167" s="13">
        <f>SUMIF('WASH COAL RECEIPT &amp; GCV DAT (3)'!$A$3:$A$97,A167,'WASH COAL RECEIPT &amp; GCV DAT (3)'!$C$3:$C$97)</f>
        <v>0</v>
      </c>
      <c r="D167" s="13">
        <f>IFERROR(VLOOKUP(A167,'WASH COAL RECEIPT &amp; GCV DAT (3)'!A126:V266,4,0),0)</f>
        <v>0</v>
      </c>
      <c r="E167" s="14">
        <f>IFERROR(VLOOKUP(A167,'WASH COAL RECEIPT &amp; GCV DAT (3)'!$A$2:$V$154,5,0),0)</f>
        <v>0</v>
      </c>
      <c r="F167" s="13">
        <f>SUMIF('WASH COAL RECEIPT &amp; GCV DAT (3)'!$A$3:$A$154,'MASTER DATA FILE WASH COAL  (3)'!A167,'WASH COAL RECEIPT &amp; GCV DAT (3)'!$F$3:$F$154)</f>
        <v>0</v>
      </c>
      <c r="G167" s="13">
        <f>IFERROR(VLOOKUP(A167,'WASH COAL RECEIPT &amp; GCV DAT (3)'!$A$2:$V$154,7,0),0)</f>
        <v>0</v>
      </c>
      <c r="H167" s="13">
        <f>IFERROR(VLOOKUP(A167,'WASH COAL RECEIPT &amp; GCV DAT (3)'!$A$2:$V$154,8,0),0)</f>
        <v>0</v>
      </c>
      <c r="I167" s="13">
        <f>IFERROR(VLOOKUP(A167,'WASH COAL RECEIPT &amp; GCV DAT (3)'!$A$2:$V$154,9,0),0)</f>
        <v>0</v>
      </c>
      <c r="J167" s="13">
        <f>IFERROR(VLOOKUP(A167,'WASH COAL RECEIPT &amp; GCV DAT (3)'!$A$2:$V$154,10,0),0)</f>
        <v>0</v>
      </c>
      <c r="K167" s="15">
        <f>SUMIF('WASH COAL RECEIPT &amp; GCV DAT (3)'!$A$3:$A$1173,'MASTER DATA FILE WASH COAL  (3)'!A167,'WASH COAL RECEIPT &amp; GCV DAT (3)'!$K$3:$K$1173)</f>
        <v>0</v>
      </c>
      <c r="L167" s="15">
        <f>SUMIF('WASH COAL RECEIPT &amp; GCV DAT (3)'!$A$3:$A$1173,'MASTER DATA FILE WASH COAL  (3)'!A167,'WASH COAL RECEIPT &amp; GCV DAT (3)'!$L$3:$L$1173)</f>
        <v>0</v>
      </c>
      <c r="M167" s="15">
        <f t="shared" si="21"/>
        <v>0</v>
      </c>
      <c r="N167" s="67" t="e">
        <f t="shared" si="22"/>
        <v>#DIV/0!</v>
      </c>
      <c r="O167" s="15">
        <f>SUMIF('WASH COAL RECEIPT &amp; GCV DAT (3)'!$A$3:$A$154,'MASTER DATA FILE WASH COAL  (3)'!A167,'WASH COAL RECEIPT &amp; GCV DAT (3)'!$O$3:$O$154)</f>
        <v>0</v>
      </c>
      <c r="P167" s="15">
        <f t="shared" si="23"/>
        <v>0</v>
      </c>
      <c r="Q167" s="15">
        <f>SUMIF('WASH COAL RECEIPT &amp; GCV DAT (3)'!$A$3:$A$154,'MASTER DATA FILE WASH COAL  (3)'!A167,'WASH COAL RECEIPT &amp; GCV DAT (3)'!$Q$3:$Q$154)</f>
        <v>0</v>
      </c>
      <c r="R167" s="16">
        <f>SUMIF('WASH COAL RECEIPT &amp; GCV DAT (3)'!$A$3:$A$233,'MASTER DATA FILE WASH COAL  (3)'!A167,'WASH COAL RECEIPT &amp; GCV DAT (3)'!$R$3:$R$233)+IF(H167=$J$234,($K$234*K167),0)+IF(H167=$J$235,($K$235*K167),0)</f>
        <v>0</v>
      </c>
      <c r="S167" s="15" t="e">
        <f t="shared" si="24"/>
        <v>#DIV/0!</v>
      </c>
      <c r="T167" s="15">
        <f ca="1">SUMIF('WASH COAL RECEIPT &amp; GCV DAT (3)'!$A$3:$A$1173,'MASTER DATA FILE WASH COAL  (3)'!A167,'WASH COAL RECEIPT &amp; GCV DAT (3)'!$T$3:$T$154)</f>
        <v>0</v>
      </c>
      <c r="U167" s="15">
        <f t="shared" ca="1" si="25"/>
        <v>0</v>
      </c>
      <c r="V167" s="15">
        <f>SUMIF('WASH COAL RECEIPT &amp; GCV DAT (3)'!$A$3:$A$154,'MASTER DATA FILE WASH COAL  (3)'!A167,'WASH COAL RECEIPT &amp; GCV DAT (3)'!$V$3:$V$1173)</f>
        <v>0</v>
      </c>
      <c r="W167" s="15">
        <f t="shared" si="26"/>
        <v>0</v>
      </c>
      <c r="X167" s="13" t="e">
        <f t="shared" si="27"/>
        <v>#DIV/0!</v>
      </c>
      <c r="Y167" s="13"/>
      <c r="Z167" s="13"/>
      <c r="AB167">
        <v>4261.1481129083413</v>
      </c>
      <c r="AC167" s="53">
        <f t="shared" si="28"/>
        <v>-4261.1481129083413</v>
      </c>
      <c r="AH167">
        <v>15036516.945625</v>
      </c>
    </row>
    <row r="168" spans="1:34" customFormat="1" ht="15.6" x14ac:dyDescent="0.3">
      <c r="A168" s="71"/>
      <c r="B168" s="57">
        <f>SUMIF('WASH COAL RECEIPT &amp; GCV DAT (3)'!$A$3:$A$97,A168,'WASH COAL RECEIPT &amp; GCV DAT (3)'!$B$3:$B$97)</f>
        <v>0</v>
      </c>
      <c r="C168" s="13">
        <f>SUMIF('WASH COAL RECEIPT &amp; GCV DAT (3)'!$A$3:$A$97,A168,'WASH COAL RECEIPT &amp; GCV DAT (3)'!$C$3:$C$97)</f>
        <v>0</v>
      </c>
      <c r="D168" s="13">
        <f>IFERROR(VLOOKUP(A168,'WASH COAL RECEIPT &amp; GCV DAT (3)'!A130:V267,4,0),0)</f>
        <v>0</v>
      </c>
      <c r="E168" s="14">
        <f>IFERROR(VLOOKUP(A168,'WASH COAL RECEIPT &amp; GCV DAT (3)'!$A$2:$V$154,5,0),0)</f>
        <v>0</v>
      </c>
      <c r="F168" s="13">
        <f>SUMIF('WASH COAL RECEIPT &amp; GCV DAT (3)'!$A$3:$A$154,'MASTER DATA FILE WASH COAL  (3)'!A168,'WASH COAL RECEIPT &amp; GCV DAT (3)'!$F$3:$F$154)</f>
        <v>0</v>
      </c>
      <c r="G168" s="13">
        <f>IFERROR(VLOOKUP(A168,'WASH COAL RECEIPT &amp; GCV DAT (3)'!$A$2:$V$154,7,0),0)</f>
        <v>0</v>
      </c>
      <c r="H168" s="13">
        <f>IFERROR(VLOOKUP(A168,'WASH COAL RECEIPT &amp; GCV DAT (3)'!$A$2:$V$154,8,0),0)</f>
        <v>0</v>
      </c>
      <c r="I168" s="13">
        <f>IFERROR(VLOOKUP(A168,'WASH COAL RECEIPT &amp; GCV DAT (3)'!$A$2:$V$154,9,0),0)</f>
        <v>0</v>
      </c>
      <c r="J168" s="13">
        <f>IFERROR(VLOOKUP(A168,'WASH COAL RECEIPT &amp; GCV DAT (3)'!$A$2:$V$154,10,0),0)</f>
        <v>0</v>
      </c>
      <c r="K168" s="15">
        <f>SUMIF('WASH COAL RECEIPT &amp; GCV DAT (3)'!$A$3:$A$1173,'MASTER DATA FILE WASH COAL  (3)'!A168,'WASH COAL RECEIPT &amp; GCV DAT (3)'!$K$3:$K$1173)</f>
        <v>0</v>
      </c>
      <c r="L168" s="15">
        <f>SUMIF('WASH COAL RECEIPT &amp; GCV DAT (3)'!$A$3:$A$1173,'MASTER DATA FILE WASH COAL  (3)'!A168,'WASH COAL RECEIPT &amp; GCV DAT (3)'!$L$3:$L$1173)</f>
        <v>0</v>
      </c>
      <c r="M168" s="15">
        <f t="shared" si="21"/>
        <v>0</v>
      </c>
      <c r="N168" s="67" t="e">
        <f t="shared" si="22"/>
        <v>#DIV/0!</v>
      </c>
      <c r="O168" s="15">
        <f>SUMIF('WASH COAL RECEIPT &amp; GCV DAT (3)'!$A$3:$A$154,'MASTER DATA FILE WASH COAL  (3)'!A168,'WASH COAL RECEIPT &amp; GCV DAT (3)'!$O$3:$O$154)</f>
        <v>0</v>
      </c>
      <c r="P168" s="15">
        <f t="shared" si="23"/>
        <v>0</v>
      </c>
      <c r="Q168" s="15">
        <f>SUMIF('WASH COAL RECEIPT &amp; GCV DAT (3)'!$A$3:$A$154,'MASTER DATA FILE WASH COAL  (3)'!A168,'WASH COAL RECEIPT &amp; GCV DAT (3)'!$Q$3:$Q$154)</f>
        <v>0</v>
      </c>
      <c r="R168" s="16">
        <f>SUMIF('WASH COAL RECEIPT &amp; GCV DAT (3)'!$A$3:$A$233,'MASTER DATA FILE WASH COAL  (3)'!A168,'WASH COAL RECEIPT &amp; GCV DAT (3)'!$R$3:$R$233)+IF(H168=$J$234,($K$234*K168),0)+IF(H168=$J$235,($K$235*K168),0)</f>
        <v>0</v>
      </c>
      <c r="S168" s="15" t="e">
        <f t="shared" si="24"/>
        <v>#DIV/0!</v>
      </c>
      <c r="T168" s="15">
        <f ca="1">SUMIF('WASH COAL RECEIPT &amp; GCV DAT (3)'!$A$3:$A$1173,'MASTER DATA FILE WASH COAL  (3)'!A168,'WASH COAL RECEIPT &amp; GCV DAT (3)'!$T$3:$T$154)</f>
        <v>0</v>
      </c>
      <c r="U168" s="15">
        <f t="shared" ca="1" si="25"/>
        <v>0</v>
      </c>
      <c r="V168" s="15">
        <f>SUMIF('WASH COAL RECEIPT &amp; GCV DAT (3)'!$A$3:$A$154,'MASTER DATA FILE WASH COAL  (3)'!A168,'WASH COAL RECEIPT &amp; GCV DAT (3)'!$V$3:$V$1173)</f>
        <v>0</v>
      </c>
      <c r="W168" s="15">
        <f t="shared" si="26"/>
        <v>0</v>
      </c>
      <c r="X168" s="13" t="e">
        <f t="shared" si="27"/>
        <v>#DIV/0!</v>
      </c>
      <c r="Y168" s="13"/>
      <c r="Z168" s="13"/>
      <c r="AB168">
        <v>4201.2619350732011</v>
      </c>
      <c r="AC168" s="53">
        <f t="shared" si="28"/>
        <v>-4201.2619350732011</v>
      </c>
      <c r="AH168">
        <v>15233500.738500001</v>
      </c>
    </row>
    <row r="169" spans="1:34" customFormat="1" ht="15.6" x14ac:dyDescent="0.3">
      <c r="A169" s="71"/>
      <c r="B169" s="57">
        <f>SUMIF('WASH COAL RECEIPT &amp; GCV DAT (3)'!$A$3:$A$97,A169,'WASH COAL RECEIPT &amp; GCV DAT (3)'!$B$3:$B$97)</f>
        <v>0</v>
      </c>
      <c r="C169" s="13">
        <f>SUMIF('WASH COAL RECEIPT &amp; GCV DAT (3)'!$A$3:$A$97,A169,'WASH COAL RECEIPT &amp; GCV DAT (3)'!$C$3:$C$97)</f>
        <v>0</v>
      </c>
      <c r="D169" s="13">
        <f>IFERROR(VLOOKUP(A169,'WASH COAL RECEIPT &amp; GCV DAT (3)'!A132:V268,4,0),0)</f>
        <v>0</v>
      </c>
      <c r="E169" s="14">
        <f>IFERROR(VLOOKUP(A169,'WASH COAL RECEIPT &amp; GCV DAT (3)'!$A$2:$V$154,5,0),0)</f>
        <v>0</v>
      </c>
      <c r="F169" s="13">
        <f>SUMIF('WASH COAL RECEIPT &amp; GCV DAT (3)'!$A$3:$A$154,'MASTER DATA FILE WASH COAL  (3)'!A169,'WASH COAL RECEIPT &amp; GCV DAT (3)'!$F$3:$F$154)</f>
        <v>0</v>
      </c>
      <c r="G169" s="13">
        <f>IFERROR(VLOOKUP(A169,'WASH COAL RECEIPT &amp; GCV DAT (3)'!$A$2:$V$154,7,0),0)</f>
        <v>0</v>
      </c>
      <c r="H169" s="13">
        <f>IFERROR(VLOOKUP(A169,'WASH COAL RECEIPT &amp; GCV DAT (3)'!$A$2:$V$154,8,0),0)</f>
        <v>0</v>
      </c>
      <c r="I169" s="13">
        <f>IFERROR(VLOOKUP(A169,'WASH COAL RECEIPT &amp; GCV DAT (3)'!$A$2:$V$154,9,0),0)</f>
        <v>0</v>
      </c>
      <c r="J169" s="13">
        <f>IFERROR(VLOOKUP(A169,'WASH COAL RECEIPT &amp; GCV DAT (3)'!$A$2:$V$154,10,0),0)</f>
        <v>0</v>
      </c>
      <c r="K169" s="15">
        <f>SUMIF('WASH COAL RECEIPT &amp; GCV DAT (3)'!$A$3:$A$1173,'MASTER DATA FILE WASH COAL  (3)'!A169,'WASH COAL RECEIPT &amp; GCV DAT (3)'!$K$3:$K$1173)</f>
        <v>0</v>
      </c>
      <c r="L169" s="15">
        <f>SUMIF('WASH COAL RECEIPT &amp; GCV DAT (3)'!$A$3:$A$1173,'MASTER DATA FILE WASH COAL  (3)'!A169,'WASH COAL RECEIPT &amp; GCV DAT (3)'!$L$3:$L$1173)</f>
        <v>0</v>
      </c>
      <c r="M169" s="15">
        <f t="shared" si="21"/>
        <v>0</v>
      </c>
      <c r="N169" s="67" t="e">
        <f t="shared" si="22"/>
        <v>#DIV/0!</v>
      </c>
      <c r="O169" s="15">
        <f>SUMIF('WASH COAL RECEIPT &amp; GCV DAT (3)'!$A$3:$A$154,'MASTER DATA FILE WASH COAL  (3)'!A169,'WASH COAL RECEIPT &amp; GCV DAT (3)'!$O$3:$O$154)</f>
        <v>0</v>
      </c>
      <c r="P169" s="15">
        <f t="shared" si="23"/>
        <v>0</v>
      </c>
      <c r="Q169" s="15">
        <f>SUMIF('WASH COAL RECEIPT &amp; GCV DAT (3)'!$A$3:$A$154,'MASTER DATA FILE WASH COAL  (3)'!A169,'WASH COAL RECEIPT &amp; GCV DAT (3)'!$Q$3:$Q$154)</f>
        <v>0</v>
      </c>
      <c r="R169" s="16">
        <f>SUMIF('WASH COAL RECEIPT &amp; GCV DAT (3)'!$A$3:$A$233,'MASTER DATA FILE WASH COAL  (3)'!A169,'WASH COAL RECEIPT &amp; GCV DAT (3)'!$R$3:$R$233)+IF(H169=$J$234,($K$234*K169),0)+IF(H169=$J$235,($K$235*K169),0)</f>
        <v>0</v>
      </c>
      <c r="S169" s="15" t="e">
        <f t="shared" si="24"/>
        <v>#DIV/0!</v>
      </c>
      <c r="T169" s="15">
        <f ca="1">SUMIF('WASH COAL RECEIPT &amp; GCV DAT (3)'!$A$3:$A$1173,'MASTER DATA FILE WASH COAL  (3)'!A169,'WASH COAL RECEIPT &amp; GCV DAT (3)'!$T$3:$T$154)</f>
        <v>0</v>
      </c>
      <c r="U169" s="15">
        <f t="shared" ca="1" si="25"/>
        <v>0</v>
      </c>
      <c r="V169" s="15">
        <f>SUMIF('WASH COAL RECEIPT &amp; GCV DAT (3)'!$A$3:$A$154,'MASTER DATA FILE WASH COAL  (3)'!A169,'WASH COAL RECEIPT &amp; GCV DAT (3)'!$V$3:$V$1173)</f>
        <v>0</v>
      </c>
      <c r="W169" s="15">
        <f t="shared" si="26"/>
        <v>0</v>
      </c>
      <c r="X169" s="13" t="e">
        <f t="shared" si="27"/>
        <v>#DIV/0!</v>
      </c>
      <c r="Y169" s="13"/>
      <c r="Z169" s="13"/>
      <c r="AB169">
        <v>4072.1028559384549</v>
      </c>
      <c r="AC169" s="53">
        <f t="shared" si="28"/>
        <v>-4072.1028559384549</v>
      </c>
      <c r="AH169">
        <v>15250970.352500001</v>
      </c>
    </row>
    <row r="170" spans="1:34" customFormat="1" ht="15.6" x14ac:dyDescent="0.3">
      <c r="A170" s="71"/>
      <c r="B170" s="57">
        <f>SUMIF('WASH COAL RECEIPT &amp; GCV DAT (3)'!$A$3:$A$97,A170,'WASH COAL RECEIPT &amp; GCV DAT (3)'!$B$3:$B$97)</f>
        <v>0</v>
      </c>
      <c r="C170" s="13">
        <f>SUMIF('WASH COAL RECEIPT &amp; GCV DAT (3)'!$A$3:$A$97,A170,'WASH COAL RECEIPT &amp; GCV DAT (3)'!$C$3:$C$97)</f>
        <v>0</v>
      </c>
      <c r="D170" s="13">
        <f>IFERROR(VLOOKUP(A170,'WASH COAL RECEIPT &amp; GCV DAT (3)'!A124:V269,4,0),0)</f>
        <v>0</v>
      </c>
      <c r="E170" s="14">
        <f>IFERROR(VLOOKUP(A170,'WASH COAL RECEIPT &amp; GCV DAT (3)'!$A$2:$V$154,5,0),0)</f>
        <v>0</v>
      </c>
      <c r="F170" s="13">
        <f>SUMIF('WASH COAL RECEIPT &amp; GCV DAT (3)'!$A$3:$A$154,'MASTER DATA FILE WASH COAL  (3)'!A170,'WASH COAL RECEIPT &amp; GCV DAT (3)'!$F$3:$F$154)</f>
        <v>0</v>
      </c>
      <c r="G170" s="13">
        <f>IFERROR(VLOOKUP(A170,'WASH COAL RECEIPT &amp; GCV DAT (3)'!$A$2:$V$154,7,0),0)</f>
        <v>0</v>
      </c>
      <c r="H170" s="13">
        <f>IFERROR(VLOOKUP(A170,'WASH COAL RECEIPT &amp; GCV DAT (3)'!$A$2:$V$154,8,0),0)</f>
        <v>0</v>
      </c>
      <c r="I170" s="13">
        <f>IFERROR(VLOOKUP(A170,'WASH COAL RECEIPT &amp; GCV DAT (3)'!$A$2:$V$154,9,0),0)</f>
        <v>0</v>
      </c>
      <c r="J170" s="13">
        <f>IFERROR(VLOOKUP(A170,'WASH COAL RECEIPT &amp; GCV DAT (3)'!$A$2:$V$154,10,0),0)</f>
        <v>0</v>
      </c>
      <c r="K170" s="15">
        <f>SUMIF('WASH COAL RECEIPT &amp; GCV DAT (3)'!$A$3:$A$1173,'MASTER DATA FILE WASH COAL  (3)'!A170,'WASH COAL RECEIPT &amp; GCV DAT (3)'!$K$3:$K$1173)</f>
        <v>0</v>
      </c>
      <c r="L170" s="15">
        <f>SUMIF('WASH COAL RECEIPT &amp; GCV DAT (3)'!$A$3:$A$1173,'MASTER DATA FILE WASH COAL  (3)'!A170,'WASH COAL RECEIPT &amp; GCV DAT (3)'!$L$3:$L$1173)</f>
        <v>0</v>
      </c>
      <c r="M170" s="15">
        <f t="shared" si="21"/>
        <v>0</v>
      </c>
      <c r="N170" s="67" t="e">
        <f t="shared" si="22"/>
        <v>#DIV/0!</v>
      </c>
      <c r="O170" s="15">
        <f>SUMIF('WASH COAL RECEIPT &amp; GCV DAT (3)'!$A$3:$A$154,'MASTER DATA FILE WASH COAL  (3)'!A170,'WASH COAL RECEIPT &amp; GCV DAT (3)'!$O$3:$O$154)</f>
        <v>0</v>
      </c>
      <c r="P170" s="15">
        <f t="shared" si="23"/>
        <v>0</v>
      </c>
      <c r="Q170" s="15">
        <f>SUMIF('WASH COAL RECEIPT &amp; GCV DAT (3)'!$A$3:$A$154,'MASTER DATA FILE WASH COAL  (3)'!A170,'WASH COAL RECEIPT &amp; GCV DAT (3)'!$Q$3:$Q$154)</f>
        <v>0</v>
      </c>
      <c r="R170" s="16">
        <f>SUMIF('WASH COAL RECEIPT &amp; GCV DAT (3)'!$A$3:$A$233,'MASTER DATA FILE WASH COAL  (3)'!A170,'WASH COAL RECEIPT &amp; GCV DAT (3)'!$R$3:$R$233)+IF(H170=$J$234,($K$234*K170),0)+IF(H170=$J$235,($K$235*K170),0)</f>
        <v>0</v>
      </c>
      <c r="S170" s="15" t="e">
        <f t="shared" si="24"/>
        <v>#DIV/0!</v>
      </c>
      <c r="T170" s="15">
        <f ca="1">SUMIF('WASH COAL RECEIPT &amp; GCV DAT (3)'!$A$3:$A$1173,'MASTER DATA FILE WASH COAL  (3)'!A170,'WASH COAL RECEIPT &amp; GCV DAT (3)'!$T$3:$T$154)</f>
        <v>0</v>
      </c>
      <c r="U170" s="15">
        <f t="shared" ca="1" si="25"/>
        <v>0</v>
      </c>
      <c r="V170" s="15">
        <f>SUMIF('WASH COAL RECEIPT &amp; GCV DAT (3)'!$A$3:$A$154,'MASTER DATA FILE WASH COAL  (3)'!A170,'WASH COAL RECEIPT &amp; GCV DAT (3)'!$V$3:$V$1173)</f>
        <v>0</v>
      </c>
      <c r="W170" s="15">
        <f t="shared" si="26"/>
        <v>0</v>
      </c>
      <c r="X170" s="13" t="e">
        <f t="shared" si="27"/>
        <v>#DIV/0!</v>
      </c>
      <c r="Y170" s="13"/>
      <c r="Z170" s="13"/>
      <c r="AB170">
        <v>4182.5888771186437</v>
      </c>
      <c r="AC170" s="53">
        <f t="shared" si="28"/>
        <v>-4182.5888771186437</v>
      </c>
      <c r="AH170">
        <v>15581425.490374999</v>
      </c>
    </row>
    <row r="171" spans="1:34" customFormat="1" ht="15.6" x14ac:dyDescent="0.3">
      <c r="A171" s="71"/>
      <c r="B171" s="57">
        <f>SUMIF('WASH COAL RECEIPT &amp; GCV DAT (3)'!$A$3:$A$97,A171,'WASH COAL RECEIPT &amp; GCV DAT (3)'!$B$3:$B$97)</f>
        <v>0</v>
      </c>
      <c r="C171" s="13">
        <f>SUMIF('WASH COAL RECEIPT &amp; GCV DAT (3)'!$A$3:$A$97,A171,'WASH COAL RECEIPT &amp; GCV DAT (3)'!$C$3:$C$97)</f>
        <v>0</v>
      </c>
      <c r="D171" s="13">
        <f>IFERROR(VLOOKUP(A171,'WASH COAL RECEIPT &amp; GCV DAT (3)'!A125:V270,4,0),0)</f>
        <v>0</v>
      </c>
      <c r="E171" s="14">
        <f>IFERROR(VLOOKUP(A171,'WASH COAL RECEIPT &amp; GCV DAT (3)'!$A$2:$V$154,5,0),0)</f>
        <v>0</v>
      </c>
      <c r="F171" s="13">
        <f>SUMIF('WASH COAL RECEIPT &amp; GCV DAT (3)'!$A$3:$A$154,'MASTER DATA FILE WASH COAL  (3)'!A171,'WASH COAL RECEIPT &amp; GCV DAT (3)'!$F$3:$F$154)</f>
        <v>0</v>
      </c>
      <c r="G171" s="13">
        <f>IFERROR(VLOOKUP(A171,'WASH COAL RECEIPT &amp; GCV DAT (3)'!$A$2:$V$154,7,0),0)</f>
        <v>0</v>
      </c>
      <c r="H171" s="13">
        <f>IFERROR(VLOOKUP(A171,'WASH COAL RECEIPT &amp; GCV DAT (3)'!$A$2:$V$154,8,0),0)</f>
        <v>0</v>
      </c>
      <c r="I171" s="13">
        <f>IFERROR(VLOOKUP(A171,'WASH COAL RECEIPT &amp; GCV DAT (3)'!$A$2:$V$154,9,0),0)</f>
        <v>0</v>
      </c>
      <c r="J171" s="13">
        <f>IFERROR(VLOOKUP(A171,'WASH COAL RECEIPT &amp; GCV DAT (3)'!$A$2:$V$154,10,0),0)</f>
        <v>0</v>
      </c>
      <c r="K171" s="15">
        <f>SUMIF('WASH COAL RECEIPT &amp; GCV DAT (3)'!$A$3:$A$1173,'MASTER DATA FILE WASH COAL  (3)'!A171,'WASH COAL RECEIPT &amp; GCV DAT (3)'!$K$3:$K$1173)</f>
        <v>0</v>
      </c>
      <c r="L171" s="15">
        <f>SUMIF('WASH COAL RECEIPT &amp; GCV DAT (3)'!$A$3:$A$1173,'MASTER DATA FILE WASH COAL  (3)'!A171,'WASH COAL RECEIPT &amp; GCV DAT (3)'!$L$3:$L$1173)</f>
        <v>0</v>
      </c>
      <c r="M171" s="15">
        <f t="shared" si="21"/>
        <v>0</v>
      </c>
      <c r="N171" s="67" t="e">
        <f t="shared" si="22"/>
        <v>#DIV/0!</v>
      </c>
      <c r="O171" s="15">
        <f>SUMIF('WASH COAL RECEIPT &amp; GCV DAT (3)'!$A$3:$A$154,'MASTER DATA FILE WASH COAL  (3)'!A171,'WASH COAL RECEIPT &amp; GCV DAT (3)'!$O$3:$O$154)</f>
        <v>0</v>
      </c>
      <c r="P171" s="15">
        <f t="shared" si="23"/>
        <v>0</v>
      </c>
      <c r="Q171" s="15">
        <f>SUMIF('WASH COAL RECEIPT &amp; GCV DAT (3)'!$A$3:$A$154,'MASTER DATA FILE WASH COAL  (3)'!A171,'WASH COAL RECEIPT &amp; GCV DAT (3)'!$Q$3:$Q$154)</f>
        <v>0</v>
      </c>
      <c r="R171" s="16">
        <f>SUMIF('WASH COAL RECEIPT &amp; GCV DAT (3)'!$A$3:$A$233,'MASTER DATA FILE WASH COAL  (3)'!A171,'WASH COAL RECEIPT &amp; GCV DAT (3)'!$R$3:$R$233)+IF(H171=$J$234,($K$234*K171),0)+IF(H171=$J$235,($K$235*K171),0)</f>
        <v>0</v>
      </c>
      <c r="S171" s="15" t="e">
        <f t="shared" si="24"/>
        <v>#DIV/0!</v>
      </c>
      <c r="T171" s="15">
        <f ca="1">SUMIF('WASH COAL RECEIPT &amp; GCV DAT (3)'!$A$3:$A$1173,'MASTER DATA FILE WASH COAL  (3)'!A171,'WASH COAL RECEIPT &amp; GCV DAT (3)'!$T$3:$T$154)</f>
        <v>0</v>
      </c>
      <c r="U171" s="15">
        <f t="shared" ca="1" si="25"/>
        <v>0</v>
      </c>
      <c r="V171" s="15">
        <f>SUMIF('WASH COAL RECEIPT &amp; GCV DAT (3)'!$A$3:$A$154,'MASTER DATA FILE WASH COAL  (3)'!A171,'WASH COAL RECEIPT &amp; GCV DAT (3)'!$V$3:$V$1173)</f>
        <v>0</v>
      </c>
      <c r="W171" s="15">
        <f t="shared" si="26"/>
        <v>0</v>
      </c>
      <c r="X171" s="13" t="e">
        <f t="shared" si="27"/>
        <v>#DIV/0!</v>
      </c>
      <c r="Y171" s="13"/>
      <c r="Z171" s="13"/>
      <c r="AB171">
        <v>4350.7074456865639</v>
      </c>
      <c r="AC171" s="53">
        <f t="shared" si="28"/>
        <v>-4350.7074456865639</v>
      </c>
      <c r="AH171">
        <v>15706888.831800001</v>
      </c>
    </row>
    <row r="172" spans="1:34" customFormat="1" ht="15.6" x14ac:dyDescent="0.3">
      <c r="A172" s="71"/>
      <c r="B172" s="57">
        <f>SUMIF('WASH COAL RECEIPT &amp; GCV DAT (3)'!$A$3:$A$97,A172,'WASH COAL RECEIPT &amp; GCV DAT (3)'!$B$3:$B$97)</f>
        <v>0</v>
      </c>
      <c r="C172" s="13">
        <f>SUMIF('WASH COAL RECEIPT &amp; GCV DAT (3)'!$A$3:$A$97,A172,'WASH COAL RECEIPT &amp; GCV DAT (3)'!$C$3:$C$97)</f>
        <v>0</v>
      </c>
      <c r="D172" s="13">
        <f>IFERROR(VLOOKUP(A172,'WASH COAL RECEIPT &amp; GCV DAT (3)'!A151:V271,4,0),0)</f>
        <v>0</v>
      </c>
      <c r="E172" s="14">
        <f>IFERROR(VLOOKUP(A172,'WASH COAL RECEIPT &amp; GCV DAT (3)'!$A$2:$V$154,5,0),0)</f>
        <v>0</v>
      </c>
      <c r="F172" s="13">
        <f>SUMIF('WASH COAL RECEIPT &amp; GCV DAT (3)'!$A$3:$A$154,'MASTER DATA FILE WASH COAL  (3)'!A172,'WASH COAL RECEIPT &amp; GCV DAT (3)'!$F$3:$F$154)</f>
        <v>0</v>
      </c>
      <c r="G172" s="13">
        <f>IFERROR(VLOOKUP(A172,'WASH COAL RECEIPT &amp; GCV DAT (3)'!$A$2:$V$154,7,0),0)</f>
        <v>0</v>
      </c>
      <c r="H172" s="13">
        <f>IFERROR(VLOOKUP(A172,'WASH COAL RECEIPT &amp; GCV DAT (3)'!$A$2:$V$154,8,0),0)</f>
        <v>0</v>
      </c>
      <c r="I172" s="13">
        <f>IFERROR(VLOOKUP(A172,'WASH COAL RECEIPT &amp; GCV DAT (3)'!$A$2:$V$154,9,0),0)</f>
        <v>0</v>
      </c>
      <c r="J172" s="13">
        <f>IFERROR(VLOOKUP(A172,'WASH COAL RECEIPT &amp; GCV DAT (3)'!$A$2:$V$154,10,0),0)</f>
        <v>0</v>
      </c>
      <c r="K172" s="15">
        <f>SUMIF('WASH COAL RECEIPT &amp; GCV DAT (3)'!$A$3:$A$1173,'MASTER DATA FILE WASH COAL  (3)'!A172,'WASH COAL RECEIPT &amp; GCV DAT (3)'!$K$3:$K$1173)</f>
        <v>0</v>
      </c>
      <c r="L172" s="15">
        <f>SUMIF('WASH COAL RECEIPT &amp; GCV DAT (3)'!$A$3:$A$1173,'MASTER DATA FILE WASH COAL  (3)'!A172,'WASH COAL RECEIPT &amp; GCV DAT (3)'!$L$3:$L$1173)</f>
        <v>0</v>
      </c>
      <c r="M172" s="15">
        <f t="shared" si="21"/>
        <v>0</v>
      </c>
      <c r="N172" s="67" t="e">
        <f t="shared" si="22"/>
        <v>#DIV/0!</v>
      </c>
      <c r="O172" s="15">
        <f>SUMIF('WASH COAL RECEIPT &amp; GCV DAT (3)'!$A$3:$A$154,'MASTER DATA FILE WASH COAL  (3)'!A172,'WASH COAL RECEIPT &amp; GCV DAT (3)'!$O$3:$O$154)</f>
        <v>0</v>
      </c>
      <c r="P172" s="15">
        <f t="shared" si="23"/>
        <v>0</v>
      </c>
      <c r="Q172" s="15">
        <f>SUMIF('WASH COAL RECEIPT &amp; GCV DAT (3)'!$A$3:$A$154,'MASTER DATA FILE WASH COAL  (3)'!A172,'WASH COAL RECEIPT &amp; GCV DAT (3)'!$Q$3:$Q$154)</f>
        <v>0</v>
      </c>
      <c r="R172" s="16">
        <f>SUMIF('WASH COAL RECEIPT &amp; GCV DAT (3)'!$A$3:$A$233,'MASTER DATA FILE WASH COAL  (3)'!A172,'WASH COAL RECEIPT &amp; GCV DAT (3)'!$R$3:$R$233)+IF(H172=$J$234,($K$234*K172),0)+IF(H172=$J$235,($K$235*K172),0)</f>
        <v>0</v>
      </c>
      <c r="S172" s="15" t="e">
        <f t="shared" si="24"/>
        <v>#DIV/0!</v>
      </c>
      <c r="T172" s="15">
        <f ca="1">SUMIF('WASH COAL RECEIPT &amp; GCV DAT (3)'!$A$3:$A$1173,'MASTER DATA FILE WASH COAL  (3)'!A172,'WASH COAL RECEIPT &amp; GCV DAT (3)'!$T$3:$T$154)</f>
        <v>0</v>
      </c>
      <c r="U172" s="15">
        <f t="shared" ca="1" si="25"/>
        <v>0</v>
      </c>
      <c r="V172" s="15">
        <f>SUMIF('WASH COAL RECEIPT &amp; GCV DAT (3)'!$A$3:$A$154,'MASTER DATA FILE WASH COAL  (3)'!A172,'WASH COAL RECEIPT &amp; GCV DAT (3)'!$V$3:$V$1173)</f>
        <v>0</v>
      </c>
      <c r="W172" s="15">
        <f t="shared" si="26"/>
        <v>0</v>
      </c>
      <c r="X172" s="13" t="e">
        <f t="shared" si="27"/>
        <v>#DIV/0!</v>
      </c>
      <c r="Y172" s="13"/>
      <c r="Z172" s="13"/>
      <c r="AB172">
        <v>4394.4351468872628</v>
      </c>
      <c r="AC172" s="53">
        <f t="shared" si="28"/>
        <v>-4394.4351468872628</v>
      </c>
      <c r="AH172">
        <v>16186138.752</v>
      </c>
    </row>
    <row r="173" spans="1:34" customFormat="1" ht="15.6" x14ac:dyDescent="0.3">
      <c r="A173" s="71"/>
      <c r="B173" s="57">
        <f>SUMIF('WASH COAL RECEIPT &amp; GCV DAT (3)'!$A$3:$A$97,A173,'WASH COAL RECEIPT &amp; GCV DAT (3)'!$B$3:$B$97)</f>
        <v>0</v>
      </c>
      <c r="C173" s="13">
        <f>SUMIF('WASH COAL RECEIPT &amp; GCV DAT (3)'!$A$3:$A$97,A173,'WASH COAL RECEIPT &amp; GCV DAT (3)'!$C$3:$C$97)</f>
        <v>0</v>
      </c>
      <c r="D173" s="13">
        <f>IFERROR(VLOOKUP(A173,'WASH COAL RECEIPT &amp; GCV DAT (3)'!A152:V272,4,0),0)</f>
        <v>0</v>
      </c>
      <c r="E173" s="14">
        <f>IFERROR(VLOOKUP(A173,'WASH COAL RECEIPT &amp; GCV DAT (3)'!$A$2:$V$154,5,0),0)</f>
        <v>0</v>
      </c>
      <c r="F173" s="13">
        <f>SUMIF('WASH COAL RECEIPT &amp; GCV DAT (3)'!$A$3:$A$154,'MASTER DATA FILE WASH COAL  (3)'!A173,'WASH COAL RECEIPT &amp; GCV DAT (3)'!$F$3:$F$154)</f>
        <v>0</v>
      </c>
      <c r="G173" s="13">
        <f>IFERROR(VLOOKUP(A173,'WASH COAL RECEIPT &amp; GCV DAT (3)'!$A$2:$V$154,7,0),0)</f>
        <v>0</v>
      </c>
      <c r="H173" s="13">
        <f>IFERROR(VLOOKUP(A173,'WASH COAL RECEIPT &amp; GCV DAT (3)'!$A$2:$V$154,8,0),0)</f>
        <v>0</v>
      </c>
      <c r="I173" s="13">
        <f>IFERROR(VLOOKUP(A173,'WASH COAL RECEIPT &amp; GCV DAT (3)'!$A$2:$V$154,9,0),0)</f>
        <v>0</v>
      </c>
      <c r="J173" s="13">
        <f>IFERROR(VLOOKUP(A173,'WASH COAL RECEIPT &amp; GCV DAT (3)'!$A$2:$V$154,10,0),0)</f>
        <v>0</v>
      </c>
      <c r="K173" s="15">
        <f>SUMIF('WASH COAL RECEIPT &amp; GCV DAT (3)'!$A$3:$A$1173,'MASTER DATA FILE WASH COAL  (3)'!A173,'WASH COAL RECEIPT &amp; GCV DAT (3)'!$K$3:$K$1173)</f>
        <v>0</v>
      </c>
      <c r="L173" s="15">
        <f>SUMIF('WASH COAL RECEIPT &amp; GCV DAT (3)'!$A$3:$A$1173,'MASTER DATA FILE WASH COAL  (3)'!A173,'WASH COAL RECEIPT &amp; GCV DAT (3)'!$L$3:$L$1173)</f>
        <v>0</v>
      </c>
      <c r="M173" s="15">
        <f t="shared" si="21"/>
        <v>0</v>
      </c>
      <c r="N173" s="67" t="e">
        <f t="shared" si="22"/>
        <v>#DIV/0!</v>
      </c>
      <c r="O173" s="15">
        <f>SUMIF('WASH COAL RECEIPT &amp; GCV DAT (3)'!$A$3:$A$154,'MASTER DATA FILE WASH COAL  (3)'!A173,'WASH COAL RECEIPT &amp; GCV DAT (3)'!$O$3:$O$154)</f>
        <v>0</v>
      </c>
      <c r="P173" s="15">
        <f t="shared" si="23"/>
        <v>0</v>
      </c>
      <c r="Q173" s="15">
        <f>SUMIF('WASH COAL RECEIPT &amp; GCV DAT (3)'!$A$3:$A$154,'MASTER DATA FILE WASH COAL  (3)'!A173,'WASH COAL RECEIPT &amp; GCV DAT (3)'!$Q$3:$Q$154)</f>
        <v>0</v>
      </c>
      <c r="R173" s="16">
        <f>SUMIF('WASH COAL RECEIPT &amp; GCV DAT (3)'!$A$3:$A$233,'MASTER DATA FILE WASH COAL  (3)'!A173,'WASH COAL RECEIPT &amp; GCV DAT (3)'!$R$3:$R$233)+IF(H173=$J$234,($K$234*K173),0)+IF(H173=$J$235,($K$235*K173),0)</f>
        <v>0</v>
      </c>
      <c r="S173" s="15" t="e">
        <f t="shared" si="24"/>
        <v>#DIV/0!</v>
      </c>
      <c r="T173" s="15">
        <f ca="1">SUMIF('WASH COAL RECEIPT &amp; GCV DAT (3)'!$A$3:$A$1173,'MASTER DATA FILE WASH COAL  (3)'!A173,'WASH COAL RECEIPT &amp; GCV DAT (3)'!$T$3:$T$154)</f>
        <v>0</v>
      </c>
      <c r="U173" s="15">
        <f t="shared" ca="1" si="25"/>
        <v>0</v>
      </c>
      <c r="V173" s="15">
        <f>SUMIF('WASH COAL RECEIPT &amp; GCV DAT (3)'!$A$3:$A$154,'MASTER DATA FILE WASH COAL  (3)'!A173,'WASH COAL RECEIPT &amp; GCV DAT (3)'!$V$3:$V$1173)</f>
        <v>0</v>
      </c>
      <c r="W173" s="15">
        <f t="shared" si="26"/>
        <v>0</v>
      </c>
      <c r="X173" s="13" t="e">
        <f t="shared" si="27"/>
        <v>#DIV/0!</v>
      </c>
      <c r="Y173" s="13"/>
      <c r="Z173" s="13"/>
      <c r="AB173">
        <v>4027.3776951672862</v>
      </c>
      <c r="AC173" s="53">
        <f t="shared" si="28"/>
        <v>-4027.3776951672862</v>
      </c>
      <c r="AH173">
        <v>12945371.668125</v>
      </c>
    </row>
    <row r="174" spans="1:34" customFormat="1" ht="15.6" x14ac:dyDescent="0.3">
      <c r="A174" s="71"/>
      <c r="B174" s="57">
        <f>SUMIF('WASH COAL RECEIPT &amp; GCV DAT (3)'!$A$3:$A$97,A174,'WASH COAL RECEIPT &amp; GCV DAT (3)'!$B$3:$B$97)</f>
        <v>0</v>
      </c>
      <c r="C174" s="13">
        <f>SUMIF('WASH COAL RECEIPT &amp; GCV DAT (3)'!$A$3:$A$97,A174,'WASH COAL RECEIPT &amp; GCV DAT (3)'!$C$3:$C$97)</f>
        <v>0</v>
      </c>
      <c r="D174" s="13">
        <f>IFERROR(VLOOKUP(A174,'WASH COAL RECEIPT &amp; GCV DAT (3)'!A138:V273,4,0),0)</f>
        <v>0</v>
      </c>
      <c r="E174" s="14">
        <f>IFERROR(VLOOKUP(A174,'WASH COAL RECEIPT &amp; GCV DAT (3)'!$A$2:$V$154,5,0),0)</f>
        <v>0</v>
      </c>
      <c r="F174" s="13">
        <f>SUMIF('WASH COAL RECEIPT &amp; GCV DAT (3)'!$A$3:$A$154,'MASTER DATA FILE WASH COAL  (3)'!A174,'WASH COAL RECEIPT &amp; GCV DAT (3)'!$F$3:$F$154)</f>
        <v>0</v>
      </c>
      <c r="G174" s="13">
        <f>IFERROR(VLOOKUP(A174,'WASH COAL RECEIPT &amp; GCV DAT (3)'!$A$2:$V$154,7,0),0)</f>
        <v>0</v>
      </c>
      <c r="H174" s="13">
        <f>IFERROR(VLOOKUP(A174,'WASH COAL RECEIPT &amp; GCV DAT (3)'!$A$2:$V$154,8,0),0)</f>
        <v>0</v>
      </c>
      <c r="I174" s="13">
        <f>IFERROR(VLOOKUP(A174,'WASH COAL RECEIPT &amp; GCV DAT (3)'!$A$2:$V$154,9,0),0)</f>
        <v>0</v>
      </c>
      <c r="J174" s="13">
        <f>IFERROR(VLOOKUP(A174,'WASH COAL RECEIPT &amp; GCV DAT (3)'!$A$2:$V$154,10,0),0)</f>
        <v>0</v>
      </c>
      <c r="K174" s="15">
        <f>SUMIF('WASH COAL RECEIPT &amp; GCV DAT (3)'!$A$3:$A$1173,'MASTER DATA FILE WASH COAL  (3)'!A174,'WASH COAL RECEIPT &amp; GCV DAT (3)'!$K$3:$K$1173)</f>
        <v>0</v>
      </c>
      <c r="L174" s="15">
        <f>SUMIF('WASH COAL RECEIPT &amp; GCV DAT (3)'!$A$3:$A$1173,'MASTER DATA FILE WASH COAL  (3)'!A174,'WASH COAL RECEIPT &amp; GCV DAT (3)'!$L$3:$L$1173)</f>
        <v>0</v>
      </c>
      <c r="M174" s="15">
        <f t="shared" si="21"/>
        <v>0</v>
      </c>
      <c r="N174" s="67" t="e">
        <f t="shared" si="22"/>
        <v>#DIV/0!</v>
      </c>
      <c r="O174" s="15">
        <f>SUMIF('WASH COAL RECEIPT &amp; GCV DAT (3)'!$A$3:$A$154,'MASTER DATA FILE WASH COAL  (3)'!A174,'WASH COAL RECEIPT &amp; GCV DAT (3)'!$O$3:$O$154)</f>
        <v>0</v>
      </c>
      <c r="P174" s="15">
        <f t="shared" si="23"/>
        <v>0</v>
      </c>
      <c r="Q174" s="15">
        <f>SUMIF('WASH COAL RECEIPT &amp; GCV DAT (3)'!$A$3:$A$154,'MASTER DATA FILE WASH COAL  (3)'!A174,'WASH COAL RECEIPT &amp; GCV DAT (3)'!$Q$3:$Q$154)</f>
        <v>0</v>
      </c>
      <c r="R174" s="16">
        <f>SUMIF('WASH COAL RECEIPT &amp; GCV DAT (3)'!$A$3:$A$233,'MASTER DATA FILE WASH COAL  (3)'!A174,'WASH COAL RECEIPT &amp; GCV DAT (3)'!$R$3:$R$233)+IF(H174=$J$234,($K$234*K174),0)+IF(H174=$J$235,($K$235*K174),0)</f>
        <v>0</v>
      </c>
      <c r="S174" s="15" t="e">
        <f t="shared" si="24"/>
        <v>#DIV/0!</v>
      </c>
      <c r="T174" s="15">
        <f ca="1">SUMIF('WASH COAL RECEIPT &amp; GCV DAT (3)'!$A$3:$A$1173,'MASTER DATA FILE WASH COAL  (3)'!A174,'WASH COAL RECEIPT &amp; GCV DAT (3)'!$T$3:$T$154)</f>
        <v>0</v>
      </c>
      <c r="U174" s="15">
        <f t="shared" ca="1" si="25"/>
        <v>0</v>
      </c>
      <c r="V174" s="15">
        <f>SUMIF('WASH COAL RECEIPT &amp; GCV DAT (3)'!$A$3:$A$154,'MASTER DATA FILE WASH COAL  (3)'!A174,'WASH COAL RECEIPT &amp; GCV DAT (3)'!$V$3:$V$1173)</f>
        <v>0</v>
      </c>
      <c r="W174" s="15">
        <f t="shared" si="26"/>
        <v>0</v>
      </c>
      <c r="X174" s="13" t="e">
        <f t="shared" si="27"/>
        <v>#DIV/0!</v>
      </c>
      <c r="Y174" s="13"/>
      <c r="Z174" s="13"/>
      <c r="AB174">
        <v>4403.3798882681567</v>
      </c>
      <c r="AC174" s="53">
        <f t="shared" si="28"/>
        <v>-4403.3798882681567</v>
      </c>
      <c r="AH174">
        <v>15926282.792750001</v>
      </c>
    </row>
    <row r="175" spans="1:34" customFormat="1" ht="15.6" x14ac:dyDescent="0.3">
      <c r="A175" s="71"/>
      <c r="B175" s="57">
        <f>SUMIF('WASH COAL RECEIPT &amp; GCV DAT (3)'!$A$3:$A$97,A175,'WASH COAL RECEIPT &amp; GCV DAT (3)'!$B$3:$B$97)</f>
        <v>0</v>
      </c>
      <c r="C175" s="13">
        <f>SUMIF('WASH COAL RECEIPT &amp; GCV DAT (3)'!$A$3:$A$97,A175,'WASH COAL RECEIPT &amp; GCV DAT (3)'!$C$3:$C$97)</f>
        <v>0</v>
      </c>
      <c r="D175" s="13">
        <f>IFERROR(VLOOKUP(A175,'WASH COAL RECEIPT &amp; GCV DAT (3)'!A127:V274,4,0),0)</f>
        <v>0</v>
      </c>
      <c r="E175" s="14">
        <f>IFERROR(VLOOKUP(A175,'WASH COAL RECEIPT &amp; GCV DAT (3)'!$A$2:$V$154,5,0),0)</f>
        <v>0</v>
      </c>
      <c r="F175" s="13">
        <f>SUMIF('WASH COAL RECEIPT &amp; GCV DAT (3)'!$A$3:$A$154,'MASTER DATA FILE WASH COAL  (3)'!A175,'WASH COAL RECEIPT &amp; GCV DAT (3)'!$F$3:$F$154)</f>
        <v>0</v>
      </c>
      <c r="G175" s="13">
        <f>IFERROR(VLOOKUP(A175,'WASH COAL RECEIPT &amp; GCV DAT (3)'!$A$2:$V$154,7,0),0)</f>
        <v>0</v>
      </c>
      <c r="H175" s="13">
        <f>IFERROR(VLOOKUP(A175,'WASH COAL RECEIPT &amp; GCV DAT (3)'!$A$2:$V$154,8,0),0)</f>
        <v>0</v>
      </c>
      <c r="I175" s="13">
        <f>IFERROR(VLOOKUP(A175,'WASH COAL RECEIPT &amp; GCV DAT (3)'!$A$2:$V$154,9,0),0)</f>
        <v>0</v>
      </c>
      <c r="J175" s="13">
        <f>IFERROR(VLOOKUP(A175,'WASH COAL RECEIPT &amp; GCV DAT (3)'!$A$2:$V$154,10,0),0)</f>
        <v>0</v>
      </c>
      <c r="K175" s="15">
        <f>SUMIF('WASH COAL RECEIPT &amp; GCV DAT (3)'!$A$3:$A$1173,'MASTER DATA FILE WASH COAL  (3)'!A175,'WASH COAL RECEIPT &amp; GCV DAT (3)'!$K$3:$K$1173)</f>
        <v>0</v>
      </c>
      <c r="L175" s="15">
        <f>SUMIF('WASH COAL RECEIPT &amp; GCV DAT (3)'!$A$3:$A$1173,'MASTER DATA FILE WASH COAL  (3)'!A175,'WASH COAL RECEIPT &amp; GCV DAT (3)'!$L$3:$L$1173)</f>
        <v>0</v>
      </c>
      <c r="M175" s="15">
        <f t="shared" si="21"/>
        <v>0</v>
      </c>
      <c r="N175" s="67" t="e">
        <f t="shared" si="22"/>
        <v>#DIV/0!</v>
      </c>
      <c r="O175" s="15">
        <f>SUMIF('WASH COAL RECEIPT &amp; GCV DAT (3)'!$A$3:$A$154,'MASTER DATA FILE WASH COAL  (3)'!A175,'WASH COAL RECEIPT &amp; GCV DAT (3)'!$O$3:$O$154)</f>
        <v>0</v>
      </c>
      <c r="P175" s="15">
        <f t="shared" si="23"/>
        <v>0</v>
      </c>
      <c r="Q175" s="15">
        <f>SUMIF('WASH COAL RECEIPT &amp; GCV DAT (3)'!$A$3:$A$154,'MASTER DATA FILE WASH COAL  (3)'!A175,'WASH COAL RECEIPT &amp; GCV DAT (3)'!$Q$3:$Q$154)</f>
        <v>0</v>
      </c>
      <c r="R175" s="16">
        <f>SUMIF('WASH COAL RECEIPT &amp; GCV DAT (3)'!$A$3:$A$233,'MASTER DATA FILE WASH COAL  (3)'!A175,'WASH COAL RECEIPT &amp; GCV DAT (3)'!$R$3:$R$233)+IF(H175=$J$234,($K$234*K175),0)+IF(H175=$J$235,($K$235*K175),0)</f>
        <v>0</v>
      </c>
      <c r="S175" s="15" t="e">
        <f t="shared" si="24"/>
        <v>#DIV/0!</v>
      </c>
      <c r="T175" s="15">
        <f ca="1">SUMIF('WASH COAL RECEIPT &amp; GCV DAT (3)'!$A$3:$A$1173,'MASTER DATA FILE WASH COAL  (3)'!A175,'WASH COAL RECEIPT &amp; GCV DAT (3)'!$T$3:$T$154)</f>
        <v>0</v>
      </c>
      <c r="U175" s="15">
        <f t="shared" ca="1" si="25"/>
        <v>0</v>
      </c>
      <c r="V175" s="15">
        <f>SUMIF('WASH COAL RECEIPT &amp; GCV DAT (3)'!$A$3:$A$154,'MASTER DATA FILE WASH COAL  (3)'!A175,'WASH COAL RECEIPT &amp; GCV DAT (3)'!$V$3:$V$1173)</f>
        <v>0</v>
      </c>
      <c r="W175" s="15">
        <f t="shared" si="26"/>
        <v>0</v>
      </c>
      <c r="X175" s="13" t="e">
        <f t="shared" si="27"/>
        <v>#DIV/0!</v>
      </c>
      <c r="Y175" s="13"/>
      <c r="Z175" s="13"/>
      <c r="AB175">
        <v>4326.2363788767807</v>
      </c>
      <c r="AC175" s="53">
        <f t="shared" si="28"/>
        <v>-4326.2363788767807</v>
      </c>
      <c r="AH175">
        <v>15003752.460124997</v>
      </c>
    </row>
    <row r="176" spans="1:34" customFormat="1" ht="15.6" x14ac:dyDescent="0.3">
      <c r="A176" s="71"/>
      <c r="B176" s="57">
        <f>SUMIF('WASH COAL RECEIPT &amp; GCV DAT (3)'!$A$3:$A$97,A176,'WASH COAL RECEIPT &amp; GCV DAT (3)'!$B$3:$B$97)</f>
        <v>0</v>
      </c>
      <c r="C176" s="13">
        <f>SUMIF('WASH COAL RECEIPT &amp; GCV DAT (3)'!$A$3:$A$97,A176,'WASH COAL RECEIPT &amp; GCV DAT (3)'!$C$3:$C$97)</f>
        <v>0</v>
      </c>
      <c r="D176" s="13">
        <f>IFERROR(VLOOKUP(A176,'WASH COAL RECEIPT &amp; GCV DAT (3)'!A144:V275,4,0),0)</f>
        <v>0</v>
      </c>
      <c r="E176" s="14">
        <f>IFERROR(VLOOKUP(A176,'WASH COAL RECEIPT &amp; GCV DAT (3)'!$A$2:$V$154,5,0),0)</f>
        <v>0</v>
      </c>
      <c r="F176" s="13">
        <f>SUMIF('WASH COAL RECEIPT &amp; GCV DAT (3)'!$A$3:$A$154,'MASTER DATA FILE WASH COAL  (3)'!A176,'WASH COAL RECEIPT &amp; GCV DAT (3)'!$F$3:$F$154)</f>
        <v>0</v>
      </c>
      <c r="G176" s="13">
        <f>IFERROR(VLOOKUP(A176,'WASH COAL RECEIPT &amp; GCV DAT (3)'!$A$2:$V$154,7,0),0)</f>
        <v>0</v>
      </c>
      <c r="H176" s="13">
        <f>IFERROR(VLOOKUP(A176,'WASH COAL RECEIPT &amp; GCV DAT (3)'!$A$2:$V$154,8,0),0)</f>
        <v>0</v>
      </c>
      <c r="I176" s="13">
        <f>IFERROR(VLOOKUP(A176,'WASH COAL RECEIPT &amp; GCV DAT (3)'!$A$2:$V$154,9,0),0)</f>
        <v>0</v>
      </c>
      <c r="J176" s="13">
        <f>IFERROR(VLOOKUP(A176,'WASH COAL RECEIPT &amp; GCV DAT (3)'!$A$2:$V$154,10,0),0)</f>
        <v>0</v>
      </c>
      <c r="K176" s="15">
        <f>SUMIF('WASH COAL RECEIPT &amp; GCV DAT (3)'!$A$3:$A$1173,'MASTER DATA FILE WASH COAL  (3)'!A176,'WASH COAL RECEIPT &amp; GCV DAT (3)'!$K$3:$K$1173)</f>
        <v>0</v>
      </c>
      <c r="L176" s="15">
        <f>SUMIF('WASH COAL RECEIPT &amp; GCV DAT (3)'!$A$3:$A$1173,'MASTER DATA FILE WASH COAL  (3)'!A176,'WASH COAL RECEIPT &amp; GCV DAT (3)'!$L$3:$L$1173)</f>
        <v>0</v>
      </c>
      <c r="M176" s="15">
        <f t="shared" si="21"/>
        <v>0</v>
      </c>
      <c r="N176" s="67" t="e">
        <f t="shared" si="22"/>
        <v>#DIV/0!</v>
      </c>
      <c r="O176" s="15">
        <f>SUMIF('WASH COAL RECEIPT &amp; GCV DAT (3)'!$A$3:$A$154,'MASTER DATA FILE WASH COAL  (3)'!A176,'WASH COAL RECEIPT &amp; GCV DAT (3)'!$O$3:$O$154)</f>
        <v>0</v>
      </c>
      <c r="P176" s="15">
        <f t="shared" si="23"/>
        <v>0</v>
      </c>
      <c r="Q176" s="15">
        <f>SUMIF('WASH COAL RECEIPT &amp; GCV DAT (3)'!$A$3:$A$154,'MASTER DATA FILE WASH COAL  (3)'!A176,'WASH COAL RECEIPT &amp; GCV DAT (3)'!$Q$3:$Q$154)</f>
        <v>0</v>
      </c>
      <c r="R176" s="16">
        <f>SUMIF('WASH COAL RECEIPT &amp; GCV DAT (3)'!$A$3:$A$233,'MASTER DATA FILE WASH COAL  (3)'!A176,'WASH COAL RECEIPT &amp; GCV DAT (3)'!$R$3:$R$233)+IF(H176=$J$234,($K$234*K176),0)+IF(H176=$J$235,($K$235*K176),0)</f>
        <v>0</v>
      </c>
      <c r="S176" s="15" t="e">
        <f t="shared" si="24"/>
        <v>#DIV/0!</v>
      </c>
      <c r="T176" s="15">
        <f ca="1">SUMIF('WASH COAL RECEIPT &amp; GCV DAT (3)'!$A$3:$A$1173,'MASTER DATA FILE WASH COAL  (3)'!A176,'WASH COAL RECEIPT &amp; GCV DAT (3)'!$T$3:$T$154)</f>
        <v>0</v>
      </c>
      <c r="U176" s="15">
        <f t="shared" ca="1" si="25"/>
        <v>0</v>
      </c>
      <c r="V176" s="15">
        <f>SUMIF('WASH COAL RECEIPT &amp; GCV DAT (3)'!$A$3:$A$154,'MASTER DATA FILE WASH COAL  (3)'!A176,'WASH COAL RECEIPT &amp; GCV DAT (3)'!$V$3:$V$1173)</f>
        <v>0</v>
      </c>
      <c r="W176" s="15">
        <f t="shared" si="26"/>
        <v>0</v>
      </c>
      <c r="X176" s="13" t="e">
        <f t="shared" si="27"/>
        <v>#DIV/0!</v>
      </c>
      <c r="Y176" s="13"/>
      <c r="Z176" s="13"/>
      <c r="AB176">
        <v>3897.8714914118136</v>
      </c>
      <c r="AC176" s="53">
        <f t="shared" si="28"/>
        <v>-3897.8714914118136</v>
      </c>
      <c r="AH176">
        <v>14890862.476249997</v>
      </c>
    </row>
    <row r="177" spans="1:34" customFormat="1" ht="15.6" x14ac:dyDescent="0.3">
      <c r="A177" s="71"/>
      <c r="B177" s="57">
        <f>SUMIF('WASH COAL RECEIPT &amp; GCV DAT (3)'!$A$3:$A$97,A177,'WASH COAL RECEIPT &amp; GCV DAT (3)'!$B$3:$B$97)</f>
        <v>0</v>
      </c>
      <c r="C177" s="13">
        <f>SUMIF('WASH COAL RECEIPT &amp; GCV DAT (3)'!$A$3:$A$97,A177,'WASH COAL RECEIPT &amp; GCV DAT (3)'!$C$3:$C$97)</f>
        <v>0</v>
      </c>
      <c r="D177" s="13">
        <f>IFERROR(VLOOKUP(A177,'WASH COAL RECEIPT &amp; GCV DAT (3)'!A144:V276,4,0),0)</f>
        <v>0</v>
      </c>
      <c r="E177" s="14">
        <f>IFERROR(VLOOKUP(A177,'WASH COAL RECEIPT &amp; GCV DAT (3)'!$A$2:$V$154,5,0),0)</f>
        <v>0</v>
      </c>
      <c r="F177" s="13">
        <f>SUMIF('WASH COAL RECEIPT &amp; GCV DAT (3)'!$A$3:$A$154,'MASTER DATA FILE WASH COAL  (3)'!A177,'WASH COAL RECEIPT &amp; GCV DAT (3)'!$F$3:$F$154)</f>
        <v>0</v>
      </c>
      <c r="G177" s="13">
        <f>IFERROR(VLOOKUP(A177,'WASH COAL RECEIPT &amp; GCV DAT (3)'!$A$2:$V$154,7,0),0)</f>
        <v>0</v>
      </c>
      <c r="H177" s="13">
        <f>IFERROR(VLOOKUP(A177,'WASH COAL RECEIPT &amp; GCV DAT (3)'!$A$2:$V$154,8,0),0)</f>
        <v>0</v>
      </c>
      <c r="I177" s="13">
        <f>IFERROR(VLOOKUP(A177,'WASH COAL RECEIPT &amp; GCV DAT (3)'!$A$2:$V$154,9,0),0)</f>
        <v>0</v>
      </c>
      <c r="J177" s="13">
        <f>IFERROR(VLOOKUP(A177,'WASH COAL RECEIPT &amp; GCV DAT (3)'!$A$2:$V$154,10,0),0)</f>
        <v>0</v>
      </c>
      <c r="K177" s="15">
        <f>SUMIF('WASH COAL RECEIPT &amp; GCV DAT (3)'!$A$3:$A$1173,'MASTER DATA FILE WASH COAL  (3)'!A177,'WASH COAL RECEIPT &amp; GCV DAT (3)'!$K$3:$K$1173)</f>
        <v>0</v>
      </c>
      <c r="L177" s="15">
        <f>SUMIF('WASH COAL RECEIPT &amp; GCV DAT (3)'!$A$3:$A$1173,'MASTER DATA FILE WASH COAL  (3)'!A177,'WASH COAL RECEIPT &amp; GCV DAT (3)'!$L$3:$L$1173)</f>
        <v>0</v>
      </c>
      <c r="M177" s="15">
        <f t="shared" si="21"/>
        <v>0</v>
      </c>
      <c r="N177" s="67" t="e">
        <f t="shared" si="22"/>
        <v>#DIV/0!</v>
      </c>
      <c r="O177" s="15">
        <f>SUMIF('WASH COAL RECEIPT &amp; GCV DAT (3)'!$A$3:$A$154,'MASTER DATA FILE WASH COAL  (3)'!A177,'WASH COAL RECEIPT &amp; GCV DAT (3)'!$O$3:$O$154)</f>
        <v>0</v>
      </c>
      <c r="P177" s="15">
        <f t="shared" si="23"/>
        <v>0</v>
      </c>
      <c r="Q177" s="15">
        <f>SUMIF('WASH COAL RECEIPT &amp; GCV DAT (3)'!$A$3:$A$154,'MASTER DATA FILE WASH COAL  (3)'!A177,'WASH COAL RECEIPT &amp; GCV DAT (3)'!$Q$3:$Q$154)</f>
        <v>0</v>
      </c>
      <c r="R177" s="16">
        <f>SUMIF('WASH COAL RECEIPT &amp; GCV DAT (3)'!$A$3:$A$233,'MASTER DATA FILE WASH COAL  (3)'!A177,'WASH COAL RECEIPT &amp; GCV DAT (3)'!$R$3:$R$233)+IF(H177=$J$234,($K$234*K177),0)+IF(H177=$J$235,($K$235*K177),0)</f>
        <v>0</v>
      </c>
      <c r="S177" s="15" t="e">
        <f t="shared" si="24"/>
        <v>#DIV/0!</v>
      </c>
      <c r="T177" s="15">
        <f ca="1">SUMIF('WASH COAL RECEIPT &amp; GCV DAT (3)'!$A$3:$A$1173,'MASTER DATA FILE WASH COAL  (3)'!A177,'WASH COAL RECEIPT &amp; GCV DAT (3)'!$T$3:$T$154)</f>
        <v>0</v>
      </c>
      <c r="U177" s="15">
        <f t="shared" ca="1" si="25"/>
        <v>0</v>
      </c>
      <c r="V177" s="15">
        <f>SUMIF('WASH COAL RECEIPT &amp; GCV DAT (3)'!$A$3:$A$154,'MASTER DATA FILE WASH COAL  (3)'!A177,'WASH COAL RECEIPT &amp; GCV DAT (3)'!$V$3:$V$1173)</f>
        <v>0</v>
      </c>
      <c r="W177" s="15">
        <f t="shared" si="26"/>
        <v>0</v>
      </c>
      <c r="X177" s="13" t="e">
        <f t="shared" si="27"/>
        <v>#DIV/0!</v>
      </c>
      <c r="Y177" s="13"/>
      <c r="Z177" s="13"/>
      <c r="AB177">
        <v>4334.7741191275172</v>
      </c>
      <c r="AC177" s="53">
        <f t="shared" si="28"/>
        <v>-4334.7741191275172</v>
      </c>
      <c r="AH177">
        <v>14945018.965</v>
      </c>
    </row>
    <row r="178" spans="1:34" customFormat="1" ht="15.6" x14ac:dyDescent="0.3">
      <c r="A178" s="71"/>
      <c r="B178" s="57">
        <f>SUMIF('WASH COAL RECEIPT &amp; GCV DAT (3)'!$A$3:$A$97,A178,'WASH COAL RECEIPT &amp; GCV DAT (3)'!$B$3:$B$97)</f>
        <v>0</v>
      </c>
      <c r="C178" s="13">
        <f>SUMIF('WASH COAL RECEIPT &amp; GCV DAT (3)'!$A$3:$A$97,A178,'WASH COAL RECEIPT &amp; GCV DAT (3)'!$C$3:$C$97)</f>
        <v>0</v>
      </c>
      <c r="D178" s="13">
        <f>IFERROR(VLOOKUP(A178,'WASH COAL RECEIPT &amp; GCV DAT (3)'!A144:V277,4,0),0)</f>
        <v>0</v>
      </c>
      <c r="E178" s="14">
        <f>IFERROR(VLOOKUP(A178,'WASH COAL RECEIPT &amp; GCV DAT (3)'!$A$2:$V$154,5,0),0)</f>
        <v>0</v>
      </c>
      <c r="F178" s="13">
        <f>SUMIF('WASH COAL RECEIPT &amp; GCV DAT (3)'!$A$3:$A$154,'MASTER DATA FILE WASH COAL  (3)'!A178,'WASH COAL RECEIPT &amp; GCV DAT (3)'!$F$3:$F$154)</f>
        <v>0</v>
      </c>
      <c r="G178" s="13">
        <f>IFERROR(VLOOKUP(A178,'WASH COAL RECEIPT &amp; GCV DAT (3)'!$A$2:$V$154,7,0),0)</f>
        <v>0</v>
      </c>
      <c r="H178" s="13">
        <f>IFERROR(VLOOKUP(A178,'WASH COAL RECEIPT &amp; GCV DAT (3)'!$A$2:$V$154,8,0),0)</f>
        <v>0</v>
      </c>
      <c r="I178" s="13">
        <f>IFERROR(VLOOKUP(A178,'WASH COAL RECEIPT &amp; GCV DAT (3)'!$A$2:$V$154,9,0),0)</f>
        <v>0</v>
      </c>
      <c r="J178" s="13">
        <f>IFERROR(VLOOKUP(A178,'WASH COAL RECEIPT &amp; GCV DAT (3)'!$A$2:$V$154,10,0),0)</f>
        <v>0</v>
      </c>
      <c r="K178" s="15">
        <f>SUMIF('WASH COAL RECEIPT &amp; GCV DAT (3)'!$A$3:$A$1173,'MASTER DATA FILE WASH COAL  (3)'!A178,'WASH COAL RECEIPT &amp; GCV DAT (3)'!$K$3:$K$1173)</f>
        <v>0</v>
      </c>
      <c r="L178" s="15">
        <f>SUMIF('WASH COAL RECEIPT &amp; GCV DAT (3)'!$A$3:$A$1173,'MASTER DATA FILE WASH COAL  (3)'!A178,'WASH COAL RECEIPT &amp; GCV DAT (3)'!$L$3:$L$1173)</f>
        <v>0</v>
      </c>
      <c r="M178" s="15">
        <f t="shared" si="21"/>
        <v>0</v>
      </c>
      <c r="N178" s="67" t="e">
        <f t="shared" si="22"/>
        <v>#DIV/0!</v>
      </c>
      <c r="O178" s="15">
        <f>SUMIF('WASH COAL RECEIPT &amp; GCV DAT (3)'!$A$3:$A$154,'MASTER DATA FILE WASH COAL  (3)'!A178,'WASH COAL RECEIPT &amp; GCV DAT (3)'!$O$3:$O$154)</f>
        <v>0</v>
      </c>
      <c r="P178" s="15">
        <f t="shared" si="23"/>
        <v>0</v>
      </c>
      <c r="Q178" s="15">
        <f>SUMIF('WASH COAL RECEIPT &amp; GCV DAT (3)'!$A$3:$A$154,'MASTER DATA FILE WASH COAL  (3)'!A178,'WASH COAL RECEIPT &amp; GCV DAT (3)'!$Q$3:$Q$154)</f>
        <v>0</v>
      </c>
      <c r="R178" s="16">
        <f>SUMIF('WASH COAL RECEIPT &amp; GCV DAT (3)'!$A$3:$A$233,'MASTER DATA FILE WASH COAL  (3)'!A178,'WASH COAL RECEIPT &amp; GCV DAT (3)'!$R$3:$R$233)+IF(H178=$J$234,($K$234*K178),0)+IF(H178=$J$235,($K$235*K178),0)</f>
        <v>0</v>
      </c>
      <c r="S178" s="15" t="e">
        <f t="shared" si="24"/>
        <v>#DIV/0!</v>
      </c>
      <c r="T178" s="15">
        <f ca="1">SUMIF('WASH COAL RECEIPT &amp; GCV DAT (3)'!$A$3:$A$1173,'MASTER DATA FILE WASH COAL  (3)'!A178,'WASH COAL RECEIPT &amp; GCV DAT (3)'!$T$3:$T$154)</f>
        <v>0</v>
      </c>
      <c r="U178" s="15">
        <f t="shared" ca="1" si="25"/>
        <v>0</v>
      </c>
      <c r="V178" s="15">
        <f>SUMIF('WASH COAL RECEIPT &amp; GCV DAT (3)'!$A$3:$A$154,'MASTER DATA FILE WASH COAL  (3)'!A178,'WASH COAL RECEIPT &amp; GCV DAT (3)'!$V$3:$V$1173)</f>
        <v>0</v>
      </c>
      <c r="W178" s="15">
        <f t="shared" si="26"/>
        <v>0</v>
      </c>
      <c r="X178" s="13" t="e">
        <f t="shared" si="27"/>
        <v>#DIV/0!</v>
      </c>
      <c r="Y178" s="13"/>
      <c r="Z178" s="13"/>
      <c r="AH178">
        <v>15467725.750374997</v>
      </c>
    </row>
    <row r="179" spans="1:34" customFormat="1" ht="15.6" x14ac:dyDescent="0.3">
      <c r="A179" s="71"/>
      <c r="B179" s="57">
        <f>SUMIF('WASH COAL RECEIPT &amp; GCV DAT (3)'!$A$3:$A$97,A179,'WASH COAL RECEIPT &amp; GCV DAT (3)'!$B$3:$B$97)</f>
        <v>0</v>
      </c>
      <c r="C179" s="13">
        <f>SUMIF('WASH COAL RECEIPT &amp; GCV DAT (3)'!$A$3:$A$97,A179,'WASH COAL RECEIPT &amp; GCV DAT (3)'!$C$3:$C$97)</f>
        <v>0</v>
      </c>
      <c r="D179" s="13">
        <f>IFERROR(VLOOKUP(A179,'WASH COAL RECEIPT &amp; GCV DAT (3)'!A144:V278,4,0),0)</f>
        <v>0</v>
      </c>
      <c r="E179" s="14">
        <f>IFERROR(VLOOKUP(A179,'WASH COAL RECEIPT &amp; GCV DAT (3)'!$A$2:$V$154,5,0),0)</f>
        <v>0</v>
      </c>
      <c r="F179" s="13">
        <f>SUMIF('WASH COAL RECEIPT &amp; GCV DAT (3)'!$A$3:$A$154,'MASTER DATA FILE WASH COAL  (3)'!A179,'WASH COAL RECEIPT &amp; GCV DAT (3)'!$F$3:$F$154)</f>
        <v>0</v>
      </c>
      <c r="G179" s="13">
        <f>IFERROR(VLOOKUP(A179,'WASH COAL RECEIPT &amp; GCV DAT (3)'!$A$2:$V$154,7,0),0)</f>
        <v>0</v>
      </c>
      <c r="H179" s="13">
        <f>IFERROR(VLOOKUP(A179,'WASH COAL RECEIPT &amp; GCV DAT (3)'!$A$2:$V$154,8,0),0)</f>
        <v>0</v>
      </c>
      <c r="I179" s="13">
        <f>IFERROR(VLOOKUP(A179,'WASH COAL RECEIPT &amp; GCV DAT (3)'!$A$2:$V$154,9,0),0)</f>
        <v>0</v>
      </c>
      <c r="J179" s="13">
        <f>IFERROR(VLOOKUP(A179,'WASH COAL RECEIPT &amp; GCV DAT (3)'!$A$2:$V$154,10,0),0)</f>
        <v>0</v>
      </c>
      <c r="K179" s="15">
        <f>SUMIF('WASH COAL RECEIPT &amp; GCV DAT (3)'!$A$3:$A$1173,'MASTER DATA FILE WASH COAL  (3)'!A179,'WASH COAL RECEIPT &amp; GCV DAT (3)'!$K$3:$K$1173)</f>
        <v>0</v>
      </c>
      <c r="L179" s="15">
        <f>SUMIF('WASH COAL RECEIPT &amp; GCV DAT (3)'!$A$3:$A$1173,'MASTER DATA FILE WASH COAL  (3)'!A179,'WASH COAL RECEIPT &amp; GCV DAT (3)'!$L$3:$L$1173)</f>
        <v>0</v>
      </c>
      <c r="M179" s="15">
        <f t="shared" si="21"/>
        <v>0</v>
      </c>
      <c r="N179" s="67" t="e">
        <f t="shared" si="22"/>
        <v>#DIV/0!</v>
      </c>
      <c r="O179" s="15">
        <f>SUMIF('WASH COAL RECEIPT &amp; GCV DAT (3)'!$A$3:$A$154,'MASTER DATA FILE WASH COAL  (3)'!A179,'WASH COAL RECEIPT &amp; GCV DAT (3)'!$O$3:$O$154)</f>
        <v>0</v>
      </c>
      <c r="P179" s="15">
        <f t="shared" si="23"/>
        <v>0</v>
      </c>
      <c r="Q179" s="15">
        <f>SUMIF('WASH COAL RECEIPT &amp; GCV DAT (3)'!$A$3:$A$154,'MASTER DATA FILE WASH COAL  (3)'!A179,'WASH COAL RECEIPT &amp; GCV DAT (3)'!$Q$3:$Q$154)</f>
        <v>0</v>
      </c>
      <c r="R179" s="16">
        <f>SUMIF('WASH COAL RECEIPT &amp; GCV DAT (3)'!$A$3:$A$233,'MASTER DATA FILE WASH COAL  (3)'!A179,'WASH COAL RECEIPT &amp; GCV DAT (3)'!$R$3:$R$233)+IF(H179=$J$234,($K$234*K179),0)+IF(H179=$J$235,($K$235*K179),0)</f>
        <v>0</v>
      </c>
      <c r="S179" s="15" t="e">
        <f t="shared" si="24"/>
        <v>#DIV/0!</v>
      </c>
      <c r="T179" s="15">
        <f ca="1">SUMIF('WASH COAL RECEIPT &amp; GCV DAT (3)'!$A$3:$A$1173,'MASTER DATA FILE WASH COAL  (3)'!A179,'WASH COAL RECEIPT &amp; GCV DAT (3)'!$T$3:$T$154)</f>
        <v>0</v>
      </c>
      <c r="U179" s="15">
        <f t="shared" ca="1" si="25"/>
        <v>0</v>
      </c>
      <c r="V179" s="15">
        <f>SUMIF('WASH COAL RECEIPT &amp; GCV DAT (3)'!$A$3:$A$154,'MASTER DATA FILE WASH COAL  (3)'!A179,'WASH COAL RECEIPT &amp; GCV DAT (3)'!$V$3:$V$1173)</f>
        <v>0</v>
      </c>
      <c r="W179" s="15">
        <f t="shared" si="26"/>
        <v>0</v>
      </c>
      <c r="X179" s="13" t="e">
        <f t="shared" si="27"/>
        <v>#DIV/0!</v>
      </c>
      <c r="Y179" s="13"/>
      <c r="Z179" s="13"/>
      <c r="AH179">
        <v>15421969.621750001</v>
      </c>
    </row>
    <row r="180" spans="1:34" customFormat="1" ht="15.6" x14ac:dyDescent="0.3">
      <c r="A180" s="71"/>
      <c r="B180" s="57">
        <f>SUMIF('WASH COAL RECEIPT &amp; GCV DAT (3)'!$A$3:$A$97,A180,'WASH COAL RECEIPT &amp; GCV DAT (3)'!$B$3:$B$97)</f>
        <v>0</v>
      </c>
      <c r="C180" s="13">
        <f>SUMIF('WASH COAL RECEIPT &amp; GCV DAT (3)'!$A$3:$A$97,A180,'WASH COAL RECEIPT &amp; GCV DAT (3)'!$C$3:$C$97)</f>
        <v>0</v>
      </c>
      <c r="D180" s="13">
        <f>IFERROR(VLOOKUP(A180,'WASH COAL RECEIPT &amp; GCV DAT (3)'!A144:V279,4,0),0)</f>
        <v>0</v>
      </c>
      <c r="E180" s="14">
        <f>IFERROR(VLOOKUP(A180,'WASH COAL RECEIPT &amp; GCV DAT (3)'!$A$2:$V$154,5,0),0)</f>
        <v>0</v>
      </c>
      <c r="F180" s="13">
        <f>SUMIF('WASH COAL RECEIPT &amp; GCV DAT (3)'!$A$3:$A$154,'MASTER DATA FILE WASH COAL  (3)'!A180,'WASH COAL RECEIPT &amp; GCV DAT (3)'!$F$3:$F$154)</f>
        <v>0</v>
      </c>
      <c r="G180" s="13">
        <f>IFERROR(VLOOKUP(A180,'WASH COAL RECEIPT &amp; GCV DAT (3)'!$A$2:$V$154,7,0),0)</f>
        <v>0</v>
      </c>
      <c r="H180" s="13">
        <f>IFERROR(VLOOKUP(A180,'WASH COAL RECEIPT &amp; GCV DAT (3)'!$A$2:$V$154,8,0),0)</f>
        <v>0</v>
      </c>
      <c r="I180" s="13">
        <f>IFERROR(VLOOKUP(A180,'WASH COAL RECEIPT &amp; GCV DAT (3)'!$A$2:$V$154,9,0),0)</f>
        <v>0</v>
      </c>
      <c r="J180" s="13">
        <f>IFERROR(VLOOKUP(A180,'WASH COAL RECEIPT &amp; GCV DAT (3)'!$A$2:$V$154,10,0),0)</f>
        <v>0</v>
      </c>
      <c r="K180" s="15">
        <f>SUMIF('WASH COAL RECEIPT &amp; GCV DAT (3)'!$A$3:$A$1173,'MASTER DATA FILE WASH COAL  (3)'!A180,'WASH COAL RECEIPT &amp; GCV DAT (3)'!$K$3:$K$1173)</f>
        <v>0</v>
      </c>
      <c r="L180" s="15">
        <f>SUMIF('WASH COAL RECEIPT &amp; GCV DAT (3)'!$A$3:$A$1173,'MASTER DATA FILE WASH COAL  (3)'!A180,'WASH COAL RECEIPT &amp; GCV DAT (3)'!$L$3:$L$1173)</f>
        <v>0</v>
      </c>
      <c r="M180" s="15">
        <f t="shared" si="21"/>
        <v>0</v>
      </c>
      <c r="N180" s="67" t="e">
        <f t="shared" si="22"/>
        <v>#DIV/0!</v>
      </c>
      <c r="O180" s="15">
        <f>SUMIF('WASH COAL RECEIPT &amp; GCV DAT (3)'!$A$3:$A$154,'MASTER DATA FILE WASH COAL  (3)'!A180,'WASH COAL RECEIPT &amp; GCV DAT (3)'!$O$3:$O$154)</f>
        <v>0</v>
      </c>
      <c r="P180" s="15">
        <f t="shared" si="23"/>
        <v>0</v>
      </c>
      <c r="Q180" s="15">
        <f>SUMIF('WASH COAL RECEIPT &amp; GCV DAT (3)'!$A$3:$A$154,'MASTER DATA FILE WASH COAL  (3)'!A180,'WASH COAL RECEIPT &amp; GCV DAT (3)'!$Q$3:$Q$154)</f>
        <v>0</v>
      </c>
      <c r="R180" s="16">
        <f>SUMIF('WASH COAL RECEIPT &amp; GCV DAT (3)'!$A$3:$A$233,'MASTER DATA FILE WASH COAL  (3)'!A180,'WASH COAL RECEIPT &amp; GCV DAT (3)'!$R$3:$R$233)+IF(H180=$J$234,($K$234*K180),0)+IF(H180=$J$235,($K$235*K180),0)</f>
        <v>0</v>
      </c>
      <c r="S180" s="15" t="e">
        <f t="shared" si="24"/>
        <v>#DIV/0!</v>
      </c>
      <c r="T180" s="15">
        <f ca="1">SUMIF('WASH COAL RECEIPT &amp; GCV DAT (3)'!$A$3:$A$1173,'MASTER DATA FILE WASH COAL  (3)'!A180,'WASH COAL RECEIPT &amp; GCV DAT (3)'!$T$3:$T$154)</f>
        <v>0</v>
      </c>
      <c r="U180" s="15">
        <f t="shared" ca="1" si="25"/>
        <v>0</v>
      </c>
      <c r="V180" s="15">
        <f>SUMIF('WASH COAL RECEIPT &amp; GCV DAT (3)'!$A$3:$A$154,'MASTER DATA FILE WASH COAL  (3)'!A180,'WASH COAL RECEIPT &amp; GCV DAT (3)'!$V$3:$V$1173)</f>
        <v>0</v>
      </c>
      <c r="W180" s="15">
        <f t="shared" si="26"/>
        <v>0</v>
      </c>
      <c r="X180" s="13" t="e">
        <f t="shared" si="27"/>
        <v>#DIV/0!</v>
      </c>
      <c r="Y180" s="13"/>
      <c r="Z180" s="13"/>
      <c r="AH180">
        <v>15301202.139999999</v>
      </c>
    </row>
    <row r="181" spans="1:34" customFormat="1" ht="15.6" x14ac:dyDescent="0.3">
      <c r="A181" s="71"/>
      <c r="B181" s="57">
        <f>SUMIF('WASH COAL RECEIPT &amp; GCV DAT (3)'!$A$3:$A$97,A181,'WASH COAL RECEIPT &amp; GCV DAT (3)'!$B$3:$B$97)</f>
        <v>0</v>
      </c>
      <c r="C181" s="13">
        <f>SUMIF('WASH COAL RECEIPT &amp; GCV DAT (3)'!$A$3:$A$97,A181,'WASH COAL RECEIPT &amp; GCV DAT (3)'!$C$3:$C$97)</f>
        <v>0</v>
      </c>
      <c r="D181" s="13">
        <f>IFERROR(VLOOKUP(A181,'WASH COAL RECEIPT &amp; GCV DAT (3)'!A144:V280,4,0),0)</f>
        <v>0</v>
      </c>
      <c r="E181" s="14">
        <f>IFERROR(VLOOKUP(A181,'WASH COAL RECEIPT &amp; GCV DAT (3)'!$A$2:$V$154,5,0),0)</f>
        <v>0</v>
      </c>
      <c r="F181" s="13">
        <f>SUMIF('WASH COAL RECEIPT &amp; GCV DAT (3)'!$A$3:$A$154,'MASTER DATA FILE WASH COAL  (3)'!A181,'WASH COAL RECEIPT &amp; GCV DAT (3)'!$F$3:$F$154)</f>
        <v>0</v>
      </c>
      <c r="G181" s="13">
        <f>IFERROR(VLOOKUP(A181,'WASH COAL RECEIPT &amp; GCV DAT (3)'!$A$2:$V$154,7,0),0)</f>
        <v>0</v>
      </c>
      <c r="H181" s="13">
        <f>IFERROR(VLOOKUP(A181,'WASH COAL RECEIPT &amp; GCV DAT (3)'!$A$2:$V$154,8,0),0)</f>
        <v>0</v>
      </c>
      <c r="I181" s="13">
        <f>IFERROR(VLOOKUP(A181,'WASH COAL RECEIPT &amp; GCV DAT (3)'!$A$2:$V$154,9,0),0)</f>
        <v>0</v>
      </c>
      <c r="J181" s="13">
        <f>IFERROR(VLOOKUP(A181,'WASH COAL RECEIPT &amp; GCV DAT (3)'!$A$2:$V$154,10,0),0)</f>
        <v>0</v>
      </c>
      <c r="K181" s="15">
        <f>SUMIF('WASH COAL RECEIPT &amp; GCV DAT (3)'!$A$3:$A$1173,'MASTER DATA FILE WASH COAL  (3)'!A181,'WASH COAL RECEIPT &amp; GCV DAT (3)'!$K$3:$K$1173)</f>
        <v>0</v>
      </c>
      <c r="L181" s="15">
        <f>SUMIF('WASH COAL RECEIPT &amp; GCV DAT (3)'!$A$3:$A$1173,'MASTER DATA FILE WASH COAL  (3)'!A181,'WASH COAL RECEIPT &amp; GCV DAT (3)'!$L$3:$L$1173)</f>
        <v>0</v>
      </c>
      <c r="M181" s="15">
        <f t="shared" si="21"/>
        <v>0</v>
      </c>
      <c r="N181" s="67" t="e">
        <f t="shared" si="22"/>
        <v>#DIV/0!</v>
      </c>
      <c r="O181" s="15">
        <f>SUMIF('WASH COAL RECEIPT &amp; GCV DAT (3)'!$A$3:$A$154,'MASTER DATA FILE WASH COAL  (3)'!A181,'WASH COAL RECEIPT &amp; GCV DAT (3)'!$O$3:$O$154)</f>
        <v>0</v>
      </c>
      <c r="P181" s="15">
        <f t="shared" si="23"/>
        <v>0</v>
      </c>
      <c r="Q181" s="15">
        <f>SUMIF('WASH COAL RECEIPT &amp; GCV DAT (3)'!$A$3:$A$154,'MASTER DATA FILE WASH COAL  (3)'!A181,'WASH COAL RECEIPT &amp; GCV DAT (3)'!$Q$3:$Q$154)</f>
        <v>0</v>
      </c>
      <c r="R181" s="16">
        <f>SUMIF('WASH COAL RECEIPT &amp; GCV DAT (3)'!$A$3:$A$233,'MASTER DATA FILE WASH COAL  (3)'!A181,'WASH COAL RECEIPT &amp; GCV DAT (3)'!$R$3:$R$233)+IF(H181=$J$234,($K$234*K181),0)+IF(H181=$J$235,($K$235*K181),0)</f>
        <v>0</v>
      </c>
      <c r="S181" s="15" t="e">
        <f t="shared" si="24"/>
        <v>#DIV/0!</v>
      </c>
      <c r="T181" s="15">
        <f ca="1">SUMIF('WASH COAL RECEIPT &amp; GCV DAT (3)'!$A$3:$A$1173,'MASTER DATA FILE WASH COAL  (3)'!A181,'WASH COAL RECEIPT &amp; GCV DAT (3)'!$T$3:$T$154)</f>
        <v>0</v>
      </c>
      <c r="U181" s="15">
        <f t="shared" ca="1" si="25"/>
        <v>0</v>
      </c>
      <c r="V181" s="15">
        <f>SUMIF('WASH COAL RECEIPT &amp; GCV DAT (3)'!$A$3:$A$154,'MASTER DATA FILE WASH COAL  (3)'!A181,'WASH COAL RECEIPT &amp; GCV DAT (3)'!$V$3:$V$1173)</f>
        <v>0</v>
      </c>
      <c r="W181" s="15">
        <f t="shared" si="26"/>
        <v>0</v>
      </c>
      <c r="X181" s="13" t="e">
        <f t="shared" si="27"/>
        <v>#DIV/0!</v>
      </c>
      <c r="Y181" s="13"/>
      <c r="Z181" s="13"/>
      <c r="AH181">
        <v>15732672.300624998</v>
      </c>
    </row>
    <row r="182" spans="1:34" customFormat="1" ht="15.6" x14ac:dyDescent="0.3">
      <c r="A182" s="71"/>
      <c r="B182" s="57">
        <f>SUMIF('WASH COAL RECEIPT &amp; GCV DAT (3)'!$A$3:$A$97,A182,'WASH COAL RECEIPT &amp; GCV DAT (3)'!$B$3:$B$97)</f>
        <v>0</v>
      </c>
      <c r="C182" s="13">
        <f>SUMIF('WASH COAL RECEIPT &amp; GCV DAT (3)'!$A$3:$A$97,A182,'WASH COAL RECEIPT &amp; GCV DAT (3)'!$C$3:$C$97)</f>
        <v>0</v>
      </c>
      <c r="D182" s="13">
        <f>IFERROR(VLOOKUP(A182,'WASH COAL RECEIPT &amp; GCV DAT (3)'!A144:V281,4,0),0)</f>
        <v>0</v>
      </c>
      <c r="E182" s="14">
        <f>IFERROR(VLOOKUP(A182,'WASH COAL RECEIPT &amp; GCV DAT (3)'!$A$2:$V$154,5,0),0)</f>
        <v>0</v>
      </c>
      <c r="F182" s="13">
        <f>SUMIF('WASH COAL RECEIPT &amp; GCV DAT (3)'!$A$3:$A$154,'MASTER DATA FILE WASH COAL  (3)'!A182,'WASH COAL RECEIPT &amp; GCV DAT (3)'!$F$3:$F$154)</f>
        <v>0</v>
      </c>
      <c r="G182" s="13">
        <f>IFERROR(VLOOKUP(A182,'WASH COAL RECEIPT &amp; GCV DAT (3)'!$A$2:$V$154,7,0),0)</f>
        <v>0</v>
      </c>
      <c r="H182" s="13">
        <f>IFERROR(VLOOKUP(A182,'WASH COAL RECEIPT &amp; GCV DAT (3)'!$A$2:$V$154,8,0),0)</f>
        <v>0</v>
      </c>
      <c r="I182" s="13">
        <f>IFERROR(VLOOKUP(A182,'WASH COAL RECEIPT &amp; GCV DAT (3)'!$A$2:$V$154,9,0),0)</f>
        <v>0</v>
      </c>
      <c r="J182" s="13">
        <f>IFERROR(VLOOKUP(A182,'WASH COAL RECEIPT &amp; GCV DAT (3)'!$A$2:$V$154,10,0),0)</f>
        <v>0</v>
      </c>
      <c r="K182" s="15">
        <f>SUMIF('WASH COAL RECEIPT &amp; GCV DAT (3)'!$A$3:$A$1173,'MASTER DATA FILE WASH COAL  (3)'!A182,'WASH COAL RECEIPT &amp; GCV DAT (3)'!$K$3:$K$1173)</f>
        <v>0</v>
      </c>
      <c r="L182" s="15">
        <f>SUMIF('WASH COAL RECEIPT &amp; GCV DAT (3)'!$A$3:$A$1173,'MASTER DATA FILE WASH COAL  (3)'!A182,'WASH COAL RECEIPT &amp; GCV DAT (3)'!$L$3:$L$1173)</f>
        <v>0</v>
      </c>
      <c r="M182" s="15">
        <f t="shared" si="21"/>
        <v>0</v>
      </c>
      <c r="N182" s="67" t="e">
        <f t="shared" si="22"/>
        <v>#DIV/0!</v>
      </c>
      <c r="O182" s="15">
        <f>SUMIF('WASH COAL RECEIPT &amp; GCV DAT (3)'!$A$3:$A$154,'MASTER DATA FILE WASH COAL  (3)'!A182,'WASH COAL RECEIPT &amp; GCV DAT (3)'!$O$3:$O$154)</f>
        <v>0</v>
      </c>
      <c r="P182" s="15">
        <f t="shared" si="23"/>
        <v>0</v>
      </c>
      <c r="Q182" s="15">
        <f>SUMIF('WASH COAL RECEIPT &amp; GCV DAT (3)'!$A$3:$A$154,'MASTER DATA FILE WASH COAL  (3)'!A182,'WASH COAL RECEIPT &amp; GCV DAT (3)'!$Q$3:$Q$154)</f>
        <v>0</v>
      </c>
      <c r="R182" s="16">
        <f>SUMIF('WASH COAL RECEIPT &amp; GCV DAT (3)'!$A$3:$A$233,'MASTER DATA FILE WASH COAL  (3)'!A182,'WASH COAL RECEIPT &amp; GCV DAT (3)'!$R$3:$R$233)+IF(H182=$J$234,($K$234*K182),0)+IF(H182=$J$235,($K$235*K182),0)</f>
        <v>0</v>
      </c>
      <c r="S182" s="15" t="e">
        <f t="shared" si="24"/>
        <v>#DIV/0!</v>
      </c>
      <c r="T182" s="15">
        <f ca="1">SUMIF('WASH COAL RECEIPT &amp; GCV DAT (3)'!$A$3:$A$1173,'MASTER DATA FILE WASH COAL  (3)'!A182,'WASH COAL RECEIPT &amp; GCV DAT (3)'!$T$3:$T$154)</f>
        <v>0</v>
      </c>
      <c r="U182" s="15">
        <f t="shared" ca="1" si="25"/>
        <v>0</v>
      </c>
      <c r="V182" s="15">
        <f>SUMIF('WASH COAL RECEIPT &amp; GCV DAT (3)'!$A$3:$A$154,'MASTER DATA FILE WASH COAL  (3)'!A182,'WASH COAL RECEIPT &amp; GCV DAT (3)'!$V$3:$V$1173)</f>
        <v>0</v>
      </c>
      <c r="W182" s="15">
        <f t="shared" si="26"/>
        <v>0</v>
      </c>
      <c r="X182" s="13" t="e">
        <f t="shared" si="27"/>
        <v>#DIV/0!</v>
      </c>
      <c r="Y182" s="13"/>
      <c r="Z182" s="13"/>
      <c r="AH182">
        <v>15381308.9891</v>
      </c>
    </row>
    <row r="183" spans="1:34" customFormat="1" ht="15.6" x14ac:dyDescent="0.3">
      <c r="A183" s="71"/>
      <c r="B183" s="57">
        <f>SUMIF('WASH COAL RECEIPT &amp; GCV DAT (3)'!$A$3:$A$97,A183,'WASH COAL RECEIPT &amp; GCV DAT (3)'!$B$3:$B$97)</f>
        <v>0</v>
      </c>
      <c r="C183" s="13">
        <f>SUMIF('WASH COAL RECEIPT &amp; GCV DAT (3)'!$A$3:$A$97,A183,'WASH COAL RECEIPT &amp; GCV DAT (3)'!$C$3:$C$97)</f>
        <v>0</v>
      </c>
      <c r="D183" s="13">
        <f>IFERROR(VLOOKUP(A183,'WASH COAL RECEIPT &amp; GCV DAT (3)'!A144:V282,4,0),0)</f>
        <v>0</v>
      </c>
      <c r="E183" s="14">
        <f>IFERROR(VLOOKUP(A183,'WASH COAL RECEIPT &amp; GCV DAT (3)'!$A$2:$V$154,5,0),0)</f>
        <v>0</v>
      </c>
      <c r="F183" s="13">
        <f>SUMIF('WASH COAL RECEIPT &amp; GCV DAT (3)'!$A$3:$A$154,'MASTER DATA FILE WASH COAL  (3)'!A183,'WASH COAL RECEIPT &amp; GCV DAT (3)'!$F$3:$F$154)</f>
        <v>0</v>
      </c>
      <c r="G183" s="13">
        <f>IFERROR(VLOOKUP(A183,'WASH COAL RECEIPT &amp; GCV DAT (3)'!$A$2:$V$154,7,0),0)</f>
        <v>0</v>
      </c>
      <c r="H183" s="13">
        <f>IFERROR(VLOOKUP(A183,'WASH COAL RECEIPT &amp; GCV DAT (3)'!$A$2:$V$154,8,0),0)</f>
        <v>0</v>
      </c>
      <c r="I183" s="13">
        <f>IFERROR(VLOOKUP(A183,'WASH COAL RECEIPT &amp; GCV DAT (3)'!$A$2:$V$154,9,0),0)</f>
        <v>0</v>
      </c>
      <c r="J183" s="13">
        <f>IFERROR(VLOOKUP(A183,'WASH COAL RECEIPT &amp; GCV DAT (3)'!$A$2:$V$154,10,0),0)</f>
        <v>0</v>
      </c>
      <c r="K183" s="15">
        <f>SUMIF('WASH COAL RECEIPT &amp; GCV DAT (3)'!$A$3:$A$1173,'MASTER DATA FILE WASH COAL  (3)'!A183,'WASH COAL RECEIPT &amp; GCV DAT (3)'!$K$3:$K$1173)</f>
        <v>0</v>
      </c>
      <c r="L183" s="15">
        <f>SUMIF('WASH COAL RECEIPT &amp; GCV DAT (3)'!$A$3:$A$1173,'MASTER DATA FILE WASH COAL  (3)'!A183,'WASH COAL RECEIPT &amp; GCV DAT (3)'!$L$3:$L$1173)</f>
        <v>0</v>
      </c>
      <c r="M183" s="15">
        <f t="shared" si="21"/>
        <v>0</v>
      </c>
      <c r="N183" s="67" t="e">
        <f t="shared" si="22"/>
        <v>#DIV/0!</v>
      </c>
      <c r="O183" s="15">
        <f>SUMIF('WASH COAL RECEIPT &amp; GCV DAT (3)'!$A$3:$A$154,'MASTER DATA FILE WASH COAL  (3)'!A183,'WASH COAL RECEIPT &amp; GCV DAT (3)'!$O$3:$O$154)</f>
        <v>0</v>
      </c>
      <c r="P183" s="15">
        <f t="shared" si="23"/>
        <v>0</v>
      </c>
      <c r="Q183" s="15">
        <f>SUMIF('WASH COAL RECEIPT &amp; GCV DAT (3)'!$A$3:$A$154,'MASTER DATA FILE WASH COAL  (3)'!A183,'WASH COAL RECEIPT &amp; GCV DAT (3)'!$Q$3:$Q$154)</f>
        <v>0</v>
      </c>
      <c r="R183" s="16">
        <f>SUMIF('WASH COAL RECEIPT &amp; GCV DAT (3)'!$A$3:$A$233,'MASTER DATA FILE WASH COAL  (3)'!A183,'WASH COAL RECEIPT &amp; GCV DAT (3)'!$R$3:$R$233)+IF(H183=$J$234,($K$234*K183),0)+IF(H183=$J$235,($K$235*K183),0)</f>
        <v>0</v>
      </c>
      <c r="S183" s="15" t="e">
        <f t="shared" si="24"/>
        <v>#DIV/0!</v>
      </c>
      <c r="T183" s="15">
        <f ca="1">SUMIF('WASH COAL RECEIPT &amp; GCV DAT (3)'!$A$3:$A$1173,'MASTER DATA FILE WASH COAL  (3)'!A183,'WASH COAL RECEIPT &amp; GCV DAT (3)'!$T$3:$T$154)</f>
        <v>0</v>
      </c>
      <c r="U183" s="15">
        <f t="shared" ca="1" si="25"/>
        <v>0</v>
      </c>
      <c r="V183" s="15">
        <f>SUMIF('WASH COAL RECEIPT &amp; GCV DAT (3)'!$A$3:$A$154,'MASTER DATA FILE WASH COAL  (3)'!A183,'WASH COAL RECEIPT &amp; GCV DAT (3)'!$V$3:$V$1173)</f>
        <v>0</v>
      </c>
      <c r="W183" s="15">
        <f t="shared" si="26"/>
        <v>0</v>
      </c>
      <c r="X183" s="13" t="e">
        <f t="shared" si="27"/>
        <v>#DIV/0!</v>
      </c>
      <c r="Y183" s="13"/>
      <c r="Z183" s="13"/>
      <c r="AH183">
        <v>15065669.692</v>
      </c>
    </row>
    <row r="184" spans="1:34" customFormat="1" ht="15.6" x14ac:dyDescent="0.3">
      <c r="A184" s="71"/>
      <c r="B184" s="57">
        <f>SUMIF('WASH COAL RECEIPT &amp; GCV DAT (3)'!$A$3:$A$97,A184,'WASH COAL RECEIPT &amp; GCV DAT (3)'!$B$3:$B$97)</f>
        <v>0</v>
      </c>
      <c r="C184" s="13">
        <f>SUMIF('WASH COAL RECEIPT &amp; GCV DAT (3)'!$A$3:$A$97,A184,'WASH COAL RECEIPT &amp; GCV DAT (3)'!$C$3:$C$97)</f>
        <v>0</v>
      </c>
      <c r="D184" s="13">
        <f>IFERROR(VLOOKUP(A184,'WASH COAL RECEIPT &amp; GCV DAT (3)'!A144:V283,4,0),0)</f>
        <v>0</v>
      </c>
      <c r="E184" s="14">
        <f>IFERROR(VLOOKUP(A184,'WASH COAL RECEIPT &amp; GCV DAT (3)'!$A$2:$V$154,5,0),0)</f>
        <v>0</v>
      </c>
      <c r="F184" s="13">
        <f>SUMIF('WASH COAL RECEIPT &amp; GCV DAT (3)'!$A$3:$A$154,'MASTER DATA FILE WASH COAL  (3)'!A184,'WASH COAL RECEIPT &amp; GCV DAT (3)'!$F$3:$F$154)</f>
        <v>0</v>
      </c>
      <c r="G184" s="13">
        <f>IFERROR(VLOOKUP(A184,'WASH COAL RECEIPT &amp; GCV DAT (3)'!$A$2:$V$154,7,0),0)</f>
        <v>0</v>
      </c>
      <c r="H184" s="13">
        <f>IFERROR(VLOOKUP(A184,'WASH COAL RECEIPT &amp; GCV DAT (3)'!$A$2:$V$154,8,0),0)</f>
        <v>0</v>
      </c>
      <c r="I184" s="13">
        <f>IFERROR(VLOOKUP(A184,'WASH COAL RECEIPT &amp; GCV DAT (3)'!$A$2:$V$154,9,0),0)</f>
        <v>0</v>
      </c>
      <c r="J184" s="13">
        <f>IFERROR(VLOOKUP(A184,'WASH COAL RECEIPT &amp; GCV DAT (3)'!$A$2:$V$154,10,0),0)</f>
        <v>0</v>
      </c>
      <c r="K184" s="15">
        <f>SUMIF('WASH COAL RECEIPT &amp; GCV DAT (3)'!$A$3:$A$1173,'MASTER DATA FILE WASH COAL  (3)'!A184,'WASH COAL RECEIPT &amp; GCV DAT (3)'!$K$3:$K$1173)</f>
        <v>0</v>
      </c>
      <c r="L184" s="15">
        <f>SUMIF('WASH COAL RECEIPT &amp; GCV DAT (3)'!$A$3:$A$1173,'MASTER DATA FILE WASH COAL  (3)'!A184,'WASH COAL RECEIPT &amp; GCV DAT (3)'!$L$3:$L$1173)</f>
        <v>0</v>
      </c>
      <c r="M184" s="15">
        <f t="shared" si="21"/>
        <v>0</v>
      </c>
      <c r="N184" s="67" t="e">
        <f t="shared" si="22"/>
        <v>#DIV/0!</v>
      </c>
      <c r="O184" s="15">
        <f>SUMIF('WASH COAL RECEIPT &amp; GCV DAT (3)'!$A$3:$A$154,'MASTER DATA FILE WASH COAL  (3)'!A184,'WASH COAL RECEIPT &amp; GCV DAT (3)'!$O$3:$O$154)</f>
        <v>0</v>
      </c>
      <c r="P184" s="15">
        <f t="shared" si="23"/>
        <v>0</v>
      </c>
      <c r="Q184" s="15">
        <f>SUMIF('WASH COAL RECEIPT &amp; GCV DAT (3)'!$A$3:$A$154,'MASTER DATA FILE WASH COAL  (3)'!A184,'WASH COAL RECEIPT &amp; GCV DAT (3)'!$Q$3:$Q$154)</f>
        <v>0</v>
      </c>
      <c r="R184" s="16">
        <f>SUMIF('WASH COAL RECEIPT &amp; GCV DAT (3)'!$A$3:$A$233,'MASTER DATA FILE WASH COAL  (3)'!A184,'WASH COAL RECEIPT &amp; GCV DAT (3)'!$R$3:$R$233)+IF(H184=$J$234,($K$234*K184),0)+IF(H184=$J$235,($K$235*K184),0)</f>
        <v>0</v>
      </c>
      <c r="S184" s="15" t="e">
        <f t="shared" si="24"/>
        <v>#DIV/0!</v>
      </c>
      <c r="T184" s="15">
        <f ca="1">SUMIF('WASH COAL RECEIPT &amp; GCV DAT (3)'!$A$3:$A$1173,'MASTER DATA FILE WASH COAL  (3)'!A184,'WASH COAL RECEIPT &amp; GCV DAT (3)'!$T$3:$T$154)</f>
        <v>0</v>
      </c>
      <c r="U184" s="15">
        <f t="shared" ca="1" si="25"/>
        <v>0</v>
      </c>
      <c r="V184" s="15">
        <f>SUMIF('WASH COAL RECEIPT &amp; GCV DAT (3)'!$A$3:$A$154,'MASTER DATA FILE WASH COAL  (3)'!A184,'WASH COAL RECEIPT &amp; GCV DAT (3)'!$V$3:$V$1173)</f>
        <v>0</v>
      </c>
      <c r="W184" s="15">
        <f t="shared" si="26"/>
        <v>0</v>
      </c>
      <c r="X184" s="13" t="e">
        <f t="shared" si="27"/>
        <v>#DIV/0!</v>
      </c>
      <c r="Y184" s="13"/>
      <c r="Z184" s="13"/>
      <c r="AH184">
        <v>15522513.126249999</v>
      </c>
    </row>
    <row r="185" spans="1:34" customFormat="1" ht="15.6" x14ac:dyDescent="0.3">
      <c r="A185" s="71"/>
      <c r="B185" s="57">
        <f>SUMIF('WASH COAL RECEIPT &amp; GCV DAT (3)'!$A$3:$A$97,A185,'WASH COAL RECEIPT &amp; GCV DAT (3)'!$B$3:$B$97)</f>
        <v>0</v>
      </c>
      <c r="C185" s="13">
        <f>SUMIF('WASH COAL RECEIPT &amp; GCV DAT (3)'!$A$3:$A$97,A185,'WASH COAL RECEIPT &amp; GCV DAT (3)'!$C$3:$C$97)</f>
        <v>0</v>
      </c>
      <c r="D185" s="13">
        <f>IFERROR(VLOOKUP(A185,'WASH COAL RECEIPT &amp; GCV DAT (3)'!A144:V284,4,0),0)</f>
        <v>0</v>
      </c>
      <c r="E185" s="14">
        <f>IFERROR(VLOOKUP(A185,'WASH COAL RECEIPT &amp; GCV DAT (3)'!$A$2:$V$154,5,0),0)</f>
        <v>0</v>
      </c>
      <c r="F185" s="13">
        <f>SUMIF('WASH COAL RECEIPT &amp; GCV DAT (3)'!$A$3:$A$154,'MASTER DATA FILE WASH COAL  (3)'!A185,'WASH COAL RECEIPT &amp; GCV DAT (3)'!$F$3:$F$154)</f>
        <v>0</v>
      </c>
      <c r="G185" s="13">
        <f>IFERROR(VLOOKUP(A185,'WASH COAL RECEIPT &amp; GCV DAT (3)'!$A$2:$V$154,7,0),0)</f>
        <v>0</v>
      </c>
      <c r="H185" s="13">
        <f>IFERROR(VLOOKUP(A185,'WASH COAL RECEIPT &amp; GCV DAT (3)'!$A$2:$V$154,8,0),0)</f>
        <v>0</v>
      </c>
      <c r="I185" s="13">
        <f>IFERROR(VLOOKUP(A185,'WASH COAL RECEIPT &amp; GCV DAT (3)'!$A$2:$V$154,9,0),0)</f>
        <v>0</v>
      </c>
      <c r="J185" s="13">
        <f>IFERROR(VLOOKUP(A185,'WASH COAL RECEIPT &amp; GCV DAT (3)'!$A$2:$V$154,10,0),0)</f>
        <v>0</v>
      </c>
      <c r="K185" s="15">
        <f>SUMIF('WASH COAL RECEIPT &amp; GCV DAT (3)'!$A$3:$A$1173,'MASTER DATA FILE WASH COAL  (3)'!A185,'WASH COAL RECEIPT &amp; GCV DAT (3)'!$K$3:$K$1173)</f>
        <v>0</v>
      </c>
      <c r="L185" s="15">
        <f>SUMIF('WASH COAL RECEIPT &amp; GCV DAT (3)'!$A$3:$A$1173,'MASTER DATA FILE WASH COAL  (3)'!A185,'WASH COAL RECEIPT &amp; GCV DAT (3)'!$L$3:$L$1173)</f>
        <v>0</v>
      </c>
      <c r="M185" s="15">
        <f t="shared" si="21"/>
        <v>0</v>
      </c>
      <c r="N185" s="67" t="e">
        <f t="shared" si="22"/>
        <v>#DIV/0!</v>
      </c>
      <c r="O185" s="15">
        <f>SUMIF('WASH COAL RECEIPT &amp; GCV DAT (3)'!$A$3:$A$154,'MASTER DATA FILE WASH COAL  (3)'!A185,'WASH COAL RECEIPT &amp; GCV DAT (3)'!$O$3:$O$154)</f>
        <v>0</v>
      </c>
      <c r="P185" s="15">
        <f t="shared" si="23"/>
        <v>0</v>
      </c>
      <c r="Q185" s="15">
        <f>SUMIF('WASH COAL RECEIPT &amp; GCV DAT (3)'!$A$3:$A$154,'MASTER DATA FILE WASH COAL  (3)'!A185,'WASH COAL RECEIPT &amp; GCV DAT (3)'!$Q$3:$Q$154)</f>
        <v>0</v>
      </c>
      <c r="R185" s="16">
        <f>SUMIF('WASH COAL RECEIPT &amp; GCV DAT (3)'!$A$3:$A$233,'MASTER DATA FILE WASH COAL  (3)'!A185,'WASH COAL RECEIPT &amp; GCV DAT (3)'!$R$3:$R$233)+IF(H185=$J$234,($K$234*K185),0)+IF(H185=$J$235,($K$235*K185),0)</f>
        <v>0</v>
      </c>
      <c r="S185" s="15" t="e">
        <f t="shared" si="24"/>
        <v>#DIV/0!</v>
      </c>
      <c r="T185" s="15">
        <f ca="1">SUMIF('WASH COAL RECEIPT &amp; GCV DAT (3)'!$A$3:$A$1173,'MASTER DATA FILE WASH COAL  (3)'!A185,'WASH COAL RECEIPT &amp; GCV DAT (3)'!$T$3:$T$154)</f>
        <v>0</v>
      </c>
      <c r="U185" s="15">
        <f t="shared" ca="1" si="25"/>
        <v>0</v>
      </c>
      <c r="V185" s="15">
        <f>SUMIF('WASH COAL RECEIPT &amp; GCV DAT (3)'!$A$3:$A$154,'MASTER DATA FILE WASH COAL  (3)'!A185,'WASH COAL RECEIPT &amp; GCV DAT (3)'!$V$3:$V$1173)</f>
        <v>0</v>
      </c>
      <c r="W185" s="15">
        <f t="shared" si="26"/>
        <v>0</v>
      </c>
      <c r="X185" s="13" t="e">
        <f t="shared" si="27"/>
        <v>#DIV/0!</v>
      </c>
      <c r="Y185" s="13"/>
      <c r="Z185" s="13"/>
      <c r="AH185">
        <v>14783196.226</v>
      </c>
    </row>
    <row r="186" spans="1:34" customFormat="1" ht="15.6" x14ac:dyDescent="0.3">
      <c r="A186" s="71"/>
      <c r="B186" s="57">
        <f>SUMIF('WASH COAL RECEIPT &amp; GCV DAT (3)'!$A$3:$A$97,A186,'WASH COAL RECEIPT &amp; GCV DAT (3)'!$B$3:$B$97)</f>
        <v>0</v>
      </c>
      <c r="C186" s="13">
        <f>SUMIF('WASH COAL RECEIPT &amp; GCV DAT (3)'!$A$3:$A$97,A186,'WASH COAL RECEIPT &amp; GCV DAT (3)'!$C$3:$C$97)</f>
        <v>0</v>
      </c>
      <c r="D186" s="13">
        <f>IFERROR(VLOOKUP(A186,'WASH COAL RECEIPT &amp; GCV DAT (3)'!A144:V285,4,0),0)</f>
        <v>0</v>
      </c>
      <c r="E186" s="14">
        <f>IFERROR(VLOOKUP(A186,'WASH COAL RECEIPT &amp; GCV DAT (3)'!$A$2:$V$154,5,0),0)</f>
        <v>0</v>
      </c>
      <c r="F186" s="13">
        <f>SUMIF('WASH COAL RECEIPT &amp; GCV DAT (3)'!$A$3:$A$154,'MASTER DATA FILE WASH COAL  (3)'!A186,'WASH COAL RECEIPT &amp; GCV DAT (3)'!$F$3:$F$154)</f>
        <v>0</v>
      </c>
      <c r="G186" s="13">
        <f>IFERROR(VLOOKUP(A186,'WASH COAL RECEIPT &amp; GCV DAT (3)'!$A$2:$V$154,7,0),0)</f>
        <v>0</v>
      </c>
      <c r="H186" s="13">
        <f>IFERROR(VLOOKUP(A186,'WASH COAL RECEIPT &amp; GCV DAT (3)'!$A$2:$V$154,8,0),0)</f>
        <v>0</v>
      </c>
      <c r="I186" s="13">
        <f>IFERROR(VLOOKUP(A186,'WASH COAL RECEIPT &amp; GCV DAT (3)'!$A$2:$V$154,9,0),0)</f>
        <v>0</v>
      </c>
      <c r="J186" s="13">
        <f>IFERROR(VLOOKUP(A186,'WASH COAL RECEIPT &amp; GCV DAT (3)'!$A$2:$V$154,10,0),0)</f>
        <v>0</v>
      </c>
      <c r="K186" s="15">
        <f>SUMIF('WASH COAL RECEIPT &amp; GCV DAT (3)'!$A$3:$A$1173,'MASTER DATA FILE WASH COAL  (3)'!A186,'WASH COAL RECEIPT &amp; GCV DAT (3)'!$K$3:$K$1173)</f>
        <v>0</v>
      </c>
      <c r="L186" s="15">
        <f>SUMIF('WASH COAL RECEIPT &amp; GCV DAT (3)'!$A$3:$A$1173,'MASTER DATA FILE WASH COAL  (3)'!A186,'WASH COAL RECEIPT &amp; GCV DAT (3)'!$L$3:$L$1173)</f>
        <v>0</v>
      </c>
      <c r="M186" s="15">
        <f t="shared" si="21"/>
        <v>0</v>
      </c>
      <c r="N186" s="67" t="e">
        <f t="shared" si="22"/>
        <v>#DIV/0!</v>
      </c>
      <c r="O186" s="15">
        <f>SUMIF('WASH COAL RECEIPT &amp; GCV DAT (3)'!$A$3:$A$154,'MASTER DATA FILE WASH COAL  (3)'!A186,'WASH COAL RECEIPT &amp; GCV DAT (3)'!$O$3:$O$154)</f>
        <v>0</v>
      </c>
      <c r="P186" s="15">
        <f t="shared" si="23"/>
        <v>0</v>
      </c>
      <c r="Q186" s="15">
        <f>SUMIF('WASH COAL RECEIPT &amp; GCV DAT (3)'!$A$3:$A$154,'MASTER DATA FILE WASH COAL  (3)'!A186,'WASH COAL RECEIPT &amp; GCV DAT (3)'!$Q$3:$Q$154)</f>
        <v>0</v>
      </c>
      <c r="R186" s="16">
        <f>SUMIF('WASH COAL RECEIPT &amp; GCV DAT (3)'!$A$3:$A$233,'MASTER DATA FILE WASH COAL  (3)'!A186,'WASH COAL RECEIPT &amp; GCV DAT (3)'!$R$3:$R$233)+IF(H186=$J$234,($K$234*K186),0)+IF(H186=$J$235,($K$235*K186),0)</f>
        <v>0</v>
      </c>
      <c r="S186" s="15" t="e">
        <f t="shared" si="24"/>
        <v>#DIV/0!</v>
      </c>
      <c r="T186" s="15">
        <f ca="1">SUMIF('WASH COAL RECEIPT &amp; GCV DAT (3)'!$A$3:$A$1173,'MASTER DATA FILE WASH COAL  (3)'!A186,'WASH COAL RECEIPT &amp; GCV DAT (3)'!$T$3:$T$154)</f>
        <v>0</v>
      </c>
      <c r="U186" s="15">
        <f t="shared" ca="1" si="25"/>
        <v>0</v>
      </c>
      <c r="V186" s="15">
        <f>SUMIF('WASH COAL RECEIPT &amp; GCV DAT (3)'!$A$3:$A$154,'MASTER DATA FILE WASH COAL  (3)'!A186,'WASH COAL RECEIPT &amp; GCV DAT (3)'!$V$3:$V$1173)</f>
        <v>0</v>
      </c>
      <c r="W186" s="15">
        <f t="shared" si="26"/>
        <v>0</v>
      </c>
      <c r="X186" s="13" t="e">
        <f t="shared" si="27"/>
        <v>#DIV/0!</v>
      </c>
      <c r="Y186" s="13"/>
      <c r="Z186" s="13"/>
      <c r="AH186">
        <v>16089415.191624999</v>
      </c>
    </row>
    <row r="187" spans="1:34" customFormat="1" ht="15.6" x14ac:dyDescent="0.3">
      <c r="A187" s="71"/>
      <c r="B187" s="57">
        <f>SUMIF('WASH COAL RECEIPT &amp; GCV DAT (3)'!$A$3:$A$97,A187,'WASH COAL RECEIPT &amp; GCV DAT (3)'!$B$3:$B$97)</f>
        <v>0</v>
      </c>
      <c r="C187" s="13">
        <f>SUMIF('WASH COAL RECEIPT &amp; GCV DAT (3)'!$A$3:$A$97,A187,'WASH COAL RECEIPT &amp; GCV DAT (3)'!$C$3:$C$97)</f>
        <v>0</v>
      </c>
      <c r="D187" s="13">
        <f>IFERROR(VLOOKUP(A187,'WASH COAL RECEIPT &amp; GCV DAT (3)'!A144:V286,4,0),0)</f>
        <v>0</v>
      </c>
      <c r="E187" s="14">
        <f>IFERROR(VLOOKUP(A187,'WASH COAL RECEIPT &amp; GCV DAT (3)'!$A$2:$V$154,5,0),0)</f>
        <v>0</v>
      </c>
      <c r="F187" s="13">
        <f>SUMIF('WASH COAL RECEIPT &amp; GCV DAT (3)'!$A$3:$A$154,'MASTER DATA FILE WASH COAL  (3)'!A187,'WASH COAL RECEIPT &amp; GCV DAT (3)'!$F$3:$F$154)</f>
        <v>0</v>
      </c>
      <c r="G187" s="13">
        <f>IFERROR(VLOOKUP(A187,'WASH COAL RECEIPT &amp; GCV DAT (3)'!$A$2:$V$154,7,0),0)</f>
        <v>0</v>
      </c>
      <c r="H187" s="13">
        <f>IFERROR(VLOOKUP(A187,'WASH COAL RECEIPT &amp; GCV DAT (3)'!$A$2:$V$154,8,0),0)</f>
        <v>0</v>
      </c>
      <c r="I187" s="13">
        <f>IFERROR(VLOOKUP(A187,'WASH COAL RECEIPT &amp; GCV DAT (3)'!$A$2:$V$154,9,0),0)</f>
        <v>0</v>
      </c>
      <c r="J187" s="13">
        <f>IFERROR(VLOOKUP(A187,'WASH COAL RECEIPT &amp; GCV DAT (3)'!$A$2:$V$154,10,0),0)</f>
        <v>0</v>
      </c>
      <c r="K187" s="15">
        <f>SUMIF('WASH COAL RECEIPT &amp; GCV DAT (3)'!$A$3:$A$1173,'MASTER DATA FILE WASH COAL  (3)'!A187,'WASH COAL RECEIPT &amp; GCV DAT (3)'!$K$3:$K$1173)</f>
        <v>0</v>
      </c>
      <c r="L187" s="15">
        <f>SUMIF('WASH COAL RECEIPT &amp; GCV DAT (3)'!$A$3:$A$1173,'MASTER DATA FILE WASH COAL  (3)'!A187,'WASH COAL RECEIPT &amp; GCV DAT (3)'!$L$3:$L$1173)</f>
        <v>0</v>
      </c>
      <c r="M187" s="15">
        <f t="shared" si="21"/>
        <v>0</v>
      </c>
      <c r="N187" s="67" t="e">
        <f t="shared" si="22"/>
        <v>#DIV/0!</v>
      </c>
      <c r="O187" s="15">
        <f>SUMIF('WASH COAL RECEIPT &amp; GCV DAT (3)'!$A$3:$A$154,'MASTER DATA FILE WASH COAL  (3)'!A187,'WASH COAL RECEIPT &amp; GCV DAT (3)'!$O$3:$O$154)</f>
        <v>0</v>
      </c>
      <c r="P187" s="15">
        <f t="shared" si="23"/>
        <v>0</v>
      </c>
      <c r="Q187" s="15">
        <f>SUMIF('WASH COAL RECEIPT &amp; GCV DAT (3)'!$A$3:$A$154,'MASTER DATA FILE WASH COAL  (3)'!A187,'WASH COAL RECEIPT &amp; GCV DAT (3)'!$Q$3:$Q$154)</f>
        <v>0</v>
      </c>
      <c r="R187" s="16">
        <f>SUMIF('WASH COAL RECEIPT &amp; GCV DAT (3)'!$A$3:$A$233,'MASTER DATA FILE WASH COAL  (3)'!A187,'WASH COAL RECEIPT &amp; GCV DAT (3)'!$R$3:$R$233)+IF(H187=$J$234,($K$234*K187),0)+IF(H187=$J$235,($K$235*K187),0)</f>
        <v>0</v>
      </c>
      <c r="S187" s="15" t="e">
        <f t="shared" si="24"/>
        <v>#DIV/0!</v>
      </c>
      <c r="T187" s="15">
        <f ca="1">SUMIF('WASH COAL RECEIPT &amp; GCV DAT (3)'!$A$3:$A$1173,'MASTER DATA FILE WASH COAL  (3)'!A187,'WASH COAL RECEIPT &amp; GCV DAT (3)'!$T$3:$T$154)</f>
        <v>0</v>
      </c>
      <c r="U187" s="15">
        <f t="shared" ca="1" si="25"/>
        <v>0</v>
      </c>
      <c r="V187" s="15">
        <f>SUMIF('WASH COAL RECEIPT &amp; GCV DAT (3)'!$A$3:$A$154,'MASTER DATA FILE WASH COAL  (3)'!A187,'WASH COAL RECEIPT &amp; GCV DAT (3)'!$V$3:$V$1173)</f>
        <v>0</v>
      </c>
      <c r="W187" s="15">
        <f t="shared" si="26"/>
        <v>0</v>
      </c>
      <c r="X187" s="13" t="e">
        <f t="shared" si="27"/>
        <v>#DIV/0!</v>
      </c>
      <c r="Y187" s="13"/>
      <c r="Z187" s="13"/>
      <c r="AH187">
        <v>14143514.858749999</v>
      </c>
    </row>
    <row r="188" spans="1:34" customFormat="1" ht="15.6" x14ac:dyDescent="0.3">
      <c r="A188" s="71"/>
      <c r="B188" s="57">
        <f>SUMIF('WASH COAL RECEIPT &amp; GCV DAT (3)'!$A$3:$A$97,A188,'WASH COAL RECEIPT &amp; GCV DAT (3)'!$B$3:$B$97)</f>
        <v>0</v>
      </c>
      <c r="C188" s="13">
        <f>SUMIF('WASH COAL RECEIPT &amp; GCV DAT (3)'!$A$3:$A$97,A188,'WASH COAL RECEIPT &amp; GCV DAT (3)'!$C$3:$C$97)</f>
        <v>0</v>
      </c>
      <c r="D188" s="13">
        <f>IFERROR(VLOOKUP(A188,'WASH COAL RECEIPT &amp; GCV DAT (3)'!A144:V287,4,0),0)</f>
        <v>0</v>
      </c>
      <c r="E188" s="14">
        <f>IFERROR(VLOOKUP(A188,'WASH COAL RECEIPT &amp; GCV DAT (3)'!$A$2:$V$154,5,0),0)</f>
        <v>0</v>
      </c>
      <c r="F188" s="13">
        <f>SUMIF('WASH COAL RECEIPT &amp; GCV DAT (3)'!$A$3:$A$154,'MASTER DATA FILE WASH COAL  (3)'!A188,'WASH COAL RECEIPT &amp; GCV DAT (3)'!$F$3:$F$154)</f>
        <v>0</v>
      </c>
      <c r="G188" s="13">
        <f>IFERROR(VLOOKUP(A188,'WASH COAL RECEIPT &amp; GCV DAT (3)'!$A$2:$V$154,7,0),0)</f>
        <v>0</v>
      </c>
      <c r="H188" s="13">
        <f>IFERROR(VLOOKUP(A188,'WASH COAL RECEIPT &amp; GCV DAT (3)'!$A$2:$V$154,8,0),0)</f>
        <v>0</v>
      </c>
      <c r="I188" s="13">
        <f>IFERROR(VLOOKUP(A188,'WASH COAL RECEIPT &amp; GCV DAT (3)'!$A$2:$V$154,9,0),0)</f>
        <v>0</v>
      </c>
      <c r="J188" s="13">
        <f>IFERROR(VLOOKUP(A188,'WASH COAL RECEIPT &amp; GCV DAT (3)'!$A$2:$V$154,10,0),0)</f>
        <v>0</v>
      </c>
      <c r="K188" s="15">
        <f>SUMIF('WASH COAL RECEIPT &amp; GCV DAT (3)'!$A$3:$A$1173,'MASTER DATA FILE WASH COAL  (3)'!A188,'WASH COAL RECEIPT &amp; GCV DAT (3)'!$K$3:$K$1173)</f>
        <v>0</v>
      </c>
      <c r="L188" s="15">
        <f>SUMIF('WASH COAL RECEIPT &amp; GCV DAT (3)'!$A$3:$A$1173,'MASTER DATA FILE WASH COAL  (3)'!A188,'WASH COAL RECEIPT &amp; GCV DAT (3)'!$L$3:$L$1173)</f>
        <v>0</v>
      </c>
      <c r="M188" s="15">
        <f t="shared" si="21"/>
        <v>0</v>
      </c>
      <c r="N188" s="67" t="e">
        <f t="shared" si="22"/>
        <v>#DIV/0!</v>
      </c>
      <c r="O188" s="15">
        <f>SUMIF('WASH COAL RECEIPT &amp; GCV DAT (3)'!$A$3:$A$154,'MASTER DATA FILE WASH COAL  (3)'!A188,'WASH COAL RECEIPT &amp; GCV DAT (3)'!$O$3:$O$154)</f>
        <v>0</v>
      </c>
      <c r="P188" s="15">
        <f t="shared" si="23"/>
        <v>0</v>
      </c>
      <c r="Q188" s="15">
        <f>SUMIF('WASH COAL RECEIPT &amp; GCV DAT (3)'!$A$3:$A$154,'MASTER DATA FILE WASH COAL  (3)'!A188,'WASH COAL RECEIPT &amp; GCV DAT (3)'!$Q$3:$Q$154)</f>
        <v>0</v>
      </c>
      <c r="R188" s="16">
        <f>SUMIF('WASH COAL RECEIPT &amp; GCV DAT (3)'!$A$3:$A$233,'MASTER DATA FILE WASH COAL  (3)'!A188,'WASH COAL RECEIPT &amp; GCV DAT (3)'!$R$3:$R$233)+IF(H188=$J$234,($K$234*K188),0)+IF(H188=$J$235,($K$235*K188),0)</f>
        <v>0</v>
      </c>
      <c r="S188" s="15" t="e">
        <f t="shared" si="24"/>
        <v>#DIV/0!</v>
      </c>
      <c r="T188" s="15">
        <f ca="1">SUMIF('WASH COAL RECEIPT &amp; GCV DAT (3)'!$A$3:$A$1173,'MASTER DATA FILE WASH COAL  (3)'!A188,'WASH COAL RECEIPT &amp; GCV DAT (3)'!$T$3:$T$154)</f>
        <v>0</v>
      </c>
      <c r="U188" s="15">
        <f t="shared" ca="1" si="25"/>
        <v>0</v>
      </c>
      <c r="V188" s="15">
        <f>SUMIF('WASH COAL RECEIPT &amp; GCV DAT (3)'!$A$3:$A$154,'MASTER DATA FILE WASH COAL  (3)'!A188,'WASH COAL RECEIPT &amp; GCV DAT (3)'!$V$3:$V$1173)</f>
        <v>0</v>
      </c>
      <c r="W188" s="15">
        <f t="shared" si="26"/>
        <v>0</v>
      </c>
      <c r="X188" s="13" t="e">
        <f t="shared" si="27"/>
        <v>#DIV/0!</v>
      </c>
      <c r="Y188" s="13"/>
      <c r="Z188" s="13"/>
      <c r="AH188">
        <v>15495112.166999998</v>
      </c>
    </row>
    <row r="189" spans="1:34" customFormat="1" ht="15.6" x14ac:dyDescent="0.3">
      <c r="A189" s="71"/>
      <c r="B189" s="57">
        <f>SUMIF('WASH COAL RECEIPT &amp; GCV DAT (3)'!$A$3:$A$97,A189,'WASH COAL RECEIPT &amp; GCV DAT (3)'!$B$3:$B$97)</f>
        <v>0</v>
      </c>
      <c r="C189" s="13">
        <f>SUMIF('WASH COAL RECEIPT &amp; GCV DAT (3)'!$A$3:$A$97,A189,'WASH COAL RECEIPT &amp; GCV DAT (3)'!$C$3:$C$97)</f>
        <v>0</v>
      </c>
      <c r="D189" s="13">
        <f>IFERROR(VLOOKUP(A189,'WASH COAL RECEIPT &amp; GCV DAT (3)'!A145:V288,4,0),0)</f>
        <v>0</v>
      </c>
      <c r="E189" s="14">
        <f>IFERROR(VLOOKUP(A189,'WASH COAL RECEIPT &amp; GCV DAT (3)'!$A$2:$V$154,5,0),0)</f>
        <v>0</v>
      </c>
      <c r="F189" s="13">
        <f>SUMIF('WASH COAL RECEIPT &amp; GCV DAT (3)'!$A$3:$A$154,'MASTER DATA FILE WASH COAL  (3)'!A189,'WASH COAL RECEIPT &amp; GCV DAT (3)'!$F$3:$F$154)</f>
        <v>0</v>
      </c>
      <c r="G189" s="13">
        <f>IFERROR(VLOOKUP(A189,'WASH COAL RECEIPT &amp; GCV DAT (3)'!$A$2:$V$154,7,0),0)</f>
        <v>0</v>
      </c>
      <c r="H189" s="13">
        <f>IFERROR(VLOOKUP(A189,'WASH COAL RECEIPT &amp; GCV DAT (3)'!$A$2:$V$154,8,0),0)</f>
        <v>0</v>
      </c>
      <c r="I189" s="13">
        <f>IFERROR(VLOOKUP(A189,'WASH COAL RECEIPT &amp; GCV DAT (3)'!$A$2:$V$154,9,0),0)</f>
        <v>0</v>
      </c>
      <c r="J189" s="13">
        <f>IFERROR(VLOOKUP(A189,'WASH COAL RECEIPT &amp; GCV DAT (3)'!$A$2:$V$154,10,0),0)</f>
        <v>0</v>
      </c>
      <c r="K189" s="15">
        <f>SUMIF('WASH COAL RECEIPT &amp; GCV DAT (3)'!$A$3:$A$1173,'MASTER DATA FILE WASH COAL  (3)'!A189,'WASH COAL RECEIPT &amp; GCV DAT (3)'!$K$3:$K$1173)</f>
        <v>0</v>
      </c>
      <c r="L189" s="15">
        <f>SUMIF('WASH COAL RECEIPT &amp; GCV DAT (3)'!$A$3:$A$1173,'MASTER DATA FILE WASH COAL  (3)'!A189,'WASH COAL RECEIPT &amp; GCV DAT (3)'!$L$3:$L$1173)</f>
        <v>0</v>
      </c>
      <c r="M189" s="15">
        <f t="shared" si="21"/>
        <v>0</v>
      </c>
      <c r="N189" s="67" t="e">
        <f t="shared" si="22"/>
        <v>#DIV/0!</v>
      </c>
      <c r="O189" s="15">
        <f>SUMIF('WASH COAL RECEIPT &amp; GCV DAT (3)'!$A$3:$A$154,'MASTER DATA FILE WASH COAL  (3)'!A189,'WASH COAL RECEIPT &amp; GCV DAT (3)'!$O$3:$O$154)</f>
        <v>0</v>
      </c>
      <c r="P189" s="15">
        <f t="shared" si="23"/>
        <v>0</v>
      </c>
      <c r="Q189" s="15">
        <f>SUMIF('WASH COAL RECEIPT &amp; GCV DAT (3)'!$A$3:$A$154,'MASTER DATA FILE WASH COAL  (3)'!A189,'WASH COAL RECEIPT &amp; GCV DAT (3)'!$Q$3:$Q$154)</f>
        <v>0</v>
      </c>
      <c r="R189" s="16">
        <f>SUMIF('WASH COAL RECEIPT &amp; GCV DAT (3)'!$A$3:$A$233,'MASTER DATA FILE WASH COAL  (3)'!A189,'WASH COAL RECEIPT &amp; GCV DAT (3)'!$R$3:$R$233)+IF(H189=$J$234,($K$234*K189),0)+IF(H189=$J$235,($K$235*K189),0)</f>
        <v>0</v>
      </c>
      <c r="S189" s="15" t="e">
        <f t="shared" si="24"/>
        <v>#DIV/0!</v>
      </c>
      <c r="T189" s="15">
        <f ca="1">SUMIF('WASH COAL RECEIPT &amp; GCV DAT (3)'!$A$3:$A$1173,'MASTER DATA FILE WASH COAL  (3)'!A189,'WASH COAL RECEIPT &amp; GCV DAT (3)'!$T$3:$T$154)</f>
        <v>0</v>
      </c>
      <c r="U189" s="15">
        <f t="shared" ca="1" si="25"/>
        <v>0</v>
      </c>
      <c r="V189" s="15">
        <f>SUMIF('WASH COAL RECEIPT &amp; GCV DAT (3)'!$A$3:$A$154,'MASTER DATA FILE WASH COAL  (3)'!A189,'WASH COAL RECEIPT &amp; GCV DAT (3)'!$V$3:$V$1173)</f>
        <v>0</v>
      </c>
      <c r="W189" s="15">
        <f t="shared" si="26"/>
        <v>0</v>
      </c>
      <c r="X189" s="13" t="e">
        <f t="shared" si="27"/>
        <v>#DIV/0!</v>
      </c>
      <c r="Y189" s="13"/>
      <c r="Z189" s="13"/>
      <c r="AH189">
        <v>16809994.323124997</v>
      </c>
    </row>
    <row r="190" spans="1:34" customFormat="1" ht="15.6" x14ac:dyDescent="0.3">
      <c r="A190" s="71"/>
      <c r="B190" s="57">
        <f>SUMIF('WASH COAL RECEIPT &amp; GCV DAT (3)'!$A$3:$A$97,A190,'WASH COAL RECEIPT &amp; GCV DAT (3)'!$B$3:$B$97)</f>
        <v>0</v>
      </c>
      <c r="C190" s="13">
        <f>SUMIF('WASH COAL RECEIPT &amp; GCV DAT (3)'!$A$3:$A$97,A190,'WASH COAL RECEIPT &amp; GCV DAT (3)'!$C$3:$C$97)</f>
        <v>0</v>
      </c>
      <c r="D190" s="13">
        <f>IFERROR(VLOOKUP(A190,'WASH COAL RECEIPT &amp; GCV DAT (3)'!A146:V289,4,0),0)</f>
        <v>0</v>
      </c>
      <c r="E190" s="14">
        <f>IFERROR(VLOOKUP(A190,'WASH COAL RECEIPT &amp; GCV DAT (3)'!$A$2:$V$154,5,0),0)</f>
        <v>0</v>
      </c>
      <c r="F190" s="13">
        <f>SUMIF('WASH COAL RECEIPT &amp; GCV DAT (3)'!$A$3:$A$154,'MASTER DATA FILE WASH COAL  (3)'!A190,'WASH COAL RECEIPT &amp; GCV DAT (3)'!$F$3:$F$154)</f>
        <v>0</v>
      </c>
      <c r="G190" s="13">
        <f>IFERROR(VLOOKUP(A190,'WASH COAL RECEIPT &amp; GCV DAT (3)'!$A$2:$V$154,7,0),0)</f>
        <v>0</v>
      </c>
      <c r="H190" s="13">
        <f>IFERROR(VLOOKUP(A190,'WASH COAL RECEIPT &amp; GCV DAT (3)'!$A$2:$V$154,8,0),0)</f>
        <v>0</v>
      </c>
      <c r="I190" s="13">
        <f>IFERROR(VLOOKUP(A190,'WASH COAL RECEIPT &amp; GCV DAT (3)'!$A$2:$V$154,9,0),0)</f>
        <v>0</v>
      </c>
      <c r="J190" s="13">
        <f>IFERROR(VLOOKUP(A190,'WASH COAL RECEIPT &amp; GCV DAT (3)'!$A$2:$V$154,10,0),0)</f>
        <v>0</v>
      </c>
      <c r="K190" s="15">
        <f>SUMIF('WASH COAL RECEIPT &amp; GCV DAT (3)'!$A$3:$A$1173,'MASTER DATA FILE WASH COAL  (3)'!A190,'WASH COAL RECEIPT &amp; GCV DAT (3)'!$K$3:$K$1173)</f>
        <v>0</v>
      </c>
      <c r="L190" s="15">
        <f>SUMIF('WASH COAL RECEIPT &amp; GCV DAT (3)'!$A$3:$A$1173,'MASTER DATA FILE WASH COAL  (3)'!A190,'WASH COAL RECEIPT &amp; GCV DAT (3)'!$L$3:$L$1173)</f>
        <v>0</v>
      </c>
      <c r="M190" s="15">
        <f t="shared" si="21"/>
        <v>0</v>
      </c>
      <c r="N190" s="67" t="e">
        <f t="shared" si="22"/>
        <v>#DIV/0!</v>
      </c>
      <c r="O190" s="15">
        <f>SUMIF('WASH COAL RECEIPT &amp; GCV DAT (3)'!$A$3:$A$154,'MASTER DATA FILE WASH COAL  (3)'!A190,'WASH COAL RECEIPT &amp; GCV DAT (3)'!$O$3:$O$154)</f>
        <v>0</v>
      </c>
      <c r="P190" s="15">
        <f t="shared" si="23"/>
        <v>0</v>
      </c>
      <c r="Q190" s="15">
        <f>SUMIF('WASH COAL RECEIPT &amp; GCV DAT (3)'!$A$3:$A$154,'MASTER DATA FILE WASH COAL  (3)'!A190,'WASH COAL RECEIPT &amp; GCV DAT (3)'!$Q$3:$Q$154)</f>
        <v>0</v>
      </c>
      <c r="R190" s="16">
        <f>SUMIF('WASH COAL RECEIPT &amp; GCV DAT (3)'!$A$3:$A$233,'MASTER DATA FILE WASH COAL  (3)'!A190,'WASH COAL RECEIPT &amp; GCV DAT (3)'!$R$3:$R$233)+IF(H190=$J$234,($K$234*K190),0)+IF(H190=$J$235,($K$235*K190),0)</f>
        <v>0</v>
      </c>
      <c r="S190" s="15" t="e">
        <f t="shared" si="24"/>
        <v>#DIV/0!</v>
      </c>
      <c r="T190" s="15">
        <f ca="1">SUMIF('WASH COAL RECEIPT &amp; GCV DAT (3)'!$A$3:$A$1173,'MASTER DATA FILE WASH COAL  (3)'!A190,'WASH COAL RECEIPT &amp; GCV DAT (3)'!$T$3:$T$154)</f>
        <v>0</v>
      </c>
      <c r="U190" s="15">
        <f t="shared" ca="1" si="25"/>
        <v>0</v>
      </c>
      <c r="V190" s="15">
        <f>SUMIF('WASH COAL RECEIPT &amp; GCV DAT (3)'!$A$3:$A$154,'MASTER DATA FILE WASH COAL  (3)'!A190,'WASH COAL RECEIPT &amp; GCV DAT (3)'!$V$3:$V$1173)</f>
        <v>0</v>
      </c>
      <c r="W190" s="15">
        <f t="shared" si="26"/>
        <v>0</v>
      </c>
      <c r="X190" s="13" t="e">
        <f t="shared" si="27"/>
        <v>#DIV/0!</v>
      </c>
      <c r="Y190" s="13"/>
      <c r="Z190" s="13"/>
      <c r="AH190">
        <v>15245313.533125</v>
      </c>
    </row>
    <row r="191" spans="1:34" customFormat="1" x14ac:dyDescent="0.3">
      <c r="A191" s="57"/>
      <c r="B191" s="57">
        <f>SUMIF('WASH COAL RECEIPT &amp; GCV DAT (3)'!$A$3:$A$97,A191,'WASH COAL RECEIPT &amp; GCV DAT (3)'!$B$3:$B$97)</f>
        <v>0</v>
      </c>
      <c r="C191" s="13">
        <f>SUMIF('WASH COAL RECEIPT &amp; GCV DAT (3)'!$A$3:$A$97,A191,'WASH COAL RECEIPT &amp; GCV DAT (3)'!$C$3:$C$97)</f>
        <v>0</v>
      </c>
      <c r="D191" s="13">
        <f>IFERROR(VLOOKUP(A191,'WASH COAL RECEIPT &amp; GCV DAT (3)'!A147:V290,4,0),0)</f>
        <v>0</v>
      </c>
      <c r="E191" s="14">
        <f>IFERROR(VLOOKUP(A191,'WASH COAL RECEIPT &amp; GCV DAT (3)'!$A$2:$V$154,5,0),0)</f>
        <v>0</v>
      </c>
      <c r="F191" s="13">
        <f>SUMIF('WASH COAL RECEIPT &amp; GCV DAT (3)'!$A$3:$A$154,'MASTER DATA FILE WASH COAL  (3)'!A191,'WASH COAL RECEIPT &amp; GCV DAT (3)'!$F$3:$F$154)</f>
        <v>0</v>
      </c>
      <c r="G191" s="13">
        <f>IFERROR(VLOOKUP(A191,'WASH COAL RECEIPT &amp; GCV DAT (3)'!$A$2:$V$154,7,0),0)</f>
        <v>0</v>
      </c>
      <c r="H191" s="13">
        <f>IFERROR(VLOOKUP(A191,'WASH COAL RECEIPT &amp; GCV DAT (3)'!$A$2:$V$154,8,0),0)</f>
        <v>0</v>
      </c>
      <c r="I191" s="13">
        <f>IFERROR(VLOOKUP(A191,'WASH COAL RECEIPT &amp; GCV DAT (3)'!$A$2:$V$154,9,0),0)</f>
        <v>0</v>
      </c>
      <c r="J191" s="13">
        <f>IFERROR(VLOOKUP(A191,'WASH COAL RECEIPT &amp; GCV DAT (3)'!$A$2:$V$154,10,0),0)</f>
        <v>0</v>
      </c>
      <c r="K191" s="15">
        <f>SUMIF('WASH COAL RECEIPT &amp; GCV DAT (3)'!$A$3:$A$1173,'MASTER DATA FILE WASH COAL  (3)'!A191,'WASH COAL RECEIPT &amp; GCV DAT (3)'!$K$3:$K$1173)</f>
        <v>0</v>
      </c>
      <c r="L191" s="15">
        <f>SUMIF('WASH COAL RECEIPT &amp; GCV DAT (3)'!$A$3:$A$1173,'MASTER DATA FILE WASH COAL  (3)'!A191,'WASH COAL RECEIPT &amp; GCV DAT (3)'!$L$3:$L$1173)</f>
        <v>0</v>
      </c>
      <c r="M191" s="15">
        <f t="shared" si="21"/>
        <v>0</v>
      </c>
      <c r="N191" s="67" t="e">
        <f t="shared" si="22"/>
        <v>#DIV/0!</v>
      </c>
      <c r="O191" s="15">
        <f>SUMIF('WASH COAL RECEIPT &amp; GCV DAT (3)'!$A$3:$A$154,'MASTER DATA FILE WASH COAL  (3)'!A191,'WASH COAL RECEIPT &amp; GCV DAT (3)'!$O$3:$O$154)</f>
        <v>0</v>
      </c>
      <c r="P191" s="15">
        <f t="shared" si="23"/>
        <v>0</v>
      </c>
      <c r="Q191" s="15">
        <f>SUMIF('WASH COAL RECEIPT &amp; GCV DAT (3)'!$A$3:$A$154,'MASTER DATA FILE WASH COAL  (3)'!A191,'WASH COAL RECEIPT &amp; GCV DAT (3)'!$Q$3:$Q$154)</f>
        <v>0</v>
      </c>
      <c r="R191" s="16">
        <f>SUMIF('WASH COAL RECEIPT &amp; GCV DAT (3)'!$A$3:$A$233,'MASTER DATA FILE WASH COAL  (3)'!A191,'WASH COAL RECEIPT &amp; GCV DAT (3)'!$R$3:$R$233)+IF(H191=$J$234,($K$234*K191),0)+IF(H191=$J$235,($K$235*K191),0)</f>
        <v>0</v>
      </c>
      <c r="S191" s="15" t="e">
        <f t="shared" si="24"/>
        <v>#DIV/0!</v>
      </c>
      <c r="T191" s="15">
        <f ca="1">SUMIF('WASH COAL RECEIPT &amp; GCV DAT (3)'!$A$3:$A$1173,'MASTER DATA FILE WASH COAL  (3)'!A191,'WASH COAL RECEIPT &amp; GCV DAT (3)'!$T$3:$T$154)</f>
        <v>0</v>
      </c>
      <c r="U191" s="15">
        <f t="shared" ca="1" si="25"/>
        <v>0</v>
      </c>
      <c r="V191" s="15">
        <f>SUMIF('WASH COAL RECEIPT &amp; GCV DAT (3)'!$A$3:$A$154,'MASTER DATA FILE WASH COAL  (3)'!A191,'WASH COAL RECEIPT &amp; GCV DAT (3)'!$V$3:$V$1173)</f>
        <v>0</v>
      </c>
      <c r="W191" s="15">
        <f t="shared" si="26"/>
        <v>0</v>
      </c>
      <c r="X191" s="13" t="e">
        <f t="shared" si="27"/>
        <v>#DIV/0!</v>
      </c>
      <c r="Y191" s="13"/>
      <c r="Z191" s="13"/>
      <c r="AH191">
        <v>15417179.427000001</v>
      </c>
    </row>
    <row r="192" spans="1:34" customFormat="1" x14ac:dyDescent="0.3">
      <c r="A192" s="57"/>
      <c r="B192" s="57">
        <f>SUMIF('WASH COAL RECEIPT &amp; GCV DAT (3)'!$A$3:$A$97,A192,'WASH COAL RECEIPT &amp; GCV DAT (3)'!$B$3:$B$97)</f>
        <v>0</v>
      </c>
      <c r="C192" s="13">
        <f>SUMIF('WASH COAL RECEIPT &amp; GCV DAT (3)'!$A$3:$A$97,A192,'WASH COAL RECEIPT &amp; GCV DAT (3)'!$C$3:$C$97)</f>
        <v>0</v>
      </c>
      <c r="D192" s="13">
        <f>IFERROR(VLOOKUP(A192,'WASH COAL RECEIPT &amp; GCV DAT (3)'!A166:V291,4,0),0)</f>
        <v>0</v>
      </c>
      <c r="E192" s="14">
        <f>IFERROR(VLOOKUP(A192,'WASH COAL RECEIPT &amp; GCV DAT (3)'!$A$2:$V$154,5,0),0)</f>
        <v>0</v>
      </c>
      <c r="F192" s="13">
        <f>SUMIF('WASH COAL RECEIPT &amp; GCV DAT (3)'!$A$3:$A$154,'MASTER DATA FILE WASH COAL  (3)'!A192,'WASH COAL RECEIPT &amp; GCV DAT (3)'!$F$3:$F$154)</f>
        <v>0</v>
      </c>
      <c r="G192" s="13">
        <f>IFERROR(VLOOKUP(A192,'WASH COAL RECEIPT &amp; GCV DAT (3)'!$A$2:$V$154,7,0),0)</f>
        <v>0</v>
      </c>
      <c r="H192" s="13">
        <f>IFERROR(VLOOKUP(A192,'WASH COAL RECEIPT &amp; GCV DAT (3)'!$A$2:$V$154,8,0),0)</f>
        <v>0</v>
      </c>
      <c r="I192" s="13">
        <f>IFERROR(VLOOKUP(A192,'WASH COAL RECEIPT &amp; GCV DAT (3)'!$A$2:$V$154,9,0),0)</f>
        <v>0</v>
      </c>
      <c r="J192" s="13">
        <f>IFERROR(VLOOKUP(A192,'WASH COAL RECEIPT &amp; GCV DAT (3)'!$A$2:$V$154,10,0),0)</f>
        <v>0</v>
      </c>
      <c r="K192" s="15">
        <f>SUMIF('WASH COAL RECEIPT &amp; GCV DAT (3)'!$A$3:$A$1173,'MASTER DATA FILE WASH COAL  (3)'!A192,'WASH COAL RECEIPT &amp; GCV DAT (3)'!$K$3:$K$1173)</f>
        <v>0</v>
      </c>
      <c r="L192" s="15">
        <f>SUMIF('WASH COAL RECEIPT &amp; GCV DAT (3)'!$A$3:$A$1173,'MASTER DATA FILE WASH COAL  (3)'!A192,'WASH COAL RECEIPT &amp; GCV DAT (3)'!$L$3:$L$1173)</f>
        <v>0</v>
      </c>
      <c r="M192" s="15">
        <f t="shared" si="21"/>
        <v>0</v>
      </c>
      <c r="N192" s="67" t="e">
        <f t="shared" si="22"/>
        <v>#DIV/0!</v>
      </c>
      <c r="O192" s="15">
        <f>SUMIF('WASH COAL RECEIPT &amp; GCV DAT (3)'!$A$3:$A$154,'MASTER DATA FILE WASH COAL  (3)'!A192,'WASH COAL RECEIPT &amp; GCV DAT (3)'!$O$3:$O$154)</f>
        <v>0</v>
      </c>
      <c r="P192" s="15">
        <f t="shared" si="23"/>
        <v>0</v>
      </c>
      <c r="Q192" s="15">
        <f>SUMIF('WASH COAL RECEIPT &amp; GCV DAT (3)'!$A$3:$A$154,'MASTER DATA FILE WASH COAL  (3)'!A192,'WASH COAL RECEIPT &amp; GCV DAT (3)'!$Q$3:$Q$154)</f>
        <v>0</v>
      </c>
      <c r="R192" s="16">
        <f>SUMIF('WASH COAL RECEIPT &amp; GCV DAT (3)'!$A$3:$A$233,'MASTER DATA FILE WASH COAL  (3)'!A192,'WASH COAL RECEIPT &amp; GCV DAT (3)'!$R$3:$R$233)+IF(H192=$J$234,($K$234*K192),0)+IF(H192=$J$235,($K$235*K192),0)</f>
        <v>0</v>
      </c>
      <c r="S192" s="15" t="e">
        <f t="shared" si="24"/>
        <v>#DIV/0!</v>
      </c>
      <c r="T192" s="15">
        <f ca="1">SUMIF('WASH COAL RECEIPT &amp; GCV DAT (3)'!$A$3:$A$1173,'MASTER DATA FILE WASH COAL  (3)'!A192,'WASH COAL RECEIPT &amp; GCV DAT (3)'!$T$3:$T$154)</f>
        <v>0</v>
      </c>
      <c r="U192" s="15">
        <f t="shared" ca="1" si="25"/>
        <v>0</v>
      </c>
      <c r="V192" s="15">
        <f>SUMIF('WASH COAL RECEIPT &amp; GCV DAT (3)'!$A$3:$A$154,'MASTER DATA FILE WASH COAL  (3)'!A192,'WASH COAL RECEIPT &amp; GCV DAT (3)'!$V$3:$V$1173)</f>
        <v>0</v>
      </c>
      <c r="W192" s="15">
        <f t="shared" si="26"/>
        <v>0</v>
      </c>
      <c r="X192" s="13" t="e">
        <f t="shared" si="27"/>
        <v>#DIV/0!</v>
      </c>
      <c r="Y192" s="13"/>
      <c r="Z192" s="13"/>
      <c r="AH192">
        <v>15220927.910499999</v>
      </c>
    </row>
    <row r="193" spans="1:34" customFormat="1" x14ac:dyDescent="0.3">
      <c r="A193" s="57"/>
      <c r="B193" s="57">
        <f>SUMIF('WASH COAL RECEIPT &amp; GCV DAT (3)'!$A$3:$A$97,A193,'WASH COAL RECEIPT &amp; GCV DAT (3)'!$B$3:$B$97)</f>
        <v>0</v>
      </c>
      <c r="C193" s="13">
        <f>SUMIF('WASH COAL RECEIPT &amp; GCV DAT (3)'!$A$3:$A$97,A193,'WASH COAL RECEIPT &amp; GCV DAT (3)'!$C$3:$C$97)</f>
        <v>0</v>
      </c>
      <c r="D193" s="13">
        <f>IFERROR(VLOOKUP(A193,'WASH COAL RECEIPT &amp; GCV DAT (3)'!A167:V292,4,0),0)</f>
        <v>0</v>
      </c>
      <c r="E193" s="14">
        <f>IFERROR(VLOOKUP(A193,'WASH COAL RECEIPT &amp; GCV DAT (3)'!$A$2:$V$154,5,0),0)</f>
        <v>0</v>
      </c>
      <c r="F193" s="13">
        <f>SUMIF('WASH COAL RECEIPT &amp; GCV DAT (3)'!$A$3:$A$154,'MASTER DATA FILE WASH COAL  (3)'!A193,'WASH COAL RECEIPT &amp; GCV DAT (3)'!$F$3:$F$154)</f>
        <v>0</v>
      </c>
      <c r="G193" s="13">
        <f>IFERROR(VLOOKUP(A193,'WASH COAL RECEIPT &amp; GCV DAT (3)'!$A$2:$V$154,7,0),0)</f>
        <v>0</v>
      </c>
      <c r="H193" s="13">
        <f>IFERROR(VLOOKUP(A193,'WASH COAL RECEIPT &amp; GCV DAT (3)'!$A$2:$V$154,8,0),0)</f>
        <v>0</v>
      </c>
      <c r="I193" s="13">
        <f>IFERROR(VLOOKUP(A193,'WASH COAL RECEIPT &amp; GCV DAT (3)'!$A$2:$V$154,9,0),0)</f>
        <v>0</v>
      </c>
      <c r="J193" s="13">
        <f>IFERROR(VLOOKUP(A193,'WASH COAL RECEIPT &amp; GCV DAT (3)'!$A$2:$V$154,10,0),0)</f>
        <v>0</v>
      </c>
      <c r="K193" s="15">
        <f>SUMIF('WASH COAL RECEIPT &amp; GCV DAT (3)'!$A$3:$A$1173,'MASTER DATA FILE WASH COAL  (3)'!A193,'WASH COAL RECEIPT &amp; GCV DAT (3)'!$K$3:$K$1173)</f>
        <v>0</v>
      </c>
      <c r="L193" s="15">
        <f>SUMIF('WASH COAL RECEIPT &amp; GCV DAT (3)'!$A$3:$A$1173,'MASTER DATA FILE WASH COAL  (3)'!A193,'WASH COAL RECEIPT &amp; GCV DAT (3)'!$L$3:$L$1173)</f>
        <v>0</v>
      </c>
      <c r="M193" s="15">
        <f t="shared" si="21"/>
        <v>0</v>
      </c>
      <c r="N193" s="67" t="e">
        <f t="shared" si="22"/>
        <v>#DIV/0!</v>
      </c>
      <c r="O193" s="15">
        <f>SUMIF('WASH COAL RECEIPT &amp; GCV DAT (3)'!$A$3:$A$154,'MASTER DATA FILE WASH COAL  (3)'!A193,'WASH COAL RECEIPT &amp; GCV DAT (3)'!$O$3:$O$154)</f>
        <v>0</v>
      </c>
      <c r="P193" s="15">
        <f t="shared" si="23"/>
        <v>0</v>
      </c>
      <c r="Q193" s="15">
        <f>SUMIF('WASH COAL RECEIPT &amp; GCV DAT (3)'!$A$3:$A$154,'MASTER DATA FILE WASH COAL  (3)'!A193,'WASH COAL RECEIPT &amp; GCV DAT (3)'!$Q$3:$Q$154)</f>
        <v>0</v>
      </c>
      <c r="R193" s="16">
        <f>SUMIF('WASH COAL RECEIPT &amp; GCV DAT (3)'!$A$3:$A$233,'MASTER DATA FILE WASH COAL  (3)'!A193,'WASH COAL RECEIPT &amp; GCV DAT (3)'!$R$3:$R$233)+IF(H193=$J$234,($K$234*K193),0)+IF(H193=$J$235,($K$235*K193),0)</f>
        <v>0</v>
      </c>
      <c r="S193" s="15" t="e">
        <f t="shared" si="24"/>
        <v>#DIV/0!</v>
      </c>
      <c r="T193" s="15">
        <f ca="1">SUMIF('WASH COAL RECEIPT &amp; GCV DAT (3)'!$A$3:$A$1173,'MASTER DATA FILE WASH COAL  (3)'!A193,'WASH COAL RECEIPT &amp; GCV DAT (3)'!$T$3:$T$154)</f>
        <v>0</v>
      </c>
      <c r="U193" s="15">
        <f t="shared" ca="1" si="25"/>
        <v>0</v>
      </c>
      <c r="V193" s="15">
        <f>SUMIF('WASH COAL RECEIPT &amp; GCV DAT (3)'!$A$3:$A$154,'MASTER DATA FILE WASH COAL  (3)'!A193,'WASH COAL RECEIPT &amp; GCV DAT (3)'!$V$3:$V$1173)</f>
        <v>0</v>
      </c>
      <c r="W193" s="15">
        <f t="shared" si="26"/>
        <v>0</v>
      </c>
      <c r="X193" s="13" t="e">
        <f t="shared" si="27"/>
        <v>#DIV/0!</v>
      </c>
      <c r="Y193" s="13"/>
      <c r="Z193" s="13"/>
      <c r="AH193">
        <v>16940884.101875</v>
      </c>
    </row>
    <row r="194" spans="1:34" customFormat="1" x14ac:dyDescent="0.3">
      <c r="A194" s="57"/>
      <c r="B194" s="57">
        <f>SUMIF('WASH COAL RECEIPT &amp; GCV DAT (3)'!$A$3:$A$97,A194,'WASH COAL RECEIPT &amp; GCV DAT (3)'!$B$3:$B$97)</f>
        <v>0</v>
      </c>
      <c r="C194" s="13">
        <f>SUMIF('WASH COAL RECEIPT &amp; GCV DAT (3)'!$A$3:$A$97,A194,'WASH COAL RECEIPT &amp; GCV DAT (3)'!$C$3:$C$97)</f>
        <v>0</v>
      </c>
      <c r="D194" s="13">
        <f>IFERROR(VLOOKUP(A194,'WASH COAL RECEIPT &amp; GCV DAT (3)'!A168:V293,4,0),0)</f>
        <v>0</v>
      </c>
      <c r="E194" s="14">
        <f>IFERROR(VLOOKUP(A194,'WASH COAL RECEIPT &amp; GCV DAT (3)'!$A$2:$V$154,5,0),0)</f>
        <v>0</v>
      </c>
      <c r="F194" s="13">
        <f>SUMIF('WASH COAL RECEIPT &amp; GCV DAT (3)'!$A$3:$A$154,'MASTER DATA FILE WASH COAL  (3)'!A194,'WASH COAL RECEIPT &amp; GCV DAT (3)'!$F$3:$F$154)</f>
        <v>0</v>
      </c>
      <c r="G194" s="13">
        <f>IFERROR(VLOOKUP(A194,'WASH COAL RECEIPT &amp; GCV DAT (3)'!$A$2:$V$154,7,0),0)</f>
        <v>0</v>
      </c>
      <c r="H194" s="13">
        <f>IFERROR(VLOOKUP(A194,'WASH COAL RECEIPT &amp; GCV DAT (3)'!$A$2:$V$154,8,0),0)</f>
        <v>0</v>
      </c>
      <c r="I194" s="13">
        <f>IFERROR(VLOOKUP(A194,'WASH COAL RECEIPT &amp; GCV DAT (3)'!$A$2:$V$154,9,0),0)</f>
        <v>0</v>
      </c>
      <c r="J194" s="13">
        <f>IFERROR(VLOOKUP(A194,'WASH COAL RECEIPT &amp; GCV DAT (3)'!$A$2:$V$154,10,0),0)</f>
        <v>0</v>
      </c>
      <c r="K194" s="15">
        <f>SUMIF('WASH COAL RECEIPT &amp; GCV DAT (3)'!$A$3:$A$1173,'MASTER DATA FILE WASH COAL  (3)'!A194,'WASH COAL RECEIPT &amp; GCV DAT (3)'!$K$3:$K$1173)</f>
        <v>0</v>
      </c>
      <c r="L194" s="15">
        <f>SUMIF('WASH COAL RECEIPT &amp; GCV DAT (3)'!$A$3:$A$1173,'MASTER DATA FILE WASH COAL  (3)'!A194,'WASH COAL RECEIPT &amp; GCV DAT (3)'!$L$3:$L$1173)</f>
        <v>0</v>
      </c>
      <c r="M194" s="15">
        <f t="shared" si="21"/>
        <v>0</v>
      </c>
      <c r="N194" s="67" t="e">
        <f t="shared" si="22"/>
        <v>#DIV/0!</v>
      </c>
      <c r="O194" s="15">
        <f>SUMIF('WASH COAL RECEIPT &amp; GCV DAT (3)'!$A$3:$A$154,'MASTER DATA FILE WASH COAL  (3)'!A194,'WASH COAL RECEIPT &amp; GCV DAT (3)'!$O$3:$O$154)</f>
        <v>0</v>
      </c>
      <c r="P194" s="15">
        <f t="shared" si="23"/>
        <v>0</v>
      </c>
      <c r="Q194" s="15">
        <f>SUMIF('WASH COAL RECEIPT &amp; GCV DAT (3)'!$A$3:$A$154,'MASTER DATA FILE WASH COAL  (3)'!A194,'WASH COAL RECEIPT &amp; GCV DAT (3)'!$Q$3:$Q$154)</f>
        <v>0</v>
      </c>
      <c r="R194" s="16">
        <f>SUMIF('WASH COAL RECEIPT &amp; GCV DAT (3)'!$A$3:$A$233,'MASTER DATA FILE WASH COAL  (3)'!A194,'WASH COAL RECEIPT &amp; GCV DAT (3)'!$R$3:$R$233)+IF(H194=$J$234,($K$234*K194),0)+IF(H194=$J$235,($K$235*K194),0)</f>
        <v>0</v>
      </c>
      <c r="S194" s="15" t="e">
        <f t="shared" si="24"/>
        <v>#DIV/0!</v>
      </c>
      <c r="T194" s="15">
        <f ca="1">SUMIF('WASH COAL RECEIPT &amp; GCV DAT (3)'!$A$3:$A$1173,'MASTER DATA FILE WASH COAL  (3)'!A194,'WASH COAL RECEIPT &amp; GCV DAT (3)'!$T$3:$T$154)</f>
        <v>0</v>
      </c>
      <c r="U194" s="15">
        <f t="shared" ca="1" si="25"/>
        <v>0</v>
      </c>
      <c r="V194" s="15">
        <f>SUMIF('WASH COAL RECEIPT &amp; GCV DAT (3)'!$A$3:$A$154,'MASTER DATA FILE WASH COAL  (3)'!A194,'WASH COAL RECEIPT &amp; GCV DAT (3)'!$V$3:$V$1173)</f>
        <v>0</v>
      </c>
      <c r="W194" s="15">
        <f t="shared" si="26"/>
        <v>0</v>
      </c>
      <c r="X194" s="13" t="e">
        <f t="shared" si="27"/>
        <v>#DIV/0!</v>
      </c>
      <c r="Y194" s="13"/>
      <c r="Z194" s="13"/>
      <c r="AH194">
        <v>15100609.565749997</v>
      </c>
    </row>
    <row r="195" spans="1:34" customFormat="1" x14ac:dyDescent="0.3">
      <c r="A195" s="57"/>
      <c r="B195" s="57">
        <f>SUMIF('WASH COAL RECEIPT &amp; GCV DAT (3)'!$A$3:$A$97,A195,'WASH COAL RECEIPT &amp; GCV DAT (3)'!$B$3:$B$97)</f>
        <v>0</v>
      </c>
      <c r="C195" s="13">
        <f>SUMIF('WASH COAL RECEIPT &amp; GCV DAT (3)'!$A$3:$A$97,A195,'WASH COAL RECEIPT &amp; GCV DAT (3)'!$C$3:$C$97)</f>
        <v>0</v>
      </c>
      <c r="D195" s="13">
        <f>IFERROR(VLOOKUP(A195,'WASH COAL RECEIPT &amp; GCV DAT (3)'!A169:V294,4,0),0)</f>
        <v>0</v>
      </c>
      <c r="E195" s="14">
        <f>IFERROR(VLOOKUP(A195,'WASH COAL RECEIPT &amp; GCV DAT (3)'!$A$2:$V$154,5,0),0)</f>
        <v>0</v>
      </c>
      <c r="F195" s="13">
        <f>SUMIF('WASH COAL RECEIPT &amp; GCV DAT (3)'!$A$3:$A$154,'MASTER DATA FILE WASH COAL  (3)'!A195,'WASH COAL RECEIPT &amp; GCV DAT (3)'!$F$3:$F$154)</f>
        <v>0</v>
      </c>
      <c r="G195" s="13">
        <f>IFERROR(VLOOKUP(A195,'WASH COAL RECEIPT &amp; GCV DAT (3)'!$A$2:$V$154,7,0),0)</f>
        <v>0</v>
      </c>
      <c r="H195" s="13">
        <f>IFERROR(VLOOKUP(A195,'WASH COAL RECEIPT &amp; GCV DAT (3)'!$A$2:$V$154,8,0),0)</f>
        <v>0</v>
      </c>
      <c r="I195" s="13">
        <f>IFERROR(VLOOKUP(A195,'WASH COAL RECEIPT &amp; GCV DAT (3)'!$A$2:$V$154,9,0),0)</f>
        <v>0</v>
      </c>
      <c r="J195" s="13">
        <f>IFERROR(VLOOKUP(A195,'WASH COAL RECEIPT &amp; GCV DAT (3)'!$A$2:$V$154,10,0),0)</f>
        <v>0</v>
      </c>
      <c r="K195" s="15">
        <f>SUMIF('WASH COAL RECEIPT &amp; GCV DAT (3)'!$A$3:$A$1173,'MASTER DATA FILE WASH COAL  (3)'!A195,'WASH COAL RECEIPT &amp; GCV DAT (3)'!$K$3:$K$1173)</f>
        <v>0</v>
      </c>
      <c r="L195" s="15">
        <f>SUMIF('WASH COAL RECEIPT &amp; GCV DAT (3)'!$A$3:$A$1173,'MASTER DATA FILE WASH COAL  (3)'!A195,'WASH COAL RECEIPT &amp; GCV DAT (3)'!$L$3:$L$1173)</f>
        <v>0</v>
      </c>
      <c r="M195" s="15">
        <f t="shared" si="21"/>
        <v>0</v>
      </c>
      <c r="N195" s="67" t="e">
        <f t="shared" si="22"/>
        <v>#DIV/0!</v>
      </c>
      <c r="O195" s="15">
        <f>SUMIF('WASH COAL RECEIPT &amp; GCV DAT (3)'!$A$3:$A$154,'MASTER DATA FILE WASH COAL  (3)'!A195,'WASH COAL RECEIPT &amp; GCV DAT (3)'!$O$3:$O$154)</f>
        <v>0</v>
      </c>
      <c r="P195" s="15">
        <f t="shared" si="23"/>
        <v>0</v>
      </c>
      <c r="Q195" s="15">
        <f>SUMIF('WASH COAL RECEIPT &amp; GCV DAT (3)'!$A$3:$A$154,'MASTER DATA FILE WASH COAL  (3)'!A195,'WASH COAL RECEIPT &amp; GCV DAT (3)'!$Q$3:$Q$154)</f>
        <v>0</v>
      </c>
      <c r="R195" s="16">
        <f>SUMIF('WASH COAL RECEIPT &amp; GCV DAT (3)'!$A$3:$A$233,'MASTER DATA FILE WASH COAL  (3)'!A195,'WASH COAL RECEIPT &amp; GCV DAT (3)'!$R$3:$R$233)+IF(H195=$J$234,($K$234*K195),0)+IF(H195=$J$235,($K$235*K195),0)</f>
        <v>0</v>
      </c>
      <c r="S195" s="15" t="e">
        <f t="shared" si="24"/>
        <v>#DIV/0!</v>
      </c>
      <c r="T195" s="15">
        <f ca="1">SUMIF('WASH COAL RECEIPT &amp; GCV DAT (3)'!$A$3:$A$1173,'MASTER DATA FILE WASH COAL  (3)'!A195,'WASH COAL RECEIPT &amp; GCV DAT (3)'!$T$3:$T$154)</f>
        <v>0</v>
      </c>
      <c r="U195" s="15">
        <f t="shared" ca="1" si="25"/>
        <v>0</v>
      </c>
      <c r="V195" s="15">
        <f>SUMIF('WASH COAL RECEIPT &amp; GCV DAT (3)'!$A$3:$A$154,'MASTER DATA FILE WASH COAL  (3)'!A195,'WASH COAL RECEIPT &amp; GCV DAT (3)'!$V$3:$V$1173)</f>
        <v>0</v>
      </c>
      <c r="W195" s="15">
        <f t="shared" si="26"/>
        <v>0</v>
      </c>
      <c r="X195" s="13" t="e">
        <f t="shared" si="27"/>
        <v>#DIV/0!</v>
      </c>
      <c r="Y195" s="13"/>
      <c r="Z195" s="13"/>
      <c r="AH195">
        <v>16304557.858124999</v>
      </c>
    </row>
    <row r="196" spans="1:34" customFormat="1" x14ac:dyDescent="0.3">
      <c r="A196" s="57"/>
      <c r="B196" s="57">
        <f>SUMIF('WASH COAL RECEIPT &amp; GCV DAT (3)'!$A$3:$A$97,A196,'WASH COAL RECEIPT &amp; GCV DAT (3)'!$B$3:$B$97)</f>
        <v>0</v>
      </c>
      <c r="C196" s="13">
        <f>SUMIF('WASH COAL RECEIPT &amp; GCV DAT (3)'!$A$3:$A$97,A196,'WASH COAL RECEIPT &amp; GCV DAT (3)'!$C$3:$C$97)</f>
        <v>0</v>
      </c>
      <c r="D196" s="13">
        <f>IFERROR(VLOOKUP(A196,'WASH COAL RECEIPT &amp; GCV DAT (3)'!A170:V295,4,0),0)</f>
        <v>0</v>
      </c>
      <c r="E196" s="14">
        <f>IFERROR(VLOOKUP(A196,'WASH COAL RECEIPT &amp; GCV DAT (3)'!$A$2:$V$154,5,0),0)</f>
        <v>0</v>
      </c>
      <c r="F196" s="13">
        <f>SUMIF('WASH COAL RECEIPT &amp; GCV DAT (3)'!$A$3:$A$154,'MASTER DATA FILE WASH COAL  (3)'!A196,'WASH COAL RECEIPT &amp; GCV DAT (3)'!$F$3:$F$154)</f>
        <v>0</v>
      </c>
      <c r="G196" s="13">
        <f>IFERROR(VLOOKUP(A196,'WASH COAL RECEIPT &amp; GCV DAT (3)'!$A$2:$V$154,7,0),0)</f>
        <v>0</v>
      </c>
      <c r="H196" s="13">
        <f>IFERROR(VLOOKUP(A196,'WASH COAL RECEIPT &amp; GCV DAT (3)'!$A$2:$V$154,8,0),0)</f>
        <v>0</v>
      </c>
      <c r="I196" s="13">
        <f>IFERROR(VLOOKUP(A196,'WASH COAL RECEIPT &amp; GCV DAT (3)'!$A$2:$V$154,9,0),0)</f>
        <v>0</v>
      </c>
      <c r="J196" s="13">
        <f>IFERROR(VLOOKUP(A196,'WASH COAL RECEIPT &amp; GCV DAT (3)'!$A$2:$V$154,10,0),0)</f>
        <v>0</v>
      </c>
      <c r="K196" s="15">
        <f>SUMIF('WASH COAL RECEIPT &amp; GCV DAT (3)'!$A$3:$A$1173,'MASTER DATA FILE WASH COAL  (3)'!A196,'WASH COAL RECEIPT &amp; GCV DAT (3)'!$K$3:$K$1173)</f>
        <v>0</v>
      </c>
      <c r="L196" s="15">
        <f>SUMIF('WASH COAL RECEIPT &amp; GCV DAT (3)'!$A$3:$A$1173,'MASTER DATA FILE WASH COAL  (3)'!A196,'WASH COAL RECEIPT &amp; GCV DAT (3)'!$L$3:$L$1173)</f>
        <v>0</v>
      </c>
      <c r="M196" s="15">
        <f t="shared" ref="M196:M213" si="29">+K196-L196</f>
        <v>0</v>
      </c>
      <c r="N196" s="67" t="e">
        <f t="shared" ref="N196:N213" si="30">+M196*S196</f>
        <v>#DIV/0!</v>
      </c>
      <c r="O196" s="15">
        <f>SUMIF('WASH COAL RECEIPT &amp; GCV DAT (3)'!$A$3:$A$154,'MASTER DATA FILE WASH COAL  (3)'!A196,'WASH COAL RECEIPT &amp; GCV DAT (3)'!$O$3:$O$154)</f>
        <v>0</v>
      </c>
      <c r="P196" s="15">
        <f t="shared" ref="P196:P213" si="31">+O196*K196</f>
        <v>0</v>
      </c>
      <c r="Q196" s="15">
        <f>SUMIF('WASH COAL RECEIPT &amp; GCV DAT (3)'!$A$3:$A$154,'MASTER DATA FILE WASH COAL  (3)'!A196,'WASH COAL RECEIPT &amp; GCV DAT (3)'!$Q$3:$Q$154)</f>
        <v>0</v>
      </c>
      <c r="R196" s="16">
        <f>SUMIF('WASH COAL RECEIPT &amp; GCV DAT (3)'!$A$3:$A$233,'MASTER DATA FILE WASH COAL  (3)'!A196,'WASH COAL RECEIPT &amp; GCV DAT (3)'!$R$3:$R$233)+IF(H196=$J$234,($K$234*K196),0)+IF(H196=$J$235,($K$235*K196),0)</f>
        <v>0</v>
      </c>
      <c r="S196" s="15" t="e">
        <f t="shared" ref="S196:S213" si="32">+R196/K196</f>
        <v>#DIV/0!</v>
      </c>
      <c r="T196" s="15">
        <f ca="1">SUMIF('WASH COAL RECEIPT &amp; GCV DAT (3)'!$A$3:$A$1173,'MASTER DATA FILE WASH COAL  (3)'!A196,'WASH COAL RECEIPT &amp; GCV DAT (3)'!$T$3:$T$154)</f>
        <v>0</v>
      </c>
      <c r="U196" s="15">
        <f t="shared" ref="U196:U213" ca="1" si="33">+T196*L196</f>
        <v>0</v>
      </c>
      <c r="V196" s="15">
        <f>SUMIF('WASH COAL RECEIPT &amp; GCV DAT (3)'!$A$3:$A$154,'MASTER DATA FILE WASH COAL  (3)'!A196,'WASH COAL RECEIPT &amp; GCV DAT (3)'!$V$3:$V$1173)</f>
        <v>0</v>
      </c>
      <c r="W196" s="15">
        <f t="shared" ref="W196:W213" si="34">+V196*L196</f>
        <v>0</v>
      </c>
      <c r="X196" s="13" t="e">
        <f t="shared" ref="X196:X213" si="35">S196*L196</f>
        <v>#DIV/0!</v>
      </c>
      <c r="Y196" s="13"/>
      <c r="Z196" s="13"/>
      <c r="AH196">
        <v>13511691.044374997</v>
      </c>
    </row>
    <row r="197" spans="1:34" customFormat="1" x14ac:dyDescent="0.3">
      <c r="A197" s="57"/>
      <c r="B197" s="57">
        <f>SUMIF('WASH COAL RECEIPT &amp; GCV DAT (3)'!$A$3:$A$97,A197,'WASH COAL RECEIPT &amp; GCV DAT (3)'!$B$3:$B$97)</f>
        <v>0</v>
      </c>
      <c r="C197" s="13">
        <f>SUMIF('WASH COAL RECEIPT &amp; GCV DAT (3)'!$A$3:$A$97,A197,'WASH COAL RECEIPT &amp; GCV DAT (3)'!$C$3:$C$97)</f>
        <v>0</v>
      </c>
      <c r="D197" s="13">
        <f>IFERROR(VLOOKUP(A197,'WASH COAL RECEIPT &amp; GCV DAT (3)'!A171:V296,4,0),0)</f>
        <v>0</v>
      </c>
      <c r="E197" s="14">
        <f>IFERROR(VLOOKUP(A197,'WASH COAL RECEIPT &amp; GCV DAT (3)'!$A$2:$V$154,5,0),0)</f>
        <v>0</v>
      </c>
      <c r="F197" s="13">
        <f>SUMIF('WASH COAL RECEIPT &amp; GCV DAT (3)'!$A$3:$A$154,'MASTER DATA FILE WASH COAL  (3)'!A197,'WASH COAL RECEIPT &amp; GCV DAT (3)'!$F$3:$F$154)</f>
        <v>0</v>
      </c>
      <c r="G197" s="13">
        <f>IFERROR(VLOOKUP(A197,'WASH COAL RECEIPT &amp; GCV DAT (3)'!$A$2:$V$154,7,0),0)</f>
        <v>0</v>
      </c>
      <c r="H197" s="13">
        <f>IFERROR(VLOOKUP(A197,'WASH COAL RECEIPT &amp; GCV DAT (3)'!$A$2:$V$154,8,0),0)</f>
        <v>0</v>
      </c>
      <c r="I197" s="13">
        <f>IFERROR(VLOOKUP(A197,'WASH COAL RECEIPT &amp; GCV DAT (3)'!$A$2:$V$154,9,0),0)</f>
        <v>0</v>
      </c>
      <c r="J197" s="13">
        <f>IFERROR(VLOOKUP(A197,'WASH COAL RECEIPT &amp; GCV DAT (3)'!$A$2:$V$154,10,0),0)</f>
        <v>0</v>
      </c>
      <c r="K197" s="15">
        <f>SUMIF('WASH COAL RECEIPT &amp; GCV DAT (3)'!$A$3:$A$1173,'MASTER DATA FILE WASH COAL  (3)'!A197,'WASH COAL RECEIPT &amp; GCV DAT (3)'!$K$3:$K$1173)</f>
        <v>0</v>
      </c>
      <c r="L197" s="15">
        <f>SUMIF('WASH COAL RECEIPT &amp; GCV DAT (3)'!$A$3:$A$1173,'MASTER DATA FILE WASH COAL  (3)'!A197,'WASH COAL RECEIPT &amp; GCV DAT (3)'!$L$3:$L$1173)</f>
        <v>0</v>
      </c>
      <c r="M197" s="15">
        <f t="shared" si="29"/>
        <v>0</v>
      </c>
      <c r="N197" s="67" t="e">
        <f t="shared" si="30"/>
        <v>#DIV/0!</v>
      </c>
      <c r="O197" s="15">
        <f>SUMIF('WASH COAL RECEIPT &amp; GCV DAT (3)'!$A$3:$A$154,'MASTER DATA FILE WASH COAL  (3)'!A197,'WASH COAL RECEIPT &amp; GCV DAT (3)'!$O$3:$O$154)</f>
        <v>0</v>
      </c>
      <c r="P197" s="15">
        <f t="shared" si="31"/>
        <v>0</v>
      </c>
      <c r="Q197" s="15">
        <f>SUMIF('WASH COAL RECEIPT &amp; GCV DAT (3)'!$A$3:$A$154,'MASTER DATA FILE WASH COAL  (3)'!A197,'WASH COAL RECEIPT &amp; GCV DAT (3)'!$Q$3:$Q$154)</f>
        <v>0</v>
      </c>
      <c r="R197" s="16">
        <f>SUMIF('WASH COAL RECEIPT &amp; GCV DAT (3)'!$A$3:$A$233,'MASTER DATA FILE WASH COAL  (3)'!A197,'WASH COAL RECEIPT &amp; GCV DAT (3)'!$R$3:$R$233)+IF(H197=$J$234,($K$234*K197),0)+IF(H197=$J$235,($K$235*K197),0)</f>
        <v>0</v>
      </c>
      <c r="S197" s="15" t="e">
        <f t="shared" si="32"/>
        <v>#DIV/0!</v>
      </c>
      <c r="T197" s="15">
        <f ca="1">SUMIF('WASH COAL RECEIPT &amp; GCV DAT (3)'!$A$3:$A$1173,'MASTER DATA FILE WASH COAL  (3)'!A197,'WASH COAL RECEIPT &amp; GCV DAT (3)'!$T$3:$T$154)</f>
        <v>0</v>
      </c>
      <c r="U197" s="15">
        <f t="shared" ca="1" si="33"/>
        <v>0</v>
      </c>
      <c r="V197" s="15">
        <f>SUMIF('WASH COAL RECEIPT &amp; GCV DAT (3)'!$A$3:$A$154,'MASTER DATA FILE WASH COAL  (3)'!A197,'WASH COAL RECEIPT &amp; GCV DAT (3)'!$V$3:$V$1173)</f>
        <v>0</v>
      </c>
      <c r="W197" s="15">
        <f t="shared" si="34"/>
        <v>0</v>
      </c>
      <c r="X197" s="13" t="e">
        <f t="shared" si="35"/>
        <v>#DIV/0!</v>
      </c>
      <c r="Y197" s="13"/>
      <c r="Z197" s="13"/>
      <c r="AH197">
        <v>15498520.705999998</v>
      </c>
    </row>
    <row r="198" spans="1:34" customFormat="1" x14ac:dyDescent="0.3">
      <c r="A198" s="57"/>
      <c r="B198" s="57">
        <f>SUMIF('WASH COAL RECEIPT &amp; GCV DAT (3)'!$A$3:$A$97,A198,'WASH COAL RECEIPT &amp; GCV DAT (3)'!$B$3:$B$97)</f>
        <v>0</v>
      </c>
      <c r="C198" s="13">
        <f>SUMIF('WASH COAL RECEIPT &amp; GCV DAT (3)'!$A$3:$A$97,A198,'WASH COAL RECEIPT &amp; GCV DAT (3)'!$C$3:$C$97)</f>
        <v>0</v>
      </c>
      <c r="D198" s="13">
        <f>IFERROR(VLOOKUP(A198,'WASH COAL RECEIPT &amp; GCV DAT (3)'!A172:V297,4,0),0)</f>
        <v>0</v>
      </c>
      <c r="E198" s="14">
        <f>IFERROR(VLOOKUP(A198,'WASH COAL RECEIPT &amp; GCV DAT (3)'!$A$2:$V$154,5,0),0)</f>
        <v>0</v>
      </c>
      <c r="F198" s="13">
        <f>SUMIF('WASH COAL RECEIPT &amp; GCV DAT (3)'!$A$3:$A$154,'MASTER DATA FILE WASH COAL  (3)'!A198,'WASH COAL RECEIPT &amp; GCV DAT (3)'!$F$3:$F$154)</f>
        <v>0</v>
      </c>
      <c r="G198" s="13">
        <f>IFERROR(VLOOKUP(A198,'WASH COAL RECEIPT &amp; GCV DAT (3)'!$A$2:$V$154,7,0),0)</f>
        <v>0</v>
      </c>
      <c r="H198" s="13">
        <f>IFERROR(VLOOKUP(A198,'WASH COAL RECEIPT &amp; GCV DAT (3)'!$A$2:$V$154,8,0),0)</f>
        <v>0</v>
      </c>
      <c r="I198" s="13">
        <f>IFERROR(VLOOKUP(A198,'WASH COAL RECEIPT &amp; GCV DAT (3)'!$A$2:$V$154,9,0),0)</f>
        <v>0</v>
      </c>
      <c r="J198" s="13">
        <f>IFERROR(VLOOKUP(A198,'WASH COAL RECEIPT &amp; GCV DAT (3)'!$A$2:$V$154,10,0),0)</f>
        <v>0</v>
      </c>
      <c r="K198" s="15">
        <f>SUMIF('WASH COAL RECEIPT &amp; GCV DAT (3)'!$A$3:$A$1173,'MASTER DATA FILE WASH COAL  (3)'!A198,'WASH COAL RECEIPT &amp; GCV DAT (3)'!$K$3:$K$1173)</f>
        <v>0</v>
      </c>
      <c r="L198" s="15">
        <f>SUMIF('WASH COAL RECEIPT &amp; GCV DAT (3)'!$A$3:$A$1173,'MASTER DATA FILE WASH COAL  (3)'!A198,'WASH COAL RECEIPT &amp; GCV DAT (3)'!$L$3:$L$1173)</f>
        <v>0</v>
      </c>
      <c r="M198" s="15">
        <f t="shared" si="29"/>
        <v>0</v>
      </c>
      <c r="N198" s="67" t="e">
        <f t="shared" si="30"/>
        <v>#DIV/0!</v>
      </c>
      <c r="O198" s="15">
        <f>SUMIF('WASH COAL RECEIPT &amp; GCV DAT (3)'!$A$3:$A$154,'MASTER DATA FILE WASH COAL  (3)'!A198,'WASH COAL RECEIPT &amp; GCV DAT (3)'!$O$3:$O$154)</f>
        <v>0</v>
      </c>
      <c r="P198" s="15">
        <f t="shared" si="31"/>
        <v>0</v>
      </c>
      <c r="Q198" s="15">
        <f>SUMIF('WASH COAL RECEIPT &amp; GCV DAT (3)'!$A$3:$A$154,'MASTER DATA FILE WASH COAL  (3)'!A198,'WASH COAL RECEIPT &amp; GCV DAT (3)'!$Q$3:$Q$154)</f>
        <v>0</v>
      </c>
      <c r="R198" s="16">
        <f>SUMIF('WASH COAL RECEIPT &amp; GCV DAT (3)'!$A$3:$A$233,'MASTER DATA FILE WASH COAL  (3)'!A198,'WASH COAL RECEIPT &amp; GCV DAT (3)'!$R$3:$R$233)+IF(H198=$J$234,($K$234*K198),0)+IF(H198=$J$235,($K$235*K198),0)</f>
        <v>0</v>
      </c>
      <c r="S198" s="15" t="e">
        <f t="shared" si="32"/>
        <v>#DIV/0!</v>
      </c>
      <c r="T198" s="15">
        <f ca="1">SUMIF('WASH COAL RECEIPT &amp; GCV DAT (3)'!$A$3:$A$1173,'MASTER DATA FILE WASH COAL  (3)'!A198,'WASH COAL RECEIPT &amp; GCV DAT (3)'!$T$3:$T$154)</f>
        <v>0</v>
      </c>
      <c r="U198" s="15">
        <f t="shared" ca="1" si="33"/>
        <v>0</v>
      </c>
      <c r="V198" s="15">
        <f>SUMIF('WASH COAL RECEIPT &amp; GCV DAT (3)'!$A$3:$A$154,'MASTER DATA FILE WASH COAL  (3)'!A198,'WASH COAL RECEIPT &amp; GCV DAT (3)'!$V$3:$V$1173)</f>
        <v>0</v>
      </c>
      <c r="W198" s="15">
        <f t="shared" si="34"/>
        <v>0</v>
      </c>
      <c r="X198" s="13" t="e">
        <f t="shared" si="35"/>
        <v>#DIV/0!</v>
      </c>
      <c r="Y198" s="13"/>
      <c r="Z198" s="13"/>
      <c r="AH198">
        <v>15953043.637499999</v>
      </c>
    </row>
    <row r="199" spans="1:34" customFormat="1" x14ac:dyDescent="0.3">
      <c r="A199" s="57"/>
      <c r="B199" s="57">
        <f>SUMIF('WASH COAL RECEIPT &amp; GCV DAT (3)'!$A$3:$A$97,A199,'WASH COAL RECEIPT &amp; GCV DAT (3)'!$B$3:$B$97)</f>
        <v>0</v>
      </c>
      <c r="C199" s="13">
        <f>SUMIF('WASH COAL RECEIPT &amp; GCV DAT (3)'!$A$3:$A$97,A199,'WASH COAL RECEIPT &amp; GCV DAT (3)'!$C$3:$C$97)</f>
        <v>0</v>
      </c>
      <c r="D199" s="13">
        <f>IFERROR(VLOOKUP(A199,'WASH COAL RECEIPT &amp; GCV DAT (3)'!A173:V298,4,0),0)</f>
        <v>0</v>
      </c>
      <c r="E199" s="14">
        <f>IFERROR(VLOOKUP(A199,'WASH COAL RECEIPT &amp; GCV DAT (3)'!$A$2:$V$154,5,0),0)</f>
        <v>0</v>
      </c>
      <c r="F199" s="13">
        <f>SUMIF('WASH COAL RECEIPT &amp; GCV DAT (3)'!$A$3:$A$154,'MASTER DATA FILE WASH COAL  (3)'!A199,'WASH COAL RECEIPT &amp; GCV DAT (3)'!$F$3:$F$154)</f>
        <v>0</v>
      </c>
      <c r="G199" s="13">
        <f>IFERROR(VLOOKUP(A199,'WASH COAL RECEIPT &amp; GCV DAT (3)'!$A$2:$V$154,7,0),0)</f>
        <v>0</v>
      </c>
      <c r="H199" s="13">
        <f>IFERROR(VLOOKUP(A199,'WASH COAL RECEIPT &amp; GCV DAT (3)'!$A$2:$V$154,8,0),0)</f>
        <v>0</v>
      </c>
      <c r="I199" s="13">
        <f>IFERROR(VLOOKUP(A199,'WASH COAL RECEIPT &amp; GCV DAT (3)'!$A$2:$V$154,9,0),0)</f>
        <v>0</v>
      </c>
      <c r="J199" s="13">
        <f>IFERROR(VLOOKUP(A199,'WASH COAL RECEIPT &amp; GCV DAT (3)'!$A$2:$V$154,10,0),0)</f>
        <v>0</v>
      </c>
      <c r="K199" s="15">
        <f>SUMIF('WASH COAL RECEIPT &amp; GCV DAT (3)'!$A$3:$A$1173,'MASTER DATA FILE WASH COAL  (3)'!A199,'WASH COAL RECEIPT &amp; GCV DAT (3)'!$K$3:$K$1173)</f>
        <v>0</v>
      </c>
      <c r="L199" s="15">
        <f>SUMIF('WASH COAL RECEIPT &amp; GCV DAT (3)'!$A$3:$A$1173,'MASTER DATA FILE WASH COAL  (3)'!A199,'WASH COAL RECEIPT &amp; GCV DAT (3)'!$L$3:$L$1173)</f>
        <v>0</v>
      </c>
      <c r="M199" s="15">
        <f t="shared" si="29"/>
        <v>0</v>
      </c>
      <c r="N199" s="67" t="e">
        <f t="shared" si="30"/>
        <v>#DIV/0!</v>
      </c>
      <c r="O199" s="15">
        <f>SUMIF('WASH COAL RECEIPT &amp; GCV DAT (3)'!$A$3:$A$154,'MASTER DATA FILE WASH COAL  (3)'!A199,'WASH COAL RECEIPT &amp; GCV DAT (3)'!$O$3:$O$154)</f>
        <v>0</v>
      </c>
      <c r="P199" s="15">
        <f t="shared" si="31"/>
        <v>0</v>
      </c>
      <c r="Q199" s="15">
        <f>SUMIF('WASH COAL RECEIPT &amp; GCV DAT (3)'!$A$3:$A$154,'MASTER DATA FILE WASH COAL  (3)'!A199,'WASH COAL RECEIPT &amp; GCV DAT (3)'!$Q$3:$Q$154)</f>
        <v>0</v>
      </c>
      <c r="R199" s="16">
        <f>SUMIF('WASH COAL RECEIPT &amp; GCV DAT (3)'!$A$3:$A$233,'MASTER DATA FILE WASH COAL  (3)'!A199,'WASH COAL RECEIPT &amp; GCV DAT (3)'!$R$3:$R$233)+IF(H199=$J$234,($K$234*K199),0)+IF(H199=$J$235,($K$235*K199),0)</f>
        <v>0</v>
      </c>
      <c r="S199" s="15" t="e">
        <f t="shared" si="32"/>
        <v>#DIV/0!</v>
      </c>
      <c r="T199" s="15">
        <f ca="1">SUMIF('WASH COAL RECEIPT &amp; GCV DAT (3)'!$A$3:$A$1173,'MASTER DATA FILE WASH COAL  (3)'!A199,'WASH COAL RECEIPT &amp; GCV DAT (3)'!$T$3:$T$154)</f>
        <v>0</v>
      </c>
      <c r="U199" s="15">
        <f t="shared" ca="1" si="33"/>
        <v>0</v>
      </c>
      <c r="V199" s="15">
        <f>SUMIF('WASH COAL RECEIPT &amp; GCV DAT (3)'!$A$3:$A$154,'MASTER DATA FILE WASH COAL  (3)'!A199,'WASH COAL RECEIPT &amp; GCV DAT (3)'!$V$3:$V$1173)</f>
        <v>0</v>
      </c>
      <c r="W199" s="15">
        <f t="shared" si="34"/>
        <v>0</v>
      </c>
      <c r="X199" s="13" t="e">
        <f t="shared" si="35"/>
        <v>#DIV/0!</v>
      </c>
      <c r="Y199" s="13"/>
      <c r="Z199" s="13"/>
      <c r="AH199">
        <v>15817656.815624997</v>
      </c>
    </row>
    <row r="200" spans="1:34" customFormat="1" x14ac:dyDescent="0.3">
      <c r="A200" s="57"/>
      <c r="B200" s="57">
        <f>SUMIF('WASH COAL RECEIPT &amp; GCV DAT (3)'!$A$3:$A$97,A200,'WASH COAL RECEIPT &amp; GCV DAT (3)'!$B$3:$B$97)</f>
        <v>0</v>
      </c>
      <c r="C200" s="13">
        <f>SUMIF('WASH COAL RECEIPT &amp; GCV DAT (3)'!$A$3:$A$97,A200,'WASH COAL RECEIPT &amp; GCV DAT (3)'!$C$3:$C$97)</f>
        <v>0</v>
      </c>
      <c r="D200" s="13">
        <f>IFERROR(VLOOKUP(A200,'WASH COAL RECEIPT &amp; GCV DAT (3)'!A174:V299,4,0),0)</f>
        <v>0</v>
      </c>
      <c r="E200" s="14">
        <f>IFERROR(VLOOKUP(A200,'WASH COAL RECEIPT &amp; GCV DAT (3)'!$A$2:$V$154,5,0),0)</f>
        <v>0</v>
      </c>
      <c r="F200" s="13">
        <f>SUMIF('WASH COAL RECEIPT &amp; GCV DAT (3)'!$A$3:$A$154,'MASTER DATA FILE WASH COAL  (3)'!A200,'WASH COAL RECEIPT &amp; GCV DAT (3)'!$F$3:$F$154)</f>
        <v>0</v>
      </c>
      <c r="G200" s="13">
        <f>IFERROR(VLOOKUP(A200,'WASH COAL RECEIPT &amp; GCV DAT (3)'!$A$2:$V$154,7,0),0)</f>
        <v>0</v>
      </c>
      <c r="H200" s="13">
        <f>IFERROR(VLOOKUP(A200,'WASH COAL RECEIPT &amp; GCV DAT (3)'!$A$2:$V$154,8,0),0)</f>
        <v>0</v>
      </c>
      <c r="I200" s="13">
        <f>IFERROR(VLOOKUP(A200,'WASH COAL RECEIPT &amp; GCV DAT (3)'!$A$2:$V$154,9,0),0)</f>
        <v>0</v>
      </c>
      <c r="J200" s="13">
        <f>IFERROR(VLOOKUP(A200,'WASH COAL RECEIPT &amp; GCV DAT (3)'!$A$2:$V$154,10,0),0)</f>
        <v>0</v>
      </c>
      <c r="K200" s="15">
        <f>SUMIF('WASH COAL RECEIPT &amp; GCV DAT (3)'!$A$3:$A$1173,'MASTER DATA FILE WASH COAL  (3)'!A200,'WASH COAL RECEIPT &amp; GCV DAT (3)'!$K$3:$K$1173)</f>
        <v>0</v>
      </c>
      <c r="L200" s="15">
        <f>SUMIF('WASH COAL RECEIPT &amp; GCV DAT (3)'!$A$3:$A$1173,'MASTER DATA FILE WASH COAL  (3)'!A200,'WASH COAL RECEIPT &amp; GCV DAT (3)'!$L$3:$L$1173)</f>
        <v>0</v>
      </c>
      <c r="M200" s="15">
        <f t="shared" si="29"/>
        <v>0</v>
      </c>
      <c r="N200" s="67" t="e">
        <f t="shared" si="30"/>
        <v>#DIV/0!</v>
      </c>
      <c r="O200" s="15">
        <f>SUMIF('WASH COAL RECEIPT &amp; GCV DAT (3)'!$A$3:$A$154,'MASTER DATA FILE WASH COAL  (3)'!A200,'WASH COAL RECEIPT &amp; GCV DAT (3)'!$O$3:$O$154)</f>
        <v>0</v>
      </c>
      <c r="P200" s="15">
        <f t="shared" si="31"/>
        <v>0</v>
      </c>
      <c r="Q200" s="15">
        <f>SUMIF('WASH COAL RECEIPT &amp; GCV DAT (3)'!$A$3:$A$154,'MASTER DATA FILE WASH COAL  (3)'!A200,'WASH COAL RECEIPT &amp; GCV DAT (3)'!$Q$3:$Q$154)</f>
        <v>0</v>
      </c>
      <c r="R200" s="16">
        <f>SUMIF('WASH COAL RECEIPT &amp; GCV DAT (3)'!$A$3:$A$233,'MASTER DATA FILE WASH COAL  (3)'!A200,'WASH COAL RECEIPT &amp; GCV DAT (3)'!$R$3:$R$233)+IF(H200=$J$234,($K$234*K200),0)+IF(H200=$J$235,($K$235*K200),0)</f>
        <v>0</v>
      </c>
      <c r="S200" s="15" t="e">
        <f t="shared" si="32"/>
        <v>#DIV/0!</v>
      </c>
      <c r="T200" s="15">
        <f ca="1">SUMIF('WASH COAL RECEIPT &amp; GCV DAT (3)'!$A$3:$A$1173,'MASTER DATA FILE WASH COAL  (3)'!A200,'WASH COAL RECEIPT &amp; GCV DAT (3)'!$T$3:$T$154)</f>
        <v>0</v>
      </c>
      <c r="U200" s="15">
        <f t="shared" ca="1" si="33"/>
        <v>0</v>
      </c>
      <c r="V200" s="15">
        <f>SUMIF('WASH COAL RECEIPT &amp; GCV DAT (3)'!$A$3:$A$154,'MASTER DATA FILE WASH COAL  (3)'!A200,'WASH COAL RECEIPT &amp; GCV DAT (3)'!$V$3:$V$1173)</f>
        <v>0</v>
      </c>
      <c r="W200" s="15">
        <f t="shared" si="34"/>
        <v>0</v>
      </c>
      <c r="X200" s="13" t="e">
        <f t="shared" si="35"/>
        <v>#DIV/0!</v>
      </c>
      <c r="Y200" s="13"/>
      <c r="Z200" s="13"/>
      <c r="AH200">
        <v>16019339.223624999</v>
      </c>
    </row>
    <row r="201" spans="1:34" customFormat="1" x14ac:dyDescent="0.3">
      <c r="A201" s="57"/>
      <c r="B201" s="57">
        <f>SUMIF('WASH COAL RECEIPT &amp; GCV DAT (3)'!$A$3:$A$97,A201,'WASH COAL RECEIPT &amp; GCV DAT (3)'!$B$3:$B$97)</f>
        <v>0</v>
      </c>
      <c r="C201" s="13">
        <f>SUMIF('WASH COAL RECEIPT &amp; GCV DAT (3)'!$A$3:$A$97,A201,'WASH COAL RECEIPT &amp; GCV DAT (3)'!$C$3:$C$97)</f>
        <v>0</v>
      </c>
      <c r="D201" s="13">
        <f>IFERROR(VLOOKUP(A201,'WASH COAL RECEIPT &amp; GCV DAT (3)'!A175:V300,4,0),0)</f>
        <v>0</v>
      </c>
      <c r="E201" s="14">
        <f>IFERROR(VLOOKUP(A201,'WASH COAL RECEIPT &amp; GCV DAT (3)'!$A$2:$V$154,5,0),0)</f>
        <v>0</v>
      </c>
      <c r="F201" s="13">
        <f>SUMIF('WASH COAL RECEIPT &amp; GCV DAT (3)'!$A$3:$A$154,'MASTER DATA FILE WASH COAL  (3)'!A201,'WASH COAL RECEIPT &amp; GCV DAT (3)'!$F$3:$F$154)</f>
        <v>0</v>
      </c>
      <c r="G201" s="13">
        <f>IFERROR(VLOOKUP(A201,'WASH COAL RECEIPT &amp; GCV DAT (3)'!$A$2:$V$154,7,0),0)</f>
        <v>0</v>
      </c>
      <c r="H201" s="13">
        <f>IFERROR(VLOOKUP(A201,'WASH COAL RECEIPT &amp; GCV DAT (3)'!$A$2:$V$154,8,0),0)</f>
        <v>0</v>
      </c>
      <c r="I201" s="13">
        <f>IFERROR(VLOOKUP(A201,'WASH COAL RECEIPT &amp; GCV DAT (3)'!$A$2:$V$154,9,0),0)</f>
        <v>0</v>
      </c>
      <c r="J201" s="13">
        <f>IFERROR(VLOOKUP(A201,'WASH COAL RECEIPT &amp; GCV DAT (3)'!$A$2:$V$154,10,0),0)</f>
        <v>0</v>
      </c>
      <c r="K201" s="15">
        <f>SUMIF('WASH COAL RECEIPT &amp; GCV DAT (3)'!$A$3:$A$1173,'MASTER DATA FILE WASH COAL  (3)'!A201,'WASH COAL RECEIPT &amp; GCV DAT (3)'!$K$3:$K$1173)</f>
        <v>0</v>
      </c>
      <c r="L201" s="15">
        <f>SUMIF('WASH COAL RECEIPT &amp; GCV DAT (3)'!$A$3:$A$1173,'MASTER DATA FILE WASH COAL  (3)'!A201,'WASH COAL RECEIPT &amp; GCV DAT (3)'!$L$3:$L$1173)</f>
        <v>0</v>
      </c>
      <c r="M201" s="15">
        <f t="shared" si="29"/>
        <v>0</v>
      </c>
      <c r="N201" s="67" t="e">
        <f t="shared" si="30"/>
        <v>#DIV/0!</v>
      </c>
      <c r="O201" s="15">
        <f>SUMIF('WASH COAL RECEIPT &amp; GCV DAT (3)'!$A$3:$A$154,'MASTER DATA FILE WASH COAL  (3)'!A201,'WASH COAL RECEIPT &amp; GCV DAT (3)'!$O$3:$O$154)</f>
        <v>0</v>
      </c>
      <c r="P201" s="15">
        <f t="shared" si="31"/>
        <v>0</v>
      </c>
      <c r="Q201" s="15">
        <f>SUMIF('WASH COAL RECEIPT &amp; GCV DAT (3)'!$A$3:$A$154,'MASTER DATA FILE WASH COAL  (3)'!A201,'WASH COAL RECEIPT &amp; GCV DAT (3)'!$Q$3:$Q$154)</f>
        <v>0</v>
      </c>
      <c r="R201" s="16">
        <f>SUMIF('WASH COAL RECEIPT &amp; GCV DAT (3)'!$A$3:$A$233,'MASTER DATA FILE WASH COAL  (3)'!A201,'WASH COAL RECEIPT &amp; GCV DAT (3)'!$R$3:$R$233)+IF(H201=$J$234,($K$234*K201),0)+IF(H201=$J$235,($K$235*K201),0)</f>
        <v>0</v>
      </c>
      <c r="S201" s="15" t="e">
        <f t="shared" si="32"/>
        <v>#DIV/0!</v>
      </c>
      <c r="T201" s="15">
        <f ca="1">SUMIF('WASH COAL RECEIPT &amp; GCV DAT (3)'!$A$3:$A$1173,'MASTER DATA FILE WASH COAL  (3)'!A201,'WASH COAL RECEIPT &amp; GCV DAT (3)'!$T$3:$T$154)</f>
        <v>0</v>
      </c>
      <c r="U201" s="15">
        <f t="shared" ca="1" si="33"/>
        <v>0</v>
      </c>
      <c r="V201" s="15">
        <f>SUMIF('WASH COAL RECEIPT &amp; GCV DAT (3)'!$A$3:$A$154,'MASTER DATA FILE WASH COAL  (3)'!A201,'WASH COAL RECEIPT &amp; GCV DAT (3)'!$V$3:$V$1173)</f>
        <v>0</v>
      </c>
      <c r="W201" s="15">
        <f t="shared" si="34"/>
        <v>0</v>
      </c>
      <c r="X201" s="13" t="e">
        <f t="shared" si="35"/>
        <v>#DIV/0!</v>
      </c>
      <c r="Y201" s="13"/>
      <c r="Z201" s="13"/>
      <c r="AH201">
        <v>15535093.090999998</v>
      </c>
    </row>
    <row r="202" spans="1:34" customFormat="1" x14ac:dyDescent="0.3">
      <c r="A202" s="57"/>
      <c r="B202" s="57">
        <f>SUMIF('WASH COAL RECEIPT &amp; GCV DAT (3)'!$A$3:$A$97,A202,'WASH COAL RECEIPT &amp; GCV DAT (3)'!$B$3:$B$97)</f>
        <v>0</v>
      </c>
      <c r="C202" s="13">
        <f>SUMIF('WASH COAL RECEIPT &amp; GCV DAT (3)'!$A$3:$A$97,A202,'WASH COAL RECEIPT &amp; GCV DAT (3)'!$C$3:$C$97)</f>
        <v>0</v>
      </c>
      <c r="D202" s="13">
        <f>IFERROR(VLOOKUP(A202,'WASH COAL RECEIPT &amp; GCV DAT (3)'!A176:V301,4,0),0)</f>
        <v>0</v>
      </c>
      <c r="E202" s="14">
        <f>IFERROR(VLOOKUP(A202,'WASH COAL RECEIPT &amp; GCV DAT (3)'!$A$2:$V$154,5,0),0)</f>
        <v>0</v>
      </c>
      <c r="F202" s="13">
        <f>SUMIF('WASH COAL RECEIPT &amp; GCV DAT (3)'!$A$3:$A$154,'MASTER DATA FILE WASH COAL  (3)'!A202,'WASH COAL RECEIPT &amp; GCV DAT (3)'!$F$3:$F$154)</f>
        <v>0</v>
      </c>
      <c r="G202" s="13">
        <f>IFERROR(VLOOKUP(A202,'WASH COAL RECEIPT &amp; GCV DAT (3)'!$A$2:$V$154,7,0),0)</f>
        <v>0</v>
      </c>
      <c r="H202" s="13">
        <f>IFERROR(VLOOKUP(A202,'WASH COAL RECEIPT &amp; GCV DAT (3)'!$A$2:$V$154,8,0),0)</f>
        <v>0</v>
      </c>
      <c r="I202" s="13">
        <f>IFERROR(VLOOKUP(A202,'WASH COAL RECEIPT &amp; GCV DAT (3)'!$A$2:$V$154,9,0),0)</f>
        <v>0</v>
      </c>
      <c r="J202" s="13">
        <f>IFERROR(VLOOKUP(A202,'WASH COAL RECEIPT &amp; GCV DAT (3)'!$A$2:$V$154,10,0),0)</f>
        <v>0</v>
      </c>
      <c r="K202" s="15">
        <f>SUMIF('WASH COAL RECEIPT &amp; GCV DAT (3)'!$A$3:$A$1173,'MASTER DATA FILE WASH COAL  (3)'!A202,'WASH COAL RECEIPT &amp; GCV DAT (3)'!$K$3:$K$1173)</f>
        <v>0</v>
      </c>
      <c r="L202" s="15">
        <f>SUMIF('WASH COAL RECEIPT &amp; GCV DAT (3)'!$A$3:$A$1173,'MASTER DATA FILE WASH COAL  (3)'!A202,'WASH COAL RECEIPT &amp; GCV DAT (3)'!$L$3:$L$1173)</f>
        <v>0</v>
      </c>
      <c r="M202" s="15">
        <f t="shared" si="29"/>
        <v>0</v>
      </c>
      <c r="N202" s="67" t="e">
        <f t="shared" si="30"/>
        <v>#DIV/0!</v>
      </c>
      <c r="O202" s="15">
        <f>SUMIF('WASH COAL RECEIPT &amp; GCV DAT (3)'!$A$3:$A$154,'MASTER DATA FILE WASH COAL  (3)'!A202,'WASH COAL RECEIPT &amp; GCV DAT (3)'!$O$3:$O$154)</f>
        <v>0</v>
      </c>
      <c r="P202" s="15">
        <f t="shared" si="31"/>
        <v>0</v>
      </c>
      <c r="Q202" s="15">
        <f>SUMIF('WASH COAL RECEIPT &amp; GCV DAT (3)'!$A$3:$A$154,'MASTER DATA FILE WASH COAL  (3)'!A202,'WASH COAL RECEIPT &amp; GCV DAT (3)'!$Q$3:$Q$154)</f>
        <v>0</v>
      </c>
      <c r="R202" s="16">
        <f>SUMIF('WASH COAL RECEIPT &amp; GCV DAT (3)'!$A$3:$A$233,'MASTER DATA FILE WASH COAL  (3)'!A202,'WASH COAL RECEIPT &amp; GCV DAT (3)'!$R$3:$R$233)+IF(H202=$J$234,($K$234*K202),0)+IF(H202=$J$235,($K$235*K202),0)</f>
        <v>0</v>
      </c>
      <c r="S202" s="15" t="e">
        <f t="shared" si="32"/>
        <v>#DIV/0!</v>
      </c>
      <c r="T202" s="15">
        <f ca="1">SUMIF('WASH COAL RECEIPT &amp; GCV DAT (3)'!$A$3:$A$1173,'MASTER DATA FILE WASH COAL  (3)'!A202,'WASH COAL RECEIPT &amp; GCV DAT (3)'!$T$3:$T$154)</f>
        <v>0</v>
      </c>
      <c r="U202" s="15">
        <f t="shared" ca="1" si="33"/>
        <v>0</v>
      </c>
      <c r="V202" s="15">
        <f>SUMIF('WASH COAL RECEIPT &amp; GCV DAT (3)'!$A$3:$A$154,'MASTER DATA FILE WASH COAL  (3)'!A202,'WASH COAL RECEIPT &amp; GCV DAT (3)'!$V$3:$V$1173)</f>
        <v>0</v>
      </c>
      <c r="W202" s="15">
        <f t="shared" si="34"/>
        <v>0</v>
      </c>
      <c r="X202" s="13" t="e">
        <f t="shared" si="35"/>
        <v>#DIV/0!</v>
      </c>
      <c r="Y202" s="13"/>
      <c r="Z202" s="13"/>
      <c r="AH202">
        <v>13771102.802499998</v>
      </c>
    </row>
    <row r="203" spans="1:34" customFormat="1" x14ac:dyDescent="0.3">
      <c r="A203" s="57"/>
      <c r="B203" s="57">
        <f>SUMIF('WASH COAL RECEIPT &amp; GCV DAT (3)'!$A$3:$A$97,A203,'WASH COAL RECEIPT &amp; GCV DAT (3)'!$B$3:$B$97)</f>
        <v>0</v>
      </c>
      <c r="C203" s="13">
        <f>SUMIF('WASH COAL RECEIPT &amp; GCV DAT (3)'!$A$3:$A$97,A203,'WASH COAL RECEIPT &amp; GCV DAT (3)'!$C$3:$C$97)</f>
        <v>0</v>
      </c>
      <c r="D203" s="13">
        <f>IFERROR(VLOOKUP(A203,'WASH COAL RECEIPT &amp; GCV DAT (3)'!A153:V302,4,0),0)</f>
        <v>0</v>
      </c>
      <c r="E203" s="14">
        <f>IFERROR(VLOOKUP(A203,'WASH COAL RECEIPT &amp; GCV DAT (3)'!$A$2:$V$154,5,0),0)</f>
        <v>0</v>
      </c>
      <c r="F203" s="13">
        <f>SUMIF('WASH COAL RECEIPT &amp; GCV DAT (3)'!$A$3:$A$154,'MASTER DATA FILE WASH COAL  (3)'!A203,'WASH COAL RECEIPT &amp; GCV DAT (3)'!$F$3:$F$154)</f>
        <v>0</v>
      </c>
      <c r="G203" s="13">
        <f>IFERROR(VLOOKUP(A203,'WASH COAL RECEIPT &amp; GCV DAT (3)'!$A$2:$V$154,7,0),0)</f>
        <v>0</v>
      </c>
      <c r="H203" s="13">
        <f>IFERROR(VLOOKUP(A203,'WASH COAL RECEIPT &amp; GCV DAT (3)'!$A$2:$V$154,8,0),0)</f>
        <v>0</v>
      </c>
      <c r="I203" s="13">
        <f>IFERROR(VLOOKUP(A203,'WASH COAL RECEIPT &amp; GCV DAT (3)'!$A$2:$V$154,9,0),0)</f>
        <v>0</v>
      </c>
      <c r="J203" s="13">
        <f>IFERROR(VLOOKUP(A203,'WASH COAL RECEIPT &amp; GCV DAT (3)'!$A$2:$V$154,10,0),0)</f>
        <v>0</v>
      </c>
      <c r="K203" s="15">
        <f>SUMIF('WASH COAL RECEIPT &amp; GCV DAT (3)'!$A$3:$A$1173,'MASTER DATA FILE WASH COAL  (3)'!A203,'WASH COAL RECEIPT &amp; GCV DAT (3)'!$K$3:$K$1173)</f>
        <v>0</v>
      </c>
      <c r="L203" s="15">
        <f>SUMIF('WASH COAL RECEIPT &amp; GCV DAT (3)'!$A$3:$A$1173,'MASTER DATA FILE WASH COAL  (3)'!A203,'WASH COAL RECEIPT &amp; GCV DAT (3)'!$L$3:$L$1173)</f>
        <v>0</v>
      </c>
      <c r="M203" s="15">
        <f t="shared" si="29"/>
        <v>0</v>
      </c>
      <c r="N203" s="67" t="e">
        <f t="shared" si="30"/>
        <v>#DIV/0!</v>
      </c>
      <c r="O203" s="15">
        <f>SUMIF('WASH COAL RECEIPT &amp; GCV DAT (3)'!$A$3:$A$154,'MASTER DATA FILE WASH COAL  (3)'!A203,'WASH COAL RECEIPT &amp; GCV DAT (3)'!$O$3:$O$154)</f>
        <v>0</v>
      </c>
      <c r="P203" s="15">
        <f t="shared" si="31"/>
        <v>0</v>
      </c>
      <c r="Q203" s="15">
        <f>SUMIF('WASH COAL RECEIPT &amp; GCV DAT (3)'!$A$3:$A$154,'MASTER DATA FILE WASH COAL  (3)'!A203,'WASH COAL RECEIPT &amp; GCV DAT (3)'!$Q$3:$Q$154)</f>
        <v>0</v>
      </c>
      <c r="R203" s="16">
        <f>SUMIF('WASH COAL RECEIPT &amp; GCV DAT (3)'!$A$3:$A$233,'MASTER DATA FILE WASH COAL  (3)'!A203,'WASH COAL RECEIPT &amp; GCV DAT (3)'!$R$3:$R$233)+IF(H203=$J$234,($K$234*K203),0)+IF(H203=$J$235,($K$235*K203),0)</f>
        <v>0</v>
      </c>
      <c r="S203" s="15" t="e">
        <f t="shared" si="32"/>
        <v>#DIV/0!</v>
      </c>
      <c r="T203" s="15">
        <f ca="1">SUMIF('WASH COAL RECEIPT &amp; GCV DAT (3)'!$A$3:$A$1173,'MASTER DATA FILE WASH COAL  (3)'!A203,'WASH COAL RECEIPT &amp; GCV DAT (3)'!$T$3:$T$154)</f>
        <v>0</v>
      </c>
      <c r="U203" s="15">
        <f t="shared" ca="1" si="33"/>
        <v>0</v>
      </c>
      <c r="V203" s="15">
        <f>SUMIF('WASH COAL RECEIPT &amp; GCV DAT (3)'!$A$3:$A$154,'MASTER DATA FILE WASH COAL  (3)'!A203,'WASH COAL RECEIPT &amp; GCV DAT (3)'!$V$3:$V$1173)</f>
        <v>0</v>
      </c>
      <c r="W203" s="15">
        <f t="shared" si="34"/>
        <v>0</v>
      </c>
      <c r="X203" s="13" t="e">
        <f t="shared" si="35"/>
        <v>#DIV/0!</v>
      </c>
      <c r="Y203" s="13"/>
      <c r="Z203" s="13"/>
      <c r="AH203">
        <v>15204957.214500001</v>
      </c>
    </row>
    <row r="204" spans="1:34" customFormat="1" x14ac:dyDescent="0.3">
      <c r="A204" s="57"/>
      <c r="B204" s="57">
        <f>SUMIF('WASH COAL RECEIPT &amp; GCV DAT (3)'!$A$3:$A$97,A204,'WASH COAL RECEIPT &amp; GCV DAT (3)'!$B$3:$B$97)</f>
        <v>0</v>
      </c>
      <c r="C204" s="13">
        <f>SUMIF('WASH COAL RECEIPT &amp; GCV DAT (3)'!$A$3:$A$97,A204,'WASH COAL RECEIPT &amp; GCV DAT (3)'!$C$3:$C$97)</f>
        <v>0</v>
      </c>
      <c r="D204" s="13">
        <f>IFERROR(VLOOKUP(A204,'WASH COAL RECEIPT &amp; GCV DAT (3)'!A154:V303,4,0),0)</f>
        <v>0</v>
      </c>
      <c r="E204" s="14">
        <f>IFERROR(VLOOKUP(A204,'WASH COAL RECEIPT &amp; GCV DAT (3)'!$A$2:$V$154,5,0),0)</f>
        <v>0</v>
      </c>
      <c r="F204" s="13">
        <f>SUMIF('WASH COAL RECEIPT &amp; GCV DAT (3)'!$A$3:$A$154,'MASTER DATA FILE WASH COAL  (3)'!A204,'WASH COAL RECEIPT &amp; GCV DAT (3)'!$F$3:$F$154)</f>
        <v>0</v>
      </c>
      <c r="G204" s="13">
        <f>IFERROR(VLOOKUP(A204,'WASH COAL RECEIPT &amp; GCV DAT (3)'!$A$2:$V$154,7,0),0)</f>
        <v>0</v>
      </c>
      <c r="H204" s="13">
        <f>IFERROR(VLOOKUP(A204,'WASH COAL RECEIPT &amp; GCV DAT (3)'!$A$2:$V$154,8,0),0)</f>
        <v>0</v>
      </c>
      <c r="I204" s="13">
        <f>IFERROR(VLOOKUP(A204,'WASH COAL RECEIPT &amp; GCV DAT (3)'!$A$2:$V$154,9,0),0)</f>
        <v>0</v>
      </c>
      <c r="J204" s="13">
        <f>IFERROR(VLOOKUP(A204,'WASH COAL RECEIPT &amp; GCV DAT (3)'!$A$2:$V$154,10,0),0)</f>
        <v>0</v>
      </c>
      <c r="K204" s="15">
        <f>SUMIF('WASH COAL RECEIPT &amp; GCV DAT (3)'!$A$3:$A$1173,'MASTER DATA FILE WASH COAL  (3)'!A204,'WASH COAL RECEIPT &amp; GCV DAT (3)'!$K$3:$K$1173)</f>
        <v>0</v>
      </c>
      <c r="L204" s="15">
        <f>SUMIF('WASH COAL RECEIPT &amp; GCV DAT (3)'!$A$3:$A$1173,'MASTER DATA FILE WASH COAL  (3)'!A204,'WASH COAL RECEIPT &amp; GCV DAT (3)'!$L$3:$L$1173)</f>
        <v>0</v>
      </c>
      <c r="M204" s="15">
        <f t="shared" si="29"/>
        <v>0</v>
      </c>
      <c r="N204" s="67" t="e">
        <f t="shared" si="30"/>
        <v>#DIV/0!</v>
      </c>
      <c r="O204" s="15">
        <f>SUMIF('WASH COAL RECEIPT &amp; GCV DAT (3)'!$A$3:$A$154,'MASTER DATA FILE WASH COAL  (3)'!A204,'WASH COAL RECEIPT &amp; GCV DAT (3)'!$O$3:$O$154)</f>
        <v>0</v>
      </c>
      <c r="P204" s="15">
        <f t="shared" si="31"/>
        <v>0</v>
      </c>
      <c r="Q204" s="15">
        <f>SUMIF('WASH COAL RECEIPT &amp; GCV DAT (3)'!$A$3:$A$154,'MASTER DATA FILE WASH COAL  (3)'!A204,'WASH COAL RECEIPT &amp; GCV DAT (3)'!$Q$3:$Q$154)</f>
        <v>0</v>
      </c>
      <c r="R204" s="16">
        <f>SUMIF('WASH COAL RECEIPT &amp; GCV DAT (3)'!$A$3:$A$233,'MASTER DATA FILE WASH COAL  (3)'!A204,'WASH COAL RECEIPT &amp; GCV DAT (3)'!$R$3:$R$233)+IF(H204=$J$234,($K$234*K204),0)+IF(H204=$J$235,($K$235*K204),0)</f>
        <v>0</v>
      </c>
      <c r="S204" s="15" t="e">
        <f t="shared" si="32"/>
        <v>#DIV/0!</v>
      </c>
      <c r="T204" s="15">
        <f ca="1">SUMIF('WASH COAL RECEIPT &amp; GCV DAT (3)'!$A$3:$A$1173,'MASTER DATA FILE WASH COAL  (3)'!A204,'WASH COAL RECEIPT &amp; GCV DAT (3)'!$T$3:$T$154)</f>
        <v>0</v>
      </c>
      <c r="U204" s="15">
        <f t="shared" ca="1" si="33"/>
        <v>0</v>
      </c>
      <c r="V204" s="15">
        <f>SUMIF('WASH COAL RECEIPT &amp; GCV DAT (3)'!$A$3:$A$154,'MASTER DATA FILE WASH COAL  (3)'!A204,'WASH COAL RECEIPT &amp; GCV DAT (3)'!$V$3:$V$1173)</f>
        <v>0</v>
      </c>
      <c r="W204" s="15">
        <f t="shared" si="34"/>
        <v>0</v>
      </c>
      <c r="X204" s="13" t="e">
        <f t="shared" si="35"/>
        <v>#DIV/0!</v>
      </c>
      <c r="Y204" s="13"/>
      <c r="Z204" s="13"/>
      <c r="AH204">
        <v>16189720.205249997</v>
      </c>
    </row>
    <row r="205" spans="1:34" customFormat="1" x14ac:dyDescent="0.3">
      <c r="A205" s="57"/>
      <c r="B205" s="57">
        <f>SUMIF('WASH COAL RECEIPT &amp; GCV DAT (3)'!$A$3:$A$97,A205,'WASH COAL RECEIPT &amp; GCV DAT (3)'!$B$3:$B$97)</f>
        <v>0</v>
      </c>
      <c r="C205" s="13">
        <f>SUMIF('WASH COAL RECEIPT &amp; GCV DAT (3)'!$A$3:$A$97,A205,'WASH COAL RECEIPT &amp; GCV DAT (3)'!$C$3:$C$97)</f>
        <v>0</v>
      </c>
      <c r="D205" s="13">
        <f>IFERROR(VLOOKUP(A205,'WASH COAL RECEIPT &amp; GCV DAT (3)'!A143:V304,4,0),0)</f>
        <v>0</v>
      </c>
      <c r="E205" s="14">
        <f>IFERROR(VLOOKUP(A205,'WASH COAL RECEIPT &amp; GCV DAT (3)'!$A$2:$V$154,5,0),0)</f>
        <v>0</v>
      </c>
      <c r="F205" s="13">
        <f>SUMIF('WASH COAL RECEIPT &amp; GCV DAT (3)'!$A$3:$A$154,'MASTER DATA FILE WASH COAL  (3)'!A205,'WASH COAL RECEIPT &amp; GCV DAT (3)'!$F$3:$F$154)</f>
        <v>0</v>
      </c>
      <c r="G205" s="13">
        <f>IFERROR(VLOOKUP(A205,'WASH COAL RECEIPT &amp; GCV DAT (3)'!$A$2:$V$154,7,0),0)</f>
        <v>0</v>
      </c>
      <c r="H205" s="13">
        <f>IFERROR(VLOOKUP(A205,'WASH COAL RECEIPT &amp; GCV DAT (3)'!$A$2:$V$154,8,0),0)</f>
        <v>0</v>
      </c>
      <c r="I205" s="13">
        <f>IFERROR(VLOOKUP(A205,'WASH COAL RECEIPT &amp; GCV DAT (3)'!$A$2:$V$154,9,0),0)</f>
        <v>0</v>
      </c>
      <c r="J205" s="13">
        <f>IFERROR(VLOOKUP(A205,'WASH COAL RECEIPT &amp; GCV DAT (3)'!$A$2:$V$154,10,0),0)</f>
        <v>0</v>
      </c>
      <c r="K205" s="15">
        <f>SUMIF('WASH COAL RECEIPT &amp; GCV DAT (3)'!$A$3:$A$1173,'MASTER DATA FILE WASH COAL  (3)'!A205,'WASH COAL RECEIPT &amp; GCV DAT (3)'!$K$3:$K$1173)</f>
        <v>0</v>
      </c>
      <c r="L205" s="15">
        <f>SUMIF('WASH COAL RECEIPT &amp; GCV DAT (3)'!$A$3:$A$1173,'MASTER DATA FILE WASH COAL  (3)'!A205,'WASH COAL RECEIPT &amp; GCV DAT (3)'!$L$3:$L$1173)</f>
        <v>0</v>
      </c>
      <c r="M205" s="15">
        <f t="shared" si="29"/>
        <v>0</v>
      </c>
      <c r="N205" s="67" t="e">
        <f t="shared" si="30"/>
        <v>#DIV/0!</v>
      </c>
      <c r="O205" s="15">
        <f>SUMIF('WASH COAL RECEIPT &amp; GCV DAT (3)'!$A$3:$A$154,'MASTER DATA FILE WASH COAL  (3)'!A205,'WASH COAL RECEIPT &amp; GCV DAT (3)'!$O$3:$O$154)</f>
        <v>0</v>
      </c>
      <c r="P205" s="15">
        <f t="shared" si="31"/>
        <v>0</v>
      </c>
      <c r="Q205" s="15">
        <f>SUMIF('WASH COAL RECEIPT &amp; GCV DAT (3)'!$A$3:$A$154,'MASTER DATA FILE WASH COAL  (3)'!A205,'WASH COAL RECEIPT &amp; GCV DAT (3)'!$Q$3:$Q$154)</f>
        <v>0</v>
      </c>
      <c r="R205" s="16">
        <f>SUMIF('WASH COAL RECEIPT &amp; GCV DAT (3)'!$A$3:$A$233,'MASTER DATA FILE WASH COAL  (3)'!A205,'WASH COAL RECEIPT &amp; GCV DAT (3)'!$R$3:$R$233)+IF(H205=$J$234,($K$234*K205),0)+IF(H205=$J$235,($K$235*K205),0)</f>
        <v>0</v>
      </c>
      <c r="S205" s="15" t="e">
        <f t="shared" si="32"/>
        <v>#DIV/0!</v>
      </c>
      <c r="T205" s="15">
        <f ca="1">SUMIF('WASH COAL RECEIPT &amp; GCV DAT (3)'!$A$3:$A$1173,'MASTER DATA FILE WASH COAL  (3)'!A205,'WASH COAL RECEIPT &amp; GCV DAT (3)'!$T$3:$T$154)</f>
        <v>0</v>
      </c>
      <c r="U205" s="15">
        <f t="shared" ca="1" si="33"/>
        <v>0</v>
      </c>
      <c r="V205" s="15">
        <f>SUMIF('WASH COAL RECEIPT &amp; GCV DAT (3)'!$A$3:$A$154,'MASTER DATA FILE WASH COAL  (3)'!A205,'WASH COAL RECEIPT &amp; GCV DAT (3)'!$V$3:$V$1173)</f>
        <v>0</v>
      </c>
      <c r="W205" s="15">
        <f t="shared" si="34"/>
        <v>0</v>
      </c>
      <c r="X205" s="13" t="e">
        <f t="shared" si="35"/>
        <v>#DIV/0!</v>
      </c>
      <c r="Y205" s="13"/>
      <c r="Z205" s="13"/>
      <c r="AH205">
        <v>15858463.1</v>
      </c>
    </row>
    <row r="206" spans="1:34" customFormat="1" x14ac:dyDescent="0.3">
      <c r="A206" s="57"/>
      <c r="B206" s="57">
        <f>SUMIF('WASH COAL RECEIPT &amp; GCV DAT (3)'!$A$3:$A$97,A206,'WASH COAL RECEIPT &amp; GCV DAT (3)'!$B$3:$B$97)</f>
        <v>0</v>
      </c>
      <c r="C206" s="13">
        <f>SUMIF('WASH COAL RECEIPT &amp; GCV DAT (3)'!$A$3:$A$97,A206,'WASH COAL RECEIPT &amp; GCV DAT (3)'!$C$3:$C$97)</f>
        <v>0</v>
      </c>
      <c r="D206" s="13">
        <f>IFERROR(VLOOKUP(A206,'WASH COAL RECEIPT &amp; GCV DAT (3)'!A177:V305,4,0),0)</f>
        <v>0</v>
      </c>
      <c r="E206" s="14">
        <f>IFERROR(VLOOKUP(A206,'WASH COAL RECEIPT &amp; GCV DAT (3)'!$A$2:$V$154,5,0),0)</f>
        <v>0</v>
      </c>
      <c r="F206" s="13">
        <f>SUMIF('WASH COAL RECEIPT &amp; GCV DAT (3)'!$A$3:$A$154,'MASTER DATA FILE WASH COAL  (3)'!A206,'WASH COAL RECEIPT &amp; GCV DAT (3)'!$F$3:$F$154)</f>
        <v>0</v>
      </c>
      <c r="G206" s="13">
        <f>IFERROR(VLOOKUP(A206,'WASH COAL RECEIPT &amp; GCV DAT (3)'!$A$2:$V$154,7,0),0)</f>
        <v>0</v>
      </c>
      <c r="H206" s="13">
        <f>IFERROR(VLOOKUP(A206,'WASH COAL RECEIPT &amp; GCV DAT (3)'!$A$2:$V$154,8,0),0)</f>
        <v>0</v>
      </c>
      <c r="I206" s="13">
        <f>IFERROR(VLOOKUP(A206,'WASH COAL RECEIPT &amp; GCV DAT (3)'!$A$2:$V$154,9,0),0)</f>
        <v>0</v>
      </c>
      <c r="J206" s="13">
        <f>IFERROR(VLOOKUP(A206,'WASH COAL RECEIPT &amp; GCV DAT (3)'!$A$2:$V$154,10,0),0)</f>
        <v>0</v>
      </c>
      <c r="K206" s="15">
        <f>SUMIF('WASH COAL RECEIPT &amp; GCV DAT (3)'!$A$3:$A$1173,'MASTER DATA FILE WASH COAL  (3)'!A206,'WASH COAL RECEIPT &amp; GCV DAT (3)'!$K$3:$K$1173)</f>
        <v>0</v>
      </c>
      <c r="L206" s="15">
        <f>SUMIF('WASH COAL RECEIPT &amp; GCV DAT (3)'!$A$3:$A$1173,'MASTER DATA FILE WASH COAL  (3)'!A206,'WASH COAL RECEIPT &amp; GCV DAT (3)'!$L$3:$L$1173)</f>
        <v>0</v>
      </c>
      <c r="M206" s="15">
        <f t="shared" si="29"/>
        <v>0</v>
      </c>
      <c r="N206" s="67" t="e">
        <f t="shared" si="30"/>
        <v>#DIV/0!</v>
      </c>
      <c r="O206" s="15">
        <f>SUMIF('WASH COAL RECEIPT &amp; GCV DAT (3)'!$A$3:$A$154,'MASTER DATA FILE WASH COAL  (3)'!A206,'WASH COAL RECEIPT &amp; GCV DAT (3)'!$O$3:$O$154)</f>
        <v>0</v>
      </c>
      <c r="P206" s="15">
        <f t="shared" si="31"/>
        <v>0</v>
      </c>
      <c r="Q206" s="15">
        <f>SUMIF('WASH COAL RECEIPT &amp; GCV DAT (3)'!$A$3:$A$154,'MASTER DATA FILE WASH COAL  (3)'!A206,'WASH COAL RECEIPT &amp; GCV DAT (3)'!$Q$3:$Q$154)</f>
        <v>0</v>
      </c>
      <c r="R206" s="16">
        <f>SUMIF('WASH COAL RECEIPT &amp; GCV DAT (3)'!$A$3:$A$233,'MASTER DATA FILE WASH COAL  (3)'!A206,'WASH COAL RECEIPT &amp; GCV DAT (3)'!$R$3:$R$233)+IF(H206=$J$234,($K$234*K206),0)+IF(H206=$J$235,($K$235*K206),0)</f>
        <v>0</v>
      </c>
      <c r="S206" s="15" t="e">
        <f t="shared" si="32"/>
        <v>#DIV/0!</v>
      </c>
      <c r="T206" s="15">
        <f ca="1">SUMIF('WASH COAL RECEIPT &amp; GCV DAT (3)'!$A$3:$A$1173,'MASTER DATA FILE WASH COAL  (3)'!A206,'WASH COAL RECEIPT &amp; GCV DAT (3)'!$T$3:$T$154)</f>
        <v>0</v>
      </c>
      <c r="U206" s="15">
        <f t="shared" ca="1" si="33"/>
        <v>0</v>
      </c>
      <c r="V206" s="15">
        <f>SUMIF('WASH COAL RECEIPT &amp; GCV DAT (3)'!$A$3:$A$154,'MASTER DATA FILE WASH COAL  (3)'!A206,'WASH COAL RECEIPT &amp; GCV DAT (3)'!$V$3:$V$1173)</f>
        <v>0</v>
      </c>
      <c r="W206" s="15">
        <f t="shared" si="34"/>
        <v>0</v>
      </c>
      <c r="X206" s="13" t="e">
        <f t="shared" si="35"/>
        <v>#DIV/0!</v>
      </c>
      <c r="Y206" s="13"/>
      <c r="Z206" s="13"/>
      <c r="AH206">
        <v>15527006.6075</v>
      </c>
    </row>
    <row r="207" spans="1:34" customFormat="1" x14ac:dyDescent="0.3">
      <c r="A207" s="57"/>
      <c r="B207" s="57">
        <f>SUMIF('WASH COAL RECEIPT &amp; GCV DAT (3)'!$A$3:$A$97,A207,'WASH COAL RECEIPT &amp; GCV DAT (3)'!$B$3:$B$97)</f>
        <v>0</v>
      </c>
      <c r="C207" s="13">
        <f>SUMIF('WASH COAL RECEIPT &amp; GCV DAT (3)'!$A$3:$A$97,A207,'WASH COAL RECEIPT &amp; GCV DAT (3)'!$C$3:$C$97)</f>
        <v>0</v>
      </c>
      <c r="D207" s="13">
        <f>IFERROR(VLOOKUP(A207,'WASH COAL RECEIPT &amp; GCV DAT (3)'!A169:V306,4,0),0)</f>
        <v>0</v>
      </c>
      <c r="E207" s="14">
        <f>IFERROR(VLOOKUP(A207,'WASH COAL RECEIPT &amp; GCV DAT (3)'!$A$2:$V$154,5,0),0)</f>
        <v>0</v>
      </c>
      <c r="F207" s="13">
        <f>SUMIF('WASH COAL RECEIPT &amp; GCV DAT (3)'!$A$3:$A$154,'MASTER DATA FILE WASH COAL  (3)'!A207,'WASH COAL RECEIPT &amp; GCV DAT (3)'!$F$3:$F$154)</f>
        <v>0</v>
      </c>
      <c r="G207" s="13">
        <f>IFERROR(VLOOKUP(A207,'WASH COAL RECEIPT &amp; GCV DAT (3)'!$A$2:$V$154,7,0),0)</f>
        <v>0</v>
      </c>
      <c r="H207" s="13">
        <f>IFERROR(VLOOKUP(A207,'WASH COAL RECEIPT &amp; GCV DAT (3)'!$A$2:$V$154,8,0),0)</f>
        <v>0</v>
      </c>
      <c r="I207" s="13">
        <f>IFERROR(VLOOKUP(A207,'WASH COAL RECEIPT &amp; GCV DAT (3)'!$A$2:$V$154,9,0),0)</f>
        <v>0</v>
      </c>
      <c r="J207" s="13">
        <f>IFERROR(VLOOKUP(A207,'WASH COAL RECEIPT &amp; GCV DAT (3)'!$A$2:$V$154,10,0),0)</f>
        <v>0</v>
      </c>
      <c r="K207" s="15">
        <f>SUMIF('WASH COAL RECEIPT &amp; GCV DAT (3)'!$A$3:$A$1173,'MASTER DATA FILE WASH COAL  (3)'!A207,'WASH COAL RECEIPT &amp; GCV DAT (3)'!$K$3:$K$1173)</f>
        <v>0</v>
      </c>
      <c r="L207" s="15">
        <f>SUMIF('WASH COAL RECEIPT &amp; GCV DAT (3)'!$A$3:$A$1173,'MASTER DATA FILE WASH COAL  (3)'!A207,'WASH COAL RECEIPT &amp; GCV DAT (3)'!$L$3:$L$1173)</f>
        <v>0</v>
      </c>
      <c r="M207" s="15">
        <f t="shared" si="29"/>
        <v>0</v>
      </c>
      <c r="N207" s="67" t="e">
        <f t="shared" si="30"/>
        <v>#DIV/0!</v>
      </c>
      <c r="O207" s="15">
        <f>SUMIF('WASH COAL RECEIPT &amp; GCV DAT (3)'!$A$3:$A$154,'MASTER DATA FILE WASH COAL  (3)'!A207,'WASH COAL RECEIPT &amp; GCV DAT (3)'!$O$3:$O$154)</f>
        <v>0</v>
      </c>
      <c r="P207" s="15">
        <f t="shared" si="31"/>
        <v>0</v>
      </c>
      <c r="Q207" s="15">
        <f>SUMIF('WASH COAL RECEIPT &amp; GCV DAT (3)'!$A$3:$A$154,'MASTER DATA FILE WASH COAL  (3)'!A207,'WASH COAL RECEIPT &amp; GCV DAT (3)'!$Q$3:$Q$154)</f>
        <v>0</v>
      </c>
      <c r="R207" s="16">
        <f>SUMIF('WASH COAL RECEIPT &amp; GCV DAT (3)'!$A$3:$A$233,'MASTER DATA FILE WASH COAL  (3)'!A207,'WASH COAL RECEIPT &amp; GCV DAT (3)'!$R$3:$R$233)+IF(H207=$J$234,($K$234*K207),0)+IF(H207=$J$235,($K$235*K207),0)</f>
        <v>0</v>
      </c>
      <c r="S207" s="15" t="e">
        <f t="shared" si="32"/>
        <v>#DIV/0!</v>
      </c>
      <c r="T207" s="15">
        <f ca="1">SUMIF('WASH COAL RECEIPT &amp; GCV DAT (3)'!$A$3:$A$1173,'MASTER DATA FILE WASH COAL  (3)'!A207,'WASH COAL RECEIPT &amp; GCV DAT (3)'!$T$3:$T$154)</f>
        <v>0</v>
      </c>
      <c r="U207" s="15">
        <f t="shared" ca="1" si="33"/>
        <v>0</v>
      </c>
      <c r="V207" s="15">
        <f>SUMIF('WASH COAL RECEIPT &amp; GCV DAT (3)'!$A$3:$A$154,'MASTER DATA FILE WASH COAL  (3)'!A207,'WASH COAL RECEIPT &amp; GCV DAT (3)'!$V$3:$V$1173)</f>
        <v>0</v>
      </c>
      <c r="W207" s="15">
        <f t="shared" si="34"/>
        <v>0</v>
      </c>
      <c r="X207" s="13" t="e">
        <f t="shared" si="35"/>
        <v>#DIV/0!</v>
      </c>
      <c r="Y207" s="13"/>
      <c r="Z207" s="13"/>
      <c r="AH207">
        <v>16077755.8325</v>
      </c>
    </row>
    <row r="208" spans="1:34" customFormat="1" x14ac:dyDescent="0.3">
      <c r="A208" s="57"/>
      <c r="B208" s="57">
        <f>SUMIF('WASH COAL RECEIPT &amp; GCV DAT (3)'!$A$3:$A$97,A208,'WASH COAL RECEIPT &amp; GCV DAT (3)'!$B$3:$B$97)</f>
        <v>0</v>
      </c>
      <c r="C208" s="13">
        <f>SUMIF('WASH COAL RECEIPT &amp; GCV DAT (3)'!$A$3:$A$97,A208,'WASH COAL RECEIPT &amp; GCV DAT (3)'!$C$3:$C$97)</f>
        <v>0</v>
      </c>
      <c r="D208" s="13">
        <f>IFERROR(VLOOKUP(A208,'WASH COAL RECEIPT &amp; GCV DAT (3)'!A102:V307,4,0),0)</f>
        <v>0</v>
      </c>
      <c r="E208" s="14">
        <f>IFERROR(VLOOKUP(A208,'WASH COAL RECEIPT &amp; GCV DAT (3)'!$A$2:$V$154,5,0),0)</f>
        <v>0</v>
      </c>
      <c r="F208" s="13">
        <f>SUMIF('WASH COAL RECEIPT &amp; GCV DAT (3)'!$A$3:$A$154,'MASTER DATA FILE WASH COAL  (3)'!A208,'WASH COAL RECEIPT &amp; GCV DAT (3)'!$F$3:$F$154)</f>
        <v>0</v>
      </c>
      <c r="G208" s="13">
        <f>IFERROR(VLOOKUP(A208,'WASH COAL RECEIPT &amp; GCV DAT (3)'!$A$2:$V$154,7,0),0)</f>
        <v>0</v>
      </c>
      <c r="H208" s="13">
        <f>IFERROR(VLOOKUP(A208,'WASH COAL RECEIPT &amp; GCV DAT (3)'!$A$2:$V$154,8,0),0)</f>
        <v>0</v>
      </c>
      <c r="I208" s="13">
        <f>IFERROR(VLOOKUP(A208,'WASH COAL RECEIPT &amp; GCV DAT (3)'!$A$2:$V$154,9,0),0)</f>
        <v>0</v>
      </c>
      <c r="J208" s="13">
        <f>IFERROR(VLOOKUP(A208,'WASH COAL RECEIPT &amp; GCV DAT (3)'!$A$2:$V$154,10,0),0)</f>
        <v>0</v>
      </c>
      <c r="K208" s="15">
        <f>SUMIF('WASH COAL RECEIPT &amp; GCV DAT (3)'!$A$3:$A$1173,'MASTER DATA FILE WASH COAL  (3)'!A208,'WASH COAL RECEIPT &amp; GCV DAT (3)'!$K$3:$K$1173)</f>
        <v>0</v>
      </c>
      <c r="L208" s="15">
        <f>SUMIF('WASH COAL RECEIPT &amp; GCV DAT (3)'!$A$3:$A$1173,'MASTER DATA FILE WASH COAL  (3)'!A208,'WASH COAL RECEIPT &amp; GCV DAT (3)'!$L$3:$L$1173)</f>
        <v>0</v>
      </c>
      <c r="M208" s="15">
        <f t="shared" si="29"/>
        <v>0</v>
      </c>
      <c r="N208" s="67" t="e">
        <f t="shared" si="30"/>
        <v>#DIV/0!</v>
      </c>
      <c r="O208" s="15">
        <f>SUMIF('WASH COAL RECEIPT &amp; GCV DAT (3)'!$A$3:$A$154,'MASTER DATA FILE WASH COAL  (3)'!A208,'WASH COAL RECEIPT &amp; GCV DAT (3)'!$O$3:$O$154)</f>
        <v>0</v>
      </c>
      <c r="P208" s="15">
        <f t="shared" si="31"/>
        <v>0</v>
      </c>
      <c r="Q208" s="15">
        <f>SUMIF('WASH COAL RECEIPT &amp; GCV DAT (3)'!$A$3:$A$154,'MASTER DATA FILE WASH COAL  (3)'!A208,'WASH COAL RECEIPT &amp; GCV DAT (3)'!$Q$3:$Q$154)</f>
        <v>0</v>
      </c>
      <c r="R208" s="16">
        <f>SUMIF('WASH COAL RECEIPT &amp; GCV DAT (3)'!$A$3:$A$233,'MASTER DATA FILE WASH COAL  (3)'!A208,'WASH COAL RECEIPT &amp; GCV DAT (3)'!$R$3:$R$233)+IF(H208=$J$234,($K$234*K208),0)+IF(H208=$J$235,($K$235*K208),0)</f>
        <v>0</v>
      </c>
      <c r="S208" s="15" t="e">
        <f t="shared" si="32"/>
        <v>#DIV/0!</v>
      </c>
      <c r="T208" s="15">
        <f ca="1">SUMIF('WASH COAL RECEIPT &amp; GCV DAT (3)'!$A$3:$A$1173,'MASTER DATA FILE WASH COAL  (3)'!A208,'WASH COAL RECEIPT &amp; GCV DAT (3)'!$T$3:$T$154)</f>
        <v>0</v>
      </c>
      <c r="U208" s="15">
        <f t="shared" ca="1" si="33"/>
        <v>0</v>
      </c>
      <c r="V208" s="15">
        <f>SUMIF('WASH COAL RECEIPT &amp; GCV DAT (3)'!$A$3:$A$154,'MASTER DATA FILE WASH COAL  (3)'!A208,'WASH COAL RECEIPT &amp; GCV DAT (3)'!$V$3:$V$1173)</f>
        <v>0</v>
      </c>
      <c r="W208" s="15">
        <f t="shared" si="34"/>
        <v>0</v>
      </c>
      <c r="X208" s="13" t="e">
        <f t="shared" si="35"/>
        <v>#DIV/0!</v>
      </c>
      <c r="Y208" s="13"/>
      <c r="Z208" s="13"/>
      <c r="AH208">
        <v>15177563.353999997</v>
      </c>
    </row>
    <row r="209" spans="1:34" customFormat="1" x14ac:dyDescent="0.3">
      <c r="A209" s="57"/>
      <c r="B209" s="57">
        <f>SUMIF('WASH COAL RECEIPT &amp; GCV DAT (3)'!$A$3:$A$97,A209,'WASH COAL RECEIPT &amp; GCV DAT (3)'!$B$3:$B$97)</f>
        <v>0</v>
      </c>
      <c r="C209" s="13">
        <f>SUMIF('WASH COAL RECEIPT &amp; GCV DAT (3)'!$A$3:$A$97,A209,'WASH COAL RECEIPT &amp; GCV DAT (3)'!$C$3:$C$97)</f>
        <v>0</v>
      </c>
      <c r="D209" s="13">
        <f>IFERROR(VLOOKUP(A209,'WASH COAL RECEIPT &amp; GCV DAT (3)'!A190:V308,4,0),0)</f>
        <v>0</v>
      </c>
      <c r="E209" s="14">
        <f>IFERROR(VLOOKUP(A209,'WASH COAL RECEIPT &amp; GCV DAT (3)'!$A$2:$V$154,5,0),0)</f>
        <v>0</v>
      </c>
      <c r="F209" s="13">
        <f>SUMIF('WASH COAL RECEIPT &amp; GCV DAT (3)'!$A$3:$A$154,'MASTER DATA FILE WASH COAL  (3)'!A209,'WASH COAL RECEIPT &amp; GCV DAT (3)'!$F$3:$F$154)</f>
        <v>0</v>
      </c>
      <c r="G209" s="13">
        <f>IFERROR(VLOOKUP(A209,'WASH COAL RECEIPT &amp; GCV DAT (3)'!$A$2:$V$154,7,0),0)</f>
        <v>0</v>
      </c>
      <c r="H209" s="13">
        <f>IFERROR(VLOOKUP(A209,'WASH COAL RECEIPT &amp; GCV DAT (3)'!$A$2:$V$154,8,0),0)</f>
        <v>0</v>
      </c>
      <c r="I209" s="13">
        <f>IFERROR(VLOOKUP(A209,'WASH COAL RECEIPT &amp; GCV DAT (3)'!$A$2:$V$154,9,0),0)</f>
        <v>0</v>
      </c>
      <c r="J209" s="13">
        <f>IFERROR(VLOOKUP(A209,'WASH COAL RECEIPT &amp; GCV DAT (3)'!$A$2:$V$154,10,0),0)</f>
        <v>0</v>
      </c>
      <c r="K209" s="15">
        <f>SUMIF('WASH COAL RECEIPT &amp; GCV DAT (3)'!$A$3:$A$1173,'MASTER DATA FILE WASH COAL  (3)'!A209,'WASH COAL RECEIPT &amp; GCV DAT (3)'!$K$3:$K$1173)</f>
        <v>0</v>
      </c>
      <c r="L209" s="15">
        <f>SUMIF('WASH COAL RECEIPT &amp; GCV DAT (3)'!$A$3:$A$1173,'MASTER DATA FILE WASH COAL  (3)'!A209,'WASH COAL RECEIPT &amp; GCV DAT (3)'!$L$3:$L$1173)</f>
        <v>0</v>
      </c>
      <c r="M209" s="15">
        <f t="shared" si="29"/>
        <v>0</v>
      </c>
      <c r="N209" s="67" t="e">
        <f t="shared" si="30"/>
        <v>#DIV/0!</v>
      </c>
      <c r="O209" s="15">
        <f>SUMIF('WASH COAL RECEIPT &amp; GCV DAT (3)'!$A$3:$A$154,'MASTER DATA FILE WASH COAL  (3)'!A209,'WASH COAL RECEIPT &amp; GCV DAT (3)'!$O$3:$O$154)</f>
        <v>0</v>
      </c>
      <c r="P209" s="15">
        <f t="shared" si="31"/>
        <v>0</v>
      </c>
      <c r="Q209" s="15">
        <f>SUMIF('WASH COAL RECEIPT &amp; GCV DAT (3)'!$A$3:$A$154,'MASTER DATA FILE WASH COAL  (3)'!A209,'WASH COAL RECEIPT &amp; GCV DAT (3)'!$Q$3:$Q$154)</f>
        <v>0</v>
      </c>
      <c r="R209" s="16">
        <f>SUMIF('WASH COAL RECEIPT &amp; GCV DAT (3)'!$A$3:$A$233,'MASTER DATA FILE WASH COAL  (3)'!A209,'WASH COAL RECEIPT &amp; GCV DAT (3)'!$R$3:$R$233)+IF(H209=$J$234,($K$234*K209),0)+IF(H209=$J$235,($K$235*K209),0)</f>
        <v>0</v>
      </c>
      <c r="S209" s="15" t="e">
        <f t="shared" si="32"/>
        <v>#DIV/0!</v>
      </c>
      <c r="T209" s="15">
        <f ca="1">SUMIF('WASH COAL RECEIPT &amp; GCV DAT (3)'!$A$3:$A$1173,'MASTER DATA FILE WASH COAL  (3)'!A209,'WASH COAL RECEIPT &amp; GCV DAT (3)'!$T$3:$T$154)</f>
        <v>0</v>
      </c>
      <c r="U209" s="15">
        <f t="shared" ca="1" si="33"/>
        <v>0</v>
      </c>
      <c r="V209" s="15">
        <f>SUMIF('WASH COAL RECEIPT &amp; GCV DAT (3)'!$A$3:$A$154,'MASTER DATA FILE WASH COAL  (3)'!A209,'WASH COAL RECEIPT &amp; GCV DAT (3)'!$V$3:$V$1173)</f>
        <v>0</v>
      </c>
      <c r="W209" s="15">
        <f t="shared" si="34"/>
        <v>0</v>
      </c>
      <c r="X209" s="13" t="e">
        <f t="shared" si="35"/>
        <v>#DIV/0!</v>
      </c>
      <c r="Y209" s="13"/>
      <c r="Z209" s="13"/>
      <c r="AH209">
        <v>15882119.795</v>
      </c>
    </row>
    <row r="210" spans="1:34" customFormat="1" x14ac:dyDescent="0.3">
      <c r="A210" s="57"/>
      <c r="B210" s="57">
        <f>SUMIF('WASH COAL RECEIPT &amp; GCV DAT (3)'!$A$3:$A$97,A210,'WASH COAL RECEIPT &amp; GCV DAT (3)'!$B$3:$B$97)</f>
        <v>0</v>
      </c>
      <c r="C210" s="13">
        <f>SUMIF('WASH COAL RECEIPT &amp; GCV DAT (3)'!$A$3:$A$97,A210,'WASH COAL RECEIPT &amp; GCV DAT (3)'!$C$3:$C$97)</f>
        <v>0</v>
      </c>
      <c r="D210" s="13">
        <f>IFERROR(VLOOKUP(A210,'WASH COAL RECEIPT &amp; GCV DAT (3)'!A190:V309,4,0),0)</f>
        <v>0</v>
      </c>
      <c r="E210" s="14">
        <f>IFERROR(VLOOKUP(A210,'WASH COAL RECEIPT &amp; GCV DAT (3)'!$A$2:$V$154,5,0),0)</f>
        <v>0</v>
      </c>
      <c r="F210" s="13">
        <f>SUMIF('WASH COAL RECEIPT &amp; GCV DAT (3)'!$A$3:$A$154,'MASTER DATA FILE WASH COAL  (3)'!A210,'WASH COAL RECEIPT &amp; GCV DAT (3)'!$F$3:$F$154)</f>
        <v>0</v>
      </c>
      <c r="G210" s="13">
        <f>IFERROR(VLOOKUP(A210,'WASH COAL RECEIPT &amp; GCV DAT (3)'!$A$2:$V$154,7,0),0)</f>
        <v>0</v>
      </c>
      <c r="H210" s="13">
        <f>IFERROR(VLOOKUP(A210,'WASH COAL RECEIPT &amp; GCV DAT (3)'!$A$2:$V$154,8,0),0)</f>
        <v>0</v>
      </c>
      <c r="I210" s="13">
        <f>IFERROR(VLOOKUP(A210,'WASH COAL RECEIPT &amp; GCV DAT (3)'!$A$2:$V$154,9,0),0)</f>
        <v>0</v>
      </c>
      <c r="J210" s="13">
        <f>IFERROR(VLOOKUP(A210,'WASH COAL RECEIPT &amp; GCV DAT (3)'!$A$2:$V$154,10,0),0)</f>
        <v>0</v>
      </c>
      <c r="K210" s="15">
        <f>SUMIF('WASH COAL RECEIPT &amp; GCV DAT (3)'!$A$3:$A$1173,'MASTER DATA FILE WASH COAL  (3)'!A210,'WASH COAL RECEIPT &amp; GCV DAT (3)'!$K$3:$K$1173)</f>
        <v>0</v>
      </c>
      <c r="L210" s="15">
        <f>SUMIF('WASH COAL RECEIPT &amp; GCV DAT (3)'!$A$3:$A$1173,'MASTER DATA FILE WASH COAL  (3)'!A210,'WASH COAL RECEIPT &amp; GCV DAT (3)'!$L$3:$L$1173)</f>
        <v>0</v>
      </c>
      <c r="M210" s="15">
        <f t="shared" si="29"/>
        <v>0</v>
      </c>
      <c r="N210" s="67" t="e">
        <f t="shared" si="30"/>
        <v>#DIV/0!</v>
      </c>
      <c r="O210" s="15">
        <f>SUMIF('WASH COAL RECEIPT &amp; GCV DAT (3)'!$A$3:$A$154,'MASTER DATA FILE WASH COAL  (3)'!A210,'WASH COAL RECEIPT &amp; GCV DAT (3)'!$O$3:$O$154)</f>
        <v>0</v>
      </c>
      <c r="P210" s="15">
        <f t="shared" si="31"/>
        <v>0</v>
      </c>
      <c r="Q210" s="15">
        <f>SUMIF('WASH COAL RECEIPT &amp; GCV DAT (3)'!$A$3:$A$154,'MASTER DATA FILE WASH COAL  (3)'!A210,'WASH COAL RECEIPT &amp; GCV DAT (3)'!$Q$3:$Q$154)</f>
        <v>0</v>
      </c>
      <c r="R210" s="16">
        <f>SUMIF('WASH COAL RECEIPT &amp; GCV DAT (3)'!$A$3:$A$233,'MASTER DATA FILE WASH COAL  (3)'!A210,'WASH COAL RECEIPT &amp; GCV DAT (3)'!$R$3:$R$233)+IF(H210=$J$234,($K$234*K210),0)+IF(H210=$J$235,($K$235*K210),0)</f>
        <v>0</v>
      </c>
      <c r="S210" s="15" t="e">
        <f t="shared" si="32"/>
        <v>#DIV/0!</v>
      </c>
      <c r="T210" s="15">
        <f ca="1">SUMIF('WASH COAL RECEIPT &amp; GCV DAT (3)'!$A$3:$A$1173,'MASTER DATA FILE WASH COAL  (3)'!A210,'WASH COAL RECEIPT &amp; GCV DAT (3)'!$T$3:$T$154)</f>
        <v>0</v>
      </c>
      <c r="U210" s="15">
        <f t="shared" ca="1" si="33"/>
        <v>0</v>
      </c>
      <c r="V210" s="15">
        <f>SUMIF('WASH COAL RECEIPT &amp; GCV DAT (3)'!$A$3:$A$154,'MASTER DATA FILE WASH COAL  (3)'!A210,'WASH COAL RECEIPT &amp; GCV DAT (3)'!$V$3:$V$1173)</f>
        <v>0</v>
      </c>
      <c r="W210" s="15">
        <f t="shared" si="34"/>
        <v>0</v>
      </c>
      <c r="X210" s="13" t="e">
        <f t="shared" si="35"/>
        <v>#DIV/0!</v>
      </c>
      <c r="Y210" s="13"/>
      <c r="Z210" s="13"/>
      <c r="AH210">
        <v>14723004.331124997</v>
      </c>
    </row>
    <row r="211" spans="1:34" customFormat="1" x14ac:dyDescent="0.3">
      <c r="A211" s="57"/>
      <c r="B211" s="57">
        <f>SUMIF('WASH COAL RECEIPT &amp; GCV DAT (3)'!$A$3:$A$97,A211,'WASH COAL RECEIPT &amp; GCV DAT (3)'!$B$3:$B$97)</f>
        <v>0</v>
      </c>
      <c r="C211" s="13">
        <f>SUMIF('WASH COAL RECEIPT &amp; GCV DAT (3)'!$A$3:$A$97,A211,'WASH COAL RECEIPT &amp; GCV DAT (3)'!$C$3:$C$97)</f>
        <v>0</v>
      </c>
      <c r="D211" s="13">
        <f>IFERROR(VLOOKUP(A211,'WASH COAL RECEIPT &amp; GCV DAT (3)'!A190:V310,4,0),0)</f>
        <v>0</v>
      </c>
      <c r="E211" s="14">
        <f>IFERROR(VLOOKUP(A211,'WASH COAL RECEIPT &amp; GCV DAT (3)'!$A$2:$V$154,5,0),0)</f>
        <v>0</v>
      </c>
      <c r="F211" s="13">
        <f>SUMIF('WASH COAL RECEIPT &amp; GCV DAT (3)'!$A$3:$A$154,'MASTER DATA FILE WASH COAL  (3)'!A211,'WASH COAL RECEIPT &amp; GCV DAT (3)'!$F$3:$F$154)</f>
        <v>0</v>
      </c>
      <c r="G211" s="13">
        <f>IFERROR(VLOOKUP(A211,'WASH COAL RECEIPT &amp; GCV DAT (3)'!$A$2:$V$154,7,0),0)</f>
        <v>0</v>
      </c>
      <c r="H211" s="13">
        <f>IFERROR(VLOOKUP(A211,'WASH COAL RECEIPT &amp; GCV DAT (3)'!$A$2:$V$154,8,0),0)</f>
        <v>0</v>
      </c>
      <c r="I211" s="13">
        <f>IFERROR(VLOOKUP(A211,'WASH COAL RECEIPT &amp; GCV DAT (3)'!$A$2:$V$154,9,0),0)</f>
        <v>0</v>
      </c>
      <c r="J211" s="13">
        <f>IFERROR(VLOOKUP(A211,'WASH COAL RECEIPT &amp; GCV DAT (3)'!$A$2:$V$154,10,0),0)</f>
        <v>0</v>
      </c>
      <c r="K211" s="15">
        <f>SUMIF('WASH COAL RECEIPT &amp; GCV DAT (3)'!$A$3:$A$1173,'MASTER DATA FILE WASH COAL  (3)'!A211,'WASH COAL RECEIPT &amp; GCV DAT (3)'!$K$3:$K$1173)</f>
        <v>0</v>
      </c>
      <c r="L211" s="15">
        <f>SUMIF('WASH COAL RECEIPT &amp; GCV DAT (3)'!$A$3:$A$1173,'MASTER DATA FILE WASH COAL  (3)'!A211,'WASH COAL RECEIPT &amp; GCV DAT (3)'!$L$3:$L$1173)</f>
        <v>0</v>
      </c>
      <c r="M211" s="15">
        <f t="shared" si="29"/>
        <v>0</v>
      </c>
      <c r="N211" s="67" t="e">
        <f t="shared" si="30"/>
        <v>#DIV/0!</v>
      </c>
      <c r="O211" s="15">
        <f>SUMIF('WASH COAL RECEIPT &amp; GCV DAT (3)'!$A$3:$A$154,'MASTER DATA FILE WASH COAL  (3)'!A211,'WASH COAL RECEIPT &amp; GCV DAT (3)'!$O$3:$O$154)</f>
        <v>0</v>
      </c>
      <c r="P211" s="15">
        <f t="shared" si="31"/>
        <v>0</v>
      </c>
      <c r="Q211" s="15">
        <f>SUMIF('WASH COAL RECEIPT &amp; GCV DAT (3)'!$A$3:$A$154,'MASTER DATA FILE WASH COAL  (3)'!A211,'WASH COAL RECEIPT &amp; GCV DAT (3)'!$Q$3:$Q$154)</f>
        <v>0</v>
      </c>
      <c r="R211" s="16">
        <f>SUMIF('WASH COAL RECEIPT &amp; GCV DAT (3)'!$A$3:$A$233,'MASTER DATA FILE WASH COAL  (3)'!A211,'WASH COAL RECEIPT &amp; GCV DAT (3)'!$R$3:$R$233)+IF(H211=$J$234,($K$234*K211),0)+IF(H211=$J$235,($K$235*K211),0)</f>
        <v>0</v>
      </c>
      <c r="S211" s="15" t="e">
        <f t="shared" si="32"/>
        <v>#DIV/0!</v>
      </c>
      <c r="T211" s="15">
        <f ca="1">SUMIF('WASH COAL RECEIPT &amp; GCV DAT (3)'!$A$3:$A$1173,'MASTER DATA FILE WASH COAL  (3)'!A211,'WASH COAL RECEIPT &amp; GCV DAT (3)'!$T$3:$T$154)</f>
        <v>0</v>
      </c>
      <c r="U211" s="15">
        <f t="shared" ca="1" si="33"/>
        <v>0</v>
      </c>
      <c r="V211" s="15">
        <f>SUMIF('WASH COAL RECEIPT &amp; GCV DAT (3)'!$A$3:$A$154,'MASTER DATA FILE WASH COAL  (3)'!A211,'WASH COAL RECEIPT &amp; GCV DAT (3)'!$V$3:$V$1173)</f>
        <v>0</v>
      </c>
      <c r="W211" s="15">
        <f t="shared" si="34"/>
        <v>0</v>
      </c>
      <c r="X211" s="13" t="e">
        <f t="shared" si="35"/>
        <v>#DIV/0!</v>
      </c>
      <c r="Y211" s="13"/>
      <c r="Z211" s="13"/>
      <c r="AH211">
        <v>14868473.844999999</v>
      </c>
    </row>
    <row r="212" spans="1:34" customFormat="1" x14ac:dyDescent="0.3">
      <c r="A212" s="57"/>
      <c r="B212" s="57">
        <f>SUMIF('WASH COAL RECEIPT &amp; GCV DAT (3)'!$A$3:$A$97,A212,'WASH COAL RECEIPT &amp; GCV DAT (3)'!$B$3:$B$97)</f>
        <v>0</v>
      </c>
      <c r="C212" s="13">
        <f>SUMIF('WASH COAL RECEIPT &amp; GCV DAT (3)'!$A$3:$A$97,A212,'WASH COAL RECEIPT &amp; GCV DAT (3)'!$C$3:$C$97)</f>
        <v>0</v>
      </c>
      <c r="D212" s="13">
        <f>IFERROR(VLOOKUP(A212,'WASH COAL RECEIPT &amp; GCV DAT (3)'!A191:V311,4,0),0)</f>
        <v>0</v>
      </c>
      <c r="E212" s="14">
        <f>IFERROR(VLOOKUP(A212,'WASH COAL RECEIPT &amp; GCV DAT (3)'!$A$2:$V$154,5,0),0)</f>
        <v>0</v>
      </c>
      <c r="F212" s="13">
        <f>SUMIF('WASH COAL RECEIPT &amp; GCV DAT (3)'!$A$3:$A$154,'MASTER DATA FILE WASH COAL  (3)'!A212,'WASH COAL RECEIPT &amp; GCV DAT (3)'!$F$3:$F$154)</f>
        <v>0</v>
      </c>
      <c r="G212" s="13">
        <f>IFERROR(VLOOKUP(A212,'WASH COAL RECEIPT &amp; GCV DAT (3)'!$A$2:$V$154,7,0),0)</f>
        <v>0</v>
      </c>
      <c r="H212" s="13">
        <f>IFERROR(VLOOKUP(A212,'WASH COAL RECEIPT &amp; GCV DAT (3)'!$A$2:$V$154,8,0),0)</f>
        <v>0</v>
      </c>
      <c r="I212" s="13">
        <f>IFERROR(VLOOKUP(A212,'WASH COAL RECEIPT &amp; GCV DAT (3)'!$A$2:$V$154,9,0),0)</f>
        <v>0</v>
      </c>
      <c r="J212" s="13">
        <f>IFERROR(VLOOKUP(A212,'WASH COAL RECEIPT &amp; GCV DAT (3)'!$A$2:$V$154,10,0),0)</f>
        <v>0</v>
      </c>
      <c r="K212" s="15">
        <f>SUMIF('WASH COAL RECEIPT &amp; GCV DAT (3)'!$A$3:$A$1173,'MASTER DATA FILE WASH COAL  (3)'!A212,'WASH COAL RECEIPT &amp; GCV DAT (3)'!$K$3:$K$1173)</f>
        <v>0</v>
      </c>
      <c r="L212" s="15">
        <f>SUMIF('WASH COAL RECEIPT &amp; GCV DAT (3)'!$A$3:$A$1173,'MASTER DATA FILE WASH COAL  (3)'!A212,'WASH COAL RECEIPT &amp; GCV DAT (3)'!$L$3:$L$1173)</f>
        <v>0</v>
      </c>
      <c r="M212" s="15">
        <f t="shared" si="29"/>
        <v>0</v>
      </c>
      <c r="N212" s="67" t="e">
        <f t="shared" si="30"/>
        <v>#DIV/0!</v>
      </c>
      <c r="O212" s="15">
        <f>SUMIF('WASH COAL RECEIPT &amp; GCV DAT (3)'!$A$3:$A$154,'MASTER DATA FILE WASH COAL  (3)'!A212,'WASH COAL RECEIPT &amp; GCV DAT (3)'!$O$3:$O$154)</f>
        <v>0</v>
      </c>
      <c r="P212" s="15">
        <f t="shared" si="31"/>
        <v>0</v>
      </c>
      <c r="Q212" s="15">
        <f>SUMIF('WASH COAL RECEIPT &amp; GCV DAT (3)'!$A$3:$A$154,'MASTER DATA FILE WASH COAL  (3)'!A212,'WASH COAL RECEIPT &amp; GCV DAT (3)'!$Q$3:$Q$154)</f>
        <v>0</v>
      </c>
      <c r="R212" s="16">
        <f>SUMIF('WASH COAL RECEIPT &amp; GCV DAT (3)'!$A$3:$A$233,'MASTER DATA FILE WASH COAL  (3)'!A212,'WASH COAL RECEIPT &amp; GCV DAT (3)'!$R$3:$R$233)+IF(H212=$J$234,($K$234*K212),0)+IF(H212=$J$235,($K$235*K212),0)</f>
        <v>0</v>
      </c>
      <c r="S212" s="15" t="e">
        <f t="shared" si="32"/>
        <v>#DIV/0!</v>
      </c>
      <c r="T212" s="15">
        <f ca="1">SUMIF('WASH COAL RECEIPT &amp; GCV DAT (3)'!$A$3:$A$1173,'MASTER DATA FILE WASH COAL  (3)'!A212,'WASH COAL RECEIPT &amp; GCV DAT (3)'!$T$3:$T$154)</f>
        <v>0</v>
      </c>
      <c r="U212" s="15">
        <f t="shared" ca="1" si="33"/>
        <v>0</v>
      </c>
      <c r="V212" s="15">
        <f>SUMIF('WASH COAL RECEIPT &amp; GCV DAT (3)'!$A$3:$A$154,'MASTER DATA FILE WASH COAL  (3)'!A212,'WASH COAL RECEIPT &amp; GCV DAT (3)'!$V$3:$V$1173)</f>
        <v>0</v>
      </c>
      <c r="W212" s="15">
        <f t="shared" si="34"/>
        <v>0</v>
      </c>
      <c r="X212" s="13" t="e">
        <f t="shared" si="35"/>
        <v>#DIV/0!</v>
      </c>
      <c r="Y212" s="13"/>
      <c r="Z212" s="13"/>
      <c r="AH212">
        <v>16282984.106250001</v>
      </c>
    </row>
    <row r="213" spans="1:34" customFormat="1" x14ac:dyDescent="0.3">
      <c r="A213" s="57"/>
      <c r="B213" s="57">
        <f>SUMIF('WASH COAL RECEIPT &amp; GCV DAT (3)'!$A$3:$A$97,A213,'WASH COAL RECEIPT &amp; GCV DAT (3)'!$B$3:$B$97)</f>
        <v>0</v>
      </c>
      <c r="C213" s="13">
        <f>SUMIF('WASH COAL RECEIPT &amp; GCV DAT (3)'!$A$3:$A$97,A213,'WASH COAL RECEIPT &amp; GCV DAT (3)'!$C$3:$C$97)</f>
        <v>0</v>
      </c>
      <c r="D213" s="13">
        <f>IFERROR(VLOOKUP(A213,'WASH COAL RECEIPT &amp; GCV DAT (3)'!A192:V312,4,0),0)</f>
        <v>0</v>
      </c>
      <c r="E213" s="14">
        <f>IFERROR(VLOOKUP(A213,'WASH COAL RECEIPT &amp; GCV DAT (3)'!$A$2:$V$154,5,0),0)</f>
        <v>0</v>
      </c>
      <c r="F213" s="13">
        <f>SUMIF('WASH COAL RECEIPT &amp; GCV DAT (3)'!$A$3:$A$154,'MASTER DATA FILE WASH COAL  (3)'!A213,'WASH COAL RECEIPT &amp; GCV DAT (3)'!$F$3:$F$154)</f>
        <v>0</v>
      </c>
      <c r="G213" s="13">
        <f>IFERROR(VLOOKUP(A213,'WASH COAL RECEIPT &amp; GCV DAT (3)'!$A$2:$V$154,7,0),0)</f>
        <v>0</v>
      </c>
      <c r="H213" s="13">
        <f>IFERROR(VLOOKUP(A213,'WASH COAL RECEIPT &amp; GCV DAT (3)'!$A$2:$V$154,8,0),0)</f>
        <v>0</v>
      </c>
      <c r="I213" s="13">
        <f>IFERROR(VLOOKUP(A213,'WASH COAL RECEIPT &amp; GCV DAT (3)'!$A$2:$V$154,9,0),0)</f>
        <v>0</v>
      </c>
      <c r="J213" s="13">
        <f>IFERROR(VLOOKUP(A213,'WASH COAL RECEIPT &amp; GCV DAT (3)'!$A$2:$V$154,10,0),0)</f>
        <v>0</v>
      </c>
      <c r="K213" s="15">
        <f>SUMIF('WASH COAL RECEIPT &amp; GCV DAT (3)'!$A$3:$A$154,'MASTER DATA FILE WASH COAL  (3)'!A213,'WASH COAL RECEIPT &amp; GCV DAT (3)'!$K$3:$K$154)</f>
        <v>0</v>
      </c>
      <c r="L213" s="15">
        <f>SUMIF('WASH COAL RECEIPT &amp; GCV DAT (3)'!$A$3:$A$154,'MASTER DATA FILE WASH COAL  (3)'!A213,'WASH COAL RECEIPT &amp; GCV DAT (3)'!$L$3:$L$154)</f>
        <v>0</v>
      </c>
      <c r="M213" s="15">
        <f t="shared" si="29"/>
        <v>0</v>
      </c>
      <c r="N213" s="67" t="e">
        <f t="shared" si="30"/>
        <v>#DIV/0!</v>
      </c>
      <c r="O213" s="15">
        <f>SUMIF('WASH COAL RECEIPT &amp; GCV DAT (3)'!$A$3:$A$154,'MASTER DATA FILE WASH COAL  (3)'!A213,'WASH COAL RECEIPT &amp; GCV DAT (3)'!$O$3:$O$154)</f>
        <v>0</v>
      </c>
      <c r="P213" s="15">
        <f t="shared" si="31"/>
        <v>0</v>
      </c>
      <c r="Q213" s="15">
        <f>SUMIF('WASH COAL RECEIPT &amp; GCV DAT (3)'!$A$3:$A$154,'MASTER DATA FILE WASH COAL  (3)'!A213,'WASH COAL RECEIPT &amp; GCV DAT (3)'!$Q$3:$Q$154)</f>
        <v>0</v>
      </c>
      <c r="R213" s="16">
        <f>SUMIF('WASH COAL RECEIPT &amp; GCV DAT (3)'!$A$3:$A$233,'MASTER DATA FILE WASH COAL  (3)'!A213,'WASH COAL RECEIPT &amp; GCV DAT (3)'!$R$3:$R$233)+IF(H213=$J$234,($K$234*K213),0)+IF(H213=$J$235,($K$235*K213),0)</f>
        <v>0</v>
      </c>
      <c r="S213" s="15" t="e">
        <f t="shared" si="32"/>
        <v>#DIV/0!</v>
      </c>
      <c r="T213" s="15">
        <f ca="1">SUMIF('WASH COAL RECEIPT &amp; GCV DAT (3)'!$A$3:$A$1173,'MASTER DATA FILE WASH COAL  (3)'!A213,'WASH COAL RECEIPT &amp; GCV DAT (3)'!$T$3:$T$154)</f>
        <v>0</v>
      </c>
      <c r="U213" s="15">
        <f t="shared" ca="1" si="33"/>
        <v>0</v>
      </c>
      <c r="V213" s="15">
        <f>SUMIF('WASH COAL RECEIPT &amp; GCV DAT (3)'!$A$3:$A$154,'MASTER DATA FILE WASH COAL  (3)'!A213,'WASH COAL RECEIPT &amp; GCV DAT (3)'!$V$3:$V$1173)</f>
        <v>0</v>
      </c>
      <c r="W213" s="15">
        <f t="shared" si="34"/>
        <v>0</v>
      </c>
      <c r="X213" s="13" t="e">
        <f t="shared" si="35"/>
        <v>#DIV/0!</v>
      </c>
      <c r="Y213" s="13"/>
      <c r="Z213" s="13"/>
      <c r="AH213">
        <v>15880131.930625001</v>
      </c>
    </row>
    <row r="214" spans="1:34" s="75" customFormat="1" x14ac:dyDescent="0.3">
      <c r="A214" s="72"/>
      <c r="B214" s="72"/>
      <c r="C214" s="23"/>
      <c r="D214" s="73"/>
      <c r="E214" s="73"/>
      <c r="F214" s="73"/>
      <c r="G214" s="73"/>
      <c r="H214" s="73"/>
      <c r="I214" s="73"/>
      <c r="J214" s="73"/>
      <c r="K214" s="25">
        <f>+SUM(K3:K213)</f>
        <v>594221.55000000016</v>
      </c>
      <c r="L214" s="25">
        <f>+SUM(L3:L213)</f>
        <v>596352.59000000032</v>
      </c>
      <c r="M214" s="25">
        <f>+SUM(M3:M213)</f>
        <v>-2131.0399999999981</v>
      </c>
      <c r="N214" s="25" t="e">
        <f>+SUM(N3:N213)</f>
        <v>#DIV/0!</v>
      </c>
      <c r="O214" s="74"/>
      <c r="P214" s="25">
        <f>+SUM(P3:P213)</f>
        <v>1754281739.6110244</v>
      </c>
      <c r="Q214" s="25">
        <f>+SUM(Q3:Q213)</f>
        <v>494867141.48844063</v>
      </c>
      <c r="R214" s="25">
        <f>+SUM(R3:R213)</f>
        <v>2530087298.2984238</v>
      </c>
      <c r="S214" s="25">
        <f>+IFERROR(R214/K214,0)</f>
        <v>4257.8181459397138</v>
      </c>
      <c r="T214" s="27">
        <f ca="1">IFERROR(+U214/L214,0)</f>
        <v>3942.0934496151017</v>
      </c>
      <c r="U214" s="25">
        <f ca="1">SUM(U3:U213)</f>
        <v>2350877638.7000017</v>
      </c>
      <c r="V214" s="27">
        <f>IFERROR(+W214/L214,0)</f>
        <v>3755.9793876027888</v>
      </c>
      <c r="W214" s="25">
        <f>SUM(W3:W213)</f>
        <v>2239888035.7835383</v>
      </c>
      <c r="X214" s="13"/>
      <c r="Y214" s="13"/>
      <c r="Z214" s="13"/>
      <c r="AH214" s="75">
        <v>15333416.935000001</v>
      </c>
    </row>
    <row r="215" spans="1:34" s="81" customFormat="1" x14ac:dyDescent="0.3">
      <c r="A215" s="76"/>
      <c r="B215" s="77"/>
      <c r="C215" s="78"/>
      <c r="D215" s="76"/>
      <c r="E215" s="76"/>
      <c r="F215" s="76"/>
      <c r="G215" s="76"/>
      <c r="H215" s="79"/>
      <c r="I215" s="76"/>
      <c r="J215" s="76"/>
      <c r="K215" s="80"/>
      <c r="L215" s="80">
        <v>283978.94</v>
      </c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Y215" s="82"/>
      <c r="Z215" s="82"/>
      <c r="AH215" s="81">
        <v>15988477.504375</v>
      </c>
    </row>
    <row r="216" spans="1:34" s="81" customFormat="1" x14ac:dyDescent="0.3">
      <c r="A216" s="76"/>
      <c r="B216" s="77"/>
      <c r="C216" s="78"/>
      <c r="D216" s="76"/>
      <c r="E216" s="76"/>
      <c r="F216" s="76"/>
      <c r="G216" s="76"/>
      <c r="H216" s="76"/>
      <c r="I216" s="80" t="e">
        <f>K214+#REF!</f>
        <v>#REF!</v>
      </c>
      <c r="J216" s="80" t="e">
        <f>L214+#REF!</f>
        <v>#REF!</v>
      </c>
      <c r="K216" s="80"/>
      <c r="L216" s="80"/>
      <c r="M216" s="80"/>
      <c r="N216" s="80"/>
      <c r="O216" s="80"/>
      <c r="P216" s="80"/>
      <c r="Q216" s="80"/>
      <c r="R216" s="80" t="e">
        <f>R214+#REF!</f>
        <v>#REF!</v>
      </c>
      <c r="S216" s="80"/>
      <c r="T216" s="80"/>
      <c r="U216" s="80"/>
      <c r="V216" s="80"/>
      <c r="W216" s="80"/>
      <c r="Y216" s="82"/>
      <c r="Z216" s="82"/>
      <c r="AH216" s="81">
        <v>12349679.336875001</v>
      </c>
    </row>
    <row r="217" spans="1:34" s="81" customFormat="1" x14ac:dyDescent="0.3">
      <c r="A217" s="83"/>
      <c r="B217" s="84"/>
      <c r="C217" s="85"/>
      <c r="D217" s="83"/>
      <c r="E217" s="83"/>
      <c r="F217" s="83"/>
      <c r="G217" s="83"/>
      <c r="H217" s="83"/>
      <c r="I217" s="83">
        <v>570515.56000000006</v>
      </c>
      <c r="J217" s="83">
        <v>566809.29999999958</v>
      </c>
      <c r="K217" s="86"/>
      <c r="L217" s="86"/>
      <c r="M217" s="86"/>
      <c r="N217" s="86"/>
      <c r="O217" s="86"/>
      <c r="P217" s="86"/>
      <c r="Q217" s="86"/>
      <c r="R217" s="86">
        <v>2321120762.466722</v>
      </c>
      <c r="S217" s="86"/>
      <c r="T217" s="86"/>
      <c r="U217" s="86"/>
      <c r="V217" s="86"/>
      <c r="W217" s="86"/>
      <c r="Y217" s="82"/>
      <c r="Z217" s="82"/>
      <c r="AH217" s="81">
        <v>15863605.452000001</v>
      </c>
    </row>
    <row r="218" spans="1:34" s="81" customFormat="1" x14ac:dyDescent="0.3">
      <c r="A218" s="83"/>
      <c r="B218" s="84"/>
      <c r="C218" s="85"/>
      <c r="D218" s="83"/>
      <c r="E218" s="83"/>
      <c r="F218" s="83"/>
      <c r="G218" s="83"/>
      <c r="H218" s="87"/>
      <c r="I218" s="83"/>
      <c r="J218" s="83"/>
      <c r="K218" s="86"/>
      <c r="L218" s="86"/>
      <c r="M218" s="86"/>
      <c r="N218" s="86"/>
      <c r="O218" s="86"/>
      <c r="P218" s="86"/>
      <c r="Q218" s="86" t="e">
        <f>R218/I216</f>
        <v>#REF!</v>
      </c>
      <c r="R218" s="86" t="e">
        <f>R217-R216</f>
        <v>#REF!</v>
      </c>
      <c r="S218" s="86"/>
      <c r="T218" s="86"/>
      <c r="U218" s="86"/>
      <c r="V218" s="86"/>
      <c r="W218" s="86"/>
      <c r="Y218" s="82"/>
      <c r="Z218" s="82"/>
      <c r="AH218" s="81">
        <v>16138505.698124999</v>
      </c>
    </row>
    <row r="219" spans="1:34" s="81" customFormat="1" x14ac:dyDescent="0.3">
      <c r="B219" s="88"/>
      <c r="C219" s="89"/>
      <c r="K219" s="90">
        <f>SUBTOTAL(9,K3:K213)</f>
        <v>594221.55000000016</v>
      </c>
      <c r="L219" s="90">
        <f>SUBTOTAL(9,L3:L213)</f>
        <v>596352.59000000032</v>
      </c>
      <c r="M219" s="90"/>
      <c r="N219" s="90"/>
      <c r="O219" s="90"/>
      <c r="P219" s="90"/>
      <c r="Q219" s="90"/>
      <c r="R219" s="90">
        <f>SUBTOTAL(9,R3:R213)</f>
        <v>2530087298.2984238</v>
      </c>
      <c r="S219" s="15">
        <f>+R219/K219</f>
        <v>4257.8181459397138</v>
      </c>
      <c r="T219" s="90">
        <f ca="1">U219/L219</f>
        <v>3942.0934496151017</v>
      </c>
      <c r="U219" s="90">
        <f ca="1">SUBTOTAL(9,U3:U213)</f>
        <v>2350877638.7000017</v>
      </c>
      <c r="V219" s="90">
        <f>W219/L219</f>
        <v>3755.9793876027888</v>
      </c>
      <c r="W219" s="90">
        <f>SUBTOTAL(9,W3:W213)</f>
        <v>2239888035.7835383</v>
      </c>
      <c r="X219" s="90" t="e">
        <f>SUBTOTAL(9,X3:X213)</f>
        <v>#DIV/0!</v>
      </c>
      <c r="Y219" s="82"/>
      <c r="Z219" s="82"/>
      <c r="AH219" s="81">
        <v>16252033.133499999</v>
      </c>
    </row>
    <row r="220" spans="1:34" s="81" customFormat="1" x14ac:dyDescent="0.3">
      <c r="B220" s="88"/>
      <c r="C220" s="89"/>
      <c r="K220" s="90"/>
      <c r="L220" s="90" t="e">
        <f>#REF!</f>
        <v>#REF!</v>
      </c>
      <c r="M220" s="90"/>
      <c r="N220" s="90"/>
      <c r="O220" s="90"/>
      <c r="P220" s="90"/>
      <c r="Q220" s="90"/>
      <c r="R220" s="90"/>
      <c r="S220" s="90"/>
      <c r="T220" s="90">
        <v>4228</v>
      </c>
      <c r="U220" s="90" t="e">
        <f>T220*L220</f>
        <v>#REF!</v>
      </c>
      <c r="V220" s="90">
        <v>3788</v>
      </c>
      <c r="W220" s="90" t="e">
        <f>V220*L220</f>
        <v>#REF!</v>
      </c>
      <c r="X220" s="81" t="e">
        <f>Y220*L220</f>
        <v>#REF!</v>
      </c>
      <c r="Y220" s="82"/>
      <c r="Z220" s="82"/>
      <c r="AH220" s="81">
        <v>15655622.952000001</v>
      </c>
    </row>
    <row r="221" spans="1:34" s="91" customFormat="1" ht="43.2" x14ac:dyDescent="0.3">
      <c r="C221" s="92"/>
      <c r="I221" s="93"/>
      <c r="J221" s="93" t="s">
        <v>26</v>
      </c>
      <c r="K221" s="94" t="s">
        <v>18</v>
      </c>
      <c r="L221" s="94" t="s">
        <v>27</v>
      </c>
      <c r="M221" s="95" t="s">
        <v>28</v>
      </c>
      <c r="N221" s="95" t="s">
        <v>29</v>
      </c>
      <c r="O221" s="95" t="s">
        <v>12</v>
      </c>
      <c r="P221" s="95" t="s">
        <v>13</v>
      </c>
      <c r="Q221" s="95" t="s">
        <v>30</v>
      </c>
      <c r="R221" s="95" t="s">
        <v>31</v>
      </c>
      <c r="S221" s="95" t="s">
        <v>15</v>
      </c>
      <c r="T221" s="96"/>
      <c r="U221" s="96"/>
      <c r="V221" s="96"/>
      <c r="W221" s="96"/>
      <c r="Y221" s="82"/>
      <c r="Z221" s="82"/>
      <c r="AH221" s="91">
        <v>16089431.256874995</v>
      </c>
    </row>
    <row r="222" spans="1:34" s="81" customFormat="1" x14ac:dyDescent="0.3">
      <c r="B222" s="88"/>
      <c r="C222" s="89"/>
      <c r="H222" s="81">
        <f>+K222*O222</f>
        <v>279062458.48844063</v>
      </c>
      <c r="I222" s="97" t="s">
        <v>32</v>
      </c>
      <c r="J222" s="98">
        <f>SUMIF($G$3:$G$213,I222,$P$3:$P$213)/SUMIF($G$3:$G$213,I222,$K$3:$K$213)</f>
        <v>2218.6565240315645</v>
      </c>
      <c r="K222" s="98">
        <f>+SUMIF($G$3:$G$213,I222,$Q$3:$Q$213)/SUMIF($G$3:$G$213,I222,$K$3:$K$213)</f>
        <v>1113.9742519109293</v>
      </c>
      <c r="L222" s="98">
        <f>(SUMIF($G$3:$G$213,I222,$R$3:$R$213)-SUMIF($G$3:$G$213,I222,$Q$3:$Q$213)-SUMIF($G$3:$G$213,I222,$P$3:$P$213))/SUMIF($G$3:$G$213,I222,$K$3:$K$213)</f>
        <v>543.60262912248606</v>
      </c>
      <c r="M222" s="98">
        <f>SUMIF($G$3:$G$213,I222,$R$3:$R$213)/SUMIF($G$3:$G$213,I222,$K$3:$K$213)</f>
        <v>3876.2334050649797</v>
      </c>
      <c r="N222" s="98">
        <f>(SUMIF($G$3:$G$213,I222,$R$3:$R$213)-SUMIF($G$3:$G$213,I222,$N$3:$N$213))/SUMIF($G$3:$G$213,I222,$K$3:$K$213)</f>
        <v>3888.4897369014056</v>
      </c>
      <c r="O222" s="98">
        <f>SUMIF($G$3:$G$213,I222,$K$3:$K$213)</f>
        <v>250510.68999999992</v>
      </c>
      <c r="P222" s="98">
        <f>SUMIF($G$3:$G$213,I222,$L$3:$L$213)</f>
        <v>251304.6</v>
      </c>
      <c r="Q222" s="98">
        <f>SUMIF($G$3:$G$213,I222,$R$3:$R$213)</f>
        <v>971037904.90387726</v>
      </c>
      <c r="R222" s="98">
        <f>SUMIF($G$3:$G$213,I222,$M$3:$M$213)</f>
        <v>-793.90999999999758</v>
      </c>
      <c r="S222" s="98">
        <f>SUMIF($G$3:$G$213,I222,$N$3:$N$213)</f>
        <v>-3070342.1452120245</v>
      </c>
      <c r="T222" s="90"/>
      <c r="U222" s="90">
        <v>2274213116.4368749</v>
      </c>
      <c r="V222" s="90"/>
      <c r="W222" s="90"/>
      <c r="Y222" s="82"/>
      <c r="Z222" s="82"/>
      <c r="AH222" s="81">
        <v>15228498.5625</v>
      </c>
    </row>
    <row r="223" spans="1:34" s="81" customFormat="1" x14ac:dyDescent="0.3">
      <c r="B223" s="88"/>
      <c r="C223" s="89"/>
      <c r="H223" s="81" t="e">
        <f>+K223*O223</f>
        <v>#DIV/0!</v>
      </c>
      <c r="I223" s="97" t="s">
        <v>33</v>
      </c>
      <c r="J223" s="98" t="e">
        <f>SUMIF($G$3:$G$213,I223,$P$3:$P$213)/SUMIF($G$3:$G$213,I223,$K$3:$K$213)</f>
        <v>#DIV/0!</v>
      </c>
      <c r="K223" s="98" t="e">
        <f>+SUMIF($G$3:$G$213,I223,$Q$3:$Q$213)/SUMIF($G$3:$G$213,I223,$K$3:$K$213)</f>
        <v>#DIV/0!</v>
      </c>
      <c r="L223" s="98" t="e">
        <f>(SUMIF($G$3:$G$213,I223,$R$3:$R$213)-SUMIF($G$3:$G$213,I223,$Q$3:$Q$213)-SUMIF($G$3:$G$213,I223,$P$3:$P$213))/SUMIF($G$3:$G$213,I223,$K$3:$K$213)</f>
        <v>#DIV/0!</v>
      </c>
      <c r="M223" s="98" t="e">
        <f>SUMIF($G$3:$G$213,I223,$R$3:$R$213)/SUMIF($G$3:$G$213,I223,$K$3:$K$213)</f>
        <v>#DIV/0!</v>
      </c>
      <c r="N223" s="98" t="e">
        <f>(SUMIF($G$3:$G$213,I223,$R$3:$R$213)-SUMIF($G$3:$G$213,I223,$N$3:$N$213))/SUMIF($G$3:$G$213,I223,$K$3:$K$213)</f>
        <v>#DIV/0!</v>
      </c>
      <c r="O223" s="98">
        <f>SUMIF($G$3:$G$213,I223,$K$3:$K$213)</f>
        <v>0</v>
      </c>
      <c r="P223" s="98">
        <f>SUMIF($G$3:$G$213,I223,$L$3:$L$213)</f>
        <v>0</v>
      </c>
      <c r="Q223" s="98">
        <f>SUMIF($G$3:$G$213,I223,$R$3:$R$213)</f>
        <v>0</v>
      </c>
      <c r="R223" s="98">
        <f>SUMIF($G$3:$G$213,I223,$M$3:$M$213)</f>
        <v>0</v>
      </c>
      <c r="S223" s="98">
        <f>SUMIF($G$3:$G$213,I223,$N$3:$N$213)</f>
        <v>0</v>
      </c>
      <c r="T223" s="90"/>
      <c r="U223" s="90"/>
      <c r="V223" s="90"/>
      <c r="W223" s="90"/>
      <c r="Y223" s="82"/>
      <c r="Z223" s="82"/>
      <c r="AH223" s="81">
        <v>16152005.105</v>
      </c>
    </row>
    <row r="224" spans="1:34" s="81" customFormat="1" x14ac:dyDescent="0.3">
      <c r="B224" s="88"/>
      <c r="C224" s="89"/>
      <c r="H224" s="81">
        <f>+K224*O224</f>
        <v>0</v>
      </c>
      <c r="I224" s="97" t="s">
        <v>34</v>
      </c>
      <c r="J224" s="98">
        <f>IFERROR(SUMIF($G$3:$G$213,I224,$P$3:$P$213)/SUMIF($G$3:$G$213,I224,$K$3:$K$213),0)</f>
        <v>0</v>
      </c>
      <c r="K224" s="98">
        <f>+IFERROR(SUMIF($G$3:$G$213,I224,$Q$3:$Q$213)/SUMIF($G$3:$G$213,I224,$K$3:$K$213),0)</f>
        <v>0</v>
      </c>
      <c r="L224" s="98">
        <f>IFERROR((SUMIF($G$3:$G$213,I224,$R$3:$R$213)-SUMIF($G$3:$G$213,I224,$Q$3:$Q$213)-SUMIF($G$3:$G$213,I224,$P$3:$P$213))/SUMIF($G$3:$G$213,I224,$K$3:$K$213),0)</f>
        <v>0</v>
      </c>
      <c r="M224" s="98">
        <f>IFERROR(SUMIF($G$3:$G$213,I224,$R$3:$R$213)/SUMIF($G$3:$G$213,I224,$K$3:$K$213),0)</f>
        <v>0</v>
      </c>
      <c r="N224" s="98">
        <f>IFERROR((SUMIF($G$3:$G$213,I224,$R$3:$R$213)-SUMIF($G$3:$G$213,I224,$N$3:$N$213))/SUMIF($G$3:$G$213,I224,$K$3:$K$213),0)</f>
        <v>0</v>
      </c>
      <c r="O224" s="98">
        <f>SUMIF($G$3:$G$213,I224,$K$3:$K$213)</f>
        <v>0</v>
      </c>
      <c r="P224" s="98">
        <f>SUMIF($G$3:$G$213,I224,$L$3:$L$213)</f>
        <v>0</v>
      </c>
      <c r="Q224" s="98">
        <f>SUMIF($G$3:$G$213,I224,$R$3:$R$213)</f>
        <v>0</v>
      </c>
      <c r="R224" s="98">
        <f>SUMIF($G$3:$G$213,I224,$M$3:$M$213)</f>
        <v>0</v>
      </c>
      <c r="S224" s="98">
        <f>SUMIF($G$3:$G$213,I224,$N$3:$N$213)</f>
        <v>0</v>
      </c>
      <c r="T224" s="90"/>
      <c r="U224" s="90" t="e">
        <f>U222-R216</f>
        <v>#REF!</v>
      </c>
      <c r="V224" s="90"/>
      <c r="W224" s="90"/>
      <c r="Y224" s="82"/>
      <c r="Z224" s="82"/>
      <c r="AH224" s="81">
        <v>15852031.471999997</v>
      </c>
    </row>
    <row r="225" spans="8:34" x14ac:dyDescent="0.3">
      <c r="H225" s="81">
        <f>+K225*O225</f>
        <v>215804683</v>
      </c>
      <c r="I225" s="97" t="s">
        <v>35</v>
      </c>
      <c r="J225" s="98">
        <f>SUMIF($G$3:$G$213,I225,$P$3:$P$213)/SUMIF($G$3:$G$213,I225,$K$3:$K$213)</f>
        <v>3486.8975711238099</v>
      </c>
      <c r="K225" s="98">
        <f>+SUMIF($G$3:$G$213,I225,$Q$3:$Q$213)/SUMIF($G$3:$G$213,I225,$K$3:$K$213)</f>
        <v>627.86693152494524</v>
      </c>
      <c r="L225" s="98">
        <f>(SUMIF($G$3:$G$213,I225,$R$3:$R$213)-SUMIF($G$3:$G$213,I225,$Q$3:$Q$213)-SUMIF($G$3:$G$213,I225,$P$3:$P$213))/SUMIF($G$3:$G$213,I225,$K$3:$K$213)</f>
        <v>421.16838406465132</v>
      </c>
      <c r="M225" s="98">
        <f>SUMIF($G$3:$G$213,I225,$R$3:$R$213)/SUMIF($G$3:$G$213,I225,$K$3:$K$213)</f>
        <v>4535.9328867134063</v>
      </c>
      <c r="N225" s="98">
        <f>(SUMIF($G$3:$G$213,I225,$R$3:$R$213)-SUMIF($G$3:$G$213,I225,$N$3:$N$213))/SUMIF($G$3:$G$213,I225,$K$3:$K$213)</f>
        <v>4554.7219198505391</v>
      </c>
      <c r="O225" s="98">
        <f>SUMIF($G$3:$G$213,I225,$K$3:$K$213)</f>
        <v>343710.85999999993</v>
      </c>
      <c r="P225" s="98">
        <f>SUMIF($G$3:$G$213,I225,$L$3:$L$213)</f>
        <v>345047.99000000005</v>
      </c>
      <c r="Q225" s="98">
        <f>SUMIF($G$3:$G$213,I225,$R$3:$R$213)</f>
        <v>1559049393.3945472</v>
      </c>
      <c r="R225" s="98">
        <f>SUMIF($G$3:$G$213,I225,$M$3:$M$213)</f>
        <v>-1337.1300000000006</v>
      </c>
      <c r="S225" s="98">
        <f>SUMIF($G$3:$G$213,I225,$N$3:$N$213)</f>
        <v>-6457994.738132352</v>
      </c>
      <c r="U225" s="90" t="e">
        <f>U224/K214</f>
        <v>#REF!</v>
      </c>
      <c r="AH225" s="52">
        <v>15306990.958499998</v>
      </c>
    </row>
    <row r="226" spans="8:34" x14ac:dyDescent="0.3">
      <c r="H226" s="81">
        <f>+K226*O226</f>
        <v>0</v>
      </c>
      <c r="I226" s="97" t="s">
        <v>36</v>
      </c>
      <c r="J226" s="98">
        <f>IFERROR(SUMIF($G$3:$G$213,I226,$P$3:$P$213)/SUMIF($G$3:$G$213,I226,$K$3:$K$213),0)</f>
        <v>0</v>
      </c>
      <c r="K226" s="98">
        <f>+IFERROR(SUMIF($G$3:$G$213,I226,$Q$3:$Q$213)/SUMIF($G$3:$G$213,I226,$K$3:$K$213),0)</f>
        <v>0</v>
      </c>
      <c r="L226" s="98">
        <f>IFERROR((SUMIF($G$3:$G$213,I226,$R$3:$R$213)-SUMIF($G$3:$G$213,I226,$Q$3:$Q$213)-SUMIF($G$3:$G$213,I226,$P$3:$P$213))/SUMIF($G$3:$G$213,I226,$K$3:$K$213),0)</f>
        <v>0</v>
      </c>
      <c r="M226" s="98">
        <f>IFERROR(SUMIF($G$3:$G$213,I226,$R$3:$R$213)/SUMIF($G$3:$G$213,I226,$K$3:$K$213),0)</f>
        <v>0</v>
      </c>
      <c r="N226" s="98">
        <f>IFERROR((SUMIF($G$3:$G$213,I226,$R$3:$R$213)-SUMIF($G$3:$G$213,I226,$N$3:$N$213))/SUMIF($G$3:$G$213,I226,$K$3:$K$213),0)</f>
        <v>0</v>
      </c>
      <c r="O226" s="98">
        <f>SUMIF($G$3:$G$213,I226,$K$3:$K$213)</f>
        <v>0</v>
      </c>
      <c r="P226" s="98">
        <f>SUMIF($G$3:$G$213,I226,$L$3:$L$213)</f>
        <v>0</v>
      </c>
      <c r="Q226" s="98">
        <f>SUMIF($G$3:$G$213,I226,$R$3:$R$213)</f>
        <v>0</v>
      </c>
      <c r="R226" s="98">
        <f>SUMIF($G$3:$G$213,I226,$M$3:$M$213)</f>
        <v>0</v>
      </c>
      <c r="S226" s="98">
        <f>SUMIF($G$3:$G$213,I226,$N$3:$N$213)</f>
        <v>0</v>
      </c>
      <c r="AH226" s="52">
        <v>15425123.824375</v>
      </c>
    </row>
    <row r="227" spans="8:34" x14ac:dyDescent="0.3">
      <c r="I227" s="97" t="s">
        <v>37</v>
      </c>
      <c r="J227" s="98" t="e">
        <f>+#REF!</f>
        <v>#REF!</v>
      </c>
      <c r="K227" s="98"/>
      <c r="L227" s="98"/>
      <c r="M227" s="98" t="e">
        <f>+J227</f>
        <v>#REF!</v>
      </c>
      <c r="N227" s="98" t="e">
        <f>+J227</f>
        <v>#REF!</v>
      </c>
      <c r="O227" s="98"/>
      <c r="P227" s="98"/>
      <c r="Q227" s="98"/>
      <c r="R227" s="98"/>
      <c r="S227" s="98"/>
      <c r="AH227" s="52">
        <v>15328829.193124998</v>
      </c>
    </row>
    <row r="228" spans="8:34" x14ac:dyDescent="0.3">
      <c r="AH228" s="52">
        <v>15196812.681374997</v>
      </c>
    </row>
    <row r="229" spans="8:34" x14ac:dyDescent="0.3">
      <c r="AH229" s="52">
        <v>13663390.190374998</v>
      </c>
    </row>
    <row r="230" spans="8:34" x14ac:dyDescent="0.3">
      <c r="AH230" s="52">
        <v>15387318.346874997</v>
      </c>
    </row>
    <row r="231" spans="8:34" x14ac:dyDescent="0.3">
      <c r="AH231" s="52">
        <v>16905730.845435295</v>
      </c>
    </row>
    <row r="232" spans="8:34" x14ac:dyDescent="0.3">
      <c r="AH232" s="52">
        <v>15349020.463500001</v>
      </c>
    </row>
    <row r="233" spans="8:34" x14ac:dyDescent="0.3">
      <c r="I233" s="19" t="s">
        <v>38</v>
      </c>
      <c r="J233" s="19" t="s">
        <v>39</v>
      </c>
      <c r="K233" s="19" t="s">
        <v>40</v>
      </c>
      <c r="AH233" s="52">
        <v>15617612.105625</v>
      </c>
    </row>
    <row r="234" spans="8:34" x14ac:dyDescent="0.3">
      <c r="I234" s="51" t="s">
        <v>32</v>
      </c>
      <c r="J234" s="51" t="s">
        <v>47</v>
      </c>
      <c r="K234" s="51">
        <v>841.98</v>
      </c>
      <c r="AH234" s="52">
        <v>15265797.225500001</v>
      </c>
    </row>
    <row r="235" spans="8:34" x14ac:dyDescent="0.3">
      <c r="I235" s="51" t="s">
        <v>32</v>
      </c>
      <c r="J235" s="51" t="s">
        <v>48</v>
      </c>
      <c r="K235" s="51">
        <v>778.53</v>
      </c>
      <c r="AH235" s="52">
        <v>14714921.733124999</v>
      </c>
    </row>
    <row r="236" spans="8:34" x14ac:dyDescent="0.3">
      <c r="AH236" s="52">
        <v>15330898.815699998</v>
      </c>
    </row>
    <row r="237" spans="8:34" x14ac:dyDescent="0.3">
      <c r="AH237" s="52">
        <v>15295109.672124997</v>
      </c>
    </row>
    <row r="238" spans="8:34" x14ac:dyDescent="0.3">
      <c r="AH238" s="52">
        <v>15713411.006874995</v>
      </c>
    </row>
    <row r="239" spans="8:34" x14ac:dyDescent="0.3">
      <c r="AH239" s="52">
        <v>13918718.818125</v>
      </c>
    </row>
    <row r="240" spans="8:34" x14ac:dyDescent="0.3">
      <c r="X240">
        <v>13918718.818125</v>
      </c>
      <c r="AH240" s="52">
        <v>15055789.44375</v>
      </c>
    </row>
    <row r="241" spans="6:34" x14ac:dyDescent="0.3">
      <c r="AH241" s="52">
        <v>15817884.418750001</v>
      </c>
    </row>
    <row r="242" spans="6:34" x14ac:dyDescent="0.3">
      <c r="AH242" s="52">
        <v>16037019.118000003</v>
      </c>
    </row>
    <row r="243" spans="6:34" x14ac:dyDescent="0.3">
      <c r="AH243" s="52">
        <v>16392777.959375</v>
      </c>
    </row>
    <row r="244" spans="6:34" x14ac:dyDescent="0.3">
      <c r="M244" s="90" t="s">
        <v>26</v>
      </c>
      <c r="N244" s="90" t="s">
        <v>18</v>
      </c>
      <c r="O244" s="90" t="s">
        <v>27</v>
      </c>
      <c r="AH244" s="52">
        <v>15760877.446875</v>
      </c>
    </row>
    <row r="245" spans="6:34" x14ac:dyDescent="0.3">
      <c r="K245" s="90">
        <f>+K214</f>
        <v>594221.55000000016</v>
      </c>
      <c r="L245" s="90">
        <f>+L214</f>
        <v>596352.59000000032</v>
      </c>
      <c r="M245" s="90">
        <f>+P214</f>
        <v>1754281739.6110244</v>
      </c>
      <c r="N245" s="90">
        <f>+Q214-26510776</f>
        <v>468356365.48844063</v>
      </c>
      <c r="O245" s="90">
        <f>+R214-Q214-P214</f>
        <v>280938417.19895887</v>
      </c>
      <c r="AH245" s="52">
        <v>15961002.578124998</v>
      </c>
    </row>
    <row r="246" spans="6:34" x14ac:dyDescent="0.3">
      <c r="K246" s="90">
        <v>132992.47999999998</v>
      </c>
      <c r="L246" s="90">
        <v>133271.51</v>
      </c>
      <c r="M246" s="90">
        <v>261051416.32853806</v>
      </c>
      <c r="N246" s="90">
        <v>28912755.150279999</v>
      </c>
      <c r="O246" s="90">
        <v>0</v>
      </c>
      <c r="AH246" s="52">
        <v>15734431.889374999</v>
      </c>
    </row>
    <row r="247" spans="6:34" x14ac:dyDescent="0.3">
      <c r="K247" s="90">
        <f>SUM(K245:K246)</f>
        <v>727214.03000000014</v>
      </c>
      <c r="L247" s="90">
        <f>SUM(L245:L246)</f>
        <v>729624.10000000033</v>
      </c>
      <c r="M247" s="90">
        <f>SUM(M245:M246)</f>
        <v>2015333155.9395623</v>
      </c>
      <c r="N247" s="90">
        <f>SUM(N245:N246)</f>
        <v>497269120.63872063</v>
      </c>
      <c r="O247" s="90">
        <f>SUM(O245:O246)</f>
        <v>280938417.19895887</v>
      </c>
      <c r="P247" s="90">
        <f>+M247+N247+O247</f>
        <v>2793540693.7772417</v>
      </c>
      <c r="Q247" s="90">
        <f>+P247/K247</f>
        <v>3841.4284908354161</v>
      </c>
      <c r="AH247" s="52">
        <v>16940048.291082349</v>
      </c>
    </row>
    <row r="248" spans="6:34" x14ac:dyDescent="0.3">
      <c r="M248" s="90">
        <f>+M247/$K$247</f>
        <v>2771.3067581212122</v>
      </c>
      <c r="N248" s="90">
        <f>+N247/$K$247</f>
        <v>683.80022954001663</v>
      </c>
      <c r="O248" s="90">
        <f>+O247/$K$247</f>
        <v>386.32150317418768</v>
      </c>
      <c r="AH248" s="52">
        <v>15806421.390999999</v>
      </c>
    </row>
    <row r="249" spans="6:34" x14ac:dyDescent="0.3">
      <c r="AH249" s="52">
        <v>15509615.354</v>
      </c>
    </row>
    <row r="250" spans="6:34" x14ac:dyDescent="0.3">
      <c r="F250" s="81">
        <v>-26510776</v>
      </c>
      <c r="AH250" s="52">
        <v>12080084.125</v>
      </c>
    </row>
    <row r="251" spans="6:34" x14ac:dyDescent="0.3">
      <c r="AH251" s="52">
        <v>15541371.033749999</v>
      </c>
    </row>
    <row r="252" spans="6:34" x14ac:dyDescent="0.3">
      <c r="M252" s="90">
        <f>+M247/K247</f>
        <v>2771.3067581212122</v>
      </c>
      <c r="N252" s="90">
        <f>+N247/K247</f>
        <v>683.80022954001663</v>
      </c>
      <c r="O252" s="90">
        <f>+O247/K247</f>
        <v>386.32150317418768</v>
      </c>
      <c r="AH252" s="52">
        <v>14806491.686999999</v>
      </c>
    </row>
    <row r="253" spans="6:34" x14ac:dyDescent="0.3">
      <c r="AH253" s="52">
        <v>15484176.986874999</v>
      </c>
    </row>
    <row r="254" spans="6:34" x14ac:dyDescent="0.3">
      <c r="AH254" s="52">
        <v>15341658.604250001</v>
      </c>
    </row>
    <row r="255" spans="6:34" x14ac:dyDescent="0.3">
      <c r="K255" s="81">
        <f>SUBTOTAL(9,K3:K213)</f>
        <v>594221.55000000016</v>
      </c>
      <c r="L255" s="81">
        <f>SUBTOTAL(9,L3:L213)</f>
        <v>596352.59000000032</v>
      </c>
      <c r="T255" s="90">
        <f ca="1">U255/L255</f>
        <v>3942.0934496151017</v>
      </c>
      <c r="U255" s="81">
        <f ca="1">SUBTOTAL(9,U3:U213)</f>
        <v>2350877638.7000017</v>
      </c>
      <c r="V255" s="90">
        <f>W255/L255</f>
        <v>3755.9793876027888</v>
      </c>
      <c r="W255" s="81">
        <f>SUBTOTAL(9,W3:W213)</f>
        <v>2239888035.7835383</v>
      </c>
      <c r="X255" s="81" t="e">
        <f>SUBTOTAL(9,X3:X213)</f>
        <v>#DIV/0!</v>
      </c>
      <c r="AH255" s="52">
        <v>15549572.209375</v>
      </c>
    </row>
    <row r="256" spans="6:34" x14ac:dyDescent="0.3">
      <c r="K256" s="90">
        <v>62904.81</v>
      </c>
      <c r="L256" s="90">
        <v>63295.92</v>
      </c>
      <c r="T256" s="90">
        <v>3971</v>
      </c>
      <c r="U256" s="90">
        <f>T256*L256</f>
        <v>251348098.31999999</v>
      </c>
      <c r="V256" s="90">
        <v>3790</v>
      </c>
      <c r="W256" s="90">
        <f>V256*L256</f>
        <v>239891536.79999998</v>
      </c>
      <c r="AH256" s="52">
        <v>15653240.774375001</v>
      </c>
    </row>
    <row r="257" spans="12:34" x14ac:dyDescent="0.3">
      <c r="L257" s="90">
        <f>L256+L255</f>
        <v>659648.51000000036</v>
      </c>
      <c r="T257" s="90">
        <f ca="1">U257/L257</f>
        <v>3944.8671490518495</v>
      </c>
      <c r="U257" s="90">
        <f ca="1">U256+U255</f>
        <v>2602225737.0200019</v>
      </c>
      <c r="V257" s="90">
        <f>W257/L257</f>
        <v>3759.2438017991385</v>
      </c>
      <c r="W257" s="90">
        <f>W256+W255</f>
        <v>2479779572.5835385</v>
      </c>
      <c r="AH257" s="52">
        <v>16086530.918117646</v>
      </c>
    </row>
    <row r="258" spans="12:34" x14ac:dyDescent="0.3">
      <c r="AH258" s="52">
        <v>12754977.237499997</v>
      </c>
    </row>
    <row r="259" spans="12:34" x14ac:dyDescent="0.3">
      <c r="AH259" s="52">
        <v>15334838.080624999</v>
      </c>
    </row>
    <row r="260" spans="12:34" x14ac:dyDescent="0.3">
      <c r="AH260" s="52">
        <v>15627589.228124999</v>
      </c>
    </row>
    <row r="261" spans="12:34" x14ac:dyDescent="0.3">
      <c r="AH261" s="52">
        <v>15035256.529375</v>
      </c>
    </row>
    <row r="262" spans="12:34" x14ac:dyDescent="0.3">
      <c r="AH262" s="52">
        <v>15602758.584749999</v>
      </c>
    </row>
    <row r="263" spans="12:34" x14ac:dyDescent="0.3">
      <c r="AH263" s="52">
        <v>15538192.458749998</v>
      </c>
    </row>
    <row r="264" spans="12:34" x14ac:dyDescent="0.3">
      <c r="AH264" s="52">
        <v>15762390.325999999</v>
      </c>
    </row>
    <row r="265" spans="12:34" x14ac:dyDescent="0.3">
      <c r="AH265" s="52">
        <v>15055815.323374998</v>
      </c>
    </row>
    <row r="266" spans="12:34" x14ac:dyDescent="0.3">
      <c r="AH266" s="52">
        <v>16388051.904000001</v>
      </c>
    </row>
    <row r="267" spans="12:34" x14ac:dyDescent="0.3">
      <c r="AH267" s="52">
        <v>16420918.003364705</v>
      </c>
    </row>
    <row r="268" spans="12:34" x14ac:dyDescent="0.3">
      <c r="AH268" s="52">
        <v>15888704.767750001</v>
      </c>
    </row>
    <row r="269" spans="12:34" x14ac:dyDescent="0.3">
      <c r="AH269" s="52">
        <v>14264070.55875</v>
      </c>
    </row>
    <row r="270" spans="12:34" x14ac:dyDescent="0.3">
      <c r="AH270" s="52">
        <v>15376762.58175</v>
      </c>
    </row>
    <row r="271" spans="12:34" x14ac:dyDescent="0.3">
      <c r="AH271" s="52">
        <v>14396208.774375001</v>
      </c>
    </row>
    <row r="272" spans="12:34" x14ac:dyDescent="0.3">
      <c r="AH272" s="52">
        <v>15740498.924374999</v>
      </c>
    </row>
    <row r="273" spans="34:34" x14ac:dyDescent="0.3">
      <c r="AH273" s="52">
        <v>15556224.388124997</v>
      </c>
    </row>
    <row r="274" spans="34:34" x14ac:dyDescent="0.3">
      <c r="AH274" s="52">
        <v>15181213.477999998</v>
      </c>
    </row>
    <row r="275" spans="34:34" x14ac:dyDescent="0.3">
      <c r="AH275" s="52">
        <v>15544842.551375</v>
      </c>
    </row>
    <row r="276" spans="34:34" x14ac:dyDescent="0.3">
      <c r="AH276" s="52">
        <v>14594638.404000001</v>
      </c>
    </row>
    <row r="277" spans="34:34" x14ac:dyDescent="0.3">
      <c r="AH277" s="52">
        <v>16097313.353124999</v>
      </c>
    </row>
    <row r="278" spans="34:34" x14ac:dyDescent="0.3">
      <c r="AH278" s="52">
        <v>16454745.772411764</v>
      </c>
    </row>
    <row r="279" spans="34:34" x14ac:dyDescent="0.3">
      <c r="AH279" s="52">
        <v>15714020.320999999</v>
      </c>
    </row>
    <row r="280" spans="34:34" x14ac:dyDescent="0.3">
      <c r="AH280" s="52">
        <v>15157213.688124996</v>
      </c>
    </row>
    <row r="281" spans="34:34" x14ac:dyDescent="0.3">
      <c r="AH281" s="52">
        <v>15402666.322249999</v>
      </c>
    </row>
    <row r="282" spans="34:34" x14ac:dyDescent="0.3">
      <c r="AH282" s="52">
        <v>15742265.103749998</v>
      </c>
    </row>
    <row r="283" spans="34:34" x14ac:dyDescent="0.3">
      <c r="AH283" s="52">
        <v>15711373.530624999</v>
      </c>
    </row>
    <row r="284" spans="34:34" x14ac:dyDescent="0.3">
      <c r="AH284" s="52">
        <v>15495983.6285</v>
      </c>
    </row>
    <row r="285" spans="34:34" x14ac:dyDescent="0.3">
      <c r="AH285" s="52">
        <v>16150988.957249999</v>
      </c>
    </row>
    <row r="286" spans="34:34" x14ac:dyDescent="0.3">
      <c r="AH286" s="52">
        <v>15599455.764999999</v>
      </c>
    </row>
    <row r="287" spans="34:34" x14ac:dyDescent="0.3">
      <c r="AH287" s="52">
        <v>15944556.518249996</v>
      </c>
    </row>
    <row r="288" spans="34:34" x14ac:dyDescent="0.3">
      <c r="AH288" s="52">
        <v>15622233.724249998</v>
      </c>
    </row>
    <row r="289" spans="34:34" x14ac:dyDescent="0.3">
      <c r="AH289" s="52">
        <v>15143386.647500001</v>
      </c>
    </row>
    <row r="290" spans="34:34" x14ac:dyDescent="0.3">
      <c r="AH290" s="52">
        <v>17027758.134882353</v>
      </c>
    </row>
    <row r="291" spans="34:34" x14ac:dyDescent="0.3">
      <c r="AH291" s="52">
        <v>15733832.216875</v>
      </c>
    </row>
    <row r="292" spans="34:34" x14ac:dyDescent="0.3">
      <c r="AH292" s="52">
        <v>15575544.209749999</v>
      </c>
    </row>
    <row r="293" spans="34:34" x14ac:dyDescent="0.3">
      <c r="AH293" s="52">
        <v>15560454.218124999</v>
      </c>
    </row>
    <row r="294" spans="34:34" x14ac:dyDescent="0.3">
      <c r="AH294" s="52">
        <v>16234520.638999999</v>
      </c>
    </row>
    <row r="295" spans="34:34" x14ac:dyDescent="0.3">
      <c r="AH295" s="52">
        <v>15585181.8168</v>
      </c>
    </row>
    <row r="296" spans="34:34" x14ac:dyDescent="0.3">
      <c r="AH296" s="52">
        <v>15423783.25</v>
      </c>
    </row>
    <row r="297" spans="34:34" x14ac:dyDescent="0.3">
      <c r="AH297" s="52">
        <v>15126563.963</v>
      </c>
    </row>
    <row r="298" spans="34:34" x14ac:dyDescent="0.3">
      <c r="AH298" s="52">
        <v>14534052.430625001</v>
      </c>
    </row>
    <row r="299" spans="34:34" x14ac:dyDescent="0.3">
      <c r="AH299" s="52">
        <v>16622569.297176469</v>
      </c>
    </row>
    <row r="300" spans="34:34" x14ac:dyDescent="0.3">
      <c r="AH300" s="52">
        <v>15913837.289375</v>
      </c>
    </row>
  </sheetData>
  <autoFilter ref="A2:AH227" xr:uid="{00000000-0009-0000-0000-000019000000}"/>
  <mergeCells count="1">
    <mergeCell ref="A1:B1"/>
  </mergeCells>
  <conditionalFormatting sqref="A111">
    <cfRule type="duplicateValues" dxfId="308" priority="10"/>
    <cfRule type="duplicateValues" dxfId="309" priority="11"/>
    <cfRule type="duplicateValues" dxfId="307" priority="12"/>
  </conditionalFormatting>
  <conditionalFormatting sqref="A115">
    <cfRule type="duplicateValues" dxfId="306" priority="7"/>
    <cfRule type="duplicateValues" dxfId="305" priority="8"/>
    <cfRule type="duplicateValues" dxfId="304" priority="9"/>
  </conditionalFormatting>
  <conditionalFormatting sqref="A120 A117 A109:A110">
    <cfRule type="duplicateValues" dxfId="303" priority="4"/>
    <cfRule type="duplicateValues" dxfId="302" priority="5"/>
    <cfRule type="duplicateValues" dxfId="301" priority="6" stopIfTrue="1"/>
  </conditionalFormatting>
  <conditionalFormatting sqref="A120:A122 A115 A109:A111 A117">
    <cfRule type="duplicateValues" dxfId="300" priority="13"/>
    <cfRule type="duplicateValues" dxfId="299" priority="14" stopIfTrue="1"/>
    <cfRule type="duplicateValues" dxfId="298" priority="15" stopIfTrue="1"/>
    <cfRule type="duplicateValues" dxfId="297" priority="16"/>
    <cfRule type="duplicateValues" dxfId="296" priority="17"/>
  </conditionalFormatting>
  <conditionalFormatting sqref="A121:A122">
    <cfRule type="duplicateValues" dxfId="293" priority="1"/>
    <cfRule type="duplicateValues" dxfId="295" priority="2"/>
    <cfRule type="duplicateValues" dxfId="294" priority="3" stopIfTrue="1"/>
  </conditionalFormatting>
  <conditionalFormatting sqref="A165">
    <cfRule type="duplicateValues" dxfId="292" priority="68"/>
    <cfRule type="duplicateValues" dxfId="291" priority="69"/>
    <cfRule type="duplicateValues" dxfId="290" priority="70"/>
  </conditionalFormatting>
  <conditionalFormatting sqref="A165:A183">
    <cfRule type="duplicateValues" dxfId="289" priority="73" stopIfTrue="1"/>
    <cfRule type="duplicateValues" dxfId="288" priority="74"/>
    <cfRule type="duplicateValues" dxfId="287" priority="75"/>
  </conditionalFormatting>
  <conditionalFormatting sqref="A165:A186">
    <cfRule type="duplicateValues" dxfId="286" priority="71"/>
    <cfRule type="duplicateValues" dxfId="285" priority="72" stopIfTrue="1"/>
  </conditionalFormatting>
  <conditionalFormatting sqref="A165:A187">
    <cfRule type="duplicateValues" dxfId="284" priority="19"/>
  </conditionalFormatting>
  <conditionalFormatting sqref="A165:A190">
    <cfRule type="duplicateValues" dxfId="283" priority="18"/>
  </conditionalFormatting>
  <conditionalFormatting sqref="A166">
    <cfRule type="duplicateValues" dxfId="282" priority="65"/>
    <cfRule type="duplicateValues" dxfId="281" priority="66"/>
    <cfRule type="duplicateValues" dxfId="280" priority="67"/>
  </conditionalFormatting>
  <conditionalFormatting sqref="A167">
    <cfRule type="duplicateValues" dxfId="277" priority="62"/>
    <cfRule type="duplicateValues" dxfId="278" priority="63"/>
    <cfRule type="duplicateValues" dxfId="279" priority="64"/>
  </conditionalFormatting>
  <conditionalFormatting sqref="A168:A170">
    <cfRule type="duplicateValues" dxfId="276" priority="59"/>
    <cfRule type="duplicateValues" dxfId="275" priority="60"/>
    <cfRule type="duplicateValues" dxfId="274" priority="61" stopIfTrue="1"/>
  </conditionalFormatting>
  <conditionalFormatting sqref="A171:A174">
    <cfRule type="duplicateValues" dxfId="273" priority="56"/>
    <cfRule type="duplicateValues" dxfId="271" priority="57"/>
    <cfRule type="duplicateValues" dxfId="272" priority="58" stopIfTrue="1"/>
  </conditionalFormatting>
  <conditionalFormatting sqref="A171:A178">
    <cfRule type="duplicateValues" dxfId="268" priority="28"/>
    <cfRule type="duplicateValues" dxfId="270" priority="29"/>
    <cfRule type="duplicateValues" dxfId="269" priority="30" stopIfTrue="1"/>
  </conditionalFormatting>
  <conditionalFormatting sqref="A175:A178 A182:A183">
    <cfRule type="duplicateValues" dxfId="267" priority="50"/>
  </conditionalFormatting>
  <conditionalFormatting sqref="A176">
    <cfRule type="duplicateValues" dxfId="265" priority="47"/>
    <cfRule type="duplicateValues" dxfId="264" priority="48"/>
    <cfRule type="duplicateValues" dxfId="266" priority="49" stopIfTrue="1"/>
  </conditionalFormatting>
  <conditionalFormatting sqref="A177 A175">
    <cfRule type="duplicateValues" dxfId="263" priority="55" stopIfTrue="1"/>
  </conditionalFormatting>
  <conditionalFormatting sqref="A177:A178 A182:A183 A175">
    <cfRule type="duplicateValues" dxfId="260" priority="51"/>
    <cfRule type="duplicateValues" dxfId="261" priority="52"/>
    <cfRule type="duplicateValues" dxfId="262" priority="54" stopIfTrue="1"/>
  </conditionalFormatting>
  <conditionalFormatting sqref="A177:A178 A182:A183">
    <cfRule type="duplicateValues" dxfId="259" priority="53" stopIfTrue="1"/>
  </conditionalFormatting>
  <conditionalFormatting sqref="A179">
    <cfRule type="duplicateValues" dxfId="254" priority="41"/>
    <cfRule type="duplicateValues" dxfId="258" priority="42" stopIfTrue="1"/>
    <cfRule type="duplicateValues" dxfId="257" priority="43"/>
    <cfRule type="duplicateValues" dxfId="256" priority="44"/>
    <cfRule type="duplicateValues" dxfId="255" priority="45" stopIfTrue="1"/>
  </conditionalFormatting>
  <conditionalFormatting sqref="A180">
    <cfRule type="duplicateValues" dxfId="249" priority="36"/>
    <cfRule type="duplicateValues" dxfId="250" priority="37" stopIfTrue="1"/>
    <cfRule type="duplicateValues" dxfId="251" priority="38"/>
    <cfRule type="duplicateValues" dxfId="252" priority="39"/>
    <cfRule type="duplicateValues" dxfId="253" priority="40" stopIfTrue="1"/>
  </conditionalFormatting>
  <conditionalFormatting sqref="A181">
    <cfRule type="duplicateValues" dxfId="244" priority="31"/>
    <cfRule type="duplicateValues" dxfId="245" priority="32" stopIfTrue="1"/>
    <cfRule type="duplicateValues" dxfId="247" priority="33"/>
    <cfRule type="duplicateValues" dxfId="246" priority="34"/>
    <cfRule type="duplicateValues" dxfId="248" priority="35" stopIfTrue="1"/>
  </conditionalFormatting>
  <conditionalFormatting sqref="A182:A183 A178">
    <cfRule type="duplicateValues" dxfId="243" priority="46" stopIfTrue="1"/>
  </conditionalFormatting>
  <conditionalFormatting sqref="A182:A183">
    <cfRule type="duplicateValues" dxfId="240" priority="25"/>
    <cfRule type="duplicateValues" dxfId="241" priority="26"/>
    <cfRule type="duplicateValues" dxfId="242" priority="27" stopIfTrue="1"/>
  </conditionalFormatting>
  <conditionalFormatting sqref="A187">
    <cfRule type="duplicateValues" dxfId="235" priority="20"/>
    <cfRule type="duplicateValues" dxfId="236" priority="21" stopIfTrue="1"/>
    <cfRule type="duplicateValues" dxfId="237" priority="22" stopIfTrue="1"/>
    <cfRule type="duplicateValues" dxfId="238" priority="23"/>
    <cfRule type="duplicateValues" dxfId="239" priority="24"/>
  </conditionalFormatting>
  <conditionalFormatting sqref="A188:A190">
    <cfRule type="duplicateValues" dxfId="234" priority="76"/>
    <cfRule type="duplicateValues" dxfId="233" priority="77" stopIfTrue="1"/>
    <cfRule type="duplicateValues" dxfId="232" priority="78"/>
    <cfRule type="duplicateValues" dxfId="231" priority="79"/>
  </conditionalFormatting>
  <conditionalFormatting sqref="A191:A201">
    <cfRule type="duplicateValues" dxfId="230" priority="80"/>
    <cfRule type="duplicateValues" dxfId="229" priority="81"/>
    <cfRule type="duplicateValues" dxfId="228" priority="82"/>
    <cfRule type="duplicateValues" dxfId="227" priority="83"/>
    <cfRule type="duplicateValues" dxfId="226" priority="84"/>
    <cfRule type="duplicateValues" dxfId="225" priority="85"/>
    <cfRule type="duplicateValues" dxfId="224" priority="86"/>
    <cfRule type="duplicateValues" dxfId="223" priority="87"/>
  </conditionalFormatting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037C4-1061-4004-8B31-0677B67F6391}">
  <sheetPr>
    <pageSetUpPr fitToPage="1"/>
  </sheetPr>
  <dimension ref="A1:AA235"/>
  <sheetViews>
    <sheetView topLeftCell="L1" workbookViewId="0">
      <selection activeCell="T13" sqref="T13"/>
    </sheetView>
  </sheetViews>
  <sheetFormatPr defaultRowHeight="14.4" x14ac:dyDescent="0.3"/>
  <cols>
    <col min="1" max="1" width="7.88671875" style="34" customWidth="1"/>
    <col min="2" max="2" width="6.5546875" style="41" customWidth="1"/>
    <col min="3" max="3" width="17.33203125" style="42" customWidth="1"/>
    <col min="4" max="4" width="11.88671875" style="34" bestFit="1" customWidth="1"/>
    <col min="5" max="5" width="10.109375" style="34" bestFit="1" customWidth="1"/>
    <col min="6" max="6" width="9.6640625" style="34" customWidth="1"/>
    <col min="7" max="7" width="8.109375" style="34" customWidth="1"/>
    <col min="8" max="8" width="11.33203125" style="34" customWidth="1"/>
    <col min="9" max="9" width="15.6640625" style="34" customWidth="1"/>
    <col min="10" max="10" width="10.6640625" style="34" bestFit="1" customWidth="1"/>
    <col min="11" max="11" width="10.88671875" style="35" bestFit="1" customWidth="1"/>
    <col min="12" max="12" width="11.44140625" style="35" bestFit="1" customWidth="1"/>
    <col min="13" max="13" width="13.6640625" style="35" customWidth="1"/>
    <col min="14" max="14" width="14.33203125" style="35" customWidth="1"/>
    <col min="15" max="15" width="13.88671875" style="35" customWidth="1"/>
    <col min="16" max="16" width="13.6640625" style="35" customWidth="1"/>
    <col min="17" max="17" width="12.33203125" style="35" bestFit="1" customWidth="1"/>
    <col min="18" max="18" width="12.5546875" style="35" bestFit="1" customWidth="1"/>
    <col min="19" max="19" width="10.33203125" style="35" customWidth="1"/>
    <col min="20" max="20" width="9" style="35" customWidth="1"/>
    <col min="21" max="21" width="12.33203125" style="35" bestFit="1" customWidth="1"/>
    <col min="22" max="22" width="9" style="35" customWidth="1"/>
    <col min="23" max="23" width="12.44140625" style="35" bestFit="1" customWidth="1"/>
    <col min="24" max="26" width="8.88671875" style="52"/>
    <col min="27" max="27" width="12" style="52" bestFit="1" customWidth="1"/>
    <col min="28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27" s="5" customFormat="1" ht="12" x14ac:dyDescent="0.25">
      <c r="A1" s="1" t="s">
        <v>0</v>
      </c>
      <c r="B1" s="1"/>
      <c r="C1" s="2">
        <f>+'[20]RAW COAL SHEET'!J1</f>
        <v>44927</v>
      </c>
      <c r="D1" s="3" t="s">
        <v>1</v>
      </c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4"/>
      <c r="Q1" s="4"/>
      <c r="R1" s="4"/>
      <c r="S1" s="4"/>
      <c r="T1" s="4"/>
      <c r="U1" s="4"/>
      <c r="V1" s="4"/>
      <c r="W1" s="4"/>
    </row>
    <row r="2" spans="1:27" s="10" customFormat="1" ht="32.25" customHeight="1" x14ac:dyDescent="0.3">
      <c r="A2" s="6" t="s">
        <v>2</v>
      </c>
      <c r="B2" s="7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</row>
    <row r="3" spans="1:27" customFormat="1" ht="15.6" x14ac:dyDescent="0.3">
      <c r="A3" s="272">
        <v>49</v>
      </c>
      <c r="B3" s="57">
        <f>SUMIF('WASH COAL RECEIPT &amp; GCV DAT (3)'!$A$3:$A$97,A3,'WASH COAL RECEIPT &amp; GCV DAT (3)'!$B$3:$B$97)</f>
        <v>0</v>
      </c>
      <c r="C3" s="13">
        <f>SUMIF('WASH COAL RECEIPT &amp; GCV DAT (3)'!$A$3:$A$175,A3,'WASH COAL RECEIPT &amp; GCV DAT (3)'!$C$3:$C$175)</f>
        <v>462000233</v>
      </c>
      <c r="D3" s="13" t="str">
        <f>IFERROR(VLOOKUP(A3,'WASH COAL RECEIPT &amp; GCV DAT (3)'!A2:V175,4,0),0)</f>
        <v>07.01.2023</v>
      </c>
      <c r="E3" s="14">
        <f>IFERROR(VLOOKUP(A3,'WASH COAL RECEIPT &amp; GCV DAT (3)'!$A$2:$V$175,5,0),0)</f>
        <v>0</v>
      </c>
      <c r="F3" s="13">
        <f>SUMIF('WASH COAL RECEIPT &amp; GCV DAT (3)'!$A$3:$A$175,'MASTER DATA FILE WASH COAL  (4)'!A3,'WASH COAL RECEIPT &amp; GCV DAT (3)'!$F$3:$F$175)</f>
        <v>59</v>
      </c>
      <c r="G3" s="13" t="str">
        <f>IFERROR(VLOOKUP(A3,'WASH COAL RECEIPT &amp; GCV DAT (3)'!$A$2:$V$175,7,0),0)</f>
        <v>WCL</v>
      </c>
      <c r="H3" s="13" t="str">
        <f>IFERROR(VLOOKUP(A3,'WASH COAL RECEIPT &amp; GCV DAT (3)'!$A$2:$V$175,8,0),0)</f>
        <v>TAE</v>
      </c>
      <c r="I3" s="13">
        <f>IFERROR(VLOOKUP(A3,'WASH COAL RECEIPT &amp; GCV DAT (3)'!$A$2:$V$175,9,0),0)</f>
        <v>0</v>
      </c>
      <c r="J3" s="13" t="str">
        <f>IFERROR(VLOOKUP(A3,'WASH COAL RECEIPT &amp; GCV DAT (3)'!$A$2:$V$175,10,0),0)</f>
        <v>G11</v>
      </c>
      <c r="K3" s="15">
        <f>SUMIF('WASH COAL RECEIPT &amp; GCV DAT (3)'!$A$3:$A$175,'MASTER DATA FILE WASH COAL  (4)'!A3,'WASH COAL RECEIPT &amp; GCV DAT (3)'!$K$3:$K$175)</f>
        <v>3864.81</v>
      </c>
      <c r="L3" s="15">
        <f>SUMIF('WASH COAL RECEIPT &amp; GCV DAT (3)'!$A$3:$A$175,'MASTER DATA FILE WASH COAL  (4)'!A3,'WASH COAL RECEIPT &amp; GCV DAT (3)'!$L$3:$L$175)</f>
        <v>3885.72</v>
      </c>
      <c r="M3" s="15">
        <f>+K3-L3</f>
        <v>-20.909999999999854</v>
      </c>
      <c r="N3" s="15">
        <f>IFERROR(+M3*S3,0)</f>
        <v>-105622.35215256044</v>
      </c>
      <c r="O3" s="15">
        <f>SUMIF('WASH COAL RECEIPT &amp; GCV DAT (3)'!$A$3:$A$175,'MASTER DATA FILE WASH COAL  (4)'!A3,'WASH COAL RECEIPT &amp; GCV DAT (3)'!$O$3:$O$175)</f>
        <v>4031.0117647058828</v>
      </c>
      <c r="P3" s="15">
        <f>+O3*K3</f>
        <v>15579094.578352943</v>
      </c>
      <c r="Q3" s="15">
        <f>SUMIF('WASH COAL RECEIPT &amp; GCV DAT (3)'!$A$3:$A$175,'MASTER DATA FILE WASH COAL  (4)'!A3,'WASH COAL RECEIPT &amp; GCV DAT (3)'!$Q$3:$Q$175)</f>
        <v>2353449</v>
      </c>
      <c r="R3" s="16">
        <f>SUMIF('WASH COAL RECEIPT &amp; GCV DAT (3)'!$A$3:$A$175,'MASTER DATA FILE WASH COAL  (4)'!A3,'WASH COAL RECEIPT &amp; GCV DAT (3)'!$R$3:$R$175)+IF(H3=$J$234,($K$234*K3),0)+IF(H3=$J$235,($K$235*K3),0)</f>
        <v>19522253.602235295</v>
      </c>
      <c r="S3" s="15">
        <f>+R3/K3</f>
        <v>5051.2841775495544</v>
      </c>
      <c r="T3" s="15">
        <f>SUMIF('WASH COAL RECEIPT &amp; GCV DAT (3)'!$A$3:$A$175,'MASTER DATA FILE WASH COAL  (4)'!A3,'WASH COAL RECEIPT &amp; GCV DAT (3)'!$T$3:$T$175)</f>
        <v>3886</v>
      </c>
      <c r="U3" s="15">
        <f>+T3*L3</f>
        <v>15099907.92</v>
      </c>
      <c r="V3" s="15">
        <f>SUMIF('WASH COAL RECEIPT &amp; GCV DAT (3)'!$A$3:$A$175,'MASTER DATA FILE WASH COAL  (4)'!A3,'WASH COAL RECEIPT &amp; GCV DAT (3)'!$V$3:$V$175)</f>
        <v>4138</v>
      </c>
      <c r="W3" s="15">
        <f>+V3*L3</f>
        <v>16079109.359999999</v>
      </c>
      <c r="X3" s="13">
        <f>S3*L3</f>
        <v>19627875.954387855</v>
      </c>
      <c r="AA3">
        <f>V3*L3</f>
        <v>16079109.359999999</v>
      </c>
    </row>
    <row r="4" spans="1:27" customFormat="1" ht="15.6" x14ac:dyDescent="0.3">
      <c r="A4" s="272">
        <v>48</v>
      </c>
      <c r="B4" s="12">
        <f>SUMIF('WASH COAL RECEIPT &amp; GCV DAT (3)'!$A$3:$A$173,A4,'WASH COAL RECEIPT &amp; GCV DAT (3)'!$B$3:$B$173)</f>
        <v>0</v>
      </c>
      <c r="C4" s="13">
        <f>SUMIF('WASH COAL RECEIPT &amp; GCV DAT (3)'!$A$3:$A$175,A4,'WASH COAL RECEIPT &amp; GCV DAT (3)'!$C$3:$C$175)</f>
        <v>452000060</v>
      </c>
      <c r="D4" s="13" t="str">
        <f>IFERROR(VLOOKUP(A4,'WASH COAL RECEIPT &amp; GCV DAT (3)'!A3:V176,4,0),0)</f>
        <v>06.01.2023</v>
      </c>
      <c r="E4" s="14">
        <f>IFERROR(VLOOKUP(A4,'WASH COAL RECEIPT &amp; GCV DAT (3)'!$A$2:$V$175,5,0),0)</f>
        <v>0</v>
      </c>
      <c r="F4" s="13">
        <f>SUMIF('WASH COAL RECEIPT &amp; GCV DAT (3)'!$A$3:$A$175,'MASTER DATA FILE WASH COAL  (4)'!A4,'WASH COAL RECEIPT &amp; GCV DAT (3)'!$F$3:$F$175)</f>
        <v>59</v>
      </c>
      <c r="G4" s="13" t="str">
        <f>IFERROR(VLOOKUP(A4,'WASH COAL RECEIPT &amp; GCV DAT (3)'!$A$2:$V$175,7,0),0)</f>
        <v>WCL</v>
      </c>
      <c r="H4" s="13" t="str">
        <f>IFERROR(VLOOKUP(A4,'WASH COAL RECEIPT &amp; GCV DAT (3)'!$A$2:$V$175,8,0),0)</f>
        <v>WANI</v>
      </c>
      <c r="I4" s="13">
        <f>IFERROR(VLOOKUP(A4,'WASH COAL RECEIPT &amp; GCV DAT (3)'!$A$2:$V$175,9,0),0)</f>
        <v>0</v>
      </c>
      <c r="J4" s="13" t="str">
        <f>IFERROR(VLOOKUP(A4,'WASH COAL RECEIPT &amp; GCV DAT (3)'!$A$2:$V$175,10,0),0)</f>
        <v>G10</v>
      </c>
      <c r="K4" s="15">
        <f>SUMIF('WASH COAL RECEIPT &amp; GCV DAT (3)'!$A$3:$A$175,'MASTER DATA FILE WASH COAL  (4)'!A4,'WASH COAL RECEIPT &amp; GCV DAT (3)'!$K$3:$K$175)</f>
        <v>4028.94</v>
      </c>
      <c r="L4" s="15">
        <f>SUMIF('WASH COAL RECEIPT &amp; GCV DAT (3)'!$A$3:$A$175,'MASTER DATA FILE WASH COAL  (4)'!A4,'WASH COAL RECEIPT &amp; GCV DAT (3)'!$L$3:$L$175)</f>
        <v>4049.74</v>
      </c>
      <c r="M4" s="15">
        <f>+K4-L4</f>
        <v>-20.799999999999727</v>
      </c>
      <c r="N4" s="15">
        <f>IFERROR(+M4*S4,0)</f>
        <v>-102163.76551569265</v>
      </c>
      <c r="O4" s="15">
        <f>SUMIF('WASH COAL RECEIPT &amp; GCV DAT (3)'!$A$3:$A$175,'MASTER DATA FILE WASH COAL  (4)'!A4,'WASH COAL RECEIPT &amp; GCV DAT (3)'!$O$3:$O$175)</f>
        <v>3928.077777777778</v>
      </c>
      <c r="P4" s="15">
        <f>+O4*K4</f>
        <v>15825989.682000002</v>
      </c>
      <c r="Q4" s="15">
        <f>SUMIF('WASH COAL RECEIPT &amp; GCV DAT (3)'!$A$3:$A$175,'MASTER DATA FILE WASH COAL  (4)'!A4,'WASH COAL RECEIPT &amp; GCV DAT (3)'!$Q$3:$Q$175)</f>
        <v>2378138</v>
      </c>
      <c r="R4" s="16">
        <f>SUMIF('WASH COAL RECEIPT &amp; GCV DAT (3)'!$A$3:$A$175,'MASTER DATA FILE WASH COAL  (4)'!A4,'WASH COAL RECEIPT &amp; GCV DAT (3)'!$R$3:$R$175)+IF(H4=$J$234,($K$234*K4),0)+IF(H4=$J$235,($K$235*K4),0)</f>
        <v>19789023.146000005</v>
      </c>
      <c r="S4" s="15">
        <f>+R4/K4</f>
        <v>4911.7194959468261</v>
      </c>
      <c r="T4" s="15">
        <f>SUMIF('WASH COAL RECEIPT &amp; GCV DAT (3)'!$A$3:$A$175,'MASTER DATA FILE WASH COAL  (4)'!A4,'WASH COAL RECEIPT &amp; GCV DAT (3)'!$T$3:$T$175)</f>
        <v>4185</v>
      </c>
      <c r="U4" s="15">
        <f>+T4*L4</f>
        <v>16948161.899999999</v>
      </c>
      <c r="V4" s="15">
        <f>SUMIF('WASH COAL RECEIPT &amp; GCV DAT (3)'!$A$3:$A$175,'MASTER DATA FILE WASH COAL  (4)'!A4,'WASH COAL RECEIPT &amp; GCV DAT (3)'!$V$3:$V$175)</f>
        <v>4132</v>
      </c>
      <c r="W4" s="15">
        <f>+V4*L4</f>
        <v>16733525.68</v>
      </c>
      <c r="X4">
        <f t="shared" ref="X4:X67" si="0">S4*L4</f>
        <v>19891186.911515698</v>
      </c>
      <c r="AA4">
        <f t="shared" ref="AA4:AA17" si="1">V4*L4</f>
        <v>16733525.68</v>
      </c>
    </row>
    <row r="5" spans="1:27" customFormat="1" ht="15.6" x14ac:dyDescent="0.3">
      <c r="A5" s="272">
        <v>47</v>
      </c>
      <c r="B5" s="12">
        <f>SUMIF('WASH COAL RECEIPT &amp; GCV DAT (3)'!$A$3:$A$173,A5,'WASH COAL RECEIPT &amp; GCV DAT (3)'!$B$3:$B$173)</f>
        <v>0</v>
      </c>
      <c r="C5" s="13">
        <f>SUMIF('WASH COAL RECEIPT &amp; GCV DAT (3)'!$A$3:$A$175,A5,'WASH COAL RECEIPT &amp; GCV DAT (3)'!$C$3:$C$175)</f>
        <v>452000061</v>
      </c>
      <c r="D5" s="13" t="str">
        <f>IFERROR(VLOOKUP(A5,'WASH COAL RECEIPT &amp; GCV DAT (3)'!A156:V176,4,0),0)</f>
        <v>05.01.2023</v>
      </c>
      <c r="E5" s="14">
        <f>IFERROR(VLOOKUP(A5,'WASH COAL RECEIPT &amp; GCV DAT (3)'!$A$2:$V$175,5,0),0)</f>
        <v>0</v>
      </c>
      <c r="F5" s="13">
        <f>SUMIF('WASH COAL RECEIPT &amp; GCV DAT (3)'!$A$3:$A$175,'MASTER DATA FILE WASH COAL  (4)'!A5,'WASH COAL RECEIPT &amp; GCV DAT (3)'!$F$3:$F$175)</f>
        <v>58</v>
      </c>
      <c r="G5" s="13" t="str">
        <f>IFERROR(VLOOKUP(A5,'WASH COAL RECEIPT &amp; GCV DAT (3)'!$A$2:$V$175,7,0),0)</f>
        <v>WCL</v>
      </c>
      <c r="H5" s="13" t="str">
        <f>IFERROR(VLOOKUP(A5,'WASH COAL RECEIPT &amp; GCV DAT (3)'!$A$2:$V$175,8,0),0)</f>
        <v>TAE</v>
      </c>
      <c r="I5" s="13">
        <f>IFERROR(VLOOKUP(A5,'WASH COAL RECEIPT &amp; GCV DAT (3)'!$A$2:$V$175,9,0),0)</f>
        <v>0</v>
      </c>
      <c r="J5" s="13" t="str">
        <f>IFERROR(VLOOKUP(A5,'WASH COAL RECEIPT &amp; GCV DAT (3)'!$A$2:$V$175,10,0),0)</f>
        <v>G11</v>
      </c>
      <c r="K5" s="15">
        <f>SUMIF('WASH COAL RECEIPT &amp; GCV DAT (3)'!$A$3:$A$175,'MASTER DATA FILE WASH COAL  (4)'!A5,'WASH COAL RECEIPT &amp; GCV DAT (3)'!$K$3:$K$175)</f>
        <v>3898.78</v>
      </c>
      <c r="L5" s="15">
        <f>SUMIF('WASH COAL RECEIPT &amp; GCV DAT (3)'!$A$3:$A$175,'MASTER DATA FILE WASH COAL  (4)'!A5,'WASH COAL RECEIPT &amp; GCV DAT (3)'!$L$3:$L$175)</f>
        <v>3898.78</v>
      </c>
      <c r="M5" s="15">
        <f>+K5-L5</f>
        <v>0</v>
      </c>
      <c r="N5" s="15">
        <f>IFERROR(+M5*S5,0)</f>
        <v>0</v>
      </c>
      <c r="O5" s="15">
        <f>SUMIF('WASH COAL RECEIPT &amp; GCV DAT (3)'!$A$3:$A$175,'MASTER DATA FILE WASH COAL  (4)'!A5,'WASH COAL RECEIPT &amp; GCV DAT (3)'!$O$3:$O$175)</f>
        <v>4031.0117647058823</v>
      </c>
      <c r="P5" s="15">
        <f>+O5*K5</f>
        <v>15716028.048</v>
      </c>
      <c r="Q5" s="15">
        <f>SUMIF('WASH COAL RECEIPT &amp; GCV DAT (3)'!$A$3:$A$175,'MASTER DATA FILE WASH COAL  (4)'!A5,'WASH COAL RECEIPT &amp; GCV DAT (3)'!$Q$3:$Q$175)</f>
        <v>2357131</v>
      </c>
      <c r="R5" s="16">
        <f>SUMIF('WASH COAL RECEIPT &amp; GCV DAT (3)'!$A$3:$A$175,'MASTER DATA FILE WASH COAL  (4)'!A5,'WASH COAL RECEIPT &amp; GCV DAT (3)'!$R$3:$R$175)+IF(H5=$J$234,($K$234*K5),0)+IF(H5=$J$235,($K$235*K5),0)</f>
        <v>19676841.932000004</v>
      </c>
      <c r="S5" s="15">
        <f>+R5/K5</f>
        <v>5046.9228661273537</v>
      </c>
      <c r="T5" s="15">
        <f>SUMIF('WASH COAL RECEIPT &amp; GCV DAT (3)'!$A$3:$A$175,'MASTER DATA FILE WASH COAL  (4)'!A5,'WASH COAL RECEIPT &amp; GCV DAT (3)'!$T$3:$T$175)</f>
        <v>3886</v>
      </c>
      <c r="U5" s="15">
        <f>+T5*L5</f>
        <v>15150659.08</v>
      </c>
      <c r="V5" s="15">
        <f>SUMIF('WASH COAL RECEIPT &amp; GCV DAT (3)'!$A$3:$A$175,'MASTER DATA FILE WASH COAL  (4)'!A5,'WASH COAL RECEIPT &amp; GCV DAT (3)'!$V$3:$V$175)</f>
        <v>4119</v>
      </c>
      <c r="W5" s="15">
        <f>+V5*L5</f>
        <v>16059074.82</v>
      </c>
      <c r="X5">
        <f t="shared" si="0"/>
        <v>19676841.932000004</v>
      </c>
      <c r="AA5">
        <f t="shared" si="1"/>
        <v>16059074.82</v>
      </c>
    </row>
    <row r="6" spans="1:27" customFormat="1" ht="15.6" x14ac:dyDescent="0.3">
      <c r="A6" s="272">
        <v>26</v>
      </c>
      <c r="B6" s="12">
        <f>SUMIF('WASH COAL RECEIPT &amp; GCV DAT (3)'!$A$3:$A$138,A6,'WASH COAL RECEIPT &amp; GCV DAT (3)'!$B$3:$B$138)</f>
        <v>0</v>
      </c>
      <c r="C6" s="13">
        <f>SUMIF('WASH COAL RECEIPT &amp; GCV DAT (3)'!$A$3:$A$175,A6,'WASH COAL RECEIPT &amp; GCV DAT (3)'!$C$3:$C$175)</f>
        <v>462000154</v>
      </c>
      <c r="D6" s="13" t="str">
        <f>IFERROR(VLOOKUP(A6,'WASH COAL RECEIPT &amp; GCV DAT (3)'!A156:V176,4,0),0)</f>
        <v>03.01.2023</v>
      </c>
      <c r="E6" s="14">
        <f>IFERROR(VLOOKUP(A6,'WASH COAL RECEIPT &amp; GCV DAT (3)'!$A$2:$V$175,5,0),0)</f>
        <v>0</v>
      </c>
      <c r="F6" s="13">
        <f>SUMIF('WASH COAL RECEIPT &amp; GCV DAT (3)'!$A$3:$A$175,'MASTER DATA FILE WASH COAL  (4)'!A6,'WASH COAL RECEIPT &amp; GCV DAT (3)'!$F$3:$F$175)</f>
        <v>58</v>
      </c>
      <c r="G6" s="13" t="str">
        <f>IFERROR(VLOOKUP(A6,'WASH COAL RECEIPT &amp; GCV DAT (3)'!$A$2:$V$175,7,0),0)</f>
        <v>WCL</v>
      </c>
      <c r="H6" s="13" t="str">
        <f>IFERROR(VLOOKUP(A6,'WASH COAL RECEIPT &amp; GCV DAT (3)'!$A$2:$V$175,8,0),0)</f>
        <v>RAJR</v>
      </c>
      <c r="I6" s="13">
        <f>IFERROR(VLOOKUP(A6,'WASH COAL RECEIPT &amp; GCV DAT (3)'!$A$2:$V$175,9,0),0)</f>
        <v>0</v>
      </c>
      <c r="J6" s="13" t="str">
        <f>IFERROR(VLOOKUP(A6,'WASH COAL RECEIPT &amp; GCV DAT (3)'!$A$2:$V$175,10,0),0)</f>
        <v>G10</v>
      </c>
      <c r="K6" s="15">
        <f>SUMIF('WASH COAL RECEIPT &amp; GCV DAT (3)'!$A$3:$A$175,'MASTER DATA FILE WASH COAL  (4)'!A6,'WASH COAL RECEIPT &amp; GCV DAT (3)'!$K$3:$K$175)</f>
        <v>3938.1</v>
      </c>
      <c r="L6" s="15">
        <f>SUMIF('WASH COAL RECEIPT &amp; GCV DAT (3)'!$A$3:$A$175,'MASTER DATA FILE WASH COAL  (4)'!A6,'WASH COAL RECEIPT &amp; GCV DAT (3)'!$L$3:$L$175)</f>
        <v>3938.1</v>
      </c>
      <c r="M6" s="15">
        <f>+K6-L6</f>
        <v>0</v>
      </c>
      <c r="N6" s="15">
        <f>IFERROR(+M6*S6,0)</f>
        <v>0</v>
      </c>
      <c r="O6" s="15">
        <f>SUMIF('WASH COAL RECEIPT &amp; GCV DAT (3)'!$A$3:$A$175,'MASTER DATA FILE WASH COAL  (4)'!A6,'WASH COAL RECEIPT &amp; GCV DAT (3)'!$O$3:$O$175)</f>
        <v>2988.8777777777773</v>
      </c>
      <c r="P6" s="15">
        <f>+O6*K6</f>
        <v>11770499.576666664</v>
      </c>
      <c r="Q6" s="15">
        <f>SUMIF('WASH COAL RECEIPT &amp; GCV DAT (3)'!$A$3:$A$175,'MASTER DATA FILE WASH COAL  (4)'!A6,'WASH COAL RECEIPT &amp; GCV DAT (3)'!$Q$3:$Q$175)</f>
        <v>2367707</v>
      </c>
      <c r="R6" s="16">
        <f>SUMIF('WASH COAL RECEIPT &amp; GCV DAT (3)'!$A$3:$A$175,'MASTER DATA FILE WASH COAL  (4)'!A6,'WASH COAL RECEIPT &amp; GCV DAT (3)'!$R$3:$R$175)+IF(H6=$J$234,($K$234*K6),0)+IF(H6=$J$235,($K$235*K6),0)</f>
        <v>15882128.526666664</v>
      </c>
      <c r="S6" s="15">
        <f>+R6/K6</f>
        <v>4032.94190768814</v>
      </c>
      <c r="T6" s="15">
        <f>SUMIF('WASH COAL RECEIPT &amp; GCV DAT (3)'!$A$3:$A$175,'MASTER DATA FILE WASH COAL  (4)'!A6,'WASH COAL RECEIPT &amp; GCV DAT (3)'!$T$3:$T$175)</f>
        <v>3861</v>
      </c>
      <c r="U6" s="15">
        <f>+T6*L6</f>
        <v>15205004.1</v>
      </c>
      <c r="V6" s="15">
        <f>SUMIF('WASH COAL RECEIPT &amp; GCV DAT (3)'!$A$3:$A$175,'MASTER DATA FILE WASH COAL  (4)'!A6,'WASH COAL RECEIPT &amp; GCV DAT (3)'!$V$3:$V$175)</f>
        <v>4030.988836411901</v>
      </c>
      <c r="W6" s="15">
        <f>+V6*L6</f>
        <v>15874437.136673708</v>
      </c>
      <c r="X6">
        <f t="shared" si="0"/>
        <v>15882128.526666664</v>
      </c>
      <c r="AA6">
        <f t="shared" si="1"/>
        <v>15874437.136673708</v>
      </c>
    </row>
    <row r="7" spans="1:27" customFormat="1" ht="15.6" x14ac:dyDescent="0.3">
      <c r="A7" s="272">
        <v>113</v>
      </c>
      <c r="B7" s="12">
        <f>SUMIF('WASH COAL RECEIPT &amp; GCV DAT (3)'!$A$3:$A$138,A7,'WASH COAL RECEIPT &amp; GCV DAT (3)'!$B$3:$B$138)</f>
        <v>0</v>
      </c>
      <c r="C7" s="13">
        <f>SUMIF('WASH COAL RECEIPT &amp; GCV DAT (3)'!$A$3:$A$175,A7,'WASH COAL RECEIPT &amp; GCV DAT (3)'!$C$3:$C$175)</f>
        <v>462000606</v>
      </c>
      <c r="D7" s="13" t="str">
        <f>IFERROR(VLOOKUP(A7,'WASH COAL RECEIPT &amp; GCV DAT (3)'!A157:V176,4,0),0)</f>
        <v>18.01.2023</v>
      </c>
      <c r="E7" s="14">
        <f>IFERROR(VLOOKUP(A7,'WASH COAL RECEIPT &amp; GCV DAT (3)'!$A$2:$V$175,5,0),0)</f>
        <v>0</v>
      </c>
      <c r="F7" s="13">
        <f>SUMIF('WASH COAL RECEIPT &amp; GCV DAT (3)'!$A$3:$A$175,'MASTER DATA FILE WASH COAL  (4)'!A7,'WASH COAL RECEIPT &amp; GCV DAT (3)'!$F$3:$F$175)</f>
        <v>59</v>
      </c>
      <c r="G7" s="13" t="str">
        <f>IFERROR(VLOOKUP(A7,'WASH COAL RECEIPT &amp; GCV DAT (3)'!$A$2:$V$175,7,0),0)</f>
        <v>WCL</v>
      </c>
      <c r="H7" s="13" t="str">
        <f>IFERROR(VLOOKUP(A7,'WASH COAL RECEIPT &amp; GCV DAT (3)'!$A$2:$V$175,8,0),0)</f>
        <v>WANI</v>
      </c>
      <c r="I7" s="13">
        <f>IFERROR(VLOOKUP(A7,'WASH COAL RECEIPT &amp; GCV DAT (3)'!$A$2:$V$175,9,0),0)</f>
        <v>0</v>
      </c>
      <c r="J7" s="13" t="str">
        <f>IFERROR(VLOOKUP(A7,'WASH COAL RECEIPT &amp; GCV DAT (3)'!$A$2:$V$175,10,0),0)</f>
        <v>G10</v>
      </c>
      <c r="K7" s="15">
        <f>SUMIF('WASH COAL RECEIPT &amp; GCV DAT (3)'!$A$3:$A$175,'MASTER DATA FILE WASH COAL  (4)'!A7,'WASH COAL RECEIPT &amp; GCV DAT (3)'!$K$3:$K$175)</f>
        <v>3986.96</v>
      </c>
      <c r="L7" s="15">
        <f>SUMIF('WASH COAL RECEIPT &amp; GCV DAT (3)'!$A$3:$A$175,'MASTER DATA FILE WASH COAL  (4)'!A7,'WASH COAL RECEIPT &amp; GCV DAT (3)'!$L$3:$L$175)</f>
        <v>4026.37</v>
      </c>
      <c r="M7" s="15">
        <f t="shared" ref="M7:M70" si="2">+K7-L7</f>
        <v>-39.409999999999854</v>
      </c>
      <c r="N7" s="15">
        <f t="shared" ref="N7:N70" si="3">IFERROR(+M7*S7,0)</f>
        <v>-193648.27538035478</v>
      </c>
      <c r="O7" s="15">
        <f>SUMIF('WASH COAL RECEIPT &amp; GCV DAT (3)'!$A$3:$A$175,'MASTER DATA FILE WASH COAL  (4)'!A7,'WASH COAL RECEIPT &amp; GCV DAT (3)'!$O$3:$O$175)</f>
        <v>3928.0777777777776</v>
      </c>
      <c r="P7" s="15">
        <f t="shared" ref="P7:P70" si="4">+O7*K7</f>
        <v>15661088.976888888</v>
      </c>
      <c r="Q7" s="15">
        <f>SUMIF('WASH COAL RECEIPT &amp; GCV DAT (3)'!$A$3:$A$175,'MASTER DATA FILE WASH COAL  (4)'!A7,'WASH COAL RECEIPT &amp; GCV DAT (3)'!$Q$3:$Q$175)</f>
        <v>2361190</v>
      </c>
      <c r="R7" s="16">
        <f>SUMIF('WASH COAL RECEIPT &amp; GCV DAT (3)'!$A$3:$A$175,'MASTER DATA FILE WASH COAL  (4)'!A7,'WASH COAL RECEIPT &amp; GCV DAT (3)'!$R$3:$R$175)+IF(H7=$J$234,($K$234*K7),0)+IF(H7=$J$235,($K$235*K7),0)</f>
        <v>19590660.441777777</v>
      </c>
      <c r="S7" s="15">
        <f t="shared" ref="S7:S70" si="5">+R7/K7</f>
        <v>4913.6837193695892</v>
      </c>
      <c r="T7" s="15">
        <f>SUMIF('WASH COAL RECEIPT &amp; GCV DAT (3)'!$A$3:$A$175,'MASTER DATA FILE WASH COAL  (4)'!A7,'WASH COAL RECEIPT &amp; GCV DAT (3)'!$T$3:$T$175)</f>
        <v>4110</v>
      </c>
      <c r="U7" s="15">
        <f t="shared" ref="U7:U70" si="6">+T7*L7</f>
        <v>16548380.699999999</v>
      </c>
      <c r="V7" s="15">
        <f>SUMIF('WASH COAL RECEIPT &amp; GCV DAT (3)'!$A$3:$A$175,'MASTER DATA FILE WASH COAL  (4)'!A7,'WASH COAL RECEIPT &amp; GCV DAT (3)'!$V$3:$V$175)</f>
        <v>3928</v>
      </c>
      <c r="W7" s="15">
        <f t="shared" ref="W7:W70" si="7">+V7*L7</f>
        <v>15815581.359999999</v>
      </c>
      <c r="X7">
        <f t="shared" si="0"/>
        <v>19784308.717158131</v>
      </c>
      <c r="AA7">
        <f t="shared" si="1"/>
        <v>15815581.359999999</v>
      </c>
    </row>
    <row r="8" spans="1:27" customFormat="1" ht="15.6" x14ac:dyDescent="0.3">
      <c r="A8" s="272">
        <v>114</v>
      </c>
      <c r="B8" s="12">
        <f>SUMIF('WASH COAL RECEIPT &amp; GCV DAT (3)'!$A$3:$A$138,A8,'WASH COAL RECEIPT &amp; GCV DAT (3)'!$B$3:$B$138)</f>
        <v>0</v>
      </c>
      <c r="C8" s="13">
        <f>SUMIF('WASH COAL RECEIPT &amp; GCV DAT (3)'!$A$3:$A$175,A8,'WASH COAL RECEIPT &amp; GCV DAT (3)'!$C$3:$C$175)</f>
        <v>262000585</v>
      </c>
      <c r="D8" s="13" t="str">
        <f>IFERROR(VLOOKUP(A8,'WASH COAL RECEIPT &amp; GCV DAT (3)'!A158:V177,4,0),0)</f>
        <v>18.01.2023</v>
      </c>
      <c r="E8" s="14">
        <f>IFERROR(VLOOKUP(A8,'WASH COAL RECEIPT &amp; GCV DAT (3)'!$A$2:$V$175,5,0),0)</f>
        <v>0</v>
      </c>
      <c r="F8" s="13">
        <f>SUMIF('WASH COAL RECEIPT &amp; GCV DAT (3)'!$A$3:$A$175,'MASTER DATA FILE WASH COAL  (4)'!A8,'WASH COAL RECEIPT &amp; GCV DAT (3)'!$F$3:$F$175)</f>
        <v>59</v>
      </c>
      <c r="G8" s="13" t="str">
        <f>IFERROR(VLOOKUP(A8,'WASH COAL RECEIPT &amp; GCV DAT (3)'!$A$2:$V$175,7,0),0)</f>
        <v>WCL</v>
      </c>
      <c r="H8" s="13" t="str">
        <f>IFERROR(VLOOKUP(A8,'WASH COAL RECEIPT &amp; GCV DAT (3)'!$A$2:$V$175,8,0),0)</f>
        <v>PRPI</v>
      </c>
      <c r="I8" s="13">
        <f>IFERROR(VLOOKUP(A8,'WASH COAL RECEIPT &amp; GCV DAT (3)'!$A$2:$V$175,9,0),0)</f>
        <v>0</v>
      </c>
      <c r="J8" s="13" t="str">
        <f>IFERROR(VLOOKUP(A8,'WASH COAL RECEIPT &amp; GCV DAT (3)'!$A$2:$V$175,10,0),0)</f>
        <v>G11</v>
      </c>
      <c r="K8" s="15">
        <f>SUMIF('WASH COAL RECEIPT &amp; GCV DAT (3)'!$A$3:$A$175,'MASTER DATA FILE WASH COAL  (4)'!A8,'WASH COAL RECEIPT &amp; GCV DAT (3)'!$K$3:$K$175)</f>
        <v>4012.63</v>
      </c>
      <c r="L8" s="15">
        <f>SUMIF('WASH COAL RECEIPT &amp; GCV DAT (3)'!$A$3:$A$175,'MASTER DATA FILE WASH COAL  (4)'!A8,'WASH COAL RECEIPT &amp; GCV DAT (3)'!$L$3:$L$175)</f>
        <v>4039.42</v>
      </c>
      <c r="M8" s="15">
        <f t="shared" si="2"/>
        <v>-26.789999999999964</v>
      </c>
      <c r="N8" s="15">
        <f t="shared" si="3"/>
        <v>-114362.6384905193</v>
      </c>
      <c r="O8" s="15">
        <f>SUMIF('WASH COAL RECEIPT &amp; GCV DAT (3)'!$A$3:$A$175,'MASTER DATA FILE WASH COAL  (4)'!A8,'WASH COAL RECEIPT &amp; GCV DAT (3)'!$O$3:$O$175)</f>
        <v>3091.3882352941173</v>
      </c>
      <c r="P8" s="15">
        <f t="shared" si="4"/>
        <v>12404597.174588235</v>
      </c>
      <c r="Q8" s="15">
        <f>SUMIF('WASH COAL RECEIPT &amp; GCV DAT (3)'!$A$3:$A$175,'MASTER DATA FILE WASH COAL  (4)'!A8,'WASH COAL RECEIPT &amp; GCV DAT (3)'!$Q$3:$Q$175)</f>
        <v>3004677</v>
      </c>
      <c r="R8" s="16">
        <f>SUMIF('WASH COAL RECEIPT &amp; GCV DAT (3)'!$A$3:$A$175,'MASTER DATA FILE WASH COAL  (4)'!A8,'WASH COAL RECEIPT &amp; GCV DAT (3)'!$R$3:$R$175)+IF(H8=$J$234,($K$234*K8),0)+IF(H8=$J$235,($K$235*K8),0)</f>
        <v>17129337.591870591</v>
      </c>
      <c r="S8" s="15">
        <f t="shared" si="5"/>
        <v>4268.8554867681769</v>
      </c>
      <c r="T8" s="15">
        <f>SUMIF('WASH COAL RECEIPT &amp; GCV DAT (3)'!$A$3:$A$175,'MASTER DATA FILE WASH COAL  (4)'!A8,'WASH COAL RECEIPT &amp; GCV DAT (3)'!$T$3:$T$175)</f>
        <v>3954</v>
      </c>
      <c r="U8" s="15">
        <f t="shared" si="6"/>
        <v>15971866.68</v>
      </c>
      <c r="V8" s="15">
        <f>SUMIF('WASH COAL RECEIPT &amp; GCV DAT (3)'!$A$3:$A$175,'MASTER DATA FILE WASH COAL  (4)'!A8,'WASH COAL RECEIPT &amp; GCV DAT (3)'!$V$3:$V$175)</f>
        <v>3909</v>
      </c>
      <c r="W8" s="15">
        <f t="shared" si="7"/>
        <v>15790092.780000001</v>
      </c>
      <c r="X8">
        <f t="shared" si="0"/>
        <v>17243700.230361108</v>
      </c>
      <c r="AA8">
        <f t="shared" si="1"/>
        <v>15790092.780000001</v>
      </c>
    </row>
    <row r="9" spans="1:27" customFormat="1" ht="15.6" x14ac:dyDescent="0.3">
      <c r="A9" s="255">
        <v>56</v>
      </c>
      <c r="B9" s="12">
        <f>SUMIF('WASH COAL RECEIPT &amp; GCV DAT (3)'!$A$3:$A$138,A9,'WASH COAL RECEIPT &amp; GCV DAT (3)'!$B$3:$B$138)</f>
        <v>0</v>
      </c>
      <c r="C9" s="13">
        <f>SUMIF('WASH COAL RECEIPT &amp; GCV DAT (3)'!$A$3:$A$175,A9,'WASH COAL RECEIPT &amp; GCV DAT (3)'!$C$3:$C$175)</f>
        <v>242000074</v>
      </c>
      <c r="D9" s="13" t="str">
        <f>IFERROR(VLOOKUP(A9,'WASH COAL RECEIPT &amp; GCV DAT (3)'!A159:V185,4,0),0)</f>
        <v>08.01.2023</v>
      </c>
      <c r="E9" s="14">
        <f>IFERROR(VLOOKUP(A9,'WASH COAL RECEIPT &amp; GCV DAT (3)'!$A$2:$V$175,5,0),0)</f>
        <v>0</v>
      </c>
      <c r="F9" s="13">
        <f>SUMIF('WASH COAL RECEIPT &amp; GCV DAT (3)'!$A$3:$A$175,'MASTER DATA FILE WASH COAL  (4)'!A9,'WASH COAL RECEIPT &amp; GCV DAT (3)'!$F$3:$F$175)</f>
        <v>59</v>
      </c>
      <c r="G9" s="13" t="str">
        <f>IFERROR(VLOOKUP(A9,'WASH COAL RECEIPT &amp; GCV DAT (3)'!$A$2:$V$175,7,0),0)</f>
        <v>WCL</v>
      </c>
      <c r="H9" s="13" t="str">
        <f>IFERROR(VLOOKUP(A9,'WASH COAL RECEIPT &amp; GCV DAT (3)'!$A$2:$V$175,8,0),0)</f>
        <v>PRPI</v>
      </c>
      <c r="I9" s="13">
        <f>IFERROR(VLOOKUP(A9,'WASH COAL RECEIPT &amp; GCV DAT (3)'!$A$2:$V$175,9,0),0)</f>
        <v>0</v>
      </c>
      <c r="J9" s="13" t="str">
        <f>IFERROR(VLOOKUP(A9,'WASH COAL RECEIPT &amp; GCV DAT (3)'!$A$2:$V$175,10,0),0)</f>
        <v>G11</v>
      </c>
      <c r="K9" s="15">
        <f>SUMIF('WASH COAL RECEIPT &amp; GCV DAT (3)'!$A$3:$A$175,'MASTER DATA FILE WASH COAL  (4)'!A9,'WASH COAL RECEIPT &amp; GCV DAT (3)'!$K$3:$K$175)</f>
        <v>4014.79</v>
      </c>
      <c r="L9" s="15">
        <f>SUMIF('WASH COAL RECEIPT &amp; GCV DAT (3)'!$A$3:$A$175,'MASTER DATA FILE WASH COAL  (4)'!A9,'WASH COAL RECEIPT &amp; GCV DAT (3)'!$L$3:$L$175)</f>
        <v>4014.79</v>
      </c>
      <c r="M9" s="15">
        <f t="shared" si="2"/>
        <v>0</v>
      </c>
      <c r="N9" s="15">
        <f t="shared" si="3"/>
        <v>0</v>
      </c>
      <c r="O9" s="15">
        <f>SUMIF('WASH COAL RECEIPT &amp; GCV DAT (3)'!$A$3:$A$175,'MASTER DATA FILE WASH COAL  (4)'!A9,'WASH COAL RECEIPT &amp; GCV DAT (3)'!$O$3:$O$175)</f>
        <v>3091.3882352941173</v>
      </c>
      <c r="P9" s="15">
        <f t="shared" si="4"/>
        <v>12411274.57317647</v>
      </c>
      <c r="Q9" s="15">
        <f>SUMIF('WASH COAL RECEIPT &amp; GCV DAT (3)'!$A$3:$A$175,'MASTER DATA FILE WASH COAL  (4)'!A9,'WASH COAL RECEIPT &amp; GCV DAT (3)'!$Q$3:$Q$175)</f>
        <v>2997544</v>
      </c>
      <c r="R9" s="16">
        <f>SUMIF('WASH COAL RECEIPT &amp; GCV DAT (3)'!$A$3:$A$175,'MASTER DATA FILE WASH COAL  (4)'!A9,'WASH COAL RECEIPT &amp; GCV DAT (3)'!$R$3:$R$175)+IF(H9=$J$234,($K$234*K9),0)+IF(H9=$J$235,($K$235*K9),0)</f>
        <v>17129807.901141174</v>
      </c>
      <c r="S9" s="15">
        <f t="shared" si="5"/>
        <v>4266.6759409934702</v>
      </c>
      <c r="T9" s="15">
        <f>SUMIF('WASH COAL RECEIPT &amp; GCV DAT (3)'!$A$3:$A$175,'MASTER DATA FILE WASH COAL  (4)'!A9,'WASH COAL RECEIPT &amp; GCV DAT (3)'!$T$3:$T$175)</f>
        <v>4137</v>
      </c>
      <c r="U9" s="15">
        <f t="shared" si="6"/>
        <v>16609186.23</v>
      </c>
      <c r="V9" s="15">
        <f>SUMIF('WASH COAL RECEIPT &amp; GCV DAT (3)'!$A$3:$A$175,'MASTER DATA FILE WASH COAL  (4)'!A9,'WASH COAL RECEIPT &amp; GCV DAT (3)'!$V$3:$V$175)</f>
        <v>3994.2161094898515</v>
      </c>
      <c r="W9" s="15">
        <f t="shared" si="7"/>
        <v>16035938.894218761</v>
      </c>
      <c r="X9">
        <f t="shared" si="0"/>
        <v>17129807.901141174</v>
      </c>
      <c r="AA9">
        <f t="shared" si="1"/>
        <v>16035938.894218761</v>
      </c>
    </row>
    <row r="10" spans="1:27" customFormat="1" ht="15.6" x14ac:dyDescent="0.3">
      <c r="A10" s="255">
        <v>4</v>
      </c>
      <c r="B10" s="12">
        <f>SUMIF('WASH COAL RECEIPT &amp; GCV DAT (3)'!$A$3:$A$138,A10,'WASH COAL RECEIPT &amp; GCV DAT (3)'!$B$3:$B$138)</f>
        <v>0</v>
      </c>
      <c r="C10" s="13">
        <f>SUMIF('WASH COAL RECEIPT &amp; GCV DAT (3)'!$A$3:$A$175,A10,'WASH COAL RECEIPT &amp; GCV DAT (3)'!$C$3:$C$175)</f>
        <v>161010184</v>
      </c>
      <c r="D10" s="13" t="str">
        <f>IFERROR(VLOOKUP(A10,'WASH COAL RECEIPT &amp; GCV DAT (3)'!A160:V185,4,0),0)</f>
        <v>30.12.2022</v>
      </c>
      <c r="E10" s="14">
        <f>IFERROR(VLOOKUP(A10,'WASH COAL RECEIPT &amp; GCV DAT (3)'!$A$2:$V$175,5,0),0)</f>
        <v>0</v>
      </c>
      <c r="F10" s="13">
        <f>SUMIF('WASH COAL RECEIPT &amp; GCV DAT (3)'!$A$3:$A$175,'MASTER DATA FILE WASH COAL  (4)'!A10,'WASH COAL RECEIPT &amp; GCV DAT (3)'!$F$3:$F$175)</f>
        <v>59</v>
      </c>
      <c r="G10" s="13" t="str">
        <f>IFERROR(VLOOKUP(A10,'WASH COAL RECEIPT &amp; GCV DAT (3)'!$A$2:$V$175,7,0),0)</f>
        <v>SECL</v>
      </c>
      <c r="H10" s="13" t="str">
        <f>IFERROR(VLOOKUP(A10,'WASH COAL RECEIPT &amp; GCV DAT (3)'!$A$2:$V$175,8,0),0)</f>
        <v>GPCK</v>
      </c>
      <c r="I10" s="13">
        <f>IFERROR(VLOOKUP(A10,'WASH COAL RECEIPT &amp; GCV DAT (3)'!$A$2:$V$175,9,0),0)</f>
        <v>0</v>
      </c>
      <c r="J10" s="13" t="str">
        <f>IFERROR(VLOOKUP(A10,'WASH COAL RECEIPT &amp; GCV DAT (3)'!$A$2:$V$175,10,0),0)</f>
        <v>G11</v>
      </c>
      <c r="K10" s="15">
        <f>SUMIF('WASH COAL RECEIPT &amp; GCV DAT (3)'!$A$3:$A$175,'MASTER DATA FILE WASH COAL  (4)'!A10,'WASH COAL RECEIPT &amp; GCV DAT (3)'!$K$3:$K$175)</f>
        <v>4092.21</v>
      </c>
      <c r="L10" s="15">
        <f>SUMIF('WASH COAL RECEIPT &amp; GCV DAT (3)'!$A$3:$A$175,'MASTER DATA FILE WASH COAL  (4)'!A10,'WASH COAL RECEIPT &amp; GCV DAT (3)'!$L$3:$L$175)</f>
        <v>4112.93</v>
      </c>
      <c r="M10" s="15">
        <f t="shared" si="2"/>
        <v>-20.720000000000255</v>
      </c>
      <c r="N10" s="15">
        <f t="shared" si="3"/>
        <v>-80267.604086881169</v>
      </c>
      <c r="O10" s="15">
        <f>SUMIF('WASH COAL RECEIPT &amp; GCV DAT (3)'!$A$3:$A$175,'MASTER DATA FILE WASH COAL  (4)'!A10,'WASH COAL RECEIPT &amp; GCV DAT (3)'!$O$3:$O$175)</f>
        <v>2206.0499999999997</v>
      </c>
      <c r="P10" s="15">
        <f t="shared" si="4"/>
        <v>9027619.8704999983</v>
      </c>
      <c r="Q10" s="15">
        <f>SUMIF('WASH COAL RECEIPT &amp; GCV DAT (3)'!$A$3:$A$175,'MASTER DATA FILE WASH COAL  (4)'!A10,'WASH COAL RECEIPT &amp; GCV DAT (3)'!$Q$3:$Q$175)</f>
        <v>5319808</v>
      </c>
      <c r="R10" s="16">
        <f>SUMIF('WASH COAL RECEIPT &amp; GCV DAT (3)'!$A$3:$A$175,'MASTER DATA FILE WASH COAL  (4)'!A10,'WASH COAL RECEIPT &amp; GCV DAT (3)'!$R$3:$R$175)+IF(H10=$J$234,($K$234*K10),0)+IF(H10=$J$235,($K$235*K10),0)</f>
        <v>15852890.546349999</v>
      </c>
      <c r="S10" s="15">
        <f t="shared" si="5"/>
        <v>3873.9191161621711</v>
      </c>
      <c r="T10" s="15">
        <f>SUMIF('WASH COAL RECEIPT &amp; GCV DAT (3)'!$A$3:$A$175,'MASTER DATA FILE WASH COAL  (4)'!A10,'WASH COAL RECEIPT &amp; GCV DAT (3)'!$T$3:$T$175)</f>
        <v>4062</v>
      </c>
      <c r="U10" s="15">
        <f t="shared" si="6"/>
        <v>16706721.660000002</v>
      </c>
      <c r="V10" s="15">
        <f>SUMIF('WASH COAL RECEIPT &amp; GCV DAT (3)'!$A$3:$A$175,'MASTER DATA FILE WASH COAL  (4)'!A10,'WASH COAL RECEIPT &amp; GCV DAT (3)'!$V$3:$V$175)</f>
        <v>3959.8315991266377</v>
      </c>
      <c r="W10" s="15">
        <f t="shared" si="7"/>
        <v>16286510.178995922</v>
      </c>
      <c r="X10">
        <f t="shared" si="0"/>
        <v>15933158.15043688</v>
      </c>
      <c r="AA10">
        <f t="shared" si="1"/>
        <v>16286510.178995922</v>
      </c>
    </row>
    <row r="11" spans="1:27" customFormat="1" ht="15.6" x14ac:dyDescent="0.3">
      <c r="A11" s="255">
        <v>6</v>
      </c>
      <c r="B11" s="12">
        <f>SUMIF('WASH COAL RECEIPT &amp; GCV DAT (3)'!$A$3:$A$138,A11,'WASH COAL RECEIPT &amp; GCV DAT (3)'!$B$3:$B$138)</f>
        <v>0</v>
      </c>
      <c r="C11" s="13">
        <f>SUMIF('WASH COAL RECEIPT &amp; GCV DAT (3)'!$A$3:$A$175,A11,'WASH COAL RECEIPT &amp; GCV DAT (3)'!$C$3:$C$175)</f>
        <v>161010179</v>
      </c>
      <c r="D11" s="13" t="str">
        <f>IFERROR(VLOOKUP(A11,'WASH COAL RECEIPT &amp; GCV DAT (3)'!A3:V185,4,0),0)</f>
        <v>29.12.2022</v>
      </c>
      <c r="E11" s="14">
        <f>IFERROR(VLOOKUP(A11,'WASH COAL RECEIPT &amp; GCV DAT (3)'!$A$2:$V$175,5,0),0)</f>
        <v>0</v>
      </c>
      <c r="F11" s="13">
        <f>SUMIF('WASH COAL RECEIPT &amp; GCV DAT (3)'!$A$3:$A$175,'MASTER DATA FILE WASH COAL  (4)'!A11,'WASH COAL RECEIPT &amp; GCV DAT (3)'!$F$3:$F$175)</f>
        <v>59</v>
      </c>
      <c r="G11" s="13" t="str">
        <f>IFERROR(VLOOKUP(A11,'WASH COAL RECEIPT &amp; GCV DAT (3)'!$A$2:$V$175,7,0),0)</f>
        <v>SECL</v>
      </c>
      <c r="H11" s="13" t="str">
        <f>IFERROR(VLOOKUP(A11,'WASH COAL RECEIPT &amp; GCV DAT (3)'!$A$2:$V$175,8,0),0)</f>
        <v>GPCK</v>
      </c>
      <c r="I11" s="13">
        <f>IFERROR(VLOOKUP(A11,'WASH COAL RECEIPT &amp; GCV DAT (3)'!$A$2:$V$175,9,0),0)</f>
        <v>0</v>
      </c>
      <c r="J11" s="13" t="str">
        <f>IFERROR(VLOOKUP(A11,'WASH COAL RECEIPT &amp; GCV DAT (3)'!$A$2:$V$175,10,0),0)</f>
        <v>G11</v>
      </c>
      <c r="K11" s="15">
        <f>SUMIF('WASH COAL RECEIPT &amp; GCV DAT (3)'!$A$3:$A$175,'MASTER DATA FILE WASH COAL  (4)'!A11,'WASH COAL RECEIPT &amp; GCV DAT (3)'!$K$3:$K$175)</f>
        <v>3919.36</v>
      </c>
      <c r="L11" s="15">
        <f>SUMIF('WASH COAL RECEIPT &amp; GCV DAT (3)'!$A$3:$A$175,'MASTER DATA FILE WASH COAL  (4)'!A11,'WASH COAL RECEIPT &amp; GCV DAT (3)'!$L$3:$L$175)</f>
        <v>3919.36</v>
      </c>
      <c r="M11" s="15">
        <f t="shared" si="2"/>
        <v>0</v>
      </c>
      <c r="N11" s="15">
        <f t="shared" si="3"/>
        <v>0</v>
      </c>
      <c r="O11" s="15">
        <f>SUMIF('WASH COAL RECEIPT &amp; GCV DAT (3)'!$A$3:$A$175,'MASTER DATA FILE WASH COAL  (4)'!A11,'WASH COAL RECEIPT &amp; GCV DAT (3)'!$O$3:$O$175)</f>
        <v>2206.0499999999997</v>
      </c>
      <c r="P11" s="15">
        <f t="shared" si="4"/>
        <v>8646304.1279999986</v>
      </c>
      <c r="Q11" s="15">
        <f>SUMIF('WASH COAL RECEIPT &amp; GCV DAT (3)'!$A$3:$A$175,'MASTER DATA FILE WASH COAL  (4)'!A11,'WASH COAL RECEIPT &amp; GCV DAT (3)'!$Q$3:$Q$175)</f>
        <v>5214077</v>
      </c>
      <c r="R11" s="16">
        <f>SUMIF('WASH COAL RECEIPT &amp; GCV DAT (3)'!$A$3:$A$175,'MASTER DATA FILE WASH COAL  (4)'!A11,'WASH COAL RECEIPT &amp; GCV DAT (3)'!$R$3:$R$175)+IF(H11=$J$234,($K$234*K11),0)+IF(H11=$J$235,($K$235*K11),0)</f>
        <v>15302254.8816</v>
      </c>
      <c r="S11" s="15">
        <f t="shared" si="5"/>
        <v>3904.2738818582625</v>
      </c>
      <c r="T11" s="15">
        <f>SUMIF('WASH COAL RECEIPT &amp; GCV DAT (3)'!$A$3:$A$175,'MASTER DATA FILE WASH COAL  (4)'!A11,'WASH COAL RECEIPT &amp; GCV DAT (3)'!$T$3:$T$175)</f>
        <v>4062</v>
      </c>
      <c r="U11" s="15">
        <f t="shared" si="6"/>
        <v>15920440.32</v>
      </c>
      <c r="V11" s="15">
        <f>SUMIF('WASH COAL RECEIPT &amp; GCV DAT (3)'!$A$3:$A$175,'MASTER DATA FILE WASH COAL  (4)'!A11,'WASH COAL RECEIPT &amp; GCV DAT (3)'!$V$3:$V$175)</f>
        <v>3953.7525219379427</v>
      </c>
      <c r="W11" s="15">
        <f t="shared" si="7"/>
        <v>15496179.484382695</v>
      </c>
      <c r="X11">
        <f t="shared" si="0"/>
        <v>15302254.8816</v>
      </c>
      <c r="AA11">
        <f t="shared" si="1"/>
        <v>15496179.484382695</v>
      </c>
    </row>
    <row r="12" spans="1:27" customFormat="1" ht="15.6" x14ac:dyDescent="0.3">
      <c r="A12" s="255">
        <v>7</v>
      </c>
      <c r="B12" s="12">
        <f>SUMIF('WASH COAL RECEIPT &amp; GCV DAT (3)'!$A$3:$A$138,A12,'WASH COAL RECEIPT &amp; GCV DAT (3)'!$B$3:$B$138)</f>
        <v>0</v>
      </c>
      <c r="C12" s="13">
        <f>SUMIF('WASH COAL RECEIPT &amp; GCV DAT (3)'!$A$3:$A$175,A12,'WASH COAL RECEIPT &amp; GCV DAT (3)'!$C$3:$C$175)</f>
        <v>141000687</v>
      </c>
      <c r="D12" s="13" t="str">
        <f>IFERROR(VLOOKUP(A12,'WASH COAL RECEIPT &amp; GCV DAT (3)'!A162:V188,4,0),0)</f>
        <v>28.12.2022</v>
      </c>
      <c r="E12" s="14">
        <f>IFERROR(VLOOKUP(A12,'WASH COAL RECEIPT &amp; GCV DAT (3)'!$A$2:$V$175,5,0),0)</f>
        <v>0</v>
      </c>
      <c r="F12" s="13">
        <f>SUMIF('WASH COAL RECEIPT &amp; GCV DAT (3)'!$A$3:$A$175,'MASTER DATA FILE WASH COAL  (4)'!A12,'WASH COAL RECEIPT &amp; GCV DAT (3)'!$F$3:$F$175)</f>
        <v>60</v>
      </c>
      <c r="G12" s="13" t="str">
        <f>IFERROR(VLOOKUP(A12,'WASH COAL RECEIPT &amp; GCV DAT (3)'!$A$2:$V$175,7,0),0)</f>
        <v>SECL</v>
      </c>
      <c r="H12" s="13" t="str">
        <f>IFERROR(VLOOKUP(A12,'WASH COAL RECEIPT &amp; GCV DAT (3)'!$A$2:$V$175,8,0),0)</f>
        <v>GPCK</v>
      </c>
      <c r="I12" s="13">
        <f>IFERROR(VLOOKUP(A12,'WASH COAL RECEIPT &amp; GCV DAT (3)'!$A$2:$V$175,9,0),0)</f>
        <v>0</v>
      </c>
      <c r="J12" s="13" t="str">
        <f>IFERROR(VLOOKUP(A12,'WASH COAL RECEIPT &amp; GCV DAT (3)'!$A$2:$V$175,10,0),0)</f>
        <v>G11</v>
      </c>
      <c r="K12" s="15">
        <f>SUMIF('WASH COAL RECEIPT &amp; GCV DAT (3)'!$A$3:$A$175,'MASTER DATA FILE WASH COAL  (4)'!A12,'WASH COAL RECEIPT &amp; GCV DAT (3)'!$K$3:$K$175)</f>
        <v>4189.2</v>
      </c>
      <c r="L12" s="15">
        <f>SUMIF('WASH COAL RECEIPT &amp; GCV DAT (3)'!$A$3:$A$175,'MASTER DATA FILE WASH COAL  (4)'!A12,'WASH COAL RECEIPT &amp; GCV DAT (3)'!$L$3:$L$175)</f>
        <v>4219.21</v>
      </c>
      <c r="M12" s="15">
        <f t="shared" si="2"/>
        <v>-30.010000000000218</v>
      </c>
      <c r="N12" s="15">
        <f t="shared" si="3"/>
        <v>-116101.25915091747</v>
      </c>
      <c r="O12" s="15">
        <f>SUMIF('WASH COAL RECEIPT &amp; GCV DAT (3)'!$A$3:$A$175,'MASTER DATA FILE WASH COAL  (4)'!A12,'WASH COAL RECEIPT &amp; GCV DAT (3)'!$O$3:$O$175)</f>
        <v>2206.0499999999997</v>
      </c>
      <c r="P12" s="15">
        <f t="shared" si="4"/>
        <v>9241584.6599999983</v>
      </c>
      <c r="Q12" s="15">
        <f>SUMIF('WASH COAL RECEIPT &amp; GCV DAT (3)'!$A$3:$A$175,'MASTER DATA FILE WASH COAL  (4)'!A12,'WASH COAL RECEIPT &amp; GCV DAT (3)'!$Q$3:$Q$175)</f>
        <v>5424249</v>
      </c>
      <c r="R12" s="16">
        <f>SUMIF('WASH COAL RECEIPT &amp; GCV DAT (3)'!$A$3:$A$175,'MASTER DATA FILE WASH COAL  (4)'!A12,'WASH COAL RECEIPT &amp; GCV DAT (3)'!$R$3:$R$175)+IF(H12=$J$234,($K$234*K12),0)+IF(H12=$J$235,($K$235*K12),0)</f>
        <v>16206977.501999997</v>
      </c>
      <c r="S12" s="15">
        <f t="shared" si="5"/>
        <v>3868.7523875680313</v>
      </c>
      <c r="T12" s="15">
        <f>SUMIF('WASH COAL RECEIPT &amp; GCV DAT (3)'!$A$3:$A$175,'MASTER DATA FILE WASH COAL  (4)'!A12,'WASH COAL RECEIPT &amp; GCV DAT (3)'!$T$3:$T$175)</f>
        <v>4062</v>
      </c>
      <c r="U12" s="15">
        <f t="shared" si="6"/>
        <v>17138431.02</v>
      </c>
      <c r="V12" s="15">
        <f>SUMIF('WASH COAL RECEIPT &amp; GCV DAT (3)'!$A$3:$A$175,'MASTER DATA FILE WASH COAL  (4)'!A12,'WASH COAL RECEIPT &amp; GCV DAT (3)'!$V$3:$V$175)</f>
        <v>3948.1435516941797</v>
      </c>
      <c r="W12" s="15">
        <f t="shared" si="7"/>
        <v>16658046.7547436</v>
      </c>
      <c r="X12">
        <f t="shared" si="0"/>
        <v>16323078.761150913</v>
      </c>
      <c r="AA12">
        <f t="shared" si="1"/>
        <v>16658046.7547436</v>
      </c>
    </row>
    <row r="13" spans="1:27" customFormat="1" ht="15.6" x14ac:dyDescent="0.3">
      <c r="A13" s="241">
        <v>11</v>
      </c>
      <c r="B13" s="12">
        <f>SUMIF('WASH COAL RECEIPT &amp; GCV DAT (3)'!$A$3:$A$138,A13,'WASH COAL RECEIPT &amp; GCV DAT (3)'!$B$3:$B$138)</f>
        <v>0</v>
      </c>
      <c r="C13" s="13">
        <f>SUMIF('WASH COAL RECEIPT &amp; GCV DAT (3)'!$A$3:$A$175,A13,'WASH COAL RECEIPT &amp; GCV DAT (3)'!$C$3:$C$175)</f>
        <v>452000057</v>
      </c>
      <c r="D13" s="13" t="str">
        <f>IFERROR(VLOOKUP(A13,'WASH COAL RECEIPT &amp; GCV DAT (3)'!A163:V190,4,0),0)</f>
        <v>28.12.2022</v>
      </c>
      <c r="E13" s="14">
        <f>IFERROR(VLOOKUP(A13,'WASH COAL RECEIPT &amp; GCV DAT (3)'!$A$2:$V$175,5,0),0)</f>
        <v>0</v>
      </c>
      <c r="F13" s="13">
        <f>SUMIF('WASH COAL RECEIPT &amp; GCV DAT (3)'!$A$3:$A$175,'MASTER DATA FILE WASH COAL  (4)'!A13,'WASH COAL RECEIPT &amp; GCV DAT (3)'!$F$3:$F$175)</f>
        <v>59</v>
      </c>
      <c r="G13" s="13" t="str">
        <f>IFERROR(VLOOKUP(A13,'WASH COAL RECEIPT &amp; GCV DAT (3)'!$A$2:$V$175,7,0),0)</f>
        <v>WCL</v>
      </c>
      <c r="H13" s="13" t="str">
        <f>IFERROR(VLOOKUP(A13,'WASH COAL RECEIPT &amp; GCV DAT (3)'!$A$2:$V$175,8,0),0)</f>
        <v>TAE</v>
      </c>
      <c r="I13" s="13">
        <f>IFERROR(VLOOKUP(A13,'WASH COAL RECEIPT &amp; GCV DAT (3)'!$A$2:$V$175,9,0),0)</f>
        <v>0</v>
      </c>
      <c r="J13" s="13" t="str">
        <f>IFERROR(VLOOKUP(A13,'WASH COAL RECEIPT &amp; GCV DAT (3)'!$A$2:$V$175,10,0),0)</f>
        <v>G11</v>
      </c>
      <c r="K13" s="15">
        <f>SUMIF('WASH COAL RECEIPT &amp; GCV DAT (3)'!$A$3:$A$175,'MASTER DATA FILE WASH COAL  (4)'!A13,'WASH COAL RECEIPT &amp; GCV DAT (3)'!$K$3:$K$175)</f>
        <v>3965.26</v>
      </c>
      <c r="L13" s="15">
        <f>SUMIF('WASH COAL RECEIPT &amp; GCV DAT (3)'!$A$3:$A$175,'MASTER DATA FILE WASH COAL  (4)'!A13,'WASH COAL RECEIPT &amp; GCV DAT (3)'!$L$3:$L$175)</f>
        <v>3998.32</v>
      </c>
      <c r="M13" s="15">
        <f t="shared" si="2"/>
        <v>-33.059999999999945</v>
      </c>
      <c r="N13" s="15">
        <f t="shared" si="3"/>
        <v>-166665.54087474514</v>
      </c>
      <c r="O13" s="15">
        <f>SUMIF('WASH COAL RECEIPT &amp; GCV DAT (3)'!$A$3:$A$175,'MASTER DATA FILE WASH COAL  (4)'!A13,'WASH COAL RECEIPT &amp; GCV DAT (3)'!$O$3:$O$175)</f>
        <v>4031.0117647058823</v>
      </c>
      <c r="P13" s="15">
        <f t="shared" si="4"/>
        <v>15984009.710117647</v>
      </c>
      <c r="Q13" s="15">
        <f>SUMIF('WASH COAL RECEIPT &amp; GCV DAT (3)'!$A$3:$A$175,'MASTER DATA FILE WASH COAL  (4)'!A13,'WASH COAL RECEIPT &amp; GCV DAT (3)'!$Q$3:$Q$175)</f>
        <v>2375047</v>
      </c>
      <c r="R13" s="16">
        <f>SUMIF('WASH COAL RECEIPT &amp; GCV DAT (3)'!$A$3:$A$175,'MASTER DATA FILE WASH COAL  (4)'!A13,'WASH COAL RECEIPT &amp; GCV DAT (3)'!$R$3:$R$175)+IF(H13=$J$234,($K$234*K13),0)+IF(H13=$J$235,($K$235*K13),0)</f>
        <v>19990084.773411766</v>
      </c>
      <c r="S13" s="15">
        <f t="shared" si="5"/>
        <v>5041.304926640817</v>
      </c>
      <c r="T13" s="15">
        <f>SUMIF('WASH COAL RECEIPT &amp; GCV DAT (3)'!$A$3:$A$175,'MASTER DATA FILE WASH COAL  (4)'!A13,'WASH COAL RECEIPT &amp; GCV DAT (3)'!$T$3:$T$175)</f>
        <v>3886</v>
      </c>
      <c r="U13" s="15">
        <f t="shared" si="6"/>
        <v>15537471.520000001</v>
      </c>
      <c r="V13" s="15">
        <f>SUMIF('WASH COAL RECEIPT &amp; GCV DAT (3)'!$A$3:$A$175,'MASTER DATA FILE WASH COAL  (4)'!A13,'WASH COAL RECEIPT &amp; GCV DAT (3)'!$V$3:$V$175)</f>
        <v>3401.0252174870607</v>
      </c>
      <c r="W13" s="15">
        <f t="shared" si="7"/>
        <v>13598387.147582864</v>
      </c>
      <c r="X13">
        <f t="shared" si="0"/>
        <v>20156750.314286511</v>
      </c>
      <c r="AA13">
        <f t="shared" si="1"/>
        <v>13598387.147582864</v>
      </c>
    </row>
    <row r="14" spans="1:27" customFormat="1" ht="15.6" x14ac:dyDescent="0.3">
      <c r="A14" s="241">
        <v>13</v>
      </c>
      <c r="B14" s="12">
        <f>SUMIF('WASH COAL RECEIPT &amp; GCV DAT (3)'!$A$3:$A$138,A14,'WASH COAL RECEIPT &amp; GCV DAT (3)'!$B$3:$B$138)</f>
        <v>0</v>
      </c>
      <c r="C14" s="13">
        <f>SUMIF('WASH COAL RECEIPT &amp; GCV DAT (3)'!$A$3:$A$175,A14,'WASH COAL RECEIPT &amp; GCV DAT (3)'!$C$3:$C$175)</f>
        <v>462000230</v>
      </c>
      <c r="D14" s="13" t="str">
        <f>IFERROR(VLOOKUP(A14,'WASH COAL RECEIPT &amp; GCV DAT (3)'!A164:V191,4,0),0)</f>
        <v>01.01.2023</v>
      </c>
      <c r="E14" s="14">
        <f>IFERROR(VLOOKUP(A14,'WASH COAL RECEIPT &amp; GCV DAT (3)'!$A$2:$V$175,5,0),0)</f>
        <v>0</v>
      </c>
      <c r="F14" s="13">
        <f>SUMIF('WASH COAL RECEIPT &amp; GCV DAT (3)'!$A$3:$A$175,'MASTER DATA FILE WASH COAL  (4)'!A14,'WASH COAL RECEIPT &amp; GCV DAT (3)'!$F$3:$F$175)</f>
        <v>58</v>
      </c>
      <c r="G14" s="13" t="str">
        <f>IFERROR(VLOOKUP(A14,'WASH COAL RECEIPT &amp; GCV DAT (3)'!$A$2:$V$175,7,0),0)</f>
        <v>WCL</v>
      </c>
      <c r="H14" s="13" t="str">
        <f>IFERROR(VLOOKUP(A14,'WASH COAL RECEIPT &amp; GCV DAT (3)'!$A$2:$V$175,8,0),0)</f>
        <v>TAE</v>
      </c>
      <c r="I14" s="13">
        <f>IFERROR(VLOOKUP(A14,'WASH COAL RECEIPT &amp; GCV DAT (3)'!$A$2:$V$175,9,0),0)</f>
        <v>0</v>
      </c>
      <c r="J14" s="13" t="str">
        <f>IFERROR(VLOOKUP(A14,'WASH COAL RECEIPT &amp; GCV DAT (3)'!$A$2:$V$175,10,0),0)</f>
        <v>G11</v>
      </c>
      <c r="K14" s="15">
        <f>SUMIF('WASH COAL RECEIPT &amp; GCV DAT (3)'!$A$3:$A$175,'MASTER DATA FILE WASH COAL  (4)'!A14,'WASH COAL RECEIPT &amp; GCV DAT (3)'!$K$3:$K$175)</f>
        <v>3944.6</v>
      </c>
      <c r="L14" s="15">
        <f>SUMIF('WASH COAL RECEIPT &amp; GCV DAT (3)'!$A$3:$A$175,'MASTER DATA FILE WASH COAL  (4)'!A14,'WASH COAL RECEIPT &amp; GCV DAT (3)'!$L$3:$L$175)</f>
        <v>3974.81</v>
      </c>
      <c r="M14" s="15">
        <f t="shared" si="2"/>
        <v>-30.210000000000036</v>
      </c>
      <c r="N14" s="15">
        <f t="shared" si="3"/>
        <v>-152330.00767686596</v>
      </c>
      <c r="O14" s="15">
        <f>SUMIF('WASH COAL RECEIPT &amp; GCV DAT (3)'!$A$3:$A$175,'MASTER DATA FILE WASH COAL  (4)'!A14,'WASH COAL RECEIPT &amp; GCV DAT (3)'!$O$3:$O$175)</f>
        <v>4031.0117647058828</v>
      </c>
      <c r="P14" s="15">
        <f t="shared" si="4"/>
        <v>15900729.007058825</v>
      </c>
      <c r="Q14" s="15">
        <f>SUMIF('WASH COAL RECEIPT &amp; GCV DAT (3)'!$A$3:$A$175,'MASTER DATA FILE WASH COAL  (4)'!A14,'WASH COAL RECEIPT &amp; GCV DAT (3)'!$Q$3:$Q$175)</f>
        <v>2366875</v>
      </c>
      <c r="R14" s="16">
        <f>SUMIF('WASH COAL RECEIPT &amp; GCV DAT (3)'!$A$3:$A$175,'MASTER DATA FILE WASH COAL  (4)'!A14,'WASH COAL RECEIPT &amp; GCV DAT (3)'!$R$3:$R$175)+IF(H14=$J$234,($K$234*K14),0)+IF(H14=$J$235,($K$235*K14),0)</f>
        <v>19890134.004705884</v>
      </c>
      <c r="S14" s="15">
        <f t="shared" si="5"/>
        <v>5042.37033025044</v>
      </c>
      <c r="T14" s="15">
        <f>SUMIF('WASH COAL RECEIPT &amp; GCV DAT (3)'!$A$3:$A$175,'MASTER DATA FILE WASH COAL  (4)'!A14,'WASH COAL RECEIPT &amp; GCV DAT (3)'!$T$3:$T$175)</f>
        <v>3886</v>
      </c>
      <c r="U14" s="15">
        <f t="shared" si="6"/>
        <v>15446111.66</v>
      </c>
      <c r="V14" s="15">
        <f>SUMIF('WASH COAL RECEIPT &amp; GCV DAT (3)'!$A$3:$A$175,'MASTER DATA FILE WASH COAL  (4)'!A14,'WASH COAL RECEIPT &amp; GCV DAT (3)'!$V$3:$V$175)</f>
        <v>3352.9048300143027</v>
      </c>
      <c r="W14" s="15">
        <f t="shared" si="7"/>
        <v>13327159.647389149</v>
      </c>
      <c r="X14">
        <f t="shared" si="0"/>
        <v>20042464.012382749</v>
      </c>
      <c r="AA14">
        <f t="shared" si="1"/>
        <v>13327159.647389149</v>
      </c>
    </row>
    <row r="15" spans="1:27" customFormat="1" ht="15.6" x14ac:dyDescent="0.3">
      <c r="A15" s="241">
        <v>27</v>
      </c>
      <c r="B15" s="12">
        <f>SUMIF('WASH COAL RECEIPT &amp; GCV DAT (3)'!$A$3:$A$138,A15,'WASH COAL RECEIPT &amp; GCV DAT (3)'!$B$3:$B$138)</f>
        <v>0</v>
      </c>
      <c r="C15" s="13">
        <f>SUMIF('WASH COAL RECEIPT &amp; GCV DAT (3)'!$A$3:$A$175,A15,'WASH COAL RECEIPT &amp; GCV DAT (3)'!$C$3:$C$175)</f>
        <v>462000231</v>
      </c>
      <c r="D15" s="13" t="str">
        <f>IFERROR(VLOOKUP(A15,'WASH COAL RECEIPT &amp; GCV DAT (3)'!A147:V192,4,0),0)</f>
        <v>02.01.2023</v>
      </c>
      <c r="E15" s="14">
        <f>IFERROR(VLOOKUP(A15,'WASH COAL RECEIPT &amp; GCV DAT (3)'!$A$2:$V$175,5,0),0)</f>
        <v>0</v>
      </c>
      <c r="F15" s="13">
        <f>SUMIF('WASH COAL RECEIPT &amp; GCV DAT (3)'!$A$3:$A$175,'MASTER DATA FILE WASH COAL  (4)'!A15,'WASH COAL RECEIPT &amp; GCV DAT (3)'!$F$3:$F$175)</f>
        <v>55</v>
      </c>
      <c r="G15" s="13" t="str">
        <f>IFERROR(VLOOKUP(A15,'WASH COAL RECEIPT &amp; GCV DAT (3)'!$A$2:$V$175,7,0),0)</f>
        <v>WCL</v>
      </c>
      <c r="H15" s="13" t="str">
        <f>IFERROR(VLOOKUP(A15,'WASH COAL RECEIPT &amp; GCV DAT (3)'!$A$2:$V$175,8,0),0)</f>
        <v>TAE</v>
      </c>
      <c r="I15" s="13">
        <f>IFERROR(VLOOKUP(A15,'WASH COAL RECEIPT &amp; GCV DAT (3)'!$A$2:$V$175,9,0),0)</f>
        <v>0</v>
      </c>
      <c r="J15" s="13" t="str">
        <f>IFERROR(VLOOKUP(A15,'WASH COAL RECEIPT &amp; GCV DAT (3)'!$A$2:$V$175,10,0),0)</f>
        <v>G11</v>
      </c>
      <c r="K15" s="15">
        <f>SUMIF('WASH COAL RECEIPT &amp; GCV DAT (3)'!$A$3:$A$175,'MASTER DATA FILE WASH COAL  (4)'!A15,'WASH COAL RECEIPT &amp; GCV DAT (3)'!$K$3:$K$175)</f>
        <v>3615.93</v>
      </c>
      <c r="L15" s="15">
        <f>SUMIF('WASH COAL RECEIPT &amp; GCV DAT (3)'!$A$3:$A$175,'MASTER DATA FILE WASH COAL  (4)'!A15,'WASH COAL RECEIPT &amp; GCV DAT (3)'!$L$3:$L$175)</f>
        <v>3627.95</v>
      </c>
      <c r="M15" s="15">
        <f t="shared" si="2"/>
        <v>-12.019999999999982</v>
      </c>
      <c r="N15" s="15">
        <f t="shared" si="3"/>
        <v>-60709.470774441957</v>
      </c>
      <c r="O15" s="15">
        <f>SUMIF('WASH COAL RECEIPT &amp; GCV DAT (3)'!$A$3:$A$175,'MASTER DATA FILE WASH COAL  (4)'!A15,'WASH COAL RECEIPT &amp; GCV DAT (3)'!$O$3:$O$175)</f>
        <v>4031.0117647058828</v>
      </c>
      <c r="P15" s="15">
        <f t="shared" si="4"/>
        <v>14575856.370352942</v>
      </c>
      <c r="Q15" s="15">
        <f>SUMIF('WASH COAL RECEIPT &amp; GCV DAT (3)'!$A$3:$A$175,'MASTER DATA FILE WASH COAL  (4)'!A15,'WASH COAL RECEIPT &amp; GCV DAT (3)'!$Q$3:$Q$175)</f>
        <v>2199800</v>
      </c>
      <c r="R15" s="16">
        <f>SUMIF('WASH COAL RECEIPT &amp; GCV DAT (3)'!$A$3:$A$175,'MASTER DATA FILE WASH COAL  (4)'!A15,'WASH COAL RECEIPT &amp; GCV DAT (3)'!$R$3:$R$175)+IF(H15=$J$234,($K$234*K15),0)+IF(H15=$J$235,($K$235*K15),0)</f>
        <v>18262994.730235294</v>
      </c>
      <c r="S15" s="15">
        <f t="shared" si="5"/>
        <v>5050.7047233312851</v>
      </c>
      <c r="T15" s="15">
        <f>SUMIF('WASH COAL RECEIPT &amp; GCV DAT (3)'!$A$3:$A$175,'MASTER DATA FILE WASH COAL  (4)'!A15,'WASH COAL RECEIPT &amp; GCV DAT (3)'!$T$3:$T$175)</f>
        <v>3886</v>
      </c>
      <c r="U15" s="15">
        <f t="shared" si="6"/>
        <v>14098213.699999999</v>
      </c>
      <c r="V15" s="15">
        <f>SUMIF('WASH COAL RECEIPT &amp; GCV DAT (3)'!$A$3:$A$175,'MASTER DATA FILE WASH COAL  (4)'!A15,'WASH COAL RECEIPT &amp; GCV DAT (3)'!$V$3:$V$175)</f>
        <v>3229.1891027746947</v>
      </c>
      <c r="W15" s="15">
        <f t="shared" si="7"/>
        <v>11715336.605411453</v>
      </c>
      <c r="X15">
        <f t="shared" si="0"/>
        <v>18323704.201009735</v>
      </c>
      <c r="AA15">
        <f t="shared" si="1"/>
        <v>11715336.605411453</v>
      </c>
    </row>
    <row r="16" spans="1:27" customFormat="1" ht="15.6" x14ac:dyDescent="0.3">
      <c r="A16" s="241">
        <v>28</v>
      </c>
      <c r="B16" s="12">
        <f>SUMIF('WASH COAL RECEIPT &amp; GCV DAT (3)'!$A$3:$A$138,A16,'WASH COAL RECEIPT &amp; GCV DAT (3)'!$B$3:$B$138)</f>
        <v>0</v>
      </c>
      <c r="C16" s="13">
        <f>SUMIF('WASH COAL RECEIPT &amp; GCV DAT (3)'!$A$3:$A$175,A16,'WASH COAL RECEIPT &amp; GCV DAT (3)'!$C$3:$C$175)</f>
        <v>161001000</v>
      </c>
      <c r="D16" s="13" t="str">
        <f>IFERROR(VLOOKUP(A16,'WASH COAL RECEIPT &amp; GCV DAT (3)'!A148:V193,4,0),0)</f>
        <v>01.01.2023</v>
      </c>
      <c r="E16" s="14">
        <f>IFERROR(VLOOKUP(A16,'WASH COAL RECEIPT &amp; GCV DAT (3)'!$A$2:$V$175,5,0),0)</f>
        <v>0</v>
      </c>
      <c r="F16" s="13">
        <f>SUMIF('WASH COAL RECEIPT &amp; GCV DAT (3)'!$A$3:$A$175,'MASTER DATA FILE WASH COAL  (4)'!A16,'WASH COAL RECEIPT &amp; GCV DAT (3)'!$F$3:$F$175)</f>
        <v>58</v>
      </c>
      <c r="G16" s="13" t="str">
        <f>IFERROR(VLOOKUP(A16,'WASH COAL RECEIPT &amp; GCV DAT (3)'!$A$2:$V$175,7,0),0)</f>
        <v>SECL</v>
      </c>
      <c r="H16" s="13" t="str">
        <f>IFERROR(VLOOKUP(A16,'WASH COAL RECEIPT &amp; GCV DAT (3)'!$A$2:$V$175,8,0),0)</f>
        <v>PHEC</v>
      </c>
      <c r="I16" s="13">
        <f>IFERROR(VLOOKUP(A16,'WASH COAL RECEIPT &amp; GCV DAT (3)'!$A$2:$V$175,9,0),0)</f>
        <v>0</v>
      </c>
      <c r="J16" s="13" t="str">
        <f>IFERROR(VLOOKUP(A16,'WASH COAL RECEIPT &amp; GCV DAT (3)'!$A$2:$V$175,10,0),0)</f>
        <v>G11</v>
      </c>
      <c r="K16" s="15">
        <f>SUMIF('WASH COAL RECEIPT &amp; GCV DAT (3)'!$A$3:$A$175,'MASTER DATA FILE WASH COAL  (4)'!A16,'WASH COAL RECEIPT &amp; GCV DAT (3)'!$K$3:$K$175)</f>
        <v>4017.9</v>
      </c>
      <c r="L16" s="15">
        <f>SUMIF('WASH COAL RECEIPT &amp; GCV DAT (3)'!$A$3:$A$175,'MASTER DATA FILE WASH COAL  (4)'!A16,'WASH COAL RECEIPT &amp; GCV DAT (3)'!$L$3:$L$175)</f>
        <v>4017.9</v>
      </c>
      <c r="M16" s="15">
        <f t="shared" si="2"/>
        <v>0</v>
      </c>
      <c r="N16" s="15">
        <f t="shared" si="3"/>
        <v>0</v>
      </c>
      <c r="O16" s="15">
        <f>SUMIF('WASH COAL RECEIPT &amp; GCV DAT (3)'!$A$3:$A$175,'MASTER DATA FILE WASH COAL  (4)'!A16,'WASH COAL RECEIPT &amp; GCV DAT (3)'!$O$3:$O$175)</f>
        <v>2206.0499999999997</v>
      </c>
      <c r="P16" s="15">
        <f t="shared" si="4"/>
        <v>8863688.2949999999</v>
      </c>
      <c r="Q16" s="15">
        <f>SUMIF('WASH COAL RECEIPT &amp; GCV DAT (3)'!$A$3:$A$175,'MASTER DATA FILE WASH COAL  (4)'!A16,'WASH COAL RECEIPT &amp; GCV DAT (3)'!$Q$3:$Q$175)</f>
        <v>3962123</v>
      </c>
      <c r="R16" s="16">
        <f>SUMIF('WASH COAL RECEIPT &amp; GCV DAT (3)'!$A$3:$A$175,'MASTER DATA FILE WASH COAL  (4)'!A16,'WASH COAL RECEIPT &amp; GCV DAT (3)'!$R$3:$R$175)+IF(H16=$J$234,($K$234*K16),0)+IF(H16=$J$235,($K$235*K16),0)</f>
        <v>15408999.563000001</v>
      </c>
      <c r="S16" s="15">
        <f t="shared" si="5"/>
        <v>3835.0878725204711</v>
      </c>
      <c r="T16" s="15">
        <f>SUMIF('WASH COAL RECEIPT &amp; GCV DAT (3)'!$A$3:$A$175,'MASTER DATA FILE WASH COAL  (4)'!A16,'WASH COAL RECEIPT &amp; GCV DAT (3)'!$T$3:$T$175)</f>
        <v>3799</v>
      </c>
      <c r="U16" s="15">
        <f t="shared" si="6"/>
        <v>15264002.1</v>
      </c>
      <c r="V16" s="15">
        <f>SUMIF('WASH COAL RECEIPT &amp; GCV DAT (3)'!$A$3:$A$175,'MASTER DATA FILE WASH COAL  (4)'!A16,'WASH COAL RECEIPT &amp; GCV DAT (3)'!$V$3:$V$175)</f>
        <v>3174.0613241919687</v>
      </c>
      <c r="W16" s="15">
        <f t="shared" si="7"/>
        <v>12753060.994470911</v>
      </c>
      <c r="X16">
        <f t="shared" si="0"/>
        <v>15408999.563000001</v>
      </c>
      <c r="AA16">
        <f t="shared" si="1"/>
        <v>12753060.994470911</v>
      </c>
    </row>
    <row r="17" spans="1:27" customFormat="1" ht="15.6" x14ac:dyDescent="0.3">
      <c r="A17" s="56" t="s">
        <v>235</v>
      </c>
      <c r="B17" s="12">
        <f>SUMIF('WASH COAL RECEIPT &amp; GCV DAT (3)'!$A$3:$A$138,A17,'WASH COAL RECEIPT &amp; GCV DAT (3)'!$B$3:$B$138)</f>
        <v>0</v>
      </c>
      <c r="C17" s="13">
        <f>SUMIF('WASH COAL RECEIPT &amp; GCV DAT (3)'!$A$3:$A$175,A17,'WASH COAL RECEIPT &amp; GCV DAT (3)'!$C$3:$C$175)</f>
        <v>141000094</v>
      </c>
      <c r="D17" s="13" t="str">
        <f>IFERROR(VLOOKUP(A17,'WASH COAL RECEIPT &amp; GCV DAT (3)'!A149:V194,4,0),0)</f>
        <v>31.12.2022</v>
      </c>
      <c r="E17" s="14">
        <f>IFERROR(VLOOKUP(A17,'WASH COAL RECEIPT &amp; GCV DAT (3)'!$A$2:$V$175,5,0),0)</f>
        <v>0</v>
      </c>
      <c r="F17" s="13">
        <f>SUMIF('WASH COAL RECEIPT &amp; GCV DAT (3)'!$A$3:$A$175,'MASTER DATA FILE WASH COAL  (4)'!A17,'WASH COAL RECEIPT &amp; GCV DAT (3)'!$F$3:$F$175)</f>
        <v>58</v>
      </c>
      <c r="G17" s="13" t="str">
        <f>IFERROR(VLOOKUP(A17,'WASH COAL RECEIPT &amp; GCV DAT (3)'!$A$2:$V$175,7,0),0)</f>
        <v>SECL</v>
      </c>
      <c r="H17" s="13" t="str">
        <f>IFERROR(VLOOKUP(A17,'WASH COAL RECEIPT &amp; GCV DAT (3)'!$A$2:$V$175,8,0),0)</f>
        <v>PHEC</v>
      </c>
      <c r="I17" s="13">
        <f>IFERROR(VLOOKUP(A17,'WASH COAL RECEIPT &amp; GCV DAT (3)'!$A$2:$V$175,9,0),0)</f>
        <v>0</v>
      </c>
      <c r="J17" s="13" t="str">
        <f>IFERROR(VLOOKUP(A17,'WASH COAL RECEIPT &amp; GCV DAT (3)'!$A$2:$V$175,10,0),0)</f>
        <v>G11</v>
      </c>
      <c r="K17" s="15">
        <f>SUMIF('WASH COAL RECEIPT &amp; GCV DAT (3)'!$A$3:$A$175,'MASTER DATA FILE WASH COAL  (4)'!A17,'WASH COAL RECEIPT &amp; GCV DAT (3)'!$K$3:$K$175)</f>
        <v>773.5200000000001</v>
      </c>
      <c r="L17" s="15">
        <f>SUMIF('WASH COAL RECEIPT &amp; GCV DAT (3)'!$A$3:$A$175,'MASTER DATA FILE WASH COAL  (4)'!A17,'WASH COAL RECEIPT &amp; GCV DAT (3)'!$L$3:$L$175)</f>
        <v>810.57000000000028</v>
      </c>
      <c r="M17" s="15">
        <f t="shared" si="2"/>
        <v>-37.050000000000182</v>
      </c>
      <c r="N17" s="15">
        <f t="shared" si="3"/>
        <v>-147279.81635184502</v>
      </c>
      <c r="O17" s="15">
        <f>SUMIF('WASH COAL RECEIPT &amp; GCV DAT (3)'!$A$3:$A$175,'MASTER DATA FILE WASH COAL  (4)'!A17,'WASH COAL RECEIPT &amp; GCV DAT (3)'!$O$3:$O$175)</f>
        <v>2290.7106970104537</v>
      </c>
      <c r="P17" s="15">
        <f t="shared" si="4"/>
        <v>1771910.5383515265</v>
      </c>
      <c r="Q17" s="15">
        <f>SUMIF('WASH COAL RECEIPT &amp; GCV DAT (3)'!$A$3:$A$175,'MASTER DATA FILE WASH COAL  (4)'!A17,'WASH COAL RECEIPT &amp; GCV DAT (3)'!$Q$3:$Q$175)</f>
        <v>786561.51155935426</v>
      </c>
      <c r="R17" s="16">
        <f>SUMIF('WASH COAL RECEIPT &amp; GCV DAT (3)'!$A$3:$A$175,'MASTER DATA FILE WASH COAL  (4)'!A17,'WASH COAL RECEIPT &amp; GCV DAT (3)'!$R$3:$R$175)+IF(H17=$J$234,($K$234*K17),0)+IF(H17=$J$235,($K$235*K17),0)</f>
        <v>3074868.6516728369</v>
      </c>
      <c r="S17" s="15">
        <f t="shared" si="5"/>
        <v>3975.1637341928281</v>
      </c>
      <c r="T17" s="15">
        <f>SUMIF('WASH COAL RECEIPT &amp; GCV DAT (3)'!$A$3:$A$175,'MASTER DATA FILE WASH COAL  (4)'!A17,'WASH COAL RECEIPT &amp; GCV DAT (3)'!$T$3:$T$175)</f>
        <v>3799</v>
      </c>
      <c r="U17" s="15">
        <f t="shared" si="6"/>
        <v>3079355.4300000011</v>
      </c>
      <c r="V17" s="15">
        <f>SUMIF('WASH COAL RECEIPT &amp; GCV DAT (3)'!$A$3:$A$175,'MASTER DATA FILE WASH COAL  (4)'!A17,'WASH COAL RECEIPT &amp; GCV DAT (3)'!$V$3:$V$175)</f>
        <v>3524.2000440625693</v>
      </c>
      <c r="W17" s="15">
        <f t="shared" si="7"/>
        <v>2856610.8297157977</v>
      </c>
      <c r="X17">
        <f t="shared" si="0"/>
        <v>3222148.4680246818</v>
      </c>
      <c r="AA17">
        <f t="shared" si="1"/>
        <v>2856610.8297157977</v>
      </c>
    </row>
    <row r="18" spans="1:27" customFormat="1" ht="15.6" x14ac:dyDescent="0.3">
      <c r="A18" s="65"/>
      <c r="B18" s="12">
        <f>SUMIF('WASH COAL RECEIPT &amp; GCV DAT (3)'!$A$3:$A$138,A18,'WASH COAL RECEIPT &amp; GCV DAT (3)'!$B$3:$B$138)</f>
        <v>0</v>
      </c>
      <c r="C18" s="13">
        <f>SUMIF('WASH COAL RECEIPT &amp; GCV DAT (3)'!$A$3:$A$175,A18,'WASH COAL RECEIPT &amp; GCV DAT (3)'!$C$3:$C$175)</f>
        <v>0</v>
      </c>
      <c r="D18" s="13">
        <f>IFERROR(VLOOKUP(A18,'WASH COAL RECEIPT &amp; GCV DAT (3)'!A150:V195,4,0),0)</f>
        <v>0</v>
      </c>
      <c r="E18" s="14">
        <f>IFERROR(VLOOKUP(A18,'WASH COAL RECEIPT &amp; GCV DAT (3)'!$A$2:$V$175,5,0),0)</f>
        <v>0</v>
      </c>
      <c r="F18" s="13">
        <f>SUMIF('WASH COAL RECEIPT &amp; GCV DAT (3)'!$A$3:$A$175,'MASTER DATA FILE WASH COAL  (4)'!A18,'WASH COAL RECEIPT &amp; GCV DAT (3)'!$F$3:$F$175)</f>
        <v>0</v>
      </c>
      <c r="G18" s="13">
        <f>IFERROR(VLOOKUP(A18,'WASH COAL RECEIPT &amp; GCV DAT (3)'!$A$2:$V$175,7,0),0)</f>
        <v>0</v>
      </c>
      <c r="H18" s="13">
        <f>IFERROR(VLOOKUP(A18,'WASH COAL RECEIPT &amp; GCV DAT (3)'!$A$2:$V$175,8,0),0)</f>
        <v>0</v>
      </c>
      <c r="I18" s="13">
        <f>IFERROR(VLOOKUP(A18,'WASH COAL RECEIPT &amp; GCV DAT (3)'!$A$2:$V$175,9,0),0)</f>
        <v>0</v>
      </c>
      <c r="J18" s="13">
        <f>IFERROR(VLOOKUP(A18,'WASH COAL RECEIPT &amp; GCV DAT (3)'!$A$2:$V$175,10,0),0)</f>
        <v>0</v>
      </c>
      <c r="K18" s="15">
        <f>SUMIF('WASH COAL RECEIPT &amp; GCV DAT (3)'!$A$3:$A$175,'MASTER DATA FILE WASH COAL  (4)'!A18,'WASH COAL RECEIPT &amp; GCV DAT (3)'!$K$3:$K$175)</f>
        <v>0</v>
      </c>
      <c r="L18" s="15">
        <f>SUMIF('WASH COAL RECEIPT &amp; GCV DAT (3)'!$A$3:$A$175,'MASTER DATA FILE WASH COAL  (4)'!A18,'WASH COAL RECEIPT &amp; GCV DAT (3)'!$L$3:$L$175)</f>
        <v>0</v>
      </c>
      <c r="M18" s="15">
        <f t="shared" si="2"/>
        <v>0</v>
      </c>
      <c r="N18" s="15">
        <f t="shared" si="3"/>
        <v>0</v>
      </c>
      <c r="O18" s="15">
        <f>SUMIF('WASH COAL RECEIPT &amp; GCV DAT (3)'!$A$3:$A$175,'MASTER DATA FILE WASH COAL  (4)'!A18,'WASH COAL RECEIPT &amp; GCV DAT (3)'!$O$3:$O$175)</f>
        <v>0</v>
      </c>
      <c r="P18" s="15">
        <f t="shared" si="4"/>
        <v>0</v>
      </c>
      <c r="Q18" s="15">
        <f>SUMIF('WASH COAL RECEIPT &amp; GCV DAT (3)'!$A$3:$A$175,'MASTER DATA FILE WASH COAL  (4)'!A18,'WASH COAL RECEIPT &amp; GCV DAT (3)'!$Q$3:$Q$175)</f>
        <v>0</v>
      </c>
      <c r="R18" s="16">
        <f>SUMIF('WASH COAL RECEIPT &amp; GCV DAT (3)'!$A$3:$A$175,'MASTER DATA FILE WASH COAL  (4)'!A18,'WASH COAL RECEIPT &amp; GCV DAT (3)'!$R$3:$R$175)+IF(H18=$J$234,($K$234*K18),0)+IF(H18=$J$235,($K$235*K18),0)</f>
        <v>0</v>
      </c>
      <c r="S18" s="15" t="e">
        <f t="shared" si="5"/>
        <v>#DIV/0!</v>
      </c>
      <c r="T18" s="15">
        <f>SUMIF('WASH COAL RECEIPT &amp; GCV DAT (3)'!$A$3:$A$175,'MASTER DATA FILE WASH COAL  (4)'!A18,'WASH COAL RECEIPT &amp; GCV DAT (3)'!$T$3:$T$175)</f>
        <v>0</v>
      </c>
      <c r="U18" s="15">
        <f t="shared" si="6"/>
        <v>0</v>
      </c>
      <c r="V18" s="15">
        <f>SUMIF('WASH COAL RECEIPT &amp; GCV DAT (3)'!$A$3:$A$175,'MASTER DATA FILE WASH COAL  (4)'!A18,'WASH COAL RECEIPT &amp; GCV DAT (3)'!$V$3:$V$175)</f>
        <v>0</v>
      </c>
      <c r="W18" s="15">
        <f t="shared" si="7"/>
        <v>0</v>
      </c>
      <c r="X18" t="e">
        <f t="shared" si="0"/>
        <v>#DIV/0!</v>
      </c>
      <c r="AA18">
        <f>SUM(AA3:AA17)/56533.97</f>
        <v>3804.4215128282135</v>
      </c>
    </row>
    <row r="19" spans="1:27" customFormat="1" ht="15.6" x14ac:dyDescent="0.3">
      <c r="A19" s="65"/>
      <c r="B19" s="12">
        <f>SUMIF('WASH COAL RECEIPT &amp; GCV DAT (3)'!$A$3:$A$138,A19,'WASH COAL RECEIPT &amp; GCV DAT (3)'!$B$3:$B$138)</f>
        <v>0</v>
      </c>
      <c r="C19" s="13">
        <f>SUMIF('WASH COAL RECEIPT &amp; GCV DAT (3)'!$A$3:$A$175,A19,'WASH COAL RECEIPT &amp; GCV DAT (3)'!$C$3:$C$175)</f>
        <v>0</v>
      </c>
      <c r="D19" s="13">
        <f>IFERROR(VLOOKUP(A19,'WASH COAL RECEIPT &amp; GCV DAT (3)'!A3:V196,4,0),0)</f>
        <v>0</v>
      </c>
      <c r="E19" s="14">
        <f>IFERROR(VLOOKUP(A19,'WASH COAL RECEIPT &amp; GCV DAT (3)'!$A$2:$V$175,5,0),0)</f>
        <v>0</v>
      </c>
      <c r="F19" s="13">
        <f>SUMIF('WASH COAL RECEIPT &amp; GCV DAT (3)'!$A$3:$A$175,'MASTER DATA FILE WASH COAL  (4)'!A19,'WASH COAL RECEIPT &amp; GCV DAT (3)'!$F$3:$F$175)</f>
        <v>0</v>
      </c>
      <c r="G19" s="13">
        <f>IFERROR(VLOOKUP(A19,'WASH COAL RECEIPT &amp; GCV DAT (3)'!$A$2:$V$175,7,0),0)</f>
        <v>0</v>
      </c>
      <c r="H19" s="13">
        <f>IFERROR(VLOOKUP(A19,'WASH COAL RECEIPT &amp; GCV DAT (3)'!$A$2:$V$175,8,0),0)</f>
        <v>0</v>
      </c>
      <c r="I19" s="13">
        <f>IFERROR(VLOOKUP(A19,'WASH COAL RECEIPT &amp; GCV DAT (3)'!$A$2:$V$175,9,0),0)</f>
        <v>0</v>
      </c>
      <c r="J19" s="13">
        <f>IFERROR(VLOOKUP(A19,'WASH COAL RECEIPT &amp; GCV DAT (3)'!$A$2:$V$175,10,0),0)</f>
        <v>0</v>
      </c>
      <c r="K19" s="15">
        <f>SUMIF('WASH COAL RECEIPT &amp; GCV DAT (3)'!$A$3:$A$175,'MASTER DATA FILE WASH COAL  (4)'!A19,'WASH COAL RECEIPT &amp; GCV DAT (3)'!$K$3:$K$175)</f>
        <v>0</v>
      </c>
      <c r="L19" s="15">
        <f>SUMIF('WASH COAL RECEIPT &amp; GCV DAT (3)'!$A$3:$A$175,'MASTER DATA FILE WASH COAL  (4)'!A19,'WASH COAL RECEIPT &amp; GCV DAT (3)'!$L$3:$L$175)</f>
        <v>0</v>
      </c>
      <c r="M19" s="15">
        <f t="shared" si="2"/>
        <v>0</v>
      </c>
      <c r="N19" s="15">
        <f t="shared" si="3"/>
        <v>0</v>
      </c>
      <c r="O19" s="15">
        <f>SUMIF('WASH COAL RECEIPT &amp; GCV DAT (3)'!$A$3:$A$175,'MASTER DATA FILE WASH COAL  (4)'!A19,'WASH COAL RECEIPT &amp; GCV DAT (3)'!$O$3:$O$175)</f>
        <v>0</v>
      </c>
      <c r="P19" s="15">
        <f t="shared" si="4"/>
        <v>0</v>
      </c>
      <c r="Q19" s="15">
        <f>SUMIF('WASH COAL RECEIPT &amp; GCV DAT (3)'!$A$3:$A$175,'MASTER DATA FILE WASH COAL  (4)'!A19,'WASH COAL RECEIPT &amp; GCV DAT (3)'!$Q$3:$Q$175)</f>
        <v>0</v>
      </c>
      <c r="R19" s="16">
        <f>SUMIF('WASH COAL RECEIPT &amp; GCV DAT (3)'!$A$3:$A$175,'MASTER DATA FILE WASH COAL  (4)'!A19,'WASH COAL RECEIPT &amp; GCV DAT (3)'!$R$3:$R$175)+IF(H19=$J$234,($K$234*K19),0)+IF(H19=$J$235,($K$235*K19),0)</f>
        <v>0</v>
      </c>
      <c r="S19" s="15" t="e">
        <f t="shared" si="5"/>
        <v>#DIV/0!</v>
      </c>
      <c r="T19" s="15">
        <f>SUMIF('WASH COAL RECEIPT &amp; GCV DAT (3)'!$A$3:$A$175,'MASTER DATA FILE WASH COAL  (4)'!A19,'WASH COAL RECEIPT &amp; GCV DAT (3)'!$T$3:$T$175)</f>
        <v>0</v>
      </c>
      <c r="U19" s="15">
        <f t="shared" si="6"/>
        <v>0</v>
      </c>
      <c r="V19" s="15">
        <f>SUMIF('WASH COAL RECEIPT &amp; GCV DAT (3)'!$A$3:$A$175,'MASTER DATA FILE WASH COAL  (4)'!A19,'WASH COAL RECEIPT &amp; GCV DAT (3)'!$V$3:$V$175)</f>
        <v>0</v>
      </c>
      <c r="W19" s="15">
        <f t="shared" si="7"/>
        <v>0</v>
      </c>
      <c r="X19" t="e">
        <f t="shared" si="0"/>
        <v>#DIV/0!</v>
      </c>
    </row>
    <row r="20" spans="1:27" customFormat="1" x14ac:dyDescent="0.3">
      <c r="A20" s="12"/>
      <c r="B20" s="12">
        <f>SUMIF('WASH COAL RECEIPT &amp; GCV DAT (3)'!$A$3:$A$138,A20,'WASH COAL RECEIPT &amp; GCV DAT (3)'!$B$3:$B$138)</f>
        <v>0</v>
      </c>
      <c r="C20" s="13">
        <f>SUMIF('WASH COAL RECEIPT &amp; GCV DAT (3)'!$A$3:$A$175,A20,'WASH COAL RECEIPT &amp; GCV DAT (3)'!$C$3:$C$175)</f>
        <v>0</v>
      </c>
      <c r="D20" s="13">
        <f>IFERROR(VLOOKUP(A20,'WASH COAL RECEIPT &amp; GCV DAT (3)'!A9:V197,4,0),0)</f>
        <v>0</v>
      </c>
      <c r="E20" s="14">
        <f>IFERROR(VLOOKUP(A20,'WASH COAL RECEIPT &amp; GCV DAT (3)'!$A$2:$V$175,5,0),0)</f>
        <v>0</v>
      </c>
      <c r="F20" s="13">
        <f>SUMIF('WASH COAL RECEIPT &amp; GCV DAT (3)'!$A$3:$A$175,'MASTER DATA FILE WASH COAL  (4)'!A20,'WASH COAL RECEIPT &amp; GCV DAT (3)'!$F$3:$F$175)</f>
        <v>0</v>
      </c>
      <c r="G20" s="13">
        <f>IFERROR(VLOOKUP(A20,'WASH COAL RECEIPT &amp; GCV DAT (3)'!$A$2:$V$175,7,0),0)</f>
        <v>0</v>
      </c>
      <c r="H20" s="13">
        <f>IFERROR(VLOOKUP(A20,'WASH COAL RECEIPT &amp; GCV DAT (3)'!$A$2:$V$175,8,0),0)</f>
        <v>0</v>
      </c>
      <c r="I20" s="13">
        <f>IFERROR(VLOOKUP(A20,'WASH COAL RECEIPT &amp; GCV DAT (3)'!$A$2:$V$175,9,0),0)</f>
        <v>0</v>
      </c>
      <c r="J20" s="13">
        <f>IFERROR(VLOOKUP(A20,'WASH COAL RECEIPT &amp; GCV DAT (3)'!$A$2:$V$175,10,0),0)</f>
        <v>0</v>
      </c>
      <c r="K20" s="15">
        <f>SUMIF('WASH COAL RECEIPT &amp; GCV DAT (3)'!$A$3:$A$175,'MASTER DATA FILE WASH COAL  (4)'!A20,'WASH COAL RECEIPT &amp; GCV DAT (3)'!$K$3:$K$175)</f>
        <v>0</v>
      </c>
      <c r="L20" s="15">
        <f>SUMIF('WASH COAL RECEIPT &amp; GCV DAT (3)'!$A$3:$A$175,'MASTER DATA FILE WASH COAL  (4)'!A20,'WASH COAL RECEIPT &amp; GCV DAT (3)'!$L$3:$L$175)</f>
        <v>0</v>
      </c>
      <c r="M20" s="15">
        <f t="shared" si="2"/>
        <v>0</v>
      </c>
      <c r="N20" s="15">
        <f t="shared" si="3"/>
        <v>0</v>
      </c>
      <c r="O20" s="15">
        <f>SUMIF('WASH COAL RECEIPT &amp; GCV DAT (3)'!$A$3:$A$175,'MASTER DATA FILE WASH COAL  (4)'!A20,'WASH COAL RECEIPT &amp; GCV DAT (3)'!$O$3:$O$175)</f>
        <v>0</v>
      </c>
      <c r="P20" s="15">
        <f t="shared" si="4"/>
        <v>0</v>
      </c>
      <c r="Q20" s="15">
        <f>SUMIF('WASH COAL RECEIPT &amp; GCV DAT (3)'!$A$3:$A$175,'MASTER DATA FILE WASH COAL  (4)'!A20,'WASH COAL RECEIPT &amp; GCV DAT (3)'!$Q$3:$Q$175)</f>
        <v>0</v>
      </c>
      <c r="R20" s="16">
        <f>SUMIF('WASH COAL RECEIPT &amp; GCV DAT (3)'!$A$3:$A$175,'MASTER DATA FILE WASH COAL  (4)'!A20,'WASH COAL RECEIPT &amp; GCV DAT (3)'!$R$3:$R$175)+IF(H20=$J$234,($K$234*K20),0)+IF(H20=$J$235,($K$235*K20),0)</f>
        <v>0</v>
      </c>
      <c r="S20" s="15" t="e">
        <f t="shared" si="5"/>
        <v>#DIV/0!</v>
      </c>
      <c r="T20" s="15">
        <f>SUMIF('WASH COAL RECEIPT &amp; GCV DAT (3)'!$A$3:$A$175,'MASTER DATA FILE WASH COAL  (4)'!A20,'WASH COAL RECEIPT &amp; GCV DAT (3)'!$T$3:$T$175)</f>
        <v>0</v>
      </c>
      <c r="U20" s="15">
        <f t="shared" si="6"/>
        <v>0</v>
      </c>
      <c r="V20" s="15">
        <f>SUMIF('WASH COAL RECEIPT &amp; GCV DAT (3)'!$A$3:$A$175,'MASTER DATA FILE WASH COAL  (4)'!A20,'WASH COAL RECEIPT &amp; GCV DAT (3)'!$V$3:$V$175)</f>
        <v>0</v>
      </c>
      <c r="W20" s="15">
        <f t="shared" si="7"/>
        <v>0</v>
      </c>
      <c r="X20" t="e">
        <f t="shared" si="0"/>
        <v>#DIV/0!</v>
      </c>
    </row>
    <row r="21" spans="1:27" customFormat="1" x14ac:dyDescent="0.3">
      <c r="A21" s="12"/>
      <c r="B21" s="12">
        <f>SUMIF('WASH COAL RECEIPT &amp; GCV DAT (3)'!$A$3:$A$138,A21,'WASH COAL RECEIPT &amp; GCV DAT (3)'!$B$3:$B$138)</f>
        <v>0</v>
      </c>
      <c r="C21" s="13">
        <f>SUMIF('WASH COAL RECEIPT &amp; GCV DAT (3)'!$A$3:$A$175,A21,'WASH COAL RECEIPT &amp; GCV DAT (3)'!$C$3:$C$175)</f>
        <v>0</v>
      </c>
      <c r="D21" s="13">
        <f>IFERROR(VLOOKUP(A21,'WASH COAL RECEIPT &amp; GCV DAT (3)'!A9:V198,4,0),0)</f>
        <v>0</v>
      </c>
      <c r="E21" s="14">
        <f>IFERROR(VLOOKUP(A21,'WASH COAL RECEIPT &amp; GCV DAT (3)'!$A$2:$V$175,5,0),0)</f>
        <v>0</v>
      </c>
      <c r="F21" s="13">
        <f>SUMIF('WASH COAL RECEIPT &amp; GCV DAT (3)'!$A$3:$A$175,'MASTER DATA FILE WASH COAL  (4)'!A21,'WASH COAL RECEIPT &amp; GCV DAT (3)'!$F$3:$F$175)</f>
        <v>0</v>
      </c>
      <c r="G21" s="13">
        <f>IFERROR(VLOOKUP(A21,'WASH COAL RECEIPT &amp; GCV DAT (3)'!$A$2:$V$175,7,0),0)</f>
        <v>0</v>
      </c>
      <c r="H21" s="13">
        <f>IFERROR(VLOOKUP(A21,'WASH COAL RECEIPT &amp; GCV DAT (3)'!$A$2:$V$175,8,0),0)</f>
        <v>0</v>
      </c>
      <c r="I21" s="13">
        <f>IFERROR(VLOOKUP(A21,'WASH COAL RECEIPT &amp; GCV DAT (3)'!$A$2:$V$175,9,0),0)</f>
        <v>0</v>
      </c>
      <c r="J21" s="13">
        <f>IFERROR(VLOOKUP(A21,'WASH COAL RECEIPT &amp; GCV DAT (3)'!$A$2:$V$175,10,0),0)</f>
        <v>0</v>
      </c>
      <c r="K21" s="15">
        <f>SUMIF('WASH COAL RECEIPT &amp; GCV DAT (3)'!$A$3:$A$175,'MASTER DATA FILE WASH COAL  (4)'!A21,'WASH COAL RECEIPT &amp; GCV DAT (3)'!$K$3:$K$175)</f>
        <v>0</v>
      </c>
      <c r="L21" s="15">
        <f>SUMIF('WASH COAL RECEIPT &amp; GCV DAT (3)'!$A$3:$A$175,'MASTER DATA FILE WASH COAL  (4)'!A21,'WASH COAL RECEIPT &amp; GCV DAT (3)'!$L$3:$L$175)</f>
        <v>0</v>
      </c>
      <c r="M21" s="15">
        <f t="shared" si="2"/>
        <v>0</v>
      </c>
      <c r="N21" s="15">
        <f t="shared" si="3"/>
        <v>0</v>
      </c>
      <c r="O21" s="15">
        <f>SUMIF('WASH COAL RECEIPT &amp; GCV DAT (3)'!$A$3:$A$175,'MASTER DATA FILE WASH COAL  (4)'!A21,'WASH COAL RECEIPT &amp; GCV DAT (3)'!$O$3:$O$175)</f>
        <v>0</v>
      </c>
      <c r="P21" s="15">
        <f t="shared" si="4"/>
        <v>0</v>
      </c>
      <c r="Q21" s="15">
        <f>SUMIF('WASH COAL RECEIPT &amp; GCV DAT (3)'!$A$3:$A$175,'MASTER DATA FILE WASH COAL  (4)'!A21,'WASH COAL RECEIPT &amp; GCV DAT (3)'!$Q$3:$Q$175)</f>
        <v>0</v>
      </c>
      <c r="R21" s="16">
        <f>SUMIF('WASH COAL RECEIPT &amp; GCV DAT (3)'!$A$3:$A$175,'MASTER DATA FILE WASH COAL  (4)'!A21,'WASH COAL RECEIPT &amp; GCV DAT (3)'!$R$3:$R$175)+IF(H21=$J$234,($K$234*K21),0)+IF(H21=$J$235,($K$235*K21),0)</f>
        <v>0</v>
      </c>
      <c r="S21" s="15" t="e">
        <f t="shared" si="5"/>
        <v>#DIV/0!</v>
      </c>
      <c r="T21" s="15">
        <f>SUMIF('WASH COAL RECEIPT &amp; GCV DAT (3)'!$A$3:$A$175,'MASTER DATA FILE WASH COAL  (4)'!A21,'WASH COAL RECEIPT &amp; GCV DAT (3)'!$T$3:$T$175)</f>
        <v>0</v>
      </c>
      <c r="U21" s="15">
        <f t="shared" si="6"/>
        <v>0</v>
      </c>
      <c r="V21" s="15">
        <f>SUMIF('WASH COAL RECEIPT &amp; GCV DAT (3)'!$A$3:$A$175,'MASTER DATA FILE WASH COAL  (4)'!A21,'WASH COAL RECEIPT &amp; GCV DAT (3)'!$V$3:$V$175)</f>
        <v>0</v>
      </c>
      <c r="W21" s="15">
        <f t="shared" si="7"/>
        <v>0</v>
      </c>
      <c r="X21" t="e">
        <f t="shared" si="0"/>
        <v>#DIV/0!</v>
      </c>
    </row>
    <row r="22" spans="1:27" customFormat="1" x14ac:dyDescent="0.3">
      <c r="A22" s="12"/>
      <c r="B22" s="12">
        <f>SUMIF('WASH COAL RECEIPT &amp; GCV DAT (3)'!$A$3:$A$138,A22,'WASH COAL RECEIPT &amp; GCV DAT (3)'!$B$3:$B$138)</f>
        <v>0</v>
      </c>
      <c r="C22" s="13">
        <f>SUMIF('WASH COAL RECEIPT &amp; GCV DAT (3)'!$A$3:$A$175,A22,'WASH COAL RECEIPT &amp; GCV DAT (3)'!$C$3:$C$175)</f>
        <v>0</v>
      </c>
      <c r="D22" s="13">
        <f>IFERROR(VLOOKUP(A22,'WASH COAL RECEIPT &amp; GCV DAT (3)'!A10:V199,4,0),0)</f>
        <v>0</v>
      </c>
      <c r="E22" s="14">
        <f>IFERROR(VLOOKUP(A22,'WASH COAL RECEIPT &amp; GCV DAT (3)'!$A$2:$V$175,5,0),0)</f>
        <v>0</v>
      </c>
      <c r="F22" s="13">
        <f>SUMIF('WASH COAL RECEIPT &amp; GCV DAT (3)'!$A$3:$A$175,'MASTER DATA FILE WASH COAL  (4)'!A22,'WASH COAL RECEIPT &amp; GCV DAT (3)'!$F$3:$F$175)</f>
        <v>0</v>
      </c>
      <c r="G22" s="13">
        <f>IFERROR(VLOOKUP(A22,'WASH COAL RECEIPT &amp; GCV DAT (3)'!$A$2:$V$175,7,0),0)</f>
        <v>0</v>
      </c>
      <c r="H22" s="13">
        <f>IFERROR(VLOOKUP(A22,'WASH COAL RECEIPT &amp; GCV DAT (3)'!$A$2:$V$175,8,0),0)</f>
        <v>0</v>
      </c>
      <c r="I22" s="13">
        <f>IFERROR(VLOOKUP(A22,'WASH COAL RECEIPT &amp; GCV DAT (3)'!$A$2:$V$175,9,0),0)</f>
        <v>0</v>
      </c>
      <c r="J22" s="13">
        <f>IFERROR(VLOOKUP(A22,'WASH COAL RECEIPT &amp; GCV DAT (3)'!$A$2:$V$175,10,0),0)</f>
        <v>0</v>
      </c>
      <c r="K22" s="15">
        <f>SUMIF('WASH COAL RECEIPT &amp; GCV DAT (3)'!$A$3:$A$175,'MASTER DATA FILE WASH COAL  (4)'!A22,'WASH COAL RECEIPT &amp; GCV DAT (3)'!$K$3:$K$175)</f>
        <v>0</v>
      </c>
      <c r="L22" s="15">
        <f>SUMIF('WASH COAL RECEIPT &amp; GCV DAT (3)'!$A$3:$A$175,'MASTER DATA FILE WASH COAL  (4)'!A22,'WASH COAL RECEIPT &amp; GCV DAT (3)'!$L$3:$L$175)</f>
        <v>0</v>
      </c>
      <c r="M22" s="15">
        <f t="shared" si="2"/>
        <v>0</v>
      </c>
      <c r="N22" s="15">
        <f t="shared" si="3"/>
        <v>0</v>
      </c>
      <c r="O22" s="15">
        <f>SUMIF('WASH COAL RECEIPT &amp; GCV DAT (3)'!$A$3:$A$175,'MASTER DATA FILE WASH COAL  (4)'!A22,'WASH COAL RECEIPT &amp; GCV DAT (3)'!$O$3:$O$175)</f>
        <v>0</v>
      </c>
      <c r="P22" s="15">
        <f t="shared" si="4"/>
        <v>0</v>
      </c>
      <c r="Q22" s="15">
        <f>SUMIF('WASH COAL RECEIPT &amp; GCV DAT (3)'!$A$3:$A$175,'MASTER DATA FILE WASH COAL  (4)'!A22,'WASH COAL RECEIPT &amp; GCV DAT (3)'!$Q$3:$Q$175)</f>
        <v>0</v>
      </c>
      <c r="R22" s="16">
        <f>SUMIF('WASH COAL RECEIPT &amp; GCV DAT (3)'!$A$3:$A$175,'MASTER DATA FILE WASH COAL  (4)'!A22,'WASH COAL RECEIPT &amp; GCV DAT (3)'!$R$3:$R$175)+IF(H22=$J$234,($K$234*K22),0)+IF(H22=$J$235,($K$235*K22),0)</f>
        <v>0</v>
      </c>
      <c r="S22" s="15" t="e">
        <f t="shared" si="5"/>
        <v>#DIV/0!</v>
      </c>
      <c r="T22" s="15">
        <f>SUMIF('WASH COAL RECEIPT &amp; GCV DAT (3)'!$A$3:$A$175,'MASTER DATA FILE WASH COAL  (4)'!A22,'WASH COAL RECEIPT &amp; GCV DAT (3)'!$T$3:$T$175)</f>
        <v>0</v>
      </c>
      <c r="U22" s="15">
        <f t="shared" si="6"/>
        <v>0</v>
      </c>
      <c r="V22" s="15">
        <f>SUMIF('WASH COAL RECEIPT &amp; GCV DAT (3)'!$A$3:$A$175,'MASTER DATA FILE WASH COAL  (4)'!A22,'WASH COAL RECEIPT &amp; GCV DAT (3)'!$V$3:$V$175)</f>
        <v>0</v>
      </c>
      <c r="W22" s="15">
        <f t="shared" si="7"/>
        <v>0</v>
      </c>
      <c r="X22" t="e">
        <f t="shared" si="0"/>
        <v>#DIV/0!</v>
      </c>
    </row>
    <row r="23" spans="1:27" customFormat="1" x14ac:dyDescent="0.3">
      <c r="A23" s="12"/>
      <c r="B23" s="12">
        <f>SUMIF('WASH COAL RECEIPT &amp; GCV DAT (3)'!$A$3:$A$138,A23,'WASH COAL RECEIPT &amp; GCV DAT (3)'!$B$3:$B$138)</f>
        <v>0</v>
      </c>
      <c r="C23" s="13">
        <f>SUMIF('WASH COAL RECEIPT &amp; GCV DAT (3)'!$A$3:$A$175,A23,'WASH COAL RECEIPT &amp; GCV DAT (3)'!$C$3:$C$175)</f>
        <v>0</v>
      </c>
      <c r="D23" s="13">
        <f>IFERROR(VLOOKUP(A23,'WASH COAL RECEIPT &amp; GCV DAT (3)'!A11:V200,4,0),0)</f>
        <v>0</v>
      </c>
      <c r="E23" s="14">
        <f>IFERROR(VLOOKUP(A23,'WASH COAL RECEIPT &amp; GCV DAT (3)'!$A$2:$V$175,5,0),0)</f>
        <v>0</v>
      </c>
      <c r="F23" s="13">
        <f>SUMIF('WASH COAL RECEIPT &amp; GCV DAT (3)'!$A$3:$A$175,'MASTER DATA FILE WASH COAL  (4)'!A23,'WASH COAL RECEIPT &amp; GCV DAT (3)'!$F$3:$F$175)</f>
        <v>0</v>
      </c>
      <c r="G23" s="13">
        <f>IFERROR(VLOOKUP(A23,'WASH COAL RECEIPT &amp; GCV DAT (3)'!$A$2:$V$175,7,0),0)</f>
        <v>0</v>
      </c>
      <c r="H23" s="13">
        <f>IFERROR(VLOOKUP(A23,'WASH COAL RECEIPT &amp; GCV DAT (3)'!$A$2:$V$175,8,0),0)</f>
        <v>0</v>
      </c>
      <c r="I23" s="13">
        <f>IFERROR(VLOOKUP(A23,'WASH COAL RECEIPT &amp; GCV DAT (3)'!$A$2:$V$175,9,0),0)</f>
        <v>0</v>
      </c>
      <c r="J23" s="13">
        <f>IFERROR(VLOOKUP(A23,'WASH COAL RECEIPT &amp; GCV DAT (3)'!$A$2:$V$175,10,0),0)</f>
        <v>0</v>
      </c>
      <c r="K23" s="15">
        <f>SUMIF('WASH COAL RECEIPT &amp; GCV DAT (3)'!$A$3:$A$175,'MASTER DATA FILE WASH COAL  (4)'!A23,'WASH COAL RECEIPT &amp; GCV DAT (3)'!$K$3:$K$175)</f>
        <v>0</v>
      </c>
      <c r="L23" s="15">
        <f>SUMIF('WASH COAL RECEIPT &amp; GCV DAT (3)'!$A$3:$A$175,'MASTER DATA FILE WASH COAL  (4)'!A23,'WASH COAL RECEIPT &amp; GCV DAT (3)'!$L$3:$L$175)</f>
        <v>0</v>
      </c>
      <c r="M23" s="15">
        <f t="shared" si="2"/>
        <v>0</v>
      </c>
      <c r="N23" s="15">
        <f t="shared" si="3"/>
        <v>0</v>
      </c>
      <c r="O23" s="15">
        <f>SUMIF('WASH COAL RECEIPT &amp; GCV DAT (3)'!$A$3:$A$175,'MASTER DATA FILE WASH COAL  (4)'!A23,'WASH COAL RECEIPT &amp; GCV DAT (3)'!$O$3:$O$175)</f>
        <v>0</v>
      </c>
      <c r="P23" s="15">
        <f t="shared" si="4"/>
        <v>0</v>
      </c>
      <c r="Q23" s="15">
        <f>SUMIF('WASH COAL RECEIPT &amp; GCV DAT (3)'!$A$3:$A$175,'MASTER DATA FILE WASH COAL  (4)'!A23,'WASH COAL RECEIPT &amp; GCV DAT (3)'!$Q$3:$Q$175)</f>
        <v>0</v>
      </c>
      <c r="R23" s="16">
        <f>SUMIF('WASH COAL RECEIPT &amp; GCV DAT (3)'!$A$3:$A$175,'MASTER DATA FILE WASH COAL  (4)'!A23,'WASH COAL RECEIPT &amp; GCV DAT (3)'!$R$3:$R$175)+IF(H23=$J$234,($K$234*K23),0)+IF(H23=$J$235,($K$235*K23),0)</f>
        <v>0</v>
      </c>
      <c r="S23" s="15" t="e">
        <f t="shared" si="5"/>
        <v>#DIV/0!</v>
      </c>
      <c r="T23" s="15">
        <f>SUMIF('WASH COAL RECEIPT &amp; GCV DAT (3)'!$A$3:$A$175,'MASTER DATA FILE WASH COAL  (4)'!A23,'WASH COAL RECEIPT &amp; GCV DAT (3)'!$T$3:$T$175)</f>
        <v>0</v>
      </c>
      <c r="U23" s="15">
        <f t="shared" si="6"/>
        <v>0</v>
      </c>
      <c r="V23" s="15">
        <f>SUMIF('WASH COAL RECEIPT &amp; GCV DAT (3)'!$A$3:$A$175,'MASTER DATA FILE WASH COAL  (4)'!A23,'WASH COAL RECEIPT &amp; GCV DAT (3)'!$V$3:$V$175)</f>
        <v>0</v>
      </c>
      <c r="W23" s="15">
        <f t="shared" si="7"/>
        <v>0</v>
      </c>
      <c r="X23" t="e">
        <f t="shared" si="0"/>
        <v>#DIV/0!</v>
      </c>
    </row>
    <row r="24" spans="1:27" customFormat="1" x14ac:dyDescent="0.3">
      <c r="A24" s="12"/>
      <c r="B24" s="12">
        <f>SUMIF('WASH COAL RECEIPT &amp; GCV DAT (3)'!$A$3:$A$138,A24,'WASH COAL RECEIPT &amp; GCV DAT (3)'!$B$3:$B$138)</f>
        <v>0</v>
      </c>
      <c r="C24" s="13">
        <f>SUMIF('WASH COAL RECEIPT &amp; GCV DAT (3)'!$A$3:$A$175,A24,'WASH COAL RECEIPT &amp; GCV DAT (3)'!$C$3:$C$175)</f>
        <v>0</v>
      </c>
      <c r="D24" s="13">
        <f>IFERROR(VLOOKUP(A24,'WASH COAL RECEIPT &amp; GCV DAT (3)'!A12:V201,4,0),0)</f>
        <v>0</v>
      </c>
      <c r="E24" s="14">
        <f>IFERROR(VLOOKUP(A24,'WASH COAL RECEIPT &amp; GCV DAT (3)'!$A$2:$V$175,5,0),0)</f>
        <v>0</v>
      </c>
      <c r="F24" s="13">
        <f>SUMIF('WASH COAL RECEIPT &amp; GCV DAT (3)'!$A$3:$A$175,'MASTER DATA FILE WASH COAL  (4)'!A24,'WASH COAL RECEIPT &amp; GCV DAT (3)'!$F$3:$F$175)</f>
        <v>0</v>
      </c>
      <c r="G24" s="13">
        <f>IFERROR(VLOOKUP(A24,'WASH COAL RECEIPT &amp; GCV DAT (3)'!$A$2:$V$175,7,0),0)</f>
        <v>0</v>
      </c>
      <c r="H24" s="13">
        <f>IFERROR(VLOOKUP(A24,'WASH COAL RECEIPT &amp; GCV DAT (3)'!$A$2:$V$175,8,0),0)</f>
        <v>0</v>
      </c>
      <c r="I24" s="13">
        <f>IFERROR(VLOOKUP(A24,'WASH COAL RECEIPT &amp; GCV DAT (3)'!$A$2:$V$175,9,0),0)</f>
        <v>0</v>
      </c>
      <c r="J24" s="13">
        <f>IFERROR(VLOOKUP(A24,'WASH COAL RECEIPT &amp; GCV DAT (3)'!$A$2:$V$175,10,0),0)</f>
        <v>0</v>
      </c>
      <c r="K24" s="15">
        <f>SUMIF('WASH COAL RECEIPT &amp; GCV DAT (3)'!$A$3:$A$175,'MASTER DATA FILE WASH COAL  (4)'!A24,'WASH COAL RECEIPT &amp; GCV DAT (3)'!$K$3:$K$175)</f>
        <v>0</v>
      </c>
      <c r="L24" s="15">
        <f>SUMIF('WASH COAL RECEIPT &amp; GCV DAT (3)'!$A$3:$A$175,'MASTER DATA FILE WASH COAL  (4)'!A24,'WASH COAL RECEIPT &amp; GCV DAT (3)'!$L$3:$L$175)</f>
        <v>0</v>
      </c>
      <c r="M24" s="15">
        <f t="shared" si="2"/>
        <v>0</v>
      </c>
      <c r="N24" s="15">
        <f t="shared" si="3"/>
        <v>0</v>
      </c>
      <c r="O24" s="15">
        <f>SUMIF('WASH COAL RECEIPT &amp; GCV DAT (3)'!$A$3:$A$175,'MASTER DATA FILE WASH COAL  (4)'!A24,'WASH COAL RECEIPT &amp; GCV DAT (3)'!$O$3:$O$175)</f>
        <v>0</v>
      </c>
      <c r="P24" s="15">
        <f t="shared" si="4"/>
        <v>0</v>
      </c>
      <c r="Q24" s="15">
        <f>SUMIF('WASH COAL RECEIPT &amp; GCV DAT (3)'!$A$3:$A$175,'MASTER DATA FILE WASH COAL  (4)'!A24,'WASH COAL RECEIPT &amp; GCV DAT (3)'!$Q$3:$Q$175)</f>
        <v>0</v>
      </c>
      <c r="R24" s="16">
        <f>SUMIF('WASH COAL RECEIPT &amp; GCV DAT (3)'!$A$3:$A$175,'MASTER DATA FILE WASH COAL  (4)'!A24,'WASH COAL RECEIPT &amp; GCV DAT (3)'!$R$3:$R$175)+IF(H24=$J$234,($K$234*K24),0)+IF(H24=$J$235,($K$235*K24),0)</f>
        <v>0</v>
      </c>
      <c r="S24" s="15" t="e">
        <f t="shared" si="5"/>
        <v>#DIV/0!</v>
      </c>
      <c r="T24" s="15">
        <f>SUMIF('WASH COAL RECEIPT &amp; GCV DAT (3)'!$A$3:$A$175,'MASTER DATA FILE WASH COAL  (4)'!A24,'WASH COAL RECEIPT &amp; GCV DAT (3)'!$T$3:$T$175)</f>
        <v>0</v>
      </c>
      <c r="U24" s="15">
        <f t="shared" si="6"/>
        <v>0</v>
      </c>
      <c r="V24" s="15">
        <f>SUMIF('WASH COAL RECEIPT &amp; GCV DAT (3)'!$A$3:$A$175,'MASTER DATA FILE WASH COAL  (4)'!A24,'WASH COAL RECEIPT &amp; GCV DAT (3)'!$V$3:$V$175)</f>
        <v>0</v>
      </c>
      <c r="W24" s="15">
        <f t="shared" si="7"/>
        <v>0</v>
      </c>
      <c r="X24" t="e">
        <f t="shared" si="0"/>
        <v>#DIV/0!</v>
      </c>
    </row>
    <row r="25" spans="1:27" customFormat="1" x14ac:dyDescent="0.3">
      <c r="A25" s="12"/>
      <c r="B25" s="12">
        <f>SUMIF('WASH COAL RECEIPT &amp; GCV DAT (3)'!$A$3:$A$138,A25,'WASH COAL RECEIPT &amp; GCV DAT (3)'!$B$3:$B$138)</f>
        <v>0</v>
      </c>
      <c r="C25" s="13">
        <f>SUMIF('WASH COAL RECEIPT &amp; GCV DAT (3)'!$A$3:$A$175,A25,'WASH COAL RECEIPT &amp; GCV DAT (3)'!$C$3:$C$175)</f>
        <v>0</v>
      </c>
      <c r="D25" s="13">
        <f>IFERROR(VLOOKUP(A25,'WASH COAL RECEIPT &amp; GCV DAT (3)'!A13:V202,4,0),0)</f>
        <v>0</v>
      </c>
      <c r="E25" s="14">
        <f>IFERROR(VLOOKUP(A25,'WASH COAL RECEIPT &amp; GCV DAT (3)'!$A$2:$V$175,5,0),0)</f>
        <v>0</v>
      </c>
      <c r="F25" s="13">
        <f>SUMIF('WASH COAL RECEIPT &amp; GCV DAT (3)'!$A$3:$A$175,'MASTER DATA FILE WASH COAL  (4)'!A25,'WASH COAL RECEIPT &amp; GCV DAT (3)'!$F$3:$F$175)</f>
        <v>0</v>
      </c>
      <c r="G25" s="13">
        <f>IFERROR(VLOOKUP(A25,'WASH COAL RECEIPT &amp; GCV DAT (3)'!$A$2:$V$175,7,0),0)</f>
        <v>0</v>
      </c>
      <c r="H25" s="13">
        <f>IFERROR(VLOOKUP(A25,'WASH COAL RECEIPT &amp; GCV DAT (3)'!$A$2:$V$175,8,0),0)</f>
        <v>0</v>
      </c>
      <c r="I25" s="13">
        <f>IFERROR(VLOOKUP(A25,'WASH COAL RECEIPT &amp; GCV DAT (3)'!$A$2:$V$175,9,0),0)</f>
        <v>0</v>
      </c>
      <c r="J25" s="13">
        <f>IFERROR(VLOOKUP(A25,'WASH COAL RECEIPT &amp; GCV DAT (3)'!$A$2:$V$175,10,0),0)</f>
        <v>0</v>
      </c>
      <c r="K25" s="15">
        <f>SUMIF('WASH COAL RECEIPT &amp; GCV DAT (3)'!$A$3:$A$175,'MASTER DATA FILE WASH COAL  (4)'!A25,'WASH COAL RECEIPT &amp; GCV DAT (3)'!$K$3:$K$175)</f>
        <v>0</v>
      </c>
      <c r="L25" s="15">
        <f>SUMIF('WASH COAL RECEIPT &amp; GCV DAT (3)'!$A$3:$A$175,'MASTER DATA FILE WASH COAL  (4)'!A25,'WASH COAL RECEIPT &amp; GCV DAT (3)'!$L$3:$L$175)</f>
        <v>0</v>
      </c>
      <c r="M25" s="15">
        <f t="shared" si="2"/>
        <v>0</v>
      </c>
      <c r="N25" s="15">
        <f t="shared" si="3"/>
        <v>0</v>
      </c>
      <c r="O25" s="15">
        <f>SUMIF('WASH COAL RECEIPT &amp; GCV DAT (3)'!$A$3:$A$175,'MASTER DATA FILE WASH COAL  (4)'!A25,'WASH COAL RECEIPT &amp; GCV DAT (3)'!$O$3:$O$175)</f>
        <v>0</v>
      </c>
      <c r="P25" s="15">
        <f t="shared" si="4"/>
        <v>0</v>
      </c>
      <c r="Q25" s="15">
        <f>SUMIF('WASH COAL RECEIPT &amp; GCV DAT (3)'!$A$3:$A$175,'MASTER DATA FILE WASH COAL  (4)'!A25,'WASH COAL RECEIPT &amp; GCV DAT (3)'!$Q$3:$Q$175)</f>
        <v>0</v>
      </c>
      <c r="R25" s="16">
        <f>SUMIF('WASH COAL RECEIPT &amp; GCV DAT (3)'!$A$3:$A$175,'MASTER DATA FILE WASH COAL  (4)'!A25,'WASH COAL RECEIPT &amp; GCV DAT (3)'!$R$3:$R$175)+IF(H25=$J$234,($K$234*K25),0)+IF(H25=$J$235,($K$235*K25),0)</f>
        <v>0</v>
      </c>
      <c r="S25" s="15" t="e">
        <f t="shared" si="5"/>
        <v>#DIV/0!</v>
      </c>
      <c r="T25" s="15">
        <f>SUMIF('WASH COAL RECEIPT &amp; GCV DAT (3)'!$A$3:$A$175,'MASTER DATA FILE WASH COAL  (4)'!A25,'WASH COAL RECEIPT &amp; GCV DAT (3)'!$T$3:$T$175)</f>
        <v>0</v>
      </c>
      <c r="U25" s="15">
        <f t="shared" si="6"/>
        <v>0</v>
      </c>
      <c r="V25" s="15">
        <f>SUMIF('WASH COAL RECEIPT &amp; GCV DAT (3)'!$A$3:$A$175,'MASTER DATA FILE WASH COAL  (4)'!A25,'WASH COAL RECEIPT &amp; GCV DAT (3)'!$V$3:$V$175)</f>
        <v>0</v>
      </c>
      <c r="W25" s="15">
        <f t="shared" si="7"/>
        <v>0</v>
      </c>
      <c r="X25" t="e">
        <f t="shared" si="0"/>
        <v>#DIV/0!</v>
      </c>
    </row>
    <row r="26" spans="1:27" customFormat="1" x14ac:dyDescent="0.3">
      <c r="A26" s="12"/>
      <c r="B26" s="12">
        <f>SUMIF('WASH COAL RECEIPT &amp; GCV DAT (3)'!$A$3:$A$138,A26,'WASH COAL RECEIPT &amp; GCV DAT (3)'!$B$3:$B$138)</f>
        <v>0</v>
      </c>
      <c r="C26" s="13">
        <f>SUMIF('WASH COAL RECEIPT &amp; GCV DAT (3)'!$A$3:$A$175,A26,'WASH COAL RECEIPT &amp; GCV DAT (3)'!$C$3:$C$175)</f>
        <v>0</v>
      </c>
      <c r="D26" s="13">
        <f>IFERROR(VLOOKUP(A26,'WASH COAL RECEIPT &amp; GCV DAT (3)'!A14:V203,4,0),0)</f>
        <v>0</v>
      </c>
      <c r="E26" s="14">
        <f>IFERROR(VLOOKUP(A26,'WASH COAL RECEIPT &amp; GCV DAT (3)'!$A$2:$V$175,5,0),0)</f>
        <v>0</v>
      </c>
      <c r="F26" s="13">
        <f>SUMIF('WASH COAL RECEIPT &amp; GCV DAT (3)'!$A$3:$A$175,'MASTER DATA FILE WASH COAL  (4)'!A26,'WASH COAL RECEIPT &amp; GCV DAT (3)'!$F$3:$F$175)</f>
        <v>0</v>
      </c>
      <c r="G26" s="13">
        <f>IFERROR(VLOOKUP(A26,'WASH COAL RECEIPT &amp; GCV DAT (3)'!$A$2:$V$175,7,0),0)</f>
        <v>0</v>
      </c>
      <c r="H26" s="13">
        <f>IFERROR(VLOOKUP(A26,'WASH COAL RECEIPT &amp; GCV DAT (3)'!$A$2:$V$175,8,0),0)</f>
        <v>0</v>
      </c>
      <c r="I26" s="13">
        <f>IFERROR(VLOOKUP(A26,'WASH COAL RECEIPT &amp; GCV DAT (3)'!$A$2:$V$175,9,0),0)</f>
        <v>0</v>
      </c>
      <c r="J26" s="13">
        <f>IFERROR(VLOOKUP(A26,'WASH COAL RECEIPT &amp; GCV DAT (3)'!$A$2:$V$175,10,0),0)</f>
        <v>0</v>
      </c>
      <c r="K26" s="15">
        <f>SUMIF('WASH COAL RECEIPT &amp; GCV DAT (3)'!$A$3:$A$175,'MASTER DATA FILE WASH COAL  (4)'!A26,'WASH COAL RECEIPT &amp; GCV DAT (3)'!$K$3:$K$175)</f>
        <v>0</v>
      </c>
      <c r="L26" s="15">
        <f>SUMIF('WASH COAL RECEIPT &amp; GCV DAT (3)'!$A$3:$A$175,'MASTER DATA FILE WASH COAL  (4)'!A26,'WASH COAL RECEIPT &amp; GCV DAT (3)'!$L$3:$L$175)</f>
        <v>0</v>
      </c>
      <c r="M26" s="15">
        <f t="shared" si="2"/>
        <v>0</v>
      </c>
      <c r="N26" s="15">
        <f t="shared" si="3"/>
        <v>0</v>
      </c>
      <c r="O26" s="15">
        <f>SUMIF('WASH COAL RECEIPT &amp; GCV DAT (3)'!$A$3:$A$175,'MASTER DATA FILE WASH COAL  (4)'!A26,'WASH COAL RECEIPT &amp; GCV DAT (3)'!$O$3:$O$175)</f>
        <v>0</v>
      </c>
      <c r="P26" s="15">
        <f t="shared" si="4"/>
        <v>0</v>
      </c>
      <c r="Q26" s="15">
        <f>SUMIF('WASH COAL RECEIPT &amp; GCV DAT (3)'!$A$3:$A$175,'MASTER DATA FILE WASH COAL  (4)'!A26,'WASH COAL RECEIPT &amp; GCV DAT (3)'!$Q$3:$Q$175)</f>
        <v>0</v>
      </c>
      <c r="R26" s="16">
        <f>SUMIF('WASH COAL RECEIPT &amp; GCV DAT (3)'!$A$3:$A$175,'MASTER DATA FILE WASH COAL  (4)'!A26,'WASH COAL RECEIPT &amp; GCV DAT (3)'!$R$3:$R$175)+IF(H26=$J$234,($K$234*K26),0)+IF(H26=$J$235,($K$235*K26),0)</f>
        <v>0</v>
      </c>
      <c r="S26" s="15" t="e">
        <f t="shared" si="5"/>
        <v>#DIV/0!</v>
      </c>
      <c r="T26" s="15">
        <f>SUMIF('WASH COAL RECEIPT &amp; GCV DAT (3)'!$A$3:$A$175,'MASTER DATA FILE WASH COAL  (4)'!A26,'WASH COAL RECEIPT &amp; GCV DAT (3)'!$T$3:$T$175)</f>
        <v>0</v>
      </c>
      <c r="U26" s="15">
        <f t="shared" si="6"/>
        <v>0</v>
      </c>
      <c r="V26" s="15">
        <f>SUMIF('WASH COAL RECEIPT &amp; GCV DAT (3)'!$A$3:$A$175,'MASTER DATA FILE WASH COAL  (4)'!A26,'WASH COAL RECEIPT &amp; GCV DAT (3)'!$V$3:$V$175)</f>
        <v>0</v>
      </c>
      <c r="W26" s="15">
        <f t="shared" si="7"/>
        <v>0</v>
      </c>
      <c r="X26" t="e">
        <f t="shared" si="0"/>
        <v>#DIV/0!</v>
      </c>
    </row>
    <row r="27" spans="1:27" customFormat="1" x14ac:dyDescent="0.3">
      <c r="A27" s="12"/>
      <c r="B27" s="12">
        <f>SUMIF('WASH COAL RECEIPT &amp; GCV DAT (3)'!$A$3:$A$138,A27,'WASH COAL RECEIPT &amp; GCV DAT (3)'!$B$3:$B$138)</f>
        <v>0</v>
      </c>
      <c r="C27" s="13">
        <f>SUMIF('WASH COAL RECEIPT &amp; GCV DAT (3)'!$A$3:$A$175,A27,'WASH COAL RECEIPT &amp; GCV DAT (3)'!$C$3:$C$175)</f>
        <v>0</v>
      </c>
      <c r="D27" s="13">
        <f>IFERROR(VLOOKUP(A27,'WASH COAL RECEIPT &amp; GCV DAT (3)'!A15:V204,4,0),0)</f>
        <v>0</v>
      </c>
      <c r="E27" s="14">
        <f>IFERROR(VLOOKUP(A27,'WASH COAL RECEIPT &amp; GCV DAT (3)'!$A$2:$V$175,5,0),0)</f>
        <v>0</v>
      </c>
      <c r="F27" s="13">
        <f>SUMIF('WASH COAL RECEIPT &amp; GCV DAT (3)'!$A$3:$A$175,'MASTER DATA FILE WASH COAL  (4)'!A27,'WASH COAL RECEIPT &amp; GCV DAT (3)'!$F$3:$F$175)</f>
        <v>0</v>
      </c>
      <c r="G27" s="13">
        <f>IFERROR(VLOOKUP(A27,'WASH COAL RECEIPT &amp; GCV DAT (3)'!$A$2:$V$175,7,0),0)</f>
        <v>0</v>
      </c>
      <c r="H27" s="13">
        <f>IFERROR(VLOOKUP(A27,'WASH COAL RECEIPT &amp; GCV DAT (3)'!$A$2:$V$175,8,0),0)</f>
        <v>0</v>
      </c>
      <c r="I27" s="13">
        <f>IFERROR(VLOOKUP(A27,'WASH COAL RECEIPT &amp; GCV DAT (3)'!$A$2:$V$175,9,0),0)</f>
        <v>0</v>
      </c>
      <c r="J27" s="13">
        <f>IFERROR(VLOOKUP(A27,'WASH COAL RECEIPT &amp; GCV DAT (3)'!$A$2:$V$175,10,0),0)</f>
        <v>0</v>
      </c>
      <c r="K27" s="15">
        <f>SUMIF('WASH COAL RECEIPT &amp; GCV DAT (3)'!$A$3:$A$175,'MASTER DATA FILE WASH COAL  (4)'!A27,'WASH COAL RECEIPT &amp; GCV DAT (3)'!$K$3:$K$175)</f>
        <v>0</v>
      </c>
      <c r="L27" s="15">
        <f>SUMIF('WASH COAL RECEIPT &amp; GCV DAT (3)'!$A$3:$A$175,'MASTER DATA FILE WASH COAL  (4)'!A27,'WASH COAL RECEIPT &amp; GCV DAT (3)'!$L$3:$L$175)</f>
        <v>0</v>
      </c>
      <c r="M27" s="15">
        <f t="shared" si="2"/>
        <v>0</v>
      </c>
      <c r="N27" s="15">
        <f t="shared" si="3"/>
        <v>0</v>
      </c>
      <c r="O27" s="15">
        <f>SUMIF('WASH COAL RECEIPT &amp; GCV DAT (3)'!$A$3:$A$175,'MASTER DATA FILE WASH COAL  (4)'!A27,'WASH COAL RECEIPT &amp; GCV DAT (3)'!$O$3:$O$175)</f>
        <v>0</v>
      </c>
      <c r="P27" s="15">
        <f t="shared" si="4"/>
        <v>0</v>
      </c>
      <c r="Q27" s="15">
        <f>SUMIF('WASH COAL RECEIPT &amp; GCV DAT (3)'!$A$3:$A$175,'MASTER DATA FILE WASH COAL  (4)'!A27,'WASH COAL RECEIPT &amp; GCV DAT (3)'!$Q$3:$Q$175)</f>
        <v>0</v>
      </c>
      <c r="R27" s="16">
        <f>SUMIF('WASH COAL RECEIPT &amp; GCV DAT (3)'!$A$3:$A$175,'MASTER DATA FILE WASH COAL  (4)'!A27,'WASH COAL RECEIPT &amp; GCV DAT (3)'!$R$3:$R$175)+IF(H27=$J$234,($K$234*K27),0)+IF(H27=$J$235,($K$235*K27),0)</f>
        <v>0</v>
      </c>
      <c r="S27" s="15" t="e">
        <f t="shared" si="5"/>
        <v>#DIV/0!</v>
      </c>
      <c r="T27" s="15">
        <f>SUMIF('WASH COAL RECEIPT &amp; GCV DAT (3)'!$A$3:$A$175,'MASTER DATA FILE WASH COAL  (4)'!A27,'WASH COAL RECEIPT &amp; GCV DAT (3)'!$T$3:$T$175)</f>
        <v>0</v>
      </c>
      <c r="U27" s="15">
        <f t="shared" si="6"/>
        <v>0</v>
      </c>
      <c r="V27" s="15">
        <f>SUMIF('WASH COAL RECEIPT &amp; GCV DAT (3)'!$A$3:$A$175,'MASTER DATA FILE WASH COAL  (4)'!A27,'WASH COAL RECEIPT &amp; GCV DAT (3)'!$V$3:$V$175)</f>
        <v>0</v>
      </c>
      <c r="W27" s="15">
        <f t="shared" si="7"/>
        <v>0</v>
      </c>
      <c r="X27" t="e">
        <f t="shared" si="0"/>
        <v>#DIV/0!</v>
      </c>
    </row>
    <row r="28" spans="1:27" customFormat="1" x14ac:dyDescent="0.3">
      <c r="A28" s="12"/>
      <c r="B28" s="12">
        <f>SUMIF('WASH COAL RECEIPT &amp; GCV DAT (3)'!$A$3:$A$138,A28,'WASH COAL RECEIPT &amp; GCV DAT (3)'!$B$3:$B$138)</f>
        <v>0</v>
      </c>
      <c r="C28" s="13">
        <f>SUMIF('WASH COAL RECEIPT &amp; GCV DAT (3)'!$A$3:$A$175,A28,'WASH COAL RECEIPT &amp; GCV DAT (3)'!$C$3:$C$175)</f>
        <v>0</v>
      </c>
      <c r="D28" s="13">
        <f>IFERROR(VLOOKUP(A28,'WASH COAL RECEIPT &amp; GCV DAT (3)'!A16:V205,4,0),0)</f>
        <v>0</v>
      </c>
      <c r="E28" s="14">
        <f>IFERROR(VLOOKUP(A28,'WASH COAL RECEIPT &amp; GCV DAT (3)'!$A$2:$V$175,5,0),0)</f>
        <v>0</v>
      </c>
      <c r="F28" s="13">
        <f>SUMIF('WASH COAL RECEIPT &amp; GCV DAT (3)'!$A$3:$A$175,'MASTER DATA FILE WASH COAL  (4)'!A28,'WASH COAL RECEIPT &amp; GCV DAT (3)'!$F$3:$F$175)</f>
        <v>0</v>
      </c>
      <c r="G28" s="13">
        <f>IFERROR(VLOOKUP(A28,'WASH COAL RECEIPT &amp; GCV DAT (3)'!$A$2:$V$175,7,0),0)</f>
        <v>0</v>
      </c>
      <c r="H28" s="13">
        <f>IFERROR(VLOOKUP(A28,'WASH COAL RECEIPT &amp; GCV DAT (3)'!$A$2:$V$175,8,0),0)</f>
        <v>0</v>
      </c>
      <c r="I28" s="13">
        <f>IFERROR(VLOOKUP(A28,'WASH COAL RECEIPT &amp; GCV DAT (3)'!$A$2:$V$175,9,0),0)</f>
        <v>0</v>
      </c>
      <c r="J28" s="13">
        <f>IFERROR(VLOOKUP(A28,'WASH COAL RECEIPT &amp; GCV DAT (3)'!$A$2:$V$175,10,0),0)</f>
        <v>0</v>
      </c>
      <c r="K28" s="15">
        <f>SUMIF('WASH COAL RECEIPT &amp; GCV DAT (3)'!$A$3:$A$175,'MASTER DATA FILE WASH COAL  (4)'!A28,'WASH COAL RECEIPT &amp; GCV DAT (3)'!$K$3:$K$175)</f>
        <v>0</v>
      </c>
      <c r="L28" s="15">
        <f>SUMIF('WASH COAL RECEIPT &amp; GCV DAT (3)'!$A$3:$A$175,'MASTER DATA FILE WASH COAL  (4)'!A28,'WASH COAL RECEIPT &amp; GCV DAT (3)'!$L$3:$L$175)</f>
        <v>0</v>
      </c>
      <c r="M28" s="15">
        <f t="shared" si="2"/>
        <v>0</v>
      </c>
      <c r="N28" s="15">
        <f t="shared" si="3"/>
        <v>0</v>
      </c>
      <c r="O28" s="15">
        <f>SUMIF('WASH COAL RECEIPT &amp; GCV DAT (3)'!$A$3:$A$175,'MASTER DATA FILE WASH COAL  (4)'!A28,'WASH COAL RECEIPT &amp; GCV DAT (3)'!$O$3:$O$175)</f>
        <v>0</v>
      </c>
      <c r="P28" s="15">
        <f t="shared" si="4"/>
        <v>0</v>
      </c>
      <c r="Q28" s="15">
        <f>SUMIF('WASH COAL RECEIPT &amp; GCV DAT (3)'!$A$3:$A$175,'MASTER DATA FILE WASH COAL  (4)'!A28,'WASH COAL RECEIPT &amp; GCV DAT (3)'!$Q$3:$Q$175)</f>
        <v>0</v>
      </c>
      <c r="R28" s="16">
        <f>SUMIF('WASH COAL RECEIPT &amp; GCV DAT (3)'!$A$3:$A$175,'MASTER DATA FILE WASH COAL  (4)'!A28,'WASH COAL RECEIPT &amp; GCV DAT (3)'!$R$3:$R$175)+IF(H28=$J$234,($K$234*K28),0)+IF(H28=$J$235,($K$235*K28),0)</f>
        <v>0</v>
      </c>
      <c r="S28" s="15" t="e">
        <f t="shared" si="5"/>
        <v>#DIV/0!</v>
      </c>
      <c r="T28" s="15">
        <f>SUMIF('WASH COAL RECEIPT &amp; GCV DAT (3)'!$A$3:$A$175,'MASTER DATA FILE WASH COAL  (4)'!A28,'WASH COAL RECEIPT &amp; GCV DAT (3)'!$T$3:$T$175)</f>
        <v>0</v>
      </c>
      <c r="U28" s="15">
        <f t="shared" si="6"/>
        <v>0</v>
      </c>
      <c r="V28" s="15">
        <f>SUMIF('WASH COAL RECEIPT &amp; GCV DAT (3)'!$A$3:$A$175,'MASTER DATA FILE WASH COAL  (4)'!A28,'WASH COAL RECEIPT &amp; GCV DAT (3)'!$V$3:$V$175)</f>
        <v>0</v>
      </c>
      <c r="W28" s="15">
        <f t="shared" si="7"/>
        <v>0</v>
      </c>
      <c r="X28" t="e">
        <f t="shared" si="0"/>
        <v>#DIV/0!</v>
      </c>
    </row>
    <row r="29" spans="1:27" customFormat="1" x14ac:dyDescent="0.3">
      <c r="A29" s="12"/>
      <c r="B29" s="12">
        <f>SUMIF('WASH COAL RECEIPT &amp; GCV DAT (3)'!$A$3:$A$138,A29,'WASH COAL RECEIPT &amp; GCV DAT (3)'!$B$3:$B$138)</f>
        <v>0</v>
      </c>
      <c r="C29" s="13">
        <f>SUMIF('WASH COAL RECEIPT &amp; GCV DAT (3)'!$A$3:$A$175,A29,'WASH COAL RECEIPT &amp; GCV DAT (3)'!$C$3:$C$175)</f>
        <v>0</v>
      </c>
      <c r="D29" s="13">
        <f>IFERROR(VLOOKUP(A29,'WASH COAL RECEIPT &amp; GCV DAT (3)'!A17:V206,4,0),0)</f>
        <v>0</v>
      </c>
      <c r="E29" s="14">
        <f>IFERROR(VLOOKUP(A29,'WASH COAL RECEIPT &amp; GCV DAT (3)'!$A$2:$V$175,5,0),0)</f>
        <v>0</v>
      </c>
      <c r="F29" s="13">
        <f>SUMIF('WASH COAL RECEIPT &amp; GCV DAT (3)'!$A$3:$A$175,'MASTER DATA FILE WASH COAL  (4)'!A29,'WASH COAL RECEIPT &amp; GCV DAT (3)'!$F$3:$F$175)</f>
        <v>0</v>
      </c>
      <c r="G29" s="13">
        <f>IFERROR(VLOOKUP(A29,'WASH COAL RECEIPT &amp; GCV DAT (3)'!$A$2:$V$175,7,0),0)</f>
        <v>0</v>
      </c>
      <c r="H29" s="13">
        <f>IFERROR(VLOOKUP(A29,'WASH COAL RECEIPT &amp; GCV DAT (3)'!$A$2:$V$175,8,0),0)</f>
        <v>0</v>
      </c>
      <c r="I29" s="13">
        <f>IFERROR(VLOOKUP(A29,'WASH COAL RECEIPT &amp; GCV DAT (3)'!$A$2:$V$175,9,0),0)</f>
        <v>0</v>
      </c>
      <c r="J29" s="13">
        <f>IFERROR(VLOOKUP(A29,'WASH COAL RECEIPT &amp; GCV DAT (3)'!$A$2:$V$175,10,0),0)</f>
        <v>0</v>
      </c>
      <c r="K29" s="15">
        <f>SUMIF('WASH COAL RECEIPT &amp; GCV DAT (3)'!$A$3:$A$175,'MASTER DATA FILE WASH COAL  (4)'!A29,'WASH COAL RECEIPT &amp; GCV DAT (3)'!$K$3:$K$175)</f>
        <v>0</v>
      </c>
      <c r="L29" s="15">
        <f>SUMIF('WASH COAL RECEIPT &amp; GCV DAT (3)'!$A$3:$A$175,'MASTER DATA FILE WASH COAL  (4)'!A29,'WASH COAL RECEIPT &amp; GCV DAT (3)'!$L$3:$L$175)</f>
        <v>0</v>
      </c>
      <c r="M29" s="15">
        <f t="shared" si="2"/>
        <v>0</v>
      </c>
      <c r="N29" s="15">
        <f t="shared" si="3"/>
        <v>0</v>
      </c>
      <c r="O29" s="15">
        <f>SUMIF('WASH COAL RECEIPT &amp; GCV DAT (3)'!$A$3:$A$175,'MASTER DATA FILE WASH COAL  (4)'!A29,'WASH COAL RECEIPT &amp; GCV DAT (3)'!$O$3:$O$175)</f>
        <v>0</v>
      </c>
      <c r="P29" s="15">
        <f t="shared" si="4"/>
        <v>0</v>
      </c>
      <c r="Q29" s="15">
        <f>SUMIF('WASH COAL RECEIPT &amp; GCV DAT (3)'!$A$3:$A$175,'MASTER DATA FILE WASH COAL  (4)'!A29,'WASH COAL RECEIPT &amp; GCV DAT (3)'!$Q$3:$Q$175)</f>
        <v>0</v>
      </c>
      <c r="R29" s="16">
        <f>SUMIF('WASH COAL RECEIPT &amp; GCV DAT (3)'!$A$3:$A$175,'MASTER DATA FILE WASH COAL  (4)'!A29,'WASH COAL RECEIPT &amp; GCV DAT (3)'!$R$3:$R$175)+IF(H29=$J$234,($K$234*K29),0)+IF(H29=$J$235,($K$235*K29),0)</f>
        <v>0</v>
      </c>
      <c r="S29" s="15" t="e">
        <f t="shared" si="5"/>
        <v>#DIV/0!</v>
      </c>
      <c r="T29" s="15">
        <f>SUMIF('WASH COAL RECEIPT &amp; GCV DAT (3)'!$A$3:$A$175,'MASTER DATA FILE WASH COAL  (4)'!A29,'WASH COAL RECEIPT &amp; GCV DAT (3)'!$T$3:$T$175)</f>
        <v>0</v>
      </c>
      <c r="U29" s="15">
        <f t="shared" si="6"/>
        <v>0</v>
      </c>
      <c r="V29" s="15">
        <f>SUMIF('WASH COAL RECEIPT &amp; GCV DAT (3)'!$A$3:$A$175,'MASTER DATA FILE WASH COAL  (4)'!A29,'WASH COAL RECEIPT &amp; GCV DAT (3)'!$V$3:$V$175)</f>
        <v>0</v>
      </c>
      <c r="W29" s="15">
        <f t="shared" si="7"/>
        <v>0</v>
      </c>
      <c r="X29" t="e">
        <f t="shared" si="0"/>
        <v>#DIV/0!</v>
      </c>
    </row>
    <row r="30" spans="1:27" customFormat="1" x14ac:dyDescent="0.3">
      <c r="A30" s="12"/>
      <c r="B30" s="12">
        <f>SUMIF('WASH COAL RECEIPT &amp; GCV DAT (3)'!$A$3:$A$138,A30,'WASH COAL RECEIPT &amp; GCV DAT (3)'!$B$3:$B$138)</f>
        <v>0</v>
      </c>
      <c r="C30" s="13">
        <f>SUMIF('WASH COAL RECEIPT &amp; GCV DAT (3)'!$A$3:$A$175,A30,'WASH COAL RECEIPT &amp; GCV DAT (3)'!$C$3:$C$175)</f>
        <v>0</v>
      </c>
      <c r="D30" s="13">
        <f>IFERROR(VLOOKUP(A30,'WASH COAL RECEIPT &amp; GCV DAT (3)'!A18:V207,4,0),0)</f>
        <v>0</v>
      </c>
      <c r="E30" s="14">
        <f>IFERROR(VLOOKUP(A30,'WASH COAL RECEIPT &amp; GCV DAT (3)'!$A$2:$V$175,5,0),0)</f>
        <v>0</v>
      </c>
      <c r="F30" s="13">
        <f>SUMIF('WASH COAL RECEIPT &amp; GCV DAT (3)'!$A$3:$A$175,'MASTER DATA FILE WASH COAL  (4)'!A30,'WASH COAL RECEIPT &amp; GCV DAT (3)'!$F$3:$F$175)</f>
        <v>0</v>
      </c>
      <c r="G30" s="13">
        <f>IFERROR(VLOOKUP(A30,'WASH COAL RECEIPT &amp; GCV DAT (3)'!$A$2:$V$175,7,0),0)</f>
        <v>0</v>
      </c>
      <c r="H30" s="13">
        <f>IFERROR(VLOOKUP(A30,'WASH COAL RECEIPT &amp; GCV DAT (3)'!$A$2:$V$175,8,0),0)</f>
        <v>0</v>
      </c>
      <c r="I30" s="13">
        <f>IFERROR(VLOOKUP(A30,'WASH COAL RECEIPT &amp; GCV DAT (3)'!$A$2:$V$175,9,0),0)</f>
        <v>0</v>
      </c>
      <c r="J30" s="13">
        <f>IFERROR(VLOOKUP(A30,'WASH COAL RECEIPT &amp; GCV DAT (3)'!$A$2:$V$175,10,0),0)</f>
        <v>0</v>
      </c>
      <c r="K30" s="15">
        <f>SUMIF('WASH COAL RECEIPT &amp; GCV DAT (3)'!$A$3:$A$175,'MASTER DATA FILE WASH COAL  (4)'!A30,'WASH COAL RECEIPT &amp; GCV DAT (3)'!$K$3:$K$175)</f>
        <v>0</v>
      </c>
      <c r="L30" s="15">
        <f>SUMIF('WASH COAL RECEIPT &amp; GCV DAT (3)'!$A$3:$A$175,'MASTER DATA FILE WASH COAL  (4)'!A30,'WASH COAL RECEIPT &amp; GCV DAT (3)'!$L$3:$L$175)</f>
        <v>0</v>
      </c>
      <c r="M30" s="15">
        <f t="shared" si="2"/>
        <v>0</v>
      </c>
      <c r="N30" s="15">
        <f t="shared" si="3"/>
        <v>0</v>
      </c>
      <c r="O30" s="15">
        <f>SUMIF('WASH COAL RECEIPT &amp; GCV DAT (3)'!$A$3:$A$175,'MASTER DATA FILE WASH COAL  (4)'!A30,'WASH COAL RECEIPT &amp; GCV DAT (3)'!$O$3:$O$175)</f>
        <v>0</v>
      </c>
      <c r="P30" s="15">
        <f t="shared" si="4"/>
        <v>0</v>
      </c>
      <c r="Q30" s="15">
        <f>SUMIF('WASH COAL RECEIPT &amp; GCV DAT (3)'!$A$3:$A$175,'MASTER DATA FILE WASH COAL  (4)'!A30,'WASH COAL RECEIPT &amp; GCV DAT (3)'!$Q$3:$Q$175)</f>
        <v>0</v>
      </c>
      <c r="R30" s="16">
        <f>SUMIF('WASH COAL RECEIPT &amp; GCV DAT (3)'!$A$3:$A$175,'MASTER DATA FILE WASH COAL  (4)'!A30,'WASH COAL RECEIPT &amp; GCV DAT (3)'!$R$3:$R$175)+IF(H30=$J$234,($K$234*K30),0)+IF(H30=$J$235,($K$235*K30),0)</f>
        <v>0</v>
      </c>
      <c r="S30" s="15" t="e">
        <f t="shared" si="5"/>
        <v>#DIV/0!</v>
      </c>
      <c r="T30" s="15">
        <f>SUMIF('WASH COAL RECEIPT &amp; GCV DAT (3)'!$A$3:$A$175,'MASTER DATA FILE WASH COAL  (4)'!A30,'WASH COAL RECEIPT &amp; GCV DAT (3)'!$T$3:$T$175)</f>
        <v>0</v>
      </c>
      <c r="U30" s="15">
        <f t="shared" si="6"/>
        <v>0</v>
      </c>
      <c r="V30" s="15">
        <f>SUMIF('WASH COAL RECEIPT &amp; GCV DAT (3)'!$A$3:$A$175,'MASTER DATA FILE WASH COAL  (4)'!A30,'WASH COAL RECEIPT &amp; GCV DAT (3)'!$V$3:$V$175)</f>
        <v>0</v>
      </c>
      <c r="W30" s="15">
        <f t="shared" si="7"/>
        <v>0</v>
      </c>
      <c r="X30" t="e">
        <f t="shared" si="0"/>
        <v>#DIV/0!</v>
      </c>
    </row>
    <row r="31" spans="1:27" customFormat="1" x14ac:dyDescent="0.3">
      <c r="A31" s="12"/>
      <c r="B31" s="12">
        <f>SUMIF('WASH COAL RECEIPT &amp; GCV DAT (3)'!$A$3:$A$138,A31,'WASH COAL RECEIPT &amp; GCV DAT (3)'!$B$3:$B$138)</f>
        <v>0</v>
      </c>
      <c r="C31" s="13">
        <f>SUMIF('WASH COAL RECEIPT &amp; GCV DAT (3)'!$A$3:$A$175,A31,'WASH COAL RECEIPT &amp; GCV DAT (3)'!$C$3:$C$175)</f>
        <v>0</v>
      </c>
      <c r="D31" s="13">
        <f>IFERROR(VLOOKUP(A31,'WASH COAL RECEIPT &amp; GCV DAT (3)'!A19:V208,4,0),0)</f>
        <v>0</v>
      </c>
      <c r="E31" s="14">
        <f>IFERROR(VLOOKUP(A31,'WASH COAL RECEIPT &amp; GCV DAT (3)'!$A$2:$V$175,5,0),0)</f>
        <v>0</v>
      </c>
      <c r="F31" s="13">
        <f>SUMIF('WASH COAL RECEIPT &amp; GCV DAT (3)'!$A$3:$A$175,'MASTER DATA FILE WASH COAL  (4)'!A31,'WASH COAL RECEIPT &amp; GCV DAT (3)'!$F$3:$F$175)</f>
        <v>0</v>
      </c>
      <c r="G31" s="13">
        <f>IFERROR(VLOOKUP(A31,'WASH COAL RECEIPT &amp; GCV DAT (3)'!$A$2:$V$175,7,0),0)</f>
        <v>0</v>
      </c>
      <c r="H31" s="13">
        <f>IFERROR(VLOOKUP(A31,'WASH COAL RECEIPT &amp; GCV DAT (3)'!$A$2:$V$175,8,0),0)</f>
        <v>0</v>
      </c>
      <c r="I31" s="13">
        <f>IFERROR(VLOOKUP(A31,'WASH COAL RECEIPT &amp; GCV DAT (3)'!$A$2:$V$175,9,0),0)</f>
        <v>0</v>
      </c>
      <c r="J31" s="13">
        <f>IFERROR(VLOOKUP(A31,'WASH COAL RECEIPT &amp; GCV DAT (3)'!$A$2:$V$175,10,0),0)</f>
        <v>0</v>
      </c>
      <c r="K31" s="15">
        <f>SUMIF('WASH COAL RECEIPT &amp; GCV DAT (3)'!$A$3:$A$175,'MASTER DATA FILE WASH COAL  (4)'!A31,'WASH COAL RECEIPT &amp; GCV DAT (3)'!$K$3:$K$175)</f>
        <v>0</v>
      </c>
      <c r="L31" s="15">
        <f>SUMIF('WASH COAL RECEIPT &amp; GCV DAT (3)'!$A$3:$A$175,'MASTER DATA FILE WASH COAL  (4)'!A31,'WASH COAL RECEIPT &amp; GCV DAT (3)'!$L$3:$L$175)</f>
        <v>0</v>
      </c>
      <c r="M31" s="15">
        <f t="shared" si="2"/>
        <v>0</v>
      </c>
      <c r="N31" s="15">
        <f t="shared" si="3"/>
        <v>0</v>
      </c>
      <c r="O31" s="15">
        <f>SUMIF('WASH COAL RECEIPT &amp; GCV DAT (3)'!$A$3:$A$175,'MASTER DATA FILE WASH COAL  (4)'!A31,'WASH COAL RECEIPT &amp; GCV DAT (3)'!$O$3:$O$175)</f>
        <v>0</v>
      </c>
      <c r="P31" s="15">
        <f t="shared" si="4"/>
        <v>0</v>
      </c>
      <c r="Q31" s="15">
        <f>SUMIF('WASH COAL RECEIPT &amp; GCV DAT (3)'!$A$3:$A$175,'MASTER DATA FILE WASH COAL  (4)'!A31,'WASH COAL RECEIPT &amp; GCV DAT (3)'!$Q$3:$Q$175)</f>
        <v>0</v>
      </c>
      <c r="R31" s="16">
        <f>SUMIF('WASH COAL RECEIPT &amp; GCV DAT (3)'!$A$3:$A$175,'MASTER DATA FILE WASH COAL  (4)'!A31,'WASH COAL RECEIPT &amp; GCV DAT (3)'!$R$3:$R$175)+IF(H31=$J$234,($K$234*K31),0)+IF(H31=$J$235,($K$235*K31),0)</f>
        <v>0</v>
      </c>
      <c r="S31" s="15" t="e">
        <f t="shared" si="5"/>
        <v>#DIV/0!</v>
      </c>
      <c r="T31" s="15">
        <f>SUMIF('WASH COAL RECEIPT &amp; GCV DAT (3)'!$A$3:$A$175,'MASTER DATA FILE WASH COAL  (4)'!A31,'WASH COAL RECEIPT &amp; GCV DAT (3)'!$T$3:$T$175)</f>
        <v>0</v>
      </c>
      <c r="U31" s="15">
        <f t="shared" si="6"/>
        <v>0</v>
      </c>
      <c r="V31" s="15">
        <f>SUMIF('WASH COAL RECEIPT &amp; GCV DAT (3)'!$A$3:$A$175,'MASTER DATA FILE WASH COAL  (4)'!A31,'WASH COAL RECEIPT &amp; GCV DAT (3)'!$V$3:$V$175)</f>
        <v>0</v>
      </c>
      <c r="W31" s="15">
        <f t="shared" si="7"/>
        <v>0</v>
      </c>
      <c r="X31" t="e">
        <f t="shared" si="0"/>
        <v>#DIV/0!</v>
      </c>
    </row>
    <row r="32" spans="1:27" customFormat="1" x14ac:dyDescent="0.3">
      <c r="A32" s="12"/>
      <c r="B32" s="12">
        <f>SUMIF('WASH COAL RECEIPT &amp; GCV DAT (3)'!$A$3:$A$138,A32,'WASH COAL RECEIPT &amp; GCV DAT (3)'!$B$3:$B$138)</f>
        <v>0</v>
      </c>
      <c r="C32" s="13">
        <f>SUMIF('WASH COAL RECEIPT &amp; GCV DAT (3)'!$A$3:$A$175,A32,'WASH COAL RECEIPT &amp; GCV DAT (3)'!$C$3:$C$175)</f>
        <v>0</v>
      </c>
      <c r="D32" s="13">
        <f>IFERROR(VLOOKUP(A32,'WASH COAL RECEIPT &amp; GCV DAT (3)'!A20:V209,4,0),0)</f>
        <v>0</v>
      </c>
      <c r="E32" s="14">
        <f>IFERROR(VLOOKUP(A32,'WASH COAL RECEIPT &amp; GCV DAT (3)'!$A$2:$V$175,5,0),0)</f>
        <v>0</v>
      </c>
      <c r="F32" s="13">
        <f>SUMIF('WASH COAL RECEIPT &amp; GCV DAT (3)'!$A$3:$A$175,'MASTER DATA FILE WASH COAL  (4)'!A32,'WASH COAL RECEIPT &amp; GCV DAT (3)'!$F$3:$F$175)</f>
        <v>0</v>
      </c>
      <c r="G32" s="13">
        <f>IFERROR(VLOOKUP(A32,'WASH COAL RECEIPT &amp; GCV DAT (3)'!$A$2:$V$175,7,0),0)</f>
        <v>0</v>
      </c>
      <c r="H32" s="13">
        <f>IFERROR(VLOOKUP(A32,'WASH COAL RECEIPT &amp; GCV DAT (3)'!$A$2:$V$175,8,0),0)</f>
        <v>0</v>
      </c>
      <c r="I32" s="13">
        <f>IFERROR(VLOOKUP(A32,'WASH COAL RECEIPT &amp; GCV DAT (3)'!$A$2:$V$175,9,0),0)</f>
        <v>0</v>
      </c>
      <c r="J32" s="13">
        <f>IFERROR(VLOOKUP(A32,'WASH COAL RECEIPT &amp; GCV DAT (3)'!$A$2:$V$175,10,0),0)</f>
        <v>0</v>
      </c>
      <c r="K32" s="15">
        <f>SUMIF('WASH COAL RECEIPT &amp; GCV DAT (3)'!$A$3:$A$175,'MASTER DATA FILE WASH COAL  (4)'!A32,'WASH COAL RECEIPT &amp; GCV DAT (3)'!$K$3:$K$175)</f>
        <v>0</v>
      </c>
      <c r="L32" s="15">
        <f>SUMIF('WASH COAL RECEIPT &amp; GCV DAT (3)'!$A$3:$A$175,'MASTER DATA FILE WASH COAL  (4)'!A32,'WASH COAL RECEIPT &amp; GCV DAT (3)'!$L$3:$L$175)</f>
        <v>0</v>
      </c>
      <c r="M32" s="15">
        <f t="shared" si="2"/>
        <v>0</v>
      </c>
      <c r="N32" s="15">
        <f t="shared" si="3"/>
        <v>0</v>
      </c>
      <c r="O32" s="15">
        <f>SUMIF('WASH COAL RECEIPT &amp; GCV DAT (3)'!$A$3:$A$175,'MASTER DATA FILE WASH COAL  (4)'!A32,'WASH COAL RECEIPT &amp; GCV DAT (3)'!$O$3:$O$175)</f>
        <v>0</v>
      </c>
      <c r="P32" s="15">
        <f t="shared" si="4"/>
        <v>0</v>
      </c>
      <c r="Q32" s="15">
        <f>SUMIF('WASH COAL RECEIPT &amp; GCV DAT (3)'!$A$3:$A$175,'MASTER DATA FILE WASH COAL  (4)'!A32,'WASH COAL RECEIPT &amp; GCV DAT (3)'!$Q$3:$Q$175)</f>
        <v>0</v>
      </c>
      <c r="R32" s="16">
        <f>SUMIF('WASH COAL RECEIPT &amp; GCV DAT (3)'!$A$3:$A$175,'MASTER DATA FILE WASH COAL  (4)'!A32,'WASH COAL RECEIPT &amp; GCV DAT (3)'!$R$3:$R$175)+IF(H32=$J$234,($K$234*K32),0)+IF(H32=$J$235,($K$235*K32),0)</f>
        <v>0</v>
      </c>
      <c r="S32" s="15" t="e">
        <f t="shared" si="5"/>
        <v>#DIV/0!</v>
      </c>
      <c r="T32" s="15">
        <f>SUMIF('WASH COAL RECEIPT &amp; GCV DAT (3)'!$A$3:$A$175,'MASTER DATA FILE WASH COAL  (4)'!A32,'WASH COAL RECEIPT &amp; GCV DAT (3)'!$T$3:$T$175)</f>
        <v>0</v>
      </c>
      <c r="U32" s="15">
        <f t="shared" si="6"/>
        <v>0</v>
      </c>
      <c r="V32" s="15">
        <f>SUMIF('WASH COAL RECEIPT &amp; GCV DAT (3)'!$A$3:$A$175,'MASTER DATA FILE WASH COAL  (4)'!A32,'WASH COAL RECEIPT &amp; GCV DAT (3)'!$V$3:$V$175)</f>
        <v>0</v>
      </c>
      <c r="W32" s="15">
        <f t="shared" si="7"/>
        <v>0</v>
      </c>
      <c r="X32" t="e">
        <f t="shared" si="0"/>
        <v>#DIV/0!</v>
      </c>
    </row>
    <row r="33" spans="1:24" customFormat="1" x14ac:dyDescent="0.3">
      <c r="A33" s="12"/>
      <c r="B33" s="12">
        <f>SUMIF('WASH COAL RECEIPT &amp; GCV DAT (3)'!$A$3:$A$138,A33,'WASH COAL RECEIPT &amp; GCV DAT (3)'!$B$3:$B$138)</f>
        <v>0</v>
      </c>
      <c r="C33" s="13">
        <f>SUMIF('WASH COAL RECEIPT &amp; GCV DAT (3)'!$A$3:$A$175,A33,'WASH COAL RECEIPT &amp; GCV DAT (3)'!$C$3:$C$175)</f>
        <v>0</v>
      </c>
      <c r="D33" s="13">
        <f>IFERROR(VLOOKUP(A33,'WASH COAL RECEIPT &amp; GCV DAT (3)'!A21:V210,4,0),0)</f>
        <v>0</v>
      </c>
      <c r="E33" s="14">
        <f>IFERROR(VLOOKUP(A33,'WASH COAL RECEIPT &amp; GCV DAT (3)'!$A$2:$V$175,5,0),0)</f>
        <v>0</v>
      </c>
      <c r="F33" s="13">
        <f>SUMIF('WASH COAL RECEIPT &amp; GCV DAT (3)'!$A$3:$A$175,'MASTER DATA FILE WASH COAL  (4)'!A33,'WASH COAL RECEIPT &amp; GCV DAT (3)'!$F$3:$F$175)</f>
        <v>0</v>
      </c>
      <c r="G33" s="13">
        <f>IFERROR(VLOOKUP(A33,'WASH COAL RECEIPT &amp; GCV DAT (3)'!$A$2:$V$175,7,0),0)</f>
        <v>0</v>
      </c>
      <c r="H33" s="13">
        <f>IFERROR(VLOOKUP(A33,'WASH COAL RECEIPT &amp; GCV DAT (3)'!$A$2:$V$175,8,0),0)</f>
        <v>0</v>
      </c>
      <c r="I33" s="13">
        <f>IFERROR(VLOOKUP(A33,'WASH COAL RECEIPT &amp; GCV DAT (3)'!$A$2:$V$175,9,0),0)</f>
        <v>0</v>
      </c>
      <c r="J33" s="13">
        <f>IFERROR(VLOOKUP(A33,'WASH COAL RECEIPT &amp; GCV DAT (3)'!$A$2:$V$175,10,0),0)</f>
        <v>0</v>
      </c>
      <c r="K33" s="15">
        <f>SUMIF('WASH COAL RECEIPT &amp; GCV DAT (3)'!$A$3:$A$175,'MASTER DATA FILE WASH COAL  (4)'!A33,'WASH COAL RECEIPT &amp; GCV DAT (3)'!$K$3:$K$175)</f>
        <v>0</v>
      </c>
      <c r="L33" s="15">
        <f>SUMIF('WASH COAL RECEIPT &amp; GCV DAT (3)'!$A$3:$A$175,'MASTER DATA FILE WASH COAL  (4)'!A33,'WASH COAL RECEIPT &amp; GCV DAT (3)'!$L$3:$L$175)</f>
        <v>0</v>
      </c>
      <c r="M33" s="15">
        <f t="shared" si="2"/>
        <v>0</v>
      </c>
      <c r="N33" s="15">
        <f t="shared" si="3"/>
        <v>0</v>
      </c>
      <c r="O33" s="15">
        <f>SUMIF('WASH COAL RECEIPT &amp; GCV DAT (3)'!$A$3:$A$175,'MASTER DATA FILE WASH COAL  (4)'!A33,'WASH COAL RECEIPT &amp; GCV DAT (3)'!$O$3:$O$175)</f>
        <v>0</v>
      </c>
      <c r="P33" s="15">
        <f t="shared" si="4"/>
        <v>0</v>
      </c>
      <c r="Q33" s="15">
        <f>SUMIF('WASH COAL RECEIPT &amp; GCV DAT (3)'!$A$3:$A$175,'MASTER DATA FILE WASH COAL  (4)'!A33,'WASH COAL RECEIPT &amp; GCV DAT (3)'!$Q$3:$Q$175)</f>
        <v>0</v>
      </c>
      <c r="R33" s="16">
        <f>SUMIF('WASH COAL RECEIPT &amp; GCV DAT (3)'!$A$3:$A$175,'MASTER DATA FILE WASH COAL  (4)'!A33,'WASH COAL RECEIPT &amp; GCV DAT (3)'!$R$3:$R$175)+IF(H33=$J$234,($K$234*K33),0)+IF(H33=$J$235,($K$235*K33),0)</f>
        <v>0</v>
      </c>
      <c r="S33" s="15" t="e">
        <f t="shared" si="5"/>
        <v>#DIV/0!</v>
      </c>
      <c r="T33" s="15">
        <f>SUMIF('WASH COAL RECEIPT &amp; GCV DAT (3)'!$A$3:$A$175,'MASTER DATA FILE WASH COAL  (4)'!A33,'WASH COAL RECEIPT &amp; GCV DAT (3)'!$T$3:$T$175)</f>
        <v>0</v>
      </c>
      <c r="U33" s="15">
        <f t="shared" si="6"/>
        <v>0</v>
      </c>
      <c r="V33" s="15">
        <f>SUMIF('WASH COAL RECEIPT &amp; GCV DAT (3)'!$A$3:$A$175,'MASTER DATA FILE WASH COAL  (4)'!A33,'WASH COAL RECEIPT &amp; GCV DAT (3)'!$V$3:$V$175)</f>
        <v>0</v>
      </c>
      <c r="W33" s="15">
        <f t="shared" si="7"/>
        <v>0</v>
      </c>
      <c r="X33" t="e">
        <f t="shared" si="0"/>
        <v>#DIV/0!</v>
      </c>
    </row>
    <row r="34" spans="1:24" customFormat="1" x14ac:dyDescent="0.3">
      <c r="A34" s="12"/>
      <c r="B34" s="12">
        <f>SUMIF('WASH COAL RECEIPT &amp; GCV DAT (3)'!$A$3:$A$138,A34,'WASH COAL RECEIPT &amp; GCV DAT (3)'!$B$3:$B$138)</f>
        <v>0</v>
      </c>
      <c r="C34" s="13">
        <f>SUMIF('WASH COAL RECEIPT &amp; GCV DAT (3)'!$A$3:$A$175,A34,'WASH COAL RECEIPT &amp; GCV DAT (3)'!$C$3:$C$175)</f>
        <v>0</v>
      </c>
      <c r="D34" s="13">
        <f>IFERROR(VLOOKUP(A34,'WASH COAL RECEIPT &amp; GCV DAT (3)'!A22:V211,4,0),0)</f>
        <v>0</v>
      </c>
      <c r="E34" s="14">
        <f>IFERROR(VLOOKUP(A34,'WASH COAL RECEIPT &amp; GCV DAT (3)'!$A$2:$V$175,5,0),0)</f>
        <v>0</v>
      </c>
      <c r="F34" s="13">
        <f>SUMIF('WASH COAL RECEIPT &amp; GCV DAT (3)'!$A$3:$A$175,'MASTER DATA FILE WASH COAL  (4)'!A34,'WASH COAL RECEIPT &amp; GCV DAT (3)'!$F$3:$F$175)</f>
        <v>0</v>
      </c>
      <c r="G34" s="13">
        <f>IFERROR(VLOOKUP(A34,'WASH COAL RECEIPT &amp; GCV DAT (3)'!$A$2:$V$175,7,0),0)</f>
        <v>0</v>
      </c>
      <c r="H34" s="13">
        <f>IFERROR(VLOOKUP(A34,'WASH COAL RECEIPT &amp; GCV DAT (3)'!$A$2:$V$175,8,0),0)</f>
        <v>0</v>
      </c>
      <c r="I34" s="13">
        <f>IFERROR(VLOOKUP(A34,'WASH COAL RECEIPT &amp; GCV DAT (3)'!$A$2:$V$175,9,0),0)</f>
        <v>0</v>
      </c>
      <c r="J34" s="13">
        <f>IFERROR(VLOOKUP(A34,'WASH COAL RECEIPT &amp; GCV DAT (3)'!$A$2:$V$175,10,0),0)</f>
        <v>0</v>
      </c>
      <c r="K34" s="15">
        <f>SUMIF('WASH COAL RECEIPT &amp; GCV DAT (3)'!$A$3:$A$175,'MASTER DATA FILE WASH COAL  (4)'!A34,'WASH COAL RECEIPT &amp; GCV DAT (3)'!$K$3:$K$175)</f>
        <v>0</v>
      </c>
      <c r="L34" s="15">
        <f>SUMIF('WASH COAL RECEIPT &amp; GCV DAT (3)'!$A$3:$A$175,'MASTER DATA FILE WASH COAL  (4)'!A34,'WASH COAL RECEIPT &amp; GCV DAT (3)'!$L$3:$L$175)</f>
        <v>0</v>
      </c>
      <c r="M34" s="15">
        <f t="shared" si="2"/>
        <v>0</v>
      </c>
      <c r="N34" s="15">
        <f t="shared" si="3"/>
        <v>0</v>
      </c>
      <c r="O34" s="15">
        <f>SUMIF('WASH COAL RECEIPT &amp; GCV DAT (3)'!$A$3:$A$175,'MASTER DATA FILE WASH COAL  (4)'!A34,'WASH COAL RECEIPT &amp; GCV DAT (3)'!$O$3:$O$175)</f>
        <v>0</v>
      </c>
      <c r="P34" s="15">
        <f t="shared" si="4"/>
        <v>0</v>
      </c>
      <c r="Q34" s="15">
        <f>SUMIF('WASH COAL RECEIPT &amp; GCV DAT (3)'!$A$3:$A$175,'MASTER DATA FILE WASH COAL  (4)'!A34,'WASH COAL RECEIPT &amp; GCV DAT (3)'!$Q$3:$Q$175)</f>
        <v>0</v>
      </c>
      <c r="R34" s="16">
        <f>SUMIF('WASH COAL RECEIPT &amp; GCV DAT (3)'!$A$3:$A$175,'MASTER DATA FILE WASH COAL  (4)'!A34,'WASH COAL RECEIPT &amp; GCV DAT (3)'!$R$3:$R$175)+IF(H34=$J$234,($K$234*K34),0)+IF(H34=$J$235,($K$235*K34),0)</f>
        <v>0</v>
      </c>
      <c r="S34" s="15" t="e">
        <f t="shared" si="5"/>
        <v>#DIV/0!</v>
      </c>
      <c r="T34" s="15">
        <f>SUMIF('WASH COAL RECEIPT &amp; GCV DAT (3)'!$A$3:$A$175,'MASTER DATA FILE WASH COAL  (4)'!A34,'WASH COAL RECEIPT &amp; GCV DAT (3)'!$T$3:$T$175)</f>
        <v>0</v>
      </c>
      <c r="U34" s="15">
        <f t="shared" si="6"/>
        <v>0</v>
      </c>
      <c r="V34" s="15">
        <f>SUMIF('WASH COAL RECEIPT &amp; GCV DAT (3)'!$A$3:$A$175,'MASTER DATA FILE WASH COAL  (4)'!A34,'WASH COAL RECEIPT &amp; GCV DAT (3)'!$V$3:$V$175)</f>
        <v>0</v>
      </c>
      <c r="W34" s="15">
        <f t="shared" si="7"/>
        <v>0</v>
      </c>
      <c r="X34" t="e">
        <f t="shared" si="0"/>
        <v>#DIV/0!</v>
      </c>
    </row>
    <row r="35" spans="1:24" customFormat="1" x14ac:dyDescent="0.3">
      <c r="A35" s="12"/>
      <c r="B35" s="12">
        <f>SUMIF('WASH COAL RECEIPT &amp; GCV DAT (3)'!$A$3:$A$138,A35,'WASH COAL RECEIPT &amp; GCV DAT (3)'!$B$3:$B$138)</f>
        <v>0</v>
      </c>
      <c r="C35" s="13">
        <f>SUMIF('WASH COAL RECEIPT &amp; GCV DAT (3)'!$A$3:$A$175,A35,'WASH COAL RECEIPT &amp; GCV DAT (3)'!$C$3:$C$175)</f>
        <v>0</v>
      </c>
      <c r="D35" s="13">
        <f>IFERROR(VLOOKUP(A35,'WASH COAL RECEIPT &amp; GCV DAT (3)'!A23:V212,4,0),0)</f>
        <v>0</v>
      </c>
      <c r="E35" s="14">
        <f>IFERROR(VLOOKUP(A35,'WASH COAL RECEIPT &amp; GCV DAT (3)'!$A$2:$V$175,5,0),0)</f>
        <v>0</v>
      </c>
      <c r="F35" s="13">
        <f>SUMIF('WASH COAL RECEIPT &amp; GCV DAT (3)'!$A$3:$A$175,'MASTER DATA FILE WASH COAL  (4)'!A35,'WASH COAL RECEIPT &amp; GCV DAT (3)'!$F$3:$F$175)</f>
        <v>0</v>
      </c>
      <c r="G35" s="13">
        <f>IFERROR(VLOOKUP(A35,'WASH COAL RECEIPT &amp; GCV DAT (3)'!$A$2:$V$175,7,0),0)</f>
        <v>0</v>
      </c>
      <c r="H35" s="13">
        <f>IFERROR(VLOOKUP(A35,'WASH COAL RECEIPT &amp; GCV DAT (3)'!$A$2:$V$175,8,0),0)</f>
        <v>0</v>
      </c>
      <c r="I35" s="13">
        <f>IFERROR(VLOOKUP(A35,'WASH COAL RECEIPT &amp; GCV DAT (3)'!$A$2:$V$175,9,0),0)</f>
        <v>0</v>
      </c>
      <c r="J35" s="13">
        <f>IFERROR(VLOOKUP(A35,'WASH COAL RECEIPT &amp; GCV DAT (3)'!$A$2:$V$175,10,0),0)</f>
        <v>0</v>
      </c>
      <c r="K35" s="15">
        <f>SUMIF('WASH COAL RECEIPT &amp; GCV DAT (3)'!$A$3:$A$175,'MASTER DATA FILE WASH COAL  (4)'!A35,'WASH COAL RECEIPT &amp; GCV DAT (3)'!$K$3:$K$175)</f>
        <v>0</v>
      </c>
      <c r="L35" s="15">
        <f>SUMIF('WASH COAL RECEIPT &amp; GCV DAT (3)'!$A$3:$A$175,'MASTER DATA FILE WASH COAL  (4)'!A35,'WASH COAL RECEIPT &amp; GCV DAT (3)'!$L$3:$L$175)</f>
        <v>0</v>
      </c>
      <c r="M35" s="15">
        <f t="shared" si="2"/>
        <v>0</v>
      </c>
      <c r="N35" s="15">
        <f t="shared" si="3"/>
        <v>0</v>
      </c>
      <c r="O35" s="15">
        <f>SUMIF('WASH COAL RECEIPT &amp; GCV DAT (3)'!$A$3:$A$175,'MASTER DATA FILE WASH COAL  (4)'!A35,'WASH COAL RECEIPT &amp; GCV DAT (3)'!$O$3:$O$175)</f>
        <v>0</v>
      </c>
      <c r="P35" s="15">
        <f t="shared" si="4"/>
        <v>0</v>
      </c>
      <c r="Q35" s="15">
        <f>SUMIF('WASH COAL RECEIPT &amp; GCV DAT (3)'!$A$3:$A$175,'MASTER DATA FILE WASH COAL  (4)'!A35,'WASH COAL RECEIPT &amp; GCV DAT (3)'!$Q$3:$Q$175)</f>
        <v>0</v>
      </c>
      <c r="R35" s="16">
        <f>SUMIF('WASH COAL RECEIPT &amp; GCV DAT (3)'!$A$3:$A$175,'MASTER DATA FILE WASH COAL  (4)'!A35,'WASH COAL RECEIPT &amp; GCV DAT (3)'!$R$3:$R$175)+IF(H35=$J$234,($K$234*K35),0)+IF(H35=$J$235,($K$235*K35),0)</f>
        <v>0</v>
      </c>
      <c r="S35" s="15" t="e">
        <f t="shared" si="5"/>
        <v>#DIV/0!</v>
      </c>
      <c r="T35" s="15">
        <f>SUMIF('WASH COAL RECEIPT &amp; GCV DAT (3)'!$A$3:$A$175,'MASTER DATA FILE WASH COAL  (4)'!A35,'WASH COAL RECEIPT &amp; GCV DAT (3)'!$T$3:$T$175)</f>
        <v>0</v>
      </c>
      <c r="U35" s="15">
        <f t="shared" si="6"/>
        <v>0</v>
      </c>
      <c r="V35" s="15">
        <f>SUMIF('WASH COAL RECEIPT &amp; GCV DAT (3)'!$A$3:$A$175,'MASTER DATA FILE WASH COAL  (4)'!A35,'WASH COAL RECEIPT &amp; GCV DAT (3)'!$V$3:$V$175)</f>
        <v>0</v>
      </c>
      <c r="W35" s="15">
        <f t="shared" si="7"/>
        <v>0</v>
      </c>
      <c r="X35" t="e">
        <f t="shared" si="0"/>
        <v>#DIV/0!</v>
      </c>
    </row>
    <row r="36" spans="1:24" customFormat="1" x14ac:dyDescent="0.3">
      <c r="A36" s="12"/>
      <c r="B36" s="12">
        <f>SUMIF('WASH COAL RECEIPT &amp; GCV DAT (3)'!$A$3:$A$138,A36,'WASH COAL RECEIPT &amp; GCV DAT (3)'!$B$3:$B$138)</f>
        <v>0</v>
      </c>
      <c r="C36" s="13">
        <f>SUMIF('WASH COAL RECEIPT &amp; GCV DAT (3)'!$A$3:$A$175,A36,'WASH COAL RECEIPT &amp; GCV DAT (3)'!$C$3:$C$175)</f>
        <v>0</v>
      </c>
      <c r="D36" s="13">
        <f>IFERROR(VLOOKUP(A36,'WASH COAL RECEIPT &amp; GCV DAT (3)'!A24:V213,4,0),0)</f>
        <v>0</v>
      </c>
      <c r="E36" s="14">
        <f>IFERROR(VLOOKUP(A36,'WASH COAL RECEIPT &amp; GCV DAT (3)'!$A$2:$V$175,5,0),0)</f>
        <v>0</v>
      </c>
      <c r="F36" s="13">
        <f>SUMIF('WASH COAL RECEIPT &amp; GCV DAT (3)'!$A$3:$A$175,'MASTER DATA FILE WASH COAL  (4)'!A36,'WASH COAL RECEIPT &amp; GCV DAT (3)'!$F$3:$F$175)</f>
        <v>0</v>
      </c>
      <c r="G36" s="13">
        <f>IFERROR(VLOOKUP(A36,'WASH COAL RECEIPT &amp; GCV DAT (3)'!$A$2:$V$175,7,0),0)</f>
        <v>0</v>
      </c>
      <c r="H36" s="13">
        <f>IFERROR(VLOOKUP(A36,'WASH COAL RECEIPT &amp; GCV DAT (3)'!$A$2:$V$175,8,0),0)</f>
        <v>0</v>
      </c>
      <c r="I36" s="13">
        <f>IFERROR(VLOOKUP(A36,'WASH COAL RECEIPT &amp; GCV DAT (3)'!$A$2:$V$175,9,0),0)</f>
        <v>0</v>
      </c>
      <c r="J36" s="13">
        <f>IFERROR(VLOOKUP(A36,'WASH COAL RECEIPT &amp; GCV DAT (3)'!$A$2:$V$175,10,0),0)</f>
        <v>0</v>
      </c>
      <c r="K36" s="15">
        <f>SUMIF('WASH COAL RECEIPT &amp; GCV DAT (3)'!$A$3:$A$175,'MASTER DATA FILE WASH COAL  (4)'!A36,'WASH COAL RECEIPT &amp; GCV DAT (3)'!$K$3:$K$175)</f>
        <v>0</v>
      </c>
      <c r="L36" s="15">
        <f>SUMIF('WASH COAL RECEIPT &amp; GCV DAT (3)'!$A$3:$A$175,'MASTER DATA FILE WASH COAL  (4)'!A36,'WASH COAL RECEIPT &amp; GCV DAT (3)'!$L$3:$L$175)</f>
        <v>0</v>
      </c>
      <c r="M36" s="15">
        <f t="shared" si="2"/>
        <v>0</v>
      </c>
      <c r="N36" s="15">
        <f t="shared" si="3"/>
        <v>0</v>
      </c>
      <c r="O36" s="15">
        <f>SUMIF('WASH COAL RECEIPT &amp; GCV DAT (3)'!$A$3:$A$175,'MASTER DATA FILE WASH COAL  (4)'!A36,'WASH COAL RECEIPT &amp; GCV DAT (3)'!$O$3:$O$175)</f>
        <v>0</v>
      </c>
      <c r="P36" s="15">
        <f t="shared" si="4"/>
        <v>0</v>
      </c>
      <c r="Q36" s="15">
        <f>SUMIF('WASH COAL RECEIPT &amp; GCV DAT (3)'!$A$3:$A$175,'MASTER DATA FILE WASH COAL  (4)'!A36,'WASH COAL RECEIPT &amp; GCV DAT (3)'!$Q$3:$Q$175)</f>
        <v>0</v>
      </c>
      <c r="R36" s="16">
        <f>SUMIF('WASH COAL RECEIPT &amp; GCV DAT (3)'!$A$3:$A$175,'MASTER DATA FILE WASH COAL  (4)'!A36,'WASH COAL RECEIPT &amp; GCV DAT (3)'!$R$3:$R$175)+IF(H36=$J$234,($K$234*K36),0)+IF(H36=$J$235,($K$235*K36),0)</f>
        <v>0</v>
      </c>
      <c r="S36" s="15" t="e">
        <f t="shared" si="5"/>
        <v>#DIV/0!</v>
      </c>
      <c r="T36" s="15">
        <f>SUMIF('WASH COAL RECEIPT &amp; GCV DAT (3)'!$A$3:$A$175,'MASTER DATA FILE WASH COAL  (4)'!A36,'WASH COAL RECEIPT &amp; GCV DAT (3)'!$T$3:$T$175)</f>
        <v>0</v>
      </c>
      <c r="U36" s="15">
        <f t="shared" si="6"/>
        <v>0</v>
      </c>
      <c r="V36" s="15">
        <f>SUMIF('WASH COAL RECEIPT &amp; GCV DAT (3)'!$A$3:$A$175,'MASTER DATA FILE WASH COAL  (4)'!A36,'WASH COAL RECEIPT &amp; GCV DAT (3)'!$V$3:$V$175)</f>
        <v>0</v>
      </c>
      <c r="W36" s="15">
        <f t="shared" si="7"/>
        <v>0</v>
      </c>
      <c r="X36" t="e">
        <f t="shared" si="0"/>
        <v>#DIV/0!</v>
      </c>
    </row>
    <row r="37" spans="1:24" customFormat="1" x14ac:dyDescent="0.3">
      <c r="A37" s="12"/>
      <c r="B37" s="12">
        <f>SUMIF('WASH COAL RECEIPT &amp; GCV DAT (3)'!$A$3:$A$138,A37,'WASH COAL RECEIPT &amp; GCV DAT (3)'!$B$3:$B$138)</f>
        <v>0</v>
      </c>
      <c r="C37" s="13">
        <f>SUMIF('WASH COAL RECEIPT &amp; GCV DAT (3)'!$A$3:$A$175,A37,'WASH COAL RECEIPT &amp; GCV DAT (3)'!$C$3:$C$175)</f>
        <v>0</v>
      </c>
      <c r="D37" s="13">
        <f>IFERROR(VLOOKUP(A37,'WASH COAL RECEIPT &amp; GCV DAT (3)'!A25:V214,4,0),0)</f>
        <v>0</v>
      </c>
      <c r="E37" s="14">
        <f>IFERROR(VLOOKUP(A37,'WASH COAL RECEIPT &amp; GCV DAT (3)'!$A$2:$V$175,5,0),0)</f>
        <v>0</v>
      </c>
      <c r="F37" s="13">
        <f>SUMIF('WASH COAL RECEIPT &amp; GCV DAT (3)'!$A$3:$A$175,'MASTER DATA FILE WASH COAL  (4)'!A37,'WASH COAL RECEIPT &amp; GCV DAT (3)'!$F$3:$F$175)</f>
        <v>0</v>
      </c>
      <c r="G37" s="13">
        <f>IFERROR(VLOOKUP(A37,'WASH COAL RECEIPT &amp; GCV DAT (3)'!$A$2:$V$175,7,0),0)</f>
        <v>0</v>
      </c>
      <c r="H37" s="13">
        <f>IFERROR(VLOOKUP(A37,'WASH COAL RECEIPT &amp; GCV DAT (3)'!$A$2:$V$175,8,0),0)</f>
        <v>0</v>
      </c>
      <c r="I37" s="13">
        <f>IFERROR(VLOOKUP(A37,'WASH COAL RECEIPT &amp; GCV DAT (3)'!$A$2:$V$175,9,0),0)</f>
        <v>0</v>
      </c>
      <c r="J37" s="13">
        <f>IFERROR(VLOOKUP(A37,'WASH COAL RECEIPT &amp; GCV DAT (3)'!$A$2:$V$175,10,0),0)</f>
        <v>0</v>
      </c>
      <c r="K37" s="15">
        <f>SUMIF('WASH COAL RECEIPT &amp; GCV DAT (3)'!$A$3:$A$175,'MASTER DATA FILE WASH COAL  (4)'!A37,'WASH COAL RECEIPT &amp; GCV DAT (3)'!$K$3:$K$175)</f>
        <v>0</v>
      </c>
      <c r="L37" s="15">
        <f>SUMIF('WASH COAL RECEIPT &amp; GCV DAT (3)'!$A$3:$A$175,'MASTER DATA FILE WASH COAL  (4)'!A37,'WASH COAL RECEIPT &amp; GCV DAT (3)'!$L$3:$L$175)</f>
        <v>0</v>
      </c>
      <c r="M37" s="15">
        <f t="shared" si="2"/>
        <v>0</v>
      </c>
      <c r="N37" s="15">
        <f t="shared" si="3"/>
        <v>0</v>
      </c>
      <c r="O37" s="15">
        <f>SUMIF('WASH COAL RECEIPT &amp; GCV DAT (3)'!$A$3:$A$175,'MASTER DATA FILE WASH COAL  (4)'!A37,'WASH COAL RECEIPT &amp; GCV DAT (3)'!$O$3:$O$175)</f>
        <v>0</v>
      </c>
      <c r="P37" s="15">
        <f t="shared" si="4"/>
        <v>0</v>
      </c>
      <c r="Q37" s="15">
        <f>SUMIF('WASH COAL RECEIPT &amp; GCV DAT (3)'!$A$3:$A$175,'MASTER DATA FILE WASH COAL  (4)'!A37,'WASH COAL RECEIPT &amp; GCV DAT (3)'!$Q$3:$Q$175)</f>
        <v>0</v>
      </c>
      <c r="R37" s="16">
        <f>SUMIF('WASH COAL RECEIPT &amp; GCV DAT (3)'!$A$3:$A$175,'MASTER DATA FILE WASH COAL  (4)'!A37,'WASH COAL RECEIPT &amp; GCV DAT (3)'!$R$3:$R$175)+IF(H37=$J$234,($K$234*K37),0)+IF(H37=$J$235,($K$235*K37),0)</f>
        <v>0</v>
      </c>
      <c r="S37" s="15" t="e">
        <f t="shared" si="5"/>
        <v>#DIV/0!</v>
      </c>
      <c r="T37" s="15">
        <f>SUMIF('WASH COAL RECEIPT &amp; GCV DAT (3)'!$A$3:$A$175,'MASTER DATA FILE WASH COAL  (4)'!A37,'WASH COAL RECEIPT &amp; GCV DAT (3)'!$T$3:$T$175)</f>
        <v>0</v>
      </c>
      <c r="U37" s="15">
        <f t="shared" si="6"/>
        <v>0</v>
      </c>
      <c r="V37" s="15">
        <f>SUMIF('WASH COAL RECEIPT &amp; GCV DAT (3)'!$A$3:$A$175,'MASTER DATA FILE WASH COAL  (4)'!A37,'WASH COAL RECEIPT &amp; GCV DAT (3)'!$V$3:$V$175)</f>
        <v>0</v>
      </c>
      <c r="W37" s="15">
        <f t="shared" si="7"/>
        <v>0</v>
      </c>
      <c r="X37" t="e">
        <f t="shared" si="0"/>
        <v>#DIV/0!</v>
      </c>
    </row>
    <row r="38" spans="1:24" customFormat="1" x14ac:dyDescent="0.3">
      <c r="A38" s="12"/>
      <c r="B38" s="12">
        <f>SUMIF('WASH COAL RECEIPT &amp; GCV DAT (3)'!$A$3:$A$138,A38,'WASH COAL RECEIPT &amp; GCV DAT (3)'!$B$3:$B$138)</f>
        <v>0</v>
      </c>
      <c r="C38" s="13">
        <f>SUMIF('WASH COAL RECEIPT &amp; GCV DAT (3)'!$A$3:$A$175,A38,'WASH COAL RECEIPT &amp; GCV DAT (3)'!$C$3:$C$175)</f>
        <v>0</v>
      </c>
      <c r="D38" s="13">
        <f>IFERROR(VLOOKUP(A38,'WASH COAL RECEIPT &amp; GCV DAT (3)'!A26:V215,4,0),0)</f>
        <v>0</v>
      </c>
      <c r="E38" s="14">
        <f>IFERROR(VLOOKUP(A38,'WASH COAL RECEIPT &amp; GCV DAT (3)'!$A$2:$V$175,5,0),0)</f>
        <v>0</v>
      </c>
      <c r="F38" s="13">
        <f>SUMIF('WASH COAL RECEIPT &amp; GCV DAT (3)'!$A$3:$A$175,'MASTER DATA FILE WASH COAL  (4)'!A38,'WASH COAL RECEIPT &amp; GCV DAT (3)'!$F$3:$F$175)</f>
        <v>0</v>
      </c>
      <c r="G38" s="13">
        <f>IFERROR(VLOOKUP(A38,'WASH COAL RECEIPT &amp; GCV DAT (3)'!$A$2:$V$175,7,0),0)</f>
        <v>0</v>
      </c>
      <c r="H38" s="13">
        <f>IFERROR(VLOOKUP(A38,'WASH COAL RECEIPT &amp; GCV DAT (3)'!$A$2:$V$175,8,0),0)</f>
        <v>0</v>
      </c>
      <c r="I38" s="13">
        <f>IFERROR(VLOOKUP(A38,'WASH COAL RECEIPT &amp; GCV DAT (3)'!$A$2:$V$175,9,0),0)</f>
        <v>0</v>
      </c>
      <c r="J38" s="13">
        <f>IFERROR(VLOOKUP(A38,'WASH COAL RECEIPT &amp; GCV DAT (3)'!$A$2:$V$175,10,0),0)</f>
        <v>0</v>
      </c>
      <c r="K38" s="15">
        <f>SUMIF('WASH COAL RECEIPT &amp; GCV DAT (3)'!$A$3:$A$175,'MASTER DATA FILE WASH COAL  (4)'!A38,'WASH COAL RECEIPT &amp; GCV DAT (3)'!$K$3:$K$175)</f>
        <v>0</v>
      </c>
      <c r="L38" s="15">
        <f>SUMIF('WASH COAL RECEIPT &amp; GCV DAT (3)'!$A$3:$A$175,'MASTER DATA FILE WASH COAL  (4)'!A38,'WASH COAL RECEIPT &amp; GCV DAT (3)'!$L$3:$L$175)</f>
        <v>0</v>
      </c>
      <c r="M38" s="15">
        <f t="shared" si="2"/>
        <v>0</v>
      </c>
      <c r="N38" s="15">
        <f t="shared" si="3"/>
        <v>0</v>
      </c>
      <c r="O38" s="15">
        <f>SUMIF('WASH COAL RECEIPT &amp; GCV DAT (3)'!$A$3:$A$175,'MASTER DATA FILE WASH COAL  (4)'!A38,'WASH COAL RECEIPT &amp; GCV DAT (3)'!$O$3:$O$175)</f>
        <v>0</v>
      </c>
      <c r="P38" s="15">
        <f t="shared" si="4"/>
        <v>0</v>
      </c>
      <c r="Q38" s="15">
        <f>SUMIF('WASH COAL RECEIPT &amp; GCV DAT (3)'!$A$3:$A$175,'MASTER DATA FILE WASH COAL  (4)'!A38,'WASH COAL RECEIPT &amp; GCV DAT (3)'!$Q$3:$Q$175)</f>
        <v>0</v>
      </c>
      <c r="R38" s="16">
        <f>SUMIF('WASH COAL RECEIPT &amp; GCV DAT (3)'!$A$3:$A$175,'MASTER DATA FILE WASH COAL  (4)'!A38,'WASH COAL RECEIPT &amp; GCV DAT (3)'!$R$3:$R$175)+IF(H38=$J$234,($K$234*K38),0)+IF(H38=$J$235,($K$235*K38),0)</f>
        <v>0</v>
      </c>
      <c r="S38" s="15" t="e">
        <f t="shared" si="5"/>
        <v>#DIV/0!</v>
      </c>
      <c r="T38" s="15">
        <f>SUMIF('WASH COAL RECEIPT &amp; GCV DAT (3)'!$A$3:$A$175,'MASTER DATA FILE WASH COAL  (4)'!A38,'WASH COAL RECEIPT &amp; GCV DAT (3)'!$T$3:$T$175)</f>
        <v>0</v>
      </c>
      <c r="U38" s="15">
        <f t="shared" si="6"/>
        <v>0</v>
      </c>
      <c r="V38" s="15">
        <f>SUMIF('WASH COAL RECEIPT &amp; GCV DAT (3)'!$A$3:$A$175,'MASTER DATA FILE WASH COAL  (4)'!A38,'WASH COAL RECEIPT &amp; GCV DAT (3)'!$V$3:$V$175)</f>
        <v>0</v>
      </c>
      <c r="W38" s="15">
        <f t="shared" si="7"/>
        <v>0</v>
      </c>
      <c r="X38" t="e">
        <f t="shared" si="0"/>
        <v>#DIV/0!</v>
      </c>
    </row>
    <row r="39" spans="1:24" customFormat="1" x14ac:dyDescent="0.3">
      <c r="A39" s="12"/>
      <c r="B39" s="12">
        <f>SUMIF('WASH COAL RECEIPT &amp; GCV DAT (3)'!$A$3:$A$138,A39,'WASH COAL RECEIPT &amp; GCV DAT (3)'!$B$3:$B$138)</f>
        <v>0</v>
      </c>
      <c r="C39" s="13">
        <f>SUMIF('WASH COAL RECEIPT &amp; GCV DAT (3)'!$A$3:$A$175,A39,'WASH COAL RECEIPT &amp; GCV DAT (3)'!$C$3:$C$175)</f>
        <v>0</v>
      </c>
      <c r="D39" s="13">
        <f>IFERROR(VLOOKUP(A39,'WASH COAL RECEIPT &amp; GCV DAT (3)'!A27:V216,4,0),0)</f>
        <v>0</v>
      </c>
      <c r="E39" s="14">
        <f>IFERROR(VLOOKUP(A39,'WASH COAL RECEIPT &amp; GCV DAT (3)'!$A$2:$V$175,5,0),0)</f>
        <v>0</v>
      </c>
      <c r="F39" s="13">
        <f>SUMIF('WASH COAL RECEIPT &amp; GCV DAT (3)'!$A$3:$A$175,'MASTER DATA FILE WASH COAL  (4)'!A39,'WASH COAL RECEIPT &amp; GCV DAT (3)'!$F$3:$F$175)</f>
        <v>0</v>
      </c>
      <c r="G39" s="13">
        <f>IFERROR(VLOOKUP(A39,'WASH COAL RECEIPT &amp; GCV DAT (3)'!$A$2:$V$175,7,0),0)</f>
        <v>0</v>
      </c>
      <c r="H39" s="13">
        <f>IFERROR(VLOOKUP(A39,'WASH COAL RECEIPT &amp; GCV DAT (3)'!$A$2:$V$175,8,0),0)</f>
        <v>0</v>
      </c>
      <c r="I39" s="13">
        <f>IFERROR(VLOOKUP(A39,'WASH COAL RECEIPT &amp; GCV DAT (3)'!$A$2:$V$175,9,0),0)</f>
        <v>0</v>
      </c>
      <c r="J39" s="13">
        <f>IFERROR(VLOOKUP(A39,'WASH COAL RECEIPT &amp; GCV DAT (3)'!$A$2:$V$175,10,0),0)</f>
        <v>0</v>
      </c>
      <c r="K39" s="15">
        <f>SUMIF('WASH COAL RECEIPT &amp; GCV DAT (3)'!$A$3:$A$175,'MASTER DATA FILE WASH COAL  (4)'!A39,'WASH COAL RECEIPT &amp; GCV DAT (3)'!$K$3:$K$175)</f>
        <v>0</v>
      </c>
      <c r="L39" s="15">
        <f>SUMIF('WASH COAL RECEIPT &amp; GCV DAT (3)'!$A$3:$A$175,'MASTER DATA FILE WASH COAL  (4)'!A39,'WASH COAL RECEIPT &amp; GCV DAT (3)'!$L$3:$L$175)</f>
        <v>0</v>
      </c>
      <c r="M39" s="15">
        <f t="shared" si="2"/>
        <v>0</v>
      </c>
      <c r="N39" s="15">
        <f t="shared" si="3"/>
        <v>0</v>
      </c>
      <c r="O39" s="15">
        <f>SUMIF('WASH COAL RECEIPT &amp; GCV DAT (3)'!$A$3:$A$175,'MASTER DATA FILE WASH COAL  (4)'!A39,'WASH COAL RECEIPT &amp; GCV DAT (3)'!$O$3:$O$175)</f>
        <v>0</v>
      </c>
      <c r="P39" s="15">
        <f t="shared" si="4"/>
        <v>0</v>
      </c>
      <c r="Q39" s="15">
        <f>SUMIF('WASH COAL RECEIPT &amp; GCV DAT (3)'!$A$3:$A$175,'MASTER DATA FILE WASH COAL  (4)'!A39,'WASH COAL RECEIPT &amp; GCV DAT (3)'!$Q$3:$Q$175)</f>
        <v>0</v>
      </c>
      <c r="R39" s="16">
        <f>SUMIF('WASH COAL RECEIPT &amp; GCV DAT (3)'!$A$3:$A$175,'MASTER DATA FILE WASH COAL  (4)'!A39,'WASH COAL RECEIPT &amp; GCV DAT (3)'!$R$3:$R$175)+IF(H39=$J$234,($K$234*K39),0)+IF(H39=$J$235,($K$235*K39),0)</f>
        <v>0</v>
      </c>
      <c r="S39" s="15" t="e">
        <f t="shared" si="5"/>
        <v>#DIV/0!</v>
      </c>
      <c r="T39" s="15">
        <f>SUMIF('WASH COAL RECEIPT &amp; GCV DAT (3)'!$A$3:$A$175,'MASTER DATA FILE WASH COAL  (4)'!A39,'WASH COAL RECEIPT &amp; GCV DAT (3)'!$T$3:$T$175)</f>
        <v>0</v>
      </c>
      <c r="U39" s="15">
        <f t="shared" si="6"/>
        <v>0</v>
      </c>
      <c r="V39" s="15">
        <f>SUMIF('WASH COAL RECEIPT &amp; GCV DAT (3)'!$A$3:$A$175,'MASTER DATA FILE WASH COAL  (4)'!A39,'WASH COAL RECEIPT &amp; GCV DAT (3)'!$V$3:$V$175)</f>
        <v>0</v>
      </c>
      <c r="W39" s="15">
        <f t="shared" si="7"/>
        <v>0</v>
      </c>
      <c r="X39" t="e">
        <f t="shared" si="0"/>
        <v>#DIV/0!</v>
      </c>
    </row>
    <row r="40" spans="1:24" customFormat="1" x14ac:dyDescent="0.3">
      <c r="A40" s="12"/>
      <c r="B40" s="12">
        <f>SUMIF('WASH COAL RECEIPT &amp; GCV DAT (3)'!$A$3:$A$138,A40,'WASH COAL RECEIPT &amp; GCV DAT (3)'!$B$3:$B$138)</f>
        <v>0</v>
      </c>
      <c r="C40" s="13">
        <f>SUMIF('WASH COAL RECEIPT &amp; GCV DAT (3)'!$A$3:$A$175,A40,'WASH COAL RECEIPT &amp; GCV DAT (3)'!$C$3:$C$175)</f>
        <v>0</v>
      </c>
      <c r="D40" s="13">
        <f>IFERROR(VLOOKUP(A40,'WASH COAL RECEIPT &amp; GCV DAT (3)'!A28:V217,4,0),0)</f>
        <v>0</v>
      </c>
      <c r="E40" s="14">
        <f>IFERROR(VLOOKUP(A40,'WASH COAL RECEIPT &amp; GCV DAT (3)'!$A$2:$V$175,5,0),0)</f>
        <v>0</v>
      </c>
      <c r="F40" s="13">
        <f>SUMIF('WASH COAL RECEIPT &amp; GCV DAT (3)'!$A$3:$A$175,'MASTER DATA FILE WASH COAL  (4)'!A40,'WASH COAL RECEIPT &amp; GCV DAT (3)'!$F$3:$F$175)</f>
        <v>0</v>
      </c>
      <c r="G40" s="13">
        <f>IFERROR(VLOOKUP(A40,'WASH COAL RECEIPT &amp; GCV DAT (3)'!$A$2:$V$175,7,0),0)</f>
        <v>0</v>
      </c>
      <c r="H40" s="13">
        <f>IFERROR(VLOOKUP(A40,'WASH COAL RECEIPT &amp; GCV DAT (3)'!$A$2:$V$175,8,0),0)</f>
        <v>0</v>
      </c>
      <c r="I40" s="13">
        <f>IFERROR(VLOOKUP(A40,'WASH COAL RECEIPT &amp; GCV DAT (3)'!$A$2:$V$175,9,0),0)</f>
        <v>0</v>
      </c>
      <c r="J40" s="13">
        <f>IFERROR(VLOOKUP(A40,'WASH COAL RECEIPT &amp; GCV DAT (3)'!$A$2:$V$175,10,0),0)</f>
        <v>0</v>
      </c>
      <c r="K40" s="15">
        <f>SUMIF('WASH COAL RECEIPT &amp; GCV DAT (3)'!$A$3:$A$175,'MASTER DATA FILE WASH COAL  (4)'!A40,'WASH COAL RECEIPT &amp; GCV DAT (3)'!$K$3:$K$175)</f>
        <v>0</v>
      </c>
      <c r="L40" s="15">
        <f>SUMIF('WASH COAL RECEIPT &amp; GCV DAT (3)'!$A$3:$A$175,'MASTER DATA FILE WASH COAL  (4)'!A40,'WASH COAL RECEIPT &amp; GCV DAT (3)'!$L$3:$L$175)</f>
        <v>0</v>
      </c>
      <c r="M40" s="15">
        <f t="shared" si="2"/>
        <v>0</v>
      </c>
      <c r="N40" s="15">
        <f t="shared" si="3"/>
        <v>0</v>
      </c>
      <c r="O40" s="15">
        <f>SUMIF('WASH COAL RECEIPT &amp; GCV DAT (3)'!$A$3:$A$175,'MASTER DATA FILE WASH COAL  (4)'!A40,'WASH COAL RECEIPT &amp; GCV DAT (3)'!$O$3:$O$175)</f>
        <v>0</v>
      </c>
      <c r="P40" s="15">
        <f t="shared" si="4"/>
        <v>0</v>
      </c>
      <c r="Q40" s="15">
        <f>SUMIF('WASH COAL RECEIPT &amp; GCV DAT (3)'!$A$3:$A$175,'MASTER DATA FILE WASH COAL  (4)'!A40,'WASH COAL RECEIPT &amp; GCV DAT (3)'!$Q$3:$Q$175)</f>
        <v>0</v>
      </c>
      <c r="R40" s="16">
        <f>SUMIF('WASH COAL RECEIPT &amp; GCV DAT (3)'!$A$3:$A$175,'MASTER DATA FILE WASH COAL  (4)'!A40,'WASH COAL RECEIPT &amp; GCV DAT (3)'!$R$3:$R$175)+IF(H40=$J$234,($K$234*K40),0)+IF(H40=$J$235,($K$235*K40),0)</f>
        <v>0</v>
      </c>
      <c r="S40" s="15" t="e">
        <f t="shared" si="5"/>
        <v>#DIV/0!</v>
      </c>
      <c r="T40" s="15">
        <f>SUMIF('WASH COAL RECEIPT &amp; GCV DAT (3)'!$A$3:$A$175,'MASTER DATA FILE WASH COAL  (4)'!A40,'WASH COAL RECEIPT &amp; GCV DAT (3)'!$T$3:$T$175)</f>
        <v>0</v>
      </c>
      <c r="U40" s="15">
        <f t="shared" si="6"/>
        <v>0</v>
      </c>
      <c r="V40" s="15">
        <f>SUMIF('WASH COAL RECEIPT &amp; GCV DAT (3)'!$A$3:$A$175,'MASTER DATA FILE WASH COAL  (4)'!A40,'WASH COAL RECEIPT &amp; GCV DAT (3)'!$V$3:$V$175)</f>
        <v>0</v>
      </c>
      <c r="W40" s="15">
        <f t="shared" si="7"/>
        <v>0</v>
      </c>
      <c r="X40" t="e">
        <f t="shared" si="0"/>
        <v>#DIV/0!</v>
      </c>
    </row>
    <row r="41" spans="1:24" customFormat="1" x14ac:dyDescent="0.3">
      <c r="A41" s="12"/>
      <c r="B41" s="12">
        <f>SUMIF('WASH COAL RECEIPT &amp; GCV DAT (3)'!$A$3:$A$138,A41,'WASH COAL RECEIPT &amp; GCV DAT (3)'!$B$3:$B$138)</f>
        <v>0</v>
      </c>
      <c r="C41" s="13">
        <f>SUMIF('WASH COAL RECEIPT &amp; GCV DAT (3)'!$A$3:$A$175,A41,'WASH COAL RECEIPT &amp; GCV DAT (3)'!$C$3:$C$175)</f>
        <v>0</v>
      </c>
      <c r="D41" s="13">
        <f>IFERROR(VLOOKUP(A41,'WASH COAL RECEIPT &amp; GCV DAT (3)'!A29:V218,4,0),0)</f>
        <v>0</v>
      </c>
      <c r="E41" s="14">
        <f>IFERROR(VLOOKUP(A41,'WASH COAL RECEIPT &amp; GCV DAT (3)'!$A$2:$V$175,5,0),0)</f>
        <v>0</v>
      </c>
      <c r="F41" s="13">
        <f>SUMIF('WASH COAL RECEIPT &amp; GCV DAT (3)'!$A$3:$A$175,'MASTER DATA FILE WASH COAL  (4)'!A41,'WASH COAL RECEIPT &amp; GCV DAT (3)'!$F$3:$F$175)</f>
        <v>0</v>
      </c>
      <c r="G41" s="13">
        <f>IFERROR(VLOOKUP(A41,'WASH COAL RECEIPT &amp; GCV DAT (3)'!$A$2:$V$175,7,0),0)</f>
        <v>0</v>
      </c>
      <c r="H41" s="13">
        <f>IFERROR(VLOOKUP(A41,'WASH COAL RECEIPT &amp; GCV DAT (3)'!$A$2:$V$175,8,0),0)</f>
        <v>0</v>
      </c>
      <c r="I41" s="13">
        <f>IFERROR(VLOOKUP(A41,'WASH COAL RECEIPT &amp; GCV DAT (3)'!$A$2:$V$175,9,0),0)</f>
        <v>0</v>
      </c>
      <c r="J41" s="13">
        <f>IFERROR(VLOOKUP(A41,'WASH COAL RECEIPT &amp; GCV DAT (3)'!$A$2:$V$175,10,0),0)</f>
        <v>0</v>
      </c>
      <c r="K41" s="15">
        <f>SUMIF('WASH COAL RECEIPT &amp; GCV DAT (3)'!$A$3:$A$175,'MASTER DATA FILE WASH COAL  (4)'!A41,'WASH COAL RECEIPT &amp; GCV DAT (3)'!$K$3:$K$175)</f>
        <v>0</v>
      </c>
      <c r="L41" s="15">
        <f>SUMIF('WASH COAL RECEIPT &amp; GCV DAT (3)'!$A$3:$A$175,'MASTER DATA FILE WASH COAL  (4)'!A41,'WASH COAL RECEIPT &amp; GCV DAT (3)'!$L$3:$L$175)</f>
        <v>0</v>
      </c>
      <c r="M41" s="15">
        <f t="shared" si="2"/>
        <v>0</v>
      </c>
      <c r="N41" s="15">
        <f t="shared" si="3"/>
        <v>0</v>
      </c>
      <c r="O41" s="15">
        <f>SUMIF('WASH COAL RECEIPT &amp; GCV DAT (3)'!$A$3:$A$175,'MASTER DATA FILE WASH COAL  (4)'!A41,'WASH COAL RECEIPT &amp; GCV DAT (3)'!$O$3:$O$175)</f>
        <v>0</v>
      </c>
      <c r="P41" s="15">
        <f t="shared" si="4"/>
        <v>0</v>
      </c>
      <c r="Q41" s="15">
        <f>SUMIF('WASH COAL RECEIPT &amp; GCV DAT (3)'!$A$3:$A$175,'MASTER DATA FILE WASH COAL  (4)'!A41,'WASH COAL RECEIPT &amp; GCV DAT (3)'!$Q$3:$Q$175)</f>
        <v>0</v>
      </c>
      <c r="R41" s="16">
        <f>SUMIF('WASH COAL RECEIPT &amp; GCV DAT (3)'!$A$3:$A$175,'MASTER DATA FILE WASH COAL  (4)'!A41,'WASH COAL RECEIPT &amp; GCV DAT (3)'!$R$3:$R$175)+IF(H41=$J$234,($K$234*K41),0)+IF(H41=$J$235,($K$235*K41),0)</f>
        <v>0</v>
      </c>
      <c r="S41" s="15" t="e">
        <f t="shared" si="5"/>
        <v>#DIV/0!</v>
      </c>
      <c r="T41" s="15">
        <f>SUMIF('WASH COAL RECEIPT &amp; GCV DAT (3)'!$A$3:$A$175,'MASTER DATA FILE WASH COAL  (4)'!A41,'WASH COAL RECEIPT &amp; GCV DAT (3)'!$T$3:$T$175)</f>
        <v>0</v>
      </c>
      <c r="U41" s="15">
        <f t="shared" si="6"/>
        <v>0</v>
      </c>
      <c r="V41" s="15">
        <f>SUMIF('WASH COAL RECEIPT &amp; GCV DAT (3)'!$A$3:$A$175,'MASTER DATA FILE WASH COAL  (4)'!A41,'WASH COAL RECEIPT &amp; GCV DAT (3)'!$V$3:$V$175)</f>
        <v>0</v>
      </c>
      <c r="W41" s="15">
        <f t="shared" si="7"/>
        <v>0</v>
      </c>
      <c r="X41" t="e">
        <f t="shared" si="0"/>
        <v>#DIV/0!</v>
      </c>
    </row>
    <row r="42" spans="1:24" customFormat="1" x14ac:dyDescent="0.3">
      <c r="A42" s="12"/>
      <c r="B42" s="12">
        <f>SUMIF('WASH COAL RECEIPT &amp; GCV DAT (3)'!$A$3:$A$138,A42,'WASH COAL RECEIPT &amp; GCV DAT (3)'!$B$3:$B$138)</f>
        <v>0</v>
      </c>
      <c r="C42" s="13">
        <f>SUMIF('WASH COAL RECEIPT &amp; GCV DAT (3)'!$A$3:$A$175,A42,'WASH COAL RECEIPT &amp; GCV DAT (3)'!$C$3:$C$175)</f>
        <v>0</v>
      </c>
      <c r="D42" s="13">
        <f>IFERROR(VLOOKUP(A42,'WASH COAL RECEIPT &amp; GCV DAT (3)'!A30:V219,4,0),0)</f>
        <v>0</v>
      </c>
      <c r="E42" s="14">
        <f>IFERROR(VLOOKUP(A42,'WASH COAL RECEIPT &amp; GCV DAT (3)'!$A$2:$V$175,5,0),0)</f>
        <v>0</v>
      </c>
      <c r="F42" s="13">
        <f>SUMIF('WASH COAL RECEIPT &amp; GCV DAT (3)'!$A$3:$A$175,'MASTER DATA FILE WASH COAL  (4)'!A42,'WASH COAL RECEIPT &amp; GCV DAT (3)'!$F$3:$F$175)</f>
        <v>0</v>
      </c>
      <c r="G42" s="13">
        <f>IFERROR(VLOOKUP(A42,'WASH COAL RECEIPT &amp; GCV DAT (3)'!$A$2:$V$175,7,0),0)</f>
        <v>0</v>
      </c>
      <c r="H42" s="13">
        <f>IFERROR(VLOOKUP(A42,'WASH COAL RECEIPT &amp; GCV DAT (3)'!$A$2:$V$175,8,0),0)</f>
        <v>0</v>
      </c>
      <c r="I42" s="13">
        <f>IFERROR(VLOOKUP(A42,'WASH COAL RECEIPT &amp; GCV DAT (3)'!$A$2:$V$175,9,0),0)</f>
        <v>0</v>
      </c>
      <c r="J42" s="13">
        <f>IFERROR(VLOOKUP(A42,'WASH COAL RECEIPT &amp; GCV DAT (3)'!$A$2:$V$175,10,0),0)</f>
        <v>0</v>
      </c>
      <c r="K42" s="15">
        <f>SUMIF('WASH COAL RECEIPT &amp; GCV DAT (3)'!$A$3:$A$175,'MASTER DATA FILE WASH COAL  (4)'!A42,'WASH COAL RECEIPT &amp; GCV DAT (3)'!$K$3:$K$175)</f>
        <v>0</v>
      </c>
      <c r="L42" s="15">
        <f>SUMIF('WASH COAL RECEIPT &amp; GCV DAT (3)'!$A$3:$A$175,'MASTER DATA FILE WASH COAL  (4)'!A42,'WASH COAL RECEIPT &amp; GCV DAT (3)'!$L$3:$L$175)</f>
        <v>0</v>
      </c>
      <c r="M42" s="15">
        <f t="shared" si="2"/>
        <v>0</v>
      </c>
      <c r="N42" s="15">
        <f t="shared" si="3"/>
        <v>0</v>
      </c>
      <c r="O42" s="15">
        <f>SUMIF('WASH COAL RECEIPT &amp; GCV DAT (3)'!$A$3:$A$175,'MASTER DATA FILE WASH COAL  (4)'!A42,'WASH COAL RECEIPT &amp; GCV DAT (3)'!$O$3:$O$175)</f>
        <v>0</v>
      </c>
      <c r="P42" s="15">
        <f t="shared" si="4"/>
        <v>0</v>
      </c>
      <c r="Q42" s="15">
        <f>SUMIF('WASH COAL RECEIPT &amp; GCV DAT (3)'!$A$3:$A$175,'MASTER DATA FILE WASH COAL  (4)'!A42,'WASH COAL RECEIPT &amp; GCV DAT (3)'!$Q$3:$Q$175)</f>
        <v>0</v>
      </c>
      <c r="R42" s="16">
        <f>SUMIF('WASH COAL RECEIPT &amp; GCV DAT (3)'!$A$3:$A$175,'MASTER DATA FILE WASH COAL  (4)'!A42,'WASH COAL RECEIPT &amp; GCV DAT (3)'!$R$3:$R$175)+IF(H42=$J$234,($K$234*K42),0)+IF(H42=$J$235,($K$235*K42),0)</f>
        <v>0</v>
      </c>
      <c r="S42" s="15" t="e">
        <f t="shared" si="5"/>
        <v>#DIV/0!</v>
      </c>
      <c r="T42" s="15">
        <f>SUMIF('WASH COAL RECEIPT &amp; GCV DAT (3)'!$A$3:$A$175,'MASTER DATA FILE WASH COAL  (4)'!A42,'WASH COAL RECEIPT &amp; GCV DAT (3)'!$T$3:$T$175)</f>
        <v>0</v>
      </c>
      <c r="U42" s="15">
        <f t="shared" si="6"/>
        <v>0</v>
      </c>
      <c r="V42" s="15">
        <f>SUMIF('WASH COAL RECEIPT &amp; GCV DAT (3)'!$A$3:$A$175,'MASTER DATA FILE WASH COAL  (4)'!A42,'WASH COAL RECEIPT &amp; GCV DAT (3)'!$V$3:$V$175)</f>
        <v>0</v>
      </c>
      <c r="W42" s="15">
        <f t="shared" si="7"/>
        <v>0</v>
      </c>
      <c r="X42" t="e">
        <f t="shared" si="0"/>
        <v>#DIV/0!</v>
      </c>
    </row>
    <row r="43" spans="1:24" customFormat="1" x14ac:dyDescent="0.3">
      <c r="A43" s="12"/>
      <c r="B43" s="12">
        <f>SUMIF('WASH COAL RECEIPT &amp; GCV DAT (3)'!$A$3:$A$138,A43,'WASH COAL RECEIPT &amp; GCV DAT (3)'!$B$3:$B$138)</f>
        <v>0</v>
      </c>
      <c r="C43" s="13">
        <f>SUMIF('WASH COAL RECEIPT &amp; GCV DAT (3)'!$A$3:$A$175,A43,'WASH COAL RECEIPT &amp; GCV DAT (3)'!$C$3:$C$175)</f>
        <v>0</v>
      </c>
      <c r="D43" s="13">
        <f>IFERROR(VLOOKUP(A43,'WASH COAL RECEIPT &amp; GCV DAT (3)'!A31:V220,4,0),0)</f>
        <v>0</v>
      </c>
      <c r="E43" s="14">
        <f>IFERROR(VLOOKUP(A43,'WASH COAL RECEIPT &amp; GCV DAT (3)'!$A$2:$V$175,5,0),0)</f>
        <v>0</v>
      </c>
      <c r="F43" s="13">
        <f>SUMIF('WASH COAL RECEIPT &amp; GCV DAT (3)'!$A$3:$A$175,'MASTER DATA FILE WASH COAL  (4)'!A43,'WASH COAL RECEIPT &amp; GCV DAT (3)'!$F$3:$F$175)</f>
        <v>0</v>
      </c>
      <c r="G43" s="13">
        <f>IFERROR(VLOOKUP(A43,'WASH COAL RECEIPT &amp; GCV DAT (3)'!$A$2:$V$175,7,0),0)</f>
        <v>0</v>
      </c>
      <c r="H43" s="13">
        <f>IFERROR(VLOOKUP(A43,'WASH COAL RECEIPT &amp; GCV DAT (3)'!$A$2:$V$175,8,0),0)</f>
        <v>0</v>
      </c>
      <c r="I43" s="13">
        <f>IFERROR(VLOOKUP(A43,'WASH COAL RECEIPT &amp; GCV DAT (3)'!$A$2:$V$175,9,0),0)</f>
        <v>0</v>
      </c>
      <c r="J43" s="13">
        <f>IFERROR(VLOOKUP(A43,'WASH COAL RECEIPT &amp; GCV DAT (3)'!$A$2:$V$175,10,0),0)</f>
        <v>0</v>
      </c>
      <c r="K43" s="15">
        <f>SUMIF('WASH COAL RECEIPT &amp; GCV DAT (3)'!$A$3:$A$175,'MASTER DATA FILE WASH COAL  (4)'!A43,'WASH COAL RECEIPT &amp; GCV DAT (3)'!$K$3:$K$175)</f>
        <v>0</v>
      </c>
      <c r="L43" s="15">
        <f>SUMIF('WASH COAL RECEIPT &amp; GCV DAT (3)'!$A$3:$A$175,'MASTER DATA FILE WASH COAL  (4)'!A43,'WASH COAL RECEIPT &amp; GCV DAT (3)'!$L$3:$L$175)</f>
        <v>0</v>
      </c>
      <c r="M43" s="15">
        <f t="shared" si="2"/>
        <v>0</v>
      </c>
      <c r="N43" s="15">
        <f t="shared" si="3"/>
        <v>0</v>
      </c>
      <c r="O43" s="15">
        <f>SUMIF('WASH COAL RECEIPT &amp; GCV DAT (3)'!$A$3:$A$175,'MASTER DATA FILE WASH COAL  (4)'!A43,'WASH COAL RECEIPT &amp; GCV DAT (3)'!$O$3:$O$175)</f>
        <v>0</v>
      </c>
      <c r="P43" s="15">
        <f t="shared" si="4"/>
        <v>0</v>
      </c>
      <c r="Q43" s="15">
        <f>SUMIF('WASH COAL RECEIPT &amp; GCV DAT (3)'!$A$3:$A$175,'MASTER DATA FILE WASH COAL  (4)'!A43,'WASH COAL RECEIPT &amp; GCV DAT (3)'!$Q$3:$Q$175)</f>
        <v>0</v>
      </c>
      <c r="R43" s="16">
        <f>SUMIF('WASH COAL RECEIPT &amp; GCV DAT (3)'!$A$3:$A$175,'MASTER DATA FILE WASH COAL  (4)'!A43,'WASH COAL RECEIPT &amp; GCV DAT (3)'!$R$3:$R$175)+IF(H43=$J$234,($K$234*K43),0)+IF(H43=$J$235,($K$235*K43),0)</f>
        <v>0</v>
      </c>
      <c r="S43" s="15" t="e">
        <f t="shared" si="5"/>
        <v>#DIV/0!</v>
      </c>
      <c r="T43" s="15">
        <f>SUMIF('WASH COAL RECEIPT &amp; GCV DAT (3)'!$A$3:$A$175,'MASTER DATA FILE WASH COAL  (4)'!A43,'WASH COAL RECEIPT &amp; GCV DAT (3)'!$T$3:$T$175)</f>
        <v>0</v>
      </c>
      <c r="U43" s="15">
        <f t="shared" si="6"/>
        <v>0</v>
      </c>
      <c r="V43" s="15">
        <f>SUMIF('WASH COAL RECEIPT &amp; GCV DAT (3)'!$A$3:$A$175,'MASTER DATA FILE WASH COAL  (4)'!A43,'WASH COAL RECEIPT &amp; GCV DAT (3)'!$V$3:$V$175)</f>
        <v>0</v>
      </c>
      <c r="W43" s="15">
        <f t="shared" si="7"/>
        <v>0</v>
      </c>
      <c r="X43" t="e">
        <f t="shared" si="0"/>
        <v>#DIV/0!</v>
      </c>
    </row>
    <row r="44" spans="1:24" customFormat="1" x14ac:dyDescent="0.3">
      <c r="A44" s="12"/>
      <c r="B44" s="12">
        <f>SUMIF('WASH COAL RECEIPT &amp; GCV DAT (3)'!$A$3:$A$138,A44,'WASH COAL RECEIPT &amp; GCV DAT (3)'!$B$3:$B$138)</f>
        <v>0</v>
      </c>
      <c r="C44" s="13">
        <f>SUMIF('WASH COAL RECEIPT &amp; GCV DAT (3)'!$A$3:$A$175,A44,'WASH COAL RECEIPT &amp; GCV DAT (3)'!$C$3:$C$175)</f>
        <v>0</v>
      </c>
      <c r="D44" s="13">
        <f>IFERROR(VLOOKUP(A44,'WASH COAL RECEIPT &amp; GCV DAT (3)'!A32:V221,4,0),0)</f>
        <v>0</v>
      </c>
      <c r="E44" s="14">
        <f>IFERROR(VLOOKUP(A44,'WASH COAL RECEIPT &amp; GCV DAT (3)'!$A$2:$V$175,5,0),0)</f>
        <v>0</v>
      </c>
      <c r="F44" s="13">
        <f>SUMIF('WASH COAL RECEIPT &amp; GCV DAT (3)'!$A$3:$A$175,'MASTER DATA FILE WASH COAL  (4)'!A44,'WASH COAL RECEIPT &amp; GCV DAT (3)'!$F$3:$F$175)</f>
        <v>0</v>
      </c>
      <c r="G44" s="13">
        <f>IFERROR(VLOOKUP(A44,'WASH COAL RECEIPT &amp; GCV DAT (3)'!$A$2:$V$175,7,0),0)</f>
        <v>0</v>
      </c>
      <c r="H44" s="13">
        <f>IFERROR(VLOOKUP(A44,'WASH COAL RECEIPT &amp; GCV DAT (3)'!$A$2:$V$175,8,0),0)</f>
        <v>0</v>
      </c>
      <c r="I44" s="13">
        <f>IFERROR(VLOOKUP(A44,'WASH COAL RECEIPT &amp; GCV DAT (3)'!$A$2:$V$175,9,0),0)</f>
        <v>0</v>
      </c>
      <c r="J44" s="13">
        <f>IFERROR(VLOOKUP(A44,'WASH COAL RECEIPT &amp; GCV DAT (3)'!$A$2:$V$175,10,0),0)</f>
        <v>0</v>
      </c>
      <c r="K44" s="15">
        <f>SUMIF('WASH COAL RECEIPT &amp; GCV DAT (3)'!$A$3:$A$175,'MASTER DATA FILE WASH COAL  (4)'!A44,'WASH COAL RECEIPT &amp; GCV DAT (3)'!$K$3:$K$175)</f>
        <v>0</v>
      </c>
      <c r="L44" s="15">
        <f>SUMIF('WASH COAL RECEIPT &amp; GCV DAT (3)'!$A$3:$A$175,'MASTER DATA FILE WASH COAL  (4)'!A44,'WASH COAL RECEIPT &amp; GCV DAT (3)'!$L$3:$L$175)</f>
        <v>0</v>
      </c>
      <c r="M44" s="15">
        <f t="shared" si="2"/>
        <v>0</v>
      </c>
      <c r="N44" s="15">
        <f t="shared" si="3"/>
        <v>0</v>
      </c>
      <c r="O44" s="15">
        <f>SUMIF('WASH COAL RECEIPT &amp; GCV DAT (3)'!$A$3:$A$175,'MASTER DATA FILE WASH COAL  (4)'!A44,'WASH COAL RECEIPT &amp; GCV DAT (3)'!$O$3:$O$175)</f>
        <v>0</v>
      </c>
      <c r="P44" s="15">
        <f t="shared" si="4"/>
        <v>0</v>
      </c>
      <c r="Q44" s="15">
        <f>SUMIF('WASH COAL RECEIPT &amp; GCV DAT (3)'!$A$3:$A$175,'MASTER DATA FILE WASH COAL  (4)'!A44,'WASH COAL RECEIPT &amp; GCV DAT (3)'!$Q$3:$Q$175)</f>
        <v>0</v>
      </c>
      <c r="R44" s="16">
        <f>SUMIF('WASH COAL RECEIPT &amp; GCV DAT (3)'!$A$3:$A$175,'MASTER DATA FILE WASH COAL  (4)'!A44,'WASH COAL RECEIPT &amp; GCV DAT (3)'!$R$3:$R$175)+IF(H44=$J$234,($K$234*K44),0)+IF(H44=$J$235,($K$235*K44),0)</f>
        <v>0</v>
      </c>
      <c r="S44" s="15" t="e">
        <f t="shared" si="5"/>
        <v>#DIV/0!</v>
      </c>
      <c r="T44" s="15">
        <f>SUMIF('WASH COAL RECEIPT &amp; GCV DAT (3)'!$A$3:$A$175,'MASTER DATA FILE WASH COAL  (4)'!A44,'WASH COAL RECEIPT &amp; GCV DAT (3)'!$T$3:$T$175)</f>
        <v>0</v>
      </c>
      <c r="U44" s="15">
        <f t="shared" si="6"/>
        <v>0</v>
      </c>
      <c r="V44" s="15">
        <f>SUMIF('WASH COAL RECEIPT &amp; GCV DAT (3)'!$A$3:$A$175,'MASTER DATA FILE WASH COAL  (4)'!A44,'WASH COAL RECEIPT &amp; GCV DAT (3)'!$V$3:$V$175)</f>
        <v>0</v>
      </c>
      <c r="W44" s="15">
        <f t="shared" si="7"/>
        <v>0</v>
      </c>
      <c r="X44" t="e">
        <f t="shared" si="0"/>
        <v>#DIV/0!</v>
      </c>
    </row>
    <row r="45" spans="1:24" customFormat="1" x14ac:dyDescent="0.3">
      <c r="A45" s="12"/>
      <c r="B45" s="12">
        <f>SUMIF('WASH COAL RECEIPT &amp; GCV DAT (3)'!$A$3:$A$138,A45,'WASH COAL RECEIPT &amp; GCV DAT (3)'!$B$3:$B$138)</f>
        <v>0</v>
      </c>
      <c r="C45" s="13">
        <f>SUMIF('WASH COAL RECEIPT &amp; GCV DAT (3)'!$A$3:$A$175,A45,'WASH COAL RECEIPT &amp; GCV DAT (3)'!$C$3:$C$175)</f>
        <v>0</v>
      </c>
      <c r="D45" s="13">
        <f>IFERROR(VLOOKUP(A45,'WASH COAL RECEIPT &amp; GCV DAT (3)'!A33:V222,4,0),0)</f>
        <v>0</v>
      </c>
      <c r="E45" s="14">
        <f>IFERROR(VLOOKUP(A45,'WASH COAL RECEIPT &amp; GCV DAT (3)'!$A$2:$V$175,5,0),0)</f>
        <v>0</v>
      </c>
      <c r="F45" s="13">
        <f>SUMIF('WASH COAL RECEIPT &amp; GCV DAT (3)'!$A$3:$A$175,'MASTER DATA FILE WASH COAL  (4)'!A45,'WASH COAL RECEIPT &amp; GCV DAT (3)'!$F$3:$F$175)</f>
        <v>0</v>
      </c>
      <c r="G45" s="13">
        <f>IFERROR(VLOOKUP(A45,'WASH COAL RECEIPT &amp; GCV DAT (3)'!$A$2:$V$175,7,0),0)</f>
        <v>0</v>
      </c>
      <c r="H45" s="13">
        <f>IFERROR(VLOOKUP(A45,'WASH COAL RECEIPT &amp; GCV DAT (3)'!$A$2:$V$175,8,0),0)</f>
        <v>0</v>
      </c>
      <c r="I45" s="13">
        <f>IFERROR(VLOOKUP(A45,'WASH COAL RECEIPT &amp; GCV DAT (3)'!$A$2:$V$175,9,0),0)</f>
        <v>0</v>
      </c>
      <c r="J45" s="13">
        <f>IFERROR(VLOOKUP(A45,'WASH COAL RECEIPT &amp; GCV DAT (3)'!$A$2:$V$175,10,0),0)</f>
        <v>0</v>
      </c>
      <c r="K45" s="15">
        <f>SUMIF('WASH COAL RECEIPT &amp; GCV DAT (3)'!$A$3:$A$175,'MASTER DATA FILE WASH COAL  (4)'!A45,'WASH COAL RECEIPT &amp; GCV DAT (3)'!$K$3:$K$175)</f>
        <v>0</v>
      </c>
      <c r="L45" s="15">
        <f>SUMIF('WASH COAL RECEIPT &amp; GCV DAT (3)'!$A$3:$A$175,'MASTER DATA FILE WASH COAL  (4)'!A45,'WASH COAL RECEIPT &amp; GCV DAT (3)'!$L$3:$L$175)</f>
        <v>0</v>
      </c>
      <c r="M45" s="15">
        <f t="shared" si="2"/>
        <v>0</v>
      </c>
      <c r="N45" s="15">
        <f t="shared" si="3"/>
        <v>0</v>
      </c>
      <c r="O45" s="15">
        <f>SUMIF('WASH COAL RECEIPT &amp; GCV DAT (3)'!$A$3:$A$175,'MASTER DATA FILE WASH COAL  (4)'!A45,'WASH COAL RECEIPT &amp; GCV DAT (3)'!$O$3:$O$175)</f>
        <v>0</v>
      </c>
      <c r="P45" s="15">
        <f t="shared" si="4"/>
        <v>0</v>
      </c>
      <c r="Q45" s="15">
        <f>SUMIF('WASH COAL RECEIPT &amp; GCV DAT (3)'!$A$3:$A$175,'MASTER DATA FILE WASH COAL  (4)'!A45,'WASH COAL RECEIPT &amp; GCV DAT (3)'!$Q$3:$Q$175)</f>
        <v>0</v>
      </c>
      <c r="R45" s="16">
        <f>SUMIF('WASH COAL RECEIPT &amp; GCV DAT (3)'!$A$3:$A$175,'MASTER DATA FILE WASH COAL  (4)'!A45,'WASH COAL RECEIPT &amp; GCV DAT (3)'!$R$3:$R$175)+IF(H45=$J$234,($K$234*K45),0)+IF(H45=$J$235,($K$235*K45),0)</f>
        <v>0</v>
      </c>
      <c r="S45" s="15" t="e">
        <f t="shared" si="5"/>
        <v>#DIV/0!</v>
      </c>
      <c r="T45" s="15">
        <f>SUMIF('WASH COAL RECEIPT &amp; GCV DAT (3)'!$A$3:$A$175,'MASTER DATA FILE WASH COAL  (4)'!A45,'WASH COAL RECEIPT &amp; GCV DAT (3)'!$T$3:$T$175)</f>
        <v>0</v>
      </c>
      <c r="U45" s="15">
        <f t="shared" si="6"/>
        <v>0</v>
      </c>
      <c r="V45" s="15">
        <f>SUMIF('WASH COAL RECEIPT &amp; GCV DAT (3)'!$A$3:$A$175,'MASTER DATA FILE WASH COAL  (4)'!A45,'WASH COAL RECEIPT &amp; GCV DAT (3)'!$V$3:$V$175)</f>
        <v>0</v>
      </c>
      <c r="W45" s="15">
        <f t="shared" si="7"/>
        <v>0</v>
      </c>
      <c r="X45" t="e">
        <f t="shared" si="0"/>
        <v>#DIV/0!</v>
      </c>
    </row>
    <row r="46" spans="1:24" customFormat="1" x14ac:dyDescent="0.3">
      <c r="A46" s="12"/>
      <c r="B46" s="12">
        <f>SUMIF('WASH COAL RECEIPT &amp; GCV DAT (3)'!$A$3:$A$138,A46,'WASH COAL RECEIPT &amp; GCV DAT (3)'!$B$3:$B$138)</f>
        <v>0</v>
      </c>
      <c r="C46" s="13">
        <f>SUMIF('WASH COAL RECEIPT &amp; GCV DAT (3)'!$A$3:$A$175,A46,'WASH COAL RECEIPT &amp; GCV DAT (3)'!$C$3:$C$175)</f>
        <v>0</v>
      </c>
      <c r="D46" s="13">
        <f>IFERROR(VLOOKUP(A46,'WASH COAL RECEIPT &amp; GCV DAT (3)'!A34:V223,4,0),0)</f>
        <v>0</v>
      </c>
      <c r="E46" s="14">
        <f>IFERROR(VLOOKUP(A46,'WASH COAL RECEIPT &amp; GCV DAT (3)'!$A$2:$V$175,5,0),0)</f>
        <v>0</v>
      </c>
      <c r="F46" s="13">
        <f>SUMIF('WASH COAL RECEIPT &amp; GCV DAT (3)'!$A$3:$A$175,'MASTER DATA FILE WASH COAL  (4)'!A46,'WASH COAL RECEIPT &amp; GCV DAT (3)'!$F$3:$F$175)</f>
        <v>0</v>
      </c>
      <c r="G46" s="13">
        <f>IFERROR(VLOOKUP(A46,'WASH COAL RECEIPT &amp; GCV DAT (3)'!$A$2:$V$175,7,0),0)</f>
        <v>0</v>
      </c>
      <c r="H46" s="13">
        <f>IFERROR(VLOOKUP(A46,'WASH COAL RECEIPT &amp; GCV DAT (3)'!$A$2:$V$175,8,0),0)</f>
        <v>0</v>
      </c>
      <c r="I46" s="13">
        <f>IFERROR(VLOOKUP(A46,'WASH COAL RECEIPT &amp; GCV DAT (3)'!$A$2:$V$175,9,0),0)</f>
        <v>0</v>
      </c>
      <c r="J46" s="13">
        <f>IFERROR(VLOOKUP(A46,'WASH COAL RECEIPT &amp; GCV DAT (3)'!$A$2:$V$175,10,0),0)</f>
        <v>0</v>
      </c>
      <c r="K46" s="15">
        <f>SUMIF('WASH COAL RECEIPT &amp; GCV DAT (3)'!$A$3:$A$175,'MASTER DATA FILE WASH COAL  (4)'!A46,'WASH COAL RECEIPT &amp; GCV DAT (3)'!$K$3:$K$175)</f>
        <v>0</v>
      </c>
      <c r="L46" s="15">
        <f>SUMIF('WASH COAL RECEIPT &amp; GCV DAT (3)'!$A$3:$A$175,'MASTER DATA FILE WASH COAL  (4)'!A46,'WASH COAL RECEIPT &amp; GCV DAT (3)'!$L$3:$L$175)</f>
        <v>0</v>
      </c>
      <c r="M46" s="15">
        <f t="shared" si="2"/>
        <v>0</v>
      </c>
      <c r="N46" s="15">
        <f t="shared" si="3"/>
        <v>0</v>
      </c>
      <c r="O46" s="15">
        <f>SUMIF('WASH COAL RECEIPT &amp; GCV DAT (3)'!$A$3:$A$175,'MASTER DATA FILE WASH COAL  (4)'!A46,'WASH COAL RECEIPT &amp; GCV DAT (3)'!$O$3:$O$175)</f>
        <v>0</v>
      </c>
      <c r="P46" s="15">
        <f t="shared" si="4"/>
        <v>0</v>
      </c>
      <c r="Q46" s="15">
        <f>SUMIF('WASH COAL RECEIPT &amp; GCV DAT (3)'!$A$3:$A$175,'MASTER DATA FILE WASH COAL  (4)'!A46,'WASH COAL RECEIPT &amp; GCV DAT (3)'!$Q$3:$Q$175)</f>
        <v>0</v>
      </c>
      <c r="R46" s="16">
        <f>SUMIF('WASH COAL RECEIPT &amp; GCV DAT (3)'!$A$3:$A$175,'MASTER DATA FILE WASH COAL  (4)'!A46,'WASH COAL RECEIPT &amp; GCV DAT (3)'!$R$3:$R$175)+IF(H46=$J$234,($K$234*K46),0)+IF(H46=$J$235,($K$235*K46),0)</f>
        <v>0</v>
      </c>
      <c r="S46" s="15" t="e">
        <f t="shared" si="5"/>
        <v>#DIV/0!</v>
      </c>
      <c r="T46" s="15">
        <f>SUMIF('WASH COAL RECEIPT &amp; GCV DAT (3)'!$A$3:$A$175,'MASTER DATA FILE WASH COAL  (4)'!A46,'WASH COAL RECEIPT &amp; GCV DAT (3)'!$T$3:$T$175)</f>
        <v>0</v>
      </c>
      <c r="U46" s="15">
        <f t="shared" si="6"/>
        <v>0</v>
      </c>
      <c r="V46" s="15">
        <f>SUMIF('WASH COAL RECEIPT &amp; GCV DAT (3)'!$A$3:$A$175,'MASTER DATA FILE WASH COAL  (4)'!A46,'WASH COAL RECEIPT &amp; GCV DAT (3)'!$V$3:$V$175)</f>
        <v>0</v>
      </c>
      <c r="W46" s="15">
        <f t="shared" si="7"/>
        <v>0</v>
      </c>
      <c r="X46" t="e">
        <f t="shared" si="0"/>
        <v>#DIV/0!</v>
      </c>
    </row>
    <row r="47" spans="1:24" customFormat="1" x14ac:dyDescent="0.3">
      <c r="A47" s="12"/>
      <c r="B47" s="12">
        <f>SUMIF('WASH COAL RECEIPT &amp; GCV DAT (3)'!$A$3:$A$138,A47,'WASH COAL RECEIPT &amp; GCV DAT (3)'!$B$3:$B$138)</f>
        <v>0</v>
      </c>
      <c r="C47" s="13">
        <f>SUMIF('WASH COAL RECEIPT &amp; GCV DAT (3)'!$A$3:$A$175,A47,'WASH COAL RECEIPT &amp; GCV DAT (3)'!$C$3:$C$175)</f>
        <v>0</v>
      </c>
      <c r="D47" s="13">
        <f>IFERROR(VLOOKUP(A47,'WASH COAL RECEIPT &amp; GCV DAT (3)'!A35:V224,4,0),0)</f>
        <v>0</v>
      </c>
      <c r="E47" s="14">
        <f>IFERROR(VLOOKUP(A47,'WASH COAL RECEIPT &amp; GCV DAT (3)'!$A$2:$V$175,5,0),0)</f>
        <v>0</v>
      </c>
      <c r="F47" s="13">
        <f>SUMIF('WASH COAL RECEIPT &amp; GCV DAT (3)'!$A$3:$A$175,'MASTER DATA FILE WASH COAL  (4)'!A47,'WASH COAL RECEIPT &amp; GCV DAT (3)'!$F$3:$F$175)</f>
        <v>0</v>
      </c>
      <c r="G47" s="13">
        <f>IFERROR(VLOOKUP(A47,'WASH COAL RECEIPT &amp; GCV DAT (3)'!$A$2:$V$175,7,0),0)</f>
        <v>0</v>
      </c>
      <c r="H47" s="13">
        <f>IFERROR(VLOOKUP(A47,'WASH COAL RECEIPT &amp; GCV DAT (3)'!$A$2:$V$175,8,0),0)</f>
        <v>0</v>
      </c>
      <c r="I47" s="13">
        <f>IFERROR(VLOOKUP(A47,'WASH COAL RECEIPT &amp; GCV DAT (3)'!$A$2:$V$175,9,0),0)</f>
        <v>0</v>
      </c>
      <c r="J47" s="13">
        <f>IFERROR(VLOOKUP(A47,'WASH COAL RECEIPT &amp; GCV DAT (3)'!$A$2:$V$175,10,0),0)</f>
        <v>0</v>
      </c>
      <c r="K47" s="15">
        <f>SUMIF('WASH COAL RECEIPT &amp; GCV DAT (3)'!$A$3:$A$175,'MASTER DATA FILE WASH COAL  (4)'!A47,'WASH COAL RECEIPT &amp; GCV DAT (3)'!$K$3:$K$175)</f>
        <v>0</v>
      </c>
      <c r="L47" s="15">
        <f>SUMIF('WASH COAL RECEIPT &amp; GCV DAT (3)'!$A$3:$A$175,'MASTER DATA FILE WASH COAL  (4)'!A47,'WASH COAL RECEIPT &amp; GCV DAT (3)'!$L$3:$L$175)</f>
        <v>0</v>
      </c>
      <c r="M47" s="15">
        <f t="shared" si="2"/>
        <v>0</v>
      </c>
      <c r="N47" s="15">
        <f t="shared" si="3"/>
        <v>0</v>
      </c>
      <c r="O47" s="15">
        <f>SUMIF('WASH COAL RECEIPT &amp; GCV DAT (3)'!$A$3:$A$175,'MASTER DATA FILE WASH COAL  (4)'!A47,'WASH COAL RECEIPT &amp; GCV DAT (3)'!$O$3:$O$175)</f>
        <v>0</v>
      </c>
      <c r="P47" s="15">
        <f t="shared" si="4"/>
        <v>0</v>
      </c>
      <c r="Q47" s="15">
        <f>SUMIF('WASH COAL RECEIPT &amp; GCV DAT (3)'!$A$3:$A$175,'MASTER DATA FILE WASH COAL  (4)'!A47,'WASH COAL RECEIPT &amp; GCV DAT (3)'!$Q$3:$Q$175)</f>
        <v>0</v>
      </c>
      <c r="R47" s="16">
        <f>SUMIF('WASH COAL RECEIPT &amp; GCV DAT (3)'!$A$3:$A$175,'MASTER DATA FILE WASH COAL  (4)'!A47,'WASH COAL RECEIPT &amp; GCV DAT (3)'!$R$3:$R$175)+IF(H47=$J$234,($K$234*K47),0)+IF(H47=$J$235,($K$235*K47),0)</f>
        <v>0</v>
      </c>
      <c r="S47" s="15" t="e">
        <f t="shared" si="5"/>
        <v>#DIV/0!</v>
      </c>
      <c r="T47" s="15">
        <f>SUMIF('WASH COAL RECEIPT &amp; GCV DAT (3)'!$A$3:$A$175,'MASTER DATA FILE WASH COAL  (4)'!A47,'WASH COAL RECEIPT &amp; GCV DAT (3)'!$T$3:$T$175)</f>
        <v>0</v>
      </c>
      <c r="U47" s="15">
        <f t="shared" si="6"/>
        <v>0</v>
      </c>
      <c r="V47" s="15">
        <f>SUMIF('WASH COAL RECEIPT &amp; GCV DAT (3)'!$A$3:$A$175,'MASTER DATA FILE WASH COAL  (4)'!A47,'WASH COAL RECEIPT &amp; GCV DAT (3)'!$V$3:$V$175)</f>
        <v>0</v>
      </c>
      <c r="W47" s="15">
        <f t="shared" si="7"/>
        <v>0</v>
      </c>
      <c r="X47" t="e">
        <f t="shared" si="0"/>
        <v>#DIV/0!</v>
      </c>
    </row>
    <row r="48" spans="1:24" customFormat="1" x14ac:dyDescent="0.3">
      <c r="A48" s="12"/>
      <c r="B48" s="12">
        <f>SUMIF('WASH COAL RECEIPT &amp; GCV DAT (3)'!$A$3:$A$138,A48,'WASH COAL RECEIPT &amp; GCV DAT (3)'!$B$3:$B$138)</f>
        <v>0</v>
      </c>
      <c r="C48" s="13">
        <f>SUMIF('WASH COAL RECEIPT &amp; GCV DAT (3)'!$A$3:$A$175,A48,'WASH COAL RECEIPT &amp; GCV DAT (3)'!$C$3:$C$175)</f>
        <v>0</v>
      </c>
      <c r="D48" s="13">
        <f>IFERROR(VLOOKUP(A48,'WASH COAL RECEIPT &amp; GCV DAT (3)'!A36:V225,4,0),0)</f>
        <v>0</v>
      </c>
      <c r="E48" s="14">
        <f>IFERROR(VLOOKUP(A48,'WASH COAL RECEIPT &amp; GCV DAT (3)'!$A$2:$V$175,5,0),0)</f>
        <v>0</v>
      </c>
      <c r="F48" s="13">
        <f>SUMIF('WASH COAL RECEIPT &amp; GCV DAT (3)'!$A$3:$A$175,'MASTER DATA FILE WASH COAL  (4)'!A48,'WASH COAL RECEIPT &amp; GCV DAT (3)'!$F$3:$F$175)</f>
        <v>0</v>
      </c>
      <c r="G48" s="13">
        <f>IFERROR(VLOOKUP(A48,'WASH COAL RECEIPT &amp; GCV DAT (3)'!$A$2:$V$175,7,0),0)</f>
        <v>0</v>
      </c>
      <c r="H48" s="13">
        <f>IFERROR(VLOOKUP(A48,'WASH COAL RECEIPT &amp; GCV DAT (3)'!$A$2:$V$175,8,0),0)</f>
        <v>0</v>
      </c>
      <c r="I48" s="13">
        <f>IFERROR(VLOOKUP(A48,'WASH COAL RECEIPT &amp; GCV DAT (3)'!$A$2:$V$175,9,0),0)</f>
        <v>0</v>
      </c>
      <c r="J48" s="13">
        <f>IFERROR(VLOOKUP(A48,'WASH COAL RECEIPT &amp; GCV DAT (3)'!$A$2:$V$175,10,0),0)</f>
        <v>0</v>
      </c>
      <c r="K48" s="15">
        <f>SUMIF('WASH COAL RECEIPT &amp; GCV DAT (3)'!$A$3:$A$175,'MASTER DATA FILE WASH COAL  (4)'!A48,'WASH COAL RECEIPT &amp; GCV DAT (3)'!$K$3:$K$175)</f>
        <v>0</v>
      </c>
      <c r="L48" s="15">
        <f>SUMIF('WASH COAL RECEIPT &amp; GCV DAT (3)'!$A$3:$A$175,'MASTER DATA FILE WASH COAL  (4)'!A48,'WASH COAL RECEIPT &amp; GCV DAT (3)'!$L$3:$L$175)</f>
        <v>0</v>
      </c>
      <c r="M48" s="15">
        <f t="shared" si="2"/>
        <v>0</v>
      </c>
      <c r="N48" s="15">
        <f t="shared" si="3"/>
        <v>0</v>
      </c>
      <c r="O48" s="15">
        <f>SUMIF('WASH COAL RECEIPT &amp; GCV DAT (3)'!$A$3:$A$175,'MASTER DATA FILE WASH COAL  (4)'!A48,'WASH COAL RECEIPT &amp; GCV DAT (3)'!$O$3:$O$175)</f>
        <v>0</v>
      </c>
      <c r="P48" s="15">
        <f t="shared" si="4"/>
        <v>0</v>
      </c>
      <c r="Q48" s="15">
        <f>SUMIF('WASH COAL RECEIPT &amp; GCV DAT (3)'!$A$3:$A$175,'MASTER DATA FILE WASH COAL  (4)'!A48,'WASH COAL RECEIPT &amp; GCV DAT (3)'!$Q$3:$Q$175)</f>
        <v>0</v>
      </c>
      <c r="R48" s="16">
        <f>SUMIF('WASH COAL RECEIPT &amp; GCV DAT (3)'!$A$3:$A$175,'MASTER DATA FILE WASH COAL  (4)'!A48,'WASH COAL RECEIPT &amp; GCV DAT (3)'!$R$3:$R$175)+IF(H48=$J$234,($K$234*K48),0)+IF(H48=$J$235,($K$235*K48),0)</f>
        <v>0</v>
      </c>
      <c r="S48" s="15" t="e">
        <f t="shared" si="5"/>
        <v>#DIV/0!</v>
      </c>
      <c r="T48" s="15">
        <f>SUMIF('WASH COAL RECEIPT &amp; GCV DAT (3)'!$A$3:$A$175,'MASTER DATA FILE WASH COAL  (4)'!A48,'WASH COAL RECEIPT &amp; GCV DAT (3)'!$T$3:$T$175)</f>
        <v>0</v>
      </c>
      <c r="U48" s="15">
        <f t="shared" si="6"/>
        <v>0</v>
      </c>
      <c r="V48" s="15">
        <f>SUMIF('WASH COAL RECEIPT &amp; GCV DAT (3)'!$A$3:$A$175,'MASTER DATA FILE WASH COAL  (4)'!A48,'WASH COAL RECEIPT &amp; GCV DAT (3)'!$V$3:$V$175)</f>
        <v>0</v>
      </c>
      <c r="W48" s="15">
        <f t="shared" si="7"/>
        <v>0</v>
      </c>
      <c r="X48" t="e">
        <f t="shared" si="0"/>
        <v>#DIV/0!</v>
      </c>
    </row>
    <row r="49" spans="1:24" customFormat="1" x14ac:dyDescent="0.3">
      <c r="A49" s="12"/>
      <c r="B49" s="12">
        <f>SUMIF('WASH COAL RECEIPT &amp; GCV DAT (3)'!$A$3:$A$138,A49,'WASH COAL RECEIPT &amp; GCV DAT (3)'!$B$3:$B$138)</f>
        <v>0</v>
      </c>
      <c r="C49" s="13">
        <f>SUMIF('WASH COAL RECEIPT &amp; GCV DAT (3)'!$A$3:$A$175,A49,'WASH COAL RECEIPT &amp; GCV DAT (3)'!$C$3:$C$175)</f>
        <v>0</v>
      </c>
      <c r="D49" s="13">
        <f>IFERROR(VLOOKUP(A49,'WASH COAL RECEIPT &amp; GCV DAT (3)'!A37:V226,4,0),0)</f>
        <v>0</v>
      </c>
      <c r="E49" s="14">
        <f>IFERROR(VLOOKUP(A49,'WASH COAL RECEIPT &amp; GCV DAT (3)'!$A$2:$V$175,5,0),0)</f>
        <v>0</v>
      </c>
      <c r="F49" s="13">
        <f>SUMIF('WASH COAL RECEIPT &amp; GCV DAT (3)'!$A$3:$A$175,'MASTER DATA FILE WASH COAL  (4)'!A49,'WASH COAL RECEIPT &amp; GCV DAT (3)'!$F$3:$F$175)</f>
        <v>0</v>
      </c>
      <c r="G49" s="13">
        <f>IFERROR(VLOOKUP(A49,'WASH COAL RECEIPT &amp; GCV DAT (3)'!$A$2:$V$175,7,0),0)</f>
        <v>0</v>
      </c>
      <c r="H49" s="13">
        <f>IFERROR(VLOOKUP(A49,'WASH COAL RECEIPT &amp; GCV DAT (3)'!$A$2:$V$175,8,0),0)</f>
        <v>0</v>
      </c>
      <c r="I49" s="13">
        <f>IFERROR(VLOOKUP(A49,'WASH COAL RECEIPT &amp; GCV DAT (3)'!$A$2:$V$175,9,0),0)</f>
        <v>0</v>
      </c>
      <c r="J49" s="13">
        <f>IFERROR(VLOOKUP(A49,'WASH COAL RECEIPT &amp; GCV DAT (3)'!$A$2:$V$175,10,0),0)</f>
        <v>0</v>
      </c>
      <c r="K49" s="15">
        <f>SUMIF('WASH COAL RECEIPT &amp; GCV DAT (3)'!$A$3:$A$175,'MASTER DATA FILE WASH COAL  (4)'!A49,'WASH COAL RECEIPT &amp; GCV DAT (3)'!$K$3:$K$175)</f>
        <v>0</v>
      </c>
      <c r="L49" s="15">
        <f>SUMIF('WASH COAL RECEIPT &amp; GCV DAT (3)'!$A$3:$A$175,'MASTER DATA FILE WASH COAL  (4)'!A49,'WASH COAL RECEIPT &amp; GCV DAT (3)'!$L$3:$L$175)</f>
        <v>0</v>
      </c>
      <c r="M49" s="15">
        <f t="shared" si="2"/>
        <v>0</v>
      </c>
      <c r="N49" s="15">
        <f t="shared" si="3"/>
        <v>0</v>
      </c>
      <c r="O49" s="15">
        <f>SUMIF('WASH COAL RECEIPT &amp; GCV DAT (3)'!$A$3:$A$175,'MASTER DATA FILE WASH COAL  (4)'!A49,'WASH COAL RECEIPT &amp; GCV DAT (3)'!$O$3:$O$175)</f>
        <v>0</v>
      </c>
      <c r="P49" s="15">
        <f t="shared" si="4"/>
        <v>0</v>
      </c>
      <c r="Q49" s="15">
        <f>SUMIF('WASH COAL RECEIPT &amp; GCV DAT (3)'!$A$3:$A$175,'MASTER DATA FILE WASH COAL  (4)'!A49,'WASH COAL RECEIPT &amp; GCV DAT (3)'!$Q$3:$Q$175)</f>
        <v>0</v>
      </c>
      <c r="R49" s="16">
        <f>SUMIF('WASH COAL RECEIPT &amp; GCV DAT (3)'!$A$3:$A$175,'MASTER DATA FILE WASH COAL  (4)'!A49,'WASH COAL RECEIPT &amp; GCV DAT (3)'!$R$3:$R$175)+IF(H49=$J$234,($K$234*K49),0)+IF(H49=$J$235,($K$235*K49),0)</f>
        <v>0</v>
      </c>
      <c r="S49" s="15" t="e">
        <f t="shared" si="5"/>
        <v>#DIV/0!</v>
      </c>
      <c r="T49" s="15">
        <f>SUMIF('WASH COAL RECEIPT &amp; GCV DAT (3)'!$A$3:$A$175,'MASTER DATA FILE WASH COAL  (4)'!A49,'WASH COAL RECEIPT &amp; GCV DAT (3)'!$T$3:$T$175)</f>
        <v>0</v>
      </c>
      <c r="U49" s="15">
        <f t="shared" si="6"/>
        <v>0</v>
      </c>
      <c r="V49" s="15">
        <f>SUMIF('WASH COAL RECEIPT &amp; GCV DAT (3)'!$A$3:$A$175,'MASTER DATA FILE WASH COAL  (4)'!A49,'WASH COAL RECEIPT &amp; GCV DAT (3)'!$V$3:$V$175)</f>
        <v>0</v>
      </c>
      <c r="W49" s="15">
        <f t="shared" si="7"/>
        <v>0</v>
      </c>
      <c r="X49" t="e">
        <f t="shared" si="0"/>
        <v>#DIV/0!</v>
      </c>
    </row>
    <row r="50" spans="1:24" customFormat="1" x14ac:dyDescent="0.3">
      <c r="A50" s="12"/>
      <c r="B50" s="12">
        <f>SUMIF('WASH COAL RECEIPT &amp; GCV DAT (3)'!$A$3:$A$138,A50,'WASH COAL RECEIPT &amp; GCV DAT (3)'!$B$3:$B$138)</f>
        <v>0</v>
      </c>
      <c r="C50" s="13">
        <f>SUMIF('WASH COAL RECEIPT &amp; GCV DAT (3)'!$A$3:$A$175,A50,'WASH COAL RECEIPT &amp; GCV DAT (3)'!$C$3:$C$175)</f>
        <v>0</v>
      </c>
      <c r="D50" s="13">
        <f>IFERROR(VLOOKUP(A50,'WASH COAL RECEIPT &amp; GCV DAT (3)'!A38:V227,4,0),0)</f>
        <v>0</v>
      </c>
      <c r="E50" s="14">
        <f>IFERROR(VLOOKUP(A50,'WASH COAL RECEIPT &amp; GCV DAT (3)'!$A$2:$V$175,5,0),0)</f>
        <v>0</v>
      </c>
      <c r="F50" s="13">
        <f>SUMIF('WASH COAL RECEIPT &amp; GCV DAT (3)'!$A$3:$A$175,'MASTER DATA FILE WASH COAL  (4)'!A50,'WASH COAL RECEIPT &amp; GCV DAT (3)'!$F$3:$F$175)</f>
        <v>0</v>
      </c>
      <c r="G50" s="13">
        <f>IFERROR(VLOOKUP(A50,'WASH COAL RECEIPT &amp; GCV DAT (3)'!$A$2:$V$175,7,0),0)</f>
        <v>0</v>
      </c>
      <c r="H50" s="13">
        <f>IFERROR(VLOOKUP(A50,'WASH COAL RECEIPT &amp; GCV DAT (3)'!$A$2:$V$175,8,0),0)</f>
        <v>0</v>
      </c>
      <c r="I50" s="13">
        <f>IFERROR(VLOOKUP(A50,'WASH COAL RECEIPT &amp; GCV DAT (3)'!$A$2:$V$175,9,0),0)</f>
        <v>0</v>
      </c>
      <c r="J50" s="13">
        <f>IFERROR(VLOOKUP(A50,'WASH COAL RECEIPT &amp; GCV DAT (3)'!$A$2:$V$175,10,0),0)</f>
        <v>0</v>
      </c>
      <c r="K50" s="15">
        <f>SUMIF('WASH COAL RECEIPT &amp; GCV DAT (3)'!$A$3:$A$175,'MASTER DATA FILE WASH COAL  (4)'!A50,'WASH COAL RECEIPT &amp; GCV DAT (3)'!$K$3:$K$175)</f>
        <v>0</v>
      </c>
      <c r="L50" s="15">
        <f>SUMIF('WASH COAL RECEIPT &amp; GCV DAT (3)'!$A$3:$A$175,'MASTER DATA FILE WASH COAL  (4)'!A50,'WASH COAL RECEIPT &amp; GCV DAT (3)'!$L$3:$L$175)</f>
        <v>0</v>
      </c>
      <c r="M50" s="15">
        <f t="shared" si="2"/>
        <v>0</v>
      </c>
      <c r="N50" s="15">
        <f t="shared" si="3"/>
        <v>0</v>
      </c>
      <c r="O50" s="15">
        <f>SUMIF('WASH COAL RECEIPT &amp; GCV DAT (3)'!$A$3:$A$175,'MASTER DATA FILE WASH COAL  (4)'!A50,'WASH COAL RECEIPT &amp; GCV DAT (3)'!$O$3:$O$175)</f>
        <v>0</v>
      </c>
      <c r="P50" s="15">
        <f t="shared" si="4"/>
        <v>0</v>
      </c>
      <c r="Q50" s="15">
        <f>SUMIF('WASH COAL RECEIPT &amp; GCV DAT (3)'!$A$3:$A$175,'MASTER DATA FILE WASH COAL  (4)'!A50,'WASH COAL RECEIPT &amp; GCV DAT (3)'!$Q$3:$Q$175)</f>
        <v>0</v>
      </c>
      <c r="R50" s="16">
        <f>SUMIF('WASH COAL RECEIPT &amp; GCV DAT (3)'!$A$3:$A$175,'MASTER DATA FILE WASH COAL  (4)'!A50,'WASH COAL RECEIPT &amp; GCV DAT (3)'!$R$3:$R$175)+IF(H50=$J$234,($K$234*K50),0)+IF(H50=$J$235,($K$235*K50),0)</f>
        <v>0</v>
      </c>
      <c r="S50" s="15" t="e">
        <f t="shared" si="5"/>
        <v>#DIV/0!</v>
      </c>
      <c r="T50" s="15">
        <f>SUMIF('WASH COAL RECEIPT &amp; GCV DAT (3)'!$A$3:$A$175,'MASTER DATA FILE WASH COAL  (4)'!A50,'WASH COAL RECEIPT &amp; GCV DAT (3)'!$T$3:$T$175)</f>
        <v>0</v>
      </c>
      <c r="U50" s="15">
        <f t="shared" si="6"/>
        <v>0</v>
      </c>
      <c r="V50" s="15">
        <f>SUMIF('WASH COAL RECEIPT &amp; GCV DAT (3)'!$A$3:$A$175,'MASTER DATA FILE WASH COAL  (4)'!A50,'WASH COAL RECEIPT &amp; GCV DAT (3)'!$V$3:$V$175)</f>
        <v>0</v>
      </c>
      <c r="W50" s="15">
        <f t="shared" si="7"/>
        <v>0</v>
      </c>
      <c r="X50" t="e">
        <f t="shared" si="0"/>
        <v>#DIV/0!</v>
      </c>
    </row>
    <row r="51" spans="1:24" customFormat="1" x14ac:dyDescent="0.3">
      <c r="A51" s="12"/>
      <c r="B51" s="12">
        <f>SUMIF('WASH COAL RECEIPT &amp; GCV DAT (3)'!$A$3:$A$138,A51,'WASH COAL RECEIPT &amp; GCV DAT (3)'!$B$3:$B$138)</f>
        <v>0</v>
      </c>
      <c r="C51" s="13">
        <f>SUMIF('WASH COAL RECEIPT &amp; GCV DAT (3)'!$A$3:$A$175,A51,'WASH COAL RECEIPT &amp; GCV DAT (3)'!$C$3:$C$175)</f>
        <v>0</v>
      </c>
      <c r="D51" s="13">
        <f>IFERROR(VLOOKUP(A51,'WASH COAL RECEIPT &amp; GCV DAT (3)'!A39:V228,4,0),0)</f>
        <v>0</v>
      </c>
      <c r="E51" s="14">
        <f>IFERROR(VLOOKUP(A51,'WASH COAL RECEIPT &amp; GCV DAT (3)'!$A$2:$V$175,5,0),0)</f>
        <v>0</v>
      </c>
      <c r="F51" s="13">
        <f>SUMIF('WASH COAL RECEIPT &amp; GCV DAT (3)'!$A$3:$A$175,'MASTER DATA FILE WASH COAL  (4)'!A51,'WASH COAL RECEIPT &amp; GCV DAT (3)'!$F$3:$F$175)</f>
        <v>0</v>
      </c>
      <c r="G51" s="13">
        <f>IFERROR(VLOOKUP(A51,'WASH COAL RECEIPT &amp; GCV DAT (3)'!$A$2:$V$175,7,0),0)</f>
        <v>0</v>
      </c>
      <c r="H51" s="13">
        <f>IFERROR(VLOOKUP(A51,'WASH COAL RECEIPT &amp; GCV DAT (3)'!$A$2:$V$175,8,0),0)</f>
        <v>0</v>
      </c>
      <c r="I51" s="13">
        <f>IFERROR(VLOOKUP(A51,'WASH COAL RECEIPT &amp; GCV DAT (3)'!$A$2:$V$175,9,0),0)</f>
        <v>0</v>
      </c>
      <c r="J51" s="13">
        <f>IFERROR(VLOOKUP(A51,'WASH COAL RECEIPT &amp; GCV DAT (3)'!$A$2:$V$175,10,0),0)</f>
        <v>0</v>
      </c>
      <c r="K51" s="15">
        <f>SUMIF('WASH COAL RECEIPT &amp; GCV DAT (3)'!$A$3:$A$175,'MASTER DATA FILE WASH COAL  (4)'!A51,'WASH COAL RECEIPT &amp; GCV DAT (3)'!$K$3:$K$175)</f>
        <v>0</v>
      </c>
      <c r="L51" s="15">
        <f>SUMIF('WASH COAL RECEIPT &amp; GCV DAT (3)'!$A$3:$A$175,'MASTER DATA FILE WASH COAL  (4)'!A51,'WASH COAL RECEIPT &amp; GCV DAT (3)'!$L$3:$L$175)</f>
        <v>0</v>
      </c>
      <c r="M51" s="15">
        <f t="shared" si="2"/>
        <v>0</v>
      </c>
      <c r="N51" s="15">
        <f t="shared" si="3"/>
        <v>0</v>
      </c>
      <c r="O51" s="15">
        <f>SUMIF('WASH COAL RECEIPT &amp; GCV DAT (3)'!$A$3:$A$175,'MASTER DATA FILE WASH COAL  (4)'!A51,'WASH COAL RECEIPT &amp; GCV DAT (3)'!$O$3:$O$175)</f>
        <v>0</v>
      </c>
      <c r="P51" s="15">
        <f t="shared" si="4"/>
        <v>0</v>
      </c>
      <c r="Q51" s="15">
        <f>SUMIF('WASH COAL RECEIPT &amp; GCV DAT (3)'!$A$3:$A$175,'MASTER DATA FILE WASH COAL  (4)'!A51,'WASH COAL RECEIPT &amp; GCV DAT (3)'!$Q$3:$Q$175)</f>
        <v>0</v>
      </c>
      <c r="R51" s="16">
        <f>SUMIF('WASH COAL RECEIPT &amp; GCV DAT (3)'!$A$3:$A$175,'MASTER DATA FILE WASH COAL  (4)'!A51,'WASH COAL RECEIPT &amp; GCV DAT (3)'!$R$3:$R$175)+IF(H51=$J$234,($K$234*K51),0)+IF(H51=$J$235,($K$235*K51),0)</f>
        <v>0</v>
      </c>
      <c r="S51" s="15" t="e">
        <f t="shared" si="5"/>
        <v>#DIV/0!</v>
      </c>
      <c r="T51" s="15">
        <f>SUMIF('WASH COAL RECEIPT &amp; GCV DAT (3)'!$A$3:$A$175,'MASTER DATA FILE WASH COAL  (4)'!A51,'WASH COAL RECEIPT &amp; GCV DAT (3)'!$T$3:$T$175)</f>
        <v>0</v>
      </c>
      <c r="U51" s="15">
        <f t="shared" si="6"/>
        <v>0</v>
      </c>
      <c r="V51" s="15">
        <f>SUMIF('WASH COAL RECEIPT &amp; GCV DAT (3)'!$A$3:$A$175,'MASTER DATA FILE WASH COAL  (4)'!A51,'WASH COAL RECEIPT &amp; GCV DAT (3)'!$V$3:$V$175)</f>
        <v>0</v>
      </c>
      <c r="W51" s="15">
        <f t="shared" si="7"/>
        <v>0</v>
      </c>
      <c r="X51" t="e">
        <f t="shared" si="0"/>
        <v>#DIV/0!</v>
      </c>
    </row>
    <row r="52" spans="1:24" customFormat="1" x14ac:dyDescent="0.3">
      <c r="A52" s="12"/>
      <c r="B52" s="12">
        <f>SUMIF('WASH COAL RECEIPT &amp; GCV DAT (3)'!$A$3:$A$138,A52,'WASH COAL RECEIPT &amp; GCV DAT (3)'!$B$3:$B$138)</f>
        <v>0</v>
      </c>
      <c r="C52" s="13">
        <f>SUMIF('WASH COAL RECEIPT &amp; GCV DAT (3)'!$A$3:$A$175,A52,'WASH COAL RECEIPT &amp; GCV DAT (3)'!$C$3:$C$175)</f>
        <v>0</v>
      </c>
      <c r="D52" s="13">
        <f>IFERROR(VLOOKUP(A52,'WASH COAL RECEIPT &amp; GCV DAT (3)'!A40:V229,4,0),0)</f>
        <v>0</v>
      </c>
      <c r="E52" s="14">
        <f>IFERROR(VLOOKUP(A52,'WASH COAL RECEIPT &amp; GCV DAT (3)'!$A$2:$V$175,5,0),0)</f>
        <v>0</v>
      </c>
      <c r="F52" s="13">
        <f>SUMIF('WASH COAL RECEIPT &amp; GCV DAT (3)'!$A$3:$A$175,'MASTER DATA FILE WASH COAL  (4)'!A52,'WASH COAL RECEIPT &amp; GCV DAT (3)'!$F$3:$F$175)</f>
        <v>0</v>
      </c>
      <c r="G52" s="13">
        <f>IFERROR(VLOOKUP(A52,'WASH COAL RECEIPT &amp; GCV DAT (3)'!$A$2:$V$175,7,0),0)</f>
        <v>0</v>
      </c>
      <c r="H52" s="13">
        <f>IFERROR(VLOOKUP(A52,'WASH COAL RECEIPT &amp; GCV DAT (3)'!$A$2:$V$175,8,0),0)</f>
        <v>0</v>
      </c>
      <c r="I52" s="13">
        <f>IFERROR(VLOOKUP(A52,'WASH COAL RECEIPT &amp; GCV DAT (3)'!$A$2:$V$175,9,0),0)</f>
        <v>0</v>
      </c>
      <c r="J52" s="13">
        <f>IFERROR(VLOOKUP(A52,'WASH COAL RECEIPT &amp; GCV DAT (3)'!$A$2:$V$175,10,0),0)</f>
        <v>0</v>
      </c>
      <c r="K52" s="15">
        <f>SUMIF('WASH COAL RECEIPT &amp; GCV DAT (3)'!$A$3:$A$175,'MASTER DATA FILE WASH COAL  (4)'!A52,'WASH COAL RECEIPT &amp; GCV DAT (3)'!$K$3:$K$175)</f>
        <v>0</v>
      </c>
      <c r="L52" s="15">
        <f>SUMIF('WASH COAL RECEIPT &amp; GCV DAT (3)'!$A$3:$A$175,'MASTER DATA FILE WASH COAL  (4)'!A52,'WASH COAL RECEIPT &amp; GCV DAT (3)'!$L$3:$L$175)</f>
        <v>0</v>
      </c>
      <c r="M52" s="15">
        <f t="shared" si="2"/>
        <v>0</v>
      </c>
      <c r="N52" s="15">
        <f t="shared" si="3"/>
        <v>0</v>
      </c>
      <c r="O52" s="15">
        <f>SUMIF('WASH COAL RECEIPT &amp; GCV DAT (3)'!$A$3:$A$175,'MASTER DATA FILE WASH COAL  (4)'!A52,'WASH COAL RECEIPT &amp; GCV DAT (3)'!$O$3:$O$175)</f>
        <v>0</v>
      </c>
      <c r="P52" s="15">
        <f t="shared" si="4"/>
        <v>0</v>
      </c>
      <c r="Q52" s="15">
        <f>SUMIF('WASH COAL RECEIPT &amp; GCV DAT (3)'!$A$3:$A$175,'MASTER DATA FILE WASH COAL  (4)'!A52,'WASH COAL RECEIPT &amp; GCV DAT (3)'!$Q$3:$Q$175)</f>
        <v>0</v>
      </c>
      <c r="R52" s="16">
        <f>SUMIF('WASH COAL RECEIPT &amp; GCV DAT (3)'!$A$3:$A$175,'MASTER DATA FILE WASH COAL  (4)'!A52,'WASH COAL RECEIPT &amp; GCV DAT (3)'!$R$3:$R$175)+IF(H52=$J$234,($K$234*K52),0)+IF(H52=$J$235,($K$235*K52),0)</f>
        <v>0</v>
      </c>
      <c r="S52" s="15" t="e">
        <f t="shared" si="5"/>
        <v>#DIV/0!</v>
      </c>
      <c r="T52" s="15">
        <f>SUMIF('WASH COAL RECEIPT &amp; GCV DAT (3)'!$A$3:$A$175,'MASTER DATA FILE WASH COAL  (4)'!A52,'WASH COAL RECEIPT &amp; GCV DAT (3)'!$T$3:$T$175)</f>
        <v>0</v>
      </c>
      <c r="U52" s="15">
        <f t="shared" si="6"/>
        <v>0</v>
      </c>
      <c r="V52" s="15">
        <f>SUMIF('WASH COAL RECEIPT &amp; GCV DAT (3)'!$A$3:$A$175,'MASTER DATA FILE WASH COAL  (4)'!A52,'WASH COAL RECEIPT &amp; GCV DAT (3)'!$V$3:$V$175)</f>
        <v>0</v>
      </c>
      <c r="W52" s="15">
        <f t="shared" si="7"/>
        <v>0</v>
      </c>
      <c r="X52" t="e">
        <f t="shared" si="0"/>
        <v>#DIV/0!</v>
      </c>
    </row>
    <row r="53" spans="1:24" customFormat="1" x14ac:dyDescent="0.3">
      <c r="A53" s="12"/>
      <c r="B53" s="12">
        <f>SUMIF('WASH COAL RECEIPT &amp; GCV DAT (3)'!$A$3:$A$138,A53,'WASH COAL RECEIPT &amp; GCV DAT (3)'!$B$3:$B$138)</f>
        <v>0</v>
      </c>
      <c r="C53" s="13">
        <f>SUMIF('WASH COAL RECEIPT &amp; GCV DAT (3)'!$A$3:$A$175,A53,'WASH COAL RECEIPT &amp; GCV DAT (3)'!$C$3:$C$175)</f>
        <v>0</v>
      </c>
      <c r="D53" s="13">
        <f>IFERROR(VLOOKUP(A53,'WASH COAL RECEIPT &amp; GCV DAT (3)'!A41:V230,4,0),0)</f>
        <v>0</v>
      </c>
      <c r="E53" s="14">
        <f>IFERROR(VLOOKUP(A53,'WASH COAL RECEIPT &amp; GCV DAT (3)'!$A$2:$V$175,5,0),0)</f>
        <v>0</v>
      </c>
      <c r="F53" s="13">
        <f>SUMIF('WASH COAL RECEIPT &amp; GCV DAT (3)'!$A$3:$A$175,'MASTER DATA FILE WASH COAL  (4)'!A53,'WASH COAL RECEIPT &amp; GCV DAT (3)'!$F$3:$F$175)</f>
        <v>0</v>
      </c>
      <c r="G53" s="13">
        <f>IFERROR(VLOOKUP(A53,'WASH COAL RECEIPT &amp; GCV DAT (3)'!$A$2:$V$175,7,0),0)</f>
        <v>0</v>
      </c>
      <c r="H53" s="13">
        <f>IFERROR(VLOOKUP(A53,'WASH COAL RECEIPT &amp; GCV DAT (3)'!$A$2:$V$175,8,0),0)</f>
        <v>0</v>
      </c>
      <c r="I53" s="13">
        <f>IFERROR(VLOOKUP(A53,'WASH COAL RECEIPT &amp; GCV DAT (3)'!$A$2:$V$175,9,0),0)</f>
        <v>0</v>
      </c>
      <c r="J53" s="13">
        <f>IFERROR(VLOOKUP(A53,'WASH COAL RECEIPT &amp; GCV DAT (3)'!$A$2:$V$175,10,0),0)</f>
        <v>0</v>
      </c>
      <c r="K53" s="15">
        <f>SUMIF('WASH COAL RECEIPT &amp; GCV DAT (3)'!$A$3:$A$175,'MASTER DATA FILE WASH COAL  (4)'!A53,'WASH COAL RECEIPT &amp; GCV DAT (3)'!$K$3:$K$175)</f>
        <v>0</v>
      </c>
      <c r="L53" s="15">
        <f>SUMIF('WASH COAL RECEIPT &amp; GCV DAT (3)'!$A$3:$A$175,'MASTER DATA FILE WASH COAL  (4)'!A53,'WASH COAL RECEIPT &amp; GCV DAT (3)'!$L$3:$L$175)</f>
        <v>0</v>
      </c>
      <c r="M53" s="15">
        <f t="shared" si="2"/>
        <v>0</v>
      </c>
      <c r="N53" s="15">
        <f t="shared" si="3"/>
        <v>0</v>
      </c>
      <c r="O53" s="15">
        <f>SUMIF('WASH COAL RECEIPT &amp; GCV DAT (3)'!$A$3:$A$175,'MASTER DATA FILE WASH COAL  (4)'!A53,'WASH COAL RECEIPT &amp; GCV DAT (3)'!$O$3:$O$175)</f>
        <v>0</v>
      </c>
      <c r="P53" s="15">
        <f t="shared" si="4"/>
        <v>0</v>
      </c>
      <c r="Q53" s="15">
        <f>SUMIF('WASH COAL RECEIPT &amp; GCV DAT (3)'!$A$3:$A$175,'MASTER DATA FILE WASH COAL  (4)'!A53,'WASH COAL RECEIPT &amp; GCV DAT (3)'!$Q$3:$Q$175)</f>
        <v>0</v>
      </c>
      <c r="R53" s="16">
        <f>SUMIF('WASH COAL RECEIPT &amp; GCV DAT (3)'!$A$3:$A$175,'MASTER DATA FILE WASH COAL  (4)'!A53,'WASH COAL RECEIPT &amp; GCV DAT (3)'!$R$3:$R$175)+IF(H53=$J$234,($K$234*K53),0)+IF(H53=$J$235,($K$235*K53),0)</f>
        <v>0</v>
      </c>
      <c r="S53" s="15" t="e">
        <f t="shared" si="5"/>
        <v>#DIV/0!</v>
      </c>
      <c r="T53" s="15">
        <f>SUMIF('WASH COAL RECEIPT &amp; GCV DAT (3)'!$A$3:$A$175,'MASTER DATA FILE WASH COAL  (4)'!A53,'WASH COAL RECEIPT &amp; GCV DAT (3)'!$T$3:$T$175)</f>
        <v>0</v>
      </c>
      <c r="U53" s="15">
        <f t="shared" si="6"/>
        <v>0</v>
      </c>
      <c r="V53" s="15">
        <f>SUMIF('WASH COAL RECEIPT &amp; GCV DAT (3)'!$A$3:$A$175,'MASTER DATA FILE WASH COAL  (4)'!A53,'WASH COAL RECEIPT &amp; GCV DAT (3)'!$V$3:$V$175)</f>
        <v>0</v>
      </c>
      <c r="W53" s="15">
        <f t="shared" si="7"/>
        <v>0</v>
      </c>
      <c r="X53" t="e">
        <f t="shared" si="0"/>
        <v>#DIV/0!</v>
      </c>
    </row>
    <row r="54" spans="1:24" customFormat="1" x14ac:dyDescent="0.3">
      <c r="A54" s="12"/>
      <c r="B54" s="12">
        <f>SUMIF('WASH COAL RECEIPT &amp; GCV DAT (3)'!$A$3:$A$138,A54,'WASH COAL RECEIPT &amp; GCV DAT (3)'!$B$3:$B$138)</f>
        <v>0</v>
      </c>
      <c r="C54" s="13">
        <f>SUMIF('WASH COAL RECEIPT &amp; GCV DAT (3)'!$A$3:$A$175,A54,'WASH COAL RECEIPT &amp; GCV DAT (3)'!$C$3:$C$175)</f>
        <v>0</v>
      </c>
      <c r="D54" s="13">
        <f>IFERROR(VLOOKUP(A54,'WASH COAL RECEIPT &amp; GCV DAT (3)'!A42:V231,4,0),0)</f>
        <v>0</v>
      </c>
      <c r="E54" s="14">
        <f>IFERROR(VLOOKUP(A54,'WASH COAL RECEIPT &amp; GCV DAT (3)'!$A$2:$V$175,5,0),0)</f>
        <v>0</v>
      </c>
      <c r="F54" s="13">
        <f>SUMIF('WASH COAL RECEIPT &amp; GCV DAT (3)'!$A$3:$A$175,'MASTER DATA FILE WASH COAL  (4)'!A54,'WASH COAL RECEIPT &amp; GCV DAT (3)'!$F$3:$F$175)</f>
        <v>0</v>
      </c>
      <c r="G54" s="13">
        <f>IFERROR(VLOOKUP(A54,'WASH COAL RECEIPT &amp; GCV DAT (3)'!$A$2:$V$175,7,0),0)</f>
        <v>0</v>
      </c>
      <c r="H54" s="13">
        <f>IFERROR(VLOOKUP(A54,'WASH COAL RECEIPT &amp; GCV DAT (3)'!$A$2:$V$175,8,0),0)</f>
        <v>0</v>
      </c>
      <c r="I54" s="13">
        <f>IFERROR(VLOOKUP(A54,'WASH COAL RECEIPT &amp; GCV DAT (3)'!$A$2:$V$175,9,0),0)</f>
        <v>0</v>
      </c>
      <c r="J54" s="13">
        <f>IFERROR(VLOOKUP(A54,'WASH COAL RECEIPT &amp; GCV DAT (3)'!$A$2:$V$175,10,0),0)</f>
        <v>0</v>
      </c>
      <c r="K54" s="15">
        <f>SUMIF('WASH COAL RECEIPT &amp; GCV DAT (3)'!$A$3:$A$175,'MASTER DATA FILE WASH COAL  (4)'!A54,'WASH COAL RECEIPT &amp; GCV DAT (3)'!$K$3:$K$175)</f>
        <v>0</v>
      </c>
      <c r="L54" s="15">
        <f>SUMIF('WASH COAL RECEIPT &amp; GCV DAT (3)'!$A$3:$A$175,'MASTER DATA FILE WASH COAL  (4)'!A54,'WASH COAL RECEIPT &amp; GCV DAT (3)'!$L$3:$L$175)</f>
        <v>0</v>
      </c>
      <c r="M54" s="15">
        <f t="shared" si="2"/>
        <v>0</v>
      </c>
      <c r="N54" s="15">
        <f t="shared" si="3"/>
        <v>0</v>
      </c>
      <c r="O54" s="15">
        <f>SUMIF('WASH COAL RECEIPT &amp; GCV DAT (3)'!$A$3:$A$175,'MASTER DATA FILE WASH COAL  (4)'!A54,'WASH COAL RECEIPT &amp; GCV DAT (3)'!$O$3:$O$175)</f>
        <v>0</v>
      </c>
      <c r="P54" s="15">
        <f t="shared" si="4"/>
        <v>0</v>
      </c>
      <c r="Q54" s="15">
        <f>SUMIF('WASH COAL RECEIPT &amp; GCV DAT (3)'!$A$3:$A$175,'MASTER DATA FILE WASH COAL  (4)'!A54,'WASH COAL RECEIPT &amp; GCV DAT (3)'!$Q$3:$Q$175)</f>
        <v>0</v>
      </c>
      <c r="R54" s="16">
        <f>SUMIF('WASH COAL RECEIPT &amp; GCV DAT (3)'!$A$3:$A$175,'MASTER DATA FILE WASH COAL  (4)'!A54,'WASH COAL RECEIPT &amp; GCV DAT (3)'!$R$3:$R$175)+IF(H54=$J$234,($K$234*K54),0)+IF(H54=$J$235,($K$235*K54),0)</f>
        <v>0</v>
      </c>
      <c r="S54" s="15" t="e">
        <f t="shared" si="5"/>
        <v>#DIV/0!</v>
      </c>
      <c r="T54" s="15">
        <f>SUMIF('WASH COAL RECEIPT &amp; GCV DAT (3)'!$A$3:$A$175,'MASTER DATA FILE WASH COAL  (4)'!A54,'WASH COAL RECEIPT &amp; GCV DAT (3)'!$T$3:$T$175)</f>
        <v>0</v>
      </c>
      <c r="U54" s="15">
        <f t="shared" si="6"/>
        <v>0</v>
      </c>
      <c r="V54" s="15">
        <f>SUMIF('WASH COAL RECEIPT &amp; GCV DAT (3)'!$A$3:$A$175,'MASTER DATA FILE WASH COAL  (4)'!A54,'WASH COAL RECEIPT &amp; GCV DAT (3)'!$V$3:$V$175)</f>
        <v>0</v>
      </c>
      <c r="W54" s="15">
        <f t="shared" si="7"/>
        <v>0</v>
      </c>
      <c r="X54" t="e">
        <f t="shared" si="0"/>
        <v>#DIV/0!</v>
      </c>
    </row>
    <row r="55" spans="1:24" customFormat="1" x14ac:dyDescent="0.3">
      <c r="A55" s="12"/>
      <c r="B55" s="12">
        <f>SUMIF('WASH COAL RECEIPT &amp; GCV DAT (3)'!$A$3:$A$138,A55,'WASH COAL RECEIPT &amp; GCV DAT (3)'!$B$3:$B$138)</f>
        <v>0</v>
      </c>
      <c r="C55" s="13">
        <f>SUMIF('WASH COAL RECEIPT &amp; GCV DAT (3)'!$A$3:$A$175,A55,'WASH COAL RECEIPT &amp; GCV DAT (3)'!$C$3:$C$175)</f>
        <v>0</v>
      </c>
      <c r="D55" s="13">
        <f>IFERROR(VLOOKUP(A55,'WASH COAL RECEIPT &amp; GCV DAT (3)'!A43:V232,4,0),0)</f>
        <v>0</v>
      </c>
      <c r="E55" s="14">
        <f>IFERROR(VLOOKUP(A55,'WASH COAL RECEIPT &amp; GCV DAT (3)'!$A$2:$V$175,5,0),0)</f>
        <v>0</v>
      </c>
      <c r="F55" s="13">
        <f>SUMIF('WASH COAL RECEIPT &amp; GCV DAT (3)'!$A$3:$A$175,'MASTER DATA FILE WASH COAL  (4)'!A55,'WASH COAL RECEIPT &amp; GCV DAT (3)'!$F$3:$F$175)</f>
        <v>0</v>
      </c>
      <c r="G55" s="13">
        <f>IFERROR(VLOOKUP(A55,'WASH COAL RECEIPT &amp; GCV DAT (3)'!$A$2:$V$175,7,0),0)</f>
        <v>0</v>
      </c>
      <c r="H55" s="13">
        <f>IFERROR(VLOOKUP(A55,'WASH COAL RECEIPT &amp; GCV DAT (3)'!$A$2:$V$175,8,0),0)</f>
        <v>0</v>
      </c>
      <c r="I55" s="13">
        <f>IFERROR(VLOOKUP(A55,'WASH COAL RECEIPT &amp; GCV DAT (3)'!$A$2:$V$175,9,0),0)</f>
        <v>0</v>
      </c>
      <c r="J55" s="13">
        <f>IFERROR(VLOOKUP(A55,'WASH COAL RECEIPT &amp; GCV DAT (3)'!$A$2:$V$175,10,0),0)</f>
        <v>0</v>
      </c>
      <c r="K55" s="15">
        <f>SUMIF('WASH COAL RECEIPT &amp; GCV DAT (3)'!$A$3:$A$175,'MASTER DATA FILE WASH COAL  (4)'!A55,'WASH COAL RECEIPT &amp; GCV DAT (3)'!$K$3:$K$175)</f>
        <v>0</v>
      </c>
      <c r="L55" s="15">
        <f>SUMIF('WASH COAL RECEIPT &amp; GCV DAT (3)'!$A$3:$A$175,'MASTER DATA FILE WASH COAL  (4)'!A55,'WASH COAL RECEIPT &amp; GCV DAT (3)'!$L$3:$L$175)</f>
        <v>0</v>
      </c>
      <c r="M55" s="15">
        <f t="shared" si="2"/>
        <v>0</v>
      </c>
      <c r="N55" s="15">
        <f t="shared" si="3"/>
        <v>0</v>
      </c>
      <c r="O55" s="15">
        <f>SUMIF('WASH COAL RECEIPT &amp; GCV DAT (3)'!$A$3:$A$175,'MASTER DATA FILE WASH COAL  (4)'!A55,'WASH COAL RECEIPT &amp; GCV DAT (3)'!$O$3:$O$175)</f>
        <v>0</v>
      </c>
      <c r="P55" s="15">
        <f t="shared" si="4"/>
        <v>0</v>
      </c>
      <c r="Q55" s="15">
        <f>SUMIF('WASH COAL RECEIPT &amp; GCV DAT (3)'!$A$3:$A$175,'MASTER DATA FILE WASH COAL  (4)'!A55,'WASH COAL RECEIPT &amp; GCV DAT (3)'!$Q$3:$Q$175)</f>
        <v>0</v>
      </c>
      <c r="R55" s="16">
        <f>SUMIF('WASH COAL RECEIPT &amp; GCV DAT (3)'!$A$3:$A$175,'MASTER DATA FILE WASH COAL  (4)'!A55,'WASH COAL RECEIPT &amp; GCV DAT (3)'!$R$3:$R$175)+IF(H55=$J$234,($K$234*K55),0)+IF(H55=$J$235,($K$235*K55),0)</f>
        <v>0</v>
      </c>
      <c r="S55" s="15" t="e">
        <f t="shared" si="5"/>
        <v>#DIV/0!</v>
      </c>
      <c r="T55" s="15">
        <f>SUMIF('WASH COAL RECEIPT &amp; GCV DAT (3)'!$A$3:$A$175,'MASTER DATA FILE WASH COAL  (4)'!A55,'WASH COAL RECEIPT &amp; GCV DAT (3)'!$T$3:$T$175)</f>
        <v>0</v>
      </c>
      <c r="U55" s="15">
        <f t="shared" si="6"/>
        <v>0</v>
      </c>
      <c r="V55" s="15">
        <f>SUMIF('WASH COAL RECEIPT &amp; GCV DAT (3)'!$A$3:$A$175,'MASTER DATA FILE WASH COAL  (4)'!A55,'WASH COAL RECEIPT &amp; GCV DAT (3)'!$V$3:$V$175)</f>
        <v>0</v>
      </c>
      <c r="W55" s="15">
        <f t="shared" si="7"/>
        <v>0</v>
      </c>
      <c r="X55" t="e">
        <f t="shared" si="0"/>
        <v>#DIV/0!</v>
      </c>
    </row>
    <row r="56" spans="1:24" customFormat="1" x14ac:dyDescent="0.3">
      <c r="A56" s="12"/>
      <c r="B56" s="12">
        <f>SUMIF('WASH COAL RECEIPT &amp; GCV DAT (3)'!$A$3:$A$138,A56,'WASH COAL RECEIPT &amp; GCV DAT (3)'!$B$3:$B$138)</f>
        <v>0</v>
      </c>
      <c r="C56" s="13">
        <f>SUMIF('WASH COAL RECEIPT &amp; GCV DAT (3)'!$A$3:$A$175,A56,'WASH COAL RECEIPT &amp; GCV DAT (3)'!$C$3:$C$175)</f>
        <v>0</v>
      </c>
      <c r="D56" s="13">
        <f>IFERROR(VLOOKUP(A56,'WASH COAL RECEIPT &amp; GCV DAT (3)'!A44:V233,4,0),0)</f>
        <v>0</v>
      </c>
      <c r="E56" s="14">
        <f>IFERROR(VLOOKUP(A56,'WASH COAL RECEIPT &amp; GCV DAT (3)'!$A$2:$V$175,5,0),0)</f>
        <v>0</v>
      </c>
      <c r="F56" s="13">
        <f>SUMIF('WASH COAL RECEIPT &amp; GCV DAT (3)'!$A$3:$A$175,'MASTER DATA FILE WASH COAL  (4)'!A56,'WASH COAL RECEIPT &amp; GCV DAT (3)'!$F$3:$F$175)</f>
        <v>0</v>
      </c>
      <c r="G56" s="13">
        <f>IFERROR(VLOOKUP(A56,'WASH COAL RECEIPT &amp; GCV DAT (3)'!$A$2:$V$175,7,0),0)</f>
        <v>0</v>
      </c>
      <c r="H56" s="13">
        <f>IFERROR(VLOOKUP(A56,'WASH COAL RECEIPT &amp; GCV DAT (3)'!$A$2:$V$175,8,0),0)</f>
        <v>0</v>
      </c>
      <c r="I56" s="13">
        <f>IFERROR(VLOOKUP(A56,'WASH COAL RECEIPT &amp; GCV DAT (3)'!$A$2:$V$175,9,0),0)</f>
        <v>0</v>
      </c>
      <c r="J56" s="13">
        <f>IFERROR(VLOOKUP(A56,'WASH COAL RECEIPT &amp; GCV DAT (3)'!$A$2:$V$175,10,0),0)</f>
        <v>0</v>
      </c>
      <c r="K56" s="15">
        <f>SUMIF('WASH COAL RECEIPT &amp; GCV DAT (3)'!$A$3:$A$175,'MASTER DATA FILE WASH COAL  (4)'!A56,'WASH COAL RECEIPT &amp; GCV DAT (3)'!$K$3:$K$175)</f>
        <v>0</v>
      </c>
      <c r="L56" s="15">
        <f>SUMIF('WASH COAL RECEIPT &amp; GCV DAT (3)'!$A$3:$A$175,'MASTER DATA FILE WASH COAL  (4)'!A56,'WASH COAL RECEIPT &amp; GCV DAT (3)'!$L$3:$L$175)</f>
        <v>0</v>
      </c>
      <c r="M56" s="15">
        <f t="shared" si="2"/>
        <v>0</v>
      </c>
      <c r="N56" s="15">
        <f t="shared" si="3"/>
        <v>0</v>
      </c>
      <c r="O56" s="15">
        <f>SUMIF('WASH COAL RECEIPT &amp; GCV DAT (3)'!$A$3:$A$175,'MASTER DATA FILE WASH COAL  (4)'!A56,'WASH COAL RECEIPT &amp; GCV DAT (3)'!$O$3:$O$175)</f>
        <v>0</v>
      </c>
      <c r="P56" s="15">
        <f t="shared" si="4"/>
        <v>0</v>
      </c>
      <c r="Q56" s="15">
        <f>SUMIF('WASH COAL RECEIPT &amp; GCV DAT (3)'!$A$3:$A$175,'MASTER DATA FILE WASH COAL  (4)'!A56,'WASH COAL RECEIPT &amp; GCV DAT (3)'!$Q$3:$Q$175)</f>
        <v>0</v>
      </c>
      <c r="R56" s="16">
        <f>SUMIF('WASH COAL RECEIPT &amp; GCV DAT (3)'!$A$3:$A$175,'MASTER DATA FILE WASH COAL  (4)'!A56,'WASH COAL RECEIPT &amp; GCV DAT (3)'!$R$3:$R$175)+IF(H56=$J$234,($K$234*K56),0)+IF(H56=$J$235,($K$235*K56),0)</f>
        <v>0</v>
      </c>
      <c r="S56" s="15" t="e">
        <f t="shared" si="5"/>
        <v>#DIV/0!</v>
      </c>
      <c r="T56" s="15">
        <f>SUMIF('WASH COAL RECEIPT &amp; GCV DAT (3)'!$A$3:$A$175,'MASTER DATA FILE WASH COAL  (4)'!A56,'WASH COAL RECEIPT &amp; GCV DAT (3)'!$T$3:$T$175)</f>
        <v>0</v>
      </c>
      <c r="U56" s="15">
        <f t="shared" si="6"/>
        <v>0</v>
      </c>
      <c r="V56" s="15">
        <f>SUMIF('WASH COAL RECEIPT &amp; GCV DAT (3)'!$A$3:$A$175,'MASTER DATA FILE WASH COAL  (4)'!A56,'WASH COAL RECEIPT &amp; GCV DAT (3)'!$V$3:$V$175)</f>
        <v>0</v>
      </c>
      <c r="W56" s="15">
        <f t="shared" si="7"/>
        <v>0</v>
      </c>
      <c r="X56" t="e">
        <f t="shared" si="0"/>
        <v>#DIV/0!</v>
      </c>
    </row>
    <row r="57" spans="1:24" customFormat="1" x14ac:dyDescent="0.3">
      <c r="A57" s="12"/>
      <c r="B57" s="12">
        <f>SUMIF('WASH COAL RECEIPT &amp; GCV DAT (3)'!$A$3:$A$138,A57,'WASH COAL RECEIPT &amp; GCV DAT (3)'!$B$3:$B$138)</f>
        <v>0</v>
      </c>
      <c r="C57" s="13">
        <f>SUMIF('WASH COAL RECEIPT &amp; GCV DAT (3)'!$A$3:$A$175,A57,'WASH COAL RECEIPT &amp; GCV DAT (3)'!$C$3:$C$175)</f>
        <v>0</v>
      </c>
      <c r="D57" s="13">
        <f>IFERROR(VLOOKUP(A57,'WASH COAL RECEIPT &amp; GCV DAT (3)'!A45:V234,4,0),0)</f>
        <v>0</v>
      </c>
      <c r="E57" s="14">
        <f>IFERROR(VLOOKUP(A57,'WASH COAL RECEIPT &amp; GCV DAT (3)'!$A$2:$V$175,5,0),0)</f>
        <v>0</v>
      </c>
      <c r="F57" s="13">
        <f>SUMIF('WASH COAL RECEIPT &amp; GCV DAT (3)'!$A$3:$A$175,'MASTER DATA FILE WASH COAL  (4)'!A57,'WASH COAL RECEIPT &amp; GCV DAT (3)'!$F$3:$F$175)</f>
        <v>0</v>
      </c>
      <c r="G57" s="13">
        <f>IFERROR(VLOOKUP(A57,'WASH COAL RECEIPT &amp; GCV DAT (3)'!$A$2:$V$175,7,0),0)</f>
        <v>0</v>
      </c>
      <c r="H57" s="13">
        <f>IFERROR(VLOOKUP(A57,'WASH COAL RECEIPT &amp; GCV DAT (3)'!$A$2:$V$175,8,0),0)</f>
        <v>0</v>
      </c>
      <c r="I57" s="13">
        <f>IFERROR(VLOOKUP(A57,'WASH COAL RECEIPT &amp; GCV DAT (3)'!$A$2:$V$175,9,0),0)</f>
        <v>0</v>
      </c>
      <c r="J57" s="13">
        <f>IFERROR(VLOOKUP(A57,'WASH COAL RECEIPT &amp; GCV DAT (3)'!$A$2:$V$175,10,0),0)</f>
        <v>0</v>
      </c>
      <c r="K57" s="15">
        <f>SUMIF('WASH COAL RECEIPT &amp; GCV DAT (3)'!$A$3:$A$175,'MASTER DATA FILE WASH COAL  (4)'!A57,'WASH COAL RECEIPT &amp; GCV DAT (3)'!$K$3:$K$175)</f>
        <v>0</v>
      </c>
      <c r="L57" s="15">
        <f>SUMIF('WASH COAL RECEIPT &amp; GCV DAT (3)'!$A$3:$A$175,'MASTER DATA FILE WASH COAL  (4)'!A57,'WASH COAL RECEIPT &amp; GCV DAT (3)'!$L$3:$L$175)</f>
        <v>0</v>
      </c>
      <c r="M57" s="15">
        <f t="shared" si="2"/>
        <v>0</v>
      </c>
      <c r="N57" s="15">
        <f t="shared" si="3"/>
        <v>0</v>
      </c>
      <c r="O57" s="15">
        <f>SUMIF('WASH COAL RECEIPT &amp; GCV DAT (3)'!$A$3:$A$175,'MASTER DATA FILE WASH COAL  (4)'!A57,'WASH COAL RECEIPT &amp; GCV DAT (3)'!$O$3:$O$175)</f>
        <v>0</v>
      </c>
      <c r="P57" s="15">
        <f t="shared" si="4"/>
        <v>0</v>
      </c>
      <c r="Q57" s="15">
        <f>SUMIF('WASH COAL RECEIPT &amp; GCV DAT (3)'!$A$3:$A$175,'MASTER DATA FILE WASH COAL  (4)'!A57,'WASH COAL RECEIPT &amp; GCV DAT (3)'!$Q$3:$Q$175)</f>
        <v>0</v>
      </c>
      <c r="R57" s="16">
        <f>SUMIF('WASH COAL RECEIPT &amp; GCV DAT (3)'!$A$3:$A$175,'MASTER DATA FILE WASH COAL  (4)'!A57,'WASH COAL RECEIPT &amp; GCV DAT (3)'!$R$3:$R$175)+IF(H57=$J$234,($K$234*K57),0)+IF(H57=$J$235,($K$235*K57),0)</f>
        <v>0</v>
      </c>
      <c r="S57" s="15" t="e">
        <f t="shared" si="5"/>
        <v>#DIV/0!</v>
      </c>
      <c r="T57" s="15">
        <f>SUMIF('WASH COAL RECEIPT &amp; GCV DAT (3)'!$A$3:$A$175,'MASTER DATA FILE WASH COAL  (4)'!A57,'WASH COAL RECEIPT &amp; GCV DAT (3)'!$T$3:$T$175)</f>
        <v>0</v>
      </c>
      <c r="U57" s="15">
        <f t="shared" si="6"/>
        <v>0</v>
      </c>
      <c r="V57" s="15">
        <f>SUMIF('WASH COAL RECEIPT &amp; GCV DAT (3)'!$A$3:$A$175,'MASTER DATA FILE WASH COAL  (4)'!A57,'WASH COAL RECEIPT &amp; GCV DAT (3)'!$V$3:$V$175)</f>
        <v>0</v>
      </c>
      <c r="W57" s="15">
        <f t="shared" si="7"/>
        <v>0</v>
      </c>
      <c r="X57" t="e">
        <f t="shared" si="0"/>
        <v>#DIV/0!</v>
      </c>
    </row>
    <row r="58" spans="1:24" customFormat="1" x14ac:dyDescent="0.3">
      <c r="A58" s="12"/>
      <c r="B58" s="12">
        <f>SUMIF('WASH COAL RECEIPT &amp; GCV DAT (3)'!$A$3:$A$138,A58,'WASH COAL RECEIPT &amp; GCV DAT (3)'!$B$3:$B$138)</f>
        <v>0</v>
      </c>
      <c r="C58" s="13">
        <f>SUMIF('WASH COAL RECEIPT &amp; GCV DAT (3)'!$A$3:$A$175,A58,'WASH COAL RECEIPT &amp; GCV DAT (3)'!$C$3:$C$175)</f>
        <v>0</v>
      </c>
      <c r="D58" s="13">
        <f>IFERROR(VLOOKUP(A58,'WASH COAL RECEIPT &amp; GCV DAT (3)'!A46:V235,4,0),0)</f>
        <v>0</v>
      </c>
      <c r="E58" s="14">
        <f>IFERROR(VLOOKUP(A58,'WASH COAL RECEIPT &amp; GCV DAT (3)'!$A$2:$V$175,5,0),0)</f>
        <v>0</v>
      </c>
      <c r="F58" s="13">
        <f>SUMIF('WASH COAL RECEIPT &amp; GCV DAT (3)'!$A$3:$A$175,'MASTER DATA FILE WASH COAL  (4)'!A58,'WASH COAL RECEIPT &amp; GCV DAT (3)'!$F$3:$F$175)</f>
        <v>0</v>
      </c>
      <c r="G58" s="13">
        <f>IFERROR(VLOOKUP(A58,'WASH COAL RECEIPT &amp; GCV DAT (3)'!$A$2:$V$175,7,0),0)</f>
        <v>0</v>
      </c>
      <c r="H58" s="13">
        <f>IFERROR(VLOOKUP(A58,'WASH COAL RECEIPT &amp; GCV DAT (3)'!$A$2:$V$175,8,0),0)</f>
        <v>0</v>
      </c>
      <c r="I58" s="13">
        <f>IFERROR(VLOOKUP(A58,'WASH COAL RECEIPT &amp; GCV DAT (3)'!$A$2:$V$175,9,0),0)</f>
        <v>0</v>
      </c>
      <c r="J58" s="13">
        <f>IFERROR(VLOOKUP(A58,'WASH COAL RECEIPT &amp; GCV DAT (3)'!$A$2:$V$175,10,0),0)</f>
        <v>0</v>
      </c>
      <c r="K58" s="15">
        <f>SUMIF('WASH COAL RECEIPT &amp; GCV DAT (3)'!$A$3:$A$175,'MASTER DATA FILE WASH COAL  (4)'!A58,'WASH COAL RECEIPT &amp; GCV DAT (3)'!$K$3:$K$175)</f>
        <v>0</v>
      </c>
      <c r="L58" s="15">
        <f>SUMIF('WASH COAL RECEIPT &amp; GCV DAT (3)'!$A$3:$A$175,'MASTER DATA FILE WASH COAL  (4)'!A58,'WASH COAL RECEIPT &amp; GCV DAT (3)'!$L$3:$L$175)</f>
        <v>0</v>
      </c>
      <c r="M58" s="15">
        <f t="shared" si="2"/>
        <v>0</v>
      </c>
      <c r="N58" s="15">
        <f t="shared" si="3"/>
        <v>0</v>
      </c>
      <c r="O58" s="15">
        <f>SUMIF('WASH COAL RECEIPT &amp; GCV DAT (3)'!$A$3:$A$175,'MASTER DATA FILE WASH COAL  (4)'!A58,'WASH COAL RECEIPT &amp; GCV DAT (3)'!$O$3:$O$175)</f>
        <v>0</v>
      </c>
      <c r="P58" s="15">
        <f t="shared" si="4"/>
        <v>0</v>
      </c>
      <c r="Q58" s="15">
        <f>SUMIF('WASH COAL RECEIPT &amp; GCV DAT (3)'!$A$3:$A$175,'MASTER DATA FILE WASH COAL  (4)'!A58,'WASH COAL RECEIPT &amp; GCV DAT (3)'!$Q$3:$Q$175)</f>
        <v>0</v>
      </c>
      <c r="R58" s="16">
        <f>SUMIF('WASH COAL RECEIPT &amp; GCV DAT (3)'!$A$3:$A$175,'MASTER DATA FILE WASH COAL  (4)'!A58,'WASH COAL RECEIPT &amp; GCV DAT (3)'!$R$3:$R$175)+IF(H58=$J$234,($K$234*K58),0)+IF(H58=$J$235,($K$235*K58),0)</f>
        <v>0</v>
      </c>
      <c r="S58" s="15" t="e">
        <f t="shared" si="5"/>
        <v>#DIV/0!</v>
      </c>
      <c r="T58" s="15">
        <f>SUMIF('WASH COAL RECEIPT &amp; GCV DAT (3)'!$A$3:$A$175,'MASTER DATA FILE WASH COAL  (4)'!A58,'WASH COAL RECEIPT &amp; GCV DAT (3)'!$T$3:$T$175)</f>
        <v>0</v>
      </c>
      <c r="U58" s="15">
        <f t="shared" si="6"/>
        <v>0</v>
      </c>
      <c r="V58" s="15">
        <f>SUMIF('WASH COAL RECEIPT &amp; GCV DAT (3)'!$A$3:$A$175,'MASTER DATA FILE WASH COAL  (4)'!A58,'WASH COAL RECEIPT &amp; GCV DAT (3)'!$V$3:$V$175)</f>
        <v>0</v>
      </c>
      <c r="W58" s="15">
        <f t="shared" si="7"/>
        <v>0</v>
      </c>
      <c r="X58" t="e">
        <f t="shared" si="0"/>
        <v>#DIV/0!</v>
      </c>
    </row>
    <row r="59" spans="1:24" customFormat="1" x14ac:dyDescent="0.3">
      <c r="A59" s="12"/>
      <c r="B59" s="12">
        <f>SUMIF('WASH COAL RECEIPT &amp; GCV DAT (3)'!$A$3:$A$138,A59,'WASH COAL RECEIPT &amp; GCV DAT (3)'!$B$3:$B$138)</f>
        <v>0</v>
      </c>
      <c r="C59" s="13">
        <f>SUMIF('WASH COAL RECEIPT &amp; GCV DAT (3)'!$A$3:$A$175,A59,'WASH COAL RECEIPT &amp; GCV DAT (3)'!$C$3:$C$175)</f>
        <v>0</v>
      </c>
      <c r="D59" s="13">
        <f>IFERROR(VLOOKUP(A59,'WASH COAL RECEIPT &amp; GCV DAT (3)'!A47:V236,4,0),0)</f>
        <v>0</v>
      </c>
      <c r="E59" s="14">
        <f>IFERROR(VLOOKUP(A59,'WASH COAL RECEIPT &amp; GCV DAT (3)'!$A$2:$V$175,5,0),0)</f>
        <v>0</v>
      </c>
      <c r="F59" s="13">
        <f>SUMIF('WASH COAL RECEIPT &amp; GCV DAT (3)'!$A$3:$A$175,'MASTER DATA FILE WASH COAL  (4)'!A59,'WASH COAL RECEIPT &amp; GCV DAT (3)'!$F$3:$F$175)</f>
        <v>0</v>
      </c>
      <c r="G59" s="13">
        <f>IFERROR(VLOOKUP(A59,'WASH COAL RECEIPT &amp; GCV DAT (3)'!$A$2:$V$175,7,0),0)</f>
        <v>0</v>
      </c>
      <c r="H59" s="13">
        <f>IFERROR(VLOOKUP(A59,'WASH COAL RECEIPT &amp; GCV DAT (3)'!$A$2:$V$175,8,0),0)</f>
        <v>0</v>
      </c>
      <c r="I59" s="13">
        <f>IFERROR(VLOOKUP(A59,'WASH COAL RECEIPT &amp; GCV DAT (3)'!$A$2:$V$175,9,0),0)</f>
        <v>0</v>
      </c>
      <c r="J59" s="13">
        <f>IFERROR(VLOOKUP(A59,'WASH COAL RECEIPT &amp; GCV DAT (3)'!$A$2:$V$175,10,0),0)</f>
        <v>0</v>
      </c>
      <c r="K59" s="15">
        <f>SUMIF('WASH COAL RECEIPT &amp; GCV DAT (3)'!$A$3:$A$175,'MASTER DATA FILE WASH COAL  (4)'!A59,'WASH COAL RECEIPT &amp; GCV DAT (3)'!$K$3:$K$175)</f>
        <v>0</v>
      </c>
      <c r="L59" s="15">
        <f>SUMIF('WASH COAL RECEIPT &amp; GCV DAT (3)'!$A$3:$A$175,'MASTER DATA FILE WASH COAL  (4)'!A59,'WASH COAL RECEIPT &amp; GCV DAT (3)'!$L$3:$L$175)</f>
        <v>0</v>
      </c>
      <c r="M59" s="15">
        <f t="shared" si="2"/>
        <v>0</v>
      </c>
      <c r="N59" s="15">
        <f t="shared" si="3"/>
        <v>0</v>
      </c>
      <c r="O59" s="15">
        <f>SUMIF('WASH COAL RECEIPT &amp; GCV DAT (3)'!$A$3:$A$175,'MASTER DATA FILE WASH COAL  (4)'!A59,'WASH COAL RECEIPT &amp; GCV DAT (3)'!$O$3:$O$175)</f>
        <v>0</v>
      </c>
      <c r="P59" s="15">
        <f t="shared" si="4"/>
        <v>0</v>
      </c>
      <c r="Q59" s="15">
        <f>SUMIF('WASH COAL RECEIPT &amp; GCV DAT (3)'!$A$3:$A$175,'MASTER DATA FILE WASH COAL  (4)'!A59,'WASH COAL RECEIPT &amp; GCV DAT (3)'!$Q$3:$Q$175)</f>
        <v>0</v>
      </c>
      <c r="R59" s="16">
        <f>SUMIF('WASH COAL RECEIPT &amp; GCV DAT (3)'!$A$3:$A$175,'MASTER DATA FILE WASH COAL  (4)'!A59,'WASH COAL RECEIPT &amp; GCV DAT (3)'!$R$3:$R$175)+IF(H59=$J$234,($K$234*K59),0)+IF(H59=$J$235,($K$235*K59),0)</f>
        <v>0</v>
      </c>
      <c r="S59" s="15" t="e">
        <f t="shared" si="5"/>
        <v>#DIV/0!</v>
      </c>
      <c r="T59" s="15">
        <f>SUMIF('WASH COAL RECEIPT &amp; GCV DAT (3)'!$A$3:$A$175,'MASTER DATA FILE WASH COAL  (4)'!A59,'WASH COAL RECEIPT &amp; GCV DAT (3)'!$T$3:$T$175)</f>
        <v>0</v>
      </c>
      <c r="U59" s="15">
        <f t="shared" si="6"/>
        <v>0</v>
      </c>
      <c r="V59" s="15">
        <f>SUMIF('WASH COAL RECEIPT &amp; GCV DAT (3)'!$A$3:$A$175,'MASTER DATA FILE WASH COAL  (4)'!A59,'WASH COAL RECEIPT &amp; GCV DAT (3)'!$V$3:$V$175)</f>
        <v>0</v>
      </c>
      <c r="W59" s="15">
        <f t="shared" si="7"/>
        <v>0</v>
      </c>
      <c r="X59" t="e">
        <f t="shared" si="0"/>
        <v>#DIV/0!</v>
      </c>
    </row>
    <row r="60" spans="1:24" customFormat="1" x14ac:dyDescent="0.3">
      <c r="A60" s="12"/>
      <c r="B60" s="12">
        <f>SUMIF('WASH COAL RECEIPT &amp; GCV DAT (3)'!$A$3:$A$138,A60,'WASH COAL RECEIPT &amp; GCV DAT (3)'!$B$3:$B$138)</f>
        <v>0</v>
      </c>
      <c r="C60" s="13">
        <f>SUMIF('WASH COAL RECEIPT &amp; GCV DAT (3)'!$A$3:$A$175,A60,'WASH COAL RECEIPT &amp; GCV DAT (3)'!$C$3:$C$175)</f>
        <v>0</v>
      </c>
      <c r="D60" s="13">
        <f>IFERROR(VLOOKUP(A60,'WASH COAL RECEIPT &amp; GCV DAT (3)'!A47:V237,4,0),0)</f>
        <v>0</v>
      </c>
      <c r="E60" s="14">
        <f>IFERROR(VLOOKUP(A60,'WASH COAL RECEIPT &amp; GCV DAT (3)'!$A$2:$V$175,5,0),0)</f>
        <v>0</v>
      </c>
      <c r="F60" s="13">
        <f>SUMIF('WASH COAL RECEIPT &amp; GCV DAT (3)'!$A$3:$A$175,'MASTER DATA FILE WASH COAL  (4)'!A60,'WASH COAL RECEIPT &amp; GCV DAT (3)'!$F$3:$F$175)</f>
        <v>0</v>
      </c>
      <c r="G60" s="13">
        <f>IFERROR(VLOOKUP(A60,'WASH COAL RECEIPT &amp; GCV DAT (3)'!$A$2:$V$175,7,0),0)</f>
        <v>0</v>
      </c>
      <c r="H60" s="13">
        <f>IFERROR(VLOOKUP(A60,'WASH COAL RECEIPT &amp; GCV DAT (3)'!$A$2:$V$175,8,0),0)</f>
        <v>0</v>
      </c>
      <c r="I60" s="13">
        <f>IFERROR(VLOOKUP(A60,'WASH COAL RECEIPT &amp; GCV DAT (3)'!$A$2:$V$175,9,0),0)</f>
        <v>0</v>
      </c>
      <c r="J60" s="13">
        <f>IFERROR(VLOOKUP(A60,'WASH COAL RECEIPT &amp; GCV DAT (3)'!$A$2:$V$175,10,0),0)</f>
        <v>0</v>
      </c>
      <c r="K60" s="15">
        <f>SUMIF('WASH COAL RECEIPT &amp; GCV DAT (3)'!$A$3:$A$175,'MASTER DATA FILE WASH COAL  (4)'!A60,'WASH COAL RECEIPT &amp; GCV DAT (3)'!$K$3:$K$175)</f>
        <v>0</v>
      </c>
      <c r="L60" s="15">
        <f>SUMIF('WASH COAL RECEIPT &amp; GCV DAT (3)'!$A$3:$A$175,'MASTER DATA FILE WASH COAL  (4)'!A60,'WASH COAL RECEIPT &amp; GCV DAT (3)'!$L$3:$L$175)</f>
        <v>0</v>
      </c>
      <c r="M60" s="15">
        <f t="shared" si="2"/>
        <v>0</v>
      </c>
      <c r="N60" s="15">
        <f t="shared" si="3"/>
        <v>0</v>
      </c>
      <c r="O60" s="15">
        <f>SUMIF('WASH COAL RECEIPT &amp; GCV DAT (3)'!$A$3:$A$175,'MASTER DATA FILE WASH COAL  (4)'!A60,'WASH COAL RECEIPT &amp; GCV DAT (3)'!$O$3:$O$175)</f>
        <v>0</v>
      </c>
      <c r="P60" s="15">
        <f t="shared" si="4"/>
        <v>0</v>
      </c>
      <c r="Q60" s="15">
        <f>SUMIF('WASH COAL RECEIPT &amp; GCV DAT (3)'!$A$3:$A$175,'MASTER DATA FILE WASH COAL  (4)'!A60,'WASH COAL RECEIPT &amp; GCV DAT (3)'!$Q$3:$Q$175)</f>
        <v>0</v>
      </c>
      <c r="R60" s="16">
        <f>SUMIF('WASH COAL RECEIPT &amp; GCV DAT (3)'!$A$3:$A$175,'MASTER DATA FILE WASH COAL  (4)'!A60,'WASH COAL RECEIPT &amp; GCV DAT (3)'!$R$3:$R$175)+IF(H60=$J$234,($K$234*K60),0)+IF(H60=$J$235,($K$235*K60),0)</f>
        <v>0</v>
      </c>
      <c r="S60" s="15" t="e">
        <f t="shared" si="5"/>
        <v>#DIV/0!</v>
      </c>
      <c r="T60" s="15">
        <f>SUMIF('WASH COAL RECEIPT &amp; GCV DAT (3)'!$A$3:$A$175,'MASTER DATA FILE WASH COAL  (4)'!A60,'WASH COAL RECEIPT &amp; GCV DAT (3)'!$T$3:$T$175)</f>
        <v>0</v>
      </c>
      <c r="U60" s="15">
        <f t="shared" si="6"/>
        <v>0</v>
      </c>
      <c r="V60" s="15">
        <f>SUMIF('WASH COAL RECEIPT &amp; GCV DAT (3)'!$A$3:$A$175,'MASTER DATA FILE WASH COAL  (4)'!A60,'WASH COAL RECEIPT &amp; GCV DAT (3)'!$V$3:$V$175)</f>
        <v>0</v>
      </c>
      <c r="W60" s="15">
        <f t="shared" si="7"/>
        <v>0</v>
      </c>
      <c r="X60" t="e">
        <f t="shared" si="0"/>
        <v>#DIV/0!</v>
      </c>
    </row>
    <row r="61" spans="1:24" customFormat="1" x14ac:dyDescent="0.3">
      <c r="A61" s="12"/>
      <c r="B61" s="12">
        <f>SUMIF('WASH COAL RECEIPT &amp; GCV DAT (3)'!$A$3:$A$138,A61,'WASH COAL RECEIPT &amp; GCV DAT (3)'!$B$3:$B$138)</f>
        <v>0</v>
      </c>
      <c r="C61" s="13">
        <f>SUMIF('WASH COAL RECEIPT &amp; GCV DAT (3)'!$A$3:$A$175,A61,'WASH COAL RECEIPT &amp; GCV DAT (3)'!$C$3:$C$175)</f>
        <v>0</v>
      </c>
      <c r="D61" s="13">
        <f>IFERROR(VLOOKUP(A61,'WASH COAL RECEIPT &amp; GCV DAT (3)'!A48:V238,4,0),0)</f>
        <v>0</v>
      </c>
      <c r="E61" s="14">
        <f>IFERROR(VLOOKUP(A61,'WASH COAL RECEIPT &amp; GCV DAT (3)'!$A$2:$V$175,5,0),0)</f>
        <v>0</v>
      </c>
      <c r="F61" s="13">
        <f>SUMIF('WASH COAL RECEIPT &amp; GCV DAT (3)'!$A$3:$A$175,'MASTER DATA FILE WASH COAL  (4)'!A61,'WASH COAL RECEIPT &amp; GCV DAT (3)'!$F$3:$F$175)</f>
        <v>0</v>
      </c>
      <c r="G61" s="13">
        <f>IFERROR(VLOOKUP(A61,'WASH COAL RECEIPT &amp; GCV DAT (3)'!$A$2:$V$175,7,0),0)</f>
        <v>0</v>
      </c>
      <c r="H61" s="13">
        <f>IFERROR(VLOOKUP(A61,'WASH COAL RECEIPT &amp; GCV DAT (3)'!$A$2:$V$175,8,0),0)</f>
        <v>0</v>
      </c>
      <c r="I61" s="13">
        <f>IFERROR(VLOOKUP(A61,'WASH COAL RECEIPT &amp; GCV DAT (3)'!$A$2:$V$175,9,0),0)</f>
        <v>0</v>
      </c>
      <c r="J61" s="13">
        <f>IFERROR(VLOOKUP(A61,'WASH COAL RECEIPT &amp; GCV DAT (3)'!$A$2:$V$175,10,0),0)</f>
        <v>0</v>
      </c>
      <c r="K61" s="15">
        <f>SUMIF('WASH COAL RECEIPT &amp; GCV DAT (3)'!$A$3:$A$175,'MASTER DATA FILE WASH COAL  (4)'!A61,'WASH COAL RECEIPT &amp; GCV DAT (3)'!$K$3:$K$175)</f>
        <v>0</v>
      </c>
      <c r="L61" s="15">
        <f>SUMIF('WASH COAL RECEIPT &amp; GCV DAT (3)'!$A$3:$A$175,'MASTER DATA FILE WASH COAL  (4)'!A61,'WASH COAL RECEIPT &amp; GCV DAT (3)'!$L$3:$L$175)</f>
        <v>0</v>
      </c>
      <c r="M61" s="15">
        <f t="shared" si="2"/>
        <v>0</v>
      </c>
      <c r="N61" s="15">
        <f t="shared" si="3"/>
        <v>0</v>
      </c>
      <c r="O61" s="15">
        <f>SUMIF('WASH COAL RECEIPT &amp; GCV DAT (3)'!$A$3:$A$175,'MASTER DATA FILE WASH COAL  (4)'!A61,'WASH COAL RECEIPT &amp; GCV DAT (3)'!$O$3:$O$175)</f>
        <v>0</v>
      </c>
      <c r="P61" s="15">
        <f t="shared" si="4"/>
        <v>0</v>
      </c>
      <c r="Q61" s="15">
        <f>SUMIF('WASH COAL RECEIPT &amp; GCV DAT (3)'!$A$3:$A$175,'MASTER DATA FILE WASH COAL  (4)'!A61,'WASH COAL RECEIPT &amp; GCV DAT (3)'!$Q$3:$Q$175)</f>
        <v>0</v>
      </c>
      <c r="R61" s="16">
        <f>SUMIF('WASH COAL RECEIPT &amp; GCV DAT (3)'!$A$3:$A$175,'MASTER DATA FILE WASH COAL  (4)'!A61,'WASH COAL RECEIPT &amp; GCV DAT (3)'!$R$3:$R$175)+IF(H61=$J$234,($K$234*K61),0)+IF(H61=$J$235,($K$235*K61),0)</f>
        <v>0</v>
      </c>
      <c r="S61" s="15" t="e">
        <f t="shared" si="5"/>
        <v>#DIV/0!</v>
      </c>
      <c r="T61" s="15">
        <f>SUMIF('WASH COAL RECEIPT &amp; GCV DAT (3)'!$A$3:$A$175,'MASTER DATA FILE WASH COAL  (4)'!A61,'WASH COAL RECEIPT &amp; GCV DAT (3)'!$T$3:$T$175)</f>
        <v>0</v>
      </c>
      <c r="U61" s="15">
        <f t="shared" si="6"/>
        <v>0</v>
      </c>
      <c r="V61" s="15">
        <f>SUMIF('WASH COAL RECEIPT &amp; GCV DAT (3)'!$A$3:$A$175,'MASTER DATA FILE WASH COAL  (4)'!A61,'WASH COAL RECEIPT &amp; GCV DAT (3)'!$V$3:$V$175)</f>
        <v>0</v>
      </c>
      <c r="W61" s="15">
        <f t="shared" si="7"/>
        <v>0</v>
      </c>
      <c r="X61" t="e">
        <f t="shared" si="0"/>
        <v>#DIV/0!</v>
      </c>
    </row>
    <row r="62" spans="1:24" customFormat="1" x14ac:dyDescent="0.3">
      <c r="A62" s="12"/>
      <c r="B62" s="12">
        <f>SUMIF('WASH COAL RECEIPT &amp; GCV DAT (3)'!$A$3:$A$138,A62,'WASH COAL RECEIPT &amp; GCV DAT (3)'!$B$3:$B$138)</f>
        <v>0</v>
      </c>
      <c r="C62" s="13">
        <f>SUMIF('WASH COAL RECEIPT &amp; GCV DAT (3)'!$A$3:$A$175,A62,'WASH COAL RECEIPT &amp; GCV DAT (3)'!$C$3:$C$175)</f>
        <v>0</v>
      </c>
      <c r="D62" s="13">
        <f>IFERROR(VLOOKUP(A62,'WASH COAL RECEIPT &amp; GCV DAT (3)'!A49:V239,4,0),0)</f>
        <v>0</v>
      </c>
      <c r="E62" s="14">
        <f>IFERROR(VLOOKUP(A62,'WASH COAL RECEIPT &amp; GCV DAT (3)'!$A$2:$V$175,5,0),0)</f>
        <v>0</v>
      </c>
      <c r="F62" s="13">
        <f>SUMIF('WASH COAL RECEIPT &amp; GCV DAT (3)'!$A$3:$A$175,'MASTER DATA FILE WASH COAL  (4)'!A62,'WASH COAL RECEIPT &amp; GCV DAT (3)'!$F$3:$F$175)</f>
        <v>0</v>
      </c>
      <c r="G62" s="13">
        <f>IFERROR(VLOOKUP(A62,'WASH COAL RECEIPT &amp; GCV DAT (3)'!$A$2:$V$175,7,0),0)</f>
        <v>0</v>
      </c>
      <c r="H62" s="13">
        <f>IFERROR(VLOOKUP(A62,'WASH COAL RECEIPT &amp; GCV DAT (3)'!$A$2:$V$175,8,0),0)</f>
        <v>0</v>
      </c>
      <c r="I62" s="13">
        <f>IFERROR(VLOOKUP(A62,'WASH COAL RECEIPT &amp; GCV DAT (3)'!$A$2:$V$175,9,0),0)</f>
        <v>0</v>
      </c>
      <c r="J62" s="13">
        <f>IFERROR(VLOOKUP(A62,'WASH COAL RECEIPT &amp; GCV DAT (3)'!$A$2:$V$175,10,0),0)</f>
        <v>0</v>
      </c>
      <c r="K62" s="15">
        <f>SUMIF('WASH COAL RECEIPT &amp; GCV DAT (3)'!$A$3:$A$175,'MASTER DATA FILE WASH COAL  (4)'!A62,'WASH COAL RECEIPT &amp; GCV DAT (3)'!$K$3:$K$175)</f>
        <v>0</v>
      </c>
      <c r="L62" s="15">
        <f>SUMIF('WASH COAL RECEIPT &amp; GCV DAT (3)'!$A$3:$A$175,'MASTER DATA FILE WASH COAL  (4)'!A62,'WASH COAL RECEIPT &amp; GCV DAT (3)'!$L$3:$L$175)</f>
        <v>0</v>
      </c>
      <c r="M62" s="15">
        <f t="shared" si="2"/>
        <v>0</v>
      </c>
      <c r="N62" s="15">
        <f t="shared" si="3"/>
        <v>0</v>
      </c>
      <c r="O62" s="15">
        <f>SUMIF('WASH COAL RECEIPT &amp; GCV DAT (3)'!$A$3:$A$175,'MASTER DATA FILE WASH COAL  (4)'!A62,'WASH COAL RECEIPT &amp; GCV DAT (3)'!$O$3:$O$175)</f>
        <v>0</v>
      </c>
      <c r="P62" s="15">
        <f t="shared" si="4"/>
        <v>0</v>
      </c>
      <c r="Q62" s="15">
        <f>SUMIF('WASH COAL RECEIPT &amp; GCV DAT (3)'!$A$3:$A$175,'MASTER DATA FILE WASH COAL  (4)'!A62,'WASH COAL RECEIPT &amp; GCV DAT (3)'!$Q$3:$Q$175)</f>
        <v>0</v>
      </c>
      <c r="R62" s="16">
        <f>SUMIF('WASH COAL RECEIPT &amp; GCV DAT (3)'!$A$3:$A$175,'MASTER DATA FILE WASH COAL  (4)'!A62,'WASH COAL RECEIPT &amp; GCV DAT (3)'!$R$3:$R$175)+IF(H62=$J$234,($K$234*K62),0)+IF(H62=$J$235,($K$235*K62),0)</f>
        <v>0</v>
      </c>
      <c r="S62" s="15" t="e">
        <f t="shared" si="5"/>
        <v>#DIV/0!</v>
      </c>
      <c r="T62" s="15">
        <f>SUMIF('WASH COAL RECEIPT &amp; GCV DAT (3)'!$A$3:$A$175,'MASTER DATA FILE WASH COAL  (4)'!A62,'WASH COAL RECEIPT &amp; GCV DAT (3)'!$T$3:$T$175)</f>
        <v>0</v>
      </c>
      <c r="U62" s="15">
        <f t="shared" si="6"/>
        <v>0</v>
      </c>
      <c r="V62" s="15">
        <f>SUMIF('WASH COAL RECEIPT &amp; GCV DAT (3)'!$A$3:$A$175,'MASTER DATA FILE WASH COAL  (4)'!A62,'WASH COAL RECEIPT &amp; GCV DAT (3)'!$V$3:$V$175)</f>
        <v>0</v>
      </c>
      <c r="W62" s="15">
        <f t="shared" si="7"/>
        <v>0</v>
      </c>
      <c r="X62" t="e">
        <f t="shared" si="0"/>
        <v>#DIV/0!</v>
      </c>
    </row>
    <row r="63" spans="1:24" customFormat="1" x14ac:dyDescent="0.3">
      <c r="A63" s="12"/>
      <c r="B63" s="12">
        <f>SUMIF('WASH COAL RECEIPT &amp; GCV DAT (3)'!$A$3:$A$138,A63,'WASH COAL RECEIPT &amp; GCV DAT (3)'!$B$3:$B$138)</f>
        <v>0</v>
      </c>
      <c r="C63" s="13">
        <f>SUMIF('WASH COAL RECEIPT &amp; GCV DAT (3)'!$A$3:$A$175,A63,'WASH COAL RECEIPT &amp; GCV DAT (3)'!$C$3:$C$175)</f>
        <v>0</v>
      </c>
      <c r="D63" s="13">
        <f>IFERROR(VLOOKUP(A63,'WASH COAL RECEIPT &amp; GCV DAT (3)'!A50:V240,4,0),0)</f>
        <v>0</v>
      </c>
      <c r="E63" s="14">
        <f>IFERROR(VLOOKUP(A63,'WASH COAL RECEIPT &amp; GCV DAT (3)'!$A$2:$V$175,5,0),0)</f>
        <v>0</v>
      </c>
      <c r="F63" s="13">
        <f>SUMIF('WASH COAL RECEIPT &amp; GCV DAT (3)'!$A$3:$A$175,'MASTER DATA FILE WASH COAL  (4)'!A63,'WASH COAL RECEIPT &amp; GCV DAT (3)'!$F$3:$F$175)</f>
        <v>0</v>
      </c>
      <c r="G63" s="13">
        <f>IFERROR(VLOOKUP(A63,'WASH COAL RECEIPT &amp; GCV DAT (3)'!$A$2:$V$175,7,0),0)</f>
        <v>0</v>
      </c>
      <c r="H63" s="13">
        <f>IFERROR(VLOOKUP(A63,'WASH COAL RECEIPT &amp; GCV DAT (3)'!$A$2:$V$175,8,0),0)</f>
        <v>0</v>
      </c>
      <c r="I63" s="13">
        <f>IFERROR(VLOOKUP(A63,'WASH COAL RECEIPT &amp; GCV DAT (3)'!$A$2:$V$175,9,0),0)</f>
        <v>0</v>
      </c>
      <c r="J63" s="13">
        <f>IFERROR(VLOOKUP(A63,'WASH COAL RECEIPT &amp; GCV DAT (3)'!$A$2:$V$175,10,0),0)</f>
        <v>0</v>
      </c>
      <c r="K63" s="15">
        <f>SUMIF('WASH COAL RECEIPT &amp; GCV DAT (3)'!$A$3:$A$175,'MASTER DATA FILE WASH COAL  (4)'!A63,'WASH COAL RECEIPT &amp; GCV DAT (3)'!$K$3:$K$175)</f>
        <v>0</v>
      </c>
      <c r="L63" s="15">
        <f>SUMIF('WASH COAL RECEIPT &amp; GCV DAT (3)'!$A$3:$A$175,'MASTER DATA FILE WASH COAL  (4)'!A63,'WASH COAL RECEIPT &amp; GCV DAT (3)'!$L$3:$L$175)</f>
        <v>0</v>
      </c>
      <c r="M63" s="15">
        <f t="shared" si="2"/>
        <v>0</v>
      </c>
      <c r="N63" s="15">
        <f t="shared" si="3"/>
        <v>0</v>
      </c>
      <c r="O63" s="15">
        <f>SUMIF('WASH COAL RECEIPT &amp; GCV DAT (3)'!$A$3:$A$175,'MASTER DATA FILE WASH COAL  (4)'!A63,'WASH COAL RECEIPT &amp; GCV DAT (3)'!$O$3:$O$175)</f>
        <v>0</v>
      </c>
      <c r="P63" s="15">
        <f t="shared" si="4"/>
        <v>0</v>
      </c>
      <c r="Q63" s="15">
        <f>SUMIF('WASH COAL RECEIPT &amp; GCV DAT (3)'!$A$3:$A$175,'MASTER DATA FILE WASH COAL  (4)'!A63,'WASH COAL RECEIPT &amp; GCV DAT (3)'!$Q$3:$Q$175)</f>
        <v>0</v>
      </c>
      <c r="R63" s="16">
        <f>SUMIF('WASH COAL RECEIPT &amp; GCV DAT (3)'!$A$3:$A$175,'MASTER DATA FILE WASH COAL  (4)'!A63,'WASH COAL RECEIPT &amp; GCV DAT (3)'!$R$3:$R$175)+IF(H63=$J$234,($K$234*K63),0)+IF(H63=$J$235,($K$235*K63),0)</f>
        <v>0</v>
      </c>
      <c r="S63" s="15" t="e">
        <f t="shared" si="5"/>
        <v>#DIV/0!</v>
      </c>
      <c r="T63" s="15">
        <f>SUMIF('WASH COAL RECEIPT &amp; GCV DAT (3)'!$A$3:$A$175,'MASTER DATA FILE WASH COAL  (4)'!A63,'WASH COAL RECEIPT &amp; GCV DAT (3)'!$T$3:$T$175)</f>
        <v>0</v>
      </c>
      <c r="U63" s="15">
        <f t="shared" si="6"/>
        <v>0</v>
      </c>
      <c r="V63" s="15">
        <f>SUMIF('WASH COAL RECEIPT &amp; GCV DAT (3)'!$A$3:$A$175,'MASTER DATA FILE WASH COAL  (4)'!A63,'WASH COAL RECEIPT &amp; GCV DAT (3)'!$V$3:$V$175)</f>
        <v>0</v>
      </c>
      <c r="W63" s="15">
        <f t="shared" si="7"/>
        <v>0</v>
      </c>
      <c r="X63" t="e">
        <f t="shared" si="0"/>
        <v>#DIV/0!</v>
      </c>
    </row>
    <row r="64" spans="1:24" customFormat="1" x14ac:dyDescent="0.3">
      <c r="A64" s="12"/>
      <c r="B64" s="12">
        <f>SUMIF('WASH COAL RECEIPT &amp; GCV DAT (3)'!$A$3:$A$138,A64,'WASH COAL RECEIPT &amp; GCV DAT (3)'!$B$3:$B$138)</f>
        <v>0</v>
      </c>
      <c r="C64" s="13">
        <f>SUMIF('WASH COAL RECEIPT &amp; GCV DAT (3)'!$A$3:$A$175,A64,'WASH COAL RECEIPT &amp; GCV DAT (3)'!$C$3:$C$175)</f>
        <v>0</v>
      </c>
      <c r="D64" s="13">
        <f>IFERROR(VLOOKUP(A64,'WASH COAL RECEIPT &amp; GCV DAT (3)'!A51:V241,4,0),0)</f>
        <v>0</v>
      </c>
      <c r="E64" s="14">
        <f>IFERROR(VLOOKUP(A64,'WASH COAL RECEIPT &amp; GCV DAT (3)'!$A$2:$V$175,5,0),0)</f>
        <v>0</v>
      </c>
      <c r="F64" s="13">
        <f>SUMIF('WASH COAL RECEIPT &amp; GCV DAT (3)'!$A$3:$A$175,'MASTER DATA FILE WASH COAL  (4)'!A64,'WASH COAL RECEIPT &amp; GCV DAT (3)'!$F$3:$F$175)</f>
        <v>0</v>
      </c>
      <c r="G64" s="13">
        <f>IFERROR(VLOOKUP(A64,'WASH COAL RECEIPT &amp; GCV DAT (3)'!$A$2:$V$175,7,0),0)</f>
        <v>0</v>
      </c>
      <c r="H64" s="13">
        <f>IFERROR(VLOOKUP(A64,'WASH COAL RECEIPT &amp; GCV DAT (3)'!$A$2:$V$175,8,0),0)</f>
        <v>0</v>
      </c>
      <c r="I64" s="13">
        <f>IFERROR(VLOOKUP(A64,'WASH COAL RECEIPT &amp; GCV DAT (3)'!$A$2:$V$175,9,0),0)</f>
        <v>0</v>
      </c>
      <c r="J64" s="13">
        <f>IFERROR(VLOOKUP(A64,'WASH COAL RECEIPT &amp; GCV DAT (3)'!$A$2:$V$175,10,0),0)</f>
        <v>0</v>
      </c>
      <c r="K64" s="15">
        <f>SUMIF('WASH COAL RECEIPT &amp; GCV DAT (3)'!$A$3:$A$175,'MASTER DATA FILE WASH COAL  (4)'!A64,'WASH COAL RECEIPT &amp; GCV DAT (3)'!$K$3:$K$175)</f>
        <v>0</v>
      </c>
      <c r="L64" s="15">
        <f>SUMIF('WASH COAL RECEIPT &amp; GCV DAT (3)'!$A$3:$A$175,'MASTER DATA FILE WASH COAL  (4)'!A64,'WASH COAL RECEIPT &amp; GCV DAT (3)'!$L$3:$L$175)</f>
        <v>0</v>
      </c>
      <c r="M64" s="15">
        <f t="shared" si="2"/>
        <v>0</v>
      </c>
      <c r="N64" s="15">
        <f t="shared" si="3"/>
        <v>0</v>
      </c>
      <c r="O64" s="15">
        <f>SUMIF('WASH COAL RECEIPT &amp; GCV DAT (3)'!$A$3:$A$175,'MASTER DATA FILE WASH COAL  (4)'!A64,'WASH COAL RECEIPT &amp; GCV DAT (3)'!$O$3:$O$175)</f>
        <v>0</v>
      </c>
      <c r="P64" s="15">
        <f t="shared" si="4"/>
        <v>0</v>
      </c>
      <c r="Q64" s="15">
        <f>SUMIF('WASH COAL RECEIPT &amp; GCV DAT (3)'!$A$3:$A$175,'MASTER DATA FILE WASH COAL  (4)'!A64,'WASH COAL RECEIPT &amp; GCV DAT (3)'!$Q$3:$Q$175)</f>
        <v>0</v>
      </c>
      <c r="R64" s="16">
        <f>SUMIF('WASH COAL RECEIPT &amp; GCV DAT (3)'!$A$3:$A$175,'MASTER DATA FILE WASH COAL  (4)'!A64,'WASH COAL RECEIPT &amp; GCV DAT (3)'!$R$3:$R$175)+IF(H64=$J$234,($K$234*K64),0)+IF(H64=$J$235,($K$235*K64),0)</f>
        <v>0</v>
      </c>
      <c r="S64" s="15" t="e">
        <f t="shared" si="5"/>
        <v>#DIV/0!</v>
      </c>
      <c r="T64" s="15">
        <f>SUMIF('WASH COAL RECEIPT &amp; GCV DAT (3)'!$A$3:$A$175,'MASTER DATA FILE WASH COAL  (4)'!A64,'WASH COAL RECEIPT &amp; GCV DAT (3)'!$T$3:$T$175)</f>
        <v>0</v>
      </c>
      <c r="U64" s="15">
        <f t="shared" si="6"/>
        <v>0</v>
      </c>
      <c r="V64" s="15">
        <f>SUMIF('WASH COAL RECEIPT &amp; GCV DAT (3)'!$A$3:$A$175,'MASTER DATA FILE WASH COAL  (4)'!A64,'WASH COAL RECEIPT &amp; GCV DAT (3)'!$V$3:$V$175)</f>
        <v>0</v>
      </c>
      <c r="W64" s="15">
        <f t="shared" si="7"/>
        <v>0</v>
      </c>
      <c r="X64" t="e">
        <f t="shared" si="0"/>
        <v>#DIV/0!</v>
      </c>
    </row>
    <row r="65" spans="1:24" customFormat="1" x14ac:dyDescent="0.3">
      <c r="A65" s="12"/>
      <c r="B65" s="12">
        <f>SUMIF('WASH COAL RECEIPT &amp; GCV DAT (3)'!$A$3:$A$138,A65,'WASH COAL RECEIPT &amp; GCV DAT (3)'!$B$3:$B$138)</f>
        <v>0</v>
      </c>
      <c r="C65" s="13">
        <f>SUMIF('WASH COAL RECEIPT &amp; GCV DAT (3)'!$A$3:$A$175,A65,'WASH COAL RECEIPT &amp; GCV DAT (3)'!$C$3:$C$175)</f>
        <v>0</v>
      </c>
      <c r="D65" s="13">
        <f>IFERROR(VLOOKUP(A65,'WASH COAL RECEIPT &amp; GCV DAT (3)'!A52:V242,4,0),0)</f>
        <v>0</v>
      </c>
      <c r="E65" s="14">
        <f>IFERROR(VLOOKUP(A65,'WASH COAL RECEIPT &amp; GCV DAT (3)'!$A$2:$V$175,5,0),0)</f>
        <v>0</v>
      </c>
      <c r="F65" s="13">
        <f>SUMIF('WASH COAL RECEIPT &amp; GCV DAT (3)'!$A$3:$A$175,'MASTER DATA FILE WASH COAL  (4)'!A65,'WASH COAL RECEIPT &amp; GCV DAT (3)'!$F$3:$F$175)</f>
        <v>0</v>
      </c>
      <c r="G65" s="13">
        <f>IFERROR(VLOOKUP(A65,'WASH COAL RECEIPT &amp; GCV DAT (3)'!$A$2:$V$175,7,0),0)</f>
        <v>0</v>
      </c>
      <c r="H65" s="13">
        <f>IFERROR(VLOOKUP(A65,'WASH COAL RECEIPT &amp; GCV DAT (3)'!$A$2:$V$175,8,0),0)</f>
        <v>0</v>
      </c>
      <c r="I65" s="13">
        <f>IFERROR(VLOOKUP(A65,'WASH COAL RECEIPT &amp; GCV DAT (3)'!$A$2:$V$175,9,0),0)</f>
        <v>0</v>
      </c>
      <c r="J65" s="13">
        <f>IFERROR(VLOOKUP(A65,'WASH COAL RECEIPT &amp; GCV DAT (3)'!$A$2:$V$175,10,0),0)</f>
        <v>0</v>
      </c>
      <c r="K65" s="15">
        <f>SUMIF('WASH COAL RECEIPT &amp; GCV DAT (3)'!$A$3:$A$175,'MASTER DATA FILE WASH COAL  (4)'!A65,'WASH COAL RECEIPT &amp; GCV DAT (3)'!$K$3:$K$175)</f>
        <v>0</v>
      </c>
      <c r="L65" s="15">
        <f>SUMIF('WASH COAL RECEIPT &amp; GCV DAT (3)'!$A$3:$A$175,'MASTER DATA FILE WASH COAL  (4)'!A65,'WASH COAL RECEIPT &amp; GCV DAT (3)'!$L$3:$L$175)</f>
        <v>0</v>
      </c>
      <c r="M65" s="15">
        <f t="shared" si="2"/>
        <v>0</v>
      </c>
      <c r="N65" s="15">
        <f t="shared" si="3"/>
        <v>0</v>
      </c>
      <c r="O65" s="15">
        <f>SUMIF('WASH COAL RECEIPT &amp; GCV DAT (3)'!$A$3:$A$175,'MASTER DATA FILE WASH COAL  (4)'!A65,'WASH COAL RECEIPT &amp; GCV DAT (3)'!$O$3:$O$175)</f>
        <v>0</v>
      </c>
      <c r="P65" s="15">
        <f t="shared" si="4"/>
        <v>0</v>
      </c>
      <c r="Q65" s="15">
        <f>SUMIF('WASH COAL RECEIPT &amp; GCV DAT (3)'!$A$3:$A$175,'MASTER DATA FILE WASH COAL  (4)'!A65,'WASH COAL RECEIPT &amp; GCV DAT (3)'!$Q$3:$Q$175)</f>
        <v>0</v>
      </c>
      <c r="R65" s="16">
        <f>SUMIF('WASH COAL RECEIPT &amp; GCV DAT (3)'!$A$3:$A$175,'MASTER DATA FILE WASH COAL  (4)'!A65,'WASH COAL RECEIPT &amp; GCV DAT (3)'!$R$3:$R$175)+IF(H65=$J$234,($K$234*K65),0)+IF(H65=$J$235,($K$235*K65),0)</f>
        <v>0</v>
      </c>
      <c r="S65" s="15" t="e">
        <f t="shared" si="5"/>
        <v>#DIV/0!</v>
      </c>
      <c r="T65" s="15">
        <f>SUMIF('WASH COAL RECEIPT &amp; GCV DAT (3)'!$A$3:$A$175,'MASTER DATA FILE WASH COAL  (4)'!A65,'WASH COAL RECEIPT &amp; GCV DAT (3)'!$T$3:$T$175)</f>
        <v>0</v>
      </c>
      <c r="U65" s="15">
        <f t="shared" si="6"/>
        <v>0</v>
      </c>
      <c r="V65" s="15">
        <f>SUMIF('WASH COAL RECEIPT &amp; GCV DAT (3)'!$A$3:$A$175,'MASTER DATA FILE WASH COAL  (4)'!A65,'WASH COAL RECEIPT &amp; GCV DAT (3)'!$V$3:$V$175)</f>
        <v>0</v>
      </c>
      <c r="W65" s="15">
        <f t="shared" si="7"/>
        <v>0</v>
      </c>
      <c r="X65" t="e">
        <f t="shared" si="0"/>
        <v>#DIV/0!</v>
      </c>
    </row>
    <row r="66" spans="1:24" customFormat="1" x14ac:dyDescent="0.3">
      <c r="A66" s="12"/>
      <c r="B66" s="12">
        <f>SUMIF('WASH COAL RECEIPT &amp; GCV DAT (3)'!$A$3:$A$138,A66,'WASH COAL RECEIPT &amp; GCV DAT (3)'!$B$3:$B$138)</f>
        <v>0</v>
      </c>
      <c r="C66" s="13">
        <f>SUMIF('WASH COAL RECEIPT &amp; GCV DAT (3)'!$A$3:$A$175,A66,'WASH COAL RECEIPT &amp; GCV DAT (3)'!$C$3:$C$175)</f>
        <v>0</v>
      </c>
      <c r="D66" s="13">
        <f>IFERROR(VLOOKUP(A66,'WASH COAL RECEIPT &amp; GCV DAT (3)'!A52:V243,4,0),0)</f>
        <v>0</v>
      </c>
      <c r="E66" s="14">
        <f>IFERROR(VLOOKUP(A66,'WASH COAL RECEIPT &amp; GCV DAT (3)'!$A$2:$V$175,5,0),0)</f>
        <v>0</v>
      </c>
      <c r="F66" s="13">
        <f>SUMIF('WASH COAL RECEIPT &amp; GCV DAT (3)'!$A$3:$A$175,'MASTER DATA FILE WASH COAL  (4)'!A66,'WASH COAL RECEIPT &amp; GCV DAT (3)'!$F$3:$F$175)</f>
        <v>0</v>
      </c>
      <c r="G66" s="13">
        <f>IFERROR(VLOOKUP(A66,'WASH COAL RECEIPT &amp; GCV DAT (3)'!$A$2:$V$175,7,0),0)</f>
        <v>0</v>
      </c>
      <c r="H66" s="13">
        <f>IFERROR(VLOOKUP(A66,'WASH COAL RECEIPT &amp; GCV DAT (3)'!$A$2:$V$175,8,0),0)</f>
        <v>0</v>
      </c>
      <c r="I66" s="13">
        <f>IFERROR(VLOOKUP(A66,'WASH COAL RECEIPT &amp; GCV DAT (3)'!$A$2:$V$175,9,0),0)</f>
        <v>0</v>
      </c>
      <c r="J66" s="13">
        <f>IFERROR(VLOOKUP(A66,'WASH COAL RECEIPT &amp; GCV DAT (3)'!$A$2:$V$175,10,0),0)</f>
        <v>0</v>
      </c>
      <c r="K66" s="15">
        <f>SUMIF('WASH COAL RECEIPT &amp; GCV DAT (3)'!$A$3:$A$175,'MASTER DATA FILE WASH COAL  (4)'!A66,'WASH COAL RECEIPT &amp; GCV DAT (3)'!$K$3:$K$175)</f>
        <v>0</v>
      </c>
      <c r="L66" s="15">
        <f>SUMIF('WASH COAL RECEIPT &amp; GCV DAT (3)'!$A$3:$A$175,'MASTER DATA FILE WASH COAL  (4)'!A66,'WASH COAL RECEIPT &amp; GCV DAT (3)'!$L$3:$L$175)</f>
        <v>0</v>
      </c>
      <c r="M66" s="15">
        <f t="shared" si="2"/>
        <v>0</v>
      </c>
      <c r="N66" s="15">
        <f t="shared" si="3"/>
        <v>0</v>
      </c>
      <c r="O66" s="15">
        <f>SUMIF('WASH COAL RECEIPT &amp; GCV DAT (3)'!$A$3:$A$175,'MASTER DATA FILE WASH COAL  (4)'!A66,'WASH COAL RECEIPT &amp; GCV DAT (3)'!$O$3:$O$175)</f>
        <v>0</v>
      </c>
      <c r="P66" s="15">
        <f t="shared" si="4"/>
        <v>0</v>
      </c>
      <c r="Q66" s="15">
        <f>SUMIF('WASH COAL RECEIPT &amp; GCV DAT (3)'!$A$3:$A$175,'MASTER DATA FILE WASH COAL  (4)'!A66,'WASH COAL RECEIPT &amp; GCV DAT (3)'!$Q$3:$Q$175)</f>
        <v>0</v>
      </c>
      <c r="R66" s="16">
        <f>SUMIF('WASH COAL RECEIPT &amp; GCV DAT (3)'!$A$3:$A$175,'MASTER DATA FILE WASH COAL  (4)'!A66,'WASH COAL RECEIPT &amp; GCV DAT (3)'!$R$3:$R$175)+IF(H66=$J$234,($K$234*K66),0)+IF(H66=$J$235,($K$235*K66),0)</f>
        <v>0</v>
      </c>
      <c r="S66" s="15" t="e">
        <f t="shared" si="5"/>
        <v>#DIV/0!</v>
      </c>
      <c r="T66" s="15">
        <f>SUMIF('WASH COAL RECEIPT &amp; GCV DAT (3)'!$A$3:$A$175,'MASTER DATA FILE WASH COAL  (4)'!A66,'WASH COAL RECEIPT &amp; GCV DAT (3)'!$T$3:$T$175)</f>
        <v>0</v>
      </c>
      <c r="U66" s="15">
        <f t="shared" si="6"/>
        <v>0</v>
      </c>
      <c r="V66" s="15">
        <f>SUMIF('WASH COAL RECEIPT &amp; GCV DAT (3)'!$A$3:$A$175,'MASTER DATA FILE WASH COAL  (4)'!A66,'WASH COAL RECEIPT &amp; GCV DAT (3)'!$V$3:$V$175)</f>
        <v>0</v>
      </c>
      <c r="W66" s="15">
        <f t="shared" si="7"/>
        <v>0</v>
      </c>
      <c r="X66" t="e">
        <f t="shared" si="0"/>
        <v>#DIV/0!</v>
      </c>
    </row>
    <row r="67" spans="1:24" customFormat="1" x14ac:dyDescent="0.3">
      <c r="A67" s="12"/>
      <c r="B67" s="12">
        <f>SUMIF('WASH COAL RECEIPT &amp; GCV DAT (3)'!$A$3:$A$138,A67,'WASH COAL RECEIPT &amp; GCV DAT (3)'!$B$3:$B$138)</f>
        <v>0</v>
      </c>
      <c r="C67" s="13">
        <f>SUMIF('WASH COAL RECEIPT &amp; GCV DAT (3)'!$A$3:$A$175,A67,'WASH COAL RECEIPT &amp; GCV DAT (3)'!$C$3:$C$175)</f>
        <v>0</v>
      </c>
      <c r="D67" s="13">
        <f>IFERROR(VLOOKUP(A67,'WASH COAL RECEIPT &amp; GCV DAT (3)'!A53:V244,4,0),0)</f>
        <v>0</v>
      </c>
      <c r="E67" s="14">
        <f>IFERROR(VLOOKUP(A67,'WASH COAL RECEIPT &amp; GCV DAT (3)'!$A$2:$V$175,5,0),0)</f>
        <v>0</v>
      </c>
      <c r="F67" s="13">
        <f>SUMIF('WASH COAL RECEIPT &amp; GCV DAT (3)'!$A$3:$A$175,'MASTER DATA FILE WASH COAL  (4)'!A67,'WASH COAL RECEIPT &amp; GCV DAT (3)'!$F$3:$F$175)</f>
        <v>0</v>
      </c>
      <c r="G67" s="13">
        <f>IFERROR(VLOOKUP(A67,'WASH COAL RECEIPT &amp; GCV DAT (3)'!$A$2:$V$175,7,0),0)</f>
        <v>0</v>
      </c>
      <c r="H67" s="13">
        <f>IFERROR(VLOOKUP(A67,'WASH COAL RECEIPT &amp; GCV DAT (3)'!$A$2:$V$175,8,0),0)</f>
        <v>0</v>
      </c>
      <c r="I67" s="13">
        <f>IFERROR(VLOOKUP(A67,'WASH COAL RECEIPT &amp; GCV DAT (3)'!$A$2:$V$175,9,0),0)</f>
        <v>0</v>
      </c>
      <c r="J67" s="13">
        <f>IFERROR(VLOOKUP(A67,'WASH COAL RECEIPT &amp; GCV DAT (3)'!$A$2:$V$175,10,0),0)</f>
        <v>0</v>
      </c>
      <c r="K67" s="15">
        <f>SUMIF('WASH COAL RECEIPT &amp; GCV DAT (3)'!$A$3:$A$175,'MASTER DATA FILE WASH COAL  (4)'!A67,'WASH COAL RECEIPT &amp; GCV DAT (3)'!$K$3:$K$175)</f>
        <v>0</v>
      </c>
      <c r="L67" s="15">
        <f>SUMIF('WASH COAL RECEIPT &amp; GCV DAT (3)'!$A$3:$A$175,'MASTER DATA FILE WASH COAL  (4)'!A67,'WASH COAL RECEIPT &amp; GCV DAT (3)'!$L$3:$L$175)</f>
        <v>0</v>
      </c>
      <c r="M67" s="15">
        <f t="shared" si="2"/>
        <v>0</v>
      </c>
      <c r="N67" s="15">
        <f t="shared" si="3"/>
        <v>0</v>
      </c>
      <c r="O67" s="15">
        <f>SUMIF('WASH COAL RECEIPT &amp; GCV DAT (3)'!$A$3:$A$175,'MASTER DATA FILE WASH COAL  (4)'!A67,'WASH COAL RECEIPT &amp; GCV DAT (3)'!$O$3:$O$175)</f>
        <v>0</v>
      </c>
      <c r="P67" s="15">
        <f t="shared" si="4"/>
        <v>0</v>
      </c>
      <c r="Q67" s="15">
        <f>SUMIF('WASH COAL RECEIPT &amp; GCV DAT (3)'!$A$3:$A$175,'MASTER DATA FILE WASH COAL  (4)'!A67,'WASH COAL RECEIPT &amp; GCV DAT (3)'!$Q$3:$Q$175)</f>
        <v>0</v>
      </c>
      <c r="R67" s="16">
        <f>SUMIF('WASH COAL RECEIPT &amp; GCV DAT (3)'!$A$3:$A$175,'MASTER DATA FILE WASH COAL  (4)'!A67,'WASH COAL RECEIPT &amp; GCV DAT (3)'!$R$3:$R$175)+IF(H67=$J$234,($K$234*K67),0)+IF(H67=$J$235,($K$235*K67),0)</f>
        <v>0</v>
      </c>
      <c r="S67" s="15" t="e">
        <f t="shared" si="5"/>
        <v>#DIV/0!</v>
      </c>
      <c r="T67" s="15">
        <f>SUMIF('WASH COAL RECEIPT &amp; GCV DAT (3)'!$A$3:$A$175,'MASTER DATA FILE WASH COAL  (4)'!A67,'WASH COAL RECEIPT &amp; GCV DAT (3)'!$T$3:$T$175)</f>
        <v>0</v>
      </c>
      <c r="U67" s="15">
        <f t="shared" si="6"/>
        <v>0</v>
      </c>
      <c r="V67" s="15">
        <f>SUMIF('WASH COAL RECEIPT &amp; GCV DAT (3)'!$A$3:$A$175,'MASTER DATA FILE WASH COAL  (4)'!A67,'WASH COAL RECEIPT &amp; GCV DAT (3)'!$V$3:$V$175)</f>
        <v>0</v>
      </c>
      <c r="W67" s="15">
        <f t="shared" si="7"/>
        <v>0</v>
      </c>
      <c r="X67" t="e">
        <f t="shared" si="0"/>
        <v>#DIV/0!</v>
      </c>
    </row>
    <row r="68" spans="1:24" customFormat="1" x14ac:dyDescent="0.3">
      <c r="A68" s="12"/>
      <c r="B68" s="12">
        <f>SUMIF('WASH COAL RECEIPT &amp; GCV DAT (3)'!$A$3:$A$138,A68,'WASH COAL RECEIPT &amp; GCV DAT (3)'!$B$3:$B$138)</f>
        <v>0</v>
      </c>
      <c r="C68" s="13">
        <f>SUMIF('WASH COAL RECEIPT &amp; GCV DAT (3)'!$A$3:$A$175,A68,'WASH COAL RECEIPT &amp; GCV DAT (3)'!$C$3:$C$175)</f>
        <v>0</v>
      </c>
      <c r="D68" s="13">
        <f>IFERROR(VLOOKUP(A68,'WASH COAL RECEIPT &amp; GCV DAT (3)'!A53:V245,4,0),0)</f>
        <v>0</v>
      </c>
      <c r="E68" s="14">
        <f>IFERROR(VLOOKUP(A68,'WASH COAL RECEIPT &amp; GCV DAT (3)'!$A$2:$V$175,5,0),0)</f>
        <v>0</v>
      </c>
      <c r="F68" s="13">
        <f>SUMIF('WASH COAL RECEIPT &amp; GCV DAT (3)'!$A$3:$A$175,'MASTER DATA FILE WASH COAL  (4)'!A68,'WASH COAL RECEIPT &amp; GCV DAT (3)'!$F$3:$F$175)</f>
        <v>0</v>
      </c>
      <c r="G68" s="13">
        <f>IFERROR(VLOOKUP(A68,'WASH COAL RECEIPT &amp; GCV DAT (3)'!$A$2:$V$175,7,0),0)</f>
        <v>0</v>
      </c>
      <c r="H68" s="13">
        <f>IFERROR(VLOOKUP(A68,'WASH COAL RECEIPT &amp; GCV DAT (3)'!$A$2:$V$175,8,0),0)</f>
        <v>0</v>
      </c>
      <c r="I68" s="13">
        <f>IFERROR(VLOOKUP(A68,'WASH COAL RECEIPT &amp; GCV DAT (3)'!$A$2:$V$175,9,0),0)</f>
        <v>0</v>
      </c>
      <c r="J68" s="13">
        <f>IFERROR(VLOOKUP(A68,'WASH COAL RECEIPT &amp; GCV DAT (3)'!$A$2:$V$175,10,0),0)</f>
        <v>0</v>
      </c>
      <c r="K68" s="15">
        <f>SUMIF('WASH COAL RECEIPT &amp; GCV DAT (3)'!$A$3:$A$175,'MASTER DATA FILE WASH COAL  (4)'!A68,'WASH COAL RECEIPT &amp; GCV DAT (3)'!$K$3:$K$175)</f>
        <v>0</v>
      </c>
      <c r="L68" s="15">
        <f>SUMIF('WASH COAL RECEIPT &amp; GCV DAT (3)'!$A$3:$A$175,'MASTER DATA FILE WASH COAL  (4)'!A68,'WASH COAL RECEIPT &amp; GCV DAT (3)'!$L$3:$L$175)</f>
        <v>0</v>
      </c>
      <c r="M68" s="15">
        <f t="shared" si="2"/>
        <v>0</v>
      </c>
      <c r="N68" s="15">
        <f t="shared" si="3"/>
        <v>0</v>
      </c>
      <c r="O68" s="15">
        <f>SUMIF('WASH COAL RECEIPT &amp; GCV DAT (3)'!$A$3:$A$175,'MASTER DATA FILE WASH COAL  (4)'!A68,'WASH COAL RECEIPT &amp; GCV DAT (3)'!$O$3:$O$175)</f>
        <v>0</v>
      </c>
      <c r="P68" s="15">
        <f t="shared" si="4"/>
        <v>0</v>
      </c>
      <c r="Q68" s="15">
        <f>SUMIF('WASH COAL RECEIPT &amp; GCV DAT (3)'!$A$3:$A$175,'MASTER DATA FILE WASH COAL  (4)'!A68,'WASH COAL RECEIPT &amp; GCV DAT (3)'!$Q$3:$Q$175)</f>
        <v>0</v>
      </c>
      <c r="R68" s="16">
        <f>SUMIF('WASH COAL RECEIPT &amp; GCV DAT (3)'!$A$3:$A$175,'MASTER DATA FILE WASH COAL  (4)'!A68,'WASH COAL RECEIPT &amp; GCV DAT (3)'!$R$3:$R$175)+IF(H68=$J$234,($K$234*K68),0)+IF(H68=$J$235,($K$235*K68),0)</f>
        <v>0</v>
      </c>
      <c r="S68" s="15" t="e">
        <f t="shared" si="5"/>
        <v>#DIV/0!</v>
      </c>
      <c r="T68" s="15">
        <f>SUMIF('WASH COAL RECEIPT &amp; GCV DAT (3)'!$A$3:$A$175,'MASTER DATA FILE WASH COAL  (4)'!A68,'WASH COAL RECEIPT &amp; GCV DAT (3)'!$T$3:$T$175)</f>
        <v>0</v>
      </c>
      <c r="U68" s="15">
        <f t="shared" si="6"/>
        <v>0</v>
      </c>
      <c r="V68" s="15">
        <f>SUMIF('WASH COAL RECEIPT &amp; GCV DAT (3)'!$A$3:$A$175,'MASTER DATA FILE WASH COAL  (4)'!A68,'WASH COAL RECEIPT &amp; GCV DAT (3)'!$V$3:$V$175)</f>
        <v>0</v>
      </c>
      <c r="W68" s="15">
        <f t="shared" si="7"/>
        <v>0</v>
      </c>
      <c r="X68" t="e">
        <f t="shared" ref="X68:X131" si="8">S68*L68</f>
        <v>#DIV/0!</v>
      </c>
    </row>
    <row r="69" spans="1:24" customFormat="1" x14ac:dyDescent="0.3">
      <c r="A69" s="12"/>
      <c r="B69" s="12">
        <f>SUMIF('WASH COAL RECEIPT &amp; GCV DAT (3)'!$A$3:$A$138,A69,'WASH COAL RECEIPT &amp; GCV DAT (3)'!$B$3:$B$138)</f>
        <v>0</v>
      </c>
      <c r="C69" s="13">
        <f>SUMIF('WASH COAL RECEIPT &amp; GCV DAT (3)'!$A$3:$A$175,A69,'WASH COAL RECEIPT &amp; GCV DAT (3)'!$C$3:$C$175)</f>
        <v>0</v>
      </c>
      <c r="D69" s="13">
        <f>IFERROR(VLOOKUP(A69,'WASH COAL RECEIPT &amp; GCV DAT (3)'!A54:V246,4,0),0)</f>
        <v>0</v>
      </c>
      <c r="E69" s="14">
        <f>IFERROR(VLOOKUP(A69,'WASH COAL RECEIPT &amp; GCV DAT (3)'!$A$2:$V$175,5,0),0)</f>
        <v>0</v>
      </c>
      <c r="F69" s="13">
        <f>SUMIF('WASH COAL RECEIPT &amp; GCV DAT (3)'!$A$3:$A$175,'MASTER DATA FILE WASH COAL  (4)'!A69,'WASH COAL RECEIPT &amp; GCV DAT (3)'!$F$3:$F$175)</f>
        <v>0</v>
      </c>
      <c r="G69" s="13">
        <f>IFERROR(VLOOKUP(A69,'WASH COAL RECEIPT &amp; GCV DAT (3)'!$A$2:$V$175,7,0),0)</f>
        <v>0</v>
      </c>
      <c r="H69" s="13">
        <f>IFERROR(VLOOKUP(A69,'WASH COAL RECEIPT &amp; GCV DAT (3)'!$A$2:$V$175,8,0),0)</f>
        <v>0</v>
      </c>
      <c r="I69" s="13">
        <f>IFERROR(VLOOKUP(A69,'WASH COAL RECEIPT &amp; GCV DAT (3)'!$A$2:$V$175,9,0),0)</f>
        <v>0</v>
      </c>
      <c r="J69" s="13">
        <f>IFERROR(VLOOKUP(A69,'WASH COAL RECEIPT &amp; GCV DAT (3)'!$A$2:$V$175,10,0),0)</f>
        <v>0</v>
      </c>
      <c r="K69" s="15">
        <f>SUMIF('WASH COAL RECEIPT &amp; GCV DAT (3)'!$A$3:$A$175,'MASTER DATA FILE WASH COAL  (4)'!A69,'WASH COAL RECEIPT &amp; GCV DAT (3)'!$K$3:$K$175)</f>
        <v>0</v>
      </c>
      <c r="L69" s="15">
        <f>SUMIF('WASH COAL RECEIPT &amp; GCV DAT (3)'!$A$3:$A$175,'MASTER DATA FILE WASH COAL  (4)'!A69,'WASH COAL RECEIPT &amp; GCV DAT (3)'!$L$3:$L$175)</f>
        <v>0</v>
      </c>
      <c r="M69" s="15">
        <f t="shared" si="2"/>
        <v>0</v>
      </c>
      <c r="N69" s="15">
        <f t="shared" si="3"/>
        <v>0</v>
      </c>
      <c r="O69" s="15">
        <f>SUMIF('WASH COAL RECEIPT &amp; GCV DAT (3)'!$A$3:$A$175,'MASTER DATA FILE WASH COAL  (4)'!A69,'WASH COAL RECEIPT &amp; GCV DAT (3)'!$O$3:$O$175)</f>
        <v>0</v>
      </c>
      <c r="P69" s="15">
        <f t="shared" si="4"/>
        <v>0</v>
      </c>
      <c r="Q69" s="15">
        <f>SUMIF('WASH COAL RECEIPT &amp; GCV DAT (3)'!$A$3:$A$175,'MASTER DATA FILE WASH COAL  (4)'!A69,'WASH COAL RECEIPT &amp; GCV DAT (3)'!$Q$3:$Q$175)</f>
        <v>0</v>
      </c>
      <c r="R69" s="16">
        <f>SUMIF('WASH COAL RECEIPT &amp; GCV DAT (3)'!$A$3:$A$175,'MASTER DATA FILE WASH COAL  (4)'!A69,'WASH COAL RECEIPT &amp; GCV DAT (3)'!$R$3:$R$175)+IF(H69=$J$234,($K$234*K69),0)+IF(H69=$J$235,($K$235*K69),0)</f>
        <v>0</v>
      </c>
      <c r="S69" s="15" t="e">
        <f t="shared" si="5"/>
        <v>#DIV/0!</v>
      </c>
      <c r="T69" s="15">
        <f>SUMIF('WASH COAL RECEIPT &amp; GCV DAT (3)'!$A$3:$A$175,'MASTER DATA FILE WASH COAL  (4)'!A69,'WASH COAL RECEIPT &amp; GCV DAT (3)'!$T$3:$T$175)</f>
        <v>0</v>
      </c>
      <c r="U69" s="15">
        <f t="shared" si="6"/>
        <v>0</v>
      </c>
      <c r="V69" s="15">
        <f>SUMIF('WASH COAL RECEIPT &amp; GCV DAT (3)'!$A$3:$A$175,'MASTER DATA FILE WASH COAL  (4)'!A69,'WASH COAL RECEIPT &amp; GCV DAT (3)'!$V$3:$V$175)</f>
        <v>0</v>
      </c>
      <c r="W69" s="15">
        <f t="shared" si="7"/>
        <v>0</v>
      </c>
      <c r="X69" t="e">
        <f t="shared" si="8"/>
        <v>#DIV/0!</v>
      </c>
    </row>
    <row r="70" spans="1:24" customFormat="1" x14ac:dyDescent="0.3">
      <c r="A70" s="12"/>
      <c r="B70" s="12">
        <f>SUMIF('WASH COAL RECEIPT &amp; GCV DAT (3)'!$A$3:$A$138,A70,'WASH COAL RECEIPT &amp; GCV DAT (3)'!$B$3:$B$138)</f>
        <v>0</v>
      </c>
      <c r="C70" s="13">
        <f>SUMIF('WASH COAL RECEIPT &amp; GCV DAT (3)'!$A$3:$A$175,A70,'WASH COAL RECEIPT &amp; GCV DAT (3)'!$C$3:$C$175)</f>
        <v>0</v>
      </c>
      <c r="D70" s="13">
        <f>IFERROR(VLOOKUP(A70,'WASH COAL RECEIPT &amp; GCV DAT (3)'!A55:V247,4,0),0)</f>
        <v>0</v>
      </c>
      <c r="E70" s="14">
        <f>IFERROR(VLOOKUP(A70,'WASH COAL RECEIPT &amp; GCV DAT (3)'!$A$2:$V$175,5,0),0)</f>
        <v>0</v>
      </c>
      <c r="F70" s="13">
        <f>SUMIF('WASH COAL RECEIPT &amp; GCV DAT (3)'!$A$3:$A$175,'MASTER DATA FILE WASH COAL  (4)'!A70,'WASH COAL RECEIPT &amp; GCV DAT (3)'!$F$3:$F$175)</f>
        <v>0</v>
      </c>
      <c r="G70" s="13">
        <f>IFERROR(VLOOKUP(A70,'WASH COAL RECEIPT &amp; GCV DAT (3)'!$A$2:$V$175,7,0),0)</f>
        <v>0</v>
      </c>
      <c r="H70" s="13">
        <f>IFERROR(VLOOKUP(A70,'WASH COAL RECEIPT &amp; GCV DAT (3)'!$A$2:$V$175,8,0),0)</f>
        <v>0</v>
      </c>
      <c r="I70" s="13">
        <f>IFERROR(VLOOKUP(A70,'WASH COAL RECEIPT &amp; GCV DAT (3)'!$A$2:$V$175,9,0),0)</f>
        <v>0</v>
      </c>
      <c r="J70" s="13">
        <f>IFERROR(VLOOKUP(A70,'WASH COAL RECEIPT &amp; GCV DAT (3)'!$A$2:$V$175,10,0),0)</f>
        <v>0</v>
      </c>
      <c r="K70" s="15">
        <f>SUMIF('WASH COAL RECEIPT &amp; GCV DAT (3)'!$A$3:$A$175,'MASTER DATA FILE WASH COAL  (4)'!A70,'WASH COAL RECEIPT &amp; GCV DAT (3)'!$K$3:$K$175)</f>
        <v>0</v>
      </c>
      <c r="L70" s="15">
        <f>SUMIF('WASH COAL RECEIPT &amp; GCV DAT (3)'!$A$3:$A$175,'MASTER DATA FILE WASH COAL  (4)'!A70,'WASH COAL RECEIPT &amp; GCV DAT (3)'!$L$3:$L$175)</f>
        <v>0</v>
      </c>
      <c r="M70" s="15">
        <f t="shared" si="2"/>
        <v>0</v>
      </c>
      <c r="N70" s="15">
        <f t="shared" si="3"/>
        <v>0</v>
      </c>
      <c r="O70" s="15">
        <f>SUMIF('WASH COAL RECEIPT &amp; GCV DAT (3)'!$A$3:$A$175,'MASTER DATA FILE WASH COAL  (4)'!A70,'WASH COAL RECEIPT &amp; GCV DAT (3)'!$O$3:$O$175)</f>
        <v>0</v>
      </c>
      <c r="P70" s="15">
        <f t="shared" si="4"/>
        <v>0</v>
      </c>
      <c r="Q70" s="15">
        <f>SUMIF('WASH COAL RECEIPT &amp; GCV DAT (3)'!$A$3:$A$175,'MASTER DATA FILE WASH COAL  (4)'!A70,'WASH COAL RECEIPT &amp; GCV DAT (3)'!$Q$3:$Q$175)</f>
        <v>0</v>
      </c>
      <c r="R70" s="16">
        <f>SUMIF('WASH COAL RECEIPT &amp; GCV DAT (3)'!$A$3:$A$175,'MASTER DATA FILE WASH COAL  (4)'!A70,'WASH COAL RECEIPT &amp; GCV DAT (3)'!$R$3:$R$175)+IF(H70=$J$234,($K$234*K70),0)+IF(H70=$J$235,($K$235*K70),0)</f>
        <v>0</v>
      </c>
      <c r="S70" s="15" t="e">
        <f t="shared" si="5"/>
        <v>#DIV/0!</v>
      </c>
      <c r="T70" s="15">
        <f>SUMIF('WASH COAL RECEIPT &amp; GCV DAT (3)'!$A$3:$A$175,'MASTER DATA FILE WASH COAL  (4)'!A70,'WASH COAL RECEIPT &amp; GCV DAT (3)'!$T$3:$T$175)</f>
        <v>0</v>
      </c>
      <c r="U70" s="15">
        <f t="shared" si="6"/>
        <v>0</v>
      </c>
      <c r="V70" s="15">
        <f>SUMIF('WASH COAL RECEIPT &amp; GCV DAT (3)'!$A$3:$A$175,'MASTER DATA FILE WASH COAL  (4)'!A70,'WASH COAL RECEIPT &amp; GCV DAT (3)'!$V$3:$V$175)</f>
        <v>0</v>
      </c>
      <c r="W70" s="15">
        <f t="shared" si="7"/>
        <v>0</v>
      </c>
      <c r="X70" t="e">
        <f t="shared" si="8"/>
        <v>#DIV/0!</v>
      </c>
    </row>
    <row r="71" spans="1:24" customFormat="1" x14ac:dyDescent="0.3">
      <c r="A71" s="12"/>
      <c r="B71" s="12">
        <f>SUMIF('WASH COAL RECEIPT &amp; GCV DAT (3)'!$A$3:$A$138,A71,'WASH COAL RECEIPT &amp; GCV DAT (3)'!$B$3:$B$138)</f>
        <v>0</v>
      </c>
      <c r="C71" s="13">
        <f>SUMIF('WASH COAL RECEIPT &amp; GCV DAT (3)'!$A$3:$A$175,A71,'WASH COAL RECEIPT &amp; GCV DAT (3)'!$C$3:$C$175)</f>
        <v>0</v>
      </c>
      <c r="D71" s="13">
        <f>IFERROR(VLOOKUP(A71,'WASH COAL RECEIPT &amp; GCV DAT (3)'!A56:V248,4,0),0)</f>
        <v>0</v>
      </c>
      <c r="E71" s="14">
        <f>IFERROR(VLOOKUP(A71,'WASH COAL RECEIPT &amp; GCV DAT (3)'!$A$2:$V$175,5,0),0)</f>
        <v>0</v>
      </c>
      <c r="F71" s="13">
        <f>SUMIF('WASH COAL RECEIPT &amp; GCV DAT (3)'!$A$3:$A$175,'MASTER DATA FILE WASH COAL  (4)'!A71,'WASH COAL RECEIPT &amp; GCV DAT (3)'!$F$3:$F$175)</f>
        <v>0</v>
      </c>
      <c r="G71" s="13">
        <f>IFERROR(VLOOKUP(A71,'WASH COAL RECEIPT &amp; GCV DAT (3)'!$A$2:$V$175,7,0),0)</f>
        <v>0</v>
      </c>
      <c r="H71" s="13">
        <f>IFERROR(VLOOKUP(A71,'WASH COAL RECEIPT &amp; GCV DAT (3)'!$A$2:$V$175,8,0),0)</f>
        <v>0</v>
      </c>
      <c r="I71" s="13">
        <f>IFERROR(VLOOKUP(A71,'WASH COAL RECEIPT &amp; GCV DAT (3)'!$A$2:$V$175,9,0),0)</f>
        <v>0</v>
      </c>
      <c r="J71" s="13">
        <f>IFERROR(VLOOKUP(A71,'WASH COAL RECEIPT &amp; GCV DAT (3)'!$A$2:$V$175,10,0),0)</f>
        <v>0</v>
      </c>
      <c r="K71" s="15">
        <f>SUMIF('WASH COAL RECEIPT &amp; GCV DAT (3)'!$A$3:$A$175,'MASTER DATA FILE WASH COAL  (4)'!A71,'WASH COAL RECEIPT &amp; GCV DAT (3)'!$K$3:$K$175)</f>
        <v>0</v>
      </c>
      <c r="L71" s="15">
        <f>SUMIF('WASH COAL RECEIPT &amp; GCV DAT (3)'!$A$3:$A$175,'MASTER DATA FILE WASH COAL  (4)'!A71,'WASH COAL RECEIPT &amp; GCV DAT (3)'!$L$3:$L$175)</f>
        <v>0</v>
      </c>
      <c r="M71" s="15">
        <f t="shared" ref="M71:M134" si="9">+K71-L71</f>
        <v>0</v>
      </c>
      <c r="N71" s="15">
        <f t="shared" ref="N71:N134" si="10">IFERROR(+M71*S71,0)</f>
        <v>0</v>
      </c>
      <c r="O71" s="15">
        <f>SUMIF('WASH COAL RECEIPT &amp; GCV DAT (3)'!$A$3:$A$175,'MASTER DATA FILE WASH COAL  (4)'!A71,'WASH COAL RECEIPT &amp; GCV DAT (3)'!$O$3:$O$175)</f>
        <v>0</v>
      </c>
      <c r="P71" s="15">
        <f t="shared" ref="P71:P134" si="11">+O71*K71</f>
        <v>0</v>
      </c>
      <c r="Q71" s="15">
        <f>SUMIF('WASH COAL RECEIPT &amp; GCV DAT (3)'!$A$3:$A$175,'MASTER DATA FILE WASH COAL  (4)'!A71,'WASH COAL RECEIPT &amp; GCV DAT (3)'!$Q$3:$Q$175)</f>
        <v>0</v>
      </c>
      <c r="R71" s="16">
        <f>SUMIF('WASH COAL RECEIPT &amp; GCV DAT (3)'!$A$3:$A$175,'MASTER DATA FILE WASH COAL  (4)'!A71,'WASH COAL RECEIPT &amp; GCV DAT (3)'!$R$3:$R$175)+IF(H71=$J$234,($K$234*K71),0)+IF(H71=$J$235,($K$235*K71),0)</f>
        <v>0</v>
      </c>
      <c r="S71" s="15" t="e">
        <f t="shared" ref="S71:S134" si="12">+R71/K71</f>
        <v>#DIV/0!</v>
      </c>
      <c r="T71" s="15">
        <f>SUMIF('WASH COAL RECEIPT &amp; GCV DAT (3)'!$A$3:$A$175,'MASTER DATA FILE WASH COAL  (4)'!A71,'WASH COAL RECEIPT &amp; GCV DAT (3)'!$T$3:$T$175)</f>
        <v>0</v>
      </c>
      <c r="U71" s="15">
        <f t="shared" ref="U71:U134" si="13">+T71*L71</f>
        <v>0</v>
      </c>
      <c r="V71" s="15">
        <f>SUMIF('WASH COAL RECEIPT &amp; GCV DAT (3)'!$A$3:$A$175,'MASTER DATA FILE WASH COAL  (4)'!A71,'WASH COAL RECEIPT &amp; GCV DAT (3)'!$V$3:$V$175)</f>
        <v>0</v>
      </c>
      <c r="W71" s="15">
        <f t="shared" ref="W71:W134" si="14">+V71*L71</f>
        <v>0</v>
      </c>
      <c r="X71" t="e">
        <f t="shared" si="8"/>
        <v>#DIV/0!</v>
      </c>
    </row>
    <row r="72" spans="1:24" customFormat="1" x14ac:dyDescent="0.3">
      <c r="A72" s="12"/>
      <c r="B72" s="12">
        <f>SUMIF('WASH COAL RECEIPT &amp; GCV DAT (3)'!$A$3:$A$138,A72,'WASH COAL RECEIPT &amp; GCV DAT (3)'!$B$3:$B$138)</f>
        <v>0</v>
      </c>
      <c r="C72" s="13">
        <f>SUMIF('WASH COAL RECEIPT &amp; GCV DAT (3)'!$A$3:$A$175,A72,'WASH COAL RECEIPT &amp; GCV DAT (3)'!$C$3:$C$175)</f>
        <v>0</v>
      </c>
      <c r="D72" s="13">
        <f>IFERROR(VLOOKUP(A72,'WASH COAL RECEIPT &amp; GCV DAT (3)'!A57:V249,4,0),0)</f>
        <v>0</v>
      </c>
      <c r="E72" s="14">
        <f>IFERROR(VLOOKUP(A72,'WASH COAL RECEIPT &amp; GCV DAT (3)'!$A$2:$V$175,5,0),0)</f>
        <v>0</v>
      </c>
      <c r="F72" s="13">
        <f>SUMIF('WASH COAL RECEIPT &amp; GCV DAT (3)'!$A$3:$A$175,'MASTER DATA FILE WASH COAL  (4)'!A72,'WASH COAL RECEIPT &amp; GCV DAT (3)'!$F$3:$F$175)</f>
        <v>0</v>
      </c>
      <c r="G72" s="13">
        <f>IFERROR(VLOOKUP(A72,'WASH COAL RECEIPT &amp; GCV DAT (3)'!$A$2:$V$175,7,0),0)</f>
        <v>0</v>
      </c>
      <c r="H72" s="13">
        <f>IFERROR(VLOOKUP(A72,'WASH COAL RECEIPT &amp; GCV DAT (3)'!$A$2:$V$175,8,0),0)</f>
        <v>0</v>
      </c>
      <c r="I72" s="13">
        <f>IFERROR(VLOOKUP(A72,'WASH COAL RECEIPT &amp; GCV DAT (3)'!$A$2:$V$175,9,0),0)</f>
        <v>0</v>
      </c>
      <c r="J72" s="13">
        <f>IFERROR(VLOOKUP(A72,'WASH COAL RECEIPT &amp; GCV DAT (3)'!$A$2:$V$175,10,0),0)</f>
        <v>0</v>
      </c>
      <c r="K72" s="15">
        <f>SUMIF('WASH COAL RECEIPT &amp; GCV DAT (3)'!$A$3:$A$175,'MASTER DATA FILE WASH COAL  (4)'!A72,'WASH COAL RECEIPT &amp; GCV DAT (3)'!$K$3:$K$175)</f>
        <v>0</v>
      </c>
      <c r="L72" s="15">
        <f>SUMIF('WASH COAL RECEIPT &amp; GCV DAT (3)'!$A$3:$A$175,'MASTER DATA FILE WASH COAL  (4)'!A72,'WASH COAL RECEIPT &amp; GCV DAT (3)'!$L$3:$L$175)</f>
        <v>0</v>
      </c>
      <c r="M72" s="15">
        <f t="shared" si="9"/>
        <v>0</v>
      </c>
      <c r="N72" s="15">
        <f t="shared" si="10"/>
        <v>0</v>
      </c>
      <c r="O72" s="15">
        <f>SUMIF('WASH COAL RECEIPT &amp; GCV DAT (3)'!$A$3:$A$175,'MASTER DATA FILE WASH COAL  (4)'!A72,'WASH COAL RECEIPT &amp; GCV DAT (3)'!$O$3:$O$175)</f>
        <v>0</v>
      </c>
      <c r="P72" s="15">
        <f t="shared" si="11"/>
        <v>0</v>
      </c>
      <c r="Q72" s="15">
        <f>SUMIF('WASH COAL RECEIPT &amp; GCV DAT (3)'!$A$3:$A$175,'MASTER DATA FILE WASH COAL  (4)'!A72,'WASH COAL RECEIPT &amp; GCV DAT (3)'!$Q$3:$Q$175)</f>
        <v>0</v>
      </c>
      <c r="R72" s="16">
        <f>SUMIF('WASH COAL RECEIPT &amp; GCV DAT (3)'!$A$3:$A$175,'MASTER DATA FILE WASH COAL  (4)'!A72,'WASH COAL RECEIPT &amp; GCV DAT (3)'!$R$3:$R$175)+IF(H72=$J$234,($K$234*K72),0)+IF(H72=$J$235,($K$235*K72),0)</f>
        <v>0</v>
      </c>
      <c r="S72" s="15" t="e">
        <f t="shared" si="12"/>
        <v>#DIV/0!</v>
      </c>
      <c r="T72" s="15">
        <f>SUMIF('WASH COAL RECEIPT &amp; GCV DAT (3)'!$A$3:$A$175,'MASTER DATA FILE WASH COAL  (4)'!A72,'WASH COAL RECEIPT &amp; GCV DAT (3)'!$T$3:$T$175)</f>
        <v>0</v>
      </c>
      <c r="U72" s="15">
        <f t="shared" si="13"/>
        <v>0</v>
      </c>
      <c r="V72" s="15">
        <f>SUMIF('WASH COAL RECEIPT &amp; GCV DAT (3)'!$A$3:$A$175,'MASTER DATA FILE WASH COAL  (4)'!A72,'WASH COAL RECEIPT &amp; GCV DAT (3)'!$V$3:$V$175)</f>
        <v>0</v>
      </c>
      <c r="W72" s="15">
        <f t="shared" si="14"/>
        <v>0</v>
      </c>
      <c r="X72" t="e">
        <f t="shared" si="8"/>
        <v>#DIV/0!</v>
      </c>
    </row>
    <row r="73" spans="1:24" customFormat="1" x14ac:dyDescent="0.3">
      <c r="A73" s="12"/>
      <c r="B73" s="12">
        <f>SUMIF('WASH COAL RECEIPT &amp; GCV DAT (3)'!$A$3:$A$138,A73,'WASH COAL RECEIPT &amp; GCV DAT (3)'!$B$3:$B$138)</f>
        <v>0</v>
      </c>
      <c r="C73" s="13">
        <f>SUMIF('WASH COAL RECEIPT &amp; GCV DAT (3)'!$A$3:$A$175,A73,'WASH COAL RECEIPT &amp; GCV DAT (3)'!$C$3:$C$175)</f>
        <v>0</v>
      </c>
      <c r="D73" s="13">
        <f>IFERROR(VLOOKUP(A73,'WASH COAL RECEIPT &amp; GCV DAT (3)'!A58:V250,4,0),0)</f>
        <v>0</v>
      </c>
      <c r="E73" s="14">
        <f>IFERROR(VLOOKUP(A73,'WASH COAL RECEIPT &amp; GCV DAT (3)'!$A$2:$V$175,5,0),0)</f>
        <v>0</v>
      </c>
      <c r="F73" s="13">
        <f>SUMIF('WASH COAL RECEIPT &amp; GCV DAT (3)'!$A$3:$A$175,'MASTER DATA FILE WASH COAL  (4)'!A73,'WASH COAL RECEIPT &amp; GCV DAT (3)'!$F$3:$F$175)</f>
        <v>0</v>
      </c>
      <c r="G73" s="13">
        <f>IFERROR(VLOOKUP(A73,'WASH COAL RECEIPT &amp; GCV DAT (3)'!$A$2:$V$175,7,0),0)</f>
        <v>0</v>
      </c>
      <c r="H73" s="13">
        <f>IFERROR(VLOOKUP(A73,'WASH COAL RECEIPT &amp; GCV DAT (3)'!$A$2:$V$175,8,0),0)</f>
        <v>0</v>
      </c>
      <c r="I73" s="13">
        <f>IFERROR(VLOOKUP(A73,'WASH COAL RECEIPT &amp; GCV DAT (3)'!$A$2:$V$175,9,0),0)</f>
        <v>0</v>
      </c>
      <c r="J73" s="13">
        <f>IFERROR(VLOOKUP(A73,'WASH COAL RECEIPT &amp; GCV DAT (3)'!$A$2:$V$175,10,0),0)</f>
        <v>0</v>
      </c>
      <c r="K73" s="15">
        <f>SUMIF('WASH COAL RECEIPT &amp; GCV DAT (3)'!$A$3:$A$175,'MASTER DATA FILE WASH COAL  (4)'!A73,'WASH COAL RECEIPT &amp; GCV DAT (3)'!$K$3:$K$175)</f>
        <v>0</v>
      </c>
      <c r="L73" s="15">
        <f>SUMIF('WASH COAL RECEIPT &amp; GCV DAT (3)'!$A$3:$A$175,'MASTER DATA FILE WASH COAL  (4)'!A73,'WASH COAL RECEIPT &amp; GCV DAT (3)'!$L$3:$L$175)</f>
        <v>0</v>
      </c>
      <c r="M73" s="15">
        <f t="shared" si="9"/>
        <v>0</v>
      </c>
      <c r="N73" s="15">
        <f t="shared" si="10"/>
        <v>0</v>
      </c>
      <c r="O73" s="15">
        <f>SUMIF('WASH COAL RECEIPT &amp; GCV DAT (3)'!$A$3:$A$175,'MASTER DATA FILE WASH COAL  (4)'!A73,'WASH COAL RECEIPT &amp; GCV DAT (3)'!$O$3:$O$175)</f>
        <v>0</v>
      </c>
      <c r="P73" s="15">
        <f t="shared" si="11"/>
        <v>0</v>
      </c>
      <c r="Q73" s="15">
        <f>SUMIF('WASH COAL RECEIPT &amp; GCV DAT (3)'!$A$3:$A$175,'MASTER DATA FILE WASH COAL  (4)'!A73,'WASH COAL RECEIPT &amp; GCV DAT (3)'!$Q$3:$Q$175)</f>
        <v>0</v>
      </c>
      <c r="R73" s="16">
        <f>SUMIF('WASH COAL RECEIPT &amp; GCV DAT (3)'!$A$3:$A$175,'MASTER DATA FILE WASH COAL  (4)'!A73,'WASH COAL RECEIPT &amp; GCV DAT (3)'!$R$3:$R$175)+IF(H73=$J$234,($K$234*K73),0)+IF(H73=$J$235,($K$235*K73),0)</f>
        <v>0</v>
      </c>
      <c r="S73" s="15" t="e">
        <f t="shared" si="12"/>
        <v>#DIV/0!</v>
      </c>
      <c r="T73" s="15">
        <f>SUMIF('WASH COAL RECEIPT &amp; GCV DAT (3)'!$A$3:$A$175,'MASTER DATA FILE WASH COAL  (4)'!A73,'WASH COAL RECEIPT &amp; GCV DAT (3)'!$T$3:$T$175)</f>
        <v>0</v>
      </c>
      <c r="U73" s="15">
        <f t="shared" si="13"/>
        <v>0</v>
      </c>
      <c r="V73" s="15">
        <f>SUMIF('WASH COAL RECEIPT &amp; GCV DAT (3)'!$A$3:$A$175,'MASTER DATA FILE WASH COAL  (4)'!A73,'WASH COAL RECEIPT &amp; GCV DAT (3)'!$V$3:$V$175)</f>
        <v>0</v>
      </c>
      <c r="W73" s="15">
        <f t="shared" si="14"/>
        <v>0</v>
      </c>
      <c r="X73" t="e">
        <f t="shared" si="8"/>
        <v>#DIV/0!</v>
      </c>
    </row>
    <row r="74" spans="1:24" customFormat="1" x14ac:dyDescent="0.3">
      <c r="A74" s="12"/>
      <c r="B74" s="12">
        <f>SUMIF('WASH COAL RECEIPT &amp; GCV DAT (3)'!$A$3:$A$138,A74,'WASH COAL RECEIPT &amp; GCV DAT (3)'!$B$3:$B$138)</f>
        <v>0</v>
      </c>
      <c r="C74" s="13">
        <f>SUMIF('WASH COAL RECEIPT &amp; GCV DAT (3)'!$A$3:$A$175,A74,'WASH COAL RECEIPT &amp; GCV DAT (3)'!$C$3:$C$175)</f>
        <v>0</v>
      </c>
      <c r="D74" s="13">
        <f>IFERROR(VLOOKUP(A74,'WASH COAL RECEIPT &amp; GCV DAT (3)'!A59:V251,4,0),0)</f>
        <v>0</v>
      </c>
      <c r="E74" s="14">
        <f>IFERROR(VLOOKUP(A74,'WASH COAL RECEIPT &amp; GCV DAT (3)'!$A$2:$V$175,5,0),0)</f>
        <v>0</v>
      </c>
      <c r="F74" s="13">
        <f>SUMIF('WASH COAL RECEIPT &amp; GCV DAT (3)'!$A$3:$A$175,'MASTER DATA FILE WASH COAL  (4)'!A74,'WASH COAL RECEIPT &amp; GCV DAT (3)'!$F$3:$F$175)</f>
        <v>0</v>
      </c>
      <c r="G74" s="13">
        <f>IFERROR(VLOOKUP(A74,'WASH COAL RECEIPT &amp; GCV DAT (3)'!$A$2:$V$175,7,0),0)</f>
        <v>0</v>
      </c>
      <c r="H74" s="13">
        <f>IFERROR(VLOOKUP(A74,'WASH COAL RECEIPT &amp; GCV DAT (3)'!$A$2:$V$175,8,0),0)</f>
        <v>0</v>
      </c>
      <c r="I74" s="13">
        <f>IFERROR(VLOOKUP(A74,'WASH COAL RECEIPT &amp; GCV DAT (3)'!$A$2:$V$175,9,0),0)</f>
        <v>0</v>
      </c>
      <c r="J74" s="13">
        <f>IFERROR(VLOOKUP(A74,'WASH COAL RECEIPT &amp; GCV DAT (3)'!$A$2:$V$175,10,0),0)</f>
        <v>0</v>
      </c>
      <c r="K74" s="15">
        <f>SUMIF('WASH COAL RECEIPT &amp; GCV DAT (3)'!$A$3:$A$175,'MASTER DATA FILE WASH COAL  (4)'!A74,'WASH COAL RECEIPT &amp; GCV DAT (3)'!$K$3:$K$175)</f>
        <v>0</v>
      </c>
      <c r="L74" s="15">
        <f>SUMIF('WASH COAL RECEIPT &amp; GCV DAT (3)'!$A$3:$A$175,'MASTER DATA FILE WASH COAL  (4)'!A74,'WASH COAL RECEIPT &amp; GCV DAT (3)'!$L$3:$L$175)</f>
        <v>0</v>
      </c>
      <c r="M74" s="15">
        <f t="shared" si="9"/>
        <v>0</v>
      </c>
      <c r="N74" s="15">
        <f t="shared" si="10"/>
        <v>0</v>
      </c>
      <c r="O74" s="15">
        <f>SUMIF('WASH COAL RECEIPT &amp; GCV DAT (3)'!$A$3:$A$175,'MASTER DATA FILE WASH COAL  (4)'!A74,'WASH COAL RECEIPT &amp; GCV DAT (3)'!$O$3:$O$175)</f>
        <v>0</v>
      </c>
      <c r="P74" s="15">
        <f t="shared" si="11"/>
        <v>0</v>
      </c>
      <c r="Q74" s="15">
        <f>SUMIF('WASH COAL RECEIPT &amp; GCV DAT (3)'!$A$3:$A$175,'MASTER DATA FILE WASH COAL  (4)'!A74,'WASH COAL RECEIPT &amp; GCV DAT (3)'!$Q$3:$Q$175)</f>
        <v>0</v>
      </c>
      <c r="R74" s="16">
        <f>SUMIF('WASH COAL RECEIPT &amp; GCV DAT (3)'!$A$3:$A$175,'MASTER DATA FILE WASH COAL  (4)'!A74,'WASH COAL RECEIPT &amp; GCV DAT (3)'!$R$3:$R$175)+IF(H74=$J$234,($K$234*K74),0)+IF(H74=$J$235,($K$235*K74),0)</f>
        <v>0</v>
      </c>
      <c r="S74" s="15" t="e">
        <f t="shared" si="12"/>
        <v>#DIV/0!</v>
      </c>
      <c r="T74" s="15">
        <f>SUMIF('WASH COAL RECEIPT &amp; GCV DAT (3)'!$A$3:$A$175,'MASTER DATA FILE WASH COAL  (4)'!A74,'WASH COAL RECEIPT &amp; GCV DAT (3)'!$T$3:$T$175)</f>
        <v>0</v>
      </c>
      <c r="U74" s="15">
        <f t="shared" si="13"/>
        <v>0</v>
      </c>
      <c r="V74" s="15">
        <f>SUMIF('WASH COAL RECEIPT &amp; GCV DAT (3)'!$A$3:$A$175,'MASTER DATA FILE WASH COAL  (4)'!A74,'WASH COAL RECEIPT &amp; GCV DAT (3)'!$V$3:$V$175)</f>
        <v>0</v>
      </c>
      <c r="W74" s="15">
        <f t="shared" si="14"/>
        <v>0</v>
      </c>
      <c r="X74" t="e">
        <f t="shared" si="8"/>
        <v>#DIV/0!</v>
      </c>
    </row>
    <row r="75" spans="1:24" customFormat="1" x14ac:dyDescent="0.3">
      <c r="A75" s="12"/>
      <c r="B75" s="12">
        <f>SUMIF('WASH COAL RECEIPT &amp; GCV DAT (3)'!$A$3:$A$138,A75,'WASH COAL RECEIPT &amp; GCV DAT (3)'!$B$3:$B$138)</f>
        <v>0</v>
      </c>
      <c r="C75" s="13">
        <f>SUMIF('WASH COAL RECEIPT &amp; GCV DAT (3)'!$A$3:$A$175,A75,'WASH COAL RECEIPT &amp; GCV DAT (3)'!$C$3:$C$175)</f>
        <v>0</v>
      </c>
      <c r="D75" s="13">
        <f>IFERROR(VLOOKUP(A75,'WASH COAL RECEIPT &amp; GCV DAT (3)'!A60:V252,4,0),0)</f>
        <v>0</v>
      </c>
      <c r="E75" s="14">
        <f>IFERROR(VLOOKUP(A75,'WASH COAL RECEIPT &amp; GCV DAT (3)'!$A$2:$V$175,5,0),0)</f>
        <v>0</v>
      </c>
      <c r="F75" s="13">
        <f>SUMIF('WASH COAL RECEIPT &amp; GCV DAT (3)'!$A$3:$A$175,'MASTER DATA FILE WASH COAL  (4)'!A75,'WASH COAL RECEIPT &amp; GCV DAT (3)'!$F$3:$F$175)</f>
        <v>0</v>
      </c>
      <c r="G75" s="13">
        <f>IFERROR(VLOOKUP(A75,'WASH COAL RECEIPT &amp; GCV DAT (3)'!$A$2:$V$175,7,0),0)</f>
        <v>0</v>
      </c>
      <c r="H75" s="13">
        <f>IFERROR(VLOOKUP(A75,'WASH COAL RECEIPT &amp; GCV DAT (3)'!$A$2:$V$175,8,0),0)</f>
        <v>0</v>
      </c>
      <c r="I75" s="13">
        <f>IFERROR(VLOOKUP(A75,'WASH COAL RECEIPT &amp; GCV DAT (3)'!$A$2:$V$175,9,0),0)</f>
        <v>0</v>
      </c>
      <c r="J75" s="13">
        <f>IFERROR(VLOOKUP(A75,'WASH COAL RECEIPT &amp; GCV DAT (3)'!$A$2:$V$175,10,0),0)</f>
        <v>0</v>
      </c>
      <c r="K75" s="15">
        <f>SUMIF('WASH COAL RECEIPT &amp; GCV DAT (3)'!$A$3:$A$175,'MASTER DATA FILE WASH COAL  (4)'!A75,'WASH COAL RECEIPT &amp; GCV DAT (3)'!$K$3:$K$175)</f>
        <v>0</v>
      </c>
      <c r="L75" s="15">
        <f>SUMIF('WASH COAL RECEIPT &amp; GCV DAT (3)'!$A$3:$A$175,'MASTER DATA FILE WASH COAL  (4)'!A75,'WASH COAL RECEIPT &amp; GCV DAT (3)'!$L$3:$L$175)</f>
        <v>0</v>
      </c>
      <c r="M75" s="15">
        <f t="shared" si="9"/>
        <v>0</v>
      </c>
      <c r="N75" s="15">
        <f t="shared" si="10"/>
        <v>0</v>
      </c>
      <c r="O75" s="15">
        <f>SUMIF('WASH COAL RECEIPT &amp; GCV DAT (3)'!$A$3:$A$175,'MASTER DATA FILE WASH COAL  (4)'!A75,'WASH COAL RECEIPT &amp; GCV DAT (3)'!$O$3:$O$175)</f>
        <v>0</v>
      </c>
      <c r="P75" s="15">
        <f t="shared" si="11"/>
        <v>0</v>
      </c>
      <c r="Q75" s="15">
        <f>SUMIF('WASH COAL RECEIPT &amp; GCV DAT (3)'!$A$3:$A$175,'MASTER DATA FILE WASH COAL  (4)'!A75,'WASH COAL RECEIPT &amp; GCV DAT (3)'!$Q$3:$Q$175)</f>
        <v>0</v>
      </c>
      <c r="R75" s="16">
        <f>SUMIF('WASH COAL RECEIPT &amp; GCV DAT (3)'!$A$3:$A$175,'MASTER DATA FILE WASH COAL  (4)'!A75,'WASH COAL RECEIPT &amp; GCV DAT (3)'!$R$3:$R$175)+IF(H75=$J$234,($K$234*K75),0)+IF(H75=$J$235,($K$235*K75),0)</f>
        <v>0</v>
      </c>
      <c r="S75" s="15" t="e">
        <f t="shared" si="12"/>
        <v>#DIV/0!</v>
      </c>
      <c r="T75" s="15">
        <f>SUMIF('WASH COAL RECEIPT &amp; GCV DAT (3)'!$A$3:$A$175,'MASTER DATA FILE WASH COAL  (4)'!A75,'WASH COAL RECEIPT &amp; GCV DAT (3)'!$T$3:$T$175)</f>
        <v>0</v>
      </c>
      <c r="U75" s="15">
        <f t="shared" si="13"/>
        <v>0</v>
      </c>
      <c r="V75" s="15">
        <f>SUMIF('WASH COAL RECEIPT &amp; GCV DAT (3)'!$A$3:$A$175,'MASTER DATA FILE WASH COAL  (4)'!A75,'WASH COAL RECEIPT &amp; GCV DAT (3)'!$V$3:$V$175)</f>
        <v>0</v>
      </c>
      <c r="W75" s="15">
        <f t="shared" si="14"/>
        <v>0</v>
      </c>
      <c r="X75" t="e">
        <f t="shared" si="8"/>
        <v>#DIV/0!</v>
      </c>
    </row>
    <row r="76" spans="1:24" customFormat="1" x14ac:dyDescent="0.3">
      <c r="A76" s="12"/>
      <c r="B76" s="12">
        <f>SUMIF('WASH COAL RECEIPT &amp; GCV DAT (3)'!$A$3:$A$138,A76,'WASH COAL RECEIPT &amp; GCV DAT (3)'!$B$3:$B$138)</f>
        <v>0</v>
      </c>
      <c r="C76" s="13">
        <f>SUMIF('WASH COAL RECEIPT &amp; GCV DAT (3)'!$A$3:$A$175,A76,'WASH COAL RECEIPT &amp; GCV DAT (3)'!$C$3:$C$175)</f>
        <v>0</v>
      </c>
      <c r="D76" s="13">
        <f>IFERROR(VLOOKUP(A76,'WASH COAL RECEIPT &amp; GCV DAT (3)'!A61:V253,4,0),0)</f>
        <v>0</v>
      </c>
      <c r="E76" s="14">
        <f>IFERROR(VLOOKUP(A76,'WASH COAL RECEIPT &amp; GCV DAT (3)'!$A$2:$V$175,5,0),0)</f>
        <v>0</v>
      </c>
      <c r="F76" s="13">
        <f>SUMIF('WASH COAL RECEIPT &amp; GCV DAT (3)'!$A$3:$A$175,'MASTER DATA FILE WASH COAL  (4)'!A76,'WASH COAL RECEIPT &amp; GCV DAT (3)'!$F$3:$F$175)</f>
        <v>0</v>
      </c>
      <c r="G76" s="13">
        <f>IFERROR(VLOOKUP(A76,'WASH COAL RECEIPT &amp; GCV DAT (3)'!$A$2:$V$175,7,0),0)</f>
        <v>0</v>
      </c>
      <c r="H76" s="13">
        <f>IFERROR(VLOOKUP(A76,'WASH COAL RECEIPT &amp; GCV DAT (3)'!$A$2:$V$175,8,0),0)</f>
        <v>0</v>
      </c>
      <c r="I76" s="13">
        <f>IFERROR(VLOOKUP(A76,'WASH COAL RECEIPT &amp; GCV DAT (3)'!$A$2:$V$175,9,0),0)</f>
        <v>0</v>
      </c>
      <c r="J76" s="13">
        <f>IFERROR(VLOOKUP(A76,'WASH COAL RECEIPT &amp; GCV DAT (3)'!$A$2:$V$175,10,0),0)</f>
        <v>0</v>
      </c>
      <c r="K76" s="15">
        <f>SUMIF('WASH COAL RECEIPT &amp; GCV DAT (3)'!$A$3:$A$175,'MASTER DATA FILE WASH COAL  (4)'!A76,'WASH COAL RECEIPT &amp; GCV DAT (3)'!$K$3:$K$175)</f>
        <v>0</v>
      </c>
      <c r="L76" s="15">
        <f>SUMIF('WASH COAL RECEIPT &amp; GCV DAT (3)'!$A$3:$A$175,'MASTER DATA FILE WASH COAL  (4)'!A76,'WASH COAL RECEIPT &amp; GCV DAT (3)'!$L$3:$L$175)</f>
        <v>0</v>
      </c>
      <c r="M76" s="15">
        <f t="shared" si="9"/>
        <v>0</v>
      </c>
      <c r="N76" s="15">
        <f t="shared" si="10"/>
        <v>0</v>
      </c>
      <c r="O76" s="15">
        <f>SUMIF('WASH COAL RECEIPT &amp; GCV DAT (3)'!$A$3:$A$175,'MASTER DATA FILE WASH COAL  (4)'!A76,'WASH COAL RECEIPT &amp; GCV DAT (3)'!$O$3:$O$175)</f>
        <v>0</v>
      </c>
      <c r="P76" s="15">
        <f t="shared" si="11"/>
        <v>0</v>
      </c>
      <c r="Q76" s="15">
        <f>SUMIF('WASH COAL RECEIPT &amp; GCV DAT (3)'!$A$3:$A$175,'MASTER DATA FILE WASH COAL  (4)'!A76,'WASH COAL RECEIPT &amp; GCV DAT (3)'!$Q$3:$Q$175)</f>
        <v>0</v>
      </c>
      <c r="R76" s="16">
        <f>SUMIF('WASH COAL RECEIPT &amp; GCV DAT (3)'!$A$3:$A$175,'MASTER DATA FILE WASH COAL  (4)'!A76,'WASH COAL RECEIPT &amp; GCV DAT (3)'!$R$3:$R$175)+IF(H76=$J$234,($K$234*K76),0)+IF(H76=$J$235,($K$235*K76),0)</f>
        <v>0</v>
      </c>
      <c r="S76" s="15" t="e">
        <f t="shared" si="12"/>
        <v>#DIV/0!</v>
      </c>
      <c r="T76" s="15">
        <f>SUMIF('WASH COAL RECEIPT &amp; GCV DAT (3)'!$A$3:$A$175,'MASTER DATA FILE WASH COAL  (4)'!A76,'WASH COAL RECEIPT &amp; GCV DAT (3)'!$T$3:$T$175)</f>
        <v>0</v>
      </c>
      <c r="U76" s="15">
        <f t="shared" si="13"/>
        <v>0</v>
      </c>
      <c r="V76" s="15">
        <f>SUMIF('WASH COAL RECEIPT &amp; GCV DAT (3)'!$A$3:$A$175,'MASTER DATA FILE WASH COAL  (4)'!A76,'WASH COAL RECEIPT &amp; GCV DAT (3)'!$V$3:$V$175)</f>
        <v>0</v>
      </c>
      <c r="W76" s="15">
        <f t="shared" si="14"/>
        <v>0</v>
      </c>
      <c r="X76" t="e">
        <f t="shared" si="8"/>
        <v>#DIV/0!</v>
      </c>
    </row>
    <row r="77" spans="1:24" customFormat="1" x14ac:dyDescent="0.3">
      <c r="A77" s="12"/>
      <c r="B77" s="12">
        <f>SUMIF('WASH COAL RECEIPT &amp; GCV DAT (3)'!$A$3:$A$138,A77,'WASH COAL RECEIPT &amp; GCV DAT (3)'!$B$3:$B$138)</f>
        <v>0</v>
      </c>
      <c r="C77" s="13">
        <f>SUMIF('WASH COAL RECEIPT &amp; GCV DAT (3)'!$A$3:$A$175,A77,'WASH COAL RECEIPT &amp; GCV DAT (3)'!$C$3:$C$175)</f>
        <v>0</v>
      </c>
      <c r="D77" s="13">
        <f>IFERROR(VLOOKUP(A77,'WASH COAL RECEIPT &amp; GCV DAT (3)'!A62:V254,4,0),0)</f>
        <v>0</v>
      </c>
      <c r="E77" s="14">
        <f>IFERROR(VLOOKUP(A77,'WASH COAL RECEIPT &amp; GCV DAT (3)'!$A$2:$V$175,5,0),0)</f>
        <v>0</v>
      </c>
      <c r="F77" s="13">
        <f>SUMIF('WASH COAL RECEIPT &amp; GCV DAT (3)'!$A$3:$A$175,'MASTER DATA FILE WASH COAL  (4)'!A77,'WASH COAL RECEIPT &amp; GCV DAT (3)'!$F$3:$F$175)</f>
        <v>0</v>
      </c>
      <c r="G77" s="13">
        <f>IFERROR(VLOOKUP(A77,'WASH COAL RECEIPT &amp; GCV DAT (3)'!$A$2:$V$175,7,0),0)</f>
        <v>0</v>
      </c>
      <c r="H77" s="13">
        <f>IFERROR(VLOOKUP(A77,'WASH COAL RECEIPT &amp; GCV DAT (3)'!$A$2:$V$175,8,0),0)</f>
        <v>0</v>
      </c>
      <c r="I77" s="13">
        <f>IFERROR(VLOOKUP(A77,'WASH COAL RECEIPT &amp; GCV DAT (3)'!$A$2:$V$175,9,0),0)</f>
        <v>0</v>
      </c>
      <c r="J77" s="13">
        <f>IFERROR(VLOOKUP(A77,'WASH COAL RECEIPT &amp; GCV DAT (3)'!$A$2:$V$175,10,0),0)</f>
        <v>0</v>
      </c>
      <c r="K77" s="15">
        <f>SUMIF('WASH COAL RECEIPT &amp; GCV DAT (3)'!$A$3:$A$175,'MASTER DATA FILE WASH COAL  (4)'!A77,'WASH COAL RECEIPT &amp; GCV DAT (3)'!$K$3:$K$175)</f>
        <v>0</v>
      </c>
      <c r="L77" s="15">
        <f>SUMIF('WASH COAL RECEIPT &amp; GCV DAT (3)'!$A$3:$A$175,'MASTER DATA FILE WASH COAL  (4)'!A77,'WASH COAL RECEIPT &amp; GCV DAT (3)'!$L$3:$L$175)</f>
        <v>0</v>
      </c>
      <c r="M77" s="15">
        <f t="shared" si="9"/>
        <v>0</v>
      </c>
      <c r="N77" s="15">
        <f t="shared" si="10"/>
        <v>0</v>
      </c>
      <c r="O77" s="15">
        <f>SUMIF('WASH COAL RECEIPT &amp; GCV DAT (3)'!$A$3:$A$175,'MASTER DATA FILE WASH COAL  (4)'!A77,'WASH COAL RECEIPT &amp; GCV DAT (3)'!$O$3:$O$175)</f>
        <v>0</v>
      </c>
      <c r="P77" s="15">
        <f t="shared" si="11"/>
        <v>0</v>
      </c>
      <c r="Q77" s="15">
        <f>SUMIF('WASH COAL RECEIPT &amp; GCV DAT (3)'!$A$3:$A$175,'MASTER DATA FILE WASH COAL  (4)'!A77,'WASH COAL RECEIPT &amp; GCV DAT (3)'!$Q$3:$Q$175)</f>
        <v>0</v>
      </c>
      <c r="R77" s="16">
        <f>SUMIF('WASH COAL RECEIPT &amp; GCV DAT (3)'!$A$3:$A$175,'MASTER DATA FILE WASH COAL  (4)'!A77,'WASH COAL RECEIPT &amp; GCV DAT (3)'!$R$3:$R$175)+IF(H77=$J$234,($K$234*K77),0)+IF(H77=$J$235,($K$235*K77),0)</f>
        <v>0</v>
      </c>
      <c r="S77" s="15" t="e">
        <f t="shared" si="12"/>
        <v>#DIV/0!</v>
      </c>
      <c r="T77" s="15">
        <f>SUMIF('WASH COAL RECEIPT &amp; GCV DAT (3)'!$A$3:$A$175,'MASTER DATA FILE WASH COAL  (4)'!A77,'WASH COAL RECEIPT &amp; GCV DAT (3)'!$T$3:$T$175)</f>
        <v>0</v>
      </c>
      <c r="U77" s="15">
        <f t="shared" si="13"/>
        <v>0</v>
      </c>
      <c r="V77" s="15">
        <f>SUMIF('WASH COAL RECEIPT &amp; GCV DAT (3)'!$A$3:$A$175,'MASTER DATA FILE WASH COAL  (4)'!A77,'WASH COAL RECEIPT &amp; GCV DAT (3)'!$V$3:$V$175)</f>
        <v>0</v>
      </c>
      <c r="W77" s="15">
        <f t="shared" si="14"/>
        <v>0</v>
      </c>
      <c r="X77" t="e">
        <f t="shared" si="8"/>
        <v>#DIV/0!</v>
      </c>
    </row>
    <row r="78" spans="1:24" customFormat="1" x14ac:dyDescent="0.3">
      <c r="A78" s="12"/>
      <c r="B78" s="12">
        <f>SUMIF('WASH COAL RECEIPT &amp; GCV DAT (3)'!$A$3:$A$138,A78,'WASH COAL RECEIPT &amp; GCV DAT (3)'!$B$3:$B$138)</f>
        <v>0</v>
      </c>
      <c r="C78" s="13">
        <f>SUMIF('WASH COAL RECEIPT &amp; GCV DAT (3)'!$A$3:$A$175,A78,'WASH COAL RECEIPT &amp; GCV DAT (3)'!$C$3:$C$175)</f>
        <v>0</v>
      </c>
      <c r="D78" s="13">
        <f>IFERROR(VLOOKUP(A78,'WASH COAL RECEIPT &amp; GCV DAT (3)'!A63:V255,4,0),0)</f>
        <v>0</v>
      </c>
      <c r="E78" s="14">
        <f>IFERROR(VLOOKUP(A78,'WASH COAL RECEIPT &amp; GCV DAT (3)'!$A$2:$V$175,5,0),0)</f>
        <v>0</v>
      </c>
      <c r="F78" s="13">
        <f>SUMIF('WASH COAL RECEIPT &amp; GCV DAT (3)'!$A$3:$A$175,'MASTER DATA FILE WASH COAL  (4)'!A78,'WASH COAL RECEIPT &amp; GCV DAT (3)'!$F$3:$F$175)</f>
        <v>0</v>
      </c>
      <c r="G78" s="13">
        <f>IFERROR(VLOOKUP(A78,'WASH COAL RECEIPT &amp; GCV DAT (3)'!$A$2:$V$175,7,0),0)</f>
        <v>0</v>
      </c>
      <c r="H78" s="13">
        <f>IFERROR(VLOOKUP(A78,'WASH COAL RECEIPT &amp; GCV DAT (3)'!$A$2:$V$175,8,0),0)</f>
        <v>0</v>
      </c>
      <c r="I78" s="13">
        <f>IFERROR(VLOOKUP(A78,'WASH COAL RECEIPT &amp; GCV DAT (3)'!$A$2:$V$175,9,0),0)</f>
        <v>0</v>
      </c>
      <c r="J78" s="13">
        <f>IFERROR(VLOOKUP(A78,'WASH COAL RECEIPT &amp; GCV DAT (3)'!$A$2:$V$175,10,0),0)</f>
        <v>0</v>
      </c>
      <c r="K78" s="15">
        <f>SUMIF('WASH COAL RECEIPT &amp; GCV DAT (3)'!$A$3:$A$175,'MASTER DATA FILE WASH COAL  (4)'!A78,'WASH COAL RECEIPT &amp; GCV DAT (3)'!$K$3:$K$175)</f>
        <v>0</v>
      </c>
      <c r="L78" s="15">
        <f>SUMIF('WASH COAL RECEIPT &amp; GCV DAT (3)'!$A$3:$A$175,'MASTER DATA FILE WASH COAL  (4)'!A78,'WASH COAL RECEIPT &amp; GCV DAT (3)'!$L$3:$L$175)</f>
        <v>0</v>
      </c>
      <c r="M78" s="15">
        <f t="shared" si="9"/>
        <v>0</v>
      </c>
      <c r="N78" s="15">
        <f t="shared" si="10"/>
        <v>0</v>
      </c>
      <c r="O78" s="15">
        <f>SUMIF('WASH COAL RECEIPT &amp; GCV DAT (3)'!$A$3:$A$175,'MASTER DATA FILE WASH COAL  (4)'!A78,'WASH COAL RECEIPT &amp; GCV DAT (3)'!$O$3:$O$175)</f>
        <v>0</v>
      </c>
      <c r="P78" s="15">
        <f t="shared" si="11"/>
        <v>0</v>
      </c>
      <c r="Q78" s="15">
        <f>SUMIF('WASH COAL RECEIPT &amp; GCV DAT (3)'!$A$3:$A$175,'MASTER DATA FILE WASH COAL  (4)'!A78,'WASH COAL RECEIPT &amp; GCV DAT (3)'!$Q$3:$Q$175)</f>
        <v>0</v>
      </c>
      <c r="R78" s="16">
        <f>SUMIF('WASH COAL RECEIPT &amp; GCV DAT (3)'!$A$3:$A$175,'MASTER DATA FILE WASH COAL  (4)'!A78,'WASH COAL RECEIPT &amp; GCV DAT (3)'!$R$3:$R$175)+IF(H78=$J$234,($K$234*K78),0)+IF(H78=$J$235,($K$235*K78),0)</f>
        <v>0</v>
      </c>
      <c r="S78" s="15" t="e">
        <f t="shared" si="12"/>
        <v>#DIV/0!</v>
      </c>
      <c r="T78" s="15">
        <f>SUMIF('WASH COAL RECEIPT &amp; GCV DAT (3)'!$A$3:$A$175,'MASTER DATA FILE WASH COAL  (4)'!A78,'WASH COAL RECEIPT &amp; GCV DAT (3)'!$T$3:$T$175)</f>
        <v>0</v>
      </c>
      <c r="U78" s="15">
        <f t="shared" si="13"/>
        <v>0</v>
      </c>
      <c r="V78" s="15">
        <f>SUMIF('WASH COAL RECEIPT &amp; GCV DAT (3)'!$A$3:$A$175,'MASTER DATA FILE WASH COAL  (4)'!A78,'WASH COAL RECEIPT &amp; GCV DAT (3)'!$V$3:$V$175)</f>
        <v>0</v>
      </c>
      <c r="W78" s="15">
        <f t="shared" si="14"/>
        <v>0</v>
      </c>
      <c r="X78" t="e">
        <f t="shared" si="8"/>
        <v>#DIV/0!</v>
      </c>
    </row>
    <row r="79" spans="1:24" customFormat="1" x14ac:dyDescent="0.3">
      <c r="A79" s="12"/>
      <c r="B79" s="12">
        <f>SUMIF('WASH COAL RECEIPT &amp; GCV DAT (3)'!$A$3:$A$138,A79,'WASH COAL RECEIPT &amp; GCV DAT (3)'!$B$3:$B$138)</f>
        <v>0</v>
      </c>
      <c r="C79" s="13">
        <f>SUMIF('WASH COAL RECEIPT &amp; GCV DAT (3)'!$A$3:$A$175,A79,'WASH COAL RECEIPT &amp; GCV DAT (3)'!$C$3:$C$175)</f>
        <v>0</v>
      </c>
      <c r="D79" s="13">
        <f>IFERROR(VLOOKUP(A79,'WASH COAL RECEIPT &amp; GCV DAT (3)'!A64:V256,4,0),0)</f>
        <v>0</v>
      </c>
      <c r="E79" s="14">
        <f>IFERROR(VLOOKUP(A79,'WASH COAL RECEIPT &amp; GCV DAT (3)'!$A$2:$V$175,5,0),0)</f>
        <v>0</v>
      </c>
      <c r="F79" s="13">
        <f>SUMIF('WASH COAL RECEIPT &amp; GCV DAT (3)'!$A$3:$A$175,'MASTER DATA FILE WASH COAL  (4)'!A79,'WASH COAL RECEIPT &amp; GCV DAT (3)'!$F$3:$F$175)</f>
        <v>0</v>
      </c>
      <c r="G79" s="13">
        <f>IFERROR(VLOOKUP(A79,'WASH COAL RECEIPT &amp; GCV DAT (3)'!$A$2:$V$175,7,0),0)</f>
        <v>0</v>
      </c>
      <c r="H79" s="13">
        <f>IFERROR(VLOOKUP(A79,'WASH COAL RECEIPT &amp; GCV DAT (3)'!$A$2:$V$175,8,0),0)</f>
        <v>0</v>
      </c>
      <c r="I79" s="13">
        <f>IFERROR(VLOOKUP(A79,'WASH COAL RECEIPT &amp; GCV DAT (3)'!$A$2:$V$175,9,0),0)</f>
        <v>0</v>
      </c>
      <c r="J79" s="13">
        <f>IFERROR(VLOOKUP(A79,'WASH COAL RECEIPT &amp; GCV DAT (3)'!$A$2:$V$175,10,0),0)</f>
        <v>0</v>
      </c>
      <c r="K79" s="15">
        <f>SUMIF('WASH COAL RECEIPT &amp; GCV DAT (3)'!$A$3:$A$175,'MASTER DATA FILE WASH COAL  (4)'!A79,'WASH COAL RECEIPT &amp; GCV DAT (3)'!$K$3:$K$175)</f>
        <v>0</v>
      </c>
      <c r="L79" s="15">
        <f>SUMIF('WASH COAL RECEIPT &amp; GCV DAT (3)'!$A$3:$A$175,'MASTER DATA FILE WASH COAL  (4)'!A79,'WASH COAL RECEIPT &amp; GCV DAT (3)'!$L$3:$L$175)</f>
        <v>0</v>
      </c>
      <c r="M79" s="15">
        <f t="shared" si="9"/>
        <v>0</v>
      </c>
      <c r="N79" s="15">
        <f t="shared" si="10"/>
        <v>0</v>
      </c>
      <c r="O79" s="15">
        <f>SUMIF('WASH COAL RECEIPT &amp; GCV DAT (3)'!$A$3:$A$175,'MASTER DATA FILE WASH COAL  (4)'!A79,'WASH COAL RECEIPT &amp; GCV DAT (3)'!$O$3:$O$175)</f>
        <v>0</v>
      </c>
      <c r="P79" s="15">
        <f t="shared" si="11"/>
        <v>0</v>
      </c>
      <c r="Q79" s="15">
        <f>SUMIF('WASH COAL RECEIPT &amp; GCV DAT (3)'!$A$3:$A$175,'MASTER DATA FILE WASH COAL  (4)'!A79,'WASH COAL RECEIPT &amp; GCV DAT (3)'!$Q$3:$Q$175)</f>
        <v>0</v>
      </c>
      <c r="R79" s="16">
        <f>SUMIF('WASH COAL RECEIPT &amp; GCV DAT (3)'!$A$3:$A$175,'MASTER DATA FILE WASH COAL  (4)'!A79,'WASH COAL RECEIPT &amp; GCV DAT (3)'!$R$3:$R$175)+IF(H79=$J$234,($K$234*K79),0)+IF(H79=$J$235,($K$235*K79),0)</f>
        <v>0</v>
      </c>
      <c r="S79" s="15" t="e">
        <f t="shared" si="12"/>
        <v>#DIV/0!</v>
      </c>
      <c r="T79" s="15">
        <f>SUMIF('WASH COAL RECEIPT &amp; GCV DAT (3)'!$A$3:$A$175,'MASTER DATA FILE WASH COAL  (4)'!A79,'WASH COAL RECEIPT &amp; GCV DAT (3)'!$T$3:$T$175)</f>
        <v>0</v>
      </c>
      <c r="U79" s="15">
        <f t="shared" si="13"/>
        <v>0</v>
      </c>
      <c r="V79" s="15">
        <f>SUMIF('WASH COAL RECEIPT &amp; GCV DAT (3)'!$A$3:$A$175,'MASTER DATA FILE WASH COAL  (4)'!A79,'WASH COAL RECEIPT &amp; GCV DAT (3)'!$V$3:$V$175)</f>
        <v>0</v>
      </c>
      <c r="W79" s="15">
        <f t="shared" si="14"/>
        <v>0</v>
      </c>
      <c r="X79" t="e">
        <f t="shared" si="8"/>
        <v>#DIV/0!</v>
      </c>
    </row>
    <row r="80" spans="1:24" customFormat="1" x14ac:dyDescent="0.3">
      <c r="A80" s="12"/>
      <c r="B80" s="12">
        <f>SUMIF('WASH COAL RECEIPT &amp; GCV DAT (3)'!$A$3:$A$138,A80,'WASH COAL RECEIPT &amp; GCV DAT (3)'!$B$3:$B$138)</f>
        <v>0</v>
      </c>
      <c r="C80" s="13">
        <f>SUMIF('WASH COAL RECEIPT &amp; GCV DAT (3)'!$A$3:$A$175,A80,'WASH COAL RECEIPT &amp; GCV DAT (3)'!$C$3:$C$175)</f>
        <v>0</v>
      </c>
      <c r="D80" s="13">
        <f>IFERROR(VLOOKUP(A80,'WASH COAL RECEIPT &amp; GCV DAT (3)'!A65:V257,4,0),0)</f>
        <v>0</v>
      </c>
      <c r="E80" s="14">
        <f>IFERROR(VLOOKUP(A80,'WASH COAL RECEIPT &amp; GCV DAT (3)'!$A$2:$V$175,5,0),0)</f>
        <v>0</v>
      </c>
      <c r="F80" s="13">
        <f>SUMIF('WASH COAL RECEIPT &amp; GCV DAT (3)'!$A$3:$A$175,'MASTER DATA FILE WASH COAL  (4)'!A80,'WASH COAL RECEIPT &amp; GCV DAT (3)'!$F$3:$F$175)</f>
        <v>0</v>
      </c>
      <c r="G80" s="13">
        <f>IFERROR(VLOOKUP(A80,'WASH COAL RECEIPT &amp; GCV DAT (3)'!$A$2:$V$175,7,0),0)</f>
        <v>0</v>
      </c>
      <c r="H80" s="13">
        <f>IFERROR(VLOOKUP(A80,'WASH COAL RECEIPT &amp; GCV DAT (3)'!$A$2:$V$175,8,0),0)</f>
        <v>0</v>
      </c>
      <c r="I80" s="13">
        <f>IFERROR(VLOOKUP(A80,'WASH COAL RECEIPT &amp; GCV DAT (3)'!$A$2:$V$175,9,0),0)</f>
        <v>0</v>
      </c>
      <c r="J80" s="13">
        <f>IFERROR(VLOOKUP(A80,'WASH COAL RECEIPT &amp; GCV DAT (3)'!$A$2:$V$175,10,0),0)</f>
        <v>0</v>
      </c>
      <c r="K80" s="15">
        <f>SUMIF('WASH COAL RECEIPT &amp; GCV DAT (3)'!$A$3:$A$175,'MASTER DATA FILE WASH COAL  (4)'!A80,'WASH COAL RECEIPT &amp; GCV DAT (3)'!$K$3:$K$175)</f>
        <v>0</v>
      </c>
      <c r="L80" s="15">
        <f>SUMIF('WASH COAL RECEIPT &amp; GCV DAT (3)'!$A$3:$A$175,'MASTER DATA FILE WASH COAL  (4)'!A80,'WASH COAL RECEIPT &amp; GCV DAT (3)'!$L$3:$L$175)</f>
        <v>0</v>
      </c>
      <c r="M80" s="15">
        <f t="shared" si="9"/>
        <v>0</v>
      </c>
      <c r="N80" s="15">
        <f t="shared" si="10"/>
        <v>0</v>
      </c>
      <c r="O80" s="15">
        <f>SUMIF('WASH COAL RECEIPT &amp; GCV DAT (3)'!$A$3:$A$175,'MASTER DATA FILE WASH COAL  (4)'!A80,'WASH COAL RECEIPT &amp; GCV DAT (3)'!$O$3:$O$175)</f>
        <v>0</v>
      </c>
      <c r="P80" s="15">
        <f t="shared" si="11"/>
        <v>0</v>
      </c>
      <c r="Q80" s="15">
        <f>SUMIF('WASH COAL RECEIPT &amp; GCV DAT (3)'!$A$3:$A$175,'MASTER DATA FILE WASH COAL  (4)'!A80,'WASH COAL RECEIPT &amp; GCV DAT (3)'!$Q$3:$Q$175)</f>
        <v>0</v>
      </c>
      <c r="R80" s="16">
        <f>SUMIF('WASH COAL RECEIPT &amp; GCV DAT (3)'!$A$3:$A$175,'MASTER DATA FILE WASH COAL  (4)'!A80,'WASH COAL RECEIPT &amp; GCV DAT (3)'!$R$3:$R$175)+IF(H80=$J$234,($K$234*K80),0)+IF(H80=$J$235,($K$235*K80),0)</f>
        <v>0</v>
      </c>
      <c r="S80" s="15" t="e">
        <f t="shared" si="12"/>
        <v>#DIV/0!</v>
      </c>
      <c r="T80" s="15">
        <f>SUMIF('WASH COAL RECEIPT &amp; GCV DAT (3)'!$A$3:$A$175,'MASTER DATA FILE WASH COAL  (4)'!A80,'WASH COAL RECEIPT &amp; GCV DAT (3)'!$T$3:$T$175)</f>
        <v>0</v>
      </c>
      <c r="U80" s="15">
        <f t="shared" si="13"/>
        <v>0</v>
      </c>
      <c r="V80" s="15">
        <f>SUMIF('WASH COAL RECEIPT &amp; GCV DAT (3)'!$A$3:$A$175,'MASTER DATA FILE WASH COAL  (4)'!A80,'WASH COAL RECEIPT &amp; GCV DAT (3)'!$V$3:$V$175)</f>
        <v>0</v>
      </c>
      <c r="W80" s="15">
        <f t="shared" si="14"/>
        <v>0</v>
      </c>
      <c r="X80" t="e">
        <f t="shared" si="8"/>
        <v>#DIV/0!</v>
      </c>
    </row>
    <row r="81" spans="1:24" customFormat="1" x14ac:dyDescent="0.3">
      <c r="A81" s="12"/>
      <c r="B81" s="12">
        <f>SUMIF('WASH COAL RECEIPT &amp; GCV DAT (3)'!$A$3:$A$138,A81,'WASH COAL RECEIPT &amp; GCV DAT (3)'!$B$3:$B$138)</f>
        <v>0</v>
      </c>
      <c r="C81" s="13">
        <f>SUMIF('WASH COAL RECEIPT &amp; GCV DAT (3)'!$A$3:$A$175,A81,'WASH COAL RECEIPT &amp; GCV DAT (3)'!$C$3:$C$175)</f>
        <v>0</v>
      </c>
      <c r="D81" s="13">
        <f>IFERROR(VLOOKUP(A81,'WASH COAL RECEIPT &amp; GCV DAT (3)'!A66:V258,4,0),0)</f>
        <v>0</v>
      </c>
      <c r="E81" s="14">
        <f>IFERROR(VLOOKUP(A81,'WASH COAL RECEIPT &amp; GCV DAT (3)'!$A$2:$V$175,5,0),0)</f>
        <v>0</v>
      </c>
      <c r="F81" s="13">
        <f>SUMIF('WASH COAL RECEIPT &amp; GCV DAT (3)'!$A$3:$A$175,'MASTER DATA FILE WASH COAL  (4)'!A81,'WASH COAL RECEIPT &amp; GCV DAT (3)'!$F$3:$F$175)</f>
        <v>0</v>
      </c>
      <c r="G81" s="13">
        <f>IFERROR(VLOOKUP(A81,'WASH COAL RECEIPT &amp; GCV DAT (3)'!$A$2:$V$175,7,0),0)</f>
        <v>0</v>
      </c>
      <c r="H81" s="13">
        <f>IFERROR(VLOOKUP(A81,'WASH COAL RECEIPT &amp; GCV DAT (3)'!$A$2:$V$175,8,0),0)</f>
        <v>0</v>
      </c>
      <c r="I81" s="13">
        <f>IFERROR(VLOOKUP(A81,'WASH COAL RECEIPT &amp; GCV DAT (3)'!$A$2:$V$175,9,0),0)</f>
        <v>0</v>
      </c>
      <c r="J81" s="13">
        <f>IFERROR(VLOOKUP(A81,'WASH COAL RECEIPT &amp; GCV DAT (3)'!$A$2:$V$175,10,0),0)</f>
        <v>0</v>
      </c>
      <c r="K81" s="15">
        <f>SUMIF('WASH COAL RECEIPT &amp; GCV DAT (3)'!$A$3:$A$175,'MASTER DATA FILE WASH COAL  (4)'!A81,'WASH COAL RECEIPT &amp; GCV DAT (3)'!$K$3:$K$175)</f>
        <v>0</v>
      </c>
      <c r="L81" s="15">
        <f>SUMIF('WASH COAL RECEIPT &amp; GCV DAT (3)'!$A$3:$A$175,'MASTER DATA FILE WASH COAL  (4)'!A81,'WASH COAL RECEIPT &amp; GCV DAT (3)'!$L$3:$L$175)</f>
        <v>0</v>
      </c>
      <c r="M81" s="15">
        <f t="shared" si="9"/>
        <v>0</v>
      </c>
      <c r="N81" s="15">
        <f t="shared" si="10"/>
        <v>0</v>
      </c>
      <c r="O81" s="15">
        <f>SUMIF('WASH COAL RECEIPT &amp; GCV DAT (3)'!$A$3:$A$175,'MASTER DATA FILE WASH COAL  (4)'!A81,'WASH COAL RECEIPT &amp; GCV DAT (3)'!$O$3:$O$175)</f>
        <v>0</v>
      </c>
      <c r="P81" s="15">
        <f t="shared" si="11"/>
        <v>0</v>
      </c>
      <c r="Q81" s="15">
        <f>SUMIF('WASH COAL RECEIPT &amp; GCV DAT (3)'!$A$3:$A$175,'MASTER DATA FILE WASH COAL  (4)'!A81,'WASH COAL RECEIPT &amp; GCV DAT (3)'!$Q$3:$Q$175)</f>
        <v>0</v>
      </c>
      <c r="R81" s="16">
        <f>SUMIF('WASH COAL RECEIPT &amp; GCV DAT (3)'!$A$3:$A$175,'MASTER DATA FILE WASH COAL  (4)'!A81,'WASH COAL RECEIPT &amp; GCV DAT (3)'!$R$3:$R$175)+IF(H81=$J$234,($K$234*K81),0)+IF(H81=$J$235,($K$235*K81),0)</f>
        <v>0</v>
      </c>
      <c r="S81" s="15" t="e">
        <f t="shared" si="12"/>
        <v>#DIV/0!</v>
      </c>
      <c r="T81" s="15">
        <f>SUMIF('WASH COAL RECEIPT &amp; GCV DAT (3)'!$A$3:$A$175,'MASTER DATA FILE WASH COAL  (4)'!A81,'WASH COAL RECEIPT &amp; GCV DAT (3)'!$T$3:$T$175)</f>
        <v>0</v>
      </c>
      <c r="U81" s="15">
        <f t="shared" si="13"/>
        <v>0</v>
      </c>
      <c r="V81" s="15">
        <f>SUMIF('WASH COAL RECEIPT &amp; GCV DAT (3)'!$A$3:$A$175,'MASTER DATA FILE WASH COAL  (4)'!A81,'WASH COAL RECEIPT &amp; GCV DAT (3)'!$V$3:$V$175)</f>
        <v>0</v>
      </c>
      <c r="W81" s="15">
        <f t="shared" si="14"/>
        <v>0</v>
      </c>
      <c r="X81" t="e">
        <f t="shared" si="8"/>
        <v>#DIV/0!</v>
      </c>
    </row>
    <row r="82" spans="1:24" customFormat="1" x14ac:dyDescent="0.3">
      <c r="A82" s="12"/>
      <c r="B82" s="12">
        <f>SUMIF('WASH COAL RECEIPT &amp; GCV DAT (3)'!$A$3:$A$138,A82,'WASH COAL RECEIPT &amp; GCV DAT (3)'!$B$3:$B$138)</f>
        <v>0</v>
      </c>
      <c r="C82" s="13">
        <f>SUMIF('WASH COAL RECEIPT &amp; GCV DAT (3)'!$A$3:$A$175,A82,'WASH COAL RECEIPT &amp; GCV DAT (3)'!$C$3:$C$175)</f>
        <v>0</v>
      </c>
      <c r="D82" s="13">
        <f>IFERROR(VLOOKUP(A82,'WASH COAL RECEIPT &amp; GCV DAT (3)'!A67:V259,4,0),0)</f>
        <v>0</v>
      </c>
      <c r="E82" s="14">
        <f>IFERROR(VLOOKUP(A82,'WASH COAL RECEIPT &amp; GCV DAT (3)'!$A$2:$V$175,5,0),0)</f>
        <v>0</v>
      </c>
      <c r="F82" s="13">
        <f>SUMIF('WASH COAL RECEIPT &amp; GCV DAT (3)'!$A$3:$A$175,'MASTER DATA FILE WASH COAL  (4)'!A82,'WASH COAL RECEIPT &amp; GCV DAT (3)'!$F$3:$F$175)</f>
        <v>0</v>
      </c>
      <c r="G82" s="13">
        <f>IFERROR(VLOOKUP(A82,'WASH COAL RECEIPT &amp; GCV DAT (3)'!$A$2:$V$175,7,0),0)</f>
        <v>0</v>
      </c>
      <c r="H82" s="13">
        <f>IFERROR(VLOOKUP(A82,'WASH COAL RECEIPT &amp; GCV DAT (3)'!$A$2:$V$175,8,0),0)</f>
        <v>0</v>
      </c>
      <c r="I82" s="13">
        <f>IFERROR(VLOOKUP(A82,'WASH COAL RECEIPT &amp; GCV DAT (3)'!$A$2:$V$175,9,0),0)</f>
        <v>0</v>
      </c>
      <c r="J82" s="13">
        <f>IFERROR(VLOOKUP(A82,'WASH COAL RECEIPT &amp; GCV DAT (3)'!$A$2:$V$175,10,0),0)</f>
        <v>0</v>
      </c>
      <c r="K82" s="15">
        <f>SUMIF('WASH COAL RECEIPT &amp; GCV DAT (3)'!$A$3:$A$175,'MASTER DATA FILE WASH COAL  (4)'!A82,'WASH COAL RECEIPT &amp; GCV DAT (3)'!$K$3:$K$175)</f>
        <v>0</v>
      </c>
      <c r="L82" s="15">
        <f>SUMIF('WASH COAL RECEIPT &amp; GCV DAT (3)'!$A$3:$A$175,'MASTER DATA FILE WASH COAL  (4)'!A82,'WASH COAL RECEIPT &amp; GCV DAT (3)'!$L$3:$L$175)</f>
        <v>0</v>
      </c>
      <c r="M82" s="15">
        <f t="shared" si="9"/>
        <v>0</v>
      </c>
      <c r="N82" s="15">
        <f t="shared" si="10"/>
        <v>0</v>
      </c>
      <c r="O82" s="15">
        <f>SUMIF('WASH COAL RECEIPT &amp; GCV DAT (3)'!$A$3:$A$175,'MASTER DATA FILE WASH COAL  (4)'!A82,'WASH COAL RECEIPT &amp; GCV DAT (3)'!$O$3:$O$175)</f>
        <v>0</v>
      </c>
      <c r="P82" s="15">
        <f t="shared" si="11"/>
        <v>0</v>
      </c>
      <c r="Q82" s="15">
        <f>SUMIF('WASH COAL RECEIPT &amp; GCV DAT (3)'!$A$3:$A$175,'MASTER DATA FILE WASH COAL  (4)'!A82,'WASH COAL RECEIPT &amp; GCV DAT (3)'!$Q$3:$Q$175)</f>
        <v>0</v>
      </c>
      <c r="R82" s="16">
        <f>SUMIF('WASH COAL RECEIPT &amp; GCV DAT (3)'!$A$3:$A$175,'MASTER DATA FILE WASH COAL  (4)'!A82,'WASH COAL RECEIPT &amp; GCV DAT (3)'!$R$3:$R$175)+IF(H82=$J$234,($K$234*K82),0)+IF(H82=$J$235,($K$235*K82),0)</f>
        <v>0</v>
      </c>
      <c r="S82" s="15" t="e">
        <f t="shared" si="12"/>
        <v>#DIV/0!</v>
      </c>
      <c r="T82" s="15">
        <f>SUMIF('WASH COAL RECEIPT &amp; GCV DAT (3)'!$A$3:$A$175,'MASTER DATA FILE WASH COAL  (4)'!A82,'WASH COAL RECEIPT &amp; GCV DAT (3)'!$T$3:$T$175)</f>
        <v>0</v>
      </c>
      <c r="U82" s="15">
        <f t="shared" si="13"/>
        <v>0</v>
      </c>
      <c r="V82" s="15">
        <f>SUMIF('WASH COAL RECEIPT &amp; GCV DAT (3)'!$A$3:$A$175,'MASTER DATA FILE WASH COAL  (4)'!A82,'WASH COAL RECEIPT &amp; GCV DAT (3)'!$V$3:$V$175)</f>
        <v>0</v>
      </c>
      <c r="W82" s="15">
        <f t="shared" si="14"/>
        <v>0</v>
      </c>
      <c r="X82" t="e">
        <f t="shared" si="8"/>
        <v>#DIV/0!</v>
      </c>
    </row>
    <row r="83" spans="1:24" customFormat="1" x14ac:dyDescent="0.3">
      <c r="A83" s="12"/>
      <c r="B83" s="12">
        <f>SUMIF('WASH COAL RECEIPT &amp; GCV DAT (3)'!$A$3:$A$138,A83,'WASH COAL RECEIPT &amp; GCV DAT (3)'!$B$3:$B$138)</f>
        <v>0</v>
      </c>
      <c r="C83" s="13">
        <f>SUMIF('WASH COAL RECEIPT &amp; GCV DAT (3)'!$A$3:$A$175,A83,'WASH COAL RECEIPT &amp; GCV DAT (3)'!$C$3:$C$175)</f>
        <v>0</v>
      </c>
      <c r="D83" s="13">
        <f>IFERROR(VLOOKUP(A83,'WASH COAL RECEIPT &amp; GCV DAT (3)'!A68:V260,4,0),0)</f>
        <v>0</v>
      </c>
      <c r="E83" s="14">
        <f>IFERROR(VLOOKUP(A83,'WASH COAL RECEIPT &amp; GCV DAT (3)'!$A$2:$V$175,5,0),0)</f>
        <v>0</v>
      </c>
      <c r="F83" s="13">
        <f>SUMIF('WASH COAL RECEIPT &amp; GCV DAT (3)'!$A$3:$A$175,'MASTER DATA FILE WASH COAL  (4)'!A83,'WASH COAL RECEIPT &amp; GCV DAT (3)'!$F$3:$F$175)</f>
        <v>0</v>
      </c>
      <c r="G83" s="13">
        <f>IFERROR(VLOOKUP(A83,'WASH COAL RECEIPT &amp; GCV DAT (3)'!$A$2:$V$175,7,0),0)</f>
        <v>0</v>
      </c>
      <c r="H83" s="13">
        <f>IFERROR(VLOOKUP(A83,'WASH COAL RECEIPT &amp; GCV DAT (3)'!$A$2:$V$175,8,0),0)</f>
        <v>0</v>
      </c>
      <c r="I83" s="13">
        <f>IFERROR(VLOOKUP(A83,'WASH COAL RECEIPT &amp; GCV DAT (3)'!$A$2:$V$175,9,0),0)</f>
        <v>0</v>
      </c>
      <c r="J83" s="13">
        <f>IFERROR(VLOOKUP(A83,'WASH COAL RECEIPT &amp; GCV DAT (3)'!$A$2:$V$175,10,0),0)</f>
        <v>0</v>
      </c>
      <c r="K83" s="15">
        <f>SUMIF('WASH COAL RECEIPT &amp; GCV DAT (3)'!$A$3:$A$175,'MASTER DATA FILE WASH COAL  (4)'!A83,'WASH COAL RECEIPT &amp; GCV DAT (3)'!$K$3:$K$175)</f>
        <v>0</v>
      </c>
      <c r="L83" s="15">
        <f>SUMIF('WASH COAL RECEIPT &amp; GCV DAT (3)'!$A$3:$A$175,'MASTER DATA FILE WASH COAL  (4)'!A83,'WASH COAL RECEIPT &amp; GCV DAT (3)'!$L$3:$L$175)</f>
        <v>0</v>
      </c>
      <c r="M83" s="15">
        <f t="shared" si="9"/>
        <v>0</v>
      </c>
      <c r="N83" s="15">
        <f t="shared" si="10"/>
        <v>0</v>
      </c>
      <c r="O83" s="15">
        <f>SUMIF('WASH COAL RECEIPT &amp; GCV DAT (3)'!$A$3:$A$175,'MASTER DATA FILE WASH COAL  (4)'!A83,'WASH COAL RECEIPT &amp; GCV DAT (3)'!$O$3:$O$175)</f>
        <v>0</v>
      </c>
      <c r="P83" s="15">
        <f t="shared" si="11"/>
        <v>0</v>
      </c>
      <c r="Q83" s="15">
        <f>SUMIF('WASH COAL RECEIPT &amp; GCV DAT (3)'!$A$3:$A$175,'MASTER DATA FILE WASH COAL  (4)'!A83,'WASH COAL RECEIPT &amp; GCV DAT (3)'!$Q$3:$Q$175)</f>
        <v>0</v>
      </c>
      <c r="R83" s="16">
        <f>SUMIF('WASH COAL RECEIPT &amp; GCV DAT (3)'!$A$3:$A$175,'MASTER DATA FILE WASH COAL  (4)'!A83,'WASH COAL RECEIPT &amp; GCV DAT (3)'!$R$3:$R$175)+IF(H83=$J$234,($K$234*K83),0)+IF(H83=$J$235,($K$235*K83),0)</f>
        <v>0</v>
      </c>
      <c r="S83" s="15" t="e">
        <f t="shared" si="12"/>
        <v>#DIV/0!</v>
      </c>
      <c r="T83" s="15">
        <f>SUMIF('WASH COAL RECEIPT &amp; GCV DAT (3)'!$A$3:$A$175,'MASTER DATA FILE WASH COAL  (4)'!A83,'WASH COAL RECEIPT &amp; GCV DAT (3)'!$T$3:$T$175)</f>
        <v>0</v>
      </c>
      <c r="U83" s="15">
        <f t="shared" si="13"/>
        <v>0</v>
      </c>
      <c r="V83" s="15">
        <f>SUMIF('WASH COAL RECEIPT &amp; GCV DAT (3)'!$A$3:$A$175,'MASTER DATA FILE WASH COAL  (4)'!A83,'WASH COAL RECEIPT &amp; GCV DAT (3)'!$V$3:$V$175)</f>
        <v>0</v>
      </c>
      <c r="W83" s="15">
        <f t="shared" si="14"/>
        <v>0</v>
      </c>
      <c r="X83" t="e">
        <f t="shared" si="8"/>
        <v>#DIV/0!</v>
      </c>
    </row>
    <row r="84" spans="1:24" customFormat="1" x14ac:dyDescent="0.3">
      <c r="A84" s="12"/>
      <c r="B84" s="12">
        <f>SUMIF('WASH COAL RECEIPT &amp; GCV DAT (3)'!$A$3:$A$138,A84,'WASH COAL RECEIPT &amp; GCV DAT (3)'!$B$3:$B$138)</f>
        <v>0</v>
      </c>
      <c r="C84" s="13">
        <f>SUMIF('WASH COAL RECEIPT &amp; GCV DAT (3)'!$A$3:$A$175,A84,'WASH COAL RECEIPT &amp; GCV DAT (3)'!$C$3:$C$175)</f>
        <v>0</v>
      </c>
      <c r="D84" s="13">
        <f>IFERROR(VLOOKUP(A84,'WASH COAL RECEIPT &amp; GCV DAT (3)'!A69:V261,4,0),0)</f>
        <v>0</v>
      </c>
      <c r="E84" s="14">
        <f>IFERROR(VLOOKUP(A84,'WASH COAL RECEIPT &amp; GCV DAT (3)'!$A$2:$V$175,5,0),0)</f>
        <v>0</v>
      </c>
      <c r="F84" s="13">
        <f>SUMIF('WASH COAL RECEIPT &amp; GCV DAT (3)'!$A$3:$A$175,'MASTER DATA FILE WASH COAL  (4)'!A84,'WASH COAL RECEIPT &amp; GCV DAT (3)'!$F$3:$F$175)</f>
        <v>0</v>
      </c>
      <c r="G84" s="13">
        <f>IFERROR(VLOOKUP(A84,'WASH COAL RECEIPT &amp; GCV DAT (3)'!$A$2:$V$175,7,0),0)</f>
        <v>0</v>
      </c>
      <c r="H84" s="13">
        <f>IFERROR(VLOOKUP(A84,'WASH COAL RECEIPT &amp; GCV DAT (3)'!$A$2:$V$175,8,0),0)</f>
        <v>0</v>
      </c>
      <c r="I84" s="13">
        <f>IFERROR(VLOOKUP(A84,'WASH COAL RECEIPT &amp; GCV DAT (3)'!$A$2:$V$175,9,0),0)</f>
        <v>0</v>
      </c>
      <c r="J84" s="13">
        <f>IFERROR(VLOOKUP(A84,'WASH COAL RECEIPT &amp; GCV DAT (3)'!$A$2:$V$175,10,0),0)</f>
        <v>0</v>
      </c>
      <c r="K84" s="15">
        <f>SUMIF('WASH COAL RECEIPT &amp; GCV DAT (3)'!$A$3:$A$175,'MASTER DATA FILE WASH COAL  (4)'!A84,'WASH COAL RECEIPT &amp; GCV DAT (3)'!$K$3:$K$175)</f>
        <v>0</v>
      </c>
      <c r="L84" s="15">
        <f>SUMIF('WASH COAL RECEIPT &amp; GCV DAT (3)'!$A$3:$A$175,'MASTER DATA FILE WASH COAL  (4)'!A84,'WASH COAL RECEIPT &amp; GCV DAT (3)'!$L$3:$L$175)</f>
        <v>0</v>
      </c>
      <c r="M84" s="15">
        <f t="shared" si="9"/>
        <v>0</v>
      </c>
      <c r="N84" s="15">
        <f t="shared" si="10"/>
        <v>0</v>
      </c>
      <c r="O84" s="15">
        <f>SUMIF('WASH COAL RECEIPT &amp; GCV DAT (3)'!$A$3:$A$175,'MASTER DATA FILE WASH COAL  (4)'!A84,'WASH COAL RECEIPT &amp; GCV DAT (3)'!$O$3:$O$175)</f>
        <v>0</v>
      </c>
      <c r="P84" s="15">
        <f t="shared" si="11"/>
        <v>0</v>
      </c>
      <c r="Q84" s="15">
        <f>SUMIF('WASH COAL RECEIPT &amp; GCV DAT (3)'!$A$3:$A$175,'MASTER DATA FILE WASH COAL  (4)'!A84,'WASH COAL RECEIPT &amp; GCV DAT (3)'!$Q$3:$Q$175)</f>
        <v>0</v>
      </c>
      <c r="R84" s="16">
        <f>SUMIF('WASH COAL RECEIPT &amp; GCV DAT (3)'!$A$3:$A$175,'MASTER DATA FILE WASH COAL  (4)'!A84,'WASH COAL RECEIPT &amp; GCV DAT (3)'!$R$3:$R$175)+IF(H84=$J$234,($K$234*K84),0)+IF(H84=$J$235,($K$235*K84),0)</f>
        <v>0</v>
      </c>
      <c r="S84" s="15" t="e">
        <f t="shared" si="12"/>
        <v>#DIV/0!</v>
      </c>
      <c r="T84" s="15">
        <f>SUMIF('WASH COAL RECEIPT &amp; GCV DAT (3)'!$A$3:$A$175,'MASTER DATA FILE WASH COAL  (4)'!A84,'WASH COAL RECEIPT &amp; GCV DAT (3)'!$T$3:$T$175)</f>
        <v>0</v>
      </c>
      <c r="U84" s="15">
        <f t="shared" si="13"/>
        <v>0</v>
      </c>
      <c r="V84" s="15">
        <f>SUMIF('WASH COAL RECEIPT &amp; GCV DAT (3)'!$A$3:$A$175,'MASTER DATA FILE WASH COAL  (4)'!A84,'WASH COAL RECEIPT &amp; GCV DAT (3)'!$V$3:$V$175)</f>
        <v>0</v>
      </c>
      <c r="W84" s="15">
        <f t="shared" si="14"/>
        <v>0</v>
      </c>
      <c r="X84" t="e">
        <f t="shared" si="8"/>
        <v>#DIV/0!</v>
      </c>
    </row>
    <row r="85" spans="1:24" customFormat="1" x14ac:dyDescent="0.3">
      <c r="A85" s="12"/>
      <c r="B85" s="12">
        <f>SUMIF('WASH COAL RECEIPT &amp; GCV DAT (3)'!$A$3:$A$138,A85,'WASH COAL RECEIPT &amp; GCV DAT (3)'!$B$3:$B$138)</f>
        <v>0</v>
      </c>
      <c r="C85" s="13">
        <f>SUMIF('WASH COAL RECEIPT &amp; GCV DAT (3)'!$A$3:$A$175,A85,'WASH COAL RECEIPT &amp; GCV DAT (3)'!$C$3:$C$175)</f>
        <v>0</v>
      </c>
      <c r="D85" s="13">
        <f>IFERROR(VLOOKUP(A85,'WASH COAL RECEIPT &amp; GCV DAT (3)'!A69:V262,4,0),0)</f>
        <v>0</v>
      </c>
      <c r="E85" s="14">
        <f>IFERROR(VLOOKUP(A85,'WASH COAL RECEIPT &amp; GCV DAT (3)'!$A$2:$V$175,5,0),0)</f>
        <v>0</v>
      </c>
      <c r="F85" s="13">
        <f>SUMIF('WASH COAL RECEIPT &amp; GCV DAT (3)'!$A$3:$A$175,'MASTER DATA FILE WASH COAL  (4)'!A85,'WASH COAL RECEIPT &amp; GCV DAT (3)'!$F$3:$F$175)</f>
        <v>0</v>
      </c>
      <c r="G85" s="13">
        <f>IFERROR(VLOOKUP(A85,'WASH COAL RECEIPT &amp; GCV DAT (3)'!$A$2:$V$175,7,0),0)</f>
        <v>0</v>
      </c>
      <c r="H85" s="13">
        <f>IFERROR(VLOOKUP(A85,'WASH COAL RECEIPT &amp; GCV DAT (3)'!$A$2:$V$175,8,0),0)</f>
        <v>0</v>
      </c>
      <c r="I85" s="13">
        <f>IFERROR(VLOOKUP(A85,'WASH COAL RECEIPT &amp; GCV DAT (3)'!$A$2:$V$175,9,0),0)</f>
        <v>0</v>
      </c>
      <c r="J85" s="13">
        <f>IFERROR(VLOOKUP(A85,'WASH COAL RECEIPT &amp; GCV DAT (3)'!$A$2:$V$175,10,0),0)</f>
        <v>0</v>
      </c>
      <c r="K85" s="15">
        <f>SUMIF('WASH COAL RECEIPT &amp; GCV DAT (3)'!$A$3:$A$175,'MASTER DATA FILE WASH COAL  (4)'!A85,'WASH COAL RECEIPT &amp; GCV DAT (3)'!$K$3:$K$175)</f>
        <v>0</v>
      </c>
      <c r="L85" s="15">
        <f>SUMIF('WASH COAL RECEIPT &amp; GCV DAT (3)'!$A$3:$A$175,'MASTER DATA FILE WASH COAL  (4)'!A85,'WASH COAL RECEIPT &amp; GCV DAT (3)'!$L$3:$L$175)</f>
        <v>0</v>
      </c>
      <c r="M85" s="15">
        <f t="shared" si="9"/>
        <v>0</v>
      </c>
      <c r="N85" s="15">
        <f t="shared" si="10"/>
        <v>0</v>
      </c>
      <c r="O85" s="15">
        <f>SUMIF('WASH COAL RECEIPT &amp; GCV DAT (3)'!$A$3:$A$175,'MASTER DATA FILE WASH COAL  (4)'!A85,'WASH COAL RECEIPT &amp; GCV DAT (3)'!$O$3:$O$175)</f>
        <v>0</v>
      </c>
      <c r="P85" s="15">
        <f t="shared" si="11"/>
        <v>0</v>
      </c>
      <c r="Q85" s="15">
        <f>SUMIF('WASH COAL RECEIPT &amp; GCV DAT (3)'!$A$3:$A$175,'MASTER DATA FILE WASH COAL  (4)'!A85,'WASH COAL RECEIPT &amp; GCV DAT (3)'!$Q$3:$Q$175)</f>
        <v>0</v>
      </c>
      <c r="R85" s="16">
        <f>SUMIF('WASH COAL RECEIPT &amp; GCV DAT (3)'!$A$3:$A$175,'MASTER DATA FILE WASH COAL  (4)'!A85,'WASH COAL RECEIPT &amp; GCV DAT (3)'!$R$3:$R$175)+IF(H85=$J$234,($K$234*K85),0)+IF(H85=$J$235,($K$235*K85),0)</f>
        <v>0</v>
      </c>
      <c r="S85" s="15" t="e">
        <f t="shared" si="12"/>
        <v>#DIV/0!</v>
      </c>
      <c r="T85" s="15">
        <f>SUMIF('WASH COAL RECEIPT &amp; GCV DAT (3)'!$A$3:$A$175,'MASTER DATA FILE WASH COAL  (4)'!A85,'WASH COAL RECEIPT &amp; GCV DAT (3)'!$T$3:$T$175)</f>
        <v>0</v>
      </c>
      <c r="U85" s="15">
        <f t="shared" si="13"/>
        <v>0</v>
      </c>
      <c r="V85" s="15">
        <f>SUMIF('WASH COAL RECEIPT &amp; GCV DAT (3)'!$A$3:$A$175,'MASTER DATA FILE WASH COAL  (4)'!A85,'WASH COAL RECEIPT &amp; GCV DAT (3)'!$V$3:$V$175)</f>
        <v>0</v>
      </c>
      <c r="W85" s="15">
        <f t="shared" si="14"/>
        <v>0</v>
      </c>
      <c r="X85" t="e">
        <f t="shared" si="8"/>
        <v>#DIV/0!</v>
      </c>
    </row>
    <row r="86" spans="1:24" customFormat="1" x14ac:dyDescent="0.3">
      <c r="A86" s="12"/>
      <c r="B86" s="12">
        <f>SUMIF('WASH COAL RECEIPT &amp; GCV DAT (3)'!$A$3:$A$138,A86,'WASH COAL RECEIPT &amp; GCV DAT (3)'!$B$3:$B$138)</f>
        <v>0</v>
      </c>
      <c r="C86" s="13">
        <f>SUMIF('WASH COAL RECEIPT &amp; GCV DAT (3)'!$A$3:$A$175,A86,'WASH COAL RECEIPT &amp; GCV DAT (3)'!$C$3:$C$175)</f>
        <v>0</v>
      </c>
      <c r="D86" s="13">
        <f>IFERROR(VLOOKUP(A86,'WASH COAL RECEIPT &amp; GCV DAT (3)'!A70:V263,4,0),0)</f>
        <v>0</v>
      </c>
      <c r="E86" s="14">
        <f>IFERROR(VLOOKUP(A86,'WASH COAL RECEIPT &amp; GCV DAT (3)'!$A$2:$V$175,5,0),0)</f>
        <v>0</v>
      </c>
      <c r="F86" s="13">
        <f>SUMIF('WASH COAL RECEIPT &amp; GCV DAT (3)'!$A$3:$A$175,'MASTER DATA FILE WASH COAL  (4)'!A86,'WASH COAL RECEIPT &amp; GCV DAT (3)'!$F$3:$F$175)</f>
        <v>0</v>
      </c>
      <c r="G86" s="13">
        <f>IFERROR(VLOOKUP(A86,'WASH COAL RECEIPT &amp; GCV DAT (3)'!$A$2:$V$175,7,0),0)</f>
        <v>0</v>
      </c>
      <c r="H86" s="13">
        <f>IFERROR(VLOOKUP(A86,'WASH COAL RECEIPT &amp; GCV DAT (3)'!$A$2:$V$175,8,0),0)</f>
        <v>0</v>
      </c>
      <c r="I86" s="13">
        <f>IFERROR(VLOOKUP(A86,'WASH COAL RECEIPT &amp; GCV DAT (3)'!$A$2:$V$175,9,0),0)</f>
        <v>0</v>
      </c>
      <c r="J86" s="13">
        <f>IFERROR(VLOOKUP(A86,'WASH COAL RECEIPT &amp; GCV DAT (3)'!$A$2:$V$175,10,0),0)</f>
        <v>0</v>
      </c>
      <c r="K86" s="15">
        <f>SUMIF('WASH COAL RECEIPT &amp; GCV DAT (3)'!$A$3:$A$175,'MASTER DATA FILE WASH COAL  (4)'!A86,'WASH COAL RECEIPT &amp; GCV DAT (3)'!$K$3:$K$175)</f>
        <v>0</v>
      </c>
      <c r="L86" s="15">
        <f>SUMIF('WASH COAL RECEIPT &amp; GCV DAT (3)'!$A$3:$A$175,'MASTER DATA FILE WASH COAL  (4)'!A86,'WASH COAL RECEIPT &amp; GCV DAT (3)'!$L$3:$L$175)</f>
        <v>0</v>
      </c>
      <c r="M86" s="15">
        <f t="shared" si="9"/>
        <v>0</v>
      </c>
      <c r="N86" s="15">
        <f t="shared" si="10"/>
        <v>0</v>
      </c>
      <c r="O86" s="15">
        <f>SUMIF('WASH COAL RECEIPT &amp; GCV DAT (3)'!$A$3:$A$175,'MASTER DATA FILE WASH COAL  (4)'!A86,'WASH COAL RECEIPT &amp; GCV DAT (3)'!$O$3:$O$175)</f>
        <v>0</v>
      </c>
      <c r="P86" s="15">
        <f t="shared" si="11"/>
        <v>0</v>
      </c>
      <c r="Q86" s="15">
        <f>SUMIF('WASH COAL RECEIPT &amp; GCV DAT (3)'!$A$3:$A$175,'MASTER DATA FILE WASH COAL  (4)'!A86,'WASH COAL RECEIPT &amp; GCV DAT (3)'!$Q$3:$Q$175)</f>
        <v>0</v>
      </c>
      <c r="R86" s="16">
        <f>SUMIF('WASH COAL RECEIPT &amp; GCV DAT (3)'!$A$3:$A$175,'MASTER DATA FILE WASH COAL  (4)'!A86,'WASH COAL RECEIPT &amp; GCV DAT (3)'!$R$3:$R$175)+IF(H86=$J$234,($K$234*K86),0)+IF(H86=$J$235,($K$235*K86),0)</f>
        <v>0</v>
      </c>
      <c r="S86" s="15" t="e">
        <f t="shared" si="12"/>
        <v>#DIV/0!</v>
      </c>
      <c r="T86" s="15">
        <f>SUMIF('WASH COAL RECEIPT &amp; GCV DAT (3)'!$A$3:$A$175,'MASTER DATA FILE WASH COAL  (4)'!A86,'WASH COAL RECEIPT &amp; GCV DAT (3)'!$T$3:$T$175)</f>
        <v>0</v>
      </c>
      <c r="U86" s="15">
        <f t="shared" si="13"/>
        <v>0</v>
      </c>
      <c r="V86" s="15">
        <f>SUMIF('WASH COAL RECEIPT &amp; GCV DAT (3)'!$A$3:$A$175,'MASTER DATA FILE WASH COAL  (4)'!A86,'WASH COAL RECEIPT &amp; GCV DAT (3)'!$V$3:$V$175)</f>
        <v>0</v>
      </c>
      <c r="W86" s="15">
        <f t="shared" si="14"/>
        <v>0</v>
      </c>
      <c r="X86" t="e">
        <f t="shared" si="8"/>
        <v>#DIV/0!</v>
      </c>
    </row>
    <row r="87" spans="1:24" customFormat="1" x14ac:dyDescent="0.3">
      <c r="A87" s="12"/>
      <c r="B87" s="12">
        <f>SUMIF('WASH COAL RECEIPT &amp; GCV DAT (3)'!$A$3:$A$138,A87,'WASH COAL RECEIPT &amp; GCV DAT (3)'!$B$3:$B$138)</f>
        <v>0</v>
      </c>
      <c r="C87" s="13">
        <f>SUMIF('WASH COAL RECEIPT &amp; GCV DAT (3)'!$A$3:$A$175,A87,'WASH COAL RECEIPT &amp; GCV DAT (3)'!$C$3:$C$175)</f>
        <v>0</v>
      </c>
      <c r="D87" s="13">
        <f>IFERROR(VLOOKUP(A87,'WASH COAL RECEIPT &amp; GCV DAT (3)'!A71:V264,4,0),0)</f>
        <v>0</v>
      </c>
      <c r="E87" s="14">
        <f>IFERROR(VLOOKUP(A87,'WASH COAL RECEIPT &amp; GCV DAT (3)'!$A$2:$V$175,5,0),0)</f>
        <v>0</v>
      </c>
      <c r="F87" s="13">
        <f>SUMIF('WASH COAL RECEIPT &amp; GCV DAT (3)'!$A$3:$A$175,'MASTER DATA FILE WASH COAL  (4)'!A87,'WASH COAL RECEIPT &amp; GCV DAT (3)'!$F$3:$F$175)</f>
        <v>0</v>
      </c>
      <c r="G87" s="13">
        <f>IFERROR(VLOOKUP(A87,'WASH COAL RECEIPT &amp; GCV DAT (3)'!$A$2:$V$175,7,0),0)</f>
        <v>0</v>
      </c>
      <c r="H87" s="13">
        <f>IFERROR(VLOOKUP(A87,'WASH COAL RECEIPT &amp; GCV DAT (3)'!$A$2:$V$175,8,0),0)</f>
        <v>0</v>
      </c>
      <c r="I87" s="13">
        <f>IFERROR(VLOOKUP(A87,'WASH COAL RECEIPT &amp; GCV DAT (3)'!$A$2:$V$175,9,0),0)</f>
        <v>0</v>
      </c>
      <c r="J87" s="13">
        <f>IFERROR(VLOOKUP(A87,'WASH COAL RECEIPT &amp; GCV DAT (3)'!$A$2:$V$175,10,0),0)</f>
        <v>0</v>
      </c>
      <c r="K87" s="15">
        <f>SUMIF('WASH COAL RECEIPT &amp; GCV DAT (3)'!$A$3:$A$175,'MASTER DATA FILE WASH COAL  (4)'!A87,'WASH COAL RECEIPT &amp; GCV DAT (3)'!$K$3:$K$175)</f>
        <v>0</v>
      </c>
      <c r="L87" s="15">
        <f>SUMIF('WASH COAL RECEIPT &amp; GCV DAT (3)'!$A$3:$A$175,'MASTER DATA FILE WASH COAL  (4)'!A87,'WASH COAL RECEIPT &amp; GCV DAT (3)'!$L$3:$L$175)</f>
        <v>0</v>
      </c>
      <c r="M87" s="15">
        <f t="shared" si="9"/>
        <v>0</v>
      </c>
      <c r="N87" s="15">
        <f t="shared" si="10"/>
        <v>0</v>
      </c>
      <c r="O87" s="15">
        <f>SUMIF('WASH COAL RECEIPT &amp; GCV DAT (3)'!$A$3:$A$175,'MASTER DATA FILE WASH COAL  (4)'!A87,'WASH COAL RECEIPT &amp; GCV DAT (3)'!$O$3:$O$175)</f>
        <v>0</v>
      </c>
      <c r="P87" s="15">
        <f t="shared" si="11"/>
        <v>0</v>
      </c>
      <c r="Q87" s="15">
        <f>SUMIF('WASH COAL RECEIPT &amp; GCV DAT (3)'!$A$3:$A$175,'MASTER DATA FILE WASH COAL  (4)'!A87,'WASH COAL RECEIPT &amp; GCV DAT (3)'!$Q$3:$Q$175)</f>
        <v>0</v>
      </c>
      <c r="R87" s="16">
        <f>SUMIF('WASH COAL RECEIPT &amp; GCV DAT (3)'!$A$3:$A$175,'MASTER DATA FILE WASH COAL  (4)'!A87,'WASH COAL RECEIPT &amp; GCV DAT (3)'!$R$3:$R$175)+IF(H87=$J$234,($K$234*K87),0)+IF(H87=$J$235,($K$235*K87),0)</f>
        <v>0</v>
      </c>
      <c r="S87" s="15" t="e">
        <f t="shared" si="12"/>
        <v>#DIV/0!</v>
      </c>
      <c r="T87" s="15">
        <f>SUMIF('WASH COAL RECEIPT &amp; GCV DAT (3)'!$A$3:$A$175,'MASTER DATA FILE WASH COAL  (4)'!A87,'WASH COAL RECEIPT &amp; GCV DAT (3)'!$T$3:$T$175)</f>
        <v>0</v>
      </c>
      <c r="U87" s="15">
        <f t="shared" si="13"/>
        <v>0</v>
      </c>
      <c r="V87" s="15">
        <f>SUMIF('WASH COAL RECEIPT &amp; GCV DAT (3)'!$A$3:$A$175,'MASTER DATA FILE WASH COAL  (4)'!A87,'WASH COAL RECEIPT &amp; GCV DAT (3)'!$V$3:$V$175)</f>
        <v>0</v>
      </c>
      <c r="W87" s="15">
        <f t="shared" si="14"/>
        <v>0</v>
      </c>
      <c r="X87" t="e">
        <f t="shared" si="8"/>
        <v>#DIV/0!</v>
      </c>
    </row>
    <row r="88" spans="1:24" customFormat="1" x14ac:dyDescent="0.3">
      <c r="A88" s="12"/>
      <c r="B88" s="12">
        <f>SUMIF('WASH COAL RECEIPT &amp; GCV DAT (3)'!$A$3:$A$138,A88,'WASH COAL RECEIPT &amp; GCV DAT (3)'!$B$3:$B$138)</f>
        <v>0</v>
      </c>
      <c r="C88" s="13">
        <f>SUMIF('WASH COAL RECEIPT &amp; GCV DAT (3)'!$A$3:$A$175,A88,'WASH COAL RECEIPT &amp; GCV DAT (3)'!$C$3:$C$175)</f>
        <v>0</v>
      </c>
      <c r="D88" s="13">
        <f>IFERROR(VLOOKUP(A88,'WASH COAL RECEIPT &amp; GCV DAT (3)'!A72:V265,4,0),0)</f>
        <v>0</v>
      </c>
      <c r="E88" s="14">
        <f>IFERROR(VLOOKUP(A88,'WASH COAL RECEIPT &amp; GCV DAT (3)'!$A$2:$V$175,5,0),0)</f>
        <v>0</v>
      </c>
      <c r="F88" s="13">
        <f>SUMIF('WASH COAL RECEIPT &amp; GCV DAT (3)'!$A$3:$A$175,'MASTER DATA FILE WASH COAL  (4)'!A88,'WASH COAL RECEIPT &amp; GCV DAT (3)'!$F$3:$F$175)</f>
        <v>0</v>
      </c>
      <c r="G88" s="13">
        <f>IFERROR(VLOOKUP(A88,'WASH COAL RECEIPT &amp; GCV DAT (3)'!$A$2:$V$175,7,0),0)</f>
        <v>0</v>
      </c>
      <c r="H88" s="13">
        <f>IFERROR(VLOOKUP(A88,'WASH COAL RECEIPT &amp; GCV DAT (3)'!$A$2:$V$175,8,0),0)</f>
        <v>0</v>
      </c>
      <c r="I88" s="13">
        <f>IFERROR(VLOOKUP(A88,'WASH COAL RECEIPT &amp; GCV DAT (3)'!$A$2:$V$175,9,0),0)</f>
        <v>0</v>
      </c>
      <c r="J88" s="13">
        <f>IFERROR(VLOOKUP(A88,'WASH COAL RECEIPT &amp; GCV DAT (3)'!$A$2:$V$175,10,0),0)</f>
        <v>0</v>
      </c>
      <c r="K88" s="15">
        <f>SUMIF('WASH COAL RECEIPT &amp; GCV DAT (3)'!$A$3:$A$175,'MASTER DATA FILE WASH COAL  (4)'!A88,'WASH COAL RECEIPT &amp; GCV DAT (3)'!$K$3:$K$175)</f>
        <v>0</v>
      </c>
      <c r="L88" s="15">
        <f>SUMIF('WASH COAL RECEIPT &amp; GCV DAT (3)'!$A$3:$A$175,'MASTER DATA FILE WASH COAL  (4)'!A88,'WASH COAL RECEIPT &amp; GCV DAT (3)'!$L$3:$L$175)</f>
        <v>0</v>
      </c>
      <c r="M88" s="15">
        <f t="shared" si="9"/>
        <v>0</v>
      </c>
      <c r="N88" s="15">
        <f t="shared" si="10"/>
        <v>0</v>
      </c>
      <c r="O88" s="15">
        <f>SUMIF('WASH COAL RECEIPT &amp; GCV DAT (3)'!$A$3:$A$175,'MASTER DATA FILE WASH COAL  (4)'!A88,'WASH COAL RECEIPT &amp; GCV DAT (3)'!$O$3:$O$175)</f>
        <v>0</v>
      </c>
      <c r="P88" s="15">
        <f t="shared" si="11"/>
        <v>0</v>
      </c>
      <c r="Q88" s="15">
        <f>SUMIF('WASH COAL RECEIPT &amp; GCV DAT (3)'!$A$3:$A$175,'MASTER DATA FILE WASH COAL  (4)'!A88,'WASH COAL RECEIPT &amp; GCV DAT (3)'!$Q$3:$Q$175)</f>
        <v>0</v>
      </c>
      <c r="R88" s="16">
        <f>SUMIF('WASH COAL RECEIPT &amp; GCV DAT (3)'!$A$3:$A$175,'MASTER DATA FILE WASH COAL  (4)'!A88,'WASH COAL RECEIPT &amp; GCV DAT (3)'!$R$3:$R$175)+IF(H88=$J$234,($K$234*K88),0)+IF(H88=$J$235,($K$235*K88),0)</f>
        <v>0</v>
      </c>
      <c r="S88" s="15" t="e">
        <f t="shared" si="12"/>
        <v>#DIV/0!</v>
      </c>
      <c r="T88" s="15">
        <f>SUMIF('WASH COAL RECEIPT &amp; GCV DAT (3)'!$A$3:$A$175,'MASTER DATA FILE WASH COAL  (4)'!A88,'WASH COAL RECEIPT &amp; GCV DAT (3)'!$T$3:$T$175)</f>
        <v>0</v>
      </c>
      <c r="U88" s="15">
        <f t="shared" si="13"/>
        <v>0</v>
      </c>
      <c r="V88" s="15">
        <f>SUMIF('WASH COAL RECEIPT &amp; GCV DAT (3)'!$A$3:$A$175,'MASTER DATA FILE WASH COAL  (4)'!A88,'WASH COAL RECEIPT &amp; GCV DAT (3)'!$V$3:$V$175)</f>
        <v>0</v>
      </c>
      <c r="W88" s="15">
        <f t="shared" si="14"/>
        <v>0</v>
      </c>
      <c r="X88" t="e">
        <f t="shared" si="8"/>
        <v>#DIV/0!</v>
      </c>
    </row>
    <row r="89" spans="1:24" customFormat="1" x14ac:dyDescent="0.3">
      <c r="A89" s="12"/>
      <c r="B89" s="12">
        <f>SUMIF('WASH COAL RECEIPT &amp; GCV DAT (3)'!$A$3:$A$138,A89,'WASH COAL RECEIPT &amp; GCV DAT (3)'!$B$3:$B$138)</f>
        <v>0</v>
      </c>
      <c r="C89" s="13">
        <f>SUMIF('WASH COAL RECEIPT &amp; GCV DAT (3)'!$A$3:$A$175,A89,'WASH COAL RECEIPT &amp; GCV DAT (3)'!$C$3:$C$175)</f>
        <v>0</v>
      </c>
      <c r="D89" s="13">
        <f>IFERROR(VLOOKUP(A89,'WASH COAL RECEIPT &amp; GCV DAT (3)'!A80:V266,4,0),0)</f>
        <v>0</v>
      </c>
      <c r="E89" s="14">
        <f>IFERROR(VLOOKUP(A89,'WASH COAL RECEIPT &amp; GCV DAT (3)'!$A$2:$V$175,5,0),0)</f>
        <v>0</v>
      </c>
      <c r="F89" s="13">
        <f>SUMIF('WASH COAL RECEIPT &amp; GCV DAT (3)'!$A$3:$A$175,'MASTER DATA FILE WASH COAL  (4)'!A89,'WASH COAL RECEIPT &amp; GCV DAT (3)'!$F$3:$F$175)</f>
        <v>0</v>
      </c>
      <c r="G89" s="13">
        <f>IFERROR(VLOOKUP(A89,'WASH COAL RECEIPT &amp; GCV DAT (3)'!$A$2:$V$175,7,0),0)</f>
        <v>0</v>
      </c>
      <c r="H89" s="13">
        <f>IFERROR(VLOOKUP(A89,'WASH COAL RECEIPT &amp; GCV DAT (3)'!$A$2:$V$175,8,0),0)</f>
        <v>0</v>
      </c>
      <c r="I89" s="13">
        <f>IFERROR(VLOOKUP(A89,'WASH COAL RECEIPT &amp; GCV DAT (3)'!$A$2:$V$175,9,0),0)</f>
        <v>0</v>
      </c>
      <c r="J89" s="13">
        <f>IFERROR(VLOOKUP(A89,'WASH COAL RECEIPT &amp; GCV DAT (3)'!$A$2:$V$175,10,0),0)</f>
        <v>0</v>
      </c>
      <c r="K89" s="15">
        <f>SUMIF('WASH COAL RECEIPT &amp; GCV DAT (3)'!$A$3:$A$175,'MASTER DATA FILE WASH COAL  (4)'!A89,'WASH COAL RECEIPT &amp; GCV DAT (3)'!$K$3:$K$175)</f>
        <v>0</v>
      </c>
      <c r="L89" s="15">
        <f>SUMIF('WASH COAL RECEIPT &amp; GCV DAT (3)'!$A$3:$A$175,'MASTER DATA FILE WASH COAL  (4)'!A89,'WASH COAL RECEIPT &amp; GCV DAT (3)'!$L$3:$L$175)</f>
        <v>0</v>
      </c>
      <c r="M89" s="15">
        <f t="shared" si="9"/>
        <v>0</v>
      </c>
      <c r="N89" s="15">
        <f t="shared" si="10"/>
        <v>0</v>
      </c>
      <c r="O89" s="15">
        <f>SUMIF('WASH COAL RECEIPT &amp; GCV DAT (3)'!$A$3:$A$175,'MASTER DATA FILE WASH COAL  (4)'!A89,'WASH COAL RECEIPT &amp; GCV DAT (3)'!$O$3:$O$175)</f>
        <v>0</v>
      </c>
      <c r="P89" s="15">
        <f t="shared" si="11"/>
        <v>0</v>
      </c>
      <c r="Q89" s="15">
        <f>SUMIF('WASH COAL RECEIPT &amp; GCV DAT (3)'!$A$3:$A$175,'MASTER DATA FILE WASH COAL  (4)'!A89,'WASH COAL RECEIPT &amp; GCV DAT (3)'!$Q$3:$Q$175)</f>
        <v>0</v>
      </c>
      <c r="R89" s="16">
        <f>SUMIF('WASH COAL RECEIPT &amp; GCV DAT (3)'!$A$3:$A$175,'MASTER DATA FILE WASH COAL  (4)'!A89,'WASH COAL RECEIPT &amp; GCV DAT (3)'!$R$3:$R$175)+IF(H89=$J$234,($K$234*K89),0)+IF(H89=$J$235,($K$235*K89),0)</f>
        <v>0</v>
      </c>
      <c r="S89" s="15" t="e">
        <f t="shared" si="12"/>
        <v>#DIV/0!</v>
      </c>
      <c r="T89" s="15">
        <f>SUMIF('WASH COAL RECEIPT &amp; GCV DAT (3)'!$A$3:$A$175,'MASTER DATA FILE WASH COAL  (4)'!A89,'WASH COAL RECEIPT &amp; GCV DAT (3)'!$T$3:$T$175)</f>
        <v>0</v>
      </c>
      <c r="U89" s="15">
        <f t="shared" si="13"/>
        <v>0</v>
      </c>
      <c r="V89" s="15">
        <f>SUMIF('WASH COAL RECEIPT &amp; GCV DAT (3)'!$A$3:$A$175,'MASTER DATA FILE WASH COAL  (4)'!A89,'WASH COAL RECEIPT &amp; GCV DAT (3)'!$V$3:$V$175)</f>
        <v>0</v>
      </c>
      <c r="W89" s="15">
        <f t="shared" si="14"/>
        <v>0</v>
      </c>
      <c r="X89" t="e">
        <f t="shared" si="8"/>
        <v>#DIV/0!</v>
      </c>
    </row>
    <row r="90" spans="1:24" customFormat="1" x14ac:dyDescent="0.3">
      <c r="A90" s="12"/>
      <c r="B90" s="12">
        <f>SUMIF('WASH COAL RECEIPT &amp; GCV DAT (3)'!$A$3:$A$138,A90,'WASH COAL RECEIPT &amp; GCV DAT (3)'!$B$3:$B$138)</f>
        <v>0</v>
      </c>
      <c r="C90" s="13">
        <f>SUMIF('WASH COAL RECEIPT &amp; GCV DAT (3)'!$A$3:$A$175,A90,'WASH COAL RECEIPT &amp; GCV DAT (3)'!$C$3:$C$175)</f>
        <v>0</v>
      </c>
      <c r="D90" s="13">
        <f>IFERROR(VLOOKUP(A90,'WASH COAL RECEIPT &amp; GCV DAT (3)'!A81:V267,4,0),0)</f>
        <v>0</v>
      </c>
      <c r="E90" s="14">
        <f>IFERROR(VLOOKUP(A90,'WASH COAL RECEIPT &amp; GCV DAT (3)'!$A$2:$V$175,5,0),0)</f>
        <v>0</v>
      </c>
      <c r="F90" s="13">
        <f>SUMIF('WASH COAL RECEIPT &amp; GCV DAT (3)'!$A$3:$A$175,'MASTER DATA FILE WASH COAL  (4)'!A90,'WASH COAL RECEIPT &amp; GCV DAT (3)'!$F$3:$F$175)</f>
        <v>0</v>
      </c>
      <c r="G90" s="13">
        <f>IFERROR(VLOOKUP(A90,'WASH COAL RECEIPT &amp; GCV DAT (3)'!$A$2:$V$175,7,0),0)</f>
        <v>0</v>
      </c>
      <c r="H90" s="13">
        <f>IFERROR(VLOOKUP(A90,'WASH COAL RECEIPT &amp; GCV DAT (3)'!$A$2:$V$175,8,0),0)</f>
        <v>0</v>
      </c>
      <c r="I90" s="13">
        <f>IFERROR(VLOOKUP(A90,'WASH COAL RECEIPT &amp; GCV DAT (3)'!$A$2:$V$175,9,0),0)</f>
        <v>0</v>
      </c>
      <c r="J90" s="13">
        <f>IFERROR(VLOOKUP(A90,'WASH COAL RECEIPT &amp; GCV DAT (3)'!$A$2:$V$175,10,0),0)</f>
        <v>0</v>
      </c>
      <c r="K90" s="15">
        <f>SUMIF('WASH COAL RECEIPT &amp; GCV DAT (3)'!$A$3:$A$175,'MASTER DATA FILE WASH COAL  (4)'!A90,'WASH COAL RECEIPT &amp; GCV DAT (3)'!$K$3:$K$175)</f>
        <v>0</v>
      </c>
      <c r="L90" s="15">
        <f>SUMIF('WASH COAL RECEIPT &amp; GCV DAT (3)'!$A$3:$A$175,'MASTER DATA FILE WASH COAL  (4)'!A90,'WASH COAL RECEIPT &amp; GCV DAT (3)'!$L$3:$L$175)</f>
        <v>0</v>
      </c>
      <c r="M90" s="15">
        <f t="shared" si="9"/>
        <v>0</v>
      </c>
      <c r="N90" s="15">
        <f t="shared" si="10"/>
        <v>0</v>
      </c>
      <c r="O90" s="15">
        <f>SUMIF('WASH COAL RECEIPT &amp; GCV DAT (3)'!$A$3:$A$175,'MASTER DATA FILE WASH COAL  (4)'!A90,'WASH COAL RECEIPT &amp; GCV DAT (3)'!$O$3:$O$175)</f>
        <v>0</v>
      </c>
      <c r="P90" s="15">
        <f t="shared" si="11"/>
        <v>0</v>
      </c>
      <c r="Q90" s="15">
        <f>SUMIF('WASH COAL RECEIPT &amp; GCV DAT (3)'!$A$3:$A$175,'MASTER DATA FILE WASH COAL  (4)'!A90,'WASH COAL RECEIPT &amp; GCV DAT (3)'!$Q$3:$Q$175)</f>
        <v>0</v>
      </c>
      <c r="R90" s="16">
        <f>SUMIF('WASH COAL RECEIPT &amp; GCV DAT (3)'!$A$3:$A$175,'MASTER DATA FILE WASH COAL  (4)'!A90,'WASH COAL RECEIPT &amp; GCV DAT (3)'!$R$3:$R$175)+IF(H90=$J$234,($K$234*K90),0)+IF(H90=$J$235,($K$235*K90),0)</f>
        <v>0</v>
      </c>
      <c r="S90" s="15" t="e">
        <f t="shared" si="12"/>
        <v>#DIV/0!</v>
      </c>
      <c r="T90" s="15">
        <f>SUMIF('WASH COAL RECEIPT &amp; GCV DAT (3)'!$A$3:$A$175,'MASTER DATA FILE WASH COAL  (4)'!A90,'WASH COAL RECEIPT &amp; GCV DAT (3)'!$T$3:$T$175)</f>
        <v>0</v>
      </c>
      <c r="U90" s="15">
        <f t="shared" si="13"/>
        <v>0</v>
      </c>
      <c r="V90" s="15">
        <f>SUMIF('WASH COAL RECEIPT &amp; GCV DAT (3)'!$A$3:$A$175,'MASTER DATA FILE WASH COAL  (4)'!A90,'WASH COAL RECEIPT &amp; GCV DAT (3)'!$V$3:$V$175)</f>
        <v>0</v>
      </c>
      <c r="W90" s="15">
        <f t="shared" si="14"/>
        <v>0</v>
      </c>
      <c r="X90" t="e">
        <f t="shared" si="8"/>
        <v>#DIV/0!</v>
      </c>
    </row>
    <row r="91" spans="1:24" customFormat="1" x14ac:dyDescent="0.3">
      <c r="A91" s="12"/>
      <c r="B91" s="12">
        <f>SUMIF('WASH COAL RECEIPT &amp; GCV DAT (3)'!$A$3:$A$138,A91,'WASH COAL RECEIPT &amp; GCV DAT (3)'!$B$3:$B$138)</f>
        <v>0</v>
      </c>
      <c r="C91" s="13">
        <f>SUMIF('WASH COAL RECEIPT &amp; GCV DAT (3)'!$A$3:$A$175,A91,'WASH COAL RECEIPT &amp; GCV DAT (3)'!$C$3:$C$175)</f>
        <v>0</v>
      </c>
      <c r="D91" s="13">
        <f>IFERROR(VLOOKUP(A91,'WASH COAL RECEIPT &amp; GCV DAT (3)'!A82:V268,4,0),0)</f>
        <v>0</v>
      </c>
      <c r="E91" s="14">
        <f>IFERROR(VLOOKUP(A91,'WASH COAL RECEIPT &amp; GCV DAT (3)'!$A$2:$V$175,5,0),0)</f>
        <v>0</v>
      </c>
      <c r="F91" s="13">
        <f>SUMIF('WASH COAL RECEIPT &amp; GCV DAT (3)'!$A$3:$A$175,'MASTER DATA FILE WASH COAL  (4)'!A91,'WASH COAL RECEIPT &amp; GCV DAT (3)'!$F$3:$F$175)</f>
        <v>0</v>
      </c>
      <c r="G91" s="13">
        <f>IFERROR(VLOOKUP(A91,'WASH COAL RECEIPT &amp; GCV DAT (3)'!$A$2:$V$175,7,0),0)</f>
        <v>0</v>
      </c>
      <c r="H91" s="13">
        <f>IFERROR(VLOOKUP(A91,'WASH COAL RECEIPT &amp; GCV DAT (3)'!$A$2:$V$175,8,0),0)</f>
        <v>0</v>
      </c>
      <c r="I91" s="13">
        <f>IFERROR(VLOOKUP(A91,'WASH COAL RECEIPT &amp; GCV DAT (3)'!$A$2:$V$175,9,0),0)</f>
        <v>0</v>
      </c>
      <c r="J91" s="13">
        <f>IFERROR(VLOOKUP(A91,'WASH COAL RECEIPT &amp; GCV DAT (3)'!$A$2:$V$175,10,0),0)</f>
        <v>0</v>
      </c>
      <c r="K91" s="15">
        <f>SUMIF('WASH COAL RECEIPT &amp; GCV DAT (3)'!$A$3:$A$175,'MASTER DATA FILE WASH COAL  (4)'!A91,'WASH COAL RECEIPT &amp; GCV DAT (3)'!$K$3:$K$175)</f>
        <v>0</v>
      </c>
      <c r="L91" s="15">
        <f>SUMIF('WASH COAL RECEIPT &amp; GCV DAT (3)'!$A$3:$A$175,'MASTER DATA FILE WASH COAL  (4)'!A91,'WASH COAL RECEIPT &amp; GCV DAT (3)'!$L$3:$L$175)</f>
        <v>0</v>
      </c>
      <c r="M91" s="15">
        <f t="shared" si="9"/>
        <v>0</v>
      </c>
      <c r="N91" s="15">
        <f t="shared" si="10"/>
        <v>0</v>
      </c>
      <c r="O91" s="15">
        <f>SUMIF('WASH COAL RECEIPT &amp; GCV DAT (3)'!$A$3:$A$175,'MASTER DATA FILE WASH COAL  (4)'!A91,'WASH COAL RECEIPT &amp; GCV DAT (3)'!$O$3:$O$175)</f>
        <v>0</v>
      </c>
      <c r="P91" s="15">
        <f t="shared" si="11"/>
        <v>0</v>
      </c>
      <c r="Q91" s="15">
        <f>SUMIF('WASH COAL RECEIPT &amp; GCV DAT (3)'!$A$3:$A$175,'MASTER DATA FILE WASH COAL  (4)'!A91,'WASH COAL RECEIPT &amp; GCV DAT (3)'!$Q$3:$Q$175)</f>
        <v>0</v>
      </c>
      <c r="R91" s="16">
        <f>SUMIF('WASH COAL RECEIPT &amp; GCV DAT (3)'!$A$3:$A$175,'MASTER DATA FILE WASH COAL  (4)'!A91,'WASH COAL RECEIPT &amp; GCV DAT (3)'!$R$3:$R$175)+IF(H91=$J$234,($K$234*K91),0)+IF(H91=$J$235,($K$235*K91),0)</f>
        <v>0</v>
      </c>
      <c r="S91" s="15" t="e">
        <f t="shared" si="12"/>
        <v>#DIV/0!</v>
      </c>
      <c r="T91" s="15">
        <f>SUMIF('WASH COAL RECEIPT &amp; GCV DAT (3)'!$A$3:$A$175,'MASTER DATA FILE WASH COAL  (4)'!A91,'WASH COAL RECEIPT &amp; GCV DAT (3)'!$T$3:$T$175)</f>
        <v>0</v>
      </c>
      <c r="U91" s="15">
        <f t="shared" si="13"/>
        <v>0</v>
      </c>
      <c r="V91" s="15">
        <f>SUMIF('WASH COAL RECEIPT &amp; GCV DAT (3)'!$A$3:$A$175,'MASTER DATA FILE WASH COAL  (4)'!A91,'WASH COAL RECEIPT &amp; GCV DAT (3)'!$V$3:$V$175)</f>
        <v>0</v>
      </c>
      <c r="W91" s="15">
        <f t="shared" si="14"/>
        <v>0</v>
      </c>
      <c r="X91" t="e">
        <f t="shared" si="8"/>
        <v>#DIV/0!</v>
      </c>
    </row>
    <row r="92" spans="1:24" customFormat="1" x14ac:dyDescent="0.3">
      <c r="A92" s="12"/>
      <c r="B92" s="12">
        <f>SUMIF('WASH COAL RECEIPT &amp; GCV DAT (3)'!$A$3:$A$138,A92,'WASH COAL RECEIPT &amp; GCV DAT (3)'!$B$3:$B$138)</f>
        <v>0</v>
      </c>
      <c r="C92" s="13">
        <f>SUMIF('WASH COAL RECEIPT &amp; GCV DAT (3)'!$A$3:$A$175,A92,'WASH COAL RECEIPT &amp; GCV DAT (3)'!$C$3:$C$175)</f>
        <v>0</v>
      </c>
      <c r="D92" s="13">
        <f>IFERROR(VLOOKUP(A92,'WASH COAL RECEIPT &amp; GCV DAT (3)'!A83:V269,4,0),0)</f>
        <v>0</v>
      </c>
      <c r="E92" s="14">
        <f>IFERROR(VLOOKUP(A92,'WASH COAL RECEIPT &amp; GCV DAT (3)'!$A$2:$V$175,5,0),0)</f>
        <v>0</v>
      </c>
      <c r="F92" s="13">
        <f>SUMIF('WASH COAL RECEIPT &amp; GCV DAT (3)'!$A$3:$A$175,'MASTER DATA FILE WASH COAL  (4)'!A92,'WASH COAL RECEIPT &amp; GCV DAT (3)'!$F$3:$F$175)</f>
        <v>0</v>
      </c>
      <c r="G92" s="13">
        <f>IFERROR(VLOOKUP(A92,'WASH COAL RECEIPT &amp; GCV DAT (3)'!$A$2:$V$175,7,0),0)</f>
        <v>0</v>
      </c>
      <c r="H92" s="13">
        <f>IFERROR(VLOOKUP(A92,'WASH COAL RECEIPT &amp; GCV DAT (3)'!$A$2:$V$175,8,0),0)</f>
        <v>0</v>
      </c>
      <c r="I92" s="13">
        <f>IFERROR(VLOOKUP(A92,'WASH COAL RECEIPT &amp; GCV DAT (3)'!$A$2:$V$175,9,0),0)</f>
        <v>0</v>
      </c>
      <c r="J92" s="13">
        <f>IFERROR(VLOOKUP(A92,'WASH COAL RECEIPT &amp; GCV DAT (3)'!$A$2:$V$175,10,0),0)</f>
        <v>0</v>
      </c>
      <c r="K92" s="15">
        <f>SUMIF('WASH COAL RECEIPT &amp; GCV DAT (3)'!$A$3:$A$175,'MASTER DATA FILE WASH COAL  (4)'!A92,'WASH COAL RECEIPT &amp; GCV DAT (3)'!$K$3:$K$175)</f>
        <v>0</v>
      </c>
      <c r="L92" s="15">
        <f>SUMIF('WASH COAL RECEIPT &amp; GCV DAT (3)'!$A$3:$A$175,'MASTER DATA FILE WASH COAL  (4)'!A92,'WASH COAL RECEIPT &amp; GCV DAT (3)'!$L$3:$L$175)</f>
        <v>0</v>
      </c>
      <c r="M92" s="15">
        <f t="shared" si="9"/>
        <v>0</v>
      </c>
      <c r="N92" s="15">
        <f t="shared" si="10"/>
        <v>0</v>
      </c>
      <c r="O92" s="15">
        <f>SUMIF('WASH COAL RECEIPT &amp; GCV DAT (3)'!$A$3:$A$175,'MASTER DATA FILE WASH COAL  (4)'!A92,'WASH COAL RECEIPT &amp; GCV DAT (3)'!$O$3:$O$175)</f>
        <v>0</v>
      </c>
      <c r="P92" s="15">
        <f t="shared" si="11"/>
        <v>0</v>
      </c>
      <c r="Q92" s="15">
        <f>SUMIF('WASH COAL RECEIPT &amp; GCV DAT (3)'!$A$3:$A$175,'MASTER DATA FILE WASH COAL  (4)'!A92,'WASH COAL RECEIPT &amp; GCV DAT (3)'!$Q$3:$Q$175)</f>
        <v>0</v>
      </c>
      <c r="R92" s="16">
        <f>SUMIF('WASH COAL RECEIPT &amp; GCV DAT (3)'!$A$3:$A$175,'MASTER DATA FILE WASH COAL  (4)'!A92,'WASH COAL RECEIPT &amp; GCV DAT (3)'!$R$3:$R$175)+IF(H92=$J$234,($K$234*K92),0)+IF(H92=$J$235,($K$235*K92),0)</f>
        <v>0</v>
      </c>
      <c r="S92" s="15" t="e">
        <f t="shared" si="12"/>
        <v>#DIV/0!</v>
      </c>
      <c r="T92" s="15">
        <f>SUMIF('WASH COAL RECEIPT &amp; GCV DAT (3)'!$A$3:$A$175,'MASTER DATA FILE WASH COAL  (4)'!A92,'WASH COAL RECEIPT &amp; GCV DAT (3)'!$T$3:$T$175)</f>
        <v>0</v>
      </c>
      <c r="U92" s="15">
        <f t="shared" si="13"/>
        <v>0</v>
      </c>
      <c r="V92" s="15">
        <f>SUMIF('WASH COAL RECEIPT &amp; GCV DAT (3)'!$A$3:$A$175,'MASTER DATA FILE WASH COAL  (4)'!A92,'WASH COAL RECEIPT &amp; GCV DAT (3)'!$V$3:$V$175)</f>
        <v>0</v>
      </c>
      <c r="W92" s="15">
        <f t="shared" si="14"/>
        <v>0</v>
      </c>
      <c r="X92" t="e">
        <f t="shared" si="8"/>
        <v>#DIV/0!</v>
      </c>
    </row>
    <row r="93" spans="1:24" customFormat="1" x14ac:dyDescent="0.3">
      <c r="A93" s="12"/>
      <c r="B93" s="12">
        <f>SUMIF('WASH COAL RECEIPT &amp; GCV DAT (3)'!$A$3:$A$138,A93,'WASH COAL RECEIPT &amp; GCV DAT (3)'!$B$3:$B$138)</f>
        <v>0</v>
      </c>
      <c r="C93" s="13">
        <f>SUMIF('WASH COAL RECEIPT &amp; GCV DAT (3)'!$A$3:$A$175,A93,'WASH COAL RECEIPT &amp; GCV DAT (3)'!$C$3:$C$175)</f>
        <v>0</v>
      </c>
      <c r="D93" s="13">
        <f>IFERROR(VLOOKUP(A93,'WASH COAL RECEIPT &amp; GCV DAT (3)'!A83:V270,4,0),0)</f>
        <v>0</v>
      </c>
      <c r="E93" s="14">
        <f>IFERROR(VLOOKUP(A93,'WASH COAL RECEIPT &amp; GCV DAT (3)'!$A$2:$V$175,5,0),0)</f>
        <v>0</v>
      </c>
      <c r="F93" s="13">
        <f>SUMIF('WASH COAL RECEIPT &amp; GCV DAT (3)'!$A$3:$A$175,'MASTER DATA FILE WASH COAL  (4)'!A93,'WASH COAL RECEIPT &amp; GCV DAT (3)'!$F$3:$F$175)</f>
        <v>0</v>
      </c>
      <c r="G93" s="13">
        <f>IFERROR(VLOOKUP(A93,'WASH COAL RECEIPT &amp; GCV DAT (3)'!$A$2:$V$175,7,0),0)</f>
        <v>0</v>
      </c>
      <c r="H93" s="13">
        <f>IFERROR(VLOOKUP(A93,'WASH COAL RECEIPT &amp; GCV DAT (3)'!$A$2:$V$175,8,0),0)</f>
        <v>0</v>
      </c>
      <c r="I93" s="13">
        <f>IFERROR(VLOOKUP(A93,'WASH COAL RECEIPT &amp; GCV DAT (3)'!$A$2:$V$175,9,0),0)</f>
        <v>0</v>
      </c>
      <c r="J93" s="13">
        <f>IFERROR(VLOOKUP(A93,'WASH COAL RECEIPT &amp; GCV DAT (3)'!$A$2:$V$175,10,0),0)</f>
        <v>0</v>
      </c>
      <c r="K93" s="15">
        <f>SUMIF('WASH COAL RECEIPT &amp; GCV DAT (3)'!$A$3:$A$175,'MASTER DATA FILE WASH COAL  (4)'!A93,'WASH COAL RECEIPT &amp; GCV DAT (3)'!$K$3:$K$175)</f>
        <v>0</v>
      </c>
      <c r="L93" s="15">
        <f>SUMIF('WASH COAL RECEIPT &amp; GCV DAT (3)'!$A$3:$A$175,'MASTER DATA FILE WASH COAL  (4)'!A93,'WASH COAL RECEIPT &amp; GCV DAT (3)'!$L$3:$L$175)</f>
        <v>0</v>
      </c>
      <c r="M93" s="15">
        <f t="shared" si="9"/>
        <v>0</v>
      </c>
      <c r="N93" s="15">
        <f t="shared" si="10"/>
        <v>0</v>
      </c>
      <c r="O93" s="15">
        <f>SUMIF('WASH COAL RECEIPT &amp; GCV DAT (3)'!$A$3:$A$175,'MASTER DATA FILE WASH COAL  (4)'!A93,'WASH COAL RECEIPT &amp; GCV DAT (3)'!$O$3:$O$175)</f>
        <v>0</v>
      </c>
      <c r="P93" s="15">
        <f t="shared" si="11"/>
        <v>0</v>
      </c>
      <c r="Q93" s="15">
        <f>SUMIF('WASH COAL RECEIPT &amp; GCV DAT (3)'!$A$3:$A$175,'MASTER DATA FILE WASH COAL  (4)'!A93,'WASH COAL RECEIPT &amp; GCV DAT (3)'!$Q$3:$Q$175)</f>
        <v>0</v>
      </c>
      <c r="R93" s="16">
        <f>SUMIF('WASH COAL RECEIPT &amp; GCV DAT (3)'!$A$3:$A$175,'MASTER DATA FILE WASH COAL  (4)'!A93,'WASH COAL RECEIPT &amp; GCV DAT (3)'!$R$3:$R$175)+IF(H93=$J$234,($K$234*K93),0)+IF(H93=$J$235,($K$235*K93),0)</f>
        <v>0</v>
      </c>
      <c r="S93" s="15" t="e">
        <f t="shared" si="12"/>
        <v>#DIV/0!</v>
      </c>
      <c r="T93" s="15">
        <f>SUMIF('WASH COAL RECEIPT &amp; GCV DAT (3)'!$A$3:$A$175,'MASTER DATA FILE WASH COAL  (4)'!A93,'WASH COAL RECEIPT &amp; GCV DAT (3)'!$T$3:$T$175)</f>
        <v>0</v>
      </c>
      <c r="U93" s="15">
        <f t="shared" si="13"/>
        <v>0</v>
      </c>
      <c r="V93" s="15">
        <f>SUMIF('WASH COAL RECEIPT &amp; GCV DAT (3)'!$A$3:$A$175,'MASTER DATA FILE WASH COAL  (4)'!A93,'WASH COAL RECEIPT &amp; GCV DAT (3)'!$V$3:$V$175)</f>
        <v>0</v>
      </c>
      <c r="W93" s="15">
        <f t="shared" si="14"/>
        <v>0</v>
      </c>
      <c r="X93" t="e">
        <f t="shared" si="8"/>
        <v>#DIV/0!</v>
      </c>
    </row>
    <row r="94" spans="1:24" customFormat="1" x14ac:dyDescent="0.3">
      <c r="A94" s="12"/>
      <c r="B94" s="12">
        <f>SUMIF('WASH COAL RECEIPT &amp; GCV DAT (3)'!$A$3:$A$138,A94,'WASH COAL RECEIPT &amp; GCV DAT (3)'!$B$3:$B$138)</f>
        <v>0</v>
      </c>
      <c r="C94" s="13">
        <f>SUMIF('WASH COAL RECEIPT &amp; GCV DAT (3)'!$A$3:$A$175,A94,'WASH COAL RECEIPT &amp; GCV DAT (3)'!$C$3:$C$175)</f>
        <v>0</v>
      </c>
      <c r="D94" s="13">
        <f>IFERROR(VLOOKUP(A94,'WASH COAL RECEIPT &amp; GCV DAT (3)'!A83:V271,4,0),0)</f>
        <v>0</v>
      </c>
      <c r="E94" s="14">
        <f>IFERROR(VLOOKUP(A94,'WASH COAL RECEIPT &amp; GCV DAT (3)'!$A$2:$V$175,5,0),0)</f>
        <v>0</v>
      </c>
      <c r="F94" s="13">
        <f>SUMIF('WASH COAL RECEIPT &amp; GCV DAT (3)'!$A$3:$A$175,'MASTER DATA FILE WASH COAL  (4)'!A94,'WASH COAL RECEIPT &amp; GCV DAT (3)'!$F$3:$F$175)</f>
        <v>0</v>
      </c>
      <c r="G94" s="13">
        <f>IFERROR(VLOOKUP(A94,'WASH COAL RECEIPT &amp; GCV DAT (3)'!$A$2:$V$175,7,0),0)</f>
        <v>0</v>
      </c>
      <c r="H94" s="13">
        <f>IFERROR(VLOOKUP(A94,'WASH COAL RECEIPT &amp; GCV DAT (3)'!$A$2:$V$175,8,0),0)</f>
        <v>0</v>
      </c>
      <c r="I94" s="13">
        <f>IFERROR(VLOOKUP(A94,'WASH COAL RECEIPT &amp; GCV DAT (3)'!$A$2:$V$175,9,0),0)</f>
        <v>0</v>
      </c>
      <c r="J94" s="13">
        <f>IFERROR(VLOOKUP(A94,'WASH COAL RECEIPT &amp; GCV DAT (3)'!$A$2:$V$175,10,0),0)</f>
        <v>0</v>
      </c>
      <c r="K94" s="15">
        <f>SUMIF('WASH COAL RECEIPT &amp; GCV DAT (3)'!$A$3:$A$175,'MASTER DATA FILE WASH COAL  (4)'!A94,'WASH COAL RECEIPT &amp; GCV DAT (3)'!$K$3:$K$175)</f>
        <v>0</v>
      </c>
      <c r="L94" s="15">
        <f>SUMIF('WASH COAL RECEIPT &amp; GCV DAT (3)'!$A$3:$A$175,'MASTER DATA FILE WASH COAL  (4)'!A94,'WASH COAL RECEIPT &amp; GCV DAT (3)'!$L$3:$L$175)</f>
        <v>0</v>
      </c>
      <c r="M94" s="15">
        <f t="shared" si="9"/>
        <v>0</v>
      </c>
      <c r="N94" s="15">
        <f t="shared" si="10"/>
        <v>0</v>
      </c>
      <c r="O94" s="15">
        <f>SUMIF('WASH COAL RECEIPT &amp; GCV DAT (3)'!$A$3:$A$175,'MASTER DATA FILE WASH COAL  (4)'!A94,'WASH COAL RECEIPT &amp; GCV DAT (3)'!$O$3:$O$175)</f>
        <v>0</v>
      </c>
      <c r="P94" s="15">
        <f t="shared" si="11"/>
        <v>0</v>
      </c>
      <c r="Q94" s="15">
        <f>SUMIF('WASH COAL RECEIPT &amp; GCV DAT (3)'!$A$3:$A$175,'MASTER DATA FILE WASH COAL  (4)'!A94,'WASH COAL RECEIPT &amp; GCV DAT (3)'!$Q$3:$Q$175)</f>
        <v>0</v>
      </c>
      <c r="R94" s="16">
        <f>SUMIF('WASH COAL RECEIPT &amp; GCV DAT (3)'!$A$3:$A$175,'MASTER DATA FILE WASH COAL  (4)'!A94,'WASH COAL RECEIPT &amp; GCV DAT (3)'!$R$3:$R$175)+IF(H94=$J$234,($K$234*K94),0)+IF(H94=$J$235,($K$235*K94),0)</f>
        <v>0</v>
      </c>
      <c r="S94" s="15" t="e">
        <f t="shared" si="12"/>
        <v>#DIV/0!</v>
      </c>
      <c r="T94" s="15">
        <f>SUMIF('WASH COAL RECEIPT &amp; GCV DAT (3)'!$A$3:$A$175,'MASTER DATA FILE WASH COAL  (4)'!A94,'WASH COAL RECEIPT &amp; GCV DAT (3)'!$T$3:$T$175)</f>
        <v>0</v>
      </c>
      <c r="U94" s="15">
        <f t="shared" si="13"/>
        <v>0</v>
      </c>
      <c r="V94" s="15">
        <f>SUMIF('WASH COAL RECEIPT &amp; GCV DAT (3)'!$A$3:$A$175,'MASTER DATA FILE WASH COAL  (4)'!A94,'WASH COAL RECEIPT &amp; GCV DAT (3)'!$V$3:$V$175)</f>
        <v>0</v>
      </c>
      <c r="W94" s="15">
        <f t="shared" si="14"/>
        <v>0</v>
      </c>
      <c r="X94" t="e">
        <f t="shared" si="8"/>
        <v>#DIV/0!</v>
      </c>
    </row>
    <row r="95" spans="1:24" customFormat="1" x14ac:dyDescent="0.3">
      <c r="A95" s="12"/>
      <c r="B95" s="12">
        <f>SUMIF('WASH COAL RECEIPT &amp; GCV DAT (3)'!$A$3:$A$138,A95,'WASH COAL RECEIPT &amp; GCV DAT (3)'!$B$3:$B$138)</f>
        <v>0</v>
      </c>
      <c r="C95" s="13">
        <f>SUMIF('WASH COAL RECEIPT &amp; GCV DAT (3)'!$A$3:$A$175,A95,'WASH COAL RECEIPT &amp; GCV DAT (3)'!$C$3:$C$175)</f>
        <v>0</v>
      </c>
      <c r="D95" s="13">
        <f>IFERROR(VLOOKUP(A95,'WASH COAL RECEIPT &amp; GCV DAT (3)'!A83:V272,4,0),0)</f>
        <v>0</v>
      </c>
      <c r="E95" s="14">
        <f>IFERROR(VLOOKUP(A95,'WASH COAL RECEIPT &amp; GCV DAT (3)'!$A$2:$V$175,5,0),0)</f>
        <v>0</v>
      </c>
      <c r="F95" s="13">
        <f>SUMIF('WASH COAL RECEIPT &amp; GCV DAT (3)'!$A$3:$A$175,'MASTER DATA FILE WASH COAL  (4)'!A95,'WASH COAL RECEIPT &amp; GCV DAT (3)'!$F$3:$F$175)</f>
        <v>0</v>
      </c>
      <c r="G95" s="13">
        <f>IFERROR(VLOOKUP(A95,'WASH COAL RECEIPT &amp; GCV DAT (3)'!$A$2:$V$175,7,0),0)</f>
        <v>0</v>
      </c>
      <c r="H95" s="13">
        <f>IFERROR(VLOOKUP(A95,'WASH COAL RECEIPT &amp; GCV DAT (3)'!$A$2:$V$175,8,0),0)</f>
        <v>0</v>
      </c>
      <c r="I95" s="13">
        <f>IFERROR(VLOOKUP(A95,'WASH COAL RECEIPT &amp; GCV DAT (3)'!$A$2:$V$175,9,0),0)</f>
        <v>0</v>
      </c>
      <c r="J95" s="13">
        <f>IFERROR(VLOOKUP(A95,'WASH COAL RECEIPT &amp; GCV DAT (3)'!$A$2:$V$175,10,0),0)</f>
        <v>0</v>
      </c>
      <c r="K95" s="15">
        <f>SUMIF('WASH COAL RECEIPT &amp; GCV DAT (3)'!$A$3:$A$175,'MASTER DATA FILE WASH COAL  (4)'!A95,'WASH COAL RECEIPT &amp; GCV DAT (3)'!$K$3:$K$175)</f>
        <v>0</v>
      </c>
      <c r="L95" s="15">
        <f>SUMIF('WASH COAL RECEIPT &amp; GCV DAT (3)'!$A$3:$A$175,'MASTER DATA FILE WASH COAL  (4)'!A95,'WASH COAL RECEIPT &amp; GCV DAT (3)'!$L$3:$L$175)</f>
        <v>0</v>
      </c>
      <c r="M95" s="15">
        <f t="shared" si="9"/>
        <v>0</v>
      </c>
      <c r="N95" s="15">
        <f t="shared" si="10"/>
        <v>0</v>
      </c>
      <c r="O95" s="15">
        <f>SUMIF('WASH COAL RECEIPT &amp; GCV DAT (3)'!$A$3:$A$175,'MASTER DATA FILE WASH COAL  (4)'!A95,'WASH COAL RECEIPT &amp; GCV DAT (3)'!$O$3:$O$175)</f>
        <v>0</v>
      </c>
      <c r="P95" s="15">
        <f t="shared" si="11"/>
        <v>0</v>
      </c>
      <c r="Q95" s="15">
        <f>SUMIF('WASH COAL RECEIPT &amp; GCV DAT (3)'!$A$3:$A$175,'MASTER DATA FILE WASH COAL  (4)'!A95,'WASH COAL RECEIPT &amp; GCV DAT (3)'!$Q$3:$Q$175)</f>
        <v>0</v>
      </c>
      <c r="R95" s="16">
        <f>SUMIF('WASH COAL RECEIPT &amp; GCV DAT (3)'!$A$3:$A$175,'MASTER DATA FILE WASH COAL  (4)'!A95,'WASH COAL RECEIPT &amp; GCV DAT (3)'!$R$3:$R$175)+IF(H95=$J$234,($K$234*K95),0)+IF(H95=$J$235,($K$235*K95),0)</f>
        <v>0</v>
      </c>
      <c r="S95" s="15" t="e">
        <f t="shared" si="12"/>
        <v>#DIV/0!</v>
      </c>
      <c r="T95" s="15">
        <f>SUMIF('WASH COAL RECEIPT &amp; GCV DAT (3)'!$A$3:$A$175,'MASTER DATA FILE WASH COAL  (4)'!A95,'WASH COAL RECEIPT &amp; GCV DAT (3)'!$T$3:$T$175)</f>
        <v>0</v>
      </c>
      <c r="U95" s="15">
        <f t="shared" si="13"/>
        <v>0</v>
      </c>
      <c r="V95" s="15">
        <f>SUMIF('WASH COAL RECEIPT &amp; GCV DAT (3)'!$A$3:$A$175,'MASTER DATA FILE WASH COAL  (4)'!A95,'WASH COAL RECEIPT &amp; GCV DAT (3)'!$V$3:$V$175)</f>
        <v>0</v>
      </c>
      <c r="W95" s="15">
        <f t="shared" si="14"/>
        <v>0</v>
      </c>
      <c r="X95" t="e">
        <f t="shared" si="8"/>
        <v>#DIV/0!</v>
      </c>
    </row>
    <row r="96" spans="1:24" customFormat="1" x14ac:dyDescent="0.3">
      <c r="A96" s="12"/>
      <c r="B96" s="12">
        <f>SUMIF('WASH COAL RECEIPT &amp; GCV DAT (3)'!$A$3:$A$138,A96,'WASH COAL RECEIPT &amp; GCV DAT (3)'!$B$3:$B$138)</f>
        <v>0</v>
      </c>
      <c r="C96" s="13">
        <f>SUMIF('WASH COAL RECEIPT &amp; GCV DAT (3)'!$A$3:$A$175,A96,'WASH COAL RECEIPT &amp; GCV DAT (3)'!$C$3:$C$175)</f>
        <v>0</v>
      </c>
      <c r="D96" s="13">
        <f>IFERROR(VLOOKUP(A96,'WASH COAL RECEIPT &amp; GCV DAT (3)'!A72:V273,4,0),0)</f>
        <v>0</v>
      </c>
      <c r="E96" s="14">
        <f>IFERROR(VLOOKUP(A96,'WASH COAL RECEIPT &amp; GCV DAT (3)'!$A$2:$V$175,5,0),0)</f>
        <v>0</v>
      </c>
      <c r="F96" s="13">
        <f>SUMIF('WASH COAL RECEIPT &amp; GCV DAT (3)'!$A$3:$A$175,'MASTER DATA FILE WASH COAL  (4)'!A96,'WASH COAL RECEIPT &amp; GCV DAT (3)'!$F$3:$F$175)</f>
        <v>0</v>
      </c>
      <c r="G96" s="13">
        <f>IFERROR(VLOOKUP(A96,'WASH COAL RECEIPT &amp; GCV DAT (3)'!$A$2:$V$175,7,0),0)</f>
        <v>0</v>
      </c>
      <c r="H96" s="13">
        <f>IFERROR(VLOOKUP(A96,'WASH COAL RECEIPT &amp; GCV DAT (3)'!$A$2:$V$175,8,0),0)</f>
        <v>0</v>
      </c>
      <c r="I96" s="13">
        <f>IFERROR(VLOOKUP(A96,'WASH COAL RECEIPT &amp; GCV DAT (3)'!$A$2:$V$175,9,0),0)</f>
        <v>0</v>
      </c>
      <c r="J96" s="13">
        <f>IFERROR(VLOOKUP(A96,'WASH COAL RECEIPT &amp; GCV DAT (3)'!$A$2:$V$175,10,0),0)</f>
        <v>0</v>
      </c>
      <c r="K96" s="15">
        <f>SUMIF('WASH COAL RECEIPT &amp; GCV DAT (3)'!$A$3:$A$175,'MASTER DATA FILE WASH COAL  (4)'!A96,'WASH COAL RECEIPT &amp; GCV DAT (3)'!$K$3:$K$175)</f>
        <v>0</v>
      </c>
      <c r="L96" s="15">
        <f>SUMIF('WASH COAL RECEIPT &amp; GCV DAT (3)'!$A$3:$A$175,'MASTER DATA FILE WASH COAL  (4)'!A96,'WASH COAL RECEIPT &amp; GCV DAT (3)'!$L$3:$L$175)</f>
        <v>0</v>
      </c>
      <c r="M96" s="15">
        <f t="shared" si="9"/>
        <v>0</v>
      </c>
      <c r="N96" s="15">
        <f t="shared" si="10"/>
        <v>0</v>
      </c>
      <c r="O96" s="15">
        <f>SUMIF('WASH COAL RECEIPT &amp; GCV DAT (3)'!$A$3:$A$175,'MASTER DATA FILE WASH COAL  (4)'!A96,'WASH COAL RECEIPT &amp; GCV DAT (3)'!$O$3:$O$175)</f>
        <v>0</v>
      </c>
      <c r="P96" s="15">
        <f t="shared" si="11"/>
        <v>0</v>
      </c>
      <c r="Q96" s="15">
        <f>SUMIF('WASH COAL RECEIPT &amp; GCV DAT (3)'!$A$3:$A$175,'MASTER DATA FILE WASH COAL  (4)'!A96,'WASH COAL RECEIPT &amp; GCV DAT (3)'!$Q$3:$Q$175)</f>
        <v>0</v>
      </c>
      <c r="R96" s="16">
        <f>SUMIF('WASH COAL RECEIPT &amp; GCV DAT (3)'!$A$3:$A$175,'MASTER DATA FILE WASH COAL  (4)'!A96,'WASH COAL RECEIPT &amp; GCV DAT (3)'!$R$3:$R$175)+IF(H96=$J$234,($K$234*K96),0)+IF(H96=$J$235,($K$235*K96),0)</f>
        <v>0</v>
      </c>
      <c r="S96" s="15" t="e">
        <f t="shared" si="12"/>
        <v>#DIV/0!</v>
      </c>
      <c r="T96" s="15">
        <f>SUMIF('WASH COAL RECEIPT &amp; GCV DAT (3)'!$A$3:$A$175,'MASTER DATA FILE WASH COAL  (4)'!A96,'WASH COAL RECEIPT &amp; GCV DAT (3)'!$T$3:$T$175)</f>
        <v>0</v>
      </c>
      <c r="U96" s="15">
        <f t="shared" si="13"/>
        <v>0</v>
      </c>
      <c r="V96" s="15">
        <f>SUMIF('WASH COAL RECEIPT &amp; GCV DAT (3)'!$A$3:$A$175,'MASTER DATA FILE WASH COAL  (4)'!A96,'WASH COAL RECEIPT &amp; GCV DAT (3)'!$V$3:$V$175)</f>
        <v>0</v>
      </c>
      <c r="W96" s="15">
        <f t="shared" si="14"/>
        <v>0</v>
      </c>
      <c r="X96" t="e">
        <f t="shared" si="8"/>
        <v>#DIV/0!</v>
      </c>
    </row>
    <row r="97" spans="1:24" customFormat="1" x14ac:dyDescent="0.3">
      <c r="A97" s="12"/>
      <c r="B97" s="12">
        <f>SUMIF('WASH COAL RECEIPT &amp; GCV DAT (3)'!$A$3:$A$138,A97,'WASH COAL RECEIPT &amp; GCV DAT (3)'!$B$3:$B$138)</f>
        <v>0</v>
      </c>
      <c r="C97" s="13">
        <f>SUMIF('WASH COAL RECEIPT &amp; GCV DAT (3)'!$A$3:$A$175,A97,'WASH COAL RECEIPT &amp; GCV DAT (3)'!$C$3:$C$175)</f>
        <v>0</v>
      </c>
      <c r="D97" s="13">
        <f>IFERROR(VLOOKUP(A97,'WASH COAL RECEIPT &amp; GCV DAT (3)'!A73:V274,4,0),0)</f>
        <v>0</v>
      </c>
      <c r="E97" s="14">
        <f>IFERROR(VLOOKUP(A97,'WASH COAL RECEIPT &amp; GCV DAT (3)'!$A$2:$V$175,5,0),0)</f>
        <v>0</v>
      </c>
      <c r="F97" s="13">
        <f>SUMIF('WASH COAL RECEIPT &amp; GCV DAT (3)'!$A$3:$A$175,'MASTER DATA FILE WASH COAL  (4)'!A97,'WASH COAL RECEIPT &amp; GCV DAT (3)'!$F$3:$F$175)</f>
        <v>0</v>
      </c>
      <c r="G97" s="13">
        <f>IFERROR(VLOOKUP(A97,'WASH COAL RECEIPT &amp; GCV DAT (3)'!$A$2:$V$175,7,0),0)</f>
        <v>0</v>
      </c>
      <c r="H97" s="13">
        <f>IFERROR(VLOOKUP(A97,'WASH COAL RECEIPT &amp; GCV DAT (3)'!$A$2:$V$175,8,0),0)</f>
        <v>0</v>
      </c>
      <c r="I97" s="13">
        <f>IFERROR(VLOOKUP(A97,'WASH COAL RECEIPT &amp; GCV DAT (3)'!$A$2:$V$175,9,0),0)</f>
        <v>0</v>
      </c>
      <c r="J97" s="13">
        <f>IFERROR(VLOOKUP(A97,'WASH COAL RECEIPT &amp; GCV DAT (3)'!$A$2:$V$175,10,0),0)</f>
        <v>0</v>
      </c>
      <c r="K97" s="15">
        <f>SUMIF('WASH COAL RECEIPT &amp; GCV DAT (3)'!$A$3:$A$175,'MASTER DATA FILE WASH COAL  (4)'!A97,'WASH COAL RECEIPT &amp; GCV DAT (3)'!$K$3:$K$175)</f>
        <v>0</v>
      </c>
      <c r="L97" s="15">
        <f>SUMIF('WASH COAL RECEIPT &amp; GCV DAT (3)'!$A$3:$A$175,'MASTER DATA FILE WASH COAL  (4)'!A97,'WASH COAL RECEIPT &amp; GCV DAT (3)'!$L$3:$L$175)</f>
        <v>0</v>
      </c>
      <c r="M97" s="15">
        <f t="shared" si="9"/>
        <v>0</v>
      </c>
      <c r="N97" s="15">
        <f t="shared" si="10"/>
        <v>0</v>
      </c>
      <c r="O97" s="15">
        <f>SUMIF('WASH COAL RECEIPT &amp; GCV DAT (3)'!$A$3:$A$175,'MASTER DATA FILE WASH COAL  (4)'!A97,'WASH COAL RECEIPT &amp; GCV DAT (3)'!$O$3:$O$175)</f>
        <v>0</v>
      </c>
      <c r="P97" s="15">
        <f t="shared" si="11"/>
        <v>0</v>
      </c>
      <c r="Q97" s="15">
        <f>SUMIF('WASH COAL RECEIPT &amp; GCV DAT (3)'!$A$3:$A$175,'MASTER DATA FILE WASH COAL  (4)'!A97,'WASH COAL RECEIPT &amp; GCV DAT (3)'!$Q$3:$Q$175)</f>
        <v>0</v>
      </c>
      <c r="R97" s="16">
        <f>SUMIF('WASH COAL RECEIPT &amp; GCV DAT (3)'!$A$3:$A$175,'MASTER DATA FILE WASH COAL  (4)'!A97,'WASH COAL RECEIPT &amp; GCV DAT (3)'!$R$3:$R$175)+IF(H97=$J$234,($K$234*K97),0)+IF(H97=$J$235,($K$235*K97),0)</f>
        <v>0</v>
      </c>
      <c r="S97" s="15" t="e">
        <f t="shared" si="12"/>
        <v>#DIV/0!</v>
      </c>
      <c r="T97" s="15">
        <f>SUMIF('WASH COAL RECEIPT &amp; GCV DAT (3)'!$A$3:$A$175,'MASTER DATA FILE WASH COAL  (4)'!A97,'WASH COAL RECEIPT &amp; GCV DAT (3)'!$T$3:$T$175)</f>
        <v>0</v>
      </c>
      <c r="U97" s="15">
        <f t="shared" si="13"/>
        <v>0</v>
      </c>
      <c r="V97" s="15">
        <f>SUMIF('WASH COAL RECEIPT &amp; GCV DAT (3)'!$A$3:$A$175,'MASTER DATA FILE WASH COAL  (4)'!A97,'WASH COAL RECEIPT &amp; GCV DAT (3)'!$V$3:$V$175)</f>
        <v>0</v>
      </c>
      <c r="W97" s="15">
        <f t="shared" si="14"/>
        <v>0</v>
      </c>
      <c r="X97" t="e">
        <f t="shared" si="8"/>
        <v>#DIV/0!</v>
      </c>
    </row>
    <row r="98" spans="1:24" customFormat="1" x14ac:dyDescent="0.3">
      <c r="A98" s="12"/>
      <c r="B98" s="12">
        <f>SUMIF('WASH COAL RECEIPT &amp; GCV DAT (3)'!$A$3:$A$138,A98,'WASH COAL RECEIPT &amp; GCV DAT (3)'!$B$3:$B$138)</f>
        <v>0</v>
      </c>
      <c r="C98" s="13">
        <f>SUMIF('WASH COAL RECEIPT &amp; GCV DAT (3)'!$A$3:$A$175,A98,'WASH COAL RECEIPT &amp; GCV DAT (3)'!$C$3:$C$175)</f>
        <v>0</v>
      </c>
      <c r="D98" s="13">
        <f>IFERROR(VLOOKUP(A98,'WASH COAL RECEIPT &amp; GCV DAT (3)'!A74:V275,4,0),0)</f>
        <v>0</v>
      </c>
      <c r="E98" s="14">
        <f>IFERROR(VLOOKUP(A98,'WASH COAL RECEIPT &amp; GCV DAT (3)'!$A$2:$V$175,5,0),0)</f>
        <v>0</v>
      </c>
      <c r="F98" s="13">
        <f>SUMIF('WASH COAL RECEIPT &amp; GCV DAT (3)'!$A$3:$A$175,'MASTER DATA FILE WASH COAL  (4)'!A98,'WASH COAL RECEIPT &amp; GCV DAT (3)'!$F$3:$F$175)</f>
        <v>0</v>
      </c>
      <c r="G98" s="13">
        <f>IFERROR(VLOOKUP(A98,'WASH COAL RECEIPT &amp; GCV DAT (3)'!$A$2:$V$175,7,0),0)</f>
        <v>0</v>
      </c>
      <c r="H98" s="13">
        <f>IFERROR(VLOOKUP(A98,'WASH COAL RECEIPT &amp; GCV DAT (3)'!$A$2:$V$175,8,0),0)</f>
        <v>0</v>
      </c>
      <c r="I98" s="13">
        <f>IFERROR(VLOOKUP(A98,'WASH COAL RECEIPT &amp; GCV DAT (3)'!$A$2:$V$175,9,0),0)</f>
        <v>0</v>
      </c>
      <c r="J98" s="13">
        <f>IFERROR(VLOOKUP(A98,'WASH COAL RECEIPT &amp; GCV DAT (3)'!$A$2:$V$175,10,0),0)</f>
        <v>0</v>
      </c>
      <c r="K98" s="15">
        <f>SUMIF('WASH COAL RECEIPT &amp; GCV DAT (3)'!$A$3:$A$175,'MASTER DATA FILE WASH COAL  (4)'!A98,'WASH COAL RECEIPT &amp; GCV DAT (3)'!$K$3:$K$175)</f>
        <v>0</v>
      </c>
      <c r="L98" s="15">
        <f>SUMIF('WASH COAL RECEIPT &amp; GCV DAT (3)'!$A$3:$A$175,'MASTER DATA FILE WASH COAL  (4)'!A98,'WASH COAL RECEIPT &amp; GCV DAT (3)'!$L$3:$L$175)</f>
        <v>0</v>
      </c>
      <c r="M98" s="15">
        <f t="shared" si="9"/>
        <v>0</v>
      </c>
      <c r="N98" s="15">
        <f t="shared" si="10"/>
        <v>0</v>
      </c>
      <c r="O98" s="15">
        <f>SUMIF('WASH COAL RECEIPT &amp; GCV DAT (3)'!$A$3:$A$175,'MASTER DATA FILE WASH COAL  (4)'!A98,'WASH COAL RECEIPT &amp; GCV DAT (3)'!$O$3:$O$175)</f>
        <v>0</v>
      </c>
      <c r="P98" s="15">
        <f t="shared" si="11"/>
        <v>0</v>
      </c>
      <c r="Q98" s="15">
        <f>SUMIF('WASH COAL RECEIPT &amp; GCV DAT (3)'!$A$3:$A$175,'MASTER DATA FILE WASH COAL  (4)'!A98,'WASH COAL RECEIPT &amp; GCV DAT (3)'!$Q$3:$Q$175)</f>
        <v>0</v>
      </c>
      <c r="R98" s="16">
        <f>SUMIF('WASH COAL RECEIPT &amp; GCV DAT (3)'!$A$3:$A$175,'MASTER DATA FILE WASH COAL  (4)'!A98,'WASH COAL RECEIPT &amp; GCV DAT (3)'!$R$3:$R$175)+IF(H98=$J$234,($K$234*K98),0)+IF(H98=$J$235,($K$235*K98),0)</f>
        <v>0</v>
      </c>
      <c r="S98" s="15" t="e">
        <f t="shared" si="12"/>
        <v>#DIV/0!</v>
      </c>
      <c r="T98" s="15">
        <f>SUMIF('WASH COAL RECEIPT &amp; GCV DAT (3)'!$A$3:$A$175,'MASTER DATA FILE WASH COAL  (4)'!A98,'WASH COAL RECEIPT &amp; GCV DAT (3)'!$T$3:$T$175)</f>
        <v>0</v>
      </c>
      <c r="U98" s="15">
        <f t="shared" si="13"/>
        <v>0</v>
      </c>
      <c r="V98" s="15">
        <f>SUMIF('WASH COAL RECEIPT &amp; GCV DAT (3)'!$A$3:$A$175,'MASTER DATA FILE WASH COAL  (4)'!A98,'WASH COAL RECEIPT &amp; GCV DAT (3)'!$V$3:$V$175)</f>
        <v>0</v>
      </c>
      <c r="W98" s="15">
        <f t="shared" si="14"/>
        <v>0</v>
      </c>
      <c r="X98" t="e">
        <f t="shared" si="8"/>
        <v>#DIV/0!</v>
      </c>
    </row>
    <row r="99" spans="1:24" customFormat="1" x14ac:dyDescent="0.3">
      <c r="A99" s="12"/>
      <c r="B99" s="12">
        <f>SUMIF('WASH COAL RECEIPT &amp; GCV DAT (3)'!$A$3:$A$138,A99,'WASH COAL RECEIPT &amp; GCV DAT (3)'!$B$3:$B$138)</f>
        <v>0</v>
      </c>
      <c r="C99" s="13">
        <f>SUMIF('WASH COAL RECEIPT &amp; GCV DAT (3)'!$A$3:$A$175,A99,'WASH COAL RECEIPT &amp; GCV DAT (3)'!$C$3:$C$175)</f>
        <v>0</v>
      </c>
      <c r="D99" s="13">
        <f>IFERROR(VLOOKUP(A99,'WASH COAL RECEIPT &amp; GCV DAT (3)'!A75:V276,4,0),0)</f>
        <v>0</v>
      </c>
      <c r="E99" s="14">
        <f>IFERROR(VLOOKUP(A99,'WASH COAL RECEIPT &amp; GCV DAT (3)'!$A$2:$V$175,5,0),0)</f>
        <v>0</v>
      </c>
      <c r="F99" s="13">
        <f>SUMIF('WASH COAL RECEIPT &amp; GCV DAT (3)'!$A$3:$A$175,'MASTER DATA FILE WASH COAL  (4)'!A99,'WASH COAL RECEIPT &amp; GCV DAT (3)'!$F$3:$F$175)</f>
        <v>0</v>
      </c>
      <c r="G99" s="13">
        <f>IFERROR(VLOOKUP(A99,'WASH COAL RECEIPT &amp; GCV DAT (3)'!$A$2:$V$175,7,0),0)</f>
        <v>0</v>
      </c>
      <c r="H99" s="13">
        <f>IFERROR(VLOOKUP(A99,'WASH COAL RECEIPT &amp; GCV DAT (3)'!$A$2:$V$175,8,0),0)</f>
        <v>0</v>
      </c>
      <c r="I99" s="13">
        <f>IFERROR(VLOOKUP(A99,'WASH COAL RECEIPT &amp; GCV DAT (3)'!$A$2:$V$175,9,0),0)</f>
        <v>0</v>
      </c>
      <c r="J99" s="13">
        <f>IFERROR(VLOOKUP(A99,'WASH COAL RECEIPT &amp; GCV DAT (3)'!$A$2:$V$175,10,0),0)</f>
        <v>0</v>
      </c>
      <c r="K99" s="15">
        <f>SUMIF('WASH COAL RECEIPT &amp; GCV DAT (3)'!$A$3:$A$175,'MASTER DATA FILE WASH COAL  (4)'!A99,'WASH COAL RECEIPT &amp; GCV DAT (3)'!$K$3:$K$175)</f>
        <v>0</v>
      </c>
      <c r="L99" s="15">
        <f>SUMIF('WASH COAL RECEIPT &amp; GCV DAT (3)'!$A$3:$A$175,'MASTER DATA FILE WASH COAL  (4)'!A99,'WASH COAL RECEIPT &amp; GCV DAT (3)'!$L$3:$L$175)</f>
        <v>0</v>
      </c>
      <c r="M99" s="15">
        <f t="shared" si="9"/>
        <v>0</v>
      </c>
      <c r="N99" s="15">
        <f t="shared" si="10"/>
        <v>0</v>
      </c>
      <c r="O99" s="15">
        <f>SUMIF('WASH COAL RECEIPT &amp; GCV DAT (3)'!$A$3:$A$175,'MASTER DATA FILE WASH COAL  (4)'!A99,'WASH COAL RECEIPT &amp; GCV DAT (3)'!$O$3:$O$175)</f>
        <v>0</v>
      </c>
      <c r="P99" s="15">
        <f t="shared" si="11"/>
        <v>0</v>
      </c>
      <c r="Q99" s="15">
        <f>SUMIF('WASH COAL RECEIPT &amp; GCV DAT (3)'!$A$3:$A$175,'MASTER DATA FILE WASH COAL  (4)'!A99,'WASH COAL RECEIPT &amp; GCV DAT (3)'!$Q$3:$Q$175)</f>
        <v>0</v>
      </c>
      <c r="R99" s="16">
        <f>SUMIF('WASH COAL RECEIPT &amp; GCV DAT (3)'!$A$3:$A$175,'MASTER DATA FILE WASH COAL  (4)'!A99,'WASH COAL RECEIPT &amp; GCV DAT (3)'!$R$3:$R$175)+IF(H99=$J$234,($K$234*K99),0)+IF(H99=$J$235,($K$235*K99),0)</f>
        <v>0</v>
      </c>
      <c r="S99" s="15" t="e">
        <f t="shared" si="12"/>
        <v>#DIV/0!</v>
      </c>
      <c r="T99" s="15">
        <f>SUMIF('WASH COAL RECEIPT &amp; GCV DAT (3)'!$A$3:$A$175,'MASTER DATA FILE WASH COAL  (4)'!A99,'WASH COAL RECEIPT &amp; GCV DAT (3)'!$T$3:$T$175)</f>
        <v>0</v>
      </c>
      <c r="U99" s="15">
        <f t="shared" si="13"/>
        <v>0</v>
      </c>
      <c r="V99" s="15">
        <f>SUMIF('WASH COAL RECEIPT &amp; GCV DAT (3)'!$A$3:$A$175,'MASTER DATA FILE WASH COAL  (4)'!A99,'WASH COAL RECEIPT &amp; GCV DAT (3)'!$V$3:$V$175)</f>
        <v>0</v>
      </c>
      <c r="W99" s="15">
        <f t="shared" si="14"/>
        <v>0</v>
      </c>
      <c r="X99" t="e">
        <f t="shared" si="8"/>
        <v>#DIV/0!</v>
      </c>
    </row>
    <row r="100" spans="1:24" customFormat="1" x14ac:dyDescent="0.3">
      <c r="A100" s="12"/>
      <c r="B100" s="12">
        <f>SUMIF('WASH COAL RECEIPT &amp; GCV DAT (3)'!$A$3:$A$138,A100,'WASH COAL RECEIPT &amp; GCV DAT (3)'!$B$3:$B$138)</f>
        <v>0</v>
      </c>
      <c r="C100" s="13">
        <f>SUMIF('WASH COAL RECEIPT &amp; GCV DAT (3)'!$A$3:$A$175,A100,'WASH COAL RECEIPT &amp; GCV DAT (3)'!$C$3:$C$175)</f>
        <v>0</v>
      </c>
      <c r="D100" s="13">
        <f>IFERROR(VLOOKUP(A100,'WASH COAL RECEIPT &amp; GCV DAT (3)'!A76:V277,4,0),0)</f>
        <v>0</v>
      </c>
      <c r="E100" s="14">
        <f>IFERROR(VLOOKUP(A100,'WASH COAL RECEIPT &amp; GCV DAT (3)'!$A$2:$V$175,5,0),0)</f>
        <v>0</v>
      </c>
      <c r="F100" s="13">
        <f>SUMIF('WASH COAL RECEIPT &amp; GCV DAT (3)'!$A$3:$A$175,'MASTER DATA FILE WASH COAL  (4)'!A100,'WASH COAL RECEIPT &amp; GCV DAT (3)'!$F$3:$F$175)</f>
        <v>0</v>
      </c>
      <c r="G100" s="13">
        <f>IFERROR(VLOOKUP(A100,'WASH COAL RECEIPT &amp; GCV DAT (3)'!$A$2:$V$175,7,0),0)</f>
        <v>0</v>
      </c>
      <c r="H100" s="13">
        <f>IFERROR(VLOOKUP(A100,'WASH COAL RECEIPT &amp; GCV DAT (3)'!$A$2:$V$175,8,0),0)</f>
        <v>0</v>
      </c>
      <c r="I100" s="13">
        <f>IFERROR(VLOOKUP(A100,'WASH COAL RECEIPT &amp; GCV DAT (3)'!$A$2:$V$175,9,0),0)</f>
        <v>0</v>
      </c>
      <c r="J100" s="13">
        <f>IFERROR(VLOOKUP(A100,'WASH COAL RECEIPT &amp; GCV DAT (3)'!$A$2:$V$175,10,0),0)</f>
        <v>0</v>
      </c>
      <c r="K100" s="15">
        <f>SUMIF('WASH COAL RECEIPT &amp; GCV DAT (3)'!$A$3:$A$175,'MASTER DATA FILE WASH COAL  (4)'!A100,'WASH COAL RECEIPT &amp; GCV DAT (3)'!$K$3:$K$175)</f>
        <v>0</v>
      </c>
      <c r="L100" s="15">
        <f>SUMIF('WASH COAL RECEIPT &amp; GCV DAT (3)'!$A$3:$A$175,'MASTER DATA FILE WASH COAL  (4)'!A100,'WASH COAL RECEIPT &amp; GCV DAT (3)'!$L$3:$L$175)</f>
        <v>0</v>
      </c>
      <c r="M100" s="15">
        <f t="shared" si="9"/>
        <v>0</v>
      </c>
      <c r="N100" s="15">
        <f t="shared" si="10"/>
        <v>0</v>
      </c>
      <c r="O100" s="15">
        <f>SUMIF('WASH COAL RECEIPT &amp; GCV DAT (3)'!$A$3:$A$175,'MASTER DATA FILE WASH COAL  (4)'!A100,'WASH COAL RECEIPT &amp; GCV DAT (3)'!$O$3:$O$175)</f>
        <v>0</v>
      </c>
      <c r="P100" s="15">
        <f t="shared" si="11"/>
        <v>0</v>
      </c>
      <c r="Q100" s="15">
        <f>SUMIF('WASH COAL RECEIPT &amp; GCV DAT (3)'!$A$3:$A$175,'MASTER DATA FILE WASH COAL  (4)'!A100,'WASH COAL RECEIPT &amp; GCV DAT (3)'!$Q$3:$Q$175)</f>
        <v>0</v>
      </c>
      <c r="R100" s="16">
        <f>SUMIF('WASH COAL RECEIPT &amp; GCV DAT (3)'!$A$3:$A$175,'MASTER DATA FILE WASH COAL  (4)'!A100,'WASH COAL RECEIPT &amp; GCV DAT (3)'!$R$3:$R$175)+IF(H100=$J$234,($K$234*K100),0)+IF(H100=$J$235,($K$235*K100),0)</f>
        <v>0</v>
      </c>
      <c r="S100" s="15" t="e">
        <f t="shared" si="12"/>
        <v>#DIV/0!</v>
      </c>
      <c r="T100" s="15">
        <f>SUMIF('WASH COAL RECEIPT &amp; GCV DAT (3)'!$A$3:$A$175,'MASTER DATA FILE WASH COAL  (4)'!A100,'WASH COAL RECEIPT &amp; GCV DAT (3)'!$T$3:$T$175)</f>
        <v>0</v>
      </c>
      <c r="U100" s="15">
        <f t="shared" si="13"/>
        <v>0</v>
      </c>
      <c r="V100" s="15">
        <f>SUMIF('WASH COAL RECEIPT &amp; GCV DAT (3)'!$A$3:$A$175,'MASTER DATA FILE WASH COAL  (4)'!A100,'WASH COAL RECEIPT &amp; GCV DAT (3)'!$V$3:$V$175)</f>
        <v>0</v>
      </c>
      <c r="W100" s="15">
        <f t="shared" si="14"/>
        <v>0</v>
      </c>
      <c r="X100" t="e">
        <f t="shared" si="8"/>
        <v>#DIV/0!</v>
      </c>
    </row>
    <row r="101" spans="1:24" customFormat="1" x14ac:dyDescent="0.3">
      <c r="A101" s="12"/>
      <c r="B101" s="12">
        <f>SUMIF('WASH COAL RECEIPT &amp; GCV DAT (3)'!$A$3:$A$138,A101,'WASH COAL RECEIPT &amp; GCV DAT (3)'!$B$3:$B$138)</f>
        <v>0</v>
      </c>
      <c r="C101" s="13">
        <f>SUMIF('WASH COAL RECEIPT &amp; GCV DAT (3)'!$A$3:$A$175,A101,'WASH COAL RECEIPT &amp; GCV DAT (3)'!$C$3:$C$175)</f>
        <v>0</v>
      </c>
      <c r="D101" s="13">
        <f>IFERROR(VLOOKUP(A101,'WASH COAL RECEIPT &amp; GCV DAT (3)'!A77:V278,4,0),0)</f>
        <v>0</v>
      </c>
      <c r="E101" s="14">
        <f>IFERROR(VLOOKUP(A101,'WASH COAL RECEIPT &amp; GCV DAT (3)'!$A$2:$V$175,5,0),0)</f>
        <v>0</v>
      </c>
      <c r="F101" s="13">
        <f>SUMIF('WASH COAL RECEIPT &amp; GCV DAT (3)'!$A$3:$A$175,'MASTER DATA FILE WASH COAL  (4)'!A101,'WASH COAL RECEIPT &amp; GCV DAT (3)'!$F$3:$F$175)</f>
        <v>0</v>
      </c>
      <c r="G101" s="13">
        <f>IFERROR(VLOOKUP(A101,'WASH COAL RECEIPT &amp; GCV DAT (3)'!$A$2:$V$175,7,0),0)</f>
        <v>0</v>
      </c>
      <c r="H101" s="13">
        <f>IFERROR(VLOOKUP(A101,'WASH COAL RECEIPT &amp; GCV DAT (3)'!$A$2:$V$175,8,0),0)</f>
        <v>0</v>
      </c>
      <c r="I101" s="13">
        <f>IFERROR(VLOOKUP(A101,'WASH COAL RECEIPT &amp; GCV DAT (3)'!$A$2:$V$175,9,0),0)</f>
        <v>0</v>
      </c>
      <c r="J101" s="13">
        <f>IFERROR(VLOOKUP(A101,'WASH COAL RECEIPT &amp; GCV DAT (3)'!$A$2:$V$175,10,0),0)</f>
        <v>0</v>
      </c>
      <c r="K101" s="15">
        <f>SUMIF('WASH COAL RECEIPT &amp; GCV DAT (3)'!$A$3:$A$175,'MASTER DATA FILE WASH COAL  (4)'!A101,'WASH COAL RECEIPT &amp; GCV DAT (3)'!$K$3:$K$175)</f>
        <v>0</v>
      </c>
      <c r="L101" s="15">
        <f>SUMIF('WASH COAL RECEIPT &amp; GCV DAT (3)'!$A$3:$A$175,'MASTER DATA FILE WASH COAL  (4)'!A101,'WASH COAL RECEIPT &amp; GCV DAT (3)'!$L$3:$L$175)</f>
        <v>0</v>
      </c>
      <c r="M101" s="15">
        <f t="shared" si="9"/>
        <v>0</v>
      </c>
      <c r="N101" s="15">
        <f t="shared" si="10"/>
        <v>0</v>
      </c>
      <c r="O101" s="15">
        <f>SUMIF('WASH COAL RECEIPT &amp; GCV DAT (3)'!$A$3:$A$175,'MASTER DATA FILE WASH COAL  (4)'!A101,'WASH COAL RECEIPT &amp; GCV DAT (3)'!$O$3:$O$175)</f>
        <v>0</v>
      </c>
      <c r="P101" s="15">
        <f t="shared" si="11"/>
        <v>0</v>
      </c>
      <c r="Q101" s="15">
        <f>SUMIF('WASH COAL RECEIPT &amp; GCV DAT (3)'!$A$3:$A$175,'MASTER DATA FILE WASH COAL  (4)'!A101,'WASH COAL RECEIPT &amp; GCV DAT (3)'!$Q$3:$Q$175)</f>
        <v>0</v>
      </c>
      <c r="R101" s="16">
        <f>SUMIF('WASH COAL RECEIPT &amp; GCV DAT (3)'!$A$3:$A$175,'MASTER DATA FILE WASH COAL  (4)'!A101,'WASH COAL RECEIPT &amp; GCV DAT (3)'!$R$3:$R$175)+IF(H101=$J$234,($K$234*K101),0)+IF(H101=$J$235,($K$235*K101),0)</f>
        <v>0</v>
      </c>
      <c r="S101" s="15" t="e">
        <f t="shared" si="12"/>
        <v>#DIV/0!</v>
      </c>
      <c r="T101" s="15">
        <f>SUMIF('WASH COAL RECEIPT &amp; GCV DAT (3)'!$A$3:$A$175,'MASTER DATA FILE WASH COAL  (4)'!A101,'WASH COAL RECEIPT &amp; GCV DAT (3)'!$T$3:$T$175)</f>
        <v>0</v>
      </c>
      <c r="U101" s="15">
        <f t="shared" si="13"/>
        <v>0</v>
      </c>
      <c r="V101" s="15">
        <f>SUMIF('WASH COAL RECEIPT &amp; GCV DAT (3)'!$A$3:$A$175,'MASTER DATA FILE WASH COAL  (4)'!A101,'WASH COAL RECEIPT &amp; GCV DAT (3)'!$V$3:$V$175)</f>
        <v>0</v>
      </c>
      <c r="W101" s="15">
        <f t="shared" si="14"/>
        <v>0</v>
      </c>
      <c r="X101" t="e">
        <f t="shared" si="8"/>
        <v>#DIV/0!</v>
      </c>
    </row>
    <row r="102" spans="1:24" customFormat="1" x14ac:dyDescent="0.3">
      <c r="A102" s="12"/>
      <c r="B102" s="12">
        <f>SUMIF('WASH COAL RECEIPT &amp; GCV DAT (3)'!$A$3:$A$138,A102,'WASH COAL RECEIPT &amp; GCV DAT (3)'!$B$3:$B$138)</f>
        <v>0</v>
      </c>
      <c r="C102" s="13">
        <f>SUMIF('WASH COAL RECEIPT &amp; GCV DAT (3)'!$A$3:$A$175,A102,'WASH COAL RECEIPT &amp; GCV DAT (3)'!$C$3:$C$175)</f>
        <v>0</v>
      </c>
      <c r="D102" s="13">
        <f>IFERROR(VLOOKUP(A102,'WASH COAL RECEIPT &amp; GCV DAT (3)'!A77:V279,4,0),0)</f>
        <v>0</v>
      </c>
      <c r="E102" s="14">
        <f>IFERROR(VLOOKUP(A102,'WASH COAL RECEIPT &amp; GCV DAT (3)'!$A$2:$V$175,5,0),0)</f>
        <v>0</v>
      </c>
      <c r="F102" s="13">
        <f>SUMIF('WASH COAL RECEIPT &amp; GCV DAT (3)'!$A$3:$A$175,'MASTER DATA FILE WASH COAL  (4)'!A102,'WASH COAL RECEIPT &amp; GCV DAT (3)'!$F$3:$F$175)</f>
        <v>0</v>
      </c>
      <c r="G102" s="13">
        <f>IFERROR(VLOOKUP(A102,'WASH COAL RECEIPT &amp; GCV DAT (3)'!$A$2:$V$175,7,0),0)</f>
        <v>0</v>
      </c>
      <c r="H102" s="13">
        <f>IFERROR(VLOOKUP(A102,'WASH COAL RECEIPT &amp; GCV DAT (3)'!$A$2:$V$175,8,0),0)</f>
        <v>0</v>
      </c>
      <c r="I102" s="13">
        <f>IFERROR(VLOOKUP(A102,'WASH COAL RECEIPT &amp; GCV DAT (3)'!$A$2:$V$175,9,0),0)</f>
        <v>0</v>
      </c>
      <c r="J102" s="13">
        <f>IFERROR(VLOOKUP(A102,'WASH COAL RECEIPT &amp; GCV DAT (3)'!$A$2:$V$175,10,0),0)</f>
        <v>0</v>
      </c>
      <c r="K102" s="15">
        <f>SUMIF('WASH COAL RECEIPT &amp; GCV DAT (3)'!$A$3:$A$175,'MASTER DATA FILE WASH COAL  (4)'!A102,'WASH COAL RECEIPT &amp; GCV DAT (3)'!$K$3:$K$175)</f>
        <v>0</v>
      </c>
      <c r="L102" s="15">
        <f>SUMIF('WASH COAL RECEIPT &amp; GCV DAT (3)'!$A$3:$A$175,'MASTER DATA FILE WASH COAL  (4)'!A102,'WASH COAL RECEIPT &amp; GCV DAT (3)'!$L$3:$L$175)</f>
        <v>0</v>
      </c>
      <c r="M102" s="15">
        <f t="shared" si="9"/>
        <v>0</v>
      </c>
      <c r="N102" s="15">
        <f t="shared" si="10"/>
        <v>0</v>
      </c>
      <c r="O102" s="15">
        <f>SUMIF('WASH COAL RECEIPT &amp; GCV DAT (3)'!$A$3:$A$175,'MASTER DATA FILE WASH COAL  (4)'!A102,'WASH COAL RECEIPT &amp; GCV DAT (3)'!$O$3:$O$175)</f>
        <v>0</v>
      </c>
      <c r="P102" s="15">
        <f t="shared" si="11"/>
        <v>0</v>
      </c>
      <c r="Q102" s="15">
        <f>SUMIF('WASH COAL RECEIPT &amp; GCV DAT (3)'!$A$3:$A$175,'MASTER DATA FILE WASH COAL  (4)'!A102,'WASH COAL RECEIPT &amp; GCV DAT (3)'!$Q$3:$Q$175)</f>
        <v>0</v>
      </c>
      <c r="R102" s="16">
        <f>SUMIF('WASH COAL RECEIPT &amp; GCV DAT (3)'!$A$3:$A$175,'MASTER DATA FILE WASH COAL  (4)'!A102,'WASH COAL RECEIPT &amp; GCV DAT (3)'!$R$3:$R$175)+IF(H102=$J$234,($K$234*K102),0)+IF(H102=$J$235,($K$235*K102),0)</f>
        <v>0</v>
      </c>
      <c r="S102" s="15" t="e">
        <f t="shared" si="12"/>
        <v>#DIV/0!</v>
      </c>
      <c r="T102" s="15">
        <f>SUMIF('WASH COAL RECEIPT &amp; GCV DAT (3)'!$A$3:$A$175,'MASTER DATA FILE WASH COAL  (4)'!A102,'WASH COAL RECEIPT &amp; GCV DAT (3)'!$T$3:$T$175)</f>
        <v>0</v>
      </c>
      <c r="U102" s="15">
        <f t="shared" si="13"/>
        <v>0</v>
      </c>
      <c r="V102" s="15">
        <f>SUMIF('WASH COAL RECEIPT &amp; GCV DAT (3)'!$A$3:$A$175,'MASTER DATA FILE WASH COAL  (4)'!A102,'WASH COAL RECEIPT &amp; GCV DAT (3)'!$V$3:$V$175)</f>
        <v>0</v>
      </c>
      <c r="W102" s="15">
        <f t="shared" si="14"/>
        <v>0</v>
      </c>
      <c r="X102" t="e">
        <f t="shared" si="8"/>
        <v>#DIV/0!</v>
      </c>
    </row>
    <row r="103" spans="1:24" customFormat="1" x14ac:dyDescent="0.3">
      <c r="A103" s="12"/>
      <c r="B103" s="12">
        <f>SUMIF('WASH COAL RECEIPT &amp; GCV DAT (3)'!$A$3:$A$138,A103,'WASH COAL RECEIPT &amp; GCV DAT (3)'!$B$3:$B$138)</f>
        <v>0</v>
      </c>
      <c r="C103" s="13">
        <f>SUMIF('WASH COAL RECEIPT &amp; GCV DAT (3)'!$A$3:$A$175,A103,'WASH COAL RECEIPT &amp; GCV DAT (3)'!$C$3:$C$175)</f>
        <v>0</v>
      </c>
      <c r="D103" s="13">
        <f>IFERROR(VLOOKUP(A103,'WASH COAL RECEIPT &amp; GCV DAT (3)'!A77:V280,4,0),0)</f>
        <v>0</v>
      </c>
      <c r="E103" s="14">
        <f>IFERROR(VLOOKUP(A103,'WASH COAL RECEIPT &amp; GCV DAT (3)'!$A$2:$V$175,5,0),0)</f>
        <v>0</v>
      </c>
      <c r="F103" s="13">
        <f>SUMIF('WASH COAL RECEIPT &amp; GCV DAT (3)'!$A$3:$A$175,'MASTER DATA FILE WASH COAL  (4)'!A103,'WASH COAL RECEIPT &amp; GCV DAT (3)'!$F$3:$F$175)</f>
        <v>0</v>
      </c>
      <c r="G103" s="13">
        <f>IFERROR(VLOOKUP(A103,'WASH COAL RECEIPT &amp; GCV DAT (3)'!$A$2:$V$175,7,0),0)</f>
        <v>0</v>
      </c>
      <c r="H103" s="13">
        <f>IFERROR(VLOOKUP(A103,'WASH COAL RECEIPT &amp; GCV DAT (3)'!$A$2:$V$175,8,0),0)</f>
        <v>0</v>
      </c>
      <c r="I103" s="13">
        <f>IFERROR(VLOOKUP(A103,'WASH COAL RECEIPT &amp; GCV DAT (3)'!$A$2:$V$175,9,0),0)</f>
        <v>0</v>
      </c>
      <c r="J103" s="13">
        <f>IFERROR(VLOOKUP(A103,'WASH COAL RECEIPT &amp; GCV DAT (3)'!$A$2:$V$175,10,0),0)</f>
        <v>0</v>
      </c>
      <c r="K103" s="15">
        <f>SUMIF('WASH COAL RECEIPT &amp; GCV DAT (3)'!$A$3:$A$175,'MASTER DATA FILE WASH COAL  (4)'!A103,'WASH COAL RECEIPT &amp; GCV DAT (3)'!$K$3:$K$175)</f>
        <v>0</v>
      </c>
      <c r="L103" s="15">
        <f>SUMIF('WASH COAL RECEIPT &amp; GCV DAT (3)'!$A$3:$A$175,'MASTER DATA FILE WASH COAL  (4)'!A103,'WASH COAL RECEIPT &amp; GCV DAT (3)'!$L$3:$L$175)</f>
        <v>0</v>
      </c>
      <c r="M103" s="15">
        <f t="shared" si="9"/>
        <v>0</v>
      </c>
      <c r="N103" s="15">
        <f t="shared" si="10"/>
        <v>0</v>
      </c>
      <c r="O103" s="15">
        <f>SUMIF('WASH COAL RECEIPT &amp; GCV DAT (3)'!$A$3:$A$175,'MASTER DATA FILE WASH COAL  (4)'!A103,'WASH COAL RECEIPT &amp; GCV DAT (3)'!$O$3:$O$175)</f>
        <v>0</v>
      </c>
      <c r="P103" s="15">
        <f t="shared" si="11"/>
        <v>0</v>
      </c>
      <c r="Q103" s="15">
        <f>SUMIF('WASH COAL RECEIPT &amp; GCV DAT (3)'!$A$3:$A$175,'MASTER DATA FILE WASH COAL  (4)'!A103,'WASH COAL RECEIPT &amp; GCV DAT (3)'!$Q$3:$Q$175)</f>
        <v>0</v>
      </c>
      <c r="R103" s="16">
        <f>SUMIF('WASH COAL RECEIPT &amp; GCV DAT (3)'!$A$3:$A$175,'MASTER DATA FILE WASH COAL  (4)'!A103,'WASH COAL RECEIPT &amp; GCV DAT (3)'!$R$3:$R$175)+IF(H103=$J$234,($K$234*K103),0)+IF(H103=$J$235,($K$235*K103),0)</f>
        <v>0</v>
      </c>
      <c r="S103" s="15" t="e">
        <f t="shared" si="12"/>
        <v>#DIV/0!</v>
      </c>
      <c r="T103" s="15">
        <f>SUMIF('WASH COAL RECEIPT &amp; GCV DAT (3)'!$A$3:$A$175,'MASTER DATA FILE WASH COAL  (4)'!A103,'WASH COAL RECEIPT &amp; GCV DAT (3)'!$T$3:$T$175)</f>
        <v>0</v>
      </c>
      <c r="U103" s="15">
        <f t="shared" si="13"/>
        <v>0</v>
      </c>
      <c r="V103" s="15">
        <f>SUMIF('WASH COAL RECEIPT &amp; GCV DAT (3)'!$A$3:$A$175,'MASTER DATA FILE WASH COAL  (4)'!A103,'WASH COAL RECEIPT &amp; GCV DAT (3)'!$V$3:$V$175)</f>
        <v>0</v>
      </c>
      <c r="W103" s="15">
        <f t="shared" si="14"/>
        <v>0</v>
      </c>
      <c r="X103" t="e">
        <f t="shared" si="8"/>
        <v>#DIV/0!</v>
      </c>
    </row>
    <row r="104" spans="1:24" customFormat="1" x14ac:dyDescent="0.3">
      <c r="A104" s="12"/>
      <c r="B104" s="12">
        <f>SUMIF('WASH COAL RECEIPT &amp; GCV DAT (3)'!$A$3:$A$138,A104,'WASH COAL RECEIPT &amp; GCV DAT (3)'!$B$3:$B$138)</f>
        <v>0</v>
      </c>
      <c r="C104" s="13">
        <f>SUMIF('WASH COAL RECEIPT &amp; GCV DAT (3)'!$A$3:$A$175,A104,'WASH COAL RECEIPT &amp; GCV DAT (3)'!$C$3:$C$175)</f>
        <v>0</v>
      </c>
      <c r="D104" s="13">
        <f>IFERROR(VLOOKUP(A104,'WASH COAL RECEIPT &amp; GCV DAT (3)'!A77:V281,4,0),0)</f>
        <v>0</v>
      </c>
      <c r="E104" s="14">
        <f>IFERROR(VLOOKUP(A104,'WASH COAL RECEIPT &amp; GCV DAT (3)'!$A$2:$V$175,5,0),0)</f>
        <v>0</v>
      </c>
      <c r="F104" s="13">
        <f>SUMIF('WASH COAL RECEIPT &amp; GCV DAT (3)'!$A$3:$A$175,'MASTER DATA FILE WASH COAL  (4)'!A104,'WASH COAL RECEIPT &amp; GCV DAT (3)'!$F$3:$F$175)</f>
        <v>0</v>
      </c>
      <c r="G104" s="13">
        <f>IFERROR(VLOOKUP(A104,'WASH COAL RECEIPT &amp; GCV DAT (3)'!$A$2:$V$175,7,0),0)</f>
        <v>0</v>
      </c>
      <c r="H104" s="13">
        <f>IFERROR(VLOOKUP(A104,'WASH COAL RECEIPT &amp; GCV DAT (3)'!$A$2:$V$175,8,0),0)</f>
        <v>0</v>
      </c>
      <c r="I104" s="13">
        <f>IFERROR(VLOOKUP(A104,'WASH COAL RECEIPT &amp; GCV DAT (3)'!$A$2:$V$175,9,0),0)</f>
        <v>0</v>
      </c>
      <c r="J104" s="13">
        <f>IFERROR(VLOOKUP(A104,'WASH COAL RECEIPT &amp; GCV DAT (3)'!$A$2:$V$175,10,0),0)</f>
        <v>0</v>
      </c>
      <c r="K104" s="15">
        <f>SUMIF('WASH COAL RECEIPT &amp; GCV DAT (3)'!$A$3:$A$175,'MASTER DATA FILE WASH COAL  (4)'!A104,'WASH COAL RECEIPT &amp; GCV DAT (3)'!$K$3:$K$175)</f>
        <v>0</v>
      </c>
      <c r="L104" s="15">
        <f>SUMIF('WASH COAL RECEIPT &amp; GCV DAT (3)'!$A$3:$A$175,'MASTER DATA FILE WASH COAL  (4)'!A104,'WASH COAL RECEIPT &amp; GCV DAT (3)'!$L$3:$L$175)</f>
        <v>0</v>
      </c>
      <c r="M104" s="15">
        <f t="shared" si="9"/>
        <v>0</v>
      </c>
      <c r="N104" s="15">
        <f t="shared" si="10"/>
        <v>0</v>
      </c>
      <c r="O104" s="15">
        <f>SUMIF('WASH COAL RECEIPT &amp; GCV DAT (3)'!$A$3:$A$175,'MASTER DATA FILE WASH COAL  (4)'!A104,'WASH COAL RECEIPT &amp; GCV DAT (3)'!$O$3:$O$175)</f>
        <v>0</v>
      </c>
      <c r="P104" s="15">
        <f t="shared" si="11"/>
        <v>0</v>
      </c>
      <c r="Q104" s="15">
        <f>SUMIF('WASH COAL RECEIPT &amp; GCV DAT (3)'!$A$3:$A$175,'MASTER DATA FILE WASH COAL  (4)'!A104,'WASH COAL RECEIPT &amp; GCV DAT (3)'!$Q$3:$Q$175)</f>
        <v>0</v>
      </c>
      <c r="R104" s="16">
        <f>SUMIF('WASH COAL RECEIPT &amp; GCV DAT (3)'!$A$3:$A$175,'MASTER DATA FILE WASH COAL  (4)'!A104,'WASH COAL RECEIPT &amp; GCV DAT (3)'!$R$3:$R$175)+IF(H104=$J$234,($K$234*K104),0)+IF(H104=$J$235,($K$235*K104),0)</f>
        <v>0</v>
      </c>
      <c r="S104" s="15" t="e">
        <f t="shared" si="12"/>
        <v>#DIV/0!</v>
      </c>
      <c r="T104" s="15">
        <f>SUMIF('WASH COAL RECEIPT &amp; GCV DAT (3)'!$A$3:$A$175,'MASTER DATA FILE WASH COAL  (4)'!A104,'WASH COAL RECEIPT &amp; GCV DAT (3)'!$T$3:$T$175)</f>
        <v>0</v>
      </c>
      <c r="U104" s="15">
        <f t="shared" si="13"/>
        <v>0</v>
      </c>
      <c r="V104" s="15">
        <f>SUMIF('WASH COAL RECEIPT &amp; GCV DAT (3)'!$A$3:$A$175,'MASTER DATA FILE WASH COAL  (4)'!A104,'WASH COAL RECEIPT &amp; GCV DAT (3)'!$V$3:$V$175)</f>
        <v>0</v>
      </c>
      <c r="W104" s="15">
        <f t="shared" si="14"/>
        <v>0</v>
      </c>
      <c r="X104" t="e">
        <f t="shared" si="8"/>
        <v>#DIV/0!</v>
      </c>
    </row>
    <row r="105" spans="1:24" customFormat="1" x14ac:dyDescent="0.3">
      <c r="A105" s="12"/>
      <c r="B105" s="12">
        <f>SUMIF('WASH COAL RECEIPT &amp; GCV DAT (3)'!$A$3:$A$138,A105,'WASH COAL RECEIPT &amp; GCV DAT (3)'!$B$3:$B$138)</f>
        <v>0</v>
      </c>
      <c r="C105" s="13">
        <f>SUMIF('WASH COAL RECEIPT &amp; GCV DAT (3)'!$A$3:$A$175,A105,'WASH COAL RECEIPT &amp; GCV DAT (3)'!$C$3:$C$175)</f>
        <v>0</v>
      </c>
      <c r="D105" s="13">
        <f>IFERROR(VLOOKUP(A105,'WASH COAL RECEIPT &amp; GCV DAT (3)'!A77:V282,4,0),0)</f>
        <v>0</v>
      </c>
      <c r="E105" s="14">
        <f>IFERROR(VLOOKUP(A105,'WASH COAL RECEIPT &amp; GCV DAT (3)'!$A$2:$V$175,5,0),0)</f>
        <v>0</v>
      </c>
      <c r="F105" s="13">
        <f>SUMIF('WASH COAL RECEIPT &amp; GCV DAT (3)'!$A$3:$A$175,'MASTER DATA FILE WASH COAL  (4)'!A105,'WASH COAL RECEIPT &amp; GCV DAT (3)'!$F$3:$F$175)</f>
        <v>0</v>
      </c>
      <c r="G105" s="13">
        <f>IFERROR(VLOOKUP(A105,'WASH COAL RECEIPT &amp; GCV DAT (3)'!$A$2:$V$175,7,0),0)</f>
        <v>0</v>
      </c>
      <c r="H105" s="13">
        <f>IFERROR(VLOOKUP(A105,'WASH COAL RECEIPT &amp; GCV DAT (3)'!$A$2:$V$175,8,0),0)</f>
        <v>0</v>
      </c>
      <c r="I105" s="13">
        <f>IFERROR(VLOOKUP(A105,'WASH COAL RECEIPT &amp; GCV DAT (3)'!$A$2:$V$175,9,0),0)</f>
        <v>0</v>
      </c>
      <c r="J105" s="13">
        <f>IFERROR(VLOOKUP(A105,'WASH COAL RECEIPT &amp; GCV DAT (3)'!$A$2:$V$175,10,0),0)</f>
        <v>0</v>
      </c>
      <c r="K105" s="15">
        <f>SUMIF('WASH COAL RECEIPT &amp; GCV DAT (3)'!$A$3:$A$175,'MASTER DATA FILE WASH COAL  (4)'!A105,'WASH COAL RECEIPT &amp; GCV DAT (3)'!$K$3:$K$175)</f>
        <v>0</v>
      </c>
      <c r="L105" s="15">
        <f>SUMIF('WASH COAL RECEIPT &amp; GCV DAT (3)'!$A$3:$A$175,'MASTER DATA FILE WASH COAL  (4)'!A105,'WASH COAL RECEIPT &amp; GCV DAT (3)'!$L$3:$L$175)</f>
        <v>0</v>
      </c>
      <c r="M105" s="15">
        <f t="shared" si="9"/>
        <v>0</v>
      </c>
      <c r="N105" s="15">
        <f t="shared" si="10"/>
        <v>0</v>
      </c>
      <c r="O105" s="15">
        <f>SUMIF('WASH COAL RECEIPT &amp; GCV DAT (3)'!$A$3:$A$175,'MASTER DATA FILE WASH COAL  (4)'!A105,'WASH COAL RECEIPT &amp; GCV DAT (3)'!$O$3:$O$175)</f>
        <v>0</v>
      </c>
      <c r="P105" s="15">
        <f t="shared" si="11"/>
        <v>0</v>
      </c>
      <c r="Q105" s="15">
        <f>SUMIF('WASH COAL RECEIPT &amp; GCV DAT (3)'!$A$3:$A$175,'MASTER DATA FILE WASH COAL  (4)'!A105,'WASH COAL RECEIPT &amp; GCV DAT (3)'!$Q$3:$Q$175)</f>
        <v>0</v>
      </c>
      <c r="R105" s="16">
        <f>SUMIF('WASH COAL RECEIPT &amp; GCV DAT (3)'!$A$3:$A$175,'MASTER DATA FILE WASH COAL  (4)'!A105,'WASH COAL RECEIPT &amp; GCV DAT (3)'!$R$3:$R$175)+IF(H105=$J$234,($K$234*K105),0)+IF(H105=$J$235,($K$235*K105),0)</f>
        <v>0</v>
      </c>
      <c r="S105" s="15" t="e">
        <f t="shared" si="12"/>
        <v>#DIV/0!</v>
      </c>
      <c r="T105" s="15">
        <f>SUMIF('WASH COAL RECEIPT &amp; GCV DAT (3)'!$A$3:$A$175,'MASTER DATA FILE WASH COAL  (4)'!A105,'WASH COAL RECEIPT &amp; GCV DAT (3)'!$T$3:$T$175)</f>
        <v>0</v>
      </c>
      <c r="U105" s="15">
        <f t="shared" si="13"/>
        <v>0</v>
      </c>
      <c r="V105" s="15">
        <f>SUMIF('WASH COAL RECEIPT &amp; GCV DAT (3)'!$A$3:$A$175,'MASTER DATA FILE WASH COAL  (4)'!A105,'WASH COAL RECEIPT &amp; GCV DAT (3)'!$V$3:$V$175)</f>
        <v>0</v>
      </c>
      <c r="W105" s="15">
        <f t="shared" si="14"/>
        <v>0</v>
      </c>
      <c r="X105" t="e">
        <f t="shared" si="8"/>
        <v>#DIV/0!</v>
      </c>
    </row>
    <row r="106" spans="1:24" customFormat="1" x14ac:dyDescent="0.3">
      <c r="A106" s="12"/>
      <c r="B106" s="12">
        <f>SUMIF('WASH COAL RECEIPT &amp; GCV DAT (3)'!$A$3:$A$138,A106,'WASH COAL RECEIPT &amp; GCV DAT (3)'!$B$3:$B$138)</f>
        <v>0</v>
      </c>
      <c r="C106" s="13">
        <f>SUMIF('WASH COAL RECEIPT &amp; GCV DAT (3)'!$A$3:$A$175,A106,'WASH COAL RECEIPT &amp; GCV DAT (3)'!$C$3:$C$175)</f>
        <v>0</v>
      </c>
      <c r="D106" s="13">
        <f>IFERROR(VLOOKUP(A106,'WASH COAL RECEIPT &amp; GCV DAT (3)'!A77:V283,4,0),0)</f>
        <v>0</v>
      </c>
      <c r="E106" s="14">
        <f>IFERROR(VLOOKUP(A106,'WASH COAL RECEIPT &amp; GCV DAT (3)'!$A$2:$V$175,5,0),0)</f>
        <v>0</v>
      </c>
      <c r="F106" s="13">
        <f>SUMIF('WASH COAL RECEIPT &amp; GCV DAT (3)'!$A$3:$A$175,'MASTER DATA FILE WASH COAL  (4)'!A106,'WASH COAL RECEIPT &amp; GCV DAT (3)'!$F$3:$F$175)</f>
        <v>0</v>
      </c>
      <c r="G106" s="13">
        <f>IFERROR(VLOOKUP(A106,'WASH COAL RECEIPT &amp; GCV DAT (3)'!$A$2:$V$175,7,0),0)</f>
        <v>0</v>
      </c>
      <c r="H106" s="13">
        <f>IFERROR(VLOOKUP(A106,'WASH COAL RECEIPT &amp; GCV DAT (3)'!$A$2:$V$175,8,0),0)</f>
        <v>0</v>
      </c>
      <c r="I106" s="13">
        <f>IFERROR(VLOOKUP(A106,'WASH COAL RECEIPT &amp; GCV DAT (3)'!$A$2:$V$175,9,0),0)</f>
        <v>0</v>
      </c>
      <c r="J106" s="13">
        <f>IFERROR(VLOOKUP(A106,'WASH COAL RECEIPT &amp; GCV DAT (3)'!$A$2:$V$175,10,0),0)</f>
        <v>0</v>
      </c>
      <c r="K106" s="15">
        <f>SUMIF('WASH COAL RECEIPT &amp; GCV DAT (3)'!$A$3:$A$175,'MASTER DATA FILE WASH COAL  (4)'!A106,'WASH COAL RECEIPT &amp; GCV DAT (3)'!$K$3:$K$175)</f>
        <v>0</v>
      </c>
      <c r="L106" s="15">
        <f>SUMIF('WASH COAL RECEIPT &amp; GCV DAT (3)'!$A$3:$A$175,'MASTER DATA FILE WASH COAL  (4)'!A106,'WASH COAL RECEIPT &amp; GCV DAT (3)'!$L$3:$L$175)</f>
        <v>0</v>
      </c>
      <c r="M106" s="15">
        <f t="shared" si="9"/>
        <v>0</v>
      </c>
      <c r="N106" s="15">
        <f t="shared" si="10"/>
        <v>0</v>
      </c>
      <c r="O106" s="15">
        <f>SUMIF('WASH COAL RECEIPT &amp; GCV DAT (3)'!$A$3:$A$175,'MASTER DATA FILE WASH COAL  (4)'!A106,'WASH COAL RECEIPT &amp; GCV DAT (3)'!$O$3:$O$175)</f>
        <v>0</v>
      </c>
      <c r="P106" s="15">
        <f t="shared" si="11"/>
        <v>0</v>
      </c>
      <c r="Q106" s="15">
        <f>SUMIF('WASH COAL RECEIPT &amp; GCV DAT (3)'!$A$3:$A$175,'MASTER DATA FILE WASH COAL  (4)'!A106,'WASH COAL RECEIPT &amp; GCV DAT (3)'!$Q$3:$Q$175)</f>
        <v>0</v>
      </c>
      <c r="R106" s="16">
        <f>SUMIF('WASH COAL RECEIPT &amp; GCV DAT (3)'!$A$3:$A$175,'MASTER DATA FILE WASH COAL  (4)'!A106,'WASH COAL RECEIPT &amp; GCV DAT (3)'!$R$3:$R$175)+IF(H106=$J$234,($K$234*K106),0)+IF(H106=$J$235,($K$235*K106),0)</f>
        <v>0</v>
      </c>
      <c r="S106" s="15" t="e">
        <f t="shared" si="12"/>
        <v>#DIV/0!</v>
      </c>
      <c r="T106" s="15">
        <f>SUMIF('WASH COAL RECEIPT &amp; GCV DAT (3)'!$A$3:$A$175,'MASTER DATA FILE WASH COAL  (4)'!A106,'WASH COAL RECEIPT &amp; GCV DAT (3)'!$T$3:$T$175)</f>
        <v>0</v>
      </c>
      <c r="U106" s="15">
        <f t="shared" si="13"/>
        <v>0</v>
      </c>
      <c r="V106" s="15">
        <f>SUMIF('WASH COAL RECEIPT &amp; GCV DAT (3)'!$A$3:$A$175,'MASTER DATA FILE WASH COAL  (4)'!A106,'WASH COAL RECEIPT &amp; GCV DAT (3)'!$V$3:$V$175)</f>
        <v>0</v>
      </c>
      <c r="W106" s="15">
        <f t="shared" si="14"/>
        <v>0</v>
      </c>
      <c r="X106" t="e">
        <f t="shared" si="8"/>
        <v>#DIV/0!</v>
      </c>
    </row>
    <row r="107" spans="1:24" customFormat="1" x14ac:dyDescent="0.3">
      <c r="A107" s="12"/>
      <c r="B107" s="12">
        <f>SUMIF('WASH COAL RECEIPT &amp; GCV DAT (3)'!$A$3:$A$138,A107,'WASH COAL RECEIPT &amp; GCV DAT (3)'!$B$3:$B$138)</f>
        <v>0</v>
      </c>
      <c r="C107" s="13">
        <f>SUMIF('WASH COAL RECEIPT &amp; GCV DAT (3)'!$A$3:$A$175,A107,'WASH COAL RECEIPT &amp; GCV DAT (3)'!$C$3:$C$175)</f>
        <v>0</v>
      </c>
      <c r="D107" s="13">
        <f>IFERROR(VLOOKUP(A107,'WASH COAL RECEIPT &amp; GCV DAT (3)'!A77:V284,4,0),0)</f>
        <v>0</v>
      </c>
      <c r="E107" s="14">
        <f>IFERROR(VLOOKUP(A107,'WASH COAL RECEIPT &amp; GCV DAT (3)'!$A$2:$V$175,5,0),0)</f>
        <v>0</v>
      </c>
      <c r="F107" s="13">
        <f>SUMIF('WASH COAL RECEIPT &amp; GCV DAT (3)'!$A$3:$A$175,'MASTER DATA FILE WASH COAL  (4)'!A107,'WASH COAL RECEIPT &amp; GCV DAT (3)'!$F$3:$F$175)</f>
        <v>0</v>
      </c>
      <c r="G107" s="13">
        <f>IFERROR(VLOOKUP(A107,'WASH COAL RECEIPT &amp; GCV DAT (3)'!$A$2:$V$175,7,0),0)</f>
        <v>0</v>
      </c>
      <c r="H107" s="13">
        <f>IFERROR(VLOOKUP(A107,'WASH COAL RECEIPT &amp; GCV DAT (3)'!$A$2:$V$175,8,0),0)</f>
        <v>0</v>
      </c>
      <c r="I107" s="13">
        <f>IFERROR(VLOOKUP(A107,'WASH COAL RECEIPT &amp; GCV DAT (3)'!$A$2:$V$175,9,0),0)</f>
        <v>0</v>
      </c>
      <c r="J107" s="13">
        <f>IFERROR(VLOOKUP(A107,'WASH COAL RECEIPT &amp; GCV DAT (3)'!$A$2:$V$175,10,0),0)</f>
        <v>0</v>
      </c>
      <c r="K107" s="15">
        <f>SUMIF('WASH COAL RECEIPT &amp; GCV DAT (3)'!$A$3:$A$175,'MASTER DATA FILE WASH COAL  (4)'!A107,'WASH COAL RECEIPT &amp; GCV DAT (3)'!$K$3:$K$175)</f>
        <v>0</v>
      </c>
      <c r="L107" s="15">
        <f>SUMIF('WASH COAL RECEIPT &amp; GCV DAT (3)'!$A$3:$A$175,'MASTER DATA FILE WASH COAL  (4)'!A107,'WASH COAL RECEIPT &amp; GCV DAT (3)'!$L$3:$L$175)</f>
        <v>0</v>
      </c>
      <c r="M107" s="15">
        <f t="shared" si="9"/>
        <v>0</v>
      </c>
      <c r="N107" s="15">
        <f t="shared" si="10"/>
        <v>0</v>
      </c>
      <c r="O107" s="15">
        <f>SUMIF('WASH COAL RECEIPT &amp; GCV DAT (3)'!$A$3:$A$175,'MASTER DATA FILE WASH COAL  (4)'!A107,'WASH COAL RECEIPT &amp; GCV DAT (3)'!$O$3:$O$175)</f>
        <v>0</v>
      </c>
      <c r="P107" s="15">
        <f t="shared" si="11"/>
        <v>0</v>
      </c>
      <c r="Q107" s="15">
        <f>SUMIF('WASH COAL RECEIPT &amp; GCV DAT (3)'!$A$3:$A$175,'MASTER DATA FILE WASH COAL  (4)'!A107,'WASH COAL RECEIPT &amp; GCV DAT (3)'!$Q$3:$Q$175)</f>
        <v>0</v>
      </c>
      <c r="R107" s="16">
        <f>SUMIF('WASH COAL RECEIPT &amp; GCV DAT (3)'!$A$3:$A$175,'MASTER DATA FILE WASH COAL  (4)'!A107,'WASH COAL RECEIPT &amp; GCV DAT (3)'!$R$3:$R$175)+IF(H107=$J$234,($K$234*K107),0)+IF(H107=$J$235,($K$235*K107),0)</f>
        <v>0</v>
      </c>
      <c r="S107" s="15" t="e">
        <f t="shared" si="12"/>
        <v>#DIV/0!</v>
      </c>
      <c r="T107" s="15">
        <f>SUMIF('WASH COAL RECEIPT &amp; GCV DAT (3)'!$A$3:$A$175,'MASTER DATA FILE WASH COAL  (4)'!A107,'WASH COAL RECEIPT &amp; GCV DAT (3)'!$T$3:$T$175)</f>
        <v>0</v>
      </c>
      <c r="U107" s="15">
        <f t="shared" si="13"/>
        <v>0</v>
      </c>
      <c r="V107" s="15">
        <f>SUMIF('WASH COAL RECEIPT &amp; GCV DAT (3)'!$A$3:$A$175,'MASTER DATA FILE WASH COAL  (4)'!A107,'WASH COAL RECEIPT &amp; GCV DAT (3)'!$V$3:$V$175)</f>
        <v>0</v>
      </c>
      <c r="W107" s="15">
        <f t="shared" si="14"/>
        <v>0</v>
      </c>
      <c r="X107" t="e">
        <f t="shared" si="8"/>
        <v>#DIV/0!</v>
      </c>
    </row>
    <row r="108" spans="1:24" customFormat="1" x14ac:dyDescent="0.3">
      <c r="A108" s="12"/>
      <c r="B108" s="12">
        <f>SUMIF('WASH COAL RECEIPT &amp; GCV DAT (3)'!$A$3:$A$138,A108,'WASH COAL RECEIPT &amp; GCV DAT (3)'!$B$3:$B$138)</f>
        <v>0</v>
      </c>
      <c r="C108" s="13">
        <f>SUMIF('WASH COAL RECEIPT &amp; GCV DAT (3)'!$A$3:$A$175,A108,'WASH COAL RECEIPT &amp; GCV DAT (3)'!$C$3:$C$175)</f>
        <v>0</v>
      </c>
      <c r="D108" s="13">
        <f>IFERROR(VLOOKUP(A108,'WASH COAL RECEIPT &amp; GCV DAT (3)'!A77:V285,4,0),0)</f>
        <v>0</v>
      </c>
      <c r="E108" s="14">
        <f>IFERROR(VLOOKUP(A108,'WASH COAL RECEIPT &amp; GCV DAT (3)'!$A$2:$V$175,5,0),0)</f>
        <v>0</v>
      </c>
      <c r="F108" s="13">
        <f>SUMIF('WASH COAL RECEIPT &amp; GCV DAT (3)'!$A$3:$A$175,'MASTER DATA FILE WASH COAL  (4)'!A108,'WASH COAL RECEIPT &amp; GCV DAT (3)'!$F$3:$F$175)</f>
        <v>0</v>
      </c>
      <c r="G108" s="13">
        <f>IFERROR(VLOOKUP(A108,'WASH COAL RECEIPT &amp; GCV DAT (3)'!$A$2:$V$175,7,0),0)</f>
        <v>0</v>
      </c>
      <c r="H108" s="13">
        <f>IFERROR(VLOOKUP(A108,'WASH COAL RECEIPT &amp; GCV DAT (3)'!$A$2:$V$175,8,0),0)</f>
        <v>0</v>
      </c>
      <c r="I108" s="13">
        <f>IFERROR(VLOOKUP(A108,'WASH COAL RECEIPT &amp; GCV DAT (3)'!$A$2:$V$175,9,0),0)</f>
        <v>0</v>
      </c>
      <c r="J108" s="13">
        <f>IFERROR(VLOOKUP(A108,'WASH COAL RECEIPT &amp; GCV DAT (3)'!$A$2:$V$175,10,0),0)</f>
        <v>0</v>
      </c>
      <c r="K108" s="15">
        <f>SUMIF('WASH COAL RECEIPT &amp; GCV DAT (3)'!$A$3:$A$175,'MASTER DATA FILE WASH COAL  (4)'!A108,'WASH COAL RECEIPT &amp; GCV DAT (3)'!$K$3:$K$175)</f>
        <v>0</v>
      </c>
      <c r="L108" s="15">
        <f>SUMIF('WASH COAL RECEIPT &amp; GCV DAT (3)'!$A$3:$A$175,'MASTER DATA FILE WASH COAL  (4)'!A108,'WASH COAL RECEIPT &amp; GCV DAT (3)'!$L$3:$L$175)</f>
        <v>0</v>
      </c>
      <c r="M108" s="15">
        <f t="shared" si="9"/>
        <v>0</v>
      </c>
      <c r="N108" s="15">
        <f t="shared" si="10"/>
        <v>0</v>
      </c>
      <c r="O108" s="15">
        <f>SUMIF('WASH COAL RECEIPT &amp; GCV DAT (3)'!$A$3:$A$175,'MASTER DATA FILE WASH COAL  (4)'!A108,'WASH COAL RECEIPT &amp; GCV DAT (3)'!$O$3:$O$175)</f>
        <v>0</v>
      </c>
      <c r="P108" s="15">
        <f t="shared" si="11"/>
        <v>0</v>
      </c>
      <c r="Q108" s="15">
        <f>SUMIF('WASH COAL RECEIPT &amp; GCV DAT (3)'!$A$3:$A$175,'MASTER DATA FILE WASH COAL  (4)'!A108,'WASH COAL RECEIPT &amp; GCV DAT (3)'!$Q$3:$Q$175)</f>
        <v>0</v>
      </c>
      <c r="R108" s="16">
        <f>SUMIF('WASH COAL RECEIPT &amp; GCV DAT (3)'!$A$3:$A$175,'MASTER DATA FILE WASH COAL  (4)'!A108,'WASH COAL RECEIPT &amp; GCV DAT (3)'!$R$3:$R$175)+IF(H108=$J$234,($K$234*K108),0)+IF(H108=$J$235,($K$235*K108),0)</f>
        <v>0</v>
      </c>
      <c r="S108" s="15" t="e">
        <f t="shared" si="12"/>
        <v>#DIV/0!</v>
      </c>
      <c r="T108" s="15">
        <f>SUMIF('WASH COAL RECEIPT &amp; GCV DAT (3)'!$A$3:$A$175,'MASTER DATA FILE WASH COAL  (4)'!A108,'WASH COAL RECEIPT &amp; GCV DAT (3)'!$T$3:$T$175)</f>
        <v>0</v>
      </c>
      <c r="U108" s="15">
        <f t="shared" si="13"/>
        <v>0</v>
      </c>
      <c r="V108" s="15">
        <f>SUMIF('WASH COAL RECEIPT &amp; GCV DAT (3)'!$A$3:$A$175,'MASTER DATA FILE WASH COAL  (4)'!A108,'WASH COAL RECEIPT &amp; GCV DAT (3)'!$V$3:$V$175)</f>
        <v>0</v>
      </c>
      <c r="W108" s="15">
        <f t="shared" si="14"/>
        <v>0</v>
      </c>
      <c r="X108" t="e">
        <f t="shared" si="8"/>
        <v>#DIV/0!</v>
      </c>
    </row>
    <row r="109" spans="1:24" customFormat="1" x14ac:dyDescent="0.3">
      <c r="A109" s="12"/>
      <c r="B109" s="12">
        <f>SUMIF('WASH COAL RECEIPT &amp; GCV DAT (3)'!$A$3:$A$138,A109,'WASH COAL RECEIPT &amp; GCV DAT (3)'!$B$3:$B$138)</f>
        <v>0</v>
      </c>
      <c r="C109" s="13">
        <f>SUMIF('WASH COAL RECEIPT &amp; GCV DAT (3)'!$A$3:$A$175,A109,'WASH COAL RECEIPT &amp; GCV DAT (3)'!$C$3:$C$175)</f>
        <v>0</v>
      </c>
      <c r="D109" s="13">
        <f>IFERROR(VLOOKUP(A109,'WASH COAL RECEIPT &amp; GCV DAT (3)'!A77:V286,4,0),0)</f>
        <v>0</v>
      </c>
      <c r="E109" s="14">
        <f>IFERROR(VLOOKUP(A109,'WASH COAL RECEIPT &amp; GCV DAT (3)'!$A$2:$V$175,5,0),0)</f>
        <v>0</v>
      </c>
      <c r="F109" s="13">
        <f>SUMIF('WASH COAL RECEIPT &amp; GCV DAT (3)'!$A$3:$A$175,'MASTER DATA FILE WASH COAL  (4)'!A109,'WASH COAL RECEIPT &amp; GCV DAT (3)'!$F$3:$F$175)</f>
        <v>0</v>
      </c>
      <c r="G109" s="13">
        <f>IFERROR(VLOOKUP(A109,'WASH COAL RECEIPT &amp; GCV DAT (3)'!$A$2:$V$175,7,0),0)</f>
        <v>0</v>
      </c>
      <c r="H109" s="13">
        <f>IFERROR(VLOOKUP(A109,'WASH COAL RECEIPT &amp; GCV DAT (3)'!$A$2:$V$175,8,0),0)</f>
        <v>0</v>
      </c>
      <c r="I109" s="13">
        <f>IFERROR(VLOOKUP(A109,'WASH COAL RECEIPT &amp; GCV DAT (3)'!$A$2:$V$175,9,0),0)</f>
        <v>0</v>
      </c>
      <c r="J109" s="13">
        <f>IFERROR(VLOOKUP(A109,'WASH COAL RECEIPT &amp; GCV DAT (3)'!$A$2:$V$175,10,0),0)</f>
        <v>0</v>
      </c>
      <c r="K109" s="15">
        <f>SUMIF('WASH COAL RECEIPT &amp; GCV DAT (3)'!$A$3:$A$175,'MASTER DATA FILE WASH COAL  (4)'!A109,'WASH COAL RECEIPT &amp; GCV DAT (3)'!$K$3:$K$175)</f>
        <v>0</v>
      </c>
      <c r="L109" s="15">
        <f>SUMIF('WASH COAL RECEIPT &amp; GCV DAT (3)'!$A$3:$A$175,'MASTER DATA FILE WASH COAL  (4)'!A109,'WASH COAL RECEIPT &amp; GCV DAT (3)'!$L$3:$L$175)</f>
        <v>0</v>
      </c>
      <c r="M109" s="15">
        <f t="shared" si="9"/>
        <v>0</v>
      </c>
      <c r="N109" s="15">
        <f t="shared" si="10"/>
        <v>0</v>
      </c>
      <c r="O109" s="15">
        <f>SUMIF('WASH COAL RECEIPT &amp; GCV DAT (3)'!$A$3:$A$175,'MASTER DATA FILE WASH COAL  (4)'!A109,'WASH COAL RECEIPT &amp; GCV DAT (3)'!$O$3:$O$175)</f>
        <v>0</v>
      </c>
      <c r="P109" s="15">
        <f t="shared" si="11"/>
        <v>0</v>
      </c>
      <c r="Q109" s="15">
        <f>SUMIF('WASH COAL RECEIPT &amp; GCV DAT (3)'!$A$3:$A$175,'MASTER DATA FILE WASH COAL  (4)'!A109,'WASH COAL RECEIPT &amp; GCV DAT (3)'!$Q$3:$Q$175)</f>
        <v>0</v>
      </c>
      <c r="R109" s="16">
        <f>SUMIF('WASH COAL RECEIPT &amp; GCV DAT (3)'!$A$3:$A$175,'MASTER DATA FILE WASH COAL  (4)'!A109,'WASH COAL RECEIPT &amp; GCV DAT (3)'!$R$3:$R$175)+IF(H109=$J$234,($K$234*K109),0)+IF(H109=$J$235,($K$235*K109),0)</f>
        <v>0</v>
      </c>
      <c r="S109" s="15" t="e">
        <f t="shared" si="12"/>
        <v>#DIV/0!</v>
      </c>
      <c r="T109" s="15">
        <f>SUMIF('WASH COAL RECEIPT &amp; GCV DAT (3)'!$A$3:$A$175,'MASTER DATA FILE WASH COAL  (4)'!A109,'WASH COAL RECEIPT &amp; GCV DAT (3)'!$T$3:$T$175)</f>
        <v>0</v>
      </c>
      <c r="U109" s="15">
        <f t="shared" si="13"/>
        <v>0</v>
      </c>
      <c r="V109" s="15">
        <f>SUMIF('WASH COAL RECEIPT &amp; GCV DAT (3)'!$A$3:$A$175,'MASTER DATA FILE WASH COAL  (4)'!A109,'WASH COAL RECEIPT &amp; GCV DAT (3)'!$V$3:$V$175)</f>
        <v>0</v>
      </c>
      <c r="W109" s="15">
        <f t="shared" si="14"/>
        <v>0</v>
      </c>
      <c r="X109" t="e">
        <f t="shared" si="8"/>
        <v>#DIV/0!</v>
      </c>
    </row>
    <row r="110" spans="1:24" customFormat="1" x14ac:dyDescent="0.3">
      <c r="A110" s="12"/>
      <c r="B110" s="12">
        <f>SUMIF('WASH COAL RECEIPT &amp; GCV DAT (3)'!$A$3:$A$138,A110,'WASH COAL RECEIPT &amp; GCV DAT (3)'!$B$3:$B$138)</f>
        <v>0</v>
      </c>
      <c r="C110" s="13">
        <f>SUMIF('WASH COAL RECEIPT &amp; GCV DAT (3)'!$A$3:$A$175,A110,'WASH COAL RECEIPT &amp; GCV DAT (3)'!$C$3:$C$175)</f>
        <v>0</v>
      </c>
      <c r="D110" s="13">
        <f>IFERROR(VLOOKUP(A110,'WASH COAL RECEIPT &amp; GCV DAT (3)'!A77:V287,4,0),0)</f>
        <v>0</v>
      </c>
      <c r="E110" s="14">
        <f>IFERROR(VLOOKUP(A110,'WASH COAL RECEIPT &amp; GCV DAT (3)'!$A$2:$V$175,5,0),0)</f>
        <v>0</v>
      </c>
      <c r="F110" s="13">
        <f>SUMIF('WASH COAL RECEIPT &amp; GCV DAT (3)'!$A$3:$A$175,'MASTER DATA FILE WASH COAL  (4)'!A110,'WASH COAL RECEIPT &amp; GCV DAT (3)'!$F$3:$F$175)</f>
        <v>0</v>
      </c>
      <c r="G110" s="13">
        <f>IFERROR(VLOOKUP(A110,'WASH COAL RECEIPT &amp; GCV DAT (3)'!$A$2:$V$175,7,0),0)</f>
        <v>0</v>
      </c>
      <c r="H110" s="13">
        <f>IFERROR(VLOOKUP(A110,'WASH COAL RECEIPT &amp; GCV DAT (3)'!$A$2:$V$175,8,0),0)</f>
        <v>0</v>
      </c>
      <c r="I110" s="13">
        <f>IFERROR(VLOOKUP(A110,'WASH COAL RECEIPT &amp; GCV DAT (3)'!$A$2:$V$175,9,0),0)</f>
        <v>0</v>
      </c>
      <c r="J110" s="13">
        <f>IFERROR(VLOOKUP(A110,'WASH COAL RECEIPT &amp; GCV DAT (3)'!$A$2:$V$175,10,0),0)</f>
        <v>0</v>
      </c>
      <c r="K110" s="15">
        <f>SUMIF('WASH COAL RECEIPT &amp; GCV DAT (3)'!$A$3:$A$175,'MASTER DATA FILE WASH COAL  (4)'!A110,'WASH COAL RECEIPT &amp; GCV DAT (3)'!$K$3:$K$175)</f>
        <v>0</v>
      </c>
      <c r="L110" s="15">
        <f>SUMIF('WASH COAL RECEIPT &amp; GCV DAT (3)'!$A$3:$A$175,'MASTER DATA FILE WASH COAL  (4)'!A110,'WASH COAL RECEIPT &amp; GCV DAT (3)'!$L$3:$L$175)</f>
        <v>0</v>
      </c>
      <c r="M110" s="15">
        <f t="shared" si="9"/>
        <v>0</v>
      </c>
      <c r="N110" s="15">
        <f t="shared" si="10"/>
        <v>0</v>
      </c>
      <c r="O110" s="15">
        <f>SUMIF('WASH COAL RECEIPT &amp; GCV DAT (3)'!$A$3:$A$175,'MASTER DATA FILE WASH COAL  (4)'!A110,'WASH COAL RECEIPT &amp; GCV DAT (3)'!$O$3:$O$175)</f>
        <v>0</v>
      </c>
      <c r="P110" s="15">
        <f t="shared" si="11"/>
        <v>0</v>
      </c>
      <c r="Q110" s="15">
        <f>SUMIF('WASH COAL RECEIPT &amp; GCV DAT (3)'!$A$3:$A$175,'MASTER DATA FILE WASH COAL  (4)'!A110,'WASH COAL RECEIPT &amp; GCV DAT (3)'!$Q$3:$Q$175)</f>
        <v>0</v>
      </c>
      <c r="R110" s="16">
        <f>SUMIF('WASH COAL RECEIPT &amp; GCV DAT (3)'!$A$3:$A$175,'MASTER DATA FILE WASH COAL  (4)'!A110,'WASH COAL RECEIPT &amp; GCV DAT (3)'!$R$3:$R$175)+IF(H110=$J$234,($K$234*K110),0)+IF(H110=$J$235,($K$235*K110),0)</f>
        <v>0</v>
      </c>
      <c r="S110" s="15" t="e">
        <f t="shared" si="12"/>
        <v>#DIV/0!</v>
      </c>
      <c r="T110" s="15">
        <f>SUMIF('WASH COAL RECEIPT &amp; GCV DAT (3)'!$A$3:$A$175,'MASTER DATA FILE WASH COAL  (4)'!A110,'WASH COAL RECEIPT &amp; GCV DAT (3)'!$T$3:$T$175)</f>
        <v>0</v>
      </c>
      <c r="U110" s="15">
        <f t="shared" si="13"/>
        <v>0</v>
      </c>
      <c r="V110" s="15">
        <f>SUMIF('WASH COAL RECEIPT &amp; GCV DAT (3)'!$A$3:$A$175,'MASTER DATA FILE WASH COAL  (4)'!A110,'WASH COAL RECEIPT &amp; GCV DAT (3)'!$V$3:$V$175)</f>
        <v>0</v>
      </c>
      <c r="W110" s="15">
        <f t="shared" si="14"/>
        <v>0</v>
      </c>
      <c r="X110" t="e">
        <f t="shared" si="8"/>
        <v>#DIV/0!</v>
      </c>
    </row>
    <row r="111" spans="1:24" customFormat="1" x14ac:dyDescent="0.3">
      <c r="A111" s="12"/>
      <c r="B111" s="12">
        <f>SUMIF('WASH COAL RECEIPT &amp; GCV DAT (3)'!$A$3:$A$138,A111,'WASH COAL RECEIPT &amp; GCV DAT (3)'!$B$3:$B$138)</f>
        <v>0</v>
      </c>
      <c r="C111" s="13">
        <f>SUMIF('WASH COAL RECEIPT &amp; GCV DAT (3)'!$A$3:$A$175,A111,'WASH COAL RECEIPT &amp; GCV DAT (3)'!$C$3:$C$175)</f>
        <v>0</v>
      </c>
      <c r="D111" s="13">
        <f>IFERROR(VLOOKUP(A111,'WASH COAL RECEIPT &amp; GCV DAT (3)'!A77:V288,4,0),0)</f>
        <v>0</v>
      </c>
      <c r="E111" s="14">
        <f>IFERROR(VLOOKUP(A111,'WASH COAL RECEIPT &amp; GCV DAT (3)'!$A$2:$V$175,5,0),0)</f>
        <v>0</v>
      </c>
      <c r="F111" s="13">
        <f>SUMIF('WASH COAL RECEIPT &amp; GCV DAT (3)'!$A$3:$A$175,'MASTER DATA FILE WASH COAL  (4)'!A111,'WASH COAL RECEIPT &amp; GCV DAT (3)'!$F$3:$F$175)</f>
        <v>0</v>
      </c>
      <c r="G111" s="13">
        <f>IFERROR(VLOOKUP(A111,'WASH COAL RECEIPT &amp; GCV DAT (3)'!$A$2:$V$175,7,0),0)</f>
        <v>0</v>
      </c>
      <c r="H111" s="13">
        <f>IFERROR(VLOOKUP(A111,'WASH COAL RECEIPT &amp; GCV DAT (3)'!$A$2:$V$175,8,0),0)</f>
        <v>0</v>
      </c>
      <c r="I111" s="13">
        <f>IFERROR(VLOOKUP(A111,'WASH COAL RECEIPT &amp; GCV DAT (3)'!$A$2:$V$175,9,0),0)</f>
        <v>0</v>
      </c>
      <c r="J111" s="13">
        <f>IFERROR(VLOOKUP(A111,'WASH COAL RECEIPT &amp; GCV DAT (3)'!$A$2:$V$175,10,0),0)</f>
        <v>0</v>
      </c>
      <c r="K111" s="15">
        <f>SUMIF('WASH COAL RECEIPT &amp; GCV DAT (3)'!$A$3:$A$175,'MASTER DATA FILE WASH COAL  (4)'!A111,'WASH COAL RECEIPT &amp; GCV DAT (3)'!$K$3:$K$175)</f>
        <v>0</v>
      </c>
      <c r="L111" s="15">
        <f>SUMIF('WASH COAL RECEIPT &amp; GCV DAT (3)'!$A$3:$A$175,'MASTER DATA FILE WASH COAL  (4)'!A111,'WASH COAL RECEIPT &amp; GCV DAT (3)'!$L$3:$L$175)</f>
        <v>0</v>
      </c>
      <c r="M111" s="15">
        <f t="shared" si="9"/>
        <v>0</v>
      </c>
      <c r="N111" s="15">
        <f t="shared" si="10"/>
        <v>0</v>
      </c>
      <c r="O111" s="15">
        <f>SUMIF('WASH COAL RECEIPT &amp; GCV DAT (3)'!$A$3:$A$175,'MASTER DATA FILE WASH COAL  (4)'!A111,'WASH COAL RECEIPT &amp; GCV DAT (3)'!$O$3:$O$175)</f>
        <v>0</v>
      </c>
      <c r="P111" s="15">
        <f t="shared" si="11"/>
        <v>0</v>
      </c>
      <c r="Q111" s="15">
        <f>SUMIF('WASH COAL RECEIPT &amp; GCV DAT (3)'!$A$3:$A$175,'MASTER DATA FILE WASH COAL  (4)'!A111,'WASH COAL RECEIPT &amp; GCV DAT (3)'!$Q$3:$Q$175)</f>
        <v>0</v>
      </c>
      <c r="R111" s="16">
        <f>SUMIF('WASH COAL RECEIPT &amp; GCV DAT (3)'!$A$3:$A$175,'MASTER DATA FILE WASH COAL  (4)'!A111,'WASH COAL RECEIPT &amp; GCV DAT (3)'!$R$3:$R$175)+IF(H111=$J$234,($K$234*K111),0)+IF(H111=$J$235,($K$235*K111),0)</f>
        <v>0</v>
      </c>
      <c r="S111" s="15" t="e">
        <f t="shared" si="12"/>
        <v>#DIV/0!</v>
      </c>
      <c r="T111" s="15">
        <f>SUMIF('WASH COAL RECEIPT &amp; GCV DAT (3)'!$A$3:$A$175,'MASTER DATA FILE WASH COAL  (4)'!A111,'WASH COAL RECEIPT &amp; GCV DAT (3)'!$T$3:$T$175)</f>
        <v>0</v>
      </c>
      <c r="U111" s="15">
        <f t="shared" si="13"/>
        <v>0</v>
      </c>
      <c r="V111" s="15">
        <f>SUMIF('WASH COAL RECEIPT &amp; GCV DAT (3)'!$A$3:$A$175,'MASTER DATA FILE WASH COAL  (4)'!A111,'WASH COAL RECEIPT &amp; GCV DAT (3)'!$V$3:$V$175)</f>
        <v>0</v>
      </c>
      <c r="W111" s="15">
        <f t="shared" si="14"/>
        <v>0</v>
      </c>
      <c r="X111" t="e">
        <f t="shared" si="8"/>
        <v>#DIV/0!</v>
      </c>
    </row>
    <row r="112" spans="1:24" customFormat="1" x14ac:dyDescent="0.3">
      <c r="A112" s="12"/>
      <c r="B112" s="12">
        <f>SUMIF('WASH COAL RECEIPT &amp; GCV DAT (3)'!$A$3:$A$138,A112,'WASH COAL RECEIPT &amp; GCV DAT (3)'!$B$3:$B$138)</f>
        <v>0</v>
      </c>
      <c r="C112" s="13">
        <f>SUMIF('WASH COAL RECEIPT &amp; GCV DAT (3)'!$A$3:$A$175,A112,'WASH COAL RECEIPT &amp; GCV DAT (3)'!$C$3:$C$175)</f>
        <v>0</v>
      </c>
      <c r="D112" s="13">
        <f>IFERROR(VLOOKUP(A112,'WASH COAL RECEIPT &amp; GCV DAT (3)'!A77:V289,4,0),0)</f>
        <v>0</v>
      </c>
      <c r="E112" s="14">
        <f>IFERROR(VLOOKUP(A112,'WASH COAL RECEIPT &amp; GCV DAT (3)'!$A$2:$V$175,5,0),0)</f>
        <v>0</v>
      </c>
      <c r="F112" s="13">
        <f>SUMIF('WASH COAL RECEIPT &amp; GCV DAT (3)'!$A$3:$A$175,'MASTER DATA FILE WASH COAL  (4)'!A112,'WASH COAL RECEIPT &amp; GCV DAT (3)'!$F$3:$F$175)</f>
        <v>0</v>
      </c>
      <c r="G112" s="13">
        <f>IFERROR(VLOOKUP(A112,'WASH COAL RECEIPT &amp; GCV DAT (3)'!$A$2:$V$175,7,0),0)</f>
        <v>0</v>
      </c>
      <c r="H112" s="13">
        <f>IFERROR(VLOOKUP(A112,'WASH COAL RECEIPT &amp; GCV DAT (3)'!$A$2:$V$175,8,0),0)</f>
        <v>0</v>
      </c>
      <c r="I112" s="13">
        <f>IFERROR(VLOOKUP(A112,'WASH COAL RECEIPT &amp; GCV DAT (3)'!$A$2:$V$175,9,0),0)</f>
        <v>0</v>
      </c>
      <c r="J112" s="13">
        <f>IFERROR(VLOOKUP(A112,'WASH COAL RECEIPT &amp; GCV DAT (3)'!$A$2:$V$175,10,0),0)</f>
        <v>0</v>
      </c>
      <c r="K112" s="15">
        <f>SUMIF('WASH COAL RECEIPT &amp; GCV DAT (3)'!$A$3:$A$175,'MASTER DATA FILE WASH COAL  (4)'!A112,'WASH COAL RECEIPT &amp; GCV DAT (3)'!$K$3:$K$175)</f>
        <v>0</v>
      </c>
      <c r="L112" s="15">
        <f>SUMIF('WASH COAL RECEIPT &amp; GCV DAT (3)'!$A$3:$A$175,'MASTER DATA FILE WASH COAL  (4)'!A112,'WASH COAL RECEIPT &amp; GCV DAT (3)'!$L$3:$L$175)</f>
        <v>0</v>
      </c>
      <c r="M112" s="15">
        <f t="shared" si="9"/>
        <v>0</v>
      </c>
      <c r="N112" s="15">
        <f t="shared" si="10"/>
        <v>0</v>
      </c>
      <c r="O112" s="15">
        <f>SUMIF('WASH COAL RECEIPT &amp; GCV DAT (3)'!$A$3:$A$175,'MASTER DATA FILE WASH COAL  (4)'!A112,'WASH COAL RECEIPT &amp; GCV DAT (3)'!$O$3:$O$175)</f>
        <v>0</v>
      </c>
      <c r="P112" s="15">
        <f t="shared" si="11"/>
        <v>0</v>
      </c>
      <c r="Q112" s="15">
        <f>SUMIF('WASH COAL RECEIPT &amp; GCV DAT (3)'!$A$3:$A$175,'MASTER DATA FILE WASH COAL  (4)'!A112,'WASH COAL RECEIPT &amp; GCV DAT (3)'!$Q$3:$Q$175)</f>
        <v>0</v>
      </c>
      <c r="R112" s="16">
        <f>SUMIF('WASH COAL RECEIPT &amp; GCV DAT (3)'!$A$3:$A$175,'MASTER DATA FILE WASH COAL  (4)'!A112,'WASH COAL RECEIPT &amp; GCV DAT (3)'!$R$3:$R$175)+IF(H112=$J$234,($K$234*K112),0)+IF(H112=$J$235,($K$235*K112),0)</f>
        <v>0</v>
      </c>
      <c r="S112" s="15" t="e">
        <f t="shared" si="12"/>
        <v>#DIV/0!</v>
      </c>
      <c r="T112" s="15">
        <f>SUMIF('WASH COAL RECEIPT &amp; GCV DAT (3)'!$A$3:$A$175,'MASTER DATA FILE WASH COAL  (4)'!A112,'WASH COAL RECEIPT &amp; GCV DAT (3)'!$T$3:$T$175)</f>
        <v>0</v>
      </c>
      <c r="U112" s="15">
        <f t="shared" si="13"/>
        <v>0</v>
      </c>
      <c r="V112" s="15">
        <f>SUMIF('WASH COAL RECEIPT &amp; GCV DAT (3)'!$A$3:$A$175,'MASTER DATA FILE WASH COAL  (4)'!A112,'WASH COAL RECEIPT &amp; GCV DAT (3)'!$V$3:$V$175)</f>
        <v>0</v>
      </c>
      <c r="W112" s="15">
        <f t="shared" si="14"/>
        <v>0</v>
      </c>
      <c r="X112" t="e">
        <f t="shared" si="8"/>
        <v>#DIV/0!</v>
      </c>
    </row>
    <row r="113" spans="1:24" customFormat="1" x14ac:dyDescent="0.3">
      <c r="A113" s="12"/>
      <c r="B113" s="12">
        <f>SUMIF('WASH COAL RECEIPT &amp; GCV DAT (3)'!$A$3:$A$138,A113,'WASH COAL RECEIPT &amp; GCV DAT (3)'!$B$3:$B$138)</f>
        <v>0</v>
      </c>
      <c r="C113" s="13">
        <f>SUMIF('WASH COAL RECEIPT &amp; GCV DAT (3)'!$A$3:$A$175,A113,'WASH COAL RECEIPT &amp; GCV DAT (3)'!$C$3:$C$175)</f>
        <v>0</v>
      </c>
      <c r="D113" s="13">
        <f>IFERROR(VLOOKUP(A113,'WASH COAL RECEIPT &amp; GCV DAT (3)'!A83:V290,4,0),0)</f>
        <v>0</v>
      </c>
      <c r="E113" s="14">
        <f>IFERROR(VLOOKUP(A113,'WASH COAL RECEIPT &amp; GCV DAT (3)'!$A$2:$V$175,5,0),0)</f>
        <v>0</v>
      </c>
      <c r="F113" s="13">
        <f>SUMIF('WASH COAL RECEIPT &amp; GCV DAT (3)'!$A$3:$A$175,'MASTER DATA FILE WASH COAL  (4)'!A113,'WASH COAL RECEIPT &amp; GCV DAT (3)'!$F$3:$F$175)</f>
        <v>0</v>
      </c>
      <c r="G113" s="13">
        <f>IFERROR(VLOOKUP(A113,'WASH COAL RECEIPT &amp; GCV DAT (3)'!$A$2:$V$175,7,0),0)</f>
        <v>0</v>
      </c>
      <c r="H113" s="13">
        <f>IFERROR(VLOOKUP(A113,'WASH COAL RECEIPT &amp; GCV DAT (3)'!$A$2:$V$175,8,0),0)</f>
        <v>0</v>
      </c>
      <c r="I113" s="13">
        <f>IFERROR(VLOOKUP(A113,'WASH COAL RECEIPT &amp; GCV DAT (3)'!$A$2:$V$175,9,0),0)</f>
        <v>0</v>
      </c>
      <c r="J113" s="13">
        <f>IFERROR(VLOOKUP(A113,'WASH COAL RECEIPT &amp; GCV DAT (3)'!$A$2:$V$175,10,0),0)</f>
        <v>0</v>
      </c>
      <c r="K113" s="15">
        <f>SUMIF('WASH COAL RECEIPT &amp; GCV DAT (3)'!$A$3:$A$175,'MASTER DATA FILE WASH COAL  (4)'!A113,'WASH COAL RECEIPT &amp; GCV DAT (3)'!$K$3:$K$175)</f>
        <v>0</v>
      </c>
      <c r="L113" s="15">
        <f>SUMIF('WASH COAL RECEIPT &amp; GCV DAT (3)'!$A$3:$A$175,'MASTER DATA FILE WASH COAL  (4)'!A113,'WASH COAL RECEIPT &amp; GCV DAT (3)'!$L$3:$L$175)</f>
        <v>0</v>
      </c>
      <c r="M113" s="15">
        <f t="shared" si="9"/>
        <v>0</v>
      </c>
      <c r="N113" s="15">
        <f t="shared" si="10"/>
        <v>0</v>
      </c>
      <c r="O113" s="15">
        <f>SUMIF('WASH COAL RECEIPT &amp; GCV DAT (3)'!$A$3:$A$175,'MASTER DATA FILE WASH COAL  (4)'!A113,'WASH COAL RECEIPT &amp; GCV DAT (3)'!$O$3:$O$175)</f>
        <v>0</v>
      </c>
      <c r="P113" s="15">
        <f t="shared" si="11"/>
        <v>0</v>
      </c>
      <c r="Q113" s="15">
        <f>SUMIF('WASH COAL RECEIPT &amp; GCV DAT (3)'!$A$3:$A$175,'MASTER DATA FILE WASH COAL  (4)'!A113,'WASH COAL RECEIPT &amp; GCV DAT (3)'!$Q$3:$Q$175)</f>
        <v>0</v>
      </c>
      <c r="R113" s="16">
        <f>SUMIF('WASH COAL RECEIPT &amp; GCV DAT (3)'!$A$3:$A$175,'MASTER DATA FILE WASH COAL  (4)'!A113,'WASH COAL RECEIPT &amp; GCV DAT (3)'!$R$3:$R$175)+IF(H113=$J$234,($K$234*K113),0)+IF(H113=$J$235,($K$235*K113),0)</f>
        <v>0</v>
      </c>
      <c r="S113" s="15" t="e">
        <f t="shared" si="12"/>
        <v>#DIV/0!</v>
      </c>
      <c r="T113" s="15">
        <f>SUMIF('WASH COAL RECEIPT &amp; GCV DAT (3)'!$A$3:$A$175,'MASTER DATA FILE WASH COAL  (4)'!A113,'WASH COAL RECEIPT &amp; GCV DAT (3)'!$T$3:$T$175)</f>
        <v>0</v>
      </c>
      <c r="U113" s="15">
        <f t="shared" si="13"/>
        <v>0</v>
      </c>
      <c r="V113" s="15">
        <f>SUMIF('WASH COAL RECEIPT &amp; GCV DAT (3)'!$A$3:$A$175,'MASTER DATA FILE WASH COAL  (4)'!A113,'WASH COAL RECEIPT &amp; GCV DAT (3)'!$V$3:$V$175)</f>
        <v>0</v>
      </c>
      <c r="W113" s="15">
        <f t="shared" si="14"/>
        <v>0</v>
      </c>
      <c r="X113" t="e">
        <f t="shared" si="8"/>
        <v>#DIV/0!</v>
      </c>
    </row>
    <row r="114" spans="1:24" customFormat="1" x14ac:dyDescent="0.3">
      <c r="A114" s="12"/>
      <c r="B114" s="12">
        <f>SUMIF('WASH COAL RECEIPT &amp; GCV DAT (3)'!$A$3:$A$138,A114,'WASH COAL RECEIPT &amp; GCV DAT (3)'!$B$3:$B$138)</f>
        <v>0</v>
      </c>
      <c r="C114" s="13">
        <f>SUMIF('WASH COAL RECEIPT &amp; GCV DAT (3)'!$A$3:$A$175,A114,'WASH COAL RECEIPT &amp; GCV DAT (3)'!$C$3:$C$175)</f>
        <v>0</v>
      </c>
      <c r="D114" s="13">
        <f>IFERROR(VLOOKUP(A114,'WASH COAL RECEIPT &amp; GCV DAT (3)'!A83:V291,4,0),0)</f>
        <v>0</v>
      </c>
      <c r="E114" s="14">
        <f>IFERROR(VLOOKUP(A114,'WASH COAL RECEIPT &amp; GCV DAT (3)'!$A$2:$V$175,5,0),0)</f>
        <v>0</v>
      </c>
      <c r="F114" s="13">
        <f>SUMIF('WASH COAL RECEIPT &amp; GCV DAT (3)'!$A$3:$A$175,'MASTER DATA FILE WASH COAL  (4)'!A114,'WASH COAL RECEIPT &amp; GCV DAT (3)'!$F$3:$F$175)</f>
        <v>0</v>
      </c>
      <c r="G114" s="13">
        <f>IFERROR(VLOOKUP(A114,'WASH COAL RECEIPT &amp; GCV DAT (3)'!$A$2:$V$175,7,0),0)</f>
        <v>0</v>
      </c>
      <c r="H114" s="13">
        <f>IFERROR(VLOOKUP(A114,'WASH COAL RECEIPT &amp; GCV DAT (3)'!$A$2:$V$175,8,0),0)</f>
        <v>0</v>
      </c>
      <c r="I114" s="13">
        <f>IFERROR(VLOOKUP(A114,'WASH COAL RECEIPT &amp; GCV DAT (3)'!$A$2:$V$175,9,0),0)</f>
        <v>0</v>
      </c>
      <c r="J114" s="13">
        <f>IFERROR(VLOOKUP(A114,'WASH COAL RECEIPT &amp; GCV DAT (3)'!$A$2:$V$175,10,0),0)</f>
        <v>0</v>
      </c>
      <c r="K114" s="15">
        <f>SUMIF('WASH COAL RECEIPT &amp; GCV DAT (3)'!$A$3:$A$175,'MASTER DATA FILE WASH COAL  (4)'!A114,'WASH COAL RECEIPT &amp; GCV DAT (3)'!$K$3:$K$175)</f>
        <v>0</v>
      </c>
      <c r="L114" s="15">
        <f>SUMIF('WASH COAL RECEIPT &amp; GCV DAT (3)'!$A$3:$A$175,'MASTER DATA FILE WASH COAL  (4)'!A114,'WASH COAL RECEIPT &amp; GCV DAT (3)'!$L$3:$L$175)</f>
        <v>0</v>
      </c>
      <c r="M114" s="15">
        <f t="shared" si="9"/>
        <v>0</v>
      </c>
      <c r="N114" s="15">
        <f t="shared" si="10"/>
        <v>0</v>
      </c>
      <c r="O114" s="15">
        <f>SUMIF('WASH COAL RECEIPT &amp; GCV DAT (3)'!$A$3:$A$175,'MASTER DATA FILE WASH COAL  (4)'!A114,'WASH COAL RECEIPT &amp; GCV DAT (3)'!$O$3:$O$175)</f>
        <v>0</v>
      </c>
      <c r="P114" s="15">
        <f t="shared" si="11"/>
        <v>0</v>
      </c>
      <c r="Q114" s="15">
        <f>SUMIF('WASH COAL RECEIPT &amp; GCV DAT (3)'!$A$3:$A$175,'MASTER DATA FILE WASH COAL  (4)'!A114,'WASH COAL RECEIPT &amp; GCV DAT (3)'!$Q$3:$Q$175)</f>
        <v>0</v>
      </c>
      <c r="R114" s="16">
        <f>SUMIF('WASH COAL RECEIPT &amp; GCV DAT (3)'!$A$3:$A$175,'MASTER DATA FILE WASH COAL  (4)'!A114,'WASH COAL RECEIPT &amp; GCV DAT (3)'!$R$3:$R$175)+IF(H114=$J$234,($K$234*K114),0)+IF(H114=$J$235,($K$235*K114),0)</f>
        <v>0</v>
      </c>
      <c r="S114" s="15" t="e">
        <f t="shared" si="12"/>
        <v>#DIV/0!</v>
      </c>
      <c r="T114" s="15">
        <f>SUMIF('WASH COAL RECEIPT &amp; GCV DAT (3)'!$A$3:$A$175,'MASTER DATA FILE WASH COAL  (4)'!A114,'WASH COAL RECEIPT &amp; GCV DAT (3)'!$T$3:$T$175)</f>
        <v>0</v>
      </c>
      <c r="U114" s="15">
        <f t="shared" si="13"/>
        <v>0</v>
      </c>
      <c r="V114" s="15">
        <f>SUMIF('WASH COAL RECEIPT &amp; GCV DAT (3)'!$A$3:$A$175,'MASTER DATA FILE WASH COAL  (4)'!A114,'WASH COAL RECEIPT &amp; GCV DAT (3)'!$V$3:$V$175)</f>
        <v>0</v>
      </c>
      <c r="W114" s="15">
        <f t="shared" si="14"/>
        <v>0</v>
      </c>
      <c r="X114" t="e">
        <f t="shared" si="8"/>
        <v>#DIV/0!</v>
      </c>
    </row>
    <row r="115" spans="1:24" customFormat="1" x14ac:dyDescent="0.3">
      <c r="A115" s="12"/>
      <c r="B115" s="12">
        <f>SUMIF('WASH COAL RECEIPT &amp; GCV DAT (3)'!$A$3:$A$138,A115,'WASH COAL RECEIPT &amp; GCV DAT (3)'!$B$3:$B$138)</f>
        <v>0</v>
      </c>
      <c r="C115" s="13">
        <f>SUMIF('WASH COAL RECEIPT &amp; GCV DAT (3)'!$A$3:$A$175,A115,'WASH COAL RECEIPT &amp; GCV DAT (3)'!$C$3:$C$175)</f>
        <v>0</v>
      </c>
      <c r="D115" s="13">
        <f>IFERROR(VLOOKUP(A115,'WASH COAL RECEIPT &amp; GCV DAT (3)'!A83:V292,4,0),0)</f>
        <v>0</v>
      </c>
      <c r="E115" s="14">
        <f>IFERROR(VLOOKUP(A115,'WASH COAL RECEIPT &amp; GCV DAT (3)'!$A$2:$V$175,5,0),0)</f>
        <v>0</v>
      </c>
      <c r="F115" s="13">
        <f>SUMIF('WASH COAL RECEIPT &amp; GCV DAT (3)'!$A$3:$A$175,'MASTER DATA FILE WASH COAL  (4)'!A115,'WASH COAL RECEIPT &amp; GCV DAT (3)'!$F$3:$F$175)</f>
        <v>0</v>
      </c>
      <c r="G115" s="13">
        <f>IFERROR(VLOOKUP(A115,'WASH COAL RECEIPT &amp; GCV DAT (3)'!$A$2:$V$175,7,0),0)</f>
        <v>0</v>
      </c>
      <c r="H115" s="13">
        <f>IFERROR(VLOOKUP(A115,'WASH COAL RECEIPT &amp; GCV DAT (3)'!$A$2:$V$175,8,0),0)</f>
        <v>0</v>
      </c>
      <c r="I115" s="13">
        <f>IFERROR(VLOOKUP(A115,'WASH COAL RECEIPT &amp; GCV DAT (3)'!$A$2:$V$175,9,0),0)</f>
        <v>0</v>
      </c>
      <c r="J115" s="13">
        <f>IFERROR(VLOOKUP(A115,'WASH COAL RECEIPT &amp; GCV DAT (3)'!$A$2:$V$175,10,0),0)</f>
        <v>0</v>
      </c>
      <c r="K115" s="15">
        <f>SUMIF('WASH COAL RECEIPT &amp; GCV DAT (3)'!$A$3:$A$175,'MASTER DATA FILE WASH COAL  (4)'!A115,'WASH COAL RECEIPT &amp; GCV DAT (3)'!$K$3:$K$175)</f>
        <v>0</v>
      </c>
      <c r="L115" s="15">
        <f>SUMIF('WASH COAL RECEIPT &amp; GCV DAT (3)'!$A$3:$A$175,'MASTER DATA FILE WASH COAL  (4)'!A115,'WASH COAL RECEIPT &amp; GCV DAT (3)'!$L$3:$L$175)</f>
        <v>0</v>
      </c>
      <c r="M115" s="15">
        <f t="shared" si="9"/>
        <v>0</v>
      </c>
      <c r="N115" s="15">
        <f t="shared" si="10"/>
        <v>0</v>
      </c>
      <c r="O115" s="15">
        <f>SUMIF('WASH COAL RECEIPT &amp; GCV DAT (3)'!$A$3:$A$175,'MASTER DATA FILE WASH COAL  (4)'!A115,'WASH COAL RECEIPT &amp; GCV DAT (3)'!$O$3:$O$175)</f>
        <v>0</v>
      </c>
      <c r="P115" s="15">
        <f t="shared" si="11"/>
        <v>0</v>
      </c>
      <c r="Q115" s="15">
        <f>SUMIF('WASH COAL RECEIPT &amp; GCV DAT (3)'!$A$3:$A$175,'MASTER DATA FILE WASH COAL  (4)'!A115,'WASH COAL RECEIPT &amp; GCV DAT (3)'!$Q$3:$Q$175)</f>
        <v>0</v>
      </c>
      <c r="R115" s="16">
        <f>SUMIF('WASH COAL RECEIPT &amp; GCV DAT (3)'!$A$3:$A$175,'MASTER DATA FILE WASH COAL  (4)'!A115,'WASH COAL RECEIPT &amp; GCV DAT (3)'!$R$3:$R$175)+IF(H115=$J$234,($K$234*K115),0)+IF(H115=$J$235,($K$235*K115),0)</f>
        <v>0</v>
      </c>
      <c r="S115" s="15" t="e">
        <f t="shared" si="12"/>
        <v>#DIV/0!</v>
      </c>
      <c r="T115" s="15">
        <f>SUMIF('WASH COAL RECEIPT &amp; GCV DAT (3)'!$A$3:$A$175,'MASTER DATA FILE WASH COAL  (4)'!A115,'WASH COAL RECEIPT &amp; GCV DAT (3)'!$T$3:$T$175)</f>
        <v>0</v>
      </c>
      <c r="U115" s="15">
        <f t="shared" si="13"/>
        <v>0</v>
      </c>
      <c r="V115" s="15">
        <f>SUMIF('WASH COAL RECEIPT &amp; GCV DAT (3)'!$A$3:$A$175,'MASTER DATA FILE WASH COAL  (4)'!A115,'WASH COAL RECEIPT &amp; GCV DAT (3)'!$V$3:$V$175)</f>
        <v>0</v>
      </c>
      <c r="W115" s="15">
        <f t="shared" si="14"/>
        <v>0</v>
      </c>
      <c r="X115" t="e">
        <f t="shared" si="8"/>
        <v>#DIV/0!</v>
      </c>
    </row>
    <row r="116" spans="1:24" customFormat="1" x14ac:dyDescent="0.3">
      <c r="A116" s="12"/>
      <c r="B116" s="12">
        <f>SUMIF('WASH COAL RECEIPT &amp; GCV DAT (3)'!$A$3:$A$138,A116,'WASH COAL RECEIPT &amp; GCV DAT (3)'!$B$3:$B$138)</f>
        <v>0</v>
      </c>
      <c r="C116" s="13">
        <f>SUMIF('WASH COAL RECEIPT &amp; GCV DAT (3)'!$A$3:$A$175,A116,'WASH COAL RECEIPT &amp; GCV DAT (3)'!$C$3:$C$175)</f>
        <v>0</v>
      </c>
      <c r="D116" s="13">
        <f>IFERROR(VLOOKUP(A116,'WASH COAL RECEIPT &amp; GCV DAT (3)'!A83:V293,4,0),0)</f>
        <v>0</v>
      </c>
      <c r="E116" s="14">
        <f>IFERROR(VLOOKUP(A116,'WASH COAL RECEIPT &amp; GCV DAT (3)'!$A$2:$V$175,5,0),0)</f>
        <v>0</v>
      </c>
      <c r="F116" s="13">
        <f>SUMIF('WASH COAL RECEIPT &amp; GCV DAT (3)'!$A$3:$A$175,'MASTER DATA FILE WASH COAL  (4)'!A116,'WASH COAL RECEIPT &amp; GCV DAT (3)'!$F$3:$F$175)</f>
        <v>0</v>
      </c>
      <c r="G116" s="13">
        <f>IFERROR(VLOOKUP(A116,'WASH COAL RECEIPT &amp; GCV DAT (3)'!$A$2:$V$175,7,0),0)</f>
        <v>0</v>
      </c>
      <c r="H116" s="13">
        <f>IFERROR(VLOOKUP(A116,'WASH COAL RECEIPT &amp; GCV DAT (3)'!$A$2:$V$175,8,0),0)</f>
        <v>0</v>
      </c>
      <c r="I116" s="13">
        <f>IFERROR(VLOOKUP(A116,'WASH COAL RECEIPT &amp; GCV DAT (3)'!$A$2:$V$175,9,0),0)</f>
        <v>0</v>
      </c>
      <c r="J116" s="13">
        <f>IFERROR(VLOOKUP(A116,'WASH COAL RECEIPT &amp; GCV DAT (3)'!$A$2:$V$175,10,0),0)</f>
        <v>0</v>
      </c>
      <c r="K116" s="15">
        <f>SUMIF('WASH COAL RECEIPT &amp; GCV DAT (3)'!$A$3:$A$175,'MASTER DATA FILE WASH COAL  (4)'!A116,'WASH COAL RECEIPT &amp; GCV DAT (3)'!$K$3:$K$175)</f>
        <v>0</v>
      </c>
      <c r="L116" s="15">
        <f>SUMIF('WASH COAL RECEIPT &amp; GCV DAT (3)'!$A$3:$A$175,'MASTER DATA FILE WASH COAL  (4)'!A116,'WASH COAL RECEIPT &amp; GCV DAT (3)'!$L$3:$L$175)</f>
        <v>0</v>
      </c>
      <c r="M116" s="15">
        <f t="shared" si="9"/>
        <v>0</v>
      </c>
      <c r="N116" s="15">
        <f t="shared" si="10"/>
        <v>0</v>
      </c>
      <c r="O116" s="15">
        <f>SUMIF('WASH COAL RECEIPT &amp; GCV DAT (3)'!$A$3:$A$175,'MASTER DATA FILE WASH COAL  (4)'!A116,'WASH COAL RECEIPT &amp; GCV DAT (3)'!$O$3:$O$175)</f>
        <v>0</v>
      </c>
      <c r="P116" s="15">
        <f t="shared" si="11"/>
        <v>0</v>
      </c>
      <c r="Q116" s="15">
        <f>SUMIF('WASH COAL RECEIPT &amp; GCV DAT (3)'!$A$3:$A$175,'MASTER DATA FILE WASH COAL  (4)'!A116,'WASH COAL RECEIPT &amp; GCV DAT (3)'!$Q$3:$Q$175)</f>
        <v>0</v>
      </c>
      <c r="R116" s="16">
        <f>SUMIF('WASH COAL RECEIPT &amp; GCV DAT (3)'!$A$3:$A$175,'MASTER DATA FILE WASH COAL  (4)'!A116,'WASH COAL RECEIPT &amp; GCV DAT (3)'!$R$3:$R$175)+IF(H116=$J$234,($K$234*K116),0)+IF(H116=$J$235,($K$235*K116),0)</f>
        <v>0</v>
      </c>
      <c r="S116" s="15" t="e">
        <f t="shared" si="12"/>
        <v>#DIV/0!</v>
      </c>
      <c r="T116" s="15">
        <f>SUMIF('WASH COAL RECEIPT &amp; GCV DAT (3)'!$A$3:$A$175,'MASTER DATA FILE WASH COAL  (4)'!A116,'WASH COAL RECEIPT &amp; GCV DAT (3)'!$T$3:$T$175)</f>
        <v>0</v>
      </c>
      <c r="U116" s="15">
        <f t="shared" si="13"/>
        <v>0</v>
      </c>
      <c r="V116" s="15">
        <f>SUMIF('WASH COAL RECEIPT &amp; GCV DAT (3)'!$A$3:$A$175,'MASTER DATA FILE WASH COAL  (4)'!A116,'WASH COAL RECEIPT &amp; GCV DAT (3)'!$V$3:$V$175)</f>
        <v>0</v>
      </c>
      <c r="W116" s="15">
        <f t="shared" si="14"/>
        <v>0</v>
      </c>
      <c r="X116" t="e">
        <f t="shared" si="8"/>
        <v>#DIV/0!</v>
      </c>
    </row>
    <row r="117" spans="1:24" customFormat="1" x14ac:dyDescent="0.3">
      <c r="A117" s="12"/>
      <c r="B117" s="12">
        <f>SUMIF('WASH COAL RECEIPT &amp; GCV DAT (3)'!$A$3:$A$138,A117,'WASH COAL RECEIPT &amp; GCV DAT (3)'!$B$3:$B$138)</f>
        <v>0</v>
      </c>
      <c r="C117" s="13">
        <f>SUMIF('WASH COAL RECEIPT &amp; GCV DAT (3)'!$A$3:$A$175,A117,'WASH COAL RECEIPT &amp; GCV DAT (3)'!$C$3:$C$175)</f>
        <v>0</v>
      </c>
      <c r="D117" s="13">
        <f>IFERROR(VLOOKUP(A117,'WASH COAL RECEIPT &amp; GCV DAT (3)'!A83:V294,4,0),0)</f>
        <v>0</v>
      </c>
      <c r="E117" s="14">
        <f>IFERROR(VLOOKUP(A117,'WASH COAL RECEIPT &amp; GCV DAT (3)'!$A$2:$V$175,5,0),0)</f>
        <v>0</v>
      </c>
      <c r="F117" s="13">
        <f>SUMIF('WASH COAL RECEIPT &amp; GCV DAT (3)'!$A$3:$A$175,'MASTER DATA FILE WASH COAL  (4)'!A117,'WASH COAL RECEIPT &amp; GCV DAT (3)'!$F$3:$F$175)</f>
        <v>0</v>
      </c>
      <c r="G117" s="13">
        <f>IFERROR(VLOOKUP(A117,'WASH COAL RECEIPT &amp; GCV DAT (3)'!$A$2:$V$175,7,0),0)</f>
        <v>0</v>
      </c>
      <c r="H117" s="13">
        <f>IFERROR(VLOOKUP(A117,'WASH COAL RECEIPT &amp; GCV DAT (3)'!$A$2:$V$175,8,0),0)</f>
        <v>0</v>
      </c>
      <c r="I117" s="13">
        <f>IFERROR(VLOOKUP(A117,'WASH COAL RECEIPT &amp; GCV DAT (3)'!$A$2:$V$175,9,0),0)</f>
        <v>0</v>
      </c>
      <c r="J117" s="13">
        <f>IFERROR(VLOOKUP(A117,'WASH COAL RECEIPT &amp; GCV DAT (3)'!$A$2:$V$175,10,0),0)</f>
        <v>0</v>
      </c>
      <c r="K117" s="15">
        <f>SUMIF('WASH COAL RECEIPT &amp; GCV DAT (3)'!$A$3:$A$175,'MASTER DATA FILE WASH COAL  (4)'!A117,'WASH COAL RECEIPT &amp; GCV DAT (3)'!$K$3:$K$175)</f>
        <v>0</v>
      </c>
      <c r="L117" s="15">
        <f>SUMIF('WASH COAL RECEIPT &amp; GCV DAT (3)'!$A$3:$A$175,'MASTER DATA FILE WASH COAL  (4)'!A117,'WASH COAL RECEIPT &amp; GCV DAT (3)'!$L$3:$L$175)</f>
        <v>0</v>
      </c>
      <c r="M117" s="15">
        <f t="shared" si="9"/>
        <v>0</v>
      </c>
      <c r="N117" s="15">
        <f t="shared" si="10"/>
        <v>0</v>
      </c>
      <c r="O117" s="15">
        <f>SUMIF('WASH COAL RECEIPT &amp; GCV DAT (3)'!$A$3:$A$175,'MASTER DATA FILE WASH COAL  (4)'!A117,'WASH COAL RECEIPT &amp; GCV DAT (3)'!$O$3:$O$175)</f>
        <v>0</v>
      </c>
      <c r="P117" s="15">
        <f t="shared" si="11"/>
        <v>0</v>
      </c>
      <c r="Q117" s="15">
        <f>SUMIF('WASH COAL RECEIPT &amp; GCV DAT (3)'!$A$3:$A$175,'MASTER DATA FILE WASH COAL  (4)'!A117,'WASH COAL RECEIPT &amp; GCV DAT (3)'!$Q$3:$Q$175)</f>
        <v>0</v>
      </c>
      <c r="R117" s="16">
        <f>SUMIF('WASH COAL RECEIPT &amp; GCV DAT (3)'!$A$3:$A$175,'MASTER DATA FILE WASH COAL  (4)'!A117,'WASH COAL RECEIPT &amp; GCV DAT (3)'!$R$3:$R$175)+IF(H117=$J$234,($K$234*K117),0)+IF(H117=$J$235,($K$235*K117),0)</f>
        <v>0</v>
      </c>
      <c r="S117" s="15" t="e">
        <f t="shared" si="12"/>
        <v>#DIV/0!</v>
      </c>
      <c r="T117" s="15">
        <f>SUMIF('WASH COAL RECEIPT &amp; GCV DAT (3)'!$A$3:$A$175,'MASTER DATA FILE WASH COAL  (4)'!A117,'WASH COAL RECEIPT &amp; GCV DAT (3)'!$T$3:$T$175)</f>
        <v>0</v>
      </c>
      <c r="U117" s="15">
        <f t="shared" si="13"/>
        <v>0</v>
      </c>
      <c r="V117" s="15">
        <f>SUMIF('WASH COAL RECEIPT &amp; GCV DAT (3)'!$A$3:$A$175,'MASTER DATA FILE WASH COAL  (4)'!A117,'WASH COAL RECEIPT &amp; GCV DAT (3)'!$V$3:$V$175)</f>
        <v>0</v>
      </c>
      <c r="W117" s="15">
        <f t="shared" si="14"/>
        <v>0</v>
      </c>
      <c r="X117" t="e">
        <f t="shared" si="8"/>
        <v>#DIV/0!</v>
      </c>
    </row>
    <row r="118" spans="1:24" customFormat="1" x14ac:dyDescent="0.3">
      <c r="A118" s="12"/>
      <c r="B118" s="12">
        <f>SUMIF('WASH COAL RECEIPT &amp; GCV DAT (3)'!$A$3:$A$138,A118,'WASH COAL RECEIPT &amp; GCV DAT (3)'!$B$3:$B$138)</f>
        <v>0</v>
      </c>
      <c r="C118" s="13">
        <f>SUMIF('WASH COAL RECEIPT &amp; GCV DAT (3)'!$A$3:$A$175,A118,'WASH COAL RECEIPT &amp; GCV DAT (3)'!$C$3:$C$175)</f>
        <v>0</v>
      </c>
      <c r="D118" s="13">
        <f>IFERROR(VLOOKUP(A118,'WASH COAL RECEIPT &amp; GCV DAT (3)'!A84:V295,4,0),0)</f>
        <v>0</v>
      </c>
      <c r="E118" s="14">
        <f>IFERROR(VLOOKUP(A118,'WASH COAL RECEIPT &amp; GCV DAT (3)'!$A$2:$V$175,5,0),0)</f>
        <v>0</v>
      </c>
      <c r="F118" s="13">
        <f>SUMIF('WASH COAL RECEIPT &amp; GCV DAT (3)'!$A$3:$A$175,'MASTER DATA FILE WASH COAL  (4)'!A118,'WASH COAL RECEIPT &amp; GCV DAT (3)'!$F$3:$F$175)</f>
        <v>0</v>
      </c>
      <c r="G118" s="13">
        <f>IFERROR(VLOOKUP(A118,'WASH COAL RECEIPT &amp; GCV DAT (3)'!$A$2:$V$175,7,0),0)</f>
        <v>0</v>
      </c>
      <c r="H118" s="13">
        <f>IFERROR(VLOOKUP(A118,'WASH COAL RECEIPT &amp; GCV DAT (3)'!$A$2:$V$175,8,0),0)</f>
        <v>0</v>
      </c>
      <c r="I118" s="13">
        <f>IFERROR(VLOOKUP(A118,'WASH COAL RECEIPT &amp; GCV DAT (3)'!$A$2:$V$175,9,0),0)</f>
        <v>0</v>
      </c>
      <c r="J118" s="13">
        <f>IFERROR(VLOOKUP(A118,'WASH COAL RECEIPT &amp; GCV DAT (3)'!$A$2:$V$175,10,0),0)</f>
        <v>0</v>
      </c>
      <c r="K118" s="15">
        <f>SUMIF('WASH COAL RECEIPT &amp; GCV DAT (3)'!$A$3:$A$175,'MASTER DATA FILE WASH COAL  (4)'!A118,'WASH COAL RECEIPT &amp; GCV DAT (3)'!$K$3:$K$175)</f>
        <v>0</v>
      </c>
      <c r="L118" s="15">
        <f>SUMIF('WASH COAL RECEIPT &amp; GCV DAT (3)'!$A$3:$A$175,'MASTER DATA FILE WASH COAL  (4)'!A118,'WASH COAL RECEIPT &amp; GCV DAT (3)'!$L$3:$L$175)</f>
        <v>0</v>
      </c>
      <c r="M118" s="15">
        <f t="shared" si="9"/>
        <v>0</v>
      </c>
      <c r="N118" s="15">
        <f t="shared" si="10"/>
        <v>0</v>
      </c>
      <c r="O118" s="15">
        <f>SUMIF('WASH COAL RECEIPT &amp; GCV DAT (3)'!$A$3:$A$175,'MASTER DATA FILE WASH COAL  (4)'!A118,'WASH COAL RECEIPT &amp; GCV DAT (3)'!$O$3:$O$175)</f>
        <v>0</v>
      </c>
      <c r="P118" s="15">
        <f t="shared" si="11"/>
        <v>0</v>
      </c>
      <c r="Q118" s="15">
        <f>SUMIF('WASH COAL RECEIPT &amp; GCV DAT (3)'!$A$3:$A$175,'MASTER DATA FILE WASH COAL  (4)'!A118,'WASH COAL RECEIPT &amp; GCV DAT (3)'!$Q$3:$Q$175)</f>
        <v>0</v>
      </c>
      <c r="R118" s="16">
        <f>SUMIF('WASH COAL RECEIPT &amp; GCV DAT (3)'!$A$3:$A$175,'MASTER DATA FILE WASH COAL  (4)'!A118,'WASH COAL RECEIPT &amp; GCV DAT (3)'!$R$3:$R$175)+IF(H118=$J$234,($K$234*K118),0)+IF(H118=$J$235,($K$235*K118),0)</f>
        <v>0</v>
      </c>
      <c r="S118" s="15" t="e">
        <f t="shared" si="12"/>
        <v>#DIV/0!</v>
      </c>
      <c r="T118" s="15">
        <f>SUMIF('WASH COAL RECEIPT &amp; GCV DAT (3)'!$A$3:$A$175,'MASTER DATA FILE WASH COAL  (4)'!A118,'WASH COAL RECEIPT &amp; GCV DAT (3)'!$T$3:$T$175)</f>
        <v>0</v>
      </c>
      <c r="U118" s="15">
        <f t="shared" si="13"/>
        <v>0</v>
      </c>
      <c r="V118" s="15">
        <f>SUMIF('WASH COAL RECEIPT &amp; GCV DAT (3)'!$A$3:$A$175,'MASTER DATA FILE WASH COAL  (4)'!A118,'WASH COAL RECEIPT &amp; GCV DAT (3)'!$V$3:$V$175)</f>
        <v>0</v>
      </c>
      <c r="W118" s="15">
        <f t="shared" si="14"/>
        <v>0</v>
      </c>
      <c r="X118" t="e">
        <f t="shared" si="8"/>
        <v>#DIV/0!</v>
      </c>
    </row>
    <row r="119" spans="1:24" customFormat="1" x14ac:dyDescent="0.3">
      <c r="A119" s="12"/>
      <c r="B119" s="12">
        <f>SUMIF('WASH COAL RECEIPT &amp; GCV DAT (3)'!$A$3:$A$138,A119,'WASH COAL RECEIPT &amp; GCV DAT (3)'!$B$3:$B$138)</f>
        <v>0</v>
      </c>
      <c r="C119" s="13">
        <f>SUMIF('WASH COAL RECEIPT &amp; GCV DAT (3)'!$A$3:$A$175,A119,'WASH COAL RECEIPT &amp; GCV DAT (3)'!$C$3:$C$175)</f>
        <v>0</v>
      </c>
      <c r="D119" s="13">
        <f>IFERROR(VLOOKUP(A119,'WASH COAL RECEIPT &amp; GCV DAT (3)'!A85:V296,4,0),0)</f>
        <v>0</v>
      </c>
      <c r="E119" s="14">
        <f>IFERROR(VLOOKUP(A119,'WASH COAL RECEIPT &amp; GCV DAT (3)'!$A$2:$V$175,5,0),0)</f>
        <v>0</v>
      </c>
      <c r="F119" s="13">
        <f>SUMIF('WASH COAL RECEIPT &amp; GCV DAT (3)'!$A$3:$A$175,'MASTER DATA FILE WASH COAL  (4)'!A119,'WASH COAL RECEIPT &amp; GCV DAT (3)'!$F$3:$F$175)</f>
        <v>0</v>
      </c>
      <c r="G119" s="13">
        <f>IFERROR(VLOOKUP(A119,'WASH COAL RECEIPT &amp; GCV DAT (3)'!$A$2:$V$175,7,0),0)</f>
        <v>0</v>
      </c>
      <c r="H119" s="13">
        <f>IFERROR(VLOOKUP(A119,'WASH COAL RECEIPT &amp; GCV DAT (3)'!$A$2:$V$175,8,0),0)</f>
        <v>0</v>
      </c>
      <c r="I119" s="13">
        <f>IFERROR(VLOOKUP(A119,'WASH COAL RECEIPT &amp; GCV DAT (3)'!$A$2:$V$175,9,0),0)</f>
        <v>0</v>
      </c>
      <c r="J119" s="13">
        <f>IFERROR(VLOOKUP(A119,'WASH COAL RECEIPT &amp; GCV DAT (3)'!$A$2:$V$175,10,0),0)</f>
        <v>0</v>
      </c>
      <c r="K119" s="15">
        <f>SUMIF('WASH COAL RECEIPT &amp; GCV DAT (3)'!$A$3:$A$175,'MASTER DATA FILE WASH COAL  (4)'!A119,'WASH COAL RECEIPT &amp; GCV DAT (3)'!$K$3:$K$175)</f>
        <v>0</v>
      </c>
      <c r="L119" s="15">
        <f>SUMIF('WASH COAL RECEIPT &amp; GCV DAT (3)'!$A$3:$A$175,'MASTER DATA FILE WASH COAL  (4)'!A119,'WASH COAL RECEIPT &amp; GCV DAT (3)'!$L$3:$L$175)</f>
        <v>0</v>
      </c>
      <c r="M119" s="15">
        <f t="shared" si="9"/>
        <v>0</v>
      </c>
      <c r="N119" s="15">
        <f t="shared" si="10"/>
        <v>0</v>
      </c>
      <c r="O119" s="15">
        <f>SUMIF('WASH COAL RECEIPT &amp; GCV DAT (3)'!$A$3:$A$175,'MASTER DATA FILE WASH COAL  (4)'!A119,'WASH COAL RECEIPT &amp; GCV DAT (3)'!$O$3:$O$175)</f>
        <v>0</v>
      </c>
      <c r="P119" s="15">
        <f t="shared" si="11"/>
        <v>0</v>
      </c>
      <c r="Q119" s="15">
        <f>SUMIF('WASH COAL RECEIPT &amp; GCV DAT (3)'!$A$3:$A$175,'MASTER DATA FILE WASH COAL  (4)'!A119,'WASH COAL RECEIPT &amp; GCV DAT (3)'!$Q$3:$Q$175)</f>
        <v>0</v>
      </c>
      <c r="R119" s="16">
        <f>SUMIF('WASH COAL RECEIPT &amp; GCV DAT (3)'!$A$3:$A$175,'MASTER DATA FILE WASH COAL  (4)'!A119,'WASH COAL RECEIPT &amp; GCV DAT (3)'!$R$3:$R$175)+IF(H119=$J$234,($K$234*K119),0)+IF(H119=$J$235,($K$235*K119),0)</f>
        <v>0</v>
      </c>
      <c r="S119" s="15" t="e">
        <f t="shared" si="12"/>
        <v>#DIV/0!</v>
      </c>
      <c r="T119" s="15">
        <f>SUMIF('WASH COAL RECEIPT &amp; GCV DAT (3)'!$A$3:$A$175,'MASTER DATA FILE WASH COAL  (4)'!A119,'WASH COAL RECEIPT &amp; GCV DAT (3)'!$T$3:$T$175)</f>
        <v>0</v>
      </c>
      <c r="U119" s="15">
        <f t="shared" si="13"/>
        <v>0</v>
      </c>
      <c r="V119" s="15">
        <f>SUMIF('WASH COAL RECEIPT &amp; GCV DAT (3)'!$A$3:$A$175,'MASTER DATA FILE WASH COAL  (4)'!A119,'WASH COAL RECEIPT &amp; GCV DAT (3)'!$V$3:$V$175)</f>
        <v>0</v>
      </c>
      <c r="W119" s="15">
        <f t="shared" si="14"/>
        <v>0</v>
      </c>
      <c r="X119" t="e">
        <f t="shared" si="8"/>
        <v>#DIV/0!</v>
      </c>
    </row>
    <row r="120" spans="1:24" customFormat="1" x14ac:dyDescent="0.3">
      <c r="A120" s="12"/>
      <c r="B120" s="12">
        <f>SUMIF('WASH COAL RECEIPT &amp; GCV DAT (3)'!$A$3:$A$138,A120,'WASH COAL RECEIPT &amp; GCV DAT (3)'!$B$3:$B$138)</f>
        <v>0</v>
      </c>
      <c r="C120" s="13">
        <f>SUMIF('WASH COAL RECEIPT &amp; GCV DAT (3)'!$A$3:$A$175,A120,'WASH COAL RECEIPT &amp; GCV DAT (3)'!$C$3:$C$175)</f>
        <v>0</v>
      </c>
      <c r="D120" s="13">
        <f>IFERROR(VLOOKUP(A120,'WASH COAL RECEIPT &amp; GCV DAT (3)'!A86:V297,4,0),0)</f>
        <v>0</v>
      </c>
      <c r="E120" s="14">
        <f>IFERROR(VLOOKUP(A120,'WASH COAL RECEIPT &amp; GCV DAT (3)'!$A$2:$V$175,5,0),0)</f>
        <v>0</v>
      </c>
      <c r="F120" s="13">
        <f>SUMIF('WASH COAL RECEIPT &amp; GCV DAT (3)'!$A$3:$A$175,'MASTER DATA FILE WASH COAL  (4)'!A120,'WASH COAL RECEIPT &amp; GCV DAT (3)'!$F$3:$F$175)</f>
        <v>0</v>
      </c>
      <c r="G120" s="13">
        <f>IFERROR(VLOOKUP(A120,'WASH COAL RECEIPT &amp; GCV DAT (3)'!$A$2:$V$175,7,0),0)</f>
        <v>0</v>
      </c>
      <c r="H120" s="13">
        <f>IFERROR(VLOOKUP(A120,'WASH COAL RECEIPT &amp; GCV DAT (3)'!$A$2:$V$175,8,0),0)</f>
        <v>0</v>
      </c>
      <c r="I120" s="13">
        <f>IFERROR(VLOOKUP(A120,'WASH COAL RECEIPT &amp; GCV DAT (3)'!$A$2:$V$175,9,0),0)</f>
        <v>0</v>
      </c>
      <c r="J120" s="13">
        <f>IFERROR(VLOOKUP(A120,'WASH COAL RECEIPT &amp; GCV DAT (3)'!$A$2:$V$175,10,0),0)</f>
        <v>0</v>
      </c>
      <c r="K120" s="15">
        <f>SUMIF('WASH COAL RECEIPT &amp; GCV DAT (3)'!$A$3:$A$175,'MASTER DATA FILE WASH COAL  (4)'!A120,'WASH COAL RECEIPT &amp; GCV DAT (3)'!$K$3:$K$175)</f>
        <v>0</v>
      </c>
      <c r="L120" s="15">
        <f>SUMIF('WASH COAL RECEIPT &amp; GCV DAT (3)'!$A$3:$A$175,'MASTER DATA FILE WASH COAL  (4)'!A120,'WASH COAL RECEIPT &amp; GCV DAT (3)'!$L$3:$L$175)</f>
        <v>0</v>
      </c>
      <c r="M120" s="15">
        <f t="shared" si="9"/>
        <v>0</v>
      </c>
      <c r="N120" s="15">
        <f t="shared" si="10"/>
        <v>0</v>
      </c>
      <c r="O120" s="15">
        <f>SUMIF('WASH COAL RECEIPT &amp; GCV DAT (3)'!$A$3:$A$175,'MASTER DATA FILE WASH COAL  (4)'!A120,'WASH COAL RECEIPT &amp; GCV DAT (3)'!$O$3:$O$175)</f>
        <v>0</v>
      </c>
      <c r="P120" s="15">
        <f t="shared" si="11"/>
        <v>0</v>
      </c>
      <c r="Q120" s="15">
        <f>SUMIF('WASH COAL RECEIPT &amp; GCV DAT (3)'!$A$3:$A$175,'MASTER DATA FILE WASH COAL  (4)'!A120,'WASH COAL RECEIPT &amp; GCV DAT (3)'!$Q$3:$Q$175)</f>
        <v>0</v>
      </c>
      <c r="R120" s="16">
        <f>SUMIF('WASH COAL RECEIPT &amp; GCV DAT (3)'!$A$3:$A$175,'MASTER DATA FILE WASH COAL  (4)'!A120,'WASH COAL RECEIPT &amp; GCV DAT (3)'!$R$3:$R$175)+IF(H120=$J$234,($K$234*K120),0)+IF(H120=$J$235,($K$235*K120),0)</f>
        <v>0</v>
      </c>
      <c r="S120" s="15" t="e">
        <f t="shared" si="12"/>
        <v>#DIV/0!</v>
      </c>
      <c r="T120" s="15">
        <f>SUMIF('WASH COAL RECEIPT &amp; GCV DAT (3)'!$A$3:$A$175,'MASTER DATA FILE WASH COAL  (4)'!A120,'WASH COAL RECEIPT &amp; GCV DAT (3)'!$T$3:$T$175)</f>
        <v>0</v>
      </c>
      <c r="U120" s="15">
        <f t="shared" si="13"/>
        <v>0</v>
      </c>
      <c r="V120" s="15">
        <f>SUMIF('WASH COAL RECEIPT &amp; GCV DAT (3)'!$A$3:$A$175,'MASTER DATA FILE WASH COAL  (4)'!A120,'WASH COAL RECEIPT &amp; GCV DAT (3)'!$V$3:$V$175)</f>
        <v>0</v>
      </c>
      <c r="W120" s="15">
        <f t="shared" si="14"/>
        <v>0</v>
      </c>
      <c r="X120" t="e">
        <f t="shared" si="8"/>
        <v>#DIV/0!</v>
      </c>
    </row>
    <row r="121" spans="1:24" customFormat="1" x14ac:dyDescent="0.3">
      <c r="A121" s="12"/>
      <c r="B121" s="12">
        <f>SUMIF('WASH COAL RECEIPT &amp; GCV DAT (3)'!$A$3:$A$138,A121,'WASH COAL RECEIPT &amp; GCV DAT (3)'!$B$3:$B$138)</f>
        <v>0</v>
      </c>
      <c r="C121" s="13">
        <f>SUMIF('WASH COAL RECEIPT &amp; GCV DAT (3)'!$A$3:$A$175,A121,'WASH COAL RECEIPT &amp; GCV DAT (3)'!$C$3:$C$175)</f>
        <v>0</v>
      </c>
      <c r="D121" s="13">
        <f>IFERROR(VLOOKUP(A121,'WASH COAL RECEIPT &amp; GCV DAT (3)'!A98:V298,4,0),0)</f>
        <v>0</v>
      </c>
      <c r="E121" s="14">
        <f>IFERROR(VLOOKUP(A121,'WASH COAL RECEIPT &amp; GCV DAT (3)'!$A$2:$V$175,5,0),0)</f>
        <v>0</v>
      </c>
      <c r="F121" s="13">
        <f>SUMIF('WASH COAL RECEIPT &amp; GCV DAT (3)'!$A$3:$A$175,'MASTER DATA FILE WASH COAL  (4)'!A121,'WASH COAL RECEIPT &amp; GCV DAT (3)'!$F$3:$F$175)</f>
        <v>0</v>
      </c>
      <c r="G121" s="13">
        <f>IFERROR(VLOOKUP(A121,'WASH COAL RECEIPT &amp; GCV DAT (3)'!$A$2:$V$175,7,0),0)</f>
        <v>0</v>
      </c>
      <c r="H121" s="13">
        <f>IFERROR(VLOOKUP(A121,'WASH COAL RECEIPT &amp; GCV DAT (3)'!$A$2:$V$175,8,0),0)</f>
        <v>0</v>
      </c>
      <c r="I121" s="13">
        <f>IFERROR(VLOOKUP(A121,'WASH COAL RECEIPT &amp; GCV DAT (3)'!$A$2:$V$175,9,0),0)</f>
        <v>0</v>
      </c>
      <c r="J121" s="13">
        <f>IFERROR(VLOOKUP(A121,'WASH COAL RECEIPT &amp; GCV DAT (3)'!$A$2:$V$175,10,0),0)</f>
        <v>0</v>
      </c>
      <c r="K121" s="15">
        <f>SUMIF('WASH COAL RECEIPT &amp; GCV DAT (3)'!$A$3:$A$175,'MASTER DATA FILE WASH COAL  (4)'!A121,'WASH COAL RECEIPT &amp; GCV DAT (3)'!$K$3:$K$175)</f>
        <v>0</v>
      </c>
      <c r="L121" s="15">
        <f>SUMIF('WASH COAL RECEIPT &amp; GCV DAT (3)'!$A$3:$A$175,'MASTER DATA FILE WASH COAL  (4)'!A121,'WASH COAL RECEIPT &amp; GCV DAT (3)'!$L$3:$L$175)</f>
        <v>0</v>
      </c>
      <c r="M121" s="15">
        <f t="shared" si="9"/>
        <v>0</v>
      </c>
      <c r="N121" s="15">
        <f t="shared" si="10"/>
        <v>0</v>
      </c>
      <c r="O121" s="15">
        <f>SUMIF('WASH COAL RECEIPT &amp; GCV DAT (3)'!$A$3:$A$175,'MASTER DATA FILE WASH COAL  (4)'!A121,'WASH COAL RECEIPT &amp; GCV DAT (3)'!$O$3:$O$175)</f>
        <v>0</v>
      </c>
      <c r="P121" s="15">
        <f t="shared" si="11"/>
        <v>0</v>
      </c>
      <c r="Q121" s="15">
        <f>SUMIF('WASH COAL RECEIPT &amp; GCV DAT (3)'!$A$3:$A$175,'MASTER DATA FILE WASH COAL  (4)'!A121,'WASH COAL RECEIPT &amp; GCV DAT (3)'!$Q$3:$Q$175)</f>
        <v>0</v>
      </c>
      <c r="R121" s="16">
        <f>SUMIF('WASH COAL RECEIPT &amp; GCV DAT (3)'!$A$3:$A$175,'MASTER DATA FILE WASH COAL  (4)'!A121,'WASH COAL RECEIPT &amp; GCV DAT (3)'!$R$3:$R$175)+IF(H121=$J$234,($K$234*K121),0)+IF(H121=$J$235,($K$235*K121),0)</f>
        <v>0</v>
      </c>
      <c r="S121" s="15" t="e">
        <f t="shared" si="12"/>
        <v>#DIV/0!</v>
      </c>
      <c r="T121" s="15">
        <f>SUMIF('WASH COAL RECEIPT &amp; GCV DAT (3)'!$A$3:$A$175,'MASTER DATA FILE WASH COAL  (4)'!A121,'WASH COAL RECEIPT &amp; GCV DAT (3)'!$T$3:$T$175)</f>
        <v>0</v>
      </c>
      <c r="U121" s="15">
        <f t="shared" si="13"/>
        <v>0</v>
      </c>
      <c r="V121" s="15">
        <f>SUMIF('WASH COAL RECEIPT &amp; GCV DAT (3)'!$A$3:$A$175,'MASTER DATA FILE WASH COAL  (4)'!A121,'WASH COAL RECEIPT &amp; GCV DAT (3)'!$V$3:$V$175)</f>
        <v>0</v>
      </c>
      <c r="W121" s="15">
        <f t="shared" si="14"/>
        <v>0</v>
      </c>
      <c r="X121" t="e">
        <f t="shared" si="8"/>
        <v>#DIV/0!</v>
      </c>
    </row>
    <row r="122" spans="1:24" customFormat="1" x14ac:dyDescent="0.3">
      <c r="A122" s="12"/>
      <c r="B122" s="12">
        <f>SUMIF('WASH COAL RECEIPT &amp; GCV DAT (3)'!$A$3:$A$138,A122,'WASH COAL RECEIPT &amp; GCV DAT (3)'!$B$3:$B$138)</f>
        <v>0</v>
      </c>
      <c r="C122" s="13">
        <f>SUMIF('WASH COAL RECEIPT &amp; GCV DAT (3)'!$A$3:$A$175,A122,'WASH COAL RECEIPT &amp; GCV DAT (3)'!$C$3:$C$175)</f>
        <v>0</v>
      </c>
      <c r="D122" s="13">
        <f>IFERROR(VLOOKUP(A122,'WASH COAL RECEIPT &amp; GCV DAT (3)'!A98:V299,4,0),0)</f>
        <v>0</v>
      </c>
      <c r="E122" s="14">
        <f>IFERROR(VLOOKUP(A122,'WASH COAL RECEIPT &amp; GCV DAT (3)'!$A$2:$V$175,5,0),0)</f>
        <v>0</v>
      </c>
      <c r="F122" s="13">
        <f>SUMIF('WASH COAL RECEIPT &amp; GCV DAT (3)'!$A$3:$A$175,'MASTER DATA FILE WASH COAL  (4)'!A122,'WASH COAL RECEIPT &amp; GCV DAT (3)'!$F$3:$F$175)</f>
        <v>0</v>
      </c>
      <c r="G122" s="13">
        <f>IFERROR(VLOOKUP(A122,'WASH COAL RECEIPT &amp; GCV DAT (3)'!$A$2:$V$175,7,0),0)</f>
        <v>0</v>
      </c>
      <c r="H122" s="13">
        <f>IFERROR(VLOOKUP(A122,'WASH COAL RECEIPT &amp; GCV DAT (3)'!$A$2:$V$175,8,0),0)</f>
        <v>0</v>
      </c>
      <c r="I122" s="13">
        <f>IFERROR(VLOOKUP(A122,'WASH COAL RECEIPT &amp; GCV DAT (3)'!$A$2:$V$175,9,0),0)</f>
        <v>0</v>
      </c>
      <c r="J122" s="13">
        <f>IFERROR(VLOOKUP(A122,'WASH COAL RECEIPT &amp; GCV DAT (3)'!$A$2:$V$175,10,0),0)</f>
        <v>0</v>
      </c>
      <c r="K122" s="15">
        <f>SUMIF('WASH COAL RECEIPT &amp; GCV DAT (3)'!$A$3:$A$175,'MASTER DATA FILE WASH COAL  (4)'!A122,'WASH COAL RECEIPT &amp; GCV DAT (3)'!$K$3:$K$175)</f>
        <v>0</v>
      </c>
      <c r="L122" s="15">
        <f>SUMIF('WASH COAL RECEIPT &amp; GCV DAT (3)'!$A$3:$A$175,'MASTER DATA FILE WASH COAL  (4)'!A122,'WASH COAL RECEIPT &amp; GCV DAT (3)'!$L$3:$L$175)</f>
        <v>0</v>
      </c>
      <c r="M122" s="15">
        <f t="shared" si="9"/>
        <v>0</v>
      </c>
      <c r="N122" s="15">
        <f t="shared" si="10"/>
        <v>0</v>
      </c>
      <c r="O122" s="15">
        <f>SUMIF('WASH COAL RECEIPT &amp; GCV DAT (3)'!$A$3:$A$175,'MASTER DATA FILE WASH COAL  (4)'!A122,'WASH COAL RECEIPT &amp; GCV DAT (3)'!$O$3:$O$175)</f>
        <v>0</v>
      </c>
      <c r="P122" s="15">
        <f t="shared" si="11"/>
        <v>0</v>
      </c>
      <c r="Q122" s="15">
        <f>SUMIF('WASH COAL RECEIPT &amp; GCV DAT (3)'!$A$3:$A$175,'MASTER DATA FILE WASH COAL  (4)'!A122,'WASH COAL RECEIPT &amp; GCV DAT (3)'!$Q$3:$Q$175)</f>
        <v>0</v>
      </c>
      <c r="R122" s="16">
        <f>SUMIF('WASH COAL RECEIPT &amp; GCV DAT (3)'!$A$3:$A$175,'MASTER DATA FILE WASH COAL  (4)'!A122,'WASH COAL RECEIPT &amp; GCV DAT (3)'!$R$3:$R$175)+IF(H122=$J$234,($K$234*K122),0)+IF(H122=$J$235,($K$235*K122),0)</f>
        <v>0</v>
      </c>
      <c r="S122" s="15" t="e">
        <f t="shared" si="12"/>
        <v>#DIV/0!</v>
      </c>
      <c r="T122" s="15">
        <f>SUMIF('WASH COAL RECEIPT &amp; GCV DAT (3)'!$A$3:$A$175,'MASTER DATA FILE WASH COAL  (4)'!A122,'WASH COAL RECEIPT &amp; GCV DAT (3)'!$T$3:$T$175)</f>
        <v>0</v>
      </c>
      <c r="U122" s="15">
        <f t="shared" si="13"/>
        <v>0</v>
      </c>
      <c r="V122" s="15">
        <f>SUMIF('WASH COAL RECEIPT &amp; GCV DAT (3)'!$A$3:$A$175,'MASTER DATA FILE WASH COAL  (4)'!A122,'WASH COAL RECEIPT &amp; GCV DAT (3)'!$V$3:$V$175)</f>
        <v>0</v>
      </c>
      <c r="W122" s="15">
        <f t="shared" si="14"/>
        <v>0</v>
      </c>
      <c r="X122" t="e">
        <f t="shared" si="8"/>
        <v>#DIV/0!</v>
      </c>
    </row>
    <row r="123" spans="1:24" customFormat="1" x14ac:dyDescent="0.3">
      <c r="A123" s="12"/>
      <c r="B123" s="12">
        <f>SUMIF('WASH COAL RECEIPT &amp; GCV DAT (3)'!$A$3:$A$138,A123,'WASH COAL RECEIPT &amp; GCV DAT (3)'!$B$3:$B$138)</f>
        <v>0</v>
      </c>
      <c r="C123" s="13">
        <f>SUMIF('WASH COAL RECEIPT &amp; GCV DAT (3)'!$A$3:$A$175,A123,'WASH COAL RECEIPT &amp; GCV DAT (3)'!$C$3:$C$175)</f>
        <v>0</v>
      </c>
      <c r="D123" s="13">
        <f>IFERROR(VLOOKUP(A123,'WASH COAL RECEIPT &amp; GCV DAT (3)'!A98:V300,4,0),0)</f>
        <v>0</v>
      </c>
      <c r="E123" s="14">
        <f>IFERROR(VLOOKUP(A123,'WASH COAL RECEIPT &amp; GCV DAT (3)'!$A$2:$V$175,5,0),0)</f>
        <v>0</v>
      </c>
      <c r="F123" s="13">
        <f>SUMIF('WASH COAL RECEIPT &amp; GCV DAT (3)'!$A$3:$A$175,'MASTER DATA FILE WASH COAL  (4)'!A123,'WASH COAL RECEIPT &amp; GCV DAT (3)'!$F$3:$F$175)</f>
        <v>0</v>
      </c>
      <c r="G123" s="13">
        <f>IFERROR(VLOOKUP(A123,'WASH COAL RECEIPT &amp; GCV DAT (3)'!$A$2:$V$175,7,0),0)</f>
        <v>0</v>
      </c>
      <c r="H123" s="13">
        <f>IFERROR(VLOOKUP(A123,'WASH COAL RECEIPT &amp; GCV DAT (3)'!$A$2:$V$175,8,0),0)</f>
        <v>0</v>
      </c>
      <c r="I123" s="13">
        <f>IFERROR(VLOOKUP(A123,'WASH COAL RECEIPT &amp; GCV DAT (3)'!$A$2:$V$175,9,0),0)</f>
        <v>0</v>
      </c>
      <c r="J123" s="13">
        <f>IFERROR(VLOOKUP(A123,'WASH COAL RECEIPT &amp; GCV DAT (3)'!$A$2:$V$175,10,0),0)</f>
        <v>0</v>
      </c>
      <c r="K123" s="15">
        <f>SUMIF('WASH COAL RECEIPT &amp; GCV DAT (3)'!$A$3:$A$175,'MASTER DATA FILE WASH COAL  (4)'!A123,'WASH COAL RECEIPT &amp; GCV DAT (3)'!$K$3:$K$175)</f>
        <v>0</v>
      </c>
      <c r="L123" s="15">
        <f>SUMIF('WASH COAL RECEIPT &amp; GCV DAT (3)'!$A$3:$A$175,'MASTER DATA FILE WASH COAL  (4)'!A123,'WASH COAL RECEIPT &amp; GCV DAT (3)'!$L$3:$L$175)</f>
        <v>0</v>
      </c>
      <c r="M123" s="15">
        <f t="shared" si="9"/>
        <v>0</v>
      </c>
      <c r="N123" s="15">
        <f t="shared" si="10"/>
        <v>0</v>
      </c>
      <c r="O123" s="15">
        <f>SUMIF('WASH COAL RECEIPT &amp; GCV DAT (3)'!$A$3:$A$175,'MASTER DATA FILE WASH COAL  (4)'!A123,'WASH COAL RECEIPT &amp; GCV DAT (3)'!$O$3:$O$175)</f>
        <v>0</v>
      </c>
      <c r="P123" s="15">
        <f t="shared" si="11"/>
        <v>0</v>
      </c>
      <c r="Q123" s="15">
        <f>SUMIF('WASH COAL RECEIPT &amp; GCV DAT (3)'!$A$3:$A$175,'MASTER DATA FILE WASH COAL  (4)'!A123,'WASH COAL RECEIPT &amp; GCV DAT (3)'!$Q$3:$Q$175)</f>
        <v>0</v>
      </c>
      <c r="R123" s="16">
        <f>SUMIF('WASH COAL RECEIPT &amp; GCV DAT (3)'!$A$3:$A$175,'MASTER DATA FILE WASH COAL  (4)'!A123,'WASH COAL RECEIPT &amp; GCV DAT (3)'!$R$3:$R$175)+IF(H123=$J$234,($K$234*K123),0)+IF(H123=$J$235,($K$235*K123),0)</f>
        <v>0</v>
      </c>
      <c r="S123" s="15" t="e">
        <f t="shared" si="12"/>
        <v>#DIV/0!</v>
      </c>
      <c r="T123" s="15">
        <f>SUMIF('WASH COAL RECEIPT &amp; GCV DAT (3)'!$A$3:$A$175,'MASTER DATA FILE WASH COAL  (4)'!A123,'WASH COAL RECEIPT &amp; GCV DAT (3)'!$T$3:$T$175)</f>
        <v>0</v>
      </c>
      <c r="U123" s="15">
        <f t="shared" si="13"/>
        <v>0</v>
      </c>
      <c r="V123" s="15">
        <f>SUMIF('WASH COAL RECEIPT &amp; GCV DAT (3)'!$A$3:$A$175,'MASTER DATA FILE WASH COAL  (4)'!A123,'WASH COAL RECEIPT &amp; GCV DAT (3)'!$V$3:$V$175)</f>
        <v>0</v>
      </c>
      <c r="W123" s="15">
        <f t="shared" si="14"/>
        <v>0</v>
      </c>
      <c r="X123" t="e">
        <f t="shared" si="8"/>
        <v>#DIV/0!</v>
      </c>
    </row>
    <row r="124" spans="1:24" customFormat="1" x14ac:dyDescent="0.3">
      <c r="A124" s="12"/>
      <c r="B124" s="12">
        <f>SUMIF('WASH COAL RECEIPT &amp; GCV DAT (3)'!$A$3:$A$138,A124,'WASH COAL RECEIPT &amp; GCV DAT (3)'!$B$3:$B$138)</f>
        <v>0</v>
      </c>
      <c r="C124" s="13">
        <f>SUMIF('WASH COAL RECEIPT &amp; GCV DAT (3)'!$A$3:$A$175,A124,'WASH COAL RECEIPT &amp; GCV DAT (3)'!$C$3:$C$175)</f>
        <v>0</v>
      </c>
      <c r="D124" s="13">
        <f>IFERROR(VLOOKUP(A124,'WASH COAL RECEIPT &amp; GCV DAT (3)'!A98:V301,4,0),0)</f>
        <v>0</v>
      </c>
      <c r="E124" s="14">
        <f>IFERROR(VLOOKUP(A124,'WASH COAL RECEIPT &amp; GCV DAT (3)'!$A$2:$V$175,5,0),0)</f>
        <v>0</v>
      </c>
      <c r="F124" s="13">
        <f>SUMIF('WASH COAL RECEIPT &amp; GCV DAT (3)'!$A$3:$A$175,'MASTER DATA FILE WASH COAL  (4)'!A124,'WASH COAL RECEIPT &amp; GCV DAT (3)'!$F$3:$F$175)</f>
        <v>0</v>
      </c>
      <c r="G124" s="13">
        <f>IFERROR(VLOOKUP(A124,'WASH COAL RECEIPT &amp; GCV DAT (3)'!$A$2:$V$175,7,0),0)</f>
        <v>0</v>
      </c>
      <c r="H124" s="13">
        <f>IFERROR(VLOOKUP(A124,'WASH COAL RECEIPT &amp; GCV DAT (3)'!$A$2:$V$175,8,0),0)</f>
        <v>0</v>
      </c>
      <c r="I124" s="13">
        <f>IFERROR(VLOOKUP(A124,'WASH COAL RECEIPT &amp; GCV DAT (3)'!$A$2:$V$175,9,0),0)</f>
        <v>0</v>
      </c>
      <c r="J124" s="13">
        <f>IFERROR(VLOOKUP(A124,'WASH COAL RECEIPT &amp; GCV DAT (3)'!$A$2:$V$175,10,0),0)</f>
        <v>0</v>
      </c>
      <c r="K124" s="15">
        <f>SUMIF('WASH COAL RECEIPT &amp; GCV DAT (3)'!$A$3:$A$175,'MASTER DATA FILE WASH COAL  (4)'!A124,'WASH COAL RECEIPT &amp; GCV DAT (3)'!$K$3:$K$175)</f>
        <v>0</v>
      </c>
      <c r="L124" s="15">
        <f>SUMIF('WASH COAL RECEIPT &amp; GCV DAT (3)'!$A$3:$A$175,'MASTER DATA FILE WASH COAL  (4)'!A124,'WASH COAL RECEIPT &amp; GCV DAT (3)'!$L$3:$L$175)</f>
        <v>0</v>
      </c>
      <c r="M124" s="15">
        <f t="shared" si="9"/>
        <v>0</v>
      </c>
      <c r="N124" s="15">
        <f t="shared" si="10"/>
        <v>0</v>
      </c>
      <c r="O124" s="15">
        <f>SUMIF('WASH COAL RECEIPT &amp; GCV DAT (3)'!$A$3:$A$175,'MASTER DATA FILE WASH COAL  (4)'!A124,'WASH COAL RECEIPT &amp; GCV DAT (3)'!$O$3:$O$175)</f>
        <v>0</v>
      </c>
      <c r="P124" s="15">
        <f t="shared" si="11"/>
        <v>0</v>
      </c>
      <c r="Q124" s="15">
        <f>SUMIF('WASH COAL RECEIPT &amp; GCV DAT (3)'!$A$3:$A$175,'MASTER DATA FILE WASH COAL  (4)'!A124,'WASH COAL RECEIPT &amp; GCV DAT (3)'!$Q$3:$Q$175)</f>
        <v>0</v>
      </c>
      <c r="R124" s="16">
        <f>SUMIF('WASH COAL RECEIPT &amp; GCV DAT (3)'!$A$3:$A$175,'MASTER DATA FILE WASH COAL  (4)'!A124,'WASH COAL RECEIPT &amp; GCV DAT (3)'!$R$3:$R$175)+IF(H124=$J$234,($K$234*K124),0)+IF(H124=$J$235,($K$235*K124),0)</f>
        <v>0</v>
      </c>
      <c r="S124" s="15" t="e">
        <f t="shared" si="12"/>
        <v>#DIV/0!</v>
      </c>
      <c r="T124" s="15">
        <f>SUMIF('WASH COAL RECEIPT &amp; GCV DAT (3)'!$A$3:$A$175,'MASTER DATA FILE WASH COAL  (4)'!A124,'WASH COAL RECEIPT &amp; GCV DAT (3)'!$T$3:$T$175)</f>
        <v>0</v>
      </c>
      <c r="U124" s="15">
        <f t="shared" si="13"/>
        <v>0</v>
      </c>
      <c r="V124" s="15">
        <f>SUMIF('WASH COAL RECEIPT &amp; GCV DAT (3)'!$A$3:$A$175,'MASTER DATA FILE WASH COAL  (4)'!A124,'WASH COAL RECEIPT &amp; GCV DAT (3)'!$V$3:$V$175)</f>
        <v>0</v>
      </c>
      <c r="W124" s="15">
        <f t="shared" si="14"/>
        <v>0</v>
      </c>
      <c r="X124" t="e">
        <f t="shared" si="8"/>
        <v>#DIV/0!</v>
      </c>
    </row>
    <row r="125" spans="1:24" customFormat="1" x14ac:dyDescent="0.3">
      <c r="A125" s="12"/>
      <c r="B125" s="12">
        <f>SUMIF('WASH COAL RECEIPT &amp; GCV DAT (3)'!$A$3:$A$138,A125,'WASH COAL RECEIPT &amp; GCV DAT (3)'!$B$3:$B$138)</f>
        <v>0</v>
      </c>
      <c r="C125" s="13">
        <f>SUMIF('WASH COAL RECEIPT &amp; GCV DAT (3)'!$A$3:$A$175,A125,'WASH COAL RECEIPT &amp; GCV DAT (3)'!$C$3:$C$175)</f>
        <v>0</v>
      </c>
      <c r="D125" s="13">
        <f>IFERROR(VLOOKUP(A125,'WASH COAL RECEIPT &amp; GCV DAT (3)'!A98:V302,4,0),0)</f>
        <v>0</v>
      </c>
      <c r="E125" s="14">
        <f>IFERROR(VLOOKUP(A125,'WASH COAL RECEIPT &amp; GCV DAT (3)'!$A$2:$V$175,5,0),0)</f>
        <v>0</v>
      </c>
      <c r="F125" s="13">
        <f>SUMIF('WASH COAL RECEIPT &amp; GCV DAT (3)'!$A$3:$A$175,'MASTER DATA FILE WASH COAL  (4)'!A125,'WASH COAL RECEIPT &amp; GCV DAT (3)'!$F$3:$F$175)</f>
        <v>0</v>
      </c>
      <c r="G125" s="13">
        <f>IFERROR(VLOOKUP(A125,'WASH COAL RECEIPT &amp; GCV DAT (3)'!$A$2:$V$175,7,0),0)</f>
        <v>0</v>
      </c>
      <c r="H125" s="13">
        <f>IFERROR(VLOOKUP(A125,'WASH COAL RECEIPT &amp; GCV DAT (3)'!$A$2:$V$175,8,0),0)</f>
        <v>0</v>
      </c>
      <c r="I125" s="13">
        <f>IFERROR(VLOOKUP(A125,'WASH COAL RECEIPT &amp; GCV DAT (3)'!$A$2:$V$175,9,0),0)</f>
        <v>0</v>
      </c>
      <c r="J125" s="13">
        <f>IFERROR(VLOOKUP(A125,'WASH COAL RECEIPT &amp; GCV DAT (3)'!$A$2:$V$175,10,0),0)</f>
        <v>0</v>
      </c>
      <c r="K125" s="15">
        <f>SUMIF('WASH COAL RECEIPT &amp; GCV DAT (3)'!$A$3:$A$175,'MASTER DATA FILE WASH COAL  (4)'!A125,'WASH COAL RECEIPT &amp; GCV DAT (3)'!$K$3:$K$175)</f>
        <v>0</v>
      </c>
      <c r="L125" s="15">
        <f>SUMIF('WASH COAL RECEIPT &amp; GCV DAT (3)'!$A$3:$A$175,'MASTER DATA FILE WASH COAL  (4)'!A125,'WASH COAL RECEIPT &amp; GCV DAT (3)'!$L$3:$L$175)</f>
        <v>0</v>
      </c>
      <c r="M125" s="15">
        <f t="shared" si="9"/>
        <v>0</v>
      </c>
      <c r="N125" s="15">
        <f t="shared" si="10"/>
        <v>0</v>
      </c>
      <c r="O125" s="15">
        <f>SUMIF('WASH COAL RECEIPT &amp; GCV DAT (3)'!$A$3:$A$175,'MASTER DATA FILE WASH COAL  (4)'!A125,'WASH COAL RECEIPT &amp; GCV DAT (3)'!$O$3:$O$175)</f>
        <v>0</v>
      </c>
      <c r="P125" s="15">
        <f t="shared" si="11"/>
        <v>0</v>
      </c>
      <c r="Q125" s="15">
        <f>SUMIF('WASH COAL RECEIPT &amp; GCV DAT (3)'!$A$3:$A$175,'MASTER DATA FILE WASH COAL  (4)'!A125,'WASH COAL RECEIPT &amp; GCV DAT (3)'!$Q$3:$Q$175)</f>
        <v>0</v>
      </c>
      <c r="R125" s="16">
        <f>SUMIF('WASH COAL RECEIPT &amp; GCV DAT (3)'!$A$3:$A$175,'MASTER DATA FILE WASH COAL  (4)'!A125,'WASH COAL RECEIPT &amp; GCV DAT (3)'!$R$3:$R$175)+IF(H125=$J$234,($K$234*K125),0)+IF(H125=$J$235,($K$235*K125),0)</f>
        <v>0</v>
      </c>
      <c r="S125" s="15" t="e">
        <f t="shared" si="12"/>
        <v>#DIV/0!</v>
      </c>
      <c r="T125" s="15">
        <f>SUMIF('WASH COAL RECEIPT &amp; GCV DAT (3)'!$A$3:$A$175,'MASTER DATA FILE WASH COAL  (4)'!A125,'WASH COAL RECEIPT &amp; GCV DAT (3)'!$T$3:$T$175)</f>
        <v>0</v>
      </c>
      <c r="U125" s="15">
        <f t="shared" si="13"/>
        <v>0</v>
      </c>
      <c r="V125" s="15">
        <f>SUMIF('WASH COAL RECEIPT &amp; GCV DAT (3)'!$A$3:$A$175,'MASTER DATA FILE WASH COAL  (4)'!A125,'WASH COAL RECEIPT &amp; GCV DAT (3)'!$V$3:$V$175)</f>
        <v>0</v>
      </c>
      <c r="W125" s="15">
        <f t="shared" si="14"/>
        <v>0</v>
      </c>
      <c r="X125" t="e">
        <f t="shared" si="8"/>
        <v>#DIV/0!</v>
      </c>
    </row>
    <row r="126" spans="1:24" customFormat="1" x14ac:dyDescent="0.3">
      <c r="A126" s="12"/>
      <c r="B126" s="12">
        <f>SUMIF('WASH COAL RECEIPT &amp; GCV DAT (3)'!$A$3:$A$138,A126,'WASH COAL RECEIPT &amp; GCV DAT (3)'!$B$3:$B$138)</f>
        <v>0</v>
      </c>
      <c r="C126" s="13">
        <f>SUMIF('WASH COAL RECEIPT &amp; GCV DAT (3)'!$A$3:$A$175,A126,'WASH COAL RECEIPT &amp; GCV DAT (3)'!$C$3:$C$175)</f>
        <v>0</v>
      </c>
      <c r="D126" s="13">
        <f>IFERROR(VLOOKUP(A126,'WASH COAL RECEIPT &amp; GCV DAT (3)'!A99:V303,4,0),0)</f>
        <v>0</v>
      </c>
      <c r="E126" s="14">
        <f>IFERROR(VLOOKUP(A126,'WASH COAL RECEIPT &amp; GCV DAT (3)'!$A$2:$V$175,5,0),0)</f>
        <v>0</v>
      </c>
      <c r="F126" s="13">
        <f>SUMIF('WASH COAL RECEIPT &amp; GCV DAT (3)'!$A$3:$A$175,'MASTER DATA FILE WASH COAL  (4)'!A126,'WASH COAL RECEIPT &amp; GCV DAT (3)'!$F$3:$F$175)</f>
        <v>0</v>
      </c>
      <c r="G126" s="13">
        <f>IFERROR(VLOOKUP(A126,'WASH COAL RECEIPT &amp; GCV DAT (3)'!$A$2:$V$175,7,0),0)</f>
        <v>0</v>
      </c>
      <c r="H126" s="13">
        <f>IFERROR(VLOOKUP(A126,'WASH COAL RECEIPT &amp; GCV DAT (3)'!$A$2:$V$175,8,0),0)</f>
        <v>0</v>
      </c>
      <c r="I126" s="13">
        <f>IFERROR(VLOOKUP(A126,'WASH COAL RECEIPT &amp; GCV DAT (3)'!$A$2:$V$175,9,0),0)</f>
        <v>0</v>
      </c>
      <c r="J126" s="13">
        <f>IFERROR(VLOOKUP(A126,'WASH COAL RECEIPT &amp; GCV DAT (3)'!$A$2:$V$175,10,0),0)</f>
        <v>0</v>
      </c>
      <c r="K126" s="15">
        <f>SUMIF('WASH COAL RECEIPT &amp; GCV DAT (3)'!$A$3:$A$175,'MASTER DATA FILE WASH COAL  (4)'!A126,'WASH COAL RECEIPT &amp; GCV DAT (3)'!$K$3:$K$175)</f>
        <v>0</v>
      </c>
      <c r="L126" s="15">
        <f>SUMIF('WASH COAL RECEIPT &amp; GCV DAT (3)'!$A$3:$A$175,'MASTER DATA FILE WASH COAL  (4)'!A126,'WASH COAL RECEIPT &amp; GCV DAT (3)'!$L$3:$L$175)</f>
        <v>0</v>
      </c>
      <c r="M126" s="15">
        <f t="shared" si="9"/>
        <v>0</v>
      </c>
      <c r="N126" s="15">
        <f t="shared" si="10"/>
        <v>0</v>
      </c>
      <c r="O126" s="15">
        <f>SUMIF('WASH COAL RECEIPT &amp; GCV DAT (3)'!$A$3:$A$175,'MASTER DATA FILE WASH COAL  (4)'!A126,'WASH COAL RECEIPT &amp; GCV DAT (3)'!$O$3:$O$175)</f>
        <v>0</v>
      </c>
      <c r="P126" s="15">
        <f t="shared" si="11"/>
        <v>0</v>
      </c>
      <c r="Q126" s="15">
        <f>SUMIF('WASH COAL RECEIPT &amp; GCV DAT (3)'!$A$3:$A$175,'MASTER DATA FILE WASH COAL  (4)'!A126,'WASH COAL RECEIPT &amp; GCV DAT (3)'!$Q$3:$Q$175)</f>
        <v>0</v>
      </c>
      <c r="R126" s="16">
        <f>SUMIF('WASH COAL RECEIPT &amp; GCV DAT (3)'!$A$3:$A$175,'MASTER DATA FILE WASH COAL  (4)'!A126,'WASH COAL RECEIPT &amp; GCV DAT (3)'!$R$3:$R$175)+IF(H126=$J$234,($K$234*K126),0)+IF(H126=$J$235,($K$235*K126),0)</f>
        <v>0</v>
      </c>
      <c r="S126" s="15" t="e">
        <f t="shared" si="12"/>
        <v>#DIV/0!</v>
      </c>
      <c r="T126" s="15">
        <f>SUMIF('WASH COAL RECEIPT &amp; GCV DAT (3)'!$A$3:$A$175,'MASTER DATA FILE WASH COAL  (4)'!A126,'WASH COAL RECEIPT &amp; GCV DAT (3)'!$T$3:$T$175)</f>
        <v>0</v>
      </c>
      <c r="U126" s="15">
        <f t="shared" si="13"/>
        <v>0</v>
      </c>
      <c r="V126" s="15">
        <f>SUMIF('WASH COAL RECEIPT &amp; GCV DAT (3)'!$A$3:$A$175,'MASTER DATA FILE WASH COAL  (4)'!A126,'WASH COAL RECEIPT &amp; GCV DAT (3)'!$V$3:$V$175)</f>
        <v>0</v>
      </c>
      <c r="W126" s="15">
        <f t="shared" si="14"/>
        <v>0</v>
      </c>
      <c r="X126" t="e">
        <f t="shared" si="8"/>
        <v>#DIV/0!</v>
      </c>
    </row>
    <row r="127" spans="1:24" customFormat="1" x14ac:dyDescent="0.3">
      <c r="A127" s="12"/>
      <c r="B127" s="12">
        <f>SUMIF('WASH COAL RECEIPT &amp; GCV DAT (3)'!$A$3:$A$138,A127,'WASH COAL RECEIPT &amp; GCV DAT (3)'!$B$3:$B$138)</f>
        <v>0</v>
      </c>
      <c r="C127" s="13">
        <f>SUMIF('WASH COAL RECEIPT &amp; GCV DAT (3)'!$A$3:$A$175,A127,'WASH COAL RECEIPT &amp; GCV DAT (3)'!$C$3:$C$175)</f>
        <v>0</v>
      </c>
      <c r="D127" s="13">
        <f>IFERROR(VLOOKUP(A127,'WASH COAL RECEIPT &amp; GCV DAT (3)'!A99:V304,4,0),0)</f>
        <v>0</v>
      </c>
      <c r="E127" s="14">
        <f>IFERROR(VLOOKUP(A127,'WASH COAL RECEIPT &amp; GCV DAT (3)'!$A$2:$V$175,5,0),0)</f>
        <v>0</v>
      </c>
      <c r="F127" s="13">
        <f>SUMIF('WASH COAL RECEIPT &amp; GCV DAT (3)'!$A$3:$A$175,'MASTER DATA FILE WASH COAL  (4)'!A127,'WASH COAL RECEIPT &amp; GCV DAT (3)'!$F$3:$F$175)</f>
        <v>0</v>
      </c>
      <c r="G127" s="13">
        <f>IFERROR(VLOOKUP(A127,'WASH COAL RECEIPT &amp; GCV DAT (3)'!$A$2:$V$175,7,0),0)</f>
        <v>0</v>
      </c>
      <c r="H127" s="13">
        <f>IFERROR(VLOOKUP(A127,'WASH COAL RECEIPT &amp; GCV DAT (3)'!$A$2:$V$175,8,0),0)</f>
        <v>0</v>
      </c>
      <c r="I127" s="13">
        <f>IFERROR(VLOOKUP(A127,'WASH COAL RECEIPT &amp; GCV DAT (3)'!$A$2:$V$175,9,0),0)</f>
        <v>0</v>
      </c>
      <c r="J127" s="13">
        <f>IFERROR(VLOOKUP(A127,'WASH COAL RECEIPT &amp; GCV DAT (3)'!$A$2:$V$175,10,0),0)</f>
        <v>0</v>
      </c>
      <c r="K127" s="15">
        <f>SUMIF('WASH COAL RECEIPT &amp; GCV DAT (3)'!$A$3:$A$175,'MASTER DATA FILE WASH COAL  (4)'!A127,'WASH COAL RECEIPT &amp; GCV DAT (3)'!$K$3:$K$175)</f>
        <v>0</v>
      </c>
      <c r="L127" s="15">
        <f>SUMIF('WASH COAL RECEIPT &amp; GCV DAT (3)'!$A$3:$A$175,'MASTER DATA FILE WASH COAL  (4)'!A127,'WASH COAL RECEIPT &amp; GCV DAT (3)'!$L$3:$L$175)</f>
        <v>0</v>
      </c>
      <c r="M127" s="15">
        <f t="shared" si="9"/>
        <v>0</v>
      </c>
      <c r="N127" s="15">
        <f t="shared" si="10"/>
        <v>0</v>
      </c>
      <c r="O127" s="15">
        <f>SUMIF('WASH COAL RECEIPT &amp; GCV DAT (3)'!$A$3:$A$175,'MASTER DATA FILE WASH COAL  (4)'!A127,'WASH COAL RECEIPT &amp; GCV DAT (3)'!$O$3:$O$175)</f>
        <v>0</v>
      </c>
      <c r="P127" s="15">
        <f t="shared" si="11"/>
        <v>0</v>
      </c>
      <c r="Q127" s="15">
        <f>SUMIF('WASH COAL RECEIPT &amp; GCV DAT (3)'!$A$3:$A$175,'MASTER DATA FILE WASH COAL  (4)'!A127,'WASH COAL RECEIPT &amp; GCV DAT (3)'!$Q$3:$Q$175)</f>
        <v>0</v>
      </c>
      <c r="R127" s="16">
        <f>SUMIF('WASH COAL RECEIPT &amp; GCV DAT (3)'!$A$3:$A$175,'MASTER DATA FILE WASH COAL  (4)'!A127,'WASH COAL RECEIPT &amp; GCV DAT (3)'!$R$3:$R$175)+IF(H127=$J$234,($K$234*K127),0)+IF(H127=$J$235,($K$235*K127),0)</f>
        <v>0</v>
      </c>
      <c r="S127" s="15" t="e">
        <f t="shared" si="12"/>
        <v>#DIV/0!</v>
      </c>
      <c r="T127" s="15">
        <f>SUMIF('WASH COAL RECEIPT &amp; GCV DAT (3)'!$A$3:$A$175,'MASTER DATA FILE WASH COAL  (4)'!A127,'WASH COAL RECEIPT &amp; GCV DAT (3)'!$T$3:$T$175)</f>
        <v>0</v>
      </c>
      <c r="U127" s="15">
        <f t="shared" si="13"/>
        <v>0</v>
      </c>
      <c r="V127" s="15">
        <f>SUMIF('WASH COAL RECEIPT &amp; GCV DAT (3)'!$A$3:$A$175,'MASTER DATA FILE WASH COAL  (4)'!A127,'WASH COAL RECEIPT &amp; GCV DAT (3)'!$V$3:$V$175)</f>
        <v>0</v>
      </c>
      <c r="W127" s="15">
        <f t="shared" si="14"/>
        <v>0</v>
      </c>
      <c r="X127" t="e">
        <f t="shared" si="8"/>
        <v>#DIV/0!</v>
      </c>
    </row>
    <row r="128" spans="1:24" customFormat="1" x14ac:dyDescent="0.3">
      <c r="A128" s="12"/>
      <c r="B128" s="12">
        <f>SUMIF('WASH COAL RECEIPT &amp; GCV DAT (3)'!$A$3:$A$138,A128,'WASH COAL RECEIPT &amp; GCV DAT (3)'!$B$3:$B$138)</f>
        <v>0</v>
      </c>
      <c r="C128" s="13">
        <f>SUMIF('WASH COAL RECEIPT &amp; GCV DAT (3)'!$A$3:$A$175,A128,'WASH COAL RECEIPT &amp; GCV DAT (3)'!$C$3:$C$175)</f>
        <v>0</v>
      </c>
      <c r="D128" s="13">
        <f>IFERROR(VLOOKUP(A128,'WASH COAL RECEIPT &amp; GCV DAT (3)'!A100:V305,4,0),0)</f>
        <v>0</v>
      </c>
      <c r="E128" s="14">
        <f>IFERROR(VLOOKUP(A128,'WASH COAL RECEIPT &amp; GCV DAT (3)'!$A$2:$V$175,5,0),0)</f>
        <v>0</v>
      </c>
      <c r="F128" s="13">
        <f>SUMIF('WASH COAL RECEIPT &amp; GCV DAT (3)'!$A$3:$A$175,'MASTER DATA FILE WASH COAL  (4)'!A128,'WASH COAL RECEIPT &amp; GCV DAT (3)'!$F$3:$F$175)</f>
        <v>0</v>
      </c>
      <c r="G128" s="13">
        <f>IFERROR(VLOOKUP(A128,'WASH COAL RECEIPT &amp; GCV DAT (3)'!$A$2:$V$175,7,0),0)</f>
        <v>0</v>
      </c>
      <c r="H128" s="13">
        <f>IFERROR(VLOOKUP(A128,'WASH COAL RECEIPT &amp; GCV DAT (3)'!$A$2:$V$175,8,0),0)</f>
        <v>0</v>
      </c>
      <c r="I128" s="13">
        <f>IFERROR(VLOOKUP(A128,'WASH COAL RECEIPT &amp; GCV DAT (3)'!$A$2:$V$175,9,0),0)</f>
        <v>0</v>
      </c>
      <c r="J128" s="13">
        <f>IFERROR(VLOOKUP(A128,'WASH COAL RECEIPT &amp; GCV DAT (3)'!$A$2:$V$175,10,0),0)</f>
        <v>0</v>
      </c>
      <c r="K128" s="15">
        <f>SUMIF('WASH COAL RECEIPT &amp; GCV DAT (3)'!$A$3:$A$175,'MASTER DATA FILE WASH COAL  (4)'!A128,'WASH COAL RECEIPT &amp; GCV DAT (3)'!$K$3:$K$175)</f>
        <v>0</v>
      </c>
      <c r="L128" s="15">
        <f>SUMIF('WASH COAL RECEIPT &amp; GCV DAT (3)'!$A$3:$A$175,'MASTER DATA FILE WASH COAL  (4)'!A128,'WASH COAL RECEIPT &amp; GCV DAT (3)'!$L$3:$L$175)</f>
        <v>0</v>
      </c>
      <c r="M128" s="15">
        <f t="shared" si="9"/>
        <v>0</v>
      </c>
      <c r="N128" s="15">
        <f t="shared" si="10"/>
        <v>0</v>
      </c>
      <c r="O128" s="15">
        <f>SUMIF('WASH COAL RECEIPT &amp; GCV DAT (3)'!$A$3:$A$175,'MASTER DATA FILE WASH COAL  (4)'!A128,'WASH COAL RECEIPT &amp; GCV DAT (3)'!$O$3:$O$175)</f>
        <v>0</v>
      </c>
      <c r="P128" s="15">
        <f t="shared" si="11"/>
        <v>0</v>
      </c>
      <c r="Q128" s="15">
        <f>SUMIF('WASH COAL RECEIPT &amp; GCV DAT (3)'!$A$3:$A$175,'MASTER DATA FILE WASH COAL  (4)'!A128,'WASH COAL RECEIPT &amp; GCV DAT (3)'!$Q$3:$Q$175)</f>
        <v>0</v>
      </c>
      <c r="R128" s="16">
        <f>SUMIF('WASH COAL RECEIPT &amp; GCV DAT (3)'!$A$3:$A$175,'MASTER DATA FILE WASH COAL  (4)'!A128,'WASH COAL RECEIPT &amp; GCV DAT (3)'!$R$3:$R$175)+IF(H128=$J$234,($K$234*K128),0)+IF(H128=$J$235,($K$235*K128),0)</f>
        <v>0</v>
      </c>
      <c r="S128" s="15" t="e">
        <f t="shared" si="12"/>
        <v>#DIV/0!</v>
      </c>
      <c r="T128" s="15">
        <f>SUMIF('WASH COAL RECEIPT &amp; GCV DAT (3)'!$A$3:$A$175,'MASTER DATA FILE WASH COAL  (4)'!A128,'WASH COAL RECEIPT &amp; GCV DAT (3)'!$T$3:$T$175)</f>
        <v>0</v>
      </c>
      <c r="U128" s="15">
        <f t="shared" si="13"/>
        <v>0</v>
      </c>
      <c r="V128" s="15">
        <f>SUMIF('WASH COAL RECEIPT &amp; GCV DAT (3)'!$A$3:$A$175,'MASTER DATA FILE WASH COAL  (4)'!A128,'WASH COAL RECEIPT &amp; GCV DAT (3)'!$V$3:$V$175)</f>
        <v>0</v>
      </c>
      <c r="W128" s="15">
        <f t="shared" si="14"/>
        <v>0</v>
      </c>
      <c r="X128" t="e">
        <f t="shared" si="8"/>
        <v>#DIV/0!</v>
      </c>
    </row>
    <row r="129" spans="1:24" customFormat="1" x14ac:dyDescent="0.3">
      <c r="A129" s="12"/>
      <c r="B129" s="12">
        <f>SUMIF('WASH COAL RECEIPT &amp; GCV DAT (3)'!$A$3:$A$138,A129,'WASH COAL RECEIPT &amp; GCV DAT (3)'!$B$3:$B$138)</f>
        <v>0</v>
      </c>
      <c r="C129" s="13">
        <f>SUMIF('WASH COAL RECEIPT &amp; GCV DAT (3)'!$A$3:$A$175,A129,'WASH COAL RECEIPT &amp; GCV DAT (3)'!$C$3:$C$175)</f>
        <v>0</v>
      </c>
      <c r="D129" s="13">
        <f>IFERROR(VLOOKUP(A129,'WASH COAL RECEIPT &amp; GCV DAT (3)'!A100:V306,4,0),0)</f>
        <v>0</v>
      </c>
      <c r="E129" s="14">
        <f>IFERROR(VLOOKUP(A129,'WASH COAL RECEIPT &amp; GCV DAT (3)'!$A$2:$V$175,5,0),0)</f>
        <v>0</v>
      </c>
      <c r="F129" s="13">
        <f>SUMIF('WASH COAL RECEIPT &amp; GCV DAT (3)'!$A$3:$A$175,'MASTER DATA FILE WASH COAL  (4)'!A129,'WASH COAL RECEIPT &amp; GCV DAT (3)'!$F$3:$F$175)</f>
        <v>0</v>
      </c>
      <c r="G129" s="13">
        <f>IFERROR(VLOOKUP(A129,'WASH COAL RECEIPT &amp; GCV DAT (3)'!$A$2:$V$175,7,0),0)</f>
        <v>0</v>
      </c>
      <c r="H129" s="13">
        <f>IFERROR(VLOOKUP(A129,'WASH COAL RECEIPT &amp; GCV DAT (3)'!$A$2:$V$175,8,0),0)</f>
        <v>0</v>
      </c>
      <c r="I129" s="13">
        <f>IFERROR(VLOOKUP(A129,'WASH COAL RECEIPT &amp; GCV DAT (3)'!$A$2:$V$175,9,0),0)</f>
        <v>0</v>
      </c>
      <c r="J129" s="13">
        <f>IFERROR(VLOOKUP(A129,'WASH COAL RECEIPT &amp; GCV DAT (3)'!$A$2:$V$175,10,0),0)</f>
        <v>0</v>
      </c>
      <c r="K129" s="15">
        <f>SUMIF('WASH COAL RECEIPT &amp; GCV DAT (3)'!$A$3:$A$175,'MASTER DATA FILE WASH COAL  (4)'!A129,'WASH COAL RECEIPT &amp; GCV DAT (3)'!$K$3:$K$175)</f>
        <v>0</v>
      </c>
      <c r="L129" s="15">
        <f>SUMIF('WASH COAL RECEIPT &amp; GCV DAT (3)'!$A$3:$A$175,'MASTER DATA FILE WASH COAL  (4)'!A129,'WASH COAL RECEIPT &amp; GCV DAT (3)'!$L$3:$L$175)</f>
        <v>0</v>
      </c>
      <c r="M129" s="15">
        <f t="shared" si="9"/>
        <v>0</v>
      </c>
      <c r="N129" s="15">
        <f t="shared" si="10"/>
        <v>0</v>
      </c>
      <c r="O129" s="15">
        <f>SUMIF('WASH COAL RECEIPT &amp; GCV DAT (3)'!$A$3:$A$175,'MASTER DATA FILE WASH COAL  (4)'!A129,'WASH COAL RECEIPT &amp; GCV DAT (3)'!$O$3:$O$175)</f>
        <v>0</v>
      </c>
      <c r="P129" s="15">
        <f t="shared" si="11"/>
        <v>0</v>
      </c>
      <c r="Q129" s="15">
        <f>SUMIF('WASH COAL RECEIPT &amp; GCV DAT (3)'!$A$3:$A$175,'MASTER DATA FILE WASH COAL  (4)'!A129,'WASH COAL RECEIPT &amp; GCV DAT (3)'!$Q$3:$Q$175)</f>
        <v>0</v>
      </c>
      <c r="R129" s="16">
        <f>SUMIF('WASH COAL RECEIPT &amp; GCV DAT (3)'!$A$3:$A$175,'MASTER DATA FILE WASH COAL  (4)'!A129,'WASH COAL RECEIPT &amp; GCV DAT (3)'!$R$3:$R$175)+IF(H129=$J$234,($K$234*K129),0)+IF(H129=$J$235,($K$235*K129),0)</f>
        <v>0</v>
      </c>
      <c r="S129" s="15" t="e">
        <f t="shared" si="12"/>
        <v>#DIV/0!</v>
      </c>
      <c r="T129" s="15">
        <f>SUMIF('WASH COAL RECEIPT &amp; GCV DAT (3)'!$A$3:$A$175,'MASTER DATA FILE WASH COAL  (4)'!A129,'WASH COAL RECEIPT &amp; GCV DAT (3)'!$T$3:$T$175)</f>
        <v>0</v>
      </c>
      <c r="U129" s="15">
        <f t="shared" si="13"/>
        <v>0</v>
      </c>
      <c r="V129" s="15">
        <f>SUMIF('WASH COAL RECEIPT &amp; GCV DAT (3)'!$A$3:$A$175,'MASTER DATA FILE WASH COAL  (4)'!A129,'WASH COAL RECEIPT &amp; GCV DAT (3)'!$V$3:$V$175)</f>
        <v>0</v>
      </c>
      <c r="W129" s="15">
        <f t="shared" si="14"/>
        <v>0</v>
      </c>
      <c r="X129" t="e">
        <f t="shared" si="8"/>
        <v>#DIV/0!</v>
      </c>
    </row>
    <row r="130" spans="1:24" customFormat="1" x14ac:dyDescent="0.3">
      <c r="A130" s="12"/>
      <c r="B130" s="12">
        <f>SUMIF('WASH COAL RECEIPT &amp; GCV DAT (3)'!$A$3:$A$138,A130,'WASH COAL RECEIPT &amp; GCV DAT (3)'!$B$3:$B$138)</f>
        <v>0</v>
      </c>
      <c r="C130" s="13">
        <f>SUMIF('WASH COAL RECEIPT &amp; GCV DAT (3)'!$A$3:$A$175,A130,'WASH COAL RECEIPT &amp; GCV DAT (3)'!$C$3:$C$175)</f>
        <v>0</v>
      </c>
      <c r="D130" s="13">
        <f>IFERROR(VLOOKUP(A130,'WASH COAL RECEIPT &amp; GCV DAT (3)'!A101:V307,4,0),0)</f>
        <v>0</v>
      </c>
      <c r="E130" s="14">
        <f>IFERROR(VLOOKUP(A130,'WASH COAL RECEIPT &amp; GCV DAT (3)'!$A$2:$V$175,5,0),0)</f>
        <v>0</v>
      </c>
      <c r="F130" s="13">
        <f>SUMIF('WASH COAL RECEIPT &amp; GCV DAT (3)'!$A$3:$A$175,'MASTER DATA FILE WASH COAL  (4)'!A130,'WASH COAL RECEIPT &amp; GCV DAT (3)'!$F$3:$F$175)</f>
        <v>0</v>
      </c>
      <c r="G130" s="13">
        <f>IFERROR(VLOOKUP(A130,'WASH COAL RECEIPT &amp; GCV DAT (3)'!$A$2:$V$175,7,0),0)</f>
        <v>0</v>
      </c>
      <c r="H130" s="13">
        <f>IFERROR(VLOOKUP(A130,'WASH COAL RECEIPT &amp; GCV DAT (3)'!$A$2:$V$175,8,0),0)</f>
        <v>0</v>
      </c>
      <c r="I130" s="13">
        <f>IFERROR(VLOOKUP(A130,'WASH COAL RECEIPT &amp; GCV DAT (3)'!$A$2:$V$175,9,0),0)</f>
        <v>0</v>
      </c>
      <c r="J130" s="13">
        <f>IFERROR(VLOOKUP(A130,'WASH COAL RECEIPT &amp; GCV DAT (3)'!$A$2:$V$175,10,0),0)</f>
        <v>0</v>
      </c>
      <c r="K130" s="15">
        <f>SUMIF('WASH COAL RECEIPT &amp; GCV DAT (3)'!$A$3:$A$175,'MASTER DATA FILE WASH COAL  (4)'!A130,'WASH COAL RECEIPT &amp; GCV DAT (3)'!$K$3:$K$175)</f>
        <v>0</v>
      </c>
      <c r="L130" s="15">
        <f>SUMIF('WASH COAL RECEIPT &amp; GCV DAT (3)'!$A$3:$A$175,'MASTER DATA FILE WASH COAL  (4)'!A130,'WASH COAL RECEIPT &amp; GCV DAT (3)'!$L$3:$L$175)</f>
        <v>0</v>
      </c>
      <c r="M130" s="15">
        <f t="shared" si="9"/>
        <v>0</v>
      </c>
      <c r="N130" s="15">
        <f t="shared" si="10"/>
        <v>0</v>
      </c>
      <c r="O130" s="15">
        <f>SUMIF('WASH COAL RECEIPT &amp; GCV DAT (3)'!$A$3:$A$175,'MASTER DATA FILE WASH COAL  (4)'!A130,'WASH COAL RECEIPT &amp; GCV DAT (3)'!$O$3:$O$175)</f>
        <v>0</v>
      </c>
      <c r="P130" s="15">
        <f t="shared" si="11"/>
        <v>0</v>
      </c>
      <c r="Q130" s="15">
        <f>SUMIF('WASH COAL RECEIPT &amp; GCV DAT (3)'!$A$3:$A$175,'MASTER DATA FILE WASH COAL  (4)'!A130,'WASH COAL RECEIPT &amp; GCV DAT (3)'!$Q$3:$Q$175)</f>
        <v>0</v>
      </c>
      <c r="R130" s="16">
        <f>SUMIF('WASH COAL RECEIPT &amp; GCV DAT (3)'!$A$3:$A$175,'MASTER DATA FILE WASH COAL  (4)'!A130,'WASH COAL RECEIPT &amp; GCV DAT (3)'!$R$3:$R$175)+IF(H130=$J$234,($K$234*K130),0)+IF(H130=$J$235,($K$235*K130),0)</f>
        <v>0</v>
      </c>
      <c r="S130" s="15" t="e">
        <f t="shared" si="12"/>
        <v>#DIV/0!</v>
      </c>
      <c r="T130" s="15">
        <f>SUMIF('WASH COAL RECEIPT &amp; GCV DAT (3)'!$A$3:$A$175,'MASTER DATA FILE WASH COAL  (4)'!A130,'WASH COAL RECEIPT &amp; GCV DAT (3)'!$T$3:$T$175)</f>
        <v>0</v>
      </c>
      <c r="U130" s="15">
        <f t="shared" si="13"/>
        <v>0</v>
      </c>
      <c r="V130" s="15">
        <f>SUMIF('WASH COAL RECEIPT &amp; GCV DAT (3)'!$A$3:$A$175,'MASTER DATA FILE WASH COAL  (4)'!A130,'WASH COAL RECEIPT &amp; GCV DAT (3)'!$V$3:$V$175)</f>
        <v>0</v>
      </c>
      <c r="W130" s="15">
        <f t="shared" si="14"/>
        <v>0</v>
      </c>
      <c r="X130" t="e">
        <f t="shared" si="8"/>
        <v>#DIV/0!</v>
      </c>
    </row>
    <row r="131" spans="1:24" customFormat="1" x14ac:dyDescent="0.3">
      <c r="A131" s="12"/>
      <c r="B131" s="12">
        <f>SUMIF('WASH COAL RECEIPT &amp; GCV DAT (3)'!$A$3:$A$138,A131,'WASH COAL RECEIPT &amp; GCV DAT (3)'!$B$3:$B$138)</f>
        <v>0</v>
      </c>
      <c r="C131" s="13">
        <f>SUMIF('WASH COAL RECEIPT &amp; GCV DAT (3)'!$A$3:$A$175,A131,'WASH COAL RECEIPT &amp; GCV DAT (3)'!$C$3:$C$175)</f>
        <v>0</v>
      </c>
      <c r="D131" s="13">
        <f>IFERROR(VLOOKUP(A131,'WASH COAL RECEIPT &amp; GCV DAT (3)'!A102:V308,4,0),0)</f>
        <v>0</v>
      </c>
      <c r="E131" s="14">
        <f>IFERROR(VLOOKUP(A131,'WASH COAL RECEIPT &amp; GCV DAT (3)'!$A$2:$V$175,5,0),0)</f>
        <v>0</v>
      </c>
      <c r="F131" s="13">
        <f>SUMIF('WASH COAL RECEIPT &amp; GCV DAT (3)'!$A$3:$A$175,'MASTER DATA FILE WASH COAL  (4)'!A131,'WASH COAL RECEIPT &amp; GCV DAT (3)'!$F$3:$F$175)</f>
        <v>0</v>
      </c>
      <c r="G131" s="13">
        <f>IFERROR(VLOOKUP(A131,'WASH COAL RECEIPT &amp; GCV DAT (3)'!$A$2:$V$175,7,0),0)</f>
        <v>0</v>
      </c>
      <c r="H131" s="13">
        <f>IFERROR(VLOOKUP(A131,'WASH COAL RECEIPT &amp; GCV DAT (3)'!$A$2:$V$175,8,0),0)</f>
        <v>0</v>
      </c>
      <c r="I131" s="13">
        <f>IFERROR(VLOOKUP(A131,'WASH COAL RECEIPT &amp; GCV DAT (3)'!$A$2:$V$175,9,0),0)</f>
        <v>0</v>
      </c>
      <c r="J131" s="13">
        <f>IFERROR(VLOOKUP(A131,'WASH COAL RECEIPT &amp; GCV DAT (3)'!$A$2:$V$175,10,0),0)</f>
        <v>0</v>
      </c>
      <c r="K131" s="15">
        <f>SUMIF('WASH COAL RECEIPT &amp; GCV DAT (3)'!$A$3:$A$175,'MASTER DATA FILE WASH COAL  (4)'!A131,'WASH COAL RECEIPT &amp; GCV DAT (3)'!$K$3:$K$175)</f>
        <v>0</v>
      </c>
      <c r="L131" s="15">
        <f>SUMIF('WASH COAL RECEIPT &amp; GCV DAT (3)'!$A$3:$A$175,'MASTER DATA FILE WASH COAL  (4)'!A131,'WASH COAL RECEIPT &amp; GCV DAT (3)'!$L$3:$L$175)</f>
        <v>0</v>
      </c>
      <c r="M131" s="15">
        <f t="shared" si="9"/>
        <v>0</v>
      </c>
      <c r="N131" s="15">
        <f t="shared" si="10"/>
        <v>0</v>
      </c>
      <c r="O131" s="15">
        <f>SUMIF('WASH COAL RECEIPT &amp; GCV DAT (3)'!$A$3:$A$175,'MASTER DATA FILE WASH COAL  (4)'!A131,'WASH COAL RECEIPT &amp; GCV DAT (3)'!$O$3:$O$175)</f>
        <v>0</v>
      </c>
      <c r="P131" s="15">
        <f t="shared" si="11"/>
        <v>0</v>
      </c>
      <c r="Q131" s="15">
        <f>SUMIF('WASH COAL RECEIPT &amp; GCV DAT (3)'!$A$3:$A$175,'MASTER DATA FILE WASH COAL  (4)'!A131,'WASH COAL RECEIPT &amp; GCV DAT (3)'!$Q$3:$Q$175)</f>
        <v>0</v>
      </c>
      <c r="R131" s="16">
        <f>SUMIF('WASH COAL RECEIPT &amp; GCV DAT (3)'!$A$3:$A$175,'MASTER DATA FILE WASH COAL  (4)'!A131,'WASH COAL RECEIPT &amp; GCV DAT (3)'!$R$3:$R$175)+IF(H131=$J$234,($K$234*K131),0)+IF(H131=$J$235,($K$235*K131),0)</f>
        <v>0</v>
      </c>
      <c r="S131" s="15" t="e">
        <f t="shared" si="12"/>
        <v>#DIV/0!</v>
      </c>
      <c r="T131" s="15">
        <f>SUMIF('WASH COAL RECEIPT &amp; GCV DAT (3)'!$A$3:$A$175,'MASTER DATA FILE WASH COAL  (4)'!A131,'WASH COAL RECEIPT &amp; GCV DAT (3)'!$T$3:$T$175)</f>
        <v>0</v>
      </c>
      <c r="U131" s="15">
        <f t="shared" si="13"/>
        <v>0</v>
      </c>
      <c r="V131" s="15">
        <f>SUMIF('WASH COAL RECEIPT &amp; GCV DAT (3)'!$A$3:$A$175,'MASTER DATA FILE WASH COAL  (4)'!A131,'WASH COAL RECEIPT &amp; GCV DAT (3)'!$V$3:$V$175)</f>
        <v>0</v>
      </c>
      <c r="W131" s="15">
        <f t="shared" si="14"/>
        <v>0</v>
      </c>
      <c r="X131" t="e">
        <f t="shared" si="8"/>
        <v>#DIV/0!</v>
      </c>
    </row>
    <row r="132" spans="1:24" customFormat="1" x14ac:dyDescent="0.3">
      <c r="A132" s="12"/>
      <c r="B132" s="12">
        <f>SUMIF('WASH COAL RECEIPT &amp; GCV DAT (3)'!$A$3:$A$138,A132,'WASH COAL RECEIPT &amp; GCV DAT (3)'!$B$3:$B$138)</f>
        <v>0</v>
      </c>
      <c r="C132" s="13">
        <f>SUMIF('WASH COAL RECEIPT &amp; GCV DAT (3)'!$A$3:$A$175,A132,'WASH COAL RECEIPT &amp; GCV DAT (3)'!$C$3:$C$175)</f>
        <v>0</v>
      </c>
      <c r="D132" s="13">
        <f>IFERROR(VLOOKUP(A132,'WASH COAL RECEIPT &amp; GCV DAT (3)'!A102:V309,4,0),0)</f>
        <v>0</v>
      </c>
      <c r="E132" s="14">
        <f>IFERROR(VLOOKUP(A132,'WASH COAL RECEIPT &amp; GCV DAT (3)'!$A$2:$V$175,5,0),0)</f>
        <v>0</v>
      </c>
      <c r="F132" s="13">
        <f>SUMIF('WASH COAL RECEIPT &amp; GCV DAT (3)'!$A$3:$A$175,'MASTER DATA FILE WASH COAL  (4)'!A132,'WASH COAL RECEIPT &amp; GCV DAT (3)'!$F$3:$F$175)</f>
        <v>0</v>
      </c>
      <c r="G132" s="13">
        <f>IFERROR(VLOOKUP(A132,'WASH COAL RECEIPT &amp; GCV DAT (3)'!$A$2:$V$175,7,0),0)</f>
        <v>0</v>
      </c>
      <c r="H132" s="13">
        <f>IFERROR(VLOOKUP(A132,'WASH COAL RECEIPT &amp; GCV DAT (3)'!$A$2:$V$175,8,0),0)</f>
        <v>0</v>
      </c>
      <c r="I132" s="13">
        <f>IFERROR(VLOOKUP(A132,'WASH COAL RECEIPT &amp; GCV DAT (3)'!$A$2:$V$175,9,0),0)</f>
        <v>0</v>
      </c>
      <c r="J132" s="13">
        <f>IFERROR(VLOOKUP(A132,'WASH COAL RECEIPT &amp; GCV DAT (3)'!$A$2:$V$175,10,0),0)</f>
        <v>0</v>
      </c>
      <c r="K132" s="15">
        <f>SUMIF('WASH COAL RECEIPT &amp; GCV DAT (3)'!$A$3:$A$175,'MASTER DATA FILE WASH COAL  (4)'!A132,'WASH COAL RECEIPT &amp; GCV DAT (3)'!$K$3:$K$175)</f>
        <v>0</v>
      </c>
      <c r="L132" s="15">
        <f>SUMIF('WASH COAL RECEIPT &amp; GCV DAT (3)'!$A$3:$A$175,'MASTER DATA FILE WASH COAL  (4)'!A132,'WASH COAL RECEIPT &amp; GCV DAT (3)'!$L$3:$L$175)</f>
        <v>0</v>
      </c>
      <c r="M132" s="15">
        <f t="shared" si="9"/>
        <v>0</v>
      </c>
      <c r="N132" s="15">
        <f t="shared" si="10"/>
        <v>0</v>
      </c>
      <c r="O132" s="15">
        <f>SUMIF('WASH COAL RECEIPT &amp; GCV DAT (3)'!$A$3:$A$175,'MASTER DATA FILE WASH COAL  (4)'!A132,'WASH COAL RECEIPT &amp; GCV DAT (3)'!$O$3:$O$175)</f>
        <v>0</v>
      </c>
      <c r="P132" s="15">
        <f t="shared" si="11"/>
        <v>0</v>
      </c>
      <c r="Q132" s="15">
        <f>SUMIF('WASH COAL RECEIPT &amp; GCV DAT (3)'!$A$3:$A$175,'MASTER DATA FILE WASH COAL  (4)'!A132,'WASH COAL RECEIPT &amp; GCV DAT (3)'!$Q$3:$Q$175)</f>
        <v>0</v>
      </c>
      <c r="R132" s="16">
        <f>SUMIF('WASH COAL RECEIPT &amp; GCV DAT (3)'!$A$3:$A$175,'MASTER DATA FILE WASH COAL  (4)'!A132,'WASH COAL RECEIPT &amp; GCV DAT (3)'!$R$3:$R$175)+IF(H132=$J$234,($K$234*K132),0)+IF(H132=$J$235,($K$235*K132),0)</f>
        <v>0</v>
      </c>
      <c r="S132" s="15" t="e">
        <f t="shared" si="12"/>
        <v>#DIV/0!</v>
      </c>
      <c r="T132" s="15">
        <f>SUMIF('WASH COAL RECEIPT &amp; GCV DAT (3)'!$A$3:$A$175,'MASTER DATA FILE WASH COAL  (4)'!A132,'WASH COAL RECEIPT &amp; GCV DAT (3)'!$T$3:$T$175)</f>
        <v>0</v>
      </c>
      <c r="U132" s="15">
        <f t="shared" si="13"/>
        <v>0</v>
      </c>
      <c r="V132" s="15">
        <f>SUMIF('WASH COAL RECEIPT &amp; GCV DAT (3)'!$A$3:$A$175,'MASTER DATA FILE WASH COAL  (4)'!A132,'WASH COAL RECEIPT &amp; GCV DAT (3)'!$V$3:$V$175)</f>
        <v>0</v>
      </c>
      <c r="W132" s="15">
        <f t="shared" si="14"/>
        <v>0</v>
      </c>
      <c r="X132" t="e">
        <f t="shared" ref="X132:X195" si="15">S132*L132</f>
        <v>#DIV/0!</v>
      </c>
    </row>
    <row r="133" spans="1:24" customFormat="1" x14ac:dyDescent="0.3">
      <c r="A133" s="12"/>
      <c r="B133" s="12">
        <f>SUMIF('WASH COAL RECEIPT &amp; GCV DAT (3)'!$A$3:$A$138,A133,'WASH COAL RECEIPT &amp; GCV DAT (3)'!$B$3:$B$138)</f>
        <v>0</v>
      </c>
      <c r="C133" s="13">
        <f>SUMIF('WASH COAL RECEIPT &amp; GCV DAT (3)'!$A$3:$A$175,A133,'WASH COAL RECEIPT &amp; GCV DAT (3)'!$C$3:$C$175)</f>
        <v>0</v>
      </c>
      <c r="D133" s="13">
        <f>IFERROR(VLOOKUP(A133,'WASH COAL RECEIPT &amp; GCV DAT (3)'!A103:V310,4,0),0)</f>
        <v>0</v>
      </c>
      <c r="E133" s="14">
        <f>IFERROR(VLOOKUP(A133,'WASH COAL RECEIPT &amp; GCV DAT (3)'!$A$2:$V$175,5,0),0)</f>
        <v>0</v>
      </c>
      <c r="F133" s="13">
        <f>SUMIF('WASH COAL RECEIPT &amp; GCV DAT (3)'!$A$3:$A$175,'MASTER DATA FILE WASH COAL  (4)'!A133,'WASH COAL RECEIPT &amp; GCV DAT (3)'!$F$3:$F$175)</f>
        <v>0</v>
      </c>
      <c r="G133" s="13">
        <f>IFERROR(VLOOKUP(A133,'WASH COAL RECEIPT &amp; GCV DAT (3)'!$A$2:$V$175,7,0),0)</f>
        <v>0</v>
      </c>
      <c r="H133" s="13">
        <f>IFERROR(VLOOKUP(A133,'WASH COAL RECEIPT &amp; GCV DAT (3)'!$A$2:$V$175,8,0),0)</f>
        <v>0</v>
      </c>
      <c r="I133" s="13">
        <f>IFERROR(VLOOKUP(A133,'WASH COAL RECEIPT &amp; GCV DAT (3)'!$A$2:$V$175,9,0),0)</f>
        <v>0</v>
      </c>
      <c r="J133" s="13">
        <f>IFERROR(VLOOKUP(A133,'WASH COAL RECEIPT &amp; GCV DAT (3)'!$A$2:$V$175,10,0),0)</f>
        <v>0</v>
      </c>
      <c r="K133" s="15">
        <f>SUMIF('WASH COAL RECEIPT &amp; GCV DAT (3)'!$A$3:$A$175,'MASTER DATA FILE WASH COAL  (4)'!A133,'WASH COAL RECEIPT &amp; GCV DAT (3)'!$K$3:$K$175)</f>
        <v>0</v>
      </c>
      <c r="L133" s="15">
        <f>SUMIF('WASH COAL RECEIPT &amp; GCV DAT (3)'!$A$3:$A$175,'MASTER DATA FILE WASH COAL  (4)'!A133,'WASH COAL RECEIPT &amp; GCV DAT (3)'!$L$3:$L$175)</f>
        <v>0</v>
      </c>
      <c r="M133" s="15">
        <f t="shared" si="9"/>
        <v>0</v>
      </c>
      <c r="N133" s="15">
        <f t="shared" si="10"/>
        <v>0</v>
      </c>
      <c r="O133" s="15">
        <f>SUMIF('WASH COAL RECEIPT &amp; GCV DAT (3)'!$A$3:$A$175,'MASTER DATA FILE WASH COAL  (4)'!A133,'WASH COAL RECEIPT &amp; GCV DAT (3)'!$O$3:$O$175)</f>
        <v>0</v>
      </c>
      <c r="P133" s="15">
        <f t="shared" si="11"/>
        <v>0</v>
      </c>
      <c r="Q133" s="15">
        <f>SUMIF('WASH COAL RECEIPT &amp; GCV DAT (3)'!$A$3:$A$175,'MASTER DATA FILE WASH COAL  (4)'!A133,'WASH COAL RECEIPT &amp; GCV DAT (3)'!$Q$3:$Q$175)</f>
        <v>0</v>
      </c>
      <c r="R133" s="16">
        <f>SUMIF('WASH COAL RECEIPT &amp; GCV DAT (3)'!$A$3:$A$175,'MASTER DATA FILE WASH COAL  (4)'!A133,'WASH COAL RECEIPT &amp; GCV DAT (3)'!$R$3:$R$175)+IF(H133=$J$234,($K$234*K133),0)+IF(H133=$J$235,($K$235*K133),0)</f>
        <v>0</v>
      </c>
      <c r="S133" s="15" t="e">
        <f t="shared" si="12"/>
        <v>#DIV/0!</v>
      </c>
      <c r="T133" s="15">
        <f>SUMIF('WASH COAL RECEIPT &amp; GCV DAT (3)'!$A$3:$A$175,'MASTER DATA FILE WASH COAL  (4)'!A133,'WASH COAL RECEIPT &amp; GCV DAT (3)'!$T$3:$T$175)</f>
        <v>0</v>
      </c>
      <c r="U133" s="15">
        <f t="shared" si="13"/>
        <v>0</v>
      </c>
      <c r="V133" s="15">
        <f>SUMIF('WASH COAL RECEIPT &amp; GCV DAT (3)'!$A$3:$A$175,'MASTER DATA FILE WASH COAL  (4)'!A133,'WASH COAL RECEIPT &amp; GCV DAT (3)'!$V$3:$V$175)</f>
        <v>0</v>
      </c>
      <c r="W133" s="15">
        <f t="shared" si="14"/>
        <v>0</v>
      </c>
      <c r="X133" t="e">
        <f t="shared" si="15"/>
        <v>#DIV/0!</v>
      </c>
    </row>
    <row r="134" spans="1:24" customFormat="1" x14ac:dyDescent="0.3">
      <c r="A134" s="12"/>
      <c r="B134" s="12">
        <f>SUMIF('WASH COAL RECEIPT &amp; GCV DAT (3)'!$A$3:$A$138,A134,'WASH COAL RECEIPT &amp; GCV DAT (3)'!$B$3:$B$138)</f>
        <v>0</v>
      </c>
      <c r="C134" s="13">
        <f>SUMIF('WASH COAL RECEIPT &amp; GCV DAT (3)'!$A$3:$A$175,A134,'WASH COAL RECEIPT &amp; GCV DAT (3)'!$C$3:$C$175)</f>
        <v>0</v>
      </c>
      <c r="D134" s="13">
        <f>IFERROR(VLOOKUP(A134,'WASH COAL RECEIPT &amp; GCV DAT (3)'!A103:V311,4,0),0)</f>
        <v>0</v>
      </c>
      <c r="E134" s="14">
        <f>IFERROR(VLOOKUP(A134,'WASH COAL RECEIPT &amp; GCV DAT (3)'!$A$2:$V$175,5,0),0)</f>
        <v>0</v>
      </c>
      <c r="F134" s="13">
        <f>SUMIF('WASH COAL RECEIPT &amp; GCV DAT (3)'!$A$3:$A$175,'MASTER DATA FILE WASH COAL  (4)'!A134,'WASH COAL RECEIPT &amp; GCV DAT (3)'!$F$3:$F$175)</f>
        <v>0</v>
      </c>
      <c r="G134" s="13">
        <f>IFERROR(VLOOKUP(A134,'WASH COAL RECEIPT &amp; GCV DAT (3)'!$A$2:$V$175,7,0),0)</f>
        <v>0</v>
      </c>
      <c r="H134" s="13">
        <f>IFERROR(VLOOKUP(A134,'WASH COAL RECEIPT &amp; GCV DAT (3)'!$A$2:$V$175,8,0),0)</f>
        <v>0</v>
      </c>
      <c r="I134" s="13">
        <f>IFERROR(VLOOKUP(A134,'WASH COAL RECEIPT &amp; GCV DAT (3)'!$A$2:$V$175,9,0),0)</f>
        <v>0</v>
      </c>
      <c r="J134" s="13">
        <f>IFERROR(VLOOKUP(A134,'WASH COAL RECEIPT &amp; GCV DAT (3)'!$A$2:$V$175,10,0),0)</f>
        <v>0</v>
      </c>
      <c r="K134" s="15">
        <f>SUMIF('WASH COAL RECEIPT &amp; GCV DAT (3)'!$A$3:$A$175,'MASTER DATA FILE WASH COAL  (4)'!A134,'WASH COAL RECEIPT &amp; GCV DAT (3)'!$K$3:$K$175)</f>
        <v>0</v>
      </c>
      <c r="L134" s="15">
        <f>SUMIF('WASH COAL RECEIPT &amp; GCV DAT (3)'!$A$3:$A$175,'MASTER DATA FILE WASH COAL  (4)'!A134,'WASH COAL RECEIPT &amp; GCV DAT (3)'!$L$3:$L$175)</f>
        <v>0</v>
      </c>
      <c r="M134" s="15">
        <f t="shared" si="9"/>
        <v>0</v>
      </c>
      <c r="N134" s="15">
        <f t="shared" si="10"/>
        <v>0</v>
      </c>
      <c r="O134" s="15">
        <f>SUMIF('WASH COAL RECEIPT &amp; GCV DAT (3)'!$A$3:$A$175,'MASTER DATA FILE WASH COAL  (4)'!A134,'WASH COAL RECEIPT &amp; GCV DAT (3)'!$O$3:$O$175)</f>
        <v>0</v>
      </c>
      <c r="P134" s="15">
        <f t="shared" si="11"/>
        <v>0</v>
      </c>
      <c r="Q134" s="15">
        <f>SUMIF('WASH COAL RECEIPT &amp; GCV DAT (3)'!$A$3:$A$175,'MASTER DATA FILE WASH COAL  (4)'!A134,'WASH COAL RECEIPT &amp; GCV DAT (3)'!$Q$3:$Q$175)</f>
        <v>0</v>
      </c>
      <c r="R134" s="16">
        <f>SUMIF('WASH COAL RECEIPT &amp; GCV DAT (3)'!$A$3:$A$175,'MASTER DATA FILE WASH COAL  (4)'!A134,'WASH COAL RECEIPT &amp; GCV DAT (3)'!$R$3:$R$175)+IF(H134=$J$234,($K$234*K134),0)+IF(H134=$J$235,($K$235*K134),0)</f>
        <v>0</v>
      </c>
      <c r="S134" s="15" t="e">
        <f t="shared" si="12"/>
        <v>#DIV/0!</v>
      </c>
      <c r="T134" s="15">
        <f>SUMIF('WASH COAL RECEIPT &amp; GCV DAT (3)'!$A$3:$A$175,'MASTER DATA FILE WASH COAL  (4)'!A134,'WASH COAL RECEIPT &amp; GCV DAT (3)'!$T$3:$T$175)</f>
        <v>0</v>
      </c>
      <c r="U134" s="15">
        <f t="shared" si="13"/>
        <v>0</v>
      </c>
      <c r="V134" s="15">
        <f>SUMIF('WASH COAL RECEIPT &amp; GCV DAT (3)'!$A$3:$A$175,'MASTER DATA FILE WASH COAL  (4)'!A134,'WASH COAL RECEIPT &amp; GCV DAT (3)'!$V$3:$V$175)</f>
        <v>0</v>
      </c>
      <c r="W134" s="15">
        <f t="shared" si="14"/>
        <v>0</v>
      </c>
      <c r="X134" t="e">
        <f t="shared" si="15"/>
        <v>#DIV/0!</v>
      </c>
    </row>
    <row r="135" spans="1:24" customFormat="1" x14ac:dyDescent="0.3">
      <c r="A135" s="12"/>
      <c r="B135" s="12">
        <f>SUMIF('WASH COAL RECEIPT &amp; GCV DAT (3)'!$A$3:$A$138,A135,'WASH COAL RECEIPT &amp; GCV DAT (3)'!$B$3:$B$138)</f>
        <v>0</v>
      </c>
      <c r="C135" s="13">
        <f>SUMIF('WASH COAL RECEIPT &amp; GCV DAT (3)'!$A$3:$A$175,A135,'WASH COAL RECEIPT &amp; GCV DAT (3)'!$C$3:$C$175)</f>
        <v>0</v>
      </c>
      <c r="D135" s="13">
        <f>IFERROR(VLOOKUP(A135,'WASH COAL RECEIPT &amp; GCV DAT (3)'!A104:V312,4,0),0)</f>
        <v>0</v>
      </c>
      <c r="E135" s="14">
        <f>IFERROR(VLOOKUP(A135,'WASH COAL RECEIPT &amp; GCV DAT (3)'!$A$2:$V$175,5,0),0)</f>
        <v>0</v>
      </c>
      <c r="F135" s="13">
        <f>SUMIF('WASH COAL RECEIPT &amp; GCV DAT (3)'!$A$3:$A$175,'MASTER DATA FILE WASH COAL  (4)'!A135,'WASH COAL RECEIPT &amp; GCV DAT (3)'!$F$3:$F$175)</f>
        <v>0</v>
      </c>
      <c r="G135" s="13">
        <f>IFERROR(VLOOKUP(A135,'WASH COAL RECEIPT &amp; GCV DAT (3)'!$A$2:$V$175,7,0),0)</f>
        <v>0</v>
      </c>
      <c r="H135" s="13">
        <f>IFERROR(VLOOKUP(A135,'WASH COAL RECEIPT &amp; GCV DAT (3)'!$A$2:$V$175,8,0),0)</f>
        <v>0</v>
      </c>
      <c r="I135" s="13">
        <f>IFERROR(VLOOKUP(A135,'WASH COAL RECEIPT &amp; GCV DAT (3)'!$A$2:$V$175,9,0),0)</f>
        <v>0</v>
      </c>
      <c r="J135" s="13">
        <f>IFERROR(VLOOKUP(A135,'WASH COAL RECEIPT &amp; GCV DAT (3)'!$A$2:$V$175,10,0),0)</f>
        <v>0</v>
      </c>
      <c r="K135" s="15">
        <f>SUMIF('WASH COAL RECEIPT &amp; GCV DAT (3)'!$A$3:$A$175,'MASTER DATA FILE WASH COAL  (4)'!A135,'WASH COAL RECEIPT &amp; GCV DAT (3)'!$K$3:$K$175)</f>
        <v>0</v>
      </c>
      <c r="L135" s="15">
        <f>SUMIF('WASH COAL RECEIPT &amp; GCV DAT (3)'!$A$3:$A$175,'MASTER DATA FILE WASH COAL  (4)'!A135,'WASH COAL RECEIPT &amp; GCV DAT (3)'!$L$3:$L$175)</f>
        <v>0</v>
      </c>
      <c r="M135" s="15">
        <f t="shared" ref="M135:M198" si="16">+K135-L135</f>
        <v>0</v>
      </c>
      <c r="N135" s="15">
        <f t="shared" ref="N135:N198" si="17">IFERROR(+M135*S135,0)</f>
        <v>0</v>
      </c>
      <c r="O135" s="15">
        <f>SUMIF('WASH COAL RECEIPT &amp; GCV DAT (3)'!$A$3:$A$175,'MASTER DATA FILE WASH COAL  (4)'!A135,'WASH COAL RECEIPT &amp; GCV DAT (3)'!$O$3:$O$175)</f>
        <v>0</v>
      </c>
      <c r="P135" s="15">
        <f t="shared" ref="P135:P198" si="18">+O135*K135</f>
        <v>0</v>
      </c>
      <c r="Q135" s="15">
        <f>SUMIF('WASH COAL RECEIPT &amp; GCV DAT (3)'!$A$3:$A$175,'MASTER DATA FILE WASH COAL  (4)'!A135,'WASH COAL RECEIPT &amp; GCV DAT (3)'!$Q$3:$Q$175)</f>
        <v>0</v>
      </c>
      <c r="R135" s="16">
        <f>SUMIF('WASH COAL RECEIPT &amp; GCV DAT (3)'!$A$3:$A$175,'MASTER DATA FILE WASH COAL  (4)'!A135,'WASH COAL RECEIPT &amp; GCV DAT (3)'!$R$3:$R$175)+IF(H135=$J$234,($K$234*K135),0)+IF(H135=$J$235,($K$235*K135),0)</f>
        <v>0</v>
      </c>
      <c r="S135" s="15" t="e">
        <f t="shared" ref="S135:S198" si="19">+R135/K135</f>
        <v>#DIV/0!</v>
      </c>
      <c r="T135" s="15">
        <f>SUMIF('WASH COAL RECEIPT &amp; GCV DAT (3)'!$A$3:$A$175,'MASTER DATA FILE WASH COAL  (4)'!A135,'WASH COAL RECEIPT &amp; GCV DAT (3)'!$T$3:$T$175)</f>
        <v>0</v>
      </c>
      <c r="U135" s="15">
        <f t="shared" ref="U135:U198" si="20">+T135*L135</f>
        <v>0</v>
      </c>
      <c r="V135" s="15">
        <f>SUMIF('WASH COAL RECEIPT &amp; GCV DAT (3)'!$A$3:$A$175,'MASTER DATA FILE WASH COAL  (4)'!A135,'WASH COAL RECEIPT &amp; GCV DAT (3)'!$V$3:$V$175)</f>
        <v>0</v>
      </c>
      <c r="W135" s="15">
        <f t="shared" ref="W135:W198" si="21">+V135*L135</f>
        <v>0</v>
      </c>
      <c r="X135" t="e">
        <f t="shared" si="15"/>
        <v>#DIV/0!</v>
      </c>
    </row>
    <row r="136" spans="1:24" customFormat="1" x14ac:dyDescent="0.3">
      <c r="A136" s="12"/>
      <c r="B136" s="12">
        <f>SUMIF('WASH COAL RECEIPT &amp; GCV DAT (3)'!$A$3:$A$138,A136,'WASH COAL RECEIPT &amp; GCV DAT (3)'!$B$3:$B$138)</f>
        <v>0</v>
      </c>
      <c r="C136" s="13">
        <f>SUMIF('WASH COAL RECEIPT &amp; GCV DAT (3)'!$A$3:$A$175,A136,'WASH COAL RECEIPT &amp; GCV DAT (3)'!$C$3:$C$175)</f>
        <v>0</v>
      </c>
      <c r="D136" s="13">
        <f>IFERROR(VLOOKUP(A136,'WASH COAL RECEIPT &amp; GCV DAT (3)'!A105:V313,4,0),0)</f>
        <v>0</v>
      </c>
      <c r="E136" s="14">
        <f>IFERROR(VLOOKUP(A136,'WASH COAL RECEIPT &amp; GCV DAT (3)'!$A$2:$V$175,5,0),0)</f>
        <v>0</v>
      </c>
      <c r="F136" s="13">
        <f>SUMIF('WASH COAL RECEIPT &amp; GCV DAT (3)'!$A$3:$A$175,'MASTER DATA FILE WASH COAL  (4)'!A136,'WASH COAL RECEIPT &amp; GCV DAT (3)'!$F$3:$F$175)</f>
        <v>0</v>
      </c>
      <c r="G136" s="13">
        <f>IFERROR(VLOOKUP(A136,'WASH COAL RECEIPT &amp; GCV DAT (3)'!$A$2:$V$175,7,0),0)</f>
        <v>0</v>
      </c>
      <c r="H136" s="13">
        <f>IFERROR(VLOOKUP(A136,'WASH COAL RECEIPT &amp; GCV DAT (3)'!$A$2:$V$175,8,0),0)</f>
        <v>0</v>
      </c>
      <c r="I136" s="13">
        <f>IFERROR(VLOOKUP(A136,'WASH COAL RECEIPT &amp; GCV DAT (3)'!$A$2:$V$175,9,0),0)</f>
        <v>0</v>
      </c>
      <c r="J136" s="13">
        <f>IFERROR(VLOOKUP(A136,'WASH COAL RECEIPT &amp; GCV DAT (3)'!$A$2:$V$175,10,0),0)</f>
        <v>0</v>
      </c>
      <c r="K136" s="15">
        <f>SUMIF('WASH COAL RECEIPT &amp; GCV DAT (3)'!$A$3:$A$175,'MASTER DATA FILE WASH COAL  (4)'!A136,'WASH COAL RECEIPT &amp; GCV DAT (3)'!$K$3:$K$175)</f>
        <v>0</v>
      </c>
      <c r="L136" s="15">
        <f>SUMIF('WASH COAL RECEIPT &amp; GCV DAT (3)'!$A$3:$A$175,'MASTER DATA FILE WASH COAL  (4)'!A136,'WASH COAL RECEIPT &amp; GCV DAT (3)'!$L$3:$L$175)</f>
        <v>0</v>
      </c>
      <c r="M136" s="15">
        <f t="shared" si="16"/>
        <v>0</v>
      </c>
      <c r="N136" s="15">
        <f t="shared" si="17"/>
        <v>0</v>
      </c>
      <c r="O136" s="15">
        <f>SUMIF('WASH COAL RECEIPT &amp; GCV DAT (3)'!$A$3:$A$175,'MASTER DATA FILE WASH COAL  (4)'!A136,'WASH COAL RECEIPT &amp; GCV DAT (3)'!$O$3:$O$175)</f>
        <v>0</v>
      </c>
      <c r="P136" s="15">
        <f t="shared" si="18"/>
        <v>0</v>
      </c>
      <c r="Q136" s="15">
        <f>SUMIF('WASH COAL RECEIPT &amp; GCV DAT (3)'!$A$3:$A$175,'MASTER DATA FILE WASH COAL  (4)'!A136,'WASH COAL RECEIPT &amp; GCV DAT (3)'!$Q$3:$Q$175)</f>
        <v>0</v>
      </c>
      <c r="R136" s="16">
        <f>SUMIF('WASH COAL RECEIPT &amp; GCV DAT (3)'!$A$3:$A$175,'MASTER DATA FILE WASH COAL  (4)'!A136,'WASH COAL RECEIPT &amp; GCV DAT (3)'!$R$3:$R$175)+IF(H136=$J$234,($K$234*K136),0)+IF(H136=$J$235,($K$235*K136),0)</f>
        <v>0</v>
      </c>
      <c r="S136" s="15" t="e">
        <f t="shared" si="19"/>
        <v>#DIV/0!</v>
      </c>
      <c r="T136" s="15">
        <f>SUMIF('WASH COAL RECEIPT &amp; GCV DAT (3)'!$A$3:$A$175,'MASTER DATA FILE WASH COAL  (4)'!A136,'WASH COAL RECEIPT &amp; GCV DAT (3)'!$T$3:$T$175)</f>
        <v>0</v>
      </c>
      <c r="U136" s="15">
        <f t="shared" si="20"/>
        <v>0</v>
      </c>
      <c r="V136" s="15">
        <f>SUMIF('WASH COAL RECEIPT &amp; GCV DAT (3)'!$A$3:$A$175,'MASTER DATA FILE WASH COAL  (4)'!A136,'WASH COAL RECEIPT &amp; GCV DAT (3)'!$V$3:$V$175)</f>
        <v>0</v>
      </c>
      <c r="W136" s="15">
        <f t="shared" si="21"/>
        <v>0</v>
      </c>
      <c r="X136" t="e">
        <f t="shared" si="15"/>
        <v>#DIV/0!</v>
      </c>
    </row>
    <row r="137" spans="1:24" customFormat="1" x14ac:dyDescent="0.3">
      <c r="A137" s="12"/>
      <c r="B137" s="12">
        <f>SUMIF('WASH COAL RECEIPT &amp; GCV DAT (3)'!$A$3:$A$138,A137,'WASH COAL RECEIPT &amp; GCV DAT (3)'!$B$3:$B$138)</f>
        <v>0</v>
      </c>
      <c r="C137" s="13">
        <f>SUMIF('WASH COAL RECEIPT &amp; GCV DAT (3)'!$A$3:$A$175,A137,'WASH COAL RECEIPT &amp; GCV DAT (3)'!$C$3:$C$175)</f>
        <v>0</v>
      </c>
      <c r="D137" s="13">
        <f>IFERROR(VLOOKUP(A137,'WASH COAL RECEIPT &amp; GCV DAT (3)'!A105:V314,4,0),0)</f>
        <v>0</v>
      </c>
      <c r="E137" s="14">
        <f>IFERROR(VLOOKUP(A137,'WASH COAL RECEIPT &amp; GCV DAT (3)'!$A$2:$V$175,5,0),0)</f>
        <v>0</v>
      </c>
      <c r="F137" s="13">
        <f>SUMIF('WASH COAL RECEIPT &amp; GCV DAT (3)'!$A$3:$A$175,'MASTER DATA FILE WASH COAL  (4)'!A137,'WASH COAL RECEIPT &amp; GCV DAT (3)'!$F$3:$F$175)</f>
        <v>0</v>
      </c>
      <c r="G137" s="13">
        <f>IFERROR(VLOOKUP(A137,'WASH COAL RECEIPT &amp; GCV DAT (3)'!$A$2:$V$175,7,0),0)</f>
        <v>0</v>
      </c>
      <c r="H137" s="13">
        <f>IFERROR(VLOOKUP(A137,'WASH COAL RECEIPT &amp; GCV DAT (3)'!$A$2:$V$175,8,0),0)</f>
        <v>0</v>
      </c>
      <c r="I137" s="13">
        <f>IFERROR(VLOOKUP(A137,'WASH COAL RECEIPT &amp; GCV DAT (3)'!$A$2:$V$175,9,0),0)</f>
        <v>0</v>
      </c>
      <c r="J137" s="13">
        <f>IFERROR(VLOOKUP(A137,'WASH COAL RECEIPT &amp; GCV DAT (3)'!$A$2:$V$175,10,0),0)</f>
        <v>0</v>
      </c>
      <c r="K137" s="15">
        <f>SUMIF('WASH COAL RECEIPT &amp; GCV DAT (3)'!$A$3:$A$175,'MASTER DATA FILE WASH COAL  (4)'!A137,'WASH COAL RECEIPT &amp; GCV DAT (3)'!$K$3:$K$175)</f>
        <v>0</v>
      </c>
      <c r="L137" s="15">
        <f>SUMIF('WASH COAL RECEIPT &amp; GCV DAT (3)'!$A$3:$A$175,'MASTER DATA FILE WASH COAL  (4)'!A137,'WASH COAL RECEIPT &amp; GCV DAT (3)'!$L$3:$L$175)</f>
        <v>0</v>
      </c>
      <c r="M137" s="15">
        <f t="shared" si="16"/>
        <v>0</v>
      </c>
      <c r="N137" s="15">
        <f t="shared" si="17"/>
        <v>0</v>
      </c>
      <c r="O137" s="15">
        <f>SUMIF('WASH COAL RECEIPT &amp; GCV DAT (3)'!$A$3:$A$175,'MASTER DATA FILE WASH COAL  (4)'!A137,'WASH COAL RECEIPT &amp; GCV DAT (3)'!$O$3:$O$175)</f>
        <v>0</v>
      </c>
      <c r="P137" s="15">
        <f t="shared" si="18"/>
        <v>0</v>
      </c>
      <c r="Q137" s="15">
        <f>SUMIF('WASH COAL RECEIPT &amp; GCV DAT (3)'!$A$3:$A$175,'MASTER DATA FILE WASH COAL  (4)'!A137,'WASH COAL RECEIPT &amp; GCV DAT (3)'!$Q$3:$Q$175)</f>
        <v>0</v>
      </c>
      <c r="R137" s="16">
        <f>SUMIF('WASH COAL RECEIPT &amp; GCV DAT (3)'!$A$3:$A$175,'MASTER DATA FILE WASH COAL  (4)'!A137,'WASH COAL RECEIPT &amp; GCV DAT (3)'!$R$3:$R$175)+IF(H137=$J$234,($K$234*K137),0)+IF(H137=$J$235,($K$235*K137),0)</f>
        <v>0</v>
      </c>
      <c r="S137" s="15" t="e">
        <f t="shared" si="19"/>
        <v>#DIV/0!</v>
      </c>
      <c r="T137" s="15">
        <f>SUMIF('WASH COAL RECEIPT &amp; GCV DAT (3)'!$A$3:$A$175,'MASTER DATA FILE WASH COAL  (4)'!A137,'WASH COAL RECEIPT &amp; GCV DAT (3)'!$T$3:$T$175)</f>
        <v>0</v>
      </c>
      <c r="U137" s="15">
        <f t="shared" si="20"/>
        <v>0</v>
      </c>
      <c r="V137" s="15">
        <f>SUMIF('WASH COAL RECEIPT &amp; GCV DAT (3)'!$A$3:$A$175,'MASTER DATA FILE WASH COAL  (4)'!A137,'WASH COAL RECEIPT &amp; GCV DAT (3)'!$V$3:$V$175)</f>
        <v>0</v>
      </c>
      <c r="W137" s="15">
        <f t="shared" si="21"/>
        <v>0</v>
      </c>
      <c r="X137" t="e">
        <f t="shared" si="15"/>
        <v>#DIV/0!</v>
      </c>
    </row>
    <row r="138" spans="1:24" customFormat="1" x14ac:dyDescent="0.3">
      <c r="A138" s="12"/>
      <c r="B138" s="12">
        <f>SUMIF('WASH COAL RECEIPT &amp; GCV DAT (3)'!$A$3:$A$138,A138,'WASH COAL RECEIPT &amp; GCV DAT (3)'!$B$3:$B$138)</f>
        <v>0</v>
      </c>
      <c r="C138" s="13">
        <f>SUMIF('WASH COAL RECEIPT &amp; GCV DAT (3)'!$A$3:$A$175,A138,'WASH COAL RECEIPT &amp; GCV DAT (3)'!$C$3:$C$175)</f>
        <v>0</v>
      </c>
      <c r="D138" s="13">
        <f>IFERROR(VLOOKUP(A138,'WASH COAL RECEIPT &amp; GCV DAT (3)'!A106:V315,4,0),0)</f>
        <v>0</v>
      </c>
      <c r="E138" s="14">
        <f>IFERROR(VLOOKUP(A138,'WASH COAL RECEIPT &amp; GCV DAT (3)'!$A$2:$V$175,5,0),0)</f>
        <v>0</v>
      </c>
      <c r="F138" s="13">
        <f>SUMIF('WASH COAL RECEIPT &amp; GCV DAT (3)'!$A$3:$A$175,'MASTER DATA FILE WASH COAL  (4)'!A138,'WASH COAL RECEIPT &amp; GCV DAT (3)'!$F$3:$F$175)</f>
        <v>0</v>
      </c>
      <c r="G138" s="13">
        <f>IFERROR(VLOOKUP(A138,'WASH COAL RECEIPT &amp; GCV DAT (3)'!$A$2:$V$175,7,0),0)</f>
        <v>0</v>
      </c>
      <c r="H138" s="13">
        <f>IFERROR(VLOOKUP(A138,'WASH COAL RECEIPT &amp; GCV DAT (3)'!$A$2:$V$175,8,0),0)</f>
        <v>0</v>
      </c>
      <c r="I138" s="13">
        <f>IFERROR(VLOOKUP(A138,'WASH COAL RECEIPT &amp; GCV DAT (3)'!$A$2:$V$175,9,0),0)</f>
        <v>0</v>
      </c>
      <c r="J138" s="13">
        <f>IFERROR(VLOOKUP(A138,'WASH COAL RECEIPT &amp; GCV DAT (3)'!$A$2:$V$175,10,0),0)</f>
        <v>0</v>
      </c>
      <c r="K138" s="15">
        <f>SUMIF('WASH COAL RECEIPT &amp; GCV DAT (3)'!$A$3:$A$175,'MASTER DATA FILE WASH COAL  (4)'!A138,'WASH COAL RECEIPT &amp; GCV DAT (3)'!$K$3:$K$175)</f>
        <v>0</v>
      </c>
      <c r="L138" s="15">
        <f>SUMIF('WASH COAL RECEIPT &amp; GCV DAT (3)'!$A$3:$A$175,'MASTER DATA FILE WASH COAL  (4)'!A138,'WASH COAL RECEIPT &amp; GCV DAT (3)'!$L$3:$L$175)</f>
        <v>0</v>
      </c>
      <c r="M138" s="15">
        <f t="shared" si="16"/>
        <v>0</v>
      </c>
      <c r="N138" s="15">
        <f t="shared" si="17"/>
        <v>0</v>
      </c>
      <c r="O138" s="15">
        <f>SUMIF('WASH COAL RECEIPT &amp; GCV DAT (3)'!$A$3:$A$175,'MASTER DATA FILE WASH COAL  (4)'!A138,'WASH COAL RECEIPT &amp; GCV DAT (3)'!$O$3:$O$175)</f>
        <v>0</v>
      </c>
      <c r="P138" s="15">
        <f t="shared" si="18"/>
        <v>0</v>
      </c>
      <c r="Q138" s="15">
        <f>SUMIF('WASH COAL RECEIPT &amp; GCV DAT (3)'!$A$3:$A$175,'MASTER DATA FILE WASH COAL  (4)'!A138,'WASH COAL RECEIPT &amp; GCV DAT (3)'!$Q$3:$Q$175)</f>
        <v>0</v>
      </c>
      <c r="R138" s="16">
        <f>SUMIF('WASH COAL RECEIPT &amp; GCV DAT (3)'!$A$3:$A$175,'MASTER DATA FILE WASH COAL  (4)'!A138,'WASH COAL RECEIPT &amp; GCV DAT (3)'!$R$3:$R$175)+IF(H138=$J$234,($K$234*K138),0)+IF(H138=$J$235,($K$235*K138),0)</f>
        <v>0</v>
      </c>
      <c r="S138" s="15" t="e">
        <f t="shared" si="19"/>
        <v>#DIV/0!</v>
      </c>
      <c r="T138" s="15">
        <f>SUMIF('WASH COAL RECEIPT &amp; GCV DAT (3)'!$A$3:$A$175,'MASTER DATA FILE WASH COAL  (4)'!A138,'WASH COAL RECEIPT &amp; GCV DAT (3)'!$T$3:$T$175)</f>
        <v>0</v>
      </c>
      <c r="U138" s="15">
        <f t="shared" si="20"/>
        <v>0</v>
      </c>
      <c r="V138" s="15">
        <f>SUMIF('WASH COAL RECEIPT &amp; GCV DAT (3)'!$A$3:$A$175,'MASTER DATA FILE WASH COAL  (4)'!A138,'WASH COAL RECEIPT &amp; GCV DAT (3)'!$V$3:$V$175)</f>
        <v>0</v>
      </c>
      <c r="W138" s="15">
        <f t="shared" si="21"/>
        <v>0</v>
      </c>
      <c r="X138" t="e">
        <f t="shared" si="15"/>
        <v>#DIV/0!</v>
      </c>
    </row>
    <row r="139" spans="1:24" customFormat="1" x14ac:dyDescent="0.3">
      <c r="A139" s="12"/>
      <c r="B139" s="12">
        <f>SUMIF('WASH COAL RECEIPT &amp; GCV DAT (3)'!$A$3:$A$138,A139,'WASH COAL RECEIPT &amp; GCV DAT (3)'!$B$3:$B$138)</f>
        <v>0</v>
      </c>
      <c r="C139" s="13">
        <f>SUMIF('WASH COAL RECEIPT &amp; GCV DAT (3)'!$A$3:$A$175,A139,'WASH COAL RECEIPT &amp; GCV DAT (3)'!$C$3:$C$175)</f>
        <v>0</v>
      </c>
      <c r="D139" s="13">
        <f>IFERROR(VLOOKUP(A139,'WASH COAL RECEIPT &amp; GCV DAT (3)'!A107:V316,4,0),0)</f>
        <v>0</v>
      </c>
      <c r="E139" s="14">
        <f>IFERROR(VLOOKUP(A139,'WASH COAL RECEIPT &amp; GCV DAT (3)'!$A$2:$V$175,5,0),0)</f>
        <v>0</v>
      </c>
      <c r="F139" s="13">
        <f>SUMIF('WASH COAL RECEIPT &amp; GCV DAT (3)'!$A$3:$A$175,'MASTER DATA FILE WASH COAL  (4)'!A139,'WASH COAL RECEIPT &amp; GCV DAT (3)'!$F$3:$F$175)</f>
        <v>0</v>
      </c>
      <c r="G139" s="13">
        <f>IFERROR(VLOOKUP(A139,'WASH COAL RECEIPT &amp; GCV DAT (3)'!$A$2:$V$175,7,0),0)</f>
        <v>0</v>
      </c>
      <c r="H139" s="13">
        <f>IFERROR(VLOOKUP(A139,'WASH COAL RECEIPT &amp; GCV DAT (3)'!$A$2:$V$175,8,0),0)</f>
        <v>0</v>
      </c>
      <c r="I139" s="13">
        <f>IFERROR(VLOOKUP(A139,'WASH COAL RECEIPT &amp; GCV DAT (3)'!$A$2:$V$175,9,0),0)</f>
        <v>0</v>
      </c>
      <c r="J139" s="13">
        <f>IFERROR(VLOOKUP(A139,'WASH COAL RECEIPT &amp; GCV DAT (3)'!$A$2:$V$175,10,0),0)</f>
        <v>0</v>
      </c>
      <c r="K139" s="15">
        <f>SUMIF('WASH COAL RECEIPT &amp; GCV DAT (3)'!$A$3:$A$175,'MASTER DATA FILE WASH COAL  (4)'!A139,'WASH COAL RECEIPT &amp; GCV DAT (3)'!$K$3:$K$175)</f>
        <v>0</v>
      </c>
      <c r="L139" s="15">
        <f>SUMIF('WASH COAL RECEIPT &amp; GCV DAT (3)'!$A$3:$A$175,'MASTER DATA FILE WASH COAL  (4)'!A139,'WASH COAL RECEIPT &amp; GCV DAT (3)'!$L$3:$L$175)</f>
        <v>0</v>
      </c>
      <c r="M139" s="15">
        <f t="shared" si="16"/>
        <v>0</v>
      </c>
      <c r="N139" s="15">
        <f t="shared" si="17"/>
        <v>0</v>
      </c>
      <c r="O139" s="15">
        <f>SUMIF('WASH COAL RECEIPT &amp; GCV DAT (3)'!$A$3:$A$175,'MASTER DATA FILE WASH COAL  (4)'!A139,'WASH COAL RECEIPT &amp; GCV DAT (3)'!$O$3:$O$175)</f>
        <v>0</v>
      </c>
      <c r="P139" s="15">
        <f t="shared" si="18"/>
        <v>0</v>
      </c>
      <c r="Q139" s="15">
        <f>SUMIF('WASH COAL RECEIPT &amp; GCV DAT (3)'!$A$3:$A$175,'MASTER DATA FILE WASH COAL  (4)'!A139,'WASH COAL RECEIPT &amp; GCV DAT (3)'!$Q$3:$Q$175)</f>
        <v>0</v>
      </c>
      <c r="R139" s="16">
        <f>SUMIF('WASH COAL RECEIPT &amp; GCV DAT (3)'!$A$3:$A$175,'MASTER DATA FILE WASH COAL  (4)'!A139,'WASH COAL RECEIPT &amp; GCV DAT (3)'!$R$3:$R$175)+IF(H139=$J$234,($K$234*K139),0)+IF(H139=$J$235,($K$235*K139),0)</f>
        <v>0</v>
      </c>
      <c r="S139" s="15" t="e">
        <f t="shared" si="19"/>
        <v>#DIV/0!</v>
      </c>
      <c r="T139" s="15">
        <f>SUMIF('WASH COAL RECEIPT &amp; GCV DAT (3)'!$A$3:$A$175,'MASTER DATA FILE WASH COAL  (4)'!A139,'WASH COAL RECEIPT &amp; GCV DAT (3)'!$T$3:$T$175)</f>
        <v>0</v>
      </c>
      <c r="U139" s="15">
        <f t="shared" si="20"/>
        <v>0</v>
      </c>
      <c r="V139" s="15">
        <f>SUMIF('WASH COAL RECEIPT &amp; GCV DAT (3)'!$A$3:$A$175,'MASTER DATA FILE WASH COAL  (4)'!A139,'WASH COAL RECEIPT &amp; GCV DAT (3)'!$V$3:$V$175)</f>
        <v>0</v>
      </c>
      <c r="W139" s="15">
        <f t="shared" si="21"/>
        <v>0</v>
      </c>
      <c r="X139" t="e">
        <f t="shared" si="15"/>
        <v>#DIV/0!</v>
      </c>
    </row>
    <row r="140" spans="1:24" customFormat="1" x14ac:dyDescent="0.3">
      <c r="A140" s="12"/>
      <c r="B140" s="12">
        <f>SUMIF('WASH COAL RECEIPT &amp; GCV DAT (3)'!$A$3:$A$138,A140,'WASH COAL RECEIPT &amp; GCV DAT (3)'!$B$3:$B$138)</f>
        <v>0</v>
      </c>
      <c r="C140" s="13">
        <f>SUMIF('WASH COAL RECEIPT &amp; GCV DAT (3)'!$A$3:$A$175,A140,'WASH COAL RECEIPT &amp; GCV DAT (3)'!$C$3:$C$175)</f>
        <v>0</v>
      </c>
      <c r="D140" s="13">
        <f>IFERROR(VLOOKUP(A140,'WASH COAL RECEIPT &amp; GCV DAT (3)'!A108:V317,4,0),0)</f>
        <v>0</v>
      </c>
      <c r="E140" s="14">
        <f>IFERROR(VLOOKUP(A140,'WASH COAL RECEIPT &amp; GCV DAT (3)'!$A$2:$V$175,5,0),0)</f>
        <v>0</v>
      </c>
      <c r="F140" s="13">
        <f>SUMIF('WASH COAL RECEIPT &amp; GCV DAT (3)'!$A$3:$A$175,'MASTER DATA FILE WASH COAL  (4)'!A140,'WASH COAL RECEIPT &amp; GCV DAT (3)'!$F$3:$F$175)</f>
        <v>0</v>
      </c>
      <c r="G140" s="13">
        <f>IFERROR(VLOOKUP(A140,'WASH COAL RECEIPT &amp; GCV DAT (3)'!$A$2:$V$175,7,0),0)</f>
        <v>0</v>
      </c>
      <c r="H140" s="13">
        <f>IFERROR(VLOOKUP(A140,'WASH COAL RECEIPT &amp; GCV DAT (3)'!$A$2:$V$175,8,0),0)</f>
        <v>0</v>
      </c>
      <c r="I140" s="13">
        <f>IFERROR(VLOOKUP(A140,'WASH COAL RECEIPT &amp; GCV DAT (3)'!$A$2:$V$175,9,0),0)</f>
        <v>0</v>
      </c>
      <c r="J140" s="13">
        <f>IFERROR(VLOOKUP(A140,'WASH COAL RECEIPT &amp; GCV DAT (3)'!$A$2:$V$175,10,0),0)</f>
        <v>0</v>
      </c>
      <c r="K140" s="15">
        <f>SUMIF('WASH COAL RECEIPT &amp; GCV DAT (3)'!$A$3:$A$175,'MASTER DATA FILE WASH COAL  (4)'!A140,'WASH COAL RECEIPT &amp; GCV DAT (3)'!$K$3:$K$175)</f>
        <v>0</v>
      </c>
      <c r="L140" s="15">
        <f>SUMIF('WASH COAL RECEIPT &amp; GCV DAT (3)'!$A$3:$A$175,'MASTER DATA FILE WASH COAL  (4)'!A140,'WASH COAL RECEIPT &amp; GCV DAT (3)'!$L$3:$L$175)</f>
        <v>0</v>
      </c>
      <c r="M140" s="15">
        <f t="shared" si="16"/>
        <v>0</v>
      </c>
      <c r="N140" s="15">
        <f t="shared" si="17"/>
        <v>0</v>
      </c>
      <c r="O140" s="15">
        <f>SUMIF('WASH COAL RECEIPT &amp; GCV DAT (3)'!$A$3:$A$175,'MASTER DATA FILE WASH COAL  (4)'!A140,'WASH COAL RECEIPT &amp; GCV DAT (3)'!$O$3:$O$175)</f>
        <v>0</v>
      </c>
      <c r="P140" s="15">
        <f t="shared" si="18"/>
        <v>0</v>
      </c>
      <c r="Q140" s="15">
        <f>SUMIF('WASH COAL RECEIPT &amp; GCV DAT (3)'!$A$3:$A$175,'MASTER DATA FILE WASH COAL  (4)'!A140,'WASH COAL RECEIPT &amp; GCV DAT (3)'!$Q$3:$Q$175)</f>
        <v>0</v>
      </c>
      <c r="R140" s="16">
        <f>SUMIF('WASH COAL RECEIPT &amp; GCV DAT (3)'!$A$3:$A$175,'MASTER DATA FILE WASH COAL  (4)'!A140,'WASH COAL RECEIPT &amp; GCV DAT (3)'!$R$3:$R$175)+IF(H140=$J$234,($K$234*K140),0)+IF(H140=$J$235,($K$235*K140),0)</f>
        <v>0</v>
      </c>
      <c r="S140" s="15" t="e">
        <f t="shared" si="19"/>
        <v>#DIV/0!</v>
      </c>
      <c r="T140" s="15">
        <f>SUMIF('WASH COAL RECEIPT &amp; GCV DAT (3)'!$A$3:$A$175,'MASTER DATA FILE WASH COAL  (4)'!A140,'WASH COAL RECEIPT &amp; GCV DAT (3)'!$T$3:$T$175)</f>
        <v>0</v>
      </c>
      <c r="U140" s="15">
        <f t="shared" si="20"/>
        <v>0</v>
      </c>
      <c r="V140" s="15">
        <f>SUMIF('WASH COAL RECEIPT &amp; GCV DAT (3)'!$A$3:$A$175,'MASTER DATA FILE WASH COAL  (4)'!A140,'WASH COAL RECEIPT &amp; GCV DAT (3)'!$V$3:$V$175)</f>
        <v>0</v>
      </c>
      <c r="W140" s="15">
        <f t="shared" si="21"/>
        <v>0</v>
      </c>
      <c r="X140" t="e">
        <f t="shared" si="15"/>
        <v>#DIV/0!</v>
      </c>
    </row>
    <row r="141" spans="1:24" customFormat="1" x14ac:dyDescent="0.3">
      <c r="A141" s="12"/>
      <c r="B141" s="12">
        <f>SUMIF('WASH COAL RECEIPT &amp; GCV DAT (3)'!$A$3:$A$138,A141,'WASH COAL RECEIPT &amp; GCV DAT (3)'!$B$3:$B$138)</f>
        <v>0</v>
      </c>
      <c r="C141" s="13">
        <f>SUMIF('WASH COAL RECEIPT &amp; GCV DAT (3)'!$A$3:$A$175,A141,'WASH COAL RECEIPT &amp; GCV DAT (3)'!$C$3:$C$175)</f>
        <v>0</v>
      </c>
      <c r="D141" s="13">
        <f>IFERROR(VLOOKUP(A141,'WASH COAL RECEIPT &amp; GCV DAT (3)'!A109:V318,4,0),0)</f>
        <v>0</v>
      </c>
      <c r="E141" s="14">
        <f>IFERROR(VLOOKUP(A141,'WASH COAL RECEIPT &amp; GCV DAT (3)'!$A$2:$V$175,5,0),0)</f>
        <v>0</v>
      </c>
      <c r="F141" s="13">
        <f>SUMIF('WASH COAL RECEIPT &amp; GCV DAT (3)'!$A$3:$A$175,'MASTER DATA FILE WASH COAL  (4)'!A141,'WASH COAL RECEIPT &amp; GCV DAT (3)'!$F$3:$F$175)</f>
        <v>0</v>
      </c>
      <c r="G141" s="13">
        <f>IFERROR(VLOOKUP(A141,'WASH COAL RECEIPT &amp; GCV DAT (3)'!$A$2:$V$175,7,0),0)</f>
        <v>0</v>
      </c>
      <c r="H141" s="13">
        <f>IFERROR(VLOOKUP(A141,'WASH COAL RECEIPT &amp; GCV DAT (3)'!$A$2:$V$175,8,0),0)</f>
        <v>0</v>
      </c>
      <c r="I141" s="13">
        <f>IFERROR(VLOOKUP(A141,'WASH COAL RECEIPT &amp; GCV DAT (3)'!$A$2:$V$175,9,0),0)</f>
        <v>0</v>
      </c>
      <c r="J141" s="13">
        <f>IFERROR(VLOOKUP(A141,'WASH COAL RECEIPT &amp; GCV DAT (3)'!$A$2:$V$175,10,0),0)</f>
        <v>0</v>
      </c>
      <c r="K141" s="15">
        <f>SUMIF('WASH COAL RECEIPT &amp; GCV DAT (3)'!$A$3:$A$175,'MASTER DATA FILE WASH COAL  (4)'!A141,'WASH COAL RECEIPT &amp; GCV DAT (3)'!$K$3:$K$175)</f>
        <v>0</v>
      </c>
      <c r="L141" s="15">
        <f>SUMIF('WASH COAL RECEIPT &amp; GCV DAT (3)'!$A$3:$A$175,'MASTER DATA FILE WASH COAL  (4)'!A141,'WASH COAL RECEIPT &amp; GCV DAT (3)'!$L$3:$L$175)</f>
        <v>0</v>
      </c>
      <c r="M141" s="15">
        <f t="shared" si="16"/>
        <v>0</v>
      </c>
      <c r="N141" s="15">
        <f t="shared" si="17"/>
        <v>0</v>
      </c>
      <c r="O141" s="15">
        <f>SUMIF('WASH COAL RECEIPT &amp; GCV DAT (3)'!$A$3:$A$175,'MASTER DATA FILE WASH COAL  (4)'!A141,'WASH COAL RECEIPT &amp; GCV DAT (3)'!$O$3:$O$175)</f>
        <v>0</v>
      </c>
      <c r="P141" s="15">
        <f t="shared" si="18"/>
        <v>0</v>
      </c>
      <c r="Q141" s="15">
        <f>SUMIF('WASH COAL RECEIPT &amp; GCV DAT (3)'!$A$3:$A$175,'MASTER DATA FILE WASH COAL  (4)'!A141,'WASH COAL RECEIPT &amp; GCV DAT (3)'!$Q$3:$Q$175)</f>
        <v>0</v>
      </c>
      <c r="R141" s="16">
        <f>SUMIF('WASH COAL RECEIPT &amp; GCV DAT (3)'!$A$3:$A$175,'MASTER DATA FILE WASH COAL  (4)'!A141,'WASH COAL RECEIPT &amp; GCV DAT (3)'!$R$3:$R$175)+IF(H141=$J$234,($K$234*K141),0)+IF(H141=$J$235,($K$235*K141),0)</f>
        <v>0</v>
      </c>
      <c r="S141" s="15" t="e">
        <f t="shared" si="19"/>
        <v>#DIV/0!</v>
      </c>
      <c r="T141" s="15">
        <f>SUMIF('WASH COAL RECEIPT &amp; GCV DAT (3)'!$A$3:$A$175,'MASTER DATA FILE WASH COAL  (4)'!A141,'WASH COAL RECEIPT &amp; GCV DAT (3)'!$T$3:$T$175)</f>
        <v>0</v>
      </c>
      <c r="U141" s="15">
        <f t="shared" si="20"/>
        <v>0</v>
      </c>
      <c r="V141" s="15">
        <f>SUMIF('WASH COAL RECEIPT &amp; GCV DAT (3)'!$A$3:$A$175,'MASTER DATA FILE WASH COAL  (4)'!A141,'WASH COAL RECEIPT &amp; GCV DAT (3)'!$V$3:$V$175)</f>
        <v>0</v>
      </c>
      <c r="W141" s="15">
        <f t="shared" si="21"/>
        <v>0</v>
      </c>
      <c r="X141" t="e">
        <f t="shared" si="15"/>
        <v>#DIV/0!</v>
      </c>
    </row>
    <row r="142" spans="1:24" customFormat="1" x14ac:dyDescent="0.3">
      <c r="A142" s="12"/>
      <c r="B142" s="12">
        <f>SUMIF('WASH COAL RECEIPT &amp; GCV DAT (3)'!$A$3:$A$138,A142,'WASH COAL RECEIPT &amp; GCV DAT (3)'!$B$3:$B$138)</f>
        <v>0</v>
      </c>
      <c r="C142" s="13">
        <f>SUMIF('WASH COAL RECEIPT &amp; GCV DAT (3)'!$A$3:$A$175,A142,'WASH COAL RECEIPT &amp; GCV DAT (3)'!$C$3:$C$175)</f>
        <v>0</v>
      </c>
      <c r="D142" s="13">
        <f>IFERROR(VLOOKUP(A142,'WASH COAL RECEIPT &amp; GCV DAT (3)'!A110:V319,4,0),0)</f>
        <v>0</v>
      </c>
      <c r="E142" s="14">
        <f>IFERROR(VLOOKUP(A142,'WASH COAL RECEIPT &amp; GCV DAT (3)'!$A$2:$V$175,5,0),0)</f>
        <v>0</v>
      </c>
      <c r="F142" s="13">
        <f>SUMIF('WASH COAL RECEIPT &amp; GCV DAT (3)'!$A$3:$A$175,'MASTER DATA FILE WASH COAL  (4)'!A142,'WASH COAL RECEIPT &amp; GCV DAT (3)'!$F$3:$F$175)</f>
        <v>0</v>
      </c>
      <c r="G142" s="13">
        <f>IFERROR(VLOOKUP(A142,'WASH COAL RECEIPT &amp; GCV DAT (3)'!$A$2:$V$175,7,0),0)</f>
        <v>0</v>
      </c>
      <c r="H142" s="13">
        <f>IFERROR(VLOOKUP(A142,'WASH COAL RECEIPT &amp; GCV DAT (3)'!$A$2:$V$175,8,0),0)</f>
        <v>0</v>
      </c>
      <c r="I142" s="13">
        <f>IFERROR(VLOOKUP(A142,'WASH COAL RECEIPT &amp; GCV DAT (3)'!$A$2:$V$175,9,0),0)</f>
        <v>0</v>
      </c>
      <c r="J142" s="13">
        <f>IFERROR(VLOOKUP(A142,'WASH COAL RECEIPT &amp; GCV DAT (3)'!$A$2:$V$175,10,0),0)</f>
        <v>0</v>
      </c>
      <c r="K142" s="15">
        <f>SUMIF('WASH COAL RECEIPT &amp; GCV DAT (3)'!$A$3:$A$175,'MASTER DATA FILE WASH COAL  (4)'!A142,'WASH COAL RECEIPT &amp; GCV DAT (3)'!$K$3:$K$175)</f>
        <v>0</v>
      </c>
      <c r="L142" s="15">
        <f>SUMIF('WASH COAL RECEIPT &amp; GCV DAT (3)'!$A$3:$A$175,'MASTER DATA FILE WASH COAL  (4)'!A142,'WASH COAL RECEIPT &amp; GCV DAT (3)'!$L$3:$L$175)</f>
        <v>0</v>
      </c>
      <c r="M142" s="15">
        <f t="shared" si="16"/>
        <v>0</v>
      </c>
      <c r="N142" s="15">
        <f t="shared" si="17"/>
        <v>0</v>
      </c>
      <c r="O142" s="15">
        <f>SUMIF('WASH COAL RECEIPT &amp; GCV DAT (3)'!$A$3:$A$175,'MASTER DATA FILE WASH COAL  (4)'!A142,'WASH COAL RECEIPT &amp; GCV DAT (3)'!$O$3:$O$175)</f>
        <v>0</v>
      </c>
      <c r="P142" s="15">
        <f t="shared" si="18"/>
        <v>0</v>
      </c>
      <c r="Q142" s="15">
        <f>SUMIF('WASH COAL RECEIPT &amp; GCV DAT (3)'!$A$3:$A$175,'MASTER DATA FILE WASH COAL  (4)'!A142,'WASH COAL RECEIPT &amp; GCV DAT (3)'!$Q$3:$Q$175)</f>
        <v>0</v>
      </c>
      <c r="R142" s="16">
        <f>SUMIF('WASH COAL RECEIPT &amp; GCV DAT (3)'!$A$3:$A$175,'MASTER DATA FILE WASH COAL  (4)'!A142,'WASH COAL RECEIPT &amp; GCV DAT (3)'!$R$3:$R$175)+IF(H142=$J$234,($K$234*K142),0)+IF(H142=$J$235,($K$235*K142),0)</f>
        <v>0</v>
      </c>
      <c r="S142" s="15" t="e">
        <f t="shared" si="19"/>
        <v>#DIV/0!</v>
      </c>
      <c r="T142" s="15">
        <f>SUMIF('WASH COAL RECEIPT &amp; GCV DAT (3)'!$A$3:$A$175,'MASTER DATA FILE WASH COAL  (4)'!A142,'WASH COAL RECEIPT &amp; GCV DAT (3)'!$T$3:$T$175)</f>
        <v>0</v>
      </c>
      <c r="U142" s="15">
        <f t="shared" si="20"/>
        <v>0</v>
      </c>
      <c r="V142" s="15">
        <f>SUMIF('WASH COAL RECEIPT &amp; GCV DAT (3)'!$A$3:$A$175,'MASTER DATA FILE WASH COAL  (4)'!A142,'WASH COAL RECEIPT &amp; GCV DAT (3)'!$V$3:$V$175)</f>
        <v>0</v>
      </c>
      <c r="W142" s="15">
        <f t="shared" si="21"/>
        <v>0</v>
      </c>
      <c r="X142" t="e">
        <f t="shared" si="15"/>
        <v>#DIV/0!</v>
      </c>
    </row>
    <row r="143" spans="1:24" customFormat="1" x14ac:dyDescent="0.3">
      <c r="A143" s="12"/>
      <c r="B143" s="12">
        <f>SUMIF('WASH COAL RECEIPT &amp; GCV DAT (3)'!$A$3:$A$138,A143,'WASH COAL RECEIPT &amp; GCV DAT (3)'!$B$3:$B$138)</f>
        <v>0</v>
      </c>
      <c r="C143" s="13">
        <f>SUMIF('WASH COAL RECEIPT &amp; GCV DAT (3)'!$A$3:$A$175,A143,'WASH COAL RECEIPT &amp; GCV DAT (3)'!$C$3:$C$175)</f>
        <v>0</v>
      </c>
      <c r="D143" s="13">
        <f>IFERROR(VLOOKUP(A143,'WASH COAL RECEIPT &amp; GCV DAT (3)'!A111:V320,4,0),0)</f>
        <v>0</v>
      </c>
      <c r="E143" s="14">
        <f>IFERROR(VLOOKUP(A143,'WASH COAL RECEIPT &amp; GCV DAT (3)'!$A$2:$V$175,5,0),0)</f>
        <v>0</v>
      </c>
      <c r="F143" s="13">
        <f>SUMIF('WASH COAL RECEIPT &amp; GCV DAT (3)'!$A$3:$A$175,'MASTER DATA FILE WASH COAL  (4)'!A143,'WASH COAL RECEIPT &amp; GCV DAT (3)'!$F$3:$F$175)</f>
        <v>0</v>
      </c>
      <c r="G143" s="13">
        <f>IFERROR(VLOOKUP(A143,'WASH COAL RECEIPT &amp; GCV DAT (3)'!$A$2:$V$175,7,0),0)</f>
        <v>0</v>
      </c>
      <c r="H143" s="13">
        <f>IFERROR(VLOOKUP(A143,'WASH COAL RECEIPT &amp; GCV DAT (3)'!$A$2:$V$175,8,0),0)</f>
        <v>0</v>
      </c>
      <c r="I143" s="13">
        <f>IFERROR(VLOOKUP(A143,'WASH COAL RECEIPT &amp; GCV DAT (3)'!$A$2:$V$175,9,0),0)</f>
        <v>0</v>
      </c>
      <c r="J143" s="13">
        <f>IFERROR(VLOOKUP(A143,'WASH COAL RECEIPT &amp; GCV DAT (3)'!$A$2:$V$175,10,0),0)</f>
        <v>0</v>
      </c>
      <c r="K143" s="15">
        <f>SUMIF('WASH COAL RECEIPT &amp; GCV DAT (3)'!$A$3:$A$175,'MASTER DATA FILE WASH COAL  (4)'!A143,'WASH COAL RECEIPT &amp; GCV DAT (3)'!$K$3:$K$175)</f>
        <v>0</v>
      </c>
      <c r="L143" s="15">
        <f>SUMIF('WASH COAL RECEIPT &amp; GCV DAT (3)'!$A$3:$A$175,'MASTER DATA FILE WASH COAL  (4)'!A143,'WASH COAL RECEIPT &amp; GCV DAT (3)'!$L$3:$L$175)</f>
        <v>0</v>
      </c>
      <c r="M143" s="15">
        <f t="shared" si="16"/>
        <v>0</v>
      </c>
      <c r="N143" s="15">
        <f t="shared" si="17"/>
        <v>0</v>
      </c>
      <c r="O143" s="15">
        <f>SUMIF('WASH COAL RECEIPT &amp; GCV DAT (3)'!$A$3:$A$175,'MASTER DATA FILE WASH COAL  (4)'!A143,'WASH COAL RECEIPT &amp; GCV DAT (3)'!$O$3:$O$175)</f>
        <v>0</v>
      </c>
      <c r="P143" s="15">
        <f t="shared" si="18"/>
        <v>0</v>
      </c>
      <c r="Q143" s="15">
        <f>SUMIF('WASH COAL RECEIPT &amp; GCV DAT (3)'!$A$3:$A$175,'MASTER DATA FILE WASH COAL  (4)'!A143,'WASH COAL RECEIPT &amp; GCV DAT (3)'!$Q$3:$Q$175)</f>
        <v>0</v>
      </c>
      <c r="R143" s="16">
        <f>SUMIF('WASH COAL RECEIPT &amp; GCV DAT (3)'!$A$3:$A$175,'MASTER DATA FILE WASH COAL  (4)'!A143,'WASH COAL RECEIPT &amp; GCV DAT (3)'!$R$3:$R$175)+IF(H143=$J$234,($K$234*K143),0)+IF(H143=$J$235,($K$235*K143),0)</f>
        <v>0</v>
      </c>
      <c r="S143" s="15" t="e">
        <f t="shared" si="19"/>
        <v>#DIV/0!</v>
      </c>
      <c r="T143" s="15">
        <f>SUMIF('WASH COAL RECEIPT &amp; GCV DAT (3)'!$A$3:$A$175,'MASTER DATA FILE WASH COAL  (4)'!A143,'WASH COAL RECEIPT &amp; GCV DAT (3)'!$T$3:$T$175)</f>
        <v>0</v>
      </c>
      <c r="U143" s="15">
        <f t="shared" si="20"/>
        <v>0</v>
      </c>
      <c r="V143" s="15">
        <f>SUMIF('WASH COAL RECEIPT &amp; GCV DAT (3)'!$A$3:$A$175,'MASTER DATA FILE WASH COAL  (4)'!A143,'WASH COAL RECEIPT &amp; GCV DAT (3)'!$V$3:$V$175)</f>
        <v>0</v>
      </c>
      <c r="W143" s="15">
        <f t="shared" si="21"/>
        <v>0</v>
      </c>
      <c r="X143" t="e">
        <f t="shared" si="15"/>
        <v>#DIV/0!</v>
      </c>
    </row>
    <row r="144" spans="1:24" customFormat="1" x14ac:dyDescent="0.3">
      <c r="A144" s="12"/>
      <c r="B144" s="12">
        <f>SUMIF('WASH COAL RECEIPT &amp; GCV DAT (3)'!$A$3:$A$138,A144,'WASH COAL RECEIPT &amp; GCV DAT (3)'!$B$3:$B$138)</f>
        <v>0</v>
      </c>
      <c r="C144" s="13">
        <f>SUMIF('WASH COAL RECEIPT &amp; GCV DAT (3)'!$A$3:$A$175,A144,'WASH COAL RECEIPT &amp; GCV DAT (3)'!$C$3:$C$175)</f>
        <v>0</v>
      </c>
      <c r="D144" s="13">
        <f>IFERROR(VLOOKUP(A144,'WASH COAL RECEIPT &amp; GCV DAT (3)'!A112:V321,4,0),0)</f>
        <v>0</v>
      </c>
      <c r="E144" s="14">
        <f>IFERROR(VLOOKUP(A144,'WASH COAL RECEIPT &amp; GCV DAT (3)'!$A$2:$V$175,5,0),0)</f>
        <v>0</v>
      </c>
      <c r="F144" s="13">
        <f>SUMIF('WASH COAL RECEIPT &amp; GCV DAT (3)'!$A$3:$A$175,'MASTER DATA FILE WASH COAL  (4)'!A144,'WASH COAL RECEIPT &amp; GCV DAT (3)'!$F$3:$F$175)</f>
        <v>0</v>
      </c>
      <c r="G144" s="13">
        <f>IFERROR(VLOOKUP(A144,'WASH COAL RECEIPT &amp; GCV DAT (3)'!$A$2:$V$175,7,0),0)</f>
        <v>0</v>
      </c>
      <c r="H144" s="13">
        <f>IFERROR(VLOOKUP(A144,'WASH COAL RECEIPT &amp; GCV DAT (3)'!$A$2:$V$175,8,0),0)</f>
        <v>0</v>
      </c>
      <c r="I144" s="13">
        <f>IFERROR(VLOOKUP(A144,'WASH COAL RECEIPT &amp; GCV DAT (3)'!$A$2:$V$175,9,0),0)</f>
        <v>0</v>
      </c>
      <c r="J144" s="13">
        <f>IFERROR(VLOOKUP(A144,'WASH COAL RECEIPT &amp; GCV DAT (3)'!$A$2:$V$175,10,0),0)</f>
        <v>0</v>
      </c>
      <c r="K144" s="15">
        <f>SUMIF('WASH COAL RECEIPT &amp; GCV DAT (3)'!$A$3:$A$175,'MASTER DATA FILE WASH COAL  (4)'!A144,'WASH COAL RECEIPT &amp; GCV DAT (3)'!$K$3:$K$175)</f>
        <v>0</v>
      </c>
      <c r="L144" s="15">
        <f>SUMIF('WASH COAL RECEIPT &amp; GCV DAT (3)'!$A$3:$A$175,'MASTER DATA FILE WASH COAL  (4)'!A144,'WASH COAL RECEIPT &amp; GCV DAT (3)'!$L$3:$L$175)</f>
        <v>0</v>
      </c>
      <c r="M144" s="15">
        <f t="shared" si="16"/>
        <v>0</v>
      </c>
      <c r="N144" s="15">
        <f t="shared" si="17"/>
        <v>0</v>
      </c>
      <c r="O144" s="15">
        <f>SUMIF('WASH COAL RECEIPT &amp; GCV DAT (3)'!$A$3:$A$175,'MASTER DATA FILE WASH COAL  (4)'!A144,'WASH COAL RECEIPT &amp; GCV DAT (3)'!$O$3:$O$175)</f>
        <v>0</v>
      </c>
      <c r="P144" s="15">
        <f t="shared" si="18"/>
        <v>0</v>
      </c>
      <c r="Q144" s="15">
        <f>SUMIF('WASH COAL RECEIPT &amp; GCV DAT (3)'!$A$3:$A$175,'MASTER DATA FILE WASH COAL  (4)'!A144,'WASH COAL RECEIPT &amp; GCV DAT (3)'!$Q$3:$Q$175)</f>
        <v>0</v>
      </c>
      <c r="R144" s="16">
        <f>SUMIF('WASH COAL RECEIPT &amp; GCV DAT (3)'!$A$3:$A$175,'MASTER DATA FILE WASH COAL  (4)'!A144,'WASH COAL RECEIPT &amp; GCV DAT (3)'!$R$3:$R$175)+IF(H144=$J$234,($K$234*K144),0)+IF(H144=$J$235,($K$235*K144),0)</f>
        <v>0</v>
      </c>
      <c r="S144" s="15" t="e">
        <f t="shared" si="19"/>
        <v>#DIV/0!</v>
      </c>
      <c r="T144" s="15">
        <f>SUMIF('WASH COAL RECEIPT &amp; GCV DAT (3)'!$A$3:$A$175,'MASTER DATA FILE WASH COAL  (4)'!A144,'WASH COAL RECEIPT &amp; GCV DAT (3)'!$T$3:$T$175)</f>
        <v>0</v>
      </c>
      <c r="U144" s="15">
        <f t="shared" si="20"/>
        <v>0</v>
      </c>
      <c r="V144" s="15">
        <f>SUMIF('WASH COAL RECEIPT &amp; GCV DAT (3)'!$A$3:$A$175,'MASTER DATA FILE WASH COAL  (4)'!A144,'WASH COAL RECEIPT &amp; GCV DAT (3)'!$V$3:$V$175)</f>
        <v>0</v>
      </c>
      <c r="W144" s="15">
        <f t="shared" si="21"/>
        <v>0</v>
      </c>
      <c r="X144" t="e">
        <f t="shared" si="15"/>
        <v>#DIV/0!</v>
      </c>
    </row>
    <row r="145" spans="1:24" customFormat="1" x14ac:dyDescent="0.3">
      <c r="A145" s="12"/>
      <c r="B145" s="12">
        <f>SUMIF('WASH COAL RECEIPT &amp; GCV DAT (3)'!$A$3:$A$138,A145,'WASH COAL RECEIPT &amp; GCV DAT (3)'!$B$3:$B$138)</f>
        <v>0</v>
      </c>
      <c r="C145" s="13">
        <f>SUMIF('WASH COAL RECEIPT &amp; GCV DAT (3)'!$A$3:$A$175,A145,'WASH COAL RECEIPT &amp; GCV DAT (3)'!$C$3:$C$175)</f>
        <v>0</v>
      </c>
      <c r="D145" s="13">
        <f>IFERROR(VLOOKUP(A145,'WASH COAL RECEIPT &amp; GCV DAT (3)'!A113:V322,4,0),0)</f>
        <v>0</v>
      </c>
      <c r="E145" s="14">
        <f>IFERROR(VLOOKUP(A145,'WASH COAL RECEIPT &amp; GCV DAT (3)'!$A$2:$V$175,5,0),0)</f>
        <v>0</v>
      </c>
      <c r="F145" s="13">
        <f>SUMIF('WASH COAL RECEIPT &amp; GCV DAT (3)'!$A$3:$A$175,'MASTER DATA FILE WASH COAL  (4)'!A145,'WASH COAL RECEIPT &amp; GCV DAT (3)'!$F$3:$F$175)</f>
        <v>0</v>
      </c>
      <c r="G145" s="13">
        <f>IFERROR(VLOOKUP(A145,'WASH COAL RECEIPT &amp; GCV DAT (3)'!$A$2:$V$175,7,0),0)</f>
        <v>0</v>
      </c>
      <c r="H145" s="13">
        <f>IFERROR(VLOOKUP(A145,'WASH COAL RECEIPT &amp; GCV DAT (3)'!$A$2:$V$175,8,0),0)</f>
        <v>0</v>
      </c>
      <c r="I145" s="13">
        <f>IFERROR(VLOOKUP(A145,'WASH COAL RECEIPT &amp; GCV DAT (3)'!$A$2:$V$175,9,0),0)</f>
        <v>0</v>
      </c>
      <c r="J145" s="13">
        <f>IFERROR(VLOOKUP(A145,'WASH COAL RECEIPT &amp; GCV DAT (3)'!$A$2:$V$175,10,0),0)</f>
        <v>0</v>
      </c>
      <c r="K145" s="15">
        <f>SUMIF('WASH COAL RECEIPT &amp; GCV DAT (3)'!$A$3:$A$175,'MASTER DATA FILE WASH COAL  (4)'!A145,'WASH COAL RECEIPT &amp; GCV DAT (3)'!$K$3:$K$175)</f>
        <v>0</v>
      </c>
      <c r="L145" s="15">
        <f>SUMIF('WASH COAL RECEIPT &amp; GCV DAT (3)'!$A$3:$A$175,'MASTER DATA FILE WASH COAL  (4)'!A145,'WASH COAL RECEIPT &amp; GCV DAT (3)'!$L$3:$L$175)</f>
        <v>0</v>
      </c>
      <c r="M145" s="15">
        <f t="shared" si="16"/>
        <v>0</v>
      </c>
      <c r="N145" s="15">
        <f t="shared" si="17"/>
        <v>0</v>
      </c>
      <c r="O145" s="15">
        <f>SUMIF('WASH COAL RECEIPT &amp; GCV DAT (3)'!$A$3:$A$175,'MASTER DATA FILE WASH COAL  (4)'!A145,'WASH COAL RECEIPT &amp; GCV DAT (3)'!$O$3:$O$175)</f>
        <v>0</v>
      </c>
      <c r="P145" s="15">
        <f t="shared" si="18"/>
        <v>0</v>
      </c>
      <c r="Q145" s="15">
        <f>SUMIF('WASH COAL RECEIPT &amp; GCV DAT (3)'!$A$3:$A$175,'MASTER DATA FILE WASH COAL  (4)'!A145,'WASH COAL RECEIPT &amp; GCV DAT (3)'!$Q$3:$Q$175)</f>
        <v>0</v>
      </c>
      <c r="R145" s="16">
        <f>SUMIF('WASH COAL RECEIPT &amp; GCV DAT (3)'!$A$3:$A$175,'MASTER DATA FILE WASH COAL  (4)'!A145,'WASH COAL RECEIPT &amp; GCV DAT (3)'!$R$3:$R$175)+IF(H145=$J$234,($K$234*K145),0)+IF(H145=$J$235,($K$235*K145),0)</f>
        <v>0</v>
      </c>
      <c r="S145" s="15" t="e">
        <f t="shared" si="19"/>
        <v>#DIV/0!</v>
      </c>
      <c r="T145" s="15">
        <f>SUMIF('WASH COAL RECEIPT &amp; GCV DAT (3)'!$A$3:$A$175,'MASTER DATA FILE WASH COAL  (4)'!A145,'WASH COAL RECEIPT &amp; GCV DAT (3)'!$T$3:$T$175)</f>
        <v>0</v>
      </c>
      <c r="U145" s="15">
        <f t="shared" si="20"/>
        <v>0</v>
      </c>
      <c r="V145" s="15">
        <f>SUMIF('WASH COAL RECEIPT &amp; GCV DAT (3)'!$A$3:$A$175,'MASTER DATA FILE WASH COAL  (4)'!A145,'WASH COAL RECEIPT &amp; GCV DAT (3)'!$V$3:$V$175)</f>
        <v>0</v>
      </c>
      <c r="W145" s="15">
        <f t="shared" si="21"/>
        <v>0</v>
      </c>
      <c r="X145" t="e">
        <f t="shared" si="15"/>
        <v>#DIV/0!</v>
      </c>
    </row>
    <row r="146" spans="1:24" customFormat="1" x14ac:dyDescent="0.3">
      <c r="A146" s="12"/>
      <c r="B146" s="12">
        <f>SUMIF('WASH COAL RECEIPT &amp; GCV DAT (3)'!$A$3:$A$138,A146,'WASH COAL RECEIPT &amp; GCV DAT (3)'!$B$3:$B$138)</f>
        <v>0</v>
      </c>
      <c r="C146" s="13">
        <f>SUMIF('WASH COAL RECEIPT &amp; GCV DAT (3)'!$A$3:$A$175,A146,'WASH COAL RECEIPT &amp; GCV DAT (3)'!$C$3:$C$175)</f>
        <v>0</v>
      </c>
      <c r="D146" s="13">
        <f>IFERROR(VLOOKUP(A146,'WASH COAL RECEIPT &amp; GCV DAT (3)'!A113:V323,4,0),0)</f>
        <v>0</v>
      </c>
      <c r="E146" s="14">
        <f>IFERROR(VLOOKUP(A146,'WASH COAL RECEIPT &amp; GCV DAT (3)'!$A$2:$V$175,5,0),0)</f>
        <v>0</v>
      </c>
      <c r="F146" s="13">
        <f>SUMIF('WASH COAL RECEIPT &amp; GCV DAT (3)'!$A$3:$A$175,'MASTER DATA FILE WASH COAL  (4)'!A146,'WASH COAL RECEIPT &amp; GCV DAT (3)'!$F$3:$F$175)</f>
        <v>0</v>
      </c>
      <c r="G146" s="13">
        <f>IFERROR(VLOOKUP(A146,'WASH COAL RECEIPT &amp; GCV DAT (3)'!$A$2:$V$175,7,0),0)</f>
        <v>0</v>
      </c>
      <c r="H146" s="13">
        <f>IFERROR(VLOOKUP(A146,'WASH COAL RECEIPT &amp; GCV DAT (3)'!$A$2:$V$175,8,0),0)</f>
        <v>0</v>
      </c>
      <c r="I146" s="13">
        <f>IFERROR(VLOOKUP(A146,'WASH COAL RECEIPT &amp; GCV DAT (3)'!$A$2:$V$175,9,0),0)</f>
        <v>0</v>
      </c>
      <c r="J146" s="13">
        <f>IFERROR(VLOOKUP(A146,'WASH COAL RECEIPT &amp; GCV DAT (3)'!$A$2:$V$175,10,0),0)</f>
        <v>0</v>
      </c>
      <c r="K146" s="15">
        <f>SUMIF('WASH COAL RECEIPT &amp; GCV DAT (3)'!$A$3:$A$175,'MASTER DATA FILE WASH COAL  (4)'!A146,'WASH COAL RECEIPT &amp; GCV DAT (3)'!$K$3:$K$175)</f>
        <v>0</v>
      </c>
      <c r="L146" s="15">
        <f>SUMIF('WASH COAL RECEIPT &amp; GCV DAT (3)'!$A$3:$A$175,'MASTER DATA FILE WASH COAL  (4)'!A146,'WASH COAL RECEIPT &amp; GCV DAT (3)'!$L$3:$L$175)</f>
        <v>0</v>
      </c>
      <c r="M146" s="15">
        <f t="shared" si="16"/>
        <v>0</v>
      </c>
      <c r="N146" s="15">
        <f t="shared" si="17"/>
        <v>0</v>
      </c>
      <c r="O146" s="15">
        <f>SUMIF('WASH COAL RECEIPT &amp; GCV DAT (3)'!$A$3:$A$175,'MASTER DATA FILE WASH COAL  (4)'!A146,'WASH COAL RECEIPT &amp; GCV DAT (3)'!$O$3:$O$175)</f>
        <v>0</v>
      </c>
      <c r="P146" s="15">
        <f t="shared" si="18"/>
        <v>0</v>
      </c>
      <c r="Q146" s="15">
        <f>SUMIF('WASH COAL RECEIPT &amp; GCV DAT (3)'!$A$3:$A$175,'MASTER DATA FILE WASH COAL  (4)'!A146,'WASH COAL RECEIPT &amp; GCV DAT (3)'!$Q$3:$Q$175)</f>
        <v>0</v>
      </c>
      <c r="R146" s="16">
        <f>SUMIF('WASH COAL RECEIPT &amp; GCV DAT (3)'!$A$3:$A$175,'MASTER DATA FILE WASH COAL  (4)'!A146,'WASH COAL RECEIPT &amp; GCV DAT (3)'!$R$3:$R$175)+IF(H146=$J$234,($K$234*K146),0)+IF(H146=$J$235,($K$235*K146),0)</f>
        <v>0</v>
      </c>
      <c r="S146" s="15" t="e">
        <f t="shared" si="19"/>
        <v>#DIV/0!</v>
      </c>
      <c r="T146" s="15">
        <f>SUMIF('WASH COAL RECEIPT &amp; GCV DAT (3)'!$A$3:$A$175,'MASTER DATA FILE WASH COAL  (4)'!A146,'WASH COAL RECEIPT &amp; GCV DAT (3)'!$T$3:$T$175)</f>
        <v>0</v>
      </c>
      <c r="U146" s="15">
        <f t="shared" si="20"/>
        <v>0</v>
      </c>
      <c r="V146" s="15">
        <f>SUMIF('WASH COAL RECEIPT &amp; GCV DAT (3)'!$A$3:$A$175,'MASTER DATA FILE WASH COAL  (4)'!A146,'WASH COAL RECEIPT &amp; GCV DAT (3)'!$V$3:$V$175)</f>
        <v>0</v>
      </c>
      <c r="W146" s="15">
        <f t="shared" si="21"/>
        <v>0</v>
      </c>
      <c r="X146" t="e">
        <f t="shared" si="15"/>
        <v>#DIV/0!</v>
      </c>
    </row>
    <row r="147" spans="1:24" customFormat="1" x14ac:dyDescent="0.3">
      <c r="A147" s="12"/>
      <c r="B147" s="12">
        <f>SUMIF('WASH COAL RECEIPT &amp; GCV DAT (3)'!$A$3:$A$138,A147,'WASH COAL RECEIPT &amp; GCV DAT (3)'!$B$3:$B$138)</f>
        <v>0</v>
      </c>
      <c r="C147" s="13">
        <f>SUMIF('WASH COAL RECEIPT &amp; GCV DAT (3)'!$A$3:$A$175,A147,'WASH COAL RECEIPT &amp; GCV DAT (3)'!$C$3:$C$175)</f>
        <v>0</v>
      </c>
      <c r="D147" s="13">
        <f>IFERROR(VLOOKUP(A147,'WASH COAL RECEIPT &amp; GCV DAT (3)'!A114:V324,4,0),0)</f>
        <v>0</v>
      </c>
      <c r="E147" s="14">
        <f>IFERROR(VLOOKUP(A147,'WASH COAL RECEIPT &amp; GCV DAT (3)'!$A$2:$V$175,5,0),0)</f>
        <v>0</v>
      </c>
      <c r="F147" s="13">
        <f>SUMIF('WASH COAL RECEIPT &amp; GCV DAT (3)'!$A$3:$A$175,'MASTER DATA FILE WASH COAL  (4)'!A147,'WASH COAL RECEIPT &amp; GCV DAT (3)'!$F$3:$F$175)</f>
        <v>0</v>
      </c>
      <c r="G147" s="13">
        <f>IFERROR(VLOOKUP(A147,'WASH COAL RECEIPT &amp; GCV DAT (3)'!$A$2:$V$175,7,0),0)</f>
        <v>0</v>
      </c>
      <c r="H147" s="13">
        <f>IFERROR(VLOOKUP(A147,'WASH COAL RECEIPT &amp; GCV DAT (3)'!$A$2:$V$175,8,0),0)</f>
        <v>0</v>
      </c>
      <c r="I147" s="13">
        <f>IFERROR(VLOOKUP(A147,'WASH COAL RECEIPT &amp; GCV DAT (3)'!$A$2:$V$175,9,0),0)</f>
        <v>0</v>
      </c>
      <c r="J147" s="13">
        <f>IFERROR(VLOOKUP(A147,'WASH COAL RECEIPT &amp; GCV DAT (3)'!$A$2:$V$175,10,0),0)</f>
        <v>0</v>
      </c>
      <c r="K147" s="15">
        <f>SUMIF('WASH COAL RECEIPT &amp; GCV DAT (3)'!$A$3:$A$175,'MASTER DATA FILE WASH COAL  (4)'!A147,'WASH COAL RECEIPT &amp; GCV DAT (3)'!$K$3:$K$175)</f>
        <v>0</v>
      </c>
      <c r="L147" s="15">
        <f>SUMIF('WASH COAL RECEIPT &amp; GCV DAT (3)'!$A$3:$A$175,'MASTER DATA FILE WASH COAL  (4)'!A147,'WASH COAL RECEIPT &amp; GCV DAT (3)'!$L$3:$L$175)</f>
        <v>0</v>
      </c>
      <c r="M147" s="15">
        <f t="shared" si="16"/>
        <v>0</v>
      </c>
      <c r="N147" s="15">
        <f t="shared" si="17"/>
        <v>0</v>
      </c>
      <c r="O147" s="15">
        <f>SUMIF('WASH COAL RECEIPT &amp; GCV DAT (3)'!$A$3:$A$175,'MASTER DATA FILE WASH COAL  (4)'!A147,'WASH COAL RECEIPT &amp; GCV DAT (3)'!$O$3:$O$175)</f>
        <v>0</v>
      </c>
      <c r="P147" s="15">
        <f t="shared" si="18"/>
        <v>0</v>
      </c>
      <c r="Q147" s="15">
        <f>SUMIF('WASH COAL RECEIPT &amp; GCV DAT (3)'!$A$3:$A$175,'MASTER DATA FILE WASH COAL  (4)'!A147,'WASH COAL RECEIPT &amp; GCV DAT (3)'!$Q$3:$Q$175)</f>
        <v>0</v>
      </c>
      <c r="R147" s="16">
        <f>SUMIF('WASH COAL RECEIPT &amp; GCV DAT (3)'!$A$3:$A$175,'MASTER DATA FILE WASH COAL  (4)'!A147,'WASH COAL RECEIPT &amp; GCV DAT (3)'!$R$3:$R$175)+IF(H147=$J$234,($K$234*K147),0)+IF(H147=$J$235,($K$235*K147),0)</f>
        <v>0</v>
      </c>
      <c r="S147" s="15" t="e">
        <f t="shared" si="19"/>
        <v>#DIV/0!</v>
      </c>
      <c r="T147" s="15">
        <f>SUMIF('WASH COAL RECEIPT &amp; GCV DAT (3)'!$A$3:$A$175,'MASTER DATA FILE WASH COAL  (4)'!A147,'WASH COAL RECEIPT &amp; GCV DAT (3)'!$T$3:$T$175)</f>
        <v>0</v>
      </c>
      <c r="U147" s="15">
        <f t="shared" si="20"/>
        <v>0</v>
      </c>
      <c r="V147" s="15">
        <f>SUMIF('WASH COAL RECEIPT &amp; GCV DAT (3)'!$A$3:$A$175,'MASTER DATA FILE WASH COAL  (4)'!A147,'WASH COAL RECEIPT &amp; GCV DAT (3)'!$V$3:$V$175)</f>
        <v>0</v>
      </c>
      <c r="W147" s="15">
        <f t="shared" si="21"/>
        <v>0</v>
      </c>
      <c r="X147" t="e">
        <f t="shared" si="15"/>
        <v>#DIV/0!</v>
      </c>
    </row>
    <row r="148" spans="1:24" customFormat="1" x14ac:dyDescent="0.3">
      <c r="A148" s="12"/>
      <c r="B148" s="12">
        <f>SUMIF('WASH COAL RECEIPT &amp; GCV DAT (3)'!$A$3:$A$138,A148,'WASH COAL RECEIPT &amp; GCV DAT (3)'!$B$3:$B$138)</f>
        <v>0</v>
      </c>
      <c r="C148" s="13">
        <f>SUMIF('WASH COAL RECEIPT &amp; GCV DAT (3)'!$A$3:$A$175,A148,'WASH COAL RECEIPT &amp; GCV DAT (3)'!$C$3:$C$175)</f>
        <v>0</v>
      </c>
      <c r="D148" s="13">
        <f>IFERROR(VLOOKUP(A148,'WASH COAL RECEIPT &amp; GCV DAT (3)'!A115:V325,4,0),0)</f>
        <v>0</v>
      </c>
      <c r="E148" s="14">
        <f>IFERROR(VLOOKUP(A148,'WASH COAL RECEIPT &amp; GCV DAT (3)'!$A$2:$V$175,5,0),0)</f>
        <v>0</v>
      </c>
      <c r="F148" s="13">
        <f>SUMIF('WASH COAL RECEIPT &amp; GCV DAT (3)'!$A$3:$A$175,'MASTER DATA FILE WASH COAL  (4)'!A148,'WASH COAL RECEIPT &amp; GCV DAT (3)'!$F$3:$F$175)</f>
        <v>0</v>
      </c>
      <c r="G148" s="13">
        <f>IFERROR(VLOOKUP(A148,'WASH COAL RECEIPT &amp; GCV DAT (3)'!$A$2:$V$175,7,0),0)</f>
        <v>0</v>
      </c>
      <c r="H148" s="13">
        <f>IFERROR(VLOOKUP(A148,'WASH COAL RECEIPT &amp; GCV DAT (3)'!$A$2:$V$175,8,0),0)</f>
        <v>0</v>
      </c>
      <c r="I148" s="13">
        <f>IFERROR(VLOOKUP(A148,'WASH COAL RECEIPT &amp; GCV DAT (3)'!$A$2:$V$175,9,0),0)</f>
        <v>0</v>
      </c>
      <c r="J148" s="13">
        <f>IFERROR(VLOOKUP(A148,'WASH COAL RECEIPT &amp; GCV DAT (3)'!$A$2:$V$175,10,0),0)</f>
        <v>0</v>
      </c>
      <c r="K148" s="15">
        <f>SUMIF('WASH COAL RECEIPT &amp; GCV DAT (3)'!$A$3:$A$175,'MASTER DATA FILE WASH COAL  (4)'!A148,'WASH COAL RECEIPT &amp; GCV DAT (3)'!$K$3:$K$175)</f>
        <v>0</v>
      </c>
      <c r="L148" s="15">
        <f>SUMIF('WASH COAL RECEIPT &amp; GCV DAT (3)'!$A$3:$A$175,'MASTER DATA FILE WASH COAL  (4)'!A148,'WASH COAL RECEIPT &amp; GCV DAT (3)'!$L$3:$L$175)</f>
        <v>0</v>
      </c>
      <c r="M148" s="15">
        <f t="shared" si="16"/>
        <v>0</v>
      </c>
      <c r="N148" s="15">
        <f t="shared" si="17"/>
        <v>0</v>
      </c>
      <c r="O148" s="15">
        <f>SUMIF('WASH COAL RECEIPT &amp; GCV DAT (3)'!$A$3:$A$175,'MASTER DATA FILE WASH COAL  (4)'!A148,'WASH COAL RECEIPT &amp; GCV DAT (3)'!$O$3:$O$175)</f>
        <v>0</v>
      </c>
      <c r="P148" s="15">
        <f t="shared" si="18"/>
        <v>0</v>
      </c>
      <c r="Q148" s="15">
        <f>SUMIF('WASH COAL RECEIPT &amp; GCV DAT (3)'!$A$3:$A$175,'MASTER DATA FILE WASH COAL  (4)'!A148,'WASH COAL RECEIPT &amp; GCV DAT (3)'!$Q$3:$Q$175)</f>
        <v>0</v>
      </c>
      <c r="R148" s="16">
        <f>SUMIF('WASH COAL RECEIPT &amp; GCV DAT (3)'!$A$3:$A$175,'MASTER DATA FILE WASH COAL  (4)'!A148,'WASH COAL RECEIPT &amp; GCV DAT (3)'!$R$3:$R$175)+IF(H148=$J$234,($K$234*K148),0)+IF(H148=$J$235,($K$235*K148),0)</f>
        <v>0</v>
      </c>
      <c r="S148" s="15" t="e">
        <f t="shared" si="19"/>
        <v>#DIV/0!</v>
      </c>
      <c r="T148" s="15">
        <f>SUMIF('WASH COAL RECEIPT &amp; GCV DAT (3)'!$A$3:$A$175,'MASTER DATA FILE WASH COAL  (4)'!A148,'WASH COAL RECEIPT &amp; GCV DAT (3)'!$T$3:$T$175)</f>
        <v>0</v>
      </c>
      <c r="U148" s="15">
        <f t="shared" si="20"/>
        <v>0</v>
      </c>
      <c r="V148" s="15">
        <f>SUMIF('WASH COAL RECEIPT &amp; GCV DAT (3)'!$A$3:$A$175,'MASTER DATA FILE WASH COAL  (4)'!A148,'WASH COAL RECEIPT &amp; GCV DAT (3)'!$V$3:$V$175)</f>
        <v>0</v>
      </c>
      <c r="W148" s="15">
        <f t="shared" si="21"/>
        <v>0</v>
      </c>
      <c r="X148" t="e">
        <f t="shared" si="15"/>
        <v>#DIV/0!</v>
      </c>
    </row>
    <row r="149" spans="1:24" customFormat="1" x14ac:dyDescent="0.3">
      <c r="A149" s="12"/>
      <c r="B149" s="12">
        <f>SUMIF('WASH COAL RECEIPT &amp; GCV DAT (3)'!$A$3:$A$138,A149,'WASH COAL RECEIPT &amp; GCV DAT (3)'!$B$3:$B$138)</f>
        <v>0</v>
      </c>
      <c r="C149" s="13">
        <f>SUMIF('WASH COAL RECEIPT &amp; GCV DAT (3)'!$A$3:$A$175,A149,'WASH COAL RECEIPT &amp; GCV DAT (3)'!$C$3:$C$175)</f>
        <v>0</v>
      </c>
      <c r="D149" s="13">
        <f>IFERROR(VLOOKUP(A149,'WASH COAL RECEIPT &amp; GCV DAT (3)'!A116:V326,4,0),0)</f>
        <v>0</v>
      </c>
      <c r="E149" s="14">
        <f>IFERROR(VLOOKUP(A149,'WASH COAL RECEIPT &amp; GCV DAT (3)'!$A$2:$V$175,5,0),0)</f>
        <v>0</v>
      </c>
      <c r="F149" s="13">
        <f>SUMIF('WASH COAL RECEIPT &amp; GCV DAT (3)'!$A$3:$A$175,'MASTER DATA FILE WASH COAL  (4)'!A149,'WASH COAL RECEIPT &amp; GCV DAT (3)'!$F$3:$F$175)</f>
        <v>0</v>
      </c>
      <c r="G149" s="13">
        <f>IFERROR(VLOOKUP(A149,'WASH COAL RECEIPT &amp; GCV DAT (3)'!$A$2:$V$175,7,0),0)</f>
        <v>0</v>
      </c>
      <c r="H149" s="13">
        <f>IFERROR(VLOOKUP(A149,'WASH COAL RECEIPT &amp; GCV DAT (3)'!$A$2:$V$175,8,0),0)</f>
        <v>0</v>
      </c>
      <c r="I149" s="13">
        <f>IFERROR(VLOOKUP(A149,'WASH COAL RECEIPT &amp; GCV DAT (3)'!$A$2:$V$175,9,0),0)</f>
        <v>0</v>
      </c>
      <c r="J149" s="13">
        <f>IFERROR(VLOOKUP(A149,'WASH COAL RECEIPT &amp; GCV DAT (3)'!$A$2:$V$175,10,0),0)</f>
        <v>0</v>
      </c>
      <c r="K149" s="15">
        <f>SUMIF('WASH COAL RECEIPT &amp; GCV DAT (3)'!$A$3:$A$175,'MASTER DATA FILE WASH COAL  (4)'!A149,'WASH COAL RECEIPT &amp; GCV DAT (3)'!$K$3:$K$175)</f>
        <v>0</v>
      </c>
      <c r="L149" s="15">
        <f>SUMIF('WASH COAL RECEIPT &amp; GCV DAT (3)'!$A$3:$A$175,'MASTER DATA FILE WASH COAL  (4)'!A149,'WASH COAL RECEIPT &amp; GCV DAT (3)'!$L$3:$L$175)</f>
        <v>0</v>
      </c>
      <c r="M149" s="15">
        <f t="shared" si="16"/>
        <v>0</v>
      </c>
      <c r="N149" s="15">
        <f t="shared" si="17"/>
        <v>0</v>
      </c>
      <c r="O149" s="15">
        <f>SUMIF('WASH COAL RECEIPT &amp; GCV DAT (3)'!$A$3:$A$175,'MASTER DATA FILE WASH COAL  (4)'!A149,'WASH COAL RECEIPT &amp; GCV DAT (3)'!$O$3:$O$175)</f>
        <v>0</v>
      </c>
      <c r="P149" s="15">
        <f t="shared" si="18"/>
        <v>0</v>
      </c>
      <c r="Q149" s="15">
        <f>SUMIF('WASH COAL RECEIPT &amp; GCV DAT (3)'!$A$3:$A$175,'MASTER DATA FILE WASH COAL  (4)'!A149,'WASH COAL RECEIPT &amp; GCV DAT (3)'!$Q$3:$Q$175)</f>
        <v>0</v>
      </c>
      <c r="R149" s="16">
        <f>SUMIF('WASH COAL RECEIPT &amp; GCV DAT (3)'!$A$3:$A$175,'MASTER DATA FILE WASH COAL  (4)'!A149,'WASH COAL RECEIPT &amp; GCV DAT (3)'!$R$3:$R$175)+IF(H149=$J$234,($K$234*K149),0)+IF(H149=$J$235,($K$235*K149),0)</f>
        <v>0</v>
      </c>
      <c r="S149" s="15" t="e">
        <f t="shared" si="19"/>
        <v>#DIV/0!</v>
      </c>
      <c r="T149" s="15">
        <f>SUMIF('WASH COAL RECEIPT &amp; GCV DAT (3)'!$A$3:$A$175,'MASTER DATA FILE WASH COAL  (4)'!A149,'WASH COAL RECEIPT &amp; GCV DAT (3)'!$T$3:$T$175)</f>
        <v>0</v>
      </c>
      <c r="U149" s="15">
        <f t="shared" si="20"/>
        <v>0</v>
      </c>
      <c r="V149" s="15">
        <f>SUMIF('WASH COAL RECEIPT &amp; GCV DAT (3)'!$A$3:$A$175,'MASTER DATA FILE WASH COAL  (4)'!A149,'WASH COAL RECEIPT &amp; GCV DAT (3)'!$V$3:$V$175)</f>
        <v>0</v>
      </c>
      <c r="W149" s="15">
        <f t="shared" si="21"/>
        <v>0</v>
      </c>
      <c r="X149" t="e">
        <f t="shared" si="15"/>
        <v>#DIV/0!</v>
      </c>
    </row>
    <row r="150" spans="1:24" customFormat="1" x14ac:dyDescent="0.3">
      <c r="A150" s="12"/>
      <c r="B150" s="12">
        <f>SUMIF('WASH COAL RECEIPT &amp; GCV DAT (3)'!$A$3:$A$138,A150,'WASH COAL RECEIPT &amp; GCV DAT (3)'!$B$3:$B$138)</f>
        <v>0</v>
      </c>
      <c r="C150" s="13">
        <f>SUMIF('WASH COAL RECEIPT &amp; GCV DAT (3)'!$A$3:$A$175,A150,'WASH COAL RECEIPT &amp; GCV DAT (3)'!$C$3:$C$175)</f>
        <v>0</v>
      </c>
      <c r="D150" s="13">
        <f>IFERROR(VLOOKUP(A150,'WASH COAL RECEIPT &amp; GCV DAT (3)'!A117:V327,4,0),0)</f>
        <v>0</v>
      </c>
      <c r="E150" s="14">
        <f>IFERROR(VLOOKUP(A150,'WASH COAL RECEIPT &amp; GCV DAT (3)'!$A$2:$V$175,5,0),0)</f>
        <v>0</v>
      </c>
      <c r="F150" s="13">
        <f>SUMIF('WASH COAL RECEIPT &amp; GCV DAT (3)'!$A$3:$A$175,'MASTER DATA FILE WASH COAL  (4)'!A150,'WASH COAL RECEIPT &amp; GCV DAT (3)'!$F$3:$F$175)</f>
        <v>0</v>
      </c>
      <c r="G150" s="13">
        <f>IFERROR(VLOOKUP(A150,'WASH COAL RECEIPT &amp; GCV DAT (3)'!$A$2:$V$175,7,0),0)</f>
        <v>0</v>
      </c>
      <c r="H150" s="13">
        <f>IFERROR(VLOOKUP(A150,'WASH COAL RECEIPT &amp; GCV DAT (3)'!$A$2:$V$175,8,0),0)</f>
        <v>0</v>
      </c>
      <c r="I150" s="13">
        <f>IFERROR(VLOOKUP(A150,'WASH COAL RECEIPT &amp; GCV DAT (3)'!$A$2:$V$175,9,0),0)</f>
        <v>0</v>
      </c>
      <c r="J150" s="13">
        <f>IFERROR(VLOOKUP(A150,'WASH COAL RECEIPT &amp; GCV DAT (3)'!$A$2:$V$175,10,0),0)</f>
        <v>0</v>
      </c>
      <c r="K150" s="15">
        <f>SUMIF('WASH COAL RECEIPT &amp; GCV DAT (3)'!$A$3:$A$175,'MASTER DATA FILE WASH COAL  (4)'!A150,'WASH COAL RECEIPT &amp; GCV DAT (3)'!$K$3:$K$175)</f>
        <v>0</v>
      </c>
      <c r="L150" s="15">
        <f>SUMIF('WASH COAL RECEIPT &amp; GCV DAT (3)'!$A$3:$A$175,'MASTER DATA FILE WASH COAL  (4)'!A150,'WASH COAL RECEIPT &amp; GCV DAT (3)'!$L$3:$L$175)</f>
        <v>0</v>
      </c>
      <c r="M150" s="15">
        <f t="shared" si="16"/>
        <v>0</v>
      </c>
      <c r="N150" s="15">
        <f t="shared" si="17"/>
        <v>0</v>
      </c>
      <c r="O150" s="15">
        <f>SUMIF('WASH COAL RECEIPT &amp; GCV DAT (3)'!$A$3:$A$175,'MASTER DATA FILE WASH COAL  (4)'!A150,'WASH COAL RECEIPT &amp; GCV DAT (3)'!$O$3:$O$175)</f>
        <v>0</v>
      </c>
      <c r="P150" s="15">
        <f t="shared" si="18"/>
        <v>0</v>
      </c>
      <c r="Q150" s="15">
        <f>SUMIF('WASH COAL RECEIPT &amp; GCV DAT (3)'!$A$3:$A$175,'MASTER DATA FILE WASH COAL  (4)'!A150,'WASH COAL RECEIPT &amp; GCV DAT (3)'!$Q$3:$Q$175)</f>
        <v>0</v>
      </c>
      <c r="R150" s="16">
        <f>SUMIF('WASH COAL RECEIPT &amp; GCV DAT (3)'!$A$3:$A$175,'MASTER DATA FILE WASH COAL  (4)'!A150,'WASH COAL RECEIPT &amp; GCV DAT (3)'!$R$3:$R$175)+IF(H150=$J$234,($K$234*K150),0)+IF(H150=$J$235,($K$235*K150),0)</f>
        <v>0</v>
      </c>
      <c r="S150" s="15" t="e">
        <f t="shared" si="19"/>
        <v>#DIV/0!</v>
      </c>
      <c r="T150" s="15">
        <f>SUMIF('WASH COAL RECEIPT &amp; GCV DAT (3)'!$A$3:$A$175,'MASTER DATA FILE WASH COAL  (4)'!A150,'WASH COAL RECEIPT &amp; GCV DAT (3)'!$T$3:$T$175)</f>
        <v>0</v>
      </c>
      <c r="U150" s="15">
        <f t="shared" si="20"/>
        <v>0</v>
      </c>
      <c r="V150" s="15">
        <f>SUMIF('WASH COAL RECEIPT &amp; GCV DAT (3)'!$A$3:$A$175,'MASTER DATA FILE WASH COAL  (4)'!A150,'WASH COAL RECEIPT &amp; GCV DAT (3)'!$V$3:$V$175)</f>
        <v>0</v>
      </c>
      <c r="W150" s="15">
        <f t="shared" si="21"/>
        <v>0</v>
      </c>
      <c r="X150" t="e">
        <f t="shared" si="15"/>
        <v>#DIV/0!</v>
      </c>
    </row>
    <row r="151" spans="1:24" customFormat="1" x14ac:dyDescent="0.3">
      <c r="A151" s="12"/>
      <c r="B151" s="12">
        <f>SUMIF('WASH COAL RECEIPT &amp; GCV DAT (3)'!$A$3:$A$138,A151,'WASH COAL RECEIPT &amp; GCV DAT (3)'!$B$3:$B$138)</f>
        <v>0</v>
      </c>
      <c r="C151" s="13">
        <f>SUMIF('WASH COAL RECEIPT &amp; GCV DAT (3)'!$A$3:$A$175,A151,'WASH COAL RECEIPT &amp; GCV DAT (3)'!$C$3:$C$175)</f>
        <v>0</v>
      </c>
      <c r="D151" s="13">
        <f>IFERROR(VLOOKUP(A151,'WASH COAL RECEIPT &amp; GCV DAT (3)'!A117:V328,4,0),0)</f>
        <v>0</v>
      </c>
      <c r="E151" s="14">
        <f>IFERROR(VLOOKUP(A151,'WASH COAL RECEIPT &amp; GCV DAT (3)'!$A$2:$V$175,5,0),0)</f>
        <v>0</v>
      </c>
      <c r="F151" s="13">
        <f>SUMIF('WASH COAL RECEIPT &amp; GCV DAT (3)'!$A$3:$A$175,'MASTER DATA FILE WASH COAL  (4)'!A151,'WASH COAL RECEIPT &amp; GCV DAT (3)'!$F$3:$F$175)</f>
        <v>0</v>
      </c>
      <c r="G151" s="13">
        <f>IFERROR(VLOOKUP(A151,'WASH COAL RECEIPT &amp; GCV DAT (3)'!$A$2:$V$175,7,0),0)</f>
        <v>0</v>
      </c>
      <c r="H151" s="13">
        <f>IFERROR(VLOOKUP(A151,'WASH COAL RECEIPT &amp; GCV DAT (3)'!$A$2:$V$175,8,0),0)</f>
        <v>0</v>
      </c>
      <c r="I151" s="13">
        <f>IFERROR(VLOOKUP(A151,'WASH COAL RECEIPT &amp; GCV DAT (3)'!$A$2:$V$175,9,0),0)</f>
        <v>0</v>
      </c>
      <c r="J151" s="13">
        <f>IFERROR(VLOOKUP(A151,'WASH COAL RECEIPT &amp; GCV DAT (3)'!$A$2:$V$175,10,0),0)</f>
        <v>0</v>
      </c>
      <c r="K151" s="15">
        <f>SUMIF('WASH COAL RECEIPT &amp; GCV DAT (3)'!$A$3:$A$175,'MASTER DATA FILE WASH COAL  (4)'!A151,'WASH COAL RECEIPT &amp; GCV DAT (3)'!$K$3:$K$175)</f>
        <v>0</v>
      </c>
      <c r="L151" s="15">
        <f>SUMIF('WASH COAL RECEIPT &amp; GCV DAT (3)'!$A$3:$A$175,'MASTER DATA FILE WASH COAL  (4)'!A151,'WASH COAL RECEIPT &amp; GCV DAT (3)'!$L$3:$L$175)</f>
        <v>0</v>
      </c>
      <c r="M151" s="15">
        <f t="shared" si="16"/>
        <v>0</v>
      </c>
      <c r="N151" s="15">
        <f t="shared" si="17"/>
        <v>0</v>
      </c>
      <c r="O151" s="15">
        <f>SUMIF('WASH COAL RECEIPT &amp; GCV DAT (3)'!$A$3:$A$175,'MASTER DATA FILE WASH COAL  (4)'!A151,'WASH COAL RECEIPT &amp; GCV DAT (3)'!$O$3:$O$175)</f>
        <v>0</v>
      </c>
      <c r="P151" s="15">
        <f t="shared" si="18"/>
        <v>0</v>
      </c>
      <c r="Q151" s="15">
        <f>SUMIF('WASH COAL RECEIPT &amp; GCV DAT (3)'!$A$3:$A$175,'MASTER DATA FILE WASH COAL  (4)'!A151,'WASH COAL RECEIPT &amp; GCV DAT (3)'!$Q$3:$Q$175)</f>
        <v>0</v>
      </c>
      <c r="R151" s="16">
        <f>SUMIF('WASH COAL RECEIPT &amp; GCV DAT (3)'!$A$3:$A$175,'MASTER DATA FILE WASH COAL  (4)'!A151,'WASH COAL RECEIPT &amp; GCV DAT (3)'!$R$3:$R$175)+IF(H151=$J$234,($K$234*K151),0)+IF(H151=$J$235,($K$235*K151),0)</f>
        <v>0</v>
      </c>
      <c r="S151" s="15" t="e">
        <f t="shared" si="19"/>
        <v>#DIV/0!</v>
      </c>
      <c r="T151" s="15">
        <f>SUMIF('WASH COAL RECEIPT &amp; GCV DAT (3)'!$A$3:$A$175,'MASTER DATA FILE WASH COAL  (4)'!A151,'WASH COAL RECEIPT &amp; GCV DAT (3)'!$T$3:$T$175)</f>
        <v>0</v>
      </c>
      <c r="U151" s="15">
        <f t="shared" si="20"/>
        <v>0</v>
      </c>
      <c r="V151" s="15">
        <f>SUMIF('WASH COAL RECEIPT &amp; GCV DAT (3)'!$A$3:$A$175,'MASTER DATA FILE WASH COAL  (4)'!A151,'WASH COAL RECEIPT &amp; GCV DAT (3)'!$V$3:$V$175)</f>
        <v>0</v>
      </c>
      <c r="W151" s="15">
        <f t="shared" si="21"/>
        <v>0</v>
      </c>
      <c r="X151" t="e">
        <f t="shared" si="15"/>
        <v>#DIV/0!</v>
      </c>
    </row>
    <row r="152" spans="1:24" customFormat="1" x14ac:dyDescent="0.3">
      <c r="A152" s="12"/>
      <c r="B152" s="12">
        <f>SUMIF('WASH COAL RECEIPT &amp; GCV DAT (3)'!$A$3:$A$138,A152,'WASH COAL RECEIPT &amp; GCV DAT (3)'!$B$3:$B$138)</f>
        <v>0</v>
      </c>
      <c r="C152" s="13">
        <f>SUMIF('WASH COAL RECEIPT &amp; GCV DAT (3)'!$A$3:$A$175,A152,'WASH COAL RECEIPT &amp; GCV DAT (3)'!$C$3:$C$175)</f>
        <v>0</v>
      </c>
      <c r="D152" s="13">
        <f>IFERROR(VLOOKUP(A152,'WASH COAL RECEIPT &amp; GCV DAT (3)'!A118:V329,4,0),0)</f>
        <v>0</v>
      </c>
      <c r="E152" s="14">
        <f>IFERROR(VLOOKUP(A152,'WASH COAL RECEIPT &amp; GCV DAT (3)'!$A$2:$V$175,5,0),0)</f>
        <v>0</v>
      </c>
      <c r="F152" s="13">
        <f>SUMIF('WASH COAL RECEIPT &amp; GCV DAT (3)'!$A$3:$A$175,'MASTER DATA FILE WASH COAL  (4)'!A152,'WASH COAL RECEIPT &amp; GCV DAT (3)'!$F$3:$F$175)</f>
        <v>0</v>
      </c>
      <c r="G152" s="13">
        <f>IFERROR(VLOOKUP(A152,'WASH COAL RECEIPT &amp; GCV DAT (3)'!$A$2:$V$175,7,0),0)</f>
        <v>0</v>
      </c>
      <c r="H152" s="13">
        <f>IFERROR(VLOOKUP(A152,'WASH COAL RECEIPT &amp; GCV DAT (3)'!$A$2:$V$175,8,0),0)</f>
        <v>0</v>
      </c>
      <c r="I152" s="13">
        <f>IFERROR(VLOOKUP(A152,'WASH COAL RECEIPT &amp; GCV DAT (3)'!$A$2:$V$175,9,0),0)</f>
        <v>0</v>
      </c>
      <c r="J152" s="13">
        <f>IFERROR(VLOOKUP(A152,'WASH COAL RECEIPT &amp; GCV DAT (3)'!$A$2:$V$175,10,0),0)</f>
        <v>0</v>
      </c>
      <c r="K152" s="15">
        <f>SUMIF('WASH COAL RECEIPT &amp; GCV DAT (3)'!$A$3:$A$175,'MASTER DATA FILE WASH COAL  (4)'!A152,'WASH COAL RECEIPT &amp; GCV DAT (3)'!$K$3:$K$175)</f>
        <v>0</v>
      </c>
      <c r="L152" s="15">
        <f>SUMIF('WASH COAL RECEIPT &amp; GCV DAT (3)'!$A$3:$A$175,'MASTER DATA FILE WASH COAL  (4)'!A152,'WASH COAL RECEIPT &amp; GCV DAT (3)'!$L$3:$L$175)</f>
        <v>0</v>
      </c>
      <c r="M152" s="15">
        <f t="shared" si="16"/>
        <v>0</v>
      </c>
      <c r="N152" s="15">
        <f t="shared" si="17"/>
        <v>0</v>
      </c>
      <c r="O152" s="15">
        <f>SUMIF('WASH COAL RECEIPT &amp; GCV DAT (3)'!$A$3:$A$175,'MASTER DATA FILE WASH COAL  (4)'!A152,'WASH COAL RECEIPT &amp; GCV DAT (3)'!$O$3:$O$175)</f>
        <v>0</v>
      </c>
      <c r="P152" s="15">
        <f t="shared" si="18"/>
        <v>0</v>
      </c>
      <c r="Q152" s="15">
        <f>SUMIF('WASH COAL RECEIPT &amp; GCV DAT (3)'!$A$3:$A$175,'MASTER DATA FILE WASH COAL  (4)'!A152,'WASH COAL RECEIPT &amp; GCV DAT (3)'!$Q$3:$Q$175)</f>
        <v>0</v>
      </c>
      <c r="R152" s="16">
        <f>SUMIF('WASH COAL RECEIPT &amp; GCV DAT (3)'!$A$3:$A$175,'MASTER DATA FILE WASH COAL  (4)'!A152,'WASH COAL RECEIPT &amp; GCV DAT (3)'!$R$3:$R$175)+IF(H152=$J$234,($K$234*K152),0)+IF(H152=$J$235,($K$235*K152),0)</f>
        <v>0</v>
      </c>
      <c r="S152" s="15" t="e">
        <f t="shared" si="19"/>
        <v>#DIV/0!</v>
      </c>
      <c r="T152" s="15">
        <f>SUMIF('WASH COAL RECEIPT &amp; GCV DAT (3)'!$A$3:$A$175,'MASTER DATA FILE WASH COAL  (4)'!A152,'WASH COAL RECEIPT &amp; GCV DAT (3)'!$T$3:$T$175)</f>
        <v>0</v>
      </c>
      <c r="U152" s="15">
        <f t="shared" si="20"/>
        <v>0</v>
      </c>
      <c r="V152" s="15">
        <f>SUMIF('WASH COAL RECEIPT &amp; GCV DAT (3)'!$A$3:$A$175,'MASTER DATA FILE WASH COAL  (4)'!A152,'WASH COAL RECEIPT &amp; GCV DAT (3)'!$V$3:$V$175)</f>
        <v>0</v>
      </c>
      <c r="W152" s="15">
        <f t="shared" si="21"/>
        <v>0</v>
      </c>
      <c r="X152" t="e">
        <f t="shared" si="15"/>
        <v>#DIV/0!</v>
      </c>
    </row>
    <row r="153" spans="1:24" customFormat="1" x14ac:dyDescent="0.3">
      <c r="A153" s="12"/>
      <c r="B153" s="12">
        <f>SUMIF('WASH COAL RECEIPT &amp; GCV DAT (3)'!$A$3:$A$138,A153,'WASH COAL RECEIPT &amp; GCV DAT (3)'!$B$3:$B$138)</f>
        <v>0</v>
      </c>
      <c r="C153" s="13">
        <f>SUMIF('WASH COAL RECEIPT &amp; GCV DAT (3)'!$A$3:$A$175,A153,'WASH COAL RECEIPT &amp; GCV DAT (3)'!$C$3:$C$175)</f>
        <v>0</v>
      </c>
      <c r="D153" s="13">
        <f>IFERROR(VLOOKUP(A153,'WASH COAL RECEIPT &amp; GCV DAT (3)'!A119:V330,4,0),0)</f>
        <v>0</v>
      </c>
      <c r="E153" s="14">
        <f>IFERROR(VLOOKUP(A153,'WASH COAL RECEIPT &amp; GCV DAT (3)'!$A$2:$V$175,5,0),0)</f>
        <v>0</v>
      </c>
      <c r="F153" s="13">
        <f>SUMIF('WASH COAL RECEIPT &amp; GCV DAT (3)'!$A$3:$A$175,'MASTER DATA FILE WASH COAL  (4)'!A153,'WASH COAL RECEIPT &amp; GCV DAT (3)'!$F$3:$F$175)</f>
        <v>0</v>
      </c>
      <c r="G153" s="13">
        <f>IFERROR(VLOOKUP(A153,'WASH COAL RECEIPT &amp; GCV DAT (3)'!$A$2:$V$175,7,0),0)</f>
        <v>0</v>
      </c>
      <c r="H153" s="13">
        <f>IFERROR(VLOOKUP(A153,'WASH COAL RECEIPT &amp; GCV DAT (3)'!$A$2:$V$175,8,0),0)</f>
        <v>0</v>
      </c>
      <c r="I153" s="13">
        <f>IFERROR(VLOOKUP(A153,'WASH COAL RECEIPT &amp; GCV DAT (3)'!$A$2:$V$175,9,0),0)</f>
        <v>0</v>
      </c>
      <c r="J153" s="13">
        <f>IFERROR(VLOOKUP(A153,'WASH COAL RECEIPT &amp; GCV DAT (3)'!$A$2:$V$175,10,0),0)</f>
        <v>0</v>
      </c>
      <c r="K153" s="15">
        <f>SUMIF('WASH COAL RECEIPT &amp; GCV DAT (3)'!$A$3:$A$175,'MASTER DATA FILE WASH COAL  (4)'!A153,'WASH COAL RECEIPT &amp; GCV DAT (3)'!$K$3:$K$175)</f>
        <v>0</v>
      </c>
      <c r="L153" s="15">
        <f>SUMIF('WASH COAL RECEIPT &amp; GCV DAT (3)'!$A$3:$A$175,'MASTER DATA FILE WASH COAL  (4)'!A153,'WASH COAL RECEIPT &amp; GCV DAT (3)'!$L$3:$L$175)</f>
        <v>0</v>
      </c>
      <c r="M153" s="15">
        <f t="shared" si="16"/>
        <v>0</v>
      </c>
      <c r="N153" s="15">
        <f t="shared" si="17"/>
        <v>0</v>
      </c>
      <c r="O153" s="15">
        <f>SUMIF('WASH COAL RECEIPT &amp; GCV DAT (3)'!$A$3:$A$175,'MASTER DATA FILE WASH COAL  (4)'!A153,'WASH COAL RECEIPT &amp; GCV DAT (3)'!$O$3:$O$175)</f>
        <v>0</v>
      </c>
      <c r="P153" s="15">
        <f t="shared" si="18"/>
        <v>0</v>
      </c>
      <c r="Q153" s="15">
        <f>SUMIF('WASH COAL RECEIPT &amp; GCV DAT (3)'!$A$3:$A$175,'MASTER DATA FILE WASH COAL  (4)'!A153,'WASH COAL RECEIPT &amp; GCV DAT (3)'!$Q$3:$Q$175)</f>
        <v>0</v>
      </c>
      <c r="R153" s="16">
        <f>SUMIF('WASH COAL RECEIPT &amp; GCV DAT (3)'!$A$3:$A$175,'MASTER DATA FILE WASH COAL  (4)'!A153,'WASH COAL RECEIPT &amp; GCV DAT (3)'!$R$3:$R$175)+IF(H153=$J$234,($K$234*K153),0)+IF(H153=$J$235,($K$235*K153),0)</f>
        <v>0</v>
      </c>
      <c r="S153" s="15" t="e">
        <f t="shared" si="19"/>
        <v>#DIV/0!</v>
      </c>
      <c r="T153" s="15">
        <f>SUMIF('WASH COAL RECEIPT &amp; GCV DAT (3)'!$A$3:$A$175,'MASTER DATA FILE WASH COAL  (4)'!A153,'WASH COAL RECEIPT &amp; GCV DAT (3)'!$T$3:$T$175)</f>
        <v>0</v>
      </c>
      <c r="U153" s="15">
        <f t="shared" si="20"/>
        <v>0</v>
      </c>
      <c r="V153" s="15">
        <f>SUMIF('WASH COAL RECEIPT &amp; GCV DAT (3)'!$A$3:$A$175,'MASTER DATA FILE WASH COAL  (4)'!A153,'WASH COAL RECEIPT &amp; GCV DAT (3)'!$V$3:$V$175)</f>
        <v>0</v>
      </c>
      <c r="W153" s="15">
        <f t="shared" si="21"/>
        <v>0</v>
      </c>
      <c r="X153" t="e">
        <f t="shared" si="15"/>
        <v>#DIV/0!</v>
      </c>
    </row>
    <row r="154" spans="1:24" customFormat="1" x14ac:dyDescent="0.3">
      <c r="A154" s="12"/>
      <c r="B154" s="12">
        <f>SUMIF('WASH COAL RECEIPT &amp; GCV DAT (3)'!$A$3:$A$138,A154,'WASH COAL RECEIPT &amp; GCV DAT (3)'!$B$3:$B$138)</f>
        <v>0</v>
      </c>
      <c r="C154" s="13">
        <f>SUMIF('WASH COAL RECEIPT &amp; GCV DAT (3)'!$A$3:$A$175,A154,'WASH COAL RECEIPT &amp; GCV DAT (3)'!$C$3:$C$175)</f>
        <v>0</v>
      </c>
      <c r="D154" s="13">
        <f>IFERROR(VLOOKUP(A154,'WASH COAL RECEIPT &amp; GCV DAT (3)'!A120:V331,4,0),0)</f>
        <v>0</v>
      </c>
      <c r="E154" s="14">
        <f>IFERROR(VLOOKUP(A154,'WASH COAL RECEIPT &amp; GCV DAT (3)'!$A$2:$V$175,5,0),0)</f>
        <v>0</v>
      </c>
      <c r="F154" s="13">
        <f>SUMIF('WASH COAL RECEIPT &amp; GCV DAT (3)'!$A$3:$A$175,'MASTER DATA FILE WASH COAL  (4)'!A154,'WASH COAL RECEIPT &amp; GCV DAT (3)'!$F$3:$F$175)</f>
        <v>0</v>
      </c>
      <c r="G154" s="13">
        <f>IFERROR(VLOOKUP(A154,'WASH COAL RECEIPT &amp; GCV DAT (3)'!$A$2:$V$175,7,0),0)</f>
        <v>0</v>
      </c>
      <c r="H154" s="13">
        <f>IFERROR(VLOOKUP(A154,'WASH COAL RECEIPT &amp; GCV DAT (3)'!$A$2:$V$175,8,0),0)</f>
        <v>0</v>
      </c>
      <c r="I154" s="13">
        <f>IFERROR(VLOOKUP(A154,'WASH COAL RECEIPT &amp; GCV DAT (3)'!$A$2:$V$175,9,0),0)</f>
        <v>0</v>
      </c>
      <c r="J154" s="13">
        <f>IFERROR(VLOOKUP(A154,'WASH COAL RECEIPT &amp; GCV DAT (3)'!$A$2:$V$175,10,0),0)</f>
        <v>0</v>
      </c>
      <c r="K154" s="15">
        <f>SUMIF('WASH COAL RECEIPT &amp; GCV DAT (3)'!$A$3:$A$175,'MASTER DATA FILE WASH COAL  (4)'!A154,'WASH COAL RECEIPT &amp; GCV DAT (3)'!$K$3:$K$175)</f>
        <v>0</v>
      </c>
      <c r="L154" s="15">
        <f>SUMIF('WASH COAL RECEIPT &amp; GCV DAT (3)'!$A$3:$A$175,'MASTER DATA FILE WASH COAL  (4)'!A154,'WASH COAL RECEIPT &amp; GCV DAT (3)'!$L$3:$L$175)</f>
        <v>0</v>
      </c>
      <c r="M154" s="15">
        <f t="shared" si="16"/>
        <v>0</v>
      </c>
      <c r="N154" s="15">
        <f t="shared" si="17"/>
        <v>0</v>
      </c>
      <c r="O154" s="15">
        <f>SUMIF('WASH COAL RECEIPT &amp; GCV DAT (3)'!$A$3:$A$175,'MASTER DATA FILE WASH COAL  (4)'!A154,'WASH COAL RECEIPT &amp; GCV DAT (3)'!$O$3:$O$175)</f>
        <v>0</v>
      </c>
      <c r="P154" s="15">
        <f t="shared" si="18"/>
        <v>0</v>
      </c>
      <c r="Q154" s="15">
        <f>SUMIF('WASH COAL RECEIPT &amp; GCV DAT (3)'!$A$3:$A$175,'MASTER DATA FILE WASH COAL  (4)'!A154,'WASH COAL RECEIPT &amp; GCV DAT (3)'!$Q$3:$Q$175)</f>
        <v>0</v>
      </c>
      <c r="R154" s="16">
        <f>SUMIF('WASH COAL RECEIPT &amp; GCV DAT (3)'!$A$3:$A$175,'MASTER DATA FILE WASH COAL  (4)'!A154,'WASH COAL RECEIPT &amp; GCV DAT (3)'!$R$3:$R$175)+IF(H154=$J$234,($K$234*K154),0)+IF(H154=$J$235,($K$235*K154),0)</f>
        <v>0</v>
      </c>
      <c r="S154" s="15" t="e">
        <f t="shared" si="19"/>
        <v>#DIV/0!</v>
      </c>
      <c r="T154" s="15">
        <f>SUMIF('WASH COAL RECEIPT &amp; GCV DAT (3)'!$A$3:$A$175,'MASTER DATA FILE WASH COAL  (4)'!A154,'WASH COAL RECEIPT &amp; GCV DAT (3)'!$T$3:$T$175)</f>
        <v>0</v>
      </c>
      <c r="U154" s="15">
        <f t="shared" si="20"/>
        <v>0</v>
      </c>
      <c r="V154" s="15">
        <f>SUMIF('WASH COAL RECEIPT &amp; GCV DAT (3)'!$A$3:$A$175,'MASTER DATA FILE WASH COAL  (4)'!A154,'WASH COAL RECEIPT &amp; GCV DAT (3)'!$V$3:$V$175)</f>
        <v>0</v>
      </c>
      <c r="W154" s="15">
        <f t="shared" si="21"/>
        <v>0</v>
      </c>
      <c r="X154" t="e">
        <f t="shared" si="15"/>
        <v>#DIV/0!</v>
      </c>
    </row>
    <row r="155" spans="1:24" customFormat="1" x14ac:dyDescent="0.3">
      <c r="A155" s="12"/>
      <c r="B155" s="12">
        <f>SUMIF('WASH COAL RECEIPT &amp; GCV DAT (3)'!$A$3:$A$138,A155,'WASH COAL RECEIPT &amp; GCV DAT (3)'!$B$3:$B$138)</f>
        <v>0</v>
      </c>
      <c r="C155" s="13">
        <f>SUMIF('WASH COAL RECEIPT &amp; GCV DAT (3)'!$A$3:$A$175,A155,'WASH COAL RECEIPT &amp; GCV DAT (3)'!$C$3:$C$175)</f>
        <v>0</v>
      </c>
      <c r="D155" s="13">
        <f>IFERROR(VLOOKUP(A155,'WASH COAL RECEIPT &amp; GCV DAT (3)'!A121:V332,4,0),0)</f>
        <v>0</v>
      </c>
      <c r="E155" s="14">
        <f>IFERROR(VLOOKUP(A155,'WASH COAL RECEIPT &amp; GCV DAT (3)'!$A$2:$V$175,5,0),0)</f>
        <v>0</v>
      </c>
      <c r="F155" s="13">
        <f>SUMIF('WASH COAL RECEIPT &amp; GCV DAT (3)'!$A$3:$A$175,'MASTER DATA FILE WASH COAL  (4)'!A155,'WASH COAL RECEIPT &amp; GCV DAT (3)'!$F$3:$F$175)</f>
        <v>0</v>
      </c>
      <c r="G155" s="13">
        <f>IFERROR(VLOOKUP(A155,'WASH COAL RECEIPT &amp; GCV DAT (3)'!$A$2:$V$175,7,0),0)</f>
        <v>0</v>
      </c>
      <c r="H155" s="13">
        <f>IFERROR(VLOOKUP(A155,'WASH COAL RECEIPT &amp; GCV DAT (3)'!$A$2:$V$175,8,0),0)</f>
        <v>0</v>
      </c>
      <c r="I155" s="13">
        <f>IFERROR(VLOOKUP(A155,'WASH COAL RECEIPT &amp; GCV DAT (3)'!$A$2:$V$175,9,0),0)</f>
        <v>0</v>
      </c>
      <c r="J155" s="13">
        <f>IFERROR(VLOOKUP(A155,'WASH COAL RECEIPT &amp; GCV DAT (3)'!$A$2:$V$175,10,0),0)</f>
        <v>0</v>
      </c>
      <c r="K155" s="15">
        <f>SUMIF('WASH COAL RECEIPT &amp; GCV DAT (3)'!$A$3:$A$175,'MASTER DATA FILE WASH COAL  (4)'!A155,'WASH COAL RECEIPT &amp; GCV DAT (3)'!$K$3:$K$175)</f>
        <v>0</v>
      </c>
      <c r="L155" s="15">
        <f>SUMIF('WASH COAL RECEIPT &amp; GCV DAT (3)'!$A$3:$A$175,'MASTER DATA FILE WASH COAL  (4)'!A155,'WASH COAL RECEIPT &amp; GCV DAT (3)'!$L$3:$L$175)</f>
        <v>0</v>
      </c>
      <c r="M155" s="15">
        <f t="shared" si="16"/>
        <v>0</v>
      </c>
      <c r="N155" s="15">
        <f t="shared" si="17"/>
        <v>0</v>
      </c>
      <c r="O155" s="15">
        <f>SUMIF('WASH COAL RECEIPT &amp; GCV DAT (3)'!$A$3:$A$175,'MASTER DATA FILE WASH COAL  (4)'!A155,'WASH COAL RECEIPT &amp; GCV DAT (3)'!$O$3:$O$175)</f>
        <v>0</v>
      </c>
      <c r="P155" s="15">
        <f t="shared" si="18"/>
        <v>0</v>
      </c>
      <c r="Q155" s="15">
        <f>SUMIF('WASH COAL RECEIPT &amp; GCV DAT (3)'!$A$3:$A$175,'MASTER DATA FILE WASH COAL  (4)'!A155,'WASH COAL RECEIPT &amp; GCV DAT (3)'!$Q$3:$Q$175)</f>
        <v>0</v>
      </c>
      <c r="R155" s="16">
        <f>SUMIF('WASH COAL RECEIPT &amp; GCV DAT (3)'!$A$3:$A$175,'MASTER DATA FILE WASH COAL  (4)'!A155,'WASH COAL RECEIPT &amp; GCV DAT (3)'!$R$3:$R$175)+IF(H155=$J$234,($K$234*K155),0)+IF(H155=$J$235,($K$235*K155),0)</f>
        <v>0</v>
      </c>
      <c r="S155" s="15" t="e">
        <f t="shared" si="19"/>
        <v>#DIV/0!</v>
      </c>
      <c r="T155" s="15">
        <f>SUMIF('WASH COAL RECEIPT &amp; GCV DAT (3)'!$A$3:$A$175,'MASTER DATA FILE WASH COAL  (4)'!A155,'WASH COAL RECEIPT &amp; GCV DAT (3)'!$T$3:$T$175)</f>
        <v>0</v>
      </c>
      <c r="U155" s="15">
        <f t="shared" si="20"/>
        <v>0</v>
      </c>
      <c r="V155" s="15">
        <f>SUMIF('WASH COAL RECEIPT &amp; GCV DAT (3)'!$A$3:$A$175,'MASTER DATA FILE WASH COAL  (4)'!A155,'WASH COAL RECEIPT &amp; GCV DAT (3)'!$V$3:$V$175)</f>
        <v>0</v>
      </c>
      <c r="W155" s="15">
        <f t="shared" si="21"/>
        <v>0</v>
      </c>
      <c r="X155" t="e">
        <f t="shared" si="15"/>
        <v>#DIV/0!</v>
      </c>
    </row>
    <row r="156" spans="1:24" customFormat="1" x14ac:dyDescent="0.3">
      <c r="A156" s="12"/>
      <c r="B156" s="12">
        <f>SUMIF('WASH COAL RECEIPT &amp; GCV DAT (3)'!$A$3:$A$138,A156,'WASH COAL RECEIPT &amp; GCV DAT (3)'!$B$3:$B$138)</f>
        <v>0</v>
      </c>
      <c r="C156" s="13">
        <f>SUMIF('WASH COAL RECEIPT &amp; GCV DAT (3)'!$A$3:$A$175,A156,'WASH COAL RECEIPT &amp; GCV DAT (3)'!$C$3:$C$175)</f>
        <v>0</v>
      </c>
      <c r="D156" s="13">
        <f>IFERROR(VLOOKUP(A156,'WASH COAL RECEIPT &amp; GCV DAT (3)'!A133:V333,4,0),0)</f>
        <v>0</v>
      </c>
      <c r="E156" s="14">
        <f>IFERROR(VLOOKUP(A156,'WASH COAL RECEIPT &amp; GCV DAT (3)'!$A$2:$V$175,5,0),0)</f>
        <v>0</v>
      </c>
      <c r="F156" s="13">
        <f>SUMIF('WASH COAL RECEIPT &amp; GCV DAT (3)'!$A$3:$A$175,'MASTER DATA FILE WASH COAL  (4)'!A156,'WASH COAL RECEIPT &amp; GCV DAT (3)'!$F$3:$F$175)</f>
        <v>0</v>
      </c>
      <c r="G156" s="13">
        <f>IFERROR(VLOOKUP(A156,'WASH COAL RECEIPT &amp; GCV DAT (3)'!$A$2:$V$175,7,0),0)</f>
        <v>0</v>
      </c>
      <c r="H156" s="13">
        <f>IFERROR(VLOOKUP(A156,'WASH COAL RECEIPT &amp; GCV DAT (3)'!$A$2:$V$175,8,0),0)</f>
        <v>0</v>
      </c>
      <c r="I156" s="13">
        <f>IFERROR(VLOOKUP(A156,'WASH COAL RECEIPT &amp; GCV DAT (3)'!$A$2:$V$175,9,0),0)</f>
        <v>0</v>
      </c>
      <c r="J156" s="13">
        <f>IFERROR(VLOOKUP(A156,'WASH COAL RECEIPT &amp; GCV DAT (3)'!$A$2:$V$175,10,0),0)</f>
        <v>0</v>
      </c>
      <c r="K156" s="15">
        <f>SUMIF('WASH COAL RECEIPT &amp; GCV DAT (3)'!$A$3:$A$175,'MASTER DATA FILE WASH COAL  (4)'!A156,'WASH COAL RECEIPT &amp; GCV DAT (3)'!$K$3:$K$175)</f>
        <v>0</v>
      </c>
      <c r="L156" s="15">
        <f>SUMIF('WASH COAL RECEIPT &amp; GCV DAT (3)'!$A$3:$A$175,'MASTER DATA FILE WASH COAL  (4)'!A156,'WASH COAL RECEIPT &amp; GCV DAT (3)'!$L$3:$L$175)</f>
        <v>0</v>
      </c>
      <c r="M156" s="15">
        <f t="shared" si="16"/>
        <v>0</v>
      </c>
      <c r="N156" s="15">
        <f t="shared" si="17"/>
        <v>0</v>
      </c>
      <c r="O156" s="15">
        <f>SUMIF('WASH COAL RECEIPT &amp; GCV DAT (3)'!$A$3:$A$175,'MASTER DATA FILE WASH COAL  (4)'!A156,'WASH COAL RECEIPT &amp; GCV DAT (3)'!$O$3:$O$175)</f>
        <v>0</v>
      </c>
      <c r="P156" s="15">
        <f t="shared" si="18"/>
        <v>0</v>
      </c>
      <c r="Q156" s="15">
        <f>SUMIF('WASH COAL RECEIPT &amp; GCV DAT (3)'!$A$3:$A$175,'MASTER DATA FILE WASH COAL  (4)'!A156,'WASH COAL RECEIPT &amp; GCV DAT (3)'!$Q$3:$Q$175)</f>
        <v>0</v>
      </c>
      <c r="R156" s="16">
        <f>SUMIF('WASH COAL RECEIPT &amp; GCV DAT (3)'!$A$3:$A$175,'MASTER DATA FILE WASH COAL  (4)'!A156,'WASH COAL RECEIPT &amp; GCV DAT (3)'!$R$3:$R$175)+IF(H156=$J$234,($K$234*K156),0)+IF(H156=$J$235,($K$235*K156),0)</f>
        <v>0</v>
      </c>
      <c r="S156" s="15" t="e">
        <f t="shared" si="19"/>
        <v>#DIV/0!</v>
      </c>
      <c r="T156" s="15">
        <f>SUMIF('WASH COAL RECEIPT &amp; GCV DAT (3)'!$A$3:$A$175,'MASTER DATA FILE WASH COAL  (4)'!A156,'WASH COAL RECEIPT &amp; GCV DAT (3)'!$T$3:$T$175)</f>
        <v>0</v>
      </c>
      <c r="U156" s="15">
        <f t="shared" si="20"/>
        <v>0</v>
      </c>
      <c r="V156" s="15">
        <f>SUMIF('WASH COAL RECEIPT &amp; GCV DAT (3)'!$A$3:$A$175,'MASTER DATA FILE WASH COAL  (4)'!A156,'WASH COAL RECEIPT &amp; GCV DAT (3)'!$V$3:$V$175)</f>
        <v>0</v>
      </c>
      <c r="W156" s="15">
        <f t="shared" si="21"/>
        <v>0</v>
      </c>
      <c r="X156" t="e">
        <f t="shared" si="15"/>
        <v>#DIV/0!</v>
      </c>
    </row>
    <row r="157" spans="1:24" customFormat="1" x14ac:dyDescent="0.3">
      <c r="A157" s="12"/>
      <c r="B157" s="12">
        <f>SUMIF('WASH COAL RECEIPT &amp; GCV DAT (3)'!$A$3:$A$138,A157,'WASH COAL RECEIPT &amp; GCV DAT (3)'!$B$3:$B$138)</f>
        <v>0</v>
      </c>
      <c r="C157" s="13">
        <f>SUMIF('WASH COAL RECEIPT &amp; GCV DAT (3)'!$A$3:$A$175,A157,'WASH COAL RECEIPT &amp; GCV DAT (3)'!$C$3:$C$175)</f>
        <v>0</v>
      </c>
      <c r="D157" s="13">
        <f>IFERROR(VLOOKUP(A157,'WASH COAL RECEIPT &amp; GCV DAT (3)'!A134:V334,4,0),0)</f>
        <v>0</v>
      </c>
      <c r="E157" s="14">
        <f>IFERROR(VLOOKUP(A157,'WASH COAL RECEIPT &amp; GCV DAT (3)'!$A$2:$V$175,5,0),0)</f>
        <v>0</v>
      </c>
      <c r="F157" s="13">
        <f>SUMIF('WASH COAL RECEIPT &amp; GCV DAT (3)'!$A$3:$A$175,'MASTER DATA FILE WASH COAL  (4)'!A157,'WASH COAL RECEIPT &amp; GCV DAT (3)'!$F$3:$F$175)</f>
        <v>0</v>
      </c>
      <c r="G157" s="13">
        <f>IFERROR(VLOOKUP(A157,'WASH COAL RECEIPT &amp; GCV DAT (3)'!$A$2:$V$175,7,0),0)</f>
        <v>0</v>
      </c>
      <c r="H157" s="13">
        <f>IFERROR(VLOOKUP(A157,'WASH COAL RECEIPT &amp; GCV DAT (3)'!$A$2:$V$175,8,0),0)</f>
        <v>0</v>
      </c>
      <c r="I157" s="13">
        <f>IFERROR(VLOOKUP(A157,'WASH COAL RECEIPT &amp; GCV DAT (3)'!$A$2:$V$175,9,0),0)</f>
        <v>0</v>
      </c>
      <c r="J157" s="13">
        <f>IFERROR(VLOOKUP(A157,'WASH COAL RECEIPT &amp; GCV DAT (3)'!$A$2:$V$175,10,0),0)</f>
        <v>0</v>
      </c>
      <c r="K157" s="15">
        <f>SUMIF('WASH COAL RECEIPT &amp; GCV DAT (3)'!$A$3:$A$175,'MASTER DATA FILE WASH COAL  (4)'!A157,'WASH COAL RECEIPT &amp; GCV DAT (3)'!$K$3:$K$175)</f>
        <v>0</v>
      </c>
      <c r="L157" s="15">
        <f>SUMIF('WASH COAL RECEIPT &amp; GCV DAT (3)'!$A$3:$A$175,'MASTER DATA FILE WASH COAL  (4)'!A157,'WASH COAL RECEIPT &amp; GCV DAT (3)'!$L$3:$L$175)</f>
        <v>0</v>
      </c>
      <c r="M157" s="15">
        <f t="shared" si="16"/>
        <v>0</v>
      </c>
      <c r="N157" s="15">
        <f t="shared" si="17"/>
        <v>0</v>
      </c>
      <c r="O157" s="15">
        <f>SUMIF('WASH COAL RECEIPT &amp; GCV DAT (3)'!$A$3:$A$175,'MASTER DATA FILE WASH COAL  (4)'!A157,'WASH COAL RECEIPT &amp; GCV DAT (3)'!$O$3:$O$175)</f>
        <v>0</v>
      </c>
      <c r="P157" s="15">
        <f t="shared" si="18"/>
        <v>0</v>
      </c>
      <c r="Q157" s="15">
        <f>SUMIF('WASH COAL RECEIPT &amp; GCV DAT (3)'!$A$3:$A$175,'MASTER DATA FILE WASH COAL  (4)'!A157,'WASH COAL RECEIPT &amp; GCV DAT (3)'!$Q$3:$Q$175)</f>
        <v>0</v>
      </c>
      <c r="R157" s="16">
        <f>SUMIF('WASH COAL RECEIPT &amp; GCV DAT (3)'!$A$3:$A$175,'MASTER DATA FILE WASH COAL  (4)'!A157,'WASH COAL RECEIPT &amp; GCV DAT (3)'!$R$3:$R$175)+IF(H157=$J$234,($K$234*K157),0)+IF(H157=$J$235,($K$235*K157),0)</f>
        <v>0</v>
      </c>
      <c r="S157" s="15" t="e">
        <f t="shared" si="19"/>
        <v>#DIV/0!</v>
      </c>
      <c r="T157" s="15">
        <f>SUMIF('WASH COAL RECEIPT &amp; GCV DAT (3)'!$A$3:$A$175,'MASTER DATA FILE WASH COAL  (4)'!A157,'WASH COAL RECEIPT &amp; GCV DAT (3)'!$T$3:$T$175)</f>
        <v>0</v>
      </c>
      <c r="U157" s="15">
        <f t="shared" si="20"/>
        <v>0</v>
      </c>
      <c r="V157" s="15">
        <f>SUMIF('WASH COAL RECEIPT &amp; GCV DAT (3)'!$A$3:$A$175,'MASTER DATA FILE WASH COAL  (4)'!A157,'WASH COAL RECEIPT &amp; GCV DAT (3)'!$V$3:$V$175)</f>
        <v>0</v>
      </c>
      <c r="W157" s="15">
        <f t="shared" si="21"/>
        <v>0</v>
      </c>
      <c r="X157" t="e">
        <f t="shared" si="15"/>
        <v>#DIV/0!</v>
      </c>
    </row>
    <row r="158" spans="1:24" customFormat="1" x14ac:dyDescent="0.3">
      <c r="A158" s="12"/>
      <c r="B158" s="12">
        <f>SUMIF('WASH COAL RECEIPT &amp; GCV DAT (3)'!$A$3:$A$138,A158,'WASH COAL RECEIPT &amp; GCV DAT (3)'!$B$3:$B$138)</f>
        <v>0</v>
      </c>
      <c r="C158" s="13">
        <f>SUMIF('WASH COAL RECEIPT &amp; GCV DAT (3)'!$A$3:$A$175,A158,'WASH COAL RECEIPT &amp; GCV DAT (3)'!$C$3:$C$175)</f>
        <v>0</v>
      </c>
      <c r="D158" s="13">
        <f>IFERROR(VLOOKUP(A158,'WASH COAL RECEIPT &amp; GCV DAT (3)'!A135:V335,4,0),0)</f>
        <v>0</v>
      </c>
      <c r="E158" s="14">
        <f>IFERROR(VLOOKUP(A158,'WASH COAL RECEIPT &amp; GCV DAT (3)'!$A$2:$V$175,5,0),0)</f>
        <v>0</v>
      </c>
      <c r="F158" s="13">
        <f>SUMIF('WASH COAL RECEIPT &amp; GCV DAT (3)'!$A$3:$A$175,'MASTER DATA FILE WASH COAL  (4)'!A158,'WASH COAL RECEIPT &amp; GCV DAT (3)'!$F$3:$F$175)</f>
        <v>0</v>
      </c>
      <c r="G158" s="13">
        <f>IFERROR(VLOOKUP(A158,'WASH COAL RECEIPT &amp; GCV DAT (3)'!$A$2:$V$175,7,0),0)</f>
        <v>0</v>
      </c>
      <c r="H158" s="13">
        <f>IFERROR(VLOOKUP(A158,'WASH COAL RECEIPT &amp; GCV DAT (3)'!$A$2:$V$175,8,0),0)</f>
        <v>0</v>
      </c>
      <c r="I158" s="13">
        <f>IFERROR(VLOOKUP(A158,'WASH COAL RECEIPT &amp; GCV DAT (3)'!$A$2:$V$175,9,0),0)</f>
        <v>0</v>
      </c>
      <c r="J158" s="13">
        <f>IFERROR(VLOOKUP(A158,'WASH COAL RECEIPT &amp; GCV DAT (3)'!$A$2:$V$175,10,0),0)</f>
        <v>0</v>
      </c>
      <c r="K158" s="15">
        <f>SUMIF('WASH COAL RECEIPT &amp; GCV DAT (3)'!$A$3:$A$175,'MASTER DATA FILE WASH COAL  (4)'!A158,'WASH COAL RECEIPT &amp; GCV DAT (3)'!$K$3:$K$175)</f>
        <v>0</v>
      </c>
      <c r="L158" s="15">
        <f>SUMIF('WASH COAL RECEIPT &amp; GCV DAT (3)'!$A$3:$A$175,'MASTER DATA FILE WASH COAL  (4)'!A158,'WASH COAL RECEIPT &amp; GCV DAT (3)'!$L$3:$L$175)</f>
        <v>0</v>
      </c>
      <c r="M158" s="15">
        <f t="shared" si="16"/>
        <v>0</v>
      </c>
      <c r="N158" s="15">
        <f t="shared" si="17"/>
        <v>0</v>
      </c>
      <c r="O158" s="15">
        <f>SUMIF('WASH COAL RECEIPT &amp; GCV DAT (3)'!$A$3:$A$175,'MASTER DATA FILE WASH COAL  (4)'!A158,'WASH COAL RECEIPT &amp; GCV DAT (3)'!$O$3:$O$175)</f>
        <v>0</v>
      </c>
      <c r="P158" s="15">
        <f t="shared" si="18"/>
        <v>0</v>
      </c>
      <c r="Q158" s="15">
        <f>SUMIF('WASH COAL RECEIPT &amp; GCV DAT (3)'!$A$3:$A$175,'MASTER DATA FILE WASH COAL  (4)'!A158,'WASH COAL RECEIPT &amp; GCV DAT (3)'!$Q$3:$Q$175)</f>
        <v>0</v>
      </c>
      <c r="R158" s="16">
        <f>SUMIF('WASH COAL RECEIPT &amp; GCV DAT (3)'!$A$3:$A$175,'MASTER DATA FILE WASH COAL  (4)'!A158,'WASH COAL RECEIPT &amp; GCV DAT (3)'!$R$3:$R$175)+IF(H158=$J$234,($K$234*K158),0)+IF(H158=$J$235,($K$235*K158),0)</f>
        <v>0</v>
      </c>
      <c r="S158" s="15" t="e">
        <f t="shared" si="19"/>
        <v>#DIV/0!</v>
      </c>
      <c r="T158" s="15">
        <f>SUMIF('WASH COAL RECEIPT &amp; GCV DAT (3)'!$A$3:$A$175,'MASTER DATA FILE WASH COAL  (4)'!A158,'WASH COAL RECEIPT &amp; GCV DAT (3)'!$T$3:$T$175)</f>
        <v>0</v>
      </c>
      <c r="U158" s="15">
        <f t="shared" si="20"/>
        <v>0</v>
      </c>
      <c r="V158" s="15">
        <f>SUMIF('WASH COAL RECEIPT &amp; GCV DAT (3)'!$A$3:$A$175,'MASTER DATA FILE WASH COAL  (4)'!A158,'WASH COAL RECEIPT &amp; GCV DAT (3)'!$V$3:$V$175)</f>
        <v>0</v>
      </c>
      <c r="W158" s="15">
        <f t="shared" si="21"/>
        <v>0</v>
      </c>
      <c r="X158" t="e">
        <f t="shared" si="15"/>
        <v>#DIV/0!</v>
      </c>
    </row>
    <row r="159" spans="1:24" customFormat="1" x14ac:dyDescent="0.3">
      <c r="A159" s="12"/>
      <c r="B159" s="12">
        <f>SUMIF('WASH COAL RECEIPT &amp; GCV DAT (3)'!$A$3:$A$138,A159,'WASH COAL RECEIPT &amp; GCV DAT (3)'!$B$3:$B$138)</f>
        <v>0</v>
      </c>
      <c r="C159" s="13">
        <f>SUMIF('WASH COAL RECEIPT &amp; GCV DAT (3)'!$A$3:$A$175,A159,'WASH COAL RECEIPT &amp; GCV DAT (3)'!$C$3:$C$175)</f>
        <v>0</v>
      </c>
      <c r="D159" s="13">
        <f>IFERROR(VLOOKUP(A159,'WASH COAL RECEIPT &amp; GCV DAT (3)'!A122:V336,4,0),0)</f>
        <v>0</v>
      </c>
      <c r="E159" s="14">
        <f>IFERROR(VLOOKUP(A159,'WASH COAL RECEIPT &amp; GCV DAT (3)'!$A$2:$V$175,5,0),0)</f>
        <v>0</v>
      </c>
      <c r="F159" s="13">
        <f>SUMIF('WASH COAL RECEIPT &amp; GCV DAT (3)'!$A$3:$A$175,'MASTER DATA FILE WASH COAL  (4)'!A159,'WASH COAL RECEIPT &amp; GCV DAT (3)'!$F$3:$F$175)</f>
        <v>0</v>
      </c>
      <c r="G159" s="13">
        <f>IFERROR(VLOOKUP(A159,'WASH COAL RECEIPT &amp; GCV DAT (3)'!$A$2:$V$175,7,0),0)</f>
        <v>0</v>
      </c>
      <c r="H159" s="13">
        <f>IFERROR(VLOOKUP(A159,'WASH COAL RECEIPT &amp; GCV DAT (3)'!$A$2:$V$175,8,0),0)</f>
        <v>0</v>
      </c>
      <c r="I159" s="13">
        <f>IFERROR(VLOOKUP(A159,'WASH COAL RECEIPT &amp; GCV DAT (3)'!$A$2:$V$175,9,0),0)</f>
        <v>0</v>
      </c>
      <c r="J159" s="13">
        <f>IFERROR(VLOOKUP(A159,'WASH COAL RECEIPT &amp; GCV DAT (3)'!$A$2:$V$175,10,0),0)</f>
        <v>0</v>
      </c>
      <c r="K159" s="15">
        <f>SUMIF('WASH COAL RECEIPT &amp; GCV DAT (3)'!$A$3:$A$175,'MASTER DATA FILE WASH COAL  (4)'!A159,'WASH COAL RECEIPT &amp; GCV DAT (3)'!$K$3:$K$175)</f>
        <v>0</v>
      </c>
      <c r="L159" s="15">
        <f>SUMIF('WASH COAL RECEIPT &amp; GCV DAT (3)'!$A$3:$A$175,'MASTER DATA FILE WASH COAL  (4)'!A159,'WASH COAL RECEIPT &amp; GCV DAT (3)'!$L$3:$L$175)</f>
        <v>0</v>
      </c>
      <c r="M159" s="15">
        <f t="shared" si="16"/>
        <v>0</v>
      </c>
      <c r="N159" s="15">
        <f t="shared" si="17"/>
        <v>0</v>
      </c>
      <c r="O159" s="15">
        <f>SUMIF('WASH COAL RECEIPT &amp; GCV DAT (3)'!$A$3:$A$175,'MASTER DATA FILE WASH COAL  (4)'!A159,'WASH COAL RECEIPT &amp; GCV DAT (3)'!$O$3:$O$175)</f>
        <v>0</v>
      </c>
      <c r="P159" s="15">
        <f t="shared" si="18"/>
        <v>0</v>
      </c>
      <c r="Q159" s="15">
        <f>SUMIF('WASH COAL RECEIPT &amp; GCV DAT (3)'!$A$3:$A$175,'MASTER DATA FILE WASH COAL  (4)'!A159,'WASH COAL RECEIPT &amp; GCV DAT (3)'!$Q$3:$Q$175)</f>
        <v>0</v>
      </c>
      <c r="R159" s="16">
        <f>SUMIF('WASH COAL RECEIPT &amp; GCV DAT (3)'!$A$3:$A$175,'MASTER DATA FILE WASH COAL  (4)'!A159,'WASH COAL RECEIPT &amp; GCV DAT (3)'!$R$3:$R$175)+IF(H159=$J$234,($K$234*K159),0)+IF(H159=$J$235,($K$235*K159),0)</f>
        <v>0</v>
      </c>
      <c r="S159" s="15" t="e">
        <f t="shared" si="19"/>
        <v>#DIV/0!</v>
      </c>
      <c r="T159" s="15">
        <f>SUMIF('WASH COAL RECEIPT &amp; GCV DAT (3)'!$A$3:$A$175,'MASTER DATA FILE WASH COAL  (4)'!A159,'WASH COAL RECEIPT &amp; GCV DAT (3)'!$T$3:$T$175)</f>
        <v>0</v>
      </c>
      <c r="U159" s="15">
        <f t="shared" si="20"/>
        <v>0</v>
      </c>
      <c r="V159" s="15">
        <f>SUMIF('WASH COAL RECEIPT &amp; GCV DAT (3)'!$A$3:$A$175,'MASTER DATA FILE WASH COAL  (4)'!A159,'WASH COAL RECEIPT &amp; GCV DAT (3)'!$V$3:$V$175)</f>
        <v>0</v>
      </c>
      <c r="W159" s="15">
        <f t="shared" si="21"/>
        <v>0</v>
      </c>
      <c r="X159" t="e">
        <f t="shared" si="15"/>
        <v>#DIV/0!</v>
      </c>
    </row>
    <row r="160" spans="1:24" customFormat="1" x14ac:dyDescent="0.3">
      <c r="A160" s="12"/>
      <c r="B160" s="12">
        <f>SUMIF('WASH COAL RECEIPT &amp; GCV DAT (3)'!$A$3:$A$138,A160,'WASH COAL RECEIPT &amp; GCV DAT (3)'!$B$3:$B$138)</f>
        <v>0</v>
      </c>
      <c r="C160" s="13">
        <f>SUMIF('WASH COAL RECEIPT &amp; GCV DAT (3)'!$A$3:$A$175,A160,'WASH COAL RECEIPT &amp; GCV DAT (3)'!$C$3:$C$175)</f>
        <v>0</v>
      </c>
      <c r="D160" s="13">
        <f>IFERROR(VLOOKUP(A160,'WASH COAL RECEIPT &amp; GCV DAT (3)'!A123:V337,4,0),0)</f>
        <v>0</v>
      </c>
      <c r="E160" s="14">
        <f>IFERROR(VLOOKUP(A160,'WASH COAL RECEIPT &amp; GCV DAT (3)'!$A$2:$V$175,5,0),0)</f>
        <v>0</v>
      </c>
      <c r="F160" s="13">
        <f>SUMIF('WASH COAL RECEIPT &amp; GCV DAT (3)'!$A$3:$A$175,'MASTER DATA FILE WASH COAL  (4)'!A160,'WASH COAL RECEIPT &amp; GCV DAT (3)'!$F$3:$F$175)</f>
        <v>0</v>
      </c>
      <c r="G160" s="13">
        <f>IFERROR(VLOOKUP(A160,'WASH COAL RECEIPT &amp; GCV DAT (3)'!$A$2:$V$175,7,0),0)</f>
        <v>0</v>
      </c>
      <c r="H160" s="13">
        <f>IFERROR(VLOOKUP(A160,'WASH COAL RECEIPT &amp; GCV DAT (3)'!$A$2:$V$175,8,0),0)</f>
        <v>0</v>
      </c>
      <c r="I160" s="13">
        <f>IFERROR(VLOOKUP(A160,'WASH COAL RECEIPT &amp; GCV DAT (3)'!$A$2:$V$175,9,0),0)</f>
        <v>0</v>
      </c>
      <c r="J160" s="13">
        <f>IFERROR(VLOOKUP(A160,'WASH COAL RECEIPT &amp; GCV DAT (3)'!$A$2:$V$175,10,0),0)</f>
        <v>0</v>
      </c>
      <c r="K160" s="15">
        <f>SUMIF('WASH COAL RECEIPT &amp; GCV DAT (3)'!$A$3:$A$175,'MASTER DATA FILE WASH COAL  (4)'!A160,'WASH COAL RECEIPT &amp; GCV DAT (3)'!$K$3:$K$175)</f>
        <v>0</v>
      </c>
      <c r="L160" s="15">
        <f>SUMIF('WASH COAL RECEIPT &amp; GCV DAT (3)'!$A$3:$A$175,'MASTER DATA FILE WASH COAL  (4)'!A160,'WASH COAL RECEIPT &amp; GCV DAT (3)'!$L$3:$L$175)</f>
        <v>0</v>
      </c>
      <c r="M160" s="15">
        <f t="shared" si="16"/>
        <v>0</v>
      </c>
      <c r="N160" s="15">
        <f t="shared" si="17"/>
        <v>0</v>
      </c>
      <c r="O160" s="15">
        <f>SUMIF('WASH COAL RECEIPT &amp; GCV DAT (3)'!$A$3:$A$175,'MASTER DATA FILE WASH COAL  (4)'!A160,'WASH COAL RECEIPT &amp; GCV DAT (3)'!$O$3:$O$175)</f>
        <v>0</v>
      </c>
      <c r="P160" s="15">
        <f t="shared" si="18"/>
        <v>0</v>
      </c>
      <c r="Q160" s="15">
        <f>SUMIF('WASH COAL RECEIPT &amp; GCV DAT (3)'!$A$3:$A$175,'MASTER DATA FILE WASH COAL  (4)'!A160,'WASH COAL RECEIPT &amp; GCV DAT (3)'!$Q$3:$Q$175)</f>
        <v>0</v>
      </c>
      <c r="R160" s="16">
        <f>SUMIF('WASH COAL RECEIPT &amp; GCV DAT (3)'!$A$3:$A$175,'MASTER DATA FILE WASH COAL  (4)'!A160,'WASH COAL RECEIPT &amp; GCV DAT (3)'!$R$3:$R$175)+IF(H160=$J$234,($K$234*K160),0)+IF(H160=$J$235,($K$235*K160),0)</f>
        <v>0</v>
      </c>
      <c r="S160" s="15" t="e">
        <f t="shared" si="19"/>
        <v>#DIV/0!</v>
      </c>
      <c r="T160" s="15">
        <f>SUMIF('WASH COAL RECEIPT &amp; GCV DAT (3)'!$A$3:$A$175,'MASTER DATA FILE WASH COAL  (4)'!A160,'WASH COAL RECEIPT &amp; GCV DAT (3)'!$T$3:$T$175)</f>
        <v>0</v>
      </c>
      <c r="U160" s="15">
        <f t="shared" si="20"/>
        <v>0</v>
      </c>
      <c r="V160" s="15">
        <f>SUMIF('WASH COAL RECEIPT &amp; GCV DAT (3)'!$A$3:$A$175,'MASTER DATA FILE WASH COAL  (4)'!A160,'WASH COAL RECEIPT &amp; GCV DAT (3)'!$V$3:$V$175)</f>
        <v>0</v>
      </c>
      <c r="W160" s="15">
        <f t="shared" si="21"/>
        <v>0</v>
      </c>
      <c r="X160" t="e">
        <f t="shared" si="15"/>
        <v>#DIV/0!</v>
      </c>
    </row>
    <row r="161" spans="1:24" customFormat="1" x14ac:dyDescent="0.3">
      <c r="A161" s="12"/>
      <c r="B161" s="12">
        <f>SUMIF('WASH COAL RECEIPT &amp; GCV DAT (3)'!$A$3:$A$138,A161,'WASH COAL RECEIPT &amp; GCV DAT (3)'!$B$3:$B$138)</f>
        <v>0</v>
      </c>
      <c r="C161" s="13">
        <f>SUMIF('WASH COAL RECEIPT &amp; GCV DAT (3)'!$A$3:$A$175,A161,'WASH COAL RECEIPT &amp; GCV DAT (3)'!$C$3:$C$175)</f>
        <v>0</v>
      </c>
      <c r="D161" s="13">
        <f>IFERROR(VLOOKUP(A161,'WASH COAL RECEIPT &amp; GCV DAT (3)'!A131:V338,4,0),0)</f>
        <v>0</v>
      </c>
      <c r="E161" s="14">
        <f>IFERROR(VLOOKUP(A161,'WASH COAL RECEIPT &amp; GCV DAT (3)'!$A$2:$V$175,5,0),0)</f>
        <v>0</v>
      </c>
      <c r="F161" s="13">
        <f>SUMIF('WASH COAL RECEIPT &amp; GCV DAT (3)'!$A$3:$A$175,'MASTER DATA FILE WASH COAL  (4)'!A161,'WASH COAL RECEIPT &amp; GCV DAT (3)'!$F$3:$F$175)</f>
        <v>0</v>
      </c>
      <c r="G161" s="13">
        <f>IFERROR(VLOOKUP(A161,'WASH COAL RECEIPT &amp; GCV DAT (3)'!$A$2:$V$175,7,0),0)</f>
        <v>0</v>
      </c>
      <c r="H161" s="13">
        <f>IFERROR(VLOOKUP(A161,'WASH COAL RECEIPT &amp; GCV DAT (3)'!$A$2:$V$175,8,0),0)</f>
        <v>0</v>
      </c>
      <c r="I161" s="13">
        <f>IFERROR(VLOOKUP(A161,'WASH COAL RECEIPT &amp; GCV DAT (3)'!$A$2:$V$175,9,0),0)</f>
        <v>0</v>
      </c>
      <c r="J161" s="13">
        <f>IFERROR(VLOOKUP(A161,'WASH COAL RECEIPT &amp; GCV DAT (3)'!$A$2:$V$175,10,0),0)</f>
        <v>0</v>
      </c>
      <c r="K161" s="15">
        <f>SUMIF('WASH COAL RECEIPT &amp; GCV DAT (3)'!$A$3:$A$175,'MASTER DATA FILE WASH COAL  (4)'!A161,'WASH COAL RECEIPT &amp; GCV DAT (3)'!$K$3:$K$175)</f>
        <v>0</v>
      </c>
      <c r="L161" s="15">
        <f>SUMIF('WASH COAL RECEIPT &amp; GCV DAT (3)'!$A$3:$A$175,'MASTER DATA FILE WASH COAL  (4)'!A161,'WASH COAL RECEIPT &amp; GCV DAT (3)'!$L$3:$L$175)</f>
        <v>0</v>
      </c>
      <c r="M161" s="15">
        <f t="shared" si="16"/>
        <v>0</v>
      </c>
      <c r="N161" s="15">
        <f t="shared" si="17"/>
        <v>0</v>
      </c>
      <c r="O161" s="15">
        <f>SUMIF('WASH COAL RECEIPT &amp; GCV DAT (3)'!$A$3:$A$175,'MASTER DATA FILE WASH COAL  (4)'!A161,'WASH COAL RECEIPT &amp; GCV DAT (3)'!$O$3:$O$175)</f>
        <v>0</v>
      </c>
      <c r="P161" s="15">
        <f t="shared" si="18"/>
        <v>0</v>
      </c>
      <c r="Q161" s="15">
        <f>SUMIF('WASH COAL RECEIPT &amp; GCV DAT (3)'!$A$3:$A$175,'MASTER DATA FILE WASH COAL  (4)'!A161,'WASH COAL RECEIPT &amp; GCV DAT (3)'!$Q$3:$Q$175)</f>
        <v>0</v>
      </c>
      <c r="R161" s="16">
        <f>SUMIF('WASH COAL RECEIPT &amp; GCV DAT (3)'!$A$3:$A$175,'MASTER DATA FILE WASH COAL  (4)'!A161,'WASH COAL RECEIPT &amp; GCV DAT (3)'!$R$3:$R$175)+IF(H161=$J$234,($K$234*K161),0)+IF(H161=$J$235,($K$235*K161),0)</f>
        <v>0</v>
      </c>
      <c r="S161" s="15" t="e">
        <f t="shared" si="19"/>
        <v>#DIV/0!</v>
      </c>
      <c r="T161" s="15">
        <f>SUMIF('WASH COAL RECEIPT &amp; GCV DAT (3)'!$A$3:$A$175,'MASTER DATA FILE WASH COAL  (4)'!A161,'WASH COAL RECEIPT &amp; GCV DAT (3)'!$T$3:$T$175)</f>
        <v>0</v>
      </c>
      <c r="U161" s="15">
        <f t="shared" si="20"/>
        <v>0</v>
      </c>
      <c r="V161" s="15">
        <f>SUMIF('WASH COAL RECEIPT &amp; GCV DAT (3)'!$A$3:$A$175,'MASTER DATA FILE WASH COAL  (4)'!A161,'WASH COAL RECEIPT &amp; GCV DAT (3)'!$V$3:$V$175)</f>
        <v>0</v>
      </c>
      <c r="W161" s="15">
        <f t="shared" si="21"/>
        <v>0</v>
      </c>
      <c r="X161" t="e">
        <f t="shared" si="15"/>
        <v>#DIV/0!</v>
      </c>
    </row>
    <row r="162" spans="1:24" customFormat="1" x14ac:dyDescent="0.3">
      <c r="A162" s="12"/>
      <c r="B162" s="12">
        <f>SUMIF('WASH COAL RECEIPT &amp; GCV DAT (3)'!$A$3:$A$138,A162,'WASH COAL RECEIPT &amp; GCV DAT (3)'!$B$3:$B$138)</f>
        <v>0</v>
      </c>
      <c r="C162" s="13">
        <f>SUMIF('WASH COAL RECEIPT &amp; GCV DAT (3)'!$A$3:$A$175,A162,'WASH COAL RECEIPT &amp; GCV DAT (3)'!$C$3:$C$175)</f>
        <v>0</v>
      </c>
      <c r="D162" s="13">
        <f>IFERROR(VLOOKUP(A162,'WASH COAL RECEIPT &amp; GCV DAT (3)'!A128:V339,4,0),0)</f>
        <v>0</v>
      </c>
      <c r="E162" s="14">
        <f>IFERROR(VLOOKUP(A162,'WASH COAL RECEIPT &amp; GCV DAT (3)'!$A$2:$V$175,5,0),0)</f>
        <v>0</v>
      </c>
      <c r="F162" s="13">
        <f>SUMIF('WASH COAL RECEIPT &amp; GCV DAT (3)'!$A$3:$A$175,'MASTER DATA FILE WASH COAL  (4)'!A162,'WASH COAL RECEIPT &amp; GCV DAT (3)'!$F$3:$F$175)</f>
        <v>0</v>
      </c>
      <c r="G162" s="13">
        <f>IFERROR(VLOOKUP(A162,'WASH COAL RECEIPT &amp; GCV DAT (3)'!$A$2:$V$175,7,0),0)</f>
        <v>0</v>
      </c>
      <c r="H162" s="13">
        <f>IFERROR(VLOOKUP(A162,'WASH COAL RECEIPT &amp; GCV DAT (3)'!$A$2:$V$175,8,0),0)</f>
        <v>0</v>
      </c>
      <c r="I162" s="13">
        <f>IFERROR(VLOOKUP(A162,'WASH COAL RECEIPT &amp; GCV DAT (3)'!$A$2:$V$175,9,0),0)</f>
        <v>0</v>
      </c>
      <c r="J162" s="13">
        <f>IFERROR(VLOOKUP(A162,'WASH COAL RECEIPT &amp; GCV DAT (3)'!$A$2:$V$175,10,0),0)</f>
        <v>0</v>
      </c>
      <c r="K162" s="15">
        <f>SUMIF('WASH COAL RECEIPT &amp; GCV DAT (3)'!$A$3:$A$175,'MASTER DATA FILE WASH COAL  (4)'!A162,'WASH COAL RECEIPT &amp; GCV DAT (3)'!$K$3:$K$175)</f>
        <v>0</v>
      </c>
      <c r="L162" s="15">
        <f>SUMIF('WASH COAL RECEIPT &amp; GCV DAT (3)'!$A$3:$A$175,'MASTER DATA FILE WASH COAL  (4)'!A162,'WASH COAL RECEIPT &amp; GCV DAT (3)'!$L$3:$L$175)</f>
        <v>0</v>
      </c>
      <c r="M162" s="15">
        <f t="shared" si="16"/>
        <v>0</v>
      </c>
      <c r="N162" s="15">
        <f t="shared" si="17"/>
        <v>0</v>
      </c>
      <c r="O162" s="15">
        <f>SUMIF('WASH COAL RECEIPT &amp; GCV DAT (3)'!$A$3:$A$175,'MASTER DATA FILE WASH COAL  (4)'!A162,'WASH COAL RECEIPT &amp; GCV DAT (3)'!$O$3:$O$175)</f>
        <v>0</v>
      </c>
      <c r="P162" s="15">
        <f t="shared" si="18"/>
        <v>0</v>
      </c>
      <c r="Q162" s="15">
        <f>SUMIF('WASH COAL RECEIPT &amp; GCV DAT (3)'!$A$3:$A$175,'MASTER DATA FILE WASH COAL  (4)'!A162,'WASH COAL RECEIPT &amp; GCV DAT (3)'!$Q$3:$Q$175)</f>
        <v>0</v>
      </c>
      <c r="R162" s="16">
        <f>SUMIF('WASH COAL RECEIPT &amp; GCV DAT (3)'!$A$3:$A$175,'MASTER DATA FILE WASH COAL  (4)'!A162,'WASH COAL RECEIPT &amp; GCV DAT (3)'!$R$3:$R$175)+IF(H162=$J$234,($K$234*K162),0)+IF(H162=$J$235,($K$235*K162),0)</f>
        <v>0</v>
      </c>
      <c r="S162" s="15" t="e">
        <f t="shared" si="19"/>
        <v>#DIV/0!</v>
      </c>
      <c r="T162" s="15">
        <f>SUMIF('WASH COAL RECEIPT &amp; GCV DAT (3)'!$A$3:$A$175,'MASTER DATA FILE WASH COAL  (4)'!A162,'WASH COAL RECEIPT &amp; GCV DAT (3)'!$T$3:$T$175)</f>
        <v>0</v>
      </c>
      <c r="U162" s="15">
        <f t="shared" si="20"/>
        <v>0</v>
      </c>
      <c r="V162" s="15">
        <f>SUMIF('WASH COAL RECEIPT &amp; GCV DAT (3)'!$A$3:$A$175,'MASTER DATA FILE WASH COAL  (4)'!A162,'WASH COAL RECEIPT &amp; GCV DAT (3)'!$V$3:$V$175)</f>
        <v>0</v>
      </c>
      <c r="W162" s="15">
        <f t="shared" si="21"/>
        <v>0</v>
      </c>
      <c r="X162" t="e">
        <f t="shared" si="15"/>
        <v>#DIV/0!</v>
      </c>
    </row>
    <row r="163" spans="1:24" customFormat="1" x14ac:dyDescent="0.3">
      <c r="A163" s="12"/>
      <c r="B163" s="12">
        <f>SUMIF('WASH COAL RECEIPT &amp; GCV DAT (3)'!$A$3:$A$138,A163,'WASH COAL RECEIPT &amp; GCV DAT (3)'!$B$3:$B$138)</f>
        <v>0</v>
      </c>
      <c r="C163" s="13">
        <f>SUMIF('WASH COAL RECEIPT &amp; GCV DAT (3)'!$A$3:$A$175,A163,'WASH COAL RECEIPT &amp; GCV DAT (3)'!$C$3:$C$175)</f>
        <v>0</v>
      </c>
      <c r="D163" s="13">
        <f>IFERROR(VLOOKUP(A163,'WASH COAL RECEIPT &amp; GCV DAT (3)'!A129:V340,4,0),0)</f>
        <v>0</v>
      </c>
      <c r="E163" s="14">
        <f>IFERROR(VLOOKUP(A163,'WASH COAL RECEIPT &amp; GCV DAT (3)'!$A$2:$V$175,5,0),0)</f>
        <v>0</v>
      </c>
      <c r="F163" s="13">
        <f>SUMIF('WASH COAL RECEIPT &amp; GCV DAT (3)'!$A$3:$A$175,'MASTER DATA FILE WASH COAL  (4)'!A163,'WASH COAL RECEIPT &amp; GCV DAT (3)'!$F$3:$F$175)</f>
        <v>0</v>
      </c>
      <c r="G163" s="13">
        <f>IFERROR(VLOOKUP(A163,'WASH COAL RECEIPT &amp; GCV DAT (3)'!$A$2:$V$175,7,0),0)</f>
        <v>0</v>
      </c>
      <c r="H163" s="13">
        <f>IFERROR(VLOOKUP(A163,'WASH COAL RECEIPT &amp; GCV DAT (3)'!$A$2:$V$175,8,0),0)</f>
        <v>0</v>
      </c>
      <c r="I163" s="13">
        <f>IFERROR(VLOOKUP(A163,'WASH COAL RECEIPT &amp; GCV DAT (3)'!$A$2:$V$175,9,0),0)</f>
        <v>0</v>
      </c>
      <c r="J163" s="13">
        <f>IFERROR(VLOOKUP(A163,'WASH COAL RECEIPT &amp; GCV DAT (3)'!$A$2:$V$175,10,0),0)</f>
        <v>0</v>
      </c>
      <c r="K163" s="15">
        <f>SUMIF('WASH COAL RECEIPT &amp; GCV DAT (3)'!$A$3:$A$175,'MASTER DATA FILE WASH COAL  (4)'!A163,'WASH COAL RECEIPT &amp; GCV DAT (3)'!$K$3:$K$175)</f>
        <v>0</v>
      </c>
      <c r="L163" s="15">
        <f>SUMIF('WASH COAL RECEIPT &amp; GCV DAT (3)'!$A$3:$A$175,'MASTER DATA FILE WASH COAL  (4)'!A163,'WASH COAL RECEIPT &amp; GCV DAT (3)'!$L$3:$L$175)</f>
        <v>0</v>
      </c>
      <c r="M163" s="15">
        <f t="shared" si="16"/>
        <v>0</v>
      </c>
      <c r="N163" s="15">
        <f t="shared" si="17"/>
        <v>0</v>
      </c>
      <c r="O163" s="15">
        <f>SUMIF('WASH COAL RECEIPT &amp; GCV DAT (3)'!$A$3:$A$175,'MASTER DATA FILE WASH COAL  (4)'!A163,'WASH COAL RECEIPT &amp; GCV DAT (3)'!$O$3:$O$175)</f>
        <v>0</v>
      </c>
      <c r="P163" s="15">
        <f t="shared" si="18"/>
        <v>0</v>
      </c>
      <c r="Q163" s="15">
        <f>SUMIF('WASH COAL RECEIPT &amp; GCV DAT (3)'!$A$3:$A$175,'MASTER DATA FILE WASH COAL  (4)'!A163,'WASH COAL RECEIPT &amp; GCV DAT (3)'!$Q$3:$Q$175)</f>
        <v>0</v>
      </c>
      <c r="R163" s="16">
        <f>SUMIF('WASH COAL RECEIPT &amp; GCV DAT (3)'!$A$3:$A$175,'MASTER DATA FILE WASH COAL  (4)'!A163,'WASH COAL RECEIPT &amp; GCV DAT (3)'!$R$3:$R$175)+IF(H163=$J$234,($K$234*K163),0)+IF(H163=$J$235,($K$235*K163),0)</f>
        <v>0</v>
      </c>
      <c r="S163" s="15" t="e">
        <f t="shared" si="19"/>
        <v>#DIV/0!</v>
      </c>
      <c r="T163" s="15">
        <f>SUMIF('WASH COAL RECEIPT &amp; GCV DAT (3)'!$A$3:$A$175,'MASTER DATA FILE WASH COAL  (4)'!A163,'WASH COAL RECEIPT &amp; GCV DAT (3)'!$T$3:$T$175)</f>
        <v>0</v>
      </c>
      <c r="U163" s="15">
        <f t="shared" si="20"/>
        <v>0</v>
      </c>
      <c r="V163" s="15">
        <f>SUMIF('WASH COAL RECEIPT &amp; GCV DAT (3)'!$A$3:$A$175,'MASTER DATA FILE WASH COAL  (4)'!A163,'WASH COAL RECEIPT &amp; GCV DAT (3)'!$V$3:$V$175)</f>
        <v>0</v>
      </c>
      <c r="W163" s="15">
        <f t="shared" si="21"/>
        <v>0</v>
      </c>
      <c r="X163" t="e">
        <f t="shared" si="15"/>
        <v>#DIV/0!</v>
      </c>
    </row>
    <row r="164" spans="1:24" customFormat="1" x14ac:dyDescent="0.3">
      <c r="A164" s="12"/>
      <c r="B164" s="12">
        <f>SUMIF('WASH COAL RECEIPT &amp; GCV DAT (3)'!$A$3:$A$138,A164,'WASH COAL RECEIPT &amp; GCV DAT (3)'!$B$3:$B$138)</f>
        <v>0</v>
      </c>
      <c r="C164" s="13">
        <f>SUMIF('WASH COAL RECEIPT &amp; GCV DAT (3)'!$A$3:$A$175,A164,'WASH COAL RECEIPT &amp; GCV DAT (3)'!$C$3:$C$175)</f>
        <v>0</v>
      </c>
      <c r="D164" s="13">
        <f>IFERROR(VLOOKUP(A164,'WASH COAL RECEIPT &amp; GCV DAT (3)'!A147:V341,4,0),0)</f>
        <v>0</v>
      </c>
      <c r="E164" s="14">
        <f>IFERROR(VLOOKUP(A164,'WASH COAL RECEIPT &amp; GCV DAT (3)'!$A$2:$V$175,5,0),0)</f>
        <v>0</v>
      </c>
      <c r="F164" s="13">
        <f>SUMIF('WASH COAL RECEIPT &amp; GCV DAT (3)'!$A$3:$A$175,'MASTER DATA FILE WASH COAL  (4)'!A164,'WASH COAL RECEIPT &amp; GCV DAT (3)'!$F$3:$F$175)</f>
        <v>0</v>
      </c>
      <c r="G164" s="13">
        <f>IFERROR(VLOOKUP(A164,'WASH COAL RECEIPT &amp; GCV DAT (3)'!$A$2:$V$175,7,0),0)</f>
        <v>0</v>
      </c>
      <c r="H164" s="13">
        <f>IFERROR(VLOOKUP(A164,'WASH COAL RECEIPT &amp; GCV DAT (3)'!$A$2:$V$175,8,0),0)</f>
        <v>0</v>
      </c>
      <c r="I164" s="13">
        <f>IFERROR(VLOOKUP(A164,'WASH COAL RECEIPT &amp; GCV DAT (3)'!$A$2:$V$175,9,0),0)</f>
        <v>0</v>
      </c>
      <c r="J164" s="13">
        <f>IFERROR(VLOOKUP(A164,'WASH COAL RECEIPT &amp; GCV DAT (3)'!$A$2:$V$175,10,0),0)</f>
        <v>0</v>
      </c>
      <c r="K164" s="15">
        <f>SUMIF('WASH COAL RECEIPT &amp; GCV DAT (3)'!$A$3:$A$175,'MASTER DATA FILE WASH COAL  (4)'!A164,'WASH COAL RECEIPT &amp; GCV DAT (3)'!$K$3:$K$175)</f>
        <v>0</v>
      </c>
      <c r="L164" s="15">
        <f>SUMIF('WASH COAL RECEIPT &amp; GCV DAT (3)'!$A$3:$A$175,'MASTER DATA FILE WASH COAL  (4)'!A164,'WASH COAL RECEIPT &amp; GCV DAT (3)'!$L$3:$L$175)</f>
        <v>0</v>
      </c>
      <c r="M164" s="15">
        <f t="shared" si="16"/>
        <v>0</v>
      </c>
      <c r="N164" s="15">
        <f t="shared" si="17"/>
        <v>0</v>
      </c>
      <c r="O164" s="15">
        <f>SUMIF('WASH COAL RECEIPT &amp; GCV DAT (3)'!$A$3:$A$175,'MASTER DATA FILE WASH COAL  (4)'!A164,'WASH COAL RECEIPT &amp; GCV DAT (3)'!$O$3:$O$175)</f>
        <v>0</v>
      </c>
      <c r="P164" s="15">
        <f t="shared" si="18"/>
        <v>0</v>
      </c>
      <c r="Q164" s="15">
        <f>SUMIF('WASH COAL RECEIPT &amp; GCV DAT (3)'!$A$3:$A$175,'MASTER DATA FILE WASH COAL  (4)'!A164,'WASH COAL RECEIPT &amp; GCV DAT (3)'!$Q$3:$Q$175)</f>
        <v>0</v>
      </c>
      <c r="R164" s="16">
        <f>SUMIF('WASH COAL RECEIPT &amp; GCV DAT (3)'!$A$3:$A$175,'MASTER DATA FILE WASH COAL  (4)'!A164,'WASH COAL RECEIPT &amp; GCV DAT (3)'!$R$3:$R$175)+IF(H164=$J$234,($K$234*K164),0)+IF(H164=$J$235,($K$235*K164),0)</f>
        <v>0</v>
      </c>
      <c r="S164" s="15" t="e">
        <f t="shared" si="19"/>
        <v>#DIV/0!</v>
      </c>
      <c r="T164" s="15">
        <f>SUMIF('WASH COAL RECEIPT &amp; GCV DAT (3)'!$A$3:$A$175,'MASTER DATA FILE WASH COAL  (4)'!A164,'WASH COAL RECEIPT &amp; GCV DAT (3)'!$T$3:$T$175)</f>
        <v>0</v>
      </c>
      <c r="U164" s="15">
        <f t="shared" si="20"/>
        <v>0</v>
      </c>
      <c r="V164" s="15">
        <f>SUMIF('WASH COAL RECEIPT &amp; GCV DAT (3)'!$A$3:$A$175,'MASTER DATA FILE WASH COAL  (4)'!A164,'WASH COAL RECEIPT &amp; GCV DAT (3)'!$V$3:$V$175)</f>
        <v>0</v>
      </c>
      <c r="W164" s="15">
        <f t="shared" si="21"/>
        <v>0</v>
      </c>
      <c r="X164" t="e">
        <f t="shared" si="15"/>
        <v>#DIV/0!</v>
      </c>
    </row>
    <row r="165" spans="1:24" customFormat="1" x14ac:dyDescent="0.3">
      <c r="A165" s="12"/>
      <c r="B165" s="12">
        <f>SUMIF('WASH COAL RECEIPT &amp; GCV DAT (3)'!$A$3:$A$138,A165,'WASH COAL RECEIPT &amp; GCV DAT (3)'!$B$3:$B$138)</f>
        <v>0</v>
      </c>
      <c r="C165" s="13">
        <f>SUMIF('WASH COAL RECEIPT &amp; GCV DAT (3)'!$A$3:$A$175,A165,'WASH COAL RECEIPT &amp; GCV DAT (3)'!$C$3:$C$175)</f>
        <v>0</v>
      </c>
      <c r="D165" s="13">
        <f>IFERROR(VLOOKUP(A165,'WASH COAL RECEIPT &amp; GCV DAT (3)'!A167:V342,4,0),0)</f>
        <v>0</v>
      </c>
      <c r="E165" s="14">
        <f>IFERROR(VLOOKUP(A165,'WASH COAL RECEIPT &amp; GCV DAT (3)'!$A$2:$V$175,5,0),0)</f>
        <v>0</v>
      </c>
      <c r="F165" s="13">
        <f>SUMIF('WASH COAL RECEIPT &amp; GCV DAT (3)'!$A$3:$A$175,'MASTER DATA FILE WASH COAL  (4)'!A165,'WASH COAL RECEIPT &amp; GCV DAT (3)'!$F$3:$F$175)</f>
        <v>0</v>
      </c>
      <c r="G165" s="13">
        <f>IFERROR(VLOOKUP(A165,'WASH COAL RECEIPT &amp; GCV DAT (3)'!$A$2:$V$175,7,0),0)</f>
        <v>0</v>
      </c>
      <c r="H165" s="13">
        <f>IFERROR(VLOOKUP(A165,'WASH COAL RECEIPT &amp; GCV DAT (3)'!$A$2:$V$175,8,0),0)</f>
        <v>0</v>
      </c>
      <c r="I165" s="13">
        <f>IFERROR(VLOOKUP(A165,'WASH COAL RECEIPT &amp; GCV DAT (3)'!$A$2:$V$175,9,0),0)</f>
        <v>0</v>
      </c>
      <c r="J165" s="13">
        <f>IFERROR(VLOOKUP(A165,'WASH COAL RECEIPT &amp; GCV DAT (3)'!$A$2:$V$175,10,0),0)</f>
        <v>0</v>
      </c>
      <c r="K165" s="15">
        <f>SUMIF('WASH COAL RECEIPT &amp; GCV DAT (3)'!$A$3:$A$175,'MASTER DATA FILE WASH COAL  (4)'!A165,'WASH COAL RECEIPT &amp; GCV DAT (3)'!$K$3:$K$175)</f>
        <v>0</v>
      </c>
      <c r="L165" s="15">
        <f>SUMIF('WASH COAL RECEIPT &amp; GCV DAT (3)'!$A$3:$A$175,'MASTER DATA FILE WASH COAL  (4)'!A165,'WASH COAL RECEIPT &amp; GCV DAT (3)'!$L$3:$L$175)</f>
        <v>0</v>
      </c>
      <c r="M165" s="15">
        <f t="shared" si="16"/>
        <v>0</v>
      </c>
      <c r="N165" s="15">
        <f t="shared" si="17"/>
        <v>0</v>
      </c>
      <c r="O165" s="15">
        <f>SUMIF('WASH COAL RECEIPT &amp; GCV DAT (3)'!$A$3:$A$175,'MASTER DATA FILE WASH COAL  (4)'!A165,'WASH COAL RECEIPT &amp; GCV DAT (3)'!$O$3:$O$175)</f>
        <v>0</v>
      </c>
      <c r="P165" s="15">
        <f t="shared" si="18"/>
        <v>0</v>
      </c>
      <c r="Q165" s="15">
        <f>SUMIF('WASH COAL RECEIPT &amp; GCV DAT (3)'!$A$3:$A$175,'MASTER DATA FILE WASH COAL  (4)'!A165,'WASH COAL RECEIPT &amp; GCV DAT (3)'!$Q$3:$Q$175)</f>
        <v>0</v>
      </c>
      <c r="R165" s="16">
        <f>SUMIF('WASH COAL RECEIPT &amp; GCV DAT (3)'!$A$3:$A$175,'MASTER DATA FILE WASH COAL  (4)'!A165,'WASH COAL RECEIPT &amp; GCV DAT (3)'!$R$3:$R$175)+IF(H165=$J$234,($K$234*K165),0)+IF(H165=$J$235,($K$235*K165),0)</f>
        <v>0</v>
      </c>
      <c r="S165" s="15" t="e">
        <f t="shared" si="19"/>
        <v>#DIV/0!</v>
      </c>
      <c r="T165" s="15">
        <f>SUMIF('WASH COAL RECEIPT &amp; GCV DAT (3)'!$A$3:$A$175,'MASTER DATA FILE WASH COAL  (4)'!A165,'WASH COAL RECEIPT &amp; GCV DAT (3)'!$T$3:$T$175)</f>
        <v>0</v>
      </c>
      <c r="U165" s="15">
        <f t="shared" si="20"/>
        <v>0</v>
      </c>
      <c r="V165" s="15">
        <f>SUMIF('WASH COAL RECEIPT &amp; GCV DAT (3)'!$A$3:$A$175,'MASTER DATA FILE WASH COAL  (4)'!A165,'WASH COAL RECEIPT &amp; GCV DAT (3)'!$V$3:$V$175)</f>
        <v>0</v>
      </c>
      <c r="W165" s="15">
        <f t="shared" si="21"/>
        <v>0</v>
      </c>
      <c r="X165" t="e">
        <f t="shared" si="15"/>
        <v>#DIV/0!</v>
      </c>
    </row>
    <row r="166" spans="1:24" customFormat="1" x14ac:dyDescent="0.3">
      <c r="A166" s="12"/>
      <c r="B166" s="12">
        <f>SUMIF('WASH COAL RECEIPT &amp; GCV DAT (3)'!$A$3:$A$138,A166,'WASH COAL RECEIPT &amp; GCV DAT (3)'!$B$3:$B$138)</f>
        <v>0</v>
      </c>
      <c r="C166" s="13">
        <f>SUMIF('WASH COAL RECEIPT &amp; GCV DAT (3)'!$A$3:$A$175,A166,'WASH COAL RECEIPT &amp; GCV DAT (3)'!$C$3:$C$175)</f>
        <v>0</v>
      </c>
      <c r="D166" s="13">
        <f>IFERROR(VLOOKUP(A166,'WASH COAL RECEIPT &amp; GCV DAT (3)'!A167:V343,4,0),0)</f>
        <v>0</v>
      </c>
      <c r="E166" s="14">
        <f>IFERROR(VLOOKUP(A166,'WASH COAL RECEIPT &amp; GCV DAT (3)'!$A$2:$V$175,5,0),0)</f>
        <v>0</v>
      </c>
      <c r="F166" s="13">
        <f>SUMIF('WASH COAL RECEIPT &amp; GCV DAT (3)'!$A$3:$A$175,'MASTER DATA FILE WASH COAL  (4)'!A166,'WASH COAL RECEIPT &amp; GCV DAT (3)'!$F$3:$F$175)</f>
        <v>0</v>
      </c>
      <c r="G166" s="13">
        <f>IFERROR(VLOOKUP(A166,'WASH COAL RECEIPT &amp; GCV DAT (3)'!$A$2:$V$175,7,0),0)</f>
        <v>0</v>
      </c>
      <c r="H166" s="13">
        <f>IFERROR(VLOOKUP(A166,'WASH COAL RECEIPT &amp; GCV DAT (3)'!$A$2:$V$175,8,0),0)</f>
        <v>0</v>
      </c>
      <c r="I166" s="13">
        <f>IFERROR(VLOOKUP(A166,'WASH COAL RECEIPT &amp; GCV DAT (3)'!$A$2:$V$175,9,0),0)</f>
        <v>0</v>
      </c>
      <c r="J166" s="13">
        <f>IFERROR(VLOOKUP(A166,'WASH COAL RECEIPT &amp; GCV DAT (3)'!$A$2:$V$175,10,0),0)</f>
        <v>0</v>
      </c>
      <c r="K166" s="15">
        <f>SUMIF('WASH COAL RECEIPT &amp; GCV DAT (3)'!$A$3:$A$175,'MASTER DATA FILE WASH COAL  (4)'!A166,'WASH COAL RECEIPT &amp; GCV DAT (3)'!$K$3:$K$175)</f>
        <v>0</v>
      </c>
      <c r="L166" s="15">
        <f>SUMIF('WASH COAL RECEIPT &amp; GCV DAT (3)'!$A$3:$A$175,'MASTER DATA FILE WASH COAL  (4)'!A166,'WASH COAL RECEIPT &amp; GCV DAT (3)'!$L$3:$L$175)</f>
        <v>0</v>
      </c>
      <c r="M166" s="15">
        <f t="shared" si="16"/>
        <v>0</v>
      </c>
      <c r="N166" s="15">
        <f t="shared" si="17"/>
        <v>0</v>
      </c>
      <c r="O166" s="15">
        <f>SUMIF('WASH COAL RECEIPT &amp; GCV DAT (3)'!$A$3:$A$175,'MASTER DATA FILE WASH COAL  (4)'!A166,'WASH COAL RECEIPT &amp; GCV DAT (3)'!$O$3:$O$175)</f>
        <v>0</v>
      </c>
      <c r="P166" s="15">
        <f t="shared" si="18"/>
        <v>0</v>
      </c>
      <c r="Q166" s="15">
        <f>SUMIF('WASH COAL RECEIPT &amp; GCV DAT (3)'!$A$3:$A$175,'MASTER DATA FILE WASH COAL  (4)'!A166,'WASH COAL RECEIPT &amp; GCV DAT (3)'!$Q$3:$Q$175)</f>
        <v>0</v>
      </c>
      <c r="R166" s="16">
        <f>SUMIF('WASH COAL RECEIPT &amp; GCV DAT (3)'!$A$3:$A$175,'MASTER DATA FILE WASH COAL  (4)'!A166,'WASH COAL RECEIPT &amp; GCV DAT (3)'!$R$3:$R$175)+IF(H166=$J$234,($K$234*K166),0)+IF(H166=$J$235,($K$235*K166),0)</f>
        <v>0</v>
      </c>
      <c r="S166" s="15" t="e">
        <f t="shared" si="19"/>
        <v>#DIV/0!</v>
      </c>
      <c r="T166" s="15">
        <f>SUMIF('WASH COAL RECEIPT &amp; GCV DAT (3)'!$A$3:$A$175,'MASTER DATA FILE WASH COAL  (4)'!A166,'WASH COAL RECEIPT &amp; GCV DAT (3)'!$T$3:$T$175)</f>
        <v>0</v>
      </c>
      <c r="U166" s="15">
        <f t="shared" si="20"/>
        <v>0</v>
      </c>
      <c r="V166" s="15">
        <f>SUMIF('WASH COAL RECEIPT &amp; GCV DAT (3)'!$A$3:$A$175,'MASTER DATA FILE WASH COAL  (4)'!A166,'WASH COAL RECEIPT &amp; GCV DAT (3)'!$V$3:$V$175)</f>
        <v>0</v>
      </c>
      <c r="W166" s="15">
        <f t="shared" si="21"/>
        <v>0</v>
      </c>
      <c r="X166" t="e">
        <f t="shared" si="15"/>
        <v>#DIV/0!</v>
      </c>
    </row>
    <row r="167" spans="1:24" customFormat="1" x14ac:dyDescent="0.3">
      <c r="A167" s="12"/>
      <c r="B167" s="12">
        <f>SUMIF('WASH COAL RECEIPT &amp; GCV DAT (3)'!$A$3:$A$138,A167,'WASH COAL RECEIPT &amp; GCV DAT (3)'!$B$3:$B$138)</f>
        <v>0</v>
      </c>
      <c r="C167" s="13">
        <f>SUMIF('WASH COAL RECEIPT &amp; GCV DAT (3)'!$A$3:$A$175,A167,'WASH COAL RECEIPT &amp; GCV DAT (3)'!$C$3:$C$175)</f>
        <v>0</v>
      </c>
      <c r="D167" s="13">
        <f>IFERROR(VLOOKUP(A167,'WASH COAL RECEIPT &amp; GCV DAT (3)'!A126:V344,4,0),0)</f>
        <v>0</v>
      </c>
      <c r="E167" s="14">
        <f>IFERROR(VLOOKUP(A167,'WASH COAL RECEIPT &amp; GCV DAT (3)'!$A$2:$V$175,5,0),0)</f>
        <v>0</v>
      </c>
      <c r="F167" s="13">
        <f>SUMIF('WASH COAL RECEIPT &amp; GCV DAT (3)'!$A$3:$A$175,'MASTER DATA FILE WASH COAL  (4)'!A167,'WASH COAL RECEIPT &amp; GCV DAT (3)'!$F$3:$F$175)</f>
        <v>0</v>
      </c>
      <c r="G167" s="13">
        <f>IFERROR(VLOOKUP(A167,'WASH COAL RECEIPT &amp; GCV DAT (3)'!$A$2:$V$175,7,0),0)</f>
        <v>0</v>
      </c>
      <c r="H167" s="13">
        <f>IFERROR(VLOOKUP(A167,'WASH COAL RECEIPT &amp; GCV DAT (3)'!$A$2:$V$175,8,0),0)</f>
        <v>0</v>
      </c>
      <c r="I167" s="13">
        <f>IFERROR(VLOOKUP(A167,'WASH COAL RECEIPT &amp; GCV DAT (3)'!$A$2:$V$175,9,0),0)</f>
        <v>0</v>
      </c>
      <c r="J167" s="13">
        <f>IFERROR(VLOOKUP(A167,'WASH COAL RECEIPT &amp; GCV DAT (3)'!$A$2:$V$175,10,0),0)</f>
        <v>0</v>
      </c>
      <c r="K167" s="15">
        <f>SUMIF('WASH COAL RECEIPT &amp; GCV DAT (3)'!$A$3:$A$175,'MASTER DATA FILE WASH COAL  (4)'!A167,'WASH COAL RECEIPT &amp; GCV DAT (3)'!$K$3:$K$175)</f>
        <v>0</v>
      </c>
      <c r="L167" s="15">
        <f>SUMIF('WASH COAL RECEIPT &amp; GCV DAT (3)'!$A$3:$A$175,'MASTER DATA FILE WASH COAL  (4)'!A167,'WASH COAL RECEIPT &amp; GCV DAT (3)'!$L$3:$L$175)</f>
        <v>0</v>
      </c>
      <c r="M167" s="15">
        <f t="shared" si="16"/>
        <v>0</v>
      </c>
      <c r="N167" s="15">
        <f t="shared" si="17"/>
        <v>0</v>
      </c>
      <c r="O167" s="15">
        <f>SUMIF('WASH COAL RECEIPT &amp; GCV DAT (3)'!$A$3:$A$175,'MASTER DATA FILE WASH COAL  (4)'!A167,'WASH COAL RECEIPT &amp; GCV DAT (3)'!$O$3:$O$175)</f>
        <v>0</v>
      </c>
      <c r="P167" s="15">
        <f t="shared" si="18"/>
        <v>0</v>
      </c>
      <c r="Q167" s="15">
        <f>SUMIF('WASH COAL RECEIPT &amp; GCV DAT (3)'!$A$3:$A$175,'MASTER DATA FILE WASH COAL  (4)'!A167,'WASH COAL RECEIPT &amp; GCV DAT (3)'!$Q$3:$Q$175)</f>
        <v>0</v>
      </c>
      <c r="R167" s="16">
        <f>SUMIF('WASH COAL RECEIPT &amp; GCV DAT (3)'!$A$3:$A$175,'MASTER DATA FILE WASH COAL  (4)'!A167,'WASH COAL RECEIPT &amp; GCV DAT (3)'!$R$3:$R$175)+IF(H167=$J$234,($K$234*K167),0)+IF(H167=$J$235,($K$235*K167),0)</f>
        <v>0</v>
      </c>
      <c r="S167" s="15" t="e">
        <f t="shared" si="19"/>
        <v>#DIV/0!</v>
      </c>
      <c r="T167" s="15">
        <f>SUMIF('WASH COAL RECEIPT &amp; GCV DAT (3)'!$A$3:$A$175,'MASTER DATA FILE WASH COAL  (4)'!A167,'WASH COAL RECEIPT &amp; GCV DAT (3)'!$T$3:$T$175)</f>
        <v>0</v>
      </c>
      <c r="U167" s="15">
        <f t="shared" si="20"/>
        <v>0</v>
      </c>
      <c r="V167" s="15">
        <f>SUMIF('WASH COAL RECEIPT &amp; GCV DAT (3)'!$A$3:$A$175,'MASTER DATA FILE WASH COAL  (4)'!A167,'WASH COAL RECEIPT &amp; GCV DAT (3)'!$V$3:$V$175)</f>
        <v>0</v>
      </c>
      <c r="W167" s="15">
        <f t="shared" si="21"/>
        <v>0</v>
      </c>
      <c r="X167" t="e">
        <f t="shared" si="15"/>
        <v>#DIV/0!</v>
      </c>
    </row>
    <row r="168" spans="1:24" customFormat="1" x14ac:dyDescent="0.3">
      <c r="A168" s="12"/>
      <c r="B168" s="12">
        <f>SUMIF('WASH COAL RECEIPT &amp; GCV DAT (3)'!$A$3:$A$138,A168,'WASH COAL RECEIPT &amp; GCV DAT (3)'!$B$3:$B$138)</f>
        <v>0</v>
      </c>
      <c r="C168" s="13">
        <f>SUMIF('WASH COAL RECEIPT &amp; GCV DAT (3)'!$A$3:$A$175,A168,'WASH COAL RECEIPT &amp; GCV DAT (3)'!$C$3:$C$175)</f>
        <v>0</v>
      </c>
      <c r="D168" s="13">
        <f>IFERROR(VLOOKUP(A168,'WASH COAL RECEIPT &amp; GCV DAT (3)'!A130:V345,4,0),0)</f>
        <v>0</v>
      </c>
      <c r="E168" s="14">
        <f>IFERROR(VLOOKUP(A168,'WASH COAL RECEIPT &amp; GCV DAT (3)'!$A$2:$V$175,5,0),0)</f>
        <v>0</v>
      </c>
      <c r="F168" s="13">
        <f>SUMIF('WASH COAL RECEIPT &amp; GCV DAT (3)'!$A$3:$A$175,'MASTER DATA FILE WASH COAL  (4)'!A168,'WASH COAL RECEIPT &amp; GCV DAT (3)'!$F$3:$F$175)</f>
        <v>0</v>
      </c>
      <c r="G168" s="13">
        <f>IFERROR(VLOOKUP(A168,'WASH COAL RECEIPT &amp; GCV DAT (3)'!$A$2:$V$175,7,0),0)</f>
        <v>0</v>
      </c>
      <c r="H168" s="13">
        <f>IFERROR(VLOOKUP(A168,'WASH COAL RECEIPT &amp; GCV DAT (3)'!$A$2:$V$175,8,0),0)</f>
        <v>0</v>
      </c>
      <c r="I168" s="13">
        <f>IFERROR(VLOOKUP(A168,'WASH COAL RECEIPT &amp; GCV DAT (3)'!$A$2:$V$175,9,0),0)</f>
        <v>0</v>
      </c>
      <c r="J168" s="13">
        <f>IFERROR(VLOOKUP(A168,'WASH COAL RECEIPT &amp; GCV DAT (3)'!$A$2:$V$175,10,0),0)</f>
        <v>0</v>
      </c>
      <c r="K168" s="15">
        <f>SUMIF('WASH COAL RECEIPT &amp; GCV DAT (3)'!$A$3:$A$175,'MASTER DATA FILE WASH COAL  (4)'!A168,'WASH COAL RECEIPT &amp; GCV DAT (3)'!$K$3:$K$175)</f>
        <v>0</v>
      </c>
      <c r="L168" s="15">
        <f>SUMIF('WASH COAL RECEIPT &amp; GCV DAT (3)'!$A$3:$A$175,'MASTER DATA FILE WASH COAL  (4)'!A168,'WASH COAL RECEIPT &amp; GCV DAT (3)'!$L$3:$L$175)</f>
        <v>0</v>
      </c>
      <c r="M168" s="15">
        <f t="shared" si="16"/>
        <v>0</v>
      </c>
      <c r="N168" s="15">
        <f t="shared" si="17"/>
        <v>0</v>
      </c>
      <c r="O168" s="15">
        <f>SUMIF('WASH COAL RECEIPT &amp; GCV DAT (3)'!$A$3:$A$175,'MASTER DATA FILE WASH COAL  (4)'!A168,'WASH COAL RECEIPT &amp; GCV DAT (3)'!$O$3:$O$175)</f>
        <v>0</v>
      </c>
      <c r="P168" s="15">
        <f t="shared" si="18"/>
        <v>0</v>
      </c>
      <c r="Q168" s="15">
        <f>SUMIF('WASH COAL RECEIPT &amp; GCV DAT (3)'!$A$3:$A$175,'MASTER DATA FILE WASH COAL  (4)'!A168,'WASH COAL RECEIPT &amp; GCV DAT (3)'!$Q$3:$Q$175)</f>
        <v>0</v>
      </c>
      <c r="R168" s="16">
        <f>SUMIF('WASH COAL RECEIPT &amp; GCV DAT (3)'!$A$3:$A$175,'MASTER DATA FILE WASH COAL  (4)'!A168,'WASH COAL RECEIPT &amp; GCV DAT (3)'!$R$3:$R$175)+IF(H168=$J$234,($K$234*K168),0)+IF(H168=$J$235,($K$235*K168),0)</f>
        <v>0</v>
      </c>
      <c r="S168" s="15" t="e">
        <f t="shared" si="19"/>
        <v>#DIV/0!</v>
      </c>
      <c r="T168" s="15">
        <f>SUMIF('WASH COAL RECEIPT &amp; GCV DAT (3)'!$A$3:$A$175,'MASTER DATA FILE WASH COAL  (4)'!A168,'WASH COAL RECEIPT &amp; GCV DAT (3)'!$T$3:$T$175)</f>
        <v>0</v>
      </c>
      <c r="U168" s="15">
        <f t="shared" si="20"/>
        <v>0</v>
      </c>
      <c r="V168" s="15">
        <f>SUMIF('WASH COAL RECEIPT &amp; GCV DAT (3)'!$A$3:$A$175,'MASTER DATA FILE WASH COAL  (4)'!A168,'WASH COAL RECEIPT &amp; GCV DAT (3)'!$V$3:$V$175)</f>
        <v>0</v>
      </c>
      <c r="W168" s="15">
        <f t="shared" si="21"/>
        <v>0</v>
      </c>
      <c r="X168" t="e">
        <f t="shared" si="15"/>
        <v>#DIV/0!</v>
      </c>
    </row>
    <row r="169" spans="1:24" customFormat="1" x14ac:dyDescent="0.3">
      <c r="A169" s="12"/>
      <c r="B169" s="12">
        <f>SUMIF('WASH COAL RECEIPT &amp; GCV DAT (3)'!$A$3:$A$138,A169,'WASH COAL RECEIPT &amp; GCV DAT (3)'!$B$3:$B$138)</f>
        <v>0</v>
      </c>
      <c r="C169" s="13">
        <f>SUMIF('WASH COAL RECEIPT &amp; GCV DAT (3)'!$A$3:$A$175,A169,'WASH COAL RECEIPT &amp; GCV DAT (3)'!$C$3:$C$175)</f>
        <v>0</v>
      </c>
      <c r="D169" s="13">
        <f>IFERROR(VLOOKUP(A169,'WASH COAL RECEIPT &amp; GCV DAT (3)'!A132:V346,4,0),0)</f>
        <v>0</v>
      </c>
      <c r="E169" s="14">
        <f>IFERROR(VLOOKUP(A169,'WASH COAL RECEIPT &amp; GCV DAT (3)'!$A$2:$V$175,5,0),0)</f>
        <v>0</v>
      </c>
      <c r="F169" s="13">
        <f>SUMIF('WASH COAL RECEIPT &amp; GCV DAT (3)'!$A$3:$A$175,'MASTER DATA FILE WASH COAL  (4)'!A169,'WASH COAL RECEIPT &amp; GCV DAT (3)'!$F$3:$F$175)</f>
        <v>0</v>
      </c>
      <c r="G169" s="13">
        <f>IFERROR(VLOOKUP(A169,'WASH COAL RECEIPT &amp; GCV DAT (3)'!$A$2:$V$175,7,0),0)</f>
        <v>0</v>
      </c>
      <c r="H169" s="13">
        <f>IFERROR(VLOOKUP(A169,'WASH COAL RECEIPT &amp; GCV DAT (3)'!$A$2:$V$175,8,0),0)</f>
        <v>0</v>
      </c>
      <c r="I169" s="13">
        <f>IFERROR(VLOOKUP(A169,'WASH COAL RECEIPT &amp; GCV DAT (3)'!$A$2:$V$175,9,0),0)</f>
        <v>0</v>
      </c>
      <c r="J169" s="13">
        <f>IFERROR(VLOOKUP(A169,'WASH COAL RECEIPT &amp; GCV DAT (3)'!$A$2:$V$175,10,0),0)</f>
        <v>0</v>
      </c>
      <c r="K169" s="15">
        <f>SUMIF('WASH COAL RECEIPT &amp; GCV DAT (3)'!$A$3:$A$175,'MASTER DATA FILE WASH COAL  (4)'!A169,'WASH COAL RECEIPT &amp; GCV DAT (3)'!$K$3:$K$175)</f>
        <v>0</v>
      </c>
      <c r="L169" s="15">
        <f>SUMIF('WASH COAL RECEIPT &amp; GCV DAT (3)'!$A$3:$A$175,'MASTER DATA FILE WASH COAL  (4)'!A169,'WASH COAL RECEIPT &amp; GCV DAT (3)'!$L$3:$L$175)</f>
        <v>0</v>
      </c>
      <c r="M169" s="15">
        <f t="shared" si="16"/>
        <v>0</v>
      </c>
      <c r="N169" s="15">
        <f t="shared" si="17"/>
        <v>0</v>
      </c>
      <c r="O169" s="15">
        <f>SUMIF('WASH COAL RECEIPT &amp; GCV DAT (3)'!$A$3:$A$175,'MASTER DATA FILE WASH COAL  (4)'!A169,'WASH COAL RECEIPT &amp; GCV DAT (3)'!$O$3:$O$175)</f>
        <v>0</v>
      </c>
      <c r="P169" s="15">
        <f t="shared" si="18"/>
        <v>0</v>
      </c>
      <c r="Q169" s="15">
        <f>SUMIF('WASH COAL RECEIPT &amp; GCV DAT (3)'!$A$3:$A$175,'MASTER DATA FILE WASH COAL  (4)'!A169,'WASH COAL RECEIPT &amp; GCV DAT (3)'!$Q$3:$Q$175)</f>
        <v>0</v>
      </c>
      <c r="R169" s="16">
        <f>SUMIF('WASH COAL RECEIPT &amp; GCV DAT (3)'!$A$3:$A$175,'MASTER DATA FILE WASH COAL  (4)'!A169,'WASH COAL RECEIPT &amp; GCV DAT (3)'!$R$3:$R$175)+IF(H169=$J$234,($K$234*K169),0)+IF(H169=$J$235,($K$235*K169),0)</f>
        <v>0</v>
      </c>
      <c r="S169" s="15" t="e">
        <f t="shared" si="19"/>
        <v>#DIV/0!</v>
      </c>
      <c r="T169" s="15">
        <f>SUMIF('WASH COAL RECEIPT &amp; GCV DAT (3)'!$A$3:$A$175,'MASTER DATA FILE WASH COAL  (4)'!A169,'WASH COAL RECEIPT &amp; GCV DAT (3)'!$T$3:$T$175)</f>
        <v>0</v>
      </c>
      <c r="U169" s="15">
        <f t="shared" si="20"/>
        <v>0</v>
      </c>
      <c r="V169" s="15">
        <f>SUMIF('WASH COAL RECEIPT &amp; GCV DAT (3)'!$A$3:$A$175,'MASTER DATA FILE WASH COAL  (4)'!A169,'WASH COAL RECEIPT &amp; GCV DAT (3)'!$V$3:$V$175)</f>
        <v>0</v>
      </c>
      <c r="W169" s="15">
        <f t="shared" si="21"/>
        <v>0</v>
      </c>
      <c r="X169" t="e">
        <f t="shared" si="15"/>
        <v>#DIV/0!</v>
      </c>
    </row>
    <row r="170" spans="1:24" customFormat="1" x14ac:dyDescent="0.3">
      <c r="A170" s="12"/>
      <c r="B170" s="12">
        <f>SUMIF('WASH COAL RECEIPT &amp; GCV DAT (3)'!$A$3:$A$138,A170,'WASH COAL RECEIPT &amp; GCV DAT (3)'!$B$3:$B$138)</f>
        <v>0</v>
      </c>
      <c r="C170" s="13">
        <f>SUMIF('WASH COAL RECEIPT &amp; GCV DAT (3)'!$A$3:$A$175,A170,'WASH COAL RECEIPT &amp; GCV DAT (3)'!$C$3:$C$175)</f>
        <v>0</v>
      </c>
      <c r="D170" s="13">
        <f>IFERROR(VLOOKUP(A170,'WASH COAL RECEIPT &amp; GCV DAT (3)'!A124:V347,4,0),0)</f>
        <v>0</v>
      </c>
      <c r="E170" s="14">
        <f>IFERROR(VLOOKUP(A170,'WASH COAL RECEIPT &amp; GCV DAT (3)'!$A$2:$V$175,5,0),0)</f>
        <v>0</v>
      </c>
      <c r="F170" s="13">
        <f>SUMIF('WASH COAL RECEIPT &amp; GCV DAT (3)'!$A$3:$A$175,'MASTER DATA FILE WASH COAL  (4)'!A170,'WASH COAL RECEIPT &amp; GCV DAT (3)'!$F$3:$F$175)</f>
        <v>0</v>
      </c>
      <c r="G170" s="13">
        <f>IFERROR(VLOOKUP(A170,'WASH COAL RECEIPT &amp; GCV DAT (3)'!$A$2:$V$175,7,0),0)</f>
        <v>0</v>
      </c>
      <c r="H170" s="13">
        <f>IFERROR(VLOOKUP(A170,'WASH COAL RECEIPT &amp; GCV DAT (3)'!$A$2:$V$175,8,0),0)</f>
        <v>0</v>
      </c>
      <c r="I170" s="13">
        <f>IFERROR(VLOOKUP(A170,'WASH COAL RECEIPT &amp; GCV DAT (3)'!$A$2:$V$175,9,0),0)</f>
        <v>0</v>
      </c>
      <c r="J170" s="13">
        <f>IFERROR(VLOOKUP(A170,'WASH COAL RECEIPT &amp; GCV DAT (3)'!$A$2:$V$175,10,0),0)</f>
        <v>0</v>
      </c>
      <c r="K170" s="15">
        <f>SUMIF('WASH COAL RECEIPT &amp; GCV DAT (3)'!$A$3:$A$175,'MASTER DATA FILE WASH COAL  (4)'!A170,'WASH COAL RECEIPT &amp; GCV DAT (3)'!$K$3:$K$175)</f>
        <v>0</v>
      </c>
      <c r="L170" s="15">
        <f>SUMIF('WASH COAL RECEIPT &amp; GCV DAT (3)'!$A$3:$A$175,'MASTER DATA FILE WASH COAL  (4)'!A170,'WASH COAL RECEIPT &amp; GCV DAT (3)'!$L$3:$L$175)</f>
        <v>0</v>
      </c>
      <c r="M170" s="15">
        <f t="shared" si="16"/>
        <v>0</v>
      </c>
      <c r="N170" s="15">
        <f t="shared" si="17"/>
        <v>0</v>
      </c>
      <c r="O170" s="15">
        <f>SUMIF('WASH COAL RECEIPT &amp; GCV DAT (3)'!$A$3:$A$175,'MASTER DATA FILE WASH COAL  (4)'!A170,'WASH COAL RECEIPT &amp; GCV DAT (3)'!$O$3:$O$175)</f>
        <v>0</v>
      </c>
      <c r="P170" s="15">
        <f t="shared" si="18"/>
        <v>0</v>
      </c>
      <c r="Q170" s="15">
        <f>SUMIF('WASH COAL RECEIPT &amp; GCV DAT (3)'!$A$3:$A$175,'MASTER DATA FILE WASH COAL  (4)'!A170,'WASH COAL RECEIPT &amp; GCV DAT (3)'!$Q$3:$Q$175)</f>
        <v>0</v>
      </c>
      <c r="R170" s="16">
        <f>SUMIF('WASH COAL RECEIPT &amp; GCV DAT (3)'!$A$3:$A$175,'MASTER DATA FILE WASH COAL  (4)'!A170,'WASH COAL RECEIPT &amp; GCV DAT (3)'!$R$3:$R$175)+IF(H170=$J$234,($K$234*K170),0)+IF(H170=$J$235,($K$235*K170),0)</f>
        <v>0</v>
      </c>
      <c r="S170" s="15" t="e">
        <f t="shared" si="19"/>
        <v>#DIV/0!</v>
      </c>
      <c r="T170" s="15">
        <f>SUMIF('WASH COAL RECEIPT &amp; GCV DAT (3)'!$A$3:$A$175,'MASTER DATA FILE WASH COAL  (4)'!A170,'WASH COAL RECEIPT &amp; GCV DAT (3)'!$T$3:$T$175)</f>
        <v>0</v>
      </c>
      <c r="U170" s="15">
        <f t="shared" si="20"/>
        <v>0</v>
      </c>
      <c r="V170" s="15">
        <f>SUMIF('WASH COAL RECEIPT &amp; GCV DAT (3)'!$A$3:$A$175,'MASTER DATA FILE WASH COAL  (4)'!A170,'WASH COAL RECEIPT &amp; GCV DAT (3)'!$V$3:$V$175)</f>
        <v>0</v>
      </c>
      <c r="W170" s="15">
        <f t="shared" si="21"/>
        <v>0</v>
      </c>
      <c r="X170" t="e">
        <f t="shared" si="15"/>
        <v>#DIV/0!</v>
      </c>
    </row>
    <row r="171" spans="1:24" customFormat="1" x14ac:dyDescent="0.3">
      <c r="A171" s="12"/>
      <c r="B171" s="12">
        <f>SUMIF('WASH COAL RECEIPT &amp; GCV DAT (3)'!$A$3:$A$138,A171,'WASH COAL RECEIPT &amp; GCV DAT (3)'!$B$3:$B$138)</f>
        <v>0</v>
      </c>
      <c r="C171" s="13">
        <f>SUMIF('WASH COAL RECEIPT &amp; GCV DAT (3)'!$A$3:$A$175,A171,'WASH COAL RECEIPT &amp; GCV DAT (3)'!$C$3:$C$175)</f>
        <v>0</v>
      </c>
      <c r="D171" s="13">
        <f>IFERROR(VLOOKUP(A171,'WASH COAL RECEIPT &amp; GCV DAT (3)'!A125:V348,4,0),0)</f>
        <v>0</v>
      </c>
      <c r="E171" s="14">
        <f>IFERROR(VLOOKUP(A171,'WASH COAL RECEIPT &amp; GCV DAT (3)'!$A$2:$V$175,5,0),0)</f>
        <v>0</v>
      </c>
      <c r="F171" s="13">
        <f>SUMIF('WASH COAL RECEIPT &amp; GCV DAT (3)'!$A$3:$A$175,'MASTER DATA FILE WASH COAL  (4)'!A171,'WASH COAL RECEIPT &amp; GCV DAT (3)'!$F$3:$F$175)</f>
        <v>0</v>
      </c>
      <c r="G171" s="13">
        <f>IFERROR(VLOOKUP(A171,'WASH COAL RECEIPT &amp; GCV DAT (3)'!$A$2:$V$175,7,0),0)</f>
        <v>0</v>
      </c>
      <c r="H171" s="13">
        <f>IFERROR(VLOOKUP(A171,'WASH COAL RECEIPT &amp; GCV DAT (3)'!$A$2:$V$175,8,0),0)</f>
        <v>0</v>
      </c>
      <c r="I171" s="13">
        <f>IFERROR(VLOOKUP(A171,'WASH COAL RECEIPT &amp; GCV DAT (3)'!$A$2:$V$175,9,0),0)</f>
        <v>0</v>
      </c>
      <c r="J171" s="13">
        <f>IFERROR(VLOOKUP(A171,'WASH COAL RECEIPT &amp; GCV DAT (3)'!$A$2:$V$175,10,0),0)</f>
        <v>0</v>
      </c>
      <c r="K171" s="15">
        <f>SUMIF('WASH COAL RECEIPT &amp; GCV DAT (3)'!$A$3:$A$175,'MASTER DATA FILE WASH COAL  (4)'!A171,'WASH COAL RECEIPT &amp; GCV DAT (3)'!$K$3:$K$175)</f>
        <v>0</v>
      </c>
      <c r="L171" s="15">
        <f>SUMIF('WASH COAL RECEIPT &amp; GCV DAT (3)'!$A$3:$A$175,'MASTER DATA FILE WASH COAL  (4)'!A171,'WASH COAL RECEIPT &amp; GCV DAT (3)'!$L$3:$L$175)</f>
        <v>0</v>
      </c>
      <c r="M171" s="15">
        <f t="shared" si="16"/>
        <v>0</v>
      </c>
      <c r="N171" s="15">
        <f t="shared" si="17"/>
        <v>0</v>
      </c>
      <c r="O171" s="15">
        <f>SUMIF('WASH COAL RECEIPT &amp; GCV DAT (3)'!$A$3:$A$175,'MASTER DATA FILE WASH COAL  (4)'!A171,'WASH COAL RECEIPT &amp; GCV DAT (3)'!$O$3:$O$175)</f>
        <v>0</v>
      </c>
      <c r="P171" s="15">
        <f t="shared" si="18"/>
        <v>0</v>
      </c>
      <c r="Q171" s="15">
        <f>SUMIF('WASH COAL RECEIPT &amp; GCV DAT (3)'!$A$3:$A$175,'MASTER DATA FILE WASH COAL  (4)'!A171,'WASH COAL RECEIPT &amp; GCV DAT (3)'!$Q$3:$Q$175)</f>
        <v>0</v>
      </c>
      <c r="R171" s="16">
        <f>SUMIF('WASH COAL RECEIPT &amp; GCV DAT (3)'!$A$3:$A$175,'MASTER DATA FILE WASH COAL  (4)'!A171,'WASH COAL RECEIPT &amp; GCV DAT (3)'!$R$3:$R$175)+IF(H171=$J$234,($K$234*K171),0)+IF(H171=$J$235,($K$235*K171),0)</f>
        <v>0</v>
      </c>
      <c r="S171" s="15" t="e">
        <f t="shared" si="19"/>
        <v>#DIV/0!</v>
      </c>
      <c r="T171" s="15">
        <f>SUMIF('WASH COAL RECEIPT &amp; GCV DAT (3)'!$A$3:$A$175,'MASTER DATA FILE WASH COAL  (4)'!A171,'WASH COAL RECEIPT &amp; GCV DAT (3)'!$T$3:$T$175)</f>
        <v>0</v>
      </c>
      <c r="U171" s="15">
        <f t="shared" si="20"/>
        <v>0</v>
      </c>
      <c r="V171" s="15">
        <f>SUMIF('WASH COAL RECEIPT &amp; GCV DAT (3)'!$A$3:$A$175,'MASTER DATA FILE WASH COAL  (4)'!A171,'WASH COAL RECEIPT &amp; GCV DAT (3)'!$V$3:$V$175)</f>
        <v>0</v>
      </c>
      <c r="W171" s="15">
        <f t="shared" si="21"/>
        <v>0</v>
      </c>
      <c r="X171" t="e">
        <f t="shared" si="15"/>
        <v>#DIV/0!</v>
      </c>
    </row>
    <row r="172" spans="1:24" customFormat="1" x14ac:dyDescent="0.3">
      <c r="A172" s="12"/>
      <c r="B172" s="12">
        <f>SUMIF('WASH COAL RECEIPT &amp; GCV DAT (3)'!$A$3:$A$138,A172,'WASH COAL RECEIPT &amp; GCV DAT (3)'!$B$3:$B$138)</f>
        <v>0</v>
      </c>
      <c r="C172" s="13">
        <f>SUMIF('WASH COAL RECEIPT &amp; GCV DAT (3)'!$A$3:$A$175,A172,'WASH COAL RECEIPT &amp; GCV DAT (3)'!$C$3:$C$175)</f>
        <v>0</v>
      </c>
      <c r="D172" s="13">
        <f>IFERROR(VLOOKUP(A172,'WASH COAL RECEIPT &amp; GCV DAT (3)'!A151:V349,4,0),0)</f>
        <v>0</v>
      </c>
      <c r="E172" s="14">
        <f>IFERROR(VLOOKUP(A172,'WASH COAL RECEIPT &amp; GCV DAT (3)'!$A$2:$V$175,5,0),0)</f>
        <v>0</v>
      </c>
      <c r="F172" s="13">
        <f>SUMIF('WASH COAL RECEIPT &amp; GCV DAT (3)'!$A$3:$A$175,'MASTER DATA FILE WASH COAL  (4)'!A172,'WASH COAL RECEIPT &amp; GCV DAT (3)'!$F$3:$F$175)</f>
        <v>0</v>
      </c>
      <c r="G172" s="13">
        <f>IFERROR(VLOOKUP(A172,'WASH COAL RECEIPT &amp; GCV DAT (3)'!$A$2:$V$175,7,0),0)</f>
        <v>0</v>
      </c>
      <c r="H172" s="13">
        <f>IFERROR(VLOOKUP(A172,'WASH COAL RECEIPT &amp; GCV DAT (3)'!$A$2:$V$175,8,0),0)</f>
        <v>0</v>
      </c>
      <c r="I172" s="13">
        <f>IFERROR(VLOOKUP(A172,'WASH COAL RECEIPT &amp; GCV DAT (3)'!$A$2:$V$175,9,0),0)</f>
        <v>0</v>
      </c>
      <c r="J172" s="13">
        <f>IFERROR(VLOOKUP(A172,'WASH COAL RECEIPT &amp; GCV DAT (3)'!$A$2:$V$175,10,0),0)</f>
        <v>0</v>
      </c>
      <c r="K172" s="15">
        <f>SUMIF('WASH COAL RECEIPT &amp; GCV DAT (3)'!$A$3:$A$175,'MASTER DATA FILE WASH COAL  (4)'!A172,'WASH COAL RECEIPT &amp; GCV DAT (3)'!$K$3:$K$175)</f>
        <v>0</v>
      </c>
      <c r="L172" s="15">
        <f>SUMIF('WASH COAL RECEIPT &amp; GCV DAT (3)'!$A$3:$A$175,'MASTER DATA FILE WASH COAL  (4)'!A172,'WASH COAL RECEIPT &amp; GCV DAT (3)'!$L$3:$L$175)</f>
        <v>0</v>
      </c>
      <c r="M172" s="15">
        <f t="shared" si="16"/>
        <v>0</v>
      </c>
      <c r="N172" s="15">
        <f t="shared" si="17"/>
        <v>0</v>
      </c>
      <c r="O172" s="15">
        <f>SUMIF('WASH COAL RECEIPT &amp; GCV DAT (3)'!$A$3:$A$175,'MASTER DATA FILE WASH COAL  (4)'!A172,'WASH COAL RECEIPT &amp; GCV DAT (3)'!$O$3:$O$175)</f>
        <v>0</v>
      </c>
      <c r="P172" s="15">
        <f t="shared" si="18"/>
        <v>0</v>
      </c>
      <c r="Q172" s="15">
        <f>SUMIF('WASH COAL RECEIPT &amp; GCV DAT (3)'!$A$3:$A$175,'MASTER DATA FILE WASH COAL  (4)'!A172,'WASH COAL RECEIPT &amp; GCV DAT (3)'!$Q$3:$Q$175)</f>
        <v>0</v>
      </c>
      <c r="R172" s="16">
        <f>SUMIF('WASH COAL RECEIPT &amp; GCV DAT (3)'!$A$3:$A$175,'MASTER DATA FILE WASH COAL  (4)'!A172,'WASH COAL RECEIPT &amp; GCV DAT (3)'!$R$3:$R$175)+IF(H172=$J$234,($K$234*K172),0)+IF(H172=$J$235,($K$235*K172),0)</f>
        <v>0</v>
      </c>
      <c r="S172" s="15" t="e">
        <f t="shared" si="19"/>
        <v>#DIV/0!</v>
      </c>
      <c r="T172" s="15">
        <f>SUMIF('WASH COAL RECEIPT &amp; GCV DAT (3)'!$A$3:$A$175,'MASTER DATA FILE WASH COAL  (4)'!A172,'WASH COAL RECEIPT &amp; GCV DAT (3)'!$T$3:$T$175)</f>
        <v>0</v>
      </c>
      <c r="U172" s="15">
        <f t="shared" si="20"/>
        <v>0</v>
      </c>
      <c r="V172" s="15">
        <f>SUMIF('WASH COAL RECEIPT &amp; GCV DAT (3)'!$A$3:$A$175,'MASTER DATA FILE WASH COAL  (4)'!A172,'WASH COAL RECEIPT &amp; GCV DAT (3)'!$V$3:$V$175)</f>
        <v>0</v>
      </c>
      <c r="W172" s="15">
        <f t="shared" si="21"/>
        <v>0</v>
      </c>
      <c r="X172" t="e">
        <f t="shared" si="15"/>
        <v>#DIV/0!</v>
      </c>
    </row>
    <row r="173" spans="1:24" customFormat="1" x14ac:dyDescent="0.3">
      <c r="A173" s="12"/>
      <c r="B173" s="12">
        <f>SUMIF('WASH COAL RECEIPT &amp; GCV DAT (3)'!$A$3:$A$138,A173,'WASH COAL RECEIPT &amp; GCV DAT (3)'!$B$3:$B$138)</f>
        <v>0</v>
      </c>
      <c r="C173" s="13">
        <f>SUMIF('WASH COAL RECEIPT &amp; GCV DAT (3)'!$A$3:$A$175,A173,'WASH COAL RECEIPT &amp; GCV DAT (3)'!$C$3:$C$175)</f>
        <v>0</v>
      </c>
      <c r="D173" s="13">
        <f>IFERROR(VLOOKUP(A173,'WASH COAL RECEIPT &amp; GCV DAT (3)'!A152:V350,4,0),0)</f>
        <v>0</v>
      </c>
      <c r="E173" s="14">
        <f>IFERROR(VLOOKUP(A173,'WASH COAL RECEIPT &amp; GCV DAT (3)'!$A$2:$V$175,5,0),0)</f>
        <v>0</v>
      </c>
      <c r="F173" s="13">
        <f>SUMIF('WASH COAL RECEIPT &amp; GCV DAT (3)'!$A$3:$A$175,'MASTER DATA FILE WASH COAL  (4)'!A173,'WASH COAL RECEIPT &amp; GCV DAT (3)'!$F$3:$F$175)</f>
        <v>0</v>
      </c>
      <c r="G173" s="13">
        <f>IFERROR(VLOOKUP(A173,'WASH COAL RECEIPT &amp; GCV DAT (3)'!$A$2:$V$175,7,0),0)</f>
        <v>0</v>
      </c>
      <c r="H173" s="13">
        <f>IFERROR(VLOOKUP(A173,'WASH COAL RECEIPT &amp; GCV DAT (3)'!$A$2:$V$175,8,0),0)</f>
        <v>0</v>
      </c>
      <c r="I173" s="13">
        <f>IFERROR(VLOOKUP(A173,'WASH COAL RECEIPT &amp; GCV DAT (3)'!$A$2:$V$175,9,0),0)</f>
        <v>0</v>
      </c>
      <c r="J173" s="13">
        <f>IFERROR(VLOOKUP(A173,'WASH COAL RECEIPT &amp; GCV DAT (3)'!$A$2:$V$175,10,0),0)</f>
        <v>0</v>
      </c>
      <c r="K173" s="15">
        <f>SUMIF('WASH COAL RECEIPT &amp; GCV DAT (3)'!$A$3:$A$175,'MASTER DATA FILE WASH COAL  (4)'!A173,'WASH COAL RECEIPT &amp; GCV DAT (3)'!$K$3:$K$175)</f>
        <v>0</v>
      </c>
      <c r="L173" s="15">
        <f>SUMIF('WASH COAL RECEIPT &amp; GCV DAT (3)'!$A$3:$A$175,'MASTER DATA FILE WASH COAL  (4)'!A173,'WASH COAL RECEIPT &amp; GCV DAT (3)'!$L$3:$L$175)</f>
        <v>0</v>
      </c>
      <c r="M173" s="15">
        <f t="shared" si="16"/>
        <v>0</v>
      </c>
      <c r="N173" s="15">
        <f t="shared" si="17"/>
        <v>0</v>
      </c>
      <c r="O173" s="15">
        <f>SUMIF('WASH COAL RECEIPT &amp; GCV DAT (3)'!$A$3:$A$175,'MASTER DATA FILE WASH COAL  (4)'!A173,'WASH COAL RECEIPT &amp; GCV DAT (3)'!$O$3:$O$175)</f>
        <v>0</v>
      </c>
      <c r="P173" s="15">
        <f t="shared" si="18"/>
        <v>0</v>
      </c>
      <c r="Q173" s="15">
        <f>SUMIF('WASH COAL RECEIPT &amp; GCV DAT (3)'!$A$3:$A$175,'MASTER DATA FILE WASH COAL  (4)'!A173,'WASH COAL RECEIPT &amp; GCV DAT (3)'!$Q$3:$Q$175)</f>
        <v>0</v>
      </c>
      <c r="R173" s="16">
        <f>SUMIF('WASH COAL RECEIPT &amp; GCV DAT (3)'!$A$3:$A$175,'MASTER DATA FILE WASH COAL  (4)'!A173,'WASH COAL RECEIPT &amp; GCV DAT (3)'!$R$3:$R$175)+IF(H173=$J$234,($K$234*K173),0)+IF(H173=$J$235,($K$235*K173),0)</f>
        <v>0</v>
      </c>
      <c r="S173" s="15" t="e">
        <f t="shared" si="19"/>
        <v>#DIV/0!</v>
      </c>
      <c r="T173" s="15">
        <f>SUMIF('WASH COAL RECEIPT &amp; GCV DAT (3)'!$A$3:$A$175,'MASTER DATA FILE WASH COAL  (4)'!A173,'WASH COAL RECEIPT &amp; GCV DAT (3)'!$T$3:$T$175)</f>
        <v>0</v>
      </c>
      <c r="U173" s="15">
        <f t="shared" si="20"/>
        <v>0</v>
      </c>
      <c r="V173" s="15">
        <f>SUMIF('WASH COAL RECEIPT &amp; GCV DAT (3)'!$A$3:$A$175,'MASTER DATA FILE WASH COAL  (4)'!A173,'WASH COAL RECEIPT &amp; GCV DAT (3)'!$V$3:$V$175)</f>
        <v>0</v>
      </c>
      <c r="W173" s="15">
        <f t="shared" si="21"/>
        <v>0</v>
      </c>
      <c r="X173" t="e">
        <f t="shared" si="15"/>
        <v>#DIV/0!</v>
      </c>
    </row>
    <row r="174" spans="1:24" customFormat="1" x14ac:dyDescent="0.3">
      <c r="A174" s="12"/>
      <c r="B174" s="12">
        <f>SUMIF('WASH COAL RECEIPT &amp; GCV DAT (3)'!$A$3:$A$138,A174,'WASH COAL RECEIPT &amp; GCV DAT (3)'!$B$3:$B$138)</f>
        <v>0</v>
      </c>
      <c r="C174" s="13">
        <f>SUMIF('WASH COAL RECEIPT &amp; GCV DAT (3)'!$A$3:$A$175,A174,'WASH COAL RECEIPT &amp; GCV DAT (3)'!$C$3:$C$175)</f>
        <v>0</v>
      </c>
      <c r="D174" s="13">
        <f>IFERROR(VLOOKUP(A174,'WASH COAL RECEIPT &amp; GCV DAT (3)'!A138:V351,4,0),0)</f>
        <v>0</v>
      </c>
      <c r="E174" s="14">
        <f>IFERROR(VLOOKUP(A174,'WASH COAL RECEIPT &amp; GCV DAT (3)'!$A$2:$V$175,5,0),0)</f>
        <v>0</v>
      </c>
      <c r="F174" s="13">
        <f>SUMIF('WASH COAL RECEIPT &amp; GCV DAT (3)'!$A$3:$A$175,'MASTER DATA FILE WASH COAL  (4)'!A174,'WASH COAL RECEIPT &amp; GCV DAT (3)'!$F$3:$F$175)</f>
        <v>0</v>
      </c>
      <c r="G174" s="13">
        <f>IFERROR(VLOOKUP(A174,'WASH COAL RECEIPT &amp; GCV DAT (3)'!$A$2:$V$175,7,0),0)</f>
        <v>0</v>
      </c>
      <c r="H174" s="13">
        <f>IFERROR(VLOOKUP(A174,'WASH COAL RECEIPT &amp; GCV DAT (3)'!$A$2:$V$175,8,0),0)</f>
        <v>0</v>
      </c>
      <c r="I174" s="13">
        <f>IFERROR(VLOOKUP(A174,'WASH COAL RECEIPT &amp; GCV DAT (3)'!$A$2:$V$175,9,0),0)</f>
        <v>0</v>
      </c>
      <c r="J174" s="13">
        <f>IFERROR(VLOOKUP(A174,'WASH COAL RECEIPT &amp; GCV DAT (3)'!$A$2:$V$175,10,0),0)</f>
        <v>0</v>
      </c>
      <c r="K174" s="15">
        <f>SUMIF('WASH COAL RECEIPT &amp; GCV DAT (3)'!$A$3:$A$175,'MASTER DATA FILE WASH COAL  (4)'!A174,'WASH COAL RECEIPT &amp; GCV DAT (3)'!$K$3:$K$175)</f>
        <v>0</v>
      </c>
      <c r="L174" s="15">
        <f>SUMIF('WASH COAL RECEIPT &amp; GCV DAT (3)'!$A$3:$A$175,'MASTER DATA FILE WASH COAL  (4)'!A174,'WASH COAL RECEIPT &amp; GCV DAT (3)'!$L$3:$L$175)</f>
        <v>0</v>
      </c>
      <c r="M174" s="15">
        <f t="shared" si="16"/>
        <v>0</v>
      </c>
      <c r="N174" s="15">
        <f t="shared" si="17"/>
        <v>0</v>
      </c>
      <c r="O174" s="15">
        <f>SUMIF('WASH COAL RECEIPT &amp; GCV DAT (3)'!$A$3:$A$175,'MASTER DATA FILE WASH COAL  (4)'!A174,'WASH COAL RECEIPT &amp; GCV DAT (3)'!$O$3:$O$175)</f>
        <v>0</v>
      </c>
      <c r="P174" s="15">
        <f t="shared" si="18"/>
        <v>0</v>
      </c>
      <c r="Q174" s="15">
        <f>SUMIF('WASH COAL RECEIPT &amp; GCV DAT (3)'!$A$3:$A$175,'MASTER DATA FILE WASH COAL  (4)'!A174,'WASH COAL RECEIPT &amp; GCV DAT (3)'!$Q$3:$Q$175)</f>
        <v>0</v>
      </c>
      <c r="R174" s="16">
        <f>SUMIF('WASH COAL RECEIPT &amp; GCV DAT (3)'!$A$3:$A$175,'MASTER DATA FILE WASH COAL  (4)'!A174,'WASH COAL RECEIPT &amp; GCV DAT (3)'!$R$3:$R$175)+IF(H174=$J$234,($K$234*K174),0)+IF(H174=$J$235,($K$235*K174),0)</f>
        <v>0</v>
      </c>
      <c r="S174" s="15" t="e">
        <f t="shared" si="19"/>
        <v>#DIV/0!</v>
      </c>
      <c r="T174" s="15">
        <f>SUMIF('WASH COAL RECEIPT &amp; GCV DAT (3)'!$A$3:$A$175,'MASTER DATA FILE WASH COAL  (4)'!A174,'WASH COAL RECEIPT &amp; GCV DAT (3)'!$T$3:$T$175)</f>
        <v>0</v>
      </c>
      <c r="U174" s="15">
        <f t="shared" si="20"/>
        <v>0</v>
      </c>
      <c r="V174" s="15">
        <f>SUMIF('WASH COAL RECEIPT &amp; GCV DAT (3)'!$A$3:$A$175,'MASTER DATA FILE WASH COAL  (4)'!A174,'WASH COAL RECEIPT &amp; GCV DAT (3)'!$V$3:$V$175)</f>
        <v>0</v>
      </c>
      <c r="W174" s="15">
        <f t="shared" si="21"/>
        <v>0</v>
      </c>
      <c r="X174" t="e">
        <f t="shared" si="15"/>
        <v>#DIV/0!</v>
      </c>
    </row>
    <row r="175" spans="1:24" customFormat="1" x14ac:dyDescent="0.3">
      <c r="A175" s="12"/>
      <c r="B175" s="12">
        <f>SUMIF('WASH COAL RECEIPT &amp; GCV DAT (3)'!$A$3:$A$138,A175,'WASH COAL RECEIPT &amp; GCV DAT (3)'!$B$3:$B$138)</f>
        <v>0</v>
      </c>
      <c r="C175" s="13">
        <f>SUMIF('WASH COAL RECEIPT &amp; GCV DAT (3)'!$A$3:$A$175,A175,'WASH COAL RECEIPT &amp; GCV DAT (3)'!$C$3:$C$175)</f>
        <v>0</v>
      </c>
      <c r="D175" s="13">
        <f>IFERROR(VLOOKUP(A175,'WASH COAL RECEIPT &amp; GCV DAT (3)'!A127:V352,4,0),0)</f>
        <v>0</v>
      </c>
      <c r="E175" s="14">
        <f>IFERROR(VLOOKUP(A175,'WASH COAL RECEIPT &amp; GCV DAT (3)'!$A$2:$V$175,5,0),0)</f>
        <v>0</v>
      </c>
      <c r="F175" s="13">
        <f>SUMIF('WASH COAL RECEIPT &amp; GCV DAT (3)'!$A$3:$A$175,'MASTER DATA FILE WASH COAL  (4)'!A175,'WASH COAL RECEIPT &amp; GCV DAT (3)'!$F$3:$F$175)</f>
        <v>0</v>
      </c>
      <c r="G175" s="13">
        <f>IFERROR(VLOOKUP(A175,'WASH COAL RECEIPT &amp; GCV DAT (3)'!$A$2:$V$175,7,0),0)</f>
        <v>0</v>
      </c>
      <c r="H175" s="13">
        <f>IFERROR(VLOOKUP(A175,'WASH COAL RECEIPT &amp; GCV DAT (3)'!$A$2:$V$175,8,0),0)</f>
        <v>0</v>
      </c>
      <c r="I175" s="13">
        <f>IFERROR(VLOOKUP(A175,'WASH COAL RECEIPT &amp; GCV DAT (3)'!$A$2:$V$175,9,0),0)</f>
        <v>0</v>
      </c>
      <c r="J175" s="13">
        <f>IFERROR(VLOOKUP(A175,'WASH COAL RECEIPT &amp; GCV DAT (3)'!$A$2:$V$175,10,0),0)</f>
        <v>0</v>
      </c>
      <c r="K175" s="15">
        <f>SUMIF('WASH COAL RECEIPT &amp; GCV DAT (3)'!$A$3:$A$175,'MASTER DATA FILE WASH COAL  (4)'!A175,'WASH COAL RECEIPT &amp; GCV DAT (3)'!$K$3:$K$175)</f>
        <v>0</v>
      </c>
      <c r="L175" s="15">
        <f>SUMIF('WASH COAL RECEIPT &amp; GCV DAT (3)'!$A$3:$A$175,'MASTER DATA FILE WASH COAL  (4)'!A175,'WASH COAL RECEIPT &amp; GCV DAT (3)'!$L$3:$L$175)</f>
        <v>0</v>
      </c>
      <c r="M175" s="15">
        <f t="shared" si="16"/>
        <v>0</v>
      </c>
      <c r="N175" s="15">
        <f t="shared" si="17"/>
        <v>0</v>
      </c>
      <c r="O175" s="15">
        <f>SUMIF('WASH COAL RECEIPT &amp; GCV DAT (3)'!$A$3:$A$175,'MASTER DATA FILE WASH COAL  (4)'!A175,'WASH COAL RECEIPT &amp; GCV DAT (3)'!$O$3:$O$175)</f>
        <v>0</v>
      </c>
      <c r="P175" s="15">
        <f t="shared" si="18"/>
        <v>0</v>
      </c>
      <c r="Q175" s="15">
        <f>SUMIF('WASH COAL RECEIPT &amp; GCV DAT (3)'!$A$3:$A$175,'MASTER DATA FILE WASH COAL  (4)'!A175,'WASH COAL RECEIPT &amp; GCV DAT (3)'!$Q$3:$Q$175)</f>
        <v>0</v>
      </c>
      <c r="R175" s="16">
        <f>SUMIF('WASH COAL RECEIPT &amp; GCV DAT (3)'!$A$3:$A$175,'MASTER DATA FILE WASH COAL  (4)'!A175,'WASH COAL RECEIPT &amp; GCV DAT (3)'!$R$3:$R$175)+IF(H175=$J$234,($K$234*K175),0)+IF(H175=$J$235,($K$235*K175),0)</f>
        <v>0</v>
      </c>
      <c r="S175" s="15" t="e">
        <f t="shared" si="19"/>
        <v>#DIV/0!</v>
      </c>
      <c r="T175" s="15">
        <f>SUMIF('WASH COAL RECEIPT &amp; GCV DAT (3)'!$A$3:$A$175,'MASTER DATA FILE WASH COAL  (4)'!A175,'WASH COAL RECEIPT &amp; GCV DAT (3)'!$T$3:$T$175)</f>
        <v>0</v>
      </c>
      <c r="U175" s="15">
        <f t="shared" si="20"/>
        <v>0</v>
      </c>
      <c r="V175" s="15">
        <f>SUMIF('WASH COAL RECEIPT &amp; GCV DAT (3)'!$A$3:$A$175,'MASTER DATA FILE WASH COAL  (4)'!A175,'WASH COAL RECEIPT &amp; GCV DAT (3)'!$V$3:$V$175)</f>
        <v>0</v>
      </c>
      <c r="W175" s="15">
        <f t="shared" si="21"/>
        <v>0</v>
      </c>
      <c r="X175" t="e">
        <f t="shared" si="15"/>
        <v>#DIV/0!</v>
      </c>
    </row>
    <row r="176" spans="1:24" customFormat="1" x14ac:dyDescent="0.3">
      <c r="A176" s="12"/>
      <c r="B176" s="12">
        <f>SUMIF('WASH COAL RECEIPT &amp; GCV DAT (3)'!$A$3:$A$138,A176,'WASH COAL RECEIPT &amp; GCV DAT (3)'!$B$3:$B$138)</f>
        <v>0</v>
      </c>
      <c r="C176" s="13">
        <f>SUMIF('WASH COAL RECEIPT &amp; GCV DAT (3)'!$A$3:$A$175,A176,'WASH COAL RECEIPT &amp; GCV DAT (3)'!$C$3:$C$175)</f>
        <v>0</v>
      </c>
      <c r="D176" s="13">
        <f>IFERROR(VLOOKUP(A176,'WASH COAL RECEIPT &amp; GCV DAT (3)'!A144:V353,4,0),0)</f>
        <v>0</v>
      </c>
      <c r="E176" s="14">
        <f>IFERROR(VLOOKUP(A176,'WASH COAL RECEIPT &amp; GCV DAT (3)'!$A$2:$V$175,5,0),0)</f>
        <v>0</v>
      </c>
      <c r="F176" s="13">
        <f>SUMIF('WASH COAL RECEIPT &amp; GCV DAT (3)'!$A$3:$A$175,'MASTER DATA FILE WASH COAL  (4)'!A176,'WASH COAL RECEIPT &amp; GCV DAT (3)'!$F$3:$F$175)</f>
        <v>0</v>
      </c>
      <c r="G176" s="13">
        <f>IFERROR(VLOOKUP(A176,'WASH COAL RECEIPT &amp; GCV DAT (3)'!$A$2:$V$175,7,0),0)</f>
        <v>0</v>
      </c>
      <c r="H176" s="13">
        <f>IFERROR(VLOOKUP(A176,'WASH COAL RECEIPT &amp; GCV DAT (3)'!$A$2:$V$175,8,0),0)</f>
        <v>0</v>
      </c>
      <c r="I176" s="13">
        <f>IFERROR(VLOOKUP(A176,'WASH COAL RECEIPT &amp; GCV DAT (3)'!$A$2:$V$175,9,0),0)</f>
        <v>0</v>
      </c>
      <c r="J176" s="13">
        <f>IFERROR(VLOOKUP(A176,'WASH COAL RECEIPT &amp; GCV DAT (3)'!$A$2:$V$175,10,0),0)</f>
        <v>0</v>
      </c>
      <c r="K176" s="15">
        <f>SUMIF('WASH COAL RECEIPT &amp; GCV DAT (3)'!$A$3:$A$175,'MASTER DATA FILE WASH COAL  (4)'!A176,'WASH COAL RECEIPT &amp; GCV DAT (3)'!$K$3:$K$175)</f>
        <v>0</v>
      </c>
      <c r="L176" s="15">
        <f>SUMIF('WASH COAL RECEIPT &amp; GCV DAT (3)'!$A$3:$A$175,'MASTER DATA FILE WASH COAL  (4)'!A176,'WASH COAL RECEIPT &amp; GCV DAT (3)'!$L$3:$L$175)</f>
        <v>0</v>
      </c>
      <c r="M176" s="15">
        <f t="shared" si="16"/>
        <v>0</v>
      </c>
      <c r="N176" s="15">
        <f t="shared" si="17"/>
        <v>0</v>
      </c>
      <c r="O176" s="15">
        <f>SUMIF('WASH COAL RECEIPT &amp; GCV DAT (3)'!$A$3:$A$175,'MASTER DATA FILE WASH COAL  (4)'!A176,'WASH COAL RECEIPT &amp; GCV DAT (3)'!$O$3:$O$175)</f>
        <v>0</v>
      </c>
      <c r="P176" s="15">
        <f t="shared" si="18"/>
        <v>0</v>
      </c>
      <c r="Q176" s="15">
        <f>SUMIF('WASH COAL RECEIPT &amp; GCV DAT (3)'!$A$3:$A$175,'MASTER DATA FILE WASH COAL  (4)'!A176,'WASH COAL RECEIPT &amp; GCV DAT (3)'!$Q$3:$Q$175)</f>
        <v>0</v>
      </c>
      <c r="R176" s="16">
        <f>SUMIF('WASH COAL RECEIPT &amp; GCV DAT (3)'!$A$3:$A$175,'MASTER DATA FILE WASH COAL  (4)'!A176,'WASH COAL RECEIPT &amp; GCV DAT (3)'!$R$3:$R$175)+IF(H176=$J$234,($K$234*K176),0)+IF(H176=$J$235,($K$235*K176),0)</f>
        <v>0</v>
      </c>
      <c r="S176" s="15" t="e">
        <f t="shared" si="19"/>
        <v>#DIV/0!</v>
      </c>
      <c r="T176" s="15">
        <f>SUMIF('WASH COAL RECEIPT &amp; GCV DAT (3)'!$A$3:$A$175,'MASTER DATA FILE WASH COAL  (4)'!A176,'WASH COAL RECEIPT &amp; GCV DAT (3)'!$T$3:$T$175)</f>
        <v>0</v>
      </c>
      <c r="U176" s="15">
        <f t="shared" si="20"/>
        <v>0</v>
      </c>
      <c r="V176" s="15">
        <f>SUMIF('WASH COAL RECEIPT &amp; GCV DAT (3)'!$A$3:$A$175,'MASTER DATA FILE WASH COAL  (4)'!A176,'WASH COAL RECEIPT &amp; GCV DAT (3)'!$V$3:$V$175)</f>
        <v>0</v>
      </c>
      <c r="W176" s="15">
        <f t="shared" si="21"/>
        <v>0</v>
      </c>
      <c r="X176" t="e">
        <f t="shared" si="15"/>
        <v>#DIV/0!</v>
      </c>
    </row>
    <row r="177" spans="1:24" customFormat="1" x14ac:dyDescent="0.3">
      <c r="A177" s="12"/>
      <c r="B177" s="12">
        <f>SUMIF('WASH COAL RECEIPT &amp; GCV DAT (3)'!$A$3:$A$138,A177,'WASH COAL RECEIPT &amp; GCV DAT (3)'!$B$3:$B$138)</f>
        <v>0</v>
      </c>
      <c r="C177" s="13">
        <f>SUMIF('WASH COAL RECEIPT &amp; GCV DAT (3)'!$A$3:$A$175,A177,'WASH COAL RECEIPT &amp; GCV DAT (3)'!$C$3:$C$175)</f>
        <v>0</v>
      </c>
      <c r="D177" s="13">
        <f>IFERROR(VLOOKUP(A177,'WASH COAL RECEIPT &amp; GCV DAT (3)'!A144:V354,4,0),0)</f>
        <v>0</v>
      </c>
      <c r="E177" s="14">
        <f>IFERROR(VLOOKUP(A177,'WASH COAL RECEIPT &amp; GCV DAT (3)'!$A$2:$V$175,5,0),0)</f>
        <v>0</v>
      </c>
      <c r="F177" s="13">
        <f>SUMIF('WASH COAL RECEIPT &amp; GCV DAT (3)'!$A$3:$A$175,'MASTER DATA FILE WASH COAL  (4)'!A177,'WASH COAL RECEIPT &amp; GCV DAT (3)'!$F$3:$F$175)</f>
        <v>0</v>
      </c>
      <c r="G177" s="13">
        <f>IFERROR(VLOOKUP(A177,'WASH COAL RECEIPT &amp; GCV DAT (3)'!$A$2:$V$175,7,0),0)</f>
        <v>0</v>
      </c>
      <c r="H177" s="13">
        <f>IFERROR(VLOOKUP(A177,'WASH COAL RECEIPT &amp; GCV DAT (3)'!$A$2:$V$175,8,0),0)</f>
        <v>0</v>
      </c>
      <c r="I177" s="13">
        <f>IFERROR(VLOOKUP(A177,'WASH COAL RECEIPT &amp; GCV DAT (3)'!$A$2:$V$175,9,0),0)</f>
        <v>0</v>
      </c>
      <c r="J177" s="13">
        <f>IFERROR(VLOOKUP(A177,'WASH COAL RECEIPT &amp; GCV DAT (3)'!$A$2:$V$175,10,0),0)</f>
        <v>0</v>
      </c>
      <c r="K177" s="15">
        <f>SUMIF('WASH COAL RECEIPT &amp; GCV DAT (3)'!$A$3:$A$175,'MASTER DATA FILE WASH COAL  (4)'!A177,'WASH COAL RECEIPT &amp; GCV DAT (3)'!$K$3:$K$175)</f>
        <v>0</v>
      </c>
      <c r="L177" s="15">
        <f>SUMIF('WASH COAL RECEIPT &amp; GCV DAT (3)'!$A$3:$A$175,'MASTER DATA FILE WASH COAL  (4)'!A177,'WASH COAL RECEIPT &amp; GCV DAT (3)'!$L$3:$L$175)</f>
        <v>0</v>
      </c>
      <c r="M177" s="15">
        <f t="shared" si="16"/>
        <v>0</v>
      </c>
      <c r="N177" s="15">
        <f t="shared" si="17"/>
        <v>0</v>
      </c>
      <c r="O177" s="15">
        <f>SUMIF('WASH COAL RECEIPT &amp; GCV DAT (3)'!$A$3:$A$175,'MASTER DATA FILE WASH COAL  (4)'!A177,'WASH COAL RECEIPT &amp; GCV DAT (3)'!$O$3:$O$175)</f>
        <v>0</v>
      </c>
      <c r="P177" s="15">
        <f t="shared" si="18"/>
        <v>0</v>
      </c>
      <c r="Q177" s="15">
        <f>SUMIF('WASH COAL RECEIPT &amp; GCV DAT (3)'!$A$3:$A$175,'MASTER DATA FILE WASH COAL  (4)'!A177,'WASH COAL RECEIPT &amp; GCV DAT (3)'!$Q$3:$Q$175)</f>
        <v>0</v>
      </c>
      <c r="R177" s="16">
        <f>SUMIF('WASH COAL RECEIPT &amp; GCV DAT (3)'!$A$3:$A$175,'MASTER DATA FILE WASH COAL  (4)'!A177,'WASH COAL RECEIPT &amp; GCV DAT (3)'!$R$3:$R$175)+IF(H177=$J$234,($K$234*K177),0)+IF(H177=$J$235,($K$235*K177),0)</f>
        <v>0</v>
      </c>
      <c r="S177" s="15" t="e">
        <f t="shared" si="19"/>
        <v>#DIV/0!</v>
      </c>
      <c r="T177" s="15">
        <f>SUMIF('WASH COAL RECEIPT &amp; GCV DAT (3)'!$A$3:$A$175,'MASTER DATA FILE WASH COAL  (4)'!A177,'WASH COAL RECEIPT &amp; GCV DAT (3)'!$T$3:$T$175)</f>
        <v>0</v>
      </c>
      <c r="U177" s="15">
        <f t="shared" si="20"/>
        <v>0</v>
      </c>
      <c r="V177" s="15">
        <f>SUMIF('WASH COAL RECEIPT &amp; GCV DAT (3)'!$A$3:$A$175,'MASTER DATA FILE WASH COAL  (4)'!A177,'WASH COAL RECEIPT &amp; GCV DAT (3)'!$V$3:$V$175)</f>
        <v>0</v>
      </c>
      <c r="W177" s="15">
        <f t="shared" si="21"/>
        <v>0</v>
      </c>
      <c r="X177" t="e">
        <f t="shared" si="15"/>
        <v>#DIV/0!</v>
      </c>
    </row>
    <row r="178" spans="1:24" customFormat="1" x14ac:dyDescent="0.3">
      <c r="A178" s="12"/>
      <c r="B178" s="12">
        <f>SUMIF('WASH COAL RECEIPT &amp; GCV DAT (3)'!$A$3:$A$138,A178,'WASH COAL RECEIPT &amp; GCV DAT (3)'!$B$3:$B$138)</f>
        <v>0</v>
      </c>
      <c r="C178" s="13">
        <f>SUMIF('WASH COAL RECEIPT &amp; GCV DAT (3)'!$A$3:$A$175,A178,'WASH COAL RECEIPT &amp; GCV DAT (3)'!$C$3:$C$175)</f>
        <v>0</v>
      </c>
      <c r="D178" s="13">
        <f>IFERROR(VLOOKUP(A178,'WASH COAL RECEIPT &amp; GCV DAT (3)'!A144:V355,4,0),0)</f>
        <v>0</v>
      </c>
      <c r="E178" s="14">
        <f>IFERROR(VLOOKUP(A178,'WASH COAL RECEIPT &amp; GCV DAT (3)'!$A$2:$V$175,5,0),0)</f>
        <v>0</v>
      </c>
      <c r="F178" s="13">
        <f>SUMIF('WASH COAL RECEIPT &amp; GCV DAT (3)'!$A$3:$A$175,'MASTER DATA FILE WASH COAL  (4)'!A178,'WASH COAL RECEIPT &amp; GCV DAT (3)'!$F$3:$F$175)</f>
        <v>0</v>
      </c>
      <c r="G178" s="13">
        <f>IFERROR(VLOOKUP(A178,'WASH COAL RECEIPT &amp; GCV DAT (3)'!$A$2:$V$175,7,0),0)</f>
        <v>0</v>
      </c>
      <c r="H178" s="13">
        <f>IFERROR(VLOOKUP(A178,'WASH COAL RECEIPT &amp; GCV DAT (3)'!$A$2:$V$175,8,0),0)</f>
        <v>0</v>
      </c>
      <c r="I178" s="13">
        <f>IFERROR(VLOOKUP(A178,'WASH COAL RECEIPT &amp; GCV DAT (3)'!$A$2:$V$175,9,0),0)</f>
        <v>0</v>
      </c>
      <c r="J178" s="13">
        <f>IFERROR(VLOOKUP(A178,'WASH COAL RECEIPT &amp; GCV DAT (3)'!$A$2:$V$175,10,0),0)</f>
        <v>0</v>
      </c>
      <c r="K178" s="15">
        <f>SUMIF('WASH COAL RECEIPT &amp; GCV DAT (3)'!$A$3:$A$175,'MASTER DATA FILE WASH COAL  (4)'!A178,'WASH COAL RECEIPT &amp; GCV DAT (3)'!$K$3:$K$175)</f>
        <v>0</v>
      </c>
      <c r="L178" s="15">
        <f>SUMIF('WASH COAL RECEIPT &amp; GCV DAT (3)'!$A$3:$A$175,'MASTER DATA FILE WASH COAL  (4)'!A178,'WASH COAL RECEIPT &amp; GCV DAT (3)'!$L$3:$L$175)</f>
        <v>0</v>
      </c>
      <c r="M178" s="15">
        <f t="shared" si="16"/>
        <v>0</v>
      </c>
      <c r="N178" s="15">
        <f t="shared" si="17"/>
        <v>0</v>
      </c>
      <c r="O178" s="15">
        <f>SUMIF('WASH COAL RECEIPT &amp; GCV DAT (3)'!$A$3:$A$175,'MASTER DATA FILE WASH COAL  (4)'!A178,'WASH COAL RECEIPT &amp; GCV DAT (3)'!$O$3:$O$175)</f>
        <v>0</v>
      </c>
      <c r="P178" s="15">
        <f t="shared" si="18"/>
        <v>0</v>
      </c>
      <c r="Q178" s="15">
        <f>SUMIF('WASH COAL RECEIPT &amp; GCV DAT (3)'!$A$3:$A$175,'MASTER DATA FILE WASH COAL  (4)'!A178,'WASH COAL RECEIPT &amp; GCV DAT (3)'!$Q$3:$Q$175)</f>
        <v>0</v>
      </c>
      <c r="R178" s="16">
        <f>SUMIF('WASH COAL RECEIPT &amp; GCV DAT (3)'!$A$3:$A$175,'MASTER DATA FILE WASH COAL  (4)'!A178,'WASH COAL RECEIPT &amp; GCV DAT (3)'!$R$3:$R$175)+IF(H178=$J$234,($K$234*K178),0)+IF(H178=$J$235,($K$235*K178),0)</f>
        <v>0</v>
      </c>
      <c r="S178" s="15" t="e">
        <f t="shared" si="19"/>
        <v>#DIV/0!</v>
      </c>
      <c r="T178" s="15">
        <f>SUMIF('WASH COAL RECEIPT &amp; GCV DAT (3)'!$A$3:$A$175,'MASTER DATA FILE WASH COAL  (4)'!A178,'WASH COAL RECEIPT &amp; GCV DAT (3)'!$T$3:$T$175)</f>
        <v>0</v>
      </c>
      <c r="U178" s="15">
        <f t="shared" si="20"/>
        <v>0</v>
      </c>
      <c r="V178" s="15">
        <f>SUMIF('WASH COAL RECEIPT &amp; GCV DAT (3)'!$A$3:$A$175,'MASTER DATA FILE WASH COAL  (4)'!A178,'WASH COAL RECEIPT &amp; GCV DAT (3)'!$V$3:$V$175)</f>
        <v>0</v>
      </c>
      <c r="W178" s="15">
        <f t="shared" si="21"/>
        <v>0</v>
      </c>
      <c r="X178" t="e">
        <f t="shared" si="15"/>
        <v>#DIV/0!</v>
      </c>
    </row>
    <row r="179" spans="1:24" customFormat="1" x14ac:dyDescent="0.3">
      <c r="A179" s="12"/>
      <c r="B179" s="12">
        <f>SUMIF('WASH COAL RECEIPT &amp; GCV DAT (3)'!$A$3:$A$138,A179,'WASH COAL RECEIPT &amp; GCV DAT (3)'!$B$3:$B$138)</f>
        <v>0</v>
      </c>
      <c r="C179" s="13">
        <f>SUMIF('WASH COAL RECEIPT &amp; GCV DAT (3)'!$A$3:$A$175,A179,'WASH COAL RECEIPT &amp; GCV DAT (3)'!$C$3:$C$175)</f>
        <v>0</v>
      </c>
      <c r="D179" s="13">
        <f>IFERROR(VLOOKUP(A179,'WASH COAL RECEIPT &amp; GCV DAT (3)'!A144:V356,4,0),0)</f>
        <v>0</v>
      </c>
      <c r="E179" s="14">
        <f>IFERROR(VLOOKUP(A179,'WASH COAL RECEIPT &amp; GCV DAT (3)'!$A$2:$V$175,5,0),0)</f>
        <v>0</v>
      </c>
      <c r="F179" s="13">
        <f>SUMIF('WASH COAL RECEIPT &amp; GCV DAT (3)'!$A$3:$A$175,'MASTER DATA FILE WASH COAL  (4)'!A179,'WASH COAL RECEIPT &amp; GCV DAT (3)'!$F$3:$F$175)</f>
        <v>0</v>
      </c>
      <c r="G179" s="13">
        <f>IFERROR(VLOOKUP(A179,'WASH COAL RECEIPT &amp; GCV DAT (3)'!$A$2:$V$175,7,0),0)</f>
        <v>0</v>
      </c>
      <c r="H179" s="13">
        <f>IFERROR(VLOOKUP(A179,'WASH COAL RECEIPT &amp; GCV DAT (3)'!$A$2:$V$175,8,0),0)</f>
        <v>0</v>
      </c>
      <c r="I179" s="13">
        <f>IFERROR(VLOOKUP(A179,'WASH COAL RECEIPT &amp; GCV DAT (3)'!$A$2:$V$175,9,0),0)</f>
        <v>0</v>
      </c>
      <c r="J179" s="13">
        <f>IFERROR(VLOOKUP(A179,'WASH COAL RECEIPT &amp; GCV DAT (3)'!$A$2:$V$175,10,0),0)</f>
        <v>0</v>
      </c>
      <c r="K179" s="15">
        <f>SUMIF('WASH COAL RECEIPT &amp; GCV DAT (3)'!$A$3:$A$175,'MASTER DATA FILE WASH COAL  (4)'!A179,'WASH COAL RECEIPT &amp; GCV DAT (3)'!$K$3:$K$175)</f>
        <v>0</v>
      </c>
      <c r="L179" s="15">
        <f>SUMIF('WASH COAL RECEIPT &amp; GCV DAT (3)'!$A$3:$A$175,'MASTER DATA FILE WASH COAL  (4)'!A179,'WASH COAL RECEIPT &amp; GCV DAT (3)'!$L$3:$L$175)</f>
        <v>0</v>
      </c>
      <c r="M179" s="15">
        <f t="shared" si="16"/>
        <v>0</v>
      </c>
      <c r="N179" s="15">
        <f t="shared" si="17"/>
        <v>0</v>
      </c>
      <c r="O179" s="15">
        <f>SUMIF('WASH COAL RECEIPT &amp; GCV DAT (3)'!$A$3:$A$175,'MASTER DATA FILE WASH COAL  (4)'!A179,'WASH COAL RECEIPT &amp; GCV DAT (3)'!$O$3:$O$175)</f>
        <v>0</v>
      </c>
      <c r="P179" s="15">
        <f t="shared" si="18"/>
        <v>0</v>
      </c>
      <c r="Q179" s="15">
        <f>SUMIF('WASH COAL RECEIPT &amp; GCV DAT (3)'!$A$3:$A$175,'MASTER DATA FILE WASH COAL  (4)'!A179,'WASH COAL RECEIPT &amp; GCV DAT (3)'!$Q$3:$Q$175)</f>
        <v>0</v>
      </c>
      <c r="R179" s="16">
        <f>SUMIF('WASH COAL RECEIPT &amp; GCV DAT (3)'!$A$3:$A$175,'MASTER DATA FILE WASH COAL  (4)'!A179,'WASH COAL RECEIPT &amp; GCV DAT (3)'!$R$3:$R$175)+IF(H179=$J$234,($K$234*K179),0)+IF(H179=$J$235,($K$235*K179),0)</f>
        <v>0</v>
      </c>
      <c r="S179" s="15" t="e">
        <f t="shared" si="19"/>
        <v>#DIV/0!</v>
      </c>
      <c r="T179" s="15">
        <f>SUMIF('WASH COAL RECEIPT &amp; GCV DAT (3)'!$A$3:$A$175,'MASTER DATA FILE WASH COAL  (4)'!A179,'WASH COAL RECEIPT &amp; GCV DAT (3)'!$T$3:$T$175)</f>
        <v>0</v>
      </c>
      <c r="U179" s="15">
        <f t="shared" si="20"/>
        <v>0</v>
      </c>
      <c r="V179" s="15">
        <f>SUMIF('WASH COAL RECEIPT &amp; GCV DAT (3)'!$A$3:$A$175,'MASTER DATA FILE WASH COAL  (4)'!A179,'WASH COAL RECEIPT &amp; GCV DAT (3)'!$V$3:$V$175)</f>
        <v>0</v>
      </c>
      <c r="W179" s="15">
        <f t="shared" si="21"/>
        <v>0</v>
      </c>
      <c r="X179" t="e">
        <f t="shared" si="15"/>
        <v>#DIV/0!</v>
      </c>
    </row>
    <row r="180" spans="1:24" customFormat="1" x14ac:dyDescent="0.3">
      <c r="A180" s="12"/>
      <c r="B180" s="12">
        <f>SUMIF('WASH COAL RECEIPT &amp; GCV DAT (3)'!$A$3:$A$138,A180,'WASH COAL RECEIPT &amp; GCV DAT (3)'!$B$3:$B$138)</f>
        <v>0</v>
      </c>
      <c r="C180" s="13">
        <f>SUMIF('WASH COAL RECEIPT &amp; GCV DAT (3)'!$A$3:$A$175,A180,'WASH COAL RECEIPT &amp; GCV DAT (3)'!$C$3:$C$175)</f>
        <v>0</v>
      </c>
      <c r="D180" s="13">
        <f>IFERROR(VLOOKUP(A180,'WASH COAL RECEIPT &amp; GCV DAT (3)'!A144:V357,4,0),0)</f>
        <v>0</v>
      </c>
      <c r="E180" s="14">
        <f>IFERROR(VLOOKUP(A180,'WASH COAL RECEIPT &amp; GCV DAT (3)'!$A$2:$V$175,5,0),0)</f>
        <v>0</v>
      </c>
      <c r="F180" s="13">
        <f>SUMIF('WASH COAL RECEIPT &amp; GCV DAT (3)'!$A$3:$A$175,'MASTER DATA FILE WASH COAL  (4)'!A180,'WASH COAL RECEIPT &amp; GCV DAT (3)'!$F$3:$F$175)</f>
        <v>0</v>
      </c>
      <c r="G180" s="13">
        <f>IFERROR(VLOOKUP(A180,'WASH COAL RECEIPT &amp; GCV DAT (3)'!$A$2:$V$175,7,0),0)</f>
        <v>0</v>
      </c>
      <c r="H180" s="13">
        <f>IFERROR(VLOOKUP(A180,'WASH COAL RECEIPT &amp; GCV DAT (3)'!$A$2:$V$175,8,0),0)</f>
        <v>0</v>
      </c>
      <c r="I180" s="13">
        <f>IFERROR(VLOOKUP(A180,'WASH COAL RECEIPT &amp; GCV DAT (3)'!$A$2:$V$175,9,0),0)</f>
        <v>0</v>
      </c>
      <c r="J180" s="13">
        <f>IFERROR(VLOOKUP(A180,'WASH COAL RECEIPT &amp; GCV DAT (3)'!$A$2:$V$175,10,0),0)</f>
        <v>0</v>
      </c>
      <c r="K180" s="15">
        <f>SUMIF('WASH COAL RECEIPT &amp; GCV DAT (3)'!$A$3:$A$175,'MASTER DATA FILE WASH COAL  (4)'!A180,'WASH COAL RECEIPT &amp; GCV DAT (3)'!$K$3:$K$175)</f>
        <v>0</v>
      </c>
      <c r="L180" s="15">
        <f>SUMIF('WASH COAL RECEIPT &amp; GCV DAT (3)'!$A$3:$A$175,'MASTER DATA FILE WASH COAL  (4)'!A180,'WASH COAL RECEIPT &amp; GCV DAT (3)'!$L$3:$L$175)</f>
        <v>0</v>
      </c>
      <c r="M180" s="15">
        <f t="shared" si="16"/>
        <v>0</v>
      </c>
      <c r="N180" s="15">
        <f t="shared" si="17"/>
        <v>0</v>
      </c>
      <c r="O180" s="15">
        <f>SUMIF('WASH COAL RECEIPT &amp; GCV DAT (3)'!$A$3:$A$175,'MASTER DATA FILE WASH COAL  (4)'!A180,'WASH COAL RECEIPT &amp; GCV DAT (3)'!$O$3:$O$175)</f>
        <v>0</v>
      </c>
      <c r="P180" s="15">
        <f t="shared" si="18"/>
        <v>0</v>
      </c>
      <c r="Q180" s="15">
        <f>SUMIF('WASH COAL RECEIPT &amp; GCV DAT (3)'!$A$3:$A$175,'MASTER DATA FILE WASH COAL  (4)'!A180,'WASH COAL RECEIPT &amp; GCV DAT (3)'!$Q$3:$Q$175)</f>
        <v>0</v>
      </c>
      <c r="R180" s="16">
        <f>SUMIF('WASH COAL RECEIPT &amp; GCV DAT (3)'!$A$3:$A$175,'MASTER DATA FILE WASH COAL  (4)'!A180,'WASH COAL RECEIPT &amp; GCV DAT (3)'!$R$3:$R$175)+IF(H180=$J$234,($K$234*K180),0)+IF(H180=$J$235,($K$235*K180),0)</f>
        <v>0</v>
      </c>
      <c r="S180" s="15" t="e">
        <f t="shared" si="19"/>
        <v>#DIV/0!</v>
      </c>
      <c r="T180" s="15">
        <f>SUMIF('WASH COAL RECEIPT &amp; GCV DAT (3)'!$A$3:$A$175,'MASTER DATA FILE WASH COAL  (4)'!A180,'WASH COAL RECEIPT &amp; GCV DAT (3)'!$T$3:$T$175)</f>
        <v>0</v>
      </c>
      <c r="U180" s="15">
        <f t="shared" si="20"/>
        <v>0</v>
      </c>
      <c r="V180" s="15">
        <f>SUMIF('WASH COAL RECEIPT &amp; GCV DAT (3)'!$A$3:$A$175,'MASTER DATA FILE WASH COAL  (4)'!A180,'WASH COAL RECEIPT &amp; GCV DAT (3)'!$V$3:$V$175)</f>
        <v>0</v>
      </c>
      <c r="W180" s="15">
        <f t="shared" si="21"/>
        <v>0</v>
      </c>
      <c r="X180" t="e">
        <f t="shared" si="15"/>
        <v>#DIV/0!</v>
      </c>
    </row>
    <row r="181" spans="1:24" customFormat="1" x14ac:dyDescent="0.3">
      <c r="A181" s="12"/>
      <c r="B181" s="12">
        <f>SUMIF('WASH COAL RECEIPT &amp; GCV DAT (3)'!$A$3:$A$138,A181,'WASH COAL RECEIPT &amp; GCV DAT (3)'!$B$3:$B$138)</f>
        <v>0</v>
      </c>
      <c r="C181" s="13">
        <f>SUMIF('WASH COAL RECEIPT &amp; GCV DAT (3)'!$A$3:$A$175,A181,'WASH COAL RECEIPT &amp; GCV DAT (3)'!$C$3:$C$175)</f>
        <v>0</v>
      </c>
      <c r="D181" s="13">
        <f>IFERROR(VLOOKUP(A181,'WASH COAL RECEIPT &amp; GCV DAT (3)'!A144:V358,4,0),0)</f>
        <v>0</v>
      </c>
      <c r="E181" s="14">
        <f>IFERROR(VLOOKUP(A181,'WASH COAL RECEIPT &amp; GCV DAT (3)'!$A$2:$V$175,5,0),0)</f>
        <v>0</v>
      </c>
      <c r="F181" s="13">
        <f>SUMIF('WASH COAL RECEIPT &amp; GCV DAT (3)'!$A$3:$A$175,'MASTER DATA FILE WASH COAL  (4)'!A181,'WASH COAL RECEIPT &amp; GCV DAT (3)'!$F$3:$F$175)</f>
        <v>0</v>
      </c>
      <c r="G181" s="13">
        <f>IFERROR(VLOOKUP(A181,'WASH COAL RECEIPT &amp; GCV DAT (3)'!$A$2:$V$175,7,0),0)</f>
        <v>0</v>
      </c>
      <c r="H181" s="13">
        <f>IFERROR(VLOOKUP(A181,'WASH COAL RECEIPT &amp; GCV DAT (3)'!$A$2:$V$175,8,0),0)</f>
        <v>0</v>
      </c>
      <c r="I181" s="13">
        <f>IFERROR(VLOOKUP(A181,'WASH COAL RECEIPT &amp; GCV DAT (3)'!$A$2:$V$175,9,0),0)</f>
        <v>0</v>
      </c>
      <c r="J181" s="13">
        <f>IFERROR(VLOOKUP(A181,'WASH COAL RECEIPT &amp; GCV DAT (3)'!$A$2:$V$175,10,0),0)</f>
        <v>0</v>
      </c>
      <c r="K181" s="15">
        <f>SUMIF('WASH COAL RECEIPT &amp; GCV DAT (3)'!$A$3:$A$175,'MASTER DATA FILE WASH COAL  (4)'!A181,'WASH COAL RECEIPT &amp; GCV DAT (3)'!$K$3:$K$175)</f>
        <v>0</v>
      </c>
      <c r="L181" s="15">
        <f>SUMIF('WASH COAL RECEIPT &amp; GCV DAT (3)'!$A$3:$A$175,'MASTER DATA FILE WASH COAL  (4)'!A181,'WASH COAL RECEIPT &amp; GCV DAT (3)'!$L$3:$L$175)</f>
        <v>0</v>
      </c>
      <c r="M181" s="15">
        <f t="shared" si="16"/>
        <v>0</v>
      </c>
      <c r="N181" s="15">
        <f t="shared" si="17"/>
        <v>0</v>
      </c>
      <c r="O181" s="15">
        <f>SUMIF('WASH COAL RECEIPT &amp; GCV DAT (3)'!$A$3:$A$175,'MASTER DATA FILE WASH COAL  (4)'!A181,'WASH COAL RECEIPT &amp; GCV DAT (3)'!$O$3:$O$175)</f>
        <v>0</v>
      </c>
      <c r="P181" s="15">
        <f t="shared" si="18"/>
        <v>0</v>
      </c>
      <c r="Q181" s="15">
        <f>SUMIF('WASH COAL RECEIPT &amp; GCV DAT (3)'!$A$3:$A$175,'MASTER DATA FILE WASH COAL  (4)'!A181,'WASH COAL RECEIPT &amp; GCV DAT (3)'!$Q$3:$Q$175)</f>
        <v>0</v>
      </c>
      <c r="R181" s="16">
        <f>SUMIF('WASH COAL RECEIPT &amp; GCV DAT (3)'!$A$3:$A$175,'MASTER DATA FILE WASH COAL  (4)'!A181,'WASH COAL RECEIPT &amp; GCV DAT (3)'!$R$3:$R$175)+IF(H181=$J$234,($K$234*K181),0)+IF(H181=$J$235,($K$235*K181),0)</f>
        <v>0</v>
      </c>
      <c r="S181" s="15" t="e">
        <f t="shared" si="19"/>
        <v>#DIV/0!</v>
      </c>
      <c r="T181" s="15">
        <f>SUMIF('WASH COAL RECEIPT &amp; GCV DAT (3)'!$A$3:$A$175,'MASTER DATA FILE WASH COAL  (4)'!A181,'WASH COAL RECEIPT &amp; GCV DAT (3)'!$T$3:$T$175)</f>
        <v>0</v>
      </c>
      <c r="U181" s="15">
        <f t="shared" si="20"/>
        <v>0</v>
      </c>
      <c r="V181" s="15">
        <f>SUMIF('WASH COAL RECEIPT &amp; GCV DAT (3)'!$A$3:$A$175,'MASTER DATA FILE WASH COAL  (4)'!A181,'WASH COAL RECEIPT &amp; GCV DAT (3)'!$V$3:$V$175)</f>
        <v>0</v>
      </c>
      <c r="W181" s="15">
        <f t="shared" si="21"/>
        <v>0</v>
      </c>
      <c r="X181" t="e">
        <f t="shared" si="15"/>
        <v>#DIV/0!</v>
      </c>
    </row>
    <row r="182" spans="1:24" customFormat="1" x14ac:dyDescent="0.3">
      <c r="A182" s="12"/>
      <c r="B182" s="12">
        <f>SUMIF('WASH COAL RECEIPT &amp; GCV DAT (3)'!$A$3:$A$138,A182,'WASH COAL RECEIPT &amp; GCV DAT (3)'!$B$3:$B$138)</f>
        <v>0</v>
      </c>
      <c r="C182" s="13">
        <f>SUMIF('WASH COAL RECEIPT &amp; GCV DAT (3)'!$A$3:$A$175,A182,'WASH COAL RECEIPT &amp; GCV DAT (3)'!$C$3:$C$175)</f>
        <v>0</v>
      </c>
      <c r="D182" s="13">
        <f>IFERROR(VLOOKUP(A182,'WASH COAL RECEIPT &amp; GCV DAT (3)'!A144:V359,4,0),0)</f>
        <v>0</v>
      </c>
      <c r="E182" s="14">
        <f>IFERROR(VLOOKUP(A182,'WASH COAL RECEIPT &amp; GCV DAT (3)'!$A$2:$V$175,5,0),0)</f>
        <v>0</v>
      </c>
      <c r="F182" s="13">
        <f>SUMIF('WASH COAL RECEIPT &amp; GCV DAT (3)'!$A$3:$A$175,'MASTER DATA FILE WASH COAL  (4)'!A182,'WASH COAL RECEIPT &amp; GCV DAT (3)'!$F$3:$F$175)</f>
        <v>0</v>
      </c>
      <c r="G182" s="13">
        <f>IFERROR(VLOOKUP(A182,'WASH COAL RECEIPT &amp; GCV DAT (3)'!$A$2:$V$175,7,0),0)</f>
        <v>0</v>
      </c>
      <c r="H182" s="13">
        <f>IFERROR(VLOOKUP(A182,'WASH COAL RECEIPT &amp; GCV DAT (3)'!$A$2:$V$175,8,0),0)</f>
        <v>0</v>
      </c>
      <c r="I182" s="13">
        <f>IFERROR(VLOOKUP(A182,'WASH COAL RECEIPT &amp; GCV DAT (3)'!$A$2:$V$175,9,0),0)</f>
        <v>0</v>
      </c>
      <c r="J182" s="13">
        <f>IFERROR(VLOOKUP(A182,'WASH COAL RECEIPT &amp; GCV DAT (3)'!$A$2:$V$175,10,0),0)</f>
        <v>0</v>
      </c>
      <c r="K182" s="15">
        <f>SUMIF('WASH COAL RECEIPT &amp; GCV DAT (3)'!$A$3:$A$175,'MASTER DATA FILE WASH COAL  (4)'!A182,'WASH COAL RECEIPT &amp; GCV DAT (3)'!$K$3:$K$175)</f>
        <v>0</v>
      </c>
      <c r="L182" s="15">
        <f>SUMIF('WASH COAL RECEIPT &amp; GCV DAT (3)'!$A$3:$A$175,'MASTER DATA FILE WASH COAL  (4)'!A182,'WASH COAL RECEIPT &amp; GCV DAT (3)'!$L$3:$L$175)</f>
        <v>0</v>
      </c>
      <c r="M182" s="15">
        <f t="shared" si="16"/>
        <v>0</v>
      </c>
      <c r="N182" s="15">
        <f t="shared" si="17"/>
        <v>0</v>
      </c>
      <c r="O182" s="15">
        <f>SUMIF('WASH COAL RECEIPT &amp; GCV DAT (3)'!$A$3:$A$175,'MASTER DATA FILE WASH COAL  (4)'!A182,'WASH COAL RECEIPT &amp; GCV DAT (3)'!$O$3:$O$175)</f>
        <v>0</v>
      </c>
      <c r="P182" s="15">
        <f t="shared" si="18"/>
        <v>0</v>
      </c>
      <c r="Q182" s="15">
        <f>SUMIF('WASH COAL RECEIPT &amp; GCV DAT (3)'!$A$3:$A$175,'MASTER DATA FILE WASH COAL  (4)'!A182,'WASH COAL RECEIPT &amp; GCV DAT (3)'!$Q$3:$Q$175)</f>
        <v>0</v>
      </c>
      <c r="R182" s="16">
        <f>SUMIF('WASH COAL RECEIPT &amp; GCV DAT (3)'!$A$3:$A$175,'MASTER DATA FILE WASH COAL  (4)'!A182,'WASH COAL RECEIPT &amp; GCV DAT (3)'!$R$3:$R$175)+IF(H182=$J$234,($K$234*K182),0)+IF(H182=$J$235,($K$235*K182),0)</f>
        <v>0</v>
      </c>
      <c r="S182" s="15" t="e">
        <f t="shared" si="19"/>
        <v>#DIV/0!</v>
      </c>
      <c r="T182" s="15">
        <f>SUMIF('WASH COAL RECEIPT &amp; GCV DAT (3)'!$A$3:$A$175,'MASTER DATA FILE WASH COAL  (4)'!A182,'WASH COAL RECEIPT &amp; GCV DAT (3)'!$T$3:$T$175)</f>
        <v>0</v>
      </c>
      <c r="U182" s="15">
        <f t="shared" si="20"/>
        <v>0</v>
      </c>
      <c r="V182" s="15">
        <f>SUMIF('WASH COAL RECEIPT &amp; GCV DAT (3)'!$A$3:$A$175,'MASTER DATA FILE WASH COAL  (4)'!A182,'WASH COAL RECEIPT &amp; GCV DAT (3)'!$V$3:$V$175)</f>
        <v>0</v>
      </c>
      <c r="W182" s="15">
        <f t="shared" si="21"/>
        <v>0</v>
      </c>
      <c r="X182" t="e">
        <f t="shared" si="15"/>
        <v>#DIV/0!</v>
      </c>
    </row>
    <row r="183" spans="1:24" customFormat="1" x14ac:dyDescent="0.3">
      <c r="A183" s="12"/>
      <c r="B183" s="12">
        <f>SUMIF('WASH COAL RECEIPT &amp; GCV DAT (3)'!$A$3:$A$138,A183,'WASH COAL RECEIPT &amp; GCV DAT (3)'!$B$3:$B$138)</f>
        <v>0</v>
      </c>
      <c r="C183" s="13">
        <f>SUMIF('WASH COAL RECEIPT &amp; GCV DAT (3)'!$A$3:$A$175,A183,'WASH COAL RECEIPT &amp; GCV DAT (3)'!$C$3:$C$175)</f>
        <v>0</v>
      </c>
      <c r="D183" s="13">
        <f>IFERROR(VLOOKUP(A183,'WASH COAL RECEIPT &amp; GCV DAT (3)'!A144:V360,4,0),0)</f>
        <v>0</v>
      </c>
      <c r="E183" s="14">
        <f>IFERROR(VLOOKUP(A183,'WASH COAL RECEIPT &amp; GCV DAT (3)'!$A$2:$V$175,5,0),0)</f>
        <v>0</v>
      </c>
      <c r="F183" s="13">
        <f>SUMIF('WASH COAL RECEIPT &amp; GCV DAT (3)'!$A$3:$A$175,'MASTER DATA FILE WASH COAL  (4)'!A183,'WASH COAL RECEIPT &amp; GCV DAT (3)'!$F$3:$F$175)</f>
        <v>0</v>
      </c>
      <c r="G183" s="13">
        <f>IFERROR(VLOOKUP(A183,'WASH COAL RECEIPT &amp; GCV DAT (3)'!$A$2:$V$175,7,0),0)</f>
        <v>0</v>
      </c>
      <c r="H183" s="13">
        <f>IFERROR(VLOOKUP(A183,'WASH COAL RECEIPT &amp; GCV DAT (3)'!$A$2:$V$175,8,0),0)</f>
        <v>0</v>
      </c>
      <c r="I183" s="13">
        <f>IFERROR(VLOOKUP(A183,'WASH COAL RECEIPT &amp; GCV DAT (3)'!$A$2:$V$175,9,0),0)</f>
        <v>0</v>
      </c>
      <c r="J183" s="13">
        <f>IFERROR(VLOOKUP(A183,'WASH COAL RECEIPT &amp; GCV DAT (3)'!$A$2:$V$175,10,0),0)</f>
        <v>0</v>
      </c>
      <c r="K183" s="15">
        <f>SUMIF('WASH COAL RECEIPT &amp; GCV DAT (3)'!$A$3:$A$175,'MASTER DATA FILE WASH COAL  (4)'!A183,'WASH COAL RECEIPT &amp; GCV DAT (3)'!$K$3:$K$175)</f>
        <v>0</v>
      </c>
      <c r="L183" s="15">
        <f>SUMIF('WASH COAL RECEIPT &amp; GCV DAT (3)'!$A$3:$A$175,'MASTER DATA FILE WASH COAL  (4)'!A183,'WASH COAL RECEIPT &amp; GCV DAT (3)'!$L$3:$L$175)</f>
        <v>0</v>
      </c>
      <c r="M183" s="15">
        <f t="shared" si="16"/>
        <v>0</v>
      </c>
      <c r="N183" s="15">
        <f t="shared" si="17"/>
        <v>0</v>
      </c>
      <c r="O183" s="15">
        <f>SUMIF('WASH COAL RECEIPT &amp; GCV DAT (3)'!$A$3:$A$175,'MASTER DATA FILE WASH COAL  (4)'!A183,'WASH COAL RECEIPT &amp; GCV DAT (3)'!$O$3:$O$175)</f>
        <v>0</v>
      </c>
      <c r="P183" s="15">
        <f t="shared" si="18"/>
        <v>0</v>
      </c>
      <c r="Q183" s="15">
        <f>SUMIF('WASH COAL RECEIPT &amp; GCV DAT (3)'!$A$3:$A$175,'MASTER DATA FILE WASH COAL  (4)'!A183,'WASH COAL RECEIPT &amp; GCV DAT (3)'!$Q$3:$Q$175)</f>
        <v>0</v>
      </c>
      <c r="R183" s="16">
        <f>SUMIF('WASH COAL RECEIPT &amp; GCV DAT (3)'!$A$3:$A$175,'MASTER DATA FILE WASH COAL  (4)'!A183,'WASH COAL RECEIPT &amp; GCV DAT (3)'!$R$3:$R$175)+IF(H183=$J$234,($K$234*K183),0)+IF(H183=$J$235,($K$235*K183),0)</f>
        <v>0</v>
      </c>
      <c r="S183" s="15" t="e">
        <f t="shared" si="19"/>
        <v>#DIV/0!</v>
      </c>
      <c r="T183" s="15">
        <f>SUMIF('WASH COAL RECEIPT &amp; GCV DAT (3)'!$A$3:$A$175,'MASTER DATA FILE WASH COAL  (4)'!A183,'WASH COAL RECEIPT &amp; GCV DAT (3)'!$T$3:$T$175)</f>
        <v>0</v>
      </c>
      <c r="U183" s="15">
        <f t="shared" si="20"/>
        <v>0</v>
      </c>
      <c r="V183" s="15">
        <f>SUMIF('WASH COAL RECEIPT &amp; GCV DAT (3)'!$A$3:$A$175,'MASTER DATA FILE WASH COAL  (4)'!A183,'WASH COAL RECEIPT &amp; GCV DAT (3)'!$V$3:$V$175)</f>
        <v>0</v>
      </c>
      <c r="W183" s="15">
        <f t="shared" si="21"/>
        <v>0</v>
      </c>
      <c r="X183" t="e">
        <f t="shared" si="15"/>
        <v>#DIV/0!</v>
      </c>
    </row>
    <row r="184" spans="1:24" customFormat="1" x14ac:dyDescent="0.3">
      <c r="A184" s="12"/>
      <c r="B184" s="12">
        <f>SUMIF('WASH COAL RECEIPT &amp; GCV DAT (3)'!$A$3:$A$138,A184,'WASH COAL RECEIPT &amp; GCV DAT (3)'!$B$3:$B$138)</f>
        <v>0</v>
      </c>
      <c r="C184" s="13">
        <f>SUMIF('WASH COAL RECEIPT &amp; GCV DAT (3)'!$A$3:$A$175,A184,'WASH COAL RECEIPT &amp; GCV DAT (3)'!$C$3:$C$175)</f>
        <v>0</v>
      </c>
      <c r="D184" s="13">
        <f>IFERROR(VLOOKUP(A184,'WASH COAL RECEIPT &amp; GCV DAT (3)'!A144:V361,4,0),0)</f>
        <v>0</v>
      </c>
      <c r="E184" s="14">
        <f>IFERROR(VLOOKUP(A184,'WASH COAL RECEIPT &amp; GCV DAT (3)'!$A$2:$V$175,5,0),0)</f>
        <v>0</v>
      </c>
      <c r="F184" s="13">
        <f>SUMIF('WASH COAL RECEIPT &amp; GCV DAT (3)'!$A$3:$A$175,'MASTER DATA FILE WASH COAL  (4)'!A184,'WASH COAL RECEIPT &amp; GCV DAT (3)'!$F$3:$F$175)</f>
        <v>0</v>
      </c>
      <c r="G184" s="13">
        <f>IFERROR(VLOOKUP(A184,'WASH COAL RECEIPT &amp; GCV DAT (3)'!$A$2:$V$175,7,0),0)</f>
        <v>0</v>
      </c>
      <c r="H184" s="13">
        <f>IFERROR(VLOOKUP(A184,'WASH COAL RECEIPT &amp; GCV DAT (3)'!$A$2:$V$175,8,0),0)</f>
        <v>0</v>
      </c>
      <c r="I184" s="13">
        <f>IFERROR(VLOOKUP(A184,'WASH COAL RECEIPT &amp; GCV DAT (3)'!$A$2:$V$175,9,0),0)</f>
        <v>0</v>
      </c>
      <c r="J184" s="13">
        <f>IFERROR(VLOOKUP(A184,'WASH COAL RECEIPT &amp; GCV DAT (3)'!$A$2:$V$175,10,0),0)</f>
        <v>0</v>
      </c>
      <c r="K184" s="15">
        <f>SUMIF('WASH COAL RECEIPT &amp; GCV DAT (3)'!$A$3:$A$175,'MASTER DATA FILE WASH COAL  (4)'!A184,'WASH COAL RECEIPT &amp; GCV DAT (3)'!$K$3:$K$175)</f>
        <v>0</v>
      </c>
      <c r="L184" s="15">
        <f>SUMIF('WASH COAL RECEIPT &amp; GCV DAT (3)'!$A$3:$A$175,'MASTER DATA FILE WASH COAL  (4)'!A184,'WASH COAL RECEIPT &amp; GCV DAT (3)'!$L$3:$L$175)</f>
        <v>0</v>
      </c>
      <c r="M184" s="15">
        <f t="shared" si="16"/>
        <v>0</v>
      </c>
      <c r="N184" s="15">
        <f t="shared" si="17"/>
        <v>0</v>
      </c>
      <c r="O184" s="15">
        <f>SUMIF('WASH COAL RECEIPT &amp; GCV DAT (3)'!$A$3:$A$175,'MASTER DATA FILE WASH COAL  (4)'!A184,'WASH COAL RECEIPT &amp; GCV DAT (3)'!$O$3:$O$175)</f>
        <v>0</v>
      </c>
      <c r="P184" s="15">
        <f t="shared" si="18"/>
        <v>0</v>
      </c>
      <c r="Q184" s="15">
        <f>SUMIF('WASH COAL RECEIPT &amp; GCV DAT (3)'!$A$3:$A$175,'MASTER DATA FILE WASH COAL  (4)'!A184,'WASH COAL RECEIPT &amp; GCV DAT (3)'!$Q$3:$Q$175)</f>
        <v>0</v>
      </c>
      <c r="R184" s="16">
        <f>SUMIF('WASH COAL RECEIPT &amp; GCV DAT (3)'!$A$3:$A$175,'MASTER DATA FILE WASH COAL  (4)'!A184,'WASH COAL RECEIPT &amp; GCV DAT (3)'!$R$3:$R$175)+IF(H184=$J$234,($K$234*K184),0)+IF(H184=$J$235,($K$235*K184),0)</f>
        <v>0</v>
      </c>
      <c r="S184" s="15" t="e">
        <f t="shared" si="19"/>
        <v>#DIV/0!</v>
      </c>
      <c r="T184" s="15">
        <f>SUMIF('WASH COAL RECEIPT &amp; GCV DAT (3)'!$A$3:$A$175,'MASTER DATA FILE WASH COAL  (4)'!A184,'WASH COAL RECEIPT &amp; GCV DAT (3)'!$T$3:$T$175)</f>
        <v>0</v>
      </c>
      <c r="U184" s="15">
        <f t="shared" si="20"/>
        <v>0</v>
      </c>
      <c r="V184" s="15">
        <f>SUMIF('WASH COAL RECEIPT &amp; GCV DAT (3)'!$A$3:$A$175,'MASTER DATA FILE WASH COAL  (4)'!A184,'WASH COAL RECEIPT &amp; GCV DAT (3)'!$V$3:$V$175)</f>
        <v>0</v>
      </c>
      <c r="W184" s="15">
        <f t="shared" si="21"/>
        <v>0</v>
      </c>
      <c r="X184" t="e">
        <f t="shared" si="15"/>
        <v>#DIV/0!</v>
      </c>
    </row>
    <row r="185" spans="1:24" customFormat="1" x14ac:dyDescent="0.3">
      <c r="A185" s="12"/>
      <c r="B185" s="12">
        <f>SUMIF('WASH COAL RECEIPT &amp; GCV DAT (3)'!$A$3:$A$138,A185,'WASH COAL RECEIPT &amp; GCV DAT (3)'!$B$3:$B$138)</f>
        <v>0</v>
      </c>
      <c r="C185" s="13">
        <f>SUMIF('WASH COAL RECEIPT &amp; GCV DAT (3)'!$A$3:$A$175,A185,'WASH COAL RECEIPT &amp; GCV DAT (3)'!$C$3:$C$175)</f>
        <v>0</v>
      </c>
      <c r="D185" s="13">
        <f>IFERROR(VLOOKUP(A185,'WASH COAL RECEIPT &amp; GCV DAT (3)'!A144:V362,4,0),0)</f>
        <v>0</v>
      </c>
      <c r="E185" s="14">
        <f>IFERROR(VLOOKUP(A185,'WASH COAL RECEIPT &amp; GCV DAT (3)'!$A$2:$V$175,5,0),0)</f>
        <v>0</v>
      </c>
      <c r="F185" s="13">
        <f>SUMIF('WASH COAL RECEIPT &amp; GCV DAT (3)'!$A$3:$A$175,'MASTER DATA FILE WASH COAL  (4)'!A185,'WASH COAL RECEIPT &amp; GCV DAT (3)'!$F$3:$F$175)</f>
        <v>0</v>
      </c>
      <c r="G185" s="13">
        <f>IFERROR(VLOOKUP(A185,'WASH COAL RECEIPT &amp; GCV DAT (3)'!$A$2:$V$175,7,0),0)</f>
        <v>0</v>
      </c>
      <c r="H185" s="13">
        <f>IFERROR(VLOOKUP(A185,'WASH COAL RECEIPT &amp; GCV DAT (3)'!$A$2:$V$175,8,0),0)</f>
        <v>0</v>
      </c>
      <c r="I185" s="13">
        <f>IFERROR(VLOOKUP(A185,'WASH COAL RECEIPT &amp; GCV DAT (3)'!$A$2:$V$175,9,0),0)</f>
        <v>0</v>
      </c>
      <c r="J185" s="13">
        <f>IFERROR(VLOOKUP(A185,'WASH COAL RECEIPT &amp; GCV DAT (3)'!$A$2:$V$175,10,0),0)</f>
        <v>0</v>
      </c>
      <c r="K185" s="15">
        <f>SUMIF('WASH COAL RECEIPT &amp; GCV DAT (3)'!$A$3:$A$175,'MASTER DATA FILE WASH COAL  (4)'!A185,'WASH COAL RECEIPT &amp; GCV DAT (3)'!$K$3:$K$175)</f>
        <v>0</v>
      </c>
      <c r="L185" s="15">
        <f>SUMIF('WASH COAL RECEIPT &amp; GCV DAT (3)'!$A$3:$A$175,'MASTER DATA FILE WASH COAL  (4)'!A185,'WASH COAL RECEIPT &amp; GCV DAT (3)'!$L$3:$L$175)</f>
        <v>0</v>
      </c>
      <c r="M185" s="15">
        <f t="shared" si="16"/>
        <v>0</v>
      </c>
      <c r="N185" s="15">
        <f t="shared" si="17"/>
        <v>0</v>
      </c>
      <c r="O185" s="15">
        <f>SUMIF('WASH COAL RECEIPT &amp; GCV DAT (3)'!$A$3:$A$175,'MASTER DATA FILE WASH COAL  (4)'!A185,'WASH COAL RECEIPT &amp; GCV DAT (3)'!$O$3:$O$175)</f>
        <v>0</v>
      </c>
      <c r="P185" s="15">
        <f t="shared" si="18"/>
        <v>0</v>
      </c>
      <c r="Q185" s="15">
        <f>SUMIF('WASH COAL RECEIPT &amp; GCV DAT (3)'!$A$3:$A$175,'MASTER DATA FILE WASH COAL  (4)'!A185,'WASH COAL RECEIPT &amp; GCV DAT (3)'!$Q$3:$Q$175)</f>
        <v>0</v>
      </c>
      <c r="R185" s="16">
        <f>SUMIF('WASH COAL RECEIPT &amp; GCV DAT (3)'!$A$3:$A$175,'MASTER DATA FILE WASH COAL  (4)'!A185,'WASH COAL RECEIPT &amp; GCV DAT (3)'!$R$3:$R$175)+IF(H185=$J$234,($K$234*K185),0)+IF(H185=$J$235,($K$235*K185),0)</f>
        <v>0</v>
      </c>
      <c r="S185" s="15" t="e">
        <f t="shared" si="19"/>
        <v>#DIV/0!</v>
      </c>
      <c r="T185" s="15">
        <f>SUMIF('WASH COAL RECEIPT &amp; GCV DAT (3)'!$A$3:$A$175,'MASTER DATA FILE WASH COAL  (4)'!A185,'WASH COAL RECEIPT &amp; GCV DAT (3)'!$T$3:$T$175)</f>
        <v>0</v>
      </c>
      <c r="U185" s="15">
        <f t="shared" si="20"/>
        <v>0</v>
      </c>
      <c r="V185" s="15">
        <f>SUMIF('WASH COAL RECEIPT &amp; GCV DAT (3)'!$A$3:$A$175,'MASTER DATA FILE WASH COAL  (4)'!A185,'WASH COAL RECEIPT &amp; GCV DAT (3)'!$V$3:$V$175)</f>
        <v>0</v>
      </c>
      <c r="W185" s="15">
        <f t="shared" si="21"/>
        <v>0</v>
      </c>
      <c r="X185" t="e">
        <f t="shared" si="15"/>
        <v>#DIV/0!</v>
      </c>
    </row>
    <row r="186" spans="1:24" customFormat="1" x14ac:dyDescent="0.3">
      <c r="A186" s="12"/>
      <c r="B186" s="12">
        <f>SUMIF('WASH COAL RECEIPT &amp; GCV DAT (3)'!$A$3:$A$138,A186,'WASH COAL RECEIPT &amp; GCV DAT (3)'!$B$3:$B$138)</f>
        <v>0</v>
      </c>
      <c r="C186" s="13">
        <f>SUMIF('WASH COAL RECEIPT &amp; GCV DAT (3)'!$A$3:$A$175,A186,'WASH COAL RECEIPT &amp; GCV DAT (3)'!$C$3:$C$175)</f>
        <v>0</v>
      </c>
      <c r="D186" s="13">
        <f>IFERROR(VLOOKUP(A186,'WASH COAL RECEIPT &amp; GCV DAT (3)'!A144:V363,4,0),0)</f>
        <v>0</v>
      </c>
      <c r="E186" s="14">
        <f>IFERROR(VLOOKUP(A186,'WASH COAL RECEIPT &amp; GCV DAT (3)'!$A$2:$V$175,5,0),0)</f>
        <v>0</v>
      </c>
      <c r="F186" s="13">
        <f>SUMIF('WASH COAL RECEIPT &amp; GCV DAT (3)'!$A$3:$A$175,'MASTER DATA FILE WASH COAL  (4)'!A186,'WASH COAL RECEIPT &amp; GCV DAT (3)'!$F$3:$F$175)</f>
        <v>0</v>
      </c>
      <c r="G186" s="13">
        <f>IFERROR(VLOOKUP(A186,'WASH COAL RECEIPT &amp; GCV DAT (3)'!$A$2:$V$175,7,0),0)</f>
        <v>0</v>
      </c>
      <c r="H186" s="13">
        <f>IFERROR(VLOOKUP(A186,'WASH COAL RECEIPT &amp; GCV DAT (3)'!$A$2:$V$175,8,0),0)</f>
        <v>0</v>
      </c>
      <c r="I186" s="13">
        <f>IFERROR(VLOOKUP(A186,'WASH COAL RECEIPT &amp; GCV DAT (3)'!$A$2:$V$175,9,0),0)</f>
        <v>0</v>
      </c>
      <c r="J186" s="13">
        <f>IFERROR(VLOOKUP(A186,'WASH COAL RECEIPT &amp; GCV DAT (3)'!$A$2:$V$175,10,0),0)</f>
        <v>0</v>
      </c>
      <c r="K186" s="15">
        <f>SUMIF('WASH COAL RECEIPT &amp; GCV DAT (3)'!$A$3:$A$175,'MASTER DATA FILE WASH COAL  (4)'!A186,'WASH COAL RECEIPT &amp; GCV DAT (3)'!$K$3:$K$175)</f>
        <v>0</v>
      </c>
      <c r="L186" s="15">
        <f>SUMIF('WASH COAL RECEIPT &amp; GCV DAT (3)'!$A$3:$A$175,'MASTER DATA FILE WASH COAL  (4)'!A186,'WASH COAL RECEIPT &amp; GCV DAT (3)'!$L$3:$L$175)</f>
        <v>0</v>
      </c>
      <c r="M186" s="15">
        <f t="shared" si="16"/>
        <v>0</v>
      </c>
      <c r="N186" s="15">
        <f t="shared" si="17"/>
        <v>0</v>
      </c>
      <c r="O186" s="15">
        <f>SUMIF('WASH COAL RECEIPT &amp; GCV DAT (3)'!$A$3:$A$175,'MASTER DATA FILE WASH COAL  (4)'!A186,'WASH COAL RECEIPT &amp; GCV DAT (3)'!$O$3:$O$175)</f>
        <v>0</v>
      </c>
      <c r="P186" s="15">
        <f t="shared" si="18"/>
        <v>0</v>
      </c>
      <c r="Q186" s="15">
        <f>SUMIF('WASH COAL RECEIPT &amp; GCV DAT (3)'!$A$3:$A$175,'MASTER DATA FILE WASH COAL  (4)'!A186,'WASH COAL RECEIPT &amp; GCV DAT (3)'!$Q$3:$Q$175)</f>
        <v>0</v>
      </c>
      <c r="R186" s="16">
        <f>SUMIF('WASH COAL RECEIPT &amp; GCV DAT (3)'!$A$3:$A$175,'MASTER DATA FILE WASH COAL  (4)'!A186,'WASH COAL RECEIPT &amp; GCV DAT (3)'!$R$3:$R$175)+IF(H186=$J$234,($K$234*K186),0)+IF(H186=$J$235,($K$235*K186),0)</f>
        <v>0</v>
      </c>
      <c r="S186" s="15" t="e">
        <f t="shared" si="19"/>
        <v>#DIV/0!</v>
      </c>
      <c r="T186" s="15">
        <f>SUMIF('WASH COAL RECEIPT &amp; GCV DAT (3)'!$A$3:$A$175,'MASTER DATA FILE WASH COAL  (4)'!A186,'WASH COAL RECEIPT &amp; GCV DAT (3)'!$T$3:$T$175)</f>
        <v>0</v>
      </c>
      <c r="U186" s="15">
        <f t="shared" si="20"/>
        <v>0</v>
      </c>
      <c r="V186" s="15">
        <f>SUMIF('WASH COAL RECEIPT &amp; GCV DAT (3)'!$A$3:$A$175,'MASTER DATA FILE WASH COAL  (4)'!A186,'WASH COAL RECEIPT &amp; GCV DAT (3)'!$V$3:$V$175)</f>
        <v>0</v>
      </c>
      <c r="W186" s="15">
        <f t="shared" si="21"/>
        <v>0</v>
      </c>
      <c r="X186" t="e">
        <f t="shared" si="15"/>
        <v>#DIV/0!</v>
      </c>
    </row>
    <row r="187" spans="1:24" customFormat="1" x14ac:dyDescent="0.3">
      <c r="A187" s="12"/>
      <c r="B187" s="12">
        <f>SUMIF('WASH COAL RECEIPT &amp; GCV DAT (3)'!$A$3:$A$138,A187,'WASH COAL RECEIPT &amp; GCV DAT (3)'!$B$3:$B$138)</f>
        <v>0</v>
      </c>
      <c r="C187" s="13">
        <f>SUMIF('WASH COAL RECEIPT &amp; GCV DAT (3)'!$A$3:$A$175,A187,'WASH COAL RECEIPT &amp; GCV DAT (3)'!$C$3:$C$175)</f>
        <v>0</v>
      </c>
      <c r="D187" s="13">
        <f>IFERROR(VLOOKUP(A187,'WASH COAL RECEIPT &amp; GCV DAT (3)'!A144:V364,4,0),0)</f>
        <v>0</v>
      </c>
      <c r="E187" s="14">
        <f>IFERROR(VLOOKUP(A187,'WASH COAL RECEIPT &amp; GCV DAT (3)'!$A$2:$V$175,5,0),0)</f>
        <v>0</v>
      </c>
      <c r="F187" s="13">
        <f>SUMIF('WASH COAL RECEIPT &amp; GCV DAT (3)'!$A$3:$A$175,'MASTER DATA FILE WASH COAL  (4)'!A187,'WASH COAL RECEIPT &amp; GCV DAT (3)'!$F$3:$F$175)</f>
        <v>0</v>
      </c>
      <c r="G187" s="13">
        <f>IFERROR(VLOOKUP(A187,'WASH COAL RECEIPT &amp; GCV DAT (3)'!$A$2:$V$175,7,0),0)</f>
        <v>0</v>
      </c>
      <c r="H187" s="13">
        <f>IFERROR(VLOOKUP(A187,'WASH COAL RECEIPT &amp; GCV DAT (3)'!$A$2:$V$175,8,0),0)</f>
        <v>0</v>
      </c>
      <c r="I187" s="13">
        <f>IFERROR(VLOOKUP(A187,'WASH COAL RECEIPT &amp; GCV DAT (3)'!$A$2:$V$175,9,0),0)</f>
        <v>0</v>
      </c>
      <c r="J187" s="13">
        <f>IFERROR(VLOOKUP(A187,'WASH COAL RECEIPT &amp; GCV DAT (3)'!$A$2:$V$175,10,0),0)</f>
        <v>0</v>
      </c>
      <c r="K187" s="15">
        <f>SUMIF('WASH COAL RECEIPT &amp; GCV DAT (3)'!$A$3:$A$175,'MASTER DATA FILE WASH COAL  (4)'!A187,'WASH COAL RECEIPT &amp; GCV DAT (3)'!$K$3:$K$175)</f>
        <v>0</v>
      </c>
      <c r="L187" s="15">
        <f>SUMIF('WASH COAL RECEIPT &amp; GCV DAT (3)'!$A$3:$A$175,'MASTER DATA FILE WASH COAL  (4)'!A187,'WASH COAL RECEIPT &amp; GCV DAT (3)'!$L$3:$L$175)</f>
        <v>0</v>
      </c>
      <c r="M187" s="15">
        <f t="shared" si="16"/>
        <v>0</v>
      </c>
      <c r="N187" s="15">
        <f t="shared" si="17"/>
        <v>0</v>
      </c>
      <c r="O187" s="15">
        <f>SUMIF('WASH COAL RECEIPT &amp; GCV DAT (3)'!$A$3:$A$175,'MASTER DATA FILE WASH COAL  (4)'!A187,'WASH COAL RECEIPT &amp; GCV DAT (3)'!$O$3:$O$175)</f>
        <v>0</v>
      </c>
      <c r="P187" s="15">
        <f t="shared" si="18"/>
        <v>0</v>
      </c>
      <c r="Q187" s="15">
        <f>SUMIF('WASH COAL RECEIPT &amp; GCV DAT (3)'!$A$3:$A$175,'MASTER DATA FILE WASH COAL  (4)'!A187,'WASH COAL RECEIPT &amp; GCV DAT (3)'!$Q$3:$Q$175)</f>
        <v>0</v>
      </c>
      <c r="R187" s="16">
        <f>SUMIF('WASH COAL RECEIPT &amp; GCV DAT (3)'!$A$3:$A$175,'MASTER DATA FILE WASH COAL  (4)'!A187,'WASH COAL RECEIPT &amp; GCV DAT (3)'!$R$3:$R$175)+IF(H187=$J$234,($K$234*K187),0)+IF(H187=$J$235,($K$235*K187),0)</f>
        <v>0</v>
      </c>
      <c r="S187" s="15" t="e">
        <f t="shared" si="19"/>
        <v>#DIV/0!</v>
      </c>
      <c r="T187" s="15">
        <f>SUMIF('WASH COAL RECEIPT &amp; GCV DAT (3)'!$A$3:$A$175,'MASTER DATA FILE WASH COAL  (4)'!A187,'WASH COAL RECEIPT &amp; GCV DAT (3)'!$T$3:$T$175)</f>
        <v>0</v>
      </c>
      <c r="U187" s="15">
        <f t="shared" si="20"/>
        <v>0</v>
      </c>
      <c r="V187" s="15">
        <f>SUMIF('WASH COAL RECEIPT &amp; GCV DAT (3)'!$A$3:$A$175,'MASTER DATA FILE WASH COAL  (4)'!A187,'WASH COAL RECEIPT &amp; GCV DAT (3)'!$V$3:$V$175)</f>
        <v>0</v>
      </c>
      <c r="W187" s="15">
        <f t="shared" si="21"/>
        <v>0</v>
      </c>
      <c r="X187" t="e">
        <f t="shared" si="15"/>
        <v>#DIV/0!</v>
      </c>
    </row>
    <row r="188" spans="1:24" customFormat="1" x14ac:dyDescent="0.3">
      <c r="A188" s="12"/>
      <c r="B188" s="12">
        <f>SUMIF('WASH COAL RECEIPT &amp; GCV DAT (3)'!$A$3:$A$138,A188,'WASH COAL RECEIPT &amp; GCV DAT (3)'!$B$3:$B$138)</f>
        <v>0</v>
      </c>
      <c r="C188" s="13">
        <f>SUMIF('WASH COAL RECEIPT &amp; GCV DAT (3)'!$A$3:$A$175,A188,'WASH COAL RECEIPT &amp; GCV DAT (3)'!$C$3:$C$175)</f>
        <v>0</v>
      </c>
      <c r="D188" s="13">
        <f>IFERROR(VLOOKUP(A188,'WASH COAL RECEIPT &amp; GCV DAT (3)'!A144:V365,4,0),0)</f>
        <v>0</v>
      </c>
      <c r="E188" s="14">
        <f>IFERROR(VLOOKUP(A188,'WASH COAL RECEIPT &amp; GCV DAT (3)'!$A$2:$V$175,5,0),0)</f>
        <v>0</v>
      </c>
      <c r="F188" s="13">
        <f>SUMIF('WASH COAL RECEIPT &amp; GCV DAT (3)'!$A$3:$A$175,'MASTER DATA FILE WASH COAL  (4)'!A188,'WASH COAL RECEIPT &amp; GCV DAT (3)'!$F$3:$F$175)</f>
        <v>0</v>
      </c>
      <c r="G188" s="13">
        <f>IFERROR(VLOOKUP(A188,'WASH COAL RECEIPT &amp; GCV DAT (3)'!$A$2:$V$175,7,0),0)</f>
        <v>0</v>
      </c>
      <c r="H188" s="13">
        <f>IFERROR(VLOOKUP(A188,'WASH COAL RECEIPT &amp; GCV DAT (3)'!$A$2:$V$175,8,0),0)</f>
        <v>0</v>
      </c>
      <c r="I188" s="13">
        <f>IFERROR(VLOOKUP(A188,'WASH COAL RECEIPT &amp; GCV DAT (3)'!$A$2:$V$175,9,0),0)</f>
        <v>0</v>
      </c>
      <c r="J188" s="13">
        <f>IFERROR(VLOOKUP(A188,'WASH COAL RECEIPT &amp; GCV DAT (3)'!$A$2:$V$175,10,0),0)</f>
        <v>0</v>
      </c>
      <c r="K188" s="15">
        <f>SUMIF('WASH COAL RECEIPT &amp; GCV DAT (3)'!$A$3:$A$175,'MASTER DATA FILE WASH COAL  (4)'!A188,'WASH COAL RECEIPT &amp; GCV DAT (3)'!$K$3:$K$175)</f>
        <v>0</v>
      </c>
      <c r="L188" s="15">
        <f>SUMIF('WASH COAL RECEIPT &amp; GCV DAT (3)'!$A$3:$A$175,'MASTER DATA FILE WASH COAL  (4)'!A188,'WASH COAL RECEIPT &amp; GCV DAT (3)'!$L$3:$L$175)</f>
        <v>0</v>
      </c>
      <c r="M188" s="15">
        <f t="shared" si="16"/>
        <v>0</v>
      </c>
      <c r="N188" s="15">
        <f t="shared" si="17"/>
        <v>0</v>
      </c>
      <c r="O188" s="15">
        <f>SUMIF('WASH COAL RECEIPT &amp; GCV DAT (3)'!$A$3:$A$175,'MASTER DATA FILE WASH COAL  (4)'!A188,'WASH COAL RECEIPT &amp; GCV DAT (3)'!$O$3:$O$175)</f>
        <v>0</v>
      </c>
      <c r="P188" s="15">
        <f t="shared" si="18"/>
        <v>0</v>
      </c>
      <c r="Q188" s="15">
        <f>SUMIF('WASH COAL RECEIPT &amp; GCV DAT (3)'!$A$3:$A$175,'MASTER DATA FILE WASH COAL  (4)'!A188,'WASH COAL RECEIPT &amp; GCV DAT (3)'!$Q$3:$Q$175)</f>
        <v>0</v>
      </c>
      <c r="R188" s="16">
        <f>SUMIF('WASH COAL RECEIPT &amp; GCV DAT (3)'!$A$3:$A$175,'MASTER DATA FILE WASH COAL  (4)'!A188,'WASH COAL RECEIPT &amp; GCV DAT (3)'!$R$3:$R$175)+IF(H188=$J$234,($K$234*K188),0)+IF(H188=$J$235,($K$235*K188),0)</f>
        <v>0</v>
      </c>
      <c r="S188" s="15" t="e">
        <f t="shared" si="19"/>
        <v>#DIV/0!</v>
      </c>
      <c r="T188" s="15">
        <f>SUMIF('WASH COAL RECEIPT &amp; GCV DAT (3)'!$A$3:$A$175,'MASTER DATA FILE WASH COAL  (4)'!A188,'WASH COAL RECEIPT &amp; GCV DAT (3)'!$T$3:$T$175)</f>
        <v>0</v>
      </c>
      <c r="U188" s="15">
        <f t="shared" si="20"/>
        <v>0</v>
      </c>
      <c r="V188" s="15">
        <f>SUMIF('WASH COAL RECEIPT &amp; GCV DAT (3)'!$A$3:$A$175,'MASTER DATA FILE WASH COAL  (4)'!A188,'WASH COAL RECEIPT &amp; GCV DAT (3)'!$V$3:$V$175)</f>
        <v>0</v>
      </c>
      <c r="W188" s="15">
        <f t="shared" si="21"/>
        <v>0</v>
      </c>
      <c r="X188" t="e">
        <f t="shared" si="15"/>
        <v>#DIV/0!</v>
      </c>
    </row>
    <row r="189" spans="1:24" customFormat="1" x14ac:dyDescent="0.3">
      <c r="A189" s="12"/>
      <c r="B189" s="12">
        <f>SUMIF('WASH COAL RECEIPT &amp; GCV DAT (3)'!$A$3:$A$138,A189,'WASH COAL RECEIPT &amp; GCV DAT (3)'!$B$3:$B$138)</f>
        <v>0</v>
      </c>
      <c r="C189" s="13">
        <f>SUMIF('WASH COAL RECEIPT &amp; GCV DAT (3)'!$A$3:$A$175,A189,'WASH COAL RECEIPT &amp; GCV DAT (3)'!$C$3:$C$175)</f>
        <v>0</v>
      </c>
      <c r="D189" s="13">
        <f>IFERROR(VLOOKUP(A189,'WASH COAL RECEIPT &amp; GCV DAT (3)'!A145:V366,4,0),0)</f>
        <v>0</v>
      </c>
      <c r="E189" s="14">
        <f>IFERROR(VLOOKUP(A189,'WASH COAL RECEIPT &amp; GCV DAT (3)'!$A$2:$V$175,5,0),0)</f>
        <v>0</v>
      </c>
      <c r="F189" s="13">
        <f>SUMIF('WASH COAL RECEIPT &amp; GCV DAT (3)'!$A$3:$A$175,'MASTER DATA FILE WASH COAL  (4)'!A189,'WASH COAL RECEIPT &amp; GCV DAT (3)'!$F$3:$F$175)</f>
        <v>0</v>
      </c>
      <c r="G189" s="13">
        <f>IFERROR(VLOOKUP(A189,'WASH COAL RECEIPT &amp; GCV DAT (3)'!$A$2:$V$175,7,0),0)</f>
        <v>0</v>
      </c>
      <c r="H189" s="13">
        <f>IFERROR(VLOOKUP(A189,'WASH COAL RECEIPT &amp; GCV DAT (3)'!$A$2:$V$175,8,0),0)</f>
        <v>0</v>
      </c>
      <c r="I189" s="13">
        <f>IFERROR(VLOOKUP(A189,'WASH COAL RECEIPT &amp; GCV DAT (3)'!$A$2:$V$175,9,0),0)</f>
        <v>0</v>
      </c>
      <c r="J189" s="13">
        <f>IFERROR(VLOOKUP(A189,'WASH COAL RECEIPT &amp; GCV DAT (3)'!$A$2:$V$175,10,0),0)</f>
        <v>0</v>
      </c>
      <c r="K189" s="15">
        <f>SUMIF('WASH COAL RECEIPT &amp; GCV DAT (3)'!$A$3:$A$175,'MASTER DATA FILE WASH COAL  (4)'!A189,'WASH COAL RECEIPT &amp; GCV DAT (3)'!$K$3:$K$175)</f>
        <v>0</v>
      </c>
      <c r="L189" s="15">
        <f>SUMIF('WASH COAL RECEIPT &amp; GCV DAT (3)'!$A$3:$A$175,'MASTER DATA FILE WASH COAL  (4)'!A189,'WASH COAL RECEIPT &amp; GCV DAT (3)'!$L$3:$L$175)</f>
        <v>0</v>
      </c>
      <c r="M189" s="15">
        <f t="shared" si="16"/>
        <v>0</v>
      </c>
      <c r="N189" s="15">
        <f t="shared" si="17"/>
        <v>0</v>
      </c>
      <c r="O189" s="15">
        <f>SUMIF('WASH COAL RECEIPT &amp; GCV DAT (3)'!$A$3:$A$175,'MASTER DATA FILE WASH COAL  (4)'!A189,'WASH COAL RECEIPT &amp; GCV DAT (3)'!$O$3:$O$175)</f>
        <v>0</v>
      </c>
      <c r="P189" s="15">
        <f t="shared" si="18"/>
        <v>0</v>
      </c>
      <c r="Q189" s="15">
        <f>SUMIF('WASH COAL RECEIPT &amp; GCV DAT (3)'!$A$3:$A$175,'MASTER DATA FILE WASH COAL  (4)'!A189,'WASH COAL RECEIPT &amp; GCV DAT (3)'!$Q$3:$Q$175)</f>
        <v>0</v>
      </c>
      <c r="R189" s="16">
        <f>SUMIF('WASH COAL RECEIPT &amp; GCV DAT (3)'!$A$3:$A$175,'MASTER DATA FILE WASH COAL  (4)'!A189,'WASH COAL RECEIPT &amp; GCV DAT (3)'!$R$3:$R$175)+IF(H189=$J$234,($K$234*K189),0)+IF(H189=$J$235,($K$235*K189),0)</f>
        <v>0</v>
      </c>
      <c r="S189" s="15" t="e">
        <f t="shared" si="19"/>
        <v>#DIV/0!</v>
      </c>
      <c r="T189" s="15">
        <f>SUMIF('WASH COAL RECEIPT &amp; GCV DAT (3)'!$A$3:$A$175,'MASTER DATA FILE WASH COAL  (4)'!A189,'WASH COAL RECEIPT &amp; GCV DAT (3)'!$T$3:$T$175)</f>
        <v>0</v>
      </c>
      <c r="U189" s="15">
        <f t="shared" si="20"/>
        <v>0</v>
      </c>
      <c r="V189" s="15">
        <f>SUMIF('WASH COAL RECEIPT &amp; GCV DAT (3)'!$A$3:$A$175,'MASTER DATA FILE WASH COAL  (4)'!A189,'WASH COAL RECEIPT &amp; GCV DAT (3)'!$V$3:$V$175)</f>
        <v>0</v>
      </c>
      <c r="W189" s="15">
        <f t="shared" si="21"/>
        <v>0</v>
      </c>
      <c r="X189" t="e">
        <f t="shared" si="15"/>
        <v>#DIV/0!</v>
      </c>
    </row>
    <row r="190" spans="1:24" customFormat="1" x14ac:dyDescent="0.3">
      <c r="A190" s="12"/>
      <c r="B190" s="12">
        <f>SUMIF('WASH COAL RECEIPT &amp; GCV DAT (3)'!$A$3:$A$138,A190,'WASH COAL RECEIPT &amp; GCV DAT (3)'!$B$3:$B$138)</f>
        <v>0</v>
      </c>
      <c r="C190" s="13">
        <f>SUMIF('WASH COAL RECEIPT &amp; GCV DAT (3)'!$A$3:$A$175,A190,'WASH COAL RECEIPT &amp; GCV DAT (3)'!$C$3:$C$175)</f>
        <v>0</v>
      </c>
      <c r="D190" s="13">
        <f>IFERROR(VLOOKUP(A190,'WASH COAL RECEIPT &amp; GCV DAT (3)'!A146:V367,4,0),0)</f>
        <v>0</v>
      </c>
      <c r="E190" s="14">
        <f>IFERROR(VLOOKUP(A190,'WASH COAL RECEIPT &amp; GCV DAT (3)'!$A$2:$V$175,5,0),0)</f>
        <v>0</v>
      </c>
      <c r="F190" s="13">
        <f>SUMIF('WASH COAL RECEIPT &amp; GCV DAT (3)'!$A$3:$A$175,'MASTER DATA FILE WASH COAL  (4)'!A190,'WASH COAL RECEIPT &amp; GCV DAT (3)'!$F$3:$F$175)</f>
        <v>0</v>
      </c>
      <c r="G190" s="13">
        <f>IFERROR(VLOOKUP(A190,'WASH COAL RECEIPT &amp; GCV DAT (3)'!$A$2:$V$175,7,0),0)</f>
        <v>0</v>
      </c>
      <c r="H190" s="13">
        <f>IFERROR(VLOOKUP(A190,'WASH COAL RECEIPT &amp; GCV DAT (3)'!$A$2:$V$175,8,0),0)</f>
        <v>0</v>
      </c>
      <c r="I190" s="13">
        <f>IFERROR(VLOOKUP(A190,'WASH COAL RECEIPT &amp; GCV DAT (3)'!$A$2:$V$175,9,0),0)</f>
        <v>0</v>
      </c>
      <c r="J190" s="13">
        <f>IFERROR(VLOOKUP(A190,'WASH COAL RECEIPT &amp; GCV DAT (3)'!$A$2:$V$175,10,0),0)</f>
        <v>0</v>
      </c>
      <c r="K190" s="15">
        <f>SUMIF('WASH COAL RECEIPT &amp; GCV DAT (3)'!$A$3:$A$175,'MASTER DATA FILE WASH COAL  (4)'!A190,'WASH COAL RECEIPT &amp; GCV DAT (3)'!$K$3:$K$175)</f>
        <v>0</v>
      </c>
      <c r="L190" s="15">
        <f>SUMIF('WASH COAL RECEIPT &amp; GCV DAT (3)'!$A$3:$A$175,'MASTER DATA FILE WASH COAL  (4)'!A190,'WASH COAL RECEIPT &amp; GCV DAT (3)'!$L$3:$L$175)</f>
        <v>0</v>
      </c>
      <c r="M190" s="15">
        <f t="shared" si="16"/>
        <v>0</v>
      </c>
      <c r="N190" s="15">
        <f t="shared" si="17"/>
        <v>0</v>
      </c>
      <c r="O190" s="15">
        <f>SUMIF('WASH COAL RECEIPT &amp; GCV DAT (3)'!$A$3:$A$175,'MASTER DATA FILE WASH COAL  (4)'!A190,'WASH COAL RECEIPT &amp; GCV DAT (3)'!$O$3:$O$175)</f>
        <v>0</v>
      </c>
      <c r="P190" s="15">
        <f t="shared" si="18"/>
        <v>0</v>
      </c>
      <c r="Q190" s="15">
        <f>SUMIF('WASH COAL RECEIPT &amp; GCV DAT (3)'!$A$3:$A$175,'MASTER DATA FILE WASH COAL  (4)'!A190,'WASH COAL RECEIPT &amp; GCV DAT (3)'!$Q$3:$Q$175)</f>
        <v>0</v>
      </c>
      <c r="R190" s="16">
        <f>SUMIF('WASH COAL RECEIPT &amp; GCV DAT (3)'!$A$3:$A$175,'MASTER DATA FILE WASH COAL  (4)'!A190,'WASH COAL RECEIPT &amp; GCV DAT (3)'!$R$3:$R$175)+IF(H190=$J$234,($K$234*K190),0)+IF(H190=$J$235,($K$235*K190),0)</f>
        <v>0</v>
      </c>
      <c r="S190" s="15" t="e">
        <f t="shared" si="19"/>
        <v>#DIV/0!</v>
      </c>
      <c r="T190" s="15">
        <f>SUMIF('WASH COAL RECEIPT &amp; GCV DAT (3)'!$A$3:$A$175,'MASTER DATA FILE WASH COAL  (4)'!A190,'WASH COAL RECEIPT &amp; GCV DAT (3)'!$T$3:$T$175)</f>
        <v>0</v>
      </c>
      <c r="U190" s="15">
        <f t="shared" si="20"/>
        <v>0</v>
      </c>
      <c r="V190" s="15">
        <f>SUMIF('WASH COAL RECEIPT &amp; GCV DAT (3)'!$A$3:$A$175,'MASTER DATA FILE WASH COAL  (4)'!A190,'WASH COAL RECEIPT &amp; GCV DAT (3)'!$V$3:$V$175)</f>
        <v>0</v>
      </c>
      <c r="W190" s="15">
        <f t="shared" si="21"/>
        <v>0</v>
      </c>
      <c r="X190" t="e">
        <f t="shared" si="15"/>
        <v>#DIV/0!</v>
      </c>
    </row>
    <row r="191" spans="1:24" customFormat="1" x14ac:dyDescent="0.3">
      <c r="A191" s="12"/>
      <c r="B191" s="12">
        <f>SUMIF('WASH COAL RECEIPT &amp; GCV DAT (3)'!$A$3:$A$138,A191,'WASH COAL RECEIPT &amp; GCV DAT (3)'!$B$3:$B$138)</f>
        <v>0</v>
      </c>
      <c r="C191" s="13">
        <f>SUMIF('WASH COAL RECEIPT &amp; GCV DAT (3)'!$A$3:$A$175,A191,'WASH COAL RECEIPT &amp; GCV DAT (3)'!$C$3:$C$175)</f>
        <v>0</v>
      </c>
      <c r="D191" s="13">
        <f>IFERROR(VLOOKUP(A191,'WASH COAL RECEIPT &amp; GCV DAT (3)'!A147:V368,4,0),0)</f>
        <v>0</v>
      </c>
      <c r="E191" s="14">
        <f>IFERROR(VLOOKUP(A191,'WASH COAL RECEIPT &amp; GCV DAT (3)'!$A$2:$V$175,5,0),0)</f>
        <v>0</v>
      </c>
      <c r="F191" s="13">
        <f>SUMIF('WASH COAL RECEIPT &amp; GCV DAT (3)'!$A$3:$A$175,'MASTER DATA FILE WASH COAL  (4)'!A191,'WASH COAL RECEIPT &amp; GCV DAT (3)'!$F$3:$F$175)</f>
        <v>0</v>
      </c>
      <c r="G191" s="13">
        <f>IFERROR(VLOOKUP(A191,'WASH COAL RECEIPT &amp; GCV DAT (3)'!$A$2:$V$175,7,0),0)</f>
        <v>0</v>
      </c>
      <c r="H191" s="13">
        <f>IFERROR(VLOOKUP(A191,'WASH COAL RECEIPT &amp; GCV DAT (3)'!$A$2:$V$175,8,0),0)</f>
        <v>0</v>
      </c>
      <c r="I191" s="13">
        <f>IFERROR(VLOOKUP(A191,'WASH COAL RECEIPT &amp; GCV DAT (3)'!$A$2:$V$175,9,0),0)</f>
        <v>0</v>
      </c>
      <c r="J191" s="13">
        <f>IFERROR(VLOOKUP(A191,'WASH COAL RECEIPT &amp; GCV DAT (3)'!$A$2:$V$175,10,0),0)</f>
        <v>0</v>
      </c>
      <c r="K191" s="15">
        <f>SUMIF('WASH COAL RECEIPT &amp; GCV DAT (3)'!$A$3:$A$175,'MASTER DATA FILE WASH COAL  (4)'!A191,'WASH COAL RECEIPT &amp; GCV DAT (3)'!$K$3:$K$175)</f>
        <v>0</v>
      </c>
      <c r="L191" s="15">
        <f>SUMIF('WASH COAL RECEIPT &amp; GCV DAT (3)'!$A$3:$A$175,'MASTER DATA FILE WASH COAL  (4)'!A191,'WASH COAL RECEIPT &amp; GCV DAT (3)'!$L$3:$L$175)</f>
        <v>0</v>
      </c>
      <c r="M191" s="15">
        <f t="shared" si="16"/>
        <v>0</v>
      </c>
      <c r="N191" s="15">
        <f t="shared" si="17"/>
        <v>0</v>
      </c>
      <c r="O191" s="15">
        <f>SUMIF('WASH COAL RECEIPT &amp; GCV DAT (3)'!$A$3:$A$175,'MASTER DATA FILE WASH COAL  (4)'!A191,'WASH COAL RECEIPT &amp; GCV DAT (3)'!$O$3:$O$175)</f>
        <v>0</v>
      </c>
      <c r="P191" s="15">
        <f t="shared" si="18"/>
        <v>0</v>
      </c>
      <c r="Q191" s="15">
        <f>SUMIF('WASH COAL RECEIPT &amp; GCV DAT (3)'!$A$3:$A$175,'MASTER DATA FILE WASH COAL  (4)'!A191,'WASH COAL RECEIPT &amp; GCV DAT (3)'!$Q$3:$Q$175)</f>
        <v>0</v>
      </c>
      <c r="R191" s="16">
        <f>SUMIF('WASH COAL RECEIPT &amp; GCV DAT (3)'!$A$3:$A$175,'MASTER DATA FILE WASH COAL  (4)'!A191,'WASH COAL RECEIPT &amp; GCV DAT (3)'!$R$3:$R$175)+IF(H191=$J$234,($K$234*K191),0)+IF(H191=$J$235,($K$235*K191),0)</f>
        <v>0</v>
      </c>
      <c r="S191" s="15" t="e">
        <f t="shared" si="19"/>
        <v>#DIV/0!</v>
      </c>
      <c r="T191" s="15">
        <f>SUMIF('WASH COAL RECEIPT &amp; GCV DAT (3)'!$A$3:$A$175,'MASTER DATA FILE WASH COAL  (4)'!A191,'WASH COAL RECEIPT &amp; GCV DAT (3)'!$T$3:$T$175)</f>
        <v>0</v>
      </c>
      <c r="U191" s="15">
        <f t="shared" si="20"/>
        <v>0</v>
      </c>
      <c r="V191" s="15">
        <f>SUMIF('WASH COAL RECEIPT &amp; GCV DAT (3)'!$A$3:$A$175,'MASTER DATA FILE WASH COAL  (4)'!A191,'WASH COAL RECEIPT &amp; GCV DAT (3)'!$V$3:$V$175)</f>
        <v>0</v>
      </c>
      <c r="W191" s="15">
        <f t="shared" si="21"/>
        <v>0</v>
      </c>
      <c r="X191" t="e">
        <f t="shared" si="15"/>
        <v>#DIV/0!</v>
      </c>
    </row>
    <row r="192" spans="1:24" customFormat="1" x14ac:dyDescent="0.3">
      <c r="A192" s="12"/>
      <c r="B192" s="12">
        <f>SUMIF('WASH COAL RECEIPT &amp; GCV DAT (3)'!$A$3:$A$138,A192,'WASH COAL RECEIPT &amp; GCV DAT (3)'!$B$3:$B$138)</f>
        <v>0</v>
      </c>
      <c r="C192" s="13">
        <f>SUMIF('WASH COAL RECEIPT &amp; GCV DAT (3)'!$A$3:$A$175,A192,'WASH COAL RECEIPT &amp; GCV DAT (3)'!$C$3:$C$175)</f>
        <v>0</v>
      </c>
      <c r="D192" s="13">
        <f>IFERROR(VLOOKUP(A192,'WASH COAL RECEIPT &amp; GCV DAT (3)'!A166:V369,4,0),0)</f>
        <v>0</v>
      </c>
      <c r="E192" s="14">
        <f>IFERROR(VLOOKUP(A192,'WASH COAL RECEIPT &amp; GCV DAT (3)'!$A$2:$V$175,5,0),0)</f>
        <v>0</v>
      </c>
      <c r="F192" s="13">
        <f>SUMIF('WASH COAL RECEIPT &amp; GCV DAT (3)'!$A$3:$A$175,'MASTER DATA FILE WASH COAL  (4)'!A192,'WASH COAL RECEIPT &amp; GCV DAT (3)'!$F$3:$F$175)</f>
        <v>0</v>
      </c>
      <c r="G192" s="13">
        <f>IFERROR(VLOOKUP(A192,'WASH COAL RECEIPT &amp; GCV DAT (3)'!$A$2:$V$175,7,0),0)</f>
        <v>0</v>
      </c>
      <c r="H192" s="13">
        <f>IFERROR(VLOOKUP(A192,'WASH COAL RECEIPT &amp; GCV DAT (3)'!$A$2:$V$175,8,0),0)</f>
        <v>0</v>
      </c>
      <c r="I192" s="13">
        <f>IFERROR(VLOOKUP(A192,'WASH COAL RECEIPT &amp; GCV DAT (3)'!$A$2:$V$175,9,0),0)</f>
        <v>0</v>
      </c>
      <c r="J192" s="13">
        <f>IFERROR(VLOOKUP(A192,'WASH COAL RECEIPT &amp; GCV DAT (3)'!$A$2:$V$175,10,0),0)</f>
        <v>0</v>
      </c>
      <c r="K192" s="15">
        <f>SUMIF('WASH COAL RECEIPT &amp; GCV DAT (3)'!$A$3:$A$175,'MASTER DATA FILE WASH COAL  (4)'!A192,'WASH COAL RECEIPT &amp; GCV DAT (3)'!$K$3:$K$175)</f>
        <v>0</v>
      </c>
      <c r="L192" s="15">
        <f>SUMIF('WASH COAL RECEIPT &amp; GCV DAT (3)'!$A$3:$A$175,'MASTER DATA FILE WASH COAL  (4)'!A192,'WASH COAL RECEIPT &amp; GCV DAT (3)'!$L$3:$L$175)</f>
        <v>0</v>
      </c>
      <c r="M192" s="15">
        <f t="shared" si="16"/>
        <v>0</v>
      </c>
      <c r="N192" s="15">
        <f t="shared" si="17"/>
        <v>0</v>
      </c>
      <c r="O192" s="15">
        <f>SUMIF('WASH COAL RECEIPT &amp; GCV DAT (3)'!$A$3:$A$175,'MASTER DATA FILE WASH COAL  (4)'!A192,'WASH COAL RECEIPT &amp; GCV DAT (3)'!$O$3:$O$175)</f>
        <v>0</v>
      </c>
      <c r="P192" s="15">
        <f t="shared" si="18"/>
        <v>0</v>
      </c>
      <c r="Q192" s="15">
        <f>SUMIF('WASH COAL RECEIPT &amp; GCV DAT (3)'!$A$3:$A$175,'MASTER DATA FILE WASH COAL  (4)'!A192,'WASH COAL RECEIPT &amp; GCV DAT (3)'!$Q$3:$Q$175)</f>
        <v>0</v>
      </c>
      <c r="R192" s="16">
        <f>SUMIF('WASH COAL RECEIPT &amp; GCV DAT (3)'!$A$3:$A$175,'MASTER DATA FILE WASH COAL  (4)'!A192,'WASH COAL RECEIPT &amp; GCV DAT (3)'!$R$3:$R$175)+IF(H192=$J$234,($K$234*K192),0)+IF(H192=$J$235,($K$235*K192),0)</f>
        <v>0</v>
      </c>
      <c r="S192" s="15" t="e">
        <f t="shared" si="19"/>
        <v>#DIV/0!</v>
      </c>
      <c r="T192" s="15">
        <f>SUMIF('WASH COAL RECEIPT &amp; GCV DAT (3)'!$A$3:$A$175,'MASTER DATA FILE WASH COAL  (4)'!A192,'WASH COAL RECEIPT &amp; GCV DAT (3)'!$T$3:$T$175)</f>
        <v>0</v>
      </c>
      <c r="U192" s="15">
        <f t="shared" si="20"/>
        <v>0</v>
      </c>
      <c r="V192" s="15">
        <f>SUMIF('WASH COAL RECEIPT &amp; GCV DAT (3)'!$A$3:$A$175,'MASTER DATA FILE WASH COAL  (4)'!A192,'WASH COAL RECEIPT &amp; GCV DAT (3)'!$V$3:$V$175)</f>
        <v>0</v>
      </c>
      <c r="W192" s="15">
        <f t="shared" si="21"/>
        <v>0</v>
      </c>
      <c r="X192" t="e">
        <f t="shared" si="15"/>
        <v>#DIV/0!</v>
      </c>
    </row>
    <row r="193" spans="1:24" customFormat="1" x14ac:dyDescent="0.3">
      <c r="A193" s="12"/>
      <c r="B193" s="12">
        <f>SUMIF('WASH COAL RECEIPT &amp; GCV DAT (3)'!$A$3:$A$138,A193,'WASH COAL RECEIPT &amp; GCV DAT (3)'!$B$3:$B$138)</f>
        <v>0</v>
      </c>
      <c r="C193" s="13">
        <f>SUMIF('WASH COAL RECEIPT &amp; GCV DAT (3)'!$A$3:$A$175,A193,'WASH COAL RECEIPT &amp; GCV DAT (3)'!$C$3:$C$175)</f>
        <v>0</v>
      </c>
      <c r="D193" s="13">
        <f>IFERROR(VLOOKUP(A193,'WASH COAL RECEIPT &amp; GCV DAT (3)'!A167:V370,4,0),0)</f>
        <v>0</v>
      </c>
      <c r="E193" s="14">
        <f>IFERROR(VLOOKUP(A193,'WASH COAL RECEIPT &amp; GCV DAT (3)'!$A$2:$V$175,5,0),0)</f>
        <v>0</v>
      </c>
      <c r="F193" s="13">
        <f>SUMIF('WASH COAL RECEIPT &amp; GCV DAT (3)'!$A$3:$A$175,'MASTER DATA FILE WASH COAL  (4)'!A193,'WASH COAL RECEIPT &amp; GCV DAT (3)'!$F$3:$F$175)</f>
        <v>0</v>
      </c>
      <c r="G193" s="13">
        <f>IFERROR(VLOOKUP(A193,'WASH COAL RECEIPT &amp; GCV DAT (3)'!$A$2:$V$175,7,0),0)</f>
        <v>0</v>
      </c>
      <c r="H193" s="13">
        <f>IFERROR(VLOOKUP(A193,'WASH COAL RECEIPT &amp; GCV DAT (3)'!$A$2:$V$175,8,0),0)</f>
        <v>0</v>
      </c>
      <c r="I193" s="13">
        <f>IFERROR(VLOOKUP(A193,'WASH COAL RECEIPT &amp; GCV DAT (3)'!$A$2:$V$175,9,0),0)</f>
        <v>0</v>
      </c>
      <c r="J193" s="13">
        <f>IFERROR(VLOOKUP(A193,'WASH COAL RECEIPT &amp; GCV DAT (3)'!$A$2:$V$175,10,0),0)</f>
        <v>0</v>
      </c>
      <c r="K193" s="15">
        <f>SUMIF('WASH COAL RECEIPT &amp; GCV DAT (3)'!$A$3:$A$175,'MASTER DATA FILE WASH COAL  (4)'!A193,'WASH COAL RECEIPT &amp; GCV DAT (3)'!$K$3:$K$175)</f>
        <v>0</v>
      </c>
      <c r="L193" s="15">
        <f>SUMIF('WASH COAL RECEIPT &amp; GCV DAT (3)'!$A$3:$A$175,'MASTER DATA FILE WASH COAL  (4)'!A193,'WASH COAL RECEIPT &amp; GCV DAT (3)'!$L$3:$L$175)</f>
        <v>0</v>
      </c>
      <c r="M193" s="15">
        <f t="shared" si="16"/>
        <v>0</v>
      </c>
      <c r="N193" s="15">
        <f t="shared" si="17"/>
        <v>0</v>
      </c>
      <c r="O193" s="15">
        <f>SUMIF('WASH COAL RECEIPT &amp; GCV DAT (3)'!$A$3:$A$175,'MASTER DATA FILE WASH COAL  (4)'!A193,'WASH COAL RECEIPT &amp; GCV DAT (3)'!$O$3:$O$175)</f>
        <v>0</v>
      </c>
      <c r="P193" s="15">
        <f t="shared" si="18"/>
        <v>0</v>
      </c>
      <c r="Q193" s="15">
        <f>SUMIF('WASH COAL RECEIPT &amp; GCV DAT (3)'!$A$3:$A$175,'MASTER DATA FILE WASH COAL  (4)'!A193,'WASH COAL RECEIPT &amp; GCV DAT (3)'!$Q$3:$Q$175)</f>
        <v>0</v>
      </c>
      <c r="R193" s="16">
        <f>SUMIF('WASH COAL RECEIPT &amp; GCV DAT (3)'!$A$3:$A$175,'MASTER DATA FILE WASH COAL  (4)'!A193,'WASH COAL RECEIPT &amp; GCV DAT (3)'!$R$3:$R$175)+IF(H193=$J$234,($K$234*K193),0)+IF(H193=$J$235,($K$235*K193),0)</f>
        <v>0</v>
      </c>
      <c r="S193" s="15" t="e">
        <f t="shared" si="19"/>
        <v>#DIV/0!</v>
      </c>
      <c r="T193" s="15">
        <f>SUMIF('WASH COAL RECEIPT &amp; GCV DAT (3)'!$A$3:$A$175,'MASTER DATA FILE WASH COAL  (4)'!A193,'WASH COAL RECEIPT &amp; GCV DAT (3)'!$T$3:$T$175)</f>
        <v>0</v>
      </c>
      <c r="U193" s="15">
        <f t="shared" si="20"/>
        <v>0</v>
      </c>
      <c r="V193" s="15">
        <f>SUMIF('WASH COAL RECEIPT &amp; GCV DAT (3)'!$A$3:$A$175,'MASTER DATA FILE WASH COAL  (4)'!A193,'WASH COAL RECEIPT &amp; GCV DAT (3)'!$V$3:$V$175)</f>
        <v>0</v>
      </c>
      <c r="W193" s="15">
        <f t="shared" si="21"/>
        <v>0</v>
      </c>
      <c r="X193" t="e">
        <f t="shared" si="15"/>
        <v>#DIV/0!</v>
      </c>
    </row>
    <row r="194" spans="1:24" customFormat="1" x14ac:dyDescent="0.3">
      <c r="A194" s="12"/>
      <c r="B194" s="12">
        <f>SUMIF('WASH COAL RECEIPT &amp; GCV DAT (3)'!$A$3:$A$138,A194,'WASH COAL RECEIPT &amp; GCV DAT (3)'!$B$3:$B$138)</f>
        <v>0</v>
      </c>
      <c r="C194" s="13">
        <f>SUMIF('WASH COAL RECEIPT &amp; GCV DAT (3)'!$A$3:$A$175,A194,'WASH COAL RECEIPT &amp; GCV DAT (3)'!$C$3:$C$175)</f>
        <v>0</v>
      </c>
      <c r="D194" s="13">
        <f>IFERROR(VLOOKUP(A194,'WASH COAL RECEIPT &amp; GCV DAT (3)'!A168:V371,4,0),0)</f>
        <v>0</v>
      </c>
      <c r="E194" s="14">
        <f>IFERROR(VLOOKUP(A194,'WASH COAL RECEIPT &amp; GCV DAT (3)'!$A$2:$V$175,5,0),0)</f>
        <v>0</v>
      </c>
      <c r="F194" s="13">
        <f>SUMIF('WASH COAL RECEIPT &amp; GCV DAT (3)'!$A$3:$A$175,'MASTER DATA FILE WASH COAL  (4)'!A194,'WASH COAL RECEIPT &amp; GCV DAT (3)'!$F$3:$F$175)</f>
        <v>0</v>
      </c>
      <c r="G194" s="13">
        <f>IFERROR(VLOOKUP(A194,'WASH COAL RECEIPT &amp; GCV DAT (3)'!$A$2:$V$175,7,0),0)</f>
        <v>0</v>
      </c>
      <c r="H194" s="13">
        <f>IFERROR(VLOOKUP(A194,'WASH COAL RECEIPT &amp; GCV DAT (3)'!$A$2:$V$175,8,0),0)</f>
        <v>0</v>
      </c>
      <c r="I194" s="13">
        <f>IFERROR(VLOOKUP(A194,'WASH COAL RECEIPT &amp; GCV DAT (3)'!$A$2:$V$175,9,0),0)</f>
        <v>0</v>
      </c>
      <c r="J194" s="13">
        <f>IFERROR(VLOOKUP(A194,'WASH COAL RECEIPT &amp; GCV DAT (3)'!$A$2:$V$175,10,0),0)</f>
        <v>0</v>
      </c>
      <c r="K194" s="15">
        <f>SUMIF('WASH COAL RECEIPT &amp; GCV DAT (3)'!$A$3:$A$175,'MASTER DATA FILE WASH COAL  (4)'!A194,'WASH COAL RECEIPT &amp; GCV DAT (3)'!$K$3:$K$175)</f>
        <v>0</v>
      </c>
      <c r="L194" s="15">
        <f>SUMIF('WASH COAL RECEIPT &amp; GCV DAT (3)'!$A$3:$A$175,'MASTER DATA FILE WASH COAL  (4)'!A194,'WASH COAL RECEIPT &amp; GCV DAT (3)'!$L$3:$L$175)</f>
        <v>0</v>
      </c>
      <c r="M194" s="15">
        <f t="shared" si="16"/>
        <v>0</v>
      </c>
      <c r="N194" s="15">
        <f t="shared" si="17"/>
        <v>0</v>
      </c>
      <c r="O194" s="15">
        <f>SUMIF('WASH COAL RECEIPT &amp; GCV DAT (3)'!$A$3:$A$175,'MASTER DATA FILE WASH COAL  (4)'!A194,'WASH COAL RECEIPT &amp; GCV DAT (3)'!$O$3:$O$175)</f>
        <v>0</v>
      </c>
      <c r="P194" s="15">
        <f t="shared" si="18"/>
        <v>0</v>
      </c>
      <c r="Q194" s="15">
        <f>SUMIF('WASH COAL RECEIPT &amp; GCV DAT (3)'!$A$3:$A$175,'MASTER DATA FILE WASH COAL  (4)'!A194,'WASH COAL RECEIPT &amp; GCV DAT (3)'!$Q$3:$Q$175)</f>
        <v>0</v>
      </c>
      <c r="R194" s="16">
        <f>SUMIF('WASH COAL RECEIPT &amp; GCV DAT (3)'!$A$3:$A$175,'MASTER DATA FILE WASH COAL  (4)'!A194,'WASH COAL RECEIPT &amp; GCV DAT (3)'!$R$3:$R$175)+IF(H194=$J$234,($K$234*K194),0)+IF(H194=$J$235,($K$235*K194),0)</f>
        <v>0</v>
      </c>
      <c r="S194" s="15" t="e">
        <f t="shared" si="19"/>
        <v>#DIV/0!</v>
      </c>
      <c r="T194" s="15">
        <f>SUMIF('WASH COAL RECEIPT &amp; GCV DAT (3)'!$A$3:$A$175,'MASTER DATA FILE WASH COAL  (4)'!A194,'WASH COAL RECEIPT &amp; GCV DAT (3)'!$T$3:$T$175)</f>
        <v>0</v>
      </c>
      <c r="U194" s="15">
        <f t="shared" si="20"/>
        <v>0</v>
      </c>
      <c r="V194" s="15">
        <f>SUMIF('WASH COAL RECEIPT &amp; GCV DAT (3)'!$A$3:$A$175,'MASTER DATA FILE WASH COAL  (4)'!A194,'WASH COAL RECEIPT &amp; GCV DAT (3)'!$V$3:$V$175)</f>
        <v>0</v>
      </c>
      <c r="W194" s="15">
        <f t="shared" si="21"/>
        <v>0</v>
      </c>
      <c r="X194" t="e">
        <f t="shared" si="15"/>
        <v>#DIV/0!</v>
      </c>
    </row>
    <row r="195" spans="1:24" customFormat="1" x14ac:dyDescent="0.3">
      <c r="A195" s="12"/>
      <c r="B195" s="12">
        <f>SUMIF('WASH COAL RECEIPT &amp; GCV DAT (3)'!$A$3:$A$138,A195,'WASH COAL RECEIPT &amp; GCV DAT (3)'!$B$3:$B$138)</f>
        <v>0</v>
      </c>
      <c r="C195" s="13">
        <f>SUMIF('WASH COAL RECEIPT &amp; GCV DAT (3)'!$A$3:$A$175,A195,'WASH COAL RECEIPT &amp; GCV DAT (3)'!$C$3:$C$175)</f>
        <v>0</v>
      </c>
      <c r="D195" s="13">
        <f>IFERROR(VLOOKUP(A195,'WASH COAL RECEIPT &amp; GCV DAT (3)'!A169:V372,4,0),0)</f>
        <v>0</v>
      </c>
      <c r="E195" s="14">
        <f>IFERROR(VLOOKUP(A195,'WASH COAL RECEIPT &amp; GCV DAT (3)'!$A$2:$V$175,5,0),0)</f>
        <v>0</v>
      </c>
      <c r="F195" s="13">
        <f>SUMIF('WASH COAL RECEIPT &amp; GCV DAT (3)'!$A$3:$A$175,'MASTER DATA FILE WASH COAL  (4)'!A195,'WASH COAL RECEIPT &amp; GCV DAT (3)'!$F$3:$F$175)</f>
        <v>0</v>
      </c>
      <c r="G195" s="13">
        <f>IFERROR(VLOOKUP(A195,'WASH COAL RECEIPT &amp; GCV DAT (3)'!$A$2:$V$175,7,0),0)</f>
        <v>0</v>
      </c>
      <c r="H195" s="13">
        <f>IFERROR(VLOOKUP(A195,'WASH COAL RECEIPT &amp; GCV DAT (3)'!$A$2:$V$175,8,0),0)</f>
        <v>0</v>
      </c>
      <c r="I195" s="13">
        <f>IFERROR(VLOOKUP(A195,'WASH COAL RECEIPT &amp; GCV DAT (3)'!$A$2:$V$175,9,0),0)</f>
        <v>0</v>
      </c>
      <c r="J195" s="13">
        <f>IFERROR(VLOOKUP(A195,'WASH COAL RECEIPT &amp; GCV DAT (3)'!$A$2:$V$175,10,0),0)</f>
        <v>0</v>
      </c>
      <c r="K195" s="15">
        <f>SUMIF('WASH COAL RECEIPT &amp; GCV DAT (3)'!$A$3:$A$175,'MASTER DATA FILE WASH COAL  (4)'!A195,'WASH COAL RECEIPT &amp; GCV DAT (3)'!$K$3:$K$175)</f>
        <v>0</v>
      </c>
      <c r="L195" s="15">
        <f>SUMIF('WASH COAL RECEIPT &amp; GCV DAT (3)'!$A$3:$A$175,'MASTER DATA FILE WASH COAL  (4)'!A195,'WASH COAL RECEIPT &amp; GCV DAT (3)'!$L$3:$L$175)</f>
        <v>0</v>
      </c>
      <c r="M195" s="15">
        <f t="shared" si="16"/>
        <v>0</v>
      </c>
      <c r="N195" s="15">
        <f t="shared" si="17"/>
        <v>0</v>
      </c>
      <c r="O195" s="15">
        <f>SUMIF('WASH COAL RECEIPT &amp; GCV DAT (3)'!$A$3:$A$175,'MASTER DATA FILE WASH COAL  (4)'!A195,'WASH COAL RECEIPT &amp; GCV DAT (3)'!$O$3:$O$175)</f>
        <v>0</v>
      </c>
      <c r="P195" s="15">
        <f t="shared" si="18"/>
        <v>0</v>
      </c>
      <c r="Q195" s="15">
        <f>SUMIF('WASH COAL RECEIPT &amp; GCV DAT (3)'!$A$3:$A$175,'MASTER DATA FILE WASH COAL  (4)'!A195,'WASH COAL RECEIPT &amp; GCV DAT (3)'!$Q$3:$Q$175)</f>
        <v>0</v>
      </c>
      <c r="R195" s="16">
        <f>SUMIF('WASH COAL RECEIPT &amp; GCV DAT (3)'!$A$3:$A$175,'MASTER DATA FILE WASH COAL  (4)'!A195,'WASH COAL RECEIPT &amp; GCV DAT (3)'!$R$3:$R$175)+IF(H195=$J$234,($K$234*K195),0)+IF(H195=$J$235,($K$235*K195),0)</f>
        <v>0</v>
      </c>
      <c r="S195" s="15" t="e">
        <f t="shared" si="19"/>
        <v>#DIV/0!</v>
      </c>
      <c r="T195" s="15">
        <f>SUMIF('WASH COAL RECEIPT &amp; GCV DAT (3)'!$A$3:$A$175,'MASTER DATA FILE WASH COAL  (4)'!A195,'WASH COAL RECEIPT &amp; GCV DAT (3)'!$T$3:$T$175)</f>
        <v>0</v>
      </c>
      <c r="U195" s="15">
        <f t="shared" si="20"/>
        <v>0</v>
      </c>
      <c r="V195" s="15">
        <f>SUMIF('WASH COAL RECEIPT &amp; GCV DAT (3)'!$A$3:$A$175,'MASTER DATA FILE WASH COAL  (4)'!A195,'WASH COAL RECEIPT &amp; GCV DAT (3)'!$V$3:$V$175)</f>
        <v>0</v>
      </c>
      <c r="W195" s="15">
        <f t="shared" si="21"/>
        <v>0</v>
      </c>
      <c r="X195" t="e">
        <f t="shared" si="15"/>
        <v>#DIV/0!</v>
      </c>
    </row>
    <row r="196" spans="1:24" customFormat="1" x14ac:dyDescent="0.3">
      <c r="A196" s="12"/>
      <c r="B196" s="12">
        <f>SUMIF('WASH COAL RECEIPT &amp; GCV DAT (3)'!$A$3:$A$138,A196,'WASH COAL RECEIPT &amp; GCV DAT (3)'!$B$3:$B$138)</f>
        <v>0</v>
      </c>
      <c r="C196" s="13">
        <f>SUMIF('WASH COAL RECEIPT &amp; GCV DAT (3)'!$A$3:$A$175,A196,'WASH COAL RECEIPT &amp; GCV DAT (3)'!$C$3:$C$175)</f>
        <v>0</v>
      </c>
      <c r="D196" s="13">
        <f>IFERROR(VLOOKUP(A196,'WASH COAL RECEIPT &amp; GCV DAT (3)'!A170:V373,4,0),0)</f>
        <v>0</v>
      </c>
      <c r="E196" s="14">
        <f>IFERROR(VLOOKUP(A196,'WASH COAL RECEIPT &amp; GCV DAT (3)'!$A$2:$V$175,5,0),0)</f>
        <v>0</v>
      </c>
      <c r="F196" s="13">
        <f>SUMIF('WASH COAL RECEIPT &amp; GCV DAT (3)'!$A$3:$A$175,'MASTER DATA FILE WASH COAL  (4)'!A196,'WASH COAL RECEIPT &amp; GCV DAT (3)'!$F$3:$F$175)</f>
        <v>0</v>
      </c>
      <c r="G196" s="13">
        <f>IFERROR(VLOOKUP(A196,'WASH COAL RECEIPT &amp; GCV DAT (3)'!$A$2:$V$175,7,0),0)</f>
        <v>0</v>
      </c>
      <c r="H196" s="13">
        <f>IFERROR(VLOOKUP(A196,'WASH COAL RECEIPT &amp; GCV DAT (3)'!$A$2:$V$175,8,0),0)</f>
        <v>0</v>
      </c>
      <c r="I196" s="13">
        <f>IFERROR(VLOOKUP(A196,'WASH COAL RECEIPT &amp; GCV DAT (3)'!$A$2:$V$175,9,0),0)</f>
        <v>0</v>
      </c>
      <c r="J196" s="13">
        <f>IFERROR(VLOOKUP(A196,'WASH COAL RECEIPT &amp; GCV DAT (3)'!$A$2:$V$175,10,0),0)</f>
        <v>0</v>
      </c>
      <c r="K196" s="15">
        <f>SUMIF('WASH COAL RECEIPT &amp; GCV DAT (3)'!$A$3:$A$175,'MASTER DATA FILE WASH COAL  (4)'!A196,'WASH COAL RECEIPT &amp; GCV DAT (3)'!$K$3:$K$175)</f>
        <v>0</v>
      </c>
      <c r="L196" s="15">
        <f>SUMIF('WASH COAL RECEIPT &amp; GCV DAT (3)'!$A$3:$A$175,'MASTER DATA FILE WASH COAL  (4)'!A196,'WASH COAL RECEIPT &amp; GCV DAT (3)'!$L$3:$L$175)</f>
        <v>0</v>
      </c>
      <c r="M196" s="15">
        <f t="shared" si="16"/>
        <v>0</v>
      </c>
      <c r="N196" s="15">
        <f t="shared" si="17"/>
        <v>0</v>
      </c>
      <c r="O196" s="15">
        <f>SUMIF('WASH COAL RECEIPT &amp; GCV DAT (3)'!$A$3:$A$175,'MASTER DATA FILE WASH COAL  (4)'!A196,'WASH COAL RECEIPT &amp; GCV DAT (3)'!$O$3:$O$175)</f>
        <v>0</v>
      </c>
      <c r="P196" s="15">
        <f t="shared" si="18"/>
        <v>0</v>
      </c>
      <c r="Q196" s="15">
        <f>SUMIF('WASH COAL RECEIPT &amp; GCV DAT (3)'!$A$3:$A$175,'MASTER DATA FILE WASH COAL  (4)'!A196,'WASH COAL RECEIPT &amp; GCV DAT (3)'!$Q$3:$Q$175)</f>
        <v>0</v>
      </c>
      <c r="R196" s="16">
        <f>SUMIF('WASH COAL RECEIPT &amp; GCV DAT (3)'!$A$3:$A$175,'MASTER DATA FILE WASH COAL  (4)'!A196,'WASH COAL RECEIPT &amp; GCV DAT (3)'!$R$3:$R$175)+IF(H196=$J$234,($K$234*K196),0)+IF(H196=$J$235,($K$235*K196),0)</f>
        <v>0</v>
      </c>
      <c r="S196" s="15" t="e">
        <f t="shared" si="19"/>
        <v>#DIV/0!</v>
      </c>
      <c r="T196" s="15">
        <f>SUMIF('WASH COAL RECEIPT &amp; GCV DAT (3)'!$A$3:$A$175,'MASTER DATA FILE WASH COAL  (4)'!A196,'WASH COAL RECEIPT &amp; GCV DAT (3)'!$T$3:$T$175)</f>
        <v>0</v>
      </c>
      <c r="U196" s="15">
        <f t="shared" si="20"/>
        <v>0</v>
      </c>
      <c r="V196" s="15">
        <f>SUMIF('WASH COAL RECEIPT &amp; GCV DAT (3)'!$A$3:$A$175,'MASTER DATA FILE WASH COAL  (4)'!A196,'WASH COAL RECEIPT &amp; GCV DAT (3)'!$V$3:$V$175)</f>
        <v>0</v>
      </c>
      <c r="W196" s="15">
        <f t="shared" si="21"/>
        <v>0</v>
      </c>
      <c r="X196" t="e">
        <f t="shared" ref="X196:X213" si="22">S196*L196</f>
        <v>#DIV/0!</v>
      </c>
    </row>
    <row r="197" spans="1:24" customFormat="1" x14ac:dyDescent="0.3">
      <c r="A197" s="12"/>
      <c r="B197" s="12">
        <f>SUMIF('WASH COAL RECEIPT &amp; GCV DAT (3)'!$A$3:$A$138,A197,'WASH COAL RECEIPT &amp; GCV DAT (3)'!$B$3:$B$138)</f>
        <v>0</v>
      </c>
      <c r="C197" s="13">
        <f>SUMIF('WASH COAL RECEIPT &amp; GCV DAT (3)'!$A$3:$A$175,A197,'WASH COAL RECEIPT &amp; GCV DAT (3)'!$C$3:$C$175)</f>
        <v>0</v>
      </c>
      <c r="D197" s="13">
        <f>IFERROR(VLOOKUP(A197,'WASH COAL RECEIPT &amp; GCV DAT (3)'!A171:V374,4,0),0)</f>
        <v>0</v>
      </c>
      <c r="E197" s="14">
        <f>IFERROR(VLOOKUP(A197,'WASH COAL RECEIPT &amp; GCV DAT (3)'!$A$2:$V$175,5,0),0)</f>
        <v>0</v>
      </c>
      <c r="F197" s="13">
        <f>SUMIF('WASH COAL RECEIPT &amp; GCV DAT (3)'!$A$3:$A$175,'MASTER DATA FILE WASH COAL  (4)'!A197,'WASH COAL RECEIPT &amp; GCV DAT (3)'!$F$3:$F$175)</f>
        <v>0</v>
      </c>
      <c r="G197" s="13">
        <f>IFERROR(VLOOKUP(A197,'WASH COAL RECEIPT &amp; GCV DAT (3)'!$A$2:$V$175,7,0),0)</f>
        <v>0</v>
      </c>
      <c r="H197" s="13">
        <f>IFERROR(VLOOKUP(A197,'WASH COAL RECEIPT &amp; GCV DAT (3)'!$A$2:$V$175,8,0),0)</f>
        <v>0</v>
      </c>
      <c r="I197" s="13">
        <f>IFERROR(VLOOKUP(A197,'WASH COAL RECEIPT &amp; GCV DAT (3)'!$A$2:$V$175,9,0),0)</f>
        <v>0</v>
      </c>
      <c r="J197" s="13">
        <f>IFERROR(VLOOKUP(A197,'WASH COAL RECEIPT &amp; GCV DAT (3)'!$A$2:$V$175,10,0),0)</f>
        <v>0</v>
      </c>
      <c r="K197" s="15">
        <f>SUMIF('WASH COAL RECEIPT &amp; GCV DAT (3)'!$A$3:$A$175,'MASTER DATA FILE WASH COAL  (4)'!A197,'WASH COAL RECEIPT &amp; GCV DAT (3)'!$K$3:$K$175)</f>
        <v>0</v>
      </c>
      <c r="L197" s="15">
        <f>SUMIF('WASH COAL RECEIPT &amp; GCV DAT (3)'!$A$3:$A$175,'MASTER DATA FILE WASH COAL  (4)'!A197,'WASH COAL RECEIPT &amp; GCV DAT (3)'!$L$3:$L$175)</f>
        <v>0</v>
      </c>
      <c r="M197" s="15">
        <f t="shared" si="16"/>
        <v>0</v>
      </c>
      <c r="N197" s="15">
        <f t="shared" si="17"/>
        <v>0</v>
      </c>
      <c r="O197" s="15">
        <f>SUMIF('WASH COAL RECEIPT &amp; GCV DAT (3)'!$A$3:$A$175,'MASTER DATA FILE WASH COAL  (4)'!A197,'WASH COAL RECEIPT &amp; GCV DAT (3)'!$O$3:$O$175)</f>
        <v>0</v>
      </c>
      <c r="P197" s="15">
        <f t="shared" si="18"/>
        <v>0</v>
      </c>
      <c r="Q197" s="15">
        <f>SUMIF('WASH COAL RECEIPT &amp; GCV DAT (3)'!$A$3:$A$175,'MASTER DATA FILE WASH COAL  (4)'!A197,'WASH COAL RECEIPT &amp; GCV DAT (3)'!$Q$3:$Q$175)</f>
        <v>0</v>
      </c>
      <c r="R197" s="16">
        <f>SUMIF('WASH COAL RECEIPT &amp; GCV DAT (3)'!$A$3:$A$175,'MASTER DATA FILE WASH COAL  (4)'!A197,'WASH COAL RECEIPT &amp; GCV DAT (3)'!$R$3:$R$175)+IF(H197=$J$234,($K$234*K197),0)+IF(H197=$J$235,($K$235*K197),0)</f>
        <v>0</v>
      </c>
      <c r="S197" s="15" t="e">
        <f t="shared" si="19"/>
        <v>#DIV/0!</v>
      </c>
      <c r="T197" s="15">
        <f>SUMIF('WASH COAL RECEIPT &amp; GCV DAT (3)'!$A$3:$A$175,'MASTER DATA FILE WASH COAL  (4)'!A197,'WASH COAL RECEIPT &amp; GCV DAT (3)'!$T$3:$T$175)</f>
        <v>0</v>
      </c>
      <c r="U197" s="15">
        <f t="shared" si="20"/>
        <v>0</v>
      </c>
      <c r="V197" s="15">
        <f>SUMIF('WASH COAL RECEIPT &amp; GCV DAT (3)'!$A$3:$A$175,'MASTER DATA FILE WASH COAL  (4)'!A197,'WASH COAL RECEIPT &amp; GCV DAT (3)'!$V$3:$V$175)</f>
        <v>0</v>
      </c>
      <c r="W197" s="15">
        <f t="shared" si="21"/>
        <v>0</v>
      </c>
      <c r="X197" t="e">
        <f t="shared" si="22"/>
        <v>#DIV/0!</v>
      </c>
    </row>
    <row r="198" spans="1:24" customFormat="1" x14ac:dyDescent="0.3">
      <c r="A198" s="12"/>
      <c r="B198" s="12">
        <f>SUMIF('WASH COAL RECEIPT &amp; GCV DAT (3)'!$A$3:$A$138,A198,'WASH COAL RECEIPT &amp; GCV DAT (3)'!$B$3:$B$138)</f>
        <v>0</v>
      </c>
      <c r="C198" s="13">
        <f>SUMIF('WASH COAL RECEIPT &amp; GCV DAT (3)'!$A$3:$A$175,A198,'WASH COAL RECEIPT &amp; GCV DAT (3)'!$C$3:$C$175)</f>
        <v>0</v>
      </c>
      <c r="D198" s="13">
        <f>IFERROR(VLOOKUP(A198,'WASH COAL RECEIPT &amp; GCV DAT (3)'!A172:V375,4,0),0)</f>
        <v>0</v>
      </c>
      <c r="E198" s="14">
        <f>IFERROR(VLOOKUP(A198,'WASH COAL RECEIPT &amp; GCV DAT (3)'!$A$2:$V$175,5,0),0)</f>
        <v>0</v>
      </c>
      <c r="F198" s="13">
        <f>SUMIF('WASH COAL RECEIPT &amp; GCV DAT (3)'!$A$3:$A$175,'MASTER DATA FILE WASH COAL  (4)'!A198,'WASH COAL RECEIPT &amp; GCV DAT (3)'!$F$3:$F$175)</f>
        <v>0</v>
      </c>
      <c r="G198" s="13">
        <f>IFERROR(VLOOKUP(A198,'WASH COAL RECEIPT &amp; GCV DAT (3)'!$A$2:$V$175,7,0),0)</f>
        <v>0</v>
      </c>
      <c r="H198" s="13">
        <f>IFERROR(VLOOKUP(A198,'WASH COAL RECEIPT &amp; GCV DAT (3)'!$A$2:$V$175,8,0),0)</f>
        <v>0</v>
      </c>
      <c r="I198" s="13">
        <f>IFERROR(VLOOKUP(A198,'WASH COAL RECEIPT &amp; GCV DAT (3)'!$A$2:$V$175,9,0),0)</f>
        <v>0</v>
      </c>
      <c r="J198" s="13">
        <f>IFERROR(VLOOKUP(A198,'WASH COAL RECEIPT &amp; GCV DAT (3)'!$A$2:$V$175,10,0),0)</f>
        <v>0</v>
      </c>
      <c r="K198" s="15">
        <f>SUMIF('WASH COAL RECEIPT &amp; GCV DAT (3)'!$A$3:$A$175,'MASTER DATA FILE WASH COAL  (4)'!A198,'WASH COAL RECEIPT &amp; GCV DAT (3)'!$K$3:$K$175)</f>
        <v>0</v>
      </c>
      <c r="L198" s="15">
        <f>SUMIF('WASH COAL RECEIPT &amp; GCV DAT (3)'!$A$3:$A$175,'MASTER DATA FILE WASH COAL  (4)'!A198,'WASH COAL RECEIPT &amp; GCV DAT (3)'!$L$3:$L$175)</f>
        <v>0</v>
      </c>
      <c r="M198" s="15">
        <f t="shared" si="16"/>
        <v>0</v>
      </c>
      <c r="N198" s="15">
        <f t="shared" si="17"/>
        <v>0</v>
      </c>
      <c r="O198" s="15">
        <f>SUMIF('WASH COAL RECEIPT &amp; GCV DAT (3)'!$A$3:$A$175,'MASTER DATA FILE WASH COAL  (4)'!A198,'WASH COAL RECEIPT &amp; GCV DAT (3)'!$O$3:$O$175)</f>
        <v>0</v>
      </c>
      <c r="P198" s="15">
        <f t="shared" si="18"/>
        <v>0</v>
      </c>
      <c r="Q198" s="15">
        <f>SUMIF('WASH COAL RECEIPT &amp; GCV DAT (3)'!$A$3:$A$175,'MASTER DATA FILE WASH COAL  (4)'!A198,'WASH COAL RECEIPT &amp; GCV DAT (3)'!$Q$3:$Q$175)</f>
        <v>0</v>
      </c>
      <c r="R198" s="16">
        <f>SUMIF('WASH COAL RECEIPT &amp; GCV DAT (3)'!$A$3:$A$175,'MASTER DATA FILE WASH COAL  (4)'!A198,'WASH COAL RECEIPT &amp; GCV DAT (3)'!$R$3:$R$175)+IF(H198=$J$234,($K$234*K198),0)+IF(H198=$J$235,($K$235*K198),0)</f>
        <v>0</v>
      </c>
      <c r="S198" s="15" t="e">
        <f t="shared" si="19"/>
        <v>#DIV/0!</v>
      </c>
      <c r="T198" s="15">
        <f>SUMIF('WASH COAL RECEIPT &amp; GCV DAT (3)'!$A$3:$A$175,'MASTER DATA FILE WASH COAL  (4)'!A198,'WASH COAL RECEIPT &amp; GCV DAT (3)'!$T$3:$T$175)</f>
        <v>0</v>
      </c>
      <c r="U198" s="15">
        <f t="shared" si="20"/>
        <v>0</v>
      </c>
      <c r="V198" s="15">
        <f>SUMIF('WASH COAL RECEIPT &amp; GCV DAT (3)'!$A$3:$A$175,'MASTER DATA FILE WASH COAL  (4)'!A198,'WASH COAL RECEIPT &amp; GCV DAT (3)'!$V$3:$V$175)</f>
        <v>0</v>
      </c>
      <c r="W198" s="15">
        <f t="shared" si="21"/>
        <v>0</v>
      </c>
      <c r="X198" t="e">
        <f t="shared" si="22"/>
        <v>#DIV/0!</v>
      </c>
    </row>
    <row r="199" spans="1:24" customFormat="1" x14ac:dyDescent="0.3">
      <c r="A199" s="12"/>
      <c r="B199" s="12">
        <f>SUMIF('WASH COAL RECEIPT &amp; GCV DAT (3)'!$A$3:$A$138,A199,'WASH COAL RECEIPT &amp; GCV DAT (3)'!$B$3:$B$138)</f>
        <v>0</v>
      </c>
      <c r="C199" s="13">
        <f>SUMIF('WASH COAL RECEIPT &amp; GCV DAT (3)'!$A$3:$A$175,A199,'WASH COAL RECEIPT &amp; GCV DAT (3)'!$C$3:$C$175)</f>
        <v>0</v>
      </c>
      <c r="D199" s="13">
        <f>IFERROR(VLOOKUP(A199,'WASH COAL RECEIPT &amp; GCV DAT (3)'!A173:V376,4,0),0)</f>
        <v>0</v>
      </c>
      <c r="E199" s="14">
        <f>IFERROR(VLOOKUP(A199,'WASH COAL RECEIPT &amp; GCV DAT (3)'!$A$2:$V$175,5,0),0)</f>
        <v>0</v>
      </c>
      <c r="F199" s="13">
        <f>SUMIF('WASH COAL RECEIPT &amp; GCV DAT (3)'!$A$3:$A$175,'MASTER DATA FILE WASH COAL  (4)'!A199,'WASH COAL RECEIPT &amp; GCV DAT (3)'!$F$3:$F$175)</f>
        <v>0</v>
      </c>
      <c r="G199" s="13">
        <f>IFERROR(VLOOKUP(A199,'WASH COAL RECEIPT &amp; GCV DAT (3)'!$A$2:$V$175,7,0),0)</f>
        <v>0</v>
      </c>
      <c r="H199" s="13">
        <f>IFERROR(VLOOKUP(A199,'WASH COAL RECEIPT &amp; GCV DAT (3)'!$A$2:$V$175,8,0),0)</f>
        <v>0</v>
      </c>
      <c r="I199" s="13">
        <f>IFERROR(VLOOKUP(A199,'WASH COAL RECEIPT &amp; GCV DAT (3)'!$A$2:$V$175,9,0),0)</f>
        <v>0</v>
      </c>
      <c r="J199" s="13">
        <f>IFERROR(VLOOKUP(A199,'WASH COAL RECEIPT &amp; GCV DAT (3)'!$A$2:$V$175,10,0),0)</f>
        <v>0</v>
      </c>
      <c r="K199" s="15">
        <f>SUMIF('WASH COAL RECEIPT &amp; GCV DAT (3)'!$A$3:$A$175,'MASTER DATA FILE WASH COAL  (4)'!A199,'WASH COAL RECEIPT &amp; GCV DAT (3)'!$K$3:$K$175)</f>
        <v>0</v>
      </c>
      <c r="L199" s="15">
        <f>SUMIF('WASH COAL RECEIPT &amp; GCV DAT (3)'!$A$3:$A$175,'MASTER DATA FILE WASH COAL  (4)'!A199,'WASH COAL RECEIPT &amp; GCV DAT (3)'!$L$3:$L$175)</f>
        <v>0</v>
      </c>
      <c r="M199" s="15">
        <f t="shared" ref="M199:M213" si="23">+K199-L199</f>
        <v>0</v>
      </c>
      <c r="N199" s="15">
        <f t="shared" ref="N199:N213" si="24">IFERROR(+M199*S199,0)</f>
        <v>0</v>
      </c>
      <c r="O199" s="15">
        <f>SUMIF('WASH COAL RECEIPT &amp; GCV DAT (3)'!$A$3:$A$175,'MASTER DATA FILE WASH COAL  (4)'!A199,'WASH COAL RECEIPT &amp; GCV DAT (3)'!$O$3:$O$175)</f>
        <v>0</v>
      </c>
      <c r="P199" s="15">
        <f t="shared" ref="P199:P213" si="25">+O199*K199</f>
        <v>0</v>
      </c>
      <c r="Q199" s="15">
        <f>SUMIF('WASH COAL RECEIPT &amp; GCV DAT (3)'!$A$3:$A$175,'MASTER DATA FILE WASH COAL  (4)'!A199,'WASH COAL RECEIPT &amp; GCV DAT (3)'!$Q$3:$Q$175)</f>
        <v>0</v>
      </c>
      <c r="R199" s="16">
        <f>SUMIF('WASH COAL RECEIPT &amp; GCV DAT (3)'!$A$3:$A$175,'MASTER DATA FILE WASH COAL  (4)'!A199,'WASH COAL RECEIPT &amp; GCV DAT (3)'!$R$3:$R$175)+IF(H199=$J$234,($K$234*K199),0)+IF(H199=$J$235,($K$235*K199),0)</f>
        <v>0</v>
      </c>
      <c r="S199" s="15" t="e">
        <f t="shared" ref="S199:S213" si="26">+R199/K199</f>
        <v>#DIV/0!</v>
      </c>
      <c r="T199" s="15">
        <f>SUMIF('WASH COAL RECEIPT &amp; GCV DAT (3)'!$A$3:$A$175,'MASTER DATA FILE WASH COAL  (4)'!A199,'WASH COAL RECEIPT &amp; GCV DAT (3)'!$T$3:$T$175)</f>
        <v>0</v>
      </c>
      <c r="U199" s="15">
        <f t="shared" ref="U199:U213" si="27">+T199*L199</f>
        <v>0</v>
      </c>
      <c r="V199" s="15">
        <f>SUMIF('WASH COAL RECEIPT &amp; GCV DAT (3)'!$A$3:$A$175,'MASTER DATA FILE WASH COAL  (4)'!A199,'WASH COAL RECEIPT &amp; GCV DAT (3)'!$V$3:$V$175)</f>
        <v>0</v>
      </c>
      <c r="W199" s="15">
        <f t="shared" ref="W199:W213" si="28">+V199*L199</f>
        <v>0</v>
      </c>
      <c r="X199" t="e">
        <f t="shared" si="22"/>
        <v>#DIV/0!</v>
      </c>
    </row>
    <row r="200" spans="1:24" customFormat="1" x14ac:dyDescent="0.3">
      <c r="A200" s="12"/>
      <c r="B200" s="12">
        <f>SUMIF('WASH COAL RECEIPT &amp; GCV DAT (3)'!$A$3:$A$138,A200,'WASH COAL RECEIPT &amp; GCV DAT (3)'!$B$3:$B$138)</f>
        <v>0</v>
      </c>
      <c r="C200" s="13">
        <f>SUMIF('WASH COAL RECEIPT &amp; GCV DAT (3)'!$A$3:$A$175,A200,'WASH COAL RECEIPT &amp; GCV DAT (3)'!$C$3:$C$175)</f>
        <v>0</v>
      </c>
      <c r="D200" s="13">
        <f>IFERROR(VLOOKUP(A200,'WASH COAL RECEIPT &amp; GCV DAT (3)'!A174:V377,4,0),0)</f>
        <v>0</v>
      </c>
      <c r="E200" s="14">
        <f>IFERROR(VLOOKUP(A200,'WASH COAL RECEIPT &amp; GCV DAT (3)'!$A$2:$V$175,5,0),0)</f>
        <v>0</v>
      </c>
      <c r="F200" s="13">
        <f>SUMIF('WASH COAL RECEIPT &amp; GCV DAT (3)'!$A$3:$A$175,'MASTER DATA FILE WASH COAL  (4)'!A200,'WASH COAL RECEIPT &amp; GCV DAT (3)'!$F$3:$F$175)</f>
        <v>0</v>
      </c>
      <c r="G200" s="13">
        <f>IFERROR(VLOOKUP(A200,'WASH COAL RECEIPT &amp; GCV DAT (3)'!$A$2:$V$175,7,0),0)</f>
        <v>0</v>
      </c>
      <c r="H200" s="13">
        <f>IFERROR(VLOOKUP(A200,'WASH COAL RECEIPT &amp; GCV DAT (3)'!$A$2:$V$175,8,0),0)</f>
        <v>0</v>
      </c>
      <c r="I200" s="13">
        <f>IFERROR(VLOOKUP(A200,'WASH COAL RECEIPT &amp; GCV DAT (3)'!$A$2:$V$175,9,0),0)</f>
        <v>0</v>
      </c>
      <c r="J200" s="13">
        <f>IFERROR(VLOOKUP(A200,'WASH COAL RECEIPT &amp; GCV DAT (3)'!$A$2:$V$175,10,0),0)</f>
        <v>0</v>
      </c>
      <c r="K200" s="15">
        <f>SUMIF('WASH COAL RECEIPT &amp; GCV DAT (3)'!$A$3:$A$175,'MASTER DATA FILE WASH COAL  (4)'!A200,'WASH COAL RECEIPT &amp; GCV DAT (3)'!$K$3:$K$175)</f>
        <v>0</v>
      </c>
      <c r="L200" s="15">
        <f>SUMIF('WASH COAL RECEIPT &amp; GCV DAT (3)'!$A$3:$A$175,'MASTER DATA FILE WASH COAL  (4)'!A200,'WASH COAL RECEIPT &amp; GCV DAT (3)'!$L$3:$L$175)</f>
        <v>0</v>
      </c>
      <c r="M200" s="15">
        <f t="shared" si="23"/>
        <v>0</v>
      </c>
      <c r="N200" s="15">
        <f t="shared" si="24"/>
        <v>0</v>
      </c>
      <c r="O200" s="15">
        <f>SUMIF('WASH COAL RECEIPT &amp; GCV DAT (3)'!$A$3:$A$175,'MASTER DATA FILE WASH COAL  (4)'!A200,'WASH COAL RECEIPT &amp; GCV DAT (3)'!$O$3:$O$175)</f>
        <v>0</v>
      </c>
      <c r="P200" s="15">
        <f t="shared" si="25"/>
        <v>0</v>
      </c>
      <c r="Q200" s="15">
        <f>SUMIF('WASH COAL RECEIPT &amp; GCV DAT (3)'!$A$3:$A$175,'MASTER DATA FILE WASH COAL  (4)'!A200,'WASH COAL RECEIPT &amp; GCV DAT (3)'!$Q$3:$Q$175)</f>
        <v>0</v>
      </c>
      <c r="R200" s="16">
        <f>SUMIF('WASH COAL RECEIPT &amp; GCV DAT (3)'!$A$3:$A$175,'MASTER DATA FILE WASH COAL  (4)'!A200,'WASH COAL RECEIPT &amp; GCV DAT (3)'!$R$3:$R$175)+IF(H200=$J$234,($K$234*K200),0)+IF(H200=$J$235,($K$235*K200),0)</f>
        <v>0</v>
      </c>
      <c r="S200" s="15" t="e">
        <f t="shared" si="26"/>
        <v>#DIV/0!</v>
      </c>
      <c r="T200" s="15">
        <f>SUMIF('WASH COAL RECEIPT &amp; GCV DAT (3)'!$A$3:$A$175,'MASTER DATA FILE WASH COAL  (4)'!A200,'WASH COAL RECEIPT &amp; GCV DAT (3)'!$T$3:$T$175)</f>
        <v>0</v>
      </c>
      <c r="U200" s="15">
        <f t="shared" si="27"/>
        <v>0</v>
      </c>
      <c r="V200" s="15">
        <f>SUMIF('WASH COAL RECEIPT &amp; GCV DAT (3)'!$A$3:$A$175,'MASTER DATA FILE WASH COAL  (4)'!A200,'WASH COAL RECEIPT &amp; GCV DAT (3)'!$V$3:$V$175)</f>
        <v>0</v>
      </c>
      <c r="W200" s="15">
        <f t="shared" si="28"/>
        <v>0</v>
      </c>
      <c r="X200" t="e">
        <f t="shared" si="22"/>
        <v>#DIV/0!</v>
      </c>
    </row>
    <row r="201" spans="1:24" customFormat="1" x14ac:dyDescent="0.3">
      <c r="A201" s="12"/>
      <c r="B201" s="12">
        <f>SUMIF('WASH COAL RECEIPT &amp; GCV DAT (3)'!$A$3:$A$138,A201,'WASH COAL RECEIPT &amp; GCV DAT (3)'!$B$3:$B$138)</f>
        <v>0</v>
      </c>
      <c r="C201" s="13">
        <f>SUMIF('WASH COAL RECEIPT &amp; GCV DAT (3)'!$A$3:$A$175,A201,'WASH COAL RECEIPT &amp; GCV DAT (3)'!$C$3:$C$175)</f>
        <v>0</v>
      </c>
      <c r="D201" s="13">
        <f>IFERROR(VLOOKUP(A201,'WASH COAL RECEIPT &amp; GCV DAT (3)'!A175:V378,4,0),0)</f>
        <v>0</v>
      </c>
      <c r="E201" s="14">
        <f>IFERROR(VLOOKUP(A201,'WASH COAL RECEIPT &amp; GCV DAT (3)'!$A$2:$V$175,5,0),0)</f>
        <v>0</v>
      </c>
      <c r="F201" s="13">
        <f>SUMIF('WASH COAL RECEIPT &amp; GCV DAT (3)'!$A$3:$A$175,'MASTER DATA FILE WASH COAL  (4)'!A201,'WASH COAL RECEIPT &amp; GCV DAT (3)'!$F$3:$F$175)</f>
        <v>0</v>
      </c>
      <c r="G201" s="13">
        <f>IFERROR(VLOOKUP(A201,'WASH COAL RECEIPT &amp; GCV DAT (3)'!$A$2:$V$175,7,0),0)</f>
        <v>0</v>
      </c>
      <c r="H201" s="13">
        <f>IFERROR(VLOOKUP(A201,'WASH COAL RECEIPT &amp; GCV DAT (3)'!$A$2:$V$175,8,0),0)</f>
        <v>0</v>
      </c>
      <c r="I201" s="13">
        <f>IFERROR(VLOOKUP(A201,'WASH COAL RECEIPT &amp; GCV DAT (3)'!$A$2:$V$175,9,0),0)</f>
        <v>0</v>
      </c>
      <c r="J201" s="13">
        <f>IFERROR(VLOOKUP(A201,'WASH COAL RECEIPT &amp; GCV DAT (3)'!$A$2:$V$175,10,0),0)</f>
        <v>0</v>
      </c>
      <c r="K201" s="15">
        <f>SUMIF('WASH COAL RECEIPT &amp; GCV DAT (3)'!$A$3:$A$175,'MASTER DATA FILE WASH COAL  (4)'!A201,'WASH COAL RECEIPT &amp; GCV DAT (3)'!$K$3:$K$175)</f>
        <v>0</v>
      </c>
      <c r="L201" s="15">
        <f>SUMIF('WASH COAL RECEIPT &amp; GCV DAT (3)'!$A$3:$A$175,'MASTER DATA FILE WASH COAL  (4)'!A201,'WASH COAL RECEIPT &amp; GCV DAT (3)'!$L$3:$L$175)</f>
        <v>0</v>
      </c>
      <c r="M201" s="15">
        <f t="shared" si="23"/>
        <v>0</v>
      </c>
      <c r="N201" s="15">
        <f t="shared" si="24"/>
        <v>0</v>
      </c>
      <c r="O201" s="15">
        <f>SUMIF('WASH COAL RECEIPT &amp; GCV DAT (3)'!$A$3:$A$175,'MASTER DATA FILE WASH COAL  (4)'!A201,'WASH COAL RECEIPT &amp; GCV DAT (3)'!$O$3:$O$175)</f>
        <v>0</v>
      </c>
      <c r="P201" s="15">
        <f t="shared" si="25"/>
        <v>0</v>
      </c>
      <c r="Q201" s="15">
        <f>SUMIF('WASH COAL RECEIPT &amp; GCV DAT (3)'!$A$3:$A$175,'MASTER DATA FILE WASH COAL  (4)'!A201,'WASH COAL RECEIPT &amp; GCV DAT (3)'!$Q$3:$Q$175)</f>
        <v>0</v>
      </c>
      <c r="R201" s="16">
        <f>SUMIF('WASH COAL RECEIPT &amp; GCV DAT (3)'!$A$3:$A$175,'MASTER DATA FILE WASH COAL  (4)'!A201,'WASH COAL RECEIPT &amp; GCV DAT (3)'!$R$3:$R$175)+IF(H201=$J$234,($K$234*K201),0)+IF(H201=$J$235,($K$235*K201),0)</f>
        <v>0</v>
      </c>
      <c r="S201" s="15" t="e">
        <f t="shared" si="26"/>
        <v>#DIV/0!</v>
      </c>
      <c r="T201" s="15">
        <f>SUMIF('WASH COAL RECEIPT &amp; GCV DAT (3)'!$A$3:$A$175,'MASTER DATA FILE WASH COAL  (4)'!A201,'WASH COAL RECEIPT &amp; GCV DAT (3)'!$T$3:$T$175)</f>
        <v>0</v>
      </c>
      <c r="U201" s="15">
        <f t="shared" si="27"/>
        <v>0</v>
      </c>
      <c r="V201" s="15">
        <f>SUMIF('WASH COAL RECEIPT &amp; GCV DAT (3)'!$A$3:$A$175,'MASTER DATA FILE WASH COAL  (4)'!A201,'WASH COAL RECEIPT &amp; GCV DAT (3)'!$V$3:$V$175)</f>
        <v>0</v>
      </c>
      <c r="W201" s="15">
        <f t="shared" si="28"/>
        <v>0</v>
      </c>
      <c r="X201" t="e">
        <f t="shared" si="22"/>
        <v>#DIV/0!</v>
      </c>
    </row>
    <row r="202" spans="1:24" customFormat="1" x14ac:dyDescent="0.3">
      <c r="A202" s="12"/>
      <c r="B202" s="12">
        <f>SUMIF('WASH COAL RECEIPT &amp; GCV DAT (3)'!$A$3:$A$138,A202,'WASH COAL RECEIPT &amp; GCV DAT (3)'!$B$3:$B$138)</f>
        <v>0</v>
      </c>
      <c r="C202" s="13">
        <f>SUMIF('WASH COAL RECEIPT &amp; GCV DAT (3)'!$A$3:$A$175,A202,'WASH COAL RECEIPT &amp; GCV DAT (3)'!$C$3:$C$175)</f>
        <v>0</v>
      </c>
      <c r="D202" s="13">
        <f>IFERROR(VLOOKUP(A202,'WASH COAL RECEIPT &amp; GCV DAT (3)'!A176:V379,4,0),0)</f>
        <v>0</v>
      </c>
      <c r="E202" s="14">
        <f>IFERROR(VLOOKUP(A202,'WASH COAL RECEIPT &amp; GCV DAT (3)'!$A$2:$V$175,5,0),0)</f>
        <v>0</v>
      </c>
      <c r="F202" s="13">
        <f>SUMIF('WASH COAL RECEIPT &amp; GCV DAT (3)'!$A$3:$A$175,'MASTER DATA FILE WASH COAL  (4)'!A202,'WASH COAL RECEIPT &amp; GCV DAT (3)'!$F$3:$F$175)</f>
        <v>0</v>
      </c>
      <c r="G202" s="13">
        <f>IFERROR(VLOOKUP(A202,'WASH COAL RECEIPT &amp; GCV DAT (3)'!$A$2:$V$175,7,0),0)</f>
        <v>0</v>
      </c>
      <c r="H202" s="13">
        <f>IFERROR(VLOOKUP(A202,'WASH COAL RECEIPT &amp; GCV DAT (3)'!$A$2:$V$175,8,0),0)</f>
        <v>0</v>
      </c>
      <c r="I202" s="13">
        <f>IFERROR(VLOOKUP(A202,'WASH COAL RECEIPT &amp; GCV DAT (3)'!$A$2:$V$175,9,0),0)</f>
        <v>0</v>
      </c>
      <c r="J202" s="13">
        <f>IFERROR(VLOOKUP(A202,'WASH COAL RECEIPT &amp; GCV DAT (3)'!$A$2:$V$175,10,0),0)</f>
        <v>0</v>
      </c>
      <c r="K202" s="15">
        <f>SUMIF('WASH COAL RECEIPT &amp; GCV DAT (3)'!$A$3:$A$175,'MASTER DATA FILE WASH COAL  (4)'!A202,'WASH COAL RECEIPT &amp; GCV DAT (3)'!$K$3:$K$175)</f>
        <v>0</v>
      </c>
      <c r="L202" s="15">
        <f>SUMIF('WASH COAL RECEIPT &amp; GCV DAT (3)'!$A$3:$A$175,'MASTER DATA FILE WASH COAL  (4)'!A202,'WASH COAL RECEIPT &amp; GCV DAT (3)'!$L$3:$L$175)</f>
        <v>0</v>
      </c>
      <c r="M202" s="15">
        <f t="shared" si="23"/>
        <v>0</v>
      </c>
      <c r="N202" s="15">
        <f t="shared" si="24"/>
        <v>0</v>
      </c>
      <c r="O202" s="15">
        <f>SUMIF('WASH COAL RECEIPT &amp; GCV DAT (3)'!$A$3:$A$175,'MASTER DATA FILE WASH COAL  (4)'!A202,'WASH COAL RECEIPT &amp; GCV DAT (3)'!$O$3:$O$175)</f>
        <v>0</v>
      </c>
      <c r="P202" s="15">
        <f t="shared" si="25"/>
        <v>0</v>
      </c>
      <c r="Q202" s="15">
        <f>SUMIF('WASH COAL RECEIPT &amp; GCV DAT (3)'!$A$3:$A$175,'MASTER DATA FILE WASH COAL  (4)'!A202,'WASH COAL RECEIPT &amp; GCV DAT (3)'!$Q$3:$Q$175)</f>
        <v>0</v>
      </c>
      <c r="R202" s="16">
        <f>SUMIF('WASH COAL RECEIPT &amp; GCV DAT (3)'!$A$3:$A$175,'MASTER DATA FILE WASH COAL  (4)'!A202,'WASH COAL RECEIPT &amp; GCV DAT (3)'!$R$3:$R$175)+IF(H202=$J$234,($K$234*K202),0)+IF(H202=$J$235,($K$235*K202),0)</f>
        <v>0</v>
      </c>
      <c r="S202" s="15" t="e">
        <f t="shared" si="26"/>
        <v>#DIV/0!</v>
      </c>
      <c r="T202" s="15">
        <f>SUMIF('WASH COAL RECEIPT &amp; GCV DAT (3)'!$A$3:$A$175,'MASTER DATA FILE WASH COAL  (4)'!A202,'WASH COAL RECEIPT &amp; GCV DAT (3)'!$T$3:$T$175)</f>
        <v>0</v>
      </c>
      <c r="U202" s="15">
        <f t="shared" si="27"/>
        <v>0</v>
      </c>
      <c r="V202" s="15">
        <f>SUMIF('WASH COAL RECEIPT &amp; GCV DAT (3)'!$A$3:$A$175,'MASTER DATA FILE WASH COAL  (4)'!A202,'WASH COAL RECEIPT &amp; GCV DAT (3)'!$V$3:$V$175)</f>
        <v>0</v>
      </c>
      <c r="W202" s="15">
        <f t="shared" si="28"/>
        <v>0</v>
      </c>
      <c r="X202" t="e">
        <f t="shared" si="22"/>
        <v>#DIV/0!</v>
      </c>
    </row>
    <row r="203" spans="1:24" customFormat="1" x14ac:dyDescent="0.3">
      <c r="A203" s="12"/>
      <c r="B203" s="12">
        <f>SUMIF('WASH COAL RECEIPT &amp; GCV DAT (3)'!$A$3:$A$138,A203,'WASH COAL RECEIPT &amp; GCV DAT (3)'!$B$3:$B$138)</f>
        <v>0</v>
      </c>
      <c r="C203" s="13">
        <f>SUMIF('WASH COAL RECEIPT &amp; GCV DAT (3)'!$A$3:$A$175,A203,'WASH COAL RECEIPT &amp; GCV DAT (3)'!$C$3:$C$175)</f>
        <v>0</v>
      </c>
      <c r="D203" s="13">
        <f>IFERROR(VLOOKUP(A203,'WASH COAL RECEIPT &amp; GCV DAT (3)'!A153:V380,4,0),0)</f>
        <v>0</v>
      </c>
      <c r="E203" s="14">
        <f>IFERROR(VLOOKUP(A203,'WASH COAL RECEIPT &amp; GCV DAT (3)'!$A$2:$V$175,5,0),0)</f>
        <v>0</v>
      </c>
      <c r="F203" s="13">
        <f>SUMIF('WASH COAL RECEIPT &amp; GCV DAT (3)'!$A$3:$A$175,'MASTER DATA FILE WASH COAL  (4)'!A203,'WASH COAL RECEIPT &amp; GCV DAT (3)'!$F$3:$F$175)</f>
        <v>0</v>
      </c>
      <c r="G203" s="13">
        <f>IFERROR(VLOOKUP(A203,'WASH COAL RECEIPT &amp; GCV DAT (3)'!$A$2:$V$175,7,0),0)</f>
        <v>0</v>
      </c>
      <c r="H203" s="13">
        <f>IFERROR(VLOOKUP(A203,'WASH COAL RECEIPT &amp; GCV DAT (3)'!$A$2:$V$175,8,0),0)</f>
        <v>0</v>
      </c>
      <c r="I203" s="13">
        <f>IFERROR(VLOOKUP(A203,'WASH COAL RECEIPT &amp; GCV DAT (3)'!$A$2:$V$175,9,0),0)</f>
        <v>0</v>
      </c>
      <c r="J203" s="13">
        <f>IFERROR(VLOOKUP(A203,'WASH COAL RECEIPT &amp; GCV DAT (3)'!$A$2:$V$175,10,0),0)</f>
        <v>0</v>
      </c>
      <c r="K203" s="15">
        <f>SUMIF('WASH COAL RECEIPT &amp; GCV DAT (3)'!$A$3:$A$175,'MASTER DATA FILE WASH COAL  (4)'!A203,'WASH COAL RECEIPT &amp; GCV DAT (3)'!$K$3:$K$175)</f>
        <v>0</v>
      </c>
      <c r="L203" s="15">
        <f>SUMIF('WASH COAL RECEIPT &amp; GCV DAT (3)'!$A$3:$A$175,'MASTER DATA FILE WASH COAL  (4)'!A203,'WASH COAL RECEIPT &amp; GCV DAT (3)'!$L$3:$L$175)</f>
        <v>0</v>
      </c>
      <c r="M203" s="15">
        <f t="shared" si="23"/>
        <v>0</v>
      </c>
      <c r="N203" s="15">
        <f t="shared" si="24"/>
        <v>0</v>
      </c>
      <c r="O203" s="15">
        <f>SUMIF('WASH COAL RECEIPT &amp; GCV DAT (3)'!$A$3:$A$175,'MASTER DATA FILE WASH COAL  (4)'!A203,'WASH COAL RECEIPT &amp; GCV DAT (3)'!$O$3:$O$175)</f>
        <v>0</v>
      </c>
      <c r="P203" s="15">
        <f t="shared" si="25"/>
        <v>0</v>
      </c>
      <c r="Q203" s="15">
        <f>SUMIF('WASH COAL RECEIPT &amp; GCV DAT (3)'!$A$3:$A$175,'MASTER DATA FILE WASH COAL  (4)'!A203,'WASH COAL RECEIPT &amp; GCV DAT (3)'!$Q$3:$Q$175)</f>
        <v>0</v>
      </c>
      <c r="R203" s="16">
        <f>SUMIF('WASH COAL RECEIPT &amp; GCV DAT (3)'!$A$3:$A$175,'MASTER DATA FILE WASH COAL  (4)'!A203,'WASH COAL RECEIPT &amp; GCV DAT (3)'!$R$3:$R$175)+IF(H203=$J$234,($K$234*K203),0)+IF(H203=$J$235,($K$235*K203),0)</f>
        <v>0</v>
      </c>
      <c r="S203" s="15" t="e">
        <f t="shared" si="26"/>
        <v>#DIV/0!</v>
      </c>
      <c r="T203" s="15">
        <f>SUMIF('WASH COAL RECEIPT &amp; GCV DAT (3)'!$A$3:$A$175,'MASTER DATA FILE WASH COAL  (4)'!A203,'WASH COAL RECEIPT &amp; GCV DAT (3)'!$T$3:$T$175)</f>
        <v>0</v>
      </c>
      <c r="U203" s="15">
        <f t="shared" si="27"/>
        <v>0</v>
      </c>
      <c r="V203" s="15">
        <f>SUMIF('WASH COAL RECEIPT &amp; GCV DAT (3)'!$A$3:$A$175,'MASTER DATA FILE WASH COAL  (4)'!A203,'WASH COAL RECEIPT &amp; GCV DAT (3)'!$V$3:$V$175)</f>
        <v>0</v>
      </c>
      <c r="W203" s="15">
        <f t="shared" si="28"/>
        <v>0</v>
      </c>
      <c r="X203" t="e">
        <f t="shared" si="22"/>
        <v>#DIV/0!</v>
      </c>
    </row>
    <row r="204" spans="1:24" customFormat="1" x14ac:dyDescent="0.3">
      <c r="A204" s="12"/>
      <c r="B204" s="12">
        <f>SUMIF('WASH COAL RECEIPT &amp; GCV DAT (3)'!$A$3:$A$138,A204,'WASH COAL RECEIPT &amp; GCV DAT (3)'!$B$3:$B$138)</f>
        <v>0</v>
      </c>
      <c r="C204" s="13">
        <f>SUMIF('WASH COAL RECEIPT &amp; GCV DAT (3)'!$A$3:$A$175,A204,'WASH COAL RECEIPT &amp; GCV DAT (3)'!$C$3:$C$175)</f>
        <v>0</v>
      </c>
      <c r="D204" s="13">
        <f>IFERROR(VLOOKUP(A204,'WASH COAL RECEIPT &amp; GCV DAT (3)'!A154:V381,4,0),0)</f>
        <v>0</v>
      </c>
      <c r="E204" s="14">
        <f>IFERROR(VLOOKUP(A204,'WASH COAL RECEIPT &amp; GCV DAT (3)'!$A$2:$V$175,5,0),0)</f>
        <v>0</v>
      </c>
      <c r="F204" s="13">
        <f>SUMIF('WASH COAL RECEIPT &amp; GCV DAT (3)'!$A$3:$A$175,'MASTER DATA FILE WASH COAL  (4)'!A204,'WASH COAL RECEIPT &amp; GCV DAT (3)'!$F$3:$F$175)</f>
        <v>0</v>
      </c>
      <c r="G204" s="13">
        <f>IFERROR(VLOOKUP(A204,'WASH COAL RECEIPT &amp; GCV DAT (3)'!$A$2:$V$175,7,0),0)</f>
        <v>0</v>
      </c>
      <c r="H204" s="13">
        <f>IFERROR(VLOOKUP(A204,'WASH COAL RECEIPT &amp; GCV DAT (3)'!$A$2:$V$175,8,0),0)</f>
        <v>0</v>
      </c>
      <c r="I204" s="13">
        <f>IFERROR(VLOOKUP(A204,'WASH COAL RECEIPT &amp; GCV DAT (3)'!$A$2:$V$175,9,0),0)</f>
        <v>0</v>
      </c>
      <c r="J204" s="13">
        <f>IFERROR(VLOOKUP(A204,'WASH COAL RECEIPT &amp; GCV DAT (3)'!$A$2:$V$175,10,0),0)</f>
        <v>0</v>
      </c>
      <c r="K204" s="15">
        <f>SUMIF('WASH COAL RECEIPT &amp; GCV DAT (3)'!$A$3:$A$175,'MASTER DATA FILE WASH COAL  (4)'!A204,'WASH COAL RECEIPT &amp; GCV DAT (3)'!$K$3:$K$175)</f>
        <v>0</v>
      </c>
      <c r="L204" s="15">
        <f>SUMIF('WASH COAL RECEIPT &amp; GCV DAT (3)'!$A$3:$A$175,'MASTER DATA FILE WASH COAL  (4)'!A204,'WASH COAL RECEIPT &amp; GCV DAT (3)'!$L$3:$L$175)</f>
        <v>0</v>
      </c>
      <c r="M204" s="15">
        <f t="shared" si="23"/>
        <v>0</v>
      </c>
      <c r="N204" s="15">
        <f t="shared" si="24"/>
        <v>0</v>
      </c>
      <c r="O204" s="15">
        <f>SUMIF('WASH COAL RECEIPT &amp; GCV DAT (3)'!$A$3:$A$175,'MASTER DATA FILE WASH COAL  (4)'!A204,'WASH COAL RECEIPT &amp; GCV DAT (3)'!$O$3:$O$175)</f>
        <v>0</v>
      </c>
      <c r="P204" s="15">
        <f t="shared" si="25"/>
        <v>0</v>
      </c>
      <c r="Q204" s="15">
        <f>SUMIF('WASH COAL RECEIPT &amp; GCV DAT (3)'!$A$3:$A$175,'MASTER DATA FILE WASH COAL  (4)'!A204,'WASH COAL RECEIPT &amp; GCV DAT (3)'!$Q$3:$Q$175)</f>
        <v>0</v>
      </c>
      <c r="R204" s="16">
        <f>SUMIF('WASH COAL RECEIPT &amp; GCV DAT (3)'!$A$3:$A$175,'MASTER DATA FILE WASH COAL  (4)'!A204,'WASH COAL RECEIPT &amp; GCV DAT (3)'!$R$3:$R$175)+IF(H204=$J$234,($K$234*K204),0)+IF(H204=$J$235,($K$235*K204),0)</f>
        <v>0</v>
      </c>
      <c r="S204" s="15" t="e">
        <f t="shared" si="26"/>
        <v>#DIV/0!</v>
      </c>
      <c r="T204" s="15">
        <f>SUMIF('WASH COAL RECEIPT &amp; GCV DAT (3)'!$A$3:$A$175,'MASTER DATA FILE WASH COAL  (4)'!A204,'WASH COAL RECEIPT &amp; GCV DAT (3)'!$T$3:$T$175)</f>
        <v>0</v>
      </c>
      <c r="U204" s="15">
        <f t="shared" si="27"/>
        <v>0</v>
      </c>
      <c r="V204" s="15">
        <f>SUMIF('WASH COAL RECEIPT &amp; GCV DAT (3)'!$A$3:$A$175,'MASTER DATA FILE WASH COAL  (4)'!A204,'WASH COAL RECEIPT &amp; GCV DAT (3)'!$V$3:$V$175)</f>
        <v>0</v>
      </c>
      <c r="W204" s="15">
        <f t="shared" si="28"/>
        <v>0</v>
      </c>
      <c r="X204" t="e">
        <f t="shared" si="22"/>
        <v>#DIV/0!</v>
      </c>
    </row>
    <row r="205" spans="1:24" customFormat="1" x14ac:dyDescent="0.3">
      <c r="A205" s="12"/>
      <c r="B205" s="12">
        <f>SUMIF('WASH COAL RECEIPT &amp; GCV DAT (3)'!$A$3:$A$138,A205,'WASH COAL RECEIPT &amp; GCV DAT (3)'!$B$3:$B$138)</f>
        <v>0</v>
      </c>
      <c r="C205" s="13">
        <f>SUMIF('WASH COAL RECEIPT &amp; GCV DAT (3)'!$A$3:$A$175,A205,'WASH COAL RECEIPT &amp; GCV DAT (3)'!$C$3:$C$175)</f>
        <v>0</v>
      </c>
      <c r="D205" s="13">
        <f>IFERROR(VLOOKUP(A205,'WASH COAL RECEIPT &amp; GCV DAT (3)'!A143:V382,4,0),0)</f>
        <v>0</v>
      </c>
      <c r="E205" s="14">
        <f>IFERROR(VLOOKUP(A205,'WASH COAL RECEIPT &amp; GCV DAT (3)'!$A$2:$V$175,5,0),0)</f>
        <v>0</v>
      </c>
      <c r="F205" s="13">
        <f>SUMIF('WASH COAL RECEIPT &amp; GCV DAT (3)'!$A$3:$A$175,'MASTER DATA FILE WASH COAL  (4)'!A205,'WASH COAL RECEIPT &amp; GCV DAT (3)'!$F$3:$F$175)</f>
        <v>0</v>
      </c>
      <c r="G205" s="13">
        <f>IFERROR(VLOOKUP(A205,'WASH COAL RECEIPT &amp; GCV DAT (3)'!$A$2:$V$175,7,0),0)</f>
        <v>0</v>
      </c>
      <c r="H205" s="13">
        <f>IFERROR(VLOOKUP(A205,'WASH COAL RECEIPT &amp; GCV DAT (3)'!$A$2:$V$175,8,0),0)</f>
        <v>0</v>
      </c>
      <c r="I205" s="13">
        <f>IFERROR(VLOOKUP(A205,'WASH COAL RECEIPT &amp; GCV DAT (3)'!$A$2:$V$175,9,0),0)</f>
        <v>0</v>
      </c>
      <c r="J205" s="13">
        <f>IFERROR(VLOOKUP(A205,'WASH COAL RECEIPT &amp; GCV DAT (3)'!$A$2:$V$175,10,0),0)</f>
        <v>0</v>
      </c>
      <c r="K205" s="15">
        <f>SUMIF('WASH COAL RECEIPT &amp; GCV DAT (3)'!$A$3:$A$175,'MASTER DATA FILE WASH COAL  (4)'!A205,'WASH COAL RECEIPT &amp; GCV DAT (3)'!$K$3:$K$175)</f>
        <v>0</v>
      </c>
      <c r="L205" s="15">
        <f>SUMIF('WASH COAL RECEIPT &amp; GCV DAT (3)'!$A$3:$A$175,'MASTER DATA FILE WASH COAL  (4)'!A205,'WASH COAL RECEIPT &amp; GCV DAT (3)'!$L$3:$L$175)</f>
        <v>0</v>
      </c>
      <c r="M205" s="15">
        <f t="shared" si="23"/>
        <v>0</v>
      </c>
      <c r="N205" s="15">
        <f t="shared" si="24"/>
        <v>0</v>
      </c>
      <c r="O205" s="15">
        <f>SUMIF('WASH COAL RECEIPT &amp; GCV DAT (3)'!$A$3:$A$175,'MASTER DATA FILE WASH COAL  (4)'!A205,'WASH COAL RECEIPT &amp; GCV DAT (3)'!$O$3:$O$175)</f>
        <v>0</v>
      </c>
      <c r="P205" s="15">
        <f t="shared" si="25"/>
        <v>0</v>
      </c>
      <c r="Q205" s="15">
        <f>SUMIF('WASH COAL RECEIPT &amp; GCV DAT (3)'!$A$3:$A$175,'MASTER DATA FILE WASH COAL  (4)'!A205,'WASH COAL RECEIPT &amp; GCV DAT (3)'!$Q$3:$Q$175)</f>
        <v>0</v>
      </c>
      <c r="R205" s="16">
        <f>SUMIF('WASH COAL RECEIPT &amp; GCV DAT (3)'!$A$3:$A$175,'MASTER DATA FILE WASH COAL  (4)'!A205,'WASH COAL RECEIPT &amp; GCV DAT (3)'!$R$3:$R$175)+IF(H205=$J$234,($K$234*K205),0)+IF(H205=$J$235,($K$235*K205),0)</f>
        <v>0</v>
      </c>
      <c r="S205" s="15" t="e">
        <f t="shared" si="26"/>
        <v>#DIV/0!</v>
      </c>
      <c r="T205" s="15">
        <f>SUMIF('WASH COAL RECEIPT &amp; GCV DAT (3)'!$A$3:$A$175,'MASTER DATA FILE WASH COAL  (4)'!A205,'WASH COAL RECEIPT &amp; GCV DAT (3)'!$T$3:$T$175)</f>
        <v>0</v>
      </c>
      <c r="U205" s="15">
        <f t="shared" si="27"/>
        <v>0</v>
      </c>
      <c r="V205" s="15">
        <f>SUMIF('WASH COAL RECEIPT &amp; GCV DAT (3)'!$A$3:$A$175,'MASTER DATA FILE WASH COAL  (4)'!A205,'WASH COAL RECEIPT &amp; GCV DAT (3)'!$V$3:$V$175)</f>
        <v>0</v>
      </c>
      <c r="W205" s="15">
        <f t="shared" si="28"/>
        <v>0</v>
      </c>
      <c r="X205" t="e">
        <f t="shared" si="22"/>
        <v>#DIV/0!</v>
      </c>
    </row>
    <row r="206" spans="1:24" customFormat="1" x14ac:dyDescent="0.3">
      <c r="A206" s="12"/>
      <c r="B206" s="12">
        <f>SUMIF('WASH COAL RECEIPT &amp; GCV DAT (3)'!$A$3:$A$138,A206,'WASH COAL RECEIPT &amp; GCV DAT (3)'!$B$3:$B$138)</f>
        <v>0</v>
      </c>
      <c r="C206" s="13">
        <f>SUMIF('WASH COAL RECEIPT &amp; GCV DAT (3)'!$A$3:$A$175,A206,'WASH COAL RECEIPT &amp; GCV DAT (3)'!$C$3:$C$175)</f>
        <v>0</v>
      </c>
      <c r="D206" s="13">
        <f>IFERROR(VLOOKUP(A206,'WASH COAL RECEIPT &amp; GCV DAT (3)'!A177:V383,4,0),0)</f>
        <v>0</v>
      </c>
      <c r="E206" s="14">
        <f>IFERROR(VLOOKUP(A206,'WASH COAL RECEIPT &amp; GCV DAT (3)'!$A$2:$V$175,5,0),0)</f>
        <v>0</v>
      </c>
      <c r="F206" s="13">
        <f>SUMIF('WASH COAL RECEIPT &amp; GCV DAT (3)'!$A$3:$A$175,'MASTER DATA FILE WASH COAL  (4)'!A206,'WASH COAL RECEIPT &amp; GCV DAT (3)'!$F$3:$F$175)</f>
        <v>0</v>
      </c>
      <c r="G206" s="13">
        <f>IFERROR(VLOOKUP(A206,'WASH COAL RECEIPT &amp; GCV DAT (3)'!$A$2:$V$175,7,0),0)</f>
        <v>0</v>
      </c>
      <c r="H206" s="13">
        <f>IFERROR(VLOOKUP(A206,'WASH COAL RECEIPT &amp; GCV DAT (3)'!$A$2:$V$175,8,0),0)</f>
        <v>0</v>
      </c>
      <c r="I206" s="13">
        <f>IFERROR(VLOOKUP(A206,'WASH COAL RECEIPT &amp; GCV DAT (3)'!$A$2:$V$175,9,0),0)</f>
        <v>0</v>
      </c>
      <c r="J206" s="13">
        <f>IFERROR(VLOOKUP(A206,'WASH COAL RECEIPT &amp; GCV DAT (3)'!$A$2:$V$175,10,0),0)</f>
        <v>0</v>
      </c>
      <c r="K206" s="15">
        <f>SUMIF('WASH COAL RECEIPT &amp; GCV DAT (3)'!$A$3:$A$175,'MASTER DATA FILE WASH COAL  (4)'!A206,'WASH COAL RECEIPT &amp; GCV DAT (3)'!$K$3:$K$175)</f>
        <v>0</v>
      </c>
      <c r="L206" s="15">
        <f>SUMIF('WASH COAL RECEIPT &amp; GCV DAT (3)'!$A$3:$A$175,'MASTER DATA FILE WASH COAL  (4)'!A206,'WASH COAL RECEIPT &amp; GCV DAT (3)'!$L$3:$L$175)</f>
        <v>0</v>
      </c>
      <c r="M206" s="15">
        <f t="shared" si="23"/>
        <v>0</v>
      </c>
      <c r="N206" s="15">
        <f t="shared" si="24"/>
        <v>0</v>
      </c>
      <c r="O206" s="15">
        <f>SUMIF('WASH COAL RECEIPT &amp; GCV DAT (3)'!$A$3:$A$175,'MASTER DATA FILE WASH COAL  (4)'!A206,'WASH COAL RECEIPT &amp; GCV DAT (3)'!$O$3:$O$175)</f>
        <v>0</v>
      </c>
      <c r="P206" s="15">
        <f t="shared" si="25"/>
        <v>0</v>
      </c>
      <c r="Q206" s="15">
        <f>SUMIF('WASH COAL RECEIPT &amp; GCV DAT (3)'!$A$3:$A$175,'MASTER DATA FILE WASH COAL  (4)'!A206,'WASH COAL RECEIPT &amp; GCV DAT (3)'!$Q$3:$Q$175)</f>
        <v>0</v>
      </c>
      <c r="R206" s="16">
        <f>SUMIF('WASH COAL RECEIPT &amp; GCV DAT (3)'!$A$3:$A$175,'MASTER DATA FILE WASH COAL  (4)'!A206,'WASH COAL RECEIPT &amp; GCV DAT (3)'!$R$3:$R$175)+IF(H206=$J$234,($K$234*K206),0)+IF(H206=$J$235,($K$235*K206),0)</f>
        <v>0</v>
      </c>
      <c r="S206" s="15" t="e">
        <f t="shared" si="26"/>
        <v>#DIV/0!</v>
      </c>
      <c r="T206" s="15">
        <f>SUMIF('WASH COAL RECEIPT &amp; GCV DAT (3)'!$A$3:$A$175,'MASTER DATA FILE WASH COAL  (4)'!A206,'WASH COAL RECEIPT &amp; GCV DAT (3)'!$T$3:$T$175)</f>
        <v>0</v>
      </c>
      <c r="U206" s="15">
        <f t="shared" si="27"/>
        <v>0</v>
      </c>
      <c r="V206" s="15">
        <f>SUMIF('WASH COAL RECEIPT &amp; GCV DAT (3)'!$A$3:$A$175,'MASTER DATA FILE WASH COAL  (4)'!A206,'WASH COAL RECEIPT &amp; GCV DAT (3)'!$V$3:$V$175)</f>
        <v>0</v>
      </c>
      <c r="W206" s="15">
        <f t="shared" si="28"/>
        <v>0</v>
      </c>
      <c r="X206" t="e">
        <f t="shared" si="22"/>
        <v>#DIV/0!</v>
      </c>
    </row>
    <row r="207" spans="1:24" customFormat="1" x14ac:dyDescent="0.3">
      <c r="A207" s="12"/>
      <c r="B207" s="12">
        <f>SUMIF('WASH COAL RECEIPT &amp; GCV DAT (3)'!$A$3:$A$138,A207,'WASH COAL RECEIPT &amp; GCV DAT (3)'!$B$3:$B$138)</f>
        <v>0</v>
      </c>
      <c r="C207" s="13">
        <f>SUMIF('WASH COAL RECEIPT &amp; GCV DAT (3)'!$A$3:$A$175,A207,'WASH COAL RECEIPT &amp; GCV DAT (3)'!$C$3:$C$175)</f>
        <v>0</v>
      </c>
      <c r="D207" s="13">
        <f>IFERROR(VLOOKUP(A207,'WASH COAL RECEIPT &amp; GCV DAT (3)'!A169:V384,4,0),0)</f>
        <v>0</v>
      </c>
      <c r="E207" s="14">
        <f>IFERROR(VLOOKUP(A207,'WASH COAL RECEIPT &amp; GCV DAT (3)'!$A$2:$V$175,5,0),0)</f>
        <v>0</v>
      </c>
      <c r="F207" s="13">
        <f>SUMIF('WASH COAL RECEIPT &amp; GCV DAT (3)'!$A$3:$A$175,'MASTER DATA FILE WASH COAL  (4)'!A207,'WASH COAL RECEIPT &amp; GCV DAT (3)'!$F$3:$F$175)</f>
        <v>0</v>
      </c>
      <c r="G207" s="13">
        <f>IFERROR(VLOOKUP(A207,'WASH COAL RECEIPT &amp; GCV DAT (3)'!$A$2:$V$175,7,0),0)</f>
        <v>0</v>
      </c>
      <c r="H207" s="13">
        <f>IFERROR(VLOOKUP(A207,'WASH COAL RECEIPT &amp; GCV DAT (3)'!$A$2:$V$175,8,0),0)</f>
        <v>0</v>
      </c>
      <c r="I207" s="13">
        <f>IFERROR(VLOOKUP(A207,'WASH COAL RECEIPT &amp; GCV DAT (3)'!$A$2:$V$175,9,0),0)</f>
        <v>0</v>
      </c>
      <c r="J207" s="13">
        <f>IFERROR(VLOOKUP(A207,'WASH COAL RECEIPT &amp; GCV DAT (3)'!$A$2:$V$175,10,0),0)</f>
        <v>0</v>
      </c>
      <c r="K207" s="15">
        <f>SUMIF('WASH COAL RECEIPT &amp; GCV DAT (3)'!$A$3:$A$175,'MASTER DATA FILE WASH COAL  (4)'!A207,'WASH COAL RECEIPT &amp; GCV DAT (3)'!$K$3:$K$175)</f>
        <v>0</v>
      </c>
      <c r="L207" s="15">
        <f>SUMIF('WASH COAL RECEIPT &amp; GCV DAT (3)'!$A$3:$A$175,'MASTER DATA FILE WASH COAL  (4)'!A207,'WASH COAL RECEIPT &amp; GCV DAT (3)'!$L$3:$L$175)</f>
        <v>0</v>
      </c>
      <c r="M207" s="15">
        <f t="shared" si="23"/>
        <v>0</v>
      </c>
      <c r="N207" s="15">
        <f t="shared" si="24"/>
        <v>0</v>
      </c>
      <c r="O207" s="15">
        <f>SUMIF('WASH COAL RECEIPT &amp; GCV DAT (3)'!$A$3:$A$175,'MASTER DATA FILE WASH COAL  (4)'!A207,'WASH COAL RECEIPT &amp; GCV DAT (3)'!$O$3:$O$175)</f>
        <v>0</v>
      </c>
      <c r="P207" s="15">
        <f t="shared" si="25"/>
        <v>0</v>
      </c>
      <c r="Q207" s="15">
        <f>SUMIF('WASH COAL RECEIPT &amp; GCV DAT (3)'!$A$3:$A$175,'MASTER DATA FILE WASH COAL  (4)'!A207,'WASH COAL RECEIPT &amp; GCV DAT (3)'!$Q$3:$Q$175)</f>
        <v>0</v>
      </c>
      <c r="R207" s="16">
        <f>SUMIF('WASH COAL RECEIPT &amp; GCV DAT (3)'!$A$3:$A$175,'MASTER DATA FILE WASH COAL  (4)'!A207,'WASH COAL RECEIPT &amp; GCV DAT (3)'!$R$3:$R$175)+IF(H207=$J$234,($K$234*K207),0)+IF(H207=$J$235,($K$235*K207),0)</f>
        <v>0</v>
      </c>
      <c r="S207" s="15" t="e">
        <f t="shared" si="26"/>
        <v>#DIV/0!</v>
      </c>
      <c r="T207" s="15">
        <f>SUMIF('WASH COAL RECEIPT &amp; GCV DAT (3)'!$A$3:$A$175,'MASTER DATA FILE WASH COAL  (4)'!A207,'WASH COAL RECEIPT &amp; GCV DAT (3)'!$T$3:$T$175)</f>
        <v>0</v>
      </c>
      <c r="U207" s="15">
        <f t="shared" si="27"/>
        <v>0</v>
      </c>
      <c r="V207" s="15">
        <f>SUMIF('WASH COAL RECEIPT &amp; GCV DAT (3)'!$A$3:$A$175,'MASTER DATA FILE WASH COAL  (4)'!A207,'WASH COAL RECEIPT &amp; GCV DAT (3)'!$V$3:$V$175)</f>
        <v>0</v>
      </c>
      <c r="W207" s="15">
        <f t="shared" si="28"/>
        <v>0</v>
      </c>
      <c r="X207" t="e">
        <f t="shared" si="22"/>
        <v>#DIV/0!</v>
      </c>
    </row>
    <row r="208" spans="1:24" customFormat="1" x14ac:dyDescent="0.3">
      <c r="A208" s="12"/>
      <c r="B208" s="12">
        <f>SUMIF('WASH COAL RECEIPT &amp; GCV DAT (3)'!$A$3:$A$138,A208,'WASH COAL RECEIPT &amp; GCV DAT (3)'!$B$3:$B$138)</f>
        <v>0</v>
      </c>
      <c r="C208" s="13">
        <f>SUMIF('WASH COAL RECEIPT &amp; GCV DAT (3)'!$A$3:$A$175,A208,'WASH COAL RECEIPT &amp; GCV DAT (3)'!$C$3:$C$175)</f>
        <v>0</v>
      </c>
      <c r="D208" s="13">
        <f>IFERROR(VLOOKUP(A208,'WASH COAL RECEIPT &amp; GCV DAT (3)'!A102:V385,4,0),0)</f>
        <v>0</v>
      </c>
      <c r="E208" s="14">
        <f>IFERROR(VLOOKUP(A208,'WASH COAL RECEIPT &amp; GCV DAT (3)'!$A$2:$V$175,5,0),0)</f>
        <v>0</v>
      </c>
      <c r="F208" s="13">
        <f>SUMIF('WASH COAL RECEIPT &amp; GCV DAT (3)'!$A$3:$A$175,'MASTER DATA FILE WASH COAL  (4)'!A208,'WASH COAL RECEIPT &amp; GCV DAT (3)'!$F$3:$F$175)</f>
        <v>0</v>
      </c>
      <c r="G208" s="13">
        <f>IFERROR(VLOOKUP(A208,'WASH COAL RECEIPT &amp; GCV DAT (3)'!$A$2:$V$175,7,0),0)</f>
        <v>0</v>
      </c>
      <c r="H208" s="13">
        <f>IFERROR(VLOOKUP(A208,'WASH COAL RECEIPT &amp; GCV DAT (3)'!$A$2:$V$175,8,0),0)</f>
        <v>0</v>
      </c>
      <c r="I208" s="13">
        <f>IFERROR(VLOOKUP(A208,'WASH COAL RECEIPT &amp; GCV DAT (3)'!$A$2:$V$175,9,0),0)</f>
        <v>0</v>
      </c>
      <c r="J208" s="13">
        <f>IFERROR(VLOOKUP(A208,'WASH COAL RECEIPT &amp; GCV DAT (3)'!$A$2:$V$175,10,0),0)</f>
        <v>0</v>
      </c>
      <c r="K208" s="15">
        <f>SUMIF('WASH COAL RECEIPT &amp; GCV DAT (3)'!$A$3:$A$175,'MASTER DATA FILE WASH COAL  (4)'!A208,'WASH COAL RECEIPT &amp; GCV DAT (3)'!$K$3:$K$175)</f>
        <v>0</v>
      </c>
      <c r="L208" s="15">
        <f>SUMIF('WASH COAL RECEIPT &amp; GCV DAT (3)'!$A$3:$A$175,'MASTER DATA FILE WASH COAL  (4)'!A208,'WASH COAL RECEIPT &amp; GCV DAT (3)'!$L$3:$L$175)</f>
        <v>0</v>
      </c>
      <c r="M208" s="15">
        <f t="shared" si="23"/>
        <v>0</v>
      </c>
      <c r="N208" s="15">
        <f t="shared" si="24"/>
        <v>0</v>
      </c>
      <c r="O208" s="15">
        <f>SUMIF('WASH COAL RECEIPT &amp; GCV DAT (3)'!$A$3:$A$175,'MASTER DATA FILE WASH COAL  (4)'!A208,'WASH COAL RECEIPT &amp; GCV DAT (3)'!$O$3:$O$175)</f>
        <v>0</v>
      </c>
      <c r="P208" s="15">
        <f t="shared" si="25"/>
        <v>0</v>
      </c>
      <c r="Q208" s="15">
        <f>SUMIF('WASH COAL RECEIPT &amp; GCV DAT (3)'!$A$3:$A$175,'MASTER DATA FILE WASH COAL  (4)'!A208,'WASH COAL RECEIPT &amp; GCV DAT (3)'!$Q$3:$Q$175)</f>
        <v>0</v>
      </c>
      <c r="R208" s="16">
        <f>SUMIF('WASH COAL RECEIPT &amp; GCV DAT (3)'!$A$3:$A$175,'MASTER DATA FILE WASH COAL  (4)'!A208,'WASH COAL RECEIPT &amp; GCV DAT (3)'!$R$3:$R$175)+IF(H208=$J$234,($K$234*K208),0)+IF(H208=$J$235,($K$235*K208),0)</f>
        <v>0</v>
      </c>
      <c r="S208" s="15" t="e">
        <f t="shared" si="26"/>
        <v>#DIV/0!</v>
      </c>
      <c r="T208" s="15">
        <f>SUMIF('WASH COAL RECEIPT &amp; GCV DAT (3)'!$A$3:$A$175,'MASTER DATA FILE WASH COAL  (4)'!A208,'WASH COAL RECEIPT &amp; GCV DAT (3)'!$T$3:$T$175)</f>
        <v>0</v>
      </c>
      <c r="U208" s="15">
        <f t="shared" si="27"/>
        <v>0</v>
      </c>
      <c r="V208" s="15">
        <f>SUMIF('WASH COAL RECEIPT &amp; GCV DAT (3)'!$A$3:$A$175,'MASTER DATA FILE WASH COAL  (4)'!A208,'WASH COAL RECEIPT &amp; GCV DAT (3)'!$V$3:$V$175)</f>
        <v>0</v>
      </c>
      <c r="W208" s="15">
        <f t="shared" si="28"/>
        <v>0</v>
      </c>
      <c r="X208" t="e">
        <f t="shared" si="22"/>
        <v>#DIV/0!</v>
      </c>
    </row>
    <row r="209" spans="1:24" customFormat="1" x14ac:dyDescent="0.3">
      <c r="A209" s="12"/>
      <c r="B209" s="12">
        <f>SUMIF('WASH COAL RECEIPT &amp; GCV DAT (3)'!$A$3:$A$138,A209,'WASH COAL RECEIPT &amp; GCV DAT (3)'!$B$3:$B$138)</f>
        <v>0</v>
      </c>
      <c r="C209" s="13">
        <f>SUMIF('WASH COAL RECEIPT &amp; GCV DAT (3)'!$A$3:$A$175,A209,'WASH COAL RECEIPT &amp; GCV DAT (3)'!$C$3:$C$175)</f>
        <v>0</v>
      </c>
      <c r="D209" s="13">
        <f>IFERROR(VLOOKUP(A209,'WASH COAL RECEIPT &amp; GCV DAT (3)'!A190:V386,4,0),0)</f>
        <v>0</v>
      </c>
      <c r="E209" s="14">
        <f>IFERROR(VLOOKUP(A209,'WASH COAL RECEIPT &amp; GCV DAT (3)'!$A$2:$V$175,5,0),0)</f>
        <v>0</v>
      </c>
      <c r="F209" s="13">
        <f>SUMIF('WASH COAL RECEIPT &amp; GCV DAT (3)'!$A$3:$A$175,'MASTER DATA FILE WASH COAL  (4)'!A209,'WASH COAL RECEIPT &amp; GCV DAT (3)'!$F$3:$F$175)</f>
        <v>0</v>
      </c>
      <c r="G209" s="13">
        <f>IFERROR(VLOOKUP(A209,'WASH COAL RECEIPT &amp; GCV DAT (3)'!$A$2:$V$175,7,0),0)</f>
        <v>0</v>
      </c>
      <c r="H209" s="13">
        <f>IFERROR(VLOOKUP(A209,'WASH COAL RECEIPT &amp; GCV DAT (3)'!$A$2:$V$175,8,0),0)</f>
        <v>0</v>
      </c>
      <c r="I209" s="13">
        <f>IFERROR(VLOOKUP(A209,'WASH COAL RECEIPT &amp; GCV DAT (3)'!$A$2:$V$175,9,0),0)</f>
        <v>0</v>
      </c>
      <c r="J209" s="13">
        <f>IFERROR(VLOOKUP(A209,'WASH COAL RECEIPT &amp; GCV DAT (3)'!$A$2:$V$175,10,0),0)</f>
        <v>0</v>
      </c>
      <c r="K209" s="15">
        <f>SUMIF('WASH COAL RECEIPT &amp; GCV DAT (3)'!$A$3:$A$175,'MASTER DATA FILE WASH COAL  (4)'!A209,'WASH COAL RECEIPT &amp; GCV DAT (3)'!$K$3:$K$175)</f>
        <v>0</v>
      </c>
      <c r="L209" s="15">
        <f>SUMIF('WASH COAL RECEIPT &amp; GCV DAT (3)'!$A$3:$A$175,'MASTER DATA FILE WASH COAL  (4)'!A209,'WASH COAL RECEIPT &amp; GCV DAT (3)'!$L$3:$L$175)</f>
        <v>0</v>
      </c>
      <c r="M209" s="15">
        <f t="shared" si="23"/>
        <v>0</v>
      </c>
      <c r="N209" s="15">
        <f t="shared" si="24"/>
        <v>0</v>
      </c>
      <c r="O209" s="15">
        <f>SUMIF('WASH COAL RECEIPT &amp; GCV DAT (3)'!$A$3:$A$175,'MASTER DATA FILE WASH COAL  (4)'!A209,'WASH COAL RECEIPT &amp; GCV DAT (3)'!$O$3:$O$175)</f>
        <v>0</v>
      </c>
      <c r="P209" s="15">
        <f t="shared" si="25"/>
        <v>0</v>
      </c>
      <c r="Q209" s="15">
        <f>SUMIF('WASH COAL RECEIPT &amp; GCV DAT (3)'!$A$3:$A$175,'MASTER DATA FILE WASH COAL  (4)'!A209,'WASH COAL RECEIPT &amp; GCV DAT (3)'!$Q$3:$Q$175)</f>
        <v>0</v>
      </c>
      <c r="R209" s="16">
        <f>SUMIF('WASH COAL RECEIPT &amp; GCV DAT (3)'!$A$3:$A$175,'MASTER DATA FILE WASH COAL  (4)'!A209,'WASH COAL RECEIPT &amp; GCV DAT (3)'!$R$3:$R$175)+IF(H209=$J$234,($K$234*K209),0)+IF(H209=$J$235,($K$235*K209),0)</f>
        <v>0</v>
      </c>
      <c r="S209" s="15" t="e">
        <f t="shared" si="26"/>
        <v>#DIV/0!</v>
      </c>
      <c r="T209" s="15">
        <f>SUMIF('WASH COAL RECEIPT &amp; GCV DAT (3)'!$A$3:$A$175,'MASTER DATA FILE WASH COAL  (4)'!A209,'WASH COAL RECEIPT &amp; GCV DAT (3)'!$T$3:$T$175)</f>
        <v>0</v>
      </c>
      <c r="U209" s="15">
        <f t="shared" si="27"/>
        <v>0</v>
      </c>
      <c r="V209" s="15">
        <f>SUMIF('WASH COAL RECEIPT &amp; GCV DAT (3)'!$A$3:$A$175,'MASTER DATA FILE WASH COAL  (4)'!A209,'WASH COAL RECEIPT &amp; GCV DAT (3)'!$V$3:$V$175)</f>
        <v>0</v>
      </c>
      <c r="W209" s="15">
        <f t="shared" si="28"/>
        <v>0</v>
      </c>
      <c r="X209" t="e">
        <f t="shared" si="22"/>
        <v>#DIV/0!</v>
      </c>
    </row>
    <row r="210" spans="1:24" customFormat="1" x14ac:dyDescent="0.3">
      <c r="A210" s="12"/>
      <c r="B210" s="12">
        <f>SUMIF('WASH COAL RECEIPT &amp; GCV DAT (3)'!$A$3:$A$138,A210,'WASH COAL RECEIPT &amp; GCV DAT (3)'!$B$3:$B$138)</f>
        <v>0</v>
      </c>
      <c r="C210" s="13">
        <f>SUMIF('WASH COAL RECEIPT &amp; GCV DAT (3)'!$A$3:$A$175,A210,'WASH COAL RECEIPT &amp; GCV DAT (3)'!$C$3:$C$175)</f>
        <v>0</v>
      </c>
      <c r="D210" s="13">
        <f>IFERROR(VLOOKUP(A210,'WASH COAL RECEIPT &amp; GCV DAT (3)'!A190:V387,4,0),0)</f>
        <v>0</v>
      </c>
      <c r="E210" s="14">
        <f>IFERROR(VLOOKUP(A210,'WASH COAL RECEIPT &amp; GCV DAT (3)'!$A$2:$V$175,5,0),0)</f>
        <v>0</v>
      </c>
      <c r="F210" s="13">
        <f>SUMIF('WASH COAL RECEIPT &amp; GCV DAT (3)'!$A$3:$A$175,'MASTER DATA FILE WASH COAL  (4)'!A210,'WASH COAL RECEIPT &amp; GCV DAT (3)'!$F$3:$F$175)</f>
        <v>0</v>
      </c>
      <c r="G210" s="13">
        <f>IFERROR(VLOOKUP(A210,'WASH COAL RECEIPT &amp; GCV DAT (3)'!$A$2:$V$175,7,0),0)</f>
        <v>0</v>
      </c>
      <c r="H210" s="13">
        <f>IFERROR(VLOOKUP(A210,'WASH COAL RECEIPT &amp; GCV DAT (3)'!$A$2:$V$175,8,0),0)</f>
        <v>0</v>
      </c>
      <c r="I210" s="13">
        <f>IFERROR(VLOOKUP(A210,'WASH COAL RECEIPT &amp; GCV DAT (3)'!$A$2:$V$175,9,0),0)</f>
        <v>0</v>
      </c>
      <c r="J210" s="13">
        <f>IFERROR(VLOOKUP(A210,'WASH COAL RECEIPT &amp; GCV DAT (3)'!$A$2:$V$175,10,0),0)</f>
        <v>0</v>
      </c>
      <c r="K210" s="15">
        <f>SUMIF('WASH COAL RECEIPT &amp; GCV DAT (3)'!$A$3:$A$175,'MASTER DATA FILE WASH COAL  (4)'!A210,'WASH COAL RECEIPT &amp; GCV DAT (3)'!$K$3:$K$175)</f>
        <v>0</v>
      </c>
      <c r="L210" s="15">
        <f>SUMIF('WASH COAL RECEIPT &amp; GCV DAT (3)'!$A$3:$A$175,'MASTER DATA FILE WASH COAL  (4)'!A210,'WASH COAL RECEIPT &amp; GCV DAT (3)'!$L$3:$L$175)</f>
        <v>0</v>
      </c>
      <c r="M210" s="15">
        <f t="shared" si="23"/>
        <v>0</v>
      </c>
      <c r="N210" s="15">
        <f t="shared" si="24"/>
        <v>0</v>
      </c>
      <c r="O210" s="15">
        <f>SUMIF('WASH COAL RECEIPT &amp; GCV DAT (3)'!$A$3:$A$175,'MASTER DATA FILE WASH COAL  (4)'!A210,'WASH COAL RECEIPT &amp; GCV DAT (3)'!$O$3:$O$175)</f>
        <v>0</v>
      </c>
      <c r="P210" s="15">
        <f t="shared" si="25"/>
        <v>0</v>
      </c>
      <c r="Q210" s="15">
        <f>SUMIF('WASH COAL RECEIPT &amp; GCV DAT (3)'!$A$3:$A$175,'MASTER DATA FILE WASH COAL  (4)'!A210,'WASH COAL RECEIPT &amp; GCV DAT (3)'!$Q$3:$Q$175)</f>
        <v>0</v>
      </c>
      <c r="R210" s="16">
        <f>SUMIF('WASH COAL RECEIPT &amp; GCV DAT (3)'!$A$3:$A$175,'MASTER DATA FILE WASH COAL  (4)'!A210,'WASH COAL RECEIPT &amp; GCV DAT (3)'!$R$3:$R$175)+IF(H210=$J$234,($K$234*K210),0)+IF(H210=$J$235,($K$235*K210),0)</f>
        <v>0</v>
      </c>
      <c r="S210" s="15" t="e">
        <f t="shared" si="26"/>
        <v>#DIV/0!</v>
      </c>
      <c r="T210" s="15">
        <f>SUMIF('WASH COAL RECEIPT &amp; GCV DAT (3)'!$A$3:$A$175,'MASTER DATA FILE WASH COAL  (4)'!A210,'WASH COAL RECEIPT &amp; GCV DAT (3)'!$T$3:$T$175)</f>
        <v>0</v>
      </c>
      <c r="U210" s="15">
        <f t="shared" si="27"/>
        <v>0</v>
      </c>
      <c r="V210" s="15">
        <f>SUMIF('WASH COAL RECEIPT &amp; GCV DAT (3)'!$A$3:$A$175,'MASTER DATA FILE WASH COAL  (4)'!A210,'WASH COAL RECEIPT &amp; GCV DAT (3)'!$V$3:$V$175)</f>
        <v>0</v>
      </c>
      <c r="W210" s="15">
        <f t="shared" si="28"/>
        <v>0</v>
      </c>
      <c r="X210" t="e">
        <f t="shared" si="22"/>
        <v>#DIV/0!</v>
      </c>
    </row>
    <row r="211" spans="1:24" customFormat="1" x14ac:dyDescent="0.3">
      <c r="A211" s="12"/>
      <c r="B211" s="12">
        <f>SUMIF('WASH COAL RECEIPT &amp; GCV DAT (3)'!$A$3:$A$138,A211,'WASH COAL RECEIPT &amp; GCV DAT (3)'!$B$3:$B$138)</f>
        <v>0</v>
      </c>
      <c r="C211" s="13">
        <f>SUMIF('WASH COAL RECEIPT &amp; GCV DAT (3)'!$A$3:$A$175,A211,'WASH COAL RECEIPT &amp; GCV DAT (3)'!$C$3:$C$175)</f>
        <v>0</v>
      </c>
      <c r="D211" s="13">
        <f>IFERROR(VLOOKUP(A211,'WASH COAL RECEIPT &amp; GCV DAT (3)'!A190:V388,4,0),0)</f>
        <v>0</v>
      </c>
      <c r="E211" s="14">
        <f>IFERROR(VLOOKUP(A211,'WASH COAL RECEIPT &amp; GCV DAT (3)'!$A$2:$V$175,5,0),0)</f>
        <v>0</v>
      </c>
      <c r="F211" s="13">
        <f>SUMIF('WASH COAL RECEIPT &amp; GCV DAT (3)'!$A$3:$A$175,'MASTER DATA FILE WASH COAL  (4)'!A211,'WASH COAL RECEIPT &amp; GCV DAT (3)'!$F$3:$F$175)</f>
        <v>0</v>
      </c>
      <c r="G211" s="13">
        <f>IFERROR(VLOOKUP(A211,'WASH COAL RECEIPT &amp; GCV DAT (3)'!$A$2:$V$175,7,0),0)</f>
        <v>0</v>
      </c>
      <c r="H211" s="13">
        <f>IFERROR(VLOOKUP(A211,'WASH COAL RECEIPT &amp; GCV DAT (3)'!$A$2:$V$175,8,0),0)</f>
        <v>0</v>
      </c>
      <c r="I211" s="13">
        <f>IFERROR(VLOOKUP(A211,'WASH COAL RECEIPT &amp; GCV DAT (3)'!$A$2:$V$175,9,0),0)</f>
        <v>0</v>
      </c>
      <c r="J211" s="13">
        <f>IFERROR(VLOOKUP(A211,'WASH COAL RECEIPT &amp; GCV DAT (3)'!$A$2:$V$175,10,0),0)</f>
        <v>0</v>
      </c>
      <c r="K211" s="15">
        <f>SUMIF('WASH COAL RECEIPT &amp; GCV DAT (3)'!$A$3:$A$175,'MASTER DATA FILE WASH COAL  (4)'!A211,'WASH COAL RECEIPT &amp; GCV DAT (3)'!$K$3:$K$175)</f>
        <v>0</v>
      </c>
      <c r="L211" s="15">
        <f>SUMIF('WASH COAL RECEIPT &amp; GCV DAT (3)'!$A$3:$A$175,'MASTER DATA FILE WASH COAL  (4)'!A211,'WASH COAL RECEIPT &amp; GCV DAT (3)'!$L$3:$L$175)</f>
        <v>0</v>
      </c>
      <c r="M211" s="15">
        <f t="shared" si="23"/>
        <v>0</v>
      </c>
      <c r="N211" s="15">
        <f t="shared" si="24"/>
        <v>0</v>
      </c>
      <c r="O211" s="15">
        <f>SUMIF('WASH COAL RECEIPT &amp; GCV DAT (3)'!$A$3:$A$175,'MASTER DATA FILE WASH COAL  (4)'!A211,'WASH COAL RECEIPT &amp; GCV DAT (3)'!$O$3:$O$175)</f>
        <v>0</v>
      </c>
      <c r="P211" s="15">
        <f t="shared" si="25"/>
        <v>0</v>
      </c>
      <c r="Q211" s="15">
        <f>SUMIF('WASH COAL RECEIPT &amp; GCV DAT (3)'!$A$3:$A$175,'MASTER DATA FILE WASH COAL  (4)'!A211,'WASH COAL RECEIPT &amp; GCV DAT (3)'!$Q$3:$Q$175)</f>
        <v>0</v>
      </c>
      <c r="R211" s="16">
        <f>SUMIF('WASH COAL RECEIPT &amp; GCV DAT (3)'!$A$3:$A$175,'MASTER DATA FILE WASH COAL  (4)'!A211,'WASH COAL RECEIPT &amp; GCV DAT (3)'!$R$3:$R$175)+IF(H211=$J$234,($K$234*K211),0)+IF(H211=$J$235,($K$235*K211),0)</f>
        <v>0</v>
      </c>
      <c r="S211" s="15" t="e">
        <f t="shared" si="26"/>
        <v>#DIV/0!</v>
      </c>
      <c r="T211" s="15">
        <f>SUMIF('WASH COAL RECEIPT &amp; GCV DAT (3)'!$A$3:$A$175,'MASTER DATA FILE WASH COAL  (4)'!A211,'WASH COAL RECEIPT &amp; GCV DAT (3)'!$T$3:$T$175)</f>
        <v>0</v>
      </c>
      <c r="U211" s="15">
        <f t="shared" si="27"/>
        <v>0</v>
      </c>
      <c r="V211" s="15">
        <f>SUMIF('WASH COAL RECEIPT &amp; GCV DAT (3)'!$A$3:$A$175,'MASTER DATA FILE WASH COAL  (4)'!A211,'WASH COAL RECEIPT &amp; GCV DAT (3)'!$V$3:$V$175)</f>
        <v>0</v>
      </c>
      <c r="W211" s="15">
        <f t="shared" si="28"/>
        <v>0</v>
      </c>
      <c r="X211" t="e">
        <f t="shared" si="22"/>
        <v>#DIV/0!</v>
      </c>
    </row>
    <row r="212" spans="1:24" customFormat="1" x14ac:dyDescent="0.3">
      <c r="A212" s="12"/>
      <c r="B212" s="12">
        <f>SUMIF('WASH COAL RECEIPT &amp; GCV DAT (3)'!$A$3:$A$138,A212,'WASH COAL RECEIPT &amp; GCV DAT (3)'!$B$3:$B$138)</f>
        <v>0</v>
      </c>
      <c r="C212" s="13">
        <f>SUMIF('WASH COAL RECEIPT &amp; GCV DAT (3)'!$A$3:$A$175,A212,'WASH COAL RECEIPT &amp; GCV DAT (3)'!$C$3:$C$175)</f>
        <v>0</v>
      </c>
      <c r="D212" s="13">
        <f>IFERROR(VLOOKUP(A212,'WASH COAL RECEIPT &amp; GCV DAT (3)'!A191:V389,4,0),0)</f>
        <v>0</v>
      </c>
      <c r="E212" s="14">
        <f>IFERROR(VLOOKUP(A212,'WASH COAL RECEIPT &amp; GCV DAT (3)'!$A$2:$V$175,5,0),0)</f>
        <v>0</v>
      </c>
      <c r="F212" s="13">
        <f>SUMIF('WASH COAL RECEIPT &amp; GCV DAT (3)'!$A$3:$A$175,'MASTER DATA FILE WASH COAL  (4)'!A212,'WASH COAL RECEIPT &amp; GCV DAT (3)'!$F$3:$F$175)</f>
        <v>0</v>
      </c>
      <c r="G212" s="13">
        <f>IFERROR(VLOOKUP(A212,'WASH COAL RECEIPT &amp; GCV DAT (3)'!$A$2:$V$175,7,0),0)</f>
        <v>0</v>
      </c>
      <c r="H212" s="13">
        <f>IFERROR(VLOOKUP(A212,'WASH COAL RECEIPT &amp; GCV DAT (3)'!$A$2:$V$175,8,0),0)</f>
        <v>0</v>
      </c>
      <c r="I212" s="13">
        <f>IFERROR(VLOOKUP(A212,'WASH COAL RECEIPT &amp; GCV DAT (3)'!$A$2:$V$175,9,0),0)</f>
        <v>0</v>
      </c>
      <c r="J212" s="13">
        <f>IFERROR(VLOOKUP(A212,'WASH COAL RECEIPT &amp; GCV DAT (3)'!$A$2:$V$175,10,0),0)</f>
        <v>0</v>
      </c>
      <c r="K212" s="15">
        <f>SUMIF('WASH COAL RECEIPT &amp; GCV DAT (3)'!$A$3:$A$175,'MASTER DATA FILE WASH COAL  (4)'!A212,'WASH COAL RECEIPT &amp; GCV DAT (3)'!$K$3:$K$175)</f>
        <v>0</v>
      </c>
      <c r="L212" s="15">
        <f>SUMIF('WASH COAL RECEIPT &amp; GCV DAT (3)'!$A$3:$A$175,'MASTER DATA FILE WASH COAL  (4)'!A212,'WASH COAL RECEIPT &amp; GCV DAT (3)'!$L$3:$L$175)</f>
        <v>0</v>
      </c>
      <c r="M212" s="15">
        <f t="shared" si="23"/>
        <v>0</v>
      </c>
      <c r="N212" s="15">
        <f t="shared" si="24"/>
        <v>0</v>
      </c>
      <c r="O212" s="15">
        <f>SUMIF('WASH COAL RECEIPT &amp; GCV DAT (3)'!$A$3:$A$175,'MASTER DATA FILE WASH COAL  (4)'!A212,'WASH COAL RECEIPT &amp; GCV DAT (3)'!$O$3:$O$175)</f>
        <v>0</v>
      </c>
      <c r="P212" s="15">
        <f t="shared" si="25"/>
        <v>0</v>
      </c>
      <c r="Q212" s="15">
        <f>SUMIF('WASH COAL RECEIPT &amp; GCV DAT (3)'!$A$3:$A$175,'MASTER DATA FILE WASH COAL  (4)'!A212,'WASH COAL RECEIPT &amp; GCV DAT (3)'!$Q$3:$Q$175)</f>
        <v>0</v>
      </c>
      <c r="R212" s="16">
        <f>SUMIF('WASH COAL RECEIPT &amp; GCV DAT (3)'!$A$3:$A$175,'MASTER DATA FILE WASH COAL  (4)'!A212,'WASH COAL RECEIPT &amp; GCV DAT (3)'!$R$3:$R$175)+IF(H212=$J$234,($K$234*K212),0)+IF(H212=$J$235,($K$235*K212),0)</f>
        <v>0</v>
      </c>
      <c r="S212" s="15" t="e">
        <f t="shared" si="26"/>
        <v>#DIV/0!</v>
      </c>
      <c r="T212" s="15">
        <f>SUMIF('WASH COAL RECEIPT &amp; GCV DAT (3)'!$A$3:$A$175,'MASTER DATA FILE WASH COAL  (4)'!A212,'WASH COAL RECEIPT &amp; GCV DAT (3)'!$T$3:$T$175)</f>
        <v>0</v>
      </c>
      <c r="U212" s="15">
        <f t="shared" si="27"/>
        <v>0</v>
      </c>
      <c r="V212" s="15">
        <f>SUMIF('WASH COAL RECEIPT &amp; GCV DAT (3)'!$A$3:$A$175,'MASTER DATA FILE WASH COAL  (4)'!A212,'WASH COAL RECEIPT &amp; GCV DAT (3)'!$V$3:$V$175)</f>
        <v>0</v>
      </c>
      <c r="W212" s="15">
        <f t="shared" si="28"/>
        <v>0</v>
      </c>
      <c r="X212" t="e">
        <f t="shared" si="22"/>
        <v>#DIV/0!</v>
      </c>
    </row>
    <row r="213" spans="1:24" customFormat="1" x14ac:dyDescent="0.3">
      <c r="A213" s="12"/>
      <c r="B213" s="12">
        <f>SUMIF('WASH COAL RECEIPT &amp; GCV DAT (3)'!$A$3:$A$138,A213,'WASH COAL RECEIPT &amp; GCV DAT (3)'!$B$3:$B$138)</f>
        <v>0</v>
      </c>
      <c r="C213" s="13">
        <f>SUMIF('WASH COAL RECEIPT &amp; GCV DAT (3)'!$A$3:$A$175,A213,'WASH COAL RECEIPT &amp; GCV DAT (3)'!$C$3:$C$175)</f>
        <v>0</v>
      </c>
      <c r="D213" s="13">
        <f>IFERROR(VLOOKUP(A213,'WASH COAL RECEIPT &amp; GCV DAT (3)'!A192:V390,4,0),0)</f>
        <v>0</v>
      </c>
      <c r="E213" s="14">
        <f>IFERROR(VLOOKUP(A213,'WASH COAL RECEIPT &amp; GCV DAT (3)'!$A$2:$V$175,5,0),0)</f>
        <v>0</v>
      </c>
      <c r="F213" s="13">
        <f>SUMIF('WASH COAL RECEIPT &amp; GCV DAT (3)'!$A$3:$A$175,'MASTER DATA FILE WASH COAL  (4)'!A213,'WASH COAL RECEIPT &amp; GCV DAT (3)'!$F$3:$F$175)</f>
        <v>0</v>
      </c>
      <c r="G213" s="13">
        <f>IFERROR(VLOOKUP(A213,'WASH COAL RECEIPT &amp; GCV DAT (3)'!$A$2:$V$175,7,0),0)</f>
        <v>0</v>
      </c>
      <c r="H213" s="13">
        <f>IFERROR(VLOOKUP(A213,'WASH COAL RECEIPT &amp; GCV DAT (3)'!$A$2:$V$175,8,0),0)</f>
        <v>0</v>
      </c>
      <c r="I213" s="13">
        <f>IFERROR(VLOOKUP(A213,'WASH COAL RECEIPT &amp; GCV DAT (3)'!$A$2:$V$175,9,0),0)</f>
        <v>0</v>
      </c>
      <c r="J213" s="13">
        <f>IFERROR(VLOOKUP(A213,'WASH COAL RECEIPT &amp; GCV DAT (3)'!$A$2:$V$175,10,0),0)</f>
        <v>0</v>
      </c>
      <c r="K213" s="15">
        <f>SUMIF('WASH COAL RECEIPT &amp; GCV DAT (3)'!$A$3:$A$175,'MASTER DATA FILE WASH COAL  (4)'!A213,'WASH COAL RECEIPT &amp; GCV DAT (3)'!$K$3:$K$175)</f>
        <v>0</v>
      </c>
      <c r="L213" s="15">
        <f>SUMIF('WASH COAL RECEIPT &amp; GCV DAT (3)'!$A$3:$A$175,'MASTER DATA FILE WASH COAL  (4)'!A213,'WASH COAL RECEIPT &amp; GCV DAT (3)'!$L$3:$L$175)</f>
        <v>0</v>
      </c>
      <c r="M213" s="15">
        <f t="shared" si="23"/>
        <v>0</v>
      </c>
      <c r="N213" s="15">
        <f t="shared" si="24"/>
        <v>0</v>
      </c>
      <c r="O213" s="15">
        <f>SUMIF('WASH COAL RECEIPT &amp; GCV DAT (3)'!$A$3:$A$175,'MASTER DATA FILE WASH COAL  (4)'!A213,'WASH COAL RECEIPT &amp; GCV DAT (3)'!$O$3:$O$175)</f>
        <v>0</v>
      </c>
      <c r="P213" s="15">
        <f t="shared" si="25"/>
        <v>0</v>
      </c>
      <c r="Q213" s="15">
        <f>SUMIF('WASH COAL RECEIPT &amp; GCV DAT (3)'!$A$3:$A$175,'MASTER DATA FILE WASH COAL  (4)'!A213,'WASH COAL RECEIPT &amp; GCV DAT (3)'!$Q$3:$Q$175)</f>
        <v>0</v>
      </c>
      <c r="R213" s="16">
        <f>SUMIF('WASH COAL RECEIPT &amp; GCV DAT (3)'!$A$3:$A$175,'MASTER DATA FILE WASH COAL  (4)'!A213,'WASH COAL RECEIPT &amp; GCV DAT (3)'!$R$3:$R$175)+IF(H213=$J$234,($K$234*K213),0)+IF(H213=$J$235,($K$235*K213),0)</f>
        <v>0</v>
      </c>
      <c r="S213" s="15" t="e">
        <f t="shared" si="26"/>
        <v>#DIV/0!</v>
      </c>
      <c r="T213" s="15">
        <f>SUMIF('WASH COAL RECEIPT &amp; GCV DAT (3)'!$A$3:$A$175,'MASTER DATA FILE WASH COAL  (4)'!A213,'WASH COAL RECEIPT &amp; GCV DAT (3)'!$T$3:$T$175)</f>
        <v>0</v>
      </c>
      <c r="U213" s="15">
        <f t="shared" si="27"/>
        <v>0</v>
      </c>
      <c r="V213" s="15">
        <f>SUMIF('WASH COAL RECEIPT &amp; GCV DAT (3)'!$A$3:$A$175,'MASTER DATA FILE WASH COAL  (4)'!A213,'WASH COAL RECEIPT &amp; GCV DAT (3)'!$V$3:$V$175)</f>
        <v>0</v>
      </c>
      <c r="W213" s="15">
        <f t="shared" si="28"/>
        <v>0</v>
      </c>
      <c r="X213" t="e">
        <f t="shared" si="22"/>
        <v>#DIV/0!</v>
      </c>
    </row>
    <row r="214" spans="1:24" s="28" customFormat="1" x14ac:dyDescent="0.3">
      <c r="A214" s="22"/>
      <c r="B214" s="22"/>
      <c r="C214" s="23"/>
      <c r="D214" s="24"/>
      <c r="E214" s="24"/>
      <c r="F214" s="24"/>
      <c r="G214" s="24"/>
      <c r="H214" s="24"/>
      <c r="I214" s="24"/>
      <c r="J214" s="24"/>
      <c r="K214" s="25">
        <f>+SUM(K3:K213)</f>
        <v>56262.99</v>
      </c>
      <c r="L214" s="25">
        <f>+SUM(L3:L213)</f>
        <v>56533.969999999994</v>
      </c>
      <c r="M214" s="25">
        <f>+SUM(M3:M213)</f>
        <v>-270.98</v>
      </c>
      <c r="N214" s="25">
        <f>+SUM(N3:N213)</f>
        <v>-1239150.7304548239</v>
      </c>
      <c r="O214" s="26"/>
      <c r="P214" s="25">
        <f>+SUM(P3:P213)</f>
        <v>183380275.18905413</v>
      </c>
      <c r="Q214" s="25">
        <f>+SUM(Q3:Q213)</f>
        <v>45468376.511559352</v>
      </c>
      <c r="R214" s="25">
        <f>+SUM(R3:R213)</f>
        <v>252709257.79466727</v>
      </c>
      <c r="S214" s="25">
        <f>+IFERROR(R214/K214,0)</f>
        <v>4491.5717738191179</v>
      </c>
      <c r="T214" s="27">
        <f>IFERROR(+U214/L214,0)</f>
        <v>3975.0244679437874</v>
      </c>
      <c r="U214" s="25">
        <f>SUM(U3:U213)</f>
        <v>224723914.02000001</v>
      </c>
      <c r="V214" s="27">
        <f>IFERROR(+W214/L214,0)</f>
        <v>3804.421512828214</v>
      </c>
      <c r="W214" s="25">
        <f>SUM(W3:W213)</f>
        <v>215079051.67358485</v>
      </c>
    </row>
    <row r="215" spans="1:24" s="34" customFormat="1" x14ac:dyDescent="0.3">
      <c r="A215" s="29"/>
      <c r="B215" s="30"/>
      <c r="C215" s="31"/>
      <c r="D215" s="29"/>
      <c r="E215" s="29"/>
      <c r="F215" s="29"/>
      <c r="G215" s="29"/>
      <c r="H215" s="32"/>
      <c r="I215" s="29"/>
      <c r="J215" s="29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</row>
    <row r="216" spans="1:24" s="34" customFormat="1" x14ac:dyDescent="0.3">
      <c r="A216" s="29"/>
      <c r="B216" s="30"/>
      <c r="C216" s="31"/>
      <c r="D216" s="29"/>
      <c r="E216" s="29"/>
      <c r="F216" s="29"/>
      <c r="G216" s="29"/>
      <c r="H216" s="29"/>
      <c r="I216" s="29"/>
      <c r="J216" s="29"/>
      <c r="K216" s="33"/>
      <c r="L216" s="33"/>
      <c r="M216" s="33"/>
      <c r="N216" s="33"/>
      <c r="O216" s="33"/>
      <c r="P216" s="33"/>
      <c r="Q216" s="33"/>
      <c r="R216" s="35">
        <f>R214/L214</f>
        <v>4470.042662750684</v>
      </c>
      <c r="S216" s="33"/>
    </row>
    <row r="217" spans="1:24" s="34" customFormat="1" x14ac:dyDescent="0.3">
      <c r="A217" s="36"/>
      <c r="B217" s="37"/>
      <c r="C217" s="38"/>
      <c r="D217" s="36"/>
      <c r="E217" s="36"/>
      <c r="F217" s="36"/>
      <c r="G217" s="36"/>
      <c r="H217" s="36"/>
      <c r="I217" s="36"/>
      <c r="J217" s="36"/>
      <c r="K217" s="39">
        <f>SUBTOTAL(9,K3:K66)</f>
        <v>56262.99</v>
      </c>
      <c r="L217" s="39">
        <f>SUBTOTAL(9,L3:L66)</f>
        <v>56533.969999999994</v>
      </c>
      <c r="M217" s="39"/>
      <c r="N217" s="39"/>
      <c r="O217" s="39"/>
      <c r="P217" s="39"/>
      <c r="Q217" s="39"/>
      <c r="R217" s="39">
        <f>SUBTOTAL(9,R3:R66)</f>
        <v>252709257.79466727</v>
      </c>
      <c r="S217" s="15">
        <f>+IFERROR(R217/K217,0)</f>
        <v>4491.5717738191179</v>
      </c>
      <c r="T217" s="39">
        <f>U217/L217</f>
        <v>3975.0244679437874</v>
      </c>
      <c r="U217" s="39">
        <f>SUBTOTAL(9,U3:U66)</f>
        <v>224723914.02000001</v>
      </c>
      <c r="V217" s="39">
        <f>W217/L217</f>
        <v>3804.421512828214</v>
      </c>
      <c r="W217" s="39">
        <f>SUBTOTAL(9,W3:W66)</f>
        <v>215079051.67358485</v>
      </c>
    </row>
    <row r="218" spans="1:24" s="34" customFormat="1" x14ac:dyDescent="0.3">
      <c r="A218" s="36"/>
      <c r="B218" s="37"/>
      <c r="C218" s="38"/>
      <c r="D218" s="36"/>
      <c r="E218" s="36"/>
      <c r="F218" s="36"/>
      <c r="G218" s="36"/>
      <c r="H218" s="40"/>
      <c r="I218" s="36"/>
      <c r="J218" s="36"/>
      <c r="K218" s="39">
        <v>23.48</v>
      </c>
      <c r="L218" s="39">
        <v>23.48</v>
      </c>
      <c r="M218" s="39"/>
      <c r="N218" s="39"/>
      <c r="O218" s="39"/>
      <c r="P218" s="39"/>
      <c r="Q218" s="39"/>
      <c r="R218" s="39">
        <f>S218*L218</f>
        <v>80669.279901515139</v>
      </c>
      <c r="S218" s="15">
        <v>3435.6592803030298</v>
      </c>
      <c r="T218" s="34">
        <v>3672</v>
      </c>
      <c r="U218" s="39">
        <f>T218*L218</f>
        <v>86218.559999999998</v>
      </c>
      <c r="V218" s="34">
        <v>3866</v>
      </c>
      <c r="W218" s="39">
        <f>V218*L218</f>
        <v>90773.680000000008</v>
      </c>
    </row>
    <row r="219" spans="1:24" s="34" customFormat="1" ht="16.5" customHeight="1" x14ac:dyDescent="0.3">
      <c r="B219" s="41"/>
      <c r="C219" s="42"/>
      <c r="K219" s="35">
        <f>K218+K217</f>
        <v>56286.47</v>
      </c>
      <c r="L219" s="35">
        <f>L218+L217</f>
        <v>56557.45</v>
      </c>
      <c r="M219" s="35"/>
      <c r="N219" s="35">
        <f>SUBTOTAL(9,N3:N43)</f>
        <v>-1239150.7304548239</v>
      </c>
      <c r="O219" s="35"/>
      <c r="P219" s="35"/>
      <c r="Q219" s="35">
        <f>R219/K219</f>
        <v>4491.1312980645043</v>
      </c>
      <c r="R219" s="35">
        <f>R218+R217</f>
        <v>252789927.07456878</v>
      </c>
      <c r="S219" s="35">
        <f>R219/L219</f>
        <v>4469.6132352955938</v>
      </c>
      <c r="T219" s="39">
        <f>U219/L219</f>
        <v>3974.8986664002714</v>
      </c>
      <c r="U219" s="39">
        <f>U218+U217</f>
        <v>224810132.58000001</v>
      </c>
      <c r="V219" s="39">
        <f>W219/L219</f>
        <v>3804.4470773272992</v>
      </c>
      <c r="W219" s="39">
        <f>W218+W217</f>
        <v>215169825.35358486</v>
      </c>
    </row>
    <row r="220" spans="1:24" s="34" customFormat="1" x14ac:dyDescent="0.3">
      <c r="B220" s="41"/>
      <c r="C220" s="42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4" s="43" customFormat="1" ht="43.2" x14ac:dyDescent="0.3">
      <c r="C221" s="44"/>
      <c r="I221" s="45"/>
      <c r="J221" s="45" t="s">
        <v>26</v>
      </c>
      <c r="K221" s="46" t="s">
        <v>18</v>
      </c>
      <c r="L221" s="46" t="s">
        <v>27</v>
      </c>
      <c r="M221" s="47" t="s">
        <v>28</v>
      </c>
      <c r="N221" s="47" t="s">
        <v>29</v>
      </c>
      <c r="O221" s="47" t="s">
        <v>12</v>
      </c>
      <c r="P221" s="47" t="s">
        <v>13</v>
      </c>
      <c r="Q221" s="47" t="s">
        <v>30</v>
      </c>
      <c r="R221" s="47" t="s">
        <v>31</v>
      </c>
      <c r="S221" s="47" t="s">
        <v>15</v>
      </c>
      <c r="T221" s="48"/>
      <c r="U221" s="48"/>
      <c r="V221" s="48"/>
      <c r="W221" s="48"/>
    </row>
    <row r="222" spans="1:24" s="34" customFormat="1" x14ac:dyDescent="0.3">
      <c r="B222" s="41"/>
      <c r="C222" s="42"/>
      <c r="I222" s="49" t="s">
        <v>32</v>
      </c>
      <c r="J222" s="50">
        <f>IFERROR(SUMIF($G$3:$G$213,I222,$P$3:$P$213)/SUMIF($G$3:$G$213,I222,$K$3:$K$213),0)</f>
        <v>2209.903931856431</v>
      </c>
      <c r="K222" s="50">
        <f>+SUMIF($G$3:$G$213,I222,$Q$3:$Q$213)/SUMIF($G$3:$G$213,I222,$K$3:$K$213)</f>
        <v>1218.6079905862257</v>
      </c>
      <c r="L222" s="50">
        <f>(SUMIF($G$3:$G$213,I222,$R$3:$R$213)-SUMIF($G$3:$G$213,I222,$Q$3:$Q$213)-SUMIF($G$3:$G$213,I222,$P$3:$P$213))/SUMIF($G$3:$G$213,I222,$K$3:$K$213)</f>
        <v>446.56192881623599</v>
      </c>
      <c r="M222" s="50">
        <f>SUMIF($G$3:$G$213,I222,$R$3:$R$213)/SUMIF($G$3:$G$213,I222,$K$3:$K$213)</f>
        <v>3875.0738512588928</v>
      </c>
      <c r="N222" s="50">
        <f>(SUMIF($G$3:$G$213,I222,$R$3:$R$213)-SUMIF($G$3:$G$213,I222,$N$3:$N$213))/SUMIF($G$3:$G$213,I222,$K$3:$K$213)</f>
        <v>3895.2977705765111</v>
      </c>
      <c r="O222" s="50">
        <f>SUMIF($G$3:$G$213,I222,$K$3:$K$213)</f>
        <v>16992.189999999999</v>
      </c>
      <c r="P222" s="50">
        <f>SUMIF($G$3:$G$213,I222,$L$3:$L$213)</f>
        <v>17079.97</v>
      </c>
      <c r="Q222" s="50">
        <f>SUMIF($G$3:$G$213,I222,$R$3:$R$213)</f>
        <v>65845991.14462284</v>
      </c>
      <c r="R222" s="50">
        <f>SUMIF($G$3:$G$213,I222,$M$3:$M$213)</f>
        <v>-87.780000000000655</v>
      </c>
      <c r="S222" s="50">
        <f>SUMIF($G$3:$G$213,I222,$N$3:$N$213)</f>
        <v>-343648.67958964361</v>
      </c>
      <c r="T222" s="35"/>
      <c r="U222" s="35"/>
      <c r="V222" s="35"/>
      <c r="W222" s="35"/>
    </row>
    <row r="223" spans="1:24" s="34" customFormat="1" x14ac:dyDescent="0.3">
      <c r="B223" s="41"/>
      <c r="C223" s="42"/>
      <c r="I223" s="49" t="s">
        <v>33</v>
      </c>
      <c r="J223" s="50" t="e">
        <f>SUMIF($G$3:$G$213,I223,$P$3:$P$213)/SUMIF($G$3:$G$213,I223,$K$3:$K$213)</f>
        <v>#DIV/0!</v>
      </c>
      <c r="K223" s="50" t="e">
        <f>+SUMIF($G$3:$G$213,I223,$Q$3:$Q$213)/SUMIF($G$3:$G$213,I223,$K$3:$K$213)</f>
        <v>#DIV/0!</v>
      </c>
      <c r="L223" s="50" t="e">
        <f>(SUMIF($G$3:$G$213,I223,$R$3:$R$213)-SUMIF($G$3:$G$213,I223,$Q$3:$Q$213)-SUMIF($G$3:$G$213,I223,$P$3:$P$213))/SUMIF($G$3:$G$213,I223,$K$3:$K$213)</f>
        <v>#DIV/0!</v>
      </c>
      <c r="M223" s="50" t="e">
        <f>SUMIF($G$3:$G$213,I223,$R$3:$R$213)/SUMIF($G$3:$G$213,I223,$K$3:$K$213)</f>
        <v>#DIV/0!</v>
      </c>
      <c r="N223" s="50" t="e">
        <f>(SUMIF($G$3:$G$213,I223,$R$3:$R$213)-SUMIF($G$3:$G$213,I223,$N$3:$N$213))/SUMIF($G$3:$G$213,I223,$K$3:$K$213)</f>
        <v>#DIV/0!</v>
      </c>
      <c r="O223" s="50">
        <f>SUMIF($G$3:$G$213,I223,$K$3:$K$213)</f>
        <v>0</v>
      </c>
      <c r="P223" s="50">
        <f>SUMIF($G$3:$G$213,I223,$L$3:$L$213)</f>
        <v>0</v>
      </c>
      <c r="Q223" s="50">
        <f>SUMIF($G$3:$G$213,I223,$R$3:$R$213)</f>
        <v>0</v>
      </c>
      <c r="R223" s="50">
        <f>SUMIF($G$3:$G$213,I223,$M$3:$M$213)</f>
        <v>0</v>
      </c>
      <c r="S223" s="50">
        <f>SUMIF($G$3:$G$213,I223,$N$3:$N$213)</f>
        <v>0</v>
      </c>
      <c r="T223" s="35"/>
      <c r="U223" s="35"/>
      <c r="V223" s="35"/>
      <c r="W223" s="35"/>
    </row>
    <row r="224" spans="1:24" s="34" customFormat="1" x14ac:dyDescent="0.3">
      <c r="B224" s="41"/>
      <c r="C224" s="42"/>
      <c r="I224" s="49" t="s">
        <v>34</v>
      </c>
      <c r="J224" s="50">
        <f>IFERROR(SUMIF($G$3:$G$213,I224,$P$3:$P$213)/SUMIF($G$3:$G$213,I224,$K$3:$K$213),0)</f>
        <v>0</v>
      </c>
      <c r="K224" s="50">
        <f>+IFERROR(SUMIF($G$3:$G$213,I224,$Q$3:$Q$213)/SUMIF($G$3:$G$213,I224,$K$3:$K$213),0)</f>
        <v>0</v>
      </c>
      <c r="L224" s="50">
        <f>IFERROR((SUMIF($G$3:$G$213,I224,$R$3:$R$213)-SUMIF($G$3:$G$213,I224,$Q$3:$Q$213)-SUMIF($G$3:$G$213,I224,$P$3:$P$213))/SUMIF($G$3:$G$213,I224,$K$3:$K$213),0)</f>
        <v>0</v>
      </c>
      <c r="M224" s="50">
        <f>IFERROR(SUMIF($G$3:$G$213,I224,$R$3:$R$213)/SUMIF($G$3:$G$213,I224,$K$3:$K$213),0)</f>
        <v>0</v>
      </c>
      <c r="N224" s="50">
        <f>IFERROR((SUMIF($G$3:$G$213,I224,$R$3:$R$213)-SUMIF($G$3:$G$213,I224,$N$3:$N$213))/SUMIF($G$3:$G$213,I224,$K$3:$K$213),0)</f>
        <v>0</v>
      </c>
      <c r="O224" s="50">
        <f>SUMIF($G$3:$G$213,I224,$K$3:$K$213)</f>
        <v>0</v>
      </c>
      <c r="P224" s="50">
        <f>SUMIF($G$3:$G$213,I224,$L$3:$L$213)</f>
        <v>0</v>
      </c>
      <c r="Q224" s="50">
        <f>SUMIF($G$3:$G$213,I224,$R$3:$R$213)</f>
        <v>0</v>
      </c>
      <c r="R224" s="50">
        <f>SUMIF($G$3:$G$213,I224,$M$3:$M$213)</f>
        <v>0</v>
      </c>
      <c r="S224" s="50">
        <f>SUMIF($G$3:$G$213,I224,$N$3:$N$213)</f>
        <v>0</v>
      </c>
      <c r="T224" s="35"/>
      <c r="U224" s="35"/>
      <c r="V224" s="35"/>
      <c r="W224" s="35"/>
    </row>
    <row r="225" spans="9:19" x14ac:dyDescent="0.3">
      <c r="I225" s="49" t="s">
        <v>35</v>
      </c>
      <c r="J225" s="50">
        <f>SUMIF($G$3:$G$213,I225,$P$3:$P$213)/SUMIF($G$3:$G$213,I225,$K$3:$K$213)</f>
        <v>3713.4249288836136</v>
      </c>
      <c r="K225" s="50">
        <f>+SUMIF($G$3:$G$213,I225,$Q$3:$Q$213)/SUMIF($G$3:$G$213,I225,$K$3:$K$213)</f>
        <v>630.53357711072852</v>
      </c>
      <c r="L225" s="50">
        <f>(SUMIF($G$3:$G$213,I225,$R$3:$R$213)-SUMIF($G$3:$G$213,I225,$Q$3:$Q$213)-SUMIF($G$3:$G$213,I225,$P$3:$P$213))/SUMIF($G$3:$G$213,I225,$K$3:$K$213)</f>
        <v>414.36744229406628</v>
      </c>
      <c r="M225" s="50">
        <f>SUMIF($G$3:$G$213,I225,$R$3:$R$213)/SUMIF($G$3:$G$213,I225,$K$3:$K$213)</f>
        <v>4758.3259482884087</v>
      </c>
      <c r="N225" s="50">
        <f>(SUMIF($G$3:$G$213,I225,$R$3:$R$213)-SUMIF($G$3:$G$213,I225,$N$3:$N$213))/SUMIF($G$3:$G$213,I225,$K$3:$K$213)</f>
        <v>4781.1292028914513</v>
      </c>
      <c r="O225" s="50">
        <f>SUMIF($G$3:$G$213,I225,$K$3:$K$213)</f>
        <v>39270.800000000003</v>
      </c>
      <c r="P225" s="50">
        <f>SUMIF($G$3:$G$213,I225,$L$3:$L$213)</f>
        <v>39453.999999999993</v>
      </c>
      <c r="Q225" s="50">
        <f>SUMIF($G$3:$G$213,I225,$R$3:$R$213)</f>
        <v>186863266.65004444</v>
      </c>
      <c r="R225" s="50">
        <f>SUMIF($G$3:$G$213,I225,$M$3:$M$213)</f>
        <v>-183.19999999999936</v>
      </c>
      <c r="S225" s="50">
        <f>SUMIF($G$3:$G$213,I225,$N$3:$N$213)</f>
        <v>-895502.05086518032</v>
      </c>
    </row>
    <row r="226" spans="9:19" x14ac:dyDescent="0.3">
      <c r="I226" s="49" t="s">
        <v>36</v>
      </c>
      <c r="J226" s="50">
        <f>IFERROR(SUMIF($G$3:$G$213,I226,$P$3:$P$213)/SUMIF($G$3:$G$213,I226,$K$3:$K$213),0)</f>
        <v>0</v>
      </c>
      <c r="K226" s="50">
        <f>+IFERROR(SUMIF($G$3:$G$213,I226,$Q$3:$Q$213)/SUMIF($G$3:$G$213,I226,$K$3:$K$213),0)</f>
        <v>0</v>
      </c>
      <c r="L226" s="50">
        <f>IFERROR((SUMIF($G$3:$G$213,I226,$R$3:$R$213)-SUMIF($G$3:$G$213,I226,$Q$3:$Q$213)-SUMIF($G$3:$G$213,I226,$P$3:$P$213))/SUMIF($G$3:$G$213,I226,$K$3:$K$213),0)</f>
        <v>0</v>
      </c>
      <c r="M226" s="50">
        <f>IFERROR(SUMIF($G$3:$G$213,I226,$R$3:$R$213)/SUMIF($G$3:$G$213,I226,$K$3:$K$213),0)</f>
        <v>0</v>
      </c>
      <c r="N226" s="50">
        <f>IFERROR((SUMIF($G$3:$G$213,I226,$R$3:$R$213)-SUMIF($G$3:$G$213,I226,$N$3:$N$213))/SUMIF($G$3:$G$213,I226,$K$3:$K$213),0)</f>
        <v>0</v>
      </c>
      <c r="O226" s="50">
        <f>SUMIF($G$3:$G$213,I226,$K$3:$K$213)</f>
        <v>0</v>
      </c>
      <c r="P226" s="50">
        <f>SUMIF($G$3:$G$213,I226,$L$3:$L$213)</f>
        <v>0</v>
      </c>
      <c r="Q226" s="50">
        <f>SUMIF($G$3:$G$213,I226,$R$3:$R$213)</f>
        <v>0</v>
      </c>
      <c r="R226" s="50">
        <f>SUMIF($G$3:$G$213,I226,$M$3:$M$213)</f>
        <v>0</v>
      </c>
      <c r="S226" s="50">
        <f>SUMIF($G$3:$G$213,I226,$N$3:$N$213)</f>
        <v>0</v>
      </c>
    </row>
    <row r="227" spans="9:19" x14ac:dyDescent="0.3">
      <c r="I227" s="49" t="s">
        <v>37</v>
      </c>
      <c r="J227" s="50">
        <f>+'[20]ROAD CALCULATION'!M10</f>
        <v>2712.8811380216457</v>
      </c>
      <c r="K227" s="50"/>
      <c r="L227" s="50"/>
      <c r="M227" s="50">
        <f>+J227</f>
        <v>2712.8811380216457</v>
      </c>
      <c r="N227" s="50">
        <f>+J227</f>
        <v>2712.8811380216457</v>
      </c>
      <c r="O227" s="50"/>
      <c r="P227" s="50"/>
      <c r="Q227" s="50"/>
      <c r="R227" s="50"/>
      <c r="S227" s="50"/>
    </row>
    <row r="233" spans="9:19" x14ac:dyDescent="0.3">
      <c r="I233" s="19" t="s">
        <v>38</v>
      </c>
      <c r="J233" s="19" t="s">
        <v>39</v>
      </c>
      <c r="K233" s="19" t="s">
        <v>40</v>
      </c>
    </row>
    <row r="234" spans="9:19" x14ac:dyDescent="0.3">
      <c r="I234" s="51" t="s">
        <v>32</v>
      </c>
      <c r="J234" s="51" t="s">
        <v>47</v>
      </c>
      <c r="K234" s="51">
        <v>841.98</v>
      </c>
    </row>
    <row r="235" spans="9:19" x14ac:dyDescent="0.3">
      <c r="I235" s="51" t="s">
        <v>32</v>
      </c>
      <c r="J235" s="51" t="s">
        <v>48</v>
      </c>
      <c r="K235" s="51">
        <v>778.53</v>
      </c>
    </row>
  </sheetData>
  <sheetProtection selectLockedCells="1" selectUnlockedCells="1"/>
  <autoFilter ref="A2:X214" xr:uid="{00000000-0009-0000-0000-00001A000000}"/>
  <mergeCells count="1">
    <mergeCell ref="A1:B1"/>
  </mergeCells>
  <conditionalFormatting sqref="A16">
    <cfRule type="duplicateValues" dxfId="222" priority="1"/>
    <cfRule type="duplicateValues" dxfId="221" priority="2"/>
    <cfRule type="duplicateValues" dxfId="220" priority="3" stopIfTrue="1"/>
    <cfRule type="duplicateValues" dxfId="219" priority="4"/>
    <cfRule type="duplicateValues" dxfId="218" priority="5" stopIfTrue="1"/>
    <cfRule type="duplicateValues" dxfId="217" priority="6" stopIfTrue="1"/>
    <cfRule type="duplicateValues" dxfId="216" priority="7"/>
    <cfRule type="duplicateValues" dxfId="215" priority="8"/>
  </conditionalFormatting>
  <conditionalFormatting sqref="A20:A41">
    <cfRule type="duplicateValues" dxfId="214" priority="13"/>
    <cfRule type="duplicateValues" dxfId="213" priority="14"/>
    <cfRule type="duplicateValues" dxfId="212" priority="19"/>
    <cfRule type="duplicateValues" dxfId="211" priority="20"/>
  </conditionalFormatting>
  <conditionalFormatting sqref="A42">
    <cfRule type="duplicateValues" dxfId="210" priority="15"/>
    <cfRule type="duplicateValues" dxfId="209" priority="16"/>
    <cfRule type="duplicateValues" dxfId="208" priority="17"/>
    <cfRule type="duplicateValues" dxfId="207" priority="18"/>
  </conditionalFormatting>
  <conditionalFormatting sqref="A43">
    <cfRule type="duplicateValues" dxfId="206" priority="9"/>
    <cfRule type="duplicateValues" dxfId="205" priority="10"/>
    <cfRule type="duplicateValues" dxfId="204" priority="11"/>
    <cfRule type="duplicateValues" dxfId="203" priority="12"/>
  </conditionalFormatting>
  <conditionalFormatting sqref="A44:A61 A63">
    <cfRule type="duplicateValues" dxfId="202" priority="21"/>
    <cfRule type="duplicateValues" dxfId="201" priority="22"/>
  </conditionalFormatting>
  <conditionalFormatting sqref="A62">
    <cfRule type="duplicateValues" dxfId="200" priority="23"/>
    <cfRule type="duplicateValues" dxfId="199" priority="24"/>
  </conditionalFormatting>
  <pageMargins left="0.75" right="0.75" top="1" bottom="1" header="0.5" footer="0.5"/>
  <pageSetup paperSize="9" scale="2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B7E14-CA82-41A8-B61D-32C5165E4D2A}">
  <dimension ref="A1:AH300"/>
  <sheetViews>
    <sheetView workbookViewId="0">
      <selection activeCell="C2" sqref="C2"/>
    </sheetView>
  </sheetViews>
  <sheetFormatPr defaultRowHeight="14.4" x14ac:dyDescent="0.3"/>
  <cols>
    <col min="1" max="1" width="4.6640625" style="81" customWidth="1"/>
    <col min="2" max="2" width="21.33203125" style="88" customWidth="1"/>
    <col min="3" max="3" width="17.33203125" style="89" customWidth="1"/>
    <col min="4" max="4" width="11.88671875" style="81" bestFit="1" customWidth="1"/>
    <col min="5" max="5" width="10.109375" style="81" bestFit="1" customWidth="1"/>
    <col min="6" max="6" width="9.6640625" style="81" bestFit="1" customWidth="1"/>
    <col min="7" max="7" width="18.33203125" style="81" bestFit="1" customWidth="1"/>
    <col min="8" max="8" width="11.33203125" style="81" customWidth="1"/>
    <col min="9" max="9" width="15.6640625" style="81" bestFit="1" customWidth="1"/>
    <col min="10" max="10" width="10.6640625" style="81" bestFit="1" customWidth="1"/>
    <col min="11" max="11" width="10.88671875" style="90" bestFit="1" customWidth="1"/>
    <col min="12" max="12" width="11.44140625" style="90" bestFit="1" customWidth="1"/>
    <col min="13" max="13" width="13.6640625" style="90" bestFit="1" customWidth="1"/>
    <col min="14" max="14" width="14.33203125" style="90" bestFit="1" customWidth="1"/>
    <col min="15" max="15" width="13.88671875" style="90" bestFit="1" customWidth="1"/>
    <col min="16" max="16" width="13.6640625" style="90" bestFit="1" customWidth="1"/>
    <col min="17" max="17" width="18" style="90" customWidth="1"/>
    <col min="18" max="18" width="12.33203125" style="90" bestFit="1" customWidth="1"/>
    <col min="19" max="19" width="16.88671875" style="90" customWidth="1"/>
    <col min="20" max="20" width="9" style="90" customWidth="1"/>
    <col min="21" max="21" width="13.88671875" style="90" customWidth="1"/>
    <col min="22" max="22" width="9" style="90" customWidth="1"/>
    <col min="23" max="23" width="15.33203125" style="90" customWidth="1"/>
    <col min="24" max="24" width="15.109375" style="52" customWidth="1"/>
    <col min="25" max="25" width="12.109375" style="82" customWidth="1"/>
    <col min="26" max="26" width="20.88671875" style="82" bestFit="1" customWidth="1"/>
    <col min="27" max="28" width="8.88671875" style="52"/>
    <col min="29" max="29" width="11.5546875" style="52" bestFit="1" customWidth="1"/>
    <col min="30" max="30" width="8.88671875" style="52"/>
    <col min="31" max="31" width="17.5546875" style="52" customWidth="1"/>
    <col min="32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32" s="61" customFormat="1" ht="12" x14ac:dyDescent="0.25">
      <c r="A1" s="58" t="s">
        <v>0</v>
      </c>
      <c r="B1" s="58"/>
      <c r="C1" s="2">
        <v>44927</v>
      </c>
      <c r="D1" s="59" t="s">
        <v>1</v>
      </c>
      <c r="E1" s="59"/>
      <c r="F1" s="59"/>
      <c r="G1" s="59"/>
      <c r="H1" s="59"/>
      <c r="I1" s="59"/>
      <c r="J1" s="59"/>
      <c r="K1" s="60"/>
      <c r="L1" s="60"/>
      <c r="M1" s="60"/>
      <c r="N1" s="60"/>
      <c r="O1" s="59"/>
      <c r="P1" s="60"/>
      <c r="Q1" s="60"/>
      <c r="R1" s="60"/>
      <c r="S1" s="60"/>
      <c r="T1" s="60"/>
      <c r="U1" s="60"/>
      <c r="V1" s="60"/>
      <c r="W1" s="60"/>
      <c r="Y1" s="62"/>
      <c r="Z1" s="62"/>
    </row>
    <row r="2" spans="1:32" s="10" customFormat="1" ht="24" x14ac:dyDescent="0.3">
      <c r="A2" s="63" t="s">
        <v>2</v>
      </c>
      <c r="B2" s="64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8"/>
      <c r="Y2" s="8"/>
      <c r="Z2" s="8"/>
    </row>
    <row r="3" spans="1:32" customFormat="1" ht="15.6" x14ac:dyDescent="0.3">
      <c r="A3" s="65">
        <v>5</v>
      </c>
      <c r="B3" s="57">
        <f>SUMIF('IMP COAL RECEIPT &amp; GCV DATA (3)'!$A$3:$A$121,A3,'IMP COAL RECEIPT &amp; GCV DATA (3)'!$B$3:$B$121)</f>
        <v>0</v>
      </c>
      <c r="C3" s="13">
        <f>SUMIF('IMP COAL RECEIPT &amp; GCV DATA (3)'!$A$3:$A$121,A3,'IMP COAL RECEIPT &amp; GCV DATA (3)'!$C$3:$C$121)</f>
        <v>482000031</v>
      </c>
      <c r="D3" s="66" t="str">
        <f>IFERROR(VLOOKUP(A3,'IMP COAL RECEIPT &amp; GCV DATA (3)'!A2:V121,4,0),0)</f>
        <v>28.12.22</v>
      </c>
      <c r="E3" s="14">
        <f>IFERROR(VLOOKUP(A3,'IMP COAL RECEIPT &amp; GCV DATA (3)'!$A$2:$V$193,5,0),0)</f>
        <v>0</v>
      </c>
      <c r="F3" s="13">
        <f>SUMIF('IMP COAL RECEIPT &amp; GCV DATA (3)'!$A$3:$A$193,'MASTER DATA FILE IMP COAL (2)'!A3,'IMP COAL RECEIPT &amp; GCV DATA (3)'!$F$3:$F$193)</f>
        <v>58</v>
      </c>
      <c r="G3" s="13" t="str">
        <f>IFERROR(VLOOKUP(A3,'IMP COAL RECEIPT &amp; GCV DATA (3)'!$A$2:$V$193,7,0),0)</f>
        <v>MV THEOMETOR</v>
      </c>
      <c r="H3" s="13" t="str">
        <f>IFERROR(VLOOKUP(A3,'IMP COAL RECEIPT &amp; GCV DATA (3)'!$A$2:$V$193,8,0),0)</f>
        <v>NLK</v>
      </c>
      <c r="I3" s="13">
        <f>IFERROR(VLOOKUP(A3,'WASH COAL RECEIPT &amp; GCV DAT (3)'!$A$2:$V$154,9,0),0)</f>
        <v>0</v>
      </c>
      <c r="J3" s="13">
        <f>IFERROR(VLOOKUP(A3,'IMP COAL RECEIPT &amp; GCV DATA (3)'!$A$2:$V$193,10,0),0)</f>
        <v>0</v>
      </c>
      <c r="K3" s="15">
        <f>SUMIF('IMP COAL RECEIPT &amp; GCV DATA (3)'!$A$3:$A$193,'MASTER DATA FILE IMP COAL (2)'!A3,'IMP COAL RECEIPT &amp; GCV DATA (3)'!$K$3:$K$193)</f>
        <v>3817.1</v>
      </c>
      <c r="L3" s="15">
        <f>SUMIF('IMP COAL RECEIPT &amp; GCV DATA (3)'!$A$3:$A$193,'MASTER DATA FILE IMP COAL (2)'!A3,'IMP COAL RECEIPT &amp; GCV DATA (3)'!$L$3:$L$193)</f>
        <v>3817.1</v>
      </c>
      <c r="M3" s="15">
        <f>+K3-L3</f>
        <v>0</v>
      </c>
      <c r="N3" s="67">
        <f t="shared" ref="N3:N14" si="0">+M3*S3</f>
        <v>0</v>
      </c>
      <c r="O3" s="15">
        <f>SUMIF('IMP COAL RECEIPT &amp; GCV DATA (3)'!$A$3:$A$193,'MASTER DATA FILE IMP COAL (2)'!A3,'IMP COAL RECEIPT &amp; GCV DATA (3)'!$O$3:$O$193)</f>
        <v>13340.15</v>
      </c>
      <c r="P3" s="15">
        <f>+O3*K3</f>
        <v>50920686.564999998</v>
      </c>
      <c r="Q3" s="15">
        <f>SUMIF('IMP COAL RECEIPT &amp; GCV DATA (3)'!$A$3:$A$193,'MASTER DATA FILE IMP COAL (2)'!A3,'IMP COAL RECEIPT &amp; GCV DATA (3)'!$Q$3:$Q$193)</f>
        <v>0</v>
      </c>
      <c r="R3" s="16">
        <f>SUMIF('IMP COAL RECEIPT &amp; GCV DATA (3)'!$A$3:$A$253,'MASTER DATA FILE IMP COAL (2)'!A3,'IMP COAL RECEIPT &amp; GCV DATA (3)'!$R$3:$R$253)+IF(H3=$J$234,($K$234*K3),0)+IF(H3=$J$235,($K$235*K3),0)</f>
        <v>55123369.380000003</v>
      </c>
      <c r="S3" s="15">
        <f>+R3/K3</f>
        <v>14441.164596159389</v>
      </c>
      <c r="T3" s="15">
        <f>SUMIF('IMP COAL RECEIPT &amp; GCV DATA (3)'!$A$3:$A$193,'MASTER DATA FILE IMP COAL (2)'!A3,'IMP COAL RECEIPT &amp; GCV DATA (3)'!$T$3:$T$193)</f>
        <v>4684.8254532092105</v>
      </c>
      <c r="U3" s="15">
        <f>+T3*L3</f>
        <v>17882447.237444878</v>
      </c>
      <c r="V3" s="15">
        <f>SUMIF('IMP COAL RECEIPT &amp; GCV DATA (3)'!$A$3:$A$193,'MASTER DATA FILE IMP COAL (2)'!A3,'IMP COAL RECEIPT &amp; GCV DATA (3)'!$V$3:$V$193)</f>
        <v>4684.8254532092105</v>
      </c>
      <c r="W3" s="15">
        <f>+V3*L3</f>
        <v>17882447.237444878</v>
      </c>
      <c r="X3" s="13">
        <f>S3*L3</f>
        <v>55123369.380000003</v>
      </c>
      <c r="Y3" s="13"/>
      <c r="Z3" s="13"/>
      <c r="AB3">
        <v>4080.9198113207549</v>
      </c>
      <c r="AC3" s="53">
        <f>V3-AB3</f>
        <v>603.90564188845565</v>
      </c>
      <c r="AE3" s="53">
        <f>AC3-AD3</f>
        <v>603.90564188845565</v>
      </c>
      <c r="AF3">
        <v>1</v>
      </c>
    </row>
    <row r="4" spans="1:32" customFormat="1" ht="15.6" x14ac:dyDescent="0.3">
      <c r="A4" s="65">
        <v>10</v>
      </c>
      <c r="B4" s="57">
        <f>SUMIF('IMP COAL RECEIPT &amp; GCV DATA (3)'!$A$3:$A$121,A4,'IMP COAL RECEIPT &amp; GCV DATA (3)'!$B$3:$B$121)</f>
        <v>0</v>
      </c>
      <c r="C4" s="13">
        <f>SUMIF('IMP COAL RECEIPT &amp; GCV DATA (3)'!$A$3:$A$121,A4,'IMP COAL RECEIPT &amp; GCV DATA (3)'!$C$3:$C$121)</f>
        <v>482000032</v>
      </c>
      <c r="D4" s="66" t="str">
        <f>IFERROR(VLOOKUP(A4,'IMP COAL RECEIPT &amp; GCV DATA (3)'!A3:V122,4,0),0)</f>
        <v>29.12.22</v>
      </c>
      <c r="E4" s="14">
        <f>IFERROR(VLOOKUP(A4,'IMP COAL RECEIPT &amp; GCV DATA (3)'!$A$2:$V$193,5,0),0)</f>
        <v>0</v>
      </c>
      <c r="F4" s="13">
        <f>SUMIF('IMP COAL RECEIPT &amp; GCV DATA (3)'!$A$3:$A$193,'MASTER DATA FILE IMP COAL (2)'!A4,'IMP COAL RECEIPT &amp; GCV DATA (3)'!$F$3:$F$193)</f>
        <v>59</v>
      </c>
      <c r="G4" s="13" t="str">
        <f>IFERROR(VLOOKUP(A4,'IMP COAL RECEIPT &amp; GCV DATA (3)'!$A$2:$V$193,7,0),0)</f>
        <v>MV THEOMETOR</v>
      </c>
      <c r="H4" s="13" t="str">
        <f>IFERROR(VLOOKUP(A4,'IMP COAL RECEIPT &amp; GCV DATA (3)'!$A$2:$V$193,8,0),0)</f>
        <v>NLK</v>
      </c>
      <c r="I4" s="13">
        <f>IFERROR(VLOOKUP(A4,'WASH COAL RECEIPT &amp; GCV DAT (3)'!$A$2:$V$154,9,0),0)</f>
        <v>0</v>
      </c>
      <c r="J4" s="13">
        <f>IFERROR(VLOOKUP(A4,'IMP COAL RECEIPT &amp; GCV DATA (3)'!$A$2:$V$193,10,0),0)</f>
        <v>0</v>
      </c>
      <c r="K4" s="15">
        <f>SUMIF('IMP COAL RECEIPT &amp; GCV DATA (3)'!$A$3:$A$193,'MASTER DATA FILE IMP COAL (2)'!A4,'IMP COAL RECEIPT &amp; GCV DATA (3)'!$K$3:$K$193)</f>
        <v>4001.85</v>
      </c>
      <c r="L4" s="15">
        <f>SUMIF('IMP COAL RECEIPT &amp; GCV DATA (3)'!$A$3:$A$193,'MASTER DATA FILE IMP COAL (2)'!A4,'IMP COAL RECEIPT &amp; GCV DATA (3)'!$L$3:$L$193)</f>
        <v>4001.85</v>
      </c>
      <c r="M4" s="15">
        <f t="shared" ref="M4:M67" si="1">+K4-L4</f>
        <v>0</v>
      </c>
      <c r="N4" s="67">
        <f t="shared" si="0"/>
        <v>0</v>
      </c>
      <c r="O4" s="15">
        <f>SUMIF('IMP COAL RECEIPT &amp; GCV DATA (3)'!$A$3:$A$193,'MASTER DATA FILE IMP COAL (2)'!A4,'IMP COAL RECEIPT &amp; GCV DATA (3)'!$O$3:$O$193)</f>
        <v>13340.15</v>
      </c>
      <c r="P4" s="15">
        <f t="shared" ref="P4:P67" si="2">+O4*K4</f>
        <v>53385279.277499996</v>
      </c>
      <c r="Q4" s="15">
        <f>SUMIF('IMP COAL RECEIPT &amp; GCV DATA (3)'!$A$3:$A$193,'MASTER DATA FILE IMP COAL (2)'!A4,'IMP COAL RECEIPT &amp; GCV DATA (3)'!$Q$3:$Q$193)</f>
        <v>0</v>
      </c>
      <c r="R4" s="16">
        <f>SUMIF('IMP COAL RECEIPT &amp; GCV DATA (3)'!$A$3:$A$253,'MASTER DATA FILE IMP COAL (2)'!A4,'IMP COAL RECEIPT &amp; GCV DATA (3)'!$R$3:$R$253)+IF(H4=$J$234,($K$234*K4),0)+IF(H4=$J$235,($K$235*K4),0)</f>
        <v>57780625.520000003</v>
      </c>
      <c r="S4" s="15">
        <f t="shared" ref="S4:S67" si="3">+R4/K4</f>
        <v>14438.47858365506</v>
      </c>
      <c r="T4" s="15">
        <f>SUMIF('IMP COAL RECEIPT &amp; GCV DATA (3)'!$A$3:$A$193,'MASTER DATA FILE IMP COAL (2)'!A4,'IMP COAL RECEIPT &amp; GCV DATA (3)'!$T$3:$T$193)</f>
        <v>4692.0338304218285</v>
      </c>
      <c r="U4" s="15">
        <f t="shared" ref="U4:U67" si="4">+T4*L4</f>
        <v>18776815.584273595</v>
      </c>
      <c r="V4" s="15">
        <f>SUMIF('IMP COAL RECEIPT &amp; GCV DATA (3)'!$A$3:$A$193,'MASTER DATA FILE IMP COAL (2)'!A4,'IMP COAL RECEIPT &amp; GCV DATA (3)'!$V$3:$V$193)</f>
        <v>4692.0338304218285</v>
      </c>
      <c r="W4" s="15">
        <f t="shared" ref="W4:W67" si="5">+V4*L4</f>
        <v>18776815.584273595</v>
      </c>
      <c r="X4" s="13">
        <f t="shared" ref="X4:X67" si="6">S4*L4</f>
        <v>57780625.520000003</v>
      </c>
      <c r="Y4" s="13"/>
      <c r="Z4" s="13"/>
      <c r="AB4">
        <v>4080.9198113207549</v>
      </c>
      <c r="AC4" s="53">
        <f t="shared" ref="AC4:AC67" si="7">V4-AB4</f>
        <v>611.11401910107361</v>
      </c>
      <c r="AE4" s="53">
        <f t="shared" ref="AE4:AE67" si="8">AC4-AD4</f>
        <v>611.11401910107361</v>
      </c>
      <c r="AF4">
        <v>1</v>
      </c>
    </row>
    <row r="5" spans="1:32" customFormat="1" ht="15.6" x14ac:dyDescent="0.3">
      <c r="A5" s="65">
        <v>12</v>
      </c>
      <c r="B5" s="57">
        <f>SUMIF('IMP COAL RECEIPT &amp; GCV DATA (3)'!$A$3:$A$121,A5,'IMP COAL RECEIPT &amp; GCV DATA (3)'!$B$3:$B$121)</f>
        <v>0</v>
      </c>
      <c r="C5" s="13">
        <f>SUMIF('IMP COAL RECEIPT &amp; GCV DATA (3)'!$A$3:$A$121,A5,'IMP COAL RECEIPT &amp; GCV DATA (3)'!$C$3:$C$121)</f>
        <v>482000492</v>
      </c>
      <c r="D5" s="66" t="str">
        <f>IFERROR(VLOOKUP(A5,'IMP COAL RECEIPT &amp; GCV DATA (3)'!A4:V123,4,0),0)</f>
        <v>27.12.22</v>
      </c>
      <c r="E5" s="14">
        <f>IFERROR(VLOOKUP(A5,'IMP COAL RECEIPT &amp; GCV DATA (3)'!$A$2:$V$193,5,0),0)</f>
        <v>0</v>
      </c>
      <c r="F5" s="13">
        <f>SUMIF('IMP COAL RECEIPT &amp; GCV DATA (3)'!$A$3:$A$193,'MASTER DATA FILE IMP COAL (2)'!A5,'IMP COAL RECEIPT &amp; GCV DATA (3)'!$F$3:$F$193)</f>
        <v>58</v>
      </c>
      <c r="G5" s="13" t="str">
        <f>IFERROR(VLOOKUP(A5,'IMP COAL RECEIPT &amp; GCV DATA (3)'!$A$2:$V$193,7,0),0)</f>
        <v>MV Ocean Jubilee</v>
      </c>
      <c r="H5" s="13" t="str">
        <f>IFERROR(VLOOKUP(A5,'IMP COAL RECEIPT &amp; GCV DATA (3)'!$A$2:$V$193,8,0),0)</f>
        <v>VZP</v>
      </c>
      <c r="I5" s="13">
        <f>IFERROR(VLOOKUP(A5,'WASH COAL RECEIPT &amp; GCV DAT (3)'!$A$2:$V$154,9,0),0)</f>
        <v>0</v>
      </c>
      <c r="J5" s="13">
        <f>IFERROR(VLOOKUP(A5,'IMP COAL RECEIPT &amp; GCV DATA (3)'!$A$2:$V$193,10,0),0)</f>
        <v>0</v>
      </c>
      <c r="K5" s="15">
        <f>SUMIF('IMP COAL RECEIPT &amp; GCV DATA (3)'!$A$3:$A$193,'MASTER DATA FILE IMP COAL (2)'!A5,'IMP COAL RECEIPT &amp; GCV DATA (3)'!$K$3:$K$193)</f>
        <v>3957.45</v>
      </c>
      <c r="L5" s="15">
        <f>SUMIF('IMP COAL RECEIPT &amp; GCV DATA (3)'!$A$3:$A$193,'MASTER DATA FILE IMP COAL (2)'!A5,'IMP COAL RECEIPT &amp; GCV DATA (3)'!$L$3:$L$193)</f>
        <v>3957.45</v>
      </c>
      <c r="M5" s="15">
        <f t="shared" si="1"/>
        <v>0</v>
      </c>
      <c r="N5" s="67">
        <f t="shared" si="0"/>
        <v>0</v>
      </c>
      <c r="O5" s="15">
        <f>SUMIF('IMP COAL RECEIPT &amp; GCV DATA (3)'!$A$3:$A$193,'MASTER DATA FILE IMP COAL (2)'!A5,'IMP COAL RECEIPT &amp; GCV DATA (3)'!$O$3:$O$193)</f>
        <v>13221.78</v>
      </c>
      <c r="P5" s="15">
        <f t="shared" si="2"/>
        <v>52324533.261</v>
      </c>
      <c r="Q5" s="15">
        <f>SUMIF('IMP COAL RECEIPT &amp; GCV DATA (3)'!$A$3:$A$193,'MASTER DATA FILE IMP COAL (2)'!A5,'IMP COAL RECEIPT &amp; GCV DATA (3)'!$Q$3:$Q$193)</f>
        <v>0</v>
      </c>
      <c r="R5" s="16">
        <f>SUMIF('IMP COAL RECEIPT &amp; GCV DATA (3)'!$A$3:$A$253,'MASTER DATA FILE IMP COAL (2)'!A5,'IMP COAL RECEIPT &amp; GCV DATA (3)'!$R$3:$R$253)+IF(H5=$J$234,($K$234*K5),0)+IF(H5=$J$235,($K$235*K5),0)</f>
        <v>57641374.420000002</v>
      </c>
      <c r="S5" s="15">
        <f t="shared" si="3"/>
        <v>14565.281790041568</v>
      </c>
      <c r="T5" s="15">
        <f>SUMIF('IMP COAL RECEIPT &amp; GCV DATA (3)'!$A$3:$A$193,'MASTER DATA FILE IMP COAL (2)'!A5,'IMP COAL RECEIPT &amp; GCV DATA (3)'!$T$3:$T$193)</f>
        <v>4628.6799909969877</v>
      </c>
      <c r="U5" s="15">
        <f t="shared" si="4"/>
        <v>18317769.630371027</v>
      </c>
      <c r="V5" s="15">
        <f>SUMIF('IMP COAL RECEIPT &amp; GCV DATA (3)'!$A$3:$A$193,'MASTER DATA FILE IMP COAL (2)'!A5,'IMP COAL RECEIPT &amp; GCV DATA (3)'!$V$3:$V$193)</f>
        <v>4628.6799909969877</v>
      </c>
      <c r="W5" s="15">
        <f t="shared" si="5"/>
        <v>18317769.630371027</v>
      </c>
      <c r="X5" s="13">
        <f t="shared" si="6"/>
        <v>57641374.420000002</v>
      </c>
      <c r="Y5" s="13"/>
      <c r="Z5" s="13"/>
      <c r="AB5">
        <v>4080.9198113207549</v>
      </c>
      <c r="AC5" s="53">
        <f t="shared" si="7"/>
        <v>547.76017967623284</v>
      </c>
      <c r="AE5" s="53">
        <f t="shared" si="8"/>
        <v>547.76017967623284</v>
      </c>
      <c r="AF5">
        <v>1</v>
      </c>
    </row>
    <row r="6" spans="1:32" customFormat="1" ht="15.6" x14ac:dyDescent="0.3">
      <c r="A6" s="65">
        <v>17</v>
      </c>
      <c r="B6" s="57">
        <f>SUMIF('IMP COAL RECEIPT &amp; GCV DATA (3)'!$A$3:$A$121,A6,'IMP COAL RECEIPT &amp; GCV DATA (3)'!$B$3:$B$121)</f>
        <v>0</v>
      </c>
      <c r="C6" s="13">
        <f>SUMIF('IMP COAL RECEIPT &amp; GCV DATA (3)'!$A$3:$A$121,A6,'IMP COAL RECEIPT &amp; GCV DATA (3)'!$C$3:$C$121)</f>
        <v>482000033</v>
      </c>
      <c r="D6" s="66" t="str">
        <f>IFERROR(VLOOKUP(A6,'IMP COAL RECEIPT &amp; GCV DATA (3)'!A5:V124,4,0),0)</f>
        <v>31.12.22</v>
      </c>
      <c r="E6" s="14">
        <f>IFERROR(VLOOKUP(A6,'IMP COAL RECEIPT &amp; GCV DATA (3)'!$A$2:$V$193,5,0),0)</f>
        <v>0</v>
      </c>
      <c r="F6" s="13">
        <f>SUMIF('IMP COAL RECEIPT &amp; GCV DATA (3)'!$A$3:$A$193,'MASTER DATA FILE IMP COAL (2)'!A6,'IMP COAL RECEIPT &amp; GCV DATA (3)'!$F$3:$F$193)</f>
        <v>59</v>
      </c>
      <c r="G6" s="13" t="str">
        <f>IFERROR(VLOOKUP(A6,'IMP COAL RECEIPT &amp; GCV DATA (3)'!$A$2:$V$193,7,0),0)</f>
        <v>MV THEOMETOR</v>
      </c>
      <c r="H6" s="13" t="str">
        <f>IFERROR(VLOOKUP(A6,'IMP COAL RECEIPT &amp; GCV DATA (3)'!$A$2:$V$193,8,0),0)</f>
        <v>NLK</v>
      </c>
      <c r="I6" s="13">
        <f>IFERROR(VLOOKUP(A6,'WASH COAL RECEIPT &amp; GCV DAT (3)'!$A$2:$V$154,9,0),0)</f>
        <v>0</v>
      </c>
      <c r="J6" s="13">
        <f>IFERROR(VLOOKUP(A6,'IMP COAL RECEIPT &amp; GCV DATA (3)'!$A$2:$V$193,10,0),0)</f>
        <v>0</v>
      </c>
      <c r="K6" s="15">
        <f>SUMIF('IMP COAL RECEIPT &amp; GCV DATA (3)'!$A$3:$A$193,'MASTER DATA FILE IMP COAL (2)'!A6,'IMP COAL RECEIPT &amp; GCV DATA (3)'!$K$3:$K$193)</f>
        <v>4002.75</v>
      </c>
      <c r="L6" s="15">
        <f>SUMIF('IMP COAL RECEIPT &amp; GCV DATA (3)'!$A$3:$A$193,'MASTER DATA FILE IMP COAL (2)'!A6,'IMP COAL RECEIPT &amp; GCV DATA (3)'!$L$3:$L$193)</f>
        <v>4002.75</v>
      </c>
      <c r="M6" s="15">
        <f t="shared" si="1"/>
        <v>0</v>
      </c>
      <c r="N6" s="67">
        <f t="shared" si="0"/>
        <v>0</v>
      </c>
      <c r="O6" s="15">
        <f>SUMIF('IMP COAL RECEIPT &amp; GCV DATA (3)'!$A$3:$A$193,'MASTER DATA FILE IMP COAL (2)'!A6,'IMP COAL RECEIPT &amp; GCV DATA (3)'!$O$3:$O$193)</f>
        <v>13340.15</v>
      </c>
      <c r="P6" s="15">
        <f t="shared" si="2"/>
        <v>53397285.412500001</v>
      </c>
      <c r="Q6" s="15">
        <f>SUMIF('IMP COAL RECEIPT &amp; GCV DATA (3)'!$A$3:$A$193,'MASTER DATA FILE IMP COAL (2)'!A6,'IMP COAL RECEIPT &amp; GCV DATA (3)'!$Q$3:$Q$193)</f>
        <v>0</v>
      </c>
      <c r="R6" s="16">
        <f>SUMIF('IMP COAL RECEIPT &amp; GCV DATA (3)'!$A$3:$A$253,'MASTER DATA FILE IMP COAL (2)'!A6,'IMP COAL RECEIPT &amp; GCV DATA (3)'!$R$3:$R$253)+IF(H6=$J$234,($K$234*K6),0)+IF(H6=$J$235,($K$235*K6),0)</f>
        <v>57806702.469999999</v>
      </c>
      <c r="S6" s="15">
        <f t="shared" si="3"/>
        <v>14441.746916494909</v>
      </c>
      <c r="T6" s="15">
        <f>SUMIF('IMP COAL RECEIPT &amp; GCV DATA (3)'!$A$3:$A$193,'MASTER DATA FILE IMP COAL (2)'!A6,'IMP COAL RECEIPT &amp; GCV DATA (3)'!$T$3:$T$193)</f>
        <v>4697.6426163998876</v>
      </c>
      <c r="U6" s="15">
        <f t="shared" si="4"/>
        <v>18803488.98279465</v>
      </c>
      <c r="V6" s="15">
        <f>SUMIF('IMP COAL RECEIPT &amp; GCV DATA (3)'!$A$3:$A$193,'MASTER DATA FILE IMP COAL (2)'!A6,'IMP COAL RECEIPT &amp; GCV DATA (3)'!$V$3:$V$193)</f>
        <v>4697.6426163998876</v>
      </c>
      <c r="W6" s="15">
        <f t="shared" si="5"/>
        <v>18803488.98279465</v>
      </c>
      <c r="X6" s="13">
        <f t="shared" si="6"/>
        <v>57806702.469999999</v>
      </c>
      <c r="Y6" s="13"/>
      <c r="Z6" s="13"/>
      <c r="AB6">
        <v>4080.9198113207549</v>
      </c>
      <c r="AC6" s="53">
        <f t="shared" si="7"/>
        <v>616.72280507913274</v>
      </c>
      <c r="AE6" s="53">
        <f t="shared" si="8"/>
        <v>616.72280507913274</v>
      </c>
      <c r="AF6">
        <v>1</v>
      </c>
    </row>
    <row r="7" spans="1:32" customFormat="1" ht="15.6" x14ac:dyDescent="0.3">
      <c r="A7" s="214">
        <v>22</v>
      </c>
      <c r="B7" s="57">
        <f>SUMIF('IMP COAL RECEIPT &amp; GCV DATA (3)'!$A$3:$A$121,A7,'IMP COAL RECEIPT &amp; GCV DATA (3)'!$B$3:$B$121)</f>
        <v>0</v>
      </c>
      <c r="C7" s="13">
        <f>SUMIF('IMP COAL RECEIPT &amp; GCV DATA (3)'!$A$3:$A$121,A7,'IMP COAL RECEIPT &amp; GCV DATA (3)'!$C$3:$C$121)</f>
        <v>482000493</v>
      </c>
      <c r="D7" s="66" t="str">
        <f>IFERROR(VLOOKUP(A7,'IMP COAL RECEIPT &amp; GCV DATA (3)'!A6:V125,4,0),0)</f>
        <v>28.12.22</v>
      </c>
      <c r="E7" s="14">
        <f>IFERROR(VLOOKUP(A7,'IMP COAL RECEIPT &amp; GCV DATA (3)'!$A$2:$V$193,5,0),0)</f>
        <v>0</v>
      </c>
      <c r="F7" s="13">
        <f>SUMIF('IMP COAL RECEIPT &amp; GCV DATA (3)'!$A$3:$A$193,'MASTER DATA FILE IMP COAL (2)'!A7,'IMP COAL RECEIPT &amp; GCV DATA (3)'!$F$3:$F$193)</f>
        <v>59</v>
      </c>
      <c r="G7" s="13" t="str">
        <f>IFERROR(VLOOKUP(A7,'IMP COAL RECEIPT &amp; GCV DATA (3)'!$A$2:$V$193,7,0),0)</f>
        <v>MV Ocean Jubilee</v>
      </c>
      <c r="H7" s="13" t="str">
        <f>IFERROR(VLOOKUP(A7,'IMP COAL RECEIPT &amp; GCV DATA (3)'!$A$2:$V$193,8,0),0)</f>
        <v>VZP</v>
      </c>
      <c r="I7" s="13">
        <f>IFERROR(VLOOKUP(A7,'WASH COAL RECEIPT &amp; GCV DAT (3)'!$A$2:$V$154,9,0),0)</f>
        <v>0</v>
      </c>
      <c r="J7" s="13">
        <f>IFERROR(VLOOKUP(A7,'IMP COAL RECEIPT &amp; GCV DATA (3)'!$A$2:$V$193,10,0),0)</f>
        <v>0</v>
      </c>
      <c r="K7" s="15">
        <f>SUMIF('IMP COAL RECEIPT &amp; GCV DATA (3)'!$A$3:$A$193,'MASTER DATA FILE IMP COAL (2)'!A7,'IMP COAL RECEIPT &amp; GCV DATA (3)'!$K$3:$K$193)</f>
        <v>4020.45</v>
      </c>
      <c r="L7" s="15">
        <f>SUMIF('IMP COAL RECEIPT &amp; GCV DATA (3)'!$A$3:$A$193,'MASTER DATA FILE IMP COAL (2)'!A7,'IMP COAL RECEIPT &amp; GCV DATA (3)'!$L$3:$L$193)</f>
        <v>4020.45</v>
      </c>
      <c r="M7" s="15">
        <f t="shared" si="1"/>
        <v>0</v>
      </c>
      <c r="N7" s="67">
        <f t="shared" si="0"/>
        <v>0</v>
      </c>
      <c r="O7" s="15">
        <f>SUMIF('IMP COAL RECEIPT &amp; GCV DATA (3)'!$A$3:$A$193,'MASTER DATA FILE IMP COAL (2)'!A7,'IMP COAL RECEIPT &amp; GCV DATA (3)'!$O$3:$O$193)</f>
        <v>13221.78</v>
      </c>
      <c r="P7" s="15">
        <f t="shared" si="2"/>
        <v>53157505.401000001</v>
      </c>
      <c r="Q7" s="15">
        <f>SUMIF('IMP COAL RECEIPT &amp; GCV DATA (3)'!$A$3:$A$193,'MASTER DATA FILE IMP COAL (2)'!A7,'IMP COAL RECEIPT &amp; GCV DATA (3)'!$Q$3:$Q$193)</f>
        <v>0</v>
      </c>
      <c r="R7" s="16">
        <f>SUMIF('IMP COAL RECEIPT &amp; GCV DATA (3)'!$A$3:$A$253,'MASTER DATA FILE IMP COAL (2)'!A7,'IMP COAL RECEIPT &amp; GCV DATA (3)'!$R$3:$R$253)+IF(H7=$J$234,($K$234*K7),0)+IF(H7=$J$235,($K$235*K7),0)</f>
        <v>57541251.509999998</v>
      </c>
      <c r="S7" s="15">
        <f t="shared" si="3"/>
        <v>14312.142051262919</v>
      </c>
      <c r="T7" s="15">
        <f>SUMIF('IMP COAL RECEIPT &amp; GCV DATA (3)'!$A$3:$A$193,'MASTER DATA FILE IMP COAL (2)'!A7,'IMP COAL RECEIPT &amp; GCV DATA (3)'!$T$3:$T$193)</f>
        <v>4668.729990118577</v>
      </c>
      <c r="U7" s="15">
        <f t="shared" si="4"/>
        <v>18770395.488772232</v>
      </c>
      <c r="V7" s="15">
        <f>SUMIF('IMP COAL RECEIPT &amp; GCV DATA (3)'!$A$3:$A$193,'MASTER DATA FILE IMP COAL (2)'!A7,'IMP COAL RECEIPT &amp; GCV DATA (3)'!$V$3:$V$193)</f>
        <v>4668.729990118577</v>
      </c>
      <c r="W7" s="15">
        <f t="shared" si="5"/>
        <v>18770395.488772232</v>
      </c>
      <c r="X7" s="13">
        <f t="shared" si="6"/>
        <v>57541251.509999998</v>
      </c>
      <c r="Y7" s="13"/>
      <c r="Z7" s="13"/>
      <c r="AB7">
        <v>4080.9198113207549</v>
      </c>
      <c r="AC7" s="53">
        <f t="shared" si="7"/>
        <v>587.81017879782212</v>
      </c>
      <c r="AE7" s="53">
        <f t="shared" si="8"/>
        <v>587.81017879782212</v>
      </c>
      <c r="AF7">
        <v>1</v>
      </c>
    </row>
    <row r="8" spans="1:32" customFormat="1" ht="15.6" x14ac:dyDescent="0.3">
      <c r="A8" s="65">
        <v>23</v>
      </c>
      <c r="B8" s="57">
        <f>SUMIF('IMP COAL RECEIPT &amp; GCV DATA (3)'!$A$3:$A$121,A8,'IMP COAL RECEIPT &amp; GCV DATA (3)'!$B$3:$B$121)</f>
        <v>0</v>
      </c>
      <c r="C8" s="13">
        <f>SUMIF('IMP COAL RECEIPT &amp; GCV DATA (3)'!$A$3:$A$121,A8,'IMP COAL RECEIPT &amp; GCV DATA (3)'!$C$3:$C$121)</f>
        <v>482000453</v>
      </c>
      <c r="D8" s="66" t="str">
        <f>IFERROR(VLOOKUP(A8,'IMP COAL RECEIPT &amp; GCV DATA (3)'!A6:V126,4,0),0)</f>
        <v>30.12.22</v>
      </c>
      <c r="E8" s="14">
        <f>IFERROR(VLOOKUP(A8,'IMP COAL RECEIPT &amp; GCV DATA (3)'!$A$2:$V$193,5,0),0)</f>
        <v>0</v>
      </c>
      <c r="F8" s="13">
        <f>SUMIF('IMP COAL RECEIPT &amp; GCV DATA (3)'!$A$3:$A$193,'MASTER DATA FILE IMP COAL (2)'!A8,'IMP COAL RECEIPT &amp; GCV DATA (3)'!$F$3:$F$193)</f>
        <v>58</v>
      </c>
      <c r="G8" s="13" t="str">
        <f>IFERROR(VLOOKUP(A8,'IMP COAL RECEIPT &amp; GCV DATA (3)'!$A$2:$V$193,7,0),0)</f>
        <v>MV VITA KOUAN</v>
      </c>
      <c r="H8" s="13" t="str">
        <f>IFERROR(VLOOKUP(A8,'IMP COAL RECEIPT &amp; GCV DATA (3)'!$A$2:$V$193,8,0),0)</f>
        <v>KPRK</v>
      </c>
      <c r="I8" s="13">
        <f>IFERROR(VLOOKUP(A8,'WASH COAL RECEIPT &amp; GCV DAT (3)'!$A$2:$V$154,9,0),0)</f>
        <v>0</v>
      </c>
      <c r="J8" s="13">
        <f>IFERROR(VLOOKUP(A8,'IMP COAL RECEIPT &amp; GCV DATA (3)'!$A$2:$V$193,10,0),0)</f>
        <v>0</v>
      </c>
      <c r="K8" s="15">
        <f>SUMIF('IMP COAL RECEIPT &amp; GCV DATA (3)'!$A$3:$A$193,'MASTER DATA FILE IMP COAL (2)'!A8,'IMP COAL RECEIPT &amp; GCV DATA (3)'!$K$3:$K$193)</f>
        <v>3919.9</v>
      </c>
      <c r="L8" s="15">
        <f>SUMIF('IMP COAL RECEIPT &amp; GCV DATA (3)'!$A$3:$A$193,'MASTER DATA FILE IMP COAL (2)'!A8,'IMP COAL RECEIPT &amp; GCV DATA (3)'!$L$3:$L$193)</f>
        <v>3919.9</v>
      </c>
      <c r="M8" s="15">
        <f t="shared" si="1"/>
        <v>0</v>
      </c>
      <c r="N8" s="67">
        <f t="shared" si="0"/>
        <v>0</v>
      </c>
      <c r="O8" s="15">
        <f>SUMIF('IMP COAL RECEIPT &amp; GCV DATA (3)'!$A$3:$A$193,'MASTER DATA FILE IMP COAL (2)'!A8,'IMP COAL RECEIPT &amp; GCV DATA (3)'!$O$3:$O$193)</f>
        <v>13340.15</v>
      </c>
      <c r="P8" s="15">
        <f t="shared" si="2"/>
        <v>52292053.984999999</v>
      </c>
      <c r="Q8" s="15">
        <f>SUMIF('IMP COAL RECEIPT &amp; GCV DATA (3)'!$A$3:$A$193,'MASTER DATA FILE IMP COAL (2)'!A8,'IMP COAL RECEIPT &amp; GCV DATA (3)'!$Q$3:$Q$193)</f>
        <v>0</v>
      </c>
      <c r="R8" s="16">
        <f>SUMIF('IMP COAL RECEIPT &amp; GCV DATA (3)'!$A$3:$A$253,'MASTER DATA FILE IMP COAL (2)'!A8,'IMP COAL RECEIPT &amp; GCV DATA (3)'!$R$3:$R$253)+IF(H8=$J$234,($K$234*K8),0)+IF(H8=$J$235,($K$235*K8),0)</f>
        <v>56582670.369999997</v>
      </c>
      <c r="S8" s="15">
        <f t="shared" si="3"/>
        <v>14434.722918952013</v>
      </c>
      <c r="T8" s="15">
        <f>SUMIF('IMP COAL RECEIPT &amp; GCV DATA (3)'!$A$3:$A$193,'MASTER DATA FILE IMP COAL (2)'!A8,'IMP COAL RECEIPT &amp; GCV DATA (3)'!$T$3:$T$193)</f>
        <v>4671.8600963522094</v>
      </c>
      <c r="U8" s="15">
        <f t="shared" si="4"/>
        <v>18313224.391691025</v>
      </c>
      <c r="V8" s="15">
        <f>SUMIF('IMP COAL RECEIPT &amp; GCV DATA (3)'!$A$3:$A$193,'MASTER DATA FILE IMP COAL (2)'!A8,'IMP COAL RECEIPT &amp; GCV DATA (3)'!$V$3:$V$193)</f>
        <v>4671.8600963522094</v>
      </c>
      <c r="W8" s="15">
        <f t="shared" si="5"/>
        <v>18313224.391691025</v>
      </c>
      <c r="X8" s="13">
        <f t="shared" si="6"/>
        <v>56582670.369999997</v>
      </c>
      <c r="Y8" s="13"/>
      <c r="Z8" s="13"/>
      <c r="AB8">
        <v>4080.9198113207549</v>
      </c>
      <c r="AC8" s="53">
        <f t="shared" si="7"/>
        <v>590.94028503145455</v>
      </c>
      <c r="AE8" s="53">
        <f t="shared" si="8"/>
        <v>590.94028503145455</v>
      </c>
      <c r="AF8">
        <v>1</v>
      </c>
    </row>
    <row r="9" spans="1:32" customFormat="1" ht="15.6" x14ac:dyDescent="0.3">
      <c r="A9" s="65">
        <v>32</v>
      </c>
      <c r="B9" s="57">
        <f>SUMIF('IMP COAL RECEIPT &amp; GCV DATA (3)'!$A$3:$A$121,A9,'IMP COAL RECEIPT &amp; GCV DATA (3)'!$B$3:$B$121)</f>
        <v>0</v>
      </c>
      <c r="C9" s="13">
        <f>SUMIF('IMP COAL RECEIPT &amp; GCV DATA (3)'!$A$3:$A$121,A9,'IMP COAL RECEIPT &amp; GCV DATA (3)'!$C$3:$C$121)</f>
        <v>482000494</v>
      </c>
      <c r="D9" s="66" t="str">
        <f>IFERROR(VLOOKUP(A9,'IMP COAL RECEIPT &amp; GCV DATA (3)'!A7:V127,4,0),0)</f>
        <v>29.12.22</v>
      </c>
      <c r="E9" s="14">
        <f>IFERROR(VLOOKUP(A9,'IMP COAL RECEIPT &amp; GCV DATA (3)'!$A$2:$V$193,5,0),0)</f>
        <v>0</v>
      </c>
      <c r="F9" s="13">
        <f>SUMIF('IMP COAL RECEIPT &amp; GCV DATA (3)'!$A$3:$A$193,'MASTER DATA FILE IMP COAL (2)'!A9,'IMP COAL RECEIPT &amp; GCV DATA (3)'!$F$3:$F$193)</f>
        <v>59</v>
      </c>
      <c r="G9" s="13" t="str">
        <f>IFERROR(VLOOKUP(A9,'IMP COAL RECEIPT &amp; GCV DATA (3)'!$A$2:$V$193,7,0),0)</f>
        <v>MV Ocean Jubilee</v>
      </c>
      <c r="H9" s="13" t="str">
        <f>IFERROR(VLOOKUP(A9,'IMP COAL RECEIPT &amp; GCV DATA (3)'!$A$2:$V$193,8,0),0)</f>
        <v>VZP</v>
      </c>
      <c r="I9" s="13">
        <f>IFERROR(VLOOKUP(A9,'WASH COAL RECEIPT &amp; GCV DAT (3)'!$A$2:$V$154,9,0),0)</f>
        <v>0</v>
      </c>
      <c r="J9" s="13">
        <f>IFERROR(VLOOKUP(A9,'IMP COAL RECEIPT &amp; GCV DATA (3)'!$A$2:$V$193,10,0),0)</f>
        <v>0</v>
      </c>
      <c r="K9" s="15">
        <f>SUMIF('IMP COAL RECEIPT &amp; GCV DATA (3)'!$A$3:$A$193,'MASTER DATA FILE IMP COAL (2)'!A9,'IMP COAL RECEIPT &amp; GCV DATA (3)'!$K$3:$K$193)</f>
        <v>4082.35</v>
      </c>
      <c r="L9" s="15">
        <f>SUMIF('IMP COAL RECEIPT &amp; GCV DATA (3)'!$A$3:$A$193,'MASTER DATA FILE IMP COAL (2)'!A9,'IMP COAL RECEIPT &amp; GCV DATA (3)'!$L$3:$L$193)</f>
        <v>4082.35</v>
      </c>
      <c r="M9" s="15">
        <f t="shared" si="1"/>
        <v>0</v>
      </c>
      <c r="N9" s="67">
        <f t="shared" si="0"/>
        <v>0</v>
      </c>
      <c r="O9" s="15">
        <f>SUMIF('IMP COAL RECEIPT &amp; GCV DATA (3)'!$A$3:$A$193,'MASTER DATA FILE IMP COAL (2)'!A9,'IMP COAL RECEIPT &amp; GCV DATA (3)'!$O$3:$O$193)</f>
        <v>13221.78</v>
      </c>
      <c r="P9" s="15">
        <f t="shared" si="2"/>
        <v>53975933.583000004</v>
      </c>
      <c r="Q9" s="15">
        <f>SUMIF('IMP COAL RECEIPT &amp; GCV DATA (3)'!$A$3:$A$193,'MASTER DATA FILE IMP COAL (2)'!A9,'IMP COAL RECEIPT &amp; GCV DATA (3)'!$Q$3:$Q$193)</f>
        <v>0</v>
      </c>
      <c r="R9" s="16">
        <f>SUMIF('IMP COAL RECEIPT &amp; GCV DATA (3)'!$A$3:$A$253,'MASTER DATA FILE IMP COAL (2)'!A9,'IMP COAL RECEIPT &amp; GCV DATA (3)'!$R$3:$R$253)+IF(H9=$J$234,($K$234*K9),0)+IF(H9=$J$235,($K$235*K9),0)</f>
        <v>58446642.579999998</v>
      </c>
      <c r="S9" s="15">
        <f t="shared" si="3"/>
        <v>14316.911234950458</v>
      </c>
      <c r="T9" s="15">
        <f>SUMIF('IMP COAL RECEIPT &amp; GCV DATA (3)'!$A$3:$A$193,'MASTER DATA FILE IMP COAL (2)'!A9,'IMP COAL RECEIPT &amp; GCV DATA (3)'!$T$3:$T$193)</f>
        <v>4666.53836136672</v>
      </c>
      <c r="U9" s="15">
        <f t="shared" si="4"/>
        <v>19050442.879525431</v>
      </c>
      <c r="V9" s="15">
        <f>SUMIF('IMP COAL RECEIPT &amp; GCV DATA (3)'!$A$3:$A$193,'MASTER DATA FILE IMP COAL (2)'!A9,'IMP COAL RECEIPT &amp; GCV DATA (3)'!$V$3:$V$193)</f>
        <v>4666.53836136672</v>
      </c>
      <c r="W9" s="15">
        <f t="shared" si="5"/>
        <v>19050442.879525431</v>
      </c>
      <c r="X9" s="13">
        <f t="shared" si="6"/>
        <v>58446642.579999998</v>
      </c>
      <c r="Y9" s="13"/>
      <c r="Z9" s="13"/>
      <c r="AB9">
        <v>4080.9198113207549</v>
      </c>
      <c r="AC9" s="53">
        <f t="shared" si="7"/>
        <v>585.61855004596509</v>
      </c>
      <c r="AE9" s="53">
        <f t="shared" si="8"/>
        <v>585.61855004596509</v>
      </c>
      <c r="AF9">
        <v>1</v>
      </c>
    </row>
    <row r="10" spans="1:32" customFormat="1" ht="15.6" x14ac:dyDescent="0.3">
      <c r="A10" s="65">
        <v>36</v>
      </c>
      <c r="B10" s="57">
        <f>SUMIF('IMP COAL RECEIPT &amp; GCV DATA (3)'!$A$3:$A$121,A10,'IMP COAL RECEIPT &amp; GCV DATA (3)'!$B$3:$B$121)</f>
        <v>0</v>
      </c>
      <c r="C10" s="13">
        <f>SUMIF('IMP COAL RECEIPT &amp; GCV DATA (3)'!$A$3:$A$121,A10,'IMP COAL RECEIPT &amp; GCV DATA (3)'!$C$3:$C$121)</f>
        <v>482000457</v>
      </c>
      <c r="D10" s="66" t="str">
        <f>IFERROR(VLOOKUP(A10,'IMP COAL RECEIPT &amp; GCV DATA (3)'!A8:V128,4,0),0)</f>
        <v>02.01.23</v>
      </c>
      <c r="E10" s="14">
        <f>IFERROR(VLOOKUP(A10,'IMP COAL RECEIPT &amp; GCV DATA (3)'!$A$2:$V$193,5,0),0)</f>
        <v>0</v>
      </c>
      <c r="F10" s="13">
        <f>SUMIF('IMP COAL RECEIPT &amp; GCV DATA (3)'!$A$3:$A$193,'MASTER DATA FILE IMP COAL (2)'!A10,'IMP COAL RECEIPT &amp; GCV DATA (3)'!$F$3:$F$193)</f>
        <v>59</v>
      </c>
      <c r="G10" s="13" t="str">
        <f>IFERROR(VLOOKUP(A10,'IMP COAL RECEIPT &amp; GCV DATA (3)'!$A$2:$V$193,7,0),0)</f>
        <v>MV VITA KOUAN</v>
      </c>
      <c r="H10" s="13" t="str">
        <f>IFERROR(VLOOKUP(A10,'IMP COAL RECEIPT &amp; GCV DATA (3)'!$A$2:$V$193,8,0),0)</f>
        <v>KPRK</v>
      </c>
      <c r="I10" s="13">
        <f>IFERROR(VLOOKUP(A10,'WASH COAL RECEIPT &amp; GCV DAT (3)'!$A$2:$V$154,9,0),0)</f>
        <v>0</v>
      </c>
      <c r="J10" s="13">
        <f>IFERROR(VLOOKUP(A10,'IMP COAL RECEIPT &amp; GCV DATA (3)'!$A$2:$V$193,10,0),0)</f>
        <v>0</v>
      </c>
      <c r="K10" s="15">
        <f>SUMIF('IMP COAL RECEIPT &amp; GCV DATA (3)'!$A$3:$A$193,'MASTER DATA FILE IMP COAL (2)'!A10,'IMP COAL RECEIPT &amp; GCV DATA (3)'!$K$3:$K$193)</f>
        <v>3904.65</v>
      </c>
      <c r="L10" s="15">
        <f>SUMIF('IMP COAL RECEIPT &amp; GCV DATA (3)'!$A$3:$A$193,'MASTER DATA FILE IMP COAL (2)'!A10,'IMP COAL RECEIPT &amp; GCV DATA (3)'!$L$3:$L$193)</f>
        <v>3904.65</v>
      </c>
      <c r="M10" s="15">
        <f t="shared" si="1"/>
        <v>0</v>
      </c>
      <c r="N10" s="67">
        <f t="shared" si="0"/>
        <v>0</v>
      </c>
      <c r="O10" s="15">
        <f>SUMIF('IMP COAL RECEIPT &amp; GCV DATA (3)'!$A$3:$A$193,'MASTER DATA FILE IMP COAL (2)'!A10,'IMP COAL RECEIPT &amp; GCV DATA (3)'!$O$3:$O$193)</f>
        <v>13765.84</v>
      </c>
      <c r="P10" s="15">
        <f t="shared" si="2"/>
        <v>53750787.156000003</v>
      </c>
      <c r="Q10" s="15">
        <f>SUMIF('IMP COAL RECEIPT &amp; GCV DATA (3)'!$A$3:$A$193,'MASTER DATA FILE IMP COAL (2)'!A10,'IMP COAL RECEIPT &amp; GCV DATA (3)'!$Q$3:$Q$193)</f>
        <v>0</v>
      </c>
      <c r="R10" s="16">
        <f>SUMIF('IMP COAL RECEIPT &amp; GCV DATA (3)'!$A$3:$A$253,'MASTER DATA FILE IMP COAL (2)'!A10,'IMP COAL RECEIPT &amp; GCV DATA (3)'!$R$3:$R$253)+IF(H10=$J$234,($K$234*K10),0)+IF(H10=$J$235,($K$235*K10),0)</f>
        <v>59053039.438900001</v>
      </c>
      <c r="S10" s="15">
        <f t="shared" si="3"/>
        <v>15123.772793694698</v>
      </c>
      <c r="T10" s="15">
        <f>SUMIF('IMP COAL RECEIPT &amp; GCV DATA (3)'!$A$3:$A$193,'MASTER DATA FILE IMP COAL (2)'!A10,'IMP COAL RECEIPT &amp; GCV DATA (3)'!$T$3:$T$193)</f>
        <v>4709.0567341825226</v>
      </c>
      <c r="U10" s="15">
        <f t="shared" si="4"/>
        <v>18387218.377125788</v>
      </c>
      <c r="V10" s="15">
        <f>SUMIF('IMP COAL RECEIPT &amp; GCV DATA (3)'!$A$3:$A$193,'MASTER DATA FILE IMP COAL (2)'!A10,'IMP COAL RECEIPT &amp; GCV DATA (3)'!$V$3:$V$193)</f>
        <v>4709.0567341825226</v>
      </c>
      <c r="W10" s="15">
        <f t="shared" si="5"/>
        <v>18387218.377125788</v>
      </c>
      <c r="X10" s="13">
        <f t="shared" si="6"/>
        <v>59053039.438900001</v>
      </c>
      <c r="Y10" s="13"/>
      <c r="Z10" s="13"/>
      <c r="AB10">
        <v>4080.9198113207549</v>
      </c>
      <c r="AC10" s="53">
        <f t="shared" si="7"/>
        <v>628.13692286176774</v>
      </c>
      <c r="AE10" s="53">
        <f t="shared" si="8"/>
        <v>628.13692286176774</v>
      </c>
      <c r="AF10">
        <v>1</v>
      </c>
    </row>
    <row r="11" spans="1:32" customFormat="1" ht="15.6" x14ac:dyDescent="0.3">
      <c r="A11" s="65">
        <v>40</v>
      </c>
      <c r="B11" s="57">
        <f>SUMIF('IMP COAL RECEIPT &amp; GCV DATA (3)'!$A$3:$A$121,A11,'IMP COAL RECEIPT &amp; GCV DATA (3)'!$B$3:$B$121)</f>
        <v>0</v>
      </c>
      <c r="C11" s="13">
        <f>SUMIF('IMP COAL RECEIPT &amp; GCV DATA (3)'!$A$3:$A$121,A11,'IMP COAL RECEIPT &amp; GCV DATA (3)'!$C$3:$C$121)</f>
        <v>482000459</v>
      </c>
      <c r="D11" s="66" t="str">
        <f>IFERROR(VLOOKUP(A11,'IMP COAL RECEIPT &amp; GCV DATA (3)'!A8:V129,4,0),0)</f>
        <v>03.01.23</v>
      </c>
      <c r="E11" s="14">
        <f>IFERROR(VLOOKUP(A11,'IMP COAL RECEIPT &amp; GCV DATA (3)'!$A$2:$V$193,5,0),0)</f>
        <v>0</v>
      </c>
      <c r="F11" s="13">
        <f>SUMIF('IMP COAL RECEIPT &amp; GCV DATA (3)'!$A$3:$A$193,'MASTER DATA FILE IMP COAL (2)'!A11,'IMP COAL RECEIPT &amp; GCV DATA (3)'!$F$3:$F$193)</f>
        <v>58</v>
      </c>
      <c r="G11" s="13" t="str">
        <f>IFERROR(VLOOKUP(A11,'IMP COAL RECEIPT &amp; GCV DATA (3)'!$A$2:$V$193,7,0),0)</f>
        <v>MV VITA KOUAN</v>
      </c>
      <c r="H11" s="13" t="str">
        <f>IFERROR(VLOOKUP(A11,'IMP COAL RECEIPT &amp; GCV DATA (3)'!$A$2:$V$193,8,0),0)</f>
        <v>KPRK</v>
      </c>
      <c r="I11" s="13">
        <f>IFERROR(VLOOKUP(A11,'WASH COAL RECEIPT &amp; GCV DAT (3)'!$A$2:$V$154,9,0),0)</f>
        <v>0</v>
      </c>
      <c r="J11" s="13">
        <f>IFERROR(VLOOKUP(A11,'IMP COAL RECEIPT &amp; GCV DATA (3)'!$A$2:$V$193,10,0),0)</f>
        <v>0</v>
      </c>
      <c r="K11" s="15">
        <f>SUMIF('IMP COAL RECEIPT &amp; GCV DATA (3)'!$A$3:$A$193,'MASTER DATA FILE IMP COAL (2)'!A11,'IMP COAL RECEIPT &amp; GCV DATA (3)'!$K$3:$K$193)</f>
        <v>3910.1</v>
      </c>
      <c r="L11" s="15">
        <f>SUMIF('IMP COAL RECEIPT &amp; GCV DATA (3)'!$A$3:$A$193,'MASTER DATA FILE IMP COAL (2)'!A11,'IMP COAL RECEIPT &amp; GCV DATA (3)'!$L$3:$L$193)</f>
        <v>3910.1</v>
      </c>
      <c r="M11" s="15">
        <f t="shared" si="1"/>
        <v>0</v>
      </c>
      <c r="N11" s="67">
        <f t="shared" si="0"/>
        <v>0</v>
      </c>
      <c r="O11" s="15">
        <f>SUMIF('IMP COAL RECEIPT &amp; GCV DATA (3)'!$A$3:$A$193,'MASTER DATA FILE IMP COAL (2)'!A11,'IMP COAL RECEIPT &amp; GCV DATA (3)'!$O$3:$O$193)</f>
        <v>13340.15</v>
      </c>
      <c r="P11" s="15">
        <f t="shared" si="2"/>
        <v>52161320.515000001</v>
      </c>
      <c r="Q11" s="15">
        <f>SUMIF('IMP COAL RECEIPT &amp; GCV DATA (3)'!$A$3:$A$193,'MASTER DATA FILE IMP COAL (2)'!A11,'IMP COAL RECEIPT &amp; GCV DATA (3)'!$Q$3:$Q$193)</f>
        <v>0</v>
      </c>
      <c r="R11" s="16">
        <f>SUMIF('IMP COAL RECEIPT &amp; GCV DATA (3)'!$A$3:$A$253,'MASTER DATA FILE IMP COAL (2)'!A11,'IMP COAL RECEIPT &amp; GCV DATA (3)'!$R$3:$R$253)+IF(H11=$J$234,($K$234*K11),0)+IF(H11=$J$235,($K$235*K11),0)</f>
        <v>56475913.329999998</v>
      </c>
      <c r="S11" s="15">
        <f t="shared" si="3"/>
        <v>14443.598202092018</v>
      </c>
      <c r="T11" s="15">
        <f>SUMIF('IMP COAL RECEIPT &amp; GCV DATA (3)'!$A$3:$A$193,'MASTER DATA FILE IMP COAL (2)'!A11,'IMP COAL RECEIPT &amp; GCV DATA (3)'!$T$3:$T$193)</f>
        <v>4728.232533441862</v>
      </c>
      <c r="U11" s="15">
        <f t="shared" si="4"/>
        <v>18487862.029011022</v>
      </c>
      <c r="V11" s="15">
        <f>SUMIF('IMP COAL RECEIPT &amp; GCV DATA (3)'!$A$3:$A$193,'MASTER DATA FILE IMP COAL (2)'!A11,'IMP COAL RECEIPT &amp; GCV DATA (3)'!$V$3:$V$193)</f>
        <v>4728.232533441862</v>
      </c>
      <c r="W11" s="15">
        <f t="shared" si="5"/>
        <v>18487862.029011022</v>
      </c>
      <c r="X11" s="13">
        <f t="shared" si="6"/>
        <v>56475913.329999998</v>
      </c>
      <c r="Y11" s="13"/>
      <c r="Z11" s="13"/>
      <c r="AB11">
        <v>4080.9198113207549</v>
      </c>
      <c r="AC11" s="53">
        <f t="shared" si="7"/>
        <v>647.31272212110707</v>
      </c>
      <c r="AE11" s="53">
        <f t="shared" si="8"/>
        <v>647.31272212110707</v>
      </c>
      <c r="AF11">
        <v>1</v>
      </c>
    </row>
    <row r="12" spans="1:32" customFormat="1" ht="15.6" x14ac:dyDescent="0.3">
      <c r="A12" s="65">
        <v>45</v>
      </c>
      <c r="B12" s="57">
        <f>SUMIF('IMP COAL RECEIPT &amp; GCV DATA (3)'!$A$3:$A$121,A12,'IMP COAL RECEIPT &amp; GCV DATA (3)'!$B$3:$B$121)</f>
        <v>0</v>
      </c>
      <c r="C12" s="13">
        <f>SUMIF('IMP COAL RECEIPT &amp; GCV DATA (3)'!$A$3:$A$121,A12,'IMP COAL RECEIPT &amp; GCV DATA (3)'!$C$3:$C$121)</f>
        <v>482000502</v>
      </c>
      <c r="D12" s="66" t="str">
        <f>IFERROR(VLOOKUP(A12,'IMP COAL RECEIPT &amp; GCV DATA (3)'!A8:V130,4,0),0)</f>
        <v>04.01.23</v>
      </c>
      <c r="E12" s="14">
        <f>IFERROR(VLOOKUP(A12,'IMP COAL RECEIPT &amp; GCV DATA (3)'!$A$2:$V$193,5,0),0)</f>
        <v>0</v>
      </c>
      <c r="F12" s="13">
        <f>SUMIF('IMP COAL RECEIPT &amp; GCV DATA (3)'!$A$3:$A$193,'MASTER DATA FILE IMP COAL (2)'!A12,'IMP COAL RECEIPT &amp; GCV DATA (3)'!$F$3:$F$193)</f>
        <v>59</v>
      </c>
      <c r="G12" s="13" t="str">
        <f>IFERROR(VLOOKUP(A12,'IMP COAL RECEIPT &amp; GCV DATA (3)'!$A$2:$V$193,7,0),0)</f>
        <v>MV Ocean Jubilee</v>
      </c>
      <c r="H12" s="13" t="str">
        <f>IFERROR(VLOOKUP(A12,'IMP COAL RECEIPT &amp; GCV DATA (3)'!$A$2:$V$193,8,0),0)</f>
        <v>VZP</v>
      </c>
      <c r="I12" s="13">
        <f>IFERROR(VLOOKUP(A12,'WASH COAL RECEIPT &amp; GCV DAT (3)'!$A$2:$V$154,9,0),0)</f>
        <v>0</v>
      </c>
      <c r="J12" s="13">
        <f>IFERROR(VLOOKUP(A12,'IMP COAL RECEIPT &amp; GCV DATA (3)'!$A$2:$V$193,10,0),0)</f>
        <v>0</v>
      </c>
      <c r="K12" s="15">
        <f>SUMIF('IMP COAL RECEIPT &amp; GCV DATA (3)'!$A$3:$A$193,'MASTER DATA FILE IMP COAL (2)'!A12,'IMP COAL RECEIPT &amp; GCV DATA (3)'!$K$3:$K$193)</f>
        <v>3842.15</v>
      </c>
      <c r="L12" s="15">
        <f>SUMIF('IMP COAL RECEIPT &amp; GCV DATA (3)'!$A$3:$A$193,'MASTER DATA FILE IMP COAL (2)'!A12,'IMP COAL RECEIPT &amp; GCV DATA (3)'!$L$3:$L$193)</f>
        <v>3842.15</v>
      </c>
      <c r="M12" s="15">
        <f t="shared" si="1"/>
        <v>0</v>
      </c>
      <c r="N12" s="67">
        <f t="shared" si="0"/>
        <v>0</v>
      </c>
      <c r="O12" s="15">
        <f>SUMIF('IMP COAL RECEIPT &amp; GCV DATA (3)'!$A$3:$A$193,'MASTER DATA FILE IMP COAL (2)'!A12,'IMP COAL RECEIPT &amp; GCV DATA (3)'!$O$3:$O$193)</f>
        <v>13221.78</v>
      </c>
      <c r="P12" s="15">
        <f t="shared" si="2"/>
        <v>50800062.027000003</v>
      </c>
      <c r="Q12" s="15">
        <f>SUMIF('IMP COAL RECEIPT &amp; GCV DATA (3)'!$A$3:$A$193,'MASTER DATA FILE IMP COAL (2)'!A12,'IMP COAL RECEIPT &amp; GCV DATA (3)'!$Q$3:$Q$193)</f>
        <v>0</v>
      </c>
      <c r="R12" s="16">
        <f>SUMIF('IMP COAL RECEIPT &amp; GCV DATA (3)'!$A$3:$A$253,'MASTER DATA FILE IMP COAL (2)'!A12,'IMP COAL RECEIPT &amp; GCV DATA (3)'!$R$3:$R$253)+IF(H12=$J$234,($K$234*K12),0)+IF(H12=$J$235,($K$235*K12),0)</f>
        <v>55979705.439999998</v>
      </c>
      <c r="S12" s="15">
        <f t="shared" si="3"/>
        <v>14569.890670588082</v>
      </c>
      <c r="T12" s="15">
        <f>SUMIF('IMP COAL RECEIPT &amp; GCV DATA (3)'!$A$3:$A$193,'MASTER DATA FILE IMP COAL (2)'!A12,'IMP COAL RECEIPT &amp; GCV DATA (3)'!$T$3:$T$193)</f>
        <v>4656.6292470441822</v>
      </c>
      <c r="U12" s="15">
        <f t="shared" si="4"/>
        <v>17891468.061530806</v>
      </c>
      <c r="V12" s="15">
        <f>SUMIF('IMP COAL RECEIPT &amp; GCV DATA (3)'!$A$3:$A$193,'MASTER DATA FILE IMP COAL (2)'!A12,'IMP COAL RECEIPT &amp; GCV DATA (3)'!$V$3:$V$193)</f>
        <v>4656.6292470441822</v>
      </c>
      <c r="W12" s="15">
        <f t="shared" si="5"/>
        <v>17891468.061530806</v>
      </c>
      <c r="X12" s="13">
        <f t="shared" si="6"/>
        <v>55979705.439999998</v>
      </c>
      <c r="Y12" s="13"/>
      <c r="Z12" s="13"/>
      <c r="AB12">
        <v>4080.9198113207549</v>
      </c>
      <c r="AC12" s="53">
        <f t="shared" si="7"/>
        <v>575.7094357234273</v>
      </c>
      <c r="AE12" s="53">
        <f t="shared" si="8"/>
        <v>575.7094357234273</v>
      </c>
      <c r="AF12">
        <v>1</v>
      </c>
    </row>
    <row r="13" spans="1:32" customFormat="1" ht="15.6" x14ac:dyDescent="0.3">
      <c r="A13" s="65">
        <v>52</v>
      </c>
      <c r="B13" s="57">
        <f>SUMIF('IMP COAL RECEIPT &amp; GCV DATA (3)'!$A$3:$A$121,A13,'IMP COAL RECEIPT &amp; GCV DATA (3)'!$B$3:$B$121)</f>
        <v>0</v>
      </c>
      <c r="C13" s="13">
        <f>SUMIF('IMP COAL RECEIPT &amp; GCV DATA (3)'!$A$3:$A$121,A13,'IMP COAL RECEIPT &amp; GCV DATA (3)'!$C$3:$C$121)</f>
        <v>482000036</v>
      </c>
      <c r="D13" s="66" t="str">
        <f>IFERROR(VLOOKUP(A13,'IMP COAL RECEIPT &amp; GCV DATA (3)'!A9:V131,4,0),0)</f>
        <v>04.01.23</v>
      </c>
      <c r="E13" s="14">
        <f>IFERROR(VLOOKUP(A13,'IMP COAL RECEIPT &amp; GCV DATA (3)'!$A$2:$V$193,5,0),0)</f>
        <v>0</v>
      </c>
      <c r="F13" s="13">
        <f>SUMIF('IMP COAL RECEIPT &amp; GCV DATA (3)'!$A$3:$A$193,'MASTER DATA FILE IMP COAL (2)'!A13,'IMP COAL RECEIPT &amp; GCV DATA (3)'!$F$3:$F$193)</f>
        <v>59</v>
      </c>
      <c r="G13" s="13" t="str">
        <f>IFERROR(VLOOKUP(A13,'IMP COAL RECEIPT &amp; GCV DATA (3)'!$A$2:$V$193,7,0),0)</f>
        <v>MV THEOMETOR</v>
      </c>
      <c r="H13" s="13" t="str">
        <f>IFERROR(VLOOKUP(A13,'IMP COAL RECEIPT &amp; GCV DATA (3)'!$A$2:$V$193,8,0),0)</f>
        <v>NLK</v>
      </c>
      <c r="I13" s="13">
        <f>IFERROR(VLOOKUP(A13,'WASH COAL RECEIPT &amp; GCV DAT (3)'!$A$2:$V$154,9,0),0)</f>
        <v>0</v>
      </c>
      <c r="J13" s="13">
        <f>IFERROR(VLOOKUP(A13,'IMP COAL RECEIPT &amp; GCV DATA (3)'!$A$2:$V$193,10,0),0)</f>
        <v>0</v>
      </c>
      <c r="K13" s="15">
        <f>SUMIF('IMP COAL RECEIPT &amp; GCV DATA (3)'!$A$3:$A$193,'MASTER DATA FILE IMP COAL (2)'!A13,'IMP COAL RECEIPT &amp; GCV DATA (3)'!$K$3:$K$193)</f>
        <v>3934.85</v>
      </c>
      <c r="L13" s="15">
        <f>SUMIF('IMP COAL RECEIPT &amp; GCV DATA (3)'!$A$3:$A$193,'MASTER DATA FILE IMP COAL (2)'!A13,'IMP COAL RECEIPT &amp; GCV DATA (3)'!$L$3:$L$193)</f>
        <v>3934.85</v>
      </c>
      <c r="M13" s="15">
        <f t="shared" si="1"/>
        <v>0</v>
      </c>
      <c r="N13" s="67">
        <f t="shared" si="0"/>
        <v>0</v>
      </c>
      <c r="O13" s="15">
        <f>SUMIF('IMP COAL RECEIPT &amp; GCV DATA (3)'!$A$3:$A$193,'MASTER DATA FILE IMP COAL (2)'!A13,'IMP COAL RECEIPT &amp; GCV DATA (3)'!$O$3:$O$193)</f>
        <v>13340.15</v>
      </c>
      <c r="P13" s="15">
        <f t="shared" si="2"/>
        <v>52491489.227499999</v>
      </c>
      <c r="Q13" s="15">
        <f>SUMIF('IMP COAL RECEIPT &amp; GCV DATA (3)'!$A$3:$A$193,'MASTER DATA FILE IMP COAL (2)'!A13,'IMP COAL RECEIPT &amp; GCV DATA (3)'!$Q$3:$Q$193)</f>
        <v>0</v>
      </c>
      <c r="R13" s="16">
        <f>SUMIF('IMP COAL RECEIPT &amp; GCV DATA (3)'!$A$3:$A$253,'MASTER DATA FILE IMP COAL (2)'!A13,'IMP COAL RECEIPT &amp; GCV DATA (3)'!$R$3:$R$253)+IF(H13=$J$234,($K$234*K13),0)+IF(H13=$J$235,($K$235*K13),0)</f>
        <v>57827592.840000004</v>
      </c>
      <c r="S13" s="15">
        <f t="shared" si="3"/>
        <v>14696.263603441048</v>
      </c>
      <c r="T13" s="15">
        <f>SUMIF('IMP COAL RECEIPT &amp; GCV DATA (3)'!$A$3:$A$193,'MASTER DATA FILE IMP COAL (2)'!A13,'IMP COAL RECEIPT &amp; GCV DATA (3)'!$T$3:$T$193)</f>
        <v>4651.8288936707804</v>
      </c>
      <c r="U13" s="15">
        <f t="shared" si="4"/>
        <v>18304248.922260471</v>
      </c>
      <c r="V13" s="15">
        <f>SUMIF('IMP COAL RECEIPT &amp; GCV DATA (3)'!$A$3:$A$193,'MASTER DATA FILE IMP COAL (2)'!A13,'IMP COAL RECEIPT &amp; GCV DATA (3)'!$V$3:$V$193)</f>
        <v>4651.8288936707804</v>
      </c>
      <c r="W13" s="15">
        <f t="shared" si="5"/>
        <v>18304248.922260471</v>
      </c>
      <c r="X13" s="13">
        <f t="shared" si="6"/>
        <v>57827592.840000004</v>
      </c>
      <c r="Y13" s="13"/>
      <c r="Z13" s="13"/>
      <c r="AB13">
        <v>4080.9198113207549</v>
      </c>
      <c r="AC13" s="53">
        <f t="shared" si="7"/>
        <v>570.90908235002553</v>
      </c>
      <c r="AE13" s="53">
        <f t="shared" si="8"/>
        <v>570.90908235002553</v>
      </c>
      <c r="AF13">
        <v>1</v>
      </c>
    </row>
    <row r="14" spans="1:32" customFormat="1" ht="15.6" x14ac:dyDescent="0.3">
      <c r="A14" s="65">
        <v>53</v>
      </c>
      <c r="B14" s="57">
        <f>SUMIF('IMP COAL RECEIPT &amp; GCV DATA (3)'!$A$3:$A$121,A14,'IMP COAL RECEIPT &amp; GCV DATA (3)'!$B$3:$B$121)</f>
        <v>0</v>
      </c>
      <c r="C14" s="13">
        <f>SUMIF('IMP COAL RECEIPT &amp; GCV DATA (3)'!$A$3:$A$121,A14,'IMP COAL RECEIPT &amp; GCV DATA (3)'!$C$3:$C$121)</f>
        <v>482000499</v>
      </c>
      <c r="D14" s="66" t="str">
        <f>IFERROR(VLOOKUP(A14,'IMP COAL RECEIPT &amp; GCV DATA (3)'!A10:V132,4,0),0)</f>
        <v>02.01.23</v>
      </c>
      <c r="E14" s="14">
        <f>IFERROR(VLOOKUP(A14,'IMP COAL RECEIPT &amp; GCV DATA (3)'!$A$2:$V$193,5,0),0)</f>
        <v>0</v>
      </c>
      <c r="F14" s="13">
        <f>SUMIF('IMP COAL RECEIPT &amp; GCV DATA (3)'!$A$3:$A$193,'MASTER DATA FILE IMP COAL (2)'!A14,'IMP COAL RECEIPT &amp; GCV DATA (3)'!$F$3:$F$193)</f>
        <v>50</v>
      </c>
      <c r="G14" s="13" t="str">
        <f>IFERROR(VLOOKUP(A14,'IMP COAL RECEIPT &amp; GCV DATA (3)'!$A$2:$V$193,7,0),0)</f>
        <v>MV Ocean Jubilee</v>
      </c>
      <c r="H14" s="13" t="str">
        <f>IFERROR(VLOOKUP(A14,'IMP COAL RECEIPT &amp; GCV DATA (3)'!$A$2:$V$193,8,0),0)</f>
        <v>VZP</v>
      </c>
      <c r="I14" s="13">
        <f>IFERROR(VLOOKUP(A14,'WASH COAL RECEIPT &amp; GCV DAT (3)'!$A$2:$V$154,9,0),0)</f>
        <v>0</v>
      </c>
      <c r="J14" s="13">
        <f>IFERROR(VLOOKUP(A14,'IMP COAL RECEIPT &amp; GCV DATA (3)'!$A$2:$V$193,10,0),0)</f>
        <v>0</v>
      </c>
      <c r="K14" s="15">
        <f>SUMIF('IMP COAL RECEIPT &amp; GCV DATA (3)'!$A$3:$A$193,'MASTER DATA FILE IMP COAL (2)'!A14,'IMP COAL RECEIPT &amp; GCV DATA (3)'!$K$3:$K$193)</f>
        <v>3207.85</v>
      </c>
      <c r="L14" s="15">
        <f>SUMIF('IMP COAL RECEIPT &amp; GCV DATA (3)'!$A$3:$A$193,'MASTER DATA FILE IMP COAL (2)'!A14,'IMP COAL RECEIPT &amp; GCV DATA (3)'!$L$3:$L$193)</f>
        <v>3207.85</v>
      </c>
      <c r="M14" s="15">
        <f t="shared" si="1"/>
        <v>0</v>
      </c>
      <c r="N14" s="67">
        <f t="shared" si="0"/>
        <v>0</v>
      </c>
      <c r="O14" s="15">
        <f>SUMIF('IMP COAL RECEIPT &amp; GCV DATA (3)'!$A$3:$A$193,'MASTER DATA FILE IMP COAL (2)'!A14,'IMP COAL RECEIPT &amp; GCV DATA (3)'!$O$3:$O$193)</f>
        <v>13221.78</v>
      </c>
      <c r="P14" s="15">
        <f t="shared" si="2"/>
        <v>42413486.972999997</v>
      </c>
      <c r="Q14" s="15">
        <f>SUMIF('IMP COAL RECEIPT &amp; GCV DATA (3)'!$A$3:$A$193,'MASTER DATA FILE IMP COAL (2)'!A14,'IMP COAL RECEIPT &amp; GCV DATA (3)'!$Q$3:$Q$193)</f>
        <v>0</v>
      </c>
      <c r="R14" s="16">
        <f>SUMIF('IMP COAL RECEIPT &amp; GCV DATA (3)'!$A$3:$A$253,'MASTER DATA FILE IMP COAL (2)'!A14,'IMP COAL RECEIPT &amp; GCV DATA (3)'!$R$3:$R$253)+IF(H14=$J$234,($K$234*K14),0)+IF(H14=$J$235,($K$235*K14),0)</f>
        <v>46944219.689999998</v>
      </c>
      <c r="S14" s="15">
        <f t="shared" si="3"/>
        <v>14634.169206789595</v>
      </c>
      <c r="T14" s="15">
        <f>SUMIF('IMP COAL RECEIPT &amp; GCV DATA (3)'!$A$3:$A$193,'MASTER DATA FILE IMP COAL (2)'!A14,'IMP COAL RECEIPT &amp; GCV DATA (3)'!$T$3:$T$193)</f>
        <v>4611.5116778971988</v>
      </c>
      <c r="U14" s="15">
        <f t="shared" si="4"/>
        <v>14793037.73594253</v>
      </c>
      <c r="V14" s="15">
        <f>SUMIF('IMP COAL RECEIPT &amp; GCV DATA (3)'!$A$3:$A$193,'MASTER DATA FILE IMP COAL (2)'!A14,'IMP COAL RECEIPT &amp; GCV DATA (3)'!$V$3:$V$193)</f>
        <v>4611.5116778971988</v>
      </c>
      <c r="W14" s="15">
        <f t="shared" si="5"/>
        <v>14793037.73594253</v>
      </c>
      <c r="X14" s="13">
        <f t="shared" si="6"/>
        <v>46944219.689999998</v>
      </c>
      <c r="Y14" s="13"/>
      <c r="Z14" s="13"/>
      <c r="AB14">
        <v>4080.9198113207549</v>
      </c>
      <c r="AC14" s="53">
        <f t="shared" si="7"/>
        <v>530.59186657644386</v>
      </c>
      <c r="AE14" s="53">
        <f t="shared" si="8"/>
        <v>530.59186657644386</v>
      </c>
      <c r="AF14">
        <v>1</v>
      </c>
    </row>
    <row r="15" spans="1:32" customFormat="1" ht="15.6" x14ac:dyDescent="0.3">
      <c r="A15" s="65">
        <v>55</v>
      </c>
      <c r="B15" s="57">
        <f>SUMIF('IMP COAL RECEIPT &amp; GCV DATA (3)'!$A$3:$A$121,A15,'IMP COAL RECEIPT &amp; GCV DATA (3)'!$B$3:$B$121)</f>
        <v>0</v>
      </c>
      <c r="C15" s="13">
        <f>SUMIF('IMP COAL RECEIPT &amp; GCV DATA (3)'!$A$3:$A$121,A15,'IMP COAL RECEIPT &amp; GCV DATA (3)'!$C$3:$C$121)</f>
        <v>482000465</v>
      </c>
      <c r="D15" s="66" t="str">
        <f>IFERROR(VLOOKUP(A15,'IMP COAL RECEIPT &amp; GCV DATA (3)'!A11:V133,4,0),0)</f>
        <v>06.01.23</v>
      </c>
      <c r="E15" s="14">
        <f>IFERROR(VLOOKUP(A15,'IMP COAL RECEIPT &amp; GCV DATA (3)'!$A$2:$V$193,5,0),0)</f>
        <v>0</v>
      </c>
      <c r="F15" s="13">
        <f>SUMIF('IMP COAL RECEIPT &amp; GCV DATA (3)'!$A$3:$A$193,'MASTER DATA FILE IMP COAL (2)'!A15,'IMP COAL RECEIPT &amp; GCV DATA (3)'!$F$3:$F$193)</f>
        <v>59</v>
      </c>
      <c r="G15" s="13" t="str">
        <f>IFERROR(VLOOKUP(A15,'IMP COAL RECEIPT &amp; GCV DATA (3)'!$A$2:$V$193,7,0),0)</f>
        <v>MV VITA KOUAN</v>
      </c>
      <c r="H15" s="13" t="str">
        <f>IFERROR(VLOOKUP(A15,'IMP COAL RECEIPT &amp; GCV DATA (3)'!$A$2:$V$193,8,0),0)</f>
        <v>KPRK</v>
      </c>
      <c r="I15" s="13">
        <f>IFERROR(VLOOKUP(A15,'WASH COAL RECEIPT &amp; GCV DAT (3)'!$A$2:$V$154,9,0),0)</f>
        <v>0</v>
      </c>
      <c r="J15" s="13">
        <f>IFERROR(VLOOKUP(A15,'IMP COAL RECEIPT &amp; GCV DATA (3)'!$A$2:$V$193,10,0),0)</f>
        <v>0</v>
      </c>
      <c r="K15" s="15">
        <f>SUMIF('IMP COAL RECEIPT &amp; GCV DATA (3)'!$A$3:$A$193,'MASTER DATA FILE IMP COAL (2)'!A15,'IMP COAL RECEIPT &amp; GCV DATA (3)'!$K$3:$K$193)</f>
        <v>3936.05</v>
      </c>
      <c r="L15" s="15">
        <f>SUMIF('IMP COAL RECEIPT &amp; GCV DATA (3)'!$A$3:$A$193,'MASTER DATA FILE IMP COAL (2)'!A15,'IMP COAL RECEIPT &amp; GCV DATA (3)'!$L$3:$L$193)</f>
        <v>3936.05</v>
      </c>
      <c r="M15" s="15">
        <f t="shared" si="1"/>
        <v>0</v>
      </c>
      <c r="N15" s="67">
        <f>+M15*S15</f>
        <v>0</v>
      </c>
      <c r="O15" s="15">
        <f>SUMIF('IMP COAL RECEIPT &amp; GCV DATA (3)'!$A$3:$A$193,'MASTER DATA FILE IMP COAL (2)'!A15,'IMP COAL RECEIPT &amp; GCV DATA (3)'!$O$3:$O$193)</f>
        <v>13340.15</v>
      </c>
      <c r="P15" s="15">
        <f t="shared" si="2"/>
        <v>52507497.407499999</v>
      </c>
      <c r="Q15" s="15">
        <f>SUMIF('IMP COAL RECEIPT &amp; GCV DATA (3)'!$A$3:$A$193,'MASTER DATA FILE IMP COAL (2)'!A15,'IMP COAL RECEIPT &amp; GCV DATA (3)'!$Q$3:$Q$193)</f>
        <v>0</v>
      </c>
      <c r="R15" s="16">
        <f>SUMIF('IMP COAL RECEIPT &amp; GCV DATA (3)'!$A$3:$A$253,'MASTER DATA FILE IMP COAL (2)'!A15,'IMP COAL RECEIPT &amp; GCV DATA (3)'!$R$3:$R$253)+IF(H15=$J$234,($K$234*K15),0)+IF(H15=$J$235,($K$235*K15),0)</f>
        <v>54542848.829999998</v>
      </c>
      <c r="S15" s="15">
        <f t="shared" si="3"/>
        <v>13857.255072979255</v>
      </c>
      <c r="T15" s="15">
        <f>SUMIF('IMP COAL RECEIPT &amp; GCV DATA (3)'!$A$3:$A$193,'MASTER DATA FILE IMP COAL (2)'!A15,'IMP COAL RECEIPT &amp; GCV DATA (3)'!$T$3:$T$193)</f>
        <v>4662.2840033873563</v>
      </c>
      <c r="U15" s="15">
        <f t="shared" si="4"/>
        <v>18350982.951532803</v>
      </c>
      <c r="V15" s="15">
        <f>SUMIF('IMP COAL RECEIPT &amp; GCV DATA (3)'!$A$3:$A$193,'MASTER DATA FILE IMP COAL (2)'!A15,'IMP COAL RECEIPT &amp; GCV DATA (3)'!$V$3:$V$193)</f>
        <v>4662.2840033873563</v>
      </c>
      <c r="W15" s="15">
        <f t="shared" si="5"/>
        <v>18350982.951532803</v>
      </c>
      <c r="X15" s="13">
        <f t="shared" si="6"/>
        <v>54542848.829999998</v>
      </c>
      <c r="Y15" s="13"/>
      <c r="Z15" s="13"/>
      <c r="AB15">
        <v>4080.9198113207549</v>
      </c>
      <c r="AC15" s="53">
        <f t="shared" si="7"/>
        <v>581.36419206660139</v>
      </c>
      <c r="AE15" s="53">
        <f t="shared" si="8"/>
        <v>581.36419206660139</v>
      </c>
      <c r="AF15">
        <v>1</v>
      </c>
    </row>
    <row r="16" spans="1:32" customFormat="1" ht="15.6" x14ac:dyDescent="0.3">
      <c r="A16" s="102">
        <v>58</v>
      </c>
      <c r="B16" s="57">
        <f>SUMIF('IMP COAL RECEIPT &amp; GCV DATA (3)'!$A$3:$A$121,A16,'IMP COAL RECEIPT &amp; GCV DATA (3)'!$B$3:$B$121)</f>
        <v>0</v>
      </c>
      <c r="C16" s="13">
        <f>SUMIF('IMP COAL RECEIPT &amp; GCV DATA (3)'!$A$3:$A$121,A16,'IMP COAL RECEIPT &amp; GCV DATA (3)'!$C$3:$C$121)</f>
        <v>482000037</v>
      </c>
      <c r="D16" s="66" t="str">
        <f>IFERROR(VLOOKUP(A16,'IMP COAL RECEIPT &amp; GCV DATA (3)'!A12:V134,4,0),0)</f>
        <v>05.01.23</v>
      </c>
      <c r="E16" s="14">
        <f>IFERROR(VLOOKUP(A16,'IMP COAL RECEIPT &amp; GCV DATA (3)'!$A$2:$V$193,5,0),0)</f>
        <v>0</v>
      </c>
      <c r="F16" s="13">
        <f>SUMIF('IMP COAL RECEIPT &amp; GCV DATA (3)'!$A$3:$A$193,'MASTER DATA FILE IMP COAL (2)'!A16,'IMP COAL RECEIPT &amp; GCV DATA (3)'!$F$3:$F$193)</f>
        <v>59</v>
      </c>
      <c r="G16" s="13" t="str">
        <f>IFERROR(VLOOKUP(A16,'IMP COAL RECEIPT &amp; GCV DATA (3)'!$A$2:$V$193,7,0),0)</f>
        <v>MV THEOMETOR</v>
      </c>
      <c r="H16" s="13" t="str">
        <f>IFERROR(VLOOKUP(A16,'IMP COAL RECEIPT &amp; GCV DATA (3)'!$A$2:$V$193,8,0),0)</f>
        <v>NLK</v>
      </c>
      <c r="I16" s="13">
        <f>IFERROR(VLOOKUP(A16,'WASH COAL RECEIPT &amp; GCV DAT (3)'!$A$2:$V$154,9,0),0)</f>
        <v>0</v>
      </c>
      <c r="J16" s="13">
        <f>IFERROR(VLOOKUP(A16,'IMP COAL RECEIPT &amp; GCV DATA (3)'!$A$2:$V$193,10,0),0)</f>
        <v>0</v>
      </c>
      <c r="K16" s="15">
        <f>SUMIF('IMP COAL RECEIPT &amp; GCV DATA (3)'!$A$3:$A$193,'MASTER DATA FILE IMP COAL (2)'!A16,'IMP COAL RECEIPT &amp; GCV DATA (3)'!$K$3:$K$193)</f>
        <v>3969.8</v>
      </c>
      <c r="L16" s="15">
        <f>SUMIF('IMP COAL RECEIPT &amp; GCV DATA (3)'!$A$3:$A$193,'MASTER DATA FILE IMP COAL (2)'!A16,'IMP COAL RECEIPT &amp; GCV DATA (3)'!$L$3:$L$193)</f>
        <v>3969.8</v>
      </c>
      <c r="M16" s="15">
        <f t="shared" si="1"/>
        <v>0</v>
      </c>
      <c r="N16" s="67">
        <f t="shared" ref="N16:N26" si="9">+M16*S16</f>
        <v>0</v>
      </c>
      <c r="O16" s="15">
        <f>SUMIF('IMP COAL RECEIPT &amp; GCV DATA (3)'!$A$3:$A$193,'MASTER DATA FILE IMP COAL (2)'!A16,'IMP COAL RECEIPT &amp; GCV DATA (3)'!$O$3:$O$193)</f>
        <v>13340.15</v>
      </c>
      <c r="P16" s="15">
        <f t="shared" si="2"/>
        <v>52957727.469999999</v>
      </c>
      <c r="Q16" s="15">
        <f>SUMIF('IMP COAL RECEIPT &amp; GCV DATA (3)'!$A$3:$A$193,'MASTER DATA FILE IMP COAL (2)'!A16,'IMP COAL RECEIPT &amp; GCV DATA (3)'!$Q$3:$Q$193)</f>
        <v>0</v>
      </c>
      <c r="R16" s="16">
        <f>SUMIF('IMP COAL RECEIPT &amp; GCV DATA (3)'!$A$3:$A$253,'MASTER DATA FILE IMP COAL (2)'!A16,'IMP COAL RECEIPT &amp; GCV DATA (3)'!$R$3:$R$253)+IF(H16=$J$234,($K$234*K16),0)+IF(H16=$J$235,($K$235*K16),0)</f>
        <v>57327520.409999996</v>
      </c>
      <c r="S16" s="15">
        <f t="shared" si="3"/>
        <v>14440.908965187162</v>
      </c>
      <c r="T16" s="15">
        <f>SUMIF('IMP COAL RECEIPT &amp; GCV DATA (3)'!$A$3:$A$193,'MASTER DATA FILE IMP COAL (2)'!A16,'IMP COAL RECEIPT &amp; GCV DATA (3)'!$T$3:$T$193)</f>
        <v>4642.6108424535514</v>
      </c>
      <c r="U16" s="15">
        <f t="shared" si="4"/>
        <v>18430236.522372108</v>
      </c>
      <c r="V16" s="15">
        <f>SUMIF('IMP COAL RECEIPT &amp; GCV DATA (3)'!$A$3:$A$193,'MASTER DATA FILE IMP COAL (2)'!A16,'IMP COAL RECEIPT &amp; GCV DATA (3)'!$V$3:$V$193)</f>
        <v>4642.6108424535514</v>
      </c>
      <c r="W16" s="15">
        <f t="shared" si="5"/>
        <v>18430236.522372108</v>
      </c>
      <c r="X16" s="13">
        <f t="shared" si="6"/>
        <v>57327520.409999996</v>
      </c>
      <c r="Y16" s="13"/>
      <c r="Z16" s="13"/>
      <c r="AB16">
        <v>4080.9198113207549</v>
      </c>
      <c r="AC16" s="53">
        <f t="shared" si="7"/>
        <v>561.69103113279652</v>
      </c>
      <c r="AE16" s="53">
        <f t="shared" si="8"/>
        <v>561.69103113279652</v>
      </c>
      <c r="AF16">
        <v>1</v>
      </c>
    </row>
    <row r="17" spans="1:32" customFormat="1" ht="15.6" x14ac:dyDescent="0.3">
      <c r="A17" s="65">
        <v>59</v>
      </c>
      <c r="B17" s="57">
        <f>SUMIF('IMP COAL RECEIPT &amp; GCV DATA (3)'!$A$3:$A$121,A17,'IMP COAL RECEIPT &amp; GCV DATA (3)'!$B$3:$B$121)</f>
        <v>0</v>
      </c>
      <c r="C17" s="13">
        <f>SUMIF('IMP COAL RECEIPT &amp; GCV DATA (3)'!$A$3:$A$121,A17,'IMP COAL RECEIPT &amp; GCV DATA (3)'!$C$3:$C$121)</f>
        <v>482000503</v>
      </c>
      <c r="D17" s="66" t="str">
        <f>IFERROR(VLOOKUP(A17,'IMP COAL RECEIPT &amp; GCV DATA (3)'!A13:V135,4,0),0)</f>
        <v>05.01.23</v>
      </c>
      <c r="E17" s="14">
        <f>IFERROR(VLOOKUP(A17,'IMP COAL RECEIPT &amp; GCV DATA (3)'!$A$2:$V$193,5,0),0)</f>
        <v>0</v>
      </c>
      <c r="F17" s="13">
        <f>SUMIF('IMP COAL RECEIPT &amp; GCV DATA (3)'!$A$3:$A$193,'MASTER DATA FILE IMP COAL (2)'!A17,'IMP COAL RECEIPT &amp; GCV DATA (3)'!$F$3:$F$193)</f>
        <v>59</v>
      </c>
      <c r="G17" s="13" t="str">
        <f>IFERROR(VLOOKUP(A17,'IMP COAL RECEIPT &amp; GCV DATA (3)'!$A$2:$V$193,7,0),0)</f>
        <v>MV Ocean Jubilee</v>
      </c>
      <c r="H17" s="13" t="str">
        <f>IFERROR(VLOOKUP(A17,'IMP COAL RECEIPT &amp; GCV DATA (3)'!$A$2:$V$193,8,0),0)</f>
        <v>VZP</v>
      </c>
      <c r="I17" s="13">
        <f>IFERROR(VLOOKUP(A17,'WASH COAL RECEIPT &amp; GCV DAT (3)'!$A$2:$V$154,9,0),0)</f>
        <v>0</v>
      </c>
      <c r="J17" s="13">
        <f>IFERROR(VLOOKUP(A17,'IMP COAL RECEIPT &amp; GCV DATA (3)'!$A$2:$V$193,10,0),0)</f>
        <v>0</v>
      </c>
      <c r="K17" s="15">
        <f>SUMIF('IMP COAL RECEIPT &amp; GCV DATA (3)'!$A$3:$A$193,'MASTER DATA FILE IMP COAL (2)'!A17,'IMP COAL RECEIPT &amp; GCV DATA (3)'!$K$3:$K$193)</f>
        <v>3812.45</v>
      </c>
      <c r="L17" s="15">
        <f>SUMIF('IMP COAL RECEIPT &amp; GCV DATA (3)'!$A$3:$A$193,'MASTER DATA FILE IMP COAL (2)'!A17,'IMP COAL RECEIPT &amp; GCV DATA (3)'!$L$3:$L$193)</f>
        <v>3812.45</v>
      </c>
      <c r="M17" s="15">
        <f t="shared" si="1"/>
        <v>0</v>
      </c>
      <c r="N17" s="67">
        <f t="shared" si="9"/>
        <v>0</v>
      </c>
      <c r="O17" s="15">
        <f>SUMIF('IMP COAL RECEIPT &amp; GCV DATA (3)'!$A$3:$A$193,'MASTER DATA FILE IMP COAL (2)'!A17,'IMP COAL RECEIPT &amp; GCV DATA (3)'!$O$3:$O$193)</f>
        <v>13221.78</v>
      </c>
      <c r="P17" s="15">
        <f t="shared" si="2"/>
        <v>50407375.160999998</v>
      </c>
      <c r="Q17" s="15">
        <f>SUMIF('IMP COAL RECEIPT &amp; GCV DATA (3)'!$A$3:$A$193,'MASTER DATA FILE IMP COAL (2)'!A17,'IMP COAL RECEIPT &amp; GCV DATA (3)'!$Q$3:$Q$193)</f>
        <v>0</v>
      </c>
      <c r="R17" s="16">
        <f>SUMIF('IMP COAL RECEIPT &amp; GCV DATA (3)'!$A$3:$A$253,'MASTER DATA FILE IMP COAL (2)'!A17,'IMP COAL RECEIPT &amp; GCV DATA (3)'!$R$3:$R$253)+IF(H17=$J$234,($K$234*K17),0)+IF(H17=$J$235,($K$235*K17),0)</f>
        <v>54542848.829999998</v>
      </c>
      <c r="S17" s="15">
        <f t="shared" si="3"/>
        <v>14306.508630932865</v>
      </c>
      <c r="T17" s="15">
        <f>SUMIF('IMP COAL RECEIPT &amp; GCV DATA (3)'!$A$3:$A$193,'MASTER DATA FILE IMP COAL (2)'!A17,'IMP COAL RECEIPT &amp; GCV DATA (3)'!$T$3:$T$193)</f>
        <v>4652.4812603227028</v>
      </c>
      <c r="U17" s="15">
        <f t="shared" si="4"/>
        <v>17737352.180917289</v>
      </c>
      <c r="V17" s="15">
        <f>SUMIF('IMP COAL RECEIPT &amp; GCV DATA (3)'!$A$3:$A$193,'MASTER DATA FILE IMP COAL (2)'!A17,'IMP COAL RECEIPT &amp; GCV DATA (3)'!$V$3:$V$193)</f>
        <v>4652.4812603227028</v>
      </c>
      <c r="W17" s="15">
        <f t="shared" si="5"/>
        <v>17737352.180917289</v>
      </c>
      <c r="X17" s="13">
        <f t="shared" si="6"/>
        <v>54542848.829999998</v>
      </c>
      <c r="Y17" s="13"/>
      <c r="Z17" s="13"/>
      <c r="AB17">
        <v>4080.9198113207549</v>
      </c>
      <c r="AC17" s="53">
        <f t="shared" si="7"/>
        <v>571.56144900194795</v>
      </c>
      <c r="AE17" s="53">
        <f t="shared" si="8"/>
        <v>571.56144900194795</v>
      </c>
      <c r="AF17">
        <v>1</v>
      </c>
    </row>
    <row r="18" spans="1:32" customFormat="1" ht="15.6" x14ac:dyDescent="0.3">
      <c r="A18" s="65">
        <v>71</v>
      </c>
      <c r="B18" s="57">
        <f>SUMIF('IMP COAL RECEIPT &amp; GCV DATA (3)'!$A$3:$A$121,A18,'IMP COAL RECEIPT &amp; GCV DATA (3)'!$B$3:$B$121)</f>
        <v>0</v>
      </c>
      <c r="C18" s="13">
        <f>SUMIF('IMP COAL RECEIPT &amp; GCV DATA (3)'!$A$3:$A$121,A18,'IMP COAL RECEIPT &amp; GCV DATA (3)'!$C$3:$C$121)</f>
        <v>482000506</v>
      </c>
      <c r="D18" s="66" t="str">
        <f>IFERROR(VLOOKUP(A18,'IMP COAL RECEIPT &amp; GCV DATA (3)'!A14:V136,4,0),0)</f>
        <v>09.01.23</v>
      </c>
      <c r="E18" s="14">
        <f>IFERROR(VLOOKUP(A18,'IMP COAL RECEIPT &amp; GCV DATA (3)'!$A$2:$V$193,5,0),0)</f>
        <v>0</v>
      </c>
      <c r="F18" s="13">
        <f>SUMIF('IMP COAL RECEIPT &amp; GCV DATA (3)'!$A$3:$A$193,'MASTER DATA FILE IMP COAL (2)'!A18,'IMP COAL RECEIPT &amp; GCV DATA (3)'!$F$3:$F$193)</f>
        <v>55</v>
      </c>
      <c r="G18" s="13" t="str">
        <f>IFERROR(VLOOKUP(A18,'IMP COAL RECEIPT &amp; GCV DATA (3)'!$A$2:$V$193,7,0),0)</f>
        <v>MV Ocean Jubilee</v>
      </c>
      <c r="H18" s="13" t="str">
        <f>IFERROR(VLOOKUP(A18,'IMP COAL RECEIPT &amp; GCV DATA (3)'!$A$2:$V$193,8,0),0)</f>
        <v>VZP</v>
      </c>
      <c r="I18" s="13">
        <f>IFERROR(VLOOKUP(A18,'WASH COAL RECEIPT &amp; GCV DAT (3)'!$A$2:$V$154,9,0),0)</f>
        <v>0</v>
      </c>
      <c r="J18" s="13">
        <f>IFERROR(VLOOKUP(A18,'IMP COAL RECEIPT &amp; GCV DATA (3)'!$A$2:$V$193,10,0),0)</f>
        <v>0</v>
      </c>
      <c r="K18" s="15">
        <f>SUMIF('IMP COAL RECEIPT &amp; GCV DATA (3)'!$A$3:$A$193,'MASTER DATA FILE IMP COAL (2)'!A18,'IMP COAL RECEIPT &amp; GCV DATA (3)'!$K$3:$K$193)</f>
        <v>3753.45</v>
      </c>
      <c r="L18" s="15">
        <f>SUMIF('IMP COAL RECEIPT &amp; GCV DATA (3)'!$A$3:$A$193,'MASTER DATA FILE IMP COAL (2)'!A18,'IMP COAL RECEIPT &amp; GCV DATA (3)'!$L$3:$L$193)</f>
        <v>3753.45</v>
      </c>
      <c r="M18" s="15">
        <f t="shared" si="1"/>
        <v>0</v>
      </c>
      <c r="N18" s="67">
        <f t="shared" si="9"/>
        <v>0</v>
      </c>
      <c r="O18" s="15">
        <f>SUMIF('IMP COAL RECEIPT &amp; GCV DATA (3)'!$A$3:$A$193,'MASTER DATA FILE IMP COAL (2)'!A18,'IMP COAL RECEIPT &amp; GCV DATA (3)'!$O$3:$O$193)</f>
        <v>13221.78</v>
      </c>
      <c r="P18" s="15">
        <f t="shared" si="2"/>
        <v>49627290.141000003</v>
      </c>
      <c r="Q18" s="15">
        <f>SUMIF('IMP COAL RECEIPT &amp; GCV DATA (3)'!$A$3:$A$193,'MASTER DATA FILE IMP COAL (2)'!A18,'IMP COAL RECEIPT &amp; GCV DATA (3)'!$Q$3:$Q$193)</f>
        <v>0</v>
      </c>
      <c r="R18" s="16">
        <f>SUMIF('IMP COAL RECEIPT &amp; GCV DATA (3)'!$A$3:$A$253,'MASTER DATA FILE IMP COAL (2)'!A18,'IMP COAL RECEIPT &amp; GCV DATA (3)'!$R$3:$R$253)+IF(H18=$J$234,($K$234*K18),0)+IF(H18=$J$235,($K$235*K18),0)</f>
        <v>53749292.609999999</v>
      </c>
      <c r="S18" s="15">
        <f t="shared" si="3"/>
        <v>14319.970323302563</v>
      </c>
      <c r="T18" s="15">
        <f>SUMIF('IMP COAL RECEIPT &amp; GCV DATA (3)'!$A$3:$A$193,'MASTER DATA FILE IMP COAL (2)'!A18,'IMP COAL RECEIPT &amp; GCV DATA (3)'!$T$3:$T$193)</f>
        <v>4662.6064750909773</v>
      </c>
      <c r="U18" s="15">
        <f t="shared" si="4"/>
        <v>17500860.273930229</v>
      </c>
      <c r="V18" s="15">
        <f>SUMIF('IMP COAL RECEIPT &amp; GCV DATA (3)'!$A$3:$A$193,'MASTER DATA FILE IMP COAL (2)'!A18,'IMP COAL RECEIPT &amp; GCV DATA (3)'!$V$3:$V$193)</f>
        <v>4662.6064750909773</v>
      </c>
      <c r="W18" s="15">
        <f t="shared" si="5"/>
        <v>17500860.273930229</v>
      </c>
      <c r="X18" s="13">
        <f t="shared" si="6"/>
        <v>53749292.609999999</v>
      </c>
      <c r="Y18" s="13"/>
      <c r="Z18" s="13"/>
      <c r="AB18">
        <v>4080.9198113207549</v>
      </c>
      <c r="AC18" s="53">
        <f t="shared" si="7"/>
        <v>581.68666377022237</v>
      </c>
      <c r="AE18" s="53">
        <f t="shared" si="8"/>
        <v>581.68666377022237</v>
      </c>
      <c r="AF18">
        <v>1</v>
      </c>
    </row>
    <row r="19" spans="1:32" customFormat="1" ht="15.6" x14ac:dyDescent="0.3">
      <c r="A19" s="65">
        <v>87</v>
      </c>
      <c r="B19" s="57">
        <f>SUMIF('IMP COAL RECEIPT &amp; GCV DATA (3)'!$A$3:$A$121,A19,'IMP COAL RECEIPT &amp; GCV DATA (3)'!$B$3:$B$121)</f>
        <v>0</v>
      </c>
      <c r="C19" s="13">
        <f>SUMIF('IMP COAL RECEIPT &amp; GCV DATA (3)'!$A$3:$A$121,A19,'IMP COAL RECEIPT &amp; GCV DATA (3)'!$C$3:$C$121)</f>
        <v>482000038</v>
      </c>
      <c r="D19" s="66" t="str">
        <f>IFERROR(VLOOKUP(A19,'IMP COAL RECEIPT &amp; GCV DATA (3)'!A15:V137,4,0),0)</f>
        <v>11.01.23</v>
      </c>
      <c r="E19" s="14">
        <f>IFERROR(VLOOKUP(A19,'IMP COAL RECEIPT &amp; GCV DATA (3)'!$A$2:$V$193,5,0),0)</f>
        <v>0</v>
      </c>
      <c r="F19" s="13">
        <f>SUMIF('IMP COAL RECEIPT &amp; GCV DATA (3)'!$A$3:$A$193,'MASTER DATA FILE IMP COAL (2)'!A19,'IMP COAL RECEIPT &amp; GCV DATA (3)'!$F$3:$F$193)</f>
        <v>58</v>
      </c>
      <c r="G19" s="13" t="str">
        <f>IFERROR(VLOOKUP(A19,'IMP COAL RECEIPT &amp; GCV DATA (3)'!$A$2:$V$193,7,0),0)</f>
        <v>MV THEOMETOR</v>
      </c>
      <c r="H19" s="13" t="str">
        <f>IFERROR(VLOOKUP(A19,'IMP COAL RECEIPT &amp; GCV DATA (3)'!$A$2:$V$193,8,0),0)</f>
        <v>NLK</v>
      </c>
      <c r="I19" s="13">
        <f>IFERROR(VLOOKUP(A19,'WASH COAL RECEIPT &amp; GCV DAT (3)'!$A$2:$V$154,9,0),0)</f>
        <v>0</v>
      </c>
      <c r="J19" s="13">
        <f>IFERROR(VLOOKUP(A19,'IMP COAL RECEIPT &amp; GCV DATA (3)'!$A$2:$V$193,10,0),0)</f>
        <v>0</v>
      </c>
      <c r="K19" s="15">
        <f>SUMIF('IMP COAL RECEIPT &amp; GCV DATA (3)'!$A$3:$A$193,'MASTER DATA FILE IMP COAL (2)'!A19,'IMP COAL RECEIPT &amp; GCV DATA (3)'!$K$3:$K$193)</f>
        <v>4065</v>
      </c>
      <c r="L19" s="15">
        <f>SUMIF('IMP COAL RECEIPT &amp; GCV DATA (3)'!$A$3:$A$193,'MASTER DATA FILE IMP COAL (2)'!A19,'IMP COAL RECEIPT &amp; GCV DATA (3)'!$L$3:$L$193)</f>
        <v>4065</v>
      </c>
      <c r="M19" s="15">
        <f t="shared" si="1"/>
        <v>0</v>
      </c>
      <c r="N19" s="67">
        <f t="shared" si="9"/>
        <v>0</v>
      </c>
      <c r="O19" s="15">
        <f>SUMIF('IMP COAL RECEIPT &amp; GCV DATA (3)'!$A$3:$A$193,'MASTER DATA FILE IMP COAL (2)'!A19,'IMP COAL RECEIPT &amp; GCV DATA (3)'!$O$3:$O$193)</f>
        <v>13340.15</v>
      </c>
      <c r="P19" s="15">
        <f t="shared" si="2"/>
        <v>54227709.75</v>
      </c>
      <c r="Q19" s="15">
        <f>SUMIF('IMP COAL RECEIPT &amp; GCV DATA (3)'!$A$3:$A$193,'MASTER DATA FILE IMP COAL (2)'!A19,'IMP COAL RECEIPT &amp; GCV DATA (3)'!$Q$3:$Q$193)</f>
        <v>0</v>
      </c>
      <c r="R19" s="16">
        <f>SUMIF('IMP COAL RECEIPT &amp; GCV DATA (3)'!$A$3:$A$253,'MASTER DATA FILE IMP COAL (2)'!A19,'IMP COAL RECEIPT &amp; GCV DATA (3)'!$R$3:$R$253)+IF(H19=$J$234,($K$234*K19),0)+IF(H19=$J$235,($K$235*K19),0)</f>
        <v>58700532.704000004</v>
      </c>
      <c r="S19" s="15">
        <f t="shared" si="3"/>
        <v>14440.4754499385</v>
      </c>
      <c r="T19" s="15">
        <f>SUMIF('IMP COAL RECEIPT &amp; GCV DATA (3)'!$A$3:$A$193,'MASTER DATA FILE IMP COAL (2)'!A19,'IMP COAL RECEIPT &amp; GCV DATA (3)'!$T$3:$T$193)</f>
        <v>4626.916976383789</v>
      </c>
      <c r="U19" s="15">
        <f t="shared" si="4"/>
        <v>18808417.509000104</v>
      </c>
      <c r="V19" s="15">
        <f>SUMIF('IMP COAL RECEIPT &amp; GCV DATA (3)'!$A$3:$A$193,'MASTER DATA FILE IMP COAL (2)'!A19,'IMP COAL RECEIPT &amp; GCV DATA (3)'!$V$3:$V$193)</f>
        <v>4626.916976383789</v>
      </c>
      <c r="W19" s="15">
        <f t="shared" si="5"/>
        <v>18808417.509000104</v>
      </c>
      <c r="X19" s="13">
        <f t="shared" si="6"/>
        <v>58700532.704000004</v>
      </c>
      <c r="Y19" s="13"/>
      <c r="Z19" s="13"/>
      <c r="AB19">
        <v>4080.9198113207549</v>
      </c>
      <c r="AC19" s="53">
        <f t="shared" si="7"/>
        <v>545.99716506303412</v>
      </c>
      <c r="AE19" s="53">
        <f t="shared" si="8"/>
        <v>545.99716506303412</v>
      </c>
      <c r="AF19">
        <v>1</v>
      </c>
    </row>
    <row r="20" spans="1:32" customFormat="1" ht="15.6" x14ac:dyDescent="0.3">
      <c r="A20" s="65">
        <v>100</v>
      </c>
      <c r="B20" s="57">
        <f>SUMIF('IMP COAL RECEIPT &amp; GCV DATA (3)'!$A$3:$A$121,A20,'IMP COAL RECEIPT &amp; GCV DATA (3)'!$B$3:$B$121)</f>
        <v>0</v>
      </c>
      <c r="C20" s="13">
        <f>SUMIF('IMP COAL RECEIPT &amp; GCV DATA (3)'!$A$3:$A$121,A20,'IMP COAL RECEIPT &amp; GCV DATA (3)'!$C$3:$C$121)</f>
        <v>482000470</v>
      </c>
      <c r="D20" s="66" t="str">
        <f>IFERROR(VLOOKUP(A20,'IMP COAL RECEIPT &amp; GCV DATA (3)'!A16:V138,4,0),0)</f>
        <v>13.01.23</v>
      </c>
      <c r="E20" s="14">
        <f>IFERROR(VLOOKUP(A20,'IMP COAL RECEIPT &amp; GCV DATA (3)'!$A$2:$V$193,5,0),0)</f>
        <v>0</v>
      </c>
      <c r="F20" s="13">
        <f>SUMIF('IMP COAL RECEIPT &amp; GCV DATA (3)'!$A$3:$A$193,'MASTER DATA FILE IMP COAL (2)'!A20,'IMP COAL RECEIPT &amp; GCV DATA (3)'!$F$3:$F$193)</f>
        <v>58</v>
      </c>
      <c r="G20" s="13" t="str">
        <f>IFERROR(VLOOKUP(A20,'IMP COAL RECEIPT &amp; GCV DATA (3)'!$A$2:$V$193,7,0),0)</f>
        <v>MV VITA KOUAN</v>
      </c>
      <c r="H20" s="13" t="str">
        <f>IFERROR(VLOOKUP(A20,'IMP COAL RECEIPT &amp; GCV DATA (3)'!$A$2:$V$193,8,0),0)</f>
        <v>KPRK</v>
      </c>
      <c r="I20" s="13">
        <f>IFERROR(VLOOKUP(A20,'WASH COAL RECEIPT &amp; GCV DAT (3)'!$A$2:$V$154,9,0),0)</f>
        <v>0</v>
      </c>
      <c r="J20" s="13">
        <f>IFERROR(VLOOKUP(A20,'IMP COAL RECEIPT &amp; GCV DATA (3)'!$A$2:$V$193,10,0),0)</f>
        <v>0</v>
      </c>
      <c r="K20" s="15">
        <f>SUMIF('IMP COAL RECEIPT &amp; GCV DATA (3)'!$A$3:$A$193,'MASTER DATA FILE IMP COAL (2)'!A20,'IMP COAL RECEIPT &amp; GCV DATA (3)'!$K$3:$K$193)</f>
        <v>3940.3</v>
      </c>
      <c r="L20" s="15">
        <f>SUMIF('IMP COAL RECEIPT &amp; GCV DATA (3)'!$A$3:$A$193,'MASTER DATA FILE IMP COAL (2)'!A20,'IMP COAL RECEIPT &amp; GCV DATA (3)'!$L$3:$L$193)</f>
        <v>3940.3</v>
      </c>
      <c r="M20" s="15">
        <f t="shared" si="1"/>
        <v>0</v>
      </c>
      <c r="N20" s="67">
        <f t="shared" si="9"/>
        <v>0</v>
      </c>
      <c r="O20" s="15">
        <f>SUMIF('IMP COAL RECEIPT &amp; GCV DATA (3)'!$A$3:$A$193,'MASTER DATA FILE IMP COAL (2)'!A20,'IMP COAL RECEIPT &amp; GCV DATA (3)'!$O$3:$O$193)</f>
        <v>13340.15</v>
      </c>
      <c r="P20" s="15">
        <f t="shared" si="2"/>
        <v>52564193.045000002</v>
      </c>
      <c r="Q20" s="15">
        <f>SUMIF('IMP COAL RECEIPT &amp; GCV DATA (3)'!$A$3:$A$193,'MASTER DATA FILE IMP COAL (2)'!A20,'IMP COAL RECEIPT &amp; GCV DATA (3)'!$Q$3:$Q$193)</f>
        <v>0</v>
      </c>
      <c r="R20" s="16">
        <f>SUMIF('IMP COAL RECEIPT &amp; GCV DATA (3)'!$A$3:$A$253,'MASTER DATA FILE IMP COAL (2)'!A20,'IMP COAL RECEIPT &amp; GCV DATA (3)'!$R$3:$R$253)+IF(H20=$J$234,($K$234*K20),0)+IF(H20=$J$235,($K$235*K20),0)</f>
        <v>56909434.572799996</v>
      </c>
      <c r="S20" s="15">
        <f t="shared" si="3"/>
        <v>14442.919212445751</v>
      </c>
      <c r="T20" s="15">
        <f>SUMIF('IMP COAL RECEIPT &amp; GCV DATA (3)'!$A$3:$A$193,'MASTER DATA FILE IMP COAL (2)'!A20,'IMP COAL RECEIPT &amp; GCV DATA (3)'!$T$3:$T$193)</f>
        <v>4652.5494310998738</v>
      </c>
      <c r="U20" s="15">
        <f t="shared" si="4"/>
        <v>18332440.523362834</v>
      </c>
      <c r="V20" s="15">
        <f>SUMIF('IMP COAL RECEIPT &amp; GCV DATA (3)'!$A$3:$A$193,'MASTER DATA FILE IMP COAL (2)'!A20,'IMP COAL RECEIPT &amp; GCV DATA (3)'!$V$3:$V$193)</f>
        <v>4652.5494310998738</v>
      </c>
      <c r="W20" s="15">
        <f t="shared" si="5"/>
        <v>18332440.523362834</v>
      </c>
      <c r="X20" s="13">
        <f t="shared" si="6"/>
        <v>56909434.572799996</v>
      </c>
      <c r="Y20" s="13"/>
      <c r="Z20" s="13"/>
      <c r="AB20">
        <v>4080.9198113207549</v>
      </c>
      <c r="AC20" s="53">
        <f t="shared" si="7"/>
        <v>571.62961977911891</v>
      </c>
      <c r="AE20" s="53">
        <f t="shared" si="8"/>
        <v>571.62961977911891</v>
      </c>
      <c r="AF20">
        <v>1</v>
      </c>
    </row>
    <row r="21" spans="1:32" customFormat="1" ht="15.6" x14ac:dyDescent="0.3">
      <c r="A21" s="65">
        <v>121</v>
      </c>
      <c r="B21" s="57">
        <f>SUMIF('IMP COAL RECEIPT &amp; GCV DATA (3)'!$A$3:$A$121,A21,'IMP COAL RECEIPT &amp; GCV DATA (3)'!$B$3:$B$121)</f>
        <v>0</v>
      </c>
      <c r="C21" s="13">
        <f>SUMIF('IMP COAL RECEIPT &amp; GCV DATA (3)'!$A$3:$A$121,A21,'IMP COAL RECEIPT &amp; GCV DATA (3)'!$C$3:$C$121)</f>
        <v>482000471</v>
      </c>
      <c r="D21" s="66" t="str">
        <f>IFERROR(VLOOKUP(A21,'IMP COAL RECEIPT &amp; GCV DATA (3)'!A17:V139,4,0),0)</f>
        <v>16.01.23</v>
      </c>
      <c r="E21" s="14">
        <f>IFERROR(VLOOKUP(A21,'IMP COAL RECEIPT &amp; GCV DATA (3)'!$A$2:$V$193,5,0),0)</f>
        <v>0</v>
      </c>
      <c r="F21" s="13">
        <f>SUMIF('IMP COAL RECEIPT &amp; GCV DATA (3)'!$A$3:$A$193,'MASTER DATA FILE IMP COAL (2)'!A21,'IMP COAL RECEIPT &amp; GCV DATA (3)'!$F$3:$F$193)</f>
        <v>59</v>
      </c>
      <c r="G21" s="13" t="str">
        <f>IFERROR(VLOOKUP(A21,'IMP COAL RECEIPT &amp; GCV DATA (3)'!$A$2:$V$193,7,0),0)</f>
        <v>MV VITA KOUAN</v>
      </c>
      <c r="H21" s="13" t="str">
        <f>IFERROR(VLOOKUP(A21,'IMP COAL RECEIPT &amp; GCV DATA (3)'!$A$2:$V$193,8,0),0)</f>
        <v>KPRK</v>
      </c>
      <c r="I21" s="13">
        <f>IFERROR(VLOOKUP(A21,'WASH COAL RECEIPT &amp; GCV DAT (3)'!$A$2:$V$154,9,0),0)</f>
        <v>0</v>
      </c>
      <c r="J21" s="13">
        <f>IFERROR(VLOOKUP(A21,'IMP COAL RECEIPT &amp; GCV DATA (3)'!$A$2:$V$193,10,0),0)</f>
        <v>0</v>
      </c>
      <c r="K21" s="15">
        <f>SUMIF('IMP COAL RECEIPT &amp; GCV DATA (3)'!$A$3:$A$193,'MASTER DATA FILE IMP COAL (2)'!A21,'IMP COAL RECEIPT &amp; GCV DATA (3)'!$K$3:$K$193)</f>
        <v>3833.85</v>
      </c>
      <c r="L21" s="15">
        <f>SUMIF('IMP COAL RECEIPT &amp; GCV DATA (3)'!$A$3:$A$193,'MASTER DATA FILE IMP COAL (2)'!A21,'IMP COAL RECEIPT &amp; GCV DATA (3)'!$L$3:$L$193)</f>
        <v>3833.85</v>
      </c>
      <c r="M21" s="15">
        <f t="shared" si="1"/>
        <v>0</v>
      </c>
      <c r="N21" s="67">
        <f t="shared" si="9"/>
        <v>0</v>
      </c>
      <c r="O21" s="15">
        <f>SUMIF('IMP COAL RECEIPT &amp; GCV DATA (3)'!$A$3:$A$193,'MASTER DATA FILE IMP COAL (2)'!A21,'IMP COAL RECEIPT &amp; GCV DATA (3)'!$O$3:$O$193)</f>
        <v>13340.15</v>
      </c>
      <c r="P21" s="15">
        <f t="shared" si="2"/>
        <v>51144134.077500001</v>
      </c>
      <c r="Q21" s="15">
        <f>SUMIF('IMP COAL RECEIPT &amp; GCV DATA (3)'!$A$3:$A$193,'MASTER DATA FILE IMP COAL (2)'!A21,'IMP COAL RECEIPT &amp; GCV DATA (3)'!$Q$3:$Q$193)</f>
        <v>0</v>
      </c>
      <c r="R21" s="16">
        <f>SUMIF('IMP COAL RECEIPT &amp; GCV DATA (3)'!$A$3:$A$253,'MASTER DATA FILE IMP COAL (2)'!A21,'IMP COAL RECEIPT &amp; GCV DATA (3)'!$R$3:$R$253)+IF(H21=$J$234,($K$234*K21),0)+IF(H21=$J$235,($K$235*K21),0)</f>
        <v>55342655.922799997</v>
      </c>
      <c r="S21" s="15">
        <f t="shared" si="3"/>
        <v>14435.268965348148</v>
      </c>
      <c r="T21" s="15">
        <f>SUMIF('IMP COAL RECEIPT &amp; GCV DATA (3)'!$A$3:$A$193,'MASTER DATA FILE IMP COAL (2)'!A21,'IMP COAL RECEIPT &amp; GCV DATA (3)'!$T$3:$T$193)</f>
        <v>4626.6870907967877</v>
      </c>
      <c r="U21" s="15">
        <f t="shared" si="4"/>
        <v>17738024.303051263</v>
      </c>
      <c r="V21" s="15">
        <f>SUMIF('IMP COAL RECEIPT &amp; GCV DATA (3)'!$A$3:$A$193,'MASTER DATA FILE IMP COAL (2)'!A21,'IMP COAL RECEIPT &amp; GCV DATA (3)'!$V$3:$V$193)</f>
        <v>4626.6870907967877</v>
      </c>
      <c r="W21" s="15">
        <f t="shared" si="5"/>
        <v>17738024.303051263</v>
      </c>
      <c r="X21" s="13">
        <f t="shared" si="6"/>
        <v>55342655.922799997</v>
      </c>
      <c r="Y21" s="13"/>
      <c r="Z21" s="13"/>
      <c r="AB21">
        <v>4080.9198113207549</v>
      </c>
      <c r="AC21" s="53">
        <f t="shared" si="7"/>
        <v>545.76727947603285</v>
      </c>
      <c r="AE21" s="53">
        <f t="shared" si="8"/>
        <v>545.76727947603285</v>
      </c>
      <c r="AF21">
        <v>1</v>
      </c>
    </row>
    <row r="22" spans="1:32" customFormat="1" ht="15.6" x14ac:dyDescent="0.3">
      <c r="A22" s="65">
        <v>127</v>
      </c>
      <c r="B22" s="57">
        <f>SUMIF('IMP COAL RECEIPT &amp; GCV DATA (3)'!$A$3:$A$121,A22,'IMP COAL RECEIPT &amp; GCV DATA (3)'!$B$3:$B$121)</f>
        <v>0</v>
      </c>
      <c r="C22" s="13">
        <f>SUMIF('IMP COAL RECEIPT &amp; GCV DATA (3)'!$A$3:$A$121,A22,'IMP COAL RECEIPT &amp; GCV DATA (3)'!$C$3:$C$121)</f>
        <v>482000040</v>
      </c>
      <c r="D22" s="66" t="str">
        <f>IFERROR(VLOOKUP(A22,'IMP COAL RECEIPT &amp; GCV DATA (3)'!A18:V140,4,0),0)</f>
        <v>18.01.23</v>
      </c>
      <c r="E22" s="14">
        <f>IFERROR(VLOOKUP(A22,'IMP COAL RECEIPT &amp; GCV DATA (3)'!$A$2:$V$193,5,0),0)</f>
        <v>0</v>
      </c>
      <c r="F22" s="13">
        <f>SUMIF('IMP COAL RECEIPT &amp; GCV DATA (3)'!$A$3:$A$193,'MASTER DATA FILE IMP COAL (2)'!A22,'IMP COAL RECEIPT &amp; GCV DATA (3)'!$F$3:$F$193)</f>
        <v>58</v>
      </c>
      <c r="G22" s="13" t="str">
        <f>IFERROR(VLOOKUP(A22,'IMP COAL RECEIPT &amp; GCV DATA (3)'!$A$2:$V$193,7,0),0)</f>
        <v>MV THEOMETOR</v>
      </c>
      <c r="H22" s="13" t="str">
        <f>IFERROR(VLOOKUP(A22,'IMP COAL RECEIPT &amp; GCV DATA (3)'!$A$2:$V$193,8,0),0)</f>
        <v>NLK</v>
      </c>
      <c r="I22" s="13">
        <f>IFERROR(VLOOKUP(A22,'WASH COAL RECEIPT &amp; GCV DAT (3)'!$A$2:$V$154,9,0),0)</f>
        <v>0</v>
      </c>
      <c r="J22" s="13">
        <f>IFERROR(VLOOKUP(A22,'IMP COAL RECEIPT &amp; GCV DATA (3)'!$A$2:$V$193,10,0),0)</f>
        <v>0</v>
      </c>
      <c r="K22" s="15">
        <f>SUMIF('IMP COAL RECEIPT &amp; GCV DATA (3)'!$A$3:$A$193,'MASTER DATA FILE IMP COAL (2)'!A22,'IMP COAL RECEIPT &amp; GCV DATA (3)'!$K$3:$K$193)</f>
        <v>3873.2</v>
      </c>
      <c r="L22" s="15">
        <f>SUMIF('IMP COAL RECEIPT &amp; GCV DATA (3)'!$A$3:$A$193,'MASTER DATA FILE IMP COAL (2)'!A22,'IMP COAL RECEIPT &amp; GCV DATA (3)'!$L$3:$L$193)</f>
        <v>3873.2</v>
      </c>
      <c r="M22" s="15">
        <f t="shared" si="1"/>
        <v>0</v>
      </c>
      <c r="N22" s="67">
        <f t="shared" si="9"/>
        <v>0</v>
      </c>
      <c r="O22" s="15">
        <f>SUMIF('IMP COAL RECEIPT &amp; GCV DATA (3)'!$A$3:$A$193,'MASTER DATA FILE IMP COAL (2)'!A22,'IMP COAL RECEIPT &amp; GCV DATA (3)'!$O$3:$O$193)</f>
        <v>13340.15</v>
      </c>
      <c r="P22" s="15">
        <f t="shared" si="2"/>
        <v>51669068.979999997</v>
      </c>
      <c r="Q22" s="15">
        <f>SUMIF('IMP COAL RECEIPT &amp; GCV DATA (3)'!$A$3:$A$193,'MASTER DATA FILE IMP COAL (2)'!A22,'IMP COAL RECEIPT &amp; GCV DATA (3)'!$Q$3:$Q$193)</f>
        <v>0</v>
      </c>
      <c r="R22" s="16">
        <f>SUMIF('IMP COAL RECEIPT &amp; GCV DATA (3)'!$A$3:$A$253,'MASTER DATA FILE IMP COAL (2)'!A22,'IMP COAL RECEIPT &amp; GCV DATA (3)'!$R$3:$R$253)+IF(H22=$J$234,($K$234*K22),0)+IF(H22=$J$235,($K$235*K22),0)</f>
        <v>54941992.803199999</v>
      </c>
      <c r="S22" s="15">
        <f t="shared" si="3"/>
        <v>14185.168027264279</v>
      </c>
      <c r="T22" s="15">
        <f>SUMIF('IMP COAL RECEIPT &amp; GCV DATA (3)'!$A$3:$A$193,'MASTER DATA FILE IMP COAL (2)'!A22,'IMP COAL RECEIPT &amp; GCV DATA (3)'!$T$3:$T$193)</f>
        <v>4604.5358086847073</v>
      </c>
      <c r="U22" s="15">
        <f t="shared" si="4"/>
        <v>17834288.094197609</v>
      </c>
      <c r="V22" s="15">
        <f>SUMIF('IMP COAL RECEIPT &amp; GCV DATA (3)'!$A$3:$A$193,'MASTER DATA FILE IMP COAL (2)'!A22,'IMP COAL RECEIPT &amp; GCV DATA (3)'!$V$3:$V$193)</f>
        <v>4604.5358086847073</v>
      </c>
      <c r="W22" s="15">
        <f t="shared" si="5"/>
        <v>17834288.094197609</v>
      </c>
      <c r="X22" s="13">
        <f t="shared" si="6"/>
        <v>54941992.803199999</v>
      </c>
      <c r="Y22" s="13"/>
      <c r="Z22" s="13"/>
      <c r="AB22">
        <v>4080.9198113207549</v>
      </c>
      <c r="AC22" s="53">
        <f t="shared" si="7"/>
        <v>523.61599736395237</v>
      </c>
      <c r="AE22" s="53">
        <f t="shared" si="8"/>
        <v>523.61599736395237</v>
      </c>
      <c r="AF22">
        <v>1</v>
      </c>
    </row>
    <row r="23" spans="1:32" customFormat="1" ht="15.6" x14ac:dyDescent="0.3">
      <c r="A23" s="65">
        <v>132</v>
      </c>
      <c r="B23" s="57">
        <f>SUMIF('IMP COAL RECEIPT &amp; GCV DATA (3)'!$A$3:$A$121,A23,'IMP COAL RECEIPT &amp; GCV DATA (3)'!$B$3:$B$121)</f>
        <v>0</v>
      </c>
      <c r="C23" s="13">
        <f>SUMIF('IMP COAL RECEIPT &amp; GCV DATA (3)'!$A$3:$A$121,A23,'IMP COAL RECEIPT &amp; GCV DATA (3)'!$C$3:$C$121)</f>
        <v>482000039</v>
      </c>
      <c r="D23" s="66" t="str">
        <f>IFERROR(VLOOKUP(A23,'IMP COAL RECEIPT &amp; GCV DATA (3)'!A21:V141,4,0),0)</f>
        <v>12.01.23</v>
      </c>
      <c r="E23" s="14">
        <f>IFERROR(VLOOKUP(A23,'IMP COAL RECEIPT &amp; GCV DATA (3)'!$A$2:$V$193,5,0),0)</f>
        <v>0</v>
      </c>
      <c r="F23" s="13">
        <f>SUMIF('IMP COAL RECEIPT &amp; GCV DATA (3)'!$A$3:$A$193,'MASTER DATA FILE IMP COAL (2)'!A23,'IMP COAL RECEIPT &amp; GCV DATA (3)'!$F$3:$F$193)</f>
        <v>58</v>
      </c>
      <c r="G23" s="13" t="str">
        <f>IFERROR(VLOOKUP(A23,'IMP COAL RECEIPT &amp; GCV DATA (3)'!$A$2:$V$193,7,0),0)</f>
        <v>MV THEOMETOR</v>
      </c>
      <c r="H23" s="13" t="str">
        <f>IFERROR(VLOOKUP(A23,'IMP COAL RECEIPT &amp; GCV DATA (3)'!$A$2:$V$193,8,0),0)</f>
        <v>NLK</v>
      </c>
      <c r="I23" s="13">
        <f>IFERROR(VLOOKUP(A23,'WASH COAL RECEIPT &amp; GCV DAT (3)'!$A$2:$V$154,9,0),0)</f>
        <v>0</v>
      </c>
      <c r="J23" s="13">
        <f>IFERROR(VLOOKUP(A23,'IMP COAL RECEIPT &amp; GCV DATA (3)'!$A$2:$V$193,10,0),0)</f>
        <v>0</v>
      </c>
      <c r="K23" s="15">
        <f>SUMIF('IMP COAL RECEIPT &amp; GCV DATA (3)'!$A$3:$A$193,'MASTER DATA FILE IMP COAL (2)'!A23,'IMP COAL RECEIPT &amp; GCV DATA (3)'!$K$3:$K$193)</f>
        <v>4029.6</v>
      </c>
      <c r="L23" s="15">
        <f>SUMIF('IMP COAL RECEIPT &amp; GCV DATA (3)'!$A$3:$A$193,'MASTER DATA FILE IMP COAL (2)'!A23,'IMP COAL RECEIPT &amp; GCV DATA (3)'!$L$3:$L$193)</f>
        <v>4029.6</v>
      </c>
      <c r="M23" s="15">
        <f t="shared" si="1"/>
        <v>0</v>
      </c>
      <c r="N23" s="67">
        <f t="shared" si="9"/>
        <v>0</v>
      </c>
      <c r="O23" s="15">
        <f>SUMIF('IMP COAL RECEIPT &amp; GCV DATA (3)'!$A$3:$A$193,'MASTER DATA FILE IMP COAL (2)'!A23,'IMP COAL RECEIPT &amp; GCV DATA (3)'!$O$3:$O$193)</f>
        <v>13340.15</v>
      </c>
      <c r="P23" s="15">
        <f t="shared" si="2"/>
        <v>53755468.439999998</v>
      </c>
      <c r="Q23" s="15">
        <f>SUMIF('IMP COAL RECEIPT &amp; GCV DATA (3)'!$A$3:$A$193,'MASTER DATA FILE IMP COAL (2)'!A23,'IMP COAL RECEIPT &amp; GCV DATA (3)'!$Q$3:$Q$193)</f>
        <v>0</v>
      </c>
      <c r="R23" s="16">
        <f>SUMIF('IMP COAL RECEIPT &amp; GCV DATA (3)'!$A$3:$A$253,'MASTER DATA FILE IMP COAL (2)'!A23,'IMP COAL RECEIPT &amp; GCV DATA (3)'!$R$3:$R$253)+IF(H23=$J$234,($K$234*K23),0)+IF(H23=$J$235,($K$235*K23),0)</f>
        <v>58196282.104000002</v>
      </c>
      <c r="S23" s="15">
        <f t="shared" si="3"/>
        <v>14442.198258884257</v>
      </c>
      <c r="T23" s="15">
        <f>SUMIF('IMP COAL RECEIPT &amp; GCV DATA (3)'!$A$3:$A$193,'MASTER DATA FILE IMP COAL (2)'!A23,'IMP COAL RECEIPT &amp; GCV DATA (3)'!$T$3:$T$193)</f>
        <v>4614.3689320388348</v>
      </c>
      <c r="U23" s="15">
        <f t="shared" si="4"/>
        <v>18594061.048543688</v>
      </c>
      <c r="V23" s="15">
        <f>SUMIF('IMP COAL RECEIPT &amp; GCV DATA (3)'!$A$3:$A$193,'MASTER DATA FILE IMP COAL (2)'!A23,'IMP COAL RECEIPT &amp; GCV DATA (3)'!$V$3:$V$193)</f>
        <v>4614.3689320388348</v>
      </c>
      <c r="W23" s="15">
        <f t="shared" si="5"/>
        <v>18594061.048543688</v>
      </c>
      <c r="X23" s="13">
        <f t="shared" si="6"/>
        <v>58196282.104000002</v>
      </c>
      <c r="Y23" s="13"/>
      <c r="Z23" s="13"/>
      <c r="AB23">
        <v>4080.9198113207549</v>
      </c>
      <c r="AC23" s="53">
        <f t="shared" si="7"/>
        <v>533.44912071807994</v>
      </c>
      <c r="AE23" s="53">
        <f t="shared" si="8"/>
        <v>533.44912071807994</v>
      </c>
      <c r="AF23">
        <v>1</v>
      </c>
    </row>
    <row r="24" spans="1:32" customFormat="1" ht="15.6" x14ac:dyDescent="0.3">
      <c r="A24" s="65">
        <v>135</v>
      </c>
      <c r="B24" s="57">
        <f>SUMIF('IMP COAL RECEIPT &amp; GCV DATA (3)'!$A$3:$A$121,A24,'IMP COAL RECEIPT &amp; GCV DATA (3)'!$B$3:$B$121)</f>
        <v>0</v>
      </c>
      <c r="C24" s="13">
        <f>SUMIF('IMP COAL RECEIPT &amp; GCV DATA (3)'!$A$3:$A$121,A24,'IMP COAL RECEIPT &amp; GCV DATA (3)'!$C$3:$C$121)</f>
        <v>482000472</v>
      </c>
      <c r="D24" s="66" t="str">
        <f>IFERROR(VLOOKUP(A24,'IMP COAL RECEIPT &amp; GCV DATA (3)'!A22:V142,4,0),0)</f>
        <v>18.01.23</v>
      </c>
      <c r="E24" s="14">
        <f>IFERROR(VLOOKUP(A24,'IMP COAL RECEIPT &amp; GCV DATA (3)'!$A$2:$V$193,5,0),0)</f>
        <v>0</v>
      </c>
      <c r="F24" s="13">
        <f>SUMIF('IMP COAL RECEIPT &amp; GCV DATA (3)'!$A$3:$A$193,'MASTER DATA FILE IMP COAL (2)'!A24,'IMP COAL RECEIPT &amp; GCV DATA (3)'!$F$3:$F$193)</f>
        <v>46</v>
      </c>
      <c r="G24" s="13" t="str">
        <f>IFERROR(VLOOKUP(A24,'IMP COAL RECEIPT &amp; GCV DATA (3)'!$A$2:$V$193,7,0),0)</f>
        <v>MV Darya Heera</v>
      </c>
      <c r="H24" s="13" t="str">
        <f>IFERROR(VLOOKUP(A24,'IMP COAL RECEIPT &amp; GCV DATA (3)'!$A$2:$V$193,8,0),0)</f>
        <v>KPRK</v>
      </c>
      <c r="I24" s="13">
        <f>IFERROR(VLOOKUP(A24,'WASH COAL RECEIPT &amp; GCV DAT (3)'!$A$2:$V$154,9,0),0)</f>
        <v>0</v>
      </c>
      <c r="J24" s="13">
        <f>IFERROR(VLOOKUP(A24,'IMP COAL RECEIPT &amp; GCV DATA (3)'!$A$2:$V$193,10,0),0)</f>
        <v>0</v>
      </c>
      <c r="K24" s="15">
        <f>SUMIF('IMP COAL RECEIPT &amp; GCV DATA (3)'!$A$3:$A$193,'MASTER DATA FILE IMP COAL (2)'!A24,'IMP COAL RECEIPT &amp; GCV DATA (3)'!$K$3:$K$193)</f>
        <v>3091.3</v>
      </c>
      <c r="L24" s="15">
        <f>SUMIF('IMP COAL RECEIPT &amp; GCV DATA (3)'!$A$3:$A$193,'MASTER DATA FILE IMP COAL (2)'!A24,'IMP COAL RECEIPT &amp; GCV DATA (3)'!$L$3:$L$193)</f>
        <v>3091.3</v>
      </c>
      <c r="M24" s="15">
        <f t="shared" si="1"/>
        <v>0</v>
      </c>
      <c r="N24" s="67">
        <f t="shared" si="9"/>
        <v>0</v>
      </c>
      <c r="O24" s="15">
        <f>SUMIF('IMP COAL RECEIPT &amp; GCV DATA (3)'!$A$3:$A$193,'MASTER DATA FILE IMP COAL (2)'!A24,'IMP COAL RECEIPT &amp; GCV DATA (3)'!$O$3:$O$193)</f>
        <v>14205.11</v>
      </c>
      <c r="P24" s="15">
        <f t="shared" si="2"/>
        <v>43912256.543000005</v>
      </c>
      <c r="Q24" s="15">
        <f>SUMIF('IMP COAL RECEIPT &amp; GCV DATA (3)'!$A$3:$A$193,'MASTER DATA FILE IMP COAL (2)'!A24,'IMP COAL RECEIPT &amp; GCV DATA (3)'!$Q$3:$Q$193)</f>
        <v>0</v>
      </c>
      <c r="R24" s="16">
        <f>SUMIF('IMP COAL RECEIPT &amp; GCV DATA (3)'!$A$3:$A$253,'MASTER DATA FILE IMP COAL (2)'!A24,'IMP COAL RECEIPT &amp; GCV DATA (3)'!$R$3:$R$253)+IF(H24=$J$234,($K$234*K24),0)+IF(H24=$J$235,($K$235*K24),0)</f>
        <v>47401529.611099988</v>
      </c>
      <c r="S24" s="15">
        <f t="shared" si="3"/>
        <v>15333.849710833625</v>
      </c>
      <c r="T24" s="15">
        <f>SUMIF('IMP COAL RECEIPT &amp; GCV DATA (3)'!$A$3:$A$193,'MASTER DATA FILE IMP COAL (2)'!A24,'IMP COAL RECEIPT &amp; GCV DATA (3)'!$T$3:$T$193)</f>
        <v>4607.4218318695112</v>
      </c>
      <c r="U24" s="15">
        <f t="shared" si="4"/>
        <v>14242923.10885822</v>
      </c>
      <c r="V24" s="15">
        <f>SUMIF('IMP COAL RECEIPT &amp; GCV DATA (3)'!$A$3:$A$193,'MASTER DATA FILE IMP COAL (2)'!A24,'IMP COAL RECEIPT &amp; GCV DATA (3)'!$V$3:$V$193)</f>
        <v>4607.4218318695112</v>
      </c>
      <c r="W24" s="15">
        <f t="shared" si="5"/>
        <v>14242923.10885822</v>
      </c>
      <c r="X24" s="13">
        <f t="shared" si="6"/>
        <v>47401529.611099988</v>
      </c>
      <c r="Y24" s="13"/>
      <c r="Z24" s="13"/>
      <c r="AB24">
        <v>4080.9198113207549</v>
      </c>
      <c r="AC24" s="53">
        <f t="shared" si="7"/>
        <v>526.50202054875626</v>
      </c>
      <c r="AE24" s="53">
        <f t="shared" si="8"/>
        <v>526.50202054875626</v>
      </c>
      <c r="AF24">
        <v>1</v>
      </c>
    </row>
    <row r="25" spans="1:32" customFormat="1" ht="15.6" x14ac:dyDescent="0.3">
      <c r="A25" s="65" t="s">
        <v>245</v>
      </c>
      <c r="B25" s="57">
        <f>SUMIF('IMP COAL RECEIPT &amp; GCV DATA (3)'!$A$3:$A$121,A25,'IMP COAL RECEIPT &amp; GCV DATA (3)'!$B$3:$B$121)</f>
        <v>0</v>
      </c>
      <c r="C25" s="13">
        <f>SUMIF('IMP COAL RECEIPT &amp; GCV DATA (3)'!$A$3:$A$121,A25,'IMP COAL RECEIPT &amp; GCV DATA (3)'!$C$3:$C$121)</f>
        <v>482000472</v>
      </c>
      <c r="D25" s="66" t="str">
        <f>IFERROR(VLOOKUP(A25,'IMP COAL RECEIPT &amp; GCV DATA (3)'!A23:V143,4,0),0)</f>
        <v>18.01.23</v>
      </c>
      <c r="E25" s="14">
        <f>IFERROR(VLOOKUP(A25,'IMP COAL RECEIPT &amp; GCV DATA (3)'!$A$2:$V$193,5,0),0)</f>
        <v>0</v>
      </c>
      <c r="F25" s="13">
        <f>SUMIF('IMP COAL RECEIPT &amp; GCV DATA (3)'!$A$3:$A$193,'MASTER DATA FILE IMP COAL (2)'!A25,'IMP COAL RECEIPT &amp; GCV DATA (3)'!$F$3:$F$193)</f>
        <v>13</v>
      </c>
      <c r="G25" s="13" t="str">
        <f>IFERROR(VLOOKUP(A25,'IMP COAL RECEIPT &amp; GCV DATA (3)'!$A$2:$V$193,7,0),0)</f>
        <v xml:space="preserve"> MV KHADEEJAH JAHAN II </v>
      </c>
      <c r="H25" s="13" t="str">
        <f>IFERROR(VLOOKUP(A25,'IMP COAL RECEIPT &amp; GCV DATA (3)'!$A$2:$V$193,8,0),0)</f>
        <v>KPRK</v>
      </c>
      <c r="I25" s="13">
        <f>IFERROR(VLOOKUP(A25,'WASH COAL RECEIPT &amp; GCV DAT (3)'!$A$2:$V$154,9,0),0)</f>
        <v>0</v>
      </c>
      <c r="J25" s="13">
        <f>IFERROR(VLOOKUP(A25,'IMP COAL RECEIPT &amp; GCV DATA (3)'!$A$2:$V$193,10,0),0)</f>
        <v>0</v>
      </c>
      <c r="K25" s="15">
        <f>SUMIF('IMP COAL RECEIPT &amp; GCV DATA (3)'!$A$3:$A$193,'MASTER DATA FILE IMP COAL (2)'!A25,'IMP COAL RECEIPT &amp; GCV DATA (3)'!$K$3:$K$193)</f>
        <v>897.85</v>
      </c>
      <c r="L25" s="15">
        <f>SUMIF('IMP COAL RECEIPT &amp; GCV DATA (3)'!$A$3:$A$193,'MASTER DATA FILE IMP COAL (2)'!A25,'IMP COAL RECEIPT &amp; GCV DATA (3)'!$L$3:$L$193)</f>
        <v>897.85</v>
      </c>
      <c r="M25" s="15">
        <f t="shared" si="1"/>
        <v>0</v>
      </c>
      <c r="N25" s="67">
        <f t="shared" si="9"/>
        <v>0</v>
      </c>
      <c r="O25" s="15">
        <f>SUMIF('IMP COAL RECEIPT &amp; GCV DATA (3)'!$A$3:$A$193,'MASTER DATA FILE IMP COAL (2)'!A25,'IMP COAL RECEIPT &amp; GCV DATA (3)'!$O$3:$O$193)</f>
        <v>13488.07</v>
      </c>
      <c r="P25" s="15">
        <f t="shared" si="2"/>
        <v>12110263.649499999</v>
      </c>
      <c r="Q25" s="15">
        <f>SUMIF('IMP COAL RECEIPT &amp; GCV DATA (3)'!$A$3:$A$193,'MASTER DATA FILE IMP COAL (2)'!A25,'IMP COAL RECEIPT &amp; GCV DATA (3)'!$Q$3:$Q$193)</f>
        <v>0</v>
      </c>
      <c r="R25" s="16">
        <f>SUMIF('IMP COAL RECEIPT &amp; GCV DATA (3)'!$A$3:$A$253,'MASTER DATA FILE IMP COAL (2)'!A25,'IMP COAL RECEIPT &amp; GCV DATA (3)'!$R$3:$R$253)+IF(H25=$J$234,($K$234*K25),0)+IF(H25=$J$235,($K$235*K25),0)</f>
        <v>13123697.964</v>
      </c>
      <c r="S25" s="15">
        <f t="shared" si="3"/>
        <v>14616.804548643982</v>
      </c>
      <c r="T25" s="15">
        <f>SUMIF('IMP COAL RECEIPT &amp; GCV DATA (3)'!$A$3:$A$193,'MASTER DATA FILE IMP COAL (2)'!A25,'IMP COAL RECEIPT &amp; GCV DATA (3)'!$T$3:$T$193)</f>
        <v>4607.4218318695112</v>
      </c>
      <c r="U25" s="15">
        <f t="shared" si="4"/>
        <v>4136773.6917440407</v>
      </c>
      <c r="V25" s="15">
        <f>SUMIF('IMP COAL RECEIPT &amp; GCV DATA (3)'!$A$3:$A$193,'MASTER DATA FILE IMP COAL (2)'!A25,'IMP COAL RECEIPT &amp; GCV DATA (3)'!$V$3:$V$193)</f>
        <v>4607.4218318695112</v>
      </c>
      <c r="W25" s="15">
        <f t="shared" si="5"/>
        <v>4136773.6917440407</v>
      </c>
      <c r="X25" s="13">
        <f t="shared" si="6"/>
        <v>13123697.964</v>
      </c>
      <c r="Y25" s="13"/>
      <c r="Z25" s="13"/>
      <c r="AB25">
        <v>4080.9198113207549</v>
      </c>
      <c r="AC25" s="53">
        <f t="shared" si="7"/>
        <v>526.50202054875626</v>
      </c>
      <c r="AE25" s="53">
        <f t="shared" si="8"/>
        <v>526.50202054875626</v>
      </c>
      <c r="AF25">
        <v>1</v>
      </c>
    </row>
    <row r="26" spans="1:32" customFormat="1" ht="15.6" x14ac:dyDescent="0.3">
      <c r="A26" s="65">
        <v>158</v>
      </c>
      <c r="B26" s="57">
        <f>SUMIF('IMP COAL RECEIPT &amp; GCV DATA (3)'!$A$3:$A$121,A26,'IMP COAL RECEIPT &amp; GCV DATA (3)'!$B$3:$B$121)</f>
        <v>0</v>
      </c>
      <c r="C26" s="13">
        <f>SUMIF('IMP COAL RECEIPT &amp; GCV DATA (3)'!$A$3:$A$121,A26,'IMP COAL RECEIPT &amp; GCV DATA (3)'!$C$3:$C$121)</f>
        <v>482000041</v>
      </c>
      <c r="D26" s="66" t="str">
        <f>IFERROR(VLOOKUP(A26,'IMP COAL RECEIPT &amp; GCV DATA (3)'!A24:V144,4,0),0)</f>
        <v>22.01.23</v>
      </c>
      <c r="E26" s="14">
        <f>IFERROR(VLOOKUP(A26,'IMP COAL RECEIPT &amp; GCV DATA (3)'!$A$2:$V$193,5,0),0)</f>
        <v>0</v>
      </c>
      <c r="F26" s="13">
        <f>SUMIF('IMP COAL RECEIPT &amp; GCV DATA (3)'!$A$3:$A$193,'MASTER DATA FILE IMP COAL (2)'!A26,'IMP COAL RECEIPT &amp; GCV DATA (3)'!$F$3:$F$193)</f>
        <v>58</v>
      </c>
      <c r="G26" s="13" t="str">
        <f>IFERROR(VLOOKUP(A26,'IMP COAL RECEIPT &amp; GCV DATA (3)'!$A$2:$V$193,7,0),0)</f>
        <v>MV THEOMETOR</v>
      </c>
      <c r="H26" s="13" t="str">
        <f>IFERROR(VLOOKUP(A26,'IMP COAL RECEIPT &amp; GCV DATA (3)'!$A$2:$V$193,8,0),0)</f>
        <v>NLK</v>
      </c>
      <c r="I26" s="13">
        <f>IFERROR(VLOOKUP(A26,'WASH COAL RECEIPT &amp; GCV DAT (3)'!$A$2:$V$154,9,0),0)</f>
        <v>0</v>
      </c>
      <c r="J26" s="13">
        <f>IFERROR(VLOOKUP(A26,'IMP COAL RECEIPT &amp; GCV DATA (3)'!$A$2:$V$193,10,0),0)</f>
        <v>0</v>
      </c>
      <c r="K26" s="15">
        <f>SUMIF('IMP COAL RECEIPT &amp; GCV DATA (3)'!$A$3:$A$193,'MASTER DATA FILE IMP COAL (2)'!A26,'IMP COAL RECEIPT &amp; GCV DATA (3)'!$K$3:$K$193)</f>
        <v>3933.85</v>
      </c>
      <c r="L26" s="15">
        <f>SUMIF('IMP COAL RECEIPT &amp; GCV DATA (3)'!$A$3:$A$193,'MASTER DATA FILE IMP COAL (2)'!A26,'IMP COAL RECEIPT &amp; GCV DATA (3)'!$L$3:$L$193)</f>
        <v>3933.85</v>
      </c>
      <c r="M26" s="15">
        <f t="shared" si="1"/>
        <v>0</v>
      </c>
      <c r="N26" s="67">
        <f t="shared" si="9"/>
        <v>0</v>
      </c>
      <c r="O26" s="15">
        <f>SUMIF('IMP COAL RECEIPT &amp; GCV DATA (3)'!$A$3:$A$193,'MASTER DATA FILE IMP COAL (2)'!A26,'IMP COAL RECEIPT &amp; GCV DATA (3)'!$O$3:$O$193)</f>
        <v>13340.15</v>
      </c>
      <c r="P26" s="15">
        <f t="shared" si="2"/>
        <v>52478149.077500001</v>
      </c>
      <c r="Q26" s="15">
        <f>SUMIF('IMP COAL RECEIPT &amp; GCV DATA (3)'!$A$3:$A$193,'MASTER DATA FILE IMP COAL (2)'!A26,'IMP COAL RECEIPT &amp; GCV DATA (3)'!$Q$3:$Q$193)</f>
        <v>0</v>
      </c>
      <c r="R26" s="16">
        <f>SUMIF('IMP COAL RECEIPT &amp; GCV DATA (3)'!$A$3:$A$253,'MASTER DATA FILE IMP COAL (2)'!A26,'IMP COAL RECEIPT &amp; GCV DATA (3)'!$R$3:$R$253)+IF(H26=$J$234,($K$234*K26),0)+IF(H26=$J$235,($K$235*K26),0)</f>
        <v>56818957.608000003</v>
      </c>
      <c r="S26" s="15">
        <f t="shared" si="3"/>
        <v>14443.600444348413</v>
      </c>
      <c r="T26" s="15">
        <f>SUMIF('IMP COAL RECEIPT &amp; GCV DATA (3)'!$A$3:$A$193,'MASTER DATA FILE IMP COAL (2)'!A26,'IMP COAL RECEIPT &amp; GCV DATA (3)'!$T$3:$T$193)</f>
        <v>4658.8747635262962</v>
      </c>
      <c r="U26" s="15">
        <f t="shared" si="4"/>
        <v>18327314.48849792</v>
      </c>
      <c r="V26" s="15">
        <f>SUMIF('IMP COAL RECEIPT &amp; GCV DATA (3)'!$A$3:$A$193,'MASTER DATA FILE IMP COAL (2)'!A26,'IMP COAL RECEIPT &amp; GCV DATA (3)'!$V$3:$V$193)</f>
        <v>4658.8747635262962</v>
      </c>
      <c r="W26" s="15">
        <f t="shared" si="5"/>
        <v>18327314.48849792</v>
      </c>
      <c r="X26" s="13">
        <f t="shared" si="6"/>
        <v>56818957.608000003</v>
      </c>
      <c r="Y26" s="13"/>
      <c r="Z26" s="13"/>
      <c r="AB26">
        <v>4080.9198113207549</v>
      </c>
      <c r="AC26" s="53">
        <f t="shared" si="7"/>
        <v>577.9549522055413</v>
      </c>
      <c r="AE26" s="53">
        <f t="shared" si="8"/>
        <v>577.9549522055413</v>
      </c>
      <c r="AF26">
        <v>1</v>
      </c>
    </row>
    <row r="27" spans="1:32" customFormat="1" ht="15.6" x14ac:dyDescent="0.3">
      <c r="A27" s="65">
        <v>164</v>
      </c>
      <c r="B27" s="57">
        <f>SUMIF('IMP COAL RECEIPT &amp; GCV DATA (3)'!$A$3:$A$121,A27,'IMP COAL RECEIPT &amp; GCV DATA (3)'!$B$3:$B$121)</f>
        <v>0</v>
      </c>
      <c r="C27" s="13">
        <f>SUMIF('IMP COAL RECEIPT &amp; GCV DATA (3)'!$A$3:$A$121,A27,'IMP COAL RECEIPT &amp; GCV DATA (3)'!$C$3:$C$121)</f>
        <v>482000042</v>
      </c>
      <c r="D27" s="66" t="str">
        <f>IFERROR(VLOOKUP(A27,'IMP COAL RECEIPT &amp; GCV DATA (3)'!A25:V145,4,0),0)</f>
        <v>23.01.23</v>
      </c>
      <c r="E27" s="14">
        <f>IFERROR(VLOOKUP(A27,'IMP COAL RECEIPT &amp; GCV DATA (3)'!$A$2:$V$193,5,0),0)</f>
        <v>0</v>
      </c>
      <c r="F27" s="13">
        <f>SUMIF('IMP COAL RECEIPT &amp; GCV DATA (3)'!$A$3:$A$193,'MASTER DATA FILE IMP COAL (2)'!A27,'IMP COAL RECEIPT &amp; GCV DATA (3)'!$F$3:$F$193)</f>
        <v>59</v>
      </c>
      <c r="G27" s="13" t="str">
        <f>IFERROR(VLOOKUP(A27,'IMP COAL RECEIPT &amp; GCV DATA (3)'!$A$2:$V$193,7,0),0)</f>
        <v>MV THEOMETOR</v>
      </c>
      <c r="H27" s="13" t="str">
        <f>IFERROR(VLOOKUP(A27,'IMP COAL RECEIPT &amp; GCV DATA (3)'!$A$2:$V$193,8,0),0)</f>
        <v>NLK</v>
      </c>
      <c r="I27" s="13">
        <f>IFERROR(VLOOKUP(A27,'WASH COAL RECEIPT &amp; GCV DAT (3)'!$A$2:$V$154,9,0),0)</f>
        <v>0</v>
      </c>
      <c r="J27" s="13">
        <f>IFERROR(VLOOKUP(A27,'IMP COAL RECEIPT &amp; GCV DATA (3)'!$A$2:$V$193,10,0),0)</f>
        <v>0</v>
      </c>
      <c r="K27" s="15">
        <f>SUMIF('IMP COAL RECEIPT &amp; GCV DATA (3)'!$A$3:$A$193,'MASTER DATA FILE IMP COAL (2)'!A27,'IMP COAL RECEIPT &amp; GCV DATA (3)'!$K$3:$K$193)</f>
        <v>3426.15</v>
      </c>
      <c r="L27" s="15">
        <f>SUMIF('IMP COAL RECEIPT &amp; GCV DATA (3)'!$A$3:$A$193,'MASTER DATA FILE IMP COAL (2)'!A27,'IMP COAL RECEIPT &amp; GCV DATA (3)'!$L$3:$L$193)</f>
        <v>3426.15</v>
      </c>
      <c r="M27" s="15">
        <f t="shared" si="1"/>
        <v>0</v>
      </c>
      <c r="N27" s="67"/>
      <c r="O27" s="15">
        <f>SUMIF('IMP COAL RECEIPT &amp; GCV DATA (3)'!$A$3:$A$193,'MASTER DATA FILE IMP COAL (2)'!A27,'IMP COAL RECEIPT &amp; GCV DATA (3)'!$O$3:$O$193)</f>
        <v>13340.15</v>
      </c>
      <c r="P27" s="15">
        <f t="shared" si="2"/>
        <v>45705354.922499999</v>
      </c>
      <c r="Q27" s="15">
        <f>SUMIF('IMP COAL RECEIPT &amp; GCV DATA (3)'!$A$3:$A$193,'MASTER DATA FILE IMP COAL (2)'!A27,'IMP COAL RECEIPT &amp; GCV DATA (3)'!$Q$3:$Q$193)</f>
        <v>0</v>
      </c>
      <c r="R27" s="16">
        <f>SUMIF('IMP COAL RECEIPT &amp; GCV DATA (3)'!$A$3:$A$253,'MASTER DATA FILE IMP COAL (2)'!A27,'IMP COAL RECEIPT &amp; GCV DATA (3)'!$R$3:$R$253)+IF(H27=$J$234,($K$234*K27),0)+IF(H27=$J$235,($K$235*K27),0)</f>
        <v>49490899.7456</v>
      </c>
      <c r="S27" s="15">
        <f t="shared" si="3"/>
        <v>14445.047573982458</v>
      </c>
      <c r="T27" s="15">
        <f>SUMIF('IMP COAL RECEIPT &amp; GCV DATA (3)'!$A$3:$A$193,'MASTER DATA FILE IMP COAL (2)'!A27,'IMP COAL RECEIPT &amp; GCV DATA (3)'!$T$3:$T$193)</f>
        <v>4652.7547241118673</v>
      </c>
      <c r="U27" s="15">
        <f t="shared" si="4"/>
        <v>15941035.598015875</v>
      </c>
      <c r="V27" s="15">
        <f>SUMIF('IMP COAL RECEIPT &amp; GCV DATA (3)'!$A$3:$A$193,'MASTER DATA FILE IMP COAL (2)'!A27,'IMP COAL RECEIPT &amp; GCV DATA (3)'!$V$3:$V$193)</f>
        <v>4652.7547241118673</v>
      </c>
      <c r="W27" s="15">
        <f t="shared" si="5"/>
        <v>15941035.598015875</v>
      </c>
      <c r="X27" s="13">
        <f t="shared" si="6"/>
        <v>49490899.7456</v>
      </c>
      <c r="Y27" s="13"/>
      <c r="Z27" s="13"/>
      <c r="AB27">
        <v>4080.9198113207549</v>
      </c>
      <c r="AC27" s="53">
        <f t="shared" si="7"/>
        <v>571.8349127911124</v>
      </c>
      <c r="AE27" s="53">
        <f t="shared" si="8"/>
        <v>571.8349127911124</v>
      </c>
      <c r="AF27">
        <v>1</v>
      </c>
    </row>
    <row r="28" spans="1:32" customFormat="1" ht="15.6" x14ac:dyDescent="0.3">
      <c r="A28" s="65">
        <v>168</v>
      </c>
      <c r="B28" s="57">
        <f>SUMIF('IMP COAL RECEIPT &amp; GCV DATA (3)'!$A$3:$A$121,A28,'IMP COAL RECEIPT &amp; GCV DATA (3)'!$B$3:$B$121)</f>
        <v>0</v>
      </c>
      <c r="C28" s="13">
        <f>SUMIF('IMP COAL RECEIPT &amp; GCV DATA (3)'!$A$3:$A$121,A28,'IMP COAL RECEIPT &amp; GCV DATA (3)'!$C$3:$C$121)</f>
        <v>482000466</v>
      </c>
      <c r="D28" s="66" t="str">
        <f>IFERROR(VLOOKUP(A28,'IMP COAL RECEIPT &amp; GCV DATA (3)'!A26:V146,4,0),0)</f>
        <v>10.01.23</v>
      </c>
      <c r="E28" s="14">
        <f>IFERROR(VLOOKUP(A28,'IMP COAL RECEIPT &amp; GCV DATA (3)'!$A$2:$V$193,5,0),0)</f>
        <v>0</v>
      </c>
      <c r="F28" s="13">
        <f>SUMIF('IMP COAL RECEIPT &amp; GCV DATA (3)'!$A$3:$A$193,'MASTER DATA FILE IMP COAL (2)'!A28,'IMP COAL RECEIPT &amp; GCV DATA (3)'!$F$3:$F$193)</f>
        <v>58</v>
      </c>
      <c r="G28" s="13" t="str">
        <f>IFERROR(VLOOKUP(A28,'IMP COAL RECEIPT &amp; GCV DATA (3)'!$A$2:$V$193,7,0),0)</f>
        <v>MV VITA KOUAN</v>
      </c>
      <c r="H28" s="13" t="str">
        <f>IFERROR(VLOOKUP(A28,'IMP COAL RECEIPT &amp; GCV DATA (3)'!$A$2:$V$193,8,0),0)</f>
        <v>KPRK</v>
      </c>
      <c r="I28" s="13">
        <f>IFERROR(VLOOKUP(A28,'WASH COAL RECEIPT &amp; GCV DAT (3)'!$A$2:$V$154,9,0),0)</f>
        <v>0</v>
      </c>
      <c r="J28" s="13">
        <f>IFERROR(VLOOKUP(A28,'IMP COAL RECEIPT &amp; GCV DATA (3)'!$A$2:$V$193,10,0),0)</f>
        <v>0</v>
      </c>
      <c r="K28" s="15">
        <f>SUMIF('IMP COAL RECEIPT &amp; GCV DATA (3)'!$A$3:$A$193,'MASTER DATA FILE IMP COAL (2)'!A28,'IMP COAL RECEIPT &amp; GCV DATA (3)'!$K$3:$K$193)</f>
        <v>4023.1</v>
      </c>
      <c r="L28" s="15">
        <f>SUMIF('IMP COAL RECEIPT &amp; GCV DATA (3)'!$A$3:$A$193,'MASTER DATA FILE IMP COAL (2)'!A28,'IMP COAL RECEIPT &amp; GCV DATA (3)'!$L$3:$L$193)</f>
        <v>4023.1</v>
      </c>
      <c r="M28" s="15">
        <f t="shared" si="1"/>
        <v>0</v>
      </c>
      <c r="N28" s="67"/>
      <c r="O28" s="15">
        <f>SUMIF('IMP COAL RECEIPT &amp; GCV DATA (3)'!$A$3:$A$193,'MASTER DATA FILE IMP COAL (2)'!A28,'IMP COAL RECEIPT &amp; GCV DATA (3)'!$O$3:$O$193)</f>
        <v>13340.15</v>
      </c>
      <c r="P28" s="15">
        <f t="shared" si="2"/>
        <v>53668757.464999996</v>
      </c>
      <c r="Q28" s="15">
        <f>SUMIF('IMP COAL RECEIPT &amp; GCV DATA (3)'!$A$3:$A$193,'MASTER DATA FILE IMP COAL (2)'!A28,'IMP COAL RECEIPT &amp; GCV DATA (3)'!$Q$3:$Q$193)</f>
        <v>0</v>
      </c>
      <c r="R28" s="16">
        <f>SUMIF('IMP COAL RECEIPT &amp; GCV DATA (3)'!$A$3:$A$253,'MASTER DATA FILE IMP COAL (2)'!A28,'IMP COAL RECEIPT &amp; GCV DATA (3)'!$R$3:$R$253)+IF(H28=$J$234,($K$234*K28),0)+IF(H28=$J$235,($K$235*K28),0)</f>
        <v>58098313.416000001</v>
      </c>
      <c r="S28" s="15">
        <f t="shared" si="3"/>
        <v>14441.180536402277</v>
      </c>
      <c r="T28" s="15">
        <f>SUMIF('IMP COAL RECEIPT &amp; GCV DATA (3)'!$A$3:$A$193,'MASTER DATA FILE IMP COAL (2)'!A28,'IMP COAL RECEIPT &amp; GCV DATA (3)'!$T$3:$T$193)</f>
        <v>4621.5896793587171</v>
      </c>
      <c r="U28" s="15">
        <f t="shared" si="4"/>
        <v>18593117.439028054</v>
      </c>
      <c r="V28" s="15">
        <f>SUMIF('IMP COAL RECEIPT &amp; GCV DATA (3)'!$A$3:$A$193,'MASTER DATA FILE IMP COAL (2)'!A28,'IMP COAL RECEIPT &amp; GCV DATA (3)'!$V$3:$V$193)</f>
        <v>4621.5896793587171</v>
      </c>
      <c r="W28" s="15">
        <f t="shared" si="5"/>
        <v>18593117.439028054</v>
      </c>
      <c r="X28" s="13">
        <f t="shared" si="6"/>
        <v>58098313.416000001</v>
      </c>
      <c r="Y28" s="13"/>
      <c r="Z28" s="13"/>
      <c r="AB28">
        <v>4080.9198113207549</v>
      </c>
      <c r="AC28" s="53">
        <f t="shared" si="7"/>
        <v>540.66986803796226</v>
      </c>
      <c r="AE28" s="53">
        <f t="shared" si="8"/>
        <v>540.66986803796226</v>
      </c>
      <c r="AF28">
        <v>1</v>
      </c>
    </row>
    <row r="29" spans="1:32" customFormat="1" ht="15.6" x14ac:dyDescent="0.3">
      <c r="A29" s="65">
        <v>171</v>
      </c>
      <c r="B29" s="57">
        <f>SUMIF('IMP COAL RECEIPT &amp; GCV DATA (3)'!$A$3:$A$121,A29,'IMP COAL RECEIPT &amp; GCV DATA (3)'!$B$3:$B$121)</f>
        <v>0</v>
      </c>
      <c r="C29" s="13">
        <f>SUMIF('IMP COAL RECEIPT &amp; GCV DATA (3)'!$A$3:$A$121,A29,'IMP COAL RECEIPT &amp; GCV DATA (3)'!$C$3:$C$121)</f>
        <v>482000043</v>
      </c>
      <c r="D29" s="66" t="str">
        <f>IFERROR(VLOOKUP(A29,'IMP COAL RECEIPT &amp; GCV DATA (3)'!A27:V147,4,0),0)</f>
        <v>24.01.23</v>
      </c>
      <c r="E29" s="14">
        <f>IFERROR(VLOOKUP(A29,'IMP COAL RECEIPT &amp; GCV DATA (3)'!$A$2:$V$193,5,0),0)</f>
        <v>0</v>
      </c>
      <c r="F29" s="13">
        <f>SUMIF('IMP COAL RECEIPT &amp; GCV DATA (3)'!$A$3:$A$193,'MASTER DATA FILE IMP COAL (2)'!A29,'IMP COAL RECEIPT &amp; GCV DATA (3)'!$F$3:$F$193)</f>
        <v>58</v>
      </c>
      <c r="G29" s="13" t="str">
        <f>IFERROR(VLOOKUP(A29,'IMP COAL RECEIPT &amp; GCV DATA (3)'!$A$2:$V$193,7,0),0)</f>
        <v>MV THEOMETOR</v>
      </c>
      <c r="H29" s="13" t="str">
        <f>IFERROR(VLOOKUP(A29,'IMP COAL RECEIPT &amp; GCV DATA (3)'!$A$2:$V$193,8,0),0)</f>
        <v>NLK</v>
      </c>
      <c r="I29" s="13">
        <f>IFERROR(VLOOKUP(A29,'WASH COAL RECEIPT &amp; GCV DAT (3)'!$A$2:$V$154,9,0),0)</f>
        <v>0</v>
      </c>
      <c r="J29" s="13">
        <f>IFERROR(VLOOKUP(A29,'IMP COAL RECEIPT &amp; GCV DATA (3)'!$A$2:$V$193,10,0),0)</f>
        <v>0</v>
      </c>
      <c r="K29" s="15">
        <f>SUMIF('IMP COAL RECEIPT &amp; GCV DATA (3)'!$A$3:$A$193,'MASTER DATA FILE IMP COAL (2)'!A29,'IMP COAL RECEIPT &amp; GCV DATA (3)'!$K$3:$K$193)</f>
        <v>3649.25</v>
      </c>
      <c r="L29" s="15">
        <f>SUMIF('IMP COAL RECEIPT &amp; GCV DATA (3)'!$A$3:$A$193,'MASTER DATA FILE IMP COAL (2)'!A29,'IMP COAL RECEIPT &amp; GCV DATA (3)'!$L$3:$L$193)</f>
        <v>3649.25</v>
      </c>
      <c r="M29" s="15">
        <f t="shared" si="1"/>
        <v>0</v>
      </c>
      <c r="N29" s="67"/>
      <c r="O29" s="15">
        <f>SUMIF('IMP COAL RECEIPT &amp; GCV DATA (3)'!$A$3:$A$193,'MASTER DATA FILE IMP COAL (2)'!A29,'IMP COAL RECEIPT &amp; GCV DATA (3)'!$O$3:$O$193)</f>
        <v>13340.15</v>
      </c>
      <c r="P29" s="15">
        <f t="shared" si="2"/>
        <v>48681542.387499996</v>
      </c>
      <c r="Q29" s="15">
        <f>SUMIF('IMP COAL RECEIPT &amp; GCV DATA (3)'!$A$3:$A$193,'MASTER DATA FILE IMP COAL (2)'!A29,'IMP COAL RECEIPT &amp; GCV DATA (3)'!$Q$3:$Q$193)</f>
        <v>0</v>
      </c>
      <c r="R29" s="16">
        <f>SUMIF('IMP COAL RECEIPT &amp; GCV DATA (3)'!$A$3:$A$253,'MASTER DATA FILE IMP COAL (2)'!A29,'IMP COAL RECEIPT &amp; GCV DATA (3)'!$R$3:$R$253)+IF(H29=$J$234,($K$234*K29),0)+IF(H29=$J$235,($K$235*K29),0)</f>
        <v>53655145.272</v>
      </c>
      <c r="S29" s="15">
        <f t="shared" si="3"/>
        <v>14703.060977461122</v>
      </c>
      <c r="T29" s="15">
        <f>SUMIF('IMP COAL RECEIPT &amp; GCV DATA (3)'!$A$3:$A$193,'MASTER DATA FILE IMP COAL (2)'!A29,'IMP COAL RECEIPT &amp; GCV DATA (3)'!$T$3:$T$193)</f>
        <v>4612.931216931217</v>
      </c>
      <c r="U29" s="15">
        <f t="shared" si="4"/>
        <v>16833739.243386243</v>
      </c>
      <c r="V29" s="15">
        <f>SUMIF('IMP COAL RECEIPT &amp; GCV DATA (3)'!$A$3:$A$193,'MASTER DATA FILE IMP COAL (2)'!A29,'IMP COAL RECEIPT &amp; GCV DATA (3)'!$V$3:$V$193)</f>
        <v>4612.931216931217</v>
      </c>
      <c r="W29" s="15">
        <f t="shared" si="5"/>
        <v>16833739.243386243</v>
      </c>
      <c r="X29" s="13">
        <f t="shared" si="6"/>
        <v>53655145.272</v>
      </c>
      <c r="Y29" s="13"/>
      <c r="Z29" s="13"/>
      <c r="AB29">
        <v>4080.9198113207549</v>
      </c>
      <c r="AC29" s="53">
        <f t="shared" si="7"/>
        <v>532.01140561046213</v>
      </c>
      <c r="AE29" s="53">
        <f t="shared" si="8"/>
        <v>532.01140561046213</v>
      </c>
      <c r="AF29">
        <v>1</v>
      </c>
    </row>
    <row r="30" spans="1:32" customFormat="1" ht="15.6" x14ac:dyDescent="0.3">
      <c r="A30" s="65">
        <v>178</v>
      </c>
      <c r="B30" s="57">
        <f>SUMIF('IMP COAL RECEIPT &amp; GCV DATA (3)'!$A$3:$A$121,A30,'IMP COAL RECEIPT &amp; GCV DATA (3)'!$B$3:$B$121)</f>
        <v>0</v>
      </c>
      <c r="C30" s="13">
        <f>SUMIF('IMP COAL RECEIPT &amp; GCV DATA (3)'!$A$3:$A$121,A30,'IMP COAL RECEIPT &amp; GCV DATA (3)'!$C$3:$C$121)</f>
        <v>482000044</v>
      </c>
      <c r="D30" s="66" t="str">
        <f>IFERROR(VLOOKUP(A30,'IMP COAL RECEIPT &amp; GCV DATA (3)'!A28:V148,4,0),0)</f>
        <v>25.01.23</v>
      </c>
      <c r="E30" s="14">
        <f>IFERROR(VLOOKUP(A30,'IMP COAL RECEIPT &amp; GCV DATA (3)'!$A$2:$V$193,5,0),0)</f>
        <v>0</v>
      </c>
      <c r="F30" s="13">
        <f>SUMIF('IMP COAL RECEIPT &amp; GCV DATA (3)'!$A$3:$A$193,'MASTER DATA FILE IMP COAL (2)'!A30,'IMP COAL RECEIPT &amp; GCV DATA (3)'!$F$3:$F$193)</f>
        <v>59</v>
      </c>
      <c r="G30" s="13" t="str">
        <f>IFERROR(VLOOKUP(A30,'IMP COAL RECEIPT &amp; GCV DATA (3)'!$A$2:$V$193,7,0),0)</f>
        <v>MV THEOMETOR</v>
      </c>
      <c r="H30" s="13" t="str">
        <f>IFERROR(VLOOKUP(A30,'IMP COAL RECEIPT &amp; GCV DATA (3)'!$A$2:$V$193,8,0),0)</f>
        <v>NLK</v>
      </c>
      <c r="I30" s="13">
        <f>IFERROR(VLOOKUP(A30,'WASH COAL RECEIPT &amp; GCV DAT (3)'!$A$2:$V$154,9,0),0)</f>
        <v>0</v>
      </c>
      <c r="J30" s="13">
        <f>IFERROR(VLOOKUP(A30,'IMP COAL RECEIPT &amp; GCV DATA (3)'!$A$2:$V$193,10,0),0)</f>
        <v>0</v>
      </c>
      <c r="K30" s="15">
        <f>SUMIF('IMP COAL RECEIPT &amp; GCV DATA (3)'!$A$3:$A$193,'MASTER DATA FILE IMP COAL (2)'!A30,'IMP COAL RECEIPT &amp; GCV DATA (3)'!$K$3:$K$193)</f>
        <v>4029.1</v>
      </c>
      <c r="L30" s="15">
        <f>SUMIF('IMP COAL RECEIPT &amp; GCV DATA (3)'!$A$3:$A$193,'MASTER DATA FILE IMP COAL (2)'!A30,'IMP COAL RECEIPT &amp; GCV DATA (3)'!$L$3:$L$193)</f>
        <v>4029.1</v>
      </c>
      <c r="M30" s="15">
        <f t="shared" si="1"/>
        <v>0</v>
      </c>
      <c r="N30" s="67"/>
      <c r="O30" s="15">
        <f>SUMIF('IMP COAL RECEIPT &amp; GCV DATA (3)'!$A$3:$A$193,'MASTER DATA FILE IMP COAL (2)'!A30,'IMP COAL RECEIPT &amp; GCV DATA (3)'!$O$3:$O$193)</f>
        <v>13340.15</v>
      </c>
      <c r="P30" s="15">
        <f t="shared" si="2"/>
        <v>53748798.364999995</v>
      </c>
      <c r="Q30" s="15">
        <f>SUMIF('IMP COAL RECEIPT &amp; GCV DATA (3)'!$A$3:$A$193,'MASTER DATA FILE IMP COAL (2)'!A30,'IMP COAL RECEIPT &amp; GCV DATA (3)'!$Q$3:$Q$193)</f>
        <v>0</v>
      </c>
      <c r="R30" s="16">
        <f>SUMIF('IMP COAL RECEIPT &amp; GCV DATA (3)'!$A$3:$A$253,'MASTER DATA FILE IMP COAL (2)'!A30,'IMP COAL RECEIPT &amp; GCV DATA (3)'!$R$3:$R$253)+IF(H30=$J$234,($K$234*K30),0)+IF(H30=$J$235,($K$235*K30),0)</f>
        <v>58190663.3116</v>
      </c>
      <c r="S30" s="15">
        <f t="shared" si="3"/>
        <v>14442.595942418902</v>
      </c>
      <c r="T30" s="15">
        <f>SUMIF('IMP COAL RECEIPT &amp; GCV DATA (3)'!$A$3:$A$193,'MASTER DATA FILE IMP COAL (2)'!A30,'IMP COAL RECEIPT &amp; GCV DATA (3)'!$T$3:$T$193)</f>
        <v>4620.1981238273911</v>
      </c>
      <c r="U30" s="15">
        <f t="shared" si="4"/>
        <v>18615240.26071294</v>
      </c>
      <c r="V30" s="15">
        <f>SUMIF('IMP COAL RECEIPT &amp; GCV DATA (3)'!$A$3:$A$193,'MASTER DATA FILE IMP COAL (2)'!A30,'IMP COAL RECEIPT &amp; GCV DATA (3)'!$V$3:$V$193)</f>
        <v>4620.1981238273911</v>
      </c>
      <c r="W30" s="15">
        <f t="shared" si="5"/>
        <v>18615240.26071294</v>
      </c>
      <c r="X30" s="13">
        <f t="shared" si="6"/>
        <v>58190663.3116</v>
      </c>
      <c r="Y30" s="13"/>
      <c r="Z30" s="13"/>
      <c r="AB30">
        <v>4080.9198113207549</v>
      </c>
      <c r="AC30" s="53">
        <f t="shared" si="7"/>
        <v>539.27831250663621</v>
      </c>
      <c r="AE30" s="53">
        <f t="shared" si="8"/>
        <v>539.27831250663621</v>
      </c>
      <c r="AF30">
        <v>1</v>
      </c>
    </row>
    <row r="31" spans="1:32" customFormat="1" ht="15.6" x14ac:dyDescent="0.3">
      <c r="A31" s="65"/>
      <c r="B31" s="57">
        <f>SUMIF('IMP COAL RECEIPT &amp; GCV DATA (3)'!$A$3:$A$121,A31,'IMP COAL RECEIPT &amp; GCV DATA (3)'!$B$3:$B$121)</f>
        <v>0</v>
      </c>
      <c r="C31" s="13">
        <f>SUMIF('IMP COAL RECEIPT &amp; GCV DATA (3)'!$A$3:$A$121,A31,'IMP COAL RECEIPT &amp; GCV DATA (3)'!$C$3:$C$121)</f>
        <v>0</v>
      </c>
      <c r="D31" s="66">
        <f>IFERROR(VLOOKUP(A31,'IMP COAL RECEIPT &amp; GCV DATA (3)'!A29:V149,4,0),0)</f>
        <v>0</v>
      </c>
      <c r="E31" s="14">
        <f>IFERROR(VLOOKUP(A31,'IMP COAL RECEIPT &amp; GCV DATA (3)'!$A$2:$V$193,5,0),0)</f>
        <v>0</v>
      </c>
      <c r="F31" s="13">
        <f>SUMIF('IMP COAL RECEIPT &amp; GCV DATA (3)'!$A$3:$A$193,'MASTER DATA FILE IMP COAL (2)'!A31,'IMP COAL RECEIPT &amp; GCV DATA (3)'!$F$3:$F$193)</f>
        <v>0</v>
      </c>
      <c r="G31" s="13">
        <f>IFERROR(VLOOKUP(A31,'IMP COAL RECEIPT &amp; GCV DATA (3)'!$A$2:$V$193,7,0),0)</f>
        <v>0</v>
      </c>
      <c r="H31" s="13">
        <f>IFERROR(VLOOKUP(A31,'IMP COAL RECEIPT &amp; GCV DATA (3)'!$A$2:$V$193,8,0),0)</f>
        <v>0</v>
      </c>
      <c r="I31" s="13">
        <f>IFERROR(VLOOKUP(A31,'WASH COAL RECEIPT &amp; GCV DAT (3)'!$A$2:$V$154,9,0),0)</f>
        <v>0</v>
      </c>
      <c r="J31" s="13">
        <f>IFERROR(VLOOKUP(A31,'IMP COAL RECEIPT &amp; GCV DATA (3)'!$A$2:$V$193,10,0),0)</f>
        <v>0</v>
      </c>
      <c r="K31" s="15">
        <f>SUMIF('IMP COAL RECEIPT &amp; GCV DATA (3)'!$A$3:$A$193,'MASTER DATA FILE IMP COAL (2)'!A31,'IMP COAL RECEIPT &amp; GCV DATA (3)'!$K$3:$K$193)</f>
        <v>0</v>
      </c>
      <c r="L31" s="15">
        <f>SUMIF('IMP COAL RECEIPT &amp; GCV DATA (3)'!$A$3:$A$193,'MASTER DATA FILE IMP COAL (2)'!A31,'IMP COAL RECEIPT &amp; GCV DATA (3)'!$L$3:$L$193)</f>
        <v>0</v>
      </c>
      <c r="M31" s="15">
        <f t="shared" si="1"/>
        <v>0</v>
      </c>
      <c r="N31" s="67"/>
      <c r="O31" s="15">
        <f>SUMIF('IMP COAL RECEIPT &amp; GCV DATA (3)'!$A$3:$A$193,'MASTER DATA FILE IMP COAL (2)'!A31,'IMP COAL RECEIPT &amp; GCV DATA (3)'!$O$3:$O$193)</f>
        <v>0</v>
      </c>
      <c r="P31" s="15">
        <f t="shared" si="2"/>
        <v>0</v>
      </c>
      <c r="Q31" s="15">
        <f>SUMIF('IMP COAL RECEIPT &amp; GCV DATA (3)'!$A$3:$A$193,'MASTER DATA FILE IMP COAL (2)'!A31,'IMP COAL RECEIPT &amp; GCV DATA (3)'!$Q$3:$Q$193)</f>
        <v>0</v>
      </c>
      <c r="R31" s="16">
        <f>SUMIF('IMP COAL RECEIPT &amp; GCV DATA (3)'!$A$3:$A$253,'MASTER DATA FILE IMP COAL (2)'!A31,'IMP COAL RECEIPT &amp; GCV DATA (3)'!$R$3:$R$253)+IF(H31=$J$234,($K$234*K31),0)+IF(H31=$J$235,($K$235*K31),0)</f>
        <v>0</v>
      </c>
      <c r="S31" s="15" t="e">
        <f t="shared" si="3"/>
        <v>#DIV/0!</v>
      </c>
      <c r="T31" s="15">
        <f>SUMIF('IMP COAL RECEIPT &amp; GCV DATA (3)'!$A$3:$A$193,'MASTER DATA FILE IMP COAL (2)'!A31,'IMP COAL RECEIPT &amp; GCV DATA (3)'!$T$3:$T$193)</f>
        <v>0</v>
      </c>
      <c r="U31" s="15">
        <f t="shared" si="4"/>
        <v>0</v>
      </c>
      <c r="V31" s="15">
        <f>SUMIF('IMP COAL RECEIPT &amp; GCV DATA (3)'!$A$3:$A$193,'MASTER DATA FILE IMP COAL (2)'!A31,'IMP COAL RECEIPT &amp; GCV DATA (3)'!$V$3:$V$193)</f>
        <v>0</v>
      </c>
      <c r="W31" s="15">
        <f t="shared" si="5"/>
        <v>0</v>
      </c>
      <c r="X31" s="13" t="e">
        <f t="shared" si="6"/>
        <v>#DIV/0!</v>
      </c>
      <c r="Y31" s="13"/>
      <c r="Z31" s="13"/>
      <c r="AB31">
        <v>4080.9198113207549</v>
      </c>
      <c r="AC31" s="53">
        <f t="shared" si="7"/>
        <v>-4080.9198113207549</v>
      </c>
      <c r="AE31" s="53">
        <f t="shared" si="8"/>
        <v>-4080.9198113207549</v>
      </c>
      <c r="AF31">
        <v>1</v>
      </c>
    </row>
    <row r="32" spans="1:32" customFormat="1" ht="15.6" x14ac:dyDescent="0.3">
      <c r="A32" s="65"/>
      <c r="B32" s="57">
        <f>SUMIF('IMP COAL RECEIPT &amp; GCV DATA (3)'!$A$3:$A$121,A32,'IMP COAL RECEIPT &amp; GCV DATA (3)'!$B$3:$B$121)</f>
        <v>0</v>
      </c>
      <c r="C32" s="13">
        <f>SUMIF('IMP COAL RECEIPT &amp; GCV DATA (3)'!$A$3:$A$121,A32,'IMP COAL RECEIPT &amp; GCV DATA (3)'!$C$3:$C$121)</f>
        <v>0</v>
      </c>
      <c r="D32" s="66">
        <f>IFERROR(VLOOKUP(A32,'IMP COAL RECEIPT &amp; GCV DATA (3)'!A30:V150,4,0),0)</f>
        <v>0</v>
      </c>
      <c r="E32" s="14">
        <f>IFERROR(VLOOKUP(A32,'IMP COAL RECEIPT &amp; GCV DATA (3)'!$A$2:$V$193,5,0),0)</f>
        <v>0</v>
      </c>
      <c r="F32" s="13">
        <f>SUMIF('IMP COAL RECEIPT &amp; GCV DATA (3)'!$A$3:$A$193,'MASTER DATA FILE IMP COAL (2)'!A32,'IMP COAL RECEIPT &amp; GCV DATA (3)'!$F$3:$F$193)</f>
        <v>0</v>
      </c>
      <c r="G32" s="13">
        <f>IFERROR(VLOOKUP(A32,'IMP COAL RECEIPT &amp; GCV DATA (3)'!$A$2:$V$193,7,0),0)</f>
        <v>0</v>
      </c>
      <c r="H32" s="13">
        <f>IFERROR(VLOOKUP(A32,'IMP COAL RECEIPT &amp; GCV DATA (3)'!$A$2:$V$193,8,0),0)</f>
        <v>0</v>
      </c>
      <c r="I32" s="13">
        <f>IFERROR(VLOOKUP(A32,'WASH COAL RECEIPT &amp; GCV DAT (3)'!$A$2:$V$154,9,0),0)</f>
        <v>0</v>
      </c>
      <c r="J32" s="13">
        <f>IFERROR(VLOOKUP(A32,'IMP COAL RECEIPT &amp; GCV DATA (3)'!$A$2:$V$193,10,0),0)</f>
        <v>0</v>
      </c>
      <c r="K32" s="15">
        <f>SUMIF('IMP COAL RECEIPT &amp; GCV DATA (3)'!$A$3:$A$193,'MASTER DATA FILE IMP COAL (2)'!A32,'IMP COAL RECEIPT &amp; GCV DATA (3)'!$K$3:$K$193)</f>
        <v>0</v>
      </c>
      <c r="L32" s="15">
        <f>SUMIF('IMP COAL RECEIPT &amp; GCV DATA (3)'!$A$3:$A$193,'MASTER DATA FILE IMP COAL (2)'!A32,'IMP COAL RECEIPT &amp; GCV DATA (3)'!$L$3:$L$193)</f>
        <v>0</v>
      </c>
      <c r="M32" s="15">
        <f t="shared" si="1"/>
        <v>0</v>
      </c>
      <c r="N32" s="67"/>
      <c r="O32" s="15">
        <f>SUMIF('IMP COAL RECEIPT &amp; GCV DATA (3)'!$A$3:$A$193,'MASTER DATA FILE IMP COAL (2)'!A32,'IMP COAL RECEIPT &amp; GCV DATA (3)'!$O$3:$O$193)</f>
        <v>0</v>
      </c>
      <c r="P32" s="15">
        <f t="shared" si="2"/>
        <v>0</v>
      </c>
      <c r="Q32" s="15">
        <f>SUMIF('IMP COAL RECEIPT &amp; GCV DATA (3)'!$A$3:$A$193,'MASTER DATA FILE IMP COAL (2)'!A32,'IMP COAL RECEIPT &amp; GCV DATA (3)'!$Q$3:$Q$193)</f>
        <v>0</v>
      </c>
      <c r="R32" s="16">
        <f>SUMIF('IMP COAL RECEIPT &amp; GCV DATA (3)'!$A$3:$A$253,'MASTER DATA FILE IMP COAL (2)'!A32,'IMP COAL RECEIPT &amp; GCV DATA (3)'!$R$3:$R$253)+IF(H32=$J$234,($K$234*K32),0)+IF(H32=$J$235,($K$235*K32),0)</f>
        <v>0</v>
      </c>
      <c r="S32" s="15" t="e">
        <f t="shared" si="3"/>
        <v>#DIV/0!</v>
      </c>
      <c r="T32" s="15">
        <f>SUMIF('IMP COAL RECEIPT &amp; GCV DATA (3)'!$A$3:$A$193,'MASTER DATA FILE IMP COAL (2)'!A32,'IMP COAL RECEIPT &amp; GCV DATA (3)'!$T$3:$T$193)</f>
        <v>0</v>
      </c>
      <c r="U32" s="15">
        <f t="shared" si="4"/>
        <v>0</v>
      </c>
      <c r="V32" s="15">
        <f>SUMIF('IMP COAL RECEIPT &amp; GCV DATA (3)'!$A$3:$A$193,'MASTER DATA FILE IMP COAL (2)'!A32,'IMP COAL RECEIPT &amp; GCV DATA (3)'!$V$3:$V$193)</f>
        <v>0</v>
      </c>
      <c r="W32" s="15">
        <f t="shared" si="5"/>
        <v>0</v>
      </c>
      <c r="X32" s="13" t="e">
        <f t="shared" si="6"/>
        <v>#DIV/0!</v>
      </c>
      <c r="Y32" s="13"/>
      <c r="Z32" s="13"/>
      <c r="AB32">
        <v>4080.9198113207549</v>
      </c>
      <c r="AC32" s="53">
        <f t="shared" si="7"/>
        <v>-4080.9198113207549</v>
      </c>
      <c r="AE32" s="53">
        <f t="shared" si="8"/>
        <v>-4080.9198113207549</v>
      </c>
      <c r="AF32">
        <v>1</v>
      </c>
    </row>
    <row r="33" spans="1:32" customFormat="1" ht="15.6" x14ac:dyDescent="0.3">
      <c r="A33" s="65"/>
      <c r="B33" s="57">
        <f>SUMIF('IMP COAL RECEIPT &amp; GCV DATA (3)'!$A$3:$A$121,A33,'IMP COAL RECEIPT &amp; GCV DATA (3)'!$B$3:$B$121)</f>
        <v>0</v>
      </c>
      <c r="C33" s="13">
        <f>SUMIF('IMP COAL RECEIPT &amp; GCV DATA (3)'!$A$3:$A$121,A33,'IMP COAL RECEIPT &amp; GCV DATA (3)'!$C$3:$C$121)</f>
        <v>0</v>
      </c>
      <c r="D33" s="66">
        <f>IFERROR(VLOOKUP(A33,'IMP COAL RECEIPT &amp; GCV DATA (3)'!A31:V151,4,0),0)</f>
        <v>0</v>
      </c>
      <c r="E33" s="14">
        <f>IFERROR(VLOOKUP(A33,'IMP COAL RECEIPT &amp; GCV DATA (3)'!$A$2:$V$193,5,0),0)</f>
        <v>0</v>
      </c>
      <c r="F33" s="13">
        <f>SUMIF('IMP COAL RECEIPT &amp; GCV DATA (3)'!$A$3:$A$193,'MASTER DATA FILE IMP COAL (2)'!A33,'IMP COAL RECEIPT &amp; GCV DATA (3)'!$F$3:$F$193)</f>
        <v>0</v>
      </c>
      <c r="G33" s="13">
        <f>IFERROR(VLOOKUP(A33,'IMP COAL RECEIPT &amp; GCV DATA (3)'!$A$2:$V$193,7,0),0)</f>
        <v>0</v>
      </c>
      <c r="H33" s="13">
        <f>IFERROR(VLOOKUP(A33,'IMP COAL RECEIPT &amp; GCV DATA (3)'!$A$2:$V$193,8,0),0)</f>
        <v>0</v>
      </c>
      <c r="I33" s="13">
        <f>IFERROR(VLOOKUP(A33,'WASH COAL RECEIPT &amp; GCV DAT (3)'!$A$2:$V$154,9,0),0)</f>
        <v>0</v>
      </c>
      <c r="J33" s="13">
        <f>IFERROR(VLOOKUP(A33,'IMP COAL RECEIPT &amp; GCV DATA (3)'!$A$2:$V$193,10,0),0)</f>
        <v>0</v>
      </c>
      <c r="K33" s="15">
        <f>SUMIF('IMP COAL RECEIPT &amp; GCV DATA (3)'!$A$3:$A$193,'MASTER DATA FILE IMP COAL (2)'!A33,'IMP COAL RECEIPT &amp; GCV DATA (3)'!$K$3:$K$193)</f>
        <v>0</v>
      </c>
      <c r="L33" s="15">
        <f>SUMIF('IMP COAL RECEIPT &amp; GCV DATA (3)'!$A$3:$A$193,'MASTER DATA FILE IMP COAL (2)'!A33,'IMP COAL RECEIPT &amp; GCV DATA (3)'!$L$3:$L$193)</f>
        <v>0</v>
      </c>
      <c r="M33" s="15">
        <f t="shared" si="1"/>
        <v>0</v>
      </c>
      <c r="N33" s="67"/>
      <c r="O33" s="15">
        <f>SUMIF('IMP COAL RECEIPT &amp; GCV DATA (3)'!$A$3:$A$193,'MASTER DATA FILE IMP COAL (2)'!A33,'IMP COAL RECEIPT &amp; GCV DATA (3)'!$O$3:$O$193)</f>
        <v>0</v>
      </c>
      <c r="P33" s="15">
        <f t="shared" si="2"/>
        <v>0</v>
      </c>
      <c r="Q33" s="15">
        <f>SUMIF('IMP COAL RECEIPT &amp; GCV DATA (3)'!$A$3:$A$193,'MASTER DATA FILE IMP COAL (2)'!A33,'IMP COAL RECEIPT &amp; GCV DATA (3)'!$Q$3:$Q$193)</f>
        <v>0</v>
      </c>
      <c r="R33" s="16">
        <f>SUMIF('IMP COAL RECEIPT &amp; GCV DATA (3)'!$A$3:$A$253,'MASTER DATA FILE IMP COAL (2)'!A33,'IMP COAL RECEIPT &amp; GCV DATA (3)'!$R$3:$R$253)+IF(H33=$J$234,($K$234*K33),0)+IF(H33=$J$235,($K$235*K33),0)</f>
        <v>0</v>
      </c>
      <c r="S33" s="15" t="e">
        <f t="shared" si="3"/>
        <v>#DIV/0!</v>
      </c>
      <c r="T33" s="15">
        <f>SUMIF('IMP COAL RECEIPT &amp; GCV DATA (3)'!$A$3:$A$193,'MASTER DATA FILE IMP COAL (2)'!A33,'IMP COAL RECEIPT &amp; GCV DATA (3)'!$T$3:$T$193)</f>
        <v>0</v>
      </c>
      <c r="U33" s="15">
        <f t="shared" si="4"/>
        <v>0</v>
      </c>
      <c r="V33" s="15">
        <f>SUMIF('IMP COAL RECEIPT &amp; GCV DATA (3)'!$A$3:$A$193,'MASTER DATA FILE IMP COAL (2)'!A33,'IMP COAL RECEIPT &amp; GCV DATA (3)'!$V$3:$V$193)</f>
        <v>0</v>
      </c>
      <c r="W33" s="15">
        <f t="shared" si="5"/>
        <v>0</v>
      </c>
      <c r="X33" s="13" t="e">
        <f t="shared" si="6"/>
        <v>#DIV/0!</v>
      </c>
      <c r="Y33" s="13"/>
      <c r="Z33" s="13"/>
      <c r="AB33">
        <v>4080.9198113207549</v>
      </c>
      <c r="AC33" s="53">
        <f t="shared" si="7"/>
        <v>-4080.9198113207549</v>
      </c>
      <c r="AE33" s="53">
        <f t="shared" si="8"/>
        <v>-4080.9198113207549</v>
      </c>
      <c r="AF33">
        <v>1</v>
      </c>
    </row>
    <row r="34" spans="1:32" customFormat="1" ht="15.6" x14ac:dyDescent="0.3">
      <c r="A34" s="65"/>
      <c r="B34" s="57">
        <f>SUMIF('IMP COAL RECEIPT &amp; GCV DATA (3)'!$A$3:$A$121,A34,'IMP COAL RECEIPT &amp; GCV DATA (3)'!$B$3:$B$121)</f>
        <v>0</v>
      </c>
      <c r="C34" s="13">
        <f>SUMIF('IMP COAL RECEIPT &amp; GCV DATA (3)'!$A$3:$A$121,A34,'IMP COAL RECEIPT &amp; GCV DATA (3)'!$C$3:$C$121)</f>
        <v>0</v>
      </c>
      <c r="D34" s="66">
        <f>IFERROR(VLOOKUP(A34,'IMP COAL RECEIPT &amp; GCV DATA (3)'!A32:V152,4,0),0)</f>
        <v>0</v>
      </c>
      <c r="E34" s="14">
        <f>IFERROR(VLOOKUP(A34,'IMP COAL RECEIPT &amp; GCV DATA (3)'!$A$2:$V$193,5,0),0)</f>
        <v>0</v>
      </c>
      <c r="F34" s="13">
        <f>SUMIF('IMP COAL RECEIPT &amp; GCV DATA (3)'!$A$3:$A$193,'MASTER DATA FILE IMP COAL (2)'!A34,'IMP COAL RECEIPT &amp; GCV DATA (3)'!$F$3:$F$193)</f>
        <v>0</v>
      </c>
      <c r="G34" s="13">
        <f>IFERROR(VLOOKUP(A34,'IMP COAL RECEIPT &amp; GCV DATA (3)'!$A$2:$V$193,7,0),0)</f>
        <v>0</v>
      </c>
      <c r="H34" s="13">
        <f>IFERROR(VLOOKUP(A34,'IMP COAL RECEIPT &amp; GCV DATA (3)'!$A$2:$V$193,8,0),0)</f>
        <v>0</v>
      </c>
      <c r="I34" s="13">
        <f>IFERROR(VLOOKUP(A34,'WASH COAL RECEIPT &amp; GCV DAT (3)'!$A$2:$V$154,9,0),0)</f>
        <v>0</v>
      </c>
      <c r="J34" s="13">
        <f>IFERROR(VLOOKUP(A34,'IMP COAL RECEIPT &amp; GCV DATA (3)'!$A$2:$V$193,10,0),0)</f>
        <v>0</v>
      </c>
      <c r="K34" s="15">
        <f>SUMIF('IMP COAL RECEIPT &amp; GCV DATA (3)'!$A$3:$A$193,'MASTER DATA FILE IMP COAL (2)'!A34,'IMP COAL RECEIPT &amp; GCV DATA (3)'!$K$3:$K$193)</f>
        <v>0</v>
      </c>
      <c r="L34" s="15">
        <f>SUMIF('IMP COAL RECEIPT &amp; GCV DATA (3)'!$A$3:$A$193,'MASTER DATA FILE IMP COAL (2)'!A34,'IMP COAL RECEIPT &amp; GCV DATA (3)'!$L$3:$L$193)</f>
        <v>0</v>
      </c>
      <c r="M34" s="15">
        <f t="shared" si="1"/>
        <v>0</v>
      </c>
      <c r="N34" s="67"/>
      <c r="O34" s="15">
        <f>SUMIF('IMP COAL RECEIPT &amp; GCV DATA (3)'!$A$3:$A$193,'MASTER DATA FILE IMP COAL (2)'!A34,'IMP COAL RECEIPT &amp; GCV DATA (3)'!$O$3:$O$193)</f>
        <v>0</v>
      </c>
      <c r="P34" s="15">
        <f t="shared" si="2"/>
        <v>0</v>
      </c>
      <c r="Q34" s="15">
        <f>SUMIF('IMP COAL RECEIPT &amp; GCV DATA (3)'!$A$3:$A$193,'MASTER DATA FILE IMP COAL (2)'!A34,'IMP COAL RECEIPT &amp; GCV DATA (3)'!$Q$3:$Q$193)</f>
        <v>0</v>
      </c>
      <c r="R34" s="16">
        <f>SUMIF('IMP COAL RECEIPT &amp; GCV DATA (3)'!$A$3:$A$253,'MASTER DATA FILE IMP COAL (2)'!A34,'IMP COAL RECEIPT &amp; GCV DATA (3)'!$R$3:$R$253)+IF(H34=$J$234,($K$234*K34),0)+IF(H34=$J$235,($K$235*K34),0)</f>
        <v>0</v>
      </c>
      <c r="S34" s="15" t="e">
        <f t="shared" si="3"/>
        <v>#DIV/0!</v>
      </c>
      <c r="T34" s="15">
        <f>SUMIF('IMP COAL RECEIPT &amp; GCV DATA (3)'!$A$3:$A$193,'MASTER DATA FILE IMP COAL (2)'!A34,'IMP COAL RECEIPT &amp; GCV DATA (3)'!$T$3:$T$193)</f>
        <v>0</v>
      </c>
      <c r="U34" s="15">
        <f t="shared" si="4"/>
        <v>0</v>
      </c>
      <c r="V34" s="15">
        <f>SUMIF('IMP COAL RECEIPT &amp; GCV DATA (3)'!$A$3:$A$193,'MASTER DATA FILE IMP COAL (2)'!A34,'IMP COAL RECEIPT &amp; GCV DATA (3)'!$V$3:$V$193)</f>
        <v>0</v>
      </c>
      <c r="W34" s="15">
        <f t="shared" si="5"/>
        <v>0</v>
      </c>
      <c r="X34" s="13" t="e">
        <f t="shared" si="6"/>
        <v>#DIV/0!</v>
      </c>
      <c r="Y34" s="13"/>
      <c r="Z34" s="13"/>
      <c r="AB34">
        <v>4080.9198113207549</v>
      </c>
      <c r="AC34" s="53">
        <f t="shared" si="7"/>
        <v>-4080.9198113207549</v>
      </c>
      <c r="AE34" s="53">
        <f t="shared" si="8"/>
        <v>-4080.9198113207549</v>
      </c>
      <c r="AF34">
        <v>1</v>
      </c>
    </row>
    <row r="35" spans="1:32" customFormat="1" ht="15.6" x14ac:dyDescent="0.3">
      <c r="A35" s="65"/>
      <c r="B35" s="57">
        <f>SUMIF('IMP COAL RECEIPT &amp; GCV DATA (3)'!$A$3:$A$121,A35,'IMP COAL RECEIPT &amp; GCV DATA (3)'!$B$3:$B$121)</f>
        <v>0</v>
      </c>
      <c r="C35" s="13">
        <f>SUMIF('IMP COAL RECEIPT &amp; GCV DATA (3)'!$A$3:$A$121,A35,'IMP COAL RECEIPT &amp; GCV DATA (3)'!$C$3:$C$121)</f>
        <v>0</v>
      </c>
      <c r="D35" s="66">
        <f>IFERROR(VLOOKUP(A35,'IMP COAL RECEIPT &amp; GCV DATA (3)'!A33:V153,4,0),0)</f>
        <v>0</v>
      </c>
      <c r="E35" s="14">
        <f>IFERROR(VLOOKUP(A35,'IMP COAL RECEIPT &amp; GCV DATA (3)'!$A$2:$V$193,5,0),0)</f>
        <v>0</v>
      </c>
      <c r="F35" s="13">
        <f>SUMIF('IMP COAL RECEIPT &amp; GCV DATA (3)'!$A$3:$A$193,'MASTER DATA FILE IMP COAL (2)'!A35,'IMP COAL RECEIPT &amp; GCV DATA (3)'!$F$3:$F$193)</f>
        <v>0</v>
      </c>
      <c r="G35" s="13">
        <f>IFERROR(VLOOKUP(A35,'IMP COAL RECEIPT &amp; GCV DATA (3)'!$A$2:$V$193,7,0),0)</f>
        <v>0</v>
      </c>
      <c r="H35" s="13">
        <f>IFERROR(VLOOKUP(A35,'IMP COAL RECEIPT &amp; GCV DATA (3)'!$A$2:$V$193,8,0),0)</f>
        <v>0</v>
      </c>
      <c r="I35" s="13">
        <f>IFERROR(VLOOKUP(A35,'WASH COAL RECEIPT &amp; GCV DAT (3)'!$A$2:$V$154,9,0),0)</f>
        <v>0</v>
      </c>
      <c r="J35" s="13">
        <f>IFERROR(VLOOKUP(A35,'IMP COAL RECEIPT &amp; GCV DATA (3)'!$A$2:$V$193,10,0),0)</f>
        <v>0</v>
      </c>
      <c r="K35" s="15">
        <f>SUMIF('IMP COAL RECEIPT &amp; GCV DATA (3)'!$A$3:$A$193,'MASTER DATA FILE IMP COAL (2)'!A35,'IMP COAL RECEIPT &amp; GCV DATA (3)'!$K$3:$K$193)</f>
        <v>0</v>
      </c>
      <c r="L35" s="15">
        <f>SUMIF('IMP COAL RECEIPT &amp; GCV DATA (3)'!$A$3:$A$193,'MASTER DATA FILE IMP COAL (2)'!A35,'IMP COAL RECEIPT &amp; GCV DATA (3)'!$L$3:$L$193)</f>
        <v>0</v>
      </c>
      <c r="M35" s="15">
        <f t="shared" si="1"/>
        <v>0</v>
      </c>
      <c r="N35" s="67"/>
      <c r="O35" s="15">
        <f>SUMIF('IMP COAL RECEIPT &amp; GCV DATA (3)'!$A$3:$A$193,'MASTER DATA FILE IMP COAL (2)'!A35,'IMP COAL RECEIPT &amp; GCV DATA (3)'!$O$3:$O$193)</f>
        <v>0</v>
      </c>
      <c r="P35" s="15">
        <f t="shared" si="2"/>
        <v>0</v>
      </c>
      <c r="Q35" s="15">
        <f>SUMIF('IMP COAL RECEIPT &amp; GCV DATA (3)'!$A$3:$A$193,'MASTER DATA FILE IMP COAL (2)'!A35,'IMP COAL RECEIPT &amp; GCV DATA (3)'!$Q$3:$Q$193)</f>
        <v>0</v>
      </c>
      <c r="R35" s="16">
        <f>SUMIF('IMP COAL RECEIPT &amp; GCV DATA (3)'!$A$3:$A$253,'MASTER DATA FILE IMP COAL (2)'!A35,'IMP COAL RECEIPT &amp; GCV DATA (3)'!$R$3:$R$253)+IF(H35=$J$234,($K$234*K35),0)+IF(H35=$J$235,($K$235*K35),0)</f>
        <v>0</v>
      </c>
      <c r="S35" s="15" t="e">
        <f t="shared" si="3"/>
        <v>#DIV/0!</v>
      </c>
      <c r="T35" s="15">
        <f>SUMIF('IMP COAL RECEIPT &amp; GCV DATA (3)'!$A$3:$A$193,'MASTER DATA FILE IMP COAL (2)'!A35,'IMP COAL RECEIPT &amp; GCV DATA (3)'!$T$3:$T$193)</f>
        <v>0</v>
      </c>
      <c r="U35" s="15">
        <f t="shared" si="4"/>
        <v>0</v>
      </c>
      <c r="V35" s="15">
        <f>SUMIF('IMP COAL RECEIPT &amp; GCV DATA (3)'!$A$3:$A$193,'MASTER DATA FILE IMP COAL (2)'!A35,'IMP COAL RECEIPT &amp; GCV DATA (3)'!$V$3:$V$193)</f>
        <v>0</v>
      </c>
      <c r="W35" s="15">
        <f t="shared" si="5"/>
        <v>0</v>
      </c>
      <c r="X35" s="13" t="e">
        <f t="shared" si="6"/>
        <v>#DIV/0!</v>
      </c>
      <c r="Y35" s="13"/>
      <c r="Z35" s="13"/>
      <c r="AB35">
        <v>4080.9198113207549</v>
      </c>
      <c r="AC35" s="53">
        <f t="shared" si="7"/>
        <v>-4080.9198113207549</v>
      </c>
      <c r="AE35" s="53">
        <f t="shared" si="8"/>
        <v>-4080.9198113207549</v>
      </c>
      <c r="AF35">
        <v>1</v>
      </c>
    </row>
    <row r="36" spans="1:32" customFormat="1" ht="15.6" x14ac:dyDescent="0.3">
      <c r="A36" s="65"/>
      <c r="B36" s="57">
        <f>SUMIF('IMP COAL RECEIPT &amp; GCV DATA (3)'!$A$3:$A$121,A36,'IMP COAL RECEIPT &amp; GCV DATA (3)'!$B$3:$B$121)</f>
        <v>0</v>
      </c>
      <c r="C36" s="13">
        <f>SUMIF('IMP COAL RECEIPT &amp; GCV DATA (3)'!$A$3:$A$121,A36,'IMP COAL RECEIPT &amp; GCV DATA (3)'!$C$3:$C$121)</f>
        <v>0</v>
      </c>
      <c r="D36" s="66">
        <f>IFERROR(VLOOKUP(A36,'IMP COAL RECEIPT &amp; GCV DATA (3)'!A34:V154,4,0),0)</f>
        <v>0</v>
      </c>
      <c r="E36" s="14">
        <f>IFERROR(VLOOKUP(A36,'IMP COAL RECEIPT &amp; GCV DATA (3)'!$A$2:$V$193,5,0),0)</f>
        <v>0</v>
      </c>
      <c r="F36" s="13">
        <f>SUMIF('IMP COAL RECEIPT &amp; GCV DATA (3)'!$A$3:$A$193,'MASTER DATA FILE IMP COAL (2)'!A36,'IMP COAL RECEIPT &amp; GCV DATA (3)'!$F$3:$F$193)</f>
        <v>0</v>
      </c>
      <c r="G36" s="13">
        <f>IFERROR(VLOOKUP(A36,'IMP COAL RECEIPT &amp; GCV DATA (3)'!$A$2:$V$193,7,0),0)</f>
        <v>0</v>
      </c>
      <c r="H36" s="13">
        <f>IFERROR(VLOOKUP(A36,'IMP COAL RECEIPT &amp; GCV DATA (3)'!$A$2:$V$193,8,0),0)</f>
        <v>0</v>
      </c>
      <c r="I36" s="13">
        <f>IFERROR(VLOOKUP(A36,'WASH COAL RECEIPT &amp; GCV DAT (3)'!$A$2:$V$154,9,0),0)</f>
        <v>0</v>
      </c>
      <c r="J36" s="13">
        <f>IFERROR(VLOOKUP(A36,'IMP COAL RECEIPT &amp; GCV DATA (3)'!$A$2:$V$193,10,0),0)</f>
        <v>0</v>
      </c>
      <c r="K36" s="15">
        <f>SUMIF('IMP COAL RECEIPT &amp; GCV DATA (3)'!$A$3:$A$193,'MASTER DATA FILE IMP COAL (2)'!A36,'IMP COAL RECEIPT &amp; GCV DATA (3)'!$K$3:$K$193)</f>
        <v>0</v>
      </c>
      <c r="L36" s="15">
        <f>SUMIF('IMP COAL RECEIPT &amp; GCV DATA (3)'!$A$3:$A$193,'MASTER DATA FILE IMP COAL (2)'!A36,'IMP COAL RECEIPT &amp; GCV DATA (3)'!$L$3:$L$193)</f>
        <v>0</v>
      </c>
      <c r="M36" s="15">
        <f t="shared" si="1"/>
        <v>0</v>
      </c>
      <c r="N36" s="67"/>
      <c r="O36" s="15">
        <f>SUMIF('IMP COAL RECEIPT &amp; GCV DATA (3)'!$A$3:$A$193,'MASTER DATA FILE IMP COAL (2)'!A36,'IMP COAL RECEIPT &amp; GCV DATA (3)'!$O$3:$O$193)</f>
        <v>0</v>
      </c>
      <c r="P36" s="15">
        <f t="shared" si="2"/>
        <v>0</v>
      </c>
      <c r="Q36" s="15">
        <f>SUMIF('IMP COAL RECEIPT &amp; GCV DATA (3)'!$A$3:$A$193,'MASTER DATA FILE IMP COAL (2)'!A36,'IMP COAL RECEIPT &amp; GCV DATA (3)'!$Q$3:$Q$193)</f>
        <v>0</v>
      </c>
      <c r="R36" s="16">
        <f>SUMIF('IMP COAL RECEIPT &amp; GCV DATA (3)'!$A$3:$A$253,'MASTER DATA FILE IMP COAL (2)'!A36,'IMP COAL RECEIPT &amp; GCV DATA (3)'!$R$3:$R$253)+IF(H36=$J$234,($K$234*K36),0)+IF(H36=$J$235,($K$235*K36),0)</f>
        <v>0</v>
      </c>
      <c r="S36" s="15" t="e">
        <f t="shared" si="3"/>
        <v>#DIV/0!</v>
      </c>
      <c r="T36" s="15">
        <f>SUMIF('IMP COAL RECEIPT &amp; GCV DATA (3)'!$A$3:$A$193,'MASTER DATA FILE IMP COAL (2)'!A36,'IMP COAL RECEIPT &amp; GCV DATA (3)'!$T$3:$T$193)</f>
        <v>0</v>
      </c>
      <c r="U36" s="15">
        <f t="shared" si="4"/>
        <v>0</v>
      </c>
      <c r="V36" s="15">
        <f>SUMIF('IMP COAL RECEIPT &amp; GCV DATA (3)'!$A$3:$A$193,'MASTER DATA FILE IMP COAL (2)'!A36,'IMP COAL RECEIPT &amp; GCV DATA (3)'!$V$3:$V$193)</f>
        <v>0</v>
      </c>
      <c r="W36" s="15">
        <f t="shared" si="5"/>
        <v>0</v>
      </c>
      <c r="X36" s="13" t="e">
        <f t="shared" si="6"/>
        <v>#DIV/0!</v>
      </c>
      <c r="Y36" s="13"/>
      <c r="Z36" s="13"/>
      <c r="AB36">
        <v>4080.9198113207549</v>
      </c>
      <c r="AC36" s="53">
        <f t="shared" si="7"/>
        <v>-4080.9198113207549</v>
      </c>
      <c r="AE36" s="53">
        <f t="shared" si="8"/>
        <v>-4080.9198113207549</v>
      </c>
      <c r="AF36">
        <v>1</v>
      </c>
    </row>
    <row r="37" spans="1:32" customFormat="1" ht="15.6" x14ac:dyDescent="0.3">
      <c r="A37" s="65"/>
      <c r="B37" s="57">
        <f>SUMIF('IMP COAL RECEIPT &amp; GCV DATA (3)'!$A$3:$A$121,A37,'IMP COAL RECEIPT &amp; GCV DATA (3)'!$B$3:$B$121)</f>
        <v>0</v>
      </c>
      <c r="C37" s="13">
        <f>SUMIF('IMP COAL RECEIPT &amp; GCV DATA (3)'!$A$3:$A$121,A37,'IMP COAL RECEIPT &amp; GCV DATA (3)'!$C$3:$C$121)</f>
        <v>0</v>
      </c>
      <c r="D37" s="66">
        <f>IFERROR(VLOOKUP(A37,'IMP COAL RECEIPT &amp; GCV DATA (3)'!A35:V155,4,0),0)</f>
        <v>0</v>
      </c>
      <c r="E37" s="14">
        <f>IFERROR(VLOOKUP(A37,'IMP COAL RECEIPT &amp; GCV DATA (3)'!$A$2:$V$193,5,0),0)</f>
        <v>0</v>
      </c>
      <c r="F37" s="13">
        <f>SUMIF('IMP COAL RECEIPT &amp; GCV DATA (3)'!$A$3:$A$193,'MASTER DATA FILE IMP COAL (2)'!A37,'IMP COAL RECEIPT &amp; GCV DATA (3)'!$F$3:$F$193)</f>
        <v>0</v>
      </c>
      <c r="G37" s="13">
        <f>IFERROR(VLOOKUP(A37,'IMP COAL RECEIPT &amp; GCV DATA (3)'!$A$2:$V$193,7,0),0)</f>
        <v>0</v>
      </c>
      <c r="H37" s="13">
        <f>IFERROR(VLOOKUP(A37,'IMP COAL RECEIPT &amp; GCV DATA (3)'!$A$2:$V$193,8,0),0)</f>
        <v>0</v>
      </c>
      <c r="I37" s="13">
        <f>IFERROR(VLOOKUP(A37,'WASH COAL RECEIPT &amp; GCV DAT (3)'!$A$2:$V$154,9,0),0)</f>
        <v>0</v>
      </c>
      <c r="J37" s="13">
        <f>IFERROR(VLOOKUP(A37,'IMP COAL RECEIPT &amp; GCV DATA (3)'!$A$2:$V$193,10,0),0)</f>
        <v>0</v>
      </c>
      <c r="K37" s="15">
        <f>SUMIF('IMP COAL RECEIPT &amp; GCV DATA (3)'!$A$3:$A$193,'MASTER DATA FILE IMP COAL (2)'!A37,'IMP COAL RECEIPT &amp; GCV DATA (3)'!$K$3:$K$193)</f>
        <v>0</v>
      </c>
      <c r="L37" s="15">
        <f>SUMIF('IMP COAL RECEIPT &amp; GCV DATA (3)'!$A$3:$A$193,'MASTER DATA FILE IMP COAL (2)'!A37,'IMP COAL RECEIPT &amp; GCV DATA (3)'!$L$3:$L$193)</f>
        <v>0</v>
      </c>
      <c r="M37" s="15">
        <f t="shared" si="1"/>
        <v>0</v>
      </c>
      <c r="N37" s="67"/>
      <c r="O37" s="15">
        <f>SUMIF('IMP COAL RECEIPT &amp; GCV DATA (3)'!$A$3:$A$193,'MASTER DATA FILE IMP COAL (2)'!A37,'IMP COAL RECEIPT &amp; GCV DATA (3)'!$O$3:$O$193)</f>
        <v>0</v>
      </c>
      <c r="P37" s="15">
        <f t="shared" si="2"/>
        <v>0</v>
      </c>
      <c r="Q37" s="15">
        <f>SUMIF('IMP COAL RECEIPT &amp; GCV DATA (3)'!$A$3:$A$193,'MASTER DATA FILE IMP COAL (2)'!A37,'IMP COAL RECEIPT &amp; GCV DATA (3)'!$Q$3:$Q$193)</f>
        <v>0</v>
      </c>
      <c r="R37" s="16">
        <f>SUMIF('IMP COAL RECEIPT &amp; GCV DATA (3)'!$A$3:$A$253,'MASTER DATA FILE IMP COAL (2)'!A37,'IMP COAL RECEIPT &amp; GCV DATA (3)'!$R$3:$R$253)+IF(H37=$J$234,($K$234*K37),0)+IF(H37=$J$235,($K$235*K37),0)</f>
        <v>0</v>
      </c>
      <c r="S37" s="15" t="e">
        <f t="shared" si="3"/>
        <v>#DIV/0!</v>
      </c>
      <c r="T37" s="15">
        <f>SUMIF('IMP COAL RECEIPT &amp; GCV DATA (3)'!$A$3:$A$193,'MASTER DATA FILE IMP COAL (2)'!A37,'IMP COAL RECEIPT &amp; GCV DATA (3)'!$T$3:$T$193)</f>
        <v>0</v>
      </c>
      <c r="U37" s="15">
        <f t="shared" si="4"/>
        <v>0</v>
      </c>
      <c r="V37" s="15">
        <f>SUMIF('IMP COAL RECEIPT &amp; GCV DATA (3)'!$A$3:$A$193,'MASTER DATA FILE IMP COAL (2)'!A37,'IMP COAL RECEIPT &amp; GCV DATA (3)'!$V$3:$V$193)</f>
        <v>0</v>
      </c>
      <c r="W37" s="15">
        <f t="shared" si="5"/>
        <v>0</v>
      </c>
      <c r="X37" s="13" t="e">
        <f t="shared" si="6"/>
        <v>#DIV/0!</v>
      </c>
      <c r="Y37" s="13"/>
      <c r="Z37" s="13"/>
      <c r="AB37">
        <v>4080.9198113207549</v>
      </c>
      <c r="AC37" s="53">
        <f t="shared" si="7"/>
        <v>-4080.9198113207549</v>
      </c>
      <c r="AE37" s="53">
        <f t="shared" si="8"/>
        <v>-4080.9198113207549</v>
      </c>
      <c r="AF37">
        <v>1</v>
      </c>
    </row>
    <row r="38" spans="1:32" customFormat="1" ht="15.6" x14ac:dyDescent="0.3">
      <c r="A38" s="65"/>
      <c r="B38" s="57">
        <f>SUMIF('IMP COAL RECEIPT &amp; GCV DATA (3)'!$A$3:$A$121,A38,'IMP COAL RECEIPT &amp; GCV DATA (3)'!$B$3:$B$121)</f>
        <v>0</v>
      </c>
      <c r="C38" s="13">
        <f>SUMIF('IMP COAL RECEIPT &amp; GCV DATA (3)'!$A$3:$A$121,A38,'IMP COAL RECEIPT &amp; GCV DATA (3)'!$C$3:$C$121)</f>
        <v>0</v>
      </c>
      <c r="D38" s="66">
        <f>IFERROR(VLOOKUP(A38,'IMP COAL RECEIPT &amp; GCV DATA (3)'!A36:V156,4,0),0)</f>
        <v>0</v>
      </c>
      <c r="E38" s="14">
        <f>IFERROR(VLOOKUP(A38,'IMP COAL RECEIPT &amp; GCV DATA (3)'!$A$2:$V$193,5,0),0)</f>
        <v>0</v>
      </c>
      <c r="F38" s="13">
        <f>SUMIF('IMP COAL RECEIPT &amp; GCV DATA (3)'!$A$3:$A$193,'MASTER DATA FILE IMP COAL (2)'!A38,'IMP COAL RECEIPT &amp; GCV DATA (3)'!$F$3:$F$193)</f>
        <v>0</v>
      </c>
      <c r="G38" s="13">
        <f>IFERROR(VLOOKUP(A38,'IMP COAL RECEIPT &amp; GCV DATA (3)'!$A$2:$V$193,7,0),0)</f>
        <v>0</v>
      </c>
      <c r="H38" s="13">
        <f>IFERROR(VLOOKUP(A38,'IMP COAL RECEIPT &amp; GCV DATA (3)'!$A$2:$V$193,8,0),0)</f>
        <v>0</v>
      </c>
      <c r="I38" s="13">
        <f>IFERROR(VLOOKUP(A38,'WASH COAL RECEIPT &amp; GCV DAT (3)'!$A$2:$V$154,9,0),0)</f>
        <v>0</v>
      </c>
      <c r="J38" s="13">
        <f>IFERROR(VLOOKUP(A38,'IMP COAL RECEIPT &amp; GCV DATA (3)'!$A$2:$V$193,10,0),0)</f>
        <v>0</v>
      </c>
      <c r="K38" s="15">
        <f>SUMIF('IMP COAL RECEIPT &amp; GCV DATA (3)'!$A$3:$A$193,'MASTER DATA FILE IMP COAL (2)'!A38,'IMP COAL RECEIPT &amp; GCV DATA (3)'!$K$3:$K$193)</f>
        <v>0</v>
      </c>
      <c r="L38" s="15">
        <f>SUMIF('IMP COAL RECEIPT &amp; GCV DATA (3)'!$A$3:$A$193,'MASTER DATA FILE IMP COAL (2)'!A38,'IMP COAL RECEIPT &amp; GCV DATA (3)'!$L$3:$L$193)</f>
        <v>0</v>
      </c>
      <c r="M38" s="15">
        <f t="shared" si="1"/>
        <v>0</v>
      </c>
      <c r="N38" s="67"/>
      <c r="O38" s="15">
        <f>SUMIF('IMP COAL RECEIPT &amp; GCV DATA (3)'!$A$3:$A$193,'MASTER DATA FILE IMP COAL (2)'!A38,'IMP COAL RECEIPT &amp; GCV DATA (3)'!$O$3:$O$193)</f>
        <v>0</v>
      </c>
      <c r="P38" s="15">
        <f t="shared" si="2"/>
        <v>0</v>
      </c>
      <c r="Q38" s="15">
        <f>SUMIF('IMP COAL RECEIPT &amp; GCV DATA (3)'!$A$3:$A$193,'MASTER DATA FILE IMP COAL (2)'!A38,'IMP COAL RECEIPT &amp; GCV DATA (3)'!$Q$3:$Q$193)</f>
        <v>0</v>
      </c>
      <c r="R38" s="16">
        <f>SUMIF('IMP COAL RECEIPT &amp; GCV DATA (3)'!$A$3:$A$253,'MASTER DATA FILE IMP COAL (2)'!A38,'IMP COAL RECEIPT &amp; GCV DATA (3)'!$R$3:$R$253)+IF(H38=$J$234,($K$234*K38),0)+IF(H38=$J$235,($K$235*K38),0)</f>
        <v>0</v>
      </c>
      <c r="S38" s="15" t="e">
        <f t="shared" si="3"/>
        <v>#DIV/0!</v>
      </c>
      <c r="T38" s="15">
        <f>SUMIF('IMP COAL RECEIPT &amp; GCV DATA (3)'!$A$3:$A$193,'MASTER DATA FILE IMP COAL (2)'!A38,'IMP COAL RECEIPT &amp; GCV DATA (3)'!$T$3:$T$193)</f>
        <v>0</v>
      </c>
      <c r="U38" s="15">
        <f t="shared" si="4"/>
        <v>0</v>
      </c>
      <c r="V38" s="15">
        <f>SUMIF('IMP COAL RECEIPT &amp; GCV DATA (3)'!$A$3:$A$193,'MASTER DATA FILE IMP COAL (2)'!A38,'IMP COAL RECEIPT &amp; GCV DATA (3)'!$V$3:$V$193)</f>
        <v>0</v>
      </c>
      <c r="W38" s="15">
        <f t="shared" si="5"/>
        <v>0</v>
      </c>
      <c r="X38" s="13" t="e">
        <f t="shared" si="6"/>
        <v>#DIV/0!</v>
      </c>
      <c r="Y38" s="13"/>
      <c r="Z38" s="13"/>
      <c r="AB38">
        <v>4080.9198113207549</v>
      </c>
      <c r="AC38" s="53">
        <f t="shared" si="7"/>
        <v>-4080.9198113207549</v>
      </c>
      <c r="AE38" s="53">
        <f t="shared" si="8"/>
        <v>-4080.9198113207549</v>
      </c>
      <c r="AF38">
        <v>1</v>
      </c>
    </row>
    <row r="39" spans="1:32" customFormat="1" ht="15.6" x14ac:dyDescent="0.3">
      <c r="A39" s="65"/>
      <c r="B39" s="57">
        <f>SUMIF('IMP COAL RECEIPT &amp; GCV DATA (3)'!$A$3:$A$121,A39,'IMP COAL RECEIPT &amp; GCV DATA (3)'!$B$3:$B$121)</f>
        <v>0</v>
      </c>
      <c r="C39" s="13">
        <f>SUMIF('IMP COAL RECEIPT &amp; GCV DATA (3)'!$A$3:$A$121,A39,'IMP COAL RECEIPT &amp; GCV DATA (3)'!$C$3:$C$121)</f>
        <v>0</v>
      </c>
      <c r="D39" s="66">
        <f>IFERROR(VLOOKUP(A39,'IMP COAL RECEIPT &amp; GCV DATA (3)'!A37:V157,4,0),0)</f>
        <v>0</v>
      </c>
      <c r="E39" s="14">
        <f>IFERROR(VLOOKUP(A39,'IMP COAL RECEIPT &amp; GCV DATA (3)'!$A$2:$V$193,5,0),0)</f>
        <v>0</v>
      </c>
      <c r="F39" s="13">
        <f>SUMIF('IMP COAL RECEIPT &amp; GCV DATA (3)'!$A$3:$A$193,'MASTER DATA FILE IMP COAL (2)'!A39,'IMP COAL RECEIPT &amp; GCV DATA (3)'!$F$3:$F$193)</f>
        <v>0</v>
      </c>
      <c r="G39" s="13">
        <f>IFERROR(VLOOKUP(A39,'IMP COAL RECEIPT &amp; GCV DATA (3)'!$A$2:$V$193,7,0),0)</f>
        <v>0</v>
      </c>
      <c r="H39" s="13">
        <f>IFERROR(VLOOKUP(A39,'IMP COAL RECEIPT &amp; GCV DATA (3)'!$A$2:$V$193,8,0),0)</f>
        <v>0</v>
      </c>
      <c r="I39" s="13">
        <f>IFERROR(VLOOKUP(A39,'WASH COAL RECEIPT &amp; GCV DAT (3)'!$A$2:$V$154,9,0),0)</f>
        <v>0</v>
      </c>
      <c r="J39" s="13">
        <f>IFERROR(VLOOKUP(A39,'IMP COAL RECEIPT &amp; GCV DATA (3)'!$A$2:$V$193,10,0),0)</f>
        <v>0</v>
      </c>
      <c r="K39" s="15">
        <f>SUMIF('IMP COAL RECEIPT &amp; GCV DATA (3)'!$A$3:$A$193,'MASTER DATA FILE IMP COAL (2)'!A39,'IMP COAL RECEIPT &amp; GCV DATA (3)'!$K$3:$K$193)</f>
        <v>0</v>
      </c>
      <c r="L39" s="15">
        <f>SUMIF('IMP COAL RECEIPT &amp; GCV DATA (3)'!$A$3:$A$193,'MASTER DATA FILE IMP COAL (2)'!A39,'IMP COAL RECEIPT &amp; GCV DATA (3)'!$L$3:$L$193)</f>
        <v>0</v>
      </c>
      <c r="M39" s="15">
        <f t="shared" si="1"/>
        <v>0</v>
      </c>
      <c r="N39" s="67"/>
      <c r="O39" s="15">
        <f>SUMIF('IMP COAL RECEIPT &amp; GCV DATA (3)'!$A$3:$A$193,'MASTER DATA FILE IMP COAL (2)'!A39,'IMP COAL RECEIPT &amp; GCV DATA (3)'!$O$3:$O$193)</f>
        <v>0</v>
      </c>
      <c r="P39" s="15">
        <f t="shared" si="2"/>
        <v>0</v>
      </c>
      <c r="Q39" s="15">
        <f>SUMIF('IMP COAL RECEIPT &amp; GCV DATA (3)'!$A$3:$A$193,'MASTER DATA FILE IMP COAL (2)'!A39,'IMP COAL RECEIPT &amp; GCV DATA (3)'!$Q$3:$Q$193)</f>
        <v>0</v>
      </c>
      <c r="R39" s="16">
        <f>SUMIF('IMP COAL RECEIPT &amp; GCV DATA (3)'!$A$3:$A$253,'MASTER DATA FILE IMP COAL (2)'!A39,'IMP COAL RECEIPT &amp; GCV DATA (3)'!$R$3:$R$253)+IF(H39=$J$234,($K$234*K39),0)+IF(H39=$J$235,($K$235*K39),0)</f>
        <v>0</v>
      </c>
      <c r="S39" s="15" t="e">
        <f t="shared" si="3"/>
        <v>#DIV/0!</v>
      </c>
      <c r="T39" s="15">
        <f>SUMIF('IMP COAL RECEIPT &amp; GCV DATA (3)'!$A$3:$A$193,'MASTER DATA FILE IMP COAL (2)'!A39,'IMP COAL RECEIPT &amp; GCV DATA (3)'!$T$3:$T$193)</f>
        <v>0</v>
      </c>
      <c r="U39" s="15">
        <f t="shared" si="4"/>
        <v>0</v>
      </c>
      <c r="V39" s="15">
        <f>SUMIF('IMP COAL RECEIPT &amp; GCV DATA (3)'!$A$3:$A$193,'MASTER DATA FILE IMP COAL (2)'!A39,'IMP COAL RECEIPT &amp; GCV DATA (3)'!$V$3:$V$193)</f>
        <v>0</v>
      </c>
      <c r="W39" s="15">
        <f t="shared" si="5"/>
        <v>0</v>
      </c>
      <c r="X39" s="13" t="e">
        <f t="shared" si="6"/>
        <v>#DIV/0!</v>
      </c>
      <c r="Y39" s="13"/>
      <c r="Z39" s="13"/>
      <c r="AB39">
        <v>4080.9198113207549</v>
      </c>
      <c r="AC39" s="53">
        <f t="shared" si="7"/>
        <v>-4080.9198113207549</v>
      </c>
      <c r="AE39" s="53">
        <f t="shared" si="8"/>
        <v>-4080.9198113207549</v>
      </c>
      <c r="AF39">
        <v>1</v>
      </c>
    </row>
    <row r="40" spans="1:32" customFormat="1" ht="15.6" x14ac:dyDescent="0.3">
      <c r="A40" s="65"/>
      <c r="B40" s="57">
        <f>SUMIF('IMP COAL RECEIPT &amp; GCV DATA (3)'!$A$3:$A$121,A40,'IMP COAL RECEIPT &amp; GCV DATA (3)'!$B$3:$B$121)</f>
        <v>0</v>
      </c>
      <c r="C40" s="13">
        <f>SUMIF('IMP COAL RECEIPT &amp; GCV DATA (3)'!$A$3:$A$121,A40,'IMP COAL RECEIPT &amp; GCV DATA (3)'!$C$3:$C$121)</f>
        <v>0</v>
      </c>
      <c r="D40" s="66">
        <f>IFERROR(VLOOKUP(A40,'IMP COAL RECEIPT &amp; GCV DATA (3)'!A38:V158,4,0),0)</f>
        <v>0</v>
      </c>
      <c r="E40" s="14">
        <f>IFERROR(VLOOKUP(A40,'IMP COAL RECEIPT &amp; GCV DATA (3)'!$A$2:$V$193,5,0),0)</f>
        <v>0</v>
      </c>
      <c r="F40" s="13">
        <f>SUMIF('IMP COAL RECEIPT &amp; GCV DATA (3)'!$A$3:$A$193,'MASTER DATA FILE IMP COAL (2)'!A40,'IMP COAL RECEIPT &amp; GCV DATA (3)'!$F$3:$F$193)</f>
        <v>0</v>
      </c>
      <c r="G40" s="13">
        <f>IFERROR(VLOOKUP(A40,'IMP COAL RECEIPT &amp; GCV DATA (3)'!$A$2:$V$193,7,0),0)</f>
        <v>0</v>
      </c>
      <c r="H40" s="13">
        <f>IFERROR(VLOOKUP(A40,'IMP COAL RECEIPT &amp; GCV DATA (3)'!$A$2:$V$193,8,0),0)</f>
        <v>0</v>
      </c>
      <c r="I40" s="13">
        <f>IFERROR(VLOOKUP(A40,'WASH COAL RECEIPT &amp; GCV DAT (3)'!$A$2:$V$154,9,0),0)</f>
        <v>0</v>
      </c>
      <c r="J40" s="13">
        <f>IFERROR(VLOOKUP(A40,'IMP COAL RECEIPT &amp; GCV DATA (3)'!$A$2:$V$193,10,0),0)</f>
        <v>0</v>
      </c>
      <c r="K40" s="15">
        <f>SUMIF('IMP COAL RECEIPT &amp; GCV DATA (3)'!$A$3:$A$193,'MASTER DATA FILE IMP COAL (2)'!A40,'IMP COAL RECEIPT &amp; GCV DATA (3)'!$K$3:$K$193)</f>
        <v>0</v>
      </c>
      <c r="L40" s="15">
        <f>SUMIF('IMP COAL RECEIPT &amp; GCV DATA (3)'!$A$3:$A$193,'MASTER DATA FILE IMP COAL (2)'!A40,'IMP COAL RECEIPT &amp; GCV DATA (3)'!$L$3:$L$193)</f>
        <v>0</v>
      </c>
      <c r="M40" s="15">
        <f t="shared" si="1"/>
        <v>0</v>
      </c>
      <c r="N40" s="67"/>
      <c r="O40" s="15">
        <f>SUMIF('IMP COAL RECEIPT &amp; GCV DATA (3)'!$A$3:$A$193,'MASTER DATA FILE IMP COAL (2)'!A40,'IMP COAL RECEIPT &amp; GCV DATA (3)'!$O$3:$O$193)</f>
        <v>0</v>
      </c>
      <c r="P40" s="15">
        <f t="shared" si="2"/>
        <v>0</v>
      </c>
      <c r="Q40" s="15">
        <f>SUMIF('IMP COAL RECEIPT &amp; GCV DATA (3)'!$A$3:$A$193,'MASTER DATA FILE IMP COAL (2)'!A40,'IMP COAL RECEIPT &amp; GCV DATA (3)'!$Q$3:$Q$193)</f>
        <v>0</v>
      </c>
      <c r="R40" s="16">
        <f>SUMIF('IMP COAL RECEIPT &amp; GCV DATA (3)'!$A$3:$A$253,'MASTER DATA FILE IMP COAL (2)'!A40,'IMP COAL RECEIPT &amp; GCV DATA (3)'!$R$3:$R$253)+IF(H40=$J$234,($K$234*K40),0)+IF(H40=$J$235,($K$235*K40),0)</f>
        <v>0</v>
      </c>
      <c r="S40" s="15" t="e">
        <f t="shared" si="3"/>
        <v>#DIV/0!</v>
      </c>
      <c r="T40" s="15">
        <f>SUMIF('IMP COAL RECEIPT &amp; GCV DATA (3)'!$A$3:$A$193,'MASTER DATA FILE IMP COAL (2)'!A40,'IMP COAL RECEIPT &amp; GCV DATA (3)'!$T$3:$T$193)</f>
        <v>0</v>
      </c>
      <c r="U40" s="15">
        <f t="shared" si="4"/>
        <v>0</v>
      </c>
      <c r="V40" s="15">
        <f>SUMIF('IMP COAL RECEIPT &amp; GCV DATA (3)'!$A$3:$A$193,'MASTER DATA FILE IMP COAL (2)'!A40,'IMP COAL RECEIPT &amp; GCV DATA (3)'!$V$3:$V$193)</f>
        <v>0</v>
      </c>
      <c r="W40" s="15">
        <f t="shared" si="5"/>
        <v>0</v>
      </c>
      <c r="X40" s="13" t="e">
        <f t="shared" si="6"/>
        <v>#DIV/0!</v>
      </c>
      <c r="Y40" s="13"/>
      <c r="Z40" s="13"/>
      <c r="AB40">
        <v>4080.9198113207549</v>
      </c>
      <c r="AC40" s="53">
        <f t="shared" si="7"/>
        <v>-4080.9198113207549</v>
      </c>
      <c r="AE40" s="53">
        <f t="shared" si="8"/>
        <v>-4080.9198113207549</v>
      </c>
      <c r="AF40">
        <v>1</v>
      </c>
    </row>
    <row r="41" spans="1:32" customFormat="1" ht="15.6" x14ac:dyDescent="0.3">
      <c r="A41" s="65"/>
      <c r="B41" s="57">
        <f>SUMIF('IMP COAL RECEIPT &amp; GCV DATA (3)'!$A$3:$A$121,A41,'IMP COAL RECEIPT &amp; GCV DATA (3)'!$B$3:$B$121)</f>
        <v>0</v>
      </c>
      <c r="C41" s="13">
        <f>SUMIF('IMP COAL RECEIPT &amp; GCV DATA (3)'!$A$3:$A$121,A41,'IMP COAL RECEIPT &amp; GCV DATA (3)'!$C$3:$C$121)</f>
        <v>0</v>
      </c>
      <c r="D41" s="66">
        <f>IFERROR(VLOOKUP(A41,'IMP COAL RECEIPT &amp; GCV DATA (3)'!A39:V159,4,0),0)</f>
        <v>0</v>
      </c>
      <c r="E41" s="14">
        <f>IFERROR(VLOOKUP(A41,'IMP COAL RECEIPT &amp; GCV DATA (3)'!$A$2:$V$193,5,0),0)</f>
        <v>0</v>
      </c>
      <c r="F41" s="13">
        <f>SUMIF('IMP COAL RECEIPT &amp; GCV DATA (3)'!$A$3:$A$193,'MASTER DATA FILE IMP COAL (2)'!A41,'IMP COAL RECEIPT &amp; GCV DATA (3)'!$F$3:$F$193)</f>
        <v>0</v>
      </c>
      <c r="G41" s="13">
        <f>IFERROR(VLOOKUP(A41,'IMP COAL RECEIPT &amp; GCV DATA (3)'!$A$2:$V$193,7,0),0)</f>
        <v>0</v>
      </c>
      <c r="H41" s="13">
        <f>IFERROR(VLOOKUP(A41,'IMP COAL RECEIPT &amp; GCV DATA (3)'!$A$2:$V$193,8,0),0)</f>
        <v>0</v>
      </c>
      <c r="I41" s="13">
        <f>IFERROR(VLOOKUP(A41,'WASH COAL RECEIPT &amp; GCV DAT (3)'!$A$2:$V$154,9,0),0)</f>
        <v>0</v>
      </c>
      <c r="J41" s="13">
        <f>IFERROR(VLOOKUP(A41,'IMP COAL RECEIPT &amp; GCV DATA (3)'!$A$2:$V$193,10,0),0)</f>
        <v>0</v>
      </c>
      <c r="K41" s="15">
        <f>SUMIF('IMP COAL RECEIPT &amp; GCV DATA (3)'!$A$3:$A$193,'MASTER DATA FILE IMP COAL (2)'!A41,'IMP COAL RECEIPT &amp; GCV DATA (3)'!$K$3:$K$193)</f>
        <v>0</v>
      </c>
      <c r="L41" s="15">
        <f>SUMIF('IMP COAL RECEIPT &amp; GCV DATA (3)'!$A$3:$A$193,'MASTER DATA FILE IMP COAL (2)'!A41,'IMP COAL RECEIPT &amp; GCV DATA (3)'!$L$3:$L$193)</f>
        <v>0</v>
      </c>
      <c r="M41" s="15">
        <f t="shared" si="1"/>
        <v>0</v>
      </c>
      <c r="N41" s="67"/>
      <c r="O41" s="15">
        <f>SUMIF('IMP COAL RECEIPT &amp; GCV DATA (3)'!$A$3:$A$193,'MASTER DATA FILE IMP COAL (2)'!A41,'IMP COAL RECEIPT &amp; GCV DATA (3)'!$O$3:$O$193)</f>
        <v>0</v>
      </c>
      <c r="P41" s="15">
        <f t="shared" si="2"/>
        <v>0</v>
      </c>
      <c r="Q41" s="15">
        <f>SUMIF('IMP COAL RECEIPT &amp; GCV DATA (3)'!$A$3:$A$193,'MASTER DATA FILE IMP COAL (2)'!A41,'IMP COAL RECEIPT &amp; GCV DATA (3)'!$Q$3:$Q$193)</f>
        <v>0</v>
      </c>
      <c r="R41" s="16">
        <f>SUMIF('IMP COAL RECEIPT &amp; GCV DATA (3)'!$A$3:$A$253,'MASTER DATA FILE IMP COAL (2)'!A41,'IMP COAL RECEIPT &amp; GCV DATA (3)'!$R$3:$R$253)+IF(H41=$J$234,($K$234*K41),0)+IF(H41=$J$235,($K$235*K41),0)</f>
        <v>0</v>
      </c>
      <c r="S41" s="15" t="e">
        <f t="shared" si="3"/>
        <v>#DIV/0!</v>
      </c>
      <c r="T41" s="15">
        <f>SUMIF('IMP COAL RECEIPT &amp; GCV DATA (3)'!$A$3:$A$193,'MASTER DATA FILE IMP COAL (2)'!A41,'IMP COAL RECEIPT &amp; GCV DATA (3)'!$T$3:$T$193)</f>
        <v>0</v>
      </c>
      <c r="U41" s="15">
        <f t="shared" si="4"/>
        <v>0</v>
      </c>
      <c r="V41" s="15">
        <f>SUMIF('IMP COAL RECEIPT &amp; GCV DATA (3)'!$A$3:$A$193,'MASTER DATA FILE IMP COAL (2)'!A41,'IMP COAL RECEIPT &amp; GCV DATA (3)'!$V$3:$V$193)</f>
        <v>0</v>
      </c>
      <c r="W41" s="15">
        <f t="shared" si="5"/>
        <v>0</v>
      </c>
      <c r="X41" s="13" t="e">
        <f t="shared" si="6"/>
        <v>#DIV/0!</v>
      </c>
      <c r="Y41" s="13"/>
      <c r="Z41" s="13"/>
      <c r="AB41">
        <v>4080.9198113207549</v>
      </c>
      <c r="AC41" s="53">
        <f t="shared" si="7"/>
        <v>-4080.9198113207549</v>
      </c>
      <c r="AE41" s="53">
        <f t="shared" si="8"/>
        <v>-4080.9198113207549</v>
      </c>
      <c r="AF41">
        <v>1</v>
      </c>
    </row>
    <row r="42" spans="1:32" customFormat="1" ht="15.6" x14ac:dyDescent="0.3">
      <c r="A42" s="65"/>
      <c r="B42" s="57">
        <f>SUMIF('IMP COAL RECEIPT &amp; GCV DATA (3)'!$A$3:$A$121,A42,'IMP COAL RECEIPT &amp; GCV DATA (3)'!$B$3:$B$121)</f>
        <v>0</v>
      </c>
      <c r="C42" s="13">
        <f>SUMIF('IMP COAL RECEIPT &amp; GCV DATA (3)'!$A$3:$A$121,A42,'IMP COAL RECEIPT &amp; GCV DATA (3)'!$C$3:$C$121)</f>
        <v>0</v>
      </c>
      <c r="D42" s="66">
        <f>IFERROR(VLOOKUP(A42,'IMP COAL RECEIPT &amp; GCV DATA (3)'!A40:V160,4,0),0)</f>
        <v>0</v>
      </c>
      <c r="E42" s="14">
        <f>IFERROR(VLOOKUP(A42,'IMP COAL RECEIPT &amp; GCV DATA (3)'!$A$2:$V$193,5,0),0)</f>
        <v>0</v>
      </c>
      <c r="F42" s="13">
        <f>SUMIF('IMP COAL RECEIPT &amp; GCV DATA (3)'!$A$3:$A$193,'MASTER DATA FILE IMP COAL (2)'!A42,'IMP COAL RECEIPT &amp; GCV DATA (3)'!$F$3:$F$193)</f>
        <v>0</v>
      </c>
      <c r="G42" s="13">
        <f>IFERROR(VLOOKUP(A42,'IMP COAL RECEIPT &amp; GCV DATA (3)'!$A$2:$V$193,7,0),0)</f>
        <v>0</v>
      </c>
      <c r="H42" s="13">
        <f>IFERROR(VLOOKUP(A42,'IMP COAL RECEIPT &amp; GCV DATA (3)'!$A$2:$V$193,8,0),0)</f>
        <v>0</v>
      </c>
      <c r="I42" s="13">
        <f>IFERROR(VLOOKUP(A42,'WASH COAL RECEIPT &amp; GCV DAT (3)'!$A$2:$V$154,9,0),0)</f>
        <v>0</v>
      </c>
      <c r="J42" s="13">
        <f>IFERROR(VLOOKUP(A42,'IMP COAL RECEIPT &amp; GCV DATA (3)'!$A$2:$V$193,10,0),0)</f>
        <v>0</v>
      </c>
      <c r="K42" s="15">
        <f>SUMIF('IMP COAL RECEIPT &amp; GCV DATA (3)'!$A$3:$A$193,'MASTER DATA FILE IMP COAL (2)'!A42,'IMP COAL RECEIPT &amp; GCV DATA (3)'!$K$3:$K$193)</f>
        <v>0</v>
      </c>
      <c r="L42" s="15">
        <f>SUMIF('IMP COAL RECEIPT &amp; GCV DATA (3)'!$A$3:$A$193,'MASTER DATA FILE IMP COAL (2)'!A42,'IMP COAL RECEIPT &amp; GCV DATA (3)'!$L$3:$L$193)</f>
        <v>0</v>
      </c>
      <c r="M42" s="15">
        <f t="shared" si="1"/>
        <v>0</v>
      </c>
      <c r="N42" s="67"/>
      <c r="O42" s="15">
        <f>SUMIF('IMP COAL RECEIPT &amp; GCV DATA (3)'!$A$3:$A$193,'MASTER DATA FILE IMP COAL (2)'!A42,'IMP COAL RECEIPT &amp; GCV DATA (3)'!$O$3:$O$193)</f>
        <v>0</v>
      </c>
      <c r="P42" s="15">
        <f t="shared" si="2"/>
        <v>0</v>
      </c>
      <c r="Q42" s="15">
        <f>SUMIF('IMP COAL RECEIPT &amp; GCV DATA (3)'!$A$3:$A$193,'MASTER DATA FILE IMP COAL (2)'!A42,'IMP COAL RECEIPT &amp; GCV DATA (3)'!$Q$3:$Q$193)</f>
        <v>0</v>
      </c>
      <c r="R42" s="16">
        <f>SUMIF('IMP COAL RECEIPT &amp; GCV DATA (3)'!$A$3:$A$253,'MASTER DATA FILE IMP COAL (2)'!A42,'IMP COAL RECEIPT &amp; GCV DATA (3)'!$R$3:$R$253)+IF(H42=$J$234,($K$234*K42),0)+IF(H42=$J$235,($K$235*K42),0)</f>
        <v>0</v>
      </c>
      <c r="S42" s="15" t="e">
        <f t="shared" si="3"/>
        <v>#DIV/0!</v>
      </c>
      <c r="T42" s="15">
        <f>SUMIF('IMP COAL RECEIPT &amp; GCV DATA (3)'!$A$3:$A$193,'MASTER DATA FILE IMP COAL (2)'!A42,'IMP COAL RECEIPT &amp; GCV DATA (3)'!$T$3:$T$193)</f>
        <v>0</v>
      </c>
      <c r="U42" s="15">
        <f t="shared" si="4"/>
        <v>0</v>
      </c>
      <c r="V42" s="15">
        <f>SUMIF('IMP COAL RECEIPT &amp; GCV DATA (3)'!$A$3:$A$193,'MASTER DATA FILE IMP COAL (2)'!A42,'IMP COAL RECEIPT &amp; GCV DATA (3)'!$V$3:$V$193)</f>
        <v>0</v>
      </c>
      <c r="W42" s="15">
        <f t="shared" si="5"/>
        <v>0</v>
      </c>
      <c r="X42" s="13" t="e">
        <f t="shared" si="6"/>
        <v>#DIV/0!</v>
      </c>
      <c r="Y42" s="13"/>
      <c r="Z42" s="13"/>
      <c r="AB42">
        <v>4080.9198113207549</v>
      </c>
      <c r="AC42" s="53">
        <f t="shared" si="7"/>
        <v>-4080.9198113207549</v>
      </c>
      <c r="AE42" s="53">
        <f t="shared" si="8"/>
        <v>-4080.9198113207549</v>
      </c>
      <c r="AF42">
        <v>1</v>
      </c>
    </row>
    <row r="43" spans="1:32" customFormat="1" ht="15.6" x14ac:dyDescent="0.3">
      <c r="A43" s="65"/>
      <c r="B43" s="57">
        <f>SUMIF('IMP COAL RECEIPT &amp; GCV DATA (3)'!$A$3:$A$121,A43,'IMP COAL RECEIPT &amp; GCV DATA (3)'!$B$3:$B$121)</f>
        <v>0</v>
      </c>
      <c r="C43" s="13">
        <f>SUMIF('IMP COAL RECEIPT &amp; GCV DATA (3)'!$A$3:$A$121,A43,'IMP COAL RECEIPT &amp; GCV DATA (3)'!$C$3:$C$121)</f>
        <v>0</v>
      </c>
      <c r="D43" s="66">
        <f>IFERROR(VLOOKUP(A43,'IMP COAL RECEIPT &amp; GCV DATA (3)'!A41:V161,4,0),0)</f>
        <v>0</v>
      </c>
      <c r="E43" s="14">
        <f>IFERROR(VLOOKUP(A43,'IMP COAL RECEIPT &amp; GCV DATA (3)'!$A$2:$V$193,5,0),0)</f>
        <v>0</v>
      </c>
      <c r="F43" s="13">
        <f>SUMIF('IMP COAL RECEIPT &amp; GCV DATA (3)'!$A$3:$A$193,'MASTER DATA FILE IMP COAL (2)'!A43,'IMP COAL RECEIPT &amp; GCV DATA (3)'!$F$3:$F$193)</f>
        <v>0</v>
      </c>
      <c r="G43" s="13">
        <f>IFERROR(VLOOKUP(A43,'IMP COAL RECEIPT &amp; GCV DATA (3)'!$A$2:$V$193,7,0),0)</f>
        <v>0</v>
      </c>
      <c r="H43" s="13">
        <f>IFERROR(VLOOKUP(A43,'IMP COAL RECEIPT &amp; GCV DATA (3)'!$A$2:$V$193,8,0),0)</f>
        <v>0</v>
      </c>
      <c r="I43" s="13">
        <f>IFERROR(VLOOKUP(A43,'WASH COAL RECEIPT &amp; GCV DAT (3)'!$A$2:$V$154,9,0),0)</f>
        <v>0</v>
      </c>
      <c r="J43" s="13">
        <f>IFERROR(VLOOKUP(A43,'IMP COAL RECEIPT &amp; GCV DATA (3)'!$A$2:$V$193,10,0),0)</f>
        <v>0</v>
      </c>
      <c r="K43" s="15">
        <f>SUMIF('IMP COAL RECEIPT &amp; GCV DATA (3)'!$A$3:$A$193,'MASTER DATA FILE IMP COAL (2)'!A43,'IMP COAL RECEIPT &amp; GCV DATA (3)'!$K$3:$K$193)</f>
        <v>0</v>
      </c>
      <c r="L43" s="15">
        <f>SUMIF('IMP COAL RECEIPT &amp; GCV DATA (3)'!$A$3:$A$193,'MASTER DATA FILE IMP COAL (2)'!A43,'IMP COAL RECEIPT &amp; GCV DATA (3)'!$L$3:$L$193)</f>
        <v>0</v>
      </c>
      <c r="M43" s="15">
        <f t="shared" si="1"/>
        <v>0</v>
      </c>
      <c r="N43" s="67"/>
      <c r="O43" s="15">
        <f>SUMIF('IMP COAL RECEIPT &amp; GCV DATA (3)'!$A$3:$A$193,'MASTER DATA FILE IMP COAL (2)'!A43,'IMP COAL RECEIPT &amp; GCV DATA (3)'!$O$3:$O$193)</f>
        <v>0</v>
      </c>
      <c r="P43" s="15">
        <f t="shared" si="2"/>
        <v>0</v>
      </c>
      <c r="Q43" s="15">
        <f>SUMIF('IMP COAL RECEIPT &amp; GCV DATA (3)'!$A$3:$A$193,'MASTER DATA FILE IMP COAL (2)'!A43,'IMP COAL RECEIPT &amp; GCV DATA (3)'!$Q$3:$Q$193)</f>
        <v>0</v>
      </c>
      <c r="R43" s="16">
        <f>SUMIF('IMP COAL RECEIPT &amp; GCV DATA (3)'!$A$3:$A$253,'MASTER DATA FILE IMP COAL (2)'!A43,'IMP COAL RECEIPT &amp; GCV DATA (3)'!$R$3:$R$253)+IF(H43=$J$234,($K$234*K43),0)+IF(H43=$J$235,($K$235*K43),0)</f>
        <v>0</v>
      </c>
      <c r="S43" s="15" t="e">
        <f t="shared" si="3"/>
        <v>#DIV/0!</v>
      </c>
      <c r="T43" s="15">
        <f>SUMIF('IMP COAL RECEIPT &amp; GCV DATA (3)'!$A$3:$A$193,'MASTER DATA FILE IMP COAL (2)'!A43,'IMP COAL RECEIPT &amp; GCV DATA (3)'!$T$3:$T$193)</f>
        <v>0</v>
      </c>
      <c r="U43" s="15">
        <f t="shared" si="4"/>
        <v>0</v>
      </c>
      <c r="V43" s="15">
        <f>SUMIF('IMP COAL RECEIPT &amp; GCV DATA (3)'!$A$3:$A$193,'MASTER DATA FILE IMP COAL (2)'!A43,'IMP COAL RECEIPT &amp; GCV DATA (3)'!$V$3:$V$193)</f>
        <v>0</v>
      </c>
      <c r="W43" s="15">
        <f t="shared" si="5"/>
        <v>0</v>
      </c>
      <c r="X43" s="13" t="e">
        <f t="shared" si="6"/>
        <v>#DIV/0!</v>
      </c>
      <c r="Y43" s="13"/>
      <c r="Z43" s="13"/>
      <c r="AB43">
        <v>4080.9198113207549</v>
      </c>
      <c r="AC43" s="53">
        <f t="shared" si="7"/>
        <v>-4080.9198113207549</v>
      </c>
      <c r="AE43" s="53">
        <f t="shared" si="8"/>
        <v>-4080.9198113207549</v>
      </c>
      <c r="AF43">
        <v>1</v>
      </c>
    </row>
    <row r="44" spans="1:32" customFormat="1" ht="15.6" x14ac:dyDescent="0.3">
      <c r="A44" s="65"/>
      <c r="B44" s="57">
        <f>SUMIF('IMP COAL RECEIPT &amp; GCV DATA (3)'!$A$3:$A$121,A44,'IMP COAL RECEIPT &amp; GCV DATA (3)'!$B$3:$B$121)</f>
        <v>0</v>
      </c>
      <c r="C44" s="13">
        <f>SUMIF('IMP COAL RECEIPT &amp; GCV DATA (3)'!$A$3:$A$121,A44,'IMP COAL RECEIPT &amp; GCV DATA (3)'!$C$3:$C$121)</f>
        <v>0</v>
      </c>
      <c r="D44" s="66">
        <f>IFERROR(VLOOKUP(A44,'IMP COAL RECEIPT &amp; GCV DATA (3)'!A42:V162,4,0),0)</f>
        <v>0</v>
      </c>
      <c r="E44" s="14">
        <f>IFERROR(VLOOKUP(A44,'IMP COAL RECEIPT &amp; GCV DATA (3)'!$A$2:$V$193,5,0),0)</f>
        <v>0</v>
      </c>
      <c r="F44" s="13">
        <f>SUMIF('IMP COAL RECEIPT &amp; GCV DATA (3)'!$A$3:$A$193,'MASTER DATA FILE IMP COAL (2)'!A44,'IMP COAL RECEIPT &amp; GCV DATA (3)'!$F$3:$F$193)</f>
        <v>0</v>
      </c>
      <c r="G44" s="13">
        <f>IFERROR(VLOOKUP(A44,'IMP COAL RECEIPT &amp; GCV DATA (3)'!$A$2:$V$193,7,0),0)</f>
        <v>0</v>
      </c>
      <c r="H44" s="13">
        <f>IFERROR(VLOOKUP(A44,'IMP COAL RECEIPT &amp; GCV DATA (3)'!$A$2:$V$193,8,0),0)</f>
        <v>0</v>
      </c>
      <c r="I44" s="13">
        <f>IFERROR(VLOOKUP(A44,'WASH COAL RECEIPT &amp; GCV DAT (3)'!$A$2:$V$154,9,0),0)</f>
        <v>0</v>
      </c>
      <c r="J44" s="13">
        <f>IFERROR(VLOOKUP(A44,'IMP COAL RECEIPT &amp; GCV DATA (3)'!$A$2:$V$193,10,0),0)</f>
        <v>0</v>
      </c>
      <c r="K44" s="15">
        <f>SUMIF('IMP COAL RECEIPT &amp; GCV DATA (3)'!$A$3:$A$193,'MASTER DATA FILE IMP COAL (2)'!A44,'IMP COAL RECEIPT &amp; GCV DATA (3)'!$K$3:$K$193)</f>
        <v>0</v>
      </c>
      <c r="L44" s="15">
        <f>SUMIF('IMP COAL RECEIPT &amp; GCV DATA (3)'!$A$3:$A$193,'MASTER DATA FILE IMP COAL (2)'!A44,'IMP COAL RECEIPT &amp; GCV DATA (3)'!$L$3:$L$193)</f>
        <v>0</v>
      </c>
      <c r="M44" s="15">
        <f t="shared" si="1"/>
        <v>0</v>
      </c>
      <c r="N44" s="67"/>
      <c r="O44" s="15">
        <f>SUMIF('IMP COAL RECEIPT &amp; GCV DATA (3)'!$A$3:$A$193,'MASTER DATA FILE IMP COAL (2)'!A44,'IMP COAL RECEIPT &amp; GCV DATA (3)'!$O$3:$O$193)</f>
        <v>0</v>
      </c>
      <c r="P44" s="15">
        <f t="shared" si="2"/>
        <v>0</v>
      </c>
      <c r="Q44" s="15">
        <f>SUMIF('IMP COAL RECEIPT &amp; GCV DATA (3)'!$A$3:$A$193,'MASTER DATA FILE IMP COAL (2)'!A44,'IMP COAL RECEIPT &amp; GCV DATA (3)'!$Q$3:$Q$193)</f>
        <v>0</v>
      </c>
      <c r="R44" s="16">
        <f>SUMIF('IMP COAL RECEIPT &amp; GCV DATA (3)'!$A$3:$A$253,'MASTER DATA FILE IMP COAL (2)'!A44,'IMP COAL RECEIPT &amp; GCV DATA (3)'!$R$3:$R$253)+IF(H44=$J$234,($K$234*K44),0)+IF(H44=$J$235,($K$235*K44),0)</f>
        <v>0</v>
      </c>
      <c r="S44" s="15" t="e">
        <f t="shared" si="3"/>
        <v>#DIV/0!</v>
      </c>
      <c r="T44" s="15">
        <f>SUMIF('IMP COAL RECEIPT &amp; GCV DATA (3)'!$A$3:$A$193,'MASTER DATA FILE IMP COAL (2)'!A44,'IMP COAL RECEIPT &amp; GCV DATA (3)'!$T$3:$T$193)</f>
        <v>0</v>
      </c>
      <c r="U44" s="15">
        <f t="shared" si="4"/>
        <v>0</v>
      </c>
      <c r="V44" s="15">
        <f>SUMIF('IMP COAL RECEIPT &amp; GCV DATA (3)'!$A$3:$A$193,'MASTER DATA FILE IMP COAL (2)'!A44,'IMP COAL RECEIPT &amp; GCV DATA (3)'!$V$3:$V$193)</f>
        <v>0</v>
      </c>
      <c r="W44" s="15">
        <f t="shared" si="5"/>
        <v>0</v>
      </c>
      <c r="X44" s="13" t="e">
        <f t="shared" si="6"/>
        <v>#DIV/0!</v>
      </c>
      <c r="Y44" s="13"/>
      <c r="Z44" s="13"/>
      <c r="AB44">
        <v>4080.9198113207549</v>
      </c>
      <c r="AC44" s="53">
        <f t="shared" si="7"/>
        <v>-4080.9198113207549</v>
      </c>
      <c r="AE44" s="53">
        <f t="shared" si="8"/>
        <v>-4080.9198113207549</v>
      </c>
      <c r="AF44">
        <v>1</v>
      </c>
    </row>
    <row r="45" spans="1:32" customFormat="1" ht="15.6" x14ac:dyDescent="0.3">
      <c r="A45" s="65"/>
      <c r="B45" s="57">
        <f>SUMIF('IMP COAL RECEIPT &amp; GCV DATA (3)'!$A$3:$A$121,A45,'IMP COAL RECEIPT &amp; GCV DATA (3)'!$B$3:$B$121)</f>
        <v>0</v>
      </c>
      <c r="C45" s="13">
        <f>SUMIF('IMP COAL RECEIPT &amp; GCV DATA (3)'!$A$3:$A$121,A45,'IMP COAL RECEIPT &amp; GCV DATA (3)'!$C$3:$C$121)</f>
        <v>0</v>
      </c>
      <c r="D45" s="66">
        <f>IFERROR(VLOOKUP(A45,'IMP COAL RECEIPT &amp; GCV DATA (3)'!A43:V163,4,0),0)</f>
        <v>0</v>
      </c>
      <c r="E45" s="14">
        <f>IFERROR(VLOOKUP(A45,'IMP COAL RECEIPT &amp; GCV DATA (3)'!$A$2:$V$193,5,0),0)</f>
        <v>0</v>
      </c>
      <c r="F45" s="13">
        <f>SUMIF('IMP COAL RECEIPT &amp; GCV DATA (3)'!$A$3:$A$193,'MASTER DATA FILE IMP COAL (2)'!A45,'IMP COAL RECEIPT &amp; GCV DATA (3)'!$F$3:$F$193)</f>
        <v>0</v>
      </c>
      <c r="G45" s="13">
        <f>IFERROR(VLOOKUP(A45,'IMP COAL RECEIPT &amp; GCV DATA (3)'!$A$2:$V$193,7,0),0)</f>
        <v>0</v>
      </c>
      <c r="H45" s="13">
        <f>IFERROR(VLOOKUP(A45,'IMP COAL RECEIPT &amp; GCV DATA (3)'!$A$2:$V$193,8,0),0)</f>
        <v>0</v>
      </c>
      <c r="I45" s="13">
        <f>IFERROR(VLOOKUP(A45,'WASH COAL RECEIPT &amp; GCV DAT (3)'!$A$2:$V$154,9,0),0)</f>
        <v>0</v>
      </c>
      <c r="J45" s="13">
        <f>IFERROR(VLOOKUP(A45,'IMP COAL RECEIPT &amp; GCV DATA (3)'!$A$2:$V$193,10,0),0)</f>
        <v>0</v>
      </c>
      <c r="K45" s="15">
        <f>SUMIF('IMP COAL RECEIPT &amp; GCV DATA (3)'!$A$3:$A$193,'MASTER DATA FILE IMP COAL (2)'!A45,'IMP COAL RECEIPT &amp; GCV DATA (3)'!$K$3:$K$193)</f>
        <v>0</v>
      </c>
      <c r="L45" s="15">
        <f>SUMIF('IMP COAL RECEIPT &amp; GCV DATA (3)'!$A$3:$A$193,'MASTER DATA FILE IMP COAL (2)'!A45,'IMP COAL RECEIPT &amp; GCV DATA (3)'!$L$3:$L$193)</f>
        <v>0</v>
      </c>
      <c r="M45" s="15">
        <f t="shared" si="1"/>
        <v>0</v>
      </c>
      <c r="N45" s="67"/>
      <c r="O45" s="15">
        <f>SUMIF('IMP COAL RECEIPT &amp; GCV DATA (3)'!$A$3:$A$193,'MASTER DATA FILE IMP COAL (2)'!A45,'IMP COAL RECEIPT &amp; GCV DATA (3)'!$O$3:$O$193)</f>
        <v>0</v>
      </c>
      <c r="P45" s="15">
        <f t="shared" si="2"/>
        <v>0</v>
      </c>
      <c r="Q45" s="15">
        <f>SUMIF('IMP COAL RECEIPT &amp; GCV DATA (3)'!$A$3:$A$193,'MASTER DATA FILE IMP COAL (2)'!A45,'IMP COAL RECEIPT &amp; GCV DATA (3)'!$Q$3:$Q$193)</f>
        <v>0</v>
      </c>
      <c r="R45" s="16">
        <f>SUMIF('IMP COAL RECEIPT &amp; GCV DATA (3)'!$A$3:$A$253,'MASTER DATA FILE IMP COAL (2)'!A45,'IMP COAL RECEIPT &amp; GCV DATA (3)'!$R$3:$R$253)+IF(H45=$J$234,($K$234*K45),0)+IF(H45=$J$235,($K$235*K45),0)</f>
        <v>0</v>
      </c>
      <c r="S45" s="15" t="e">
        <f t="shared" si="3"/>
        <v>#DIV/0!</v>
      </c>
      <c r="T45" s="15">
        <f>SUMIF('IMP COAL RECEIPT &amp; GCV DATA (3)'!$A$3:$A$193,'MASTER DATA FILE IMP COAL (2)'!A45,'IMP COAL RECEIPT &amp; GCV DATA (3)'!$T$3:$T$193)</f>
        <v>0</v>
      </c>
      <c r="U45" s="15">
        <f t="shared" si="4"/>
        <v>0</v>
      </c>
      <c r="V45" s="15">
        <f>SUMIF('IMP COAL RECEIPT &amp; GCV DATA (3)'!$A$3:$A$193,'MASTER DATA FILE IMP COAL (2)'!A45,'IMP COAL RECEIPT &amp; GCV DATA (3)'!$V$3:$V$193)</f>
        <v>0</v>
      </c>
      <c r="W45" s="15">
        <f t="shared" si="5"/>
        <v>0</v>
      </c>
      <c r="X45" s="13" t="e">
        <f t="shared" si="6"/>
        <v>#DIV/0!</v>
      </c>
      <c r="Y45" s="13"/>
      <c r="Z45" s="13"/>
      <c r="AB45">
        <v>4080.9198113207549</v>
      </c>
      <c r="AC45" s="53">
        <f t="shared" si="7"/>
        <v>-4080.9198113207549</v>
      </c>
      <c r="AE45" s="53">
        <f t="shared" si="8"/>
        <v>-4080.9198113207549</v>
      </c>
      <c r="AF45">
        <v>1</v>
      </c>
    </row>
    <row r="46" spans="1:32" customFormat="1" ht="15.6" x14ac:dyDescent="0.3">
      <c r="A46" s="65"/>
      <c r="B46" s="57">
        <f>SUMIF('IMP COAL RECEIPT &amp; GCV DATA (3)'!$A$3:$A$121,A46,'IMP COAL RECEIPT &amp; GCV DATA (3)'!$B$3:$B$121)</f>
        <v>0</v>
      </c>
      <c r="C46" s="13">
        <f>SUMIF('IMP COAL RECEIPT &amp; GCV DATA (3)'!$A$3:$A$121,A46,'IMP COAL RECEIPT &amp; GCV DATA (3)'!$C$3:$C$121)</f>
        <v>0</v>
      </c>
      <c r="D46" s="66">
        <f>IFERROR(VLOOKUP(A46,'IMP COAL RECEIPT &amp; GCV DATA (3)'!A44:V164,4,0),0)</f>
        <v>0</v>
      </c>
      <c r="E46" s="14">
        <f>IFERROR(VLOOKUP(A46,'IMP COAL RECEIPT &amp; GCV DATA (3)'!$A$2:$V$193,5,0),0)</f>
        <v>0</v>
      </c>
      <c r="F46" s="13">
        <f>SUMIF('IMP COAL RECEIPT &amp; GCV DATA (3)'!$A$3:$A$193,'MASTER DATA FILE IMP COAL (2)'!A46,'IMP COAL RECEIPT &amp; GCV DATA (3)'!$F$3:$F$193)</f>
        <v>0</v>
      </c>
      <c r="G46" s="13">
        <f>IFERROR(VLOOKUP(A46,'IMP COAL RECEIPT &amp; GCV DATA (3)'!$A$2:$V$193,7,0),0)</f>
        <v>0</v>
      </c>
      <c r="H46" s="13">
        <f>IFERROR(VLOOKUP(A46,'IMP COAL RECEIPT &amp; GCV DATA (3)'!$A$2:$V$193,8,0),0)</f>
        <v>0</v>
      </c>
      <c r="I46" s="13">
        <f>IFERROR(VLOOKUP(A46,'WASH COAL RECEIPT &amp; GCV DAT (3)'!$A$2:$V$154,9,0),0)</f>
        <v>0</v>
      </c>
      <c r="J46" s="13">
        <f>IFERROR(VLOOKUP(A46,'IMP COAL RECEIPT &amp; GCV DATA (3)'!$A$2:$V$193,10,0),0)</f>
        <v>0</v>
      </c>
      <c r="K46" s="15">
        <f>SUMIF('IMP COAL RECEIPT &amp; GCV DATA (3)'!$A$3:$A$193,'MASTER DATA FILE IMP COAL (2)'!A46,'IMP COAL RECEIPT &amp; GCV DATA (3)'!$K$3:$K$193)</f>
        <v>0</v>
      </c>
      <c r="L46" s="15">
        <f>SUMIF('IMP COAL RECEIPT &amp; GCV DATA (3)'!$A$3:$A$193,'MASTER DATA FILE IMP COAL (2)'!A46,'IMP COAL RECEIPT &amp; GCV DATA (3)'!$L$3:$L$193)</f>
        <v>0</v>
      </c>
      <c r="M46" s="15">
        <f t="shared" si="1"/>
        <v>0</v>
      </c>
      <c r="N46" s="67"/>
      <c r="O46" s="15">
        <f>SUMIF('IMP COAL RECEIPT &amp; GCV DATA (3)'!$A$3:$A$193,'MASTER DATA FILE IMP COAL (2)'!A46,'IMP COAL RECEIPT &amp; GCV DATA (3)'!$O$3:$O$193)</f>
        <v>0</v>
      </c>
      <c r="P46" s="15">
        <f t="shared" si="2"/>
        <v>0</v>
      </c>
      <c r="Q46" s="15">
        <f>SUMIF('IMP COAL RECEIPT &amp; GCV DATA (3)'!$A$3:$A$193,'MASTER DATA FILE IMP COAL (2)'!A46,'IMP COAL RECEIPT &amp; GCV DATA (3)'!$Q$3:$Q$193)</f>
        <v>0</v>
      </c>
      <c r="R46" s="16">
        <f>SUMIF('IMP COAL RECEIPT &amp; GCV DATA (3)'!$A$3:$A$253,'MASTER DATA FILE IMP COAL (2)'!A46,'IMP COAL RECEIPT &amp; GCV DATA (3)'!$R$3:$R$253)+IF(H46=$J$234,($K$234*K46),0)+IF(H46=$J$235,($K$235*K46),0)</f>
        <v>0</v>
      </c>
      <c r="S46" s="15" t="e">
        <f t="shared" si="3"/>
        <v>#DIV/0!</v>
      </c>
      <c r="T46" s="15">
        <f>SUMIF('IMP COAL RECEIPT &amp; GCV DATA (3)'!$A$3:$A$193,'MASTER DATA FILE IMP COAL (2)'!A46,'IMP COAL RECEIPT &amp; GCV DATA (3)'!$T$3:$T$193)</f>
        <v>0</v>
      </c>
      <c r="U46" s="15">
        <f t="shared" si="4"/>
        <v>0</v>
      </c>
      <c r="V46" s="15">
        <f>SUMIF('IMP COAL RECEIPT &amp; GCV DATA (3)'!$A$3:$A$193,'MASTER DATA FILE IMP COAL (2)'!A46,'IMP COAL RECEIPT &amp; GCV DATA (3)'!$V$3:$V$193)</f>
        <v>0</v>
      </c>
      <c r="W46" s="15">
        <f t="shared" si="5"/>
        <v>0</v>
      </c>
      <c r="X46" s="13" t="e">
        <f t="shared" si="6"/>
        <v>#DIV/0!</v>
      </c>
      <c r="Y46" s="13"/>
      <c r="Z46" s="13"/>
      <c r="AB46">
        <v>4080.9198113207549</v>
      </c>
      <c r="AC46" s="53">
        <f t="shared" si="7"/>
        <v>-4080.9198113207549</v>
      </c>
      <c r="AE46" s="53">
        <f t="shared" si="8"/>
        <v>-4080.9198113207549</v>
      </c>
      <c r="AF46">
        <v>1</v>
      </c>
    </row>
    <row r="47" spans="1:32" customFormat="1" ht="15.6" x14ac:dyDescent="0.3">
      <c r="A47" s="65"/>
      <c r="B47" s="57">
        <f>SUMIF('IMP COAL RECEIPT &amp; GCV DATA (3)'!$A$3:$A$121,A47,'IMP COAL RECEIPT &amp; GCV DATA (3)'!$B$3:$B$121)</f>
        <v>0</v>
      </c>
      <c r="C47" s="13">
        <f>SUMIF('IMP COAL RECEIPT &amp; GCV DATA (3)'!$A$3:$A$121,A47,'IMP COAL RECEIPT &amp; GCV DATA (3)'!$C$3:$C$121)</f>
        <v>0</v>
      </c>
      <c r="D47" s="66">
        <f>IFERROR(VLOOKUP(A47,'IMP COAL RECEIPT &amp; GCV DATA (3)'!A45:V165,4,0),0)</f>
        <v>0</v>
      </c>
      <c r="E47" s="14">
        <f>IFERROR(VLOOKUP(A47,'IMP COAL RECEIPT &amp; GCV DATA (3)'!$A$2:$V$193,5,0),0)</f>
        <v>0</v>
      </c>
      <c r="F47" s="13">
        <f>SUMIF('IMP COAL RECEIPT &amp; GCV DATA (3)'!$A$3:$A$193,'MASTER DATA FILE IMP COAL (2)'!A47,'IMP COAL RECEIPT &amp; GCV DATA (3)'!$F$3:$F$193)</f>
        <v>0</v>
      </c>
      <c r="G47" s="13">
        <f>IFERROR(VLOOKUP(A47,'IMP COAL RECEIPT &amp; GCV DATA (3)'!$A$2:$V$193,7,0),0)</f>
        <v>0</v>
      </c>
      <c r="H47" s="13">
        <f>IFERROR(VLOOKUP(A47,'IMP COAL RECEIPT &amp; GCV DATA (3)'!$A$2:$V$193,8,0),0)</f>
        <v>0</v>
      </c>
      <c r="I47" s="13">
        <f>IFERROR(VLOOKUP(A47,'WASH COAL RECEIPT &amp; GCV DAT (3)'!$A$2:$V$154,9,0),0)</f>
        <v>0</v>
      </c>
      <c r="J47" s="13">
        <f>IFERROR(VLOOKUP(A47,'IMP COAL RECEIPT &amp; GCV DATA (3)'!$A$2:$V$193,10,0),0)</f>
        <v>0</v>
      </c>
      <c r="K47" s="15">
        <f>SUMIF('IMP COAL RECEIPT &amp; GCV DATA (3)'!$A$3:$A$193,'MASTER DATA FILE IMP COAL (2)'!A47,'IMP COAL RECEIPT &amp; GCV DATA (3)'!$K$3:$K$193)</f>
        <v>0</v>
      </c>
      <c r="L47" s="15">
        <f>SUMIF('IMP COAL RECEIPT &amp; GCV DATA (3)'!$A$3:$A$193,'MASTER DATA FILE IMP COAL (2)'!A47,'IMP COAL RECEIPT &amp; GCV DATA (3)'!$L$3:$L$193)</f>
        <v>0</v>
      </c>
      <c r="M47" s="15">
        <f t="shared" si="1"/>
        <v>0</v>
      </c>
      <c r="N47" s="67"/>
      <c r="O47" s="15">
        <f>SUMIF('IMP COAL RECEIPT &amp; GCV DATA (3)'!$A$3:$A$193,'MASTER DATA FILE IMP COAL (2)'!A47,'IMP COAL RECEIPT &amp; GCV DATA (3)'!$O$3:$O$193)</f>
        <v>0</v>
      </c>
      <c r="P47" s="15">
        <f t="shared" si="2"/>
        <v>0</v>
      </c>
      <c r="Q47" s="15">
        <f>SUMIF('IMP COAL RECEIPT &amp; GCV DATA (3)'!$A$3:$A$193,'MASTER DATA FILE IMP COAL (2)'!A47,'IMP COAL RECEIPT &amp; GCV DATA (3)'!$Q$3:$Q$193)</f>
        <v>0</v>
      </c>
      <c r="R47" s="16">
        <f>SUMIF('IMP COAL RECEIPT &amp; GCV DATA (3)'!$A$3:$A$253,'MASTER DATA FILE IMP COAL (2)'!A47,'IMP COAL RECEIPT &amp; GCV DATA (3)'!$R$3:$R$253)+IF(H47=$J$234,($K$234*K47),0)+IF(H47=$J$235,($K$235*K47),0)</f>
        <v>0</v>
      </c>
      <c r="S47" s="15" t="e">
        <f t="shared" si="3"/>
        <v>#DIV/0!</v>
      </c>
      <c r="T47" s="15">
        <f>SUMIF('IMP COAL RECEIPT &amp; GCV DATA (3)'!$A$3:$A$193,'MASTER DATA FILE IMP COAL (2)'!A47,'IMP COAL RECEIPT &amp; GCV DATA (3)'!$T$3:$T$193)</f>
        <v>0</v>
      </c>
      <c r="U47" s="15">
        <f t="shared" si="4"/>
        <v>0</v>
      </c>
      <c r="V47" s="15">
        <f>SUMIF('IMP COAL RECEIPT &amp; GCV DATA (3)'!$A$3:$A$193,'MASTER DATA FILE IMP COAL (2)'!A47,'IMP COAL RECEIPT &amp; GCV DATA (3)'!$V$3:$V$193)</f>
        <v>0</v>
      </c>
      <c r="W47" s="15">
        <f t="shared" si="5"/>
        <v>0</v>
      </c>
      <c r="X47" s="13" t="e">
        <f t="shared" si="6"/>
        <v>#DIV/0!</v>
      </c>
      <c r="Y47" s="13"/>
      <c r="Z47" s="13"/>
      <c r="AB47">
        <v>4080.9198113207549</v>
      </c>
      <c r="AC47" s="53">
        <f t="shared" si="7"/>
        <v>-4080.9198113207549</v>
      </c>
      <c r="AE47" s="53">
        <f t="shared" si="8"/>
        <v>-4080.9198113207549</v>
      </c>
      <c r="AF47">
        <v>1</v>
      </c>
    </row>
    <row r="48" spans="1:32" customFormat="1" ht="15.6" x14ac:dyDescent="0.3">
      <c r="A48" s="65"/>
      <c r="B48" s="57">
        <f>SUMIF('IMP COAL RECEIPT &amp; GCV DATA (3)'!$A$3:$A$121,A48,'IMP COAL RECEIPT &amp; GCV DATA (3)'!$B$3:$B$121)</f>
        <v>0</v>
      </c>
      <c r="C48" s="13">
        <f>SUMIF('IMP COAL RECEIPT &amp; GCV DATA (3)'!$A$3:$A$121,A48,'IMP COAL RECEIPT &amp; GCV DATA (3)'!$C$3:$C$121)</f>
        <v>0</v>
      </c>
      <c r="D48" s="66">
        <f>IFERROR(VLOOKUP(A48,'IMP COAL RECEIPT &amp; GCV DATA (3)'!A46:V166,4,0),0)</f>
        <v>0</v>
      </c>
      <c r="E48" s="14">
        <f>IFERROR(VLOOKUP(A48,'IMP COAL RECEIPT &amp; GCV DATA (3)'!$A$2:$V$193,5,0),0)</f>
        <v>0</v>
      </c>
      <c r="F48" s="13">
        <f>SUMIF('IMP COAL RECEIPT &amp; GCV DATA (3)'!$A$3:$A$193,'MASTER DATA FILE IMP COAL (2)'!A48,'IMP COAL RECEIPT &amp; GCV DATA (3)'!$F$3:$F$193)</f>
        <v>0</v>
      </c>
      <c r="G48" s="13">
        <f>IFERROR(VLOOKUP(A48,'IMP COAL RECEIPT &amp; GCV DATA (3)'!$A$2:$V$193,7,0),0)</f>
        <v>0</v>
      </c>
      <c r="H48" s="13">
        <f>IFERROR(VLOOKUP(A48,'IMP COAL RECEIPT &amp; GCV DATA (3)'!$A$2:$V$193,8,0),0)</f>
        <v>0</v>
      </c>
      <c r="I48" s="13">
        <f>IFERROR(VLOOKUP(A48,'WASH COAL RECEIPT &amp; GCV DAT (3)'!$A$2:$V$154,9,0),0)</f>
        <v>0</v>
      </c>
      <c r="J48" s="13">
        <f>IFERROR(VLOOKUP(A48,'IMP COAL RECEIPT &amp; GCV DATA (3)'!$A$2:$V$193,10,0),0)</f>
        <v>0</v>
      </c>
      <c r="K48" s="15">
        <f>SUMIF('IMP COAL RECEIPT &amp; GCV DATA (3)'!$A$3:$A$193,'MASTER DATA FILE IMP COAL (2)'!A48,'IMP COAL RECEIPT &amp; GCV DATA (3)'!$K$3:$K$193)</f>
        <v>0</v>
      </c>
      <c r="L48" s="15">
        <f>SUMIF('IMP COAL RECEIPT &amp; GCV DATA (3)'!$A$3:$A$193,'MASTER DATA FILE IMP COAL (2)'!A48,'IMP COAL RECEIPT &amp; GCV DATA (3)'!$L$3:$L$193)</f>
        <v>0</v>
      </c>
      <c r="M48" s="15">
        <f t="shared" si="1"/>
        <v>0</v>
      </c>
      <c r="N48" s="67"/>
      <c r="O48" s="15">
        <f>SUMIF('IMP COAL RECEIPT &amp; GCV DATA (3)'!$A$3:$A$193,'MASTER DATA FILE IMP COAL (2)'!A48,'IMP COAL RECEIPT &amp; GCV DATA (3)'!$O$3:$O$193)</f>
        <v>0</v>
      </c>
      <c r="P48" s="15">
        <f t="shared" si="2"/>
        <v>0</v>
      </c>
      <c r="Q48" s="15">
        <f>SUMIF('IMP COAL RECEIPT &amp; GCV DATA (3)'!$A$3:$A$193,'MASTER DATA FILE IMP COAL (2)'!A48,'IMP COAL RECEIPT &amp; GCV DATA (3)'!$Q$3:$Q$193)</f>
        <v>0</v>
      </c>
      <c r="R48" s="16">
        <f>SUMIF('IMP COAL RECEIPT &amp; GCV DATA (3)'!$A$3:$A$253,'MASTER DATA FILE IMP COAL (2)'!A48,'IMP COAL RECEIPT &amp; GCV DATA (3)'!$R$3:$R$253)+IF(H48=$J$234,($K$234*K48),0)+IF(H48=$J$235,($K$235*K48),0)</f>
        <v>0</v>
      </c>
      <c r="S48" s="15" t="e">
        <f t="shared" si="3"/>
        <v>#DIV/0!</v>
      </c>
      <c r="T48" s="15">
        <f>SUMIF('IMP COAL RECEIPT &amp; GCV DATA (3)'!$A$3:$A$193,'MASTER DATA FILE IMP COAL (2)'!A48,'IMP COAL RECEIPT &amp; GCV DATA (3)'!$T$3:$T$193)</f>
        <v>0</v>
      </c>
      <c r="U48" s="15">
        <f t="shared" si="4"/>
        <v>0</v>
      </c>
      <c r="V48" s="15">
        <f>SUMIF('IMP COAL RECEIPT &amp; GCV DATA (3)'!$A$3:$A$193,'MASTER DATA FILE IMP COAL (2)'!A48,'IMP COAL RECEIPT &amp; GCV DATA (3)'!$V$3:$V$193)</f>
        <v>0</v>
      </c>
      <c r="W48" s="15">
        <f t="shared" si="5"/>
        <v>0</v>
      </c>
      <c r="X48" s="13" t="e">
        <f t="shared" si="6"/>
        <v>#DIV/0!</v>
      </c>
      <c r="Y48" s="13"/>
      <c r="Z48" s="13"/>
      <c r="AB48">
        <v>4080.9198113207549</v>
      </c>
      <c r="AC48" s="53">
        <f t="shared" si="7"/>
        <v>-4080.9198113207549</v>
      </c>
      <c r="AE48" s="53">
        <f t="shared" si="8"/>
        <v>-4080.9198113207549</v>
      </c>
      <c r="AF48">
        <v>1</v>
      </c>
    </row>
    <row r="49" spans="1:32" customFormat="1" ht="15.6" x14ac:dyDescent="0.3">
      <c r="A49" s="65"/>
      <c r="B49" s="57">
        <f>SUMIF('IMP COAL RECEIPT &amp; GCV DATA (3)'!$A$3:$A$121,A49,'IMP COAL RECEIPT &amp; GCV DATA (3)'!$B$3:$B$121)</f>
        <v>0</v>
      </c>
      <c r="C49" s="13">
        <f>SUMIF('IMP COAL RECEIPT &amp; GCV DATA (3)'!$A$3:$A$121,A49,'IMP COAL RECEIPT &amp; GCV DATA (3)'!$C$3:$C$121)</f>
        <v>0</v>
      </c>
      <c r="D49" s="66">
        <f>IFERROR(VLOOKUP(A49,'IMP COAL RECEIPT &amp; GCV DATA (3)'!A47:V167,4,0),0)</f>
        <v>0</v>
      </c>
      <c r="E49" s="14">
        <f>IFERROR(VLOOKUP(A49,'IMP COAL RECEIPT &amp; GCV DATA (3)'!$A$2:$V$193,5,0),0)</f>
        <v>0</v>
      </c>
      <c r="F49" s="13">
        <f>SUMIF('IMP COAL RECEIPT &amp; GCV DATA (3)'!$A$3:$A$193,'MASTER DATA FILE IMP COAL (2)'!A49,'IMP COAL RECEIPT &amp; GCV DATA (3)'!$F$3:$F$193)</f>
        <v>0</v>
      </c>
      <c r="G49" s="13">
        <f>IFERROR(VLOOKUP(A49,'IMP COAL RECEIPT &amp; GCV DATA (3)'!$A$2:$V$193,7,0),0)</f>
        <v>0</v>
      </c>
      <c r="H49" s="13">
        <f>IFERROR(VLOOKUP(A49,'IMP COAL RECEIPT &amp; GCV DATA (3)'!$A$2:$V$193,8,0),0)</f>
        <v>0</v>
      </c>
      <c r="I49" s="13">
        <f>IFERROR(VLOOKUP(A49,'WASH COAL RECEIPT &amp; GCV DAT (3)'!$A$2:$V$154,9,0),0)</f>
        <v>0</v>
      </c>
      <c r="J49" s="13">
        <f>IFERROR(VLOOKUP(A49,'IMP COAL RECEIPT &amp; GCV DATA (3)'!$A$2:$V$193,10,0),0)</f>
        <v>0</v>
      </c>
      <c r="K49" s="15">
        <f>SUMIF('IMP COAL RECEIPT &amp; GCV DATA (3)'!$A$3:$A$193,'MASTER DATA FILE IMP COAL (2)'!A49,'IMP COAL RECEIPT &amp; GCV DATA (3)'!$K$3:$K$193)</f>
        <v>0</v>
      </c>
      <c r="L49" s="15">
        <f>SUMIF('IMP COAL RECEIPT &amp; GCV DATA (3)'!$A$3:$A$193,'MASTER DATA FILE IMP COAL (2)'!A49,'IMP COAL RECEIPT &amp; GCV DATA (3)'!$L$3:$L$193)</f>
        <v>0</v>
      </c>
      <c r="M49" s="15">
        <f t="shared" si="1"/>
        <v>0</v>
      </c>
      <c r="N49" s="67"/>
      <c r="O49" s="15">
        <f>SUMIF('IMP COAL RECEIPT &amp; GCV DATA (3)'!$A$3:$A$193,'MASTER DATA FILE IMP COAL (2)'!A49,'IMP COAL RECEIPT &amp; GCV DATA (3)'!$O$3:$O$193)</f>
        <v>0</v>
      </c>
      <c r="P49" s="15">
        <f t="shared" si="2"/>
        <v>0</v>
      </c>
      <c r="Q49" s="15">
        <f>SUMIF('IMP COAL RECEIPT &amp; GCV DATA (3)'!$A$3:$A$193,'MASTER DATA FILE IMP COAL (2)'!A49,'IMP COAL RECEIPT &amp; GCV DATA (3)'!$Q$3:$Q$193)</f>
        <v>0</v>
      </c>
      <c r="R49" s="16">
        <f>SUMIF('IMP COAL RECEIPT &amp; GCV DATA (3)'!$A$3:$A$253,'MASTER DATA FILE IMP COAL (2)'!A49,'IMP COAL RECEIPT &amp; GCV DATA (3)'!$R$3:$R$253)+IF(H49=$J$234,($K$234*K49),0)+IF(H49=$J$235,($K$235*K49),0)</f>
        <v>0</v>
      </c>
      <c r="S49" s="15" t="e">
        <f t="shared" si="3"/>
        <v>#DIV/0!</v>
      </c>
      <c r="T49" s="15">
        <f>SUMIF('IMP COAL RECEIPT &amp; GCV DATA (3)'!$A$3:$A$193,'MASTER DATA FILE IMP COAL (2)'!A49,'IMP COAL RECEIPT &amp; GCV DATA (3)'!$T$3:$T$193)</f>
        <v>0</v>
      </c>
      <c r="U49" s="15">
        <f t="shared" si="4"/>
        <v>0</v>
      </c>
      <c r="V49" s="15">
        <f>SUMIF('IMP COAL RECEIPT &amp; GCV DATA (3)'!$A$3:$A$193,'MASTER DATA FILE IMP COAL (2)'!A49,'IMP COAL RECEIPT &amp; GCV DATA (3)'!$V$3:$V$193)</f>
        <v>0</v>
      </c>
      <c r="W49" s="15">
        <f t="shared" si="5"/>
        <v>0</v>
      </c>
      <c r="X49" s="13" t="e">
        <f t="shared" si="6"/>
        <v>#DIV/0!</v>
      </c>
      <c r="Y49" s="13"/>
      <c r="Z49" s="13"/>
      <c r="AB49">
        <v>4080.9198113207549</v>
      </c>
      <c r="AC49" s="53">
        <f t="shared" si="7"/>
        <v>-4080.9198113207549</v>
      </c>
      <c r="AE49" s="53">
        <f t="shared" si="8"/>
        <v>-4080.9198113207549</v>
      </c>
      <c r="AF49">
        <v>1</v>
      </c>
    </row>
    <row r="50" spans="1:32" customFormat="1" ht="15.6" x14ac:dyDescent="0.3">
      <c r="A50" s="65"/>
      <c r="B50" s="57">
        <f>SUMIF('IMP COAL RECEIPT &amp; GCV DATA (3)'!$A$3:$A$121,A50,'IMP COAL RECEIPT &amp; GCV DATA (3)'!$B$3:$B$121)</f>
        <v>0</v>
      </c>
      <c r="C50" s="13">
        <f>SUMIF('IMP COAL RECEIPT &amp; GCV DATA (3)'!$A$3:$A$121,A50,'IMP COAL RECEIPT &amp; GCV DATA (3)'!$C$3:$C$121)</f>
        <v>0</v>
      </c>
      <c r="D50" s="66">
        <f>IFERROR(VLOOKUP(A50,'IMP COAL RECEIPT &amp; GCV DATA (3)'!A48:V168,4,0),0)</f>
        <v>0</v>
      </c>
      <c r="E50" s="14">
        <f>IFERROR(VLOOKUP(A50,'IMP COAL RECEIPT &amp; GCV DATA (3)'!$A$2:$V$193,5,0),0)</f>
        <v>0</v>
      </c>
      <c r="F50" s="13">
        <f>SUMIF('IMP COAL RECEIPT &amp; GCV DATA (3)'!$A$3:$A$193,'MASTER DATA FILE IMP COAL (2)'!A50,'IMP COAL RECEIPT &amp; GCV DATA (3)'!$F$3:$F$193)</f>
        <v>0</v>
      </c>
      <c r="G50" s="13">
        <f>IFERROR(VLOOKUP(A50,'IMP COAL RECEIPT &amp; GCV DATA (3)'!$A$2:$V$193,7,0),0)</f>
        <v>0</v>
      </c>
      <c r="H50" s="13">
        <f>IFERROR(VLOOKUP(A50,'IMP COAL RECEIPT &amp; GCV DATA (3)'!$A$2:$V$193,8,0),0)</f>
        <v>0</v>
      </c>
      <c r="I50" s="13">
        <f>IFERROR(VLOOKUP(A50,'WASH COAL RECEIPT &amp; GCV DAT (3)'!$A$2:$V$154,9,0),0)</f>
        <v>0</v>
      </c>
      <c r="J50" s="13">
        <f>IFERROR(VLOOKUP(A50,'IMP COAL RECEIPT &amp; GCV DATA (3)'!$A$2:$V$193,10,0),0)</f>
        <v>0</v>
      </c>
      <c r="K50" s="15">
        <f>SUMIF('IMP COAL RECEIPT &amp; GCV DATA (3)'!$A$3:$A$193,'MASTER DATA FILE IMP COAL (2)'!A50,'IMP COAL RECEIPT &amp; GCV DATA (3)'!$K$3:$K$193)</f>
        <v>0</v>
      </c>
      <c r="L50" s="15">
        <f>SUMIF('IMP COAL RECEIPT &amp; GCV DATA (3)'!$A$3:$A$193,'MASTER DATA FILE IMP COAL (2)'!A50,'IMP COAL RECEIPT &amp; GCV DATA (3)'!$L$3:$L$193)</f>
        <v>0</v>
      </c>
      <c r="M50" s="15">
        <f t="shared" si="1"/>
        <v>0</v>
      </c>
      <c r="N50" s="67"/>
      <c r="O50" s="15">
        <f>SUMIF('IMP COAL RECEIPT &amp; GCV DATA (3)'!$A$3:$A$193,'MASTER DATA FILE IMP COAL (2)'!A50,'IMP COAL RECEIPT &amp; GCV DATA (3)'!$O$3:$O$193)</f>
        <v>0</v>
      </c>
      <c r="P50" s="15">
        <f t="shared" si="2"/>
        <v>0</v>
      </c>
      <c r="Q50" s="15">
        <f>SUMIF('IMP COAL RECEIPT &amp; GCV DATA (3)'!$A$3:$A$193,'MASTER DATA FILE IMP COAL (2)'!A50,'IMP COAL RECEIPT &amp; GCV DATA (3)'!$Q$3:$Q$193)</f>
        <v>0</v>
      </c>
      <c r="R50" s="16">
        <f>SUMIF('IMP COAL RECEIPT &amp; GCV DATA (3)'!$A$3:$A$253,'MASTER DATA FILE IMP COAL (2)'!A50,'IMP COAL RECEIPT &amp; GCV DATA (3)'!$R$3:$R$253)+IF(H50=$J$234,($K$234*K50),0)+IF(H50=$J$235,($K$235*K50),0)</f>
        <v>0</v>
      </c>
      <c r="S50" s="15" t="e">
        <f t="shared" si="3"/>
        <v>#DIV/0!</v>
      </c>
      <c r="T50" s="15">
        <f>SUMIF('IMP COAL RECEIPT &amp; GCV DATA (3)'!$A$3:$A$193,'MASTER DATA FILE IMP COAL (2)'!A50,'IMP COAL RECEIPT &amp; GCV DATA (3)'!$T$3:$T$193)</f>
        <v>0</v>
      </c>
      <c r="U50" s="15">
        <f t="shared" si="4"/>
        <v>0</v>
      </c>
      <c r="V50" s="15">
        <f>SUMIF('IMP COAL RECEIPT &amp; GCV DATA (3)'!$A$3:$A$193,'MASTER DATA FILE IMP COAL (2)'!A50,'IMP COAL RECEIPT &amp; GCV DATA (3)'!$V$3:$V$193)</f>
        <v>0</v>
      </c>
      <c r="W50" s="15">
        <f t="shared" si="5"/>
        <v>0</v>
      </c>
      <c r="X50" s="13" t="e">
        <f t="shared" si="6"/>
        <v>#DIV/0!</v>
      </c>
      <c r="Y50" s="13"/>
      <c r="Z50" s="13"/>
      <c r="AB50">
        <v>4080.9198113207549</v>
      </c>
      <c r="AC50" s="53">
        <f t="shared" si="7"/>
        <v>-4080.9198113207549</v>
      </c>
      <c r="AE50" s="53">
        <f t="shared" si="8"/>
        <v>-4080.9198113207549</v>
      </c>
      <c r="AF50">
        <v>1</v>
      </c>
    </row>
    <row r="51" spans="1:32" customFormat="1" ht="15.6" x14ac:dyDescent="0.3">
      <c r="A51" s="65"/>
      <c r="B51" s="57">
        <f>SUMIF('IMP COAL RECEIPT &amp; GCV DATA (3)'!$A$3:$A$121,A51,'IMP COAL RECEIPT &amp; GCV DATA (3)'!$B$3:$B$121)</f>
        <v>0</v>
      </c>
      <c r="C51" s="13">
        <f>SUMIF('IMP COAL RECEIPT &amp; GCV DATA (3)'!$A$3:$A$121,A51,'IMP COAL RECEIPT &amp; GCV DATA (3)'!$C$3:$C$121)</f>
        <v>0</v>
      </c>
      <c r="D51" s="66">
        <f>IFERROR(VLOOKUP(A51,'IMP COAL RECEIPT &amp; GCV DATA (3)'!A49:V169,4,0),0)</f>
        <v>0</v>
      </c>
      <c r="E51" s="14">
        <f>IFERROR(VLOOKUP(A51,'IMP COAL RECEIPT &amp; GCV DATA (3)'!$A$2:$V$193,5,0),0)</f>
        <v>0</v>
      </c>
      <c r="F51" s="13">
        <f>SUMIF('IMP COAL RECEIPT &amp; GCV DATA (3)'!$A$3:$A$193,'MASTER DATA FILE IMP COAL (2)'!A51,'IMP COAL RECEIPT &amp; GCV DATA (3)'!$F$3:$F$193)</f>
        <v>0</v>
      </c>
      <c r="G51" s="13">
        <f>IFERROR(VLOOKUP(A51,'IMP COAL RECEIPT &amp; GCV DATA (3)'!$A$2:$V$193,7,0),0)</f>
        <v>0</v>
      </c>
      <c r="H51" s="13">
        <f>IFERROR(VLOOKUP(A51,'IMP COAL RECEIPT &amp; GCV DATA (3)'!$A$2:$V$193,8,0),0)</f>
        <v>0</v>
      </c>
      <c r="I51" s="13">
        <f>IFERROR(VLOOKUP(A51,'WASH COAL RECEIPT &amp; GCV DAT (3)'!$A$2:$V$154,9,0),0)</f>
        <v>0</v>
      </c>
      <c r="J51" s="13">
        <f>IFERROR(VLOOKUP(A51,'IMP COAL RECEIPT &amp; GCV DATA (3)'!$A$2:$V$193,10,0),0)</f>
        <v>0</v>
      </c>
      <c r="K51" s="15">
        <f>SUMIF('IMP COAL RECEIPT &amp; GCV DATA (3)'!$A$3:$A$193,'MASTER DATA FILE IMP COAL (2)'!A51,'IMP COAL RECEIPT &amp; GCV DATA (3)'!$K$3:$K$193)</f>
        <v>0</v>
      </c>
      <c r="L51" s="15">
        <f>SUMIF('IMP COAL RECEIPT &amp; GCV DATA (3)'!$A$3:$A$193,'MASTER DATA FILE IMP COAL (2)'!A51,'IMP COAL RECEIPT &amp; GCV DATA (3)'!$L$3:$L$193)</f>
        <v>0</v>
      </c>
      <c r="M51" s="15">
        <f t="shared" si="1"/>
        <v>0</v>
      </c>
      <c r="N51" s="67"/>
      <c r="O51" s="15">
        <f>SUMIF('IMP COAL RECEIPT &amp; GCV DATA (3)'!$A$3:$A$193,'MASTER DATA FILE IMP COAL (2)'!A51,'IMP COAL RECEIPT &amp; GCV DATA (3)'!$O$3:$O$193)</f>
        <v>0</v>
      </c>
      <c r="P51" s="15">
        <f t="shared" si="2"/>
        <v>0</v>
      </c>
      <c r="Q51" s="15">
        <f>SUMIF('IMP COAL RECEIPT &amp; GCV DATA (3)'!$A$3:$A$193,'MASTER DATA FILE IMP COAL (2)'!A51,'IMP COAL RECEIPT &amp; GCV DATA (3)'!$Q$3:$Q$193)</f>
        <v>0</v>
      </c>
      <c r="R51" s="16">
        <f>SUMIF('IMP COAL RECEIPT &amp; GCV DATA (3)'!$A$3:$A$253,'MASTER DATA FILE IMP COAL (2)'!A51,'IMP COAL RECEIPT &amp; GCV DATA (3)'!$R$3:$R$253)+IF(H51=$J$234,($K$234*K51),0)+IF(H51=$J$235,($K$235*K51),0)</f>
        <v>0</v>
      </c>
      <c r="S51" s="15" t="e">
        <f t="shared" si="3"/>
        <v>#DIV/0!</v>
      </c>
      <c r="T51" s="15">
        <f>SUMIF('IMP COAL RECEIPT &amp; GCV DATA (3)'!$A$3:$A$193,'MASTER DATA FILE IMP COAL (2)'!A51,'IMP COAL RECEIPT &amp; GCV DATA (3)'!$T$3:$T$193)</f>
        <v>0</v>
      </c>
      <c r="U51" s="15">
        <f t="shared" si="4"/>
        <v>0</v>
      </c>
      <c r="V51" s="15">
        <f>SUMIF('IMP COAL RECEIPT &amp; GCV DATA (3)'!$A$3:$A$193,'MASTER DATA FILE IMP COAL (2)'!A51,'IMP COAL RECEIPT &amp; GCV DATA (3)'!$V$3:$V$193)</f>
        <v>0</v>
      </c>
      <c r="W51" s="15">
        <f t="shared" si="5"/>
        <v>0</v>
      </c>
      <c r="X51" s="13" t="e">
        <f t="shared" si="6"/>
        <v>#DIV/0!</v>
      </c>
      <c r="Y51" s="13"/>
      <c r="Z51" s="13"/>
      <c r="AB51">
        <v>4080.9198113207549</v>
      </c>
      <c r="AC51" s="53">
        <f t="shared" si="7"/>
        <v>-4080.9198113207549</v>
      </c>
      <c r="AE51" s="53">
        <f t="shared" si="8"/>
        <v>-4080.9198113207549</v>
      </c>
      <c r="AF51">
        <v>1</v>
      </c>
    </row>
    <row r="52" spans="1:32" customFormat="1" ht="15.6" x14ac:dyDescent="0.3">
      <c r="A52" s="65"/>
      <c r="B52" s="57">
        <f>SUMIF('IMP COAL RECEIPT &amp; GCV DATA (3)'!$A$3:$A$121,A52,'IMP COAL RECEIPT &amp; GCV DATA (3)'!$B$3:$B$121)</f>
        <v>0</v>
      </c>
      <c r="C52" s="13">
        <f>SUMIF('IMP COAL RECEIPT &amp; GCV DATA (3)'!$A$3:$A$121,A52,'IMP COAL RECEIPT &amp; GCV DATA (3)'!$C$3:$C$121)</f>
        <v>0</v>
      </c>
      <c r="D52" s="66">
        <f>IFERROR(VLOOKUP(A52,'IMP COAL RECEIPT &amp; GCV DATA (3)'!A50:V170,4,0),0)</f>
        <v>0</v>
      </c>
      <c r="E52" s="14">
        <f>IFERROR(VLOOKUP(A52,'IMP COAL RECEIPT &amp; GCV DATA (3)'!$A$2:$V$193,5,0),0)</f>
        <v>0</v>
      </c>
      <c r="F52" s="13">
        <f>SUMIF('IMP COAL RECEIPT &amp; GCV DATA (3)'!$A$3:$A$193,'MASTER DATA FILE IMP COAL (2)'!A52,'IMP COAL RECEIPT &amp; GCV DATA (3)'!$F$3:$F$193)</f>
        <v>0</v>
      </c>
      <c r="G52" s="13">
        <f>IFERROR(VLOOKUP(A52,'IMP COAL RECEIPT &amp; GCV DATA (3)'!$A$2:$V$193,7,0),0)</f>
        <v>0</v>
      </c>
      <c r="H52" s="13">
        <f>IFERROR(VLOOKUP(A52,'IMP COAL RECEIPT &amp; GCV DATA (3)'!$A$2:$V$193,8,0),0)</f>
        <v>0</v>
      </c>
      <c r="I52" s="13">
        <f>IFERROR(VLOOKUP(A52,'WASH COAL RECEIPT &amp; GCV DAT (3)'!$A$2:$V$154,9,0),0)</f>
        <v>0</v>
      </c>
      <c r="J52" s="13">
        <f>IFERROR(VLOOKUP(A52,'IMP COAL RECEIPT &amp; GCV DATA (3)'!$A$2:$V$193,10,0),0)</f>
        <v>0</v>
      </c>
      <c r="K52" s="15">
        <f>SUMIF('IMP COAL RECEIPT &amp; GCV DATA (3)'!$A$3:$A$193,'MASTER DATA FILE IMP COAL (2)'!A52,'IMP COAL RECEIPT &amp; GCV DATA (3)'!$K$3:$K$193)</f>
        <v>0</v>
      </c>
      <c r="L52" s="15">
        <f>SUMIF('IMP COAL RECEIPT &amp; GCV DATA (3)'!$A$3:$A$193,'MASTER DATA FILE IMP COAL (2)'!A52,'IMP COAL RECEIPT &amp; GCV DATA (3)'!$L$3:$L$193)</f>
        <v>0</v>
      </c>
      <c r="M52" s="15">
        <f t="shared" si="1"/>
        <v>0</v>
      </c>
      <c r="N52" s="67"/>
      <c r="O52" s="15">
        <f>SUMIF('IMP COAL RECEIPT &amp; GCV DATA (3)'!$A$3:$A$193,'MASTER DATA FILE IMP COAL (2)'!A52,'IMP COAL RECEIPT &amp; GCV DATA (3)'!$O$3:$O$193)</f>
        <v>0</v>
      </c>
      <c r="P52" s="15">
        <f t="shared" si="2"/>
        <v>0</v>
      </c>
      <c r="Q52" s="15">
        <f>SUMIF('IMP COAL RECEIPT &amp; GCV DATA (3)'!$A$3:$A$193,'MASTER DATA FILE IMP COAL (2)'!A52,'IMP COAL RECEIPT &amp; GCV DATA (3)'!$Q$3:$Q$193)</f>
        <v>0</v>
      </c>
      <c r="R52" s="16">
        <f>SUMIF('IMP COAL RECEIPT &amp; GCV DATA (3)'!$A$3:$A$253,'MASTER DATA FILE IMP COAL (2)'!A52,'IMP COAL RECEIPT &amp; GCV DATA (3)'!$R$3:$R$253)+IF(H52=$J$234,($K$234*K52),0)+IF(H52=$J$235,($K$235*K52),0)</f>
        <v>0</v>
      </c>
      <c r="S52" s="15" t="e">
        <f t="shared" si="3"/>
        <v>#DIV/0!</v>
      </c>
      <c r="T52" s="15">
        <f>SUMIF('IMP COAL RECEIPT &amp; GCV DATA (3)'!$A$3:$A$193,'MASTER DATA FILE IMP COAL (2)'!A52,'IMP COAL RECEIPT &amp; GCV DATA (3)'!$T$3:$T$193)</f>
        <v>0</v>
      </c>
      <c r="U52" s="15">
        <f t="shared" si="4"/>
        <v>0</v>
      </c>
      <c r="V52" s="15">
        <f>SUMIF('IMP COAL RECEIPT &amp; GCV DATA (3)'!$A$3:$A$193,'MASTER DATA FILE IMP COAL (2)'!A52,'IMP COAL RECEIPT &amp; GCV DATA (3)'!$V$3:$V$193)</f>
        <v>0</v>
      </c>
      <c r="W52" s="15">
        <f t="shared" si="5"/>
        <v>0</v>
      </c>
      <c r="X52" s="13" t="e">
        <f t="shared" si="6"/>
        <v>#DIV/0!</v>
      </c>
      <c r="Y52" s="13"/>
      <c r="Z52" s="13"/>
      <c r="AB52">
        <v>4080.9198113207549</v>
      </c>
      <c r="AC52" s="53">
        <f t="shared" si="7"/>
        <v>-4080.9198113207549</v>
      </c>
      <c r="AE52" s="53">
        <f t="shared" si="8"/>
        <v>-4080.9198113207549</v>
      </c>
      <c r="AF52">
        <v>1</v>
      </c>
    </row>
    <row r="53" spans="1:32" customFormat="1" ht="15.6" x14ac:dyDescent="0.3">
      <c r="A53" s="65"/>
      <c r="B53" s="57">
        <f>SUMIF('IMP COAL RECEIPT &amp; GCV DATA (3)'!$A$3:$A$121,A53,'IMP COAL RECEIPT &amp; GCV DATA (3)'!$B$3:$B$121)</f>
        <v>0</v>
      </c>
      <c r="C53" s="13">
        <f>SUMIF('IMP COAL RECEIPT &amp; GCV DATA (3)'!$A$3:$A$121,A53,'IMP COAL RECEIPT &amp; GCV DATA (3)'!$C$3:$C$121)</f>
        <v>0</v>
      </c>
      <c r="D53" s="66">
        <f>IFERROR(VLOOKUP(A53,'IMP COAL RECEIPT &amp; GCV DATA (3)'!A51:V171,4,0),0)</f>
        <v>0</v>
      </c>
      <c r="E53" s="14">
        <f>IFERROR(VLOOKUP(A53,'IMP COAL RECEIPT &amp; GCV DATA (3)'!$A$2:$V$193,5,0),0)</f>
        <v>0</v>
      </c>
      <c r="F53" s="13">
        <f>SUMIF('IMP COAL RECEIPT &amp; GCV DATA (3)'!$A$3:$A$193,'MASTER DATA FILE IMP COAL (2)'!A53,'IMP COAL RECEIPT &amp; GCV DATA (3)'!$F$3:$F$193)</f>
        <v>0</v>
      </c>
      <c r="G53" s="13">
        <f>IFERROR(VLOOKUP(A53,'IMP COAL RECEIPT &amp; GCV DATA (3)'!$A$2:$V$193,7,0),0)</f>
        <v>0</v>
      </c>
      <c r="H53" s="13">
        <f>IFERROR(VLOOKUP(A53,'IMP COAL RECEIPT &amp; GCV DATA (3)'!$A$2:$V$193,8,0),0)</f>
        <v>0</v>
      </c>
      <c r="I53" s="13">
        <f>IFERROR(VLOOKUP(A53,'WASH COAL RECEIPT &amp; GCV DAT (3)'!$A$2:$V$154,9,0),0)</f>
        <v>0</v>
      </c>
      <c r="J53" s="13">
        <f>IFERROR(VLOOKUP(A53,'IMP COAL RECEIPT &amp; GCV DATA (3)'!$A$2:$V$193,10,0),0)</f>
        <v>0</v>
      </c>
      <c r="K53" s="15">
        <f>SUMIF('IMP COAL RECEIPT &amp; GCV DATA (3)'!$A$3:$A$193,'MASTER DATA FILE IMP COAL (2)'!A53,'IMP COAL RECEIPT &amp; GCV DATA (3)'!$K$3:$K$193)</f>
        <v>0</v>
      </c>
      <c r="L53" s="15">
        <f>SUMIF('IMP COAL RECEIPT &amp; GCV DATA (3)'!$A$3:$A$193,'MASTER DATA FILE IMP COAL (2)'!A53,'IMP COAL RECEIPT &amp; GCV DATA (3)'!$L$3:$L$193)</f>
        <v>0</v>
      </c>
      <c r="M53" s="15">
        <f t="shared" si="1"/>
        <v>0</v>
      </c>
      <c r="N53" s="67"/>
      <c r="O53" s="15">
        <f>SUMIF('IMP COAL RECEIPT &amp; GCV DATA (3)'!$A$3:$A$193,'MASTER DATA FILE IMP COAL (2)'!A53,'IMP COAL RECEIPT &amp; GCV DATA (3)'!$O$3:$O$193)</f>
        <v>0</v>
      </c>
      <c r="P53" s="15">
        <f t="shared" si="2"/>
        <v>0</v>
      </c>
      <c r="Q53" s="15">
        <f>SUMIF('IMP COAL RECEIPT &amp; GCV DATA (3)'!$A$3:$A$193,'MASTER DATA FILE IMP COAL (2)'!A53,'IMP COAL RECEIPT &amp; GCV DATA (3)'!$Q$3:$Q$193)</f>
        <v>0</v>
      </c>
      <c r="R53" s="16">
        <f>SUMIF('IMP COAL RECEIPT &amp; GCV DATA (3)'!$A$3:$A$253,'MASTER DATA FILE IMP COAL (2)'!A53,'IMP COAL RECEIPT &amp; GCV DATA (3)'!$R$3:$R$253)+IF(H53=$J$234,($K$234*K53),0)+IF(H53=$J$235,($K$235*K53),0)</f>
        <v>0</v>
      </c>
      <c r="S53" s="15" t="e">
        <f t="shared" si="3"/>
        <v>#DIV/0!</v>
      </c>
      <c r="T53" s="15">
        <f>SUMIF('IMP COAL RECEIPT &amp; GCV DATA (3)'!$A$3:$A$193,'MASTER DATA FILE IMP COAL (2)'!A53,'IMP COAL RECEIPT &amp; GCV DATA (3)'!$T$3:$T$193)</f>
        <v>0</v>
      </c>
      <c r="U53" s="15">
        <f t="shared" si="4"/>
        <v>0</v>
      </c>
      <c r="V53" s="15">
        <f>SUMIF('IMP COAL RECEIPT &amp; GCV DATA (3)'!$A$3:$A$193,'MASTER DATA FILE IMP COAL (2)'!A53,'IMP COAL RECEIPT &amp; GCV DATA (3)'!$V$3:$V$193)</f>
        <v>0</v>
      </c>
      <c r="W53" s="15">
        <f t="shared" si="5"/>
        <v>0</v>
      </c>
      <c r="X53" s="13" t="e">
        <f t="shared" si="6"/>
        <v>#DIV/0!</v>
      </c>
      <c r="Y53" s="13"/>
      <c r="Z53" s="13"/>
      <c r="AB53">
        <v>4080.9198113207549</v>
      </c>
      <c r="AC53" s="53">
        <f t="shared" si="7"/>
        <v>-4080.9198113207549</v>
      </c>
      <c r="AE53" s="53">
        <f t="shared" si="8"/>
        <v>-4080.9198113207549</v>
      </c>
      <c r="AF53">
        <v>1</v>
      </c>
    </row>
    <row r="54" spans="1:32" customFormat="1" ht="15.6" x14ac:dyDescent="0.3">
      <c r="A54" s="65"/>
      <c r="B54" s="57">
        <f>SUMIF('IMP COAL RECEIPT &amp; GCV DATA (3)'!$A$3:$A$121,A54,'IMP COAL RECEIPT &amp; GCV DATA (3)'!$B$3:$B$121)</f>
        <v>0</v>
      </c>
      <c r="C54" s="13">
        <f>SUMIF('IMP COAL RECEIPT &amp; GCV DATA (3)'!$A$3:$A$121,A54,'IMP COAL RECEIPT &amp; GCV DATA (3)'!$C$3:$C$121)</f>
        <v>0</v>
      </c>
      <c r="D54" s="66">
        <f>IFERROR(VLOOKUP(A54,'IMP COAL RECEIPT &amp; GCV DATA (3)'!A52:V172,4,0),0)</f>
        <v>0</v>
      </c>
      <c r="E54" s="14">
        <f>IFERROR(VLOOKUP(A54,'IMP COAL RECEIPT &amp; GCV DATA (3)'!$A$2:$V$193,5,0),0)</f>
        <v>0</v>
      </c>
      <c r="F54" s="13">
        <f>SUMIF('IMP COAL RECEIPT &amp; GCV DATA (3)'!$A$3:$A$193,'MASTER DATA FILE IMP COAL (2)'!A54,'IMP COAL RECEIPT &amp; GCV DATA (3)'!$F$3:$F$193)</f>
        <v>0</v>
      </c>
      <c r="G54" s="13">
        <f>IFERROR(VLOOKUP(A54,'IMP COAL RECEIPT &amp; GCV DATA (3)'!$A$2:$V$193,7,0),0)</f>
        <v>0</v>
      </c>
      <c r="H54" s="13">
        <f>IFERROR(VLOOKUP(A54,'IMP COAL RECEIPT &amp; GCV DATA (3)'!$A$2:$V$193,8,0),0)</f>
        <v>0</v>
      </c>
      <c r="I54" s="13">
        <f>IFERROR(VLOOKUP(A54,'WASH COAL RECEIPT &amp; GCV DAT (3)'!$A$2:$V$154,9,0),0)</f>
        <v>0</v>
      </c>
      <c r="J54" s="13">
        <f>IFERROR(VLOOKUP(A54,'IMP COAL RECEIPT &amp; GCV DATA (3)'!$A$2:$V$193,10,0),0)</f>
        <v>0</v>
      </c>
      <c r="K54" s="15">
        <f>SUMIF('IMP COAL RECEIPT &amp; GCV DATA (3)'!$A$3:$A$193,'MASTER DATA FILE IMP COAL (2)'!A54,'IMP COAL RECEIPT &amp; GCV DATA (3)'!$K$3:$K$193)</f>
        <v>0</v>
      </c>
      <c r="L54" s="15">
        <f>SUMIF('IMP COAL RECEIPT &amp; GCV DATA (3)'!$A$3:$A$193,'MASTER DATA FILE IMP COAL (2)'!A54,'IMP COAL RECEIPT &amp; GCV DATA (3)'!$L$3:$L$193)</f>
        <v>0</v>
      </c>
      <c r="M54" s="15">
        <f t="shared" si="1"/>
        <v>0</v>
      </c>
      <c r="N54" s="67"/>
      <c r="O54" s="15">
        <f>SUMIF('IMP COAL RECEIPT &amp; GCV DATA (3)'!$A$3:$A$193,'MASTER DATA FILE IMP COAL (2)'!A54,'IMP COAL RECEIPT &amp; GCV DATA (3)'!$O$3:$O$193)</f>
        <v>0</v>
      </c>
      <c r="P54" s="15">
        <f t="shared" si="2"/>
        <v>0</v>
      </c>
      <c r="Q54" s="15">
        <f>SUMIF('IMP COAL RECEIPT &amp; GCV DATA (3)'!$A$3:$A$193,'MASTER DATA FILE IMP COAL (2)'!A54,'IMP COAL RECEIPT &amp; GCV DATA (3)'!$Q$3:$Q$193)</f>
        <v>0</v>
      </c>
      <c r="R54" s="16">
        <f>SUMIF('IMP COAL RECEIPT &amp; GCV DATA (3)'!$A$3:$A$253,'MASTER DATA FILE IMP COAL (2)'!A54,'IMP COAL RECEIPT &amp; GCV DATA (3)'!$R$3:$R$253)+IF(H54=$J$234,($K$234*K54),0)+IF(H54=$J$235,($K$235*K54),0)</f>
        <v>0</v>
      </c>
      <c r="S54" s="15" t="e">
        <f t="shared" si="3"/>
        <v>#DIV/0!</v>
      </c>
      <c r="T54" s="15">
        <f>SUMIF('IMP COAL RECEIPT &amp; GCV DATA (3)'!$A$3:$A$193,'MASTER DATA FILE IMP COAL (2)'!A54,'IMP COAL RECEIPT &amp; GCV DATA (3)'!$T$3:$T$193)</f>
        <v>0</v>
      </c>
      <c r="U54" s="15">
        <f t="shared" si="4"/>
        <v>0</v>
      </c>
      <c r="V54" s="15">
        <f>SUMIF('IMP COAL RECEIPT &amp; GCV DATA (3)'!$A$3:$A$193,'MASTER DATA FILE IMP COAL (2)'!A54,'IMP COAL RECEIPT &amp; GCV DATA (3)'!$V$3:$V$193)</f>
        <v>0</v>
      </c>
      <c r="W54" s="15">
        <f t="shared" si="5"/>
        <v>0</v>
      </c>
      <c r="X54" s="13" t="e">
        <f t="shared" si="6"/>
        <v>#DIV/0!</v>
      </c>
      <c r="Y54" s="13"/>
      <c r="Z54" s="13"/>
      <c r="AB54">
        <v>4080.9198113207549</v>
      </c>
      <c r="AC54" s="53">
        <f t="shared" si="7"/>
        <v>-4080.9198113207549</v>
      </c>
      <c r="AE54" s="53">
        <f t="shared" si="8"/>
        <v>-4080.9198113207549</v>
      </c>
      <c r="AF54">
        <v>1</v>
      </c>
    </row>
    <row r="55" spans="1:32" customFormat="1" ht="15.6" x14ac:dyDescent="0.3">
      <c r="A55" s="65"/>
      <c r="B55" s="57">
        <f>SUMIF('IMP COAL RECEIPT &amp; GCV DATA (3)'!$A$3:$A$121,A55,'IMP COAL RECEIPT &amp; GCV DATA (3)'!$B$3:$B$121)</f>
        <v>0</v>
      </c>
      <c r="C55" s="13">
        <f>SUMIF('IMP COAL RECEIPT &amp; GCV DATA (3)'!$A$3:$A$121,A55,'IMP COAL RECEIPT &amp; GCV DATA (3)'!$C$3:$C$121)</f>
        <v>0</v>
      </c>
      <c r="D55" s="66">
        <f>IFERROR(VLOOKUP(A55,'IMP COAL RECEIPT &amp; GCV DATA (3)'!A53:V173,4,0),0)</f>
        <v>0</v>
      </c>
      <c r="E55" s="14">
        <f>IFERROR(VLOOKUP(A55,'IMP COAL RECEIPT &amp; GCV DATA (3)'!$A$2:$V$193,5,0),0)</f>
        <v>0</v>
      </c>
      <c r="F55" s="13">
        <f>SUMIF('IMP COAL RECEIPT &amp; GCV DATA (3)'!$A$3:$A$193,'MASTER DATA FILE IMP COAL (2)'!A55,'IMP COAL RECEIPT &amp; GCV DATA (3)'!$F$3:$F$193)</f>
        <v>0</v>
      </c>
      <c r="G55" s="13">
        <f>IFERROR(VLOOKUP(A55,'IMP COAL RECEIPT &amp; GCV DATA (3)'!$A$2:$V$193,7,0),0)</f>
        <v>0</v>
      </c>
      <c r="H55" s="13">
        <f>IFERROR(VLOOKUP(A55,'IMP COAL RECEIPT &amp; GCV DATA (3)'!$A$2:$V$193,8,0),0)</f>
        <v>0</v>
      </c>
      <c r="I55" s="13">
        <f>IFERROR(VLOOKUP(A55,'WASH COAL RECEIPT &amp; GCV DAT (3)'!$A$2:$V$154,9,0),0)</f>
        <v>0</v>
      </c>
      <c r="J55" s="13">
        <f>IFERROR(VLOOKUP(A55,'IMP COAL RECEIPT &amp; GCV DATA (3)'!$A$2:$V$193,10,0),0)</f>
        <v>0</v>
      </c>
      <c r="K55" s="15">
        <f>SUMIF('IMP COAL RECEIPT &amp; GCV DATA (3)'!$A$3:$A$193,'MASTER DATA FILE IMP COAL (2)'!A55,'IMP COAL RECEIPT &amp; GCV DATA (3)'!$K$3:$K$193)</f>
        <v>0</v>
      </c>
      <c r="L55" s="15">
        <f>SUMIF('IMP COAL RECEIPT &amp; GCV DATA (3)'!$A$3:$A$193,'MASTER DATA FILE IMP COAL (2)'!A55,'IMP COAL RECEIPT &amp; GCV DATA (3)'!$L$3:$L$193)</f>
        <v>0</v>
      </c>
      <c r="M55" s="15">
        <f t="shared" si="1"/>
        <v>0</v>
      </c>
      <c r="N55" s="67"/>
      <c r="O55" s="15">
        <f>SUMIF('IMP COAL RECEIPT &amp; GCV DATA (3)'!$A$3:$A$193,'MASTER DATA FILE IMP COAL (2)'!A55,'IMP COAL RECEIPT &amp; GCV DATA (3)'!$O$3:$O$193)</f>
        <v>0</v>
      </c>
      <c r="P55" s="15">
        <f t="shared" si="2"/>
        <v>0</v>
      </c>
      <c r="Q55" s="15">
        <f>SUMIF('IMP COAL RECEIPT &amp; GCV DATA (3)'!$A$3:$A$193,'MASTER DATA FILE IMP COAL (2)'!A55,'IMP COAL RECEIPT &amp; GCV DATA (3)'!$Q$3:$Q$193)</f>
        <v>0</v>
      </c>
      <c r="R55" s="16">
        <f>SUMIF('IMP COAL RECEIPT &amp; GCV DATA (3)'!$A$3:$A$253,'MASTER DATA FILE IMP COAL (2)'!A55,'IMP COAL RECEIPT &amp; GCV DATA (3)'!$R$3:$R$253)+IF(H55=$J$234,($K$234*K55),0)+IF(H55=$J$235,($K$235*K55),0)</f>
        <v>0</v>
      </c>
      <c r="S55" s="15" t="e">
        <f t="shared" si="3"/>
        <v>#DIV/0!</v>
      </c>
      <c r="T55" s="15">
        <f>SUMIF('IMP COAL RECEIPT &amp; GCV DATA (3)'!$A$3:$A$193,'MASTER DATA FILE IMP COAL (2)'!A55,'IMP COAL RECEIPT &amp; GCV DATA (3)'!$T$3:$T$193)</f>
        <v>0</v>
      </c>
      <c r="U55" s="15">
        <f t="shared" si="4"/>
        <v>0</v>
      </c>
      <c r="V55" s="15">
        <f>SUMIF('IMP COAL RECEIPT &amp; GCV DATA (3)'!$A$3:$A$193,'MASTER DATA FILE IMP COAL (2)'!A55,'IMP COAL RECEIPT &amp; GCV DATA (3)'!$V$3:$V$193)</f>
        <v>0</v>
      </c>
      <c r="W55" s="15">
        <f t="shared" si="5"/>
        <v>0</v>
      </c>
      <c r="X55" s="13" t="e">
        <f t="shared" si="6"/>
        <v>#DIV/0!</v>
      </c>
      <c r="Y55" s="13"/>
      <c r="Z55" s="13"/>
      <c r="AB55">
        <v>4080.9198113207549</v>
      </c>
      <c r="AC55" s="53">
        <f t="shared" si="7"/>
        <v>-4080.9198113207549</v>
      </c>
      <c r="AE55" s="53">
        <f t="shared" si="8"/>
        <v>-4080.9198113207549</v>
      </c>
      <c r="AF55">
        <v>1</v>
      </c>
    </row>
    <row r="56" spans="1:32" customFormat="1" ht="15.6" x14ac:dyDescent="0.3">
      <c r="A56" s="65"/>
      <c r="B56" s="57">
        <f>SUMIF('IMP COAL RECEIPT &amp; GCV DATA (3)'!$A$3:$A$121,A56,'IMP COAL RECEIPT &amp; GCV DATA (3)'!$B$3:$B$121)</f>
        <v>0</v>
      </c>
      <c r="C56" s="13">
        <f>SUMIF('IMP COAL RECEIPT &amp; GCV DATA (3)'!$A$3:$A$121,A56,'IMP COAL RECEIPT &amp; GCV DATA (3)'!$C$3:$C$121)</f>
        <v>0</v>
      </c>
      <c r="D56" s="66">
        <f>IFERROR(VLOOKUP(A56,'IMP COAL RECEIPT &amp; GCV DATA (3)'!A54:V174,4,0),0)</f>
        <v>0</v>
      </c>
      <c r="E56" s="14">
        <f>IFERROR(VLOOKUP(A56,'IMP COAL RECEIPT &amp; GCV DATA (3)'!$A$2:$V$193,5,0),0)</f>
        <v>0</v>
      </c>
      <c r="F56" s="13">
        <f>SUMIF('IMP COAL RECEIPT &amp; GCV DATA (3)'!$A$3:$A$193,'MASTER DATA FILE IMP COAL (2)'!A56,'IMP COAL RECEIPT &amp; GCV DATA (3)'!$F$3:$F$193)</f>
        <v>0</v>
      </c>
      <c r="G56" s="13">
        <f>IFERROR(VLOOKUP(A56,'IMP COAL RECEIPT &amp; GCV DATA (3)'!$A$2:$V$193,7,0),0)</f>
        <v>0</v>
      </c>
      <c r="H56" s="13">
        <f>IFERROR(VLOOKUP(A56,'IMP COAL RECEIPT &amp; GCV DATA (3)'!$A$2:$V$193,8,0),0)</f>
        <v>0</v>
      </c>
      <c r="I56" s="13">
        <f>IFERROR(VLOOKUP(A56,'WASH COAL RECEIPT &amp; GCV DAT (3)'!$A$2:$V$154,9,0),0)</f>
        <v>0</v>
      </c>
      <c r="J56" s="13">
        <f>IFERROR(VLOOKUP(A56,'IMP COAL RECEIPT &amp; GCV DATA (3)'!$A$2:$V$193,10,0),0)</f>
        <v>0</v>
      </c>
      <c r="K56" s="15">
        <f>SUMIF('IMP COAL RECEIPT &amp; GCV DATA (3)'!$A$3:$A$193,'MASTER DATA FILE IMP COAL (2)'!A56,'IMP COAL RECEIPT &amp; GCV DATA (3)'!$K$3:$K$193)</f>
        <v>0</v>
      </c>
      <c r="L56" s="15">
        <f>SUMIF('IMP COAL RECEIPT &amp; GCV DATA (3)'!$A$3:$A$193,'MASTER DATA FILE IMP COAL (2)'!A56,'IMP COAL RECEIPT &amp; GCV DATA (3)'!$L$3:$L$193)</f>
        <v>0</v>
      </c>
      <c r="M56" s="15">
        <f t="shared" si="1"/>
        <v>0</v>
      </c>
      <c r="N56" s="67"/>
      <c r="O56" s="15">
        <f>SUMIF('IMP COAL RECEIPT &amp; GCV DATA (3)'!$A$3:$A$193,'MASTER DATA FILE IMP COAL (2)'!A56,'IMP COAL RECEIPT &amp; GCV DATA (3)'!$O$3:$O$193)</f>
        <v>0</v>
      </c>
      <c r="P56" s="15">
        <f t="shared" si="2"/>
        <v>0</v>
      </c>
      <c r="Q56" s="15">
        <f>SUMIF('IMP COAL RECEIPT &amp; GCV DATA (3)'!$A$3:$A$193,'MASTER DATA FILE IMP COAL (2)'!A56,'IMP COAL RECEIPT &amp; GCV DATA (3)'!$Q$3:$Q$193)</f>
        <v>0</v>
      </c>
      <c r="R56" s="16">
        <f>SUMIF('IMP COAL RECEIPT &amp; GCV DATA (3)'!$A$3:$A$253,'MASTER DATA FILE IMP COAL (2)'!A56,'IMP COAL RECEIPT &amp; GCV DATA (3)'!$R$3:$R$253)+IF(H56=$J$234,($K$234*K56),0)+IF(H56=$J$235,($K$235*K56),0)</f>
        <v>0</v>
      </c>
      <c r="S56" s="15" t="e">
        <f t="shared" si="3"/>
        <v>#DIV/0!</v>
      </c>
      <c r="T56" s="15">
        <f>SUMIF('IMP COAL RECEIPT &amp; GCV DATA (3)'!$A$3:$A$193,'MASTER DATA FILE IMP COAL (2)'!A56,'IMP COAL RECEIPT &amp; GCV DATA (3)'!$T$3:$T$193)</f>
        <v>0</v>
      </c>
      <c r="U56" s="15">
        <f t="shared" si="4"/>
        <v>0</v>
      </c>
      <c r="V56" s="15">
        <f>SUMIF('IMP COAL RECEIPT &amp; GCV DATA (3)'!$A$3:$A$193,'MASTER DATA FILE IMP COAL (2)'!A56,'IMP COAL RECEIPT &amp; GCV DATA (3)'!$V$3:$V$193)</f>
        <v>0</v>
      </c>
      <c r="W56" s="15">
        <f t="shared" si="5"/>
        <v>0</v>
      </c>
      <c r="X56" s="13" t="e">
        <f t="shared" si="6"/>
        <v>#DIV/0!</v>
      </c>
      <c r="Y56" s="13"/>
      <c r="Z56" s="13"/>
      <c r="AB56">
        <v>4080.9198113207549</v>
      </c>
      <c r="AC56" s="53">
        <f t="shared" si="7"/>
        <v>-4080.9198113207549</v>
      </c>
      <c r="AE56" s="53">
        <f t="shared" si="8"/>
        <v>-4080.9198113207549</v>
      </c>
      <c r="AF56">
        <v>1</v>
      </c>
    </row>
    <row r="57" spans="1:32" customFormat="1" ht="15.6" x14ac:dyDescent="0.3">
      <c r="A57" s="65"/>
      <c r="B57" s="57">
        <f>SUMIF('IMP COAL RECEIPT &amp; GCV DATA (3)'!$A$3:$A$121,A57,'IMP COAL RECEIPT &amp; GCV DATA (3)'!$B$3:$B$121)</f>
        <v>0</v>
      </c>
      <c r="C57" s="13">
        <f>SUMIF('IMP COAL RECEIPT &amp; GCV DATA (3)'!$A$3:$A$121,A57,'IMP COAL RECEIPT &amp; GCV DATA (3)'!$C$3:$C$121)</f>
        <v>0</v>
      </c>
      <c r="D57" s="66">
        <f>IFERROR(VLOOKUP(A57,'IMP COAL RECEIPT &amp; GCV DATA (3)'!A55:V175,4,0),0)</f>
        <v>0</v>
      </c>
      <c r="E57" s="14">
        <f>IFERROR(VLOOKUP(A57,'IMP COAL RECEIPT &amp; GCV DATA (3)'!$A$2:$V$193,5,0),0)</f>
        <v>0</v>
      </c>
      <c r="F57" s="13">
        <f>SUMIF('IMP COAL RECEIPT &amp; GCV DATA (3)'!$A$3:$A$193,'MASTER DATA FILE IMP COAL (2)'!A57,'IMP COAL RECEIPT &amp; GCV DATA (3)'!$F$3:$F$193)</f>
        <v>0</v>
      </c>
      <c r="G57" s="13">
        <f>IFERROR(VLOOKUP(A57,'IMP COAL RECEIPT &amp; GCV DATA (3)'!$A$2:$V$193,7,0),0)</f>
        <v>0</v>
      </c>
      <c r="H57" s="13">
        <f>IFERROR(VLOOKUP(A57,'IMP COAL RECEIPT &amp; GCV DATA (3)'!$A$2:$V$193,8,0),0)</f>
        <v>0</v>
      </c>
      <c r="I57" s="13">
        <f>IFERROR(VLOOKUP(A57,'WASH COAL RECEIPT &amp; GCV DAT (3)'!$A$2:$V$154,9,0),0)</f>
        <v>0</v>
      </c>
      <c r="J57" s="13">
        <f>IFERROR(VLOOKUP(A57,'IMP COAL RECEIPT &amp; GCV DATA (3)'!$A$2:$V$193,10,0),0)</f>
        <v>0</v>
      </c>
      <c r="K57" s="15">
        <f>SUMIF('IMP COAL RECEIPT &amp; GCV DATA (3)'!$A$3:$A$193,'MASTER DATA FILE IMP COAL (2)'!A57,'IMP COAL RECEIPT &amp; GCV DATA (3)'!$K$3:$K$193)</f>
        <v>0</v>
      </c>
      <c r="L57" s="15">
        <f>SUMIF('IMP COAL RECEIPT &amp; GCV DATA (3)'!$A$3:$A$193,'MASTER DATA FILE IMP COAL (2)'!A57,'IMP COAL RECEIPT &amp; GCV DATA (3)'!$L$3:$L$193)</f>
        <v>0</v>
      </c>
      <c r="M57" s="15">
        <f t="shared" si="1"/>
        <v>0</v>
      </c>
      <c r="N57" s="67"/>
      <c r="O57" s="15">
        <f>SUMIF('IMP COAL RECEIPT &amp; GCV DATA (3)'!$A$3:$A$193,'MASTER DATA FILE IMP COAL (2)'!A57,'IMP COAL RECEIPT &amp; GCV DATA (3)'!$O$3:$O$193)</f>
        <v>0</v>
      </c>
      <c r="P57" s="15">
        <f t="shared" si="2"/>
        <v>0</v>
      </c>
      <c r="Q57" s="15">
        <f>SUMIF('IMP COAL RECEIPT &amp; GCV DATA (3)'!$A$3:$A$193,'MASTER DATA FILE IMP COAL (2)'!A57,'IMP COAL RECEIPT &amp; GCV DATA (3)'!$Q$3:$Q$193)</f>
        <v>0</v>
      </c>
      <c r="R57" s="16">
        <f>SUMIF('IMP COAL RECEIPT &amp; GCV DATA (3)'!$A$3:$A$253,'MASTER DATA FILE IMP COAL (2)'!A57,'IMP COAL RECEIPT &amp; GCV DATA (3)'!$R$3:$R$253)+IF(H57=$J$234,($K$234*K57),0)+IF(H57=$J$235,($K$235*K57),0)</f>
        <v>0</v>
      </c>
      <c r="S57" s="15" t="e">
        <f t="shared" si="3"/>
        <v>#DIV/0!</v>
      </c>
      <c r="T57" s="15">
        <f>SUMIF('IMP COAL RECEIPT &amp; GCV DATA (3)'!$A$3:$A$193,'MASTER DATA FILE IMP COAL (2)'!A57,'IMP COAL RECEIPT &amp; GCV DATA (3)'!$T$3:$T$193)</f>
        <v>0</v>
      </c>
      <c r="U57" s="15">
        <f t="shared" si="4"/>
        <v>0</v>
      </c>
      <c r="V57" s="15">
        <f>SUMIF('IMP COAL RECEIPT &amp; GCV DATA (3)'!$A$3:$A$193,'MASTER DATA FILE IMP COAL (2)'!A57,'IMP COAL RECEIPT &amp; GCV DATA (3)'!$V$3:$V$193)</f>
        <v>0</v>
      </c>
      <c r="W57" s="15">
        <f t="shared" si="5"/>
        <v>0</v>
      </c>
      <c r="X57" s="13" t="e">
        <f t="shared" si="6"/>
        <v>#DIV/0!</v>
      </c>
      <c r="Y57" s="13"/>
      <c r="Z57" s="13"/>
      <c r="AB57">
        <v>4080.9198113207549</v>
      </c>
      <c r="AC57" s="53">
        <f t="shared" si="7"/>
        <v>-4080.9198113207549</v>
      </c>
      <c r="AE57" s="53">
        <f t="shared" si="8"/>
        <v>-4080.9198113207549</v>
      </c>
      <c r="AF57">
        <v>1</v>
      </c>
    </row>
    <row r="58" spans="1:32" customFormat="1" ht="15.6" x14ac:dyDescent="0.3">
      <c r="A58" s="65"/>
      <c r="B58" s="57">
        <f>SUMIF('IMP COAL RECEIPT &amp; GCV DATA (3)'!$A$3:$A$121,A58,'IMP COAL RECEIPT &amp; GCV DATA (3)'!$B$3:$B$121)</f>
        <v>0</v>
      </c>
      <c r="C58" s="13">
        <f>SUMIF('IMP COAL RECEIPT &amp; GCV DATA (3)'!$A$3:$A$121,A58,'IMP COAL RECEIPT &amp; GCV DATA (3)'!$C$3:$C$121)</f>
        <v>0</v>
      </c>
      <c r="D58" s="66">
        <f>IFERROR(VLOOKUP(A58,'IMP COAL RECEIPT &amp; GCV DATA (3)'!A56:V176,4,0),0)</f>
        <v>0</v>
      </c>
      <c r="E58" s="14">
        <f>IFERROR(VLOOKUP(A58,'IMP COAL RECEIPT &amp; GCV DATA (3)'!$A$2:$V$193,5,0),0)</f>
        <v>0</v>
      </c>
      <c r="F58" s="13">
        <f>SUMIF('IMP COAL RECEIPT &amp; GCV DATA (3)'!$A$3:$A$193,'MASTER DATA FILE IMP COAL (2)'!A58,'IMP COAL RECEIPT &amp; GCV DATA (3)'!$F$3:$F$193)</f>
        <v>0</v>
      </c>
      <c r="G58" s="13">
        <f>IFERROR(VLOOKUP(A58,'IMP COAL RECEIPT &amp; GCV DATA (3)'!$A$2:$V$193,7,0),0)</f>
        <v>0</v>
      </c>
      <c r="H58" s="13">
        <f>IFERROR(VLOOKUP(A58,'IMP COAL RECEIPT &amp; GCV DATA (3)'!$A$2:$V$193,8,0),0)</f>
        <v>0</v>
      </c>
      <c r="I58" s="13">
        <f>IFERROR(VLOOKUP(A58,'WASH COAL RECEIPT &amp; GCV DAT (3)'!$A$2:$V$154,9,0),0)</f>
        <v>0</v>
      </c>
      <c r="J58" s="13">
        <f>IFERROR(VLOOKUP(A58,'IMP COAL RECEIPT &amp; GCV DATA (3)'!$A$2:$V$193,10,0),0)</f>
        <v>0</v>
      </c>
      <c r="K58" s="15">
        <f>SUMIF('IMP COAL RECEIPT &amp; GCV DATA (3)'!$A$3:$A$193,'MASTER DATA FILE IMP COAL (2)'!A58,'IMP COAL RECEIPT &amp; GCV DATA (3)'!$K$3:$K$193)</f>
        <v>0</v>
      </c>
      <c r="L58" s="15">
        <f>SUMIF('IMP COAL RECEIPT &amp; GCV DATA (3)'!$A$3:$A$193,'MASTER DATA FILE IMP COAL (2)'!A58,'IMP COAL RECEIPT &amp; GCV DATA (3)'!$L$3:$L$193)</f>
        <v>0</v>
      </c>
      <c r="M58" s="15">
        <f t="shared" si="1"/>
        <v>0</v>
      </c>
      <c r="N58" s="67"/>
      <c r="O58" s="15">
        <f>SUMIF('IMP COAL RECEIPT &amp; GCV DATA (3)'!$A$3:$A$193,'MASTER DATA FILE IMP COAL (2)'!A58,'IMP COAL RECEIPT &amp; GCV DATA (3)'!$O$3:$O$193)</f>
        <v>0</v>
      </c>
      <c r="P58" s="15">
        <f t="shared" si="2"/>
        <v>0</v>
      </c>
      <c r="Q58" s="15">
        <f>SUMIF('IMP COAL RECEIPT &amp; GCV DATA (3)'!$A$3:$A$193,'MASTER DATA FILE IMP COAL (2)'!A58,'IMP COAL RECEIPT &amp; GCV DATA (3)'!$Q$3:$Q$193)</f>
        <v>0</v>
      </c>
      <c r="R58" s="16">
        <f>SUMIF('IMP COAL RECEIPT &amp; GCV DATA (3)'!$A$3:$A$253,'MASTER DATA FILE IMP COAL (2)'!A58,'IMP COAL RECEIPT &amp; GCV DATA (3)'!$R$3:$R$253)+IF(H58=$J$234,($K$234*K58),0)+IF(H58=$J$235,($K$235*K58),0)</f>
        <v>0</v>
      </c>
      <c r="S58" s="15" t="e">
        <f t="shared" si="3"/>
        <v>#DIV/0!</v>
      </c>
      <c r="T58" s="15">
        <f>SUMIF('IMP COAL RECEIPT &amp; GCV DATA (3)'!$A$3:$A$193,'MASTER DATA FILE IMP COAL (2)'!A58,'IMP COAL RECEIPT &amp; GCV DATA (3)'!$T$3:$T$193)</f>
        <v>0</v>
      </c>
      <c r="U58" s="15">
        <f t="shared" si="4"/>
        <v>0</v>
      </c>
      <c r="V58" s="15">
        <f>SUMIF('IMP COAL RECEIPT &amp; GCV DATA (3)'!$A$3:$A$193,'MASTER DATA FILE IMP COAL (2)'!A58,'IMP COAL RECEIPT &amp; GCV DATA (3)'!$V$3:$V$193)</f>
        <v>0</v>
      </c>
      <c r="W58" s="15">
        <f t="shared" si="5"/>
        <v>0</v>
      </c>
      <c r="X58" s="13" t="e">
        <f t="shared" si="6"/>
        <v>#DIV/0!</v>
      </c>
      <c r="Y58" s="13"/>
      <c r="Z58" s="13"/>
      <c r="AB58">
        <v>4080.9198113207549</v>
      </c>
      <c r="AC58" s="53">
        <f t="shared" si="7"/>
        <v>-4080.9198113207549</v>
      </c>
      <c r="AE58" s="53">
        <f t="shared" si="8"/>
        <v>-4080.9198113207549</v>
      </c>
      <c r="AF58">
        <v>1</v>
      </c>
    </row>
    <row r="59" spans="1:32" customFormat="1" ht="15.6" x14ac:dyDescent="0.3">
      <c r="A59" s="65"/>
      <c r="B59" s="57">
        <f>SUMIF('IMP COAL RECEIPT &amp; GCV DATA (3)'!$A$3:$A$121,A59,'IMP COAL RECEIPT &amp; GCV DATA (3)'!$B$3:$B$121)</f>
        <v>0</v>
      </c>
      <c r="C59" s="13">
        <f>SUMIF('IMP COAL RECEIPT &amp; GCV DATA (3)'!$A$3:$A$121,A59,'IMP COAL RECEIPT &amp; GCV DATA (3)'!$C$3:$C$121)</f>
        <v>0</v>
      </c>
      <c r="D59" s="66">
        <f>IFERROR(VLOOKUP(A59,'IMP COAL RECEIPT &amp; GCV DATA (3)'!A57:V177,4,0),0)</f>
        <v>0</v>
      </c>
      <c r="E59" s="14">
        <f>IFERROR(VLOOKUP(A59,'IMP COAL RECEIPT &amp; GCV DATA (3)'!$A$2:$V$193,5,0),0)</f>
        <v>0</v>
      </c>
      <c r="F59" s="13">
        <f>SUMIF('IMP COAL RECEIPT &amp; GCV DATA (3)'!$A$3:$A$193,'MASTER DATA FILE IMP COAL (2)'!A59,'IMP COAL RECEIPT &amp; GCV DATA (3)'!$F$3:$F$193)</f>
        <v>0</v>
      </c>
      <c r="G59" s="13">
        <f>IFERROR(VLOOKUP(A59,'IMP COAL RECEIPT &amp; GCV DATA (3)'!$A$2:$V$193,7,0),0)</f>
        <v>0</v>
      </c>
      <c r="H59" s="13">
        <f>IFERROR(VLOOKUP(A59,'IMP COAL RECEIPT &amp; GCV DATA (3)'!$A$2:$V$193,8,0),0)</f>
        <v>0</v>
      </c>
      <c r="I59" s="13">
        <f>IFERROR(VLOOKUP(A59,'WASH COAL RECEIPT &amp; GCV DAT (3)'!$A$2:$V$154,9,0),0)</f>
        <v>0</v>
      </c>
      <c r="J59" s="13">
        <f>IFERROR(VLOOKUP(A59,'IMP COAL RECEIPT &amp; GCV DATA (3)'!$A$2:$V$193,10,0),0)</f>
        <v>0</v>
      </c>
      <c r="K59" s="15">
        <f>SUMIF('IMP COAL RECEIPT &amp; GCV DATA (3)'!$A$3:$A$193,'MASTER DATA FILE IMP COAL (2)'!A59,'IMP COAL RECEIPT &amp; GCV DATA (3)'!$K$3:$K$193)</f>
        <v>0</v>
      </c>
      <c r="L59" s="15">
        <f>SUMIF('IMP COAL RECEIPT &amp; GCV DATA (3)'!$A$3:$A$193,'MASTER DATA FILE IMP COAL (2)'!A59,'IMP COAL RECEIPT &amp; GCV DATA (3)'!$L$3:$L$193)</f>
        <v>0</v>
      </c>
      <c r="M59" s="15">
        <f t="shared" si="1"/>
        <v>0</v>
      </c>
      <c r="N59" s="67"/>
      <c r="O59" s="15">
        <f>SUMIF('IMP COAL RECEIPT &amp; GCV DATA (3)'!$A$3:$A$193,'MASTER DATA FILE IMP COAL (2)'!A59,'IMP COAL RECEIPT &amp; GCV DATA (3)'!$O$3:$O$193)</f>
        <v>0</v>
      </c>
      <c r="P59" s="15">
        <f t="shared" si="2"/>
        <v>0</v>
      </c>
      <c r="Q59" s="15">
        <f>SUMIF('IMP COAL RECEIPT &amp; GCV DATA (3)'!$A$3:$A$193,'MASTER DATA FILE IMP COAL (2)'!A59,'IMP COAL RECEIPT &amp; GCV DATA (3)'!$Q$3:$Q$193)</f>
        <v>0</v>
      </c>
      <c r="R59" s="16">
        <f>SUMIF('IMP COAL RECEIPT &amp; GCV DATA (3)'!$A$3:$A$253,'MASTER DATA FILE IMP COAL (2)'!A59,'IMP COAL RECEIPT &amp; GCV DATA (3)'!$R$3:$R$253)+IF(H59=$J$234,($K$234*K59),0)+IF(H59=$J$235,($K$235*K59),0)</f>
        <v>0</v>
      </c>
      <c r="S59" s="15" t="e">
        <f t="shared" si="3"/>
        <v>#DIV/0!</v>
      </c>
      <c r="T59" s="15">
        <f>SUMIF('IMP COAL RECEIPT &amp; GCV DATA (3)'!$A$3:$A$193,'MASTER DATA FILE IMP COAL (2)'!A59,'IMP COAL RECEIPT &amp; GCV DATA (3)'!$T$3:$T$193)</f>
        <v>0</v>
      </c>
      <c r="U59" s="15">
        <f t="shared" si="4"/>
        <v>0</v>
      </c>
      <c r="V59" s="15">
        <f>SUMIF('IMP COAL RECEIPT &amp; GCV DATA (3)'!$A$3:$A$193,'MASTER DATA FILE IMP COAL (2)'!A59,'IMP COAL RECEIPT &amp; GCV DATA (3)'!$V$3:$V$193)</f>
        <v>0</v>
      </c>
      <c r="W59" s="15">
        <f t="shared" si="5"/>
        <v>0</v>
      </c>
      <c r="X59" s="13" t="e">
        <f t="shared" si="6"/>
        <v>#DIV/0!</v>
      </c>
      <c r="Y59" s="13"/>
      <c r="Z59" s="13"/>
      <c r="AB59">
        <v>4080.9198113207549</v>
      </c>
      <c r="AC59" s="53">
        <f t="shared" si="7"/>
        <v>-4080.9198113207549</v>
      </c>
      <c r="AE59" s="53">
        <f t="shared" si="8"/>
        <v>-4080.9198113207549</v>
      </c>
      <c r="AF59">
        <v>1</v>
      </c>
    </row>
    <row r="60" spans="1:32" customFormat="1" ht="15.6" x14ac:dyDescent="0.3">
      <c r="A60" s="65"/>
      <c r="B60" s="57">
        <f>SUMIF('IMP COAL RECEIPT &amp; GCV DATA (3)'!$A$3:$A$121,A60,'IMP COAL RECEIPT &amp; GCV DATA (3)'!$B$3:$B$121)</f>
        <v>0</v>
      </c>
      <c r="C60" s="13">
        <f>SUMIF('IMP COAL RECEIPT &amp; GCV DATA (3)'!$A$3:$A$121,A60,'IMP COAL RECEIPT &amp; GCV DATA (3)'!$C$3:$C$121)</f>
        <v>0</v>
      </c>
      <c r="D60" s="66">
        <f>IFERROR(VLOOKUP(A60,'IMP COAL RECEIPT &amp; GCV DATA (3)'!A58:V178,4,0),0)</f>
        <v>0</v>
      </c>
      <c r="E60" s="14">
        <f>IFERROR(VLOOKUP(A60,'IMP COAL RECEIPT &amp; GCV DATA (3)'!$A$2:$V$193,5,0),0)</f>
        <v>0</v>
      </c>
      <c r="F60" s="13">
        <f>SUMIF('IMP COAL RECEIPT &amp; GCV DATA (3)'!$A$3:$A$193,'MASTER DATA FILE IMP COAL (2)'!A60,'IMP COAL RECEIPT &amp; GCV DATA (3)'!$F$3:$F$193)</f>
        <v>0</v>
      </c>
      <c r="G60" s="13">
        <f>IFERROR(VLOOKUP(A60,'IMP COAL RECEIPT &amp; GCV DATA (3)'!$A$2:$V$193,7,0),0)</f>
        <v>0</v>
      </c>
      <c r="H60" s="13">
        <f>IFERROR(VLOOKUP(A60,'IMP COAL RECEIPT &amp; GCV DATA (3)'!$A$2:$V$193,8,0),0)</f>
        <v>0</v>
      </c>
      <c r="I60" s="13">
        <f>IFERROR(VLOOKUP(A60,'WASH COAL RECEIPT &amp; GCV DAT (3)'!$A$2:$V$154,9,0),0)</f>
        <v>0</v>
      </c>
      <c r="J60" s="13">
        <f>IFERROR(VLOOKUP(A60,'IMP COAL RECEIPT &amp; GCV DATA (3)'!$A$2:$V$193,10,0),0)</f>
        <v>0</v>
      </c>
      <c r="K60" s="15">
        <f>SUMIF('IMP COAL RECEIPT &amp; GCV DATA (3)'!$A$3:$A$193,'MASTER DATA FILE IMP COAL (2)'!A60,'IMP COAL RECEIPT &amp; GCV DATA (3)'!$K$3:$K$193)</f>
        <v>0</v>
      </c>
      <c r="L60" s="15">
        <f>SUMIF('IMP COAL RECEIPT &amp; GCV DATA (3)'!$A$3:$A$193,'MASTER DATA FILE IMP COAL (2)'!A60,'IMP COAL RECEIPT &amp; GCV DATA (3)'!$L$3:$L$193)</f>
        <v>0</v>
      </c>
      <c r="M60" s="15">
        <f t="shared" si="1"/>
        <v>0</v>
      </c>
      <c r="N60" s="67"/>
      <c r="O60" s="15">
        <f>SUMIF('IMP COAL RECEIPT &amp; GCV DATA (3)'!$A$3:$A$193,'MASTER DATA FILE IMP COAL (2)'!A60,'IMP COAL RECEIPT &amp; GCV DATA (3)'!$O$3:$O$193)</f>
        <v>0</v>
      </c>
      <c r="P60" s="15">
        <f t="shared" si="2"/>
        <v>0</v>
      </c>
      <c r="Q60" s="15">
        <f>SUMIF('IMP COAL RECEIPT &amp; GCV DATA (3)'!$A$3:$A$193,'MASTER DATA FILE IMP COAL (2)'!A60,'IMP COAL RECEIPT &amp; GCV DATA (3)'!$Q$3:$Q$193)</f>
        <v>0</v>
      </c>
      <c r="R60" s="16">
        <f>SUMIF('IMP COAL RECEIPT &amp; GCV DATA (3)'!$A$3:$A$253,'MASTER DATA FILE IMP COAL (2)'!A60,'IMP COAL RECEIPT &amp; GCV DATA (3)'!$R$3:$R$253)+IF(H60=$J$234,($K$234*K60),0)+IF(H60=$J$235,($K$235*K60),0)</f>
        <v>0</v>
      </c>
      <c r="S60" s="15" t="e">
        <f t="shared" si="3"/>
        <v>#DIV/0!</v>
      </c>
      <c r="T60" s="15">
        <f>SUMIF('IMP COAL RECEIPT &amp; GCV DATA (3)'!$A$3:$A$193,'MASTER DATA FILE IMP COAL (2)'!A60,'IMP COAL RECEIPT &amp; GCV DATA (3)'!$T$3:$T$193)</f>
        <v>0</v>
      </c>
      <c r="U60" s="15">
        <f t="shared" si="4"/>
        <v>0</v>
      </c>
      <c r="V60" s="15">
        <f>SUMIF('IMP COAL RECEIPT &amp; GCV DATA (3)'!$A$3:$A$193,'MASTER DATA FILE IMP COAL (2)'!A60,'IMP COAL RECEIPT &amp; GCV DATA (3)'!$V$3:$V$193)</f>
        <v>0</v>
      </c>
      <c r="W60" s="15">
        <f t="shared" si="5"/>
        <v>0</v>
      </c>
      <c r="X60" s="13" t="e">
        <f t="shared" si="6"/>
        <v>#DIV/0!</v>
      </c>
      <c r="Y60" s="13"/>
      <c r="Z60" s="13"/>
      <c r="AB60">
        <v>4080.9198113207549</v>
      </c>
      <c r="AC60" s="53">
        <f t="shared" si="7"/>
        <v>-4080.9198113207549</v>
      </c>
      <c r="AE60" s="53">
        <f t="shared" si="8"/>
        <v>-4080.9198113207549</v>
      </c>
      <c r="AF60">
        <v>1</v>
      </c>
    </row>
    <row r="61" spans="1:32" customFormat="1" ht="15.6" x14ac:dyDescent="0.3">
      <c r="A61" s="65"/>
      <c r="B61" s="57">
        <f>SUMIF('IMP COAL RECEIPT &amp; GCV DATA (3)'!$A$3:$A$121,A61,'IMP COAL RECEIPT &amp; GCV DATA (3)'!$B$3:$B$121)</f>
        <v>0</v>
      </c>
      <c r="C61" s="13">
        <f>SUMIF('IMP COAL RECEIPT &amp; GCV DATA (3)'!$A$3:$A$121,A61,'IMP COAL RECEIPT &amp; GCV DATA (3)'!$C$3:$C$121)</f>
        <v>0</v>
      </c>
      <c r="D61" s="66">
        <f>IFERROR(VLOOKUP(A61,'IMP COAL RECEIPT &amp; GCV DATA (3)'!A59:V179,4,0),0)</f>
        <v>0</v>
      </c>
      <c r="E61" s="14">
        <f>IFERROR(VLOOKUP(A61,'IMP COAL RECEIPT &amp; GCV DATA (3)'!$A$2:$V$193,5,0),0)</f>
        <v>0</v>
      </c>
      <c r="F61" s="13">
        <f>SUMIF('IMP COAL RECEIPT &amp; GCV DATA (3)'!$A$3:$A$193,'MASTER DATA FILE IMP COAL (2)'!A61,'IMP COAL RECEIPT &amp; GCV DATA (3)'!$F$3:$F$193)</f>
        <v>0</v>
      </c>
      <c r="G61" s="13">
        <f>IFERROR(VLOOKUP(A61,'IMP COAL RECEIPT &amp; GCV DATA (3)'!$A$2:$V$193,7,0),0)</f>
        <v>0</v>
      </c>
      <c r="H61" s="13">
        <f>IFERROR(VLOOKUP(A61,'IMP COAL RECEIPT &amp; GCV DATA (3)'!$A$2:$V$193,8,0),0)</f>
        <v>0</v>
      </c>
      <c r="I61" s="13">
        <f>IFERROR(VLOOKUP(A61,'WASH COAL RECEIPT &amp; GCV DAT (3)'!$A$2:$V$154,9,0),0)</f>
        <v>0</v>
      </c>
      <c r="J61" s="13">
        <f>IFERROR(VLOOKUP(A61,'IMP COAL RECEIPT &amp; GCV DATA (3)'!$A$2:$V$193,10,0),0)</f>
        <v>0</v>
      </c>
      <c r="K61" s="15">
        <f>SUMIF('IMP COAL RECEIPT &amp; GCV DATA (3)'!$A$3:$A$193,'MASTER DATA FILE IMP COAL (2)'!A61,'IMP COAL RECEIPT &amp; GCV DATA (3)'!$K$3:$K$193)</f>
        <v>0</v>
      </c>
      <c r="L61" s="15">
        <f>SUMIF('IMP COAL RECEIPT &amp; GCV DATA (3)'!$A$3:$A$193,'MASTER DATA FILE IMP COAL (2)'!A61,'IMP COAL RECEIPT &amp; GCV DATA (3)'!$L$3:$L$193)</f>
        <v>0</v>
      </c>
      <c r="M61" s="15">
        <f t="shared" si="1"/>
        <v>0</v>
      </c>
      <c r="N61" s="67"/>
      <c r="O61" s="15">
        <f>SUMIF('IMP COAL RECEIPT &amp; GCV DATA (3)'!$A$3:$A$193,'MASTER DATA FILE IMP COAL (2)'!A61,'IMP COAL RECEIPT &amp; GCV DATA (3)'!$O$3:$O$193)</f>
        <v>0</v>
      </c>
      <c r="P61" s="15">
        <f t="shared" si="2"/>
        <v>0</v>
      </c>
      <c r="Q61" s="15">
        <f>SUMIF('IMP COAL RECEIPT &amp; GCV DATA (3)'!$A$3:$A$193,'MASTER DATA FILE IMP COAL (2)'!A61,'IMP COAL RECEIPT &amp; GCV DATA (3)'!$Q$3:$Q$193)</f>
        <v>0</v>
      </c>
      <c r="R61" s="16">
        <f>SUMIF('IMP COAL RECEIPT &amp; GCV DATA (3)'!$A$3:$A$253,'MASTER DATA FILE IMP COAL (2)'!A61,'IMP COAL RECEIPT &amp; GCV DATA (3)'!$R$3:$R$253)+IF(H61=$J$234,($K$234*K61),0)+IF(H61=$J$235,($K$235*K61),0)</f>
        <v>0</v>
      </c>
      <c r="S61" s="15" t="e">
        <f t="shared" si="3"/>
        <v>#DIV/0!</v>
      </c>
      <c r="T61" s="15">
        <f>SUMIF('IMP COAL RECEIPT &amp; GCV DATA (3)'!$A$3:$A$193,'MASTER DATA FILE IMP COAL (2)'!A61,'IMP COAL RECEIPT &amp; GCV DATA (3)'!$T$3:$T$193)</f>
        <v>0</v>
      </c>
      <c r="U61" s="15">
        <f t="shared" si="4"/>
        <v>0</v>
      </c>
      <c r="V61" s="15">
        <f>SUMIF('IMP COAL RECEIPT &amp; GCV DATA (3)'!$A$3:$A$193,'MASTER DATA FILE IMP COAL (2)'!A61,'IMP COAL RECEIPT &amp; GCV DATA (3)'!$V$3:$V$193)</f>
        <v>0</v>
      </c>
      <c r="W61" s="15">
        <f t="shared" si="5"/>
        <v>0</v>
      </c>
      <c r="X61" s="13" t="e">
        <f t="shared" si="6"/>
        <v>#DIV/0!</v>
      </c>
      <c r="Y61" s="13"/>
      <c r="Z61" s="13"/>
      <c r="AB61">
        <v>4080.9198113207549</v>
      </c>
      <c r="AC61" s="53">
        <f t="shared" si="7"/>
        <v>-4080.9198113207549</v>
      </c>
      <c r="AE61" s="53">
        <f t="shared" si="8"/>
        <v>-4080.9198113207549</v>
      </c>
      <c r="AF61">
        <v>1</v>
      </c>
    </row>
    <row r="62" spans="1:32" customFormat="1" ht="15.6" x14ac:dyDescent="0.3">
      <c r="A62" s="65"/>
      <c r="B62" s="57">
        <f>SUMIF('IMP COAL RECEIPT &amp; GCV DATA (3)'!$A$3:$A$121,A62,'IMP COAL RECEIPT &amp; GCV DATA (3)'!$B$3:$B$121)</f>
        <v>0</v>
      </c>
      <c r="C62" s="13">
        <f>SUMIF('IMP COAL RECEIPT &amp; GCV DATA (3)'!$A$3:$A$121,A62,'IMP COAL RECEIPT &amp; GCV DATA (3)'!$C$3:$C$121)</f>
        <v>0</v>
      </c>
      <c r="D62" s="66">
        <f>IFERROR(VLOOKUP(A62,'IMP COAL RECEIPT &amp; GCV DATA (3)'!A60:V180,4,0),0)</f>
        <v>0</v>
      </c>
      <c r="E62" s="14">
        <f>IFERROR(VLOOKUP(A62,'IMP COAL RECEIPT &amp; GCV DATA (3)'!$A$2:$V$193,5,0),0)</f>
        <v>0</v>
      </c>
      <c r="F62" s="13">
        <f>SUMIF('IMP COAL RECEIPT &amp; GCV DATA (3)'!$A$3:$A$193,'MASTER DATA FILE IMP COAL (2)'!A62,'IMP COAL RECEIPT &amp; GCV DATA (3)'!$F$3:$F$193)</f>
        <v>0</v>
      </c>
      <c r="G62" s="13">
        <f>IFERROR(VLOOKUP(A62,'IMP COAL RECEIPT &amp; GCV DATA (3)'!$A$2:$V$193,7,0),0)</f>
        <v>0</v>
      </c>
      <c r="H62" s="13">
        <f>IFERROR(VLOOKUP(A62,'IMP COAL RECEIPT &amp; GCV DATA (3)'!$A$2:$V$193,8,0),0)</f>
        <v>0</v>
      </c>
      <c r="I62" s="13">
        <f>IFERROR(VLOOKUP(A62,'WASH COAL RECEIPT &amp; GCV DAT (3)'!$A$2:$V$154,9,0),0)</f>
        <v>0</v>
      </c>
      <c r="J62" s="13">
        <f>IFERROR(VLOOKUP(A62,'IMP COAL RECEIPT &amp; GCV DATA (3)'!$A$2:$V$193,10,0),0)</f>
        <v>0</v>
      </c>
      <c r="K62" s="15">
        <f>SUMIF('IMP COAL RECEIPT &amp; GCV DATA (3)'!$A$3:$A$193,'MASTER DATA FILE IMP COAL (2)'!A62,'IMP COAL RECEIPT &amp; GCV DATA (3)'!$K$3:$K$193)</f>
        <v>0</v>
      </c>
      <c r="L62" s="15">
        <f>SUMIF('IMP COAL RECEIPT &amp; GCV DATA (3)'!$A$3:$A$193,'MASTER DATA FILE IMP COAL (2)'!A62,'IMP COAL RECEIPT &amp; GCV DATA (3)'!$L$3:$L$193)</f>
        <v>0</v>
      </c>
      <c r="M62" s="15">
        <f t="shared" si="1"/>
        <v>0</v>
      </c>
      <c r="N62" s="67"/>
      <c r="O62" s="15">
        <f>SUMIF('IMP COAL RECEIPT &amp; GCV DATA (3)'!$A$3:$A$193,'MASTER DATA FILE IMP COAL (2)'!A62,'IMP COAL RECEIPT &amp; GCV DATA (3)'!$O$3:$O$193)</f>
        <v>0</v>
      </c>
      <c r="P62" s="15">
        <f t="shared" si="2"/>
        <v>0</v>
      </c>
      <c r="Q62" s="15">
        <f>SUMIF('IMP COAL RECEIPT &amp; GCV DATA (3)'!$A$3:$A$193,'MASTER DATA FILE IMP COAL (2)'!A62,'IMP COAL RECEIPT &amp; GCV DATA (3)'!$Q$3:$Q$193)</f>
        <v>0</v>
      </c>
      <c r="R62" s="16">
        <f>SUMIF('IMP COAL RECEIPT &amp; GCV DATA (3)'!$A$3:$A$253,'MASTER DATA FILE IMP COAL (2)'!A62,'IMP COAL RECEIPT &amp; GCV DATA (3)'!$R$3:$R$253)+IF(H62=$J$234,($K$234*K62),0)+IF(H62=$J$235,($K$235*K62),0)</f>
        <v>0</v>
      </c>
      <c r="S62" s="15" t="e">
        <f t="shared" si="3"/>
        <v>#DIV/0!</v>
      </c>
      <c r="T62" s="15">
        <f>SUMIF('IMP COAL RECEIPT &amp; GCV DATA (3)'!$A$3:$A$193,'MASTER DATA FILE IMP COAL (2)'!A62,'IMP COAL RECEIPT &amp; GCV DATA (3)'!$T$3:$T$193)</f>
        <v>0</v>
      </c>
      <c r="U62" s="15">
        <f t="shared" si="4"/>
        <v>0</v>
      </c>
      <c r="V62" s="15">
        <f>SUMIF('IMP COAL RECEIPT &amp; GCV DATA (3)'!$A$3:$A$193,'MASTER DATA FILE IMP COAL (2)'!A62,'IMP COAL RECEIPT &amp; GCV DATA (3)'!$V$3:$V$193)</f>
        <v>0</v>
      </c>
      <c r="W62" s="15">
        <f t="shared" si="5"/>
        <v>0</v>
      </c>
      <c r="X62" s="13" t="e">
        <f t="shared" si="6"/>
        <v>#DIV/0!</v>
      </c>
      <c r="Y62" s="13"/>
      <c r="Z62" s="13"/>
      <c r="AB62">
        <v>4080.9198113207549</v>
      </c>
      <c r="AC62" s="53">
        <f t="shared" si="7"/>
        <v>-4080.9198113207549</v>
      </c>
      <c r="AE62" s="53">
        <f t="shared" si="8"/>
        <v>-4080.9198113207549</v>
      </c>
      <c r="AF62">
        <v>1</v>
      </c>
    </row>
    <row r="63" spans="1:32" customFormat="1" ht="15.6" x14ac:dyDescent="0.3">
      <c r="A63" s="65"/>
      <c r="B63" s="57">
        <f>SUMIF('IMP COAL RECEIPT &amp; GCV DATA (3)'!$A$3:$A$121,A63,'IMP COAL RECEIPT &amp; GCV DATA (3)'!$B$3:$B$121)</f>
        <v>0</v>
      </c>
      <c r="C63" s="13">
        <f>SUMIF('IMP COAL RECEIPT &amp; GCV DATA (3)'!$A$3:$A$121,A63,'IMP COAL RECEIPT &amp; GCV DATA (3)'!$C$3:$C$121)</f>
        <v>0</v>
      </c>
      <c r="D63" s="66">
        <f>IFERROR(VLOOKUP(A63,'IMP COAL RECEIPT &amp; GCV DATA (3)'!A61:V181,4,0),0)</f>
        <v>0</v>
      </c>
      <c r="E63" s="14">
        <f>IFERROR(VLOOKUP(A63,'IMP COAL RECEIPT &amp; GCV DATA (3)'!$A$2:$V$193,5,0),0)</f>
        <v>0</v>
      </c>
      <c r="F63" s="13">
        <f>SUMIF('IMP COAL RECEIPT &amp; GCV DATA (3)'!$A$3:$A$193,'MASTER DATA FILE IMP COAL (2)'!A63,'IMP COAL RECEIPT &amp; GCV DATA (3)'!$F$3:$F$193)</f>
        <v>0</v>
      </c>
      <c r="G63" s="13">
        <f>IFERROR(VLOOKUP(A63,'IMP COAL RECEIPT &amp; GCV DATA (3)'!$A$2:$V$193,7,0),0)</f>
        <v>0</v>
      </c>
      <c r="H63" s="13">
        <f>IFERROR(VLOOKUP(A63,'IMP COAL RECEIPT &amp; GCV DATA (3)'!$A$2:$V$193,8,0),0)</f>
        <v>0</v>
      </c>
      <c r="I63" s="13">
        <f>IFERROR(VLOOKUP(A63,'WASH COAL RECEIPT &amp; GCV DAT (3)'!$A$2:$V$154,9,0),0)</f>
        <v>0</v>
      </c>
      <c r="J63" s="13">
        <f>IFERROR(VLOOKUP(A63,'IMP COAL RECEIPT &amp; GCV DATA (3)'!$A$2:$V$193,10,0),0)</f>
        <v>0</v>
      </c>
      <c r="K63" s="15">
        <f>SUMIF('IMP COAL RECEIPT &amp; GCV DATA (3)'!$A$3:$A$193,'MASTER DATA FILE IMP COAL (2)'!A63,'IMP COAL RECEIPT &amp; GCV DATA (3)'!$K$3:$K$193)</f>
        <v>0</v>
      </c>
      <c r="L63" s="15">
        <f>SUMIF('IMP COAL RECEIPT &amp; GCV DATA (3)'!$A$3:$A$193,'MASTER DATA FILE IMP COAL (2)'!A63,'IMP COAL RECEIPT &amp; GCV DATA (3)'!$L$3:$L$193)</f>
        <v>0</v>
      </c>
      <c r="M63" s="15">
        <f t="shared" si="1"/>
        <v>0</v>
      </c>
      <c r="N63" s="67"/>
      <c r="O63" s="15">
        <f>SUMIF('IMP COAL RECEIPT &amp; GCV DATA (3)'!$A$3:$A$193,'MASTER DATA FILE IMP COAL (2)'!A63,'IMP COAL RECEIPT &amp; GCV DATA (3)'!$O$3:$O$193)</f>
        <v>0</v>
      </c>
      <c r="P63" s="15">
        <f t="shared" si="2"/>
        <v>0</v>
      </c>
      <c r="Q63" s="15">
        <f>SUMIF('IMP COAL RECEIPT &amp; GCV DATA (3)'!$A$3:$A$193,'MASTER DATA FILE IMP COAL (2)'!A63,'IMP COAL RECEIPT &amp; GCV DATA (3)'!$Q$3:$Q$193)</f>
        <v>0</v>
      </c>
      <c r="R63" s="16">
        <f>SUMIF('IMP COAL RECEIPT &amp; GCV DATA (3)'!$A$3:$A$253,'MASTER DATA FILE IMP COAL (2)'!A63,'IMP COAL RECEIPT &amp; GCV DATA (3)'!$R$3:$R$253)+IF(H63=$J$234,($K$234*K63),0)+IF(H63=$J$235,($K$235*K63),0)</f>
        <v>0</v>
      </c>
      <c r="S63" s="15" t="e">
        <f t="shared" si="3"/>
        <v>#DIV/0!</v>
      </c>
      <c r="T63" s="15">
        <f>SUMIF('IMP COAL RECEIPT &amp; GCV DATA (3)'!$A$3:$A$193,'MASTER DATA FILE IMP COAL (2)'!A63,'IMP COAL RECEIPT &amp; GCV DATA (3)'!$T$3:$T$193)</f>
        <v>0</v>
      </c>
      <c r="U63" s="15">
        <f t="shared" si="4"/>
        <v>0</v>
      </c>
      <c r="V63" s="15">
        <f>SUMIF('IMP COAL RECEIPT &amp; GCV DATA (3)'!$A$3:$A$193,'MASTER DATA FILE IMP COAL (2)'!A63,'IMP COAL RECEIPT &amp; GCV DATA (3)'!$V$3:$V$193)</f>
        <v>0</v>
      </c>
      <c r="W63" s="15">
        <f t="shared" si="5"/>
        <v>0</v>
      </c>
      <c r="X63" s="13" t="e">
        <f t="shared" si="6"/>
        <v>#DIV/0!</v>
      </c>
      <c r="Y63" s="13"/>
      <c r="Z63" s="13"/>
      <c r="AB63">
        <v>4080.9198113207549</v>
      </c>
      <c r="AC63" s="53">
        <f t="shared" si="7"/>
        <v>-4080.9198113207549</v>
      </c>
      <c r="AE63" s="53">
        <f t="shared" si="8"/>
        <v>-4080.9198113207549</v>
      </c>
      <c r="AF63">
        <v>1</v>
      </c>
    </row>
    <row r="64" spans="1:32" customFormat="1" ht="15.6" x14ac:dyDescent="0.3">
      <c r="A64" s="65"/>
      <c r="B64" s="57">
        <f>SUMIF('IMP COAL RECEIPT &amp; GCV DATA (3)'!$A$3:$A$121,A64,'IMP COAL RECEIPT &amp; GCV DATA (3)'!$B$3:$B$121)</f>
        <v>0</v>
      </c>
      <c r="C64" s="13">
        <f>SUMIF('IMP COAL RECEIPT &amp; GCV DATA (3)'!$A$3:$A$121,A64,'IMP COAL RECEIPT &amp; GCV DATA (3)'!$C$3:$C$121)</f>
        <v>0</v>
      </c>
      <c r="D64" s="66">
        <f>IFERROR(VLOOKUP(A64,'IMP COAL RECEIPT &amp; GCV DATA (3)'!A62:V182,4,0),0)</f>
        <v>0</v>
      </c>
      <c r="E64" s="14">
        <f>IFERROR(VLOOKUP(A64,'IMP COAL RECEIPT &amp; GCV DATA (3)'!$A$2:$V$193,5,0),0)</f>
        <v>0</v>
      </c>
      <c r="F64" s="13">
        <f>SUMIF('IMP COAL RECEIPT &amp; GCV DATA (3)'!$A$3:$A$193,'MASTER DATA FILE IMP COAL (2)'!A64,'IMP COAL RECEIPT &amp; GCV DATA (3)'!$F$3:$F$193)</f>
        <v>0</v>
      </c>
      <c r="G64" s="13">
        <f>IFERROR(VLOOKUP(A64,'IMP COAL RECEIPT &amp; GCV DATA (3)'!$A$2:$V$193,7,0),0)</f>
        <v>0</v>
      </c>
      <c r="H64" s="13">
        <f>IFERROR(VLOOKUP(A64,'IMP COAL RECEIPT &amp; GCV DATA (3)'!$A$2:$V$193,8,0),0)</f>
        <v>0</v>
      </c>
      <c r="I64" s="13">
        <f>IFERROR(VLOOKUP(A64,'WASH COAL RECEIPT &amp; GCV DAT (3)'!$A$2:$V$154,9,0),0)</f>
        <v>0</v>
      </c>
      <c r="J64" s="13">
        <f>IFERROR(VLOOKUP(A64,'IMP COAL RECEIPT &amp; GCV DATA (3)'!$A$2:$V$193,10,0),0)</f>
        <v>0</v>
      </c>
      <c r="K64" s="15">
        <f>SUMIF('IMP COAL RECEIPT &amp; GCV DATA (3)'!$A$3:$A$193,'MASTER DATA FILE IMP COAL (2)'!A64,'IMP COAL RECEIPT &amp; GCV DATA (3)'!$K$3:$K$193)</f>
        <v>0</v>
      </c>
      <c r="L64" s="15">
        <f>SUMIF('IMP COAL RECEIPT &amp; GCV DATA (3)'!$A$3:$A$193,'MASTER DATA FILE IMP COAL (2)'!A64,'IMP COAL RECEIPT &amp; GCV DATA (3)'!$L$3:$L$193)</f>
        <v>0</v>
      </c>
      <c r="M64" s="15">
        <f t="shared" si="1"/>
        <v>0</v>
      </c>
      <c r="N64" s="67"/>
      <c r="O64" s="15">
        <f>SUMIF('IMP COAL RECEIPT &amp; GCV DATA (3)'!$A$3:$A$193,'MASTER DATA FILE IMP COAL (2)'!A64,'IMP COAL RECEIPT &amp; GCV DATA (3)'!$O$3:$O$193)</f>
        <v>0</v>
      </c>
      <c r="P64" s="15">
        <f t="shared" si="2"/>
        <v>0</v>
      </c>
      <c r="Q64" s="15">
        <f>SUMIF('IMP COAL RECEIPT &amp; GCV DATA (3)'!$A$3:$A$193,'MASTER DATA FILE IMP COAL (2)'!A64,'IMP COAL RECEIPT &amp; GCV DATA (3)'!$Q$3:$Q$193)</f>
        <v>0</v>
      </c>
      <c r="R64" s="16">
        <f>SUMIF('IMP COAL RECEIPT &amp; GCV DATA (3)'!$A$3:$A$253,'MASTER DATA FILE IMP COAL (2)'!A64,'IMP COAL RECEIPT &amp; GCV DATA (3)'!$R$3:$R$253)+IF(H64=$J$234,($K$234*K64),0)+IF(H64=$J$235,($K$235*K64),0)</f>
        <v>0</v>
      </c>
      <c r="S64" s="15" t="e">
        <f t="shared" si="3"/>
        <v>#DIV/0!</v>
      </c>
      <c r="T64" s="15">
        <f>SUMIF('IMP COAL RECEIPT &amp; GCV DATA (3)'!$A$3:$A$193,'MASTER DATA FILE IMP COAL (2)'!A64,'IMP COAL RECEIPT &amp; GCV DATA (3)'!$T$3:$T$193)</f>
        <v>0</v>
      </c>
      <c r="U64" s="15">
        <f t="shared" si="4"/>
        <v>0</v>
      </c>
      <c r="V64" s="15">
        <f>SUMIF('IMP COAL RECEIPT &amp; GCV DATA (3)'!$A$3:$A$193,'MASTER DATA FILE IMP COAL (2)'!A64,'IMP COAL RECEIPT &amp; GCV DATA (3)'!$V$3:$V$193)</f>
        <v>0</v>
      </c>
      <c r="W64" s="15">
        <f t="shared" si="5"/>
        <v>0</v>
      </c>
      <c r="X64" s="13" t="e">
        <f t="shared" si="6"/>
        <v>#DIV/0!</v>
      </c>
      <c r="Y64" s="13"/>
      <c r="Z64" s="13"/>
      <c r="AB64">
        <v>4080.9198113207549</v>
      </c>
      <c r="AC64" s="53">
        <f t="shared" si="7"/>
        <v>-4080.9198113207549</v>
      </c>
      <c r="AE64" s="53">
        <f t="shared" si="8"/>
        <v>-4080.9198113207549</v>
      </c>
      <c r="AF64">
        <v>1</v>
      </c>
    </row>
    <row r="65" spans="1:32" customFormat="1" ht="15.6" x14ac:dyDescent="0.3">
      <c r="A65" s="65"/>
      <c r="B65" s="57">
        <f>SUMIF('IMP COAL RECEIPT &amp; GCV DATA (3)'!$A$3:$A$121,A65,'IMP COAL RECEIPT &amp; GCV DATA (3)'!$B$3:$B$121)</f>
        <v>0</v>
      </c>
      <c r="C65" s="13">
        <f>SUMIF('IMP COAL RECEIPT &amp; GCV DATA (3)'!$A$3:$A$121,A65,'IMP COAL RECEIPT &amp; GCV DATA (3)'!$C$3:$C$121)</f>
        <v>0</v>
      </c>
      <c r="D65" s="66">
        <f>IFERROR(VLOOKUP(A65,'IMP COAL RECEIPT &amp; GCV DATA (3)'!A63:V183,4,0),0)</f>
        <v>0</v>
      </c>
      <c r="E65" s="14">
        <f>IFERROR(VLOOKUP(A65,'IMP COAL RECEIPT &amp; GCV DATA (3)'!$A$2:$V$193,5,0),0)</f>
        <v>0</v>
      </c>
      <c r="F65" s="13">
        <f>SUMIF('IMP COAL RECEIPT &amp; GCV DATA (3)'!$A$3:$A$193,'MASTER DATA FILE IMP COAL (2)'!A65,'IMP COAL RECEIPT &amp; GCV DATA (3)'!$F$3:$F$193)</f>
        <v>0</v>
      </c>
      <c r="G65" s="13">
        <f>IFERROR(VLOOKUP(A65,'IMP COAL RECEIPT &amp; GCV DATA (3)'!$A$2:$V$193,7,0),0)</f>
        <v>0</v>
      </c>
      <c r="H65" s="13">
        <f>IFERROR(VLOOKUP(A65,'IMP COAL RECEIPT &amp; GCV DATA (3)'!$A$2:$V$193,8,0),0)</f>
        <v>0</v>
      </c>
      <c r="I65" s="13">
        <f>IFERROR(VLOOKUP(A65,'WASH COAL RECEIPT &amp; GCV DAT (3)'!$A$2:$V$154,9,0),0)</f>
        <v>0</v>
      </c>
      <c r="J65" s="13">
        <f>IFERROR(VLOOKUP(A65,'IMP COAL RECEIPT &amp; GCV DATA (3)'!$A$2:$V$193,10,0),0)</f>
        <v>0</v>
      </c>
      <c r="K65" s="15">
        <f>SUMIF('IMP COAL RECEIPT &amp; GCV DATA (3)'!$A$3:$A$193,'MASTER DATA FILE IMP COAL (2)'!A65,'IMP COAL RECEIPT &amp; GCV DATA (3)'!$K$3:$K$193)</f>
        <v>0</v>
      </c>
      <c r="L65" s="15">
        <f>SUMIF('IMP COAL RECEIPT &amp; GCV DATA (3)'!$A$3:$A$193,'MASTER DATA FILE IMP COAL (2)'!A65,'IMP COAL RECEIPT &amp; GCV DATA (3)'!$L$3:$L$193)</f>
        <v>0</v>
      </c>
      <c r="M65" s="15">
        <f t="shared" si="1"/>
        <v>0</v>
      </c>
      <c r="N65" s="67"/>
      <c r="O65" s="15">
        <f>SUMIF('IMP COAL RECEIPT &amp; GCV DATA (3)'!$A$3:$A$193,'MASTER DATA FILE IMP COAL (2)'!A65,'IMP COAL RECEIPT &amp; GCV DATA (3)'!$O$3:$O$193)</f>
        <v>0</v>
      </c>
      <c r="P65" s="15">
        <f t="shared" si="2"/>
        <v>0</v>
      </c>
      <c r="Q65" s="15">
        <f>SUMIF('IMP COAL RECEIPT &amp; GCV DATA (3)'!$A$3:$A$193,'MASTER DATA FILE IMP COAL (2)'!A65,'IMP COAL RECEIPT &amp; GCV DATA (3)'!$Q$3:$Q$193)</f>
        <v>0</v>
      </c>
      <c r="R65" s="16">
        <f>SUMIF('IMP COAL RECEIPT &amp; GCV DATA (3)'!$A$3:$A$253,'MASTER DATA FILE IMP COAL (2)'!A65,'IMP COAL RECEIPT &amp; GCV DATA (3)'!$R$3:$R$253)+IF(H65=$J$234,($K$234*K65),0)+IF(H65=$J$235,($K$235*K65),0)</f>
        <v>0</v>
      </c>
      <c r="S65" s="15" t="e">
        <f t="shared" si="3"/>
        <v>#DIV/0!</v>
      </c>
      <c r="T65" s="15">
        <f>SUMIF('IMP COAL RECEIPT &amp; GCV DATA (3)'!$A$3:$A$193,'MASTER DATA FILE IMP COAL (2)'!A65,'IMP COAL RECEIPT &amp; GCV DATA (3)'!$T$3:$T$193)</f>
        <v>0</v>
      </c>
      <c r="U65" s="15">
        <f t="shared" si="4"/>
        <v>0</v>
      </c>
      <c r="V65" s="15">
        <f>SUMIF('IMP COAL RECEIPT &amp; GCV DATA (3)'!$A$3:$A$193,'MASTER DATA FILE IMP COAL (2)'!A65,'IMP COAL RECEIPT &amp; GCV DATA (3)'!$V$3:$V$193)</f>
        <v>0</v>
      </c>
      <c r="W65" s="15">
        <f t="shared" si="5"/>
        <v>0</v>
      </c>
      <c r="X65" s="13" t="e">
        <f t="shared" si="6"/>
        <v>#DIV/0!</v>
      </c>
      <c r="Y65" s="13"/>
      <c r="Z65" s="13"/>
      <c r="AB65">
        <v>4080.9198113207549</v>
      </c>
      <c r="AC65" s="53">
        <f t="shared" si="7"/>
        <v>-4080.9198113207549</v>
      </c>
      <c r="AE65" s="53">
        <f t="shared" si="8"/>
        <v>-4080.9198113207549</v>
      </c>
      <c r="AF65">
        <v>1</v>
      </c>
    </row>
    <row r="66" spans="1:32" customFormat="1" ht="15.6" x14ac:dyDescent="0.3">
      <c r="A66" s="65"/>
      <c r="B66" s="57">
        <f>SUMIF('IMP COAL RECEIPT &amp; GCV DATA (3)'!$A$3:$A$121,A66,'IMP COAL RECEIPT &amp; GCV DATA (3)'!$B$3:$B$121)</f>
        <v>0</v>
      </c>
      <c r="C66" s="13">
        <f>SUMIF('IMP COAL RECEIPT &amp; GCV DATA (3)'!$A$3:$A$121,A66,'IMP COAL RECEIPT &amp; GCV DATA (3)'!$C$3:$C$121)</f>
        <v>0</v>
      </c>
      <c r="D66" s="66">
        <f>IFERROR(VLOOKUP(A66,'IMP COAL RECEIPT &amp; GCV DATA (3)'!A64:V184,4,0),0)</f>
        <v>0</v>
      </c>
      <c r="E66" s="14">
        <f>IFERROR(VLOOKUP(A66,'IMP COAL RECEIPT &amp; GCV DATA (3)'!$A$2:$V$193,5,0),0)</f>
        <v>0</v>
      </c>
      <c r="F66" s="13">
        <f>SUMIF('IMP COAL RECEIPT &amp; GCV DATA (3)'!$A$3:$A$193,'MASTER DATA FILE IMP COAL (2)'!A66,'IMP COAL RECEIPT &amp; GCV DATA (3)'!$F$3:$F$193)</f>
        <v>0</v>
      </c>
      <c r="G66" s="13">
        <f>IFERROR(VLOOKUP(A66,'IMP COAL RECEIPT &amp; GCV DATA (3)'!$A$2:$V$193,7,0),0)</f>
        <v>0</v>
      </c>
      <c r="H66" s="13">
        <f>IFERROR(VLOOKUP(A66,'IMP COAL RECEIPT &amp; GCV DATA (3)'!$A$2:$V$193,8,0),0)</f>
        <v>0</v>
      </c>
      <c r="I66" s="13">
        <f>IFERROR(VLOOKUP(A66,'WASH COAL RECEIPT &amp; GCV DAT (3)'!$A$2:$V$154,9,0),0)</f>
        <v>0</v>
      </c>
      <c r="J66" s="13">
        <f>IFERROR(VLOOKUP(A66,'IMP COAL RECEIPT &amp; GCV DATA (3)'!$A$2:$V$193,10,0),0)</f>
        <v>0</v>
      </c>
      <c r="K66" s="15">
        <f>SUMIF('IMP COAL RECEIPT &amp; GCV DATA (3)'!$A$3:$A$193,'MASTER DATA FILE IMP COAL (2)'!A66,'IMP COAL RECEIPT &amp; GCV DATA (3)'!$K$3:$K$193)</f>
        <v>0</v>
      </c>
      <c r="L66" s="15">
        <f>SUMIF('IMP COAL RECEIPT &amp; GCV DATA (3)'!$A$3:$A$193,'MASTER DATA FILE IMP COAL (2)'!A66,'IMP COAL RECEIPT &amp; GCV DATA (3)'!$L$3:$L$193)</f>
        <v>0</v>
      </c>
      <c r="M66" s="15">
        <f t="shared" si="1"/>
        <v>0</v>
      </c>
      <c r="N66" s="67"/>
      <c r="O66" s="15">
        <f>SUMIF('IMP COAL RECEIPT &amp; GCV DATA (3)'!$A$3:$A$193,'MASTER DATA FILE IMP COAL (2)'!A66,'IMP COAL RECEIPT &amp; GCV DATA (3)'!$O$3:$O$193)</f>
        <v>0</v>
      </c>
      <c r="P66" s="15">
        <f t="shared" si="2"/>
        <v>0</v>
      </c>
      <c r="Q66" s="15">
        <f>SUMIF('IMP COAL RECEIPT &amp; GCV DATA (3)'!$A$3:$A$193,'MASTER DATA FILE IMP COAL (2)'!A66,'IMP COAL RECEIPT &amp; GCV DATA (3)'!$Q$3:$Q$193)</f>
        <v>0</v>
      </c>
      <c r="R66" s="16">
        <f>SUMIF('IMP COAL RECEIPT &amp; GCV DATA (3)'!$A$3:$A$253,'MASTER DATA FILE IMP COAL (2)'!A66,'IMP COAL RECEIPT &amp; GCV DATA (3)'!$R$3:$R$253)+IF(H66=$J$234,($K$234*K66),0)+IF(H66=$J$235,($K$235*K66),0)</f>
        <v>0</v>
      </c>
      <c r="S66" s="15" t="e">
        <f t="shared" si="3"/>
        <v>#DIV/0!</v>
      </c>
      <c r="T66" s="15">
        <f>SUMIF('IMP COAL RECEIPT &amp; GCV DATA (3)'!$A$3:$A$193,'MASTER DATA FILE IMP COAL (2)'!A66,'IMP COAL RECEIPT &amp; GCV DATA (3)'!$T$3:$T$193)</f>
        <v>0</v>
      </c>
      <c r="U66" s="15">
        <f t="shared" si="4"/>
        <v>0</v>
      </c>
      <c r="V66" s="15">
        <f>SUMIF('IMP COAL RECEIPT &amp; GCV DATA (3)'!$A$3:$A$193,'MASTER DATA FILE IMP COAL (2)'!A66,'IMP COAL RECEIPT &amp; GCV DATA (3)'!$V$3:$V$193)</f>
        <v>0</v>
      </c>
      <c r="W66" s="15">
        <f t="shared" si="5"/>
        <v>0</v>
      </c>
      <c r="X66" s="13" t="e">
        <f t="shared" si="6"/>
        <v>#DIV/0!</v>
      </c>
      <c r="Y66" s="13"/>
      <c r="Z66" s="13"/>
      <c r="AB66">
        <v>4080.9198113207549</v>
      </c>
      <c r="AC66" s="53">
        <f t="shared" si="7"/>
        <v>-4080.9198113207549</v>
      </c>
      <c r="AE66" s="53">
        <f t="shared" si="8"/>
        <v>-4080.9198113207549</v>
      </c>
      <c r="AF66">
        <v>1</v>
      </c>
    </row>
    <row r="67" spans="1:32" customFormat="1" ht="15.6" x14ac:dyDescent="0.3">
      <c r="A67" s="65"/>
      <c r="B67" s="57">
        <f>SUMIF('IMP COAL RECEIPT &amp; GCV DATA (3)'!$A$3:$A$121,A67,'IMP COAL RECEIPT &amp; GCV DATA (3)'!$B$3:$B$121)</f>
        <v>0</v>
      </c>
      <c r="C67" s="13">
        <f>SUMIF('IMP COAL RECEIPT &amp; GCV DATA (3)'!$A$3:$A$121,A67,'IMP COAL RECEIPT &amp; GCV DATA (3)'!$C$3:$C$121)</f>
        <v>0</v>
      </c>
      <c r="D67" s="66">
        <f>IFERROR(VLOOKUP(A67,'IMP COAL RECEIPT &amp; GCV DATA (3)'!A65:V185,4,0),0)</f>
        <v>0</v>
      </c>
      <c r="E67" s="14">
        <f>IFERROR(VLOOKUP(A67,'IMP COAL RECEIPT &amp; GCV DATA (3)'!$A$2:$V$193,5,0),0)</f>
        <v>0</v>
      </c>
      <c r="F67" s="13">
        <f>SUMIF('IMP COAL RECEIPT &amp; GCV DATA (3)'!$A$3:$A$193,'MASTER DATA FILE IMP COAL (2)'!A67,'IMP COAL RECEIPT &amp; GCV DATA (3)'!$F$3:$F$193)</f>
        <v>0</v>
      </c>
      <c r="G67" s="13">
        <f>IFERROR(VLOOKUP(A67,'IMP COAL RECEIPT &amp; GCV DATA (3)'!$A$2:$V$193,7,0),0)</f>
        <v>0</v>
      </c>
      <c r="H67" s="13">
        <f>IFERROR(VLOOKUP(A67,'IMP COAL RECEIPT &amp; GCV DATA (3)'!$A$2:$V$193,8,0),0)</f>
        <v>0</v>
      </c>
      <c r="I67" s="13">
        <f>IFERROR(VLOOKUP(A67,'WASH COAL RECEIPT &amp; GCV DAT (3)'!$A$2:$V$154,9,0),0)</f>
        <v>0</v>
      </c>
      <c r="J67" s="13">
        <f>IFERROR(VLOOKUP(A67,'IMP COAL RECEIPT &amp; GCV DATA (3)'!$A$2:$V$193,10,0),0)</f>
        <v>0</v>
      </c>
      <c r="K67" s="15">
        <f>SUMIF('IMP COAL RECEIPT &amp; GCV DATA (3)'!$A$3:$A$193,'MASTER DATA FILE IMP COAL (2)'!A67,'IMP COAL RECEIPT &amp; GCV DATA (3)'!$K$3:$K$193)</f>
        <v>0</v>
      </c>
      <c r="L67" s="15">
        <f>SUMIF('IMP COAL RECEIPT &amp; GCV DATA (3)'!$A$3:$A$193,'MASTER DATA FILE IMP COAL (2)'!A67,'IMP COAL RECEIPT &amp; GCV DATA (3)'!$L$3:$L$193)</f>
        <v>0</v>
      </c>
      <c r="M67" s="15">
        <f t="shared" si="1"/>
        <v>0</v>
      </c>
      <c r="N67" s="67"/>
      <c r="O67" s="15">
        <f>SUMIF('IMP COAL RECEIPT &amp; GCV DATA (3)'!$A$3:$A$193,'MASTER DATA FILE IMP COAL (2)'!A67,'IMP COAL RECEIPT &amp; GCV DATA (3)'!$O$3:$O$193)</f>
        <v>0</v>
      </c>
      <c r="P67" s="15">
        <f t="shared" si="2"/>
        <v>0</v>
      </c>
      <c r="Q67" s="15">
        <f>SUMIF('IMP COAL RECEIPT &amp; GCV DATA (3)'!$A$3:$A$193,'MASTER DATA FILE IMP COAL (2)'!A67,'IMP COAL RECEIPT &amp; GCV DATA (3)'!$Q$3:$Q$193)</f>
        <v>0</v>
      </c>
      <c r="R67" s="16">
        <f>SUMIF('IMP COAL RECEIPT &amp; GCV DATA (3)'!$A$3:$A$253,'MASTER DATA FILE IMP COAL (2)'!A67,'IMP COAL RECEIPT &amp; GCV DATA (3)'!$R$3:$R$253)+IF(H67=$J$234,($K$234*K67),0)+IF(H67=$J$235,($K$235*K67),0)</f>
        <v>0</v>
      </c>
      <c r="S67" s="15" t="e">
        <f t="shared" si="3"/>
        <v>#DIV/0!</v>
      </c>
      <c r="T67" s="15">
        <f>SUMIF('IMP COAL RECEIPT &amp; GCV DATA (3)'!$A$3:$A$193,'MASTER DATA FILE IMP COAL (2)'!A67,'IMP COAL RECEIPT &amp; GCV DATA (3)'!$T$3:$T$193)</f>
        <v>0</v>
      </c>
      <c r="U67" s="15">
        <f t="shared" si="4"/>
        <v>0</v>
      </c>
      <c r="V67" s="15">
        <f>SUMIF('IMP COAL RECEIPT &amp; GCV DATA (3)'!$A$3:$A$193,'MASTER DATA FILE IMP COAL (2)'!A67,'IMP COAL RECEIPT &amp; GCV DATA (3)'!$V$3:$V$193)</f>
        <v>0</v>
      </c>
      <c r="W67" s="15">
        <f t="shared" si="5"/>
        <v>0</v>
      </c>
      <c r="X67" s="13" t="e">
        <f t="shared" si="6"/>
        <v>#DIV/0!</v>
      </c>
      <c r="Y67" s="13"/>
      <c r="Z67" s="13"/>
      <c r="AB67">
        <v>4080.9198113207549</v>
      </c>
      <c r="AC67" s="53">
        <f t="shared" si="7"/>
        <v>-4080.9198113207549</v>
      </c>
      <c r="AE67" s="53">
        <f t="shared" si="8"/>
        <v>-4080.9198113207549</v>
      </c>
      <c r="AF67">
        <v>1</v>
      </c>
    </row>
    <row r="68" spans="1:32" customFormat="1" ht="15.6" x14ac:dyDescent="0.3">
      <c r="A68" s="65"/>
      <c r="B68" s="57">
        <f>SUMIF('IMP COAL RECEIPT &amp; GCV DATA (3)'!$A$3:$A$121,A68,'IMP COAL RECEIPT &amp; GCV DATA (3)'!$B$3:$B$121)</f>
        <v>0</v>
      </c>
      <c r="C68" s="13">
        <f>SUMIF('IMP COAL RECEIPT &amp; GCV DATA (3)'!$A$3:$A$121,A68,'IMP COAL RECEIPT &amp; GCV DATA (3)'!$C$3:$C$121)</f>
        <v>0</v>
      </c>
      <c r="D68" s="66">
        <f>IFERROR(VLOOKUP(A68,'IMP COAL RECEIPT &amp; GCV DATA (3)'!A66:V186,4,0),0)</f>
        <v>0</v>
      </c>
      <c r="E68" s="14">
        <f>IFERROR(VLOOKUP(A68,'IMP COAL RECEIPT &amp; GCV DATA (3)'!$A$2:$V$193,5,0),0)</f>
        <v>0</v>
      </c>
      <c r="F68" s="13">
        <f>SUMIF('IMP COAL RECEIPT &amp; GCV DATA (3)'!$A$3:$A$193,'MASTER DATA FILE IMP COAL (2)'!A68,'IMP COAL RECEIPT &amp; GCV DATA (3)'!$F$3:$F$193)</f>
        <v>0</v>
      </c>
      <c r="G68" s="13">
        <f>IFERROR(VLOOKUP(A68,'IMP COAL RECEIPT &amp; GCV DATA (3)'!$A$2:$V$193,7,0),0)</f>
        <v>0</v>
      </c>
      <c r="H68" s="13">
        <f>IFERROR(VLOOKUP(A68,'IMP COAL RECEIPT &amp; GCV DATA (3)'!$A$2:$V$193,8,0),0)</f>
        <v>0</v>
      </c>
      <c r="I68" s="13">
        <f>IFERROR(VLOOKUP(A68,'WASH COAL RECEIPT &amp; GCV DAT (3)'!$A$2:$V$154,9,0),0)</f>
        <v>0</v>
      </c>
      <c r="J68" s="13">
        <f>IFERROR(VLOOKUP(A68,'IMP COAL RECEIPT &amp; GCV DATA (3)'!$A$2:$V$193,10,0),0)</f>
        <v>0</v>
      </c>
      <c r="K68" s="15">
        <f>SUMIF('IMP COAL RECEIPT &amp; GCV DATA (3)'!$A$3:$A$193,'MASTER DATA FILE IMP COAL (2)'!A68,'IMP COAL RECEIPT &amp; GCV DATA (3)'!$K$3:$K$193)</f>
        <v>0</v>
      </c>
      <c r="L68" s="15">
        <f>SUMIF('IMP COAL RECEIPT &amp; GCV DATA (3)'!$A$3:$A$193,'MASTER DATA FILE IMP COAL (2)'!A68,'IMP COAL RECEIPT &amp; GCV DATA (3)'!$L$3:$L$193)</f>
        <v>0</v>
      </c>
      <c r="M68" s="15">
        <f t="shared" ref="M68:M131" si="10">+K68-L68</f>
        <v>0</v>
      </c>
      <c r="N68" s="67"/>
      <c r="O68" s="15">
        <f>SUMIF('IMP COAL RECEIPT &amp; GCV DATA (3)'!$A$3:$A$193,'MASTER DATA FILE IMP COAL (2)'!A68,'IMP COAL RECEIPT &amp; GCV DATA (3)'!$O$3:$O$193)</f>
        <v>0</v>
      </c>
      <c r="P68" s="15">
        <f t="shared" ref="P68:P131" si="11">+O68*K68</f>
        <v>0</v>
      </c>
      <c r="Q68" s="15">
        <f>SUMIF('IMP COAL RECEIPT &amp; GCV DATA (3)'!$A$3:$A$193,'MASTER DATA FILE IMP COAL (2)'!A68,'IMP COAL RECEIPT &amp; GCV DATA (3)'!$Q$3:$Q$193)</f>
        <v>0</v>
      </c>
      <c r="R68" s="16">
        <f>SUMIF('IMP COAL RECEIPT &amp; GCV DATA (3)'!$A$3:$A$253,'MASTER DATA FILE IMP COAL (2)'!A68,'IMP COAL RECEIPT &amp; GCV DATA (3)'!$R$3:$R$253)+IF(H68=$J$234,($K$234*K68),0)+IF(H68=$J$235,($K$235*K68),0)</f>
        <v>0</v>
      </c>
      <c r="S68" s="15" t="e">
        <f t="shared" ref="S68:S131" si="12">+R68/K68</f>
        <v>#DIV/0!</v>
      </c>
      <c r="T68" s="15">
        <f>SUMIF('IMP COAL RECEIPT &amp; GCV DATA (3)'!$A$3:$A$193,'MASTER DATA FILE IMP COAL (2)'!A68,'IMP COAL RECEIPT &amp; GCV DATA (3)'!$T$3:$T$193)</f>
        <v>0</v>
      </c>
      <c r="U68" s="15">
        <f t="shared" ref="U68:U131" si="13">+T68*L68</f>
        <v>0</v>
      </c>
      <c r="V68" s="15">
        <f>SUMIF('IMP COAL RECEIPT &amp; GCV DATA (3)'!$A$3:$A$193,'MASTER DATA FILE IMP COAL (2)'!A68,'IMP COAL RECEIPT &amp; GCV DATA (3)'!$V$3:$V$193)</f>
        <v>0</v>
      </c>
      <c r="W68" s="15">
        <f t="shared" ref="W68:W131" si="14">+V68*L68</f>
        <v>0</v>
      </c>
      <c r="X68" s="13" t="e">
        <f t="shared" ref="X68:X131" si="15">S68*L68</f>
        <v>#DIV/0!</v>
      </c>
      <c r="Y68" s="13"/>
      <c r="Z68" s="13"/>
      <c r="AB68">
        <v>4080.9198113207549</v>
      </c>
      <c r="AC68" s="53">
        <f t="shared" ref="AC68:AC131" si="16">V68-AB68</f>
        <v>-4080.9198113207549</v>
      </c>
      <c r="AE68" s="53">
        <f t="shared" ref="AE68:AE131" si="17">AC68-AD68</f>
        <v>-4080.9198113207549</v>
      </c>
      <c r="AF68">
        <v>1</v>
      </c>
    </row>
    <row r="69" spans="1:32" customFormat="1" ht="15.6" x14ac:dyDescent="0.3">
      <c r="A69" s="65"/>
      <c r="B69" s="57">
        <f>SUMIF('IMP COAL RECEIPT &amp; GCV DATA (3)'!$A$3:$A$121,A69,'IMP COAL RECEIPT &amp; GCV DATA (3)'!$B$3:$B$121)</f>
        <v>0</v>
      </c>
      <c r="C69" s="13">
        <f>SUMIF('IMP COAL RECEIPT &amp; GCV DATA (3)'!$A$3:$A$121,A69,'IMP COAL RECEIPT &amp; GCV DATA (3)'!$C$3:$C$121)</f>
        <v>0</v>
      </c>
      <c r="D69" s="66">
        <f>IFERROR(VLOOKUP(A69,'IMP COAL RECEIPT &amp; GCV DATA (3)'!A67:V187,4,0),0)</f>
        <v>0</v>
      </c>
      <c r="E69" s="14">
        <f>IFERROR(VLOOKUP(A69,'IMP COAL RECEIPT &amp; GCV DATA (3)'!$A$2:$V$193,5,0),0)</f>
        <v>0</v>
      </c>
      <c r="F69" s="13">
        <f>SUMIF('IMP COAL RECEIPT &amp; GCV DATA (3)'!$A$3:$A$193,'MASTER DATA FILE IMP COAL (2)'!A69,'IMP COAL RECEIPT &amp; GCV DATA (3)'!$F$3:$F$193)</f>
        <v>0</v>
      </c>
      <c r="G69" s="13">
        <f>IFERROR(VLOOKUP(A69,'IMP COAL RECEIPT &amp; GCV DATA (3)'!$A$2:$V$193,7,0),0)</f>
        <v>0</v>
      </c>
      <c r="H69" s="13">
        <f>IFERROR(VLOOKUP(A69,'IMP COAL RECEIPT &amp; GCV DATA (3)'!$A$2:$V$193,8,0),0)</f>
        <v>0</v>
      </c>
      <c r="I69" s="13">
        <f>IFERROR(VLOOKUP(A69,'WASH COAL RECEIPT &amp; GCV DAT (3)'!$A$2:$V$154,9,0),0)</f>
        <v>0</v>
      </c>
      <c r="J69" s="13">
        <f>IFERROR(VLOOKUP(A69,'IMP COAL RECEIPT &amp; GCV DATA (3)'!$A$2:$V$193,10,0),0)</f>
        <v>0</v>
      </c>
      <c r="K69" s="15">
        <f>SUMIF('IMP COAL RECEIPT &amp; GCV DATA (3)'!$A$3:$A$193,'MASTER DATA FILE IMP COAL (2)'!A69,'IMP COAL RECEIPT &amp; GCV DATA (3)'!$K$3:$K$193)</f>
        <v>0</v>
      </c>
      <c r="L69" s="15">
        <f>SUMIF('IMP COAL RECEIPT &amp; GCV DATA (3)'!$A$3:$A$193,'MASTER DATA FILE IMP COAL (2)'!A69,'IMP COAL RECEIPT &amp; GCV DATA (3)'!$L$3:$L$193)</f>
        <v>0</v>
      </c>
      <c r="M69" s="15">
        <f t="shared" si="10"/>
        <v>0</v>
      </c>
      <c r="N69" s="67"/>
      <c r="O69" s="15">
        <f>SUMIF('IMP COAL RECEIPT &amp; GCV DATA (3)'!$A$3:$A$193,'MASTER DATA FILE IMP COAL (2)'!A69,'IMP COAL RECEIPT &amp; GCV DATA (3)'!$O$3:$O$193)</f>
        <v>0</v>
      </c>
      <c r="P69" s="15">
        <f t="shared" si="11"/>
        <v>0</v>
      </c>
      <c r="Q69" s="15">
        <f>SUMIF('IMP COAL RECEIPT &amp; GCV DATA (3)'!$A$3:$A$193,'MASTER DATA FILE IMP COAL (2)'!A69,'IMP COAL RECEIPT &amp; GCV DATA (3)'!$Q$3:$Q$193)</f>
        <v>0</v>
      </c>
      <c r="R69" s="16">
        <f>SUMIF('IMP COAL RECEIPT &amp; GCV DATA (3)'!$A$3:$A$253,'MASTER DATA FILE IMP COAL (2)'!A69,'IMP COAL RECEIPT &amp; GCV DATA (3)'!$R$3:$R$253)+IF(H69=$J$234,($K$234*K69),0)+IF(H69=$J$235,($K$235*K69),0)</f>
        <v>0</v>
      </c>
      <c r="S69" s="15" t="e">
        <f t="shared" si="12"/>
        <v>#DIV/0!</v>
      </c>
      <c r="T69" s="15">
        <f>SUMIF('IMP COAL RECEIPT &amp; GCV DATA (3)'!$A$3:$A$193,'MASTER DATA FILE IMP COAL (2)'!A69,'IMP COAL RECEIPT &amp; GCV DATA (3)'!$T$3:$T$193)</f>
        <v>0</v>
      </c>
      <c r="U69" s="15">
        <f t="shared" si="13"/>
        <v>0</v>
      </c>
      <c r="V69" s="15">
        <f>SUMIF('IMP COAL RECEIPT &amp; GCV DATA (3)'!$A$3:$A$193,'MASTER DATA FILE IMP COAL (2)'!A69,'IMP COAL RECEIPT &amp; GCV DATA (3)'!$V$3:$V$193)</f>
        <v>0</v>
      </c>
      <c r="W69" s="15">
        <f t="shared" si="14"/>
        <v>0</v>
      </c>
      <c r="X69" s="13" t="e">
        <f t="shared" si="15"/>
        <v>#DIV/0!</v>
      </c>
      <c r="Y69" s="13"/>
      <c r="Z69" s="13"/>
      <c r="AB69">
        <v>4080.9198113207549</v>
      </c>
      <c r="AC69" s="53">
        <f t="shared" si="16"/>
        <v>-4080.9198113207549</v>
      </c>
      <c r="AE69" s="53">
        <f t="shared" si="17"/>
        <v>-4080.9198113207549</v>
      </c>
      <c r="AF69">
        <v>1</v>
      </c>
    </row>
    <row r="70" spans="1:32" customFormat="1" ht="15.6" x14ac:dyDescent="0.3">
      <c r="A70" s="65"/>
      <c r="B70" s="57">
        <f>SUMIF('IMP COAL RECEIPT &amp; GCV DATA (3)'!$A$3:$A$121,A70,'IMP COAL RECEIPT &amp; GCV DATA (3)'!$B$3:$B$121)</f>
        <v>0</v>
      </c>
      <c r="C70" s="13">
        <f>SUMIF('IMP COAL RECEIPT &amp; GCV DATA (3)'!$A$3:$A$121,A70,'IMP COAL RECEIPT &amp; GCV DATA (3)'!$C$3:$C$121)</f>
        <v>0</v>
      </c>
      <c r="D70" s="66">
        <f>IFERROR(VLOOKUP(A70,'IMP COAL RECEIPT &amp; GCV DATA (3)'!A68:V188,4,0),0)</f>
        <v>0</v>
      </c>
      <c r="E70" s="14">
        <f>IFERROR(VLOOKUP(A70,'IMP COAL RECEIPT &amp; GCV DATA (3)'!$A$2:$V$193,5,0),0)</f>
        <v>0</v>
      </c>
      <c r="F70" s="13">
        <f>SUMIF('IMP COAL RECEIPT &amp; GCV DATA (3)'!$A$3:$A$193,'MASTER DATA FILE IMP COAL (2)'!A70,'IMP COAL RECEIPT &amp; GCV DATA (3)'!$F$3:$F$193)</f>
        <v>0</v>
      </c>
      <c r="G70" s="13">
        <f>IFERROR(VLOOKUP(A70,'IMP COAL RECEIPT &amp; GCV DATA (3)'!$A$2:$V$193,7,0),0)</f>
        <v>0</v>
      </c>
      <c r="H70" s="13">
        <f>IFERROR(VLOOKUP(A70,'IMP COAL RECEIPT &amp; GCV DATA (3)'!$A$2:$V$193,8,0),0)</f>
        <v>0</v>
      </c>
      <c r="I70" s="13">
        <f>IFERROR(VLOOKUP(A70,'WASH COAL RECEIPT &amp; GCV DAT (3)'!$A$2:$V$154,9,0),0)</f>
        <v>0</v>
      </c>
      <c r="J70" s="13">
        <f>IFERROR(VLOOKUP(A70,'IMP COAL RECEIPT &amp; GCV DATA (3)'!$A$2:$V$193,10,0),0)</f>
        <v>0</v>
      </c>
      <c r="K70" s="15">
        <f>SUMIF('IMP COAL RECEIPT &amp; GCV DATA (3)'!$A$3:$A$193,'MASTER DATA FILE IMP COAL (2)'!A70,'IMP COAL RECEIPT &amp; GCV DATA (3)'!$K$3:$K$193)</f>
        <v>0</v>
      </c>
      <c r="L70" s="15">
        <f>SUMIF('IMP COAL RECEIPT &amp; GCV DATA (3)'!$A$3:$A$193,'MASTER DATA FILE IMP COAL (2)'!A70,'IMP COAL RECEIPT &amp; GCV DATA (3)'!$L$3:$L$193)</f>
        <v>0</v>
      </c>
      <c r="M70" s="15">
        <f t="shared" si="10"/>
        <v>0</v>
      </c>
      <c r="N70" s="67"/>
      <c r="O70" s="15">
        <f>SUMIF('IMP COAL RECEIPT &amp; GCV DATA (3)'!$A$3:$A$193,'MASTER DATA FILE IMP COAL (2)'!A70,'IMP COAL RECEIPT &amp; GCV DATA (3)'!$O$3:$O$193)</f>
        <v>0</v>
      </c>
      <c r="P70" s="15">
        <f t="shared" si="11"/>
        <v>0</v>
      </c>
      <c r="Q70" s="15">
        <f>SUMIF('IMP COAL RECEIPT &amp; GCV DATA (3)'!$A$3:$A$193,'MASTER DATA FILE IMP COAL (2)'!A70,'IMP COAL RECEIPT &amp; GCV DATA (3)'!$Q$3:$Q$193)</f>
        <v>0</v>
      </c>
      <c r="R70" s="16">
        <f>SUMIF('IMP COAL RECEIPT &amp; GCV DATA (3)'!$A$3:$A$253,'MASTER DATA FILE IMP COAL (2)'!A70,'IMP COAL RECEIPT &amp; GCV DATA (3)'!$R$3:$R$253)+IF(H70=$J$234,($K$234*K70),0)+IF(H70=$J$235,($K$235*K70),0)</f>
        <v>0</v>
      </c>
      <c r="S70" s="15" t="e">
        <f t="shared" si="12"/>
        <v>#DIV/0!</v>
      </c>
      <c r="T70" s="15">
        <f>SUMIF('IMP COAL RECEIPT &amp; GCV DATA (3)'!$A$3:$A$193,'MASTER DATA FILE IMP COAL (2)'!A70,'IMP COAL RECEIPT &amp; GCV DATA (3)'!$T$3:$T$193)</f>
        <v>0</v>
      </c>
      <c r="U70" s="15">
        <f t="shared" si="13"/>
        <v>0</v>
      </c>
      <c r="V70" s="15">
        <f>SUMIF('IMP COAL RECEIPT &amp; GCV DATA (3)'!$A$3:$A$193,'MASTER DATA FILE IMP COAL (2)'!A70,'IMP COAL RECEIPT &amp; GCV DATA (3)'!$V$3:$V$193)</f>
        <v>0</v>
      </c>
      <c r="W70" s="15">
        <f t="shared" si="14"/>
        <v>0</v>
      </c>
      <c r="X70" s="13" t="e">
        <f t="shared" si="15"/>
        <v>#DIV/0!</v>
      </c>
      <c r="Y70" s="13"/>
      <c r="Z70" s="13"/>
      <c r="AB70">
        <v>4080.9198113207549</v>
      </c>
      <c r="AC70" s="53">
        <f t="shared" si="16"/>
        <v>-4080.9198113207549</v>
      </c>
      <c r="AE70" s="53">
        <f t="shared" si="17"/>
        <v>-4080.9198113207549</v>
      </c>
      <c r="AF70">
        <v>1</v>
      </c>
    </row>
    <row r="71" spans="1:32" customFormat="1" ht="15.6" x14ac:dyDescent="0.3">
      <c r="A71" s="65"/>
      <c r="B71" s="57">
        <f>SUMIF('IMP COAL RECEIPT &amp; GCV DATA (3)'!$A$3:$A$121,A71,'IMP COAL RECEIPT &amp; GCV DATA (3)'!$B$3:$B$121)</f>
        <v>0</v>
      </c>
      <c r="C71" s="13">
        <f>SUMIF('IMP COAL RECEIPT &amp; GCV DATA (3)'!$A$3:$A$121,A71,'IMP COAL RECEIPT &amp; GCV DATA (3)'!$C$3:$C$121)</f>
        <v>0</v>
      </c>
      <c r="D71" s="66">
        <f>IFERROR(VLOOKUP(A71,'IMP COAL RECEIPT &amp; GCV DATA (3)'!A69:V189,4,0),0)</f>
        <v>0</v>
      </c>
      <c r="E71" s="14">
        <f>IFERROR(VLOOKUP(A71,'IMP COAL RECEIPT &amp; GCV DATA (3)'!$A$2:$V$193,5,0),0)</f>
        <v>0</v>
      </c>
      <c r="F71" s="13">
        <f>SUMIF('IMP COAL RECEIPT &amp; GCV DATA (3)'!$A$3:$A$193,'MASTER DATA FILE IMP COAL (2)'!A71,'IMP COAL RECEIPT &amp; GCV DATA (3)'!$F$3:$F$193)</f>
        <v>0</v>
      </c>
      <c r="G71" s="13">
        <f>IFERROR(VLOOKUP(A71,'IMP COAL RECEIPT &amp; GCV DATA (3)'!$A$2:$V$193,7,0),0)</f>
        <v>0</v>
      </c>
      <c r="H71" s="13">
        <f>IFERROR(VLOOKUP(A71,'IMP COAL RECEIPT &amp; GCV DATA (3)'!$A$2:$V$193,8,0),0)</f>
        <v>0</v>
      </c>
      <c r="I71" s="13">
        <f>IFERROR(VLOOKUP(A71,'WASH COAL RECEIPT &amp; GCV DAT (3)'!$A$2:$V$154,9,0),0)</f>
        <v>0</v>
      </c>
      <c r="J71" s="13">
        <f>IFERROR(VLOOKUP(A71,'IMP COAL RECEIPT &amp; GCV DATA (3)'!$A$2:$V$193,10,0),0)</f>
        <v>0</v>
      </c>
      <c r="K71" s="15">
        <f>SUMIF('IMP COAL RECEIPT &amp; GCV DATA (3)'!$A$3:$A$193,'MASTER DATA FILE IMP COAL (2)'!A71,'IMP COAL RECEIPT &amp; GCV DATA (3)'!$K$3:$K$193)</f>
        <v>0</v>
      </c>
      <c r="L71" s="15">
        <f>SUMIF('IMP COAL RECEIPT &amp; GCV DATA (3)'!$A$3:$A$193,'MASTER DATA FILE IMP COAL (2)'!A71,'IMP COAL RECEIPT &amp; GCV DATA (3)'!$L$3:$L$193)</f>
        <v>0</v>
      </c>
      <c r="M71" s="15">
        <f t="shared" si="10"/>
        <v>0</v>
      </c>
      <c r="N71" s="67"/>
      <c r="O71" s="15">
        <f>SUMIF('IMP COAL RECEIPT &amp; GCV DATA (3)'!$A$3:$A$193,'MASTER DATA FILE IMP COAL (2)'!A71,'IMP COAL RECEIPT &amp; GCV DATA (3)'!$O$3:$O$193)</f>
        <v>0</v>
      </c>
      <c r="P71" s="15">
        <f t="shared" si="11"/>
        <v>0</v>
      </c>
      <c r="Q71" s="15">
        <f>SUMIF('IMP COAL RECEIPT &amp; GCV DATA (3)'!$A$3:$A$193,'MASTER DATA FILE IMP COAL (2)'!A71,'IMP COAL RECEIPT &amp; GCV DATA (3)'!$Q$3:$Q$193)</f>
        <v>0</v>
      </c>
      <c r="R71" s="16">
        <f>SUMIF('IMP COAL RECEIPT &amp; GCV DATA (3)'!$A$3:$A$253,'MASTER DATA FILE IMP COAL (2)'!A71,'IMP COAL RECEIPT &amp; GCV DATA (3)'!$R$3:$R$253)+IF(H71=$J$234,($K$234*K71),0)+IF(H71=$J$235,($K$235*K71),0)</f>
        <v>0</v>
      </c>
      <c r="S71" s="15" t="e">
        <f t="shared" si="12"/>
        <v>#DIV/0!</v>
      </c>
      <c r="T71" s="15">
        <f>SUMIF('IMP COAL RECEIPT &amp; GCV DATA (3)'!$A$3:$A$193,'MASTER DATA FILE IMP COAL (2)'!A71,'IMP COAL RECEIPT &amp; GCV DATA (3)'!$T$3:$T$193)</f>
        <v>0</v>
      </c>
      <c r="U71" s="15">
        <f t="shared" si="13"/>
        <v>0</v>
      </c>
      <c r="V71" s="15">
        <f>SUMIF('IMP COAL RECEIPT &amp; GCV DATA (3)'!$A$3:$A$193,'MASTER DATA FILE IMP COAL (2)'!A71,'IMP COAL RECEIPT &amp; GCV DATA (3)'!$V$3:$V$193)</f>
        <v>0</v>
      </c>
      <c r="W71" s="15">
        <f t="shared" si="14"/>
        <v>0</v>
      </c>
      <c r="X71" s="13" t="e">
        <f t="shared" si="15"/>
        <v>#DIV/0!</v>
      </c>
      <c r="Y71" s="13"/>
      <c r="Z71" s="13"/>
      <c r="AB71">
        <v>4080.9198113207549</v>
      </c>
      <c r="AC71" s="53">
        <f t="shared" si="16"/>
        <v>-4080.9198113207549</v>
      </c>
      <c r="AE71" s="53">
        <f t="shared" si="17"/>
        <v>-4080.9198113207549</v>
      </c>
      <c r="AF71">
        <v>1</v>
      </c>
    </row>
    <row r="72" spans="1:32" customFormat="1" ht="15.6" x14ac:dyDescent="0.3">
      <c r="A72" s="65"/>
      <c r="B72" s="57">
        <f>SUMIF('IMP COAL RECEIPT &amp; GCV DATA (3)'!$A$3:$A$121,A72,'IMP COAL RECEIPT &amp; GCV DATA (3)'!$B$3:$B$121)</f>
        <v>0</v>
      </c>
      <c r="C72" s="13">
        <f>SUMIF('IMP COAL RECEIPT &amp; GCV DATA (3)'!$A$3:$A$121,A72,'IMP COAL RECEIPT &amp; GCV DATA (3)'!$C$3:$C$121)</f>
        <v>0</v>
      </c>
      <c r="D72" s="66">
        <f>IFERROR(VLOOKUP(A72,'IMP COAL RECEIPT &amp; GCV DATA (3)'!A70:V190,4,0),0)</f>
        <v>0</v>
      </c>
      <c r="E72" s="14">
        <f>IFERROR(VLOOKUP(A72,'IMP COAL RECEIPT &amp; GCV DATA (3)'!$A$2:$V$193,5,0),0)</f>
        <v>0</v>
      </c>
      <c r="F72" s="13">
        <f>SUMIF('IMP COAL RECEIPT &amp; GCV DATA (3)'!$A$3:$A$193,'MASTER DATA FILE IMP COAL (2)'!A72,'IMP COAL RECEIPT &amp; GCV DATA (3)'!$F$3:$F$193)</f>
        <v>0</v>
      </c>
      <c r="G72" s="13">
        <f>IFERROR(VLOOKUP(A72,'IMP COAL RECEIPT &amp; GCV DATA (3)'!$A$2:$V$193,7,0),0)</f>
        <v>0</v>
      </c>
      <c r="H72" s="13">
        <f>IFERROR(VLOOKUP(A72,'IMP COAL RECEIPT &amp; GCV DATA (3)'!$A$2:$V$193,8,0),0)</f>
        <v>0</v>
      </c>
      <c r="I72" s="13">
        <f>IFERROR(VLOOKUP(A72,'WASH COAL RECEIPT &amp; GCV DAT (3)'!$A$2:$V$154,9,0),0)</f>
        <v>0</v>
      </c>
      <c r="J72" s="13">
        <f>IFERROR(VLOOKUP(A72,'IMP COAL RECEIPT &amp; GCV DATA (3)'!$A$2:$V$193,10,0),0)</f>
        <v>0</v>
      </c>
      <c r="K72" s="15">
        <f>SUMIF('IMP COAL RECEIPT &amp; GCV DATA (3)'!$A$3:$A$193,'MASTER DATA FILE IMP COAL (2)'!A72,'IMP COAL RECEIPT &amp; GCV DATA (3)'!$K$3:$K$193)</f>
        <v>0</v>
      </c>
      <c r="L72" s="15">
        <f>SUMIF('IMP COAL RECEIPT &amp; GCV DATA (3)'!$A$3:$A$193,'MASTER DATA FILE IMP COAL (2)'!A72,'IMP COAL RECEIPT &amp; GCV DATA (3)'!$L$3:$L$193)</f>
        <v>0</v>
      </c>
      <c r="M72" s="15">
        <f t="shared" si="10"/>
        <v>0</v>
      </c>
      <c r="N72" s="67"/>
      <c r="O72" s="15">
        <f>SUMIF('IMP COAL RECEIPT &amp; GCV DATA (3)'!$A$3:$A$193,'MASTER DATA FILE IMP COAL (2)'!A72,'IMP COAL RECEIPT &amp; GCV DATA (3)'!$O$3:$O$193)</f>
        <v>0</v>
      </c>
      <c r="P72" s="15">
        <f t="shared" si="11"/>
        <v>0</v>
      </c>
      <c r="Q72" s="15">
        <f>SUMIF('IMP COAL RECEIPT &amp; GCV DATA (3)'!$A$3:$A$193,'MASTER DATA FILE IMP COAL (2)'!A72,'IMP COAL RECEIPT &amp; GCV DATA (3)'!$Q$3:$Q$193)</f>
        <v>0</v>
      </c>
      <c r="R72" s="16">
        <f>SUMIF('IMP COAL RECEIPT &amp; GCV DATA (3)'!$A$3:$A$253,'MASTER DATA FILE IMP COAL (2)'!A72,'IMP COAL RECEIPT &amp; GCV DATA (3)'!$R$3:$R$253)+IF(H72=$J$234,($K$234*K72),0)+IF(H72=$J$235,($K$235*K72),0)</f>
        <v>0</v>
      </c>
      <c r="S72" s="15" t="e">
        <f t="shared" si="12"/>
        <v>#DIV/0!</v>
      </c>
      <c r="T72" s="15">
        <f>SUMIF('IMP COAL RECEIPT &amp; GCV DATA (3)'!$A$3:$A$193,'MASTER DATA FILE IMP COAL (2)'!A72,'IMP COAL RECEIPT &amp; GCV DATA (3)'!$T$3:$T$193)</f>
        <v>0</v>
      </c>
      <c r="U72" s="15">
        <f t="shared" si="13"/>
        <v>0</v>
      </c>
      <c r="V72" s="15">
        <f>SUMIF('IMP COAL RECEIPT &amp; GCV DATA (3)'!$A$3:$A$193,'MASTER DATA FILE IMP COAL (2)'!A72,'IMP COAL RECEIPT &amp; GCV DATA (3)'!$V$3:$V$193)</f>
        <v>0</v>
      </c>
      <c r="W72" s="15">
        <f t="shared" si="14"/>
        <v>0</v>
      </c>
      <c r="X72" s="13" t="e">
        <f t="shared" si="15"/>
        <v>#DIV/0!</v>
      </c>
      <c r="Y72" s="13"/>
      <c r="Z72" s="13"/>
      <c r="AB72">
        <v>4080.9198113207549</v>
      </c>
      <c r="AC72" s="53">
        <f t="shared" si="16"/>
        <v>-4080.9198113207549</v>
      </c>
      <c r="AE72" s="53">
        <f t="shared" si="17"/>
        <v>-4080.9198113207549</v>
      </c>
      <c r="AF72">
        <v>1</v>
      </c>
    </row>
    <row r="73" spans="1:32" customFormat="1" ht="15.6" x14ac:dyDescent="0.3">
      <c r="A73" s="65"/>
      <c r="B73" s="57">
        <f>SUMIF('IMP COAL RECEIPT &amp; GCV DATA (3)'!$A$3:$A$121,A73,'IMP COAL RECEIPT &amp; GCV DATA (3)'!$B$3:$B$121)</f>
        <v>0</v>
      </c>
      <c r="C73" s="13">
        <f>SUMIF('IMP COAL RECEIPT &amp; GCV DATA (3)'!$A$3:$A$121,A73,'IMP COAL RECEIPT &amp; GCV DATA (3)'!$C$3:$C$121)</f>
        <v>0</v>
      </c>
      <c r="D73" s="66">
        <f>IFERROR(VLOOKUP(A73,'IMP COAL RECEIPT &amp; GCV DATA (3)'!A71:V191,4,0),0)</f>
        <v>0</v>
      </c>
      <c r="E73" s="14">
        <f>IFERROR(VLOOKUP(A73,'IMP COAL RECEIPT &amp; GCV DATA (3)'!$A$2:$V$193,5,0),0)</f>
        <v>0</v>
      </c>
      <c r="F73" s="13">
        <f>SUMIF('IMP COAL RECEIPT &amp; GCV DATA (3)'!$A$3:$A$193,'MASTER DATA FILE IMP COAL (2)'!A73,'IMP COAL RECEIPT &amp; GCV DATA (3)'!$F$3:$F$193)</f>
        <v>0</v>
      </c>
      <c r="G73" s="13">
        <f>IFERROR(VLOOKUP(A73,'IMP COAL RECEIPT &amp; GCV DATA (3)'!$A$2:$V$193,7,0),0)</f>
        <v>0</v>
      </c>
      <c r="H73" s="13">
        <f>IFERROR(VLOOKUP(A73,'IMP COAL RECEIPT &amp; GCV DATA (3)'!$A$2:$V$193,8,0),0)</f>
        <v>0</v>
      </c>
      <c r="I73" s="13">
        <f>IFERROR(VLOOKUP(A73,'WASH COAL RECEIPT &amp; GCV DAT (3)'!$A$2:$V$154,9,0),0)</f>
        <v>0</v>
      </c>
      <c r="J73" s="13">
        <f>IFERROR(VLOOKUP(A73,'IMP COAL RECEIPT &amp; GCV DATA (3)'!$A$2:$V$193,10,0),0)</f>
        <v>0</v>
      </c>
      <c r="K73" s="15">
        <f>SUMIF('IMP COAL RECEIPT &amp; GCV DATA (3)'!$A$3:$A$193,'MASTER DATA FILE IMP COAL (2)'!A73,'IMP COAL RECEIPT &amp; GCV DATA (3)'!$K$3:$K$193)</f>
        <v>0</v>
      </c>
      <c r="L73" s="15">
        <f>SUMIF('IMP COAL RECEIPT &amp; GCV DATA (3)'!$A$3:$A$193,'MASTER DATA FILE IMP COAL (2)'!A73,'IMP COAL RECEIPT &amp; GCV DATA (3)'!$L$3:$L$193)</f>
        <v>0</v>
      </c>
      <c r="M73" s="15">
        <f t="shared" si="10"/>
        <v>0</v>
      </c>
      <c r="N73" s="67"/>
      <c r="O73" s="15">
        <f>SUMIF('IMP COAL RECEIPT &amp; GCV DATA (3)'!$A$3:$A$193,'MASTER DATA FILE IMP COAL (2)'!A73,'IMP COAL RECEIPT &amp; GCV DATA (3)'!$O$3:$O$193)</f>
        <v>0</v>
      </c>
      <c r="P73" s="15">
        <f t="shared" si="11"/>
        <v>0</v>
      </c>
      <c r="Q73" s="15">
        <f>SUMIF('IMP COAL RECEIPT &amp; GCV DATA (3)'!$A$3:$A$193,'MASTER DATA FILE IMP COAL (2)'!A73,'IMP COAL RECEIPT &amp; GCV DATA (3)'!$Q$3:$Q$193)</f>
        <v>0</v>
      </c>
      <c r="R73" s="16">
        <f>SUMIF('IMP COAL RECEIPT &amp; GCV DATA (3)'!$A$3:$A$253,'MASTER DATA FILE IMP COAL (2)'!A73,'IMP COAL RECEIPT &amp; GCV DATA (3)'!$R$3:$R$253)+IF(H73=$J$234,($K$234*K73),0)+IF(H73=$J$235,($K$235*K73),0)</f>
        <v>0</v>
      </c>
      <c r="S73" s="15" t="e">
        <f t="shared" si="12"/>
        <v>#DIV/0!</v>
      </c>
      <c r="T73" s="15">
        <f>SUMIF('IMP COAL RECEIPT &amp; GCV DATA (3)'!$A$3:$A$193,'MASTER DATA FILE IMP COAL (2)'!A73,'IMP COAL RECEIPT &amp; GCV DATA (3)'!$T$3:$T$193)</f>
        <v>0</v>
      </c>
      <c r="U73" s="15">
        <f t="shared" si="13"/>
        <v>0</v>
      </c>
      <c r="V73" s="15">
        <f>SUMIF('IMP COAL RECEIPT &amp; GCV DATA (3)'!$A$3:$A$193,'MASTER DATA FILE IMP COAL (2)'!A73,'IMP COAL RECEIPT &amp; GCV DATA (3)'!$V$3:$V$193)</f>
        <v>0</v>
      </c>
      <c r="W73" s="15">
        <f t="shared" si="14"/>
        <v>0</v>
      </c>
      <c r="X73" s="13" t="e">
        <f t="shared" si="15"/>
        <v>#DIV/0!</v>
      </c>
      <c r="Y73" s="13"/>
      <c r="Z73" s="13"/>
      <c r="AB73">
        <v>4080.9198113207549</v>
      </c>
      <c r="AC73" s="53">
        <f t="shared" si="16"/>
        <v>-4080.9198113207549</v>
      </c>
      <c r="AE73" s="53">
        <f t="shared" si="17"/>
        <v>-4080.9198113207549</v>
      </c>
      <c r="AF73">
        <v>1</v>
      </c>
    </row>
    <row r="74" spans="1:32" customFormat="1" ht="15.6" x14ac:dyDescent="0.3">
      <c r="A74" s="65"/>
      <c r="B74" s="57">
        <f>SUMIF('IMP COAL RECEIPT &amp; GCV DATA (3)'!$A$3:$A$121,A74,'IMP COAL RECEIPT &amp; GCV DATA (3)'!$B$3:$B$121)</f>
        <v>0</v>
      </c>
      <c r="C74" s="13">
        <f>SUMIF('IMP COAL RECEIPT &amp; GCV DATA (3)'!$A$3:$A$121,A74,'IMP COAL RECEIPT &amp; GCV DATA (3)'!$C$3:$C$121)</f>
        <v>0</v>
      </c>
      <c r="D74" s="66">
        <f>IFERROR(VLOOKUP(A74,'IMP COAL RECEIPT &amp; GCV DATA (3)'!A72:V192,4,0),0)</f>
        <v>0</v>
      </c>
      <c r="E74" s="14">
        <f>IFERROR(VLOOKUP(A74,'IMP COAL RECEIPT &amp; GCV DATA (3)'!$A$2:$V$193,5,0),0)</f>
        <v>0</v>
      </c>
      <c r="F74" s="13">
        <f>SUMIF('IMP COAL RECEIPT &amp; GCV DATA (3)'!$A$3:$A$193,'MASTER DATA FILE IMP COAL (2)'!A74,'IMP COAL RECEIPT &amp; GCV DATA (3)'!$F$3:$F$193)</f>
        <v>0</v>
      </c>
      <c r="G74" s="13">
        <f>IFERROR(VLOOKUP(A74,'IMP COAL RECEIPT &amp; GCV DATA (3)'!$A$2:$V$193,7,0),0)</f>
        <v>0</v>
      </c>
      <c r="H74" s="13">
        <f>IFERROR(VLOOKUP(A74,'IMP COAL RECEIPT &amp; GCV DATA (3)'!$A$2:$V$193,8,0),0)</f>
        <v>0</v>
      </c>
      <c r="I74" s="13">
        <f>IFERROR(VLOOKUP(A74,'WASH COAL RECEIPT &amp; GCV DAT (3)'!$A$2:$V$154,9,0),0)</f>
        <v>0</v>
      </c>
      <c r="J74" s="13">
        <f>IFERROR(VLOOKUP(A74,'IMP COAL RECEIPT &amp; GCV DATA (3)'!$A$2:$V$193,10,0),0)</f>
        <v>0</v>
      </c>
      <c r="K74" s="15">
        <f>SUMIF('IMP COAL RECEIPT &amp; GCV DATA (3)'!$A$3:$A$193,'MASTER DATA FILE IMP COAL (2)'!A74,'IMP COAL RECEIPT &amp; GCV DATA (3)'!$K$3:$K$193)</f>
        <v>0</v>
      </c>
      <c r="L74" s="15">
        <f>SUMIF('IMP COAL RECEIPT &amp; GCV DATA (3)'!$A$3:$A$193,'MASTER DATA FILE IMP COAL (2)'!A74,'IMP COAL RECEIPT &amp; GCV DATA (3)'!$L$3:$L$193)</f>
        <v>0</v>
      </c>
      <c r="M74" s="15">
        <f t="shared" si="10"/>
        <v>0</v>
      </c>
      <c r="N74" s="67"/>
      <c r="O74" s="15">
        <f>SUMIF('IMP COAL RECEIPT &amp; GCV DATA (3)'!$A$3:$A$193,'MASTER DATA FILE IMP COAL (2)'!A74,'IMP COAL RECEIPT &amp; GCV DATA (3)'!$O$3:$O$193)</f>
        <v>0</v>
      </c>
      <c r="P74" s="15">
        <f t="shared" si="11"/>
        <v>0</v>
      </c>
      <c r="Q74" s="15">
        <f>SUMIF('IMP COAL RECEIPT &amp; GCV DATA (3)'!$A$3:$A$193,'MASTER DATA FILE IMP COAL (2)'!A74,'IMP COAL RECEIPT &amp; GCV DATA (3)'!$Q$3:$Q$193)</f>
        <v>0</v>
      </c>
      <c r="R74" s="16">
        <f>SUMIF('IMP COAL RECEIPT &amp; GCV DATA (3)'!$A$3:$A$253,'MASTER DATA FILE IMP COAL (2)'!A74,'IMP COAL RECEIPT &amp; GCV DATA (3)'!$R$3:$R$253)+IF(H74=$J$234,($K$234*K74),0)+IF(H74=$J$235,($K$235*K74),0)</f>
        <v>0</v>
      </c>
      <c r="S74" s="15" t="e">
        <f t="shared" si="12"/>
        <v>#DIV/0!</v>
      </c>
      <c r="T74" s="15">
        <f>SUMIF('IMP COAL RECEIPT &amp; GCV DATA (3)'!$A$3:$A$193,'MASTER DATA FILE IMP COAL (2)'!A74,'IMP COAL RECEIPT &amp; GCV DATA (3)'!$T$3:$T$193)</f>
        <v>0</v>
      </c>
      <c r="U74" s="15">
        <f t="shared" si="13"/>
        <v>0</v>
      </c>
      <c r="V74" s="15">
        <f>SUMIF('IMP COAL RECEIPT &amp; GCV DATA (3)'!$A$3:$A$193,'MASTER DATA FILE IMP COAL (2)'!A74,'IMP COAL RECEIPT &amp; GCV DATA (3)'!$V$3:$V$193)</f>
        <v>0</v>
      </c>
      <c r="W74" s="15">
        <f t="shared" si="14"/>
        <v>0</v>
      </c>
      <c r="X74" s="13" t="e">
        <f t="shared" si="15"/>
        <v>#DIV/0!</v>
      </c>
      <c r="Y74" s="13"/>
      <c r="Z74" s="13"/>
      <c r="AB74">
        <v>4080.9198113207549</v>
      </c>
      <c r="AC74" s="53">
        <f t="shared" si="16"/>
        <v>-4080.9198113207549</v>
      </c>
      <c r="AE74" s="53">
        <f t="shared" si="17"/>
        <v>-4080.9198113207549</v>
      </c>
      <c r="AF74">
        <v>1</v>
      </c>
    </row>
    <row r="75" spans="1:32" customFormat="1" ht="15.6" x14ac:dyDescent="0.3">
      <c r="A75" s="65"/>
      <c r="B75" s="57">
        <f>SUMIF('IMP COAL RECEIPT &amp; GCV DATA (3)'!$A$3:$A$121,A75,'IMP COAL RECEIPT &amp; GCV DATA (3)'!$B$3:$B$121)</f>
        <v>0</v>
      </c>
      <c r="C75" s="13">
        <f>SUMIF('IMP COAL RECEIPT &amp; GCV DATA (3)'!$A$3:$A$121,A75,'IMP COAL RECEIPT &amp; GCV DATA (3)'!$C$3:$C$121)</f>
        <v>0</v>
      </c>
      <c r="D75" s="66">
        <f>IFERROR(VLOOKUP(A75,'IMP COAL RECEIPT &amp; GCV DATA (3)'!A73:V193,4,0),0)</f>
        <v>0</v>
      </c>
      <c r="E75" s="14">
        <f>IFERROR(VLOOKUP(A75,'IMP COAL RECEIPT &amp; GCV DATA (3)'!$A$2:$V$193,5,0),0)</f>
        <v>0</v>
      </c>
      <c r="F75" s="13">
        <f>SUMIF('IMP COAL RECEIPT &amp; GCV DATA (3)'!$A$3:$A$193,'MASTER DATA FILE IMP COAL (2)'!A75,'IMP COAL RECEIPT &amp; GCV DATA (3)'!$F$3:$F$193)</f>
        <v>0</v>
      </c>
      <c r="G75" s="13">
        <f>IFERROR(VLOOKUP(A75,'IMP COAL RECEIPT &amp; GCV DATA (3)'!$A$2:$V$193,7,0),0)</f>
        <v>0</v>
      </c>
      <c r="H75" s="13">
        <f>IFERROR(VLOOKUP(A75,'IMP COAL RECEIPT &amp; GCV DATA (3)'!$A$2:$V$193,8,0),0)</f>
        <v>0</v>
      </c>
      <c r="I75" s="13">
        <f>IFERROR(VLOOKUP(A75,'WASH COAL RECEIPT &amp; GCV DAT (3)'!$A$2:$V$154,9,0),0)</f>
        <v>0</v>
      </c>
      <c r="J75" s="13">
        <f>IFERROR(VLOOKUP(A75,'IMP COAL RECEIPT &amp; GCV DATA (3)'!$A$2:$V$193,10,0),0)</f>
        <v>0</v>
      </c>
      <c r="K75" s="15">
        <f>SUMIF('IMP COAL RECEIPT &amp; GCV DATA (3)'!$A$3:$A$193,'MASTER DATA FILE IMP COAL (2)'!A75,'IMP COAL RECEIPT &amp; GCV DATA (3)'!$K$3:$K$193)</f>
        <v>0</v>
      </c>
      <c r="L75" s="15">
        <f>SUMIF('IMP COAL RECEIPT &amp; GCV DATA (3)'!$A$3:$A$193,'MASTER DATA FILE IMP COAL (2)'!A75,'IMP COAL RECEIPT &amp; GCV DATA (3)'!$L$3:$L$193)</f>
        <v>0</v>
      </c>
      <c r="M75" s="15">
        <f t="shared" si="10"/>
        <v>0</v>
      </c>
      <c r="N75" s="67"/>
      <c r="O75" s="15">
        <f>SUMIF('IMP COAL RECEIPT &amp; GCV DATA (3)'!$A$3:$A$193,'MASTER DATA FILE IMP COAL (2)'!A75,'IMP COAL RECEIPT &amp; GCV DATA (3)'!$O$3:$O$193)</f>
        <v>0</v>
      </c>
      <c r="P75" s="15">
        <f t="shared" si="11"/>
        <v>0</v>
      </c>
      <c r="Q75" s="15">
        <f>SUMIF('IMP COAL RECEIPT &amp; GCV DATA (3)'!$A$3:$A$193,'MASTER DATA FILE IMP COAL (2)'!A75,'IMP COAL RECEIPT &amp; GCV DATA (3)'!$Q$3:$Q$193)</f>
        <v>0</v>
      </c>
      <c r="R75" s="16">
        <f>SUMIF('IMP COAL RECEIPT &amp; GCV DATA (3)'!$A$3:$A$253,'MASTER DATA FILE IMP COAL (2)'!A75,'IMP COAL RECEIPT &amp; GCV DATA (3)'!$R$3:$R$253)+IF(H75=$J$234,($K$234*K75),0)+IF(H75=$J$235,($K$235*K75),0)</f>
        <v>0</v>
      </c>
      <c r="S75" s="15" t="e">
        <f t="shared" si="12"/>
        <v>#DIV/0!</v>
      </c>
      <c r="T75" s="15">
        <f>SUMIF('IMP COAL RECEIPT &amp; GCV DATA (3)'!$A$3:$A$193,'MASTER DATA FILE IMP COAL (2)'!A75,'IMP COAL RECEIPT &amp; GCV DATA (3)'!$T$3:$T$193)</f>
        <v>0</v>
      </c>
      <c r="U75" s="15">
        <f t="shared" si="13"/>
        <v>0</v>
      </c>
      <c r="V75" s="15">
        <f>SUMIF('IMP COAL RECEIPT &amp; GCV DATA (3)'!$A$3:$A$193,'MASTER DATA FILE IMP COAL (2)'!A75,'IMP COAL RECEIPT &amp; GCV DATA (3)'!$V$3:$V$193)</f>
        <v>0</v>
      </c>
      <c r="W75" s="15">
        <f t="shared" si="14"/>
        <v>0</v>
      </c>
      <c r="X75" s="13" t="e">
        <f t="shared" si="15"/>
        <v>#DIV/0!</v>
      </c>
      <c r="Y75" s="13"/>
      <c r="Z75" s="13"/>
      <c r="AB75">
        <v>4080.9198113207549</v>
      </c>
      <c r="AC75" s="53">
        <f t="shared" si="16"/>
        <v>-4080.9198113207549</v>
      </c>
      <c r="AE75" s="53">
        <f t="shared" si="17"/>
        <v>-4080.9198113207549</v>
      </c>
      <c r="AF75">
        <v>1</v>
      </c>
    </row>
    <row r="76" spans="1:32" customFormat="1" ht="15.6" x14ac:dyDescent="0.3">
      <c r="A76" s="65"/>
      <c r="B76" s="57">
        <f>SUMIF('IMP COAL RECEIPT &amp; GCV DATA (3)'!$A$3:$A$121,A76,'IMP COAL RECEIPT &amp; GCV DATA (3)'!$B$3:$B$121)</f>
        <v>0</v>
      </c>
      <c r="C76" s="13">
        <f>SUMIF('IMP COAL RECEIPT &amp; GCV DATA (3)'!$A$3:$A$121,A76,'IMP COAL RECEIPT &amp; GCV DATA (3)'!$C$3:$C$121)</f>
        <v>0</v>
      </c>
      <c r="D76" s="66">
        <f>IFERROR(VLOOKUP(A76,'IMP COAL RECEIPT &amp; GCV DATA (3)'!A74:V194,4,0),0)</f>
        <v>0</v>
      </c>
      <c r="E76" s="14">
        <f>IFERROR(VLOOKUP(A76,'IMP COAL RECEIPT &amp; GCV DATA (3)'!$A$2:$V$193,5,0),0)</f>
        <v>0</v>
      </c>
      <c r="F76" s="13">
        <f>SUMIF('IMP COAL RECEIPT &amp; GCV DATA (3)'!$A$3:$A$193,'MASTER DATA FILE IMP COAL (2)'!A76,'IMP COAL RECEIPT &amp; GCV DATA (3)'!$F$3:$F$193)</f>
        <v>0</v>
      </c>
      <c r="G76" s="13">
        <f>IFERROR(VLOOKUP(A76,'IMP COAL RECEIPT &amp; GCV DATA (3)'!$A$2:$V$193,7,0),0)</f>
        <v>0</v>
      </c>
      <c r="H76" s="13">
        <f>IFERROR(VLOOKUP(A76,'IMP COAL RECEIPT &amp; GCV DATA (3)'!$A$2:$V$193,8,0),0)</f>
        <v>0</v>
      </c>
      <c r="I76" s="13">
        <f>IFERROR(VLOOKUP(A76,'WASH COAL RECEIPT &amp; GCV DAT (3)'!$A$2:$V$154,9,0),0)</f>
        <v>0</v>
      </c>
      <c r="J76" s="13">
        <f>IFERROR(VLOOKUP(A76,'IMP COAL RECEIPT &amp; GCV DATA (3)'!$A$2:$V$193,10,0),0)</f>
        <v>0</v>
      </c>
      <c r="K76" s="15">
        <f>SUMIF('IMP COAL RECEIPT &amp; GCV DATA (3)'!$A$3:$A$193,'MASTER DATA FILE IMP COAL (2)'!A76,'IMP COAL RECEIPT &amp; GCV DATA (3)'!$K$3:$K$193)</f>
        <v>0</v>
      </c>
      <c r="L76" s="15">
        <f>SUMIF('IMP COAL RECEIPT &amp; GCV DATA (3)'!$A$3:$A$193,'MASTER DATA FILE IMP COAL (2)'!A76,'IMP COAL RECEIPT &amp; GCV DATA (3)'!$L$3:$L$193)</f>
        <v>0</v>
      </c>
      <c r="M76" s="15">
        <f t="shared" si="10"/>
        <v>0</v>
      </c>
      <c r="N76" s="67"/>
      <c r="O76" s="15">
        <f>SUMIF('IMP COAL RECEIPT &amp; GCV DATA (3)'!$A$3:$A$193,'MASTER DATA FILE IMP COAL (2)'!A76,'IMP COAL RECEIPT &amp; GCV DATA (3)'!$O$3:$O$193)</f>
        <v>0</v>
      </c>
      <c r="P76" s="15">
        <f t="shared" si="11"/>
        <v>0</v>
      </c>
      <c r="Q76" s="15">
        <f>SUMIF('IMP COAL RECEIPT &amp; GCV DATA (3)'!$A$3:$A$193,'MASTER DATA FILE IMP COAL (2)'!A76,'IMP COAL RECEIPT &amp; GCV DATA (3)'!$Q$3:$Q$193)</f>
        <v>0</v>
      </c>
      <c r="R76" s="16">
        <f>SUMIF('IMP COAL RECEIPT &amp; GCV DATA (3)'!$A$3:$A$253,'MASTER DATA FILE IMP COAL (2)'!A76,'IMP COAL RECEIPT &amp; GCV DATA (3)'!$R$3:$R$253)+IF(H76=$J$234,($K$234*K76),0)+IF(H76=$J$235,($K$235*K76),0)</f>
        <v>0</v>
      </c>
      <c r="S76" s="15" t="e">
        <f t="shared" si="12"/>
        <v>#DIV/0!</v>
      </c>
      <c r="T76" s="15">
        <f>SUMIF('IMP COAL RECEIPT &amp; GCV DATA (3)'!$A$3:$A$193,'MASTER DATA FILE IMP COAL (2)'!A76,'IMP COAL RECEIPT &amp; GCV DATA (3)'!$T$3:$T$193)</f>
        <v>0</v>
      </c>
      <c r="U76" s="15">
        <f t="shared" si="13"/>
        <v>0</v>
      </c>
      <c r="V76" s="15">
        <f>SUMIF('IMP COAL RECEIPT &amp; GCV DATA (3)'!$A$3:$A$193,'MASTER DATA FILE IMP COAL (2)'!A76,'IMP COAL RECEIPT &amp; GCV DATA (3)'!$V$3:$V$193)</f>
        <v>0</v>
      </c>
      <c r="W76" s="15">
        <f t="shared" si="14"/>
        <v>0</v>
      </c>
      <c r="X76" s="13" t="e">
        <f t="shared" si="15"/>
        <v>#DIV/0!</v>
      </c>
      <c r="Y76" s="13"/>
      <c r="Z76" s="13"/>
      <c r="AB76">
        <v>4080.9198113207549</v>
      </c>
      <c r="AC76" s="53">
        <f t="shared" si="16"/>
        <v>-4080.9198113207549</v>
      </c>
      <c r="AE76" s="53">
        <f t="shared" si="17"/>
        <v>-4080.9198113207549</v>
      </c>
      <c r="AF76">
        <v>1</v>
      </c>
    </row>
    <row r="77" spans="1:32" customFormat="1" ht="15.6" x14ac:dyDescent="0.3">
      <c r="A77" s="65"/>
      <c r="B77" s="57">
        <f>SUMIF('IMP COAL RECEIPT &amp; GCV DATA (3)'!$A$3:$A$121,A77,'IMP COAL RECEIPT &amp; GCV DATA (3)'!$B$3:$B$121)</f>
        <v>0</v>
      </c>
      <c r="C77" s="13">
        <f>SUMIF('IMP COAL RECEIPT &amp; GCV DATA (3)'!$A$3:$A$121,A77,'IMP COAL RECEIPT &amp; GCV DATA (3)'!$C$3:$C$121)</f>
        <v>0</v>
      </c>
      <c r="D77" s="66">
        <f>IFERROR(VLOOKUP(A77,'IMP COAL RECEIPT &amp; GCV DATA (3)'!A75:V195,4,0),0)</f>
        <v>0</v>
      </c>
      <c r="E77" s="14">
        <f>IFERROR(VLOOKUP(A77,'IMP COAL RECEIPT &amp; GCV DATA (3)'!$A$2:$V$193,5,0),0)</f>
        <v>0</v>
      </c>
      <c r="F77" s="13">
        <f>SUMIF('IMP COAL RECEIPT &amp; GCV DATA (3)'!$A$3:$A$193,'MASTER DATA FILE IMP COAL (2)'!A77,'IMP COAL RECEIPT &amp; GCV DATA (3)'!$F$3:$F$193)</f>
        <v>0</v>
      </c>
      <c r="G77" s="13">
        <f>IFERROR(VLOOKUP(A77,'IMP COAL RECEIPT &amp; GCV DATA (3)'!$A$2:$V$193,7,0),0)</f>
        <v>0</v>
      </c>
      <c r="H77" s="13">
        <f>IFERROR(VLOOKUP(A77,'IMP COAL RECEIPT &amp; GCV DATA (3)'!$A$2:$V$193,8,0),0)</f>
        <v>0</v>
      </c>
      <c r="I77" s="13">
        <f>IFERROR(VLOOKUP(A77,'WASH COAL RECEIPT &amp; GCV DAT (3)'!$A$2:$V$154,9,0),0)</f>
        <v>0</v>
      </c>
      <c r="J77" s="13">
        <f>IFERROR(VLOOKUP(A77,'IMP COAL RECEIPT &amp; GCV DATA (3)'!$A$2:$V$193,10,0),0)</f>
        <v>0</v>
      </c>
      <c r="K77" s="15">
        <f>SUMIF('IMP COAL RECEIPT &amp; GCV DATA (3)'!$A$3:$A$193,'MASTER DATA FILE IMP COAL (2)'!A77,'IMP COAL RECEIPT &amp; GCV DATA (3)'!$K$3:$K$193)</f>
        <v>0</v>
      </c>
      <c r="L77" s="15">
        <f>SUMIF('IMP COAL RECEIPT &amp; GCV DATA (3)'!$A$3:$A$193,'MASTER DATA FILE IMP COAL (2)'!A77,'IMP COAL RECEIPT &amp; GCV DATA (3)'!$L$3:$L$193)</f>
        <v>0</v>
      </c>
      <c r="M77" s="15">
        <f t="shared" si="10"/>
        <v>0</v>
      </c>
      <c r="N77" s="67"/>
      <c r="O77" s="15">
        <f>SUMIF('IMP COAL RECEIPT &amp; GCV DATA (3)'!$A$3:$A$193,'MASTER DATA FILE IMP COAL (2)'!A77,'IMP COAL RECEIPT &amp; GCV DATA (3)'!$O$3:$O$193)</f>
        <v>0</v>
      </c>
      <c r="P77" s="15">
        <f t="shared" si="11"/>
        <v>0</v>
      </c>
      <c r="Q77" s="15">
        <f>SUMIF('IMP COAL RECEIPT &amp; GCV DATA (3)'!$A$3:$A$193,'MASTER DATA FILE IMP COAL (2)'!A77,'IMP COAL RECEIPT &amp; GCV DATA (3)'!$Q$3:$Q$193)</f>
        <v>0</v>
      </c>
      <c r="R77" s="16">
        <f>SUMIF('IMP COAL RECEIPT &amp; GCV DATA (3)'!$A$3:$A$253,'MASTER DATA FILE IMP COAL (2)'!A77,'IMP COAL RECEIPT &amp; GCV DATA (3)'!$R$3:$R$253)+IF(H77=$J$234,($K$234*K77),0)+IF(H77=$J$235,($K$235*K77),0)</f>
        <v>0</v>
      </c>
      <c r="S77" s="15" t="e">
        <f t="shared" si="12"/>
        <v>#DIV/0!</v>
      </c>
      <c r="T77" s="15">
        <f>SUMIF('IMP COAL RECEIPT &amp; GCV DATA (3)'!$A$3:$A$193,'MASTER DATA FILE IMP COAL (2)'!A77,'IMP COAL RECEIPT &amp; GCV DATA (3)'!$T$3:$T$193)</f>
        <v>0</v>
      </c>
      <c r="U77" s="15">
        <f t="shared" si="13"/>
        <v>0</v>
      </c>
      <c r="V77" s="15">
        <f>SUMIF('IMP COAL RECEIPT &amp; GCV DATA (3)'!$A$3:$A$193,'MASTER DATA FILE IMP COAL (2)'!A77,'IMP COAL RECEIPT &amp; GCV DATA (3)'!$V$3:$V$193)</f>
        <v>0</v>
      </c>
      <c r="W77" s="15">
        <f t="shared" si="14"/>
        <v>0</v>
      </c>
      <c r="X77" s="13" t="e">
        <f t="shared" si="15"/>
        <v>#DIV/0!</v>
      </c>
      <c r="Y77" s="13"/>
      <c r="Z77" s="13"/>
      <c r="AB77">
        <v>4080.9198113207549</v>
      </c>
      <c r="AC77" s="53">
        <f t="shared" si="16"/>
        <v>-4080.9198113207549</v>
      </c>
      <c r="AE77" s="53">
        <f t="shared" si="17"/>
        <v>-4080.9198113207549</v>
      </c>
      <c r="AF77">
        <v>1</v>
      </c>
    </row>
    <row r="78" spans="1:32" customFormat="1" ht="15.6" x14ac:dyDescent="0.3">
      <c r="A78" s="65"/>
      <c r="B78" s="57">
        <f>SUMIF('IMP COAL RECEIPT &amp; GCV DATA (3)'!$A$3:$A$121,A78,'IMP COAL RECEIPT &amp; GCV DATA (3)'!$B$3:$B$121)</f>
        <v>0</v>
      </c>
      <c r="C78" s="13">
        <f>SUMIF('IMP COAL RECEIPT &amp; GCV DATA (3)'!$A$3:$A$121,A78,'IMP COAL RECEIPT &amp; GCV DATA (3)'!$C$3:$C$121)</f>
        <v>0</v>
      </c>
      <c r="D78" s="66">
        <f>IFERROR(VLOOKUP(A78,'IMP COAL RECEIPT &amp; GCV DATA (3)'!A76:V196,4,0),0)</f>
        <v>0</v>
      </c>
      <c r="E78" s="14">
        <f>IFERROR(VLOOKUP(A78,'IMP COAL RECEIPT &amp; GCV DATA (3)'!$A$2:$V$193,5,0),0)</f>
        <v>0</v>
      </c>
      <c r="F78" s="13">
        <f>SUMIF('IMP COAL RECEIPT &amp; GCV DATA (3)'!$A$3:$A$193,'MASTER DATA FILE IMP COAL (2)'!A78,'IMP COAL RECEIPT &amp; GCV DATA (3)'!$F$3:$F$193)</f>
        <v>0</v>
      </c>
      <c r="G78" s="13">
        <f>IFERROR(VLOOKUP(A78,'IMP COAL RECEIPT &amp; GCV DATA (3)'!$A$2:$V$193,7,0),0)</f>
        <v>0</v>
      </c>
      <c r="H78" s="13">
        <f>IFERROR(VLOOKUP(A78,'IMP COAL RECEIPT &amp; GCV DATA (3)'!$A$2:$V$193,8,0),0)</f>
        <v>0</v>
      </c>
      <c r="I78" s="13">
        <f>IFERROR(VLOOKUP(A78,'WASH COAL RECEIPT &amp; GCV DAT (3)'!$A$2:$V$154,9,0),0)</f>
        <v>0</v>
      </c>
      <c r="J78" s="13">
        <f>IFERROR(VLOOKUP(A78,'IMP COAL RECEIPT &amp; GCV DATA (3)'!$A$2:$V$193,10,0),0)</f>
        <v>0</v>
      </c>
      <c r="K78" s="15">
        <f>SUMIF('IMP COAL RECEIPT &amp; GCV DATA (3)'!$A$3:$A$193,'MASTER DATA FILE IMP COAL (2)'!A78,'IMP COAL RECEIPT &amp; GCV DATA (3)'!$K$3:$K$193)</f>
        <v>0</v>
      </c>
      <c r="L78" s="15">
        <f>SUMIF('IMP COAL RECEIPT &amp; GCV DATA (3)'!$A$3:$A$193,'MASTER DATA FILE IMP COAL (2)'!A78,'IMP COAL RECEIPT &amp; GCV DATA (3)'!$L$3:$L$193)</f>
        <v>0</v>
      </c>
      <c r="M78" s="15">
        <f t="shared" si="10"/>
        <v>0</v>
      </c>
      <c r="N78" s="67"/>
      <c r="O78" s="15">
        <f>SUMIF('IMP COAL RECEIPT &amp; GCV DATA (3)'!$A$3:$A$193,'MASTER DATA FILE IMP COAL (2)'!A78,'IMP COAL RECEIPT &amp; GCV DATA (3)'!$O$3:$O$193)</f>
        <v>0</v>
      </c>
      <c r="P78" s="15">
        <f t="shared" si="11"/>
        <v>0</v>
      </c>
      <c r="Q78" s="15">
        <f>SUMIF('IMP COAL RECEIPT &amp; GCV DATA (3)'!$A$3:$A$193,'MASTER DATA FILE IMP COAL (2)'!A78,'IMP COAL RECEIPT &amp; GCV DATA (3)'!$Q$3:$Q$193)</f>
        <v>0</v>
      </c>
      <c r="R78" s="16">
        <f>SUMIF('IMP COAL RECEIPT &amp; GCV DATA (3)'!$A$3:$A$253,'MASTER DATA FILE IMP COAL (2)'!A78,'IMP COAL RECEIPT &amp; GCV DATA (3)'!$R$3:$R$253)+IF(H78=$J$234,($K$234*K78),0)+IF(H78=$J$235,($K$235*K78),0)</f>
        <v>0</v>
      </c>
      <c r="S78" s="15" t="e">
        <f t="shared" si="12"/>
        <v>#DIV/0!</v>
      </c>
      <c r="T78" s="15">
        <f>SUMIF('IMP COAL RECEIPT &amp; GCV DATA (3)'!$A$3:$A$193,'MASTER DATA FILE IMP COAL (2)'!A78,'IMP COAL RECEIPT &amp; GCV DATA (3)'!$T$3:$T$193)</f>
        <v>0</v>
      </c>
      <c r="U78" s="15">
        <f t="shared" si="13"/>
        <v>0</v>
      </c>
      <c r="V78" s="15">
        <f>SUMIF('IMP COAL RECEIPT &amp; GCV DATA (3)'!$A$3:$A$193,'MASTER DATA FILE IMP COAL (2)'!A78,'IMP COAL RECEIPT &amp; GCV DATA (3)'!$V$3:$V$193)</f>
        <v>0</v>
      </c>
      <c r="W78" s="15">
        <f t="shared" si="14"/>
        <v>0</v>
      </c>
      <c r="X78" s="13" t="e">
        <f t="shared" si="15"/>
        <v>#DIV/0!</v>
      </c>
      <c r="Y78" s="13"/>
      <c r="Z78" s="13"/>
      <c r="AB78">
        <v>4080.9198113207549</v>
      </c>
      <c r="AC78" s="53">
        <f t="shared" si="16"/>
        <v>-4080.9198113207549</v>
      </c>
      <c r="AE78" s="53">
        <f t="shared" si="17"/>
        <v>-4080.9198113207549</v>
      </c>
      <c r="AF78">
        <v>1</v>
      </c>
    </row>
    <row r="79" spans="1:32" customFormat="1" ht="15.6" x14ac:dyDescent="0.3">
      <c r="A79" s="65"/>
      <c r="B79" s="57">
        <f>SUMIF('IMP COAL RECEIPT &amp; GCV DATA (3)'!$A$3:$A$121,A79,'IMP COAL RECEIPT &amp; GCV DATA (3)'!$B$3:$B$121)</f>
        <v>0</v>
      </c>
      <c r="C79" s="13">
        <f>SUMIF('IMP COAL RECEIPT &amp; GCV DATA (3)'!$A$3:$A$121,A79,'IMP COAL RECEIPT &amp; GCV DATA (3)'!$C$3:$C$121)</f>
        <v>0</v>
      </c>
      <c r="D79" s="66">
        <f>IFERROR(VLOOKUP(A79,'IMP COAL RECEIPT &amp; GCV DATA (3)'!A77:V197,4,0),0)</f>
        <v>0</v>
      </c>
      <c r="E79" s="14">
        <f>IFERROR(VLOOKUP(A79,'IMP COAL RECEIPT &amp; GCV DATA (3)'!$A$2:$V$193,5,0),0)</f>
        <v>0</v>
      </c>
      <c r="F79" s="13">
        <f>SUMIF('IMP COAL RECEIPT &amp; GCV DATA (3)'!$A$3:$A$193,'MASTER DATA FILE IMP COAL (2)'!A79,'IMP COAL RECEIPT &amp; GCV DATA (3)'!$F$3:$F$193)</f>
        <v>0</v>
      </c>
      <c r="G79" s="13">
        <f>IFERROR(VLOOKUP(A79,'IMP COAL RECEIPT &amp; GCV DATA (3)'!$A$2:$V$193,7,0),0)</f>
        <v>0</v>
      </c>
      <c r="H79" s="13">
        <f>IFERROR(VLOOKUP(A79,'IMP COAL RECEIPT &amp; GCV DATA (3)'!$A$2:$V$193,8,0),0)</f>
        <v>0</v>
      </c>
      <c r="I79" s="13">
        <f>IFERROR(VLOOKUP(A79,'WASH COAL RECEIPT &amp; GCV DAT (3)'!$A$2:$V$154,9,0),0)</f>
        <v>0</v>
      </c>
      <c r="J79" s="13">
        <f>IFERROR(VLOOKUP(A79,'IMP COAL RECEIPT &amp; GCV DATA (3)'!$A$2:$V$193,10,0),0)</f>
        <v>0</v>
      </c>
      <c r="K79" s="15">
        <f>SUMIF('IMP COAL RECEIPT &amp; GCV DATA (3)'!$A$3:$A$193,'MASTER DATA FILE IMP COAL (2)'!A79,'IMP COAL RECEIPT &amp; GCV DATA (3)'!$K$3:$K$193)</f>
        <v>0</v>
      </c>
      <c r="L79" s="15">
        <f>SUMIF('IMP COAL RECEIPT &amp; GCV DATA (3)'!$A$3:$A$193,'MASTER DATA FILE IMP COAL (2)'!A79,'IMP COAL RECEIPT &amp; GCV DATA (3)'!$L$3:$L$193)</f>
        <v>0</v>
      </c>
      <c r="M79" s="15">
        <f t="shared" si="10"/>
        <v>0</v>
      </c>
      <c r="N79" s="67"/>
      <c r="O79" s="15">
        <f>SUMIF('IMP COAL RECEIPT &amp; GCV DATA (3)'!$A$3:$A$193,'MASTER DATA FILE IMP COAL (2)'!A79,'IMP COAL RECEIPT &amp; GCV DATA (3)'!$O$3:$O$193)</f>
        <v>0</v>
      </c>
      <c r="P79" s="15">
        <f t="shared" si="11"/>
        <v>0</v>
      </c>
      <c r="Q79" s="15">
        <f>SUMIF('IMP COAL RECEIPT &amp; GCV DATA (3)'!$A$3:$A$193,'MASTER DATA FILE IMP COAL (2)'!A79,'IMP COAL RECEIPT &amp; GCV DATA (3)'!$Q$3:$Q$193)</f>
        <v>0</v>
      </c>
      <c r="R79" s="16">
        <f>SUMIF('IMP COAL RECEIPT &amp; GCV DATA (3)'!$A$3:$A$253,'MASTER DATA FILE IMP COAL (2)'!A79,'IMP COAL RECEIPT &amp; GCV DATA (3)'!$R$3:$R$253)+IF(H79=$J$234,($K$234*K79),0)+IF(H79=$J$235,($K$235*K79),0)</f>
        <v>0</v>
      </c>
      <c r="S79" s="15" t="e">
        <f t="shared" si="12"/>
        <v>#DIV/0!</v>
      </c>
      <c r="T79" s="15">
        <f>SUMIF('IMP COAL RECEIPT &amp; GCV DATA (3)'!$A$3:$A$193,'MASTER DATA FILE IMP COAL (2)'!A79,'IMP COAL RECEIPT &amp; GCV DATA (3)'!$T$3:$T$193)</f>
        <v>0</v>
      </c>
      <c r="U79" s="15">
        <f t="shared" si="13"/>
        <v>0</v>
      </c>
      <c r="V79" s="15">
        <f>SUMIF('IMP COAL RECEIPT &amp; GCV DATA (3)'!$A$3:$A$193,'MASTER DATA FILE IMP COAL (2)'!A79,'IMP COAL RECEIPT &amp; GCV DATA (3)'!$V$3:$V$193)</f>
        <v>0</v>
      </c>
      <c r="W79" s="15">
        <f t="shared" si="14"/>
        <v>0</v>
      </c>
      <c r="X79" s="13" t="e">
        <f t="shared" si="15"/>
        <v>#DIV/0!</v>
      </c>
      <c r="Y79" s="13"/>
      <c r="Z79" s="13"/>
      <c r="AB79">
        <v>4080.9198113207549</v>
      </c>
      <c r="AC79" s="53">
        <f t="shared" si="16"/>
        <v>-4080.9198113207549</v>
      </c>
      <c r="AE79" s="53">
        <f t="shared" si="17"/>
        <v>-4080.9198113207549</v>
      </c>
      <c r="AF79">
        <v>1</v>
      </c>
    </row>
    <row r="80" spans="1:32" customFormat="1" ht="15.6" x14ac:dyDescent="0.3">
      <c r="A80" s="65"/>
      <c r="B80" s="57">
        <f>SUMIF('IMP COAL RECEIPT &amp; GCV DATA (3)'!$A$3:$A$121,A80,'IMP COAL RECEIPT &amp; GCV DATA (3)'!$B$3:$B$121)</f>
        <v>0</v>
      </c>
      <c r="C80" s="13">
        <f>SUMIF('IMP COAL RECEIPT &amp; GCV DATA (3)'!$A$3:$A$121,A80,'IMP COAL RECEIPT &amp; GCV DATA (3)'!$C$3:$C$121)</f>
        <v>0</v>
      </c>
      <c r="D80" s="66">
        <f>IFERROR(VLOOKUP(A80,'IMP COAL RECEIPT &amp; GCV DATA (3)'!A78:V198,4,0),0)</f>
        <v>0</v>
      </c>
      <c r="E80" s="14">
        <f>IFERROR(VLOOKUP(A80,'IMP COAL RECEIPT &amp; GCV DATA (3)'!$A$2:$V$193,5,0),0)</f>
        <v>0</v>
      </c>
      <c r="F80" s="13">
        <f>SUMIF('IMP COAL RECEIPT &amp; GCV DATA (3)'!$A$3:$A$193,'MASTER DATA FILE IMP COAL (2)'!A80,'IMP COAL RECEIPT &amp; GCV DATA (3)'!$F$3:$F$193)</f>
        <v>0</v>
      </c>
      <c r="G80" s="13">
        <f>IFERROR(VLOOKUP(A80,'IMP COAL RECEIPT &amp; GCV DATA (3)'!$A$2:$V$193,7,0),0)</f>
        <v>0</v>
      </c>
      <c r="H80" s="13">
        <f>IFERROR(VLOOKUP(A80,'IMP COAL RECEIPT &amp; GCV DATA (3)'!$A$2:$V$193,8,0),0)</f>
        <v>0</v>
      </c>
      <c r="I80" s="13">
        <f>IFERROR(VLOOKUP(A80,'WASH COAL RECEIPT &amp; GCV DAT (3)'!$A$2:$V$154,9,0),0)</f>
        <v>0</v>
      </c>
      <c r="J80" s="13">
        <f>IFERROR(VLOOKUP(A80,'IMP COAL RECEIPT &amp; GCV DATA (3)'!$A$2:$V$193,10,0),0)</f>
        <v>0</v>
      </c>
      <c r="K80" s="15">
        <f>SUMIF('IMP COAL RECEIPT &amp; GCV DATA (3)'!$A$3:$A$193,'MASTER DATA FILE IMP COAL (2)'!A80,'IMP COAL RECEIPT &amp; GCV DATA (3)'!$K$3:$K$193)</f>
        <v>0</v>
      </c>
      <c r="L80" s="15">
        <f>SUMIF('IMP COAL RECEIPT &amp; GCV DATA (3)'!$A$3:$A$193,'MASTER DATA FILE IMP COAL (2)'!A80,'IMP COAL RECEIPT &amp; GCV DATA (3)'!$L$3:$L$193)</f>
        <v>0</v>
      </c>
      <c r="M80" s="15">
        <f t="shared" si="10"/>
        <v>0</v>
      </c>
      <c r="N80" s="67"/>
      <c r="O80" s="15">
        <f>SUMIF('IMP COAL RECEIPT &amp; GCV DATA (3)'!$A$3:$A$193,'MASTER DATA FILE IMP COAL (2)'!A80,'IMP COAL RECEIPT &amp; GCV DATA (3)'!$O$3:$O$193)</f>
        <v>0</v>
      </c>
      <c r="P80" s="15">
        <f t="shared" si="11"/>
        <v>0</v>
      </c>
      <c r="Q80" s="15">
        <f>SUMIF('IMP COAL RECEIPT &amp; GCV DATA (3)'!$A$3:$A$193,'MASTER DATA FILE IMP COAL (2)'!A80,'IMP COAL RECEIPT &amp; GCV DATA (3)'!$Q$3:$Q$193)</f>
        <v>0</v>
      </c>
      <c r="R80" s="16">
        <f>SUMIF('IMP COAL RECEIPT &amp; GCV DATA (3)'!$A$3:$A$253,'MASTER DATA FILE IMP COAL (2)'!A80,'IMP COAL RECEIPT &amp; GCV DATA (3)'!$R$3:$R$253)+IF(H80=$J$234,($K$234*K80),0)+IF(H80=$J$235,($K$235*K80),0)</f>
        <v>0</v>
      </c>
      <c r="S80" s="15" t="e">
        <f t="shared" si="12"/>
        <v>#DIV/0!</v>
      </c>
      <c r="T80" s="15">
        <f>SUMIF('IMP COAL RECEIPT &amp; GCV DATA (3)'!$A$3:$A$193,'MASTER DATA FILE IMP COAL (2)'!A80,'IMP COAL RECEIPT &amp; GCV DATA (3)'!$T$3:$T$193)</f>
        <v>0</v>
      </c>
      <c r="U80" s="15">
        <f t="shared" si="13"/>
        <v>0</v>
      </c>
      <c r="V80" s="15">
        <f>SUMIF('IMP COAL RECEIPT &amp; GCV DATA (3)'!$A$3:$A$193,'MASTER DATA FILE IMP COAL (2)'!A80,'IMP COAL RECEIPT &amp; GCV DATA (3)'!$V$3:$V$193)</f>
        <v>0</v>
      </c>
      <c r="W80" s="15">
        <f t="shared" si="14"/>
        <v>0</v>
      </c>
      <c r="X80" s="13" t="e">
        <f t="shared" si="15"/>
        <v>#DIV/0!</v>
      </c>
      <c r="Y80" s="13"/>
      <c r="Z80" s="13"/>
      <c r="AB80">
        <v>4080.9198113207549</v>
      </c>
      <c r="AC80" s="53">
        <f t="shared" si="16"/>
        <v>-4080.9198113207549</v>
      </c>
      <c r="AE80" s="53">
        <f t="shared" si="17"/>
        <v>-4080.9198113207549</v>
      </c>
      <c r="AF80">
        <v>1</v>
      </c>
    </row>
    <row r="81" spans="1:32" customFormat="1" ht="15.6" x14ac:dyDescent="0.3">
      <c r="A81" s="65"/>
      <c r="B81" s="57">
        <f>SUMIF('IMP COAL RECEIPT &amp; GCV DATA (3)'!$A$3:$A$121,A81,'IMP COAL RECEIPT &amp; GCV DATA (3)'!$B$3:$B$121)</f>
        <v>0</v>
      </c>
      <c r="C81" s="13">
        <f>SUMIF('IMP COAL RECEIPT &amp; GCV DATA (3)'!$A$3:$A$121,A81,'IMP COAL RECEIPT &amp; GCV DATA (3)'!$C$3:$C$121)</f>
        <v>0</v>
      </c>
      <c r="D81" s="66">
        <f>IFERROR(VLOOKUP(A81,'IMP COAL RECEIPT &amp; GCV DATA (3)'!A79:V199,4,0),0)</f>
        <v>0</v>
      </c>
      <c r="E81" s="14">
        <f>IFERROR(VLOOKUP(A81,'IMP COAL RECEIPT &amp; GCV DATA (3)'!$A$2:$V$193,5,0),0)</f>
        <v>0</v>
      </c>
      <c r="F81" s="13">
        <f>SUMIF('IMP COAL RECEIPT &amp; GCV DATA (3)'!$A$3:$A$193,'MASTER DATA FILE IMP COAL (2)'!A81,'IMP COAL RECEIPT &amp; GCV DATA (3)'!$F$3:$F$193)</f>
        <v>0</v>
      </c>
      <c r="G81" s="13">
        <f>IFERROR(VLOOKUP(A81,'IMP COAL RECEIPT &amp; GCV DATA (3)'!$A$2:$V$193,7,0),0)</f>
        <v>0</v>
      </c>
      <c r="H81" s="13">
        <f>IFERROR(VLOOKUP(A81,'IMP COAL RECEIPT &amp; GCV DATA (3)'!$A$2:$V$193,8,0),0)</f>
        <v>0</v>
      </c>
      <c r="I81" s="13">
        <f>IFERROR(VLOOKUP(A81,'WASH COAL RECEIPT &amp; GCV DAT (3)'!$A$2:$V$154,9,0),0)</f>
        <v>0</v>
      </c>
      <c r="J81" s="13">
        <f>IFERROR(VLOOKUP(A81,'IMP COAL RECEIPT &amp; GCV DATA (3)'!$A$2:$V$193,10,0),0)</f>
        <v>0</v>
      </c>
      <c r="K81" s="15">
        <f>SUMIF('IMP COAL RECEIPT &amp; GCV DATA (3)'!$A$3:$A$193,'MASTER DATA FILE IMP COAL (2)'!A81,'IMP COAL RECEIPT &amp; GCV DATA (3)'!$K$3:$K$193)</f>
        <v>0</v>
      </c>
      <c r="L81" s="15">
        <f>SUMIF('IMP COAL RECEIPT &amp; GCV DATA (3)'!$A$3:$A$193,'MASTER DATA FILE IMP COAL (2)'!A81,'IMP COAL RECEIPT &amp; GCV DATA (3)'!$L$3:$L$193)</f>
        <v>0</v>
      </c>
      <c r="M81" s="15">
        <f t="shared" si="10"/>
        <v>0</v>
      </c>
      <c r="N81" s="67"/>
      <c r="O81" s="15">
        <f>SUMIF('IMP COAL RECEIPT &amp; GCV DATA (3)'!$A$3:$A$193,'MASTER DATA FILE IMP COAL (2)'!A81,'IMP COAL RECEIPT &amp; GCV DATA (3)'!$O$3:$O$193)</f>
        <v>0</v>
      </c>
      <c r="P81" s="15">
        <f t="shared" si="11"/>
        <v>0</v>
      </c>
      <c r="Q81" s="15">
        <f>SUMIF('IMP COAL RECEIPT &amp; GCV DATA (3)'!$A$3:$A$193,'MASTER DATA FILE IMP COAL (2)'!A81,'IMP COAL RECEIPT &amp; GCV DATA (3)'!$Q$3:$Q$193)</f>
        <v>0</v>
      </c>
      <c r="R81" s="16">
        <f>SUMIF('IMP COAL RECEIPT &amp; GCV DATA (3)'!$A$3:$A$253,'MASTER DATA FILE IMP COAL (2)'!A81,'IMP COAL RECEIPT &amp; GCV DATA (3)'!$R$3:$R$253)+IF(H81=$J$234,($K$234*K81),0)+IF(H81=$J$235,($K$235*K81),0)</f>
        <v>0</v>
      </c>
      <c r="S81" s="15" t="e">
        <f t="shared" si="12"/>
        <v>#DIV/0!</v>
      </c>
      <c r="T81" s="15">
        <f>SUMIF('IMP COAL RECEIPT &amp; GCV DATA (3)'!$A$3:$A$193,'MASTER DATA FILE IMP COAL (2)'!A81,'IMP COAL RECEIPT &amp; GCV DATA (3)'!$T$3:$T$193)</f>
        <v>0</v>
      </c>
      <c r="U81" s="15">
        <f t="shared" si="13"/>
        <v>0</v>
      </c>
      <c r="V81" s="15">
        <f>SUMIF('IMP COAL RECEIPT &amp; GCV DATA (3)'!$A$3:$A$193,'MASTER DATA FILE IMP COAL (2)'!A81,'IMP COAL RECEIPT &amp; GCV DATA (3)'!$V$3:$V$193)</f>
        <v>0</v>
      </c>
      <c r="W81" s="15">
        <f t="shared" si="14"/>
        <v>0</v>
      </c>
      <c r="X81" s="13" t="e">
        <f t="shared" si="15"/>
        <v>#DIV/0!</v>
      </c>
      <c r="Y81" s="13"/>
      <c r="Z81" s="13"/>
      <c r="AB81">
        <v>4080.9198113207549</v>
      </c>
      <c r="AC81" s="53">
        <f t="shared" si="16"/>
        <v>-4080.9198113207549</v>
      </c>
      <c r="AE81" s="53">
        <f t="shared" si="17"/>
        <v>-4080.9198113207549</v>
      </c>
      <c r="AF81">
        <v>1</v>
      </c>
    </row>
    <row r="82" spans="1:32" customFormat="1" ht="15.6" x14ac:dyDescent="0.3">
      <c r="A82" s="65"/>
      <c r="B82" s="57">
        <f>SUMIF('IMP COAL RECEIPT &amp; GCV DATA (3)'!$A$3:$A$121,A82,'IMP COAL RECEIPT &amp; GCV DATA (3)'!$B$3:$B$121)</f>
        <v>0</v>
      </c>
      <c r="C82" s="13">
        <f>SUMIF('IMP COAL RECEIPT &amp; GCV DATA (3)'!$A$3:$A$121,A82,'IMP COAL RECEIPT &amp; GCV DATA (3)'!$C$3:$C$121)</f>
        <v>0</v>
      </c>
      <c r="D82" s="66">
        <f>IFERROR(VLOOKUP(A82,'IMP COAL RECEIPT &amp; GCV DATA (3)'!A80:V200,4,0),0)</f>
        <v>0</v>
      </c>
      <c r="E82" s="14">
        <f>IFERROR(VLOOKUP(A82,'IMP COAL RECEIPT &amp; GCV DATA (3)'!$A$2:$V$193,5,0),0)</f>
        <v>0</v>
      </c>
      <c r="F82" s="13">
        <f>SUMIF('IMP COAL RECEIPT &amp; GCV DATA (3)'!$A$3:$A$193,'MASTER DATA FILE IMP COAL (2)'!A82,'IMP COAL RECEIPT &amp; GCV DATA (3)'!$F$3:$F$193)</f>
        <v>0</v>
      </c>
      <c r="G82" s="13">
        <f>IFERROR(VLOOKUP(A82,'IMP COAL RECEIPT &amp; GCV DATA (3)'!$A$2:$V$193,7,0),0)</f>
        <v>0</v>
      </c>
      <c r="H82" s="13">
        <f>IFERROR(VLOOKUP(A82,'IMP COAL RECEIPT &amp; GCV DATA (3)'!$A$2:$V$193,8,0),0)</f>
        <v>0</v>
      </c>
      <c r="I82" s="13">
        <f>IFERROR(VLOOKUP(A82,'WASH COAL RECEIPT &amp; GCV DAT (3)'!$A$2:$V$154,9,0),0)</f>
        <v>0</v>
      </c>
      <c r="J82" s="13">
        <f>IFERROR(VLOOKUP(A82,'IMP COAL RECEIPT &amp; GCV DATA (3)'!$A$2:$V$193,10,0),0)</f>
        <v>0</v>
      </c>
      <c r="K82" s="15">
        <f>SUMIF('IMP COAL RECEIPT &amp; GCV DATA (3)'!$A$3:$A$193,'MASTER DATA FILE IMP COAL (2)'!A82,'IMP COAL RECEIPT &amp; GCV DATA (3)'!$K$3:$K$193)</f>
        <v>0</v>
      </c>
      <c r="L82" s="15">
        <f>SUMIF('IMP COAL RECEIPT &amp; GCV DATA (3)'!$A$3:$A$193,'MASTER DATA FILE IMP COAL (2)'!A82,'IMP COAL RECEIPT &amp; GCV DATA (3)'!$L$3:$L$193)</f>
        <v>0</v>
      </c>
      <c r="M82" s="15">
        <f t="shared" si="10"/>
        <v>0</v>
      </c>
      <c r="N82" s="67"/>
      <c r="O82" s="15">
        <f>SUMIF('IMP COAL RECEIPT &amp; GCV DATA (3)'!$A$3:$A$193,'MASTER DATA FILE IMP COAL (2)'!A82,'IMP COAL RECEIPT &amp; GCV DATA (3)'!$O$3:$O$193)</f>
        <v>0</v>
      </c>
      <c r="P82" s="15">
        <f t="shared" si="11"/>
        <v>0</v>
      </c>
      <c r="Q82" s="15">
        <f>SUMIF('IMP COAL RECEIPT &amp; GCV DATA (3)'!$A$3:$A$193,'MASTER DATA FILE IMP COAL (2)'!A82,'IMP COAL RECEIPT &amp; GCV DATA (3)'!$Q$3:$Q$193)</f>
        <v>0</v>
      </c>
      <c r="R82" s="16">
        <f>SUMIF('IMP COAL RECEIPT &amp; GCV DATA (3)'!$A$3:$A$253,'MASTER DATA FILE IMP COAL (2)'!A82,'IMP COAL RECEIPT &amp; GCV DATA (3)'!$R$3:$R$253)+IF(H82=$J$234,($K$234*K82),0)+IF(H82=$J$235,($K$235*K82),0)</f>
        <v>0</v>
      </c>
      <c r="S82" s="15" t="e">
        <f t="shared" si="12"/>
        <v>#DIV/0!</v>
      </c>
      <c r="T82" s="15">
        <f>SUMIF('IMP COAL RECEIPT &amp; GCV DATA (3)'!$A$3:$A$193,'MASTER DATA FILE IMP COAL (2)'!A82,'IMP COAL RECEIPT &amp; GCV DATA (3)'!$T$3:$T$193)</f>
        <v>0</v>
      </c>
      <c r="U82" s="15">
        <f t="shared" si="13"/>
        <v>0</v>
      </c>
      <c r="V82" s="15">
        <f>SUMIF('IMP COAL RECEIPT &amp; GCV DATA (3)'!$A$3:$A$193,'MASTER DATA FILE IMP COAL (2)'!A82,'IMP COAL RECEIPT &amp; GCV DATA (3)'!$V$3:$V$193)</f>
        <v>0</v>
      </c>
      <c r="W82" s="15">
        <f t="shared" si="14"/>
        <v>0</v>
      </c>
      <c r="X82" s="13" t="e">
        <f t="shared" si="15"/>
        <v>#DIV/0!</v>
      </c>
      <c r="Y82" s="13"/>
      <c r="Z82" s="13"/>
      <c r="AB82">
        <v>4080.9198113207549</v>
      </c>
      <c r="AC82" s="53">
        <f t="shared" si="16"/>
        <v>-4080.9198113207549</v>
      </c>
      <c r="AE82" s="53">
        <f t="shared" si="17"/>
        <v>-4080.9198113207549</v>
      </c>
      <c r="AF82">
        <v>1</v>
      </c>
    </row>
    <row r="83" spans="1:32" customFormat="1" ht="15.6" x14ac:dyDescent="0.3">
      <c r="A83" s="65"/>
      <c r="B83" s="57">
        <f>SUMIF('IMP COAL RECEIPT &amp; GCV DATA (3)'!$A$3:$A$121,A83,'IMP COAL RECEIPT &amp; GCV DATA (3)'!$B$3:$B$121)</f>
        <v>0</v>
      </c>
      <c r="C83" s="13">
        <f>SUMIF('IMP COAL RECEIPT &amp; GCV DATA (3)'!$A$3:$A$121,A83,'IMP COAL RECEIPT &amp; GCV DATA (3)'!$C$3:$C$121)</f>
        <v>0</v>
      </c>
      <c r="D83" s="66">
        <f>IFERROR(VLOOKUP(A83,'IMP COAL RECEIPT &amp; GCV DATA (3)'!A81:V201,4,0),0)</f>
        <v>0</v>
      </c>
      <c r="E83" s="14">
        <f>IFERROR(VLOOKUP(A83,'IMP COAL RECEIPT &amp; GCV DATA (3)'!$A$2:$V$193,5,0),0)</f>
        <v>0</v>
      </c>
      <c r="F83" s="13">
        <f>SUMIF('IMP COAL RECEIPT &amp; GCV DATA (3)'!$A$3:$A$193,'MASTER DATA FILE IMP COAL (2)'!A83,'IMP COAL RECEIPT &amp; GCV DATA (3)'!$F$3:$F$193)</f>
        <v>0</v>
      </c>
      <c r="G83" s="13">
        <f>IFERROR(VLOOKUP(A83,'IMP COAL RECEIPT &amp; GCV DATA (3)'!$A$2:$V$193,7,0),0)</f>
        <v>0</v>
      </c>
      <c r="H83" s="13">
        <f>IFERROR(VLOOKUP(A83,'IMP COAL RECEIPT &amp; GCV DATA (3)'!$A$2:$V$193,8,0),0)</f>
        <v>0</v>
      </c>
      <c r="I83" s="13">
        <f>IFERROR(VLOOKUP(A83,'WASH COAL RECEIPT &amp; GCV DAT (3)'!$A$2:$V$154,9,0),0)</f>
        <v>0</v>
      </c>
      <c r="J83" s="13">
        <f>IFERROR(VLOOKUP(A83,'IMP COAL RECEIPT &amp; GCV DATA (3)'!$A$2:$V$193,10,0),0)</f>
        <v>0</v>
      </c>
      <c r="K83" s="15">
        <f>SUMIF('IMP COAL RECEIPT &amp; GCV DATA (3)'!$A$3:$A$193,'MASTER DATA FILE IMP COAL (2)'!A83,'IMP COAL RECEIPT &amp; GCV DATA (3)'!$K$3:$K$193)</f>
        <v>0</v>
      </c>
      <c r="L83" s="15">
        <f>SUMIF('IMP COAL RECEIPT &amp; GCV DATA (3)'!$A$3:$A$193,'MASTER DATA FILE IMP COAL (2)'!A83,'IMP COAL RECEIPT &amp; GCV DATA (3)'!$L$3:$L$193)</f>
        <v>0</v>
      </c>
      <c r="M83" s="15">
        <f t="shared" si="10"/>
        <v>0</v>
      </c>
      <c r="N83" s="67"/>
      <c r="O83" s="15">
        <f>SUMIF('IMP COAL RECEIPT &amp; GCV DATA (3)'!$A$3:$A$193,'MASTER DATA FILE IMP COAL (2)'!A83,'IMP COAL RECEIPT &amp; GCV DATA (3)'!$O$3:$O$193)</f>
        <v>0</v>
      </c>
      <c r="P83" s="15">
        <f t="shared" si="11"/>
        <v>0</v>
      </c>
      <c r="Q83" s="15">
        <f>SUMIF('IMP COAL RECEIPT &amp; GCV DATA (3)'!$A$3:$A$193,'MASTER DATA FILE IMP COAL (2)'!A83,'IMP COAL RECEIPT &amp; GCV DATA (3)'!$Q$3:$Q$193)</f>
        <v>0</v>
      </c>
      <c r="R83" s="16">
        <f>SUMIF('IMP COAL RECEIPT &amp; GCV DATA (3)'!$A$3:$A$253,'MASTER DATA FILE IMP COAL (2)'!A83,'IMP COAL RECEIPT &amp; GCV DATA (3)'!$R$3:$R$253)+IF(H83=$J$234,($K$234*K83),0)+IF(H83=$J$235,($K$235*K83),0)</f>
        <v>0</v>
      </c>
      <c r="S83" s="15" t="e">
        <f t="shared" si="12"/>
        <v>#DIV/0!</v>
      </c>
      <c r="T83" s="15">
        <f>SUMIF('IMP COAL RECEIPT &amp; GCV DATA (3)'!$A$3:$A$193,'MASTER DATA FILE IMP COAL (2)'!A83,'IMP COAL RECEIPT &amp; GCV DATA (3)'!$T$3:$T$193)</f>
        <v>0</v>
      </c>
      <c r="U83" s="15">
        <f t="shared" si="13"/>
        <v>0</v>
      </c>
      <c r="V83" s="15">
        <f>SUMIF('IMP COAL RECEIPT &amp; GCV DATA (3)'!$A$3:$A$193,'MASTER DATA FILE IMP COAL (2)'!A83,'IMP COAL RECEIPT &amp; GCV DATA (3)'!$V$3:$V$193)</f>
        <v>0</v>
      </c>
      <c r="W83" s="15">
        <f t="shared" si="14"/>
        <v>0</v>
      </c>
      <c r="X83" s="13" t="e">
        <f t="shared" si="15"/>
        <v>#DIV/0!</v>
      </c>
      <c r="Y83" s="13"/>
      <c r="Z83" s="13"/>
      <c r="AB83">
        <v>4080.9198113207549</v>
      </c>
      <c r="AC83" s="53">
        <f t="shared" si="16"/>
        <v>-4080.9198113207549</v>
      </c>
      <c r="AE83" s="53">
        <f t="shared" si="17"/>
        <v>-4080.9198113207549</v>
      </c>
      <c r="AF83">
        <v>1</v>
      </c>
    </row>
    <row r="84" spans="1:32" customFormat="1" ht="15.6" x14ac:dyDescent="0.3">
      <c r="A84" s="65"/>
      <c r="B84" s="57">
        <f>SUMIF('IMP COAL RECEIPT &amp; GCV DATA (3)'!$A$3:$A$121,A84,'IMP COAL RECEIPT &amp; GCV DATA (3)'!$B$3:$B$121)</f>
        <v>0</v>
      </c>
      <c r="C84" s="13">
        <f>SUMIF('IMP COAL RECEIPT &amp; GCV DATA (3)'!$A$3:$A$121,A84,'IMP COAL RECEIPT &amp; GCV DATA (3)'!$C$3:$C$121)</f>
        <v>0</v>
      </c>
      <c r="D84" s="66">
        <f>IFERROR(VLOOKUP(A84,'IMP COAL RECEIPT &amp; GCV DATA (3)'!A82:V202,4,0),0)</f>
        <v>0</v>
      </c>
      <c r="E84" s="14">
        <f>IFERROR(VLOOKUP(A84,'IMP COAL RECEIPT &amp; GCV DATA (3)'!$A$2:$V$193,5,0),0)</f>
        <v>0</v>
      </c>
      <c r="F84" s="13">
        <f>SUMIF('IMP COAL RECEIPT &amp; GCV DATA (3)'!$A$3:$A$193,'MASTER DATA FILE IMP COAL (2)'!A84,'IMP COAL RECEIPT &amp; GCV DATA (3)'!$F$3:$F$193)</f>
        <v>0</v>
      </c>
      <c r="G84" s="13">
        <f>IFERROR(VLOOKUP(A84,'IMP COAL RECEIPT &amp; GCV DATA (3)'!$A$2:$V$193,7,0),0)</f>
        <v>0</v>
      </c>
      <c r="H84" s="13">
        <f>IFERROR(VLOOKUP(A84,'IMP COAL RECEIPT &amp; GCV DATA (3)'!$A$2:$V$193,8,0),0)</f>
        <v>0</v>
      </c>
      <c r="I84" s="13">
        <f>IFERROR(VLOOKUP(A84,'WASH COAL RECEIPT &amp; GCV DAT (3)'!$A$2:$V$154,9,0),0)</f>
        <v>0</v>
      </c>
      <c r="J84" s="13">
        <f>IFERROR(VLOOKUP(A84,'IMP COAL RECEIPT &amp; GCV DATA (3)'!$A$2:$V$193,10,0),0)</f>
        <v>0</v>
      </c>
      <c r="K84" s="15">
        <f>SUMIF('IMP COAL RECEIPT &amp; GCV DATA (3)'!$A$3:$A$193,'MASTER DATA FILE IMP COAL (2)'!A84,'IMP COAL RECEIPT &amp; GCV DATA (3)'!$K$3:$K$193)</f>
        <v>0</v>
      </c>
      <c r="L84" s="15">
        <f>SUMIF('IMP COAL RECEIPT &amp; GCV DATA (3)'!$A$3:$A$193,'MASTER DATA FILE IMP COAL (2)'!A84,'IMP COAL RECEIPT &amp; GCV DATA (3)'!$L$3:$L$193)</f>
        <v>0</v>
      </c>
      <c r="M84" s="15">
        <f t="shared" si="10"/>
        <v>0</v>
      </c>
      <c r="N84" s="67"/>
      <c r="O84" s="15">
        <f>SUMIF('IMP COAL RECEIPT &amp; GCV DATA (3)'!$A$3:$A$193,'MASTER DATA FILE IMP COAL (2)'!A84,'IMP COAL RECEIPT &amp; GCV DATA (3)'!$O$3:$O$193)</f>
        <v>0</v>
      </c>
      <c r="P84" s="15">
        <f t="shared" si="11"/>
        <v>0</v>
      </c>
      <c r="Q84" s="15">
        <f>SUMIF('IMP COAL RECEIPT &amp; GCV DATA (3)'!$A$3:$A$193,'MASTER DATA FILE IMP COAL (2)'!A84,'IMP COAL RECEIPT &amp; GCV DATA (3)'!$Q$3:$Q$193)</f>
        <v>0</v>
      </c>
      <c r="R84" s="16">
        <f>SUMIF('IMP COAL RECEIPT &amp; GCV DATA (3)'!$A$3:$A$253,'MASTER DATA FILE IMP COAL (2)'!A84,'IMP COAL RECEIPT &amp; GCV DATA (3)'!$R$3:$R$253)+IF(H84=$J$234,($K$234*K84),0)+IF(H84=$J$235,($K$235*K84),0)</f>
        <v>0</v>
      </c>
      <c r="S84" s="15" t="e">
        <f t="shared" si="12"/>
        <v>#DIV/0!</v>
      </c>
      <c r="T84" s="15">
        <f>SUMIF('IMP COAL RECEIPT &amp; GCV DATA (3)'!$A$3:$A$193,'MASTER DATA FILE IMP COAL (2)'!A84,'IMP COAL RECEIPT &amp; GCV DATA (3)'!$T$3:$T$193)</f>
        <v>0</v>
      </c>
      <c r="U84" s="15">
        <f t="shared" si="13"/>
        <v>0</v>
      </c>
      <c r="V84" s="15">
        <f>SUMIF('IMP COAL RECEIPT &amp; GCV DATA (3)'!$A$3:$A$193,'MASTER DATA FILE IMP COAL (2)'!A84,'IMP COAL RECEIPT &amp; GCV DATA (3)'!$V$3:$V$193)</f>
        <v>0</v>
      </c>
      <c r="W84" s="15">
        <f t="shared" si="14"/>
        <v>0</v>
      </c>
      <c r="X84" s="13" t="e">
        <f t="shared" si="15"/>
        <v>#DIV/0!</v>
      </c>
      <c r="Y84" s="13"/>
      <c r="Z84" s="13"/>
      <c r="AB84">
        <v>4080.9198113207549</v>
      </c>
      <c r="AC84" s="53">
        <f t="shared" si="16"/>
        <v>-4080.9198113207549</v>
      </c>
      <c r="AE84" s="53">
        <f t="shared" si="17"/>
        <v>-4080.9198113207549</v>
      </c>
      <c r="AF84">
        <v>1</v>
      </c>
    </row>
    <row r="85" spans="1:32" customFormat="1" ht="15.6" x14ac:dyDescent="0.3">
      <c r="A85" s="65"/>
      <c r="B85" s="57">
        <f>SUMIF('IMP COAL RECEIPT &amp; GCV DATA (3)'!$A$3:$A$121,A85,'IMP COAL RECEIPT &amp; GCV DATA (3)'!$B$3:$B$121)</f>
        <v>0</v>
      </c>
      <c r="C85" s="13">
        <f>SUMIF('IMP COAL RECEIPT &amp; GCV DATA (3)'!$A$3:$A$121,A85,'IMP COAL RECEIPT &amp; GCV DATA (3)'!$C$3:$C$121)</f>
        <v>0</v>
      </c>
      <c r="D85" s="66">
        <f>IFERROR(VLOOKUP(A85,'IMP COAL RECEIPT &amp; GCV DATA (3)'!A83:V203,4,0),0)</f>
        <v>0</v>
      </c>
      <c r="E85" s="14">
        <f>IFERROR(VLOOKUP(A85,'IMP COAL RECEIPT &amp; GCV DATA (3)'!$A$2:$V$193,5,0),0)</f>
        <v>0</v>
      </c>
      <c r="F85" s="13">
        <f>SUMIF('IMP COAL RECEIPT &amp; GCV DATA (3)'!$A$3:$A$193,'MASTER DATA FILE IMP COAL (2)'!A85,'IMP COAL RECEIPT &amp; GCV DATA (3)'!$F$3:$F$193)</f>
        <v>0</v>
      </c>
      <c r="G85" s="13">
        <f>IFERROR(VLOOKUP(A85,'IMP COAL RECEIPT &amp; GCV DATA (3)'!$A$2:$V$193,7,0),0)</f>
        <v>0</v>
      </c>
      <c r="H85" s="13">
        <f>IFERROR(VLOOKUP(A85,'IMP COAL RECEIPT &amp; GCV DATA (3)'!$A$2:$V$193,8,0),0)</f>
        <v>0</v>
      </c>
      <c r="I85" s="13">
        <f>IFERROR(VLOOKUP(A85,'WASH COAL RECEIPT &amp; GCV DAT (3)'!$A$2:$V$154,9,0),0)</f>
        <v>0</v>
      </c>
      <c r="J85" s="13">
        <f>IFERROR(VLOOKUP(A85,'IMP COAL RECEIPT &amp; GCV DATA (3)'!$A$2:$V$193,10,0),0)</f>
        <v>0</v>
      </c>
      <c r="K85" s="15">
        <f>SUMIF('IMP COAL RECEIPT &amp; GCV DATA (3)'!$A$3:$A$193,'MASTER DATA FILE IMP COAL (2)'!A85,'IMP COAL RECEIPT &amp; GCV DATA (3)'!$K$3:$K$193)</f>
        <v>0</v>
      </c>
      <c r="L85" s="15">
        <f>SUMIF('IMP COAL RECEIPT &amp; GCV DATA (3)'!$A$3:$A$193,'MASTER DATA FILE IMP COAL (2)'!A85,'IMP COAL RECEIPT &amp; GCV DATA (3)'!$L$3:$L$193)</f>
        <v>0</v>
      </c>
      <c r="M85" s="15">
        <f t="shared" si="10"/>
        <v>0</v>
      </c>
      <c r="N85" s="67"/>
      <c r="O85" s="15">
        <f>SUMIF('IMP COAL RECEIPT &amp; GCV DATA (3)'!$A$3:$A$193,'MASTER DATA FILE IMP COAL (2)'!A85,'IMP COAL RECEIPT &amp; GCV DATA (3)'!$O$3:$O$193)</f>
        <v>0</v>
      </c>
      <c r="P85" s="15">
        <f t="shared" si="11"/>
        <v>0</v>
      </c>
      <c r="Q85" s="15">
        <f>SUMIF('IMP COAL RECEIPT &amp; GCV DATA (3)'!$A$3:$A$193,'MASTER DATA FILE IMP COAL (2)'!A85,'IMP COAL RECEIPT &amp; GCV DATA (3)'!$Q$3:$Q$193)</f>
        <v>0</v>
      </c>
      <c r="R85" s="16">
        <f>SUMIF('IMP COAL RECEIPT &amp; GCV DATA (3)'!$A$3:$A$253,'MASTER DATA FILE IMP COAL (2)'!A85,'IMP COAL RECEIPT &amp; GCV DATA (3)'!$R$3:$R$253)+IF(H85=$J$234,($K$234*K85),0)+IF(H85=$J$235,($K$235*K85),0)</f>
        <v>0</v>
      </c>
      <c r="S85" s="15" t="e">
        <f t="shared" si="12"/>
        <v>#DIV/0!</v>
      </c>
      <c r="T85" s="15">
        <f>SUMIF('IMP COAL RECEIPT &amp; GCV DATA (3)'!$A$3:$A$193,'MASTER DATA FILE IMP COAL (2)'!A85,'IMP COAL RECEIPT &amp; GCV DATA (3)'!$T$3:$T$193)</f>
        <v>0</v>
      </c>
      <c r="U85" s="15">
        <f t="shared" si="13"/>
        <v>0</v>
      </c>
      <c r="V85" s="15">
        <f>SUMIF('IMP COAL RECEIPT &amp; GCV DATA (3)'!$A$3:$A$193,'MASTER DATA FILE IMP COAL (2)'!A85,'IMP COAL RECEIPT &amp; GCV DATA (3)'!$V$3:$V$193)</f>
        <v>0</v>
      </c>
      <c r="W85" s="15">
        <f t="shared" si="14"/>
        <v>0</v>
      </c>
      <c r="X85" s="13" t="e">
        <f t="shared" si="15"/>
        <v>#DIV/0!</v>
      </c>
      <c r="Y85" s="13"/>
      <c r="Z85" s="13"/>
      <c r="AB85">
        <v>4080.9198113207549</v>
      </c>
      <c r="AC85" s="53">
        <f t="shared" si="16"/>
        <v>-4080.9198113207549</v>
      </c>
      <c r="AE85" s="53">
        <f t="shared" si="17"/>
        <v>-4080.9198113207549</v>
      </c>
      <c r="AF85">
        <v>1</v>
      </c>
    </row>
    <row r="86" spans="1:32" customFormat="1" ht="15.6" x14ac:dyDescent="0.3">
      <c r="A86" s="65"/>
      <c r="B86" s="57">
        <f>SUMIF('IMP COAL RECEIPT &amp; GCV DATA (3)'!$A$3:$A$121,A86,'IMP COAL RECEIPT &amp; GCV DATA (3)'!$B$3:$B$121)</f>
        <v>0</v>
      </c>
      <c r="C86" s="13">
        <f>SUMIF('IMP COAL RECEIPT &amp; GCV DATA (3)'!$A$3:$A$121,A86,'IMP COAL RECEIPT &amp; GCV DATA (3)'!$C$3:$C$121)</f>
        <v>0</v>
      </c>
      <c r="D86" s="66">
        <f>IFERROR(VLOOKUP(A86,'IMP COAL RECEIPT &amp; GCV DATA (3)'!A84:V204,4,0),0)</f>
        <v>0</v>
      </c>
      <c r="E86" s="14">
        <f>IFERROR(VLOOKUP(A86,'IMP COAL RECEIPT &amp; GCV DATA (3)'!$A$2:$V$193,5,0),0)</f>
        <v>0</v>
      </c>
      <c r="F86" s="13">
        <f>SUMIF('IMP COAL RECEIPT &amp; GCV DATA (3)'!$A$3:$A$193,'MASTER DATA FILE IMP COAL (2)'!A86,'IMP COAL RECEIPT &amp; GCV DATA (3)'!$F$3:$F$193)</f>
        <v>0</v>
      </c>
      <c r="G86" s="13">
        <f>IFERROR(VLOOKUP(A86,'IMP COAL RECEIPT &amp; GCV DATA (3)'!$A$2:$V$193,7,0),0)</f>
        <v>0</v>
      </c>
      <c r="H86" s="13">
        <f>IFERROR(VLOOKUP(A86,'IMP COAL RECEIPT &amp; GCV DATA (3)'!$A$2:$V$193,8,0),0)</f>
        <v>0</v>
      </c>
      <c r="I86" s="13">
        <f>IFERROR(VLOOKUP(A86,'WASH COAL RECEIPT &amp; GCV DAT (3)'!$A$2:$V$154,9,0),0)</f>
        <v>0</v>
      </c>
      <c r="J86" s="13">
        <f>IFERROR(VLOOKUP(A86,'IMP COAL RECEIPT &amp; GCV DATA (3)'!$A$2:$V$193,10,0),0)</f>
        <v>0</v>
      </c>
      <c r="K86" s="15">
        <f>SUMIF('IMP COAL RECEIPT &amp; GCV DATA (3)'!$A$3:$A$193,'MASTER DATA FILE IMP COAL (2)'!A86,'IMP COAL RECEIPT &amp; GCV DATA (3)'!$K$3:$K$193)</f>
        <v>0</v>
      </c>
      <c r="L86" s="15">
        <f>SUMIF('IMP COAL RECEIPT &amp; GCV DATA (3)'!$A$3:$A$193,'MASTER DATA FILE IMP COAL (2)'!A86,'IMP COAL RECEIPT &amp; GCV DATA (3)'!$L$3:$L$193)</f>
        <v>0</v>
      </c>
      <c r="M86" s="15">
        <f t="shared" si="10"/>
        <v>0</v>
      </c>
      <c r="N86" s="67"/>
      <c r="O86" s="15">
        <f>SUMIF('IMP COAL RECEIPT &amp; GCV DATA (3)'!$A$3:$A$193,'MASTER DATA FILE IMP COAL (2)'!A86,'IMP COAL RECEIPT &amp; GCV DATA (3)'!$O$3:$O$193)</f>
        <v>0</v>
      </c>
      <c r="P86" s="15">
        <f t="shared" si="11"/>
        <v>0</v>
      </c>
      <c r="Q86" s="15">
        <f>SUMIF('IMP COAL RECEIPT &amp; GCV DATA (3)'!$A$3:$A$193,'MASTER DATA FILE IMP COAL (2)'!A86,'IMP COAL RECEIPT &amp; GCV DATA (3)'!$Q$3:$Q$193)</f>
        <v>0</v>
      </c>
      <c r="R86" s="16">
        <f>SUMIF('IMP COAL RECEIPT &amp; GCV DATA (3)'!$A$3:$A$253,'MASTER DATA FILE IMP COAL (2)'!A86,'IMP COAL RECEIPT &amp; GCV DATA (3)'!$R$3:$R$253)+IF(H86=$J$234,($K$234*K86),0)+IF(H86=$J$235,($K$235*K86),0)</f>
        <v>0</v>
      </c>
      <c r="S86" s="15" t="e">
        <f t="shared" si="12"/>
        <v>#DIV/0!</v>
      </c>
      <c r="T86" s="15">
        <f>SUMIF('IMP COAL RECEIPT &amp; GCV DATA (3)'!$A$3:$A$193,'MASTER DATA FILE IMP COAL (2)'!A86,'IMP COAL RECEIPT &amp; GCV DATA (3)'!$T$3:$T$193)</f>
        <v>0</v>
      </c>
      <c r="U86" s="15">
        <f t="shared" si="13"/>
        <v>0</v>
      </c>
      <c r="V86" s="15">
        <f>SUMIF('IMP COAL RECEIPT &amp; GCV DATA (3)'!$A$3:$A$193,'MASTER DATA FILE IMP COAL (2)'!A86,'IMP COAL RECEIPT &amp; GCV DATA (3)'!$V$3:$V$193)</f>
        <v>0</v>
      </c>
      <c r="W86" s="15">
        <f t="shared" si="14"/>
        <v>0</v>
      </c>
      <c r="X86" s="13" t="e">
        <f t="shared" si="15"/>
        <v>#DIV/0!</v>
      </c>
      <c r="Y86" s="13"/>
      <c r="Z86" s="13"/>
      <c r="AB86">
        <v>4080.9198113207549</v>
      </c>
      <c r="AC86" s="53">
        <f t="shared" si="16"/>
        <v>-4080.9198113207549</v>
      </c>
      <c r="AE86" s="53">
        <f t="shared" si="17"/>
        <v>-4080.9198113207549</v>
      </c>
      <c r="AF86">
        <v>1</v>
      </c>
    </row>
    <row r="87" spans="1:32" customFormat="1" ht="15.6" x14ac:dyDescent="0.3">
      <c r="A87" s="65"/>
      <c r="B87" s="57">
        <f>SUMIF('IMP COAL RECEIPT &amp; GCV DATA (3)'!$A$3:$A$121,A87,'IMP COAL RECEIPT &amp; GCV DATA (3)'!$B$3:$B$121)</f>
        <v>0</v>
      </c>
      <c r="C87" s="13">
        <f>SUMIF('IMP COAL RECEIPT &amp; GCV DATA (3)'!$A$3:$A$121,A87,'IMP COAL RECEIPT &amp; GCV DATA (3)'!$C$3:$C$121)</f>
        <v>0</v>
      </c>
      <c r="D87" s="66">
        <f>IFERROR(VLOOKUP(A87,'IMP COAL RECEIPT &amp; GCV DATA (3)'!A85:V205,4,0),0)</f>
        <v>0</v>
      </c>
      <c r="E87" s="14">
        <f>IFERROR(VLOOKUP(A87,'IMP COAL RECEIPT &amp; GCV DATA (3)'!$A$2:$V$193,5,0),0)</f>
        <v>0</v>
      </c>
      <c r="F87" s="13">
        <f>SUMIF('IMP COAL RECEIPT &amp; GCV DATA (3)'!$A$3:$A$193,'MASTER DATA FILE IMP COAL (2)'!A87,'IMP COAL RECEIPT &amp; GCV DATA (3)'!$F$3:$F$193)</f>
        <v>0</v>
      </c>
      <c r="G87" s="13">
        <f>IFERROR(VLOOKUP(A87,'IMP COAL RECEIPT &amp; GCV DATA (3)'!$A$2:$V$193,7,0),0)</f>
        <v>0</v>
      </c>
      <c r="H87" s="13">
        <f>IFERROR(VLOOKUP(A87,'IMP COAL RECEIPT &amp; GCV DATA (3)'!$A$2:$V$193,8,0),0)</f>
        <v>0</v>
      </c>
      <c r="I87" s="13">
        <f>IFERROR(VLOOKUP(A87,'WASH COAL RECEIPT &amp; GCV DAT (3)'!$A$2:$V$154,9,0),0)</f>
        <v>0</v>
      </c>
      <c r="J87" s="13">
        <f>IFERROR(VLOOKUP(A87,'IMP COAL RECEIPT &amp; GCV DATA (3)'!$A$2:$V$193,10,0),0)</f>
        <v>0</v>
      </c>
      <c r="K87" s="15">
        <f>SUMIF('IMP COAL RECEIPT &amp; GCV DATA (3)'!$A$3:$A$193,'MASTER DATA FILE IMP COAL (2)'!A87,'IMP COAL RECEIPT &amp; GCV DATA (3)'!$K$3:$K$193)</f>
        <v>0</v>
      </c>
      <c r="L87" s="15">
        <f>SUMIF('IMP COAL RECEIPT &amp; GCV DATA (3)'!$A$3:$A$193,'MASTER DATA FILE IMP COAL (2)'!A87,'IMP COAL RECEIPT &amp; GCV DATA (3)'!$L$3:$L$193)</f>
        <v>0</v>
      </c>
      <c r="M87" s="15">
        <f t="shared" si="10"/>
        <v>0</v>
      </c>
      <c r="N87" s="67"/>
      <c r="O87" s="15">
        <f>SUMIF('IMP COAL RECEIPT &amp; GCV DATA (3)'!$A$3:$A$193,'MASTER DATA FILE IMP COAL (2)'!A87,'IMP COAL RECEIPT &amp; GCV DATA (3)'!$O$3:$O$193)</f>
        <v>0</v>
      </c>
      <c r="P87" s="15">
        <f t="shared" si="11"/>
        <v>0</v>
      </c>
      <c r="Q87" s="15">
        <f>SUMIF('IMP COAL RECEIPT &amp; GCV DATA (3)'!$A$3:$A$193,'MASTER DATA FILE IMP COAL (2)'!A87,'IMP COAL RECEIPT &amp; GCV DATA (3)'!$Q$3:$Q$193)</f>
        <v>0</v>
      </c>
      <c r="R87" s="16">
        <f>SUMIF('IMP COAL RECEIPT &amp; GCV DATA (3)'!$A$3:$A$253,'MASTER DATA FILE IMP COAL (2)'!A87,'IMP COAL RECEIPT &amp; GCV DATA (3)'!$R$3:$R$253)+IF(H87=$J$234,($K$234*K87),0)+IF(H87=$J$235,($K$235*K87),0)</f>
        <v>0</v>
      </c>
      <c r="S87" s="15" t="e">
        <f t="shared" si="12"/>
        <v>#DIV/0!</v>
      </c>
      <c r="T87" s="15">
        <f>SUMIF('IMP COAL RECEIPT &amp; GCV DATA (3)'!$A$3:$A$193,'MASTER DATA FILE IMP COAL (2)'!A87,'IMP COAL RECEIPT &amp; GCV DATA (3)'!$T$3:$T$193)</f>
        <v>0</v>
      </c>
      <c r="U87" s="15">
        <f t="shared" si="13"/>
        <v>0</v>
      </c>
      <c r="V87" s="15">
        <f>SUMIF('IMP COAL RECEIPT &amp; GCV DATA (3)'!$A$3:$A$193,'MASTER DATA FILE IMP COAL (2)'!A87,'IMP COAL RECEIPT &amp; GCV DATA (3)'!$V$3:$V$193)</f>
        <v>0</v>
      </c>
      <c r="W87" s="15">
        <f t="shared" si="14"/>
        <v>0</v>
      </c>
      <c r="X87" s="13" t="e">
        <f t="shared" si="15"/>
        <v>#DIV/0!</v>
      </c>
      <c r="Y87" s="13"/>
      <c r="Z87" s="13"/>
      <c r="AB87">
        <v>4080.9198113207549</v>
      </c>
      <c r="AC87" s="53">
        <f t="shared" si="16"/>
        <v>-4080.9198113207549</v>
      </c>
      <c r="AE87" s="53">
        <f t="shared" si="17"/>
        <v>-4080.9198113207549</v>
      </c>
      <c r="AF87">
        <v>1</v>
      </c>
    </row>
    <row r="88" spans="1:32" customFormat="1" ht="15.6" x14ac:dyDescent="0.3">
      <c r="A88" s="65"/>
      <c r="B88" s="57">
        <f>SUMIF('IMP COAL RECEIPT &amp; GCV DATA (3)'!$A$3:$A$121,A88,'IMP COAL RECEIPT &amp; GCV DATA (3)'!$B$3:$B$121)</f>
        <v>0</v>
      </c>
      <c r="C88" s="13">
        <f>SUMIF('IMP COAL RECEIPT &amp; GCV DATA (3)'!$A$3:$A$121,A88,'IMP COAL RECEIPT &amp; GCV DATA (3)'!$C$3:$C$121)</f>
        <v>0</v>
      </c>
      <c r="D88" s="66">
        <f>IFERROR(VLOOKUP(A88,'IMP COAL RECEIPT &amp; GCV DATA (3)'!A86:V206,4,0),0)</f>
        <v>0</v>
      </c>
      <c r="E88" s="14">
        <f>IFERROR(VLOOKUP(A88,'IMP COAL RECEIPT &amp; GCV DATA (3)'!$A$2:$V$193,5,0),0)</f>
        <v>0</v>
      </c>
      <c r="F88" s="13">
        <f>SUMIF('IMP COAL RECEIPT &amp; GCV DATA (3)'!$A$3:$A$193,'MASTER DATA FILE IMP COAL (2)'!A88,'IMP COAL RECEIPT &amp; GCV DATA (3)'!$F$3:$F$193)</f>
        <v>0</v>
      </c>
      <c r="G88" s="13">
        <f>IFERROR(VLOOKUP(A88,'IMP COAL RECEIPT &amp; GCV DATA (3)'!$A$2:$V$193,7,0),0)</f>
        <v>0</v>
      </c>
      <c r="H88" s="13">
        <f>IFERROR(VLOOKUP(A88,'IMP COAL RECEIPT &amp; GCV DATA (3)'!$A$2:$V$193,8,0),0)</f>
        <v>0</v>
      </c>
      <c r="I88" s="13">
        <f>IFERROR(VLOOKUP(A88,'WASH COAL RECEIPT &amp; GCV DAT (3)'!$A$2:$V$154,9,0),0)</f>
        <v>0</v>
      </c>
      <c r="J88" s="13">
        <f>IFERROR(VLOOKUP(A88,'IMP COAL RECEIPT &amp; GCV DATA (3)'!$A$2:$V$193,10,0),0)</f>
        <v>0</v>
      </c>
      <c r="K88" s="15">
        <f>SUMIF('IMP COAL RECEIPT &amp; GCV DATA (3)'!$A$3:$A$193,'MASTER DATA FILE IMP COAL (2)'!A88,'IMP COAL RECEIPT &amp; GCV DATA (3)'!$K$3:$K$193)</f>
        <v>0</v>
      </c>
      <c r="L88" s="15">
        <f>SUMIF('IMP COAL RECEIPT &amp; GCV DATA (3)'!$A$3:$A$193,'MASTER DATA FILE IMP COAL (2)'!A88,'IMP COAL RECEIPT &amp; GCV DATA (3)'!$L$3:$L$193)</f>
        <v>0</v>
      </c>
      <c r="M88" s="15">
        <f t="shared" si="10"/>
        <v>0</v>
      </c>
      <c r="N88" s="67"/>
      <c r="O88" s="15">
        <f>SUMIF('IMP COAL RECEIPT &amp; GCV DATA (3)'!$A$3:$A$193,'MASTER DATA FILE IMP COAL (2)'!A88,'IMP COAL RECEIPT &amp; GCV DATA (3)'!$O$3:$O$193)</f>
        <v>0</v>
      </c>
      <c r="P88" s="15">
        <f t="shared" si="11"/>
        <v>0</v>
      </c>
      <c r="Q88" s="15">
        <f>SUMIF('IMP COAL RECEIPT &amp; GCV DATA (3)'!$A$3:$A$193,'MASTER DATA FILE IMP COAL (2)'!A88,'IMP COAL RECEIPT &amp; GCV DATA (3)'!$Q$3:$Q$193)</f>
        <v>0</v>
      </c>
      <c r="R88" s="16">
        <f>SUMIF('IMP COAL RECEIPT &amp; GCV DATA (3)'!$A$3:$A$253,'MASTER DATA FILE IMP COAL (2)'!A88,'IMP COAL RECEIPT &amp; GCV DATA (3)'!$R$3:$R$253)+IF(H88=$J$234,($K$234*K88),0)+IF(H88=$J$235,($K$235*K88),0)</f>
        <v>0</v>
      </c>
      <c r="S88" s="15" t="e">
        <f t="shared" si="12"/>
        <v>#DIV/0!</v>
      </c>
      <c r="T88" s="15">
        <f>SUMIF('IMP COAL RECEIPT &amp; GCV DATA (3)'!$A$3:$A$193,'MASTER DATA FILE IMP COAL (2)'!A88,'IMP COAL RECEIPT &amp; GCV DATA (3)'!$T$3:$T$193)</f>
        <v>0</v>
      </c>
      <c r="U88" s="15">
        <f t="shared" si="13"/>
        <v>0</v>
      </c>
      <c r="V88" s="15">
        <f>SUMIF('IMP COAL RECEIPT &amp; GCV DATA (3)'!$A$3:$A$193,'MASTER DATA FILE IMP COAL (2)'!A88,'IMP COAL RECEIPT &amp; GCV DATA (3)'!$V$3:$V$193)</f>
        <v>0</v>
      </c>
      <c r="W88" s="15">
        <f t="shared" si="14"/>
        <v>0</v>
      </c>
      <c r="X88" s="13" t="e">
        <f t="shared" si="15"/>
        <v>#DIV/0!</v>
      </c>
      <c r="Y88" s="13"/>
      <c r="Z88" s="13"/>
      <c r="AB88">
        <v>4080.9198113207549</v>
      </c>
      <c r="AC88" s="53">
        <f t="shared" si="16"/>
        <v>-4080.9198113207549</v>
      </c>
      <c r="AE88" s="53">
        <f t="shared" si="17"/>
        <v>-4080.9198113207549</v>
      </c>
      <c r="AF88">
        <v>1</v>
      </c>
    </row>
    <row r="89" spans="1:32" customFormat="1" ht="15.6" x14ac:dyDescent="0.3">
      <c r="A89" s="65"/>
      <c r="B89" s="57">
        <f>SUMIF('IMP COAL RECEIPT &amp; GCV DATA (3)'!$A$3:$A$121,A89,'IMP COAL RECEIPT &amp; GCV DATA (3)'!$B$3:$B$121)</f>
        <v>0</v>
      </c>
      <c r="C89" s="13">
        <f>SUMIF('IMP COAL RECEIPT &amp; GCV DATA (3)'!$A$3:$A$121,A89,'IMP COAL RECEIPT &amp; GCV DATA (3)'!$C$3:$C$121)</f>
        <v>0</v>
      </c>
      <c r="D89" s="66">
        <f>IFERROR(VLOOKUP(A89,'IMP COAL RECEIPT &amp; GCV DATA (3)'!A87:V207,4,0),0)</f>
        <v>0</v>
      </c>
      <c r="E89" s="14">
        <f>IFERROR(VLOOKUP(A89,'IMP COAL RECEIPT &amp; GCV DATA (3)'!$A$2:$V$193,5,0),0)</f>
        <v>0</v>
      </c>
      <c r="F89" s="13">
        <f>SUMIF('IMP COAL RECEIPT &amp; GCV DATA (3)'!$A$3:$A$193,'MASTER DATA FILE IMP COAL (2)'!A89,'IMP COAL RECEIPT &amp; GCV DATA (3)'!$F$3:$F$193)</f>
        <v>0</v>
      </c>
      <c r="G89" s="13">
        <f>IFERROR(VLOOKUP(A89,'IMP COAL RECEIPT &amp; GCV DATA (3)'!$A$2:$V$193,7,0),0)</f>
        <v>0</v>
      </c>
      <c r="H89" s="13">
        <f>IFERROR(VLOOKUP(A89,'IMP COAL RECEIPT &amp; GCV DATA (3)'!$A$2:$V$193,8,0),0)</f>
        <v>0</v>
      </c>
      <c r="I89" s="13">
        <f>IFERROR(VLOOKUP(A89,'WASH COAL RECEIPT &amp; GCV DAT (3)'!$A$2:$V$154,9,0),0)</f>
        <v>0</v>
      </c>
      <c r="J89" s="13">
        <f>IFERROR(VLOOKUP(A89,'IMP COAL RECEIPT &amp; GCV DATA (3)'!$A$2:$V$193,10,0),0)</f>
        <v>0</v>
      </c>
      <c r="K89" s="15">
        <f>SUMIF('IMP COAL RECEIPT &amp; GCV DATA (3)'!$A$3:$A$193,'MASTER DATA FILE IMP COAL (2)'!A89,'IMP COAL RECEIPT &amp; GCV DATA (3)'!$K$3:$K$193)</f>
        <v>0</v>
      </c>
      <c r="L89" s="15">
        <f>SUMIF('IMP COAL RECEIPT &amp; GCV DATA (3)'!$A$3:$A$193,'MASTER DATA FILE IMP COAL (2)'!A89,'IMP COAL RECEIPT &amp; GCV DATA (3)'!$L$3:$L$193)</f>
        <v>0</v>
      </c>
      <c r="M89" s="15">
        <f t="shared" si="10"/>
        <v>0</v>
      </c>
      <c r="N89" s="67"/>
      <c r="O89" s="15">
        <f>SUMIF('IMP COAL RECEIPT &amp; GCV DATA (3)'!$A$3:$A$193,'MASTER DATA FILE IMP COAL (2)'!A89,'IMP COAL RECEIPT &amp; GCV DATA (3)'!$O$3:$O$193)</f>
        <v>0</v>
      </c>
      <c r="P89" s="15">
        <f t="shared" si="11"/>
        <v>0</v>
      </c>
      <c r="Q89" s="15">
        <f>SUMIF('IMP COAL RECEIPT &amp; GCV DATA (3)'!$A$3:$A$193,'MASTER DATA FILE IMP COAL (2)'!A89,'IMP COAL RECEIPT &amp; GCV DATA (3)'!$Q$3:$Q$193)</f>
        <v>0</v>
      </c>
      <c r="R89" s="16">
        <f>SUMIF('IMP COAL RECEIPT &amp; GCV DATA (3)'!$A$3:$A$253,'MASTER DATA FILE IMP COAL (2)'!A89,'IMP COAL RECEIPT &amp; GCV DATA (3)'!$R$3:$R$253)+IF(H89=$J$234,($K$234*K89),0)+IF(H89=$J$235,($K$235*K89),0)</f>
        <v>0</v>
      </c>
      <c r="S89" s="15" t="e">
        <f t="shared" si="12"/>
        <v>#DIV/0!</v>
      </c>
      <c r="T89" s="15">
        <f>SUMIF('IMP COAL RECEIPT &amp; GCV DATA (3)'!$A$3:$A$193,'MASTER DATA FILE IMP COAL (2)'!A89,'IMP COAL RECEIPT &amp; GCV DATA (3)'!$T$3:$T$193)</f>
        <v>0</v>
      </c>
      <c r="U89" s="15">
        <f t="shared" si="13"/>
        <v>0</v>
      </c>
      <c r="V89" s="15">
        <f>SUMIF('IMP COAL RECEIPT &amp; GCV DATA (3)'!$A$3:$A$193,'MASTER DATA FILE IMP COAL (2)'!A89,'IMP COAL RECEIPT &amp; GCV DATA (3)'!$V$3:$V$193)</f>
        <v>0</v>
      </c>
      <c r="W89" s="15">
        <f t="shared" si="14"/>
        <v>0</v>
      </c>
      <c r="X89" s="13" t="e">
        <f t="shared" si="15"/>
        <v>#DIV/0!</v>
      </c>
      <c r="Y89" s="13"/>
      <c r="Z89" s="13"/>
      <c r="AB89">
        <v>4080.9198113207549</v>
      </c>
      <c r="AC89" s="53">
        <f t="shared" si="16"/>
        <v>-4080.9198113207549</v>
      </c>
      <c r="AE89" s="53">
        <f t="shared" si="17"/>
        <v>-4080.9198113207549</v>
      </c>
      <c r="AF89">
        <v>1</v>
      </c>
    </row>
    <row r="90" spans="1:32" customFormat="1" ht="15.6" x14ac:dyDescent="0.3">
      <c r="A90" s="65"/>
      <c r="B90" s="57">
        <f>SUMIF('IMP COAL RECEIPT &amp; GCV DATA (3)'!$A$3:$A$121,A90,'IMP COAL RECEIPT &amp; GCV DATA (3)'!$B$3:$B$121)</f>
        <v>0</v>
      </c>
      <c r="C90" s="13">
        <f>SUMIF('IMP COAL RECEIPT &amp; GCV DATA (3)'!$A$3:$A$121,A90,'IMP COAL RECEIPT &amp; GCV DATA (3)'!$C$3:$C$121)</f>
        <v>0</v>
      </c>
      <c r="D90" s="66">
        <f>IFERROR(VLOOKUP(A90,'IMP COAL RECEIPT &amp; GCV DATA (3)'!A88:V208,4,0),0)</f>
        <v>0</v>
      </c>
      <c r="E90" s="14">
        <f>IFERROR(VLOOKUP(A90,'IMP COAL RECEIPT &amp; GCV DATA (3)'!$A$2:$V$193,5,0),0)</f>
        <v>0</v>
      </c>
      <c r="F90" s="13">
        <f>SUMIF('IMP COAL RECEIPT &amp; GCV DATA (3)'!$A$3:$A$193,'MASTER DATA FILE IMP COAL (2)'!A90,'IMP COAL RECEIPT &amp; GCV DATA (3)'!$F$3:$F$193)</f>
        <v>0</v>
      </c>
      <c r="G90" s="13">
        <f>IFERROR(VLOOKUP(A90,'IMP COAL RECEIPT &amp; GCV DATA (3)'!$A$2:$V$193,7,0),0)</f>
        <v>0</v>
      </c>
      <c r="H90" s="13">
        <f>IFERROR(VLOOKUP(A90,'IMP COAL RECEIPT &amp; GCV DATA (3)'!$A$2:$V$193,8,0),0)</f>
        <v>0</v>
      </c>
      <c r="I90" s="13">
        <f>IFERROR(VLOOKUP(A90,'WASH COAL RECEIPT &amp; GCV DAT (3)'!$A$2:$V$154,9,0),0)</f>
        <v>0</v>
      </c>
      <c r="J90" s="13">
        <f>IFERROR(VLOOKUP(A90,'IMP COAL RECEIPT &amp; GCV DATA (3)'!$A$2:$V$193,10,0),0)</f>
        <v>0</v>
      </c>
      <c r="K90" s="15">
        <f>SUMIF('IMP COAL RECEIPT &amp; GCV DATA (3)'!$A$3:$A$193,'MASTER DATA FILE IMP COAL (2)'!A90,'IMP COAL RECEIPT &amp; GCV DATA (3)'!$K$3:$K$193)</f>
        <v>0</v>
      </c>
      <c r="L90" s="15">
        <f>SUMIF('IMP COAL RECEIPT &amp; GCV DATA (3)'!$A$3:$A$193,'MASTER DATA FILE IMP COAL (2)'!A90,'IMP COAL RECEIPT &amp; GCV DATA (3)'!$L$3:$L$193)</f>
        <v>0</v>
      </c>
      <c r="M90" s="15">
        <f t="shared" si="10"/>
        <v>0</v>
      </c>
      <c r="N90" s="67"/>
      <c r="O90" s="15">
        <f>SUMIF('IMP COAL RECEIPT &amp; GCV DATA (3)'!$A$3:$A$193,'MASTER DATA FILE IMP COAL (2)'!A90,'IMP COAL RECEIPT &amp; GCV DATA (3)'!$O$3:$O$193)</f>
        <v>0</v>
      </c>
      <c r="P90" s="15">
        <f t="shared" si="11"/>
        <v>0</v>
      </c>
      <c r="Q90" s="15">
        <f>SUMIF('IMP COAL RECEIPT &amp; GCV DATA (3)'!$A$3:$A$193,'MASTER DATA FILE IMP COAL (2)'!A90,'IMP COAL RECEIPT &amp; GCV DATA (3)'!$Q$3:$Q$193)</f>
        <v>0</v>
      </c>
      <c r="R90" s="16">
        <f>SUMIF('IMP COAL RECEIPT &amp; GCV DATA (3)'!$A$3:$A$253,'MASTER DATA FILE IMP COAL (2)'!A90,'IMP COAL RECEIPT &amp; GCV DATA (3)'!$R$3:$R$253)+IF(H90=$J$234,($K$234*K90),0)+IF(H90=$J$235,($K$235*K90),0)</f>
        <v>0</v>
      </c>
      <c r="S90" s="15" t="e">
        <f t="shared" si="12"/>
        <v>#DIV/0!</v>
      </c>
      <c r="T90" s="15">
        <f>SUMIF('IMP COAL RECEIPT &amp; GCV DATA (3)'!$A$3:$A$193,'MASTER DATA FILE IMP COAL (2)'!A90,'IMP COAL RECEIPT &amp; GCV DATA (3)'!$T$3:$T$193)</f>
        <v>0</v>
      </c>
      <c r="U90" s="15">
        <f t="shared" si="13"/>
        <v>0</v>
      </c>
      <c r="V90" s="15">
        <f>SUMIF('IMP COAL RECEIPT &amp; GCV DATA (3)'!$A$3:$A$193,'MASTER DATA FILE IMP COAL (2)'!A90,'IMP COAL RECEIPT &amp; GCV DATA (3)'!$V$3:$V$193)</f>
        <v>0</v>
      </c>
      <c r="W90" s="15">
        <f t="shared" si="14"/>
        <v>0</v>
      </c>
      <c r="X90" s="13" t="e">
        <f t="shared" si="15"/>
        <v>#DIV/0!</v>
      </c>
      <c r="Y90" s="13"/>
      <c r="Z90" s="13"/>
      <c r="AB90">
        <v>4080.9198113207549</v>
      </c>
      <c r="AC90" s="53">
        <f t="shared" si="16"/>
        <v>-4080.9198113207549</v>
      </c>
      <c r="AE90" s="53">
        <f t="shared" si="17"/>
        <v>-4080.9198113207549</v>
      </c>
      <c r="AF90">
        <v>1</v>
      </c>
    </row>
    <row r="91" spans="1:32" customFormat="1" ht="15.6" x14ac:dyDescent="0.3">
      <c r="A91" s="65"/>
      <c r="B91" s="57">
        <f>SUMIF('IMP COAL RECEIPT &amp; GCV DATA (3)'!$A$3:$A$121,A91,'IMP COAL RECEIPT &amp; GCV DATA (3)'!$B$3:$B$121)</f>
        <v>0</v>
      </c>
      <c r="C91" s="13">
        <f>SUMIF('IMP COAL RECEIPT &amp; GCV DATA (3)'!$A$3:$A$121,A91,'IMP COAL RECEIPT &amp; GCV DATA (3)'!$C$3:$C$121)</f>
        <v>0</v>
      </c>
      <c r="D91" s="66">
        <f>IFERROR(VLOOKUP(A91,'IMP COAL RECEIPT &amp; GCV DATA (3)'!A89:V209,4,0),0)</f>
        <v>0</v>
      </c>
      <c r="E91" s="14">
        <f>IFERROR(VLOOKUP(A91,'IMP COAL RECEIPT &amp; GCV DATA (3)'!$A$2:$V$193,5,0),0)</f>
        <v>0</v>
      </c>
      <c r="F91" s="13">
        <f>SUMIF('IMP COAL RECEIPT &amp; GCV DATA (3)'!$A$3:$A$193,'MASTER DATA FILE IMP COAL (2)'!A91,'IMP COAL RECEIPT &amp; GCV DATA (3)'!$F$3:$F$193)</f>
        <v>0</v>
      </c>
      <c r="G91" s="13">
        <f>IFERROR(VLOOKUP(A91,'IMP COAL RECEIPT &amp; GCV DATA (3)'!$A$2:$V$193,7,0),0)</f>
        <v>0</v>
      </c>
      <c r="H91" s="13">
        <f>IFERROR(VLOOKUP(A91,'IMP COAL RECEIPT &amp; GCV DATA (3)'!$A$2:$V$193,8,0),0)</f>
        <v>0</v>
      </c>
      <c r="I91" s="13">
        <f>IFERROR(VLOOKUP(A91,'WASH COAL RECEIPT &amp; GCV DAT (3)'!$A$2:$V$154,9,0),0)</f>
        <v>0</v>
      </c>
      <c r="J91" s="13">
        <f>IFERROR(VLOOKUP(A91,'IMP COAL RECEIPT &amp; GCV DATA (3)'!$A$2:$V$193,10,0),0)</f>
        <v>0</v>
      </c>
      <c r="K91" s="15">
        <f>SUMIF('IMP COAL RECEIPT &amp; GCV DATA (3)'!$A$3:$A$193,'MASTER DATA FILE IMP COAL (2)'!A91,'IMP COAL RECEIPT &amp; GCV DATA (3)'!$K$3:$K$193)</f>
        <v>0</v>
      </c>
      <c r="L91" s="15">
        <f>SUMIF('IMP COAL RECEIPT &amp; GCV DATA (3)'!$A$3:$A$193,'MASTER DATA FILE IMP COAL (2)'!A91,'IMP COAL RECEIPT &amp; GCV DATA (3)'!$L$3:$L$193)</f>
        <v>0</v>
      </c>
      <c r="M91" s="15">
        <f t="shared" si="10"/>
        <v>0</v>
      </c>
      <c r="N91" s="67"/>
      <c r="O91" s="15">
        <f>SUMIF('IMP COAL RECEIPT &amp; GCV DATA (3)'!$A$3:$A$193,'MASTER DATA FILE IMP COAL (2)'!A91,'IMP COAL RECEIPT &amp; GCV DATA (3)'!$O$3:$O$193)</f>
        <v>0</v>
      </c>
      <c r="P91" s="15">
        <f t="shared" si="11"/>
        <v>0</v>
      </c>
      <c r="Q91" s="15">
        <f>SUMIF('IMP COAL RECEIPT &amp; GCV DATA (3)'!$A$3:$A$193,'MASTER DATA FILE IMP COAL (2)'!A91,'IMP COAL RECEIPT &amp; GCV DATA (3)'!$Q$3:$Q$193)</f>
        <v>0</v>
      </c>
      <c r="R91" s="16">
        <f>SUMIF('IMP COAL RECEIPT &amp; GCV DATA (3)'!$A$3:$A$253,'MASTER DATA FILE IMP COAL (2)'!A91,'IMP COAL RECEIPT &amp; GCV DATA (3)'!$R$3:$R$253)+IF(H91=$J$234,($K$234*K91),0)+IF(H91=$J$235,($K$235*K91),0)</f>
        <v>0</v>
      </c>
      <c r="S91" s="15" t="e">
        <f t="shared" si="12"/>
        <v>#DIV/0!</v>
      </c>
      <c r="T91" s="15">
        <f>SUMIF('IMP COAL RECEIPT &amp; GCV DATA (3)'!$A$3:$A$193,'MASTER DATA FILE IMP COAL (2)'!A91,'IMP COAL RECEIPT &amp; GCV DATA (3)'!$T$3:$T$193)</f>
        <v>0</v>
      </c>
      <c r="U91" s="15">
        <f t="shared" si="13"/>
        <v>0</v>
      </c>
      <c r="V91" s="15">
        <f>SUMIF('IMP COAL RECEIPT &amp; GCV DATA (3)'!$A$3:$A$193,'MASTER DATA FILE IMP COAL (2)'!A91,'IMP COAL RECEIPT &amp; GCV DATA (3)'!$V$3:$V$193)</f>
        <v>0</v>
      </c>
      <c r="W91" s="15">
        <f t="shared" si="14"/>
        <v>0</v>
      </c>
      <c r="X91" s="13" t="e">
        <f t="shared" si="15"/>
        <v>#DIV/0!</v>
      </c>
      <c r="Y91" s="13"/>
      <c r="Z91" s="13"/>
      <c r="AB91">
        <v>4080.9198113207549</v>
      </c>
      <c r="AC91" s="53">
        <f t="shared" si="16"/>
        <v>-4080.9198113207549</v>
      </c>
      <c r="AE91" s="53">
        <f t="shared" si="17"/>
        <v>-4080.9198113207549</v>
      </c>
      <c r="AF91">
        <v>1</v>
      </c>
    </row>
    <row r="92" spans="1:32" customFormat="1" ht="15.6" x14ac:dyDescent="0.3">
      <c r="A92" s="65"/>
      <c r="B92" s="57">
        <f>SUMIF('IMP COAL RECEIPT &amp; GCV DATA (3)'!$A$3:$A$121,A92,'IMP COAL RECEIPT &amp; GCV DATA (3)'!$B$3:$B$121)</f>
        <v>0</v>
      </c>
      <c r="C92" s="13">
        <f>SUMIF('IMP COAL RECEIPT &amp; GCV DATA (3)'!$A$3:$A$121,A92,'IMP COAL RECEIPT &amp; GCV DATA (3)'!$C$3:$C$121)</f>
        <v>0</v>
      </c>
      <c r="D92" s="66">
        <f>IFERROR(VLOOKUP(A92,'IMP COAL RECEIPT &amp; GCV DATA (3)'!A90:V210,4,0),0)</f>
        <v>0</v>
      </c>
      <c r="E92" s="14">
        <f>IFERROR(VLOOKUP(A92,'IMP COAL RECEIPT &amp; GCV DATA (3)'!$A$2:$V$193,5,0),0)</f>
        <v>0</v>
      </c>
      <c r="F92" s="13">
        <f>SUMIF('IMP COAL RECEIPT &amp; GCV DATA (3)'!$A$3:$A$193,'MASTER DATA FILE IMP COAL (2)'!A92,'IMP COAL RECEIPT &amp; GCV DATA (3)'!$F$3:$F$193)</f>
        <v>0</v>
      </c>
      <c r="G92" s="13">
        <f>IFERROR(VLOOKUP(A92,'IMP COAL RECEIPT &amp; GCV DATA (3)'!$A$2:$V$193,7,0),0)</f>
        <v>0</v>
      </c>
      <c r="H92" s="13">
        <f>IFERROR(VLOOKUP(A92,'IMP COAL RECEIPT &amp; GCV DATA (3)'!$A$2:$V$193,8,0),0)</f>
        <v>0</v>
      </c>
      <c r="I92" s="13">
        <f>IFERROR(VLOOKUP(A92,'WASH COAL RECEIPT &amp; GCV DAT (3)'!$A$2:$V$154,9,0),0)</f>
        <v>0</v>
      </c>
      <c r="J92" s="13">
        <f>IFERROR(VLOOKUP(A92,'IMP COAL RECEIPT &amp; GCV DATA (3)'!$A$2:$V$193,10,0),0)</f>
        <v>0</v>
      </c>
      <c r="K92" s="15">
        <f>SUMIF('IMP COAL RECEIPT &amp; GCV DATA (3)'!$A$3:$A$193,'MASTER DATA FILE IMP COAL (2)'!A92,'IMP COAL RECEIPT &amp; GCV DATA (3)'!$K$3:$K$193)</f>
        <v>0</v>
      </c>
      <c r="L92" s="15">
        <f>SUMIF('IMP COAL RECEIPT &amp; GCV DATA (3)'!$A$3:$A$193,'MASTER DATA FILE IMP COAL (2)'!A92,'IMP COAL RECEIPT &amp; GCV DATA (3)'!$L$3:$L$193)</f>
        <v>0</v>
      </c>
      <c r="M92" s="15">
        <f t="shared" si="10"/>
        <v>0</v>
      </c>
      <c r="N92" s="67"/>
      <c r="O92" s="15">
        <f>SUMIF('IMP COAL RECEIPT &amp; GCV DATA (3)'!$A$3:$A$193,'MASTER DATA FILE IMP COAL (2)'!A92,'IMP COAL RECEIPT &amp; GCV DATA (3)'!$O$3:$O$193)</f>
        <v>0</v>
      </c>
      <c r="P92" s="15">
        <f t="shared" si="11"/>
        <v>0</v>
      </c>
      <c r="Q92" s="15">
        <f>SUMIF('IMP COAL RECEIPT &amp; GCV DATA (3)'!$A$3:$A$193,'MASTER DATA FILE IMP COAL (2)'!A92,'IMP COAL RECEIPT &amp; GCV DATA (3)'!$Q$3:$Q$193)</f>
        <v>0</v>
      </c>
      <c r="R92" s="16">
        <f>SUMIF('IMP COAL RECEIPT &amp; GCV DATA (3)'!$A$3:$A$253,'MASTER DATA FILE IMP COAL (2)'!A92,'IMP COAL RECEIPT &amp; GCV DATA (3)'!$R$3:$R$253)+IF(H92=$J$234,($K$234*K92),0)+IF(H92=$J$235,($K$235*K92),0)</f>
        <v>0</v>
      </c>
      <c r="S92" s="15" t="e">
        <f t="shared" si="12"/>
        <v>#DIV/0!</v>
      </c>
      <c r="T92" s="15">
        <f>SUMIF('IMP COAL RECEIPT &amp; GCV DATA (3)'!$A$3:$A$193,'MASTER DATA FILE IMP COAL (2)'!A92,'IMP COAL RECEIPT &amp; GCV DATA (3)'!$T$3:$T$193)</f>
        <v>0</v>
      </c>
      <c r="U92" s="15">
        <f t="shared" si="13"/>
        <v>0</v>
      </c>
      <c r="V92" s="15">
        <f>SUMIF('IMP COAL RECEIPT &amp; GCV DATA (3)'!$A$3:$A$193,'MASTER DATA FILE IMP COAL (2)'!A92,'IMP COAL RECEIPT &amp; GCV DATA (3)'!$V$3:$V$193)</f>
        <v>0</v>
      </c>
      <c r="W92" s="15">
        <f t="shared" si="14"/>
        <v>0</v>
      </c>
      <c r="X92" s="13" t="e">
        <f t="shared" si="15"/>
        <v>#DIV/0!</v>
      </c>
      <c r="Y92" s="13"/>
      <c r="Z92" s="13"/>
      <c r="AB92">
        <v>4080.9198113207549</v>
      </c>
      <c r="AC92" s="53">
        <f t="shared" si="16"/>
        <v>-4080.9198113207549</v>
      </c>
      <c r="AE92" s="53">
        <f t="shared" si="17"/>
        <v>-4080.9198113207549</v>
      </c>
      <c r="AF92">
        <v>1</v>
      </c>
    </row>
    <row r="93" spans="1:32" customFormat="1" ht="15.6" x14ac:dyDescent="0.3">
      <c r="A93" s="65"/>
      <c r="B93" s="57">
        <f>SUMIF('IMP COAL RECEIPT &amp; GCV DATA (3)'!$A$3:$A$121,A93,'IMP COAL RECEIPT &amp; GCV DATA (3)'!$B$3:$B$121)</f>
        <v>0</v>
      </c>
      <c r="C93" s="13">
        <f>SUMIF('IMP COAL RECEIPT &amp; GCV DATA (3)'!$A$3:$A$121,A93,'IMP COAL RECEIPT &amp; GCV DATA (3)'!$C$3:$C$121)</f>
        <v>0</v>
      </c>
      <c r="D93" s="66">
        <f>IFERROR(VLOOKUP(A93,'IMP COAL RECEIPT &amp; GCV DATA (3)'!A91:V211,4,0),0)</f>
        <v>0</v>
      </c>
      <c r="E93" s="14">
        <f>IFERROR(VLOOKUP(A93,'IMP COAL RECEIPT &amp; GCV DATA (3)'!$A$2:$V$193,5,0),0)</f>
        <v>0</v>
      </c>
      <c r="F93" s="13">
        <f>SUMIF('IMP COAL RECEIPT &amp; GCV DATA (3)'!$A$3:$A$193,'MASTER DATA FILE IMP COAL (2)'!A93,'IMP COAL RECEIPT &amp; GCV DATA (3)'!$F$3:$F$193)</f>
        <v>0</v>
      </c>
      <c r="G93" s="13">
        <f>IFERROR(VLOOKUP(A93,'IMP COAL RECEIPT &amp; GCV DATA (3)'!$A$2:$V$193,7,0),0)</f>
        <v>0</v>
      </c>
      <c r="H93" s="13">
        <f>IFERROR(VLOOKUP(A93,'IMP COAL RECEIPT &amp; GCV DATA (3)'!$A$2:$V$193,8,0),0)</f>
        <v>0</v>
      </c>
      <c r="I93" s="13">
        <f>IFERROR(VLOOKUP(A93,'WASH COAL RECEIPT &amp; GCV DAT (3)'!$A$2:$V$154,9,0),0)</f>
        <v>0</v>
      </c>
      <c r="J93" s="13">
        <f>IFERROR(VLOOKUP(A93,'IMP COAL RECEIPT &amp; GCV DATA (3)'!$A$2:$V$193,10,0),0)</f>
        <v>0</v>
      </c>
      <c r="K93" s="15">
        <f>SUMIF('IMP COAL RECEIPT &amp; GCV DATA (3)'!$A$3:$A$193,'MASTER DATA FILE IMP COAL (2)'!A93,'IMP COAL RECEIPT &amp; GCV DATA (3)'!$K$3:$K$193)</f>
        <v>0</v>
      </c>
      <c r="L93" s="15">
        <f>SUMIF('IMP COAL RECEIPT &amp; GCV DATA (3)'!$A$3:$A$193,'MASTER DATA FILE IMP COAL (2)'!A93,'IMP COAL RECEIPT &amp; GCV DATA (3)'!$L$3:$L$193)</f>
        <v>0</v>
      </c>
      <c r="M93" s="15">
        <f t="shared" si="10"/>
        <v>0</v>
      </c>
      <c r="N93" s="67"/>
      <c r="O93" s="15">
        <f>SUMIF('IMP COAL RECEIPT &amp; GCV DATA (3)'!$A$3:$A$193,'MASTER DATA FILE IMP COAL (2)'!A93,'IMP COAL RECEIPT &amp; GCV DATA (3)'!$O$3:$O$193)</f>
        <v>0</v>
      </c>
      <c r="P93" s="15">
        <f t="shared" si="11"/>
        <v>0</v>
      </c>
      <c r="Q93" s="15">
        <f>SUMIF('IMP COAL RECEIPT &amp; GCV DATA (3)'!$A$3:$A$193,'MASTER DATA FILE IMP COAL (2)'!A93,'IMP COAL RECEIPT &amp; GCV DATA (3)'!$Q$3:$Q$193)</f>
        <v>0</v>
      </c>
      <c r="R93" s="16">
        <f>SUMIF('IMP COAL RECEIPT &amp; GCV DATA (3)'!$A$3:$A$253,'MASTER DATA FILE IMP COAL (2)'!A93,'IMP COAL RECEIPT &amp; GCV DATA (3)'!$R$3:$R$253)+IF(H93=$J$234,($K$234*K93),0)+IF(H93=$J$235,($K$235*K93),0)</f>
        <v>0</v>
      </c>
      <c r="S93" s="15" t="e">
        <f t="shared" si="12"/>
        <v>#DIV/0!</v>
      </c>
      <c r="T93" s="15">
        <f>SUMIF('IMP COAL RECEIPT &amp; GCV DATA (3)'!$A$3:$A$193,'MASTER DATA FILE IMP COAL (2)'!A93,'IMP COAL RECEIPT &amp; GCV DATA (3)'!$T$3:$T$193)</f>
        <v>0</v>
      </c>
      <c r="U93" s="15">
        <f t="shared" si="13"/>
        <v>0</v>
      </c>
      <c r="V93" s="15">
        <f>SUMIF('IMP COAL RECEIPT &amp; GCV DATA (3)'!$A$3:$A$193,'MASTER DATA FILE IMP COAL (2)'!A93,'IMP COAL RECEIPT &amp; GCV DATA (3)'!$V$3:$V$193)</f>
        <v>0</v>
      </c>
      <c r="W93" s="15">
        <f t="shared" si="14"/>
        <v>0</v>
      </c>
      <c r="X93" s="13" t="e">
        <f t="shared" si="15"/>
        <v>#DIV/0!</v>
      </c>
      <c r="Y93" s="13"/>
      <c r="Z93" s="13"/>
      <c r="AB93">
        <v>4080.9198113207549</v>
      </c>
      <c r="AC93" s="53">
        <f t="shared" si="16"/>
        <v>-4080.9198113207549</v>
      </c>
      <c r="AE93" s="53">
        <f t="shared" si="17"/>
        <v>-4080.9198113207549</v>
      </c>
      <c r="AF93">
        <v>1</v>
      </c>
    </row>
    <row r="94" spans="1:32" customFormat="1" ht="15.6" x14ac:dyDescent="0.3">
      <c r="A94" s="65"/>
      <c r="B94" s="57">
        <f>SUMIF('IMP COAL RECEIPT &amp; GCV DATA (3)'!$A$3:$A$121,A94,'IMP COAL RECEIPT &amp; GCV DATA (3)'!$B$3:$B$121)</f>
        <v>0</v>
      </c>
      <c r="C94" s="13">
        <f>SUMIF('IMP COAL RECEIPT &amp; GCV DATA (3)'!$A$3:$A$121,A94,'IMP COAL RECEIPT &amp; GCV DATA (3)'!$C$3:$C$121)</f>
        <v>0</v>
      </c>
      <c r="D94" s="66">
        <f>IFERROR(VLOOKUP(A94,'IMP COAL RECEIPT &amp; GCV DATA (3)'!A92:V212,4,0),0)</f>
        <v>0</v>
      </c>
      <c r="E94" s="14">
        <f>IFERROR(VLOOKUP(A94,'IMP COAL RECEIPT &amp; GCV DATA (3)'!$A$2:$V$193,5,0),0)</f>
        <v>0</v>
      </c>
      <c r="F94" s="13">
        <f>SUMIF('IMP COAL RECEIPT &amp; GCV DATA (3)'!$A$3:$A$193,'MASTER DATA FILE IMP COAL (2)'!A94,'IMP COAL RECEIPT &amp; GCV DATA (3)'!$F$3:$F$193)</f>
        <v>0</v>
      </c>
      <c r="G94" s="13">
        <f>IFERROR(VLOOKUP(A94,'IMP COAL RECEIPT &amp; GCV DATA (3)'!$A$2:$V$193,7,0),0)</f>
        <v>0</v>
      </c>
      <c r="H94" s="13">
        <f>IFERROR(VLOOKUP(A94,'IMP COAL RECEIPT &amp; GCV DATA (3)'!$A$2:$V$193,8,0),0)</f>
        <v>0</v>
      </c>
      <c r="I94" s="13">
        <f>IFERROR(VLOOKUP(A94,'WASH COAL RECEIPT &amp; GCV DAT (3)'!$A$2:$V$154,9,0),0)</f>
        <v>0</v>
      </c>
      <c r="J94" s="13">
        <f>IFERROR(VLOOKUP(A94,'IMP COAL RECEIPT &amp; GCV DATA (3)'!$A$2:$V$193,10,0),0)</f>
        <v>0</v>
      </c>
      <c r="K94" s="15">
        <f>SUMIF('IMP COAL RECEIPT &amp; GCV DATA (3)'!$A$3:$A$193,'MASTER DATA FILE IMP COAL (2)'!A94,'IMP COAL RECEIPT &amp; GCV DATA (3)'!$K$3:$K$193)</f>
        <v>0</v>
      </c>
      <c r="L94" s="15">
        <f>SUMIF('IMP COAL RECEIPT &amp; GCV DATA (3)'!$A$3:$A$193,'MASTER DATA FILE IMP COAL (2)'!A94,'IMP COAL RECEIPT &amp; GCV DATA (3)'!$L$3:$L$193)</f>
        <v>0</v>
      </c>
      <c r="M94" s="15">
        <f t="shared" si="10"/>
        <v>0</v>
      </c>
      <c r="N94" s="67"/>
      <c r="O94" s="15">
        <f>SUMIF('IMP COAL RECEIPT &amp; GCV DATA (3)'!$A$3:$A$193,'MASTER DATA FILE IMP COAL (2)'!A94,'IMP COAL RECEIPT &amp; GCV DATA (3)'!$O$3:$O$193)</f>
        <v>0</v>
      </c>
      <c r="P94" s="15">
        <f t="shared" si="11"/>
        <v>0</v>
      </c>
      <c r="Q94" s="15">
        <f>SUMIF('IMP COAL RECEIPT &amp; GCV DATA (3)'!$A$3:$A$193,'MASTER DATA FILE IMP COAL (2)'!A94,'IMP COAL RECEIPT &amp; GCV DATA (3)'!$Q$3:$Q$193)</f>
        <v>0</v>
      </c>
      <c r="R94" s="16">
        <f>SUMIF('IMP COAL RECEIPT &amp; GCV DATA (3)'!$A$3:$A$253,'MASTER DATA FILE IMP COAL (2)'!A94,'IMP COAL RECEIPT &amp; GCV DATA (3)'!$R$3:$R$253)+IF(H94=$J$234,($K$234*K94),0)+IF(H94=$J$235,($K$235*K94),0)</f>
        <v>0</v>
      </c>
      <c r="S94" s="15" t="e">
        <f t="shared" si="12"/>
        <v>#DIV/0!</v>
      </c>
      <c r="T94" s="15">
        <f>SUMIF('IMP COAL RECEIPT &amp; GCV DATA (3)'!$A$3:$A$193,'MASTER DATA FILE IMP COAL (2)'!A94,'IMP COAL RECEIPT &amp; GCV DATA (3)'!$T$3:$T$193)</f>
        <v>0</v>
      </c>
      <c r="U94" s="15">
        <f t="shared" si="13"/>
        <v>0</v>
      </c>
      <c r="V94" s="15">
        <f>SUMIF('IMP COAL RECEIPT &amp; GCV DATA (3)'!$A$3:$A$193,'MASTER DATA FILE IMP COAL (2)'!A94,'IMP COAL RECEIPT &amp; GCV DATA (3)'!$V$3:$V$193)</f>
        <v>0</v>
      </c>
      <c r="W94" s="15">
        <f t="shared" si="14"/>
        <v>0</v>
      </c>
      <c r="X94" s="13" t="e">
        <f t="shared" si="15"/>
        <v>#DIV/0!</v>
      </c>
      <c r="Y94" s="13"/>
      <c r="Z94" s="13"/>
      <c r="AB94">
        <v>4080.9198113207549</v>
      </c>
      <c r="AC94" s="53">
        <f t="shared" si="16"/>
        <v>-4080.9198113207549</v>
      </c>
      <c r="AE94" s="53">
        <f t="shared" si="17"/>
        <v>-4080.9198113207549</v>
      </c>
      <c r="AF94">
        <v>1</v>
      </c>
    </row>
    <row r="95" spans="1:32" customFormat="1" ht="15.6" x14ac:dyDescent="0.3">
      <c r="A95" s="65"/>
      <c r="B95" s="57">
        <f>SUMIF('IMP COAL RECEIPT &amp; GCV DATA (3)'!$A$3:$A$121,A95,'IMP COAL RECEIPT &amp; GCV DATA (3)'!$B$3:$B$121)</f>
        <v>0</v>
      </c>
      <c r="C95" s="13">
        <f>SUMIF('IMP COAL RECEIPT &amp; GCV DATA (3)'!$A$3:$A$121,A95,'IMP COAL RECEIPT &amp; GCV DATA (3)'!$C$3:$C$121)</f>
        <v>0</v>
      </c>
      <c r="D95" s="66">
        <f>IFERROR(VLOOKUP(A95,'IMP COAL RECEIPT &amp; GCV DATA (3)'!A93:V213,4,0),0)</f>
        <v>0</v>
      </c>
      <c r="E95" s="14">
        <f>IFERROR(VLOOKUP(A95,'IMP COAL RECEIPT &amp; GCV DATA (3)'!$A$2:$V$193,5,0),0)</f>
        <v>0</v>
      </c>
      <c r="F95" s="13">
        <f>SUMIF('IMP COAL RECEIPT &amp; GCV DATA (3)'!$A$3:$A$193,'MASTER DATA FILE IMP COAL (2)'!A95,'IMP COAL RECEIPT &amp; GCV DATA (3)'!$F$3:$F$193)</f>
        <v>0</v>
      </c>
      <c r="G95" s="13">
        <f>IFERROR(VLOOKUP(A95,'IMP COAL RECEIPT &amp; GCV DATA (3)'!$A$2:$V$193,7,0),0)</f>
        <v>0</v>
      </c>
      <c r="H95" s="13">
        <f>IFERROR(VLOOKUP(A95,'IMP COAL RECEIPT &amp; GCV DATA (3)'!$A$2:$V$193,8,0),0)</f>
        <v>0</v>
      </c>
      <c r="I95" s="13">
        <f>IFERROR(VLOOKUP(A95,'WASH COAL RECEIPT &amp; GCV DAT (3)'!$A$2:$V$154,9,0),0)</f>
        <v>0</v>
      </c>
      <c r="J95" s="13">
        <f>IFERROR(VLOOKUP(A95,'IMP COAL RECEIPT &amp; GCV DATA (3)'!$A$2:$V$193,10,0),0)</f>
        <v>0</v>
      </c>
      <c r="K95" s="15">
        <f>SUMIF('IMP COAL RECEIPT &amp; GCV DATA (3)'!$A$3:$A$193,'MASTER DATA FILE IMP COAL (2)'!A95,'IMP COAL RECEIPT &amp; GCV DATA (3)'!$K$3:$K$193)</f>
        <v>0</v>
      </c>
      <c r="L95" s="15">
        <f>SUMIF('IMP COAL RECEIPT &amp; GCV DATA (3)'!$A$3:$A$193,'MASTER DATA FILE IMP COAL (2)'!A95,'IMP COAL RECEIPT &amp; GCV DATA (3)'!$L$3:$L$193)</f>
        <v>0</v>
      </c>
      <c r="M95" s="15">
        <f t="shared" si="10"/>
        <v>0</v>
      </c>
      <c r="N95" s="67"/>
      <c r="O95" s="15">
        <f>SUMIF('IMP COAL RECEIPT &amp; GCV DATA (3)'!$A$3:$A$193,'MASTER DATA FILE IMP COAL (2)'!A95,'IMP COAL RECEIPT &amp; GCV DATA (3)'!$O$3:$O$193)</f>
        <v>0</v>
      </c>
      <c r="P95" s="15">
        <f t="shared" si="11"/>
        <v>0</v>
      </c>
      <c r="Q95" s="15">
        <f>SUMIF('IMP COAL RECEIPT &amp; GCV DATA (3)'!$A$3:$A$193,'MASTER DATA FILE IMP COAL (2)'!A95,'IMP COAL RECEIPT &amp; GCV DATA (3)'!$Q$3:$Q$193)</f>
        <v>0</v>
      </c>
      <c r="R95" s="16">
        <f>SUMIF('IMP COAL RECEIPT &amp; GCV DATA (3)'!$A$3:$A$253,'MASTER DATA FILE IMP COAL (2)'!A95,'IMP COAL RECEIPT &amp; GCV DATA (3)'!$R$3:$R$253)+IF(H95=$J$234,($K$234*K95),0)+IF(H95=$J$235,($K$235*K95),0)</f>
        <v>0</v>
      </c>
      <c r="S95" s="15" t="e">
        <f t="shared" si="12"/>
        <v>#DIV/0!</v>
      </c>
      <c r="T95" s="15">
        <f>SUMIF('IMP COAL RECEIPT &amp; GCV DATA (3)'!$A$3:$A$193,'MASTER DATA FILE IMP COAL (2)'!A95,'IMP COAL RECEIPT &amp; GCV DATA (3)'!$T$3:$T$193)</f>
        <v>0</v>
      </c>
      <c r="U95" s="15">
        <f t="shared" si="13"/>
        <v>0</v>
      </c>
      <c r="V95" s="15">
        <f>SUMIF('IMP COAL RECEIPT &amp; GCV DATA (3)'!$A$3:$A$193,'MASTER DATA FILE IMP COAL (2)'!A95,'IMP COAL RECEIPT &amp; GCV DATA (3)'!$V$3:$V$193)</f>
        <v>0</v>
      </c>
      <c r="W95" s="15">
        <f t="shared" si="14"/>
        <v>0</v>
      </c>
      <c r="X95" s="13" t="e">
        <f t="shared" si="15"/>
        <v>#DIV/0!</v>
      </c>
      <c r="Y95" s="13"/>
      <c r="Z95" s="13"/>
      <c r="AB95">
        <v>4080.9198113207549</v>
      </c>
      <c r="AC95" s="53">
        <f t="shared" si="16"/>
        <v>-4080.9198113207549</v>
      </c>
      <c r="AE95" s="53">
        <f t="shared" si="17"/>
        <v>-4080.9198113207549</v>
      </c>
      <c r="AF95">
        <v>1</v>
      </c>
    </row>
    <row r="96" spans="1:32" customFormat="1" ht="15.6" x14ac:dyDescent="0.3">
      <c r="A96" s="65"/>
      <c r="B96" s="57">
        <f>SUMIF('IMP COAL RECEIPT &amp; GCV DATA (3)'!$A$3:$A$121,A96,'IMP COAL RECEIPT &amp; GCV DATA (3)'!$B$3:$B$121)</f>
        <v>0</v>
      </c>
      <c r="C96" s="13">
        <f>SUMIF('IMP COAL RECEIPT &amp; GCV DATA (3)'!$A$3:$A$121,A96,'IMP COAL RECEIPT &amp; GCV DATA (3)'!$C$3:$C$121)</f>
        <v>0</v>
      </c>
      <c r="D96" s="66">
        <f>IFERROR(VLOOKUP(A96,'IMP COAL RECEIPT &amp; GCV DATA (3)'!A94:V214,4,0),0)</f>
        <v>0</v>
      </c>
      <c r="E96" s="14">
        <f>IFERROR(VLOOKUP(A96,'IMP COAL RECEIPT &amp; GCV DATA (3)'!$A$2:$V$193,5,0),0)</f>
        <v>0</v>
      </c>
      <c r="F96" s="13">
        <f>SUMIF('IMP COAL RECEIPT &amp; GCV DATA (3)'!$A$3:$A$193,'MASTER DATA FILE IMP COAL (2)'!A96,'IMP COAL RECEIPT &amp; GCV DATA (3)'!$F$3:$F$193)</f>
        <v>0</v>
      </c>
      <c r="G96" s="13">
        <f>IFERROR(VLOOKUP(A96,'IMP COAL RECEIPT &amp; GCV DATA (3)'!$A$2:$V$193,7,0),0)</f>
        <v>0</v>
      </c>
      <c r="H96" s="13">
        <f>IFERROR(VLOOKUP(A96,'IMP COAL RECEIPT &amp; GCV DATA (3)'!$A$2:$V$193,8,0),0)</f>
        <v>0</v>
      </c>
      <c r="I96" s="13">
        <f>IFERROR(VLOOKUP(A96,'WASH COAL RECEIPT &amp; GCV DAT (3)'!$A$2:$V$154,9,0),0)</f>
        <v>0</v>
      </c>
      <c r="J96" s="13">
        <f>IFERROR(VLOOKUP(A96,'IMP COAL RECEIPT &amp; GCV DATA (3)'!$A$2:$V$193,10,0),0)</f>
        <v>0</v>
      </c>
      <c r="K96" s="15">
        <f>SUMIF('IMP COAL RECEIPT &amp; GCV DATA (3)'!$A$3:$A$193,'MASTER DATA FILE IMP COAL (2)'!A96,'IMP COAL RECEIPT &amp; GCV DATA (3)'!$K$3:$K$193)</f>
        <v>0</v>
      </c>
      <c r="L96" s="15">
        <f>SUMIF('IMP COAL RECEIPT &amp; GCV DATA (3)'!$A$3:$A$193,'MASTER DATA FILE IMP COAL (2)'!A96,'IMP COAL RECEIPT &amp; GCV DATA (3)'!$L$3:$L$193)</f>
        <v>0</v>
      </c>
      <c r="M96" s="15">
        <f t="shared" si="10"/>
        <v>0</v>
      </c>
      <c r="N96" s="67"/>
      <c r="O96" s="15">
        <f>SUMIF('IMP COAL RECEIPT &amp; GCV DATA (3)'!$A$3:$A$193,'MASTER DATA FILE IMP COAL (2)'!A96,'IMP COAL RECEIPT &amp; GCV DATA (3)'!$O$3:$O$193)</f>
        <v>0</v>
      </c>
      <c r="P96" s="15">
        <f t="shared" si="11"/>
        <v>0</v>
      </c>
      <c r="Q96" s="15">
        <f>SUMIF('IMP COAL RECEIPT &amp; GCV DATA (3)'!$A$3:$A$193,'MASTER DATA FILE IMP COAL (2)'!A96,'IMP COAL RECEIPT &amp; GCV DATA (3)'!$Q$3:$Q$193)</f>
        <v>0</v>
      </c>
      <c r="R96" s="16">
        <f>SUMIF('IMP COAL RECEIPT &amp; GCV DATA (3)'!$A$3:$A$253,'MASTER DATA FILE IMP COAL (2)'!A96,'IMP COAL RECEIPT &amp; GCV DATA (3)'!$R$3:$R$253)+IF(H96=$J$234,($K$234*K96),0)+IF(H96=$J$235,($K$235*K96),0)</f>
        <v>0</v>
      </c>
      <c r="S96" s="15" t="e">
        <f t="shared" si="12"/>
        <v>#DIV/0!</v>
      </c>
      <c r="T96" s="15">
        <f>SUMIF('IMP COAL RECEIPT &amp; GCV DATA (3)'!$A$3:$A$193,'MASTER DATA FILE IMP COAL (2)'!A96,'IMP COAL RECEIPT &amp; GCV DATA (3)'!$T$3:$T$193)</f>
        <v>0</v>
      </c>
      <c r="U96" s="15">
        <f t="shared" si="13"/>
        <v>0</v>
      </c>
      <c r="V96" s="15">
        <f>SUMIF('IMP COAL RECEIPT &amp; GCV DATA (3)'!$A$3:$A$193,'MASTER DATA FILE IMP COAL (2)'!A96,'IMP COAL RECEIPT &amp; GCV DATA (3)'!$V$3:$V$193)</f>
        <v>0</v>
      </c>
      <c r="W96" s="15">
        <f t="shared" si="14"/>
        <v>0</v>
      </c>
      <c r="X96" s="13" t="e">
        <f t="shared" si="15"/>
        <v>#DIV/0!</v>
      </c>
      <c r="Y96" s="13"/>
      <c r="Z96" s="13"/>
      <c r="AB96">
        <v>4080.9198113207549</v>
      </c>
      <c r="AC96" s="53">
        <f t="shared" si="16"/>
        <v>-4080.9198113207549</v>
      </c>
      <c r="AE96" s="53">
        <f t="shared" si="17"/>
        <v>-4080.9198113207549</v>
      </c>
      <c r="AF96">
        <v>1</v>
      </c>
    </row>
    <row r="97" spans="1:32" customFormat="1" ht="15.6" x14ac:dyDescent="0.3">
      <c r="A97" s="65"/>
      <c r="B97" s="57">
        <f>SUMIF('IMP COAL RECEIPT &amp; GCV DATA (3)'!$A$3:$A$121,A97,'IMP COAL RECEIPT &amp; GCV DATA (3)'!$B$3:$B$121)</f>
        <v>0</v>
      </c>
      <c r="C97" s="13">
        <f>SUMIF('IMP COAL RECEIPT &amp; GCV DATA (3)'!$A$3:$A$121,A97,'IMP COAL RECEIPT &amp; GCV DATA (3)'!$C$3:$C$121)</f>
        <v>0</v>
      </c>
      <c r="D97" s="66">
        <f>IFERROR(VLOOKUP(A97,'IMP COAL RECEIPT &amp; GCV DATA (3)'!A95:V215,4,0),0)</f>
        <v>0</v>
      </c>
      <c r="E97" s="14">
        <f>IFERROR(VLOOKUP(A97,'IMP COAL RECEIPT &amp; GCV DATA (3)'!$A$2:$V$193,5,0),0)</f>
        <v>0</v>
      </c>
      <c r="F97" s="13">
        <f>SUMIF('IMP COAL RECEIPT &amp; GCV DATA (3)'!$A$3:$A$193,'MASTER DATA FILE IMP COAL (2)'!A97,'IMP COAL RECEIPT &amp; GCV DATA (3)'!$F$3:$F$193)</f>
        <v>0</v>
      </c>
      <c r="G97" s="13">
        <f>IFERROR(VLOOKUP(A97,'IMP COAL RECEIPT &amp; GCV DATA (3)'!$A$2:$V$193,7,0),0)</f>
        <v>0</v>
      </c>
      <c r="H97" s="13">
        <f>IFERROR(VLOOKUP(A97,'IMP COAL RECEIPT &amp; GCV DATA (3)'!$A$2:$V$193,8,0),0)</f>
        <v>0</v>
      </c>
      <c r="I97" s="13">
        <f>IFERROR(VLOOKUP(A97,'WASH COAL RECEIPT &amp; GCV DAT (3)'!$A$2:$V$154,9,0),0)</f>
        <v>0</v>
      </c>
      <c r="J97" s="13">
        <f>IFERROR(VLOOKUP(A97,'IMP COAL RECEIPT &amp; GCV DATA (3)'!$A$2:$V$193,10,0),0)</f>
        <v>0</v>
      </c>
      <c r="K97" s="15">
        <f>SUMIF('IMP COAL RECEIPT &amp; GCV DATA (3)'!$A$3:$A$193,'MASTER DATA FILE IMP COAL (2)'!A97,'IMP COAL RECEIPT &amp; GCV DATA (3)'!$K$3:$K$193)</f>
        <v>0</v>
      </c>
      <c r="L97" s="15">
        <f>SUMIF('IMP COAL RECEIPT &amp; GCV DATA (3)'!$A$3:$A$193,'MASTER DATA FILE IMP COAL (2)'!A97,'IMP COAL RECEIPT &amp; GCV DATA (3)'!$L$3:$L$193)</f>
        <v>0</v>
      </c>
      <c r="M97" s="15">
        <f t="shared" si="10"/>
        <v>0</v>
      </c>
      <c r="N97" s="67"/>
      <c r="O97" s="15">
        <f>SUMIF('IMP COAL RECEIPT &amp; GCV DATA (3)'!$A$3:$A$193,'MASTER DATA FILE IMP COAL (2)'!A97,'IMP COAL RECEIPT &amp; GCV DATA (3)'!$O$3:$O$193)</f>
        <v>0</v>
      </c>
      <c r="P97" s="15">
        <f t="shared" si="11"/>
        <v>0</v>
      </c>
      <c r="Q97" s="15">
        <f>SUMIF('IMP COAL RECEIPT &amp; GCV DATA (3)'!$A$3:$A$193,'MASTER DATA FILE IMP COAL (2)'!A97,'IMP COAL RECEIPT &amp; GCV DATA (3)'!$Q$3:$Q$193)</f>
        <v>0</v>
      </c>
      <c r="R97" s="16">
        <f>SUMIF('IMP COAL RECEIPT &amp; GCV DATA (3)'!$A$3:$A$253,'MASTER DATA FILE IMP COAL (2)'!A97,'IMP COAL RECEIPT &amp; GCV DATA (3)'!$R$3:$R$253)+IF(H97=$J$234,($K$234*K97),0)+IF(H97=$J$235,($K$235*K97),0)</f>
        <v>0</v>
      </c>
      <c r="S97" s="15" t="e">
        <f t="shared" si="12"/>
        <v>#DIV/0!</v>
      </c>
      <c r="T97" s="15">
        <f>SUMIF('IMP COAL RECEIPT &amp; GCV DATA (3)'!$A$3:$A$193,'MASTER DATA FILE IMP COAL (2)'!A97,'IMP COAL RECEIPT &amp; GCV DATA (3)'!$T$3:$T$193)</f>
        <v>0</v>
      </c>
      <c r="U97" s="15">
        <f t="shared" si="13"/>
        <v>0</v>
      </c>
      <c r="V97" s="15">
        <f>SUMIF('IMP COAL RECEIPT &amp; GCV DATA (3)'!$A$3:$A$193,'MASTER DATA FILE IMP COAL (2)'!A97,'IMP COAL RECEIPT &amp; GCV DATA (3)'!$V$3:$V$193)</f>
        <v>0</v>
      </c>
      <c r="W97" s="15">
        <f t="shared" si="14"/>
        <v>0</v>
      </c>
      <c r="X97" s="13" t="e">
        <f t="shared" si="15"/>
        <v>#DIV/0!</v>
      </c>
      <c r="Y97" s="13"/>
      <c r="Z97" s="13"/>
      <c r="AB97">
        <v>4080.9198113207549</v>
      </c>
      <c r="AC97" s="53">
        <f t="shared" si="16"/>
        <v>-4080.9198113207549</v>
      </c>
      <c r="AE97" s="53">
        <f t="shared" si="17"/>
        <v>-4080.9198113207549</v>
      </c>
      <c r="AF97">
        <v>1</v>
      </c>
    </row>
    <row r="98" spans="1:32" customFormat="1" ht="15.6" x14ac:dyDescent="0.3">
      <c r="A98" s="65"/>
      <c r="B98" s="57">
        <f>SUMIF('IMP COAL RECEIPT &amp; GCV DATA (3)'!$A$3:$A$121,A98,'IMP COAL RECEIPT &amp; GCV DATA (3)'!$B$3:$B$121)</f>
        <v>0</v>
      </c>
      <c r="C98" s="13">
        <f>SUMIF('IMP COAL RECEIPT &amp; GCV DATA (3)'!$A$3:$A$121,A98,'IMP COAL RECEIPT &amp; GCV DATA (3)'!$C$3:$C$121)</f>
        <v>0</v>
      </c>
      <c r="D98" s="66">
        <f>IFERROR(VLOOKUP(A98,'IMP COAL RECEIPT &amp; GCV DATA (3)'!A96:V216,4,0),0)</f>
        <v>0</v>
      </c>
      <c r="E98" s="14">
        <f>IFERROR(VLOOKUP(A98,'IMP COAL RECEIPT &amp; GCV DATA (3)'!$A$2:$V$193,5,0),0)</f>
        <v>0</v>
      </c>
      <c r="F98" s="13">
        <f>SUMIF('IMP COAL RECEIPT &amp; GCV DATA (3)'!$A$3:$A$193,'MASTER DATA FILE IMP COAL (2)'!A98,'IMP COAL RECEIPT &amp; GCV DATA (3)'!$F$3:$F$193)</f>
        <v>0</v>
      </c>
      <c r="G98" s="13">
        <f>IFERROR(VLOOKUP(A98,'IMP COAL RECEIPT &amp; GCV DATA (3)'!$A$2:$V$193,7,0),0)</f>
        <v>0</v>
      </c>
      <c r="H98" s="13">
        <f>IFERROR(VLOOKUP(A98,'IMP COAL RECEIPT &amp; GCV DATA (3)'!$A$2:$V$193,8,0),0)</f>
        <v>0</v>
      </c>
      <c r="I98" s="13">
        <f>IFERROR(VLOOKUP(A98,'WASH COAL RECEIPT &amp; GCV DAT (3)'!$A$2:$V$154,9,0),0)</f>
        <v>0</v>
      </c>
      <c r="J98" s="13">
        <f>IFERROR(VLOOKUP(A98,'IMP COAL RECEIPT &amp; GCV DATA (3)'!$A$2:$V$193,10,0),0)</f>
        <v>0</v>
      </c>
      <c r="K98" s="15">
        <f>SUMIF('IMP COAL RECEIPT &amp; GCV DATA (3)'!$A$3:$A$193,'MASTER DATA FILE IMP COAL (2)'!A98,'IMP COAL RECEIPT &amp; GCV DATA (3)'!$K$3:$K$193)</f>
        <v>0</v>
      </c>
      <c r="L98" s="15">
        <f>SUMIF('IMP COAL RECEIPT &amp; GCV DATA (3)'!$A$3:$A$193,'MASTER DATA FILE IMP COAL (2)'!A98,'IMP COAL RECEIPT &amp; GCV DATA (3)'!$L$3:$L$193)</f>
        <v>0</v>
      </c>
      <c r="M98" s="15">
        <f t="shared" si="10"/>
        <v>0</v>
      </c>
      <c r="N98" s="67"/>
      <c r="O98" s="15">
        <f>SUMIF('IMP COAL RECEIPT &amp; GCV DATA (3)'!$A$3:$A$193,'MASTER DATA FILE IMP COAL (2)'!A98,'IMP COAL RECEIPT &amp; GCV DATA (3)'!$O$3:$O$193)</f>
        <v>0</v>
      </c>
      <c r="P98" s="15">
        <f t="shared" si="11"/>
        <v>0</v>
      </c>
      <c r="Q98" s="15">
        <f>SUMIF('IMP COAL RECEIPT &amp; GCV DATA (3)'!$A$3:$A$193,'MASTER DATA FILE IMP COAL (2)'!A98,'IMP COAL RECEIPT &amp; GCV DATA (3)'!$Q$3:$Q$193)</f>
        <v>0</v>
      </c>
      <c r="R98" s="16">
        <f>SUMIF('IMP COAL RECEIPT &amp; GCV DATA (3)'!$A$3:$A$253,'MASTER DATA FILE IMP COAL (2)'!A98,'IMP COAL RECEIPT &amp; GCV DATA (3)'!$R$3:$R$253)+IF(H98=$J$234,($K$234*K98),0)+IF(H98=$J$235,($K$235*K98),0)</f>
        <v>0</v>
      </c>
      <c r="S98" s="15" t="e">
        <f t="shared" si="12"/>
        <v>#DIV/0!</v>
      </c>
      <c r="T98" s="15">
        <f>SUMIF('IMP COAL RECEIPT &amp; GCV DATA (3)'!$A$3:$A$193,'MASTER DATA FILE IMP COAL (2)'!A98,'IMP COAL RECEIPT &amp; GCV DATA (3)'!$T$3:$T$193)</f>
        <v>0</v>
      </c>
      <c r="U98" s="15">
        <f t="shared" si="13"/>
        <v>0</v>
      </c>
      <c r="V98" s="15">
        <f>SUMIF('IMP COAL RECEIPT &amp; GCV DATA (3)'!$A$3:$A$193,'MASTER DATA FILE IMP COAL (2)'!A98,'IMP COAL RECEIPT &amp; GCV DATA (3)'!$V$3:$V$193)</f>
        <v>0</v>
      </c>
      <c r="W98" s="15">
        <f t="shared" si="14"/>
        <v>0</v>
      </c>
      <c r="X98" s="13" t="e">
        <f t="shared" si="15"/>
        <v>#DIV/0!</v>
      </c>
      <c r="Y98" s="13"/>
      <c r="Z98" s="13"/>
      <c r="AB98">
        <v>4080.9198113207549</v>
      </c>
      <c r="AC98" s="53">
        <f t="shared" si="16"/>
        <v>-4080.9198113207549</v>
      </c>
      <c r="AE98" s="53">
        <f t="shared" si="17"/>
        <v>-4080.9198113207549</v>
      </c>
      <c r="AF98">
        <v>1</v>
      </c>
    </row>
    <row r="99" spans="1:32" customFormat="1" ht="15.6" x14ac:dyDescent="0.3">
      <c r="A99" s="65"/>
      <c r="B99" s="57">
        <f>SUMIF('IMP COAL RECEIPT &amp; GCV DATA (3)'!$A$3:$A$121,A99,'IMP COAL RECEIPT &amp; GCV DATA (3)'!$B$3:$B$121)</f>
        <v>0</v>
      </c>
      <c r="C99" s="13">
        <f>SUMIF('IMP COAL RECEIPT &amp; GCV DATA (3)'!$A$3:$A$121,A99,'IMP COAL RECEIPT &amp; GCV DATA (3)'!$C$3:$C$121)</f>
        <v>0</v>
      </c>
      <c r="D99" s="66">
        <f>IFERROR(VLOOKUP(A99,'IMP COAL RECEIPT &amp; GCV DATA (3)'!A97:V217,4,0),0)</f>
        <v>0</v>
      </c>
      <c r="E99" s="14">
        <f>IFERROR(VLOOKUP(A99,'IMP COAL RECEIPT &amp; GCV DATA (3)'!$A$2:$V$193,5,0),0)</f>
        <v>0</v>
      </c>
      <c r="F99" s="13">
        <f>SUMIF('IMP COAL RECEIPT &amp; GCV DATA (3)'!$A$3:$A$193,'MASTER DATA FILE IMP COAL (2)'!A99,'IMP COAL RECEIPT &amp; GCV DATA (3)'!$F$3:$F$193)</f>
        <v>0</v>
      </c>
      <c r="G99" s="13">
        <f>IFERROR(VLOOKUP(A99,'IMP COAL RECEIPT &amp; GCV DATA (3)'!$A$2:$V$193,7,0),0)</f>
        <v>0</v>
      </c>
      <c r="H99" s="13">
        <f>IFERROR(VLOOKUP(A99,'IMP COAL RECEIPT &amp; GCV DATA (3)'!$A$2:$V$193,8,0),0)</f>
        <v>0</v>
      </c>
      <c r="I99" s="13">
        <f>IFERROR(VLOOKUP(A99,'WASH COAL RECEIPT &amp; GCV DAT (3)'!$A$2:$V$154,9,0),0)</f>
        <v>0</v>
      </c>
      <c r="J99" s="13">
        <f>IFERROR(VLOOKUP(A99,'IMP COAL RECEIPT &amp; GCV DATA (3)'!$A$2:$V$193,10,0),0)</f>
        <v>0</v>
      </c>
      <c r="K99" s="15">
        <f>SUMIF('IMP COAL RECEIPT &amp; GCV DATA (3)'!$A$3:$A$193,'MASTER DATA FILE IMP COAL (2)'!A99,'IMP COAL RECEIPT &amp; GCV DATA (3)'!$K$3:$K$193)</f>
        <v>0</v>
      </c>
      <c r="L99" s="15">
        <f>SUMIF('IMP COAL RECEIPT &amp; GCV DATA (3)'!$A$3:$A$193,'MASTER DATA FILE IMP COAL (2)'!A99,'IMP COAL RECEIPT &amp; GCV DATA (3)'!$L$3:$L$193)</f>
        <v>0</v>
      </c>
      <c r="M99" s="15">
        <f t="shared" si="10"/>
        <v>0</v>
      </c>
      <c r="N99" s="67"/>
      <c r="O99" s="15">
        <f>SUMIF('IMP COAL RECEIPT &amp; GCV DATA (3)'!$A$3:$A$193,'MASTER DATA FILE IMP COAL (2)'!A99,'IMP COAL RECEIPT &amp; GCV DATA (3)'!$O$3:$O$193)</f>
        <v>0</v>
      </c>
      <c r="P99" s="15">
        <f t="shared" si="11"/>
        <v>0</v>
      </c>
      <c r="Q99" s="15">
        <f>SUMIF('IMP COAL RECEIPT &amp; GCV DATA (3)'!$A$3:$A$193,'MASTER DATA FILE IMP COAL (2)'!A99,'IMP COAL RECEIPT &amp; GCV DATA (3)'!$Q$3:$Q$193)</f>
        <v>0</v>
      </c>
      <c r="R99" s="16">
        <f>SUMIF('IMP COAL RECEIPT &amp; GCV DATA (3)'!$A$3:$A$253,'MASTER DATA FILE IMP COAL (2)'!A99,'IMP COAL RECEIPT &amp; GCV DATA (3)'!$R$3:$R$253)+IF(H99=$J$234,($K$234*K99),0)+IF(H99=$J$235,($K$235*K99),0)</f>
        <v>0</v>
      </c>
      <c r="S99" s="15" t="e">
        <f t="shared" si="12"/>
        <v>#DIV/0!</v>
      </c>
      <c r="T99" s="15">
        <f>SUMIF('IMP COAL RECEIPT &amp; GCV DATA (3)'!$A$3:$A$193,'MASTER DATA FILE IMP COAL (2)'!A99,'IMP COAL RECEIPT &amp; GCV DATA (3)'!$T$3:$T$193)</f>
        <v>0</v>
      </c>
      <c r="U99" s="15">
        <f t="shared" si="13"/>
        <v>0</v>
      </c>
      <c r="V99" s="15">
        <f>SUMIF('IMP COAL RECEIPT &amp; GCV DATA (3)'!$A$3:$A$193,'MASTER DATA FILE IMP COAL (2)'!A99,'IMP COAL RECEIPT &amp; GCV DATA (3)'!$V$3:$V$193)</f>
        <v>0</v>
      </c>
      <c r="W99" s="15">
        <f t="shared" si="14"/>
        <v>0</v>
      </c>
      <c r="X99" s="13" t="e">
        <f t="shared" si="15"/>
        <v>#DIV/0!</v>
      </c>
      <c r="Y99" s="13"/>
      <c r="Z99" s="13"/>
      <c r="AB99">
        <v>4080.9198113207549</v>
      </c>
      <c r="AC99" s="53">
        <f t="shared" si="16"/>
        <v>-4080.9198113207549</v>
      </c>
      <c r="AE99" s="53">
        <f t="shared" si="17"/>
        <v>-4080.9198113207549</v>
      </c>
      <c r="AF99">
        <v>1</v>
      </c>
    </row>
    <row r="100" spans="1:32" customFormat="1" ht="15.6" x14ac:dyDescent="0.3">
      <c r="A100" s="65"/>
      <c r="B100" s="57">
        <f>SUMIF('IMP COAL RECEIPT &amp; GCV DATA (3)'!$A$3:$A$121,A100,'IMP COAL RECEIPT &amp; GCV DATA (3)'!$B$3:$B$121)</f>
        <v>0</v>
      </c>
      <c r="C100" s="13">
        <f>SUMIF('IMP COAL RECEIPT &amp; GCV DATA (3)'!$A$3:$A$121,A100,'IMP COAL RECEIPT &amp; GCV DATA (3)'!$C$3:$C$121)</f>
        <v>0</v>
      </c>
      <c r="D100" s="66">
        <f>IFERROR(VLOOKUP(A100,'IMP COAL RECEIPT &amp; GCV DATA (3)'!A98:V218,4,0),0)</f>
        <v>0</v>
      </c>
      <c r="E100" s="14">
        <f>IFERROR(VLOOKUP(A100,'IMP COAL RECEIPT &amp; GCV DATA (3)'!$A$2:$V$193,5,0),0)</f>
        <v>0</v>
      </c>
      <c r="F100" s="13">
        <f>SUMIF('IMP COAL RECEIPT &amp; GCV DATA (3)'!$A$3:$A$193,'MASTER DATA FILE IMP COAL (2)'!A100,'IMP COAL RECEIPT &amp; GCV DATA (3)'!$F$3:$F$193)</f>
        <v>0</v>
      </c>
      <c r="G100" s="13">
        <f>IFERROR(VLOOKUP(A100,'IMP COAL RECEIPT &amp; GCV DATA (3)'!$A$2:$V$193,7,0),0)</f>
        <v>0</v>
      </c>
      <c r="H100" s="13">
        <f>IFERROR(VLOOKUP(A100,'IMP COAL RECEIPT &amp; GCV DATA (3)'!$A$2:$V$193,8,0),0)</f>
        <v>0</v>
      </c>
      <c r="I100" s="13">
        <f>IFERROR(VLOOKUP(A100,'WASH COAL RECEIPT &amp; GCV DAT (3)'!$A$2:$V$154,9,0),0)</f>
        <v>0</v>
      </c>
      <c r="J100" s="13">
        <f>IFERROR(VLOOKUP(A100,'IMP COAL RECEIPT &amp; GCV DATA (3)'!$A$2:$V$193,10,0),0)</f>
        <v>0</v>
      </c>
      <c r="K100" s="15">
        <f>SUMIF('IMP COAL RECEIPT &amp; GCV DATA (3)'!$A$3:$A$193,'MASTER DATA FILE IMP COAL (2)'!A100,'IMP COAL RECEIPT &amp; GCV DATA (3)'!$K$3:$K$193)</f>
        <v>0</v>
      </c>
      <c r="L100" s="15">
        <f>SUMIF('IMP COAL RECEIPT &amp; GCV DATA (3)'!$A$3:$A$193,'MASTER DATA FILE IMP COAL (2)'!A100,'IMP COAL RECEIPT &amp; GCV DATA (3)'!$L$3:$L$193)</f>
        <v>0</v>
      </c>
      <c r="M100" s="15">
        <f t="shared" si="10"/>
        <v>0</v>
      </c>
      <c r="N100" s="67"/>
      <c r="O100" s="15">
        <f>SUMIF('IMP COAL RECEIPT &amp; GCV DATA (3)'!$A$3:$A$193,'MASTER DATA FILE IMP COAL (2)'!A100,'IMP COAL RECEIPT &amp; GCV DATA (3)'!$O$3:$O$193)</f>
        <v>0</v>
      </c>
      <c r="P100" s="15">
        <f t="shared" si="11"/>
        <v>0</v>
      </c>
      <c r="Q100" s="15">
        <f>SUMIF('IMP COAL RECEIPT &amp; GCV DATA (3)'!$A$3:$A$193,'MASTER DATA FILE IMP COAL (2)'!A100,'IMP COAL RECEIPT &amp; GCV DATA (3)'!$Q$3:$Q$193)</f>
        <v>0</v>
      </c>
      <c r="R100" s="16">
        <f>SUMIF('IMP COAL RECEIPT &amp; GCV DATA (3)'!$A$3:$A$253,'MASTER DATA FILE IMP COAL (2)'!A100,'IMP COAL RECEIPT &amp; GCV DATA (3)'!$R$3:$R$253)+IF(H100=$J$234,($K$234*K100),0)+IF(H100=$J$235,($K$235*K100),0)</f>
        <v>0</v>
      </c>
      <c r="S100" s="15" t="e">
        <f t="shared" si="12"/>
        <v>#DIV/0!</v>
      </c>
      <c r="T100" s="15">
        <f>SUMIF('IMP COAL RECEIPT &amp; GCV DATA (3)'!$A$3:$A$193,'MASTER DATA FILE IMP COAL (2)'!A100,'IMP COAL RECEIPT &amp; GCV DATA (3)'!$T$3:$T$193)</f>
        <v>0</v>
      </c>
      <c r="U100" s="15">
        <f t="shared" si="13"/>
        <v>0</v>
      </c>
      <c r="V100" s="15">
        <f>SUMIF('IMP COAL RECEIPT &amp; GCV DATA (3)'!$A$3:$A$193,'MASTER DATA FILE IMP COAL (2)'!A100,'IMP COAL RECEIPT &amp; GCV DATA (3)'!$V$3:$V$193)</f>
        <v>0</v>
      </c>
      <c r="W100" s="15">
        <f t="shared" si="14"/>
        <v>0</v>
      </c>
      <c r="X100" s="13" t="e">
        <f t="shared" si="15"/>
        <v>#DIV/0!</v>
      </c>
      <c r="Y100" s="13"/>
      <c r="Z100" s="13"/>
      <c r="AB100">
        <v>4080.9198113207549</v>
      </c>
      <c r="AC100" s="53">
        <f t="shared" si="16"/>
        <v>-4080.9198113207549</v>
      </c>
      <c r="AE100" s="53">
        <f t="shared" si="17"/>
        <v>-4080.9198113207549</v>
      </c>
      <c r="AF100">
        <v>1</v>
      </c>
    </row>
    <row r="101" spans="1:32" customFormat="1" ht="15.6" x14ac:dyDescent="0.3">
      <c r="A101" s="65"/>
      <c r="B101" s="57">
        <f>SUMIF('IMP COAL RECEIPT &amp; GCV DATA (3)'!$A$3:$A$121,A101,'IMP COAL RECEIPT &amp; GCV DATA (3)'!$B$3:$B$121)</f>
        <v>0</v>
      </c>
      <c r="C101" s="13">
        <f>SUMIF('IMP COAL RECEIPT &amp; GCV DATA (3)'!$A$3:$A$121,A101,'IMP COAL RECEIPT &amp; GCV DATA (3)'!$C$3:$C$121)</f>
        <v>0</v>
      </c>
      <c r="D101" s="66">
        <f>IFERROR(VLOOKUP(A101,'IMP COAL RECEIPT &amp; GCV DATA (3)'!A99:V219,4,0),0)</f>
        <v>0</v>
      </c>
      <c r="E101" s="14">
        <f>IFERROR(VLOOKUP(A101,'IMP COAL RECEIPT &amp; GCV DATA (3)'!$A$2:$V$193,5,0),0)</f>
        <v>0</v>
      </c>
      <c r="F101" s="13">
        <f>SUMIF('IMP COAL RECEIPT &amp; GCV DATA (3)'!$A$3:$A$193,'MASTER DATA FILE IMP COAL (2)'!A101,'IMP COAL RECEIPT &amp; GCV DATA (3)'!$F$3:$F$193)</f>
        <v>0</v>
      </c>
      <c r="G101" s="13">
        <f>IFERROR(VLOOKUP(A101,'IMP COAL RECEIPT &amp; GCV DATA (3)'!$A$2:$V$193,7,0),0)</f>
        <v>0</v>
      </c>
      <c r="H101" s="13">
        <f>IFERROR(VLOOKUP(A101,'IMP COAL RECEIPT &amp; GCV DATA (3)'!$A$2:$V$193,8,0),0)</f>
        <v>0</v>
      </c>
      <c r="I101" s="13">
        <f>IFERROR(VLOOKUP(A101,'WASH COAL RECEIPT &amp; GCV DAT (3)'!$A$2:$V$154,9,0),0)</f>
        <v>0</v>
      </c>
      <c r="J101" s="13">
        <f>IFERROR(VLOOKUP(A101,'IMP COAL RECEIPT &amp; GCV DATA (3)'!$A$2:$V$193,10,0),0)</f>
        <v>0</v>
      </c>
      <c r="K101" s="15">
        <f>SUMIF('IMP COAL RECEIPT &amp; GCV DATA (3)'!$A$3:$A$193,'MASTER DATA FILE IMP COAL (2)'!A101,'IMP COAL RECEIPT &amp; GCV DATA (3)'!$K$3:$K$193)</f>
        <v>0</v>
      </c>
      <c r="L101" s="15">
        <f>SUMIF('IMP COAL RECEIPT &amp; GCV DATA (3)'!$A$3:$A$193,'MASTER DATA FILE IMP COAL (2)'!A101,'IMP COAL RECEIPT &amp; GCV DATA (3)'!$L$3:$L$193)</f>
        <v>0</v>
      </c>
      <c r="M101" s="15">
        <f t="shared" si="10"/>
        <v>0</v>
      </c>
      <c r="N101" s="67"/>
      <c r="O101" s="15">
        <f>SUMIF('IMP COAL RECEIPT &amp; GCV DATA (3)'!$A$3:$A$193,'MASTER DATA FILE IMP COAL (2)'!A101,'IMP COAL RECEIPT &amp; GCV DATA (3)'!$O$3:$O$193)</f>
        <v>0</v>
      </c>
      <c r="P101" s="15">
        <f t="shared" si="11"/>
        <v>0</v>
      </c>
      <c r="Q101" s="15">
        <f>SUMIF('IMP COAL RECEIPT &amp; GCV DATA (3)'!$A$3:$A$193,'MASTER DATA FILE IMP COAL (2)'!A101,'IMP COAL RECEIPT &amp; GCV DATA (3)'!$Q$3:$Q$193)</f>
        <v>0</v>
      </c>
      <c r="R101" s="16">
        <f>SUMIF('IMP COAL RECEIPT &amp; GCV DATA (3)'!$A$3:$A$253,'MASTER DATA FILE IMP COAL (2)'!A101,'IMP COAL RECEIPT &amp; GCV DATA (3)'!$R$3:$R$253)+IF(H101=$J$234,($K$234*K101),0)+IF(H101=$J$235,($K$235*K101),0)</f>
        <v>0</v>
      </c>
      <c r="S101" s="15" t="e">
        <f t="shared" si="12"/>
        <v>#DIV/0!</v>
      </c>
      <c r="T101" s="15">
        <f>SUMIF('IMP COAL RECEIPT &amp; GCV DATA (3)'!$A$3:$A$193,'MASTER DATA FILE IMP COAL (2)'!A101,'IMP COAL RECEIPT &amp; GCV DATA (3)'!$T$3:$T$193)</f>
        <v>0</v>
      </c>
      <c r="U101" s="15">
        <f t="shared" si="13"/>
        <v>0</v>
      </c>
      <c r="V101" s="15">
        <f>SUMIF('IMP COAL RECEIPT &amp; GCV DATA (3)'!$A$3:$A$193,'MASTER DATA FILE IMP COAL (2)'!A101,'IMP COAL RECEIPT &amp; GCV DATA (3)'!$V$3:$V$193)</f>
        <v>0</v>
      </c>
      <c r="W101" s="15">
        <f t="shared" si="14"/>
        <v>0</v>
      </c>
      <c r="X101" s="13" t="e">
        <f t="shared" si="15"/>
        <v>#DIV/0!</v>
      </c>
      <c r="Y101" s="13"/>
      <c r="Z101" s="13"/>
      <c r="AB101">
        <v>4080.9198113207549</v>
      </c>
      <c r="AC101" s="53">
        <f t="shared" si="16"/>
        <v>-4080.9198113207549</v>
      </c>
      <c r="AE101" s="53">
        <f t="shared" si="17"/>
        <v>-4080.9198113207549</v>
      </c>
      <c r="AF101">
        <v>1</v>
      </c>
    </row>
    <row r="102" spans="1:32" customFormat="1" ht="15.6" x14ac:dyDescent="0.3">
      <c r="A102" s="65"/>
      <c r="B102" s="57">
        <f>SUMIF('IMP COAL RECEIPT &amp; GCV DATA (3)'!$A$3:$A$121,A102,'IMP COAL RECEIPT &amp; GCV DATA (3)'!$B$3:$B$121)</f>
        <v>0</v>
      </c>
      <c r="C102" s="13">
        <f>SUMIF('IMP COAL RECEIPT &amp; GCV DATA (3)'!$A$3:$A$121,A102,'IMP COAL RECEIPT &amp; GCV DATA (3)'!$C$3:$C$121)</f>
        <v>0</v>
      </c>
      <c r="D102" s="66">
        <f>IFERROR(VLOOKUP(A102,'IMP COAL RECEIPT &amp; GCV DATA (3)'!A100:V220,4,0),0)</f>
        <v>0</v>
      </c>
      <c r="E102" s="14">
        <f>IFERROR(VLOOKUP(A102,'IMP COAL RECEIPT &amp; GCV DATA (3)'!$A$2:$V$193,5,0),0)</f>
        <v>0</v>
      </c>
      <c r="F102" s="13">
        <f>SUMIF('IMP COAL RECEIPT &amp; GCV DATA (3)'!$A$3:$A$193,'MASTER DATA FILE IMP COAL (2)'!A102,'IMP COAL RECEIPT &amp; GCV DATA (3)'!$F$3:$F$193)</f>
        <v>0</v>
      </c>
      <c r="G102" s="13">
        <f>IFERROR(VLOOKUP(A102,'IMP COAL RECEIPT &amp; GCV DATA (3)'!$A$2:$V$193,7,0),0)</f>
        <v>0</v>
      </c>
      <c r="H102" s="13">
        <f>IFERROR(VLOOKUP(A102,'IMP COAL RECEIPT &amp; GCV DATA (3)'!$A$2:$V$193,8,0),0)</f>
        <v>0</v>
      </c>
      <c r="I102" s="13">
        <f>IFERROR(VLOOKUP(A102,'WASH COAL RECEIPT &amp; GCV DAT (3)'!$A$2:$V$154,9,0),0)</f>
        <v>0</v>
      </c>
      <c r="J102" s="13">
        <f>IFERROR(VLOOKUP(A102,'IMP COAL RECEIPT &amp; GCV DATA (3)'!$A$2:$V$193,10,0),0)</f>
        <v>0</v>
      </c>
      <c r="K102" s="15">
        <f>SUMIF('IMP COAL RECEIPT &amp; GCV DATA (3)'!$A$3:$A$193,'MASTER DATA FILE IMP COAL (2)'!A102,'IMP COAL RECEIPT &amp; GCV DATA (3)'!$K$3:$K$193)</f>
        <v>0</v>
      </c>
      <c r="L102" s="15">
        <f>SUMIF('IMP COAL RECEIPT &amp; GCV DATA (3)'!$A$3:$A$193,'MASTER DATA FILE IMP COAL (2)'!A102,'IMP COAL RECEIPT &amp; GCV DATA (3)'!$L$3:$L$193)</f>
        <v>0</v>
      </c>
      <c r="M102" s="15">
        <f t="shared" si="10"/>
        <v>0</v>
      </c>
      <c r="N102" s="67"/>
      <c r="O102" s="15">
        <f>SUMIF('IMP COAL RECEIPT &amp; GCV DATA (3)'!$A$3:$A$193,'MASTER DATA FILE IMP COAL (2)'!A102,'IMP COAL RECEIPT &amp; GCV DATA (3)'!$O$3:$O$193)</f>
        <v>0</v>
      </c>
      <c r="P102" s="15">
        <f t="shared" si="11"/>
        <v>0</v>
      </c>
      <c r="Q102" s="15">
        <f>SUMIF('IMP COAL RECEIPT &amp; GCV DATA (3)'!$A$3:$A$193,'MASTER DATA FILE IMP COAL (2)'!A102,'IMP COAL RECEIPT &amp; GCV DATA (3)'!$Q$3:$Q$193)</f>
        <v>0</v>
      </c>
      <c r="R102" s="16">
        <f>SUMIF('IMP COAL RECEIPT &amp; GCV DATA (3)'!$A$3:$A$253,'MASTER DATA FILE IMP COAL (2)'!A102,'IMP COAL RECEIPT &amp; GCV DATA (3)'!$R$3:$R$253)+IF(H102=$J$234,($K$234*K102),0)+IF(H102=$J$235,($K$235*K102),0)</f>
        <v>0</v>
      </c>
      <c r="S102" s="15" t="e">
        <f t="shared" si="12"/>
        <v>#DIV/0!</v>
      </c>
      <c r="T102" s="15">
        <f>SUMIF('IMP COAL RECEIPT &amp; GCV DATA (3)'!$A$3:$A$193,'MASTER DATA FILE IMP COAL (2)'!A102,'IMP COAL RECEIPT &amp; GCV DATA (3)'!$T$3:$T$193)</f>
        <v>0</v>
      </c>
      <c r="U102" s="15">
        <f t="shared" si="13"/>
        <v>0</v>
      </c>
      <c r="V102" s="15">
        <f>SUMIF('IMP COAL RECEIPT &amp; GCV DATA (3)'!$A$3:$A$193,'MASTER DATA FILE IMP COAL (2)'!A102,'IMP COAL RECEIPT &amp; GCV DATA (3)'!$V$3:$V$193)</f>
        <v>0</v>
      </c>
      <c r="W102" s="15">
        <f t="shared" si="14"/>
        <v>0</v>
      </c>
      <c r="X102" s="13" t="e">
        <f t="shared" si="15"/>
        <v>#DIV/0!</v>
      </c>
      <c r="Y102" s="13"/>
      <c r="Z102" s="13"/>
      <c r="AB102">
        <v>4080.9198113207549</v>
      </c>
      <c r="AC102" s="53">
        <f t="shared" si="16"/>
        <v>-4080.9198113207549</v>
      </c>
      <c r="AE102" s="53">
        <f t="shared" si="17"/>
        <v>-4080.9198113207549</v>
      </c>
      <c r="AF102">
        <v>1</v>
      </c>
    </row>
    <row r="103" spans="1:32" customFormat="1" ht="15.6" x14ac:dyDescent="0.3">
      <c r="A103" s="65"/>
      <c r="B103" s="57">
        <f>SUMIF('IMP COAL RECEIPT &amp; GCV DATA (3)'!$A$3:$A$121,A103,'IMP COAL RECEIPT &amp; GCV DATA (3)'!$B$3:$B$121)</f>
        <v>0</v>
      </c>
      <c r="C103" s="13">
        <f>SUMIF('IMP COAL RECEIPT &amp; GCV DATA (3)'!$A$3:$A$121,A103,'IMP COAL RECEIPT &amp; GCV DATA (3)'!$C$3:$C$121)</f>
        <v>0</v>
      </c>
      <c r="D103" s="66">
        <f>IFERROR(VLOOKUP(A103,'IMP COAL RECEIPT &amp; GCV DATA (3)'!A101:V221,4,0),0)</f>
        <v>0</v>
      </c>
      <c r="E103" s="14">
        <f>IFERROR(VLOOKUP(A103,'IMP COAL RECEIPT &amp; GCV DATA (3)'!$A$2:$V$193,5,0),0)</f>
        <v>0</v>
      </c>
      <c r="F103" s="13">
        <f>SUMIF('IMP COAL RECEIPT &amp; GCV DATA (3)'!$A$3:$A$193,'MASTER DATA FILE IMP COAL (2)'!A103,'IMP COAL RECEIPT &amp; GCV DATA (3)'!$F$3:$F$193)</f>
        <v>0</v>
      </c>
      <c r="G103" s="13">
        <f>IFERROR(VLOOKUP(A103,'IMP COAL RECEIPT &amp; GCV DATA (3)'!$A$2:$V$193,7,0),0)</f>
        <v>0</v>
      </c>
      <c r="H103" s="13">
        <f>IFERROR(VLOOKUP(A103,'IMP COAL RECEIPT &amp; GCV DATA (3)'!$A$2:$V$193,8,0),0)</f>
        <v>0</v>
      </c>
      <c r="I103" s="13">
        <f>IFERROR(VLOOKUP(A103,'WASH COAL RECEIPT &amp; GCV DAT (3)'!$A$2:$V$154,9,0),0)</f>
        <v>0</v>
      </c>
      <c r="J103" s="13">
        <f>IFERROR(VLOOKUP(A103,'IMP COAL RECEIPT &amp; GCV DATA (3)'!$A$2:$V$193,10,0),0)</f>
        <v>0</v>
      </c>
      <c r="K103" s="15">
        <f>SUMIF('IMP COAL RECEIPT &amp; GCV DATA (3)'!$A$3:$A$193,'MASTER DATA FILE IMP COAL (2)'!A103,'IMP COAL RECEIPT &amp; GCV DATA (3)'!$K$3:$K$193)</f>
        <v>0</v>
      </c>
      <c r="L103" s="15">
        <f>SUMIF('IMP COAL RECEIPT &amp; GCV DATA (3)'!$A$3:$A$193,'MASTER DATA FILE IMP COAL (2)'!A103,'IMP COAL RECEIPT &amp; GCV DATA (3)'!$L$3:$L$193)</f>
        <v>0</v>
      </c>
      <c r="M103" s="15">
        <f t="shared" si="10"/>
        <v>0</v>
      </c>
      <c r="N103" s="67"/>
      <c r="O103" s="15">
        <f>SUMIF('IMP COAL RECEIPT &amp; GCV DATA (3)'!$A$3:$A$193,'MASTER DATA FILE IMP COAL (2)'!A103,'IMP COAL RECEIPT &amp; GCV DATA (3)'!$O$3:$O$193)</f>
        <v>0</v>
      </c>
      <c r="P103" s="15">
        <f t="shared" si="11"/>
        <v>0</v>
      </c>
      <c r="Q103" s="15">
        <f>SUMIF('IMP COAL RECEIPT &amp; GCV DATA (3)'!$A$3:$A$193,'MASTER DATA FILE IMP COAL (2)'!A103,'IMP COAL RECEIPT &amp; GCV DATA (3)'!$Q$3:$Q$193)</f>
        <v>0</v>
      </c>
      <c r="R103" s="16">
        <f>SUMIF('IMP COAL RECEIPT &amp; GCV DATA (3)'!$A$3:$A$253,'MASTER DATA FILE IMP COAL (2)'!A103,'IMP COAL RECEIPT &amp; GCV DATA (3)'!$R$3:$R$253)+IF(H103=$J$234,($K$234*K103),0)+IF(H103=$J$235,($K$235*K103),0)</f>
        <v>0</v>
      </c>
      <c r="S103" s="15" t="e">
        <f t="shared" si="12"/>
        <v>#DIV/0!</v>
      </c>
      <c r="T103" s="15">
        <f>SUMIF('IMP COAL RECEIPT &amp; GCV DATA (3)'!$A$3:$A$193,'MASTER DATA FILE IMP COAL (2)'!A103,'IMP COAL RECEIPT &amp; GCV DATA (3)'!$T$3:$T$193)</f>
        <v>0</v>
      </c>
      <c r="U103" s="15">
        <f t="shared" si="13"/>
        <v>0</v>
      </c>
      <c r="V103" s="15">
        <f>SUMIF('IMP COAL RECEIPT &amp; GCV DATA (3)'!$A$3:$A$193,'MASTER DATA FILE IMP COAL (2)'!A103,'IMP COAL RECEIPT &amp; GCV DATA (3)'!$V$3:$V$193)</f>
        <v>0</v>
      </c>
      <c r="W103" s="15">
        <f t="shared" si="14"/>
        <v>0</v>
      </c>
      <c r="X103" s="13" t="e">
        <f t="shared" si="15"/>
        <v>#DIV/0!</v>
      </c>
      <c r="Y103" s="13"/>
      <c r="Z103" s="13"/>
      <c r="AB103">
        <v>4080.9198113207549</v>
      </c>
      <c r="AC103" s="53">
        <f t="shared" si="16"/>
        <v>-4080.9198113207549</v>
      </c>
      <c r="AE103" s="53">
        <f t="shared" si="17"/>
        <v>-4080.9198113207549</v>
      </c>
      <c r="AF103">
        <v>1</v>
      </c>
    </row>
    <row r="104" spans="1:32" customFormat="1" ht="15.6" x14ac:dyDescent="0.3">
      <c r="A104" s="65"/>
      <c r="B104" s="57">
        <f>SUMIF('IMP COAL RECEIPT &amp; GCV DATA (3)'!$A$3:$A$121,A104,'IMP COAL RECEIPT &amp; GCV DATA (3)'!$B$3:$B$121)</f>
        <v>0</v>
      </c>
      <c r="C104" s="13">
        <f>SUMIF('IMP COAL RECEIPT &amp; GCV DATA (3)'!$A$3:$A$121,A104,'IMP COAL RECEIPT &amp; GCV DATA (3)'!$C$3:$C$121)</f>
        <v>0</v>
      </c>
      <c r="D104" s="66">
        <f>IFERROR(VLOOKUP(A104,'IMP COAL RECEIPT &amp; GCV DATA (3)'!A102:V222,4,0),0)</f>
        <v>0</v>
      </c>
      <c r="E104" s="14">
        <f>IFERROR(VLOOKUP(A104,'IMP COAL RECEIPT &amp; GCV DATA (3)'!$A$2:$V$193,5,0),0)</f>
        <v>0</v>
      </c>
      <c r="F104" s="13">
        <f>SUMIF('IMP COAL RECEIPT &amp; GCV DATA (3)'!$A$3:$A$193,'MASTER DATA FILE IMP COAL (2)'!A104,'IMP COAL RECEIPT &amp; GCV DATA (3)'!$F$3:$F$193)</f>
        <v>0</v>
      </c>
      <c r="G104" s="13">
        <f>IFERROR(VLOOKUP(A104,'IMP COAL RECEIPT &amp; GCV DATA (3)'!$A$2:$V$193,7,0),0)</f>
        <v>0</v>
      </c>
      <c r="H104" s="13">
        <f>IFERROR(VLOOKUP(A104,'IMP COAL RECEIPT &amp; GCV DATA (3)'!$A$2:$V$193,8,0),0)</f>
        <v>0</v>
      </c>
      <c r="I104" s="13">
        <f>IFERROR(VLOOKUP(A104,'WASH COAL RECEIPT &amp; GCV DAT (3)'!$A$2:$V$154,9,0),0)</f>
        <v>0</v>
      </c>
      <c r="J104" s="13">
        <f>IFERROR(VLOOKUP(A104,'IMP COAL RECEIPT &amp; GCV DATA (3)'!$A$2:$V$193,10,0),0)</f>
        <v>0</v>
      </c>
      <c r="K104" s="15">
        <f>SUMIF('IMP COAL RECEIPT &amp; GCV DATA (3)'!$A$3:$A$193,'MASTER DATA FILE IMP COAL (2)'!A104,'IMP COAL RECEIPT &amp; GCV DATA (3)'!$K$3:$K$193)</f>
        <v>0</v>
      </c>
      <c r="L104" s="15">
        <f>SUMIF('IMP COAL RECEIPT &amp; GCV DATA (3)'!$A$3:$A$193,'MASTER DATA FILE IMP COAL (2)'!A104,'IMP COAL RECEIPT &amp; GCV DATA (3)'!$L$3:$L$193)</f>
        <v>0</v>
      </c>
      <c r="M104" s="15">
        <f t="shared" si="10"/>
        <v>0</v>
      </c>
      <c r="N104" s="67"/>
      <c r="O104" s="15">
        <f>SUMIF('IMP COAL RECEIPT &amp; GCV DATA (3)'!$A$3:$A$193,'MASTER DATA FILE IMP COAL (2)'!A104,'IMP COAL RECEIPT &amp; GCV DATA (3)'!$O$3:$O$193)</f>
        <v>0</v>
      </c>
      <c r="P104" s="15">
        <f t="shared" si="11"/>
        <v>0</v>
      </c>
      <c r="Q104" s="15">
        <f>SUMIF('IMP COAL RECEIPT &amp; GCV DATA (3)'!$A$3:$A$193,'MASTER DATA FILE IMP COAL (2)'!A104,'IMP COAL RECEIPT &amp; GCV DATA (3)'!$Q$3:$Q$193)</f>
        <v>0</v>
      </c>
      <c r="R104" s="16">
        <f>SUMIF('IMP COAL RECEIPT &amp; GCV DATA (3)'!$A$3:$A$253,'MASTER DATA FILE IMP COAL (2)'!A104,'IMP COAL RECEIPT &amp; GCV DATA (3)'!$R$3:$R$253)+IF(H104=$J$234,($K$234*K104),0)+IF(H104=$J$235,($K$235*K104),0)</f>
        <v>0</v>
      </c>
      <c r="S104" s="15" t="e">
        <f t="shared" si="12"/>
        <v>#DIV/0!</v>
      </c>
      <c r="T104" s="15">
        <f>SUMIF('IMP COAL RECEIPT &amp; GCV DATA (3)'!$A$3:$A$193,'MASTER DATA FILE IMP COAL (2)'!A104,'IMP COAL RECEIPT &amp; GCV DATA (3)'!$T$3:$T$193)</f>
        <v>0</v>
      </c>
      <c r="U104" s="15">
        <f t="shared" si="13"/>
        <v>0</v>
      </c>
      <c r="V104" s="15">
        <f>SUMIF('IMP COAL RECEIPT &amp; GCV DATA (3)'!$A$3:$A$193,'MASTER DATA FILE IMP COAL (2)'!A104,'IMP COAL RECEIPT &amp; GCV DATA (3)'!$V$3:$V$193)</f>
        <v>0</v>
      </c>
      <c r="W104" s="15">
        <f t="shared" si="14"/>
        <v>0</v>
      </c>
      <c r="X104" s="13" t="e">
        <f t="shared" si="15"/>
        <v>#DIV/0!</v>
      </c>
      <c r="Y104" s="13"/>
      <c r="Z104" s="13"/>
      <c r="AB104">
        <v>4080.9198113207549</v>
      </c>
      <c r="AC104" s="53">
        <f t="shared" si="16"/>
        <v>-4080.9198113207549</v>
      </c>
      <c r="AE104" s="53">
        <f t="shared" si="17"/>
        <v>-4080.9198113207549</v>
      </c>
      <c r="AF104">
        <v>1</v>
      </c>
    </row>
    <row r="105" spans="1:32" customFormat="1" ht="15.6" x14ac:dyDescent="0.3">
      <c r="A105" s="65"/>
      <c r="B105" s="57">
        <f>SUMIF('IMP COAL RECEIPT &amp; GCV DATA (3)'!$A$3:$A$121,A105,'IMP COAL RECEIPT &amp; GCV DATA (3)'!$B$3:$B$121)</f>
        <v>0</v>
      </c>
      <c r="C105" s="13">
        <f>SUMIF('IMP COAL RECEIPT &amp; GCV DATA (3)'!$A$3:$A$121,A105,'IMP COAL RECEIPT &amp; GCV DATA (3)'!$C$3:$C$121)</f>
        <v>0</v>
      </c>
      <c r="D105" s="66">
        <f>IFERROR(VLOOKUP(A105,'IMP COAL RECEIPT &amp; GCV DATA (3)'!A103:V223,4,0),0)</f>
        <v>0</v>
      </c>
      <c r="E105" s="14">
        <f>IFERROR(VLOOKUP(A105,'IMP COAL RECEIPT &amp; GCV DATA (3)'!$A$2:$V$193,5,0),0)</f>
        <v>0</v>
      </c>
      <c r="F105" s="13">
        <f>SUMIF('IMP COAL RECEIPT &amp; GCV DATA (3)'!$A$3:$A$193,'MASTER DATA FILE IMP COAL (2)'!A105,'IMP COAL RECEIPT &amp; GCV DATA (3)'!$F$3:$F$193)</f>
        <v>0</v>
      </c>
      <c r="G105" s="13">
        <f>IFERROR(VLOOKUP(A105,'IMP COAL RECEIPT &amp; GCV DATA (3)'!$A$2:$V$193,7,0),0)</f>
        <v>0</v>
      </c>
      <c r="H105" s="13">
        <f>IFERROR(VLOOKUP(A105,'IMP COAL RECEIPT &amp; GCV DATA (3)'!$A$2:$V$193,8,0),0)</f>
        <v>0</v>
      </c>
      <c r="I105" s="13">
        <f>IFERROR(VLOOKUP(A105,'WASH COAL RECEIPT &amp; GCV DAT (3)'!$A$2:$V$154,9,0),0)</f>
        <v>0</v>
      </c>
      <c r="J105" s="13">
        <f>IFERROR(VLOOKUP(A105,'IMP COAL RECEIPT &amp; GCV DATA (3)'!$A$2:$V$193,10,0),0)</f>
        <v>0</v>
      </c>
      <c r="K105" s="15">
        <f>SUMIF('IMP COAL RECEIPT &amp; GCV DATA (3)'!$A$3:$A$193,'MASTER DATA FILE IMP COAL (2)'!A105,'IMP COAL RECEIPT &amp; GCV DATA (3)'!$K$3:$K$193)</f>
        <v>0</v>
      </c>
      <c r="L105" s="15">
        <f>SUMIF('IMP COAL RECEIPT &amp; GCV DATA (3)'!$A$3:$A$193,'MASTER DATA FILE IMP COAL (2)'!A105,'IMP COAL RECEIPT &amp; GCV DATA (3)'!$L$3:$L$193)</f>
        <v>0</v>
      </c>
      <c r="M105" s="15">
        <f t="shared" si="10"/>
        <v>0</v>
      </c>
      <c r="N105" s="67"/>
      <c r="O105" s="15">
        <f>SUMIF('IMP COAL RECEIPT &amp; GCV DATA (3)'!$A$3:$A$193,'MASTER DATA FILE IMP COAL (2)'!A105,'IMP COAL RECEIPT &amp; GCV DATA (3)'!$O$3:$O$193)</f>
        <v>0</v>
      </c>
      <c r="P105" s="15">
        <f t="shared" si="11"/>
        <v>0</v>
      </c>
      <c r="Q105" s="15">
        <f>SUMIF('IMP COAL RECEIPT &amp; GCV DATA (3)'!$A$3:$A$193,'MASTER DATA FILE IMP COAL (2)'!A105,'IMP COAL RECEIPT &amp; GCV DATA (3)'!$Q$3:$Q$193)</f>
        <v>0</v>
      </c>
      <c r="R105" s="16">
        <f>SUMIF('IMP COAL RECEIPT &amp; GCV DATA (3)'!$A$3:$A$253,'MASTER DATA FILE IMP COAL (2)'!A105,'IMP COAL RECEIPT &amp; GCV DATA (3)'!$R$3:$R$253)+IF(H105=$J$234,($K$234*K105),0)+IF(H105=$J$235,($K$235*K105),0)</f>
        <v>0</v>
      </c>
      <c r="S105" s="15" t="e">
        <f t="shared" si="12"/>
        <v>#DIV/0!</v>
      </c>
      <c r="T105" s="15">
        <f>SUMIF('IMP COAL RECEIPT &amp; GCV DATA (3)'!$A$3:$A$193,'MASTER DATA FILE IMP COAL (2)'!A105,'IMP COAL RECEIPT &amp; GCV DATA (3)'!$T$3:$T$193)</f>
        <v>0</v>
      </c>
      <c r="U105" s="15">
        <f t="shared" si="13"/>
        <v>0</v>
      </c>
      <c r="V105" s="15">
        <f>SUMIF('IMP COAL RECEIPT &amp; GCV DATA (3)'!$A$3:$A$193,'MASTER DATA FILE IMP COAL (2)'!A105,'IMP COAL RECEIPT &amp; GCV DATA (3)'!$V$3:$V$193)</f>
        <v>0</v>
      </c>
      <c r="W105" s="15">
        <f t="shared" si="14"/>
        <v>0</v>
      </c>
      <c r="X105" s="13" t="e">
        <f t="shared" si="15"/>
        <v>#DIV/0!</v>
      </c>
      <c r="Y105" s="13"/>
      <c r="Z105" s="13"/>
      <c r="AB105">
        <v>4080.9198113207549</v>
      </c>
      <c r="AC105" s="53">
        <f t="shared" si="16"/>
        <v>-4080.9198113207549</v>
      </c>
      <c r="AE105" s="53">
        <f t="shared" si="17"/>
        <v>-4080.9198113207549</v>
      </c>
      <c r="AF105">
        <v>1</v>
      </c>
    </row>
    <row r="106" spans="1:32" customFormat="1" ht="15.6" x14ac:dyDescent="0.3">
      <c r="A106" s="65"/>
      <c r="B106" s="57">
        <f>SUMIF('IMP COAL RECEIPT &amp; GCV DATA (3)'!$A$3:$A$121,A106,'IMP COAL RECEIPT &amp; GCV DATA (3)'!$B$3:$B$121)</f>
        <v>0</v>
      </c>
      <c r="C106" s="13">
        <f>SUMIF('IMP COAL RECEIPT &amp; GCV DATA (3)'!$A$3:$A$121,A106,'IMP COAL RECEIPT &amp; GCV DATA (3)'!$C$3:$C$121)</f>
        <v>0</v>
      </c>
      <c r="D106" s="66">
        <f>IFERROR(VLOOKUP(A106,'IMP COAL RECEIPT &amp; GCV DATA (3)'!A104:V224,4,0),0)</f>
        <v>0</v>
      </c>
      <c r="E106" s="14">
        <f>IFERROR(VLOOKUP(A106,'IMP COAL RECEIPT &amp; GCV DATA (3)'!$A$2:$V$193,5,0),0)</f>
        <v>0</v>
      </c>
      <c r="F106" s="13">
        <f>SUMIF('IMP COAL RECEIPT &amp; GCV DATA (3)'!$A$3:$A$193,'MASTER DATA FILE IMP COAL (2)'!A106,'IMP COAL RECEIPT &amp; GCV DATA (3)'!$F$3:$F$193)</f>
        <v>0</v>
      </c>
      <c r="G106" s="13">
        <f>IFERROR(VLOOKUP(A106,'IMP COAL RECEIPT &amp; GCV DATA (3)'!$A$2:$V$193,7,0),0)</f>
        <v>0</v>
      </c>
      <c r="H106" s="13">
        <f>IFERROR(VLOOKUP(A106,'IMP COAL RECEIPT &amp; GCV DATA (3)'!$A$2:$V$193,8,0),0)</f>
        <v>0</v>
      </c>
      <c r="I106" s="13">
        <f>IFERROR(VLOOKUP(A106,'WASH COAL RECEIPT &amp; GCV DAT (3)'!$A$2:$V$154,9,0),0)</f>
        <v>0</v>
      </c>
      <c r="J106" s="13">
        <f>IFERROR(VLOOKUP(A106,'IMP COAL RECEIPT &amp; GCV DATA (3)'!$A$2:$V$193,10,0),0)</f>
        <v>0</v>
      </c>
      <c r="K106" s="15">
        <f>SUMIF('IMP COAL RECEIPT &amp; GCV DATA (3)'!$A$3:$A$193,'MASTER DATA FILE IMP COAL (2)'!A106,'IMP COAL RECEIPT &amp; GCV DATA (3)'!$K$3:$K$193)</f>
        <v>0</v>
      </c>
      <c r="L106" s="15">
        <f>SUMIF('IMP COAL RECEIPT &amp; GCV DATA (3)'!$A$3:$A$193,'MASTER DATA FILE IMP COAL (2)'!A106,'IMP COAL RECEIPT &amp; GCV DATA (3)'!$L$3:$L$193)</f>
        <v>0</v>
      </c>
      <c r="M106" s="15">
        <f t="shared" si="10"/>
        <v>0</v>
      </c>
      <c r="N106" s="67"/>
      <c r="O106" s="15">
        <f>SUMIF('IMP COAL RECEIPT &amp; GCV DATA (3)'!$A$3:$A$193,'MASTER DATA FILE IMP COAL (2)'!A106,'IMP COAL RECEIPT &amp; GCV DATA (3)'!$O$3:$O$193)</f>
        <v>0</v>
      </c>
      <c r="P106" s="15">
        <f t="shared" si="11"/>
        <v>0</v>
      </c>
      <c r="Q106" s="15">
        <f>SUMIF('IMP COAL RECEIPT &amp; GCV DATA (3)'!$A$3:$A$193,'MASTER DATA FILE IMP COAL (2)'!A106,'IMP COAL RECEIPT &amp; GCV DATA (3)'!$Q$3:$Q$193)</f>
        <v>0</v>
      </c>
      <c r="R106" s="16">
        <f>SUMIF('IMP COAL RECEIPT &amp; GCV DATA (3)'!$A$3:$A$253,'MASTER DATA FILE IMP COAL (2)'!A106,'IMP COAL RECEIPT &amp; GCV DATA (3)'!$R$3:$R$253)+IF(H106=$J$234,($K$234*K106),0)+IF(H106=$J$235,($K$235*K106),0)</f>
        <v>0</v>
      </c>
      <c r="S106" s="15" t="e">
        <f t="shared" si="12"/>
        <v>#DIV/0!</v>
      </c>
      <c r="T106" s="15">
        <f>SUMIF('IMP COAL RECEIPT &amp; GCV DATA (3)'!$A$3:$A$193,'MASTER DATA FILE IMP COAL (2)'!A106,'IMP COAL RECEIPT &amp; GCV DATA (3)'!$T$3:$T$193)</f>
        <v>0</v>
      </c>
      <c r="U106" s="15">
        <f t="shared" si="13"/>
        <v>0</v>
      </c>
      <c r="V106" s="15">
        <f>SUMIF('IMP COAL RECEIPT &amp; GCV DATA (3)'!$A$3:$A$193,'MASTER DATA FILE IMP COAL (2)'!A106,'IMP COAL RECEIPT &amp; GCV DATA (3)'!$V$3:$V$193)</f>
        <v>0</v>
      </c>
      <c r="W106" s="15">
        <f t="shared" si="14"/>
        <v>0</v>
      </c>
      <c r="X106" s="13" t="e">
        <f t="shared" si="15"/>
        <v>#DIV/0!</v>
      </c>
      <c r="Y106" s="13"/>
      <c r="Z106" s="13"/>
      <c r="AB106">
        <v>4080.9198113207549</v>
      </c>
      <c r="AC106" s="53">
        <f t="shared" si="16"/>
        <v>-4080.9198113207549</v>
      </c>
      <c r="AE106" s="53">
        <f t="shared" si="17"/>
        <v>-4080.9198113207549</v>
      </c>
      <c r="AF106">
        <v>1</v>
      </c>
    </row>
    <row r="107" spans="1:32" customFormat="1" ht="15.6" x14ac:dyDescent="0.3">
      <c r="A107" s="65"/>
      <c r="B107" s="57">
        <f>SUMIF('IMP COAL RECEIPT &amp; GCV DATA (3)'!$A$3:$A$121,A107,'IMP COAL RECEIPT &amp; GCV DATA (3)'!$B$3:$B$121)</f>
        <v>0</v>
      </c>
      <c r="C107" s="13">
        <f>SUMIF('IMP COAL RECEIPT &amp; GCV DATA (3)'!$A$3:$A$121,A107,'IMP COAL RECEIPT &amp; GCV DATA (3)'!$C$3:$C$121)</f>
        <v>0</v>
      </c>
      <c r="D107" s="66">
        <f>IFERROR(VLOOKUP(A107,'IMP COAL RECEIPT &amp; GCV DATA (3)'!A105:V225,4,0),0)</f>
        <v>0</v>
      </c>
      <c r="E107" s="14">
        <f>IFERROR(VLOOKUP(A107,'IMP COAL RECEIPT &amp; GCV DATA (3)'!$A$2:$V$193,5,0),0)</f>
        <v>0</v>
      </c>
      <c r="F107" s="13">
        <f>SUMIF('IMP COAL RECEIPT &amp; GCV DATA (3)'!$A$3:$A$193,'MASTER DATA FILE IMP COAL (2)'!A107,'IMP COAL RECEIPT &amp; GCV DATA (3)'!$F$3:$F$193)</f>
        <v>0</v>
      </c>
      <c r="G107" s="13">
        <f>IFERROR(VLOOKUP(A107,'IMP COAL RECEIPT &amp; GCV DATA (3)'!$A$2:$V$193,7,0),0)</f>
        <v>0</v>
      </c>
      <c r="H107" s="13">
        <f>IFERROR(VLOOKUP(A107,'IMP COAL RECEIPT &amp; GCV DATA (3)'!$A$2:$V$193,8,0),0)</f>
        <v>0</v>
      </c>
      <c r="I107" s="13">
        <f>IFERROR(VLOOKUP(A107,'WASH COAL RECEIPT &amp; GCV DAT (3)'!$A$2:$V$154,9,0),0)</f>
        <v>0</v>
      </c>
      <c r="J107" s="13">
        <f>IFERROR(VLOOKUP(A107,'IMP COAL RECEIPT &amp; GCV DATA (3)'!$A$2:$V$193,10,0),0)</f>
        <v>0</v>
      </c>
      <c r="K107" s="15">
        <f>SUMIF('IMP COAL RECEIPT &amp; GCV DATA (3)'!$A$3:$A$193,'MASTER DATA FILE IMP COAL (2)'!A107,'IMP COAL RECEIPT &amp; GCV DATA (3)'!$K$3:$K$193)</f>
        <v>0</v>
      </c>
      <c r="L107" s="15">
        <f>SUMIF('IMP COAL RECEIPT &amp; GCV DATA (3)'!$A$3:$A$193,'MASTER DATA FILE IMP COAL (2)'!A107,'IMP COAL RECEIPT &amp; GCV DATA (3)'!$L$3:$L$193)</f>
        <v>0</v>
      </c>
      <c r="M107" s="15">
        <f t="shared" si="10"/>
        <v>0</v>
      </c>
      <c r="N107" s="67"/>
      <c r="O107" s="15">
        <f>SUMIF('IMP COAL RECEIPT &amp; GCV DATA (3)'!$A$3:$A$193,'MASTER DATA FILE IMP COAL (2)'!A107,'IMP COAL RECEIPT &amp; GCV DATA (3)'!$O$3:$O$193)</f>
        <v>0</v>
      </c>
      <c r="P107" s="15">
        <f t="shared" si="11"/>
        <v>0</v>
      </c>
      <c r="Q107" s="15">
        <f>SUMIF('IMP COAL RECEIPT &amp; GCV DATA (3)'!$A$3:$A$193,'MASTER DATA FILE IMP COAL (2)'!A107,'IMP COAL RECEIPT &amp; GCV DATA (3)'!$Q$3:$Q$193)</f>
        <v>0</v>
      </c>
      <c r="R107" s="16">
        <f>SUMIF('IMP COAL RECEIPT &amp; GCV DATA (3)'!$A$3:$A$253,'MASTER DATA FILE IMP COAL (2)'!A107,'IMP COAL RECEIPT &amp; GCV DATA (3)'!$R$3:$R$253)+IF(H107=$J$234,($K$234*K107),0)+IF(H107=$J$235,($K$235*K107),0)</f>
        <v>0</v>
      </c>
      <c r="S107" s="15" t="e">
        <f t="shared" si="12"/>
        <v>#DIV/0!</v>
      </c>
      <c r="T107" s="15">
        <f>SUMIF('IMP COAL RECEIPT &amp; GCV DATA (3)'!$A$3:$A$193,'MASTER DATA FILE IMP COAL (2)'!A107,'IMP COAL RECEIPT &amp; GCV DATA (3)'!$T$3:$T$193)</f>
        <v>0</v>
      </c>
      <c r="U107" s="15">
        <f t="shared" si="13"/>
        <v>0</v>
      </c>
      <c r="V107" s="15">
        <f>SUMIF('IMP COAL RECEIPT &amp; GCV DATA (3)'!$A$3:$A$193,'MASTER DATA FILE IMP COAL (2)'!A107,'IMP COAL RECEIPT &amp; GCV DATA (3)'!$V$3:$V$193)</f>
        <v>0</v>
      </c>
      <c r="W107" s="15">
        <f t="shared" si="14"/>
        <v>0</v>
      </c>
      <c r="X107" s="13" t="e">
        <f t="shared" si="15"/>
        <v>#DIV/0!</v>
      </c>
      <c r="Y107" s="13"/>
      <c r="Z107" s="13"/>
      <c r="AB107">
        <v>4080.9198113207549</v>
      </c>
      <c r="AC107" s="53">
        <f t="shared" si="16"/>
        <v>-4080.9198113207549</v>
      </c>
      <c r="AE107" s="53">
        <f t="shared" si="17"/>
        <v>-4080.9198113207549</v>
      </c>
      <c r="AF107">
        <v>1</v>
      </c>
    </row>
    <row r="108" spans="1:32" customFormat="1" ht="15.6" x14ac:dyDescent="0.3">
      <c r="A108" s="65"/>
      <c r="B108" s="57">
        <f>SUMIF('IMP COAL RECEIPT &amp; GCV DATA (3)'!$A$3:$A$121,A108,'IMP COAL RECEIPT &amp; GCV DATA (3)'!$B$3:$B$121)</f>
        <v>0</v>
      </c>
      <c r="C108" s="13">
        <f>SUMIF('IMP COAL RECEIPT &amp; GCV DATA (3)'!$A$3:$A$121,A108,'IMP COAL RECEIPT &amp; GCV DATA (3)'!$C$3:$C$121)</f>
        <v>0</v>
      </c>
      <c r="D108" s="66">
        <f>IFERROR(VLOOKUP(A108,'IMP COAL RECEIPT &amp; GCV DATA (3)'!A106:V226,4,0),0)</f>
        <v>0</v>
      </c>
      <c r="E108" s="14">
        <f>IFERROR(VLOOKUP(A108,'IMP COAL RECEIPT &amp; GCV DATA (3)'!$A$2:$V$193,5,0),0)</f>
        <v>0</v>
      </c>
      <c r="F108" s="13">
        <f>SUMIF('IMP COAL RECEIPT &amp; GCV DATA (3)'!$A$3:$A$193,'MASTER DATA FILE IMP COAL (2)'!A108,'IMP COAL RECEIPT &amp; GCV DATA (3)'!$F$3:$F$193)</f>
        <v>0</v>
      </c>
      <c r="G108" s="13">
        <f>IFERROR(VLOOKUP(A108,'IMP COAL RECEIPT &amp; GCV DATA (3)'!$A$2:$V$193,7,0),0)</f>
        <v>0</v>
      </c>
      <c r="H108" s="13">
        <f>IFERROR(VLOOKUP(A108,'IMP COAL RECEIPT &amp; GCV DATA (3)'!$A$2:$V$193,8,0),0)</f>
        <v>0</v>
      </c>
      <c r="I108" s="13">
        <f>IFERROR(VLOOKUP(A108,'WASH COAL RECEIPT &amp; GCV DAT (3)'!$A$2:$V$154,9,0),0)</f>
        <v>0</v>
      </c>
      <c r="J108" s="13">
        <f>IFERROR(VLOOKUP(A108,'IMP COAL RECEIPT &amp; GCV DATA (3)'!$A$2:$V$193,10,0),0)</f>
        <v>0</v>
      </c>
      <c r="K108" s="15">
        <f>SUMIF('IMP COAL RECEIPT &amp; GCV DATA (3)'!$A$3:$A$193,'MASTER DATA FILE IMP COAL (2)'!A108,'IMP COAL RECEIPT &amp; GCV DATA (3)'!$K$3:$K$193)</f>
        <v>0</v>
      </c>
      <c r="L108" s="15">
        <f>SUMIF('IMP COAL RECEIPT &amp; GCV DATA (3)'!$A$3:$A$193,'MASTER DATA FILE IMP COAL (2)'!A108,'IMP COAL RECEIPT &amp; GCV DATA (3)'!$L$3:$L$193)</f>
        <v>0</v>
      </c>
      <c r="M108" s="15">
        <f t="shared" si="10"/>
        <v>0</v>
      </c>
      <c r="N108" s="67"/>
      <c r="O108" s="15">
        <f>SUMIF('IMP COAL RECEIPT &amp; GCV DATA (3)'!$A$3:$A$193,'MASTER DATA FILE IMP COAL (2)'!A108,'IMP COAL RECEIPT &amp; GCV DATA (3)'!$O$3:$O$193)</f>
        <v>0</v>
      </c>
      <c r="P108" s="15">
        <f t="shared" si="11"/>
        <v>0</v>
      </c>
      <c r="Q108" s="15">
        <f>SUMIF('IMP COAL RECEIPT &amp; GCV DATA (3)'!$A$3:$A$193,'MASTER DATA FILE IMP COAL (2)'!A108,'IMP COAL RECEIPT &amp; GCV DATA (3)'!$Q$3:$Q$193)</f>
        <v>0</v>
      </c>
      <c r="R108" s="16">
        <f>SUMIF('IMP COAL RECEIPT &amp; GCV DATA (3)'!$A$3:$A$253,'MASTER DATA FILE IMP COAL (2)'!A108,'IMP COAL RECEIPT &amp; GCV DATA (3)'!$R$3:$R$253)+IF(H108=$J$234,($K$234*K108),0)+IF(H108=$J$235,($K$235*K108),0)</f>
        <v>0</v>
      </c>
      <c r="S108" s="15" t="e">
        <f t="shared" si="12"/>
        <v>#DIV/0!</v>
      </c>
      <c r="T108" s="15">
        <f>SUMIF('IMP COAL RECEIPT &amp; GCV DATA (3)'!$A$3:$A$193,'MASTER DATA FILE IMP COAL (2)'!A108,'IMP COAL RECEIPT &amp; GCV DATA (3)'!$T$3:$T$193)</f>
        <v>0</v>
      </c>
      <c r="U108" s="15">
        <f t="shared" si="13"/>
        <v>0</v>
      </c>
      <c r="V108" s="15">
        <f>SUMIF('IMP COAL RECEIPT &amp; GCV DATA (3)'!$A$3:$A$193,'MASTER DATA FILE IMP COAL (2)'!A108,'IMP COAL RECEIPT &amp; GCV DATA (3)'!$V$3:$V$193)</f>
        <v>0</v>
      </c>
      <c r="W108" s="15">
        <f t="shared" si="14"/>
        <v>0</v>
      </c>
      <c r="X108" s="13" t="e">
        <f t="shared" si="15"/>
        <v>#DIV/0!</v>
      </c>
      <c r="Y108" s="13"/>
      <c r="Z108" s="13"/>
      <c r="AB108">
        <v>4080.9198113207549</v>
      </c>
      <c r="AC108" s="53">
        <f t="shared" si="16"/>
        <v>-4080.9198113207549</v>
      </c>
      <c r="AE108" s="53">
        <f t="shared" si="17"/>
        <v>-4080.9198113207549</v>
      </c>
      <c r="AF108">
        <v>1</v>
      </c>
    </row>
    <row r="109" spans="1:32" customFormat="1" ht="15.6" x14ac:dyDescent="0.3">
      <c r="A109" s="65"/>
      <c r="B109" s="57">
        <f>SUMIF('IMP COAL RECEIPT &amp; GCV DATA (3)'!$A$3:$A$121,A109,'IMP COAL RECEIPT &amp; GCV DATA (3)'!$B$3:$B$121)</f>
        <v>0</v>
      </c>
      <c r="C109" s="13">
        <f>SUMIF('IMP COAL RECEIPT &amp; GCV DATA (3)'!$A$3:$A$121,A109,'IMP COAL RECEIPT &amp; GCV DATA (3)'!$C$3:$C$121)</f>
        <v>0</v>
      </c>
      <c r="D109" s="66">
        <f>IFERROR(VLOOKUP(A109,'IMP COAL RECEIPT &amp; GCV DATA (3)'!A107:V227,4,0),0)</f>
        <v>0</v>
      </c>
      <c r="E109" s="14">
        <f>IFERROR(VLOOKUP(A109,'IMP COAL RECEIPT &amp; GCV DATA (3)'!$A$2:$V$193,5,0),0)</f>
        <v>0</v>
      </c>
      <c r="F109" s="13">
        <f>SUMIF('IMP COAL RECEIPT &amp; GCV DATA (3)'!$A$3:$A$193,'MASTER DATA FILE IMP COAL (2)'!A109,'IMP COAL RECEIPT &amp; GCV DATA (3)'!$F$3:$F$193)</f>
        <v>0</v>
      </c>
      <c r="G109" s="13">
        <f>IFERROR(VLOOKUP(A109,'IMP COAL RECEIPT &amp; GCV DATA (3)'!$A$2:$V$193,7,0),0)</f>
        <v>0</v>
      </c>
      <c r="H109" s="13">
        <f>IFERROR(VLOOKUP(A109,'IMP COAL RECEIPT &amp; GCV DATA (3)'!$A$2:$V$193,8,0),0)</f>
        <v>0</v>
      </c>
      <c r="I109" s="13">
        <f>IFERROR(VLOOKUP(A109,'WASH COAL RECEIPT &amp; GCV DAT (3)'!$A$2:$V$154,9,0),0)</f>
        <v>0</v>
      </c>
      <c r="J109" s="13">
        <f>IFERROR(VLOOKUP(A109,'IMP COAL RECEIPT &amp; GCV DATA (3)'!$A$2:$V$193,10,0),0)</f>
        <v>0</v>
      </c>
      <c r="K109" s="15">
        <f>SUMIF('IMP COAL RECEIPT &amp; GCV DATA (3)'!$A$3:$A$193,'MASTER DATA FILE IMP COAL (2)'!A109,'IMP COAL RECEIPT &amp; GCV DATA (3)'!$K$3:$K$193)</f>
        <v>0</v>
      </c>
      <c r="L109" s="15">
        <f>SUMIF('IMP COAL RECEIPT &amp; GCV DATA (3)'!$A$3:$A$193,'MASTER DATA FILE IMP COAL (2)'!A109,'IMP COAL RECEIPT &amp; GCV DATA (3)'!$L$3:$L$193)</f>
        <v>0</v>
      </c>
      <c r="M109" s="15">
        <f t="shared" si="10"/>
        <v>0</v>
      </c>
      <c r="N109" s="67"/>
      <c r="O109" s="15">
        <f>SUMIF('IMP COAL RECEIPT &amp; GCV DATA (3)'!$A$3:$A$193,'MASTER DATA FILE IMP COAL (2)'!A109,'IMP COAL RECEIPT &amp; GCV DATA (3)'!$O$3:$O$193)</f>
        <v>0</v>
      </c>
      <c r="P109" s="15">
        <f t="shared" si="11"/>
        <v>0</v>
      </c>
      <c r="Q109" s="15">
        <f>SUMIF('IMP COAL RECEIPT &amp; GCV DATA (3)'!$A$3:$A$193,'MASTER DATA FILE IMP COAL (2)'!A109,'IMP COAL RECEIPT &amp; GCV DATA (3)'!$Q$3:$Q$193)</f>
        <v>0</v>
      </c>
      <c r="R109" s="16">
        <f>SUMIF('IMP COAL RECEIPT &amp; GCV DATA (3)'!$A$3:$A$253,'MASTER DATA FILE IMP COAL (2)'!A109,'IMP COAL RECEIPT &amp; GCV DATA (3)'!$R$3:$R$253)+IF(H109=$J$234,($K$234*K109),0)+IF(H109=$J$235,($K$235*K109),0)</f>
        <v>0</v>
      </c>
      <c r="S109" s="15" t="e">
        <f t="shared" si="12"/>
        <v>#DIV/0!</v>
      </c>
      <c r="T109" s="15">
        <f>SUMIF('IMP COAL RECEIPT &amp; GCV DATA (3)'!$A$3:$A$193,'MASTER DATA FILE IMP COAL (2)'!A109,'IMP COAL RECEIPT &amp; GCV DATA (3)'!$T$3:$T$193)</f>
        <v>0</v>
      </c>
      <c r="U109" s="15">
        <f t="shared" si="13"/>
        <v>0</v>
      </c>
      <c r="V109" s="15">
        <f>SUMIF('IMP COAL RECEIPT &amp; GCV DATA (3)'!$A$3:$A$193,'MASTER DATA FILE IMP COAL (2)'!A109,'IMP COAL RECEIPT &amp; GCV DATA (3)'!$V$3:$V$193)</f>
        <v>0</v>
      </c>
      <c r="W109" s="15">
        <f t="shared" si="14"/>
        <v>0</v>
      </c>
      <c r="X109" s="13" t="e">
        <f t="shared" si="15"/>
        <v>#DIV/0!</v>
      </c>
      <c r="Y109" s="13"/>
      <c r="Z109" s="13"/>
      <c r="AB109">
        <v>4080.9198113207549</v>
      </c>
      <c r="AC109" s="53">
        <f t="shared" si="16"/>
        <v>-4080.9198113207549</v>
      </c>
      <c r="AE109" s="53">
        <f t="shared" si="17"/>
        <v>-4080.9198113207549</v>
      </c>
      <c r="AF109">
        <v>1</v>
      </c>
    </row>
    <row r="110" spans="1:32" customFormat="1" ht="15.6" x14ac:dyDescent="0.3">
      <c r="A110" s="65"/>
      <c r="B110" s="57">
        <f>SUMIF('IMP COAL RECEIPT &amp; GCV DATA (3)'!$A$3:$A$121,A110,'IMP COAL RECEIPT &amp; GCV DATA (3)'!$B$3:$B$121)</f>
        <v>0</v>
      </c>
      <c r="C110" s="13">
        <f>SUMIF('IMP COAL RECEIPT &amp; GCV DATA (3)'!$A$3:$A$121,A110,'IMP COAL RECEIPT &amp; GCV DATA (3)'!$C$3:$C$121)</f>
        <v>0</v>
      </c>
      <c r="D110" s="66">
        <f>IFERROR(VLOOKUP(A110,'IMP COAL RECEIPT &amp; GCV DATA (3)'!A108:V228,4,0),0)</f>
        <v>0</v>
      </c>
      <c r="E110" s="14">
        <f>IFERROR(VLOOKUP(A110,'IMP COAL RECEIPT &amp; GCV DATA (3)'!$A$2:$V$193,5,0),0)</f>
        <v>0</v>
      </c>
      <c r="F110" s="13">
        <f>SUMIF('IMP COAL RECEIPT &amp; GCV DATA (3)'!$A$3:$A$193,'MASTER DATA FILE IMP COAL (2)'!A110,'IMP COAL RECEIPT &amp; GCV DATA (3)'!$F$3:$F$193)</f>
        <v>0</v>
      </c>
      <c r="G110" s="13">
        <f>IFERROR(VLOOKUP(A110,'IMP COAL RECEIPT &amp; GCV DATA (3)'!$A$2:$V$193,7,0),0)</f>
        <v>0</v>
      </c>
      <c r="H110" s="13">
        <f>IFERROR(VLOOKUP(A110,'IMP COAL RECEIPT &amp; GCV DATA (3)'!$A$2:$V$193,8,0),0)</f>
        <v>0</v>
      </c>
      <c r="I110" s="13">
        <f>IFERROR(VLOOKUP(A110,'WASH COAL RECEIPT &amp; GCV DAT (3)'!$A$2:$V$154,9,0),0)</f>
        <v>0</v>
      </c>
      <c r="J110" s="13">
        <f>IFERROR(VLOOKUP(A110,'IMP COAL RECEIPT &amp; GCV DATA (3)'!$A$2:$V$193,10,0),0)</f>
        <v>0</v>
      </c>
      <c r="K110" s="15">
        <f>SUMIF('IMP COAL RECEIPT &amp; GCV DATA (3)'!$A$3:$A$193,'MASTER DATA FILE IMP COAL (2)'!A110,'IMP COAL RECEIPT &amp; GCV DATA (3)'!$K$3:$K$193)</f>
        <v>0</v>
      </c>
      <c r="L110" s="15">
        <f>SUMIF('IMP COAL RECEIPT &amp; GCV DATA (3)'!$A$3:$A$193,'MASTER DATA FILE IMP COAL (2)'!A110,'IMP COAL RECEIPT &amp; GCV DATA (3)'!$L$3:$L$193)</f>
        <v>0</v>
      </c>
      <c r="M110" s="15">
        <f t="shared" si="10"/>
        <v>0</v>
      </c>
      <c r="N110" s="67"/>
      <c r="O110" s="15">
        <f>SUMIF('IMP COAL RECEIPT &amp; GCV DATA (3)'!$A$3:$A$193,'MASTER DATA FILE IMP COAL (2)'!A110,'IMP COAL RECEIPT &amp; GCV DATA (3)'!$O$3:$O$193)</f>
        <v>0</v>
      </c>
      <c r="P110" s="15">
        <f t="shared" si="11"/>
        <v>0</v>
      </c>
      <c r="Q110" s="15">
        <f>SUMIF('IMP COAL RECEIPT &amp; GCV DATA (3)'!$A$3:$A$193,'MASTER DATA FILE IMP COAL (2)'!A110,'IMP COAL RECEIPT &amp; GCV DATA (3)'!$Q$3:$Q$193)</f>
        <v>0</v>
      </c>
      <c r="R110" s="16">
        <f>SUMIF('IMP COAL RECEIPT &amp; GCV DATA (3)'!$A$3:$A$253,'MASTER DATA FILE IMP COAL (2)'!A110,'IMP COAL RECEIPT &amp; GCV DATA (3)'!$R$3:$R$253)+IF(H110=$J$234,($K$234*K110),0)+IF(H110=$J$235,($K$235*K110),0)</f>
        <v>0</v>
      </c>
      <c r="S110" s="15" t="e">
        <f t="shared" si="12"/>
        <v>#DIV/0!</v>
      </c>
      <c r="T110" s="15">
        <f>SUMIF('IMP COAL RECEIPT &amp; GCV DATA (3)'!$A$3:$A$193,'MASTER DATA FILE IMP COAL (2)'!A110,'IMP COAL RECEIPT &amp; GCV DATA (3)'!$T$3:$T$193)</f>
        <v>0</v>
      </c>
      <c r="U110" s="15">
        <f t="shared" si="13"/>
        <v>0</v>
      </c>
      <c r="V110" s="15">
        <f>SUMIF('IMP COAL RECEIPT &amp; GCV DATA (3)'!$A$3:$A$193,'MASTER DATA FILE IMP COAL (2)'!A110,'IMP COAL RECEIPT &amp; GCV DATA (3)'!$V$3:$V$193)</f>
        <v>0</v>
      </c>
      <c r="W110" s="15">
        <f t="shared" si="14"/>
        <v>0</v>
      </c>
      <c r="X110" s="13" t="e">
        <f t="shared" si="15"/>
        <v>#DIV/0!</v>
      </c>
      <c r="Y110" s="13"/>
      <c r="Z110" s="13"/>
      <c r="AB110">
        <v>4080.9198113207549</v>
      </c>
      <c r="AC110" s="53">
        <f t="shared" si="16"/>
        <v>-4080.9198113207549</v>
      </c>
      <c r="AE110" s="53">
        <f t="shared" si="17"/>
        <v>-4080.9198113207549</v>
      </c>
      <c r="AF110">
        <v>1</v>
      </c>
    </row>
    <row r="111" spans="1:32" customFormat="1" ht="15.6" x14ac:dyDescent="0.3">
      <c r="A111" s="65"/>
      <c r="B111" s="57">
        <f>SUMIF('IMP COAL RECEIPT &amp; GCV DATA (3)'!$A$3:$A$121,A111,'IMP COAL RECEIPT &amp; GCV DATA (3)'!$B$3:$B$121)</f>
        <v>0</v>
      </c>
      <c r="C111" s="13">
        <f>SUMIF('IMP COAL RECEIPT &amp; GCV DATA (3)'!$A$3:$A$121,A111,'IMP COAL RECEIPT &amp; GCV DATA (3)'!$C$3:$C$121)</f>
        <v>0</v>
      </c>
      <c r="D111" s="66">
        <f>IFERROR(VLOOKUP(A111,'IMP COAL RECEIPT &amp; GCV DATA (3)'!A109:V229,4,0),0)</f>
        <v>0</v>
      </c>
      <c r="E111" s="14">
        <f>IFERROR(VLOOKUP(A111,'IMP COAL RECEIPT &amp; GCV DATA (3)'!$A$2:$V$193,5,0),0)</f>
        <v>0</v>
      </c>
      <c r="F111" s="13">
        <f>SUMIF('IMP COAL RECEIPT &amp; GCV DATA (3)'!$A$3:$A$193,'MASTER DATA FILE IMP COAL (2)'!A111,'IMP COAL RECEIPT &amp; GCV DATA (3)'!$F$3:$F$193)</f>
        <v>0</v>
      </c>
      <c r="G111" s="13">
        <f>IFERROR(VLOOKUP(A111,'IMP COAL RECEIPT &amp; GCV DATA (3)'!$A$2:$V$193,7,0),0)</f>
        <v>0</v>
      </c>
      <c r="H111" s="13">
        <f>IFERROR(VLOOKUP(A111,'IMP COAL RECEIPT &amp; GCV DATA (3)'!$A$2:$V$193,8,0),0)</f>
        <v>0</v>
      </c>
      <c r="I111" s="13">
        <f>IFERROR(VLOOKUP(A111,'WASH COAL RECEIPT &amp; GCV DAT (3)'!$A$2:$V$154,9,0),0)</f>
        <v>0</v>
      </c>
      <c r="J111" s="13">
        <f>IFERROR(VLOOKUP(A111,'IMP COAL RECEIPT &amp; GCV DATA (3)'!$A$2:$V$193,10,0),0)</f>
        <v>0</v>
      </c>
      <c r="K111" s="15">
        <f>SUMIF('IMP COAL RECEIPT &amp; GCV DATA (3)'!$A$3:$A$193,'MASTER DATA FILE IMP COAL (2)'!A111,'IMP COAL RECEIPT &amp; GCV DATA (3)'!$K$3:$K$193)</f>
        <v>0</v>
      </c>
      <c r="L111" s="15">
        <f>SUMIF('IMP COAL RECEIPT &amp; GCV DATA (3)'!$A$3:$A$193,'MASTER DATA FILE IMP COAL (2)'!A111,'IMP COAL RECEIPT &amp; GCV DATA (3)'!$L$3:$L$193)</f>
        <v>0</v>
      </c>
      <c r="M111" s="15">
        <f t="shared" si="10"/>
        <v>0</v>
      </c>
      <c r="N111" s="67"/>
      <c r="O111" s="15">
        <f>SUMIF('IMP COAL RECEIPT &amp; GCV DATA (3)'!$A$3:$A$193,'MASTER DATA FILE IMP COAL (2)'!A111,'IMP COAL RECEIPT &amp; GCV DATA (3)'!$O$3:$O$193)</f>
        <v>0</v>
      </c>
      <c r="P111" s="15">
        <f t="shared" si="11"/>
        <v>0</v>
      </c>
      <c r="Q111" s="15">
        <f>SUMIF('IMP COAL RECEIPT &amp; GCV DATA (3)'!$A$3:$A$193,'MASTER DATA FILE IMP COAL (2)'!A111,'IMP COAL RECEIPT &amp; GCV DATA (3)'!$Q$3:$Q$193)</f>
        <v>0</v>
      </c>
      <c r="R111" s="16">
        <f>SUMIF('IMP COAL RECEIPT &amp; GCV DATA (3)'!$A$3:$A$253,'MASTER DATA FILE IMP COAL (2)'!A111,'IMP COAL RECEIPT &amp; GCV DATA (3)'!$R$3:$R$253)+IF(H111=$J$234,($K$234*K111),0)+IF(H111=$J$235,($K$235*K111),0)</f>
        <v>0</v>
      </c>
      <c r="S111" s="15" t="e">
        <f t="shared" si="12"/>
        <v>#DIV/0!</v>
      </c>
      <c r="T111" s="15">
        <f>SUMIF('IMP COAL RECEIPT &amp; GCV DATA (3)'!$A$3:$A$193,'MASTER DATA FILE IMP COAL (2)'!A111,'IMP COAL RECEIPT &amp; GCV DATA (3)'!$T$3:$T$193)</f>
        <v>0</v>
      </c>
      <c r="U111" s="15">
        <f t="shared" si="13"/>
        <v>0</v>
      </c>
      <c r="V111" s="15">
        <f>SUMIF('IMP COAL RECEIPT &amp; GCV DATA (3)'!$A$3:$A$193,'MASTER DATA FILE IMP COAL (2)'!A111,'IMP COAL RECEIPT &amp; GCV DATA (3)'!$V$3:$V$193)</f>
        <v>0</v>
      </c>
      <c r="W111" s="15">
        <f t="shared" si="14"/>
        <v>0</v>
      </c>
      <c r="X111" s="13" t="e">
        <f t="shared" si="15"/>
        <v>#DIV/0!</v>
      </c>
      <c r="Y111" s="13"/>
      <c r="Z111" s="13"/>
      <c r="AB111">
        <v>4080.9198113207549</v>
      </c>
      <c r="AC111" s="53">
        <f t="shared" si="16"/>
        <v>-4080.9198113207549</v>
      </c>
      <c r="AE111" s="53">
        <f t="shared" si="17"/>
        <v>-4080.9198113207549</v>
      </c>
      <c r="AF111">
        <v>1</v>
      </c>
    </row>
    <row r="112" spans="1:32" customFormat="1" ht="15.6" x14ac:dyDescent="0.3">
      <c r="A112" s="65"/>
      <c r="B112" s="57">
        <f>SUMIF('IMP COAL RECEIPT &amp; GCV DATA (3)'!$A$3:$A$121,A112,'IMP COAL RECEIPT &amp; GCV DATA (3)'!$B$3:$B$121)</f>
        <v>0</v>
      </c>
      <c r="C112" s="13">
        <f>SUMIF('IMP COAL RECEIPT &amp; GCV DATA (3)'!$A$3:$A$121,A112,'IMP COAL RECEIPT &amp; GCV DATA (3)'!$C$3:$C$121)</f>
        <v>0</v>
      </c>
      <c r="D112" s="66">
        <f>IFERROR(VLOOKUP(A112,'IMP COAL RECEIPT &amp; GCV DATA (3)'!A110:V230,4,0),0)</f>
        <v>0</v>
      </c>
      <c r="E112" s="14">
        <f>IFERROR(VLOOKUP(A112,'IMP COAL RECEIPT &amp; GCV DATA (3)'!$A$2:$V$193,5,0),0)</f>
        <v>0</v>
      </c>
      <c r="F112" s="13">
        <f>SUMIF('IMP COAL RECEIPT &amp; GCV DATA (3)'!$A$3:$A$193,'MASTER DATA FILE IMP COAL (2)'!A112,'IMP COAL RECEIPT &amp; GCV DATA (3)'!$F$3:$F$193)</f>
        <v>0</v>
      </c>
      <c r="G112" s="13">
        <f>IFERROR(VLOOKUP(A112,'IMP COAL RECEIPT &amp; GCV DATA (3)'!$A$2:$V$193,7,0),0)</f>
        <v>0</v>
      </c>
      <c r="H112" s="13">
        <f>IFERROR(VLOOKUP(A112,'IMP COAL RECEIPT &amp; GCV DATA (3)'!$A$2:$V$193,8,0),0)</f>
        <v>0</v>
      </c>
      <c r="I112" s="13">
        <f>IFERROR(VLOOKUP(A112,'WASH COAL RECEIPT &amp; GCV DAT (3)'!$A$2:$V$154,9,0),0)</f>
        <v>0</v>
      </c>
      <c r="J112" s="13">
        <f>IFERROR(VLOOKUP(A112,'IMP COAL RECEIPT &amp; GCV DATA (3)'!$A$2:$V$193,10,0),0)</f>
        <v>0</v>
      </c>
      <c r="K112" s="15">
        <f>SUMIF('IMP COAL RECEIPT &amp; GCV DATA (3)'!$A$3:$A$193,'MASTER DATA FILE IMP COAL (2)'!A112,'IMP COAL RECEIPT &amp; GCV DATA (3)'!$K$3:$K$193)</f>
        <v>0</v>
      </c>
      <c r="L112" s="15">
        <f>SUMIF('IMP COAL RECEIPT &amp; GCV DATA (3)'!$A$3:$A$193,'MASTER DATA FILE IMP COAL (2)'!A112,'IMP COAL RECEIPT &amp; GCV DATA (3)'!$L$3:$L$193)</f>
        <v>0</v>
      </c>
      <c r="M112" s="15">
        <f t="shared" si="10"/>
        <v>0</v>
      </c>
      <c r="N112" s="67"/>
      <c r="O112" s="15">
        <f>SUMIF('IMP COAL RECEIPT &amp; GCV DATA (3)'!$A$3:$A$193,'MASTER DATA FILE IMP COAL (2)'!A112,'IMP COAL RECEIPT &amp; GCV DATA (3)'!$O$3:$O$193)</f>
        <v>0</v>
      </c>
      <c r="P112" s="15">
        <f t="shared" si="11"/>
        <v>0</v>
      </c>
      <c r="Q112" s="15">
        <f>SUMIF('IMP COAL RECEIPT &amp; GCV DATA (3)'!$A$3:$A$193,'MASTER DATA FILE IMP COAL (2)'!A112,'IMP COAL RECEIPT &amp; GCV DATA (3)'!$Q$3:$Q$193)</f>
        <v>0</v>
      </c>
      <c r="R112" s="16">
        <f>SUMIF('IMP COAL RECEIPT &amp; GCV DATA (3)'!$A$3:$A$253,'MASTER DATA FILE IMP COAL (2)'!A112,'IMP COAL RECEIPT &amp; GCV DATA (3)'!$R$3:$R$253)+IF(H112=$J$234,($K$234*K112),0)+IF(H112=$J$235,($K$235*K112),0)</f>
        <v>0</v>
      </c>
      <c r="S112" s="15" t="e">
        <f t="shared" si="12"/>
        <v>#DIV/0!</v>
      </c>
      <c r="T112" s="15">
        <f>SUMIF('IMP COAL RECEIPT &amp; GCV DATA (3)'!$A$3:$A$193,'MASTER DATA FILE IMP COAL (2)'!A112,'IMP COAL RECEIPT &amp; GCV DATA (3)'!$T$3:$T$193)</f>
        <v>0</v>
      </c>
      <c r="U112" s="15">
        <f t="shared" si="13"/>
        <v>0</v>
      </c>
      <c r="V112" s="15">
        <f>SUMIF('IMP COAL RECEIPT &amp; GCV DATA (3)'!$A$3:$A$193,'MASTER DATA FILE IMP COAL (2)'!A112,'IMP COAL RECEIPT &amp; GCV DATA (3)'!$V$3:$V$193)</f>
        <v>0</v>
      </c>
      <c r="W112" s="15">
        <f t="shared" si="14"/>
        <v>0</v>
      </c>
      <c r="X112" s="13" t="e">
        <f t="shared" si="15"/>
        <v>#DIV/0!</v>
      </c>
      <c r="Y112" s="13"/>
      <c r="Z112" s="13"/>
      <c r="AB112">
        <v>4080.9198113207549</v>
      </c>
      <c r="AC112" s="53">
        <f t="shared" si="16"/>
        <v>-4080.9198113207549</v>
      </c>
      <c r="AE112" s="53">
        <f t="shared" si="17"/>
        <v>-4080.9198113207549</v>
      </c>
      <c r="AF112">
        <v>1</v>
      </c>
    </row>
    <row r="113" spans="1:32" customFormat="1" ht="15.6" x14ac:dyDescent="0.3">
      <c r="A113" s="65"/>
      <c r="B113" s="57">
        <f>SUMIF('IMP COAL RECEIPT &amp; GCV DATA (3)'!$A$3:$A$121,A113,'IMP COAL RECEIPT &amp; GCV DATA (3)'!$B$3:$B$121)</f>
        <v>0</v>
      </c>
      <c r="C113" s="13">
        <f>SUMIF('IMP COAL RECEIPT &amp; GCV DATA (3)'!$A$3:$A$121,A113,'IMP COAL RECEIPT &amp; GCV DATA (3)'!$C$3:$C$121)</f>
        <v>0</v>
      </c>
      <c r="D113" s="66">
        <f>IFERROR(VLOOKUP(A113,'IMP COAL RECEIPT &amp; GCV DATA (3)'!A111:V231,4,0),0)</f>
        <v>0</v>
      </c>
      <c r="E113" s="14">
        <f>IFERROR(VLOOKUP(A113,'IMP COAL RECEIPT &amp; GCV DATA (3)'!$A$2:$V$193,5,0),0)</f>
        <v>0</v>
      </c>
      <c r="F113" s="13">
        <f>SUMIF('IMP COAL RECEIPT &amp; GCV DATA (3)'!$A$3:$A$193,'MASTER DATA FILE IMP COAL (2)'!A113,'IMP COAL RECEIPT &amp; GCV DATA (3)'!$F$3:$F$193)</f>
        <v>0</v>
      </c>
      <c r="G113" s="13">
        <f>IFERROR(VLOOKUP(A113,'IMP COAL RECEIPT &amp; GCV DATA (3)'!$A$2:$V$193,7,0),0)</f>
        <v>0</v>
      </c>
      <c r="H113" s="13">
        <f>IFERROR(VLOOKUP(A113,'IMP COAL RECEIPT &amp; GCV DATA (3)'!$A$2:$V$193,8,0),0)</f>
        <v>0</v>
      </c>
      <c r="I113" s="13">
        <f>IFERROR(VLOOKUP(A113,'WASH COAL RECEIPT &amp; GCV DAT (3)'!$A$2:$V$154,9,0),0)</f>
        <v>0</v>
      </c>
      <c r="J113" s="13">
        <f>IFERROR(VLOOKUP(A113,'IMP COAL RECEIPT &amp; GCV DATA (3)'!$A$2:$V$193,10,0),0)</f>
        <v>0</v>
      </c>
      <c r="K113" s="15">
        <f>SUMIF('IMP COAL RECEIPT &amp; GCV DATA (3)'!$A$3:$A$193,'MASTER DATA FILE IMP COAL (2)'!A113,'IMP COAL RECEIPT &amp; GCV DATA (3)'!$K$3:$K$193)</f>
        <v>0</v>
      </c>
      <c r="L113" s="15">
        <f>SUMIF('IMP COAL RECEIPT &amp; GCV DATA (3)'!$A$3:$A$193,'MASTER DATA FILE IMP COAL (2)'!A113,'IMP COAL RECEIPT &amp; GCV DATA (3)'!$L$3:$L$193)</f>
        <v>0</v>
      </c>
      <c r="M113" s="15">
        <f t="shared" si="10"/>
        <v>0</v>
      </c>
      <c r="N113" s="67"/>
      <c r="O113" s="15">
        <f>SUMIF('IMP COAL RECEIPT &amp; GCV DATA (3)'!$A$3:$A$193,'MASTER DATA FILE IMP COAL (2)'!A113,'IMP COAL RECEIPT &amp; GCV DATA (3)'!$O$3:$O$193)</f>
        <v>0</v>
      </c>
      <c r="P113" s="15">
        <f t="shared" si="11"/>
        <v>0</v>
      </c>
      <c r="Q113" s="15">
        <f>SUMIF('IMP COAL RECEIPT &amp; GCV DATA (3)'!$A$3:$A$193,'MASTER DATA FILE IMP COAL (2)'!A113,'IMP COAL RECEIPT &amp; GCV DATA (3)'!$Q$3:$Q$193)</f>
        <v>0</v>
      </c>
      <c r="R113" s="16">
        <f>SUMIF('IMP COAL RECEIPT &amp; GCV DATA (3)'!$A$3:$A$253,'MASTER DATA FILE IMP COAL (2)'!A113,'IMP COAL RECEIPT &amp; GCV DATA (3)'!$R$3:$R$253)+IF(H113=$J$234,($K$234*K113),0)+IF(H113=$J$235,($K$235*K113),0)</f>
        <v>0</v>
      </c>
      <c r="S113" s="15" t="e">
        <f t="shared" si="12"/>
        <v>#DIV/0!</v>
      </c>
      <c r="T113" s="15">
        <f>SUMIF('IMP COAL RECEIPT &amp; GCV DATA (3)'!$A$3:$A$193,'MASTER DATA FILE IMP COAL (2)'!A113,'IMP COAL RECEIPT &amp; GCV DATA (3)'!$T$3:$T$193)</f>
        <v>0</v>
      </c>
      <c r="U113" s="15">
        <f t="shared" si="13"/>
        <v>0</v>
      </c>
      <c r="V113" s="15">
        <f>SUMIF('IMP COAL RECEIPT &amp; GCV DATA (3)'!$A$3:$A$193,'MASTER DATA FILE IMP COAL (2)'!A113,'IMP COAL RECEIPT &amp; GCV DATA (3)'!$V$3:$V$193)</f>
        <v>0</v>
      </c>
      <c r="W113" s="15">
        <f t="shared" si="14"/>
        <v>0</v>
      </c>
      <c r="X113" s="13" t="e">
        <f t="shared" si="15"/>
        <v>#DIV/0!</v>
      </c>
      <c r="Y113" s="13"/>
      <c r="Z113" s="13"/>
      <c r="AB113">
        <v>4080.9198113207549</v>
      </c>
      <c r="AC113" s="53">
        <f t="shared" si="16"/>
        <v>-4080.9198113207549</v>
      </c>
      <c r="AE113" s="53">
        <f t="shared" si="17"/>
        <v>-4080.9198113207549</v>
      </c>
      <c r="AF113">
        <v>1</v>
      </c>
    </row>
    <row r="114" spans="1:32" customFormat="1" ht="15.6" x14ac:dyDescent="0.3">
      <c r="A114" s="65"/>
      <c r="B114" s="57">
        <f>SUMIF('IMP COAL RECEIPT &amp; GCV DATA (3)'!$A$3:$A$121,A114,'IMP COAL RECEIPT &amp; GCV DATA (3)'!$B$3:$B$121)</f>
        <v>0</v>
      </c>
      <c r="C114" s="13">
        <f>SUMIF('IMP COAL RECEIPT &amp; GCV DATA (3)'!$A$3:$A$121,A114,'IMP COAL RECEIPT &amp; GCV DATA (3)'!$C$3:$C$121)</f>
        <v>0</v>
      </c>
      <c r="D114" s="66">
        <f>IFERROR(VLOOKUP(A114,'IMP COAL RECEIPT &amp; GCV DATA (3)'!A112:V232,4,0),0)</f>
        <v>0</v>
      </c>
      <c r="E114" s="14">
        <f>IFERROR(VLOOKUP(A114,'IMP COAL RECEIPT &amp; GCV DATA (3)'!$A$2:$V$193,5,0),0)</f>
        <v>0</v>
      </c>
      <c r="F114" s="13">
        <f>SUMIF('IMP COAL RECEIPT &amp; GCV DATA (3)'!$A$3:$A$193,'MASTER DATA FILE IMP COAL (2)'!A114,'IMP COAL RECEIPT &amp; GCV DATA (3)'!$F$3:$F$193)</f>
        <v>0</v>
      </c>
      <c r="G114" s="13">
        <f>IFERROR(VLOOKUP(A114,'IMP COAL RECEIPT &amp; GCV DATA (3)'!$A$2:$V$193,7,0),0)</f>
        <v>0</v>
      </c>
      <c r="H114" s="13">
        <f>IFERROR(VLOOKUP(A114,'IMP COAL RECEIPT &amp; GCV DATA (3)'!$A$2:$V$193,8,0),0)</f>
        <v>0</v>
      </c>
      <c r="I114" s="13">
        <f>IFERROR(VLOOKUP(A114,'WASH COAL RECEIPT &amp; GCV DAT (3)'!$A$2:$V$154,9,0),0)</f>
        <v>0</v>
      </c>
      <c r="J114" s="13">
        <f>IFERROR(VLOOKUP(A114,'IMP COAL RECEIPT &amp; GCV DATA (3)'!$A$2:$V$193,10,0),0)</f>
        <v>0</v>
      </c>
      <c r="K114" s="15">
        <f>SUMIF('IMP COAL RECEIPT &amp; GCV DATA (3)'!$A$3:$A$193,'MASTER DATA FILE IMP COAL (2)'!A114,'IMP COAL RECEIPT &amp; GCV DATA (3)'!$K$3:$K$193)</f>
        <v>0</v>
      </c>
      <c r="L114" s="15">
        <f>SUMIF('IMP COAL RECEIPT &amp; GCV DATA (3)'!$A$3:$A$193,'MASTER DATA FILE IMP COAL (2)'!A114,'IMP COAL RECEIPT &amp; GCV DATA (3)'!$L$3:$L$193)</f>
        <v>0</v>
      </c>
      <c r="M114" s="15">
        <f t="shared" si="10"/>
        <v>0</v>
      </c>
      <c r="N114" s="67"/>
      <c r="O114" s="15">
        <f>SUMIF('IMP COAL RECEIPT &amp; GCV DATA (3)'!$A$3:$A$193,'MASTER DATA FILE IMP COAL (2)'!A114,'IMP COAL RECEIPT &amp; GCV DATA (3)'!$O$3:$O$193)</f>
        <v>0</v>
      </c>
      <c r="P114" s="15">
        <f t="shared" si="11"/>
        <v>0</v>
      </c>
      <c r="Q114" s="15">
        <f>SUMIF('IMP COAL RECEIPT &amp; GCV DATA (3)'!$A$3:$A$193,'MASTER DATA FILE IMP COAL (2)'!A114,'IMP COAL RECEIPT &amp; GCV DATA (3)'!$Q$3:$Q$193)</f>
        <v>0</v>
      </c>
      <c r="R114" s="16">
        <f>SUMIF('IMP COAL RECEIPT &amp; GCV DATA (3)'!$A$3:$A$253,'MASTER DATA FILE IMP COAL (2)'!A114,'IMP COAL RECEIPT &amp; GCV DATA (3)'!$R$3:$R$253)+IF(H114=$J$234,($K$234*K114),0)+IF(H114=$J$235,($K$235*K114),0)</f>
        <v>0</v>
      </c>
      <c r="S114" s="15" t="e">
        <f t="shared" si="12"/>
        <v>#DIV/0!</v>
      </c>
      <c r="T114" s="15">
        <f>SUMIF('IMP COAL RECEIPT &amp; GCV DATA (3)'!$A$3:$A$193,'MASTER DATA FILE IMP COAL (2)'!A114,'IMP COAL RECEIPT &amp; GCV DATA (3)'!$T$3:$T$193)</f>
        <v>0</v>
      </c>
      <c r="U114" s="15">
        <f t="shared" si="13"/>
        <v>0</v>
      </c>
      <c r="V114" s="15">
        <f>SUMIF('IMP COAL RECEIPT &amp; GCV DATA (3)'!$A$3:$A$193,'MASTER DATA FILE IMP COAL (2)'!A114,'IMP COAL RECEIPT &amp; GCV DATA (3)'!$V$3:$V$193)</f>
        <v>0</v>
      </c>
      <c r="W114" s="15">
        <f t="shared" si="14"/>
        <v>0</v>
      </c>
      <c r="X114" s="13" t="e">
        <f t="shared" si="15"/>
        <v>#DIV/0!</v>
      </c>
      <c r="Y114" s="13"/>
      <c r="Z114" s="13"/>
      <c r="AB114">
        <v>4080.9198113207549</v>
      </c>
      <c r="AC114" s="53">
        <f t="shared" si="16"/>
        <v>-4080.9198113207549</v>
      </c>
      <c r="AE114" s="53">
        <f t="shared" si="17"/>
        <v>-4080.9198113207549</v>
      </c>
      <c r="AF114">
        <v>1</v>
      </c>
    </row>
    <row r="115" spans="1:32" customFormat="1" ht="15.6" x14ac:dyDescent="0.3">
      <c r="A115" s="65"/>
      <c r="B115" s="57">
        <f>SUMIF('IMP COAL RECEIPT &amp; GCV DATA (3)'!$A$3:$A$121,A115,'IMP COAL RECEIPT &amp; GCV DATA (3)'!$B$3:$B$121)</f>
        <v>0</v>
      </c>
      <c r="C115" s="13">
        <f>SUMIF('IMP COAL RECEIPT &amp; GCV DATA (3)'!$A$3:$A$121,A115,'IMP COAL RECEIPT &amp; GCV DATA (3)'!$C$3:$C$121)</f>
        <v>0</v>
      </c>
      <c r="D115" s="66">
        <f>IFERROR(VLOOKUP(A115,'IMP COAL RECEIPT &amp; GCV DATA (3)'!A113:V233,4,0),0)</f>
        <v>0</v>
      </c>
      <c r="E115" s="14">
        <f>IFERROR(VLOOKUP(A115,'IMP COAL RECEIPT &amp; GCV DATA (3)'!$A$2:$V$193,5,0),0)</f>
        <v>0</v>
      </c>
      <c r="F115" s="13">
        <f>SUMIF('IMP COAL RECEIPT &amp; GCV DATA (3)'!$A$3:$A$193,'MASTER DATA FILE IMP COAL (2)'!A115,'IMP COAL RECEIPT &amp; GCV DATA (3)'!$F$3:$F$193)</f>
        <v>0</v>
      </c>
      <c r="G115" s="13">
        <f>IFERROR(VLOOKUP(A115,'IMP COAL RECEIPT &amp; GCV DATA (3)'!$A$2:$V$193,7,0),0)</f>
        <v>0</v>
      </c>
      <c r="H115" s="13">
        <f>IFERROR(VLOOKUP(A115,'IMP COAL RECEIPT &amp; GCV DATA (3)'!$A$2:$V$193,8,0),0)</f>
        <v>0</v>
      </c>
      <c r="I115" s="13">
        <f>IFERROR(VLOOKUP(A115,'WASH COAL RECEIPT &amp; GCV DAT (3)'!$A$2:$V$154,9,0),0)</f>
        <v>0</v>
      </c>
      <c r="J115" s="13">
        <f>IFERROR(VLOOKUP(A115,'IMP COAL RECEIPT &amp; GCV DATA (3)'!$A$2:$V$193,10,0),0)</f>
        <v>0</v>
      </c>
      <c r="K115" s="15">
        <f>SUMIF('IMP COAL RECEIPT &amp; GCV DATA (3)'!$A$3:$A$193,'MASTER DATA FILE IMP COAL (2)'!A115,'IMP COAL RECEIPT &amp; GCV DATA (3)'!$K$3:$K$193)</f>
        <v>0</v>
      </c>
      <c r="L115" s="15">
        <f>SUMIF('IMP COAL RECEIPT &amp; GCV DATA (3)'!$A$3:$A$193,'MASTER DATA FILE IMP COAL (2)'!A115,'IMP COAL RECEIPT &amp; GCV DATA (3)'!$L$3:$L$193)</f>
        <v>0</v>
      </c>
      <c r="M115" s="15">
        <f t="shared" si="10"/>
        <v>0</v>
      </c>
      <c r="N115" s="67"/>
      <c r="O115" s="15">
        <f>SUMIF('IMP COAL RECEIPT &amp; GCV DATA (3)'!$A$3:$A$193,'MASTER DATA FILE IMP COAL (2)'!A115,'IMP COAL RECEIPT &amp; GCV DATA (3)'!$O$3:$O$193)</f>
        <v>0</v>
      </c>
      <c r="P115" s="15">
        <f t="shared" si="11"/>
        <v>0</v>
      </c>
      <c r="Q115" s="15">
        <f>SUMIF('IMP COAL RECEIPT &amp; GCV DATA (3)'!$A$3:$A$193,'MASTER DATA FILE IMP COAL (2)'!A115,'IMP COAL RECEIPT &amp; GCV DATA (3)'!$Q$3:$Q$193)</f>
        <v>0</v>
      </c>
      <c r="R115" s="16">
        <f>SUMIF('IMP COAL RECEIPT &amp; GCV DATA (3)'!$A$3:$A$253,'MASTER DATA FILE IMP COAL (2)'!A115,'IMP COAL RECEIPT &amp; GCV DATA (3)'!$R$3:$R$253)+IF(H115=$J$234,($K$234*K115),0)+IF(H115=$J$235,($K$235*K115),0)</f>
        <v>0</v>
      </c>
      <c r="S115" s="15" t="e">
        <f t="shared" si="12"/>
        <v>#DIV/0!</v>
      </c>
      <c r="T115" s="15">
        <f>SUMIF('IMP COAL RECEIPT &amp; GCV DATA (3)'!$A$3:$A$193,'MASTER DATA FILE IMP COAL (2)'!A115,'IMP COAL RECEIPT &amp; GCV DATA (3)'!$T$3:$T$193)</f>
        <v>0</v>
      </c>
      <c r="U115" s="15">
        <f t="shared" si="13"/>
        <v>0</v>
      </c>
      <c r="V115" s="15">
        <f>SUMIF('IMP COAL RECEIPT &amp; GCV DATA (3)'!$A$3:$A$193,'MASTER DATA FILE IMP COAL (2)'!A115,'IMP COAL RECEIPT &amp; GCV DATA (3)'!$V$3:$V$193)</f>
        <v>0</v>
      </c>
      <c r="W115" s="15">
        <f t="shared" si="14"/>
        <v>0</v>
      </c>
      <c r="X115" s="13" t="e">
        <f t="shared" si="15"/>
        <v>#DIV/0!</v>
      </c>
      <c r="Y115" s="13"/>
      <c r="Z115" s="13"/>
      <c r="AB115">
        <v>4080.9198113207549</v>
      </c>
      <c r="AC115" s="53">
        <f t="shared" si="16"/>
        <v>-4080.9198113207549</v>
      </c>
      <c r="AE115" s="53">
        <f t="shared" si="17"/>
        <v>-4080.9198113207549</v>
      </c>
      <c r="AF115">
        <v>1</v>
      </c>
    </row>
    <row r="116" spans="1:32" customFormat="1" ht="15.6" x14ac:dyDescent="0.3">
      <c r="A116" s="65"/>
      <c r="B116" s="57">
        <f>SUMIF('IMP COAL RECEIPT &amp; GCV DATA (3)'!$A$3:$A$121,A116,'IMP COAL RECEIPT &amp; GCV DATA (3)'!$B$3:$B$121)</f>
        <v>0</v>
      </c>
      <c r="C116" s="13">
        <f>SUMIF('IMP COAL RECEIPT &amp; GCV DATA (3)'!$A$3:$A$121,A116,'IMP COAL RECEIPT &amp; GCV DATA (3)'!$C$3:$C$121)</f>
        <v>0</v>
      </c>
      <c r="D116" s="66">
        <f>IFERROR(VLOOKUP(A116,'IMP COAL RECEIPT &amp; GCV DATA (3)'!A114:V234,4,0),0)</f>
        <v>0</v>
      </c>
      <c r="E116" s="14">
        <f>IFERROR(VLOOKUP(A116,'IMP COAL RECEIPT &amp; GCV DATA (3)'!$A$2:$V$193,5,0),0)</f>
        <v>0</v>
      </c>
      <c r="F116" s="13">
        <f>SUMIF('IMP COAL RECEIPT &amp; GCV DATA (3)'!$A$3:$A$193,'MASTER DATA FILE IMP COAL (2)'!A116,'IMP COAL RECEIPT &amp; GCV DATA (3)'!$F$3:$F$193)</f>
        <v>0</v>
      </c>
      <c r="G116" s="13">
        <f>IFERROR(VLOOKUP(A116,'IMP COAL RECEIPT &amp; GCV DATA (3)'!$A$2:$V$193,7,0),0)</f>
        <v>0</v>
      </c>
      <c r="H116" s="13">
        <f>IFERROR(VLOOKUP(A116,'IMP COAL RECEIPT &amp; GCV DATA (3)'!$A$2:$V$193,8,0),0)</f>
        <v>0</v>
      </c>
      <c r="I116" s="13">
        <f>IFERROR(VLOOKUP(A116,'WASH COAL RECEIPT &amp; GCV DAT (3)'!$A$2:$V$154,9,0),0)</f>
        <v>0</v>
      </c>
      <c r="J116" s="13">
        <f>IFERROR(VLOOKUP(A116,'IMP COAL RECEIPT &amp; GCV DATA (3)'!$A$2:$V$193,10,0),0)</f>
        <v>0</v>
      </c>
      <c r="K116" s="15">
        <f>SUMIF('IMP COAL RECEIPT &amp; GCV DATA (3)'!$A$3:$A$193,'MASTER DATA FILE IMP COAL (2)'!A116,'IMP COAL RECEIPT &amp; GCV DATA (3)'!$K$3:$K$193)</f>
        <v>0</v>
      </c>
      <c r="L116" s="15">
        <f>SUMIF('IMP COAL RECEIPT &amp; GCV DATA (3)'!$A$3:$A$193,'MASTER DATA FILE IMP COAL (2)'!A116,'IMP COAL RECEIPT &amp; GCV DATA (3)'!$L$3:$L$193)</f>
        <v>0</v>
      </c>
      <c r="M116" s="15">
        <f t="shared" si="10"/>
        <v>0</v>
      </c>
      <c r="N116" s="67"/>
      <c r="O116" s="15">
        <f>SUMIF('IMP COAL RECEIPT &amp; GCV DATA (3)'!$A$3:$A$193,'MASTER DATA FILE IMP COAL (2)'!A116,'IMP COAL RECEIPT &amp; GCV DATA (3)'!$O$3:$O$193)</f>
        <v>0</v>
      </c>
      <c r="P116" s="15">
        <f t="shared" si="11"/>
        <v>0</v>
      </c>
      <c r="Q116" s="15">
        <f>SUMIF('IMP COAL RECEIPT &amp; GCV DATA (3)'!$A$3:$A$193,'MASTER DATA FILE IMP COAL (2)'!A116,'IMP COAL RECEIPT &amp; GCV DATA (3)'!$Q$3:$Q$193)</f>
        <v>0</v>
      </c>
      <c r="R116" s="16">
        <f>SUMIF('IMP COAL RECEIPT &amp; GCV DATA (3)'!$A$3:$A$253,'MASTER DATA FILE IMP COAL (2)'!A116,'IMP COAL RECEIPT &amp; GCV DATA (3)'!$R$3:$R$253)+IF(H116=$J$234,($K$234*K116),0)+IF(H116=$J$235,($K$235*K116),0)</f>
        <v>0</v>
      </c>
      <c r="S116" s="15" t="e">
        <f t="shared" si="12"/>
        <v>#DIV/0!</v>
      </c>
      <c r="T116" s="15">
        <f>SUMIF('IMP COAL RECEIPT &amp; GCV DATA (3)'!$A$3:$A$193,'MASTER DATA FILE IMP COAL (2)'!A116,'IMP COAL RECEIPT &amp; GCV DATA (3)'!$T$3:$T$193)</f>
        <v>0</v>
      </c>
      <c r="U116" s="15">
        <f t="shared" si="13"/>
        <v>0</v>
      </c>
      <c r="V116" s="15">
        <f>SUMIF('IMP COAL RECEIPT &amp; GCV DATA (3)'!$A$3:$A$193,'MASTER DATA FILE IMP COAL (2)'!A116,'IMP COAL RECEIPT &amp; GCV DATA (3)'!$V$3:$V$193)</f>
        <v>0</v>
      </c>
      <c r="W116" s="15">
        <f t="shared" si="14"/>
        <v>0</v>
      </c>
      <c r="X116" s="13" t="e">
        <f t="shared" si="15"/>
        <v>#DIV/0!</v>
      </c>
      <c r="Y116" s="13"/>
      <c r="Z116" s="13"/>
      <c r="AB116">
        <v>4080.9198113207549</v>
      </c>
      <c r="AC116" s="53">
        <f t="shared" si="16"/>
        <v>-4080.9198113207549</v>
      </c>
      <c r="AE116" s="53">
        <f t="shared" si="17"/>
        <v>-4080.9198113207549</v>
      </c>
      <c r="AF116">
        <v>1</v>
      </c>
    </row>
    <row r="117" spans="1:32" customFormat="1" ht="15.6" x14ac:dyDescent="0.3">
      <c r="A117" s="65"/>
      <c r="B117" s="57">
        <f>SUMIF('IMP COAL RECEIPT &amp; GCV DATA (3)'!$A$3:$A$121,A117,'IMP COAL RECEIPT &amp; GCV DATA (3)'!$B$3:$B$121)</f>
        <v>0</v>
      </c>
      <c r="C117" s="13">
        <f>SUMIF('IMP COAL RECEIPT &amp; GCV DATA (3)'!$A$3:$A$121,A117,'IMP COAL RECEIPT &amp; GCV DATA (3)'!$C$3:$C$121)</f>
        <v>0</v>
      </c>
      <c r="D117" s="66">
        <f>IFERROR(VLOOKUP(A117,'IMP COAL RECEIPT &amp; GCV DATA (3)'!A115:V235,4,0),0)</f>
        <v>0</v>
      </c>
      <c r="E117" s="14">
        <f>IFERROR(VLOOKUP(A117,'IMP COAL RECEIPT &amp; GCV DATA (3)'!$A$2:$V$193,5,0),0)</f>
        <v>0</v>
      </c>
      <c r="F117" s="13">
        <f>SUMIF('IMP COAL RECEIPT &amp; GCV DATA (3)'!$A$3:$A$193,'MASTER DATA FILE IMP COAL (2)'!A117,'IMP COAL RECEIPT &amp; GCV DATA (3)'!$F$3:$F$193)</f>
        <v>0</v>
      </c>
      <c r="G117" s="13">
        <f>IFERROR(VLOOKUP(A117,'IMP COAL RECEIPT &amp; GCV DATA (3)'!$A$2:$V$193,7,0),0)</f>
        <v>0</v>
      </c>
      <c r="H117" s="13">
        <f>IFERROR(VLOOKUP(A117,'IMP COAL RECEIPT &amp; GCV DATA (3)'!$A$2:$V$193,8,0),0)</f>
        <v>0</v>
      </c>
      <c r="I117" s="13">
        <f>IFERROR(VLOOKUP(A117,'WASH COAL RECEIPT &amp; GCV DAT (3)'!$A$2:$V$154,9,0),0)</f>
        <v>0</v>
      </c>
      <c r="J117" s="13">
        <f>IFERROR(VLOOKUP(A117,'IMP COAL RECEIPT &amp; GCV DATA (3)'!$A$2:$V$193,10,0),0)</f>
        <v>0</v>
      </c>
      <c r="K117" s="15">
        <f>SUMIF('IMP COAL RECEIPT &amp; GCV DATA (3)'!$A$3:$A$193,'MASTER DATA FILE IMP COAL (2)'!A117,'IMP COAL RECEIPT &amp; GCV DATA (3)'!$K$3:$K$193)</f>
        <v>0</v>
      </c>
      <c r="L117" s="15">
        <f>SUMIF('IMP COAL RECEIPT &amp; GCV DATA (3)'!$A$3:$A$193,'MASTER DATA FILE IMP COAL (2)'!A117,'IMP COAL RECEIPT &amp; GCV DATA (3)'!$L$3:$L$193)</f>
        <v>0</v>
      </c>
      <c r="M117" s="15">
        <f t="shared" si="10"/>
        <v>0</v>
      </c>
      <c r="N117" s="67"/>
      <c r="O117" s="15">
        <f>SUMIF('IMP COAL RECEIPT &amp; GCV DATA (3)'!$A$3:$A$193,'MASTER DATA FILE IMP COAL (2)'!A117,'IMP COAL RECEIPT &amp; GCV DATA (3)'!$O$3:$O$193)</f>
        <v>0</v>
      </c>
      <c r="P117" s="15">
        <f t="shared" si="11"/>
        <v>0</v>
      </c>
      <c r="Q117" s="15">
        <f>SUMIF('IMP COAL RECEIPT &amp; GCV DATA (3)'!$A$3:$A$193,'MASTER DATA FILE IMP COAL (2)'!A117,'IMP COAL RECEIPT &amp; GCV DATA (3)'!$Q$3:$Q$193)</f>
        <v>0</v>
      </c>
      <c r="R117" s="16">
        <f>SUMIF('IMP COAL RECEIPT &amp; GCV DATA (3)'!$A$3:$A$253,'MASTER DATA FILE IMP COAL (2)'!A117,'IMP COAL RECEIPT &amp; GCV DATA (3)'!$R$3:$R$253)+IF(H117=$J$234,($K$234*K117),0)+IF(H117=$J$235,($K$235*K117),0)</f>
        <v>0</v>
      </c>
      <c r="S117" s="15" t="e">
        <f t="shared" si="12"/>
        <v>#DIV/0!</v>
      </c>
      <c r="T117" s="15">
        <f>SUMIF('IMP COAL RECEIPT &amp; GCV DATA (3)'!$A$3:$A$193,'MASTER DATA FILE IMP COAL (2)'!A117,'IMP COAL RECEIPT &amp; GCV DATA (3)'!$T$3:$T$193)</f>
        <v>0</v>
      </c>
      <c r="U117" s="15">
        <f t="shared" si="13"/>
        <v>0</v>
      </c>
      <c r="V117" s="15">
        <f>SUMIF('IMP COAL RECEIPT &amp; GCV DATA (3)'!$A$3:$A$193,'MASTER DATA FILE IMP COAL (2)'!A117,'IMP COAL RECEIPT &amp; GCV DATA (3)'!$V$3:$V$193)</f>
        <v>0</v>
      </c>
      <c r="W117" s="15">
        <f t="shared" si="14"/>
        <v>0</v>
      </c>
      <c r="X117" s="13" t="e">
        <f t="shared" si="15"/>
        <v>#DIV/0!</v>
      </c>
      <c r="Y117" s="13"/>
      <c r="Z117" s="13"/>
      <c r="AB117">
        <v>4080.9198113207549</v>
      </c>
      <c r="AC117" s="53">
        <f t="shared" si="16"/>
        <v>-4080.9198113207549</v>
      </c>
      <c r="AE117" s="53">
        <f t="shared" si="17"/>
        <v>-4080.9198113207549</v>
      </c>
      <c r="AF117">
        <v>1</v>
      </c>
    </row>
    <row r="118" spans="1:32" customFormat="1" ht="15.6" x14ac:dyDescent="0.3">
      <c r="A118" s="65"/>
      <c r="B118" s="57">
        <f>SUMIF('IMP COAL RECEIPT &amp; GCV DATA (3)'!$A$3:$A$121,A118,'IMP COAL RECEIPT &amp; GCV DATA (3)'!$B$3:$B$121)</f>
        <v>0</v>
      </c>
      <c r="C118" s="13">
        <f>SUMIF('IMP COAL RECEIPT &amp; GCV DATA (3)'!$A$3:$A$121,A118,'IMP COAL RECEIPT &amp; GCV DATA (3)'!$C$3:$C$121)</f>
        <v>0</v>
      </c>
      <c r="D118" s="66">
        <f>IFERROR(VLOOKUP(A118,'IMP COAL RECEIPT &amp; GCV DATA (3)'!A116:V236,4,0),0)</f>
        <v>0</v>
      </c>
      <c r="E118" s="14">
        <f>IFERROR(VLOOKUP(A118,'IMP COAL RECEIPT &amp; GCV DATA (3)'!$A$2:$V$193,5,0),0)</f>
        <v>0</v>
      </c>
      <c r="F118" s="13">
        <f>SUMIF('IMP COAL RECEIPT &amp; GCV DATA (3)'!$A$3:$A$193,'MASTER DATA FILE IMP COAL (2)'!A118,'IMP COAL RECEIPT &amp; GCV DATA (3)'!$F$3:$F$193)</f>
        <v>0</v>
      </c>
      <c r="G118" s="13">
        <f>IFERROR(VLOOKUP(A118,'IMP COAL RECEIPT &amp; GCV DATA (3)'!$A$2:$V$193,7,0),0)</f>
        <v>0</v>
      </c>
      <c r="H118" s="13">
        <f>IFERROR(VLOOKUP(A118,'IMP COAL RECEIPT &amp; GCV DATA (3)'!$A$2:$V$193,8,0),0)</f>
        <v>0</v>
      </c>
      <c r="I118" s="13">
        <f>IFERROR(VLOOKUP(A118,'WASH COAL RECEIPT &amp; GCV DAT (3)'!$A$2:$V$154,9,0),0)</f>
        <v>0</v>
      </c>
      <c r="J118" s="13">
        <f>IFERROR(VLOOKUP(A118,'IMP COAL RECEIPT &amp; GCV DATA (3)'!$A$2:$V$193,10,0),0)</f>
        <v>0</v>
      </c>
      <c r="K118" s="15">
        <f>SUMIF('IMP COAL RECEIPT &amp; GCV DATA (3)'!$A$3:$A$193,'MASTER DATA FILE IMP COAL (2)'!A118,'IMP COAL RECEIPT &amp; GCV DATA (3)'!$K$3:$K$193)</f>
        <v>0</v>
      </c>
      <c r="L118" s="15">
        <f>SUMIF('IMP COAL RECEIPT &amp; GCV DATA (3)'!$A$3:$A$193,'MASTER DATA FILE IMP COAL (2)'!A118,'IMP COAL RECEIPT &amp; GCV DATA (3)'!$L$3:$L$193)</f>
        <v>0</v>
      </c>
      <c r="M118" s="15">
        <f t="shared" si="10"/>
        <v>0</v>
      </c>
      <c r="N118" s="67"/>
      <c r="O118" s="15">
        <f>SUMIF('IMP COAL RECEIPT &amp; GCV DATA (3)'!$A$3:$A$193,'MASTER DATA FILE IMP COAL (2)'!A118,'IMP COAL RECEIPT &amp; GCV DATA (3)'!$O$3:$O$193)</f>
        <v>0</v>
      </c>
      <c r="P118" s="15">
        <f t="shared" si="11"/>
        <v>0</v>
      </c>
      <c r="Q118" s="15">
        <f>SUMIF('IMP COAL RECEIPT &amp; GCV DATA (3)'!$A$3:$A$193,'MASTER DATA FILE IMP COAL (2)'!A118,'IMP COAL RECEIPT &amp; GCV DATA (3)'!$Q$3:$Q$193)</f>
        <v>0</v>
      </c>
      <c r="R118" s="16">
        <f>SUMIF('IMP COAL RECEIPT &amp; GCV DATA (3)'!$A$3:$A$253,'MASTER DATA FILE IMP COAL (2)'!A118,'IMP COAL RECEIPT &amp; GCV DATA (3)'!$R$3:$R$253)+IF(H118=$J$234,($K$234*K118),0)+IF(H118=$J$235,($K$235*K118),0)</f>
        <v>0</v>
      </c>
      <c r="S118" s="15" t="e">
        <f t="shared" si="12"/>
        <v>#DIV/0!</v>
      </c>
      <c r="T118" s="15">
        <f>SUMIF('IMP COAL RECEIPT &amp; GCV DATA (3)'!$A$3:$A$193,'MASTER DATA FILE IMP COAL (2)'!A118,'IMP COAL RECEIPT &amp; GCV DATA (3)'!$T$3:$T$193)</f>
        <v>0</v>
      </c>
      <c r="U118" s="15">
        <f t="shared" si="13"/>
        <v>0</v>
      </c>
      <c r="V118" s="15">
        <f>SUMIF('IMP COAL RECEIPT &amp; GCV DATA (3)'!$A$3:$A$193,'MASTER DATA FILE IMP COAL (2)'!A118,'IMP COAL RECEIPT &amp; GCV DATA (3)'!$V$3:$V$193)</f>
        <v>0</v>
      </c>
      <c r="W118" s="15">
        <f t="shared" si="14"/>
        <v>0</v>
      </c>
      <c r="X118" s="13" t="e">
        <f t="shared" si="15"/>
        <v>#DIV/0!</v>
      </c>
      <c r="Y118" s="13"/>
      <c r="Z118" s="13"/>
      <c r="AB118">
        <v>4080.9198113207549</v>
      </c>
      <c r="AC118" s="53">
        <f t="shared" si="16"/>
        <v>-4080.9198113207549</v>
      </c>
      <c r="AE118" s="53">
        <f t="shared" si="17"/>
        <v>-4080.9198113207549</v>
      </c>
      <c r="AF118">
        <v>1</v>
      </c>
    </row>
    <row r="119" spans="1:32" customFormat="1" ht="15.6" x14ac:dyDescent="0.3">
      <c r="A119" s="65"/>
      <c r="B119" s="57">
        <f>SUMIF('IMP COAL RECEIPT &amp; GCV DATA (3)'!$A$3:$A$121,A119,'IMP COAL RECEIPT &amp; GCV DATA (3)'!$B$3:$B$121)</f>
        <v>0</v>
      </c>
      <c r="C119" s="13">
        <f>SUMIF('IMP COAL RECEIPT &amp; GCV DATA (3)'!$A$3:$A$121,A119,'IMP COAL RECEIPT &amp; GCV DATA (3)'!$C$3:$C$121)</f>
        <v>0</v>
      </c>
      <c r="D119" s="66">
        <f>IFERROR(VLOOKUP(A119,'IMP COAL RECEIPT &amp; GCV DATA (3)'!A117:V237,4,0),0)</f>
        <v>0</v>
      </c>
      <c r="E119" s="14">
        <f>IFERROR(VLOOKUP(A119,'IMP COAL RECEIPT &amp; GCV DATA (3)'!$A$2:$V$193,5,0),0)</f>
        <v>0</v>
      </c>
      <c r="F119" s="13">
        <f>SUMIF('IMP COAL RECEIPT &amp; GCV DATA (3)'!$A$3:$A$193,'MASTER DATA FILE IMP COAL (2)'!A119,'IMP COAL RECEIPT &amp; GCV DATA (3)'!$F$3:$F$193)</f>
        <v>0</v>
      </c>
      <c r="G119" s="13">
        <f>IFERROR(VLOOKUP(A119,'IMP COAL RECEIPT &amp; GCV DATA (3)'!$A$2:$V$193,7,0),0)</f>
        <v>0</v>
      </c>
      <c r="H119" s="13">
        <f>IFERROR(VLOOKUP(A119,'IMP COAL RECEIPT &amp; GCV DATA (3)'!$A$2:$V$193,8,0),0)</f>
        <v>0</v>
      </c>
      <c r="I119" s="13">
        <f>IFERROR(VLOOKUP(A119,'WASH COAL RECEIPT &amp; GCV DAT (3)'!$A$2:$V$154,9,0),0)</f>
        <v>0</v>
      </c>
      <c r="J119" s="13">
        <f>IFERROR(VLOOKUP(A119,'IMP COAL RECEIPT &amp; GCV DATA (3)'!$A$2:$V$193,10,0),0)</f>
        <v>0</v>
      </c>
      <c r="K119" s="15">
        <f>SUMIF('IMP COAL RECEIPT &amp; GCV DATA (3)'!$A$3:$A$193,'MASTER DATA FILE IMP COAL (2)'!A119,'IMP COAL RECEIPT &amp; GCV DATA (3)'!$K$3:$K$193)</f>
        <v>0</v>
      </c>
      <c r="L119" s="15">
        <f>SUMIF('IMP COAL RECEIPT &amp; GCV DATA (3)'!$A$3:$A$193,'MASTER DATA FILE IMP COAL (2)'!A119,'IMP COAL RECEIPT &amp; GCV DATA (3)'!$L$3:$L$193)</f>
        <v>0</v>
      </c>
      <c r="M119" s="15">
        <f t="shared" si="10"/>
        <v>0</v>
      </c>
      <c r="N119" s="67"/>
      <c r="O119" s="15">
        <f>SUMIF('IMP COAL RECEIPT &amp; GCV DATA (3)'!$A$3:$A$193,'MASTER DATA FILE IMP COAL (2)'!A119,'IMP COAL RECEIPT &amp; GCV DATA (3)'!$O$3:$O$193)</f>
        <v>0</v>
      </c>
      <c r="P119" s="15">
        <f t="shared" si="11"/>
        <v>0</v>
      </c>
      <c r="Q119" s="15">
        <f>SUMIF('IMP COAL RECEIPT &amp; GCV DATA (3)'!$A$3:$A$193,'MASTER DATA FILE IMP COAL (2)'!A119,'IMP COAL RECEIPT &amp; GCV DATA (3)'!$Q$3:$Q$193)</f>
        <v>0</v>
      </c>
      <c r="R119" s="16">
        <f>SUMIF('IMP COAL RECEIPT &amp; GCV DATA (3)'!$A$3:$A$253,'MASTER DATA FILE IMP COAL (2)'!A119,'IMP COAL RECEIPT &amp; GCV DATA (3)'!$R$3:$R$253)+IF(H119=$J$234,($K$234*K119),0)+IF(H119=$J$235,($K$235*K119),0)</f>
        <v>0</v>
      </c>
      <c r="S119" s="15" t="e">
        <f t="shared" si="12"/>
        <v>#DIV/0!</v>
      </c>
      <c r="T119" s="15">
        <f>SUMIF('IMP COAL RECEIPT &amp; GCV DATA (3)'!$A$3:$A$193,'MASTER DATA FILE IMP COAL (2)'!A119,'IMP COAL RECEIPT &amp; GCV DATA (3)'!$T$3:$T$193)</f>
        <v>0</v>
      </c>
      <c r="U119" s="15">
        <f t="shared" si="13"/>
        <v>0</v>
      </c>
      <c r="V119" s="15">
        <f>SUMIF('IMP COAL RECEIPT &amp; GCV DATA (3)'!$A$3:$A$193,'MASTER DATA FILE IMP COAL (2)'!A119,'IMP COAL RECEIPT &amp; GCV DATA (3)'!$V$3:$V$193)</f>
        <v>0</v>
      </c>
      <c r="W119" s="15">
        <f t="shared" si="14"/>
        <v>0</v>
      </c>
      <c r="X119" s="13" t="e">
        <f t="shared" si="15"/>
        <v>#DIV/0!</v>
      </c>
      <c r="Y119" s="13"/>
      <c r="Z119" s="13"/>
      <c r="AB119">
        <v>4080.9198113207549</v>
      </c>
      <c r="AC119" s="53">
        <f t="shared" si="16"/>
        <v>-4080.9198113207549</v>
      </c>
      <c r="AE119" s="53">
        <f t="shared" si="17"/>
        <v>-4080.9198113207549</v>
      </c>
      <c r="AF119">
        <v>1</v>
      </c>
    </row>
    <row r="120" spans="1:32" customFormat="1" ht="15.6" x14ac:dyDescent="0.3">
      <c r="A120" s="65"/>
      <c r="B120" s="57">
        <f>SUMIF('IMP COAL RECEIPT &amp; GCV DATA (3)'!$A$3:$A$121,A120,'IMP COAL RECEIPT &amp; GCV DATA (3)'!$B$3:$B$121)</f>
        <v>0</v>
      </c>
      <c r="C120" s="13">
        <f>SUMIF('IMP COAL RECEIPT &amp; GCV DATA (3)'!$A$3:$A$121,A120,'IMP COAL RECEIPT &amp; GCV DATA (3)'!$C$3:$C$121)</f>
        <v>0</v>
      </c>
      <c r="D120" s="66">
        <f>IFERROR(VLOOKUP(A120,'IMP COAL RECEIPT &amp; GCV DATA (3)'!A118:V238,4,0),0)</f>
        <v>0</v>
      </c>
      <c r="E120" s="14">
        <f>IFERROR(VLOOKUP(A120,'IMP COAL RECEIPT &amp; GCV DATA (3)'!$A$2:$V$193,5,0),0)</f>
        <v>0</v>
      </c>
      <c r="F120" s="13">
        <f>SUMIF('IMP COAL RECEIPT &amp; GCV DATA (3)'!$A$3:$A$193,'MASTER DATA FILE IMP COAL (2)'!A120,'IMP COAL RECEIPT &amp; GCV DATA (3)'!$F$3:$F$193)</f>
        <v>0</v>
      </c>
      <c r="G120" s="13">
        <f>IFERROR(VLOOKUP(A120,'IMP COAL RECEIPT &amp; GCV DATA (3)'!$A$2:$V$193,7,0),0)</f>
        <v>0</v>
      </c>
      <c r="H120" s="13">
        <f>IFERROR(VLOOKUP(A120,'IMP COAL RECEIPT &amp; GCV DATA (3)'!$A$2:$V$193,8,0),0)</f>
        <v>0</v>
      </c>
      <c r="I120" s="13">
        <f>IFERROR(VLOOKUP(A120,'WASH COAL RECEIPT &amp; GCV DAT (3)'!$A$2:$V$154,9,0),0)</f>
        <v>0</v>
      </c>
      <c r="J120" s="13">
        <f>IFERROR(VLOOKUP(A120,'IMP COAL RECEIPT &amp; GCV DATA (3)'!$A$2:$V$193,10,0),0)</f>
        <v>0</v>
      </c>
      <c r="K120" s="15">
        <f>SUMIF('IMP COAL RECEIPT &amp; GCV DATA (3)'!$A$3:$A$193,'MASTER DATA FILE IMP COAL (2)'!A120,'IMP COAL RECEIPT &amp; GCV DATA (3)'!$K$3:$K$193)</f>
        <v>0</v>
      </c>
      <c r="L120" s="15">
        <f>SUMIF('IMP COAL RECEIPT &amp; GCV DATA (3)'!$A$3:$A$193,'MASTER DATA FILE IMP COAL (2)'!A120,'IMP COAL RECEIPT &amp; GCV DATA (3)'!$L$3:$L$193)</f>
        <v>0</v>
      </c>
      <c r="M120" s="15">
        <f t="shared" si="10"/>
        <v>0</v>
      </c>
      <c r="N120" s="67"/>
      <c r="O120" s="15">
        <f>SUMIF('IMP COAL RECEIPT &amp; GCV DATA (3)'!$A$3:$A$193,'MASTER DATA FILE IMP COAL (2)'!A120,'IMP COAL RECEIPT &amp; GCV DATA (3)'!$O$3:$O$193)</f>
        <v>0</v>
      </c>
      <c r="P120" s="15">
        <f t="shared" si="11"/>
        <v>0</v>
      </c>
      <c r="Q120" s="15">
        <f>SUMIF('IMP COAL RECEIPT &amp; GCV DATA (3)'!$A$3:$A$193,'MASTER DATA FILE IMP COAL (2)'!A120,'IMP COAL RECEIPT &amp; GCV DATA (3)'!$Q$3:$Q$193)</f>
        <v>0</v>
      </c>
      <c r="R120" s="16">
        <f>SUMIF('IMP COAL RECEIPT &amp; GCV DATA (3)'!$A$3:$A$253,'MASTER DATA FILE IMP COAL (2)'!A120,'IMP COAL RECEIPT &amp; GCV DATA (3)'!$R$3:$R$253)+IF(H120=$J$234,($K$234*K120),0)+IF(H120=$J$235,($K$235*K120),0)</f>
        <v>0</v>
      </c>
      <c r="S120" s="15" t="e">
        <f t="shared" si="12"/>
        <v>#DIV/0!</v>
      </c>
      <c r="T120" s="15">
        <f>SUMIF('IMP COAL RECEIPT &amp; GCV DATA (3)'!$A$3:$A$193,'MASTER DATA FILE IMP COAL (2)'!A120,'IMP COAL RECEIPT &amp; GCV DATA (3)'!$T$3:$T$193)</f>
        <v>0</v>
      </c>
      <c r="U120" s="15">
        <f t="shared" si="13"/>
        <v>0</v>
      </c>
      <c r="V120" s="15">
        <f>SUMIF('IMP COAL RECEIPT &amp; GCV DATA (3)'!$A$3:$A$193,'MASTER DATA FILE IMP COAL (2)'!A120,'IMP COAL RECEIPT &amp; GCV DATA (3)'!$V$3:$V$193)</f>
        <v>0</v>
      </c>
      <c r="W120" s="15">
        <f t="shared" si="14"/>
        <v>0</v>
      </c>
      <c r="X120" s="13" t="e">
        <f t="shared" si="15"/>
        <v>#DIV/0!</v>
      </c>
      <c r="Y120" s="13"/>
      <c r="Z120" s="13"/>
      <c r="AB120">
        <v>4080.9198113207549</v>
      </c>
      <c r="AC120" s="53">
        <f t="shared" si="16"/>
        <v>-4080.9198113207549</v>
      </c>
      <c r="AE120" s="53">
        <f t="shared" si="17"/>
        <v>-4080.9198113207549</v>
      </c>
      <c r="AF120">
        <v>1</v>
      </c>
    </row>
    <row r="121" spans="1:32" customFormat="1" ht="15.6" x14ac:dyDescent="0.3">
      <c r="A121" s="65"/>
      <c r="B121" s="57">
        <f>SUMIF('IMP COAL RECEIPT &amp; GCV DATA (3)'!$A$3:$A$121,A121,'IMP COAL RECEIPT &amp; GCV DATA (3)'!$B$3:$B$121)</f>
        <v>0</v>
      </c>
      <c r="C121" s="13">
        <f>SUMIF('IMP COAL RECEIPT &amp; GCV DATA (3)'!$A$3:$A$121,A121,'IMP COAL RECEIPT &amp; GCV DATA (3)'!$C$3:$C$121)</f>
        <v>0</v>
      </c>
      <c r="D121" s="66">
        <f>IFERROR(VLOOKUP(A121,'IMP COAL RECEIPT &amp; GCV DATA (3)'!A119:V239,4,0),0)</f>
        <v>0</v>
      </c>
      <c r="E121" s="14">
        <f>IFERROR(VLOOKUP(A121,'IMP COAL RECEIPT &amp; GCV DATA (3)'!$A$2:$V$193,5,0),0)</f>
        <v>0</v>
      </c>
      <c r="F121" s="13">
        <f>SUMIF('IMP COAL RECEIPT &amp; GCV DATA (3)'!$A$3:$A$193,'MASTER DATA FILE IMP COAL (2)'!A121,'IMP COAL RECEIPT &amp; GCV DATA (3)'!$F$3:$F$193)</f>
        <v>0</v>
      </c>
      <c r="G121" s="13">
        <f>IFERROR(VLOOKUP(A121,'IMP COAL RECEIPT &amp; GCV DATA (3)'!$A$2:$V$193,7,0),0)</f>
        <v>0</v>
      </c>
      <c r="H121" s="13">
        <f>IFERROR(VLOOKUP(A121,'IMP COAL RECEIPT &amp; GCV DATA (3)'!$A$2:$V$193,8,0),0)</f>
        <v>0</v>
      </c>
      <c r="I121" s="13">
        <f>IFERROR(VLOOKUP(A121,'WASH COAL RECEIPT &amp; GCV DAT (3)'!$A$2:$V$154,9,0),0)</f>
        <v>0</v>
      </c>
      <c r="J121" s="13">
        <f>IFERROR(VLOOKUP(A121,'IMP COAL RECEIPT &amp; GCV DATA (3)'!$A$2:$V$193,10,0),0)</f>
        <v>0</v>
      </c>
      <c r="K121" s="15">
        <f>SUMIF('IMP COAL RECEIPT &amp; GCV DATA (3)'!$A$3:$A$193,'MASTER DATA FILE IMP COAL (2)'!A121,'IMP COAL RECEIPT &amp; GCV DATA (3)'!$K$3:$K$193)</f>
        <v>0</v>
      </c>
      <c r="L121" s="15">
        <f>SUMIF('IMP COAL RECEIPT &amp; GCV DATA (3)'!$A$3:$A$193,'MASTER DATA FILE IMP COAL (2)'!A121,'IMP COAL RECEIPT &amp; GCV DATA (3)'!$L$3:$L$193)</f>
        <v>0</v>
      </c>
      <c r="M121" s="15">
        <f t="shared" si="10"/>
        <v>0</v>
      </c>
      <c r="N121" s="67"/>
      <c r="O121" s="15">
        <f>SUMIF('IMP COAL RECEIPT &amp; GCV DATA (3)'!$A$3:$A$193,'MASTER DATA FILE IMP COAL (2)'!A121,'IMP COAL RECEIPT &amp; GCV DATA (3)'!$O$3:$O$193)</f>
        <v>0</v>
      </c>
      <c r="P121" s="15">
        <f t="shared" si="11"/>
        <v>0</v>
      </c>
      <c r="Q121" s="15">
        <f>SUMIF('IMP COAL RECEIPT &amp; GCV DATA (3)'!$A$3:$A$193,'MASTER DATA FILE IMP COAL (2)'!A121,'IMP COAL RECEIPT &amp; GCV DATA (3)'!$Q$3:$Q$193)</f>
        <v>0</v>
      </c>
      <c r="R121" s="16">
        <f>SUMIF('IMP COAL RECEIPT &amp; GCV DATA (3)'!$A$3:$A$253,'MASTER DATA FILE IMP COAL (2)'!A121,'IMP COAL RECEIPT &amp; GCV DATA (3)'!$R$3:$R$253)+IF(H121=$J$234,($K$234*K121),0)+IF(H121=$J$235,($K$235*K121),0)</f>
        <v>0</v>
      </c>
      <c r="S121" s="15" t="e">
        <f t="shared" si="12"/>
        <v>#DIV/0!</v>
      </c>
      <c r="T121" s="15">
        <f>SUMIF('IMP COAL RECEIPT &amp; GCV DATA (3)'!$A$3:$A$193,'MASTER DATA FILE IMP COAL (2)'!A121,'IMP COAL RECEIPT &amp; GCV DATA (3)'!$T$3:$T$193)</f>
        <v>0</v>
      </c>
      <c r="U121" s="15">
        <f t="shared" si="13"/>
        <v>0</v>
      </c>
      <c r="V121" s="15">
        <f>SUMIF('IMP COAL RECEIPT &amp; GCV DATA (3)'!$A$3:$A$193,'MASTER DATA FILE IMP COAL (2)'!A121,'IMP COAL RECEIPT &amp; GCV DATA (3)'!$V$3:$V$193)</f>
        <v>0</v>
      </c>
      <c r="W121" s="15">
        <f t="shared" si="14"/>
        <v>0</v>
      </c>
      <c r="X121" s="13" t="e">
        <f t="shared" si="15"/>
        <v>#DIV/0!</v>
      </c>
      <c r="Y121" s="13"/>
      <c r="Z121" s="13"/>
      <c r="AB121">
        <v>4080.9198113207549</v>
      </c>
      <c r="AC121" s="53">
        <f t="shared" si="16"/>
        <v>-4080.9198113207549</v>
      </c>
      <c r="AE121" s="53">
        <f t="shared" si="17"/>
        <v>-4080.9198113207549</v>
      </c>
      <c r="AF121">
        <v>1</v>
      </c>
    </row>
    <row r="122" spans="1:32" customFormat="1" ht="15.6" x14ac:dyDescent="0.3">
      <c r="A122" s="65"/>
      <c r="B122" s="57">
        <f>SUMIF('IMP COAL RECEIPT &amp; GCV DATA (3)'!$A$3:$A$121,A122,'IMP COAL RECEIPT &amp; GCV DATA (3)'!$B$3:$B$121)</f>
        <v>0</v>
      </c>
      <c r="C122" s="13">
        <f>SUMIF('IMP COAL RECEIPT &amp; GCV DATA (3)'!$A$3:$A$121,A122,'IMP COAL RECEIPT &amp; GCV DATA (3)'!$C$3:$C$121)</f>
        <v>0</v>
      </c>
      <c r="D122" s="66">
        <f>IFERROR(VLOOKUP(A122,'IMP COAL RECEIPT &amp; GCV DATA (3)'!A120:V240,4,0),0)</f>
        <v>0</v>
      </c>
      <c r="E122" s="14">
        <f>IFERROR(VLOOKUP(A122,'IMP COAL RECEIPT &amp; GCV DATA (3)'!$A$2:$V$193,5,0),0)</f>
        <v>0</v>
      </c>
      <c r="F122" s="13">
        <f>SUMIF('IMP COAL RECEIPT &amp; GCV DATA (3)'!$A$3:$A$193,'MASTER DATA FILE IMP COAL (2)'!A122,'IMP COAL RECEIPT &amp; GCV DATA (3)'!$F$3:$F$193)</f>
        <v>0</v>
      </c>
      <c r="G122" s="13">
        <f>IFERROR(VLOOKUP(A122,'IMP COAL RECEIPT &amp; GCV DATA (3)'!$A$2:$V$193,7,0),0)</f>
        <v>0</v>
      </c>
      <c r="H122" s="13">
        <f>IFERROR(VLOOKUP(A122,'IMP COAL RECEIPT &amp; GCV DATA (3)'!$A$2:$V$193,8,0),0)</f>
        <v>0</v>
      </c>
      <c r="I122" s="13">
        <f>IFERROR(VLOOKUP(A122,'WASH COAL RECEIPT &amp; GCV DAT (3)'!$A$2:$V$154,9,0),0)</f>
        <v>0</v>
      </c>
      <c r="J122" s="13">
        <f>IFERROR(VLOOKUP(A122,'IMP COAL RECEIPT &amp; GCV DATA (3)'!$A$2:$V$193,10,0),0)</f>
        <v>0</v>
      </c>
      <c r="K122" s="15">
        <f>SUMIF('IMP COAL RECEIPT &amp; GCV DATA (3)'!$A$3:$A$193,'MASTER DATA FILE IMP COAL (2)'!A122,'IMP COAL RECEIPT &amp; GCV DATA (3)'!$K$3:$K$193)</f>
        <v>0</v>
      </c>
      <c r="L122" s="15">
        <f>SUMIF('IMP COAL RECEIPT &amp; GCV DATA (3)'!$A$3:$A$193,'MASTER DATA FILE IMP COAL (2)'!A122,'IMP COAL RECEIPT &amp; GCV DATA (3)'!$L$3:$L$193)</f>
        <v>0</v>
      </c>
      <c r="M122" s="15">
        <f t="shared" si="10"/>
        <v>0</v>
      </c>
      <c r="N122" s="67"/>
      <c r="O122" s="15">
        <f>SUMIF('IMP COAL RECEIPT &amp; GCV DATA (3)'!$A$3:$A$193,'MASTER DATA FILE IMP COAL (2)'!A122,'IMP COAL RECEIPT &amp; GCV DATA (3)'!$O$3:$O$193)</f>
        <v>0</v>
      </c>
      <c r="P122" s="15">
        <f t="shared" si="11"/>
        <v>0</v>
      </c>
      <c r="Q122" s="15">
        <f>SUMIF('IMP COAL RECEIPT &amp; GCV DATA (3)'!$A$3:$A$193,'MASTER DATA FILE IMP COAL (2)'!A122,'IMP COAL RECEIPT &amp; GCV DATA (3)'!$Q$3:$Q$193)</f>
        <v>0</v>
      </c>
      <c r="R122" s="16">
        <f>SUMIF('IMP COAL RECEIPT &amp; GCV DATA (3)'!$A$3:$A$253,'MASTER DATA FILE IMP COAL (2)'!A122,'IMP COAL RECEIPT &amp; GCV DATA (3)'!$R$3:$R$253)+IF(H122=$J$234,($K$234*K122),0)+IF(H122=$J$235,($K$235*K122),0)</f>
        <v>0</v>
      </c>
      <c r="S122" s="15" t="e">
        <f t="shared" si="12"/>
        <v>#DIV/0!</v>
      </c>
      <c r="T122" s="15">
        <f>SUMIF('IMP COAL RECEIPT &amp; GCV DATA (3)'!$A$3:$A$193,'MASTER DATA FILE IMP COAL (2)'!A122,'IMP COAL RECEIPT &amp; GCV DATA (3)'!$T$3:$T$193)</f>
        <v>0</v>
      </c>
      <c r="U122" s="15">
        <f t="shared" si="13"/>
        <v>0</v>
      </c>
      <c r="V122" s="15">
        <f>SUMIF('IMP COAL RECEIPT &amp; GCV DATA (3)'!$A$3:$A$193,'MASTER DATA FILE IMP COAL (2)'!A122,'IMP COAL RECEIPT &amp; GCV DATA (3)'!$V$3:$V$193)</f>
        <v>0</v>
      </c>
      <c r="W122" s="15">
        <f t="shared" si="14"/>
        <v>0</v>
      </c>
      <c r="X122" s="13" t="e">
        <f t="shared" si="15"/>
        <v>#DIV/0!</v>
      </c>
      <c r="Y122" s="13"/>
      <c r="Z122" s="13"/>
      <c r="AB122">
        <v>4080.9198113207549</v>
      </c>
      <c r="AC122" s="53">
        <f t="shared" si="16"/>
        <v>-4080.9198113207549</v>
      </c>
      <c r="AE122" s="53">
        <f t="shared" si="17"/>
        <v>-4080.9198113207549</v>
      </c>
      <c r="AF122">
        <v>1</v>
      </c>
    </row>
    <row r="123" spans="1:32" customFormat="1" ht="15.6" x14ac:dyDescent="0.3">
      <c r="A123" s="65"/>
      <c r="B123" s="57">
        <f>SUMIF('IMP COAL RECEIPT &amp; GCV DATA (3)'!$A$3:$A$121,A123,'IMP COAL RECEIPT &amp; GCV DATA (3)'!$B$3:$B$121)</f>
        <v>0</v>
      </c>
      <c r="C123" s="13">
        <f>SUMIF('IMP COAL RECEIPT &amp; GCV DATA (3)'!$A$3:$A$121,A123,'IMP COAL RECEIPT &amp; GCV DATA (3)'!$C$3:$C$121)</f>
        <v>0</v>
      </c>
      <c r="D123" s="66">
        <f>IFERROR(VLOOKUP(A123,'IMP COAL RECEIPT &amp; GCV DATA (3)'!A121:V241,4,0),0)</f>
        <v>0</v>
      </c>
      <c r="E123" s="14">
        <f>IFERROR(VLOOKUP(A123,'IMP COAL RECEIPT &amp; GCV DATA (3)'!$A$2:$V$193,5,0),0)</f>
        <v>0</v>
      </c>
      <c r="F123" s="13">
        <f>SUMIF('IMP COAL RECEIPT &amp; GCV DATA (3)'!$A$3:$A$193,'MASTER DATA FILE IMP COAL (2)'!A123,'IMP COAL RECEIPT &amp; GCV DATA (3)'!$F$3:$F$193)</f>
        <v>0</v>
      </c>
      <c r="G123" s="13">
        <f>IFERROR(VLOOKUP(A123,'IMP COAL RECEIPT &amp; GCV DATA (3)'!$A$2:$V$193,7,0),0)</f>
        <v>0</v>
      </c>
      <c r="H123" s="13">
        <f>IFERROR(VLOOKUP(A123,'IMP COAL RECEIPT &amp; GCV DATA (3)'!$A$2:$V$193,8,0),0)</f>
        <v>0</v>
      </c>
      <c r="I123" s="13">
        <f>IFERROR(VLOOKUP(A123,'WASH COAL RECEIPT &amp; GCV DAT (3)'!$A$2:$V$154,9,0),0)</f>
        <v>0</v>
      </c>
      <c r="J123" s="13">
        <f>IFERROR(VLOOKUP(A123,'IMP COAL RECEIPT &amp; GCV DATA (3)'!$A$2:$V$193,10,0),0)</f>
        <v>0</v>
      </c>
      <c r="K123" s="15">
        <f>SUMIF('IMP COAL RECEIPT &amp; GCV DATA (3)'!$A$3:$A$193,'MASTER DATA FILE IMP COAL (2)'!A123,'IMP COAL RECEIPT &amp; GCV DATA (3)'!$K$3:$K$193)</f>
        <v>0</v>
      </c>
      <c r="L123" s="15">
        <f>SUMIF('IMP COAL RECEIPT &amp; GCV DATA (3)'!$A$3:$A$193,'MASTER DATA FILE IMP COAL (2)'!A123,'IMP COAL RECEIPT &amp; GCV DATA (3)'!$L$3:$L$193)</f>
        <v>0</v>
      </c>
      <c r="M123" s="15">
        <f t="shared" si="10"/>
        <v>0</v>
      </c>
      <c r="N123" s="67"/>
      <c r="O123" s="15">
        <f>SUMIF('IMP COAL RECEIPT &amp; GCV DATA (3)'!$A$3:$A$193,'MASTER DATA FILE IMP COAL (2)'!A123,'IMP COAL RECEIPT &amp; GCV DATA (3)'!$O$3:$O$193)</f>
        <v>0</v>
      </c>
      <c r="P123" s="15">
        <f t="shared" si="11"/>
        <v>0</v>
      </c>
      <c r="Q123" s="15">
        <f>SUMIF('IMP COAL RECEIPT &amp; GCV DATA (3)'!$A$3:$A$193,'MASTER DATA FILE IMP COAL (2)'!A123,'IMP COAL RECEIPT &amp; GCV DATA (3)'!$Q$3:$Q$193)</f>
        <v>0</v>
      </c>
      <c r="R123" s="16">
        <f>SUMIF('IMP COAL RECEIPT &amp; GCV DATA (3)'!$A$3:$A$253,'MASTER DATA FILE IMP COAL (2)'!A123,'IMP COAL RECEIPT &amp; GCV DATA (3)'!$R$3:$R$253)+IF(H123=$J$234,($K$234*K123),0)+IF(H123=$J$235,($K$235*K123),0)</f>
        <v>0</v>
      </c>
      <c r="S123" s="15" t="e">
        <f t="shared" si="12"/>
        <v>#DIV/0!</v>
      </c>
      <c r="T123" s="15">
        <f>SUMIF('IMP COAL RECEIPT &amp; GCV DATA (3)'!$A$3:$A$193,'MASTER DATA FILE IMP COAL (2)'!A123,'IMP COAL RECEIPT &amp; GCV DATA (3)'!$T$3:$T$193)</f>
        <v>0</v>
      </c>
      <c r="U123" s="15">
        <f t="shared" si="13"/>
        <v>0</v>
      </c>
      <c r="V123" s="15">
        <f>SUMIF('IMP COAL RECEIPT &amp; GCV DATA (3)'!$A$3:$A$193,'MASTER DATA FILE IMP COAL (2)'!A123,'IMP COAL RECEIPT &amp; GCV DATA (3)'!$V$3:$V$193)</f>
        <v>0</v>
      </c>
      <c r="W123" s="15">
        <f t="shared" si="14"/>
        <v>0</v>
      </c>
      <c r="X123" s="13" t="e">
        <f t="shared" si="15"/>
        <v>#DIV/0!</v>
      </c>
      <c r="Y123" s="13"/>
      <c r="Z123" s="13"/>
      <c r="AB123">
        <v>4080.9198113207549</v>
      </c>
      <c r="AC123" s="53">
        <f t="shared" si="16"/>
        <v>-4080.9198113207549</v>
      </c>
      <c r="AE123" s="53">
        <f t="shared" si="17"/>
        <v>-4080.9198113207549</v>
      </c>
      <c r="AF123">
        <v>1</v>
      </c>
    </row>
    <row r="124" spans="1:32" customFormat="1" ht="15.6" x14ac:dyDescent="0.3">
      <c r="A124" s="65"/>
      <c r="B124" s="57">
        <f>SUMIF('IMP COAL RECEIPT &amp; GCV DATA (3)'!$A$3:$A$121,A124,'IMP COAL RECEIPT &amp; GCV DATA (3)'!$B$3:$B$121)</f>
        <v>0</v>
      </c>
      <c r="C124" s="13">
        <f>SUMIF('IMP COAL RECEIPT &amp; GCV DATA (3)'!$A$3:$A$121,A124,'IMP COAL RECEIPT &amp; GCV DATA (3)'!$C$3:$C$121)</f>
        <v>0</v>
      </c>
      <c r="D124" s="66">
        <f>IFERROR(VLOOKUP(A124,'IMP COAL RECEIPT &amp; GCV DATA (3)'!A122:V242,4,0),0)</f>
        <v>0</v>
      </c>
      <c r="E124" s="14">
        <f>IFERROR(VLOOKUP(A124,'IMP COAL RECEIPT &amp; GCV DATA (3)'!$A$2:$V$193,5,0),0)</f>
        <v>0</v>
      </c>
      <c r="F124" s="13">
        <f>SUMIF('IMP COAL RECEIPT &amp; GCV DATA (3)'!$A$3:$A$193,'MASTER DATA FILE IMP COAL (2)'!A124,'IMP COAL RECEIPT &amp; GCV DATA (3)'!$F$3:$F$193)</f>
        <v>0</v>
      </c>
      <c r="G124" s="13">
        <f>IFERROR(VLOOKUP(A124,'IMP COAL RECEIPT &amp; GCV DATA (3)'!$A$2:$V$193,7,0),0)</f>
        <v>0</v>
      </c>
      <c r="H124" s="13">
        <f>IFERROR(VLOOKUP(A124,'IMP COAL RECEIPT &amp; GCV DATA (3)'!$A$2:$V$193,8,0),0)</f>
        <v>0</v>
      </c>
      <c r="I124" s="13">
        <f>IFERROR(VLOOKUP(A124,'WASH COAL RECEIPT &amp; GCV DAT (3)'!$A$2:$V$154,9,0),0)</f>
        <v>0</v>
      </c>
      <c r="J124" s="13">
        <f>IFERROR(VLOOKUP(A124,'IMP COAL RECEIPT &amp; GCV DATA (3)'!$A$2:$V$193,10,0),0)</f>
        <v>0</v>
      </c>
      <c r="K124" s="15">
        <f>SUMIF('IMP COAL RECEIPT &amp; GCV DATA (3)'!$A$3:$A$193,'MASTER DATA FILE IMP COAL (2)'!A124,'IMP COAL RECEIPT &amp; GCV DATA (3)'!$K$3:$K$193)</f>
        <v>0</v>
      </c>
      <c r="L124" s="15">
        <f>SUMIF('IMP COAL RECEIPT &amp; GCV DATA (3)'!$A$3:$A$193,'MASTER DATA FILE IMP COAL (2)'!A124,'IMP COAL RECEIPT &amp; GCV DATA (3)'!$L$3:$L$193)</f>
        <v>0</v>
      </c>
      <c r="M124" s="15">
        <f t="shared" si="10"/>
        <v>0</v>
      </c>
      <c r="N124" s="67"/>
      <c r="O124" s="15">
        <f>SUMIF('IMP COAL RECEIPT &amp; GCV DATA (3)'!$A$3:$A$193,'MASTER DATA FILE IMP COAL (2)'!A124,'IMP COAL RECEIPT &amp; GCV DATA (3)'!$O$3:$O$193)</f>
        <v>0</v>
      </c>
      <c r="P124" s="15">
        <f t="shared" si="11"/>
        <v>0</v>
      </c>
      <c r="Q124" s="15">
        <f>SUMIF('IMP COAL RECEIPT &amp; GCV DATA (3)'!$A$3:$A$193,'MASTER DATA FILE IMP COAL (2)'!A124,'IMP COAL RECEIPT &amp; GCV DATA (3)'!$Q$3:$Q$193)</f>
        <v>0</v>
      </c>
      <c r="R124" s="16">
        <f>SUMIF('IMP COAL RECEIPT &amp; GCV DATA (3)'!$A$3:$A$253,'MASTER DATA FILE IMP COAL (2)'!A124,'IMP COAL RECEIPT &amp; GCV DATA (3)'!$R$3:$R$253)+IF(H124=$J$234,($K$234*K124),0)+IF(H124=$J$235,($K$235*K124),0)</f>
        <v>0</v>
      </c>
      <c r="S124" s="15" t="e">
        <f t="shared" si="12"/>
        <v>#DIV/0!</v>
      </c>
      <c r="T124" s="15">
        <f>SUMIF('IMP COAL RECEIPT &amp; GCV DATA (3)'!$A$3:$A$193,'MASTER DATA FILE IMP COAL (2)'!A124,'IMP COAL RECEIPT &amp; GCV DATA (3)'!$T$3:$T$193)</f>
        <v>0</v>
      </c>
      <c r="U124" s="15">
        <f t="shared" si="13"/>
        <v>0</v>
      </c>
      <c r="V124" s="15">
        <f>SUMIF('IMP COAL RECEIPT &amp; GCV DATA (3)'!$A$3:$A$193,'MASTER DATA FILE IMP COAL (2)'!A124,'IMP COAL RECEIPT &amp; GCV DATA (3)'!$V$3:$V$193)</f>
        <v>0</v>
      </c>
      <c r="W124" s="15">
        <f t="shared" si="14"/>
        <v>0</v>
      </c>
      <c r="X124" s="13" t="e">
        <f t="shared" si="15"/>
        <v>#DIV/0!</v>
      </c>
      <c r="Y124" s="13"/>
      <c r="Z124" s="13"/>
      <c r="AB124">
        <v>4080.9198113207549</v>
      </c>
      <c r="AC124" s="53">
        <f t="shared" si="16"/>
        <v>-4080.9198113207549</v>
      </c>
      <c r="AE124" s="53">
        <f t="shared" si="17"/>
        <v>-4080.9198113207549</v>
      </c>
      <c r="AF124">
        <v>1</v>
      </c>
    </row>
    <row r="125" spans="1:32" customFormat="1" ht="15.6" x14ac:dyDescent="0.3">
      <c r="A125" s="65"/>
      <c r="B125" s="57">
        <f>SUMIF('IMP COAL RECEIPT &amp; GCV DATA (3)'!$A$3:$A$121,A125,'IMP COAL RECEIPT &amp; GCV DATA (3)'!$B$3:$B$121)</f>
        <v>0</v>
      </c>
      <c r="C125" s="13">
        <f>SUMIF('IMP COAL RECEIPT &amp; GCV DATA (3)'!$A$3:$A$121,A125,'IMP COAL RECEIPT &amp; GCV DATA (3)'!$C$3:$C$121)</f>
        <v>0</v>
      </c>
      <c r="D125" s="66">
        <f>IFERROR(VLOOKUP(A125,'IMP COAL RECEIPT &amp; GCV DATA (3)'!A123:V243,4,0),0)</f>
        <v>0</v>
      </c>
      <c r="E125" s="14">
        <f>IFERROR(VLOOKUP(A125,'IMP COAL RECEIPT &amp; GCV DATA (3)'!$A$2:$V$193,5,0),0)</f>
        <v>0</v>
      </c>
      <c r="F125" s="13">
        <f>SUMIF('IMP COAL RECEIPT &amp; GCV DATA (3)'!$A$3:$A$193,'MASTER DATA FILE IMP COAL (2)'!A125,'IMP COAL RECEIPT &amp; GCV DATA (3)'!$F$3:$F$193)</f>
        <v>0</v>
      </c>
      <c r="G125" s="13">
        <f>IFERROR(VLOOKUP(A125,'IMP COAL RECEIPT &amp; GCV DATA (3)'!$A$2:$V$193,7,0),0)</f>
        <v>0</v>
      </c>
      <c r="H125" s="13">
        <f>IFERROR(VLOOKUP(A125,'IMP COAL RECEIPT &amp; GCV DATA (3)'!$A$2:$V$193,8,0),0)</f>
        <v>0</v>
      </c>
      <c r="I125" s="13">
        <f>IFERROR(VLOOKUP(A125,'WASH COAL RECEIPT &amp; GCV DAT (3)'!$A$2:$V$154,9,0),0)</f>
        <v>0</v>
      </c>
      <c r="J125" s="13">
        <f>IFERROR(VLOOKUP(A125,'IMP COAL RECEIPT &amp; GCV DATA (3)'!$A$2:$V$193,10,0),0)</f>
        <v>0</v>
      </c>
      <c r="K125" s="15">
        <f>SUMIF('IMP COAL RECEIPT &amp; GCV DATA (3)'!$A$3:$A$193,'MASTER DATA FILE IMP COAL (2)'!A125,'IMP COAL RECEIPT &amp; GCV DATA (3)'!$K$3:$K$193)</f>
        <v>0</v>
      </c>
      <c r="L125" s="15">
        <f>SUMIF('IMP COAL RECEIPT &amp; GCV DATA (3)'!$A$3:$A$193,'MASTER DATA FILE IMP COAL (2)'!A125,'IMP COAL RECEIPT &amp; GCV DATA (3)'!$L$3:$L$193)</f>
        <v>0</v>
      </c>
      <c r="M125" s="15">
        <f t="shared" si="10"/>
        <v>0</v>
      </c>
      <c r="N125" s="67"/>
      <c r="O125" s="15">
        <f>SUMIF('IMP COAL RECEIPT &amp; GCV DATA (3)'!$A$3:$A$193,'MASTER DATA FILE IMP COAL (2)'!A125,'IMP COAL RECEIPT &amp; GCV DATA (3)'!$O$3:$O$193)</f>
        <v>0</v>
      </c>
      <c r="P125" s="15">
        <f t="shared" si="11"/>
        <v>0</v>
      </c>
      <c r="Q125" s="15">
        <f>SUMIF('IMP COAL RECEIPT &amp; GCV DATA (3)'!$A$3:$A$193,'MASTER DATA FILE IMP COAL (2)'!A125,'IMP COAL RECEIPT &amp; GCV DATA (3)'!$Q$3:$Q$193)</f>
        <v>0</v>
      </c>
      <c r="R125" s="16">
        <f>SUMIF('IMP COAL RECEIPT &amp; GCV DATA (3)'!$A$3:$A$253,'MASTER DATA FILE IMP COAL (2)'!A125,'IMP COAL RECEIPT &amp; GCV DATA (3)'!$R$3:$R$253)+IF(H125=$J$234,($K$234*K125),0)+IF(H125=$J$235,($K$235*K125),0)</f>
        <v>0</v>
      </c>
      <c r="S125" s="15" t="e">
        <f t="shared" si="12"/>
        <v>#DIV/0!</v>
      </c>
      <c r="T125" s="15">
        <f>SUMIF('IMP COAL RECEIPT &amp; GCV DATA (3)'!$A$3:$A$193,'MASTER DATA FILE IMP COAL (2)'!A125,'IMP COAL RECEIPT &amp; GCV DATA (3)'!$T$3:$T$193)</f>
        <v>0</v>
      </c>
      <c r="U125" s="15">
        <f t="shared" si="13"/>
        <v>0</v>
      </c>
      <c r="V125" s="15">
        <f>SUMIF('IMP COAL RECEIPT &amp; GCV DATA (3)'!$A$3:$A$193,'MASTER DATA FILE IMP COAL (2)'!A125,'IMP COAL RECEIPT &amp; GCV DATA (3)'!$V$3:$V$193)</f>
        <v>0</v>
      </c>
      <c r="W125" s="15">
        <f t="shared" si="14"/>
        <v>0</v>
      </c>
      <c r="X125" s="13" t="e">
        <f t="shared" si="15"/>
        <v>#DIV/0!</v>
      </c>
      <c r="Y125" s="13"/>
      <c r="Z125" s="13"/>
      <c r="AB125">
        <v>4080.9198113207549</v>
      </c>
      <c r="AC125" s="53">
        <f t="shared" si="16"/>
        <v>-4080.9198113207549</v>
      </c>
      <c r="AE125" s="53">
        <f t="shared" si="17"/>
        <v>-4080.9198113207549</v>
      </c>
      <c r="AF125">
        <v>1</v>
      </c>
    </row>
    <row r="126" spans="1:32" customFormat="1" ht="15.6" x14ac:dyDescent="0.3">
      <c r="A126" s="65"/>
      <c r="B126" s="57">
        <f>SUMIF('IMP COAL RECEIPT &amp; GCV DATA (3)'!$A$3:$A$121,A126,'IMP COAL RECEIPT &amp; GCV DATA (3)'!$B$3:$B$121)</f>
        <v>0</v>
      </c>
      <c r="C126" s="13">
        <f>SUMIF('IMP COAL RECEIPT &amp; GCV DATA (3)'!$A$3:$A$121,A126,'IMP COAL RECEIPT &amp; GCV DATA (3)'!$C$3:$C$121)</f>
        <v>0</v>
      </c>
      <c r="D126" s="66">
        <f>IFERROR(VLOOKUP(A126,'IMP COAL RECEIPT &amp; GCV DATA (3)'!A124:V244,4,0),0)</f>
        <v>0</v>
      </c>
      <c r="E126" s="14">
        <f>IFERROR(VLOOKUP(A126,'IMP COAL RECEIPT &amp; GCV DATA (3)'!$A$2:$V$193,5,0),0)</f>
        <v>0</v>
      </c>
      <c r="F126" s="13">
        <f>SUMIF('IMP COAL RECEIPT &amp; GCV DATA (3)'!$A$3:$A$193,'MASTER DATA FILE IMP COAL (2)'!A126,'IMP COAL RECEIPT &amp; GCV DATA (3)'!$F$3:$F$193)</f>
        <v>0</v>
      </c>
      <c r="G126" s="13">
        <f>IFERROR(VLOOKUP(A126,'IMP COAL RECEIPT &amp; GCV DATA (3)'!$A$2:$V$193,7,0),0)</f>
        <v>0</v>
      </c>
      <c r="H126" s="13">
        <f>IFERROR(VLOOKUP(A126,'IMP COAL RECEIPT &amp; GCV DATA (3)'!$A$2:$V$193,8,0),0)</f>
        <v>0</v>
      </c>
      <c r="I126" s="13">
        <f>IFERROR(VLOOKUP(A126,'WASH COAL RECEIPT &amp; GCV DAT (3)'!$A$2:$V$154,9,0),0)</f>
        <v>0</v>
      </c>
      <c r="J126" s="13">
        <f>IFERROR(VLOOKUP(A126,'IMP COAL RECEIPT &amp; GCV DATA (3)'!$A$2:$V$193,10,0),0)</f>
        <v>0</v>
      </c>
      <c r="K126" s="15">
        <f>SUMIF('IMP COAL RECEIPT &amp; GCV DATA (3)'!$A$3:$A$193,'MASTER DATA FILE IMP COAL (2)'!A126,'IMP COAL RECEIPT &amp; GCV DATA (3)'!$K$3:$K$193)</f>
        <v>0</v>
      </c>
      <c r="L126" s="15">
        <f>SUMIF('IMP COAL RECEIPT &amp; GCV DATA (3)'!$A$3:$A$193,'MASTER DATA FILE IMP COAL (2)'!A126,'IMP COAL RECEIPT &amp; GCV DATA (3)'!$L$3:$L$193)</f>
        <v>0</v>
      </c>
      <c r="M126" s="15">
        <f t="shared" si="10"/>
        <v>0</v>
      </c>
      <c r="N126" s="67"/>
      <c r="O126" s="15">
        <f>SUMIF('IMP COAL RECEIPT &amp; GCV DATA (3)'!$A$3:$A$193,'MASTER DATA FILE IMP COAL (2)'!A126,'IMP COAL RECEIPT &amp; GCV DATA (3)'!$O$3:$O$193)</f>
        <v>0</v>
      </c>
      <c r="P126" s="15">
        <f t="shared" si="11"/>
        <v>0</v>
      </c>
      <c r="Q126" s="15">
        <f>SUMIF('IMP COAL RECEIPT &amp; GCV DATA (3)'!$A$3:$A$193,'MASTER DATA FILE IMP COAL (2)'!A126,'IMP COAL RECEIPT &amp; GCV DATA (3)'!$Q$3:$Q$193)</f>
        <v>0</v>
      </c>
      <c r="R126" s="16">
        <f>SUMIF('IMP COAL RECEIPT &amp; GCV DATA (3)'!$A$3:$A$253,'MASTER DATA FILE IMP COAL (2)'!A126,'IMP COAL RECEIPT &amp; GCV DATA (3)'!$R$3:$R$253)+IF(H126=$J$234,($K$234*K126),0)+IF(H126=$J$235,($K$235*K126),0)</f>
        <v>0</v>
      </c>
      <c r="S126" s="15" t="e">
        <f t="shared" si="12"/>
        <v>#DIV/0!</v>
      </c>
      <c r="T126" s="15">
        <f>SUMIF('IMP COAL RECEIPT &amp; GCV DATA (3)'!$A$3:$A$193,'MASTER DATA FILE IMP COAL (2)'!A126,'IMP COAL RECEIPT &amp; GCV DATA (3)'!$T$3:$T$193)</f>
        <v>0</v>
      </c>
      <c r="U126" s="15">
        <f t="shared" si="13"/>
        <v>0</v>
      </c>
      <c r="V126" s="15">
        <f>SUMIF('IMP COAL RECEIPT &amp; GCV DATA (3)'!$A$3:$A$193,'MASTER DATA FILE IMP COAL (2)'!A126,'IMP COAL RECEIPT &amp; GCV DATA (3)'!$V$3:$V$193)</f>
        <v>0</v>
      </c>
      <c r="W126" s="15">
        <f t="shared" si="14"/>
        <v>0</v>
      </c>
      <c r="X126" s="13" t="e">
        <f t="shared" si="15"/>
        <v>#DIV/0!</v>
      </c>
      <c r="Y126" s="13"/>
      <c r="Z126" s="13"/>
      <c r="AB126">
        <v>4080.9198113207549</v>
      </c>
      <c r="AC126" s="53">
        <f t="shared" si="16"/>
        <v>-4080.9198113207549</v>
      </c>
      <c r="AE126" s="53">
        <f t="shared" si="17"/>
        <v>-4080.9198113207549</v>
      </c>
      <c r="AF126">
        <v>1</v>
      </c>
    </row>
    <row r="127" spans="1:32" customFormat="1" ht="15.6" x14ac:dyDescent="0.3">
      <c r="A127" s="65"/>
      <c r="B127" s="57">
        <f>SUMIF('IMP COAL RECEIPT &amp; GCV DATA (3)'!$A$3:$A$121,A127,'IMP COAL RECEIPT &amp; GCV DATA (3)'!$B$3:$B$121)</f>
        <v>0</v>
      </c>
      <c r="C127" s="13">
        <f>SUMIF('IMP COAL RECEIPT &amp; GCV DATA (3)'!$A$3:$A$121,A127,'IMP COAL RECEIPT &amp; GCV DATA (3)'!$C$3:$C$121)</f>
        <v>0</v>
      </c>
      <c r="D127" s="66">
        <f>IFERROR(VLOOKUP(A127,'IMP COAL RECEIPT &amp; GCV DATA (3)'!A125:V245,4,0),0)</f>
        <v>0</v>
      </c>
      <c r="E127" s="14">
        <f>IFERROR(VLOOKUP(A127,'IMP COAL RECEIPT &amp; GCV DATA (3)'!$A$2:$V$193,5,0),0)</f>
        <v>0</v>
      </c>
      <c r="F127" s="13">
        <f>SUMIF('IMP COAL RECEIPT &amp; GCV DATA (3)'!$A$3:$A$193,'MASTER DATA FILE IMP COAL (2)'!A127,'IMP COAL RECEIPT &amp; GCV DATA (3)'!$F$3:$F$193)</f>
        <v>0</v>
      </c>
      <c r="G127" s="13">
        <f>IFERROR(VLOOKUP(A127,'IMP COAL RECEIPT &amp; GCV DATA (3)'!$A$2:$V$193,7,0),0)</f>
        <v>0</v>
      </c>
      <c r="H127" s="13">
        <f>IFERROR(VLOOKUP(A127,'IMP COAL RECEIPT &amp; GCV DATA (3)'!$A$2:$V$193,8,0),0)</f>
        <v>0</v>
      </c>
      <c r="I127" s="13">
        <f>IFERROR(VLOOKUP(A127,'WASH COAL RECEIPT &amp; GCV DAT (3)'!$A$2:$V$154,9,0),0)</f>
        <v>0</v>
      </c>
      <c r="J127" s="13">
        <f>IFERROR(VLOOKUP(A127,'IMP COAL RECEIPT &amp; GCV DATA (3)'!$A$2:$V$193,10,0),0)</f>
        <v>0</v>
      </c>
      <c r="K127" s="15">
        <f>SUMIF('IMP COAL RECEIPT &amp; GCV DATA (3)'!$A$3:$A$193,'MASTER DATA FILE IMP COAL (2)'!A127,'IMP COAL RECEIPT &amp; GCV DATA (3)'!$K$3:$K$193)</f>
        <v>0</v>
      </c>
      <c r="L127" s="15">
        <f>SUMIF('IMP COAL RECEIPT &amp; GCV DATA (3)'!$A$3:$A$193,'MASTER DATA FILE IMP COAL (2)'!A127,'IMP COAL RECEIPT &amp; GCV DATA (3)'!$L$3:$L$193)</f>
        <v>0</v>
      </c>
      <c r="M127" s="15">
        <f t="shared" si="10"/>
        <v>0</v>
      </c>
      <c r="N127" s="67"/>
      <c r="O127" s="15">
        <f>SUMIF('IMP COAL RECEIPT &amp; GCV DATA (3)'!$A$3:$A$193,'MASTER DATA FILE IMP COAL (2)'!A127,'IMP COAL RECEIPT &amp; GCV DATA (3)'!$O$3:$O$193)</f>
        <v>0</v>
      </c>
      <c r="P127" s="15">
        <f t="shared" si="11"/>
        <v>0</v>
      </c>
      <c r="Q127" s="15">
        <f>SUMIF('IMP COAL RECEIPT &amp; GCV DATA (3)'!$A$3:$A$193,'MASTER DATA FILE IMP COAL (2)'!A127,'IMP COAL RECEIPT &amp; GCV DATA (3)'!$Q$3:$Q$193)</f>
        <v>0</v>
      </c>
      <c r="R127" s="16">
        <f>SUMIF('IMP COAL RECEIPT &amp; GCV DATA (3)'!$A$3:$A$253,'MASTER DATA FILE IMP COAL (2)'!A127,'IMP COAL RECEIPT &amp; GCV DATA (3)'!$R$3:$R$253)+IF(H127=$J$234,($K$234*K127),0)+IF(H127=$J$235,($K$235*K127),0)</f>
        <v>0</v>
      </c>
      <c r="S127" s="15" t="e">
        <f t="shared" si="12"/>
        <v>#DIV/0!</v>
      </c>
      <c r="T127" s="15">
        <f>SUMIF('IMP COAL RECEIPT &amp; GCV DATA (3)'!$A$3:$A$193,'MASTER DATA FILE IMP COAL (2)'!A127,'IMP COAL RECEIPT &amp; GCV DATA (3)'!$T$3:$T$193)</f>
        <v>0</v>
      </c>
      <c r="U127" s="15">
        <f t="shared" si="13"/>
        <v>0</v>
      </c>
      <c r="V127" s="15">
        <f>SUMIF('IMP COAL RECEIPT &amp; GCV DATA (3)'!$A$3:$A$193,'MASTER DATA FILE IMP COAL (2)'!A127,'IMP COAL RECEIPT &amp; GCV DATA (3)'!$V$3:$V$193)</f>
        <v>0</v>
      </c>
      <c r="W127" s="15">
        <f t="shared" si="14"/>
        <v>0</v>
      </c>
      <c r="X127" s="13" t="e">
        <f t="shared" si="15"/>
        <v>#DIV/0!</v>
      </c>
      <c r="Y127" s="13"/>
      <c r="Z127" s="13"/>
      <c r="AB127">
        <v>4080.9198113207549</v>
      </c>
      <c r="AC127" s="53">
        <f t="shared" si="16"/>
        <v>-4080.9198113207549</v>
      </c>
      <c r="AE127" s="53">
        <f t="shared" si="17"/>
        <v>-4080.9198113207549</v>
      </c>
      <c r="AF127">
        <v>1</v>
      </c>
    </row>
    <row r="128" spans="1:32" customFormat="1" ht="15.6" x14ac:dyDescent="0.3">
      <c r="A128" s="65"/>
      <c r="B128" s="57">
        <f>SUMIF('IMP COAL RECEIPT &amp; GCV DATA (3)'!$A$3:$A$121,A128,'IMP COAL RECEIPT &amp; GCV DATA (3)'!$B$3:$B$121)</f>
        <v>0</v>
      </c>
      <c r="C128" s="13">
        <f>SUMIF('IMP COAL RECEIPT &amp; GCV DATA (3)'!$A$3:$A$121,A128,'IMP COAL RECEIPT &amp; GCV DATA (3)'!$C$3:$C$121)</f>
        <v>0</v>
      </c>
      <c r="D128" s="66">
        <f>IFERROR(VLOOKUP(A128,'IMP COAL RECEIPT &amp; GCV DATA (3)'!A126:V246,4,0),0)</f>
        <v>0</v>
      </c>
      <c r="E128" s="14">
        <f>IFERROR(VLOOKUP(A128,'IMP COAL RECEIPT &amp; GCV DATA (3)'!$A$2:$V$193,5,0),0)</f>
        <v>0</v>
      </c>
      <c r="F128" s="13">
        <f>SUMIF('IMP COAL RECEIPT &amp; GCV DATA (3)'!$A$3:$A$193,'MASTER DATA FILE IMP COAL (2)'!A128,'IMP COAL RECEIPT &amp; GCV DATA (3)'!$F$3:$F$193)</f>
        <v>0</v>
      </c>
      <c r="G128" s="13">
        <f>IFERROR(VLOOKUP(A128,'IMP COAL RECEIPT &amp; GCV DATA (3)'!$A$2:$V$193,7,0),0)</f>
        <v>0</v>
      </c>
      <c r="H128" s="13">
        <f>IFERROR(VLOOKUP(A128,'IMP COAL RECEIPT &amp; GCV DATA (3)'!$A$2:$V$193,8,0),0)</f>
        <v>0</v>
      </c>
      <c r="I128" s="13">
        <f>IFERROR(VLOOKUP(A128,'WASH COAL RECEIPT &amp; GCV DAT (3)'!$A$2:$V$154,9,0),0)</f>
        <v>0</v>
      </c>
      <c r="J128" s="13">
        <f>IFERROR(VLOOKUP(A128,'IMP COAL RECEIPT &amp; GCV DATA (3)'!$A$2:$V$193,10,0),0)</f>
        <v>0</v>
      </c>
      <c r="K128" s="15">
        <f>SUMIF('IMP COAL RECEIPT &amp; GCV DATA (3)'!$A$3:$A$193,'MASTER DATA FILE IMP COAL (2)'!A128,'IMP COAL RECEIPT &amp; GCV DATA (3)'!$K$3:$K$193)</f>
        <v>0</v>
      </c>
      <c r="L128" s="15">
        <f>SUMIF('IMP COAL RECEIPT &amp; GCV DATA (3)'!$A$3:$A$193,'MASTER DATA FILE IMP COAL (2)'!A128,'IMP COAL RECEIPT &amp; GCV DATA (3)'!$L$3:$L$193)</f>
        <v>0</v>
      </c>
      <c r="M128" s="15">
        <f t="shared" si="10"/>
        <v>0</v>
      </c>
      <c r="N128" s="67"/>
      <c r="O128" s="15">
        <f>SUMIF('IMP COAL RECEIPT &amp; GCV DATA (3)'!$A$3:$A$193,'MASTER DATA FILE IMP COAL (2)'!A128,'IMP COAL RECEIPT &amp; GCV DATA (3)'!$O$3:$O$193)</f>
        <v>0</v>
      </c>
      <c r="P128" s="15">
        <f t="shared" si="11"/>
        <v>0</v>
      </c>
      <c r="Q128" s="15">
        <f>SUMIF('IMP COAL RECEIPT &amp; GCV DATA (3)'!$A$3:$A$193,'MASTER DATA FILE IMP COAL (2)'!A128,'IMP COAL RECEIPT &amp; GCV DATA (3)'!$Q$3:$Q$193)</f>
        <v>0</v>
      </c>
      <c r="R128" s="16">
        <f>SUMIF('IMP COAL RECEIPT &amp; GCV DATA (3)'!$A$3:$A$253,'MASTER DATA FILE IMP COAL (2)'!A128,'IMP COAL RECEIPT &amp; GCV DATA (3)'!$R$3:$R$253)+IF(H128=$J$234,($K$234*K128),0)+IF(H128=$J$235,($K$235*K128),0)</f>
        <v>0</v>
      </c>
      <c r="S128" s="15" t="e">
        <f t="shared" si="12"/>
        <v>#DIV/0!</v>
      </c>
      <c r="T128" s="15">
        <f>SUMIF('IMP COAL RECEIPT &amp; GCV DATA (3)'!$A$3:$A$193,'MASTER DATA FILE IMP COAL (2)'!A128,'IMP COAL RECEIPT &amp; GCV DATA (3)'!$T$3:$T$193)</f>
        <v>0</v>
      </c>
      <c r="U128" s="15">
        <f t="shared" si="13"/>
        <v>0</v>
      </c>
      <c r="V128" s="15">
        <f>SUMIF('IMP COAL RECEIPT &amp; GCV DATA (3)'!$A$3:$A$193,'MASTER DATA FILE IMP COAL (2)'!A128,'IMP COAL RECEIPT &amp; GCV DATA (3)'!$V$3:$V$193)</f>
        <v>0</v>
      </c>
      <c r="W128" s="15">
        <f t="shared" si="14"/>
        <v>0</v>
      </c>
      <c r="X128" s="13" t="e">
        <f t="shared" si="15"/>
        <v>#DIV/0!</v>
      </c>
      <c r="Y128" s="13"/>
      <c r="Z128" s="13"/>
      <c r="AB128">
        <v>4080.9198113207549</v>
      </c>
      <c r="AC128" s="53">
        <f t="shared" si="16"/>
        <v>-4080.9198113207549</v>
      </c>
      <c r="AE128" s="53">
        <f t="shared" si="17"/>
        <v>-4080.9198113207549</v>
      </c>
      <c r="AF128">
        <v>1</v>
      </c>
    </row>
    <row r="129" spans="1:32" customFormat="1" ht="15.6" x14ac:dyDescent="0.3">
      <c r="A129" s="65"/>
      <c r="B129" s="57">
        <f>SUMIF('IMP COAL RECEIPT &amp; GCV DATA (3)'!$A$3:$A$121,A129,'IMP COAL RECEIPT &amp; GCV DATA (3)'!$B$3:$B$121)</f>
        <v>0</v>
      </c>
      <c r="C129" s="13">
        <f>SUMIF('IMP COAL RECEIPT &amp; GCV DATA (3)'!$A$3:$A$121,A129,'IMP COAL RECEIPT &amp; GCV DATA (3)'!$C$3:$C$121)</f>
        <v>0</v>
      </c>
      <c r="D129" s="66">
        <f>IFERROR(VLOOKUP(A129,'IMP COAL RECEIPT &amp; GCV DATA (3)'!A127:V247,4,0),0)</f>
        <v>0</v>
      </c>
      <c r="E129" s="14">
        <f>IFERROR(VLOOKUP(A129,'IMP COAL RECEIPT &amp; GCV DATA (3)'!$A$2:$V$193,5,0),0)</f>
        <v>0</v>
      </c>
      <c r="F129" s="13">
        <f>SUMIF('IMP COAL RECEIPT &amp; GCV DATA (3)'!$A$3:$A$193,'MASTER DATA FILE IMP COAL (2)'!A129,'IMP COAL RECEIPT &amp; GCV DATA (3)'!$F$3:$F$193)</f>
        <v>0</v>
      </c>
      <c r="G129" s="13">
        <f>IFERROR(VLOOKUP(A129,'IMP COAL RECEIPT &amp; GCV DATA (3)'!$A$2:$V$193,7,0),0)</f>
        <v>0</v>
      </c>
      <c r="H129" s="13">
        <f>IFERROR(VLOOKUP(A129,'IMP COAL RECEIPT &amp; GCV DATA (3)'!$A$2:$V$193,8,0),0)</f>
        <v>0</v>
      </c>
      <c r="I129" s="13">
        <f>IFERROR(VLOOKUP(A129,'WASH COAL RECEIPT &amp; GCV DAT (3)'!$A$2:$V$154,9,0),0)</f>
        <v>0</v>
      </c>
      <c r="J129" s="13">
        <f>IFERROR(VLOOKUP(A129,'IMP COAL RECEIPT &amp; GCV DATA (3)'!$A$2:$V$193,10,0),0)</f>
        <v>0</v>
      </c>
      <c r="K129" s="15">
        <f>SUMIF('IMP COAL RECEIPT &amp; GCV DATA (3)'!$A$3:$A$193,'MASTER DATA FILE IMP COAL (2)'!A129,'IMP COAL RECEIPT &amp; GCV DATA (3)'!$K$3:$K$193)</f>
        <v>0</v>
      </c>
      <c r="L129" s="15">
        <f>SUMIF('IMP COAL RECEIPT &amp; GCV DATA (3)'!$A$3:$A$193,'MASTER DATA FILE IMP COAL (2)'!A129,'IMP COAL RECEIPT &amp; GCV DATA (3)'!$L$3:$L$193)</f>
        <v>0</v>
      </c>
      <c r="M129" s="15">
        <f t="shared" si="10"/>
        <v>0</v>
      </c>
      <c r="N129" s="67"/>
      <c r="O129" s="15">
        <f>SUMIF('IMP COAL RECEIPT &amp; GCV DATA (3)'!$A$3:$A$193,'MASTER DATA FILE IMP COAL (2)'!A129,'IMP COAL RECEIPT &amp; GCV DATA (3)'!$O$3:$O$193)</f>
        <v>0</v>
      </c>
      <c r="P129" s="15">
        <f t="shared" si="11"/>
        <v>0</v>
      </c>
      <c r="Q129" s="15">
        <f>SUMIF('IMP COAL RECEIPT &amp; GCV DATA (3)'!$A$3:$A$193,'MASTER DATA FILE IMP COAL (2)'!A129,'IMP COAL RECEIPT &amp; GCV DATA (3)'!$Q$3:$Q$193)</f>
        <v>0</v>
      </c>
      <c r="R129" s="16">
        <f>SUMIF('IMP COAL RECEIPT &amp; GCV DATA (3)'!$A$3:$A$253,'MASTER DATA FILE IMP COAL (2)'!A129,'IMP COAL RECEIPT &amp; GCV DATA (3)'!$R$3:$R$253)+IF(H129=$J$234,($K$234*K129),0)+IF(H129=$J$235,($K$235*K129),0)</f>
        <v>0</v>
      </c>
      <c r="S129" s="15" t="e">
        <f t="shared" si="12"/>
        <v>#DIV/0!</v>
      </c>
      <c r="T129" s="15">
        <f>SUMIF('IMP COAL RECEIPT &amp; GCV DATA (3)'!$A$3:$A$193,'MASTER DATA FILE IMP COAL (2)'!A129,'IMP COAL RECEIPT &amp; GCV DATA (3)'!$T$3:$T$193)</f>
        <v>0</v>
      </c>
      <c r="U129" s="15">
        <f t="shared" si="13"/>
        <v>0</v>
      </c>
      <c r="V129" s="15">
        <f>SUMIF('IMP COAL RECEIPT &amp; GCV DATA (3)'!$A$3:$A$193,'MASTER DATA FILE IMP COAL (2)'!A129,'IMP COAL RECEIPT &amp; GCV DATA (3)'!$V$3:$V$193)</f>
        <v>0</v>
      </c>
      <c r="W129" s="15">
        <f t="shared" si="14"/>
        <v>0</v>
      </c>
      <c r="X129" s="13" t="e">
        <f t="shared" si="15"/>
        <v>#DIV/0!</v>
      </c>
      <c r="Y129" s="13"/>
      <c r="Z129" s="13"/>
      <c r="AB129">
        <v>4080.9198113207549</v>
      </c>
      <c r="AC129" s="53">
        <f t="shared" si="16"/>
        <v>-4080.9198113207549</v>
      </c>
      <c r="AE129" s="53">
        <f t="shared" si="17"/>
        <v>-4080.9198113207549</v>
      </c>
      <c r="AF129">
        <v>1</v>
      </c>
    </row>
    <row r="130" spans="1:32" customFormat="1" ht="15.6" x14ac:dyDescent="0.3">
      <c r="A130" s="65"/>
      <c r="B130" s="57">
        <f>SUMIF('IMP COAL RECEIPT &amp; GCV DATA (3)'!$A$3:$A$121,A130,'IMP COAL RECEIPT &amp; GCV DATA (3)'!$B$3:$B$121)</f>
        <v>0</v>
      </c>
      <c r="C130" s="13">
        <f>SUMIF('IMP COAL RECEIPT &amp; GCV DATA (3)'!$A$3:$A$121,A130,'IMP COAL RECEIPT &amp; GCV DATA (3)'!$C$3:$C$121)</f>
        <v>0</v>
      </c>
      <c r="D130" s="66">
        <f>IFERROR(VLOOKUP(A130,'IMP COAL RECEIPT &amp; GCV DATA (3)'!A128:V248,4,0),0)</f>
        <v>0</v>
      </c>
      <c r="E130" s="14">
        <f>IFERROR(VLOOKUP(A130,'IMP COAL RECEIPT &amp; GCV DATA (3)'!$A$2:$V$193,5,0),0)</f>
        <v>0</v>
      </c>
      <c r="F130" s="13">
        <f>SUMIF('IMP COAL RECEIPT &amp; GCV DATA (3)'!$A$3:$A$193,'MASTER DATA FILE IMP COAL (2)'!A130,'IMP COAL RECEIPT &amp; GCV DATA (3)'!$F$3:$F$193)</f>
        <v>0</v>
      </c>
      <c r="G130" s="13">
        <f>IFERROR(VLOOKUP(A130,'IMP COAL RECEIPT &amp; GCV DATA (3)'!$A$2:$V$193,7,0),0)</f>
        <v>0</v>
      </c>
      <c r="H130" s="13">
        <f>IFERROR(VLOOKUP(A130,'IMP COAL RECEIPT &amp; GCV DATA (3)'!$A$2:$V$193,8,0),0)</f>
        <v>0</v>
      </c>
      <c r="I130" s="13">
        <f>IFERROR(VLOOKUP(A130,'WASH COAL RECEIPT &amp; GCV DAT (3)'!$A$2:$V$154,9,0),0)</f>
        <v>0</v>
      </c>
      <c r="J130" s="13">
        <f>IFERROR(VLOOKUP(A130,'IMP COAL RECEIPT &amp; GCV DATA (3)'!$A$2:$V$193,10,0),0)</f>
        <v>0</v>
      </c>
      <c r="K130" s="15">
        <f>SUMIF('IMP COAL RECEIPT &amp; GCV DATA (3)'!$A$3:$A$193,'MASTER DATA FILE IMP COAL (2)'!A130,'IMP COAL RECEIPT &amp; GCV DATA (3)'!$K$3:$K$193)</f>
        <v>0</v>
      </c>
      <c r="L130" s="15">
        <f>SUMIF('IMP COAL RECEIPT &amp; GCV DATA (3)'!$A$3:$A$193,'MASTER DATA FILE IMP COAL (2)'!A130,'IMP COAL RECEIPT &amp; GCV DATA (3)'!$L$3:$L$193)</f>
        <v>0</v>
      </c>
      <c r="M130" s="15">
        <f t="shared" si="10"/>
        <v>0</v>
      </c>
      <c r="N130" s="67"/>
      <c r="O130" s="15">
        <f>SUMIF('IMP COAL RECEIPT &amp; GCV DATA (3)'!$A$3:$A$193,'MASTER DATA FILE IMP COAL (2)'!A130,'IMP COAL RECEIPT &amp; GCV DATA (3)'!$O$3:$O$193)</f>
        <v>0</v>
      </c>
      <c r="P130" s="15">
        <f t="shared" si="11"/>
        <v>0</v>
      </c>
      <c r="Q130" s="15">
        <f>SUMIF('IMP COAL RECEIPT &amp; GCV DATA (3)'!$A$3:$A$193,'MASTER DATA FILE IMP COAL (2)'!A130,'IMP COAL RECEIPT &amp; GCV DATA (3)'!$Q$3:$Q$193)</f>
        <v>0</v>
      </c>
      <c r="R130" s="16">
        <f>SUMIF('IMP COAL RECEIPT &amp; GCV DATA (3)'!$A$3:$A$253,'MASTER DATA FILE IMP COAL (2)'!A130,'IMP COAL RECEIPT &amp; GCV DATA (3)'!$R$3:$R$253)+IF(H130=$J$234,($K$234*K130),0)+IF(H130=$J$235,($K$235*K130),0)</f>
        <v>0</v>
      </c>
      <c r="S130" s="15" t="e">
        <f t="shared" si="12"/>
        <v>#DIV/0!</v>
      </c>
      <c r="T130" s="15">
        <f>SUMIF('IMP COAL RECEIPT &amp; GCV DATA (3)'!$A$3:$A$193,'MASTER DATA FILE IMP COAL (2)'!A130,'IMP COAL RECEIPT &amp; GCV DATA (3)'!$T$3:$T$193)</f>
        <v>0</v>
      </c>
      <c r="U130" s="15">
        <f t="shared" si="13"/>
        <v>0</v>
      </c>
      <c r="V130" s="15">
        <f>SUMIF('IMP COAL RECEIPT &amp; GCV DATA (3)'!$A$3:$A$193,'MASTER DATA FILE IMP COAL (2)'!A130,'IMP COAL RECEIPT &amp; GCV DATA (3)'!$V$3:$V$193)</f>
        <v>0</v>
      </c>
      <c r="W130" s="15">
        <f t="shared" si="14"/>
        <v>0</v>
      </c>
      <c r="X130" s="13" t="e">
        <f t="shared" si="15"/>
        <v>#DIV/0!</v>
      </c>
      <c r="Y130" s="13"/>
      <c r="Z130" s="13"/>
      <c r="AB130">
        <v>4080.9198113207549</v>
      </c>
      <c r="AC130" s="53">
        <f t="shared" si="16"/>
        <v>-4080.9198113207549</v>
      </c>
      <c r="AE130" s="53">
        <f t="shared" si="17"/>
        <v>-4080.9198113207549</v>
      </c>
      <c r="AF130">
        <v>1</v>
      </c>
    </row>
    <row r="131" spans="1:32" customFormat="1" ht="15.6" x14ac:dyDescent="0.3">
      <c r="A131" s="65"/>
      <c r="B131" s="57">
        <f>SUMIF('IMP COAL RECEIPT &amp; GCV DATA (3)'!$A$3:$A$121,A131,'IMP COAL RECEIPT &amp; GCV DATA (3)'!$B$3:$B$121)</f>
        <v>0</v>
      </c>
      <c r="C131" s="13">
        <f>SUMIF('IMP COAL RECEIPT &amp; GCV DATA (3)'!$A$3:$A$121,A131,'IMP COAL RECEIPT &amp; GCV DATA (3)'!$C$3:$C$121)</f>
        <v>0</v>
      </c>
      <c r="D131" s="66">
        <f>IFERROR(VLOOKUP(A131,'IMP COAL RECEIPT &amp; GCV DATA (3)'!A129:V249,4,0),0)</f>
        <v>0</v>
      </c>
      <c r="E131" s="14">
        <f>IFERROR(VLOOKUP(A131,'IMP COAL RECEIPT &amp; GCV DATA (3)'!$A$2:$V$193,5,0),0)</f>
        <v>0</v>
      </c>
      <c r="F131" s="13">
        <f>SUMIF('IMP COAL RECEIPT &amp; GCV DATA (3)'!$A$3:$A$193,'MASTER DATA FILE IMP COAL (2)'!A131,'IMP COAL RECEIPT &amp; GCV DATA (3)'!$F$3:$F$193)</f>
        <v>0</v>
      </c>
      <c r="G131" s="13">
        <f>IFERROR(VLOOKUP(A131,'IMP COAL RECEIPT &amp; GCV DATA (3)'!$A$2:$V$193,7,0),0)</f>
        <v>0</v>
      </c>
      <c r="H131" s="13">
        <f>IFERROR(VLOOKUP(A131,'IMP COAL RECEIPT &amp; GCV DATA (3)'!$A$2:$V$193,8,0),0)</f>
        <v>0</v>
      </c>
      <c r="I131" s="13">
        <f>IFERROR(VLOOKUP(A131,'WASH COAL RECEIPT &amp; GCV DAT (3)'!$A$2:$V$154,9,0),0)</f>
        <v>0</v>
      </c>
      <c r="J131" s="13">
        <f>IFERROR(VLOOKUP(A131,'IMP COAL RECEIPT &amp; GCV DATA (3)'!$A$2:$V$193,10,0),0)</f>
        <v>0</v>
      </c>
      <c r="K131" s="15">
        <f>SUMIF('IMP COAL RECEIPT &amp; GCV DATA (3)'!$A$3:$A$193,'MASTER DATA FILE IMP COAL (2)'!A131,'IMP COAL RECEIPT &amp; GCV DATA (3)'!$K$3:$K$193)</f>
        <v>0</v>
      </c>
      <c r="L131" s="15">
        <f>SUMIF('IMP COAL RECEIPT &amp; GCV DATA (3)'!$A$3:$A$193,'MASTER DATA FILE IMP COAL (2)'!A131,'IMP COAL RECEIPT &amp; GCV DATA (3)'!$L$3:$L$193)</f>
        <v>0</v>
      </c>
      <c r="M131" s="15">
        <f t="shared" si="10"/>
        <v>0</v>
      </c>
      <c r="N131" s="67"/>
      <c r="O131" s="15">
        <f>SUMIF('IMP COAL RECEIPT &amp; GCV DATA (3)'!$A$3:$A$193,'MASTER DATA FILE IMP COAL (2)'!A131,'IMP COAL RECEIPT &amp; GCV DATA (3)'!$O$3:$O$193)</f>
        <v>0</v>
      </c>
      <c r="P131" s="15">
        <f t="shared" si="11"/>
        <v>0</v>
      </c>
      <c r="Q131" s="15">
        <f>SUMIF('IMP COAL RECEIPT &amp; GCV DATA (3)'!$A$3:$A$193,'MASTER DATA FILE IMP COAL (2)'!A131,'IMP COAL RECEIPT &amp; GCV DATA (3)'!$Q$3:$Q$193)</f>
        <v>0</v>
      </c>
      <c r="R131" s="16">
        <f>SUMIF('IMP COAL RECEIPT &amp; GCV DATA (3)'!$A$3:$A$253,'MASTER DATA FILE IMP COAL (2)'!A131,'IMP COAL RECEIPT &amp; GCV DATA (3)'!$R$3:$R$253)+IF(H131=$J$234,($K$234*K131),0)+IF(H131=$J$235,($K$235*K131),0)</f>
        <v>0</v>
      </c>
      <c r="S131" s="15" t="e">
        <f t="shared" si="12"/>
        <v>#DIV/0!</v>
      </c>
      <c r="T131" s="15">
        <f>SUMIF('IMP COAL RECEIPT &amp; GCV DATA (3)'!$A$3:$A$193,'MASTER DATA FILE IMP COAL (2)'!A131,'IMP COAL RECEIPT &amp; GCV DATA (3)'!$T$3:$T$193)</f>
        <v>0</v>
      </c>
      <c r="U131" s="15">
        <f t="shared" si="13"/>
        <v>0</v>
      </c>
      <c r="V131" s="15">
        <f>SUMIF('IMP COAL RECEIPT &amp; GCV DATA (3)'!$A$3:$A$193,'MASTER DATA FILE IMP COAL (2)'!A131,'IMP COAL RECEIPT &amp; GCV DATA (3)'!$V$3:$V$193)</f>
        <v>0</v>
      </c>
      <c r="W131" s="15">
        <f t="shared" si="14"/>
        <v>0</v>
      </c>
      <c r="X131" s="13" t="e">
        <f t="shared" si="15"/>
        <v>#DIV/0!</v>
      </c>
      <c r="Y131" s="13"/>
      <c r="Z131" s="13"/>
      <c r="AB131">
        <v>4080.9198113207549</v>
      </c>
      <c r="AC131" s="53">
        <f t="shared" si="16"/>
        <v>-4080.9198113207549</v>
      </c>
      <c r="AE131" s="53">
        <f t="shared" si="17"/>
        <v>-4080.9198113207549</v>
      </c>
      <c r="AF131">
        <v>1</v>
      </c>
    </row>
    <row r="132" spans="1:32" customFormat="1" ht="15.6" x14ac:dyDescent="0.3">
      <c r="A132" s="65"/>
      <c r="B132" s="57">
        <f>SUMIF('IMP COAL RECEIPT &amp; GCV DATA (3)'!$A$3:$A$121,A132,'IMP COAL RECEIPT &amp; GCV DATA (3)'!$B$3:$B$121)</f>
        <v>0</v>
      </c>
      <c r="C132" s="13">
        <f>SUMIF('IMP COAL RECEIPT &amp; GCV DATA (3)'!$A$3:$A$121,A132,'IMP COAL RECEIPT &amp; GCV DATA (3)'!$C$3:$C$121)</f>
        <v>0</v>
      </c>
      <c r="D132" s="66">
        <f>IFERROR(VLOOKUP(A132,'IMP COAL RECEIPT &amp; GCV DATA (3)'!A130:V250,4,0),0)</f>
        <v>0</v>
      </c>
      <c r="E132" s="14">
        <f>IFERROR(VLOOKUP(A132,'IMP COAL RECEIPT &amp; GCV DATA (3)'!$A$2:$V$193,5,0),0)</f>
        <v>0</v>
      </c>
      <c r="F132" s="13">
        <f>SUMIF('IMP COAL RECEIPT &amp; GCV DATA (3)'!$A$3:$A$193,'MASTER DATA FILE IMP COAL (2)'!A132,'IMP COAL RECEIPT &amp; GCV DATA (3)'!$F$3:$F$193)</f>
        <v>0</v>
      </c>
      <c r="G132" s="13">
        <f>IFERROR(VLOOKUP(A132,'IMP COAL RECEIPT &amp; GCV DATA (3)'!$A$2:$V$193,7,0),0)</f>
        <v>0</v>
      </c>
      <c r="H132" s="13">
        <f>IFERROR(VLOOKUP(A132,'IMP COAL RECEIPT &amp; GCV DATA (3)'!$A$2:$V$193,8,0),0)</f>
        <v>0</v>
      </c>
      <c r="I132" s="13">
        <f>IFERROR(VLOOKUP(A132,'WASH COAL RECEIPT &amp; GCV DAT (3)'!$A$2:$V$154,9,0),0)</f>
        <v>0</v>
      </c>
      <c r="J132" s="13">
        <f>IFERROR(VLOOKUP(A132,'IMP COAL RECEIPT &amp; GCV DATA (3)'!$A$2:$V$193,10,0),0)</f>
        <v>0</v>
      </c>
      <c r="K132" s="15">
        <f>SUMIF('IMP COAL RECEIPT &amp; GCV DATA (3)'!$A$3:$A$193,'MASTER DATA FILE IMP COAL (2)'!A132,'IMP COAL RECEIPT &amp; GCV DATA (3)'!$K$3:$K$193)</f>
        <v>0</v>
      </c>
      <c r="L132" s="15">
        <f>SUMIF('IMP COAL RECEIPT &amp; GCV DATA (3)'!$A$3:$A$193,'MASTER DATA FILE IMP COAL (2)'!A132,'IMP COAL RECEIPT &amp; GCV DATA (3)'!$L$3:$L$193)</f>
        <v>0</v>
      </c>
      <c r="M132" s="15">
        <f t="shared" ref="M132:M195" si="18">+K132-L132</f>
        <v>0</v>
      </c>
      <c r="N132" s="67"/>
      <c r="O132" s="15">
        <f>SUMIF('IMP COAL RECEIPT &amp; GCV DATA (3)'!$A$3:$A$193,'MASTER DATA FILE IMP COAL (2)'!A132,'IMP COAL RECEIPT &amp; GCV DATA (3)'!$O$3:$O$193)</f>
        <v>0</v>
      </c>
      <c r="P132" s="15">
        <f t="shared" ref="P132:P195" si="19">+O132*K132</f>
        <v>0</v>
      </c>
      <c r="Q132" s="15">
        <f>SUMIF('IMP COAL RECEIPT &amp; GCV DATA (3)'!$A$3:$A$193,'MASTER DATA FILE IMP COAL (2)'!A132,'IMP COAL RECEIPT &amp; GCV DATA (3)'!$Q$3:$Q$193)</f>
        <v>0</v>
      </c>
      <c r="R132" s="16">
        <f>SUMIF('IMP COAL RECEIPT &amp; GCV DATA (3)'!$A$3:$A$253,'MASTER DATA FILE IMP COAL (2)'!A132,'IMP COAL RECEIPT &amp; GCV DATA (3)'!$R$3:$R$253)+IF(H132=$J$234,($K$234*K132),0)+IF(H132=$J$235,($K$235*K132),0)</f>
        <v>0</v>
      </c>
      <c r="S132" s="15" t="e">
        <f t="shared" ref="S132:S195" si="20">+R132/K132</f>
        <v>#DIV/0!</v>
      </c>
      <c r="T132" s="15">
        <f>SUMIF('IMP COAL RECEIPT &amp; GCV DATA (3)'!$A$3:$A$193,'MASTER DATA FILE IMP COAL (2)'!A132,'IMP COAL RECEIPT &amp; GCV DATA (3)'!$T$3:$T$193)</f>
        <v>0</v>
      </c>
      <c r="U132" s="15">
        <f t="shared" ref="U132:U195" si="21">+T132*L132</f>
        <v>0</v>
      </c>
      <c r="V132" s="15">
        <f>SUMIF('IMP COAL RECEIPT &amp; GCV DATA (3)'!$A$3:$A$193,'MASTER DATA FILE IMP COAL (2)'!A132,'IMP COAL RECEIPT &amp; GCV DATA (3)'!$V$3:$V$193)</f>
        <v>0</v>
      </c>
      <c r="W132" s="15">
        <f t="shared" ref="W132:W195" si="22">+V132*L132</f>
        <v>0</v>
      </c>
      <c r="X132" s="13" t="e">
        <f t="shared" ref="X132:X195" si="23">S132*L132</f>
        <v>#DIV/0!</v>
      </c>
      <c r="Y132" s="13"/>
      <c r="Z132" s="13"/>
      <c r="AB132">
        <v>4080.9198113207549</v>
      </c>
      <c r="AC132" s="53">
        <f t="shared" ref="AC132:AC195" si="24">V132-AB132</f>
        <v>-4080.9198113207549</v>
      </c>
      <c r="AE132" s="53">
        <f t="shared" ref="AE132:AE195" si="25">AC132-AD132</f>
        <v>-4080.9198113207549</v>
      </c>
      <c r="AF132">
        <v>1</v>
      </c>
    </row>
    <row r="133" spans="1:32" customFormat="1" ht="15.6" x14ac:dyDescent="0.3">
      <c r="A133" s="65"/>
      <c r="B133" s="57">
        <f>SUMIF('IMP COAL RECEIPT &amp; GCV DATA (3)'!$A$3:$A$121,A133,'IMP COAL RECEIPT &amp; GCV DATA (3)'!$B$3:$B$121)</f>
        <v>0</v>
      </c>
      <c r="C133" s="13">
        <f>SUMIF('IMP COAL RECEIPT &amp; GCV DATA (3)'!$A$3:$A$121,A133,'IMP COAL RECEIPT &amp; GCV DATA (3)'!$C$3:$C$121)</f>
        <v>0</v>
      </c>
      <c r="D133" s="66">
        <f>IFERROR(VLOOKUP(A133,'IMP COAL RECEIPT &amp; GCV DATA (3)'!A131:V251,4,0),0)</f>
        <v>0</v>
      </c>
      <c r="E133" s="14">
        <f>IFERROR(VLOOKUP(A133,'IMP COAL RECEIPT &amp; GCV DATA (3)'!$A$2:$V$193,5,0),0)</f>
        <v>0</v>
      </c>
      <c r="F133" s="13">
        <f>SUMIF('IMP COAL RECEIPT &amp; GCV DATA (3)'!$A$3:$A$193,'MASTER DATA FILE IMP COAL (2)'!A133,'IMP COAL RECEIPT &amp; GCV DATA (3)'!$F$3:$F$193)</f>
        <v>0</v>
      </c>
      <c r="G133" s="13">
        <f>IFERROR(VLOOKUP(A133,'IMP COAL RECEIPT &amp; GCV DATA (3)'!$A$2:$V$193,7,0),0)</f>
        <v>0</v>
      </c>
      <c r="H133" s="13">
        <f>IFERROR(VLOOKUP(A133,'IMP COAL RECEIPT &amp; GCV DATA (3)'!$A$2:$V$193,8,0),0)</f>
        <v>0</v>
      </c>
      <c r="I133" s="13">
        <f>IFERROR(VLOOKUP(A133,'WASH COAL RECEIPT &amp; GCV DAT (3)'!$A$2:$V$154,9,0),0)</f>
        <v>0</v>
      </c>
      <c r="J133" s="13">
        <f>IFERROR(VLOOKUP(A133,'IMP COAL RECEIPT &amp; GCV DATA (3)'!$A$2:$V$193,10,0),0)</f>
        <v>0</v>
      </c>
      <c r="K133" s="15">
        <f>SUMIF('IMP COAL RECEIPT &amp; GCV DATA (3)'!$A$3:$A$193,'MASTER DATA FILE IMP COAL (2)'!A133,'IMP COAL RECEIPT &amp; GCV DATA (3)'!$K$3:$K$193)</f>
        <v>0</v>
      </c>
      <c r="L133" s="15">
        <f>SUMIF('IMP COAL RECEIPT &amp; GCV DATA (3)'!$A$3:$A$193,'MASTER DATA FILE IMP COAL (2)'!A133,'IMP COAL RECEIPT &amp; GCV DATA (3)'!$L$3:$L$193)</f>
        <v>0</v>
      </c>
      <c r="M133" s="15">
        <f t="shared" si="18"/>
        <v>0</v>
      </c>
      <c r="N133" s="67"/>
      <c r="O133" s="15">
        <f>SUMIF('IMP COAL RECEIPT &amp; GCV DATA (3)'!$A$3:$A$193,'MASTER DATA FILE IMP COAL (2)'!A133,'IMP COAL RECEIPT &amp; GCV DATA (3)'!$O$3:$O$193)</f>
        <v>0</v>
      </c>
      <c r="P133" s="15">
        <f t="shared" si="19"/>
        <v>0</v>
      </c>
      <c r="Q133" s="15">
        <f>SUMIF('IMP COAL RECEIPT &amp; GCV DATA (3)'!$A$3:$A$193,'MASTER DATA FILE IMP COAL (2)'!A133,'IMP COAL RECEIPT &amp; GCV DATA (3)'!$Q$3:$Q$193)</f>
        <v>0</v>
      </c>
      <c r="R133" s="16">
        <f>SUMIF('IMP COAL RECEIPT &amp; GCV DATA (3)'!$A$3:$A$253,'MASTER DATA FILE IMP COAL (2)'!A133,'IMP COAL RECEIPT &amp; GCV DATA (3)'!$R$3:$R$253)+IF(H133=$J$234,($K$234*K133),0)+IF(H133=$J$235,($K$235*K133),0)</f>
        <v>0</v>
      </c>
      <c r="S133" s="15" t="e">
        <f t="shared" si="20"/>
        <v>#DIV/0!</v>
      </c>
      <c r="T133" s="15">
        <f>SUMIF('IMP COAL RECEIPT &amp; GCV DATA (3)'!$A$3:$A$193,'MASTER DATA FILE IMP COAL (2)'!A133,'IMP COAL RECEIPT &amp; GCV DATA (3)'!$T$3:$T$193)</f>
        <v>0</v>
      </c>
      <c r="U133" s="15">
        <f t="shared" si="21"/>
        <v>0</v>
      </c>
      <c r="V133" s="15">
        <f>SUMIF('IMP COAL RECEIPT &amp; GCV DATA (3)'!$A$3:$A$193,'MASTER DATA FILE IMP COAL (2)'!A133,'IMP COAL RECEIPT &amp; GCV DATA (3)'!$V$3:$V$193)</f>
        <v>0</v>
      </c>
      <c r="W133" s="15">
        <f t="shared" si="22"/>
        <v>0</v>
      </c>
      <c r="X133" s="13" t="e">
        <f t="shared" si="23"/>
        <v>#DIV/0!</v>
      </c>
      <c r="Y133" s="13"/>
      <c r="Z133" s="13"/>
      <c r="AB133">
        <v>4080.9198113207549</v>
      </c>
      <c r="AC133" s="53">
        <f t="shared" si="24"/>
        <v>-4080.9198113207549</v>
      </c>
      <c r="AE133" s="53">
        <f t="shared" si="25"/>
        <v>-4080.9198113207549</v>
      </c>
      <c r="AF133">
        <v>1</v>
      </c>
    </row>
    <row r="134" spans="1:32" customFormat="1" ht="15.6" x14ac:dyDescent="0.3">
      <c r="A134" s="65"/>
      <c r="B134" s="57">
        <f>SUMIF('IMP COAL RECEIPT &amp; GCV DATA (3)'!$A$3:$A$121,A134,'IMP COAL RECEIPT &amp; GCV DATA (3)'!$B$3:$B$121)</f>
        <v>0</v>
      </c>
      <c r="C134" s="13">
        <f>SUMIF('IMP COAL RECEIPT &amp; GCV DATA (3)'!$A$3:$A$121,A134,'IMP COAL RECEIPT &amp; GCV DATA (3)'!$C$3:$C$121)</f>
        <v>0</v>
      </c>
      <c r="D134" s="66">
        <f>IFERROR(VLOOKUP(A134,'IMP COAL RECEIPT &amp; GCV DATA (3)'!A132:V252,4,0),0)</f>
        <v>0</v>
      </c>
      <c r="E134" s="14">
        <f>IFERROR(VLOOKUP(A134,'IMP COAL RECEIPT &amp; GCV DATA (3)'!$A$2:$V$193,5,0),0)</f>
        <v>0</v>
      </c>
      <c r="F134" s="13">
        <f>SUMIF('IMP COAL RECEIPT &amp; GCV DATA (3)'!$A$3:$A$193,'MASTER DATA FILE IMP COAL (2)'!A134,'IMP COAL RECEIPT &amp; GCV DATA (3)'!$F$3:$F$193)</f>
        <v>0</v>
      </c>
      <c r="G134" s="13">
        <f>IFERROR(VLOOKUP(A134,'IMP COAL RECEIPT &amp; GCV DATA (3)'!$A$2:$V$193,7,0),0)</f>
        <v>0</v>
      </c>
      <c r="H134" s="13">
        <f>IFERROR(VLOOKUP(A134,'IMP COAL RECEIPT &amp; GCV DATA (3)'!$A$2:$V$193,8,0),0)</f>
        <v>0</v>
      </c>
      <c r="I134" s="13">
        <f>IFERROR(VLOOKUP(A134,'WASH COAL RECEIPT &amp; GCV DAT (3)'!$A$2:$V$154,9,0),0)</f>
        <v>0</v>
      </c>
      <c r="J134" s="13">
        <f>IFERROR(VLOOKUP(A134,'IMP COAL RECEIPT &amp; GCV DATA (3)'!$A$2:$V$193,10,0),0)</f>
        <v>0</v>
      </c>
      <c r="K134" s="15">
        <f>SUMIF('IMP COAL RECEIPT &amp; GCV DATA (3)'!$A$3:$A$193,'MASTER DATA FILE IMP COAL (2)'!A134,'IMP COAL RECEIPT &amp; GCV DATA (3)'!$K$3:$K$193)</f>
        <v>0</v>
      </c>
      <c r="L134" s="15">
        <f>SUMIF('IMP COAL RECEIPT &amp; GCV DATA (3)'!$A$3:$A$193,'MASTER DATA FILE IMP COAL (2)'!A134,'IMP COAL RECEIPT &amp; GCV DATA (3)'!$L$3:$L$193)</f>
        <v>0</v>
      </c>
      <c r="M134" s="15">
        <f t="shared" si="18"/>
        <v>0</v>
      </c>
      <c r="N134" s="67"/>
      <c r="O134" s="15">
        <f>SUMIF('IMP COAL RECEIPT &amp; GCV DATA (3)'!$A$3:$A$193,'MASTER DATA FILE IMP COAL (2)'!A134,'IMP COAL RECEIPT &amp; GCV DATA (3)'!$O$3:$O$193)</f>
        <v>0</v>
      </c>
      <c r="P134" s="15">
        <f t="shared" si="19"/>
        <v>0</v>
      </c>
      <c r="Q134" s="15">
        <f>SUMIF('IMP COAL RECEIPT &amp; GCV DATA (3)'!$A$3:$A$193,'MASTER DATA FILE IMP COAL (2)'!A134,'IMP COAL RECEIPT &amp; GCV DATA (3)'!$Q$3:$Q$193)</f>
        <v>0</v>
      </c>
      <c r="R134" s="16">
        <f>SUMIF('IMP COAL RECEIPT &amp; GCV DATA (3)'!$A$3:$A$253,'MASTER DATA FILE IMP COAL (2)'!A134,'IMP COAL RECEIPT &amp; GCV DATA (3)'!$R$3:$R$253)+IF(H134=$J$234,($K$234*K134),0)+IF(H134=$J$235,($K$235*K134),0)</f>
        <v>0</v>
      </c>
      <c r="S134" s="15" t="e">
        <f t="shared" si="20"/>
        <v>#DIV/0!</v>
      </c>
      <c r="T134" s="15">
        <f>SUMIF('IMP COAL RECEIPT &amp; GCV DATA (3)'!$A$3:$A$193,'MASTER DATA FILE IMP COAL (2)'!A134,'IMP COAL RECEIPT &amp; GCV DATA (3)'!$T$3:$T$193)</f>
        <v>0</v>
      </c>
      <c r="U134" s="15">
        <f t="shared" si="21"/>
        <v>0</v>
      </c>
      <c r="V134" s="15">
        <f>SUMIF('IMP COAL RECEIPT &amp; GCV DATA (3)'!$A$3:$A$193,'MASTER DATA FILE IMP COAL (2)'!A134,'IMP COAL RECEIPT &amp; GCV DATA (3)'!$V$3:$V$193)</f>
        <v>0</v>
      </c>
      <c r="W134" s="15">
        <f t="shared" si="22"/>
        <v>0</v>
      </c>
      <c r="X134" s="13" t="e">
        <f t="shared" si="23"/>
        <v>#DIV/0!</v>
      </c>
      <c r="Y134" s="13"/>
      <c r="Z134" s="13"/>
      <c r="AB134">
        <v>4080.9198113207549</v>
      </c>
      <c r="AC134" s="53">
        <f t="shared" si="24"/>
        <v>-4080.9198113207549</v>
      </c>
      <c r="AE134" s="53">
        <f t="shared" si="25"/>
        <v>-4080.9198113207549</v>
      </c>
      <c r="AF134">
        <v>1</v>
      </c>
    </row>
    <row r="135" spans="1:32" customFormat="1" ht="15.6" x14ac:dyDescent="0.3">
      <c r="A135" s="65"/>
      <c r="B135" s="57">
        <f>SUMIF('IMP COAL RECEIPT &amp; GCV DATA (3)'!$A$3:$A$121,A135,'IMP COAL RECEIPT &amp; GCV DATA (3)'!$B$3:$B$121)</f>
        <v>0</v>
      </c>
      <c r="C135" s="13">
        <f>SUMIF('IMP COAL RECEIPT &amp; GCV DATA (3)'!$A$3:$A$121,A135,'IMP COAL RECEIPT &amp; GCV DATA (3)'!$C$3:$C$121)</f>
        <v>0</v>
      </c>
      <c r="D135" s="66">
        <f>IFERROR(VLOOKUP(A135,'IMP COAL RECEIPT &amp; GCV DATA (3)'!A133:V253,4,0),0)</f>
        <v>0</v>
      </c>
      <c r="E135" s="14">
        <f>IFERROR(VLOOKUP(A135,'IMP COAL RECEIPT &amp; GCV DATA (3)'!$A$2:$V$193,5,0),0)</f>
        <v>0</v>
      </c>
      <c r="F135" s="13">
        <f>SUMIF('IMP COAL RECEIPT &amp; GCV DATA (3)'!$A$3:$A$193,'MASTER DATA FILE IMP COAL (2)'!A135,'IMP COAL RECEIPT &amp; GCV DATA (3)'!$F$3:$F$193)</f>
        <v>0</v>
      </c>
      <c r="G135" s="13">
        <f>IFERROR(VLOOKUP(A135,'IMP COAL RECEIPT &amp; GCV DATA (3)'!$A$2:$V$193,7,0),0)</f>
        <v>0</v>
      </c>
      <c r="H135" s="13">
        <f>IFERROR(VLOOKUP(A135,'IMP COAL RECEIPT &amp; GCV DATA (3)'!$A$2:$V$193,8,0),0)</f>
        <v>0</v>
      </c>
      <c r="I135" s="13">
        <f>IFERROR(VLOOKUP(A135,'WASH COAL RECEIPT &amp; GCV DAT (3)'!$A$2:$V$154,9,0),0)</f>
        <v>0</v>
      </c>
      <c r="J135" s="13">
        <f>IFERROR(VLOOKUP(A135,'IMP COAL RECEIPT &amp; GCV DATA (3)'!$A$2:$V$193,10,0),0)</f>
        <v>0</v>
      </c>
      <c r="K135" s="15">
        <f>SUMIF('IMP COAL RECEIPT &amp; GCV DATA (3)'!$A$3:$A$193,'MASTER DATA FILE IMP COAL (2)'!A135,'IMP COAL RECEIPT &amp; GCV DATA (3)'!$K$3:$K$193)</f>
        <v>0</v>
      </c>
      <c r="L135" s="15">
        <f>SUMIF('IMP COAL RECEIPT &amp; GCV DATA (3)'!$A$3:$A$193,'MASTER DATA FILE IMP COAL (2)'!A135,'IMP COAL RECEIPT &amp; GCV DATA (3)'!$L$3:$L$193)</f>
        <v>0</v>
      </c>
      <c r="M135" s="15">
        <f t="shared" si="18"/>
        <v>0</v>
      </c>
      <c r="N135" s="67"/>
      <c r="O135" s="15">
        <f>SUMIF('IMP COAL RECEIPT &amp; GCV DATA (3)'!$A$3:$A$193,'MASTER DATA FILE IMP COAL (2)'!A135,'IMP COAL RECEIPT &amp; GCV DATA (3)'!$O$3:$O$193)</f>
        <v>0</v>
      </c>
      <c r="P135" s="15">
        <f t="shared" si="19"/>
        <v>0</v>
      </c>
      <c r="Q135" s="15">
        <f>SUMIF('IMP COAL RECEIPT &amp; GCV DATA (3)'!$A$3:$A$193,'MASTER DATA FILE IMP COAL (2)'!A135,'IMP COAL RECEIPT &amp; GCV DATA (3)'!$Q$3:$Q$193)</f>
        <v>0</v>
      </c>
      <c r="R135" s="16">
        <f>SUMIF('IMP COAL RECEIPT &amp; GCV DATA (3)'!$A$3:$A$253,'MASTER DATA FILE IMP COAL (2)'!A135,'IMP COAL RECEIPT &amp; GCV DATA (3)'!$R$3:$R$253)+IF(H135=$J$234,($K$234*K135),0)+IF(H135=$J$235,($K$235*K135),0)</f>
        <v>0</v>
      </c>
      <c r="S135" s="15" t="e">
        <f t="shared" si="20"/>
        <v>#DIV/0!</v>
      </c>
      <c r="T135" s="15">
        <f>SUMIF('IMP COAL RECEIPT &amp; GCV DATA (3)'!$A$3:$A$193,'MASTER DATA FILE IMP COAL (2)'!A135,'IMP COAL RECEIPT &amp; GCV DATA (3)'!$T$3:$T$193)</f>
        <v>0</v>
      </c>
      <c r="U135" s="15">
        <f t="shared" si="21"/>
        <v>0</v>
      </c>
      <c r="V135" s="15">
        <f>SUMIF('IMP COAL RECEIPT &amp; GCV DATA (3)'!$A$3:$A$193,'MASTER DATA FILE IMP COAL (2)'!A135,'IMP COAL RECEIPT &amp; GCV DATA (3)'!$V$3:$V$193)</f>
        <v>0</v>
      </c>
      <c r="W135" s="15">
        <f t="shared" si="22"/>
        <v>0</v>
      </c>
      <c r="X135" s="13" t="e">
        <f t="shared" si="23"/>
        <v>#DIV/0!</v>
      </c>
      <c r="Y135" s="13"/>
      <c r="Z135" s="13"/>
      <c r="AB135">
        <v>4080.9198113207549</v>
      </c>
      <c r="AC135" s="53">
        <f t="shared" si="24"/>
        <v>-4080.9198113207549</v>
      </c>
      <c r="AE135" s="53">
        <f t="shared" si="25"/>
        <v>-4080.9198113207549</v>
      </c>
      <c r="AF135">
        <v>1</v>
      </c>
    </row>
    <row r="136" spans="1:32" customFormat="1" ht="15.6" x14ac:dyDescent="0.3">
      <c r="A136" s="65"/>
      <c r="B136" s="57">
        <f>SUMIF('IMP COAL RECEIPT &amp; GCV DATA (3)'!$A$3:$A$121,A136,'IMP COAL RECEIPT &amp; GCV DATA (3)'!$B$3:$B$121)</f>
        <v>0</v>
      </c>
      <c r="C136" s="13">
        <f>SUMIF('IMP COAL RECEIPT &amp; GCV DATA (3)'!$A$3:$A$121,A136,'IMP COAL RECEIPT &amp; GCV DATA (3)'!$C$3:$C$121)</f>
        <v>0</v>
      </c>
      <c r="D136" s="66">
        <f>IFERROR(VLOOKUP(A136,'IMP COAL RECEIPT &amp; GCV DATA (3)'!A134:V254,4,0),0)</f>
        <v>0</v>
      </c>
      <c r="E136" s="14">
        <f>IFERROR(VLOOKUP(A136,'IMP COAL RECEIPT &amp; GCV DATA (3)'!$A$2:$V$193,5,0),0)</f>
        <v>0</v>
      </c>
      <c r="F136" s="13">
        <f>SUMIF('IMP COAL RECEIPT &amp; GCV DATA (3)'!$A$3:$A$193,'MASTER DATA FILE IMP COAL (2)'!A136,'IMP COAL RECEIPT &amp; GCV DATA (3)'!$F$3:$F$193)</f>
        <v>0</v>
      </c>
      <c r="G136" s="13">
        <f>IFERROR(VLOOKUP(A136,'IMP COAL RECEIPT &amp; GCV DATA (3)'!$A$2:$V$193,7,0),0)</f>
        <v>0</v>
      </c>
      <c r="H136" s="13">
        <f>IFERROR(VLOOKUP(A136,'IMP COAL RECEIPT &amp; GCV DATA (3)'!$A$2:$V$193,8,0),0)</f>
        <v>0</v>
      </c>
      <c r="I136" s="13">
        <f>IFERROR(VLOOKUP(A136,'WASH COAL RECEIPT &amp; GCV DAT (3)'!$A$2:$V$154,9,0),0)</f>
        <v>0</v>
      </c>
      <c r="J136" s="13">
        <f>IFERROR(VLOOKUP(A136,'IMP COAL RECEIPT &amp; GCV DATA (3)'!$A$2:$V$193,10,0),0)</f>
        <v>0</v>
      </c>
      <c r="K136" s="15">
        <f>SUMIF('IMP COAL RECEIPT &amp; GCV DATA (3)'!$A$3:$A$193,'MASTER DATA FILE IMP COAL (2)'!A136,'IMP COAL RECEIPT &amp; GCV DATA (3)'!$K$3:$K$193)</f>
        <v>0</v>
      </c>
      <c r="L136" s="15">
        <f>SUMIF('IMP COAL RECEIPT &amp; GCV DATA (3)'!$A$3:$A$193,'MASTER DATA FILE IMP COAL (2)'!A136,'IMP COAL RECEIPT &amp; GCV DATA (3)'!$L$3:$L$193)</f>
        <v>0</v>
      </c>
      <c r="M136" s="15">
        <f t="shared" si="18"/>
        <v>0</v>
      </c>
      <c r="N136" s="67"/>
      <c r="O136" s="15">
        <f>SUMIF('IMP COAL RECEIPT &amp; GCV DATA (3)'!$A$3:$A$193,'MASTER DATA FILE IMP COAL (2)'!A136,'IMP COAL RECEIPT &amp; GCV DATA (3)'!$O$3:$O$193)</f>
        <v>0</v>
      </c>
      <c r="P136" s="15">
        <f t="shared" si="19"/>
        <v>0</v>
      </c>
      <c r="Q136" s="15">
        <f>SUMIF('IMP COAL RECEIPT &amp; GCV DATA (3)'!$A$3:$A$193,'MASTER DATA FILE IMP COAL (2)'!A136,'IMP COAL RECEIPT &amp; GCV DATA (3)'!$Q$3:$Q$193)</f>
        <v>0</v>
      </c>
      <c r="R136" s="16">
        <f>SUMIF('IMP COAL RECEIPT &amp; GCV DATA (3)'!$A$3:$A$253,'MASTER DATA FILE IMP COAL (2)'!A136,'IMP COAL RECEIPT &amp; GCV DATA (3)'!$R$3:$R$253)+IF(H136=$J$234,($K$234*K136),0)+IF(H136=$J$235,($K$235*K136),0)</f>
        <v>0</v>
      </c>
      <c r="S136" s="15" t="e">
        <f t="shared" si="20"/>
        <v>#DIV/0!</v>
      </c>
      <c r="T136" s="15">
        <f>SUMIF('IMP COAL RECEIPT &amp; GCV DATA (3)'!$A$3:$A$193,'MASTER DATA FILE IMP COAL (2)'!A136,'IMP COAL RECEIPT &amp; GCV DATA (3)'!$T$3:$T$193)</f>
        <v>0</v>
      </c>
      <c r="U136" s="15">
        <f t="shared" si="21"/>
        <v>0</v>
      </c>
      <c r="V136" s="15">
        <f>SUMIF('IMP COAL RECEIPT &amp; GCV DATA (3)'!$A$3:$A$193,'MASTER DATA FILE IMP COAL (2)'!A136,'IMP COAL RECEIPT &amp; GCV DATA (3)'!$V$3:$V$193)</f>
        <v>0</v>
      </c>
      <c r="W136" s="15">
        <f t="shared" si="22"/>
        <v>0</v>
      </c>
      <c r="X136" s="13" t="e">
        <f t="shared" si="23"/>
        <v>#DIV/0!</v>
      </c>
      <c r="Y136" s="13"/>
      <c r="Z136" s="13"/>
      <c r="AB136">
        <v>4080.9198113207549</v>
      </c>
      <c r="AC136" s="53">
        <f t="shared" si="24"/>
        <v>-4080.9198113207549</v>
      </c>
      <c r="AE136" s="53">
        <f t="shared" si="25"/>
        <v>-4080.9198113207549</v>
      </c>
      <c r="AF136">
        <v>1</v>
      </c>
    </row>
    <row r="137" spans="1:32" customFormat="1" ht="15.6" x14ac:dyDescent="0.3">
      <c r="A137" s="65"/>
      <c r="B137" s="57">
        <f>SUMIF('IMP COAL RECEIPT &amp; GCV DATA (3)'!$A$3:$A$121,A137,'IMP COAL RECEIPT &amp; GCV DATA (3)'!$B$3:$B$121)</f>
        <v>0</v>
      </c>
      <c r="C137" s="13">
        <f>SUMIF('IMP COAL RECEIPT &amp; GCV DATA (3)'!$A$3:$A$121,A137,'IMP COAL RECEIPT &amp; GCV DATA (3)'!$C$3:$C$121)</f>
        <v>0</v>
      </c>
      <c r="D137" s="66">
        <f>IFERROR(VLOOKUP(A137,'IMP COAL RECEIPT &amp; GCV DATA (3)'!A135:V255,4,0),0)</f>
        <v>0</v>
      </c>
      <c r="E137" s="14">
        <f>IFERROR(VLOOKUP(A137,'IMP COAL RECEIPT &amp; GCV DATA (3)'!$A$2:$V$193,5,0),0)</f>
        <v>0</v>
      </c>
      <c r="F137" s="13">
        <f>SUMIF('IMP COAL RECEIPT &amp; GCV DATA (3)'!$A$3:$A$193,'MASTER DATA FILE IMP COAL (2)'!A137,'IMP COAL RECEIPT &amp; GCV DATA (3)'!$F$3:$F$193)</f>
        <v>0</v>
      </c>
      <c r="G137" s="13">
        <f>IFERROR(VLOOKUP(A137,'IMP COAL RECEIPT &amp; GCV DATA (3)'!$A$2:$V$193,7,0),0)</f>
        <v>0</v>
      </c>
      <c r="H137" s="13">
        <f>IFERROR(VLOOKUP(A137,'IMP COAL RECEIPT &amp; GCV DATA (3)'!$A$2:$V$193,8,0),0)</f>
        <v>0</v>
      </c>
      <c r="I137" s="13">
        <f>IFERROR(VLOOKUP(A137,'WASH COAL RECEIPT &amp; GCV DAT (3)'!$A$2:$V$154,9,0),0)</f>
        <v>0</v>
      </c>
      <c r="J137" s="13">
        <f>IFERROR(VLOOKUP(A137,'IMP COAL RECEIPT &amp; GCV DATA (3)'!$A$2:$V$193,10,0),0)</f>
        <v>0</v>
      </c>
      <c r="K137" s="15">
        <f>SUMIF('IMP COAL RECEIPT &amp; GCV DATA (3)'!$A$3:$A$193,'MASTER DATA FILE IMP COAL (2)'!A137,'IMP COAL RECEIPT &amp; GCV DATA (3)'!$K$3:$K$193)</f>
        <v>0</v>
      </c>
      <c r="L137" s="15">
        <f>SUMIF('IMP COAL RECEIPT &amp; GCV DATA (3)'!$A$3:$A$193,'MASTER DATA FILE IMP COAL (2)'!A137,'IMP COAL RECEIPT &amp; GCV DATA (3)'!$L$3:$L$193)</f>
        <v>0</v>
      </c>
      <c r="M137" s="15">
        <f t="shared" si="18"/>
        <v>0</v>
      </c>
      <c r="N137" s="67"/>
      <c r="O137" s="15">
        <f>SUMIF('IMP COAL RECEIPT &amp; GCV DATA (3)'!$A$3:$A$193,'MASTER DATA FILE IMP COAL (2)'!A137,'IMP COAL RECEIPT &amp; GCV DATA (3)'!$O$3:$O$193)</f>
        <v>0</v>
      </c>
      <c r="P137" s="15">
        <f t="shared" si="19"/>
        <v>0</v>
      </c>
      <c r="Q137" s="15">
        <f>SUMIF('IMP COAL RECEIPT &amp; GCV DATA (3)'!$A$3:$A$193,'MASTER DATA FILE IMP COAL (2)'!A137,'IMP COAL RECEIPT &amp; GCV DATA (3)'!$Q$3:$Q$193)</f>
        <v>0</v>
      </c>
      <c r="R137" s="16">
        <f>SUMIF('IMP COAL RECEIPT &amp; GCV DATA (3)'!$A$3:$A$253,'MASTER DATA FILE IMP COAL (2)'!A137,'IMP COAL RECEIPT &amp; GCV DATA (3)'!$R$3:$R$253)+IF(H137=$J$234,($K$234*K137),0)+IF(H137=$J$235,($K$235*K137),0)</f>
        <v>0</v>
      </c>
      <c r="S137" s="15" t="e">
        <f t="shared" si="20"/>
        <v>#DIV/0!</v>
      </c>
      <c r="T137" s="15">
        <f>SUMIF('IMP COAL RECEIPT &amp; GCV DATA (3)'!$A$3:$A$193,'MASTER DATA FILE IMP COAL (2)'!A137,'IMP COAL RECEIPT &amp; GCV DATA (3)'!$T$3:$T$193)</f>
        <v>0</v>
      </c>
      <c r="U137" s="15">
        <f t="shared" si="21"/>
        <v>0</v>
      </c>
      <c r="V137" s="15">
        <f>SUMIF('IMP COAL RECEIPT &amp; GCV DATA (3)'!$A$3:$A$193,'MASTER DATA FILE IMP COAL (2)'!A137,'IMP COAL RECEIPT &amp; GCV DATA (3)'!$V$3:$V$193)</f>
        <v>0</v>
      </c>
      <c r="W137" s="15">
        <f t="shared" si="22"/>
        <v>0</v>
      </c>
      <c r="X137" s="13" t="e">
        <f t="shared" si="23"/>
        <v>#DIV/0!</v>
      </c>
      <c r="Y137" s="13"/>
      <c r="Z137" s="13"/>
      <c r="AB137">
        <v>4080.9198113207549</v>
      </c>
      <c r="AC137" s="53">
        <f t="shared" si="24"/>
        <v>-4080.9198113207549</v>
      </c>
      <c r="AE137" s="53">
        <f t="shared" si="25"/>
        <v>-4080.9198113207549</v>
      </c>
      <c r="AF137">
        <v>1</v>
      </c>
    </row>
    <row r="138" spans="1:32" customFormat="1" ht="15.6" x14ac:dyDescent="0.3">
      <c r="A138" s="65"/>
      <c r="B138" s="57">
        <f>SUMIF('IMP COAL RECEIPT &amp; GCV DATA (3)'!$A$3:$A$121,A138,'IMP COAL RECEIPT &amp; GCV DATA (3)'!$B$3:$B$121)</f>
        <v>0</v>
      </c>
      <c r="C138" s="13">
        <f>SUMIF('IMP COAL RECEIPT &amp; GCV DATA (3)'!$A$3:$A$121,A138,'IMP COAL RECEIPT &amp; GCV DATA (3)'!$C$3:$C$121)</f>
        <v>0</v>
      </c>
      <c r="D138" s="66">
        <f>IFERROR(VLOOKUP(A138,'IMP COAL RECEIPT &amp; GCV DATA (3)'!A136:V256,4,0),0)</f>
        <v>0</v>
      </c>
      <c r="E138" s="14">
        <f>IFERROR(VLOOKUP(A138,'IMP COAL RECEIPT &amp; GCV DATA (3)'!$A$2:$V$193,5,0),0)</f>
        <v>0</v>
      </c>
      <c r="F138" s="13">
        <f>SUMIF('IMP COAL RECEIPT &amp; GCV DATA (3)'!$A$3:$A$193,'MASTER DATA FILE IMP COAL (2)'!A138,'IMP COAL RECEIPT &amp; GCV DATA (3)'!$F$3:$F$193)</f>
        <v>0</v>
      </c>
      <c r="G138" s="13">
        <f>IFERROR(VLOOKUP(A138,'IMP COAL RECEIPT &amp; GCV DATA (3)'!$A$2:$V$193,7,0),0)</f>
        <v>0</v>
      </c>
      <c r="H138" s="13">
        <f>IFERROR(VLOOKUP(A138,'IMP COAL RECEIPT &amp; GCV DATA (3)'!$A$2:$V$193,8,0),0)</f>
        <v>0</v>
      </c>
      <c r="I138" s="13">
        <f>IFERROR(VLOOKUP(A138,'WASH COAL RECEIPT &amp; GCV DAT (3)'!$A$2:$V$154,9,0),0)</f>
        <v>0</v>
      </c>
      <c r="J138" s="13">
        <f>IFERROR(VLOOKUP(A138,'IMP COAL RECEIPT &amp; GCV DATA (3)'!$A$2:$V$193,10,0),0)</f>
        <v>0</v>
      </c>
      <c r="K138" s="15">
        <f>SUMIF('IMP COAL RECEIPT &amp; GCV DATA (3)'!$A$3:$A$193,'MASTER DATA FILE IMP COAL (2)'!A138,'IMP COAL RECEIPT &amp; GCV DATA (3)'!$K$3:$K$193)</f>
        <v>0</v>
      </c>
      <c r="L138" s="15">
        <f>SUMIF('IMP COAL RECEIPT &amp; GCV DATA (3)'!$A$3:$A$193,'MASTER DATA FILE IMP COAL (2)'!A138,'IMP COAL RECEIPT &amp; GCV DATA (3)'!$L$3:$L$193)</f>
        <v>0</v>
      </c>
      <c r="M138" s="15">
        <f t="shared" si="18"/>
        <v>0</v>
      </c>
      <c r="N138" s="67"/>
      <c r="O138" s="15">
        <f>SUMIF('IMP COAL RECEIPT &amp; GCV DATA (3)'!$A$3:$A$193,'MASTER DATA FILE IMP COAL (2)'!A138,'IMP COAL RECEIPT &amp; GCV DATA (3)'!$O$3:$O$193)</f>
        <v>0</v>
      </c>
      <c r="P138" s="15">
        <f t="shared" si="19"/>
        <v>0</v>
      </c>
      <c r="Q138" s="15">
        <f>SUMIF('IMP COAL RECEIPT &amp; GCV DATA (3)'!$A$3:$A$193,'MASTER DATA FILE IMP COAL (2)'!A138,'IMP COAL RECEIPT &amp; GCV DATA (3)'!$Q$3:$Q$193)</f>
        <v>0</v>
      </c>
      <c r="R138" s="16">
        <f>SUMIF('IMP COAL RECEIPT &amp; GCV DATA (3)'!$A$3:$A$253,'MASTER DATA FILE IMP COAL (2)'!A138,'IMP COAL RECEIPT &amp; GCV DATA (3)'!$R$3:$R$253)+IF(H138=$J$234,($K$234*K138),0)+IF(H138=$J$235,($K$235*K138),0)</f>
        <v>0</v>
      </c>
      <c r="S138" s="15" t="e">
        <f t="shared" si="20"/>
        <v>#DIV/0!</v>
      </c>
      <c r="T138" s="15">
        <f>SUMIF('IMP COAL RECEIPT &amp; GCV DATA (3)'!$A$3:$A$193,'MASTER DATA FILE IMP COAL (2)'!A138,'IMP COAL RECEIPT &amp; GCV DATA (3)'!$T$3:$T$193)</f>
        <v>0</v>
      </c>
      <c r="U138" s="15">
        <f t="shared" si="21"/>
        <v>0</v>
      </c>
      <c r="V138" s="15">
        <f>SUMIF('IMP COAL RECEIPT &amp; GCV DATA (3)'!$A$3:$A$193,'MASTER DATA FILE IMP COAL (2)'!A138,'IMP COAL RECEIPT &amp; GCV DATA (3)'!$V$3:$V$193)</f>
        <v>0</v>
      </c>
      <c r="W138" s="15">
        <f t="shared" si="22"/>
        <v>0</v>
      </c>
      <c r="X138" s="13" t="e">
        <f t="shared" si="23"/>
        <v>#DIV/0!</v>
      </c>
      <c r="Y138" s="13"/>
      <c r="Z138" s="13"/>
      <c r="AB138">
        <v>4080.9198113207549</v>
      </c>
      <c r="AC138" s="53">
        <f t="shared" si="24"/>
        <v>-4080.9198113207549</v>
      </c>
      <c r="AE138" s="53">
        <f t="shared" si="25"/>
        <v>-4080.9198113207549</v>
      </c>
      <c r="AF138">
        <v>1</v>
      </c>
    </row>
    <row r="139" spans="1:32" customFormat="1" ht="15.6" x14ac:dyDescent="0.3">
      <c r="A139" s="65"/>
      <c r="B139" s="57">
        <f>SUMIF('IMP COAL RECEIPT &amp; GCV DATA (3)'!$A$3:$A$121,A139,'IMP COAL RECEIPT &amp; GCV DATA (3)'!$B$3:$B$121)</f>
        <v>0</v>
      </c>
      <c r="C139" s="13">
        <f>SUMIF('IMP COAL RECEIPT &amp; GCV DATA (3)'!$A$3:$A$121,A139,'IMP COAL RECEIPT &amp; GCV DATA (3)'!$C$3:$C$121)</f>
        <v>0</v>
      </c>
      <c r="D139" s="66">
        <f>IFERROR(VLOOKUP(A139,'IMP COAL RECEIPT &amp; GCV DATA (3)'!A137:V257,4,0),0)</f>
        <v>0</v>
      </c>
      <c r="E139" s="14">
        <f>IFERROR(VLOOKUP(A139,'IMP COAL RECEIPT &amp; GCV DATA (3)'!$A$2:$V$193,5,0),0)</f>
        <v>0</v>
      </c>
      <c r="F139" s="13">
        <f>SUMIF('IMP COAL RECEIPT &amp; GCV DATA (3)'!$A$3:$A$193,'MASTER DATA FILE IMP COAL (2)'!A139,'IMP COAL RECEIPT &amp; GCV DATA (3)'!$F$3:$F$193)</f>
        <v>0</v>
      </c>
      <c r="G139" s="13">
        <f>IFERROR(VLOOKUP(A139,'IMP COAL RECEIPT &amp; GCV DATA (3)'!$A$2:$V$193,7,0),0)</f>
        <v>0</v>
      </c>
      <c r="H139" s="13">
        <f>IFERROR(VLOOKUP(A139,'IMP COAL RECEIPT &amp; GCV DATA (3)'!$A$2:$V$193,8,0),0)</f>
        <v>0</v>
      </c>
      <c r="I139" s="13">
        <f>IFERROR(VLOOKUP(A139,'WASH COAL RECEIPT &amp; GCV DAT (3)'!$A$2:$V$154,9,0),0)</f>
        <v>0</v>
      </c>
      <c r="J139" s="13">
        <f>IFERROR(VLOOKUP(A139,'IMP COAL RECEIPT &amp; GCV DATA (3)'!$A$2:$V$193,10,0),0)</f>
        <v>0</v>
      </c>
      <c r="K139" s="15">
        <f>SUMIF('IMP COAL RECEIPT &amp; GCV DATA (3)'!$A$3:$A$193,'MASTER DATA FILE IMP COAL (2)'!A139,'IMP COAL RECEIPT &amp; GCV DATA (3)'!$K$3:$K$193)</f>
        <v>0</v>
      </c>
      <c r="L139" s="15">
        <f>SUMIF('IMP COAL RECEIPT &amp; GCV DATA (3)'!$A$3:$A$193,'MASTER DATA FILE IMP COAL (2)'!A139,'IMP COAL RECEIPT &amp; GCV DATA (3)'!$L$3:$L$193)</f>
        <v>0</v>
      </c>
      <c r="M139" s="15">
        <f t="shared" si="18"/>
        <v>0</v>
      </c>
      <c r="N139" s="67"/>
      <c r="O139" s="15">
        <f>SUMIF('IMP COAL RECEIPT &amp; GCV DATA (3)'!$A$3:$A$193,'MASTER DATA FILE IMP COAL (2)'!A139,'IMP COAL RECEIPT &amp; GCV DATA (3)'!$O$3:$O$193)</f>
        <v>0</v>
      </c>
      <c r="P139" s="15">
        <f t="shared" si="19"/>
        <v>0</v>
      </c>
      <c r="Q139" s="15">
        <f>SUMIF('IMP COAL RECEIPT &amp; GCV DATA (3)'!$A$3:$A$193,'MASTER DATA FILE IMP COAL (2)'!A139,'IMP COAL RECEIPT &amp; GCV DATA (3)'!$Q$3:$Q$193)</f>
        <v>0</v>
      </c>
      <c r="R139" s="16">
        <f>SUMIF('IMP COAL RECEIPT &amp; GCV DATA (3)'!$A$3:$A$253,'MASTER DATA FILE IMP COAL (2)'!A139,'IMP COAL RECEIPT &amp; GCV DATA (3)'!$R$3:$R$253)+IF(H139=$J$234,($K$234*K139),0)+IF(H139=$J$235,($K$235*K139),0)</f>
        <v>0</v>
      </c>
      <c r="S139" s="15" t="e">
        <f t="shared" si="20"/>
        <v>#DIV/0!</v>
      </c>
      <c r="T139" s="15">
        <f>SUMIF('IMP COAL RECEIPT &amp; GCV DATA (3)'!$A$3:$A$193,'MASTER DATA FILE IMP COAL (2)'!A139,'IMP COAL RECEIPT &amp; GCV DATA (3)'!$T$3:$T$193)</f>
        <v>0</v>
      </c>
      <c r="U139" s="15">
        <f t="shared" si="21"/>
        <v>0</v>
      </c>
      <c r="V139" s="15">
        <f>SUMIF('IMP COAL RECEIPT &amp; GCV DATA (3)'!$A$3:$A$193,'MASTER DATA FILE IMP COAL (2)'!A139,'IMP COAL RECEIPT &amp; GCV DATA (3)'!$V$3:$V$193)</f>
        <v>0</v>
      </c>
      <c r="W139" s="15">
        <f t="shared" si="22"/>
        <v>0</v>
      </c>
      <c r="X139" s="13" t="e">
        <f t="shared" si="23"/>
        <v>#DIV/0!</v>
      </c>
      <c r="Y139" s="13"/>
      <c r="Z139" s="13"/>
      <c r="AB139">
        <v>4080.9198113207549</v>
      </c>
      <c r="AC139" s="53">
        <f t="shared" si="24"/>
        <v>-4080.9198113207549</v>
      </c>
      <c r="AE139" s="53">
        <f t="shared" si="25"/>
        <v>-4080.9198113207549</v>
      </c>
      <c r="AF139">
        <v>1</v>
      </c>
    </row>
    <row r="140" spans="1:32" customFormat="1" ht="15.6" x14ac:dyDescent="0.3">
      <c r="A140" s="65"/>
      <c r="B140" s="57">
        <f>SUMIF('IMP COAL RECEIPT &amp; GCV DATA (3)'!$A$3:$A$121,A140,'IMP COAL RECEIPT &amp; GCV DATA (3)'!$B$3:$B$121)</f>
        <v>0</v>
      </c>
      <c r="C140" s="13">
        <f>SUMIF('IMP COAL RECEIPT &amp; GCV DATA (3)'!$A$3:$A$121,A140,'IMP COAL RECEIPT &amp; GCV DATA (3)'!$C$3:$C$121)</f>
        <v>0</v>
      </c>
      <c r="D140" s="66">
        <f>IFERROR(VLOOKUP(A140,'IMP COAL RECEIPT &amp; GCV DATA (3)'!A138:V258,4,0),0)</f>
        <v>0</v>
      </c>
      <c r="E140" s="14">
        <f>IFERROR(VLOOKUP(A140,'IMP COAL RECEIPT &amp; GCV DATA (3)'!$A$2:$V$193,5,0),0)</f>
        <v>0</v>
      </c>
      <c r="F140" s="13">
        <f>SUMIF('IMP COAL RECEIPT &amp; GCV DATA (3)'!$A$3:$A$193,'MASTER DATA FILE IMP COAL (2)'!A140,'IMP COAL RECEIPT &amp; GCV DATA (3)'!$F$3:$F$193)</f>
        <v>0</v>
      </c>
      <c r="G140" s="13">
        <f>IFERROR(VLOOKUP(A140,'IMP COAL RECEIPT &amp; GCV DATA (3)'!$A$2:$V$193,7,0),0)</f>
        <v>0</v>
      </c>
      <c r="H140" s="13">
        <f>IFERROR(VLOOKUP(A140,'IMP COAL RECEIPT &amp; GCV DATA (3)'!$A$2:$V$193,8,0),0)</f>
        <v>0</v>
      </c>
      <c r="I140" s="13">
        <f>IFERROR(VLOOKUP(A140,'WASH COAL RECEIPT &amp; GCV DAT (3)'!$A$2:$V$154,9,0),0)</f>
        <v>0</v>
      </c>
      <c r="J140" s="13">
        <f>IFERROR(VLOOKUP(A140,'IMP COAL RECEIPT &amp; GCV DATA (3)'!$A$2:$V$193,10,0),0)</f>
        <v>0</v>
      </c>
      <c r="K140" s="15">
        <f>SUMIF('IMP COAL RECEIPT &amp; GCV DATA (3)'!$A$3:$A$193,'MASTER DATA FILE IMP COAL (2)'!A140,'IMP COAL RECEIPT &amp; GCV DATA (3)'!$K$3:$K$193)</f>
        <v>0</v>
      </c>
      <c r="L140" s="15">
        <f>SUMIF('IMP COAL RECEIPT &amp; GCV DATA (3)'!$A$3:$A$193,'MASTER DATA FILE IMP COAL (2)'!A140,'IMP COAL RECEIPT &amp; GCV DATA (3)'!$L$3:$L$193)</f>
        <v>0</v>
      </c>
      <c r="M140" s="15">
        <f t="shared" si="18"/>
        <v>0</v>
      </c>
      <c r="N140" s="67"/>
      <c r="O140" s="15">
        <f>SUMIF('IMP COAL RECEIPT &amp; GCV DATA (3)'!$A$3:$A$193,'MASTER DATA FILE IMP COAL (2)'!A140,'IMP COAL RECEIPT &amp; GCV DATA (3)'!$O$3:$O$193)</f>
        <v>0</v>
      </c>
      <c r="P140" s="15">
        <f t="shared" si="19"/>
        <v>0</v>
      </c>
      <c r="Q140" s="15">
        <f>SUMIF('IMP COAL RECEIPT &amp; GCV DATA (3)'!$A$3:$A$193,'MASTER DATA FILE IMP COAL (2)'!A140,'IMP COAL RECEIPT &amp; GCV DATA (3)'!$Q$3:$Q$193)</f>
        <v>0</v>
      </c>
      <c r="R140" s="16">
        <f>SUMIF('IMP COAL RECEIPT &amp; GCV DATA (3)'!$A$3:$A$253,'MASTER DATA FILE IMP COAL (2)'!A140,'IMP COAL RECEIPT &amp; GCV DATA (3)'!$R$3:$R$253)+IF(H140=$J$234,($K$234*K140),0)+IF(H140=$J$235,($K$235*K140),0)</f>
        <v>0</v>
      </c>
      <c r="S140" s="15" t="e">
        <f t="shared" si="20"/>
        <v>#DIV/0!</v>
      </c>
      <c r="T140" s="15">
        <f>SUMIF('IMP COAL RECEIPT &amp; GCV DATA (3)'!$A$3:$A$193,'MASTER DATA FILE IMP COAL (2)'!A140,'IMP COAL RECEIPT &amp; GCV DATA (3)'!$T$3:$T$193)</f>
        <v>0</v>
      </c>
      <c r="U140" s="15">
        <f t="shared" si="21"/>
        <v>0</v>
      </c>
      <c r="V140" s="15">
        <f>SUMIF('IMP COAL RECEIPT &amp; GCV DATA (3)'!$A$3:$A$193,'MASTER DATA FILE IMP COAL (2)'!A140,'IMP COAL RECEIPT &amp; GCV DATA (3)'!$V$3:$V$193)</f>
        <v>0</v>
      </c>
      <c r="W140" s="15">
        <f t="shared" si="22"/>
        <v>0</v>
      </c>
      <c r="X140" s="13" t="e">
        <f t="shared" si="23"/>
        <v>#DIV/0!</v>
      </c>
      <c r="Y140" s="13"/>
      <c r="Z140" s="13"/>
      <c r="AB140">
        <v>4080.9198113207549</v>
      </c>
      <c r="AC140" s="53">
        <f t="shared" si="24"/>
        <v>-4080.9198113207549</v>
      </c>
      <c r="AE140" s="53">
        <f t="shared" si="25"/>
        <v>-4080.9198113207549</v>
      </c>
      <c r="AF140">
        <v>1</v>
      </c>
    </row>
    <row r="141" spans="1:32" customFormat="1" ht="15.6" x14ac:dyDescent="0.3">
      <c r="A141" s="65"/>
      <c r="B141" s="57">
        <f>SUMIF('IMP COAL RECEIPT &amp; GCV DATA (3)'!$A$3:$A$121,A141,'IMP COAL RECEIPT &amp; GCV DATA (3)'!$B$3:$B$121)</f>
        <v>0</v>
      </c>
      <c r="C141" s="13">
        <f>SUMIF('IMP COAL RECEIPT &amp; GCV DATA (3)'!$A$3:$A$121,A141,'IMP COAL RECEIPT &amp; GCV DATA (3)'!$C$3:$C$121)</f>
        <v>0</v>
      </c>
      <c r="D141" s="66">
        <f>IFERROR(VLOOKUP(A141,'IMP COAL RECEIPT &amp; GCV DATA (3)'!A139:V259,4,0),0)</f>
        <v>0</v>
      </c>
      <c r="E141" s="14">
        <f>IFERROR(VLOOKUP(A141,'IMP COAL RECEIPT &amp; GCV DATA (3)'!$A$2:$V$193,5,0),0)</f>
        <v>0</v>
      </c>
      <c r="F141" s="13">
        <f>SUMIF('IMP COAL RECEIPT &amp; GCV DATA (3)'!$A$3:$A$193,'MASTER DATA FILE IMP COAL (2)'!A141,'IMP COAL RECEIPT &amp; GCV DATA (3)'!$F$3:$F$193)</f>
        <v>0</v>
      </c>
      <c r="G141" s="13">
        <f>IFERROR(VLOOKUP(A141,'IMP COAL RECEIPT &amp; GCV DATA (3)'!$A$2:$V$193,7,0),0)</f>
        <v>0</v>
      </c>
      <c r="H141" s="13">
        <f>IFERROR(VLOOKUP(A141,'IMP COAL RECEIPT &amp; GCV DATA (3)'!$A$2:$V$193,8,0),0)</f>
        <v>0</v>
      </c>
      <c r="I141" s="13">
        <f>IFERROR(VLOOKUP(A141,'WASH COAL RECEIPT &amp; GCV DAT (3)'!$A$2:$V$154,9,0),0)</f>
        <v>0</v>
      </c>
      <c r="J141" s="13">
        <f>IFERROR(VLOOKUP(A141,'IMP COAL RECEIPT &amp; GCV DATA (3)'!$A$2:$V$193,10,0),0)</f>
        <v>0</v>
      </c>
      <c r="K141" s="15">
        <f>SUMIF('IMP COAL RECEIPT &amp; GCV DATA (3)'!$A$3:$A$193,'MASTER DATA FILE IMP COAL (2)'!A141,'IMP COAL RECEIPT &amp; GCV DATA (3)'!$K$3:$K$193)</f>
        <v>0</v>
      </c>
      <c r="L141" s="15">
        <f>SUMIF('IMP COAL RECEIPT &amp; GCV DATA (3)'!$A$3:$A$193,'MASTER DATA FILE IMP COAL (2)'!A141,'IMP COAL RECEIPT &amp; GCV DATA (3)'!$L$3:$L$193)</f>
        <v>0</v>
      </c>
      <c r="M141" s="15">
        <f t="shared" si="18"/>
        <v>0</v>
      </c>
      <c r="N141" s="67"/>
      <c r="O141" s="15">
        <f>SUMIF('IMP COAL RECEIPT &amp; GCV DATA (3)'!$A$3:$A$193,'MASTER DATA FILE IMP COAL (2)'!A141,'IMP COAL RECEIPT &amp; GCV DATA (3)'!$O$3:$O$193)</f>
        <v>0</v>
      </c>
      <c r="P141" s="15">
        <f t="shared" si="19"/>
        <v>0</v>
      </c>
      <c r="Q141" s="15">
        <f>SUMIF('IMP COAL RECEIPT &amp; GCV DATA (3)'!$A$3:$A$193,'MASTER DATA FILE IMP COAL (2)'!A141,'IMP COAL RECEIPT &amp; GCV DATA (3)'!$Q$3:$Q$193)</f>
        <v>0</v>
      </c>
      <c r="R141" s="16">
        <f>SUMIF('IMP COAL RECEIPT &amp; GCV DATA (3)'!$A$3:$A$253,'MASTER DATA FILE IMP COAL (2)'!A141,'IMP COAL RECEIPT &amp; GCV DATA (3)'!$R$3:$R$253)+IF(H141=$J$234,($K$234*K141),0)+IF(H141=$J$235,($K$235*K141),0)</f>
        <v>0</v>
      </c>
      <c r="S141" s="15" t="e">
        <f t="shared" si="20"/>
        <v>#DIV/0!</v>
      </c>
      <c r="T141" s="15">
        <f>SUMIF('IMP COAL RECEIPT &amp; GCV DATA (3)'!$A$3:$A$193,'MASTER DATA FILE IMP COAL (2)'!A141,'IMP COAL RECEIPT &amp; GCV DATA (3)'!$T$3:$T$193)</f>
        <v>0</v>
      </c>
      <c r="U141" s="15">
        <f t="shared" si="21"/>
        <v>0</v>
      </c>
      <c r="V141" s="15">
        <f>SUMIF('IMP COAL RECEIPT &amp; GCV DATA (3)'!$A$3:$A$193,'MASTER DATA FILE IMP COAL (2)'!A141,'IMP COAL RECEIPT &amp; GCV DATA (3)'!$V$3:$V$193)</f>
        <v>0</v>
      </c>
      <c r="W141" s="15">
        <f t="shared" si="22"/>
        <v>0</v>
      </c>
      <c r="X141" s="13" t="e">
        <f t="shared" si="23"/>
        <v>#DIV/0!</v>
      </c>
      <c r="Y141" s="13"/>
      <c r="Z141" s="13"/>
      <c r="AB141">
        <v>4080.9198113207549</v>
      </c>
      <c r="AC141" s="53">
        <f t="shared" si="24"/>
        <v>-4080.9198113207549</v>
      </c>
      <c r="AE141" s="53">
        <f t="shared" si="25"/>
        <v>-4080.9198113207549</v>
      </c>
      <c r="AF141">
        <v>1</v>
      </c>
    </row>
    <row r="142" spans="1:32" customFormat="1" ht="15.6" x14ac:dyDescent="0.3">
      <c r="A142" s="65"/>
      <c r="B142" s="57">
        <f>SUMIF('IMP COAL RECEIPT &amp; GCV DATA (3)'!$A$3:$A$121,A142,'IMP COAL RECEIPT &amp; GCV DATA (3)'!$B$3:$B$121)</f>
        <v>0</v>
      </c>
      <c r="C142" s="13">
        <f>SUMIF('IMP COAL RECEIPT &amp; GCV DATA (3)'!$A$3:$A$121,A142,'IMP COAL RECEIPT &amp; GCV DATA (3)'!$C$3:$C$121)</f>
        <v>0</v>
      </c>
      <c r="D142" s="66">
        <f>IFERROR(VLOOKUP(A142,'IMP COAL RECEIPT &amp; GCV DATA (3)'!A140:V260,4,0),0)</f>
        <v>0</v>
      </c>
      <c r="E142" s="14">
        <f>IFERROR(VLOOKUP(A142,'IMP COAL RECEIPT &amp; GCV DATA (3)'!$A$2:$V$193,5,0),0)</f>
        <v>0</v>
      </c>
      <c r="F142" s="13">
        <f>SUMIF('IMP COAL RECEIPT &amp; GCV DATA (3)'!$A$3:$A$193,'MASTER DATA FILE IMP COAL (2)'!A142,'IMP COAL RECEIPT &amp; GCV DATA (3)'!$F$3:$F$193)</f>
        <v>0</v>
      </c>
      <c r="G142" s="13">
        <f>IFERROR(VLOOKUP(A142,'IMP COAL RECEIPT &amp; GCV DATA (3)'!$A$2:$V$193,7,0),0)</f>
        <v>0</v>
      </c>
      <c r="H142" s="13">
        <f>IFERROR(VLOOKUP(A142,'IMP COAL RECEIPT &amp; GCV DATA (3)'!$A$2:$V$193,8,0),0)</f>
        <v>0</v>
      </c>
      <c r="I142" s="13">
        <f>IFERROR(VLOOKUP(A142,'WASH COAL RECEIPT &amp; GCV DAT (3)'!$A$2:$V$154,9,0),0)</f>
        <v>0</v>
      </c>
      <c r="J142" s="13">
        <f>IFERROR(VLOOKUP(A142,'IMP COAL RECEIPT &amp; GCV DATA (3)'!$A$2:$V$193,10,0),0)</f>
        <v>0</v>
      </c>
      <c r="K142" s="15">
        <f>SUMIF('IMP COAL RECEIPT &amp; GCV DATA (3)'!$A$3:$A$193,'MASTER DATA FILE IMP COAL (2)'!A142,'IMP COAL RECEIPT &amp; GCV DATA (3)'!$K$3:$K$193)</f>
        <v>0</v>
      </c>
      <c r="L142" s="15">
        <f>SUMIF('IMP COAL RECEIPT &amp; GCV DATA (3)'!$A$3:$A$193,'MASTER DATA FILE IMP COAL (2)'!A142,'IMP COAL RECEIPT &amp; GCV DATA (3)'!$L$3:$L$193)</f>
        <v>0</v>
      </c>
      <c r="M142" s="15">
        <f t="shared" si="18"/>
        <v>0</v>
      </c>
      <c r="N142" s="67"/>
      <c r="O142" s="15">
        <f>SUMIF('IMP COAL RECEIPT &amp; GCV DATA (3)'!$A$3:$A$193,'MASTER DATA FILE IMP COAL (2)'!A142,'IMP COAL RECEIPT &amp; GCV DATA (3)'!$O$3:$O$193)</f>
        <v>0</v>
      </c>
      <c r="P142" s="15">
        <f t="shared" si="19"/>
        <v>0</v>
      </c>
      <c r="Q142" s="15">
        <f>SUMIF('IMP COAL RECEIPT &amp; GCV DATA (3)'!$A$3:$A$193,'MASTER DATA FILE IMP COAL (2)'!A142,'IMP COAL RECEIPT &amp; GCV DATA (3)'!$Q$3:$Q$193)</f>
        <v>0</v>
      </c>
      <c r="R142" s="16">
        <f>SUMIF('IMP COAL RECEIPT &amp; GCV DATA (3)'!$A$3:$A$253,'MASTER DATA FILE IMP COAL (2)'!A142,'IMP COAL RECEIPT &amp; GCV DATA (3)'!$R$3:$R$253)+IF(H142=$J$234,($K$234*K142),0)+IF(H142=$J$235,($K$235*K142),0)</f>
        <v>0</v>
      </c>
      <c r="S142" s="15" t="e">
        <f t="shared" si="20"/>
        <v>#DIV/0!</v>
      </c>
      <c r="T142" s="15">
        <f>SUMIF('IMP COAL RECEIPT &amp; GCV DATA (3)'!$A$3:$A$193,'MASTER DATA FILE IMP COAL (2)'!A142,'IMP COAL RECEIPT &amp; GCV DATA (3)'!$T$3:$T$193)</f>
        <v>0</v>
      </c>
      <c r="U142" s="15">
        <f t="shared" si="21"/>
        <v>0</v>
      </c>
      <c r="V142" s="15">
        <f>SUMIF('IMP COAL RECEIPT &amp; GCV DATA (3)'!$A$3:$A$193,'MASTER DATA FILE IMP COAL (2)'!A142,'IMP COAL RECEIPT &amp; GCV DATA (3)'!$V$3:$V$193)</f>
        <v>0</v>
      </c>
      <c r="W142" s="15">
        <f t="shared" si="22"/>
        <v>0</v>
      </c>
      <c r="X142" s="13" t="e">
        <f t="shared" si="23"/>
        <v>#DIV/0!</v>
      </c>
      <c r="Y142" s="13"/>
      <c r="Z142" s="13"/>
      <c r="AB142">
        <v>4080.9198113207549</v>
      </c>
      <c r="AC142" s="53">
        <f t="shared" si="24"/>
        <v>-4080.9198113207549</v>
      </c>
      <c r="AE142" s="53">
        <f t="shared" si="25"/>
        <v>-4080.9198113207549</v>
      </c>
      <c r="AF142">
        <v>1</v>
      </c>
    </row>
    <row r="143" spans="1:32" customFormat="1" ht="15.6" x14ac:dyDescent="0.3">
      <c r="A143" s="65"/>
      <c r="B143" s="57">
        <f>SUMIF('IMP COAL RECEIPT &amp; GCV DATA (3)'!$A$3:$A$121,A143,'IMP COAL RECEIPT &amp; GCV DATA (3)'!$B$3:$B$121)</f>
        <v>0</v>
      </c>
      <c r="C143" s="13">
        <f>SUMIF('IMP COAL RECEIPT &amp; GCV DATA (3)'!$A$3:$A$121,A143,'IMP COAL RECEIPT &amp; GCV DATA (3)'!$C$3:$C$121)</f>
        <v>0</v>
      </c>
      <c r="D143" s="66">
        <f>IFERROR(VLOOKUP(A143,'IMP COAL RECEIPT &amp; GCV DATA (3)'!A141:V261,4,0),0)</f>
        <v>0</v>
      </c>
      <c r="E143" s="14">
        <f>IFERROR(VLOOKUP(A143,'IMP COAL RECEIPT &amp; GCV DATA (3)'!$A$2:$V$193,5,0),0)</f>
        <v>0</v>
      </c>
      <c r="F143" s="13">
        <f>SUMIF('IMP COAL RECEIPT &amp; GCV DATA (3)'!$A$3:$A$193,'MASTER DATA FILE IMP COAL (2)'!A143,'IMP COAL RECEIPT &amp; GCV DATA (3)'!$F$3:$F$193)</f>
        <v>0</v>
      </c>
      <c r="G143" s="13">
        <f>IFERROR(VLOOKUP(A143,'IMP COAL RECEIPT &amp; GCV DATA (3)'!$A$2:$V$193,7,0),0)</f>
        <v>0</v>
      </c>
      <c r="H143" s="13">
        <f>IFERROR(VLOOKUP(A143,'IMP COAL RECEIPT &amp; GCV DATA (3)'!$A$2:$V$193,8,0),0)</f>
        <v>0</v>
      </c>
      <c r="I143" s="13">
        <f>IFERROR(VLOOKUP(A143,'WASH COAL RECEIPT &amp; GCV DAT (3)'!$A$2:$V$154,9,0),0)</f>
        <v>0</v>
      </c>
      <c r="J143" s="13">
        <f>IFERROR(VLOOKUP(A143,'IMP COAL RECEIPT &amp; GCV DATA (3)'!$A$2:$V$193,10,0),0)</f>
        <v>0</v>
      </c>
      <c r="K143" s="15">
        <f>SUMIF('IMP COAL RECEIPT &amp; GCV DATA (3)'!$A$3:$A$193,'MASTER DATA FILE IMP COAL (2)'!A143,'IMP COAL RECEIPT &amp; GCV DATA (3)'!$K$3:$K$193)</f>
        <v>0</v>
      </c>
      <c r="L143" s="15">
        <f>SUMIF('IMP COAL RECEIPT &amp; GCV DATA (3)'!$A$3:$A$193,'MASTER DATA FILE IMP COAL (2)'!A143,'IMP COAL RECEIPT &amp; GCV DATA (3)'!$L$3:$L$193)</f>
        <v>0</v>
      </c>
      <c r="M143" s="15">
        <f t="shared" si="18"/>
        <v>0</v>
      </c>
      <c r="N143" s="67"/>
      <c r="O143" s="15">
        <f>SUMIF('IMP COAL RECEIPT &amp; GCV DATA (3)'!$A$3:$A$193,'MASTER DATA FILE IMP COAL (2)'!A143,'IMP COAL RECEIPT &amp; GCV DATA (3)'!$O$3:$O$193)</f>
        <v>0</v>
      </c>
      <c r="P143" s="15">
        <f t="shared" si="19"/>
        <v>0</v>
      </c>
      <c r="Q143" s="15">
        <f>SUMIF('IMP COAL RECEIPT &amp; GCV DATA (3)'!$A$3:$A$193,'MASTER DATA FILE IMP COAL (2)'!A143,'IMP COAL RECEIPT &amp; GCV DATA (3)'!$Q$3:$Q$193)</f>
        <v>0</v>
      </c>
      <c r="R143" s="16">
        <f>SUMIF('IMP COAL RECEIPT &amp; GCV DATA (3)'!$A$3:$A$253,'MASTER DATA FILE IMP COAL (2)'!A143,'IMP COAL RECEIPT &amp; GCV DATA (3)'!$R$3:$R$253)+IF(H143=$J$234,($K$234*K143),0)+IF(H143=$J$235,($K$235*K143),0)</f>
        <v>0</v>
      </c>
      <c r="S143" s="15" t="e">
        <f t="shared" si="20"/>
        <v>#DIV/0!</v>
      </c>
      <c r="T143" s="15">
        <f>SUMIF('IMP COAL RECEIPT &amp; GCV DATA (3)'!$A$3:$A$193,'MASTER DATA FILE IMP COAL (2)'!A143,'IMP COAL RECEIPT &amp; GCV DATA (3)'!$T$3:$T$193)</f>
        <v>0</v>
      </c>
      <c r="U143" s="15">
        <f t="shared" si="21"/>
        <v>0</v>
      </c>
      <c r="V143" s="15">
        <f>SUMIF('IMP COAL RECEIPT &amp; GCV DATA (3)'!$A$3:$A$193,'MASTER DATA FILE IMP COAL (2)'!A143,'IMP COAL RECEIPT &amp; GCV DATA (3)'!$V$3:$V$193)</f>
        <v>0</v>
      </c>
      <c r="W143" s="15">
        <f t="shared" si="22"/>
        <v>0</v>
      </c>
      <c r="X143" s="13" t="e">
        <f t="shared" si="23"/>
        <v>#DIV/0!</v>
      </c>
      <c r="Y143" s="13"/>
      <c r="Z143" s="13"/>
      <c r="AB143">
        <v>4080.9198113207549</v>
      </c>
      <c r="AC143" s="53">
        <f t="shared" si="24"/>
        <v>-4080.9198113207549</v>
      </c>
      <c r="AE143" s="53">
        <f t="shared" si="25"/>
        <v>-4080.9198113207549</v>
      </c>
      <c r="AF143">
        <v>1</v>
      </c>
    </row>
    <row r="144" spans="1:32" customFormat="1" ht="15.6" x14ac:dyDescent="0.3">
      <c r="A144" s="65"/>
      <c r="B144" s="57">
        <f>SUMIF('IMP COAL RECEIPT &amp; GCV DATA (3)'!$A$3:$A$121,A144,'IMP COAL RECEIPT &amp; GCV DATA (3)'!$B$3:$B$121)</f>
        <v>0</v>
      </c>
      <c r="C144" s="13">
        <f>SUMIF('IMP COAL RECEIPT &amp; GCV DATA (3)'!$A$3:$A$121,A144,'IMP COAL RECEIPT &amp; GCV DATA (3)'!$C$3:$C$121)</f>
        <v>0</v>
      </c>
      <c r="D144" s="66">
        <f>IFERROR(VLOOKUP(A144,'IMP COAL RECEIPT &amp; GCV DATA (3)'!A142:V262,4,0),0)</f>
        <v>0</v>
      </c>
      <c r="E144" s="14">
        <f>IFERROR(VLOOKUP(A144,'IMP COAL RECEIPT &amp; GCV DATA (3)'!$A$2:$V$193,5,0),0)</f>
        <v>0</v>
      </c>
      <c r="F144" s="13">
        <f>SUMIF('IMP COAL RECEIPT &amp; GCV DATA (3)'!$A$3:$A$193,'MASTER DATA FILE IMP COAL (2)'!A144,'IMP COAL RECEIPT &amp; GCV DATA (3)'!$F$3:$F$193)</f>
        <v>0</v>
      </c>
      <c r="G144" s="13">
        <f>IFERROR(VLOOKUP(A144,'IMP COAL RECEIPT &amp; GCV DATA (3)'!$A$2:$V$193,7,0),0)</f>
        <v>0</v>
      </c>
      <c r="H144" s="13">
        <f>IFERROR(VLOOKUP(A144,'IMP COAL RECEIPT &amp; GCV DATA (3)'!$A$2:$V$193,8,0),0)</f>
        <v>0</v>
      </c>
      <c r="I144" s="13">
        <f>IFERROR(VLOOKUP(A144,'WASH COAL RECEIPT &amp; GCV DAT (3)'!$A$2:$V$154,9,0),0)</f>
        <v>0</v>
      </c>
      <c r="J144" s="13">
        <f>IFERROR(VLOOKUP(A144,'IMP COAL RECEIPT &amp; GCV DATA (3)'!$A$2:$V$193,10,0),0)</f>
        <v>0</v>
      </c>
      <c r="K144" s="15">
        <f>SUMIF('IMP COAL RECEIPT &amp; GCV DATA (3)'!$A$3:$A$193,'MASTER DATA FILE IMP COAL (2)'!A144,'IMP COAL RECEIPT &amp; GCV DATA (3)'!$K$3:$K$193)</f>
        <v>0</v>
      </c>
      <c r="L144" s="15">
        <f>SUMIF('IMP COAL RECEIPT &amp; GCV DATA (3)'!$A$3:$A$193,'MASTER DATA FILE IMP COAL (2)'!A144,'IMP COAL RECEIPT &amp; GCV DATA (3)'!$L$3:$L$193)</f>
        <v>0</v>
      </c>
      <c r="M144" s="15">
        <f t="shared" si="18"/>
        <v>0</v>
      </c>
      <c r="N144" s="67"/>
      <c r="O144" s="15">
        <f>SUMIF('IMP COAL RECEIPT &amp; GCV DATA (3)'!$A$3:$A$193,'MASTER DATA FILE IMP COAL (2)'!A144,'IMP COAL RECEIPT &amp; GCV DATA (3)'!$O$3:$O$193)</f>
        <v>0</v>
      </c>
      <c r="P144" s="15">
        <f t="shared" si="19"/>
        <v>0</v>
      </c>
      <c r="Q144" s="15">
        <f>SUMIF('IMP COAL RECEIPT &amp; GCV DATA (3)'!$A$3:$A$193,'MASTER DATA FILE IMP COAL (2)'!A144,'IMP COAL RECEIPT &amp; GCV DATA (3)'!$Q$3:$Q$193)</f>
        <v>0</v>
      </c>
      <c r="R144" s="16">
        <f>SUMIF('IMP COAL RECEIPT &amp; GCV DATA (3)'!$A$3:$A$253,'MASTER DATA FILE IMP COAL (2)'!A144,'IMP COAL RECEIPT &amp; GCV DATA (3)'!$R$3:$R$253)+IF(H144=$J$234,($K$234*K144),0)+IF(H144=$J$235,($K$235*K144),0)</f>
        <v>0</v>
      </c>
      <c r="S144" s="15" t="e">
        <f t="shared" si="20"/>
        <v>#DIV/0!</v>
      </c>
      <c r="T144" s="15">
        <f>SUMIF('IMP COAL RECEIPT &amp; GCV DATA (3)'!$A$3:$A$193,'MASTER DATA FILE IMP COAL (2)'!A144,'IMP COAL RECEIPT &amp; GCV DATA (3)'!$T$3:$T$193)</f>
        <v>0</v>
      </c>
      <c r="U144" s="15">
        <f t="shared" si="21"/>
        <v>0</v>
      </c>
      <c r="V144" s="15">
        <f>SUMIF('IMP COAL RECEIPT &amp; GCV DATA (3)'!$A$3:$A$193,'MASTER DATA FILE IMP COAL (2)'!A144,'IMP COAL RECEIPT &amp; GCV DATA (3)'!$V$3:$V$193)</f>
        <v>0</v>
      </c>
      <c r="W144" s="15">
        <f t="shared" si="22"/>
        <v>0</v>
      </c>
      <c r="X144" s="13" t="e">
        <f t="shared" si="23"/>
        <v>#DIV/0!</v>
      </c>
      <c r="Y144" s="13"/>
      <c r="Z144" s="13"/>
      <c r="AB144">
        <v>4080.9198113207549</v>
      </c>
      <c r="AC144" s="53">
        <f t="shared" si="24"/>
        <v>-4080.9198113207549</v>
      </c>
      <c r="AE144" s="53">
        <f t="shared" si="25"/>
        <v>-4080.9198113207549</v>
      </c>
      <c r="AF144">
        <v>1</v>
      </c>
    </row>
    <row r="145" spans="1:32" customFormat="1" ht="15.6" x14ac:dyDescent="0.3">
      <c r="A145" s="65"/>
      <c r="B145" s="57">
        <f>SUMIF('IMP COAL RECEIPT &amp; GCV DATA (3)'!$A$3:$A$121,A145,'IMP COAL RECEIPT &amp; GCV DATA (3)'!$B$3:$B$121)</f>
        <v>0</v>
      </c>
      <c r="C145" s="13">
        <f>SUMIF('IMP COAL RECEIPT &amp; GCV DATA (3)'!$A$3:$A$121,A145,'IMP COAL RECEIPT &amp; GCV DATA (3)'!$C$3:$C$121)</f>
        <v>0</v>
      </c>
      <c r="D145" s="66">
        <f>IFERROR(VLOOKUP(A145,'IMP COAL RECEIPT &amp; GCV DATA (3)'!A143:V263,4,0),0)</f>
        <v>0</v>
      </c>
      <c r="E145" s="14">
        <f>IFERROR(VLOOKUP(A145,'IMP COAL RECEIPT &amp; GCV DATA (3)'!$A$2:$V$193,5,0),0)</f>
        <v>0</v>
      </c>
      <c r="F145" s="13">
        <f>SUMIF('IMP COAL RECEIPT &amp; GCV DATA (3)'!$A$3:$A$193,'MASTER DATA FILE IMP COAL (2)'!A145,'IMP COAL RECEIPT &amp; GCV DATA (3)'!$F$3:$F$193)</f>
        <v>0</v>
      </c>
      <c r="G145" s="13">
        <f>IFERROR(VLOOKUP(A145,'IMP COAL RECEIPT &amp; GCV DATA (3)'!$A$2:$V$193,7,0),0)</f>
        <v>0</v>
      </c>
      <c r="H145" s="13">
        <f>IFERROR(VLOOKUP(A145,'IMP COAL RECEIPT &amp; GCV DATA (3)'!$A$2:$V$193,8,0),0)</f>
        <v>0</v>
      </c>
      <c r="I145" s="13">
        <f>IFERROR(VLOOKUP(A145,'WASH COAL RECEIPT &amp; GCV DAT (3)'!$A$2:$V$154,9,0),0)</f>
        <v>0</v>
      </c>
      <c r="J145" s="13">
        <f>IFERROR(VLOOKUP(A145,'IMP COAL RECEIPT &amp; GCV DATA (3)'!$A$2:$V$193,10,0),0)</f>
        <v>0</v>
      </c>
      <c r="K145" s="15">
        <f>SUMIF('IMP COAL RECEIPT &amp; GCV DATA (3)'!$A$3:$A$193,'MASTER DATA FILE IMP COAL (2)'!A145,'IMP COAL RECEIPT &amp; GCV DATA (3)'!$K$3:$K$193)</f>
        <v>0</v>
      </c>
      <c r="L145" s="15">
        <f>SUMIF('IMP COAL RECEIPT &amp; GCV DATA (3)'!$A$3:$A$193,'MASTER DATA FILE IMP COAL (2)'!A145,'IMP COAL RECEIPT &amp; GCV DATA (3)'!$L$3:$L$193)</f>
        <v>0</v>
      </c>
      <c r="M145" s="15">
        <f t="shared" si="18"/>
        <v>0</v>
      </c>
      <c r="N145" s="67"/>
      <c r="O145" s="15">
        <f>SUMIF('IMP COAL RECEIPT &amp; GCV DATA (3)'!$A$3:$A$193,'MASTER DATA FILE IMP COAL (2)'!A145,'IMP COAL RECEIPT &amp; GCV DATA (3)'!$O$3:$O$193)</f>
        <v>0</v>
      </c>
      <c r="P145" s="15">
        <f t="shared" si="19"/>
        <v>0</v>
      </c>
      <c r="Q145" s="15">
        <f>SUMIF('IMP COAL RECEIPT &amp; GCV DATA (3)'!$A$3:$A$193,'MASTER DATA FILE IMP COAL (2)'!A145,'IMP COAL RECEIPT &amp; GCV DATA (3)'!$Q$3:$Q$193)</f>
        <v>0</v>
      </c>
      <c r="R145" s="16">
        <f>SUMIF('IMP COAL RECEIPT &amp; GCV DATA (3)'!$A$3:$A$253,'MASTER DATA FILE IMP COAL (2)'!A145,'IMP COAL RECEIPT &amp; GCV DATA (3)'!$R$3:$R$253)+IF(H145=$J$234,($K$234*K145),0)+IF(H145=$J$235,($K$235*K145),0)</f>
        <v>0</v>
      </c>
      <c r="S145" s="15" t="e">
        <f t="shared" si="20"/>
        <v>#DIV/0!</v>
      </c>
      <c r="T145" s="15">
        <f>SUMIF('IMP COAL RECEIPT &amp; GCV DATA (3)'!$A$3:$A$193,'MASTER DATA FILE IMP COAL (2)'!A145,'IMP COAL RECEIPT &amp; GCV DATA (3)'!$T$3:$T$193)</f>
        <v>0</v>
      </c>
      <c r="U145" s="15">
        <f t="shared" si="21"/>
        <v>0</v>
      </c>
      <c r="V145" s="15">
        <f>SUMIF('IMP COAL RECEIPT &amp; GCV DATA (3)'!$A$3:$A$193,'MASTER DATA FILE IMP COAL (2)'!A145,'IMP COAL RECEIPT &amp; GCV DATA (3)'!$V$3:$V$193)</f>
        <v>0</v>
      </c>
      <c r="W145" s="15">
        <f t="shared" si="22"/>
        <v>0</v>
      </c>
      <c r="X145" s="13" t="e">
        <f t="shared" si="23"/>
        <v>#DIV/0!</v>
      </c>
      <c r="Y145" s="13"/>
      <c r="Z145" s="13"/>
      <c r="AB145">
        <v>4080.9198113207549</v>
      </c>
      <c r="AC145" s="53">
        <f t="shared" si="24"/>
        <v>-4080.9198113207549</v>
      </c>
      <c r="AE145" s="53">
        <f t="shared" si="25"/>
        <v>-4080.9198113207549</v>
      </c>
      <c r="AF145">
        <v>1</v>
      </c>
    </row>
    <row r="146" spans="1:32" customFormat="1" ht="15.6" x14ac:dyDescent="0.3">
      <c r="A146" s="65"/>
      <c r="B146" s="57">
        <f>SUMIF('IMP COAL RECEIPT &amp; GCV DATA (3)'!$A$3:$A$121,A146,'IMP COAL RECEIPT &amp; GCV DATA (3)'!$B$3:$B$121)</f>
        <v>0</v>
      </c>
      <c r="C146" s="13">
        <f>SUMIF('IMP COAL RECEIPT &amp; GCV DATA (3)'!$A$3:$A$121,A146,'IMP COAL RECEIPT &amp; GCV DATA (3)'!$C$3:$C$121)</f>
        <v>0</v>
      </c>
      <c r="D146" s="66">
        <f>IFERROR(VLOOKUP(A146,'IMP COAL RECEIPT &amp; GCV DATA (3)'!A144:V264,4,0),0)</f>
        <v>0</v>
      </c>
      <c r="E146" s="14">
        <f>IFERROR(VLOOKUP(A146,'IMP COAL RECEIPT &amp; GCV DATA (3)'!$A$2:$V$193,5,0),0)</f>
        <v>0</v>
      </c>
      <c r="F146" s="13">
        <f>SUMIF('IMP COAL RECEIPT &amp; GCV DATA (3)'!$A$3:$A$193,'MASTER DATA FILE IMP COAL (2)'!A146,'IMP COAL RECEIPT &amp; GCV DATA (3)'!$F$3:$F$193)</f>
        <v>0</v>
      </c>
      <c r="G146" s="13">
        <f>IFERROR(VLOOKUP(A146,'IMP COAL RECEIPT &amp; GCV DATA (3)'!$A$2:$V$193,7,0),0)</f>
        <v>0</v>
      </c>
      <c r="H146" s="13">
        <f>IFERROR(VLOOKUP(A146,'IMP COAL RECEIPT &amp; GCV DATA (3)'!$A$2:$V$193,8,0),0)</f>
        <v>0</v>
      </c>
      <c r="I146" s="13">
        <f>IFERROR(VLOOKUP(A146,'WASH COAL RECEIPT &amp; GCV DAT (3)'!$A$2:$V$154,9,0),0)</f>
        <v>0</v>
      </c>
      <c r="J146" s="13">
        <f>IFERROR(VLOOKUP(A146,'IMP COAL RECEIPT &amp; GCV DATA (3)'!$A$2:$V$193,10,0),0)</f>
        <v>0</v>
      </c>
      <c r="K146" s="15">
        <f>SUMIF('IMP COAL RECEIPT &amp; GCV DATA (3)'!$A$3:$A$193,'MASTER DATA FILE IMP COAL (2)'!A146,'IMP COAL RECEIPT &amp; GCV DATA (3)'!$K$3:$K$193)</f>
        <v>0</v>
      </c>
      <c r="L146" s="15">
        <f>SUMIF('IMP COAL RECEIPT &amp; GCV DATA (3)'!$A$3:$A$193,'MASTER DATA FILE IMP COAL (2)'!A146,'IMP COAL RECEIPT &amp; GCV DATA (3)'!$L$3:$L$193)</f>
        <v>0</v>
      </c>
      <c r="M146" s="15">
        <f t="shared" si="18"/>
        <v>0</v>
      </c>
      <c r="N146" s="67"/>
      <c r="O146" s="15">
        <f>SUMIF('IMP COAL RECEIPT &amp; GCV DATA (3)'!$A$3:$A$193,'MASTER DATA FILE IMP COAL (2)'!A146,'IMP COAL RECEIPT &amp; GCV DATA (3)'!$O$3:$O$193)</f>
        <v>0</v>
      </c>
      <c r="P146" s="15">
        <f t="shared" si="19"/>
        <v>0</v>
      </c>
      <c r="Q146" s="15">
        <f>SUMIF('IMP COAL RECEIPT &amp; GCV DATA (3)'!$A$3:$A$193,'MASTER DATA FILE IMP COAL (2)'!A146,'IMP COAL RECEIPT &amp; GCV DATA (3)'!$Q$3:$Q$193)</f>
        <v>0</v>
      </c>
      <c r="R146" s="16">
        <f>SUMIF('IMP COAL RECEIPT &amp; GCV DATA (3)'!$A$3:$A$253,'MASTER DATA FILE IMP COAL (2)'!A146,'IMP COAL RECEIPT &amp; GCV DATA (3)'!$R$3:$R$253)+IF(H146=$J$234,($K$234*K146),0)+IF(H146=$J$235,($K$235*K146),0)</f>
        <v>0</v>
      </c>
      <c r="S146" s="15" t="e">
        <f t="shared" si="20"/>
        <v>#DIV/0!</v>
      </c>
      <c r="T146" s="15">
        <f>SUMIF('IMP COAL RECEIPT &amp; GCV DATA (3)'!$A$3:$A$193,'MASTER DATA FILE IMP COAL (2)'!A146,'IMP COAL RECEIPT &amp; GCV DATA (3)'!$T$3:$T$193)</f>
        <v>0</v>
      </c>
      <c r="U146" s="15">
        <f t="shared" si="21"/>
        <v>0</v>
      </c>
      <c r="V146" s="15">
        <f>SUMIF('IMP COAL RECEIPT &amp; GCV DATA (3)'!$A$3:$A$193,'MASTER DATA FILE IMP COAL (2)'!A146,'IMP COAL RECEIPT &amp; GCV DATA (3)'!$V$3:$V$193)</f>
        <v>0</v>
      </c>
      <c r="W146" s="15">
        <f t="shared" si="22"/>
        <v>0</v>
      </c>
      <c r="X146" s="13" t="e">
        <f t="shared" si="23"/>
        <v>#DIV/0!</v>
      </c>
      <c r="Y146" s="13"/>
      <c r="Z146" s="13"/>
      <c r="AB146">
        <v>4080.9198113207549</v>
      </c>
      <c r="AC146" s="53">
        <f t="shared" si="24"/>
        <v>-4080.9198113207549</v>
      </c>
      <c r="AE146" s="53">
        <f t="shared" si="25"/>
        <v>-4080.9198113207549</v>
      </c>
      <c r="AF146">
        <v>1</v>
      </c>
    </row>
    <row r="147" spans="1:32" customFormat="1" ht="15.6" x14ac:dyDescent="0.3">
      <c r="A147" s="65"/>
      <c r="B147" s="57">
        <f>SUMIF('IMP COAL RECEIPT &amp; GCV DATA (3)'!$A$3:$A$121,A147,'IMP COAL RECEIPT &amp; GCV DATA (3)'!$B$3:$B$121)</f>
        <v>0</v>
      </c>
      <c r="C147" s="13">
        <f>SUMIF('IMP COAL RECEIPT &amp; GCV DATA (3)'!$A$3:$A$121,A147,'IMP COAL RECEIPT &amp; GCV DATA (3)'!$C$3:$C$121)</f>
        <v>0</v>
      </c>
      <c r="D147" s="66">
        <f>IFERROR(VLOOKUP(A147,'IMP COAL RECEIPT &amp; GCV DATA (3)'!A145:V265,4,0),0)</f>
        <v>0</v>
      </c>
      <c r="E147" s="14">
        <f>IFERROR(VLOOKUP(A147,'IMP COAL RECEIPT &amp; GCV DATA (3)'!$A$2:$V$193,5,0),0)</f>
        <v>0</v>
      </c>
      <c r="F147" s="13">
        <f>SUMIF('IMP COAL RECEIPT &amp; GCV DATA (3)'!$A$3:$A$193,'MASTER DATA FILE IMP COAL (2)'!A147,'IMP COAL RECEIPT &amp; GCV DATA (3)'!$F$3:$F$193)</f>
        <v>0</v>
      </c>
      <c r="G147" s="13">
        <f>IFERROR(VLOOKUP(A147,'IMP COAL RECEIPT &amp; GCV DATA (3)'!$A$2:$V$193,7,0),0)</f>
        <v>0</v>
      </c>
      <c r="H147" s="13">
        <f>IFERROR(VLOOKUP(A147,'IMP COAL RECEIPT &amp; GCV DATA (3)'!$A$2:$V$193,8,0),0)</f>
        <v>0</v>
      </c>
      <c r="I147" s="13">
        <f>IFERROR(VLOOKUP(A147,'WASH COAL RECEIPT &amp; GCV DAT (3)'!$A$2:$V$154,9,0),0)</f>
        <v>0</v>
      </c>
      <c r="J147" s="13">
        <f>IFERROR(VLOOKUP(A147,'IMP COAL RECEIPT &amp; GCV DATA (3)'!$A$2:$V$193,10,0),0)</f>
        <v>0</v>
      </c>
      <c r="K147" s="15">
        <f>SUMIF('IMP COAL RECEIPT &amp; GCV DATA (3)'!$A$3:$A$193,'MASTER DATA FILE IMP COAL (2)'!A147,'IMP COAL RECEIPT &amp; GCV DATA (3)'!$K$3:$K$193)</f>
        <v>0</v>
      </c>
      <c r="L147" s="15">
        <f>SUMIF('IMP COAL RECEIPT &amp; GCV DATA (3)'!$A$3:$A$193,'MASTER DATA FILE IMP COAL (2)'!A147,'IMP COAL RECEIPT &amp; GCV DATA (3)'!$L$3:$L$193)</f>
        <v>0</v>
      </c>
      <c r="M147" s="15">
        <f t="shared" si="18"/>
        <v>0</v>
      </c>
      <c r="N147" s="67"/>
      <c r="O147" s="15">
        <f>SUMIF('IMP COAL RECEIPT &amp; GCV DATA (3)'!$A$3:$A$193,'MASTER DATA FILE IMP COAL (2)'!A147,'IMP COAL RECEIPT &amp; GCV DATA (3)'!$O$3:$O$193)</f>
        <v>0</v>
      </c>
      <c r="P147" s="15">
        <f t="shared" si="19"/>
        <v>0</v>
      </c>
      <c r="Q147" s="15">
        <f>SUMIF('IMP COAL RECEIPT &amp; GCV DATA (3)'!$A$3:$A$193,'MASTER DATA FILE IMP COAL (2)'!A147,'IMP COAL RECEIPT &amp; GCV DATA (3)'!$Q$3:$Q$193)</f>
        <v>0</v>
      </c>
      <c r="R147" s="16">
        <f>SUMIF('IMP COAL RECEIPT &amp; GCV DATA (3)'!$A$3:$A$253,'MASTER DATA FILE IMP COAL (2)'!A147,'IMP COAL RECEIPT &amp; GCV DATA (3)'!$R$3:$R$253)+IF(H147=$J$234,($K$234*K147),0)+IF(H147=$J$235,($K$235*K147),0)</f>
        <v>0</v>
      </c>
      <c r="S147" s="15" t="e">
        <f t="shared" si="20"/>
        <v>#DIV/0!</v>
      </c>
      <c r="T147" s="15">
        <f>SUMIF('IMP COAL RECEIPT &amp; GCV DATA (3)'!$A$3:$A$193,'MASTER DATA FILE IMP COAL (2)'!A147,'IMP COAL RECEIPT &amp; GCV DATA (3)'!$T$3:$T$193)</f>
        <v>0</v>
      </c>
      <c r="U147" s="15">
        <f t="shared" si="21"/>
        <v>0</v>
      </c>
      <c r="V147" s="15">
        <f>SUMIF('IMP COAL RECEIPT &amp; GCV DATA (3)'!$A$3:$A$193,'MASTER DATA FILE IMP COAL (2)'!A147,'IMP COAL RECEIPT &amp; GCV DATA (3)'!$V$3:$V$193)</f>
        <v>0</v>
      </c>
      <c r="W147" s="15">
        <f t="shared" si="22"/>
        <v>0</v>
      </c>
      <c r="X147" s="13" t="e">
        <f t="shared" si="23"/>
        <v>#DIV/0!</v>
      </c>
      <c r="Y147" s="13"/>
      <c r="Z147" s="13"/>
      <c r="AB147">
        <v>4080.9198113207549</v>
      </c>
      <c r="AC147" s="53">
        <f t="shared" si="24"/>
        <v>-4080.9198113207549</v>
      </c>
      <c r="AE147" s="53">
        <f t="shared" si="25"/>
        <v>-4080.9198113207549</v>
      </c>
      <c r="AF147">
        <v>1</v>
      </c>
    </row>
    <row r="148" spans="1:32" customFormat="1" ht="15.6" x14ac:dyDescent="0.3">
      <c r="A148" s="65"/>
      <c r="B148" s="57">
        <f>SUMIF('IMP COAL RECEIPT &amp; GCV DATA (3)'!$A$3:$A$121,A148,'IMP COAL RECEIPT &amp; GCV DATA (3)'!$B$3:$B$121)</f>
        <v>0</v>
      </c>
      <c r="C148" s="13">
        <f>SUMIF('IMP COAL RECEIPT &amp; GCV DATA (3)'!$A$3:$A$121,A148,'IMP COAL RECEIPT &amp; GCV DATA (3)'!$C$3:$C$121)</f>
        <v>0</v>
      </c>
      <c r="D148" s="66">
        <f>IFERROR(VLOOKUP(A148,'IMP COAL RECEIPT &amp; GCV DATA (3)'!A146:V266,4,0),0)</f>
        <v>0</v>
      </c>
      <c r="E148" s="14">
        <f>IFERROR(VLOOKUP(A148,'IMP COAL RECEIPT &amp; GCV DATA (3)'!$A$2:$V$193,5,0),0)</f>
        <v>0</v>
      </c>
      <c r="F148" s="13">
        <f>SUMIF('IMP COAL RECEIPT &amp; GCV DATA (3)'!$A$3:$A$193,'MASTER DATA FILE IMP COAL (2)'!A148,'IMP COAL RECEIPT &amp; GCV DATA (3)'!$F$3:$F$193)</f>
        <v>0</v>
      </c>
      <c r="G148" s="13">
        <f>IFERROR(VLOOKUP(A148,'IMP COAL RECEIPT &amp; GCV DATA (3)'!$A$2:$V$193,7,0),0)</f>
        <v>0</v>
      </c>
      <c r="H148" s="13">
        <f>IFERROR(VLOOKUP(A148,'IMP COAL RECEIPT &amp; GCV DATA (3)'!$A$2:$V$193,8,0),0)</f>
        <v>0</v>
      </c>
      <c r="I148" s="13">
        <f>IFERROR(VLOOKUP(A148,'WASH COAL RECEIPT &amp; GCV DAT (3)'!$A$2:$V$154,9,0),0)</f>
        <v>0</v>
      </c>
      <c r="J148" s="13">
        <f>IFERROR(VLOOKUP(A148,'IMP COAL RECEIPT &amp; GCV DATA (3)'!$A$2:$V$193,10,0),0)</f>
        <v>0</v>
      </c>
      <c r="K148" s="15">
        <f>SUMIF('IMP COAL RECEIPT &amp; GCV DATA (3)'!$A$3:$A$193,'MASTER DATA FILE IMP COAL (2)'!A148,'IMP COAL RECEIPT &amp; GCV DATA (3)'!$K$3:$K$193)</f>
        <v>0</v>
      </c>
      <c r="L148" s="15">
        <f>SUMIF('IMP COAL RECEIPT &amp; GCV DATA (3)'!$A$3:$A$193,'MASTER DATA FILE IMP COAL (2)'!A148,'IMP COAL RECEIPT &amp; GCV DATA (3)'!$L$3:$L$193)</f>
        <v>0</v>
      </c>
      <c r="M148" s="15">
        <f t="shared" si="18"/>
        <v>0</v>
      </c>
      <c r="N148" s="67"/>
      <c r="O148" s="15">
        <f>SUMIF('IMP COAL RECEIPT &amp; GCV DATA (3)'!$A$3:$A$193,'MASTER DATA FILE IMP COAL (2)'!A148,'IMP COAL RECEIPT &amp; GCV DATA (3)'!$O$3:$O$193)</f>
        <v>0</v>
      </c>
      <c r="P148" s="15">
        <f t="shared" si="19"/>
        <v>0</v>
      </c>
      <c r="Q148" s="15">
        <f>SUMIF('IMP COAL RECEIPT &amp; GCV DATA (3)'!$A$3:$A$193,'MASTER DATA FILE IMP COAL (2)'!A148,'IMP COAL RECEIPT &amp; GCV DATA (3)'!$Q$3:$Q$193)</f>
        <v>0</v>
      </c>
      <c r="R148" s="16">
        <f>SUMIF('IMP COAL RECEIPT &amp; GCV DATA (3)'!$A$3:$A$253,'MASTER DATA FILE IMP COAL (2)'!A148,'IMP COAL RECEIPT &amp; GCV DATA (3)'!$R$3:$R$253)+IF(H148=$J$234,($K$234*K148),0)+IF(H148=$J$235,($K$235*K148),0)</f>
        <v>0</v>
      </c>
      <c r="S148" s="15" t="e">
        <f t="shared" si="20"/>
        <v>#DIV/0!</v>
      </c>
      <c r="T148" s="15">
        <f>SUMIF('IMP COAL RECEIPT &amp; GCV DATA (3)'!$A$3:$A$193,'MASTER DATA FILE IMP COAL (2)'!A148,'IMP COAL RECEIPT &amp; GCV DATA (3)'!$T$3:$T$193)</f>
        <v>0</v>
      </c>
      <c r="U148" s="15">
        <f t="shared" si="21"/>
        <v>0</v>
      </c>
      <c r="V148" s="15">
        <f>SUMIF('IMP COAL RECEIPT &amp; GCV DATA (3)'!$A$3:$A$193,'MASTER DATA FILE IMP COAL (2)'!A148,'IMP COAL RECEIPT &amp; GCV DATA (3)'!$V$3:$V$193)</f>
        <v>0</v>
      </c>
      <c r="W148" s="15">
        <f t="shared" si="22"/>
        <v>0</v>
      </c>
      <c r="X148" s="13" t="e">
        <f t="shared" si="23"/>
        <v>#DIV/0!</v>
      </c>
      <c r="Y148" s="13"/>
      <c r="Z148" s="13"/>
      <c r="AB148">
        <v>4080.9198113207549</v>
      </c>
      <c r="AC148" s="53">
        <f t="shared" si="24"/>
        <v>-4080.9198113207549</v>
      </c>
      <c r="AE148" s="53">
        <f t="shared" si="25"/>
        <v>-4080.9198113207549</v>
      </c>
      <c r="AF148">
        <v>1</v>
      </c>
    </row>
    <row r="149" spans="1:32" customFormat="1" ht="15.6" x14ac:dyDescent="0.3">
      <c r="A149" s="65"/>
      <c r="B149" s="57">
        <f>SUMIF('IMP COAL RECEIPT &amp; GCV DATA (3)'!$A$3:$A$121,A149,'IMP COAL RECEIPT &amp; GCV DATA (3)'!$B$3:$B$121)</f>
        <v>0</v>
      </c>
      <c r="C149" s="13">
        <f>SUMIF('IMP COAL RECEIPT &amp; GCV DATA (3)'!$A$3:$A$121,A149,'IMP COAL RECEIPT &amp; GCV DATA (3)'!$C$3:$C$121)</f>
        <v>0</v>
      </c>
      <c r="D149" s="66">
        <f>IFERROR(VLOOKUP(A149,'IMP COAL RECEIPT &amp; GCV DATA (3)'!A147:V267,4,0),0)</f>
        <v>0</v>
      </c>
      <c r="E149" s="14">
        <f>IFERROR(VLOOKUP(A149,'IMP COAL RECEIPT &amp; GCV DATA (3)'!$A$2:$V$193,5,0),0)</f>
        <v>0</v>
      </c>
      <c r="F149" s="13">
        <f>SUMIF('IMP COAL RECEIPT &amp; GCV DATA (3)'!$A$3:$A$193,'MASTER DATA FILE IMP COAL (2)'!A149,'IMP COAL RECEIPT &amp; GCV DATA (3)'!$F$3:$F$193)</f>
        <v>0</v>
      </c>
      <c r="G149" s="13">
        <f>IFERROR(VLOOKUP(A149,'IMP COAL RECEIPT &amp; GCV DATA (3)'!$A$2:$V$193,7,0),0)</f>
        <v>0</v>
      </c>
      <c r="H149" s="13">
        <f>IFERROR(VLOOKUP(A149,'IMP COAL RECEIPT &amp; GCV DATA (3)'!$A$2:$V$193,8,0),0)</f>
        <v>0</v>
      </c>
      <c r="I149" s="13">
        <f>IFERROR(VLOOKUP(A149,'WASH COAL RECEIPT &amp; GCV DAT (3)'!$A$2:$V$154,9,0),0)</f>
        <v>0</v>
      </c>
      <c r="J149" s="13">
        <f>IFERROR(VLOOKUP(A149,'IMP COAL RECEIPT &amp; GCV DATA (3)'!$A$2:$V$193,10,0),0)</f>
        <v>0</v>
      </c>
      <c r="K149" s="15">
        <f>SUMIF('IMP COAL RECEIPT &amp; GCV DATA (3)'!$A$3:$A$193,'MASTER DATA FILE IMP COAL (2)'!A149,'IMP COAL RECEIPT &amp; GCV DATA (3)'!$K$3:$K$193)</f>
        <v>0</v>
      </c>
      <c r="L149" s="15">
        <f>SUMIF('IMP COAL RECEIPT &amp; GCV DATA (3)'!$A$3:$A$193,'MASTER DATA FILE IMP COAL (2)'!A149,'IMP COAL RECEIPT &amp; GCV DATA (3)'!$L$3:$L$193)</f>
        <v>0</v>
      </c>
      <c r="M149" s="15">
        <f t="shared" si="18"/>
        <v>0</v>
      </c>
      <c r="N149" s="67"/>
      <c r="O149" s="15">
        <f>SUMIF('IMP COAL RECEIPT &amp; GCV DATA (3)'!$A$3:$A$193,'MASTER DATA FILE IMP COAL (2)'!A149,'IMP COAL RECEIPT &amp; GCV DATA (3)'!$O$3:$O$193)</f>
        <v>0</v>
      </c>
      <c r="P149" s="15">
        <f t="shared" si="19"/>
        <v>0</v>
      </c>
      <c r="Q149" s="15">
        <f>SUMIF('IMP COAL RECEIPT &amp; GCV DATA (3)'!$A$3:$A$193,'MASTER DATA FILE IMP COAL (2)'!A149,'IMP COAL RECEIPT &amp; GCV DATA (3)'!$Q$3:$Q$193)</f>
        <v>0</v>
      </c>
      <c r="R149" s="16">
        <f>SUMIF('IMP COAL RECEIPT &amp; GCV DATA (3)'!$A$3:$A$253,'MASTER DATA FILE IMP COAL (2)'!A149,'IMP COAL RECEIPT &amp; GCV DATA (3)'!$R$3:$R$253)+IF(H149=$J$234,($K$234*K149),0)+IF(H149=$J$235,($K$235*K149),0)</f>
        <v>0</v>
      </c>
      <c r="S149" s="15" t="e">
        <f t="shared" si="20"/>
        <v>#DIV/0!</v>
      </c>
      <c r="T149" s="15">
        <f>SUMIF('IMP COAL RECEIPT &amp; GCV DATA (3)'!$A$3:$A$193,'MASTER DATA FILE IMP COAL (2)'!A149,'IMP COAL RECEIPT &amp; GCV DATA (3)'!$T$3:$T$193)</f>
        <v>0</v>
      </c>
      <c r="U149" s="15">
        <f t="shared" si="21"/>
        <v>0</v>
      </c>
      <c r="V149" s="15">
        <f>SUMIF('IMP COAL RECEIPT &amp; GCV DATA (3)'!$A$3:$A$193,'MASTER DATA FILE IMP COAL (2)'!A149,'IMP COAL RECEIPT &amp; GCV DATA (3)'!$V$3:$V$193)</f>
        <v>0</v>
      </c>
      <c r="W149" s="15">
        <f t="shared" si="22"/>
        <v>0</v>
      </c>
      <c r="X149" s="13" t="e">
        <f t="shared" si="23"/>
        <v>#DIV/0!</v>
      </c>
      <c r="Y149" s="13"/>
      <c r="Z149" s="13"/>
      <c r="AB149">
        <v>4080.9198113207549</v>
      </c>
      <c r="AC149" s="53">
        <f t="shared" si="24"/>
        <v>-4080.9198113207549</v>
      </c>
      <c r="AE149" s="53">
        <f t="shared" si="25"/>
        <v>-4080.9198113207549</v>
      </c>
      <c r="AF149">
        <v>1</v>
      </c>
    </row>
    <row r="150" spans="1:32" customFormat="1" ht="15.6" x14ac:dyDescent="0.3">
      <c r="A150" s="65"/>
      <c r="B150" s="57">
        <f>SUMIF('IMP COAL RECEIPT &amp; GCV DATA (3)'!$A$3:$A$121,A150,'IMP COAL RECEIPT &amp; GCV DATA (3)'!$B$3:$B$121)</f>
        <v>0</v>
      </c>
      <c r="C150" s="13">
        <f>SUMIF('IMP COAL RECEIPT &amp; GCV DATA (3)'!$A$3:$A$121,A150,'IMP COAL RECEIPT &amp; GCV DATA (3)'!$C$3:$C$121)</f>
        <v>0</v>
      </c>
      <c r="D150" s="66">
        <f>IFERROR(VLOOKUP(A150,'IMP COAL RECEIPT &amp; GCV DATA (3)'!A148:V268,4,0),0)</f>
        <v>0</v>
      </c>
      <c r="E150" s="14">
        <f>IFERROR(VLOOKUP(A150,'IMP COAL RECEIPT &amp; GCV DATA (3)'!$A$2:$V$193,5,0),0)</f>
        <v>0</v>
      </c>
      <c r="F150" s="13">
        <f>SUMIF('IMP COAL RECEIPT &amp; GCV DATA (3)'!$A$3:$A$193,'MASTER DATA FILE IMP COAL (2)'!A150,'IMP COAL RECEIPT &amp; GCV DATA (3)'!$F$3:$F$193)</f>
        <v>0</v>
      </c>
      <c r="G150" s="13">
        <f>IFERROR(VLOOKUP(A150,'IMP COAL RECEIPT &amp; GCV DATA (3)'!$A$2:$V$193,7,0),0)</f>
        <v>0</v>
      </c>
      <c r="H150" s="13">
        <f>IFERROR(VLOOKUP(A150,'IMP COAL RECEIPT &amp; GCV DATA (3)'!$A$2:$V$193,8,0),0)</f>
        <v>0</v>
      </c>
      <c r="I150" s="13">
        <f>IFERROR(VLOOKUP(A150,'WASH COAL RECEIPT &amp; GCV DAT (3)'!$A$2:$V$154,9,0),0)</f>
        <v>0</v>
      </c>
      <c r="J150" s="13">
        <f>IFERROR(VLOOKUP(A150,'IMP COAL RECEIPT &amp; GCV DATA (3)'!$A$2:$V$193,10,0),0)</f>
        <v>0</v>
      </c>
      <c r="K150" s="15">
        <f>SUMIF('IMP COAL RECEIPT &amp; GCV DATA (3)'!$A$3:$A$193,'MASTER DATA FILE IMP COAL (2)'!A150,'IMP COAL RECEIPT &amp; GCV DATA (3)'!$K$3:$K$193)</f>
        <v>0</v>
      </c>
      <c r="L150" s="15">
        <f>SUMIF('IMP COAL RECEIPT &amp; GCV DATA (3)'!$A$3:$A$193,'MASTER DATA FILE IMP COAL (2)'!A150,'IMP COAL RECEIPT &amp; GCV DATA (3)'!$L$3:$L$193)</f>
        <v>0</v>
      </c>
      <c r="M150" s="15">
        <f t="shared" si="18"/>
        <v>0</v>
      </c>
      <c r="N150" s="67"/>
      <c r="O150" s="15">
        <f>SUMIF('IMP COAL RECEIPT &amp; GCV DATA (3)'!$A$3:$A$193,'MASTER DATA FILE IMP COAL (2)'!A150,'IMP COAL RECEIPT &amp; GCV DATA (3)'!$O$3:$O$193)</f>
        <v>0</v>
      </c>
      <c r="P150" s="15">
        <f t="shared" si="19"/>
        <v>0</v>
      </c>
      <c r="Q150" s="15">
        <f>SUMIF('IMP COAL RECEIPT &amp; GCV DATA (3)'!$A$3:$A$193,'MASTER DATA FILE IMP COAL (2)'!A150,'IMP COAL RECEIPT &amp; GCV DATA (3)'!$Q$3:$Q$193)</f>
        <v>0</v>
      </c>
      <c r="R150" s="16">
        <f>SUMIF('IMP COAL RECEIPT &amp; GCV DATA (3)'!$A$3:$A$253,'MASTER DATA FILE IMP COAL (2)'!A150,'IMP COAL RECEIPT &amp; GCV DATA (3)'!$R$3:$R$253)+IF(H150=$J$234,($K$234*K150),0)+IF(H150=$J$235,($K$235*K150),0)</f>
        <v>0</v>
      </c>
      <c r="S150" s="15" t="e">
        <f t="shared" si="20"/>
        <v>#DIV/0!</v>
      </c>
      <c r="T150" s="15">
        <f>SUMIF('IMP COAL RECEIPT &amp; GCV DATA (3)'!$A$3:$A$193,'MASTER DATA FILE IMP COAL (2)'!A150,'IMP COAL RECEIPT &amp; GCV DATA (3)'!$T$3:$T$193)</f>
        <v>0</v>
      </c>
      <c r="U150" s="15">
        <f t="shared" si="21"/>
        <v>0</v>
      </c>
      <c r="V150" s="15">
        <f>SUMIF('IMP COAL RECEIPT &amp; GCV DATA (3)'!$A$3:$A$193,'MASTER DATA FILE IMP COAL (2)'!A150,'IMP COAL RECEIPT &amp; GCV DATA (3)'!$V$3:$V$193)</f>
        <v>0</v>
      </c>
      <c r="W150" s="15">
        <f t="shared" si="22"/>
        <v>0</v>
      </c>
      <c r="X150" s="13" t="e">
        <f t="shared" si="23"/>
        <v>#DIV/0!</v>
      </c>
      <c r="Y150" s="13"/>
      <c r="Z150" s="13"/>
      <c r="AB150">
        <v>4080.9198113207549</v>
      </c>
      <c r="AC150" s="53">
        <f t="shared" si="24"/>
        <v>-4080.9198113207549</v>
      </c>
      <c r="AE150" s="53">
        <f t="shared" si="25"/>
        <v>-4080.9198113207549</v>
      </c>
      <c r="AF150">
        <v>1</v>
      </c>
    </row>
    <row r="151" spans="1:32" customFormat="1" ht="15.6" x14ac:dyDescent="0.3">
      <c r="A151" s="65"/>
      <c r="B151" s="57">
        <f>SUMIF('IMP COAL RECEIPT &amp; GCV DATA (3)'!$A$3:$A$121,A151,'IMP COAL RECEIPT &amp; GCV DATA (3)'!$B$3:$B$121)</f>
        <v>0</v>
      </c>
      <c r="C151" s="13">
        <f>SUMIF('IMP COAL RECEIPT &amp; GCV DATA (3)'!$A$3:$A$121,A151,'IMP COAL RECEIPT &amp; GCV DATA (3)'!$C$3:$C$121)</f>
        <v>0</v>
      </c>
      <c r="D151" s="66">
        <f>IFERROR(VLOOKUP(A151,'IMP COAL RECEIPT &amp; GCV DATA (3)'!A149:V269,4,0),0)</f>
        <v>0</v>
      </c>
      <c r="E151" s="14">
        <f>IFERROR(VLOOKUP(A151,'IMP COAL RECEIPT &amp; GCV DATA (3)'!$A$2:$V$193,5,0),0)</f>
        <v>0</v>
      </c>
      <c r="F151" s="13">
        <f>SUMIF('IMP COAL RECEIPT &amp; GCV DATA (3)'!$A$3:$A$193,'MASTER DATA FILE IMP COAL (2)'!A151,'IMP COAL RECEIPT &amp; GCV DATA (3)'!$F$3:$F$193)</f>
        <v>0</v>
      </c>
      <c r="G151" s="13">
        <f>IFERROR(VLOOKUP(A151,'IMP COAL RECEIPT &amp; GCV DATA (3)'!$A$2:$V$193,7,0),0)</f>
        <v>0</v>
      </c>
      <c r="H151" s="13">
        <f>IFERROR(VLOOKUP(A151,'IMP COAL RECEIPT &amp; GCV DATA (3)'!$A$2:$V$193,8,0),0)</f>
        <v>0</v>
      </c>
      <c r="I151" s="13">
        <f>IFERROR(VLOOKUP(A151,'WASH COAL RECEIPT &amp; GCV DAT (3)'!$A$2:$V$154,9,0),0)</f>
        <v>0</v>
      </c>
      <c r="J151" s="13">
        <f>IFERROR(VLOOKUP(A151,'IMP COAL RECEIPT &amp; GCV DATA (3)'!$A$2:$V$193,10,0),0)</f>
        <v>0</v>
      </c>
      <c r="K151" s="15">
        <f>SUMIF('IMP COAL RECEIPT &amp; GCV DATA (3)'!$A$3:$A$193,'MASTER DATA FILE IMP COAL (2)'!A151,'IMP COAL RECEIPT &amp; GCV DATA (3)'!$K$3:$K$193)</f>
        <v>0</v>
      </c>
      <c r="L151" s="15">
        <f>SUMIF('IMP COAL RECEIPT &amp; GCV DATA (3)'!$A$3:$A$193,'MASTER DATA FILE IMP COAL (2)'!A151,'IMP COAL RECEIPT &amp; GCV DATA (3)'!$L$3:$L$193)</f>
        <v>0</v>
      </c>
      <c r="M151" s="15">
        <f t="shared" si="18"/>
        <v>0</v>
      </c>
      <c r="N151" s="67"/>
      <c r="O151" s="15">
        <f>SUMIF('IMP COAL RECEIPT &amp; GCV DATA (3)'!$A$3:$A$193,'MASTER DATA FILE IMP COAL (2)'!A151,'IMP COAL RECEIPT &amp; GCV DATA (3)'!$O$3:$O$193)</f>
        <v>0</v>
      </c>
      <c r="P151" s="15">
        <f t="shared" si="19"/>
        <v>0</v>
      </c>
      <c r="Q151" s="15">
        <f>SUMIF('IMP COAL RECEIPT &amp; GCV DATA (3)'!$A$3:$A$193,'MASTER DATA FILE IMP COAL (2)'!A151,'IMP COAL RECEIPT &amp; GCV DATA (3)'!$Q$3:$Q$193)</f>
        <v>0</v>
      </c>
      <c r="R151" s="16">
        <f>SUMIF('IMP COAL RECEIPT &amp; GCV DATA (3)'!$A$3:$A$253,'MASTER DATA FILE IMP COAL (2)'!A151,'IMP COAL RECEIPT &amp; GCV DATA (3)'!$R$3:$R$253)+IF(H151=$J$234,($K$234*K151),0)+IF(H151=$J$235,($K$235*K151),0)</f>
        <v>0</v>
      </c>
      <c r="S151" s="15" t="e">
        <f t="shared" si="20"/>
        <v>#DIV/0!</v>
      </c>
      <c r="T151" s="15">
        <f>SUMIF('IMP COAL RECEIPT &amp; GCV DATA (3)'!$A$3:$A$193,'MASTER DATA FILE IMP COAL (2)'!A151,'IMP COAL RECEIPT &amp; GCV DATA (3)'!$T$3:$T$193)</f>
        <v>0</v>
      </c>
      <c r="U151" s="15">
        <f t="shared" si="21"/>
        <v>0</v>
      </c>
      <c r="V151" s="15">
        <f>SUMIF('IMP COAL RECEIPT &amp; GCV DATA (3)'!$A$3:$A$193,'MASTER DATA FILE IMP COAL (2)'!A151,'IMP COAL RECEIPT &amp; GCV DATA (3)'!$V$3:$V$193)</f>
        <v>0</v>
      </c>
      <c r="W151" s="15">
        <f t="shared" si="22"/>
        <v>0</v>
      </c>
      <c r="X151" s="13" t="e">
        <f t="shared" si="23"/>
        <v>#DIV/0!</v>
      </c>
      <c r="Y151" s="13"/>
      <c r="Z151" s="13"/>
      <c r="AB151">
        <v>4080.9198113207549</v>
      </c>
      <c r="AC151" s="53">
        <f t="shared" si="24"/>
        <v>-4080.9198113207549</v>
      </c>
      <c r="AE151" s="53">
        <f t="shared" si="25"/>
        <v>-4080.9198113207549</v>
      </c>
      <c r="AF151">
        <v>1</v>
      </c>
    </row>
    <row r="152" spans="1:32" customFormat="1" ht="15.6" x14ac:dyDescent="0.3">
      <c r="A152" s="65"/>
      <c r="B152" s="57">
        <f>SUMIF('IMP COAL RECEIPT &amp; GCV DATA (3)'!$A$3:$A$121,A152,'IMP COAL RECEIPT &amp; GCV DATA (3)'!$B$3:$B$121)</f>
        <v>0</v>
      </c>
      <c r="C152" s="13">
        <f>SUMIF('IMP COAL RECEIPT &amp; GCV DATA (3)'!$A$3:$A$121,A152,'IMP COAL RECEIPT &amp; GCV DATA (3)'!$C$3:$C$121)</f>
        <v>0</v>
      </c>
      <c r="D152" s="66">
        <f>IFERROR(VLOOKUP(A152,'IMP COAL RECEIPT &amp; GCV DATA (3)'!A150:V270,4,0),0)</f>
        <v>0</v>
      </c>
      <c r="E152" s="14">
        <f>IFERROR(VLOOKUP(A152,'IMP COAL RECEIPT &amp; GCV DATA (3)'!$A$2:$V$193,5,0),0)</f>
        <v>0</v>
      </c>
      <c r="F152" s="13">
        <f>SUMIF('IMP COAL RECEIPT &amp; GCV DATA (3)'!$A$3:$A$193,'MASTER DATA FILE IMP COAL (2)'!A152,'IMP COAL RECEIPT &amp; GCV DATA (3)'!$F$3:$F$193)</f>
        <v>0</v>
      </c>
      <c r="G152" s="13">
        <f>IFERROR(VLOOKUP(A152,'IMP COAL RECEIPT &amp; GCV DATA (3)'!$A$2:$V$193,7,0),0)</f>
        <v>0</v>
      </c>
      <c r="H152" s="13">
        <f>IFERROR(VLOOKUP(A152,'IMP COAL RECEIPT &amp; GCV DATA (3)'!$A$2:$V$193,8,0),0)</f>
        <v>0</v>
      </c>
      <c r="I152" s="13">
        <f>IFERROR(VLOOKUP(A152,'WASH COAL RECEIPT &amp; GCV DAT (3)'!$A$2:$V$154,9,0),0)</f>
        <v>0</v>
      </c>
      <c r="J152" s="13">
        <f>IFERROR(VLOOKUP(A152,'IMP COAL RECEIPT &amp; GCV DATA (3)'!$A$2:$V$193,10,0),0)</f>
        <v>0</v>
      </c>
      <c r="K152" s="15">
        <f>SUMIF('IMP COAL RECEIPT &amp; GCV DATA (3)'!$A$3:$A$193,'MASTER DATA FILE IMP COAL (2)'!A152,'IMP COAL RECEIPT &amp; GCV DATA (3)'!$K$3:$K$193)</f>
        <v>0</v>
      </c>
      <c r="L152" s="15">
        <f>SUMIF('IMP COAL RECEIPT &amp; GCV DATA (3)'!$A$3:$A$193,'MASTER DATA FILE IMP COAL (2)'!A152,'IMP COAL RECEIPT &amp; GCV DATA (3)'!$L$3:$L$193)</f>
        <v>0</v>
      </c>
      <c r="M152" s="15">
        <f t="shared" si="18"/>
        <v>0</v>
      </c>
      <c r="N152" s="67"/>
      <c r="O152" s="15">
        <f>SUMIF('IMP COAL RECEIPT &amp; GCV DATA (3)'!$A$3:$A$193,'MASTER DATA FILE IMP COAL (2)'!A152,'IMP COAL RECEIPT &amp; GCV DATA (3)'!$O$3:$O$193)</f>
        <v>0</v>
      </c>
      <c r="P152" s="15">
        <f t="shared" si="19"/>
        <v>0</v>
      </c>
      <c r="Q152" s="15">
        <f>SUMIF('IMP COAL RECEIPT &amp; GCV DATA (3)'!$A$3:$A$193,'MASTER DATA FILE IMP COAL (2)'!A152,'IMP COAL RECEIPT &amp; GCV DATA (3)'!$Q$3:$Q$193)</f>
        <v>0</v>
      </c>
      <c r="R152" s="16">
        <f>SUMIF('IMP COAL RECEIPT &amp; GCV DATA (3)'!$A$3:$A$253,'MASTER DATA FILE IMP COAL (2)'!A152,'IMP COAL RECEIPT &amp; GCV DATA (3)'!$R$3:$R$253)+IF(H152=$J$234,($K$234*K152),0)+IF(H152=$J$235,($K$235*K152),0)</f>
        <v>0</v>
      </c>
      <c r="S152" s="15" t="e">
        <f t="shared" si="20"/>
        <v>#DIV/0!</v>
      </c>
      <c r="T152" s="15">
        <f>SUMIF('IMP COAL RECEIPT &amp; GCV DATA (3)'!$A$3:$A$193,'MASTER DATA FILE IMP COAL (2)'!A152,'IMP COAL RECEIPT &amp; GCV DATA (3)'!$T$3:$T$193)</f>
        <v>0</v>
      </c>
      <c r="U152" s="15">
        <f t="shared" si="21"/>
        <v>0</v>
      </c>
      <c r="V152" s="15">
        <f>SUMIF('IMP COAL RECEIPT &amp; GCV DATA (3)'!$A$3:$A$193,'MASTER DATA FILE IMP COAL (2)'!A152,'IMP COAL RECEIPT &amp; GCV DATA (3)'!$V$3:$V$193)</f>
        <v>0</v>
      </c>
      <c r="W152" s="15">
        <f t="shared" si="22"/>
        <v>0</v>
      </c>
      <c r="X152" s="13" t="e">
        <f t="shared" si="23"/>
        <v>#DIV/0!</v>
      </c>
      <c r="Y152" s="13"/>
      <c r="Z152" s="13"/>
      <c r="AB152">
        <v>4080.9198113207549</v>
      </c>
      <c r="AC152" s="53">
        <f t="shared" si="24"/>
        <v>-4080.9198113207549</v>
      </c>
      <c r="AE152" s="53">
        <f t="shared" si="25"/>
        <v>-4080.9198113207549</v>
      </c>
      <c r="AF152">
        <v>1</v>
      </c>
    </row>
    <row r="153" spans="1:32" customFormat="1" ht="15.6" x14ac:dyDescent="0.3">
      <c r="A153" s="65"/>
      <c r="B153" s="57">
        <f>SUMIF('IMP COAL RECEIPT &amp; GCV DATA (3)'!$A$3:$A$121,A153,'IMP COAL RECEIPT &amp; GCV DATA (3)'!$B$3:$B$121)</f>
        <v>0</v>
      </c>
      <c r="C153" s="13">
        <f>SUMIF('IMP COAL RECEIPT &amp; GCV DATA (3)'!$A$3:$A$121,A153,'IMP COAL RECEIPT &amp; GCV DATA (3)'!$C$3:$C$121)</f>
        <v>0</v>
      </c>
      <c r="D153" s="66">
        <f>IFERROR(VLOOKUP(A153,'IMP COAL RECEIPT &amp; GCV DATA (3)'!A151:V271,4,0),0)</f>
        <v>0</v>
      </c>
      <c r="E153" s="14">
        <f>IFERROR(VLOOKUP(A153,'IMP COAL RECEIPT &amp; GCV DATA (3)'!$A$2:$V$193,5,0),0)</f>
        <v>0</v>
      </c>
      <c r="F153" s="13">
        <f>SUMIF('IMP COAL RECEIPT &amp; GCV DATA (3)'!$A$3:$A$193,'MASTER DATA FILE IMP COAL (2)'!A153,'IMP COAL RECEIPT &amp; GCV DATA (3)'!$F$3:$F$193)</f>
        <v>0</v>
      </c>
      <c r="G153" s="13">
        <f>IFERROR(VLOOKUP(A153,'IMP COAL RECEIPT &amp; GCV DATA (3)'!$A$2:$V$193,7,0),0)</f>
        <v>0</v>
      </c>
      <c r="H153" s="13">
        <f>IFERROR(VLOOKUP(A153,'IMP COAL RECEIPT &amp; GCV DATA (3)'!$A$2:$V$193,8,0),0)</f>
        <v>0</v>
      </c>
      <c r="I153" s="13">
        <f>IFERROR(VLOOKUP(A153,'WASH COAL RECEIPT &amp; GCV DAT (3)'!$A$2:$V$154,9,0),0)</f>
        <v>0</v>
      </c>
      <c r="J153" s="13">
        <f>IFERROR(VLOOKUP(A153,'IMP COAL RECEIPT &amp; GCV DATA (3)'!$A$2:$V$193,10,0),0)</f>
        <v>0</v>
      </c>
      <c r="K153" s="15">
        <f>SUMIF('IMP COAL RECEIPT &amp; GCV DATA (3)'!$A$3:$A$193,'MASTER DATA FILE IMP COAL (2)'!A153,'IMP COAL RECEIPT &amp; GCV DATA (3)'!$K$3:$K$193)</f>
        <v>0</v>
      </c>
      <c r="L153" s="15">
        <f>SUMIF('IMP COAL RECEIPT &amp; GCV DATA (3)'!$A$3:$A$193,'MASTER DATA FILE IMP COAL (2)'!A153,'IMP COAL RECEIPT &amp; GCV DATA (3)'!$L$3:$L$193)</f>
        <v>0</v>
      </c>
      <c r="M153" s="15">
        <f t="shared" si="18"/>
        <v>0</v>
      </c>
      <c r="N153" s="67"/>
      <c r="O153" s="15">
        <f>SUMIF('IMP COAL RECEIPT &amp; GCV DATA (3)'!$A$3:$A$193,'MASTER DATA FILE IMP COAL (2)'!A153,'IMP COAL RECEIPT &amp; GCV DATA (3)'!$O$3:$O$193)</f>
        <v>0</v>
      </c>
      <c r="P153" s="15">
        <f t="shared" si="19"/>
        <v>0</v>
      </c>
      <c r="Q153" s="15">
        <f>SUMIF('IMP COAL RECEIPT &amp; GCV DATA (3)'!$A$3:$A$193,'MASTER DATA FILE IMP COAL (2)'!A153,'IMP COAL RECEIPT &amp; GCV DATA (3)'!$Q$3:$Q$193)</f>
        <v>0</v>
      </c>
      <c r="R153" s="16">
        <f>SUMIF('IMP COAL RECEIPT &amp; GCV DATA (3)'!$A$3:$A$253,'MASTER DATA FILE IMP COAL (2)'!A153,'IMP COAL RECEIPT &amp; GCV DATA (3)'!$R$3:$R$253)+IF(H153=$J$234,($K$234*K153),0)+IF(H153=$J$235,($K$235*K153),0)</f>
        <v>0</v>
      </c>
      <c r="S153" s="15" t="e">
        <f t="shared" si="20"/>
        <v>#DIV/0!</v>
      </c>
      <c r="T153" s="15">
        <f>SUMIF('IMP COAL RECEIPT &amp; GCV DATA (3)'!$A$3:$A$193,'MASTER DATA FILE IMP COAL (2)'!A153,'IMP COAL RECEIPT &amp; GCV DATA (3)'!$T$3:$T$193)</f>
        <v>0</v>
      </c>
      <c r="U153" s="15">
        <f t="shared" si="21"/>
        <v>0</v>
      </c>
      <c r="V153" s="15">
        <f>SUMIF('IMP COAL RECEIPT &amp; GCV DATA (3)'!$A$3:$A$193,'MASTER DATA FILE IMP COAL (2)'!A153,'IMP COAL RECEIPT &amp; GCV DATA (3)'!$V$3:$V$193)</f>
        <v>0</v>
      </c>
      <c r="W153" s="15">
        <f t="shared" si="22"/>
        <v>0</v>
      </c>
      <c r="X153" s="13" t="e">
        <f t="shared" si="23"/>
        <v>#DIV/0!</v>
      </c>
      <c r="Y153" s="13"/>
      <c r="Z153" s="13"/>
      <c r="AB153">
        <v>4080.9198113207549</v>
      </c>
      <c r="AC153" s="53">
        <f t="shared" si="24"/>
        <v>-4080.9198113207549</v>
      </c>
      <c r="AE153" s="53">
        <f t="shared" si="25"/>
        <v>-4080.9198113207549</v>
      </c>
      <c r="AF153">
        <v>1</v>
      </c>
    </row>
    <row r="154" spans="1:32" customFormat="1" ht="15.6" x14ac:dyDescent="0.3">
      <c r="A154" s="65"/>
      <c r="B154" s="57">
        <f>SUMIF('IMP COAL RECEIPT &amp; GCV DATA (3)'!$A$3:$A$121,A154,'IMP COAL RECEIPT &amp; GCV DATA (3)'!$B$3:$B$121)</f>
        <v>0</v>
      </c>
      <c r="C154" s="13">
        <f>SUMIF('IMP COAL RECEIPT &amp; GCV DATA (3)'!$A$3:$A$121,A154,'IMP COAL RECEIPT &amp; GCV DATA (3)'!$C$3:$C$121)</f>
        <v>0</v>
      </c>
      <c r="D154" s="66">
        <f>IFERROR(VLOOKUP(A154,'IMP COAL RECEIPT &amp; GCV DATA (3)'!A152:V272,4,0),0)</f>
        <v>0</v>
      </c>
      <c r="E154" s="14">
        <f>IFERROR(VLOOKUP(A154,'IMP COAL RECEIPT &amp; GCV DATA (3)'!$A$2:$V$193,5,0),0)</f>
        <v>0</v>
      </c>
      <c r="F154" s="13">
        <f>SUMIF('IMP COAL RECEIPT &amp; GCV DATA (3)'!$A$3:$A$193,'MASTER DATA FILE IMP COAL (2)'!A154,'IMP COAL RECEIPT &amp; GCV DATA (3)'!$F$3:$F$193)</f>
        <v>0</v>
      </c>
      <c r="G154" s="13">
        <f>IFERROR(VLOOKUP(A154,'IMP COAL RECEIPT &amp; GCV DATA (3)'!$A$2:$V$193,7,0),0)</f>
        <v>0</v>
      </c>
      <c r="H154" s="13">
        <f>IFERROR(VLOOKUP(A154,'IMP COAL RECEIPT &amp; GCV DATA (3)'!$A$2:$V$193,8,0),0)</f>
        <v>0</v>
      </c>
      <c r="I154" s="13">
        <f>IFERROR(VLOOKUP(A154,'WASH COAL RECEIPT &amp; GCV DAT (3)'!$A$2:$V$154,9,0),0)</f>
        <v>0</v>
      </c>
      <c r="J154" s="13">
        <f>IFERROR(VLOOKUP(A154,'IMP COAL RECEIPT &amp; GCV DATA (3)'!$A$2:$V$193,10,0),0)</f>
        <v>0</v>
      </c>
      <c r="K154" s="15">
        <f>SUMIF('IMP COAL RECEIPT &amp; GCV DATA (3)'!$A$3:$A$193,'MASTER DATA FILE IMP COAL (2)'!A154,'IMP COAL RECEIPT &amp; GCV DATA (3)'!$K$3:$K$193)</f>
        <v>0</v>
      </c>
      <c r="L154" s="15">
        <f>SUMIF('IMP COAL RECEIPT &amp; GCV DATA (3)'!$A$3:$A$193,'MASTER DATA FILE IMP COAL (2)'!A154,'IMP COAL RECEIPT &amp; GCV DATA (3)'!$L$3:$L$193)</f>
        <v>0</v>
      </c>
      <c r="M154" s="15">
        <f t="shared" si="18"/>
        <v>0</v>
      </c>
      <c r="N154" s="67"/>
      <c r="O154" s="15">
        <f>SUMIF('IMP COAL RECEIPT &amp; GCV DATA (3)'!$A$3:$A$193,'MASTER DATA FILE IMP COAL (2)'!A154,'IMP COAL RECEIPT &amp; GCV DATA (3)'!$O$3:$O$193)</f>
        <v>0</v>
      </c>
      <c r="P154" s="15">
        <f t="shared" si="19"/>
        <v>0</v>
      </c>
      <c r="Q154" s="15">
        <f>SUMIF('IMP COAL RECEIPT &amp; GCV DATA (3)'!$A$3:$A$193,'MASTER DATA FILE IMP COAL (2)'!A154,'IMP COAL RECEIPT &amp; GCV DATA (3)'!$Q$3:$Q$193)</f>
        <v>0</v>
      </c>
      <c r="R154" s="16">
        <f>SUMIF('IMP COAL RECEIPT &amp; GCV DATA (3)'!$A$3:$A$253,'MASTER DATA FILE IMP COAL (2)'!A154,'IMP COAL RECEIPT &amp; GCV DATA (3)'!$R$3:$R$253)+IF(H154=$J$234,($K$234*K154),0)+IF(H154=$J$235,($K$235*K154),0)</f>
        <v>0</v>
      </c>
      <c r="S154" s="15" t="e">
        <f t="shared" si="20"/>
        <v>#DIV/0!</v>
      </c>
      <c r="T154" s="15">
        <f>SUMIF('IMP COAL RECEIPT &amp; GCV DATA (3)'!$A$3:$A$193,'MASTER DATA FILE IMP COAL (2)'!A154,'IMP COAL RECEIPT &amp; GCV DATA (3)'!$T$3:$T$193)</f>
        <v>0</v>
      </c>
      <c r="U154" s="15">
        <f t="shared" si="21"/>
        <v>0</v>
      </c>
      <c r="V154" s="15">
        <f>SUMIF('IMP COAL RECEIPT &amp; GCV DATA (3)'!$A$3:$A$193,'MASTER DATA FILE IMP COAL (2)'!A154,'IMP COAL RECEIPT &amp; GCV DATA (3)'!$V$3:$V$193)</f>
        <v>0</v>
      </c>
      <c r="W154" s="15">
        <f t="shared" si="22"/>
        <v>0</v>
      </c>
      <c r="X154" s="13" t="e">
        <f t="shared" si="23"/>
        <v>#DIV/0!</v>
      </c>
      <c r="Y154" s="13"/>
      <c r="Z154" s="13"/>
      <c r="AB154">
        <v>4080.9198113207549</v>
      </c>
      <c r="AC154" s="53">
        <f t="shared" si="24"/>
        <v>-4080.9198113207549</v>
      </c>
      <c r="AE154" s="53">
        <f t="shared" si="25"/>
        <v>-4080.9198113207549</v>
      </c>
      <c r="AF154">
        <v>1</v>
      </c>
    </row>
    <row r="155" spans="1:32" customFormat="1" ht="15.6" x14ac:dyDescent="0.3">
      <c r="A155" s="65"/>
      <c r="B155" s="57">
        <f>SUMIF('IMP COAL RECEIPT &amp; GCV DATA (3)'!$A$3:$A$121,A155,'IMP COAL RECEIPT &amp; GCV DATA (3)'!$B$3:$B$121)</f>
        <v>0</v>
      </c>
      <c r="C155" s="13">
        <f>SUMIF('IMP COAL RECEIPT &amp; GCV DATA (3)'!$A$3:$A$121,A155,'IMP COAL RECEIPT &amp; GCV DATA (3)'!$C$3:$C$121)</f>
        <v>0</v>
      </c>
      <c r="D155" s="66">
        <f>IFERROR(VLOOKUP(A155,'IMP COAL RECEIPT &amp; GCV DATA (3)'!A153:V273,4,0),0)</f>
        <v>0</v>
      </c>
      <c r="E155" s="14">
        <f>IFERROR(VLOOKUP(A155,'IMP COAL RECEIPT &amp; GCV DATA (3)'!$A$2:$V$193,5,0),0)</f>
        <v>0</v>
      </c>
      <c r="F155" s="13">
        <f>SUMIF('IMP COAL RECEIPT &amp; GCV DATA (3)'!$A$3:$A$193,'MASTER DATA FILE IMP COAL (2)'!A155,'IMP COAL RECEIPT &amp; GCV DATA (3)'!$F$3:$F$193)</f>
        <v>0</v>
      </c>
      <c r="G155" s="13">
        <f>IFERROR(VLOOKUP(A155,'IMP COAL RECEIPT &amp; GCV DATA (3)'!$A$2:$V$193,7,0),0)</f>
        <v>0</v>
      </c>
      <c r="H155" s="13">
        <f>IFERROR(VLOOKUP(A155,'IMP COAL RECEIPT &amp; GCV DATA (3)'!$A$2:$V$193,8,0),0)</f>
        <v>0</v>
      </c>
      <c r="I155" s="13">
        <f>IFERROR(VLOOKUP(A155,'WASH COAL RECEIPT &amp; GCV DAT (3)'!$A$2:$V$154,9,0),0)</f>
        <v>0</v>
      </c>
      <c r="J155" s="13">
        <f>IFERROR(VLOOKUP(A155,'IMP COAL RECEIPT &amp; GCV DATA (3)'!$A$2:$V$193,10,0),0)</f>
        <v>0</v>
      </c>
      <c r="K155" s="15">
        <f>SUMIF('IMP COAL RECEIPT &amp; GCV DATA (3)'!$A$3:$A$193,'MASTER DATA FILE IMP COAL (2)'!A155,'IMP COAL RECEIPT &amp; GCV DATA (3)'!$K$3:$K$193)</f>
        <v>0</v>
      </c>
      <c r="L155" s="15">
        <f>SUMIF('IMP COAL RECEIPT &amp; GCV DATA (3)'!$A$3:$A$193,'MASTER DATA FILE IMP COAL (2)'!A155,'IMP COAL RECEIPT &amp; GCV DATA (3)'!$L$3:$L$193)</f>
        <v>0</v>
      </c>
      <c r="M155" s="15">
        <f t="shared" si="18"/>
        <v>0</v>
      </c>
      <c r="N155" s="67"/>
      <c r="O155" s="15">
        <f>SUMIF('IMP COAL RECEIPT &amp; GCV DATA (3)'!$A$3:$A$193,'MASTER DATA FILE IMP COAL (2)'!A155,'IMP COAL RECEIPT &amp; GCV DATA (3)'!$O$3:$O$193)</f>
        <v>0</v>
      </c>
      <c r="P155" s="15">
        <f t="shared" si="19"/>
        <v>0</v>
      </c>
      <c r="Q155" s="15">
        <f>SUMIF('IMP COAL RECEIPT &amp; GCV DATA (3)'!$A$3:$A$193,'MASTER DATA FILE IMP COAL (2)'!A155,'IMP COAL RECEIPT &amp; GCV DATA (3)'!$Q$3:$Q$193)</f>
        <v>0</v>
      </c>
      <c r="R155" s="16">
        <f>SUMIF('IMP COAL RECEIPT &amp; GCV DATA (3)'!$A$3:$A$253,'MASTER DATA FILE IMP COAL (2)'!A155,'IMP COAL RECEIPT &amp; GCV DATA (3)'!$R$3:$R$253)+IF(H155=$J$234,($K$234*K155),0)+IF(H155=$J$235,($K$235*K155),0)</f>
        <v>0</v>
      </c>
      <c r="S155" s="15" t="e">
        <f t="shared" si="20"/>
        <v>#DIV/0!</v>
      </c>
      <c r="T155" s="15">
        <f>SUMIF('IMP COAL RECEIPT &amp; GCV DATA (3)'!$A$3:$A$193,'MASTER DATA FILE IMP COAL (2)'!A155,'IMP COAL RECEIPT &amp; GCV DATA (3)'!$T$3:$T$193)</f>
        <v>0</v>
      </c>
      <c r="U155" s="15">
        <f t="shared" si="21"/>
        <v>0</v>
      </c>
      <c r="V155" s="15">
        <f>SUMIF('IMP COAL RECEIPT &amp; GCV DATA (3)'!$A$3:$A$193,'MASTER DATA FILE IMP COAL (2)'!A155,'IMP COAL RECEIPT &amp; GCV DATA (3)'!$V$3:$V$193)</f>
        <v>0</v>
      </c>
      <c r="W155" s="15">
        <f t="shared" si="22"/>
        <v>0</v>
      </c>
      <c r="X155" s="13" t="e">
        <f t="shared" si="23"/>
        <v>#DIV/0!</v>
      </c>
      <c r="Y155" s="13"/>
      <c r="Z155" s="13"/>
      <c r="AB155">
        <v>4080.9198113207549</v>
      </c>
      <c r="AC155" s="53">
        <f t="shared" si="24"/>
        <v>-4080.9198113207549</v>
      </c>
      <c r="AE155" s="53">
        <f t="shared" si="25"/>
        <v>-4080.9198113207549</v>
      </c>
      <c r="AF155">
        <v>1</v>
      </c>
    </row>
    <row r="156" spans="1:32" customFormat="1" ht="15.6" x14ac:dyDescent="0.3">
      <c r="A156" s="65"/>
      <c r="B156" s="57">
        <f>SUMIF('IMP COAL RECEIPT &amp; GCV DATA (3)'!$A$3:$A$121,A156,'IMP COAL RECEIPT &amp; GCV DATA (3)'!$B$3:$B$121)</f>
        <v>0</v>
      </c>
      <c r="C156" s="13">
        <f>SUMIF('IMP COAL RECEIPT &amp; GCV DATA (3)'!$A$3:$A$121,A156,'IMP COAL RECEIPT &amp; GCV DATA (3)'!$C$3:$C$121)</f>
        <v>0</v>
      </c>
      <c r="D156" s="66">
        <f>IFERROR(VLOOKUP(A156,'IMP COAL RECEIPT &amp; GCV DATA (3)'!A154:V274,4,0),0)</f>
        <v>0</v>
      </c>
      <c r="E156" s="14">
        <f>IFERROR(VLOOKUP(A156,'IMP COAL RECEIPT &amp; GCV DATA (3)'!$A$2:$V$193,5,0),0)</f>
        <v>0</v>
      </c>
      <c r="F156" s="13">
        <f>SUMIF('IMP COAL RECEIPT &amp; GCV DATA (3)'!$A$3:$A$193,'MASTER DATA FILE IMP COAL (2)'!A156,'IMP COAL RECEIPT &amp; GCV DATA (3)'!$F$3:$F$193)</f>
        <v>0</v>
      </c>
      <c r="G156" s="13">
        <f>IFERROR(VLOOKUP(A156,'IMP COAL RECEIPT &amp; GCV DATA (3)'!$A$2:$V$193,7,0),0)</f>
        <v>0</v>
      </c>
      <c r="H156" s="13">
        <f>IFERROR(VLOOKUP(A156,'IMP COAL RECEIPT &amp; GCV DATA (3)'!$A$2:$V$193,8,0),0)</f>
        <v>0</v>
      </c>
      <c r="I156" s="13">
        <f>IFERROR(VLOOKUP(A156,'WASH COAL RECEIPT &amp; GCV DAT (3)'!$A$2:$V$154,9,0),0)</f>
        <v>0</v>
      </c>
      <c r="J156" s="13">
        <f>IFERROR(VLOOKUP(A156,'IMP COAL RECEIPT &amp; GCV DATA (3)'!$A$2:$V$193,10,0),0)</f>
        <v>0</v>
      </c>
      <c r="K156" s="15">
        <f>SUMIF('IMP COAL RECEIPT &amp; GCV DATA (3)'!$A$3:$A$193,'MASTER DATA FILE IMP COAL (2)'!A156,'IMP COAL RECEIPT &amp; GCV DATA (3)'!$K$3:$K$193)</f>
        <v>0</v>
      </c>
      <c r="L156" s="15">
        <f>SUMIF('IMP COAL RECEIPT &amp; GCV DATA (3)'!$A$3:$A$193,'MASTER DATA FILE IMP COAL (2)'!A156,'IMP COAL RECEIPT &amp; GCV DATA (3)'!$L$3:$L$193)</f>
        <v>0</v>
      </c>
      <c r="M156" s="15">
        <f t="shared" si="18"/>
        <v>0</v>
      </c>
      <c r="N156" s="67"/>
      <c r="O156" s="15">
        <f>SUMIF('IMP COAL RECEIPT &amp; GCV DATA (3)'!$A$3:$A$193,'MASTER DATA FILE IMP COAL (2)'!A156,'IMP COAL RECEIPT &amp; GCV DATA (3)'!$O$3:$O$193)</f>
        <v>0</v>
      </c>
      <c r="P156" s="15">
        <f t="shared" si="19"/>
        <v>0</v>
      </c>
      <c r="Q156" s="15">
        <f>SUMIF('IMP COAL RECEIPT &amp; GCV DATA (3)'!$A$3:$A$193,'MASTER DATA FILE IMP COAL (2)'!A156,'IMP COAL RECEIPT &amp; GCV DATA (3)'!$Q$3:$Q$193)</f>
        <v>0</v>
      </c>
      <c r="R156" s="16">
        <f>SUMIF('IMP COAL RECEIPT &amp; GCV DATA (3)'!$A$3:$A$253,'MASTER DATA FILE IMP COAL (2)'!A156,'IMP COAL RECEIPT &amp; GCV DATA (3)'!$R$3:$R$253)+IF(H156=$J$234,($K$234*K156),0)+IF(H156=$J$235,($K$235*K156),0)</f>
        <v>0</v>
      </c>
      <c r="S156" s="15" t="e">
        <f t="shared" si="20"/>
        <v>#DIV/0!</v>
      </c>
      <c r="T156" s="15">
        <f>SUMIF('IMP COAL RECEIPT &amp; GCV DATA (3)'!$A$3:$A$193,'MASTER DATA FILE IMP COAL (2)'!A156,'IMP COAL RECEIPT &amp; GCV DATA (3)'!$T$3:$T$193)</f>
        <v>0</v>
      </c>
      <c r="U156" s="15">
        <f t="shared" si="21"/>
        <v>0</v>
      </c>
      <c r="V156" s="15">
        <f>SUMIF('IMP COAL RECEIPT &amp; GCV DATA (3)'!$A$3:$A$193,'MASTER DATA FILE IMP COAL (2)'!A156,'IMP COAL RECEIPT &amp; GCV DATA (3)'!$V$3:$V$193)</f>
        <v>0</v>
      </c>
      <c r="W156" s="15">
        <f t="shared" si="22"/>
        <v>0</v>
      </c>
      <c r="X156" s="13" t="e">
        <f t="shared" si="23"/>
        <v>#DIV/0!</v>
      </c>
      <c r="Y156" s="13"/>
      <c r="Z156" s="13"/>
      <c r="AB156">
        <v>4080.9198113207549</v>
      </c>
      <c r="AC156" s="53">
        <f t="shared" si="24"/>
        <v>-4080.9198113207549</v>
      </c>
      <c r="AE156" s="53">
        <f t="shared" si="25"/>
        <v>-4080.9198113207549</v>
      </c>
      <c r="AF156">
        <v>1</v>
      </c>
    </row>
    <row r="157" spans="1:32" customFormat="1" ht="15.6" x14ac:dyDescent="0.3">
      <c r="A157" s="65"/>
      <c r="B157" s="57">
        <f>SUMIF('IMP COAL RECEIPT &amp; GCV DATA (3)'!$A$3:$A$121,A157,'IMP COAL RECEIPT &amp; GCV DATA (3)'!$B$3:$B$121)</f>
        <v>0</v>
      </c>
      <c r="C157" s="13">
        <f>SUMIF('IMP COAL RECEIPT &amp; GCV DATA (3)'!$A$3:$A$121,A157,'IMP COAL RECEIPT &amp; GCV DATA (3)'!$C$3:$C$121)</f>
        <v>0</v>
      </c>
      <c r="D157" s="66">
        <f>IFERROR(VLOOKUP(A157,'IMP COAL RECEIPT &amp; GCV DATA (3)'!A155:V275,4,0),0)</f>
        <v>0</v>
      </c>
      <c r="E157" s="14">
        <f>IFERROR(VLOOKUP(A157,'IMP COAL RECEIPT &amp; GCV DATA (3)'!$A$2:$V$193,5,0),0)</f>
        <v>0</v>
      </c>
      <c r="F157" s="13">
        <f>SUMIF('IMP COAL RECEIPT &amp; GCV DATA (3)'!$A$3:$A$193,'MASTER DATA FILE IMP COAL (2)'!A157,'IMP COAL RECEIPT &amp; GCV DATA (3)'!$F$3:$F$193)</f>
        <v>0</v>
      </c>
      <c r="G157" s="13">
        <f>IFERROR(VLOOKUP(A157,'IMP COAL RECEIPT &amp; GCV DATA (3)'!$A$2:$V$193,7,0),0)</f>
        <v>0</v>
      </c>
      <c r="H157" s="13">
        <f>IFERROR(VLOOKUP(A157,'IMP COAL RECEIPT &amp; GCV DATA (3)'!$A$2:$V$193,8,0),0)</f>
        <v>0</v>
      </c>
      <c r="I157" s="13">
        <f>IFERROR(VLOOKUP(A157,'WASH COAL RECEIPT &amp; GCV DAT (3)'!$A$2:$V$154,9,0),0)</f>
        <v>0</v>
      </c>
      <c r="J157" s="13">
        <f>IFERROR(VLOOKUP(A157,'IMP COAL RECEIPT &amp; GCV DATA (3)'!$A$2:$V$193,10,0),0)</f>
        <v>0</v>
      </c>
      <c r="K157" s="15">
        <f>SUMIF('IMP COAL RECEIPT &amp; GCV DATA (3)'!$A$3:$A$193,'MASTER DATA FILE IMP COAL (2)'!A157,'IMP COAL RECEIPT &amp; GCV DATA (3)'!$K$3:$K$193)</f>
        <v>0</v>
      </c>
      <c r="L157" s="15">
        <f>SUMIF('IMP COAL RECEIPT &amp; GCV DATA (3)'!$A$3:$A$193,'MASTER DATA FILE IMP COAL (2)'!A157,'IMP COAL RECEIPT &amp; GCV DATA (3)'!$L$3:$L$193)</f>
        <v>0</v>
      </c>
      <c r="M157" s="15">
        <f t="shared" si="18"/>
        <v>0</v>
      </c>
      <c r="N157" s="67"/>
      <c r="O157" s="15">
        <f>SUMIF('IMP COAL RECEIPT &amp; GCV DATA (3)'!$A$3:$A$193,'MASTER DATA FILE IMP COAL (2)'!A157,'IMP COAL RECEIPT &amp; GCV DATA (3)'!$O$3:$O$193)</f>
        <v>0</v>
      </c>
      <c r="P157" s="15">
        <f t="shared" si="19"/>
        <v>0</v>
      </c>
      <c r="Q157" s="15">
        <f>SUMIF('IMP COAL RECEIPT &amp; GCV DATA (3)'!$A$3:$A$193,'MASTER DATA FILE IMP COAL (2)'!A157,'IMP COAL RECEIPT &amp; GCV DATA (3)'!$Q$3:$Q$193)</f>
        <v>0</v>
      </c>
      <c r="R157" s="16">
        <f>SUMIF('IMP COAL RECEIPT &amp; GCV DATA (3)'!$A$3:$A$253,'MASTER DATA FILE IMP COAL (2)'!A157,'IMP COAL RECEIPT &amp; GCV DATA (3)'!$R$3:$R$253)+IF(H157=$J$234,($K$234*K157),0)+IF(H157=$J$235,($K$235*K157),0)</f>
        <v>0</v>
      </c>
      <c r="S157" s="15" t="e">
        <f t="shared" si="20"/>
        <v>#DIV/0!</v>
      </c>
      <c r="T157" s="15">
        <f>SUMIF('IMP COAL RECEIPT &amp; GCV DATA (3)'!$A$3:$A$193,'MASTER DATA FILE IMP COAL (2)'!A157,'IMP COAL RECEIPT &amp; GCV DATA (3)'!$T$3:$T$193)</f>
        <v>0</v>
      </c>
      <c r="U157" s="15">
        <f t="shared" si="21"/>
        <v>0</v>
      </c>
      <c r="V157" s="15">
        <f>SUMIF('IMP COAL RECEIPT &amp; GCV DATA (3)'!$A$3:$A$193,'MASTER DATA FILE IMP COAL (2)'!A157,'IMP COAL RECEIPT &amp; GCV DATA (3)'!$V$3:$V$193)</f>
        <v>0</v>
      </c>
      <c r="W157" s="15">
        <f t="shared" si="22"/>
        <v>0</v>
      </c>
      <c r="X157" s="13" t="e">
        <f t="shared" si="23"/>
        <v>#DIV/0!</v>
      </c>
      <c r="Y157" s="13"/>
      <c r="Z157" s="13"/>
      <c r="AB157">
        <v>4080.9198113207549</v>
      </c>
      <c r="AC157" s="53">
        <f t="shared" si="24"/>
        <v>-4080.9198113207549</v>
      </c>
      <c r="AE157" s="53">
        <f t="shared" si="25"/>
        <v>-4080.9198113207549</v>
      </c>
      <c r="AF157">
        <v>1</v>
      </c>
    </row>
    <row r="158" spans="1:32" customFormat="1" ht="15.6" x14ac:dyDescent="0.3">
      <c r="A158" s="65"/>
      <c r="B158" s="57">
        <f>SUMIF('IMP COAL RECEIPT &amp; GCV DATA (3)'!$A$3:$A$121,A158,'IMP COAL RECEIPT &amp; GCV DATA (3)'!$B$3:$B$121)</f>
        <v>0</v>
      </c>
      <c r="C158" s="13">
        <f>SUMIF('IMP COAL RECEIPT &amp; GCV DATA (3)'!$A$3:$A$121,A158,'IMP COAL RECEIPT &amp; GCV DATA (3)'!$C$3:$C$121)</f>
        <v>0</v>
      </c>
      <c r="D158" s="66">
        <f>IFERROR(VLOOKUP(A158,'IMP COAL RECEIPT &amp; GCV DATA (3)'!A156:V276,4,0),0)</f>
        <v>0</v>
      </c>
      <c r="E158" s="14">
        <f>IFERROR(VLOOKUP(A158,'IMP COAL RECEIPT &amp; GCV DATA (3)'!$A$2:$V$193,5,0),0)</f>
        <v>0</v>
      </c>
      <c r="F158" s="13">
        <f>SUMIF('IMP COAL RECEIPT &amp; GCV DATA (3)'!$A$3:$A$193,'MASTER DATA FILE IMP COAL (2)'!A158,'IMP COAL RECEIPT &amp; GCV DATA (3)'!$F$3:$F$193)</f>
        <v>0</v>
      </c>
      <c r="G158" s="13">
        <f>IFERROR(VLOOKUP(A158,'IMP COAL RECEIPT &amp; GCV DATA (3)'!$A$2:$V$193,7,0),0)</f>
        <v>0</v>
      </c>
      <c r="H158" s="13">
        <f>IFERROR(VLOOKUP(A158,'IMP COAL RECEIPT &amp; GCV DATA (3)'!$A$2:$V$193,8,0),0)</f>
        <v>0</v>
      </c>
      <c r="I158" s="13">
        <f>IFERROR(VLOOKUP(A158,'WASH COAL RECEIPT &amp; GCV DAT (3)'!$A$2:$V$154,9,0),0)</f>
        <v>0</v>
      </c>
      <c r="J158" s="13">
        <f>IFERROR(VLOOKUP(A158,'IMP COAL RECEIPT &amp; GCV DATA (3)'!$A$2:$V$193,10,0),0)</f>
        <v>0</v>
      </c>
      <c r="K158" s="15">
        <f>SUMIF('IMP COAL RECEIPT &amp; GCV DATA (3)'!$A$3:$A$193,'MASTER DATA FILE IMP COAL (2)'!A158,'IMP COAL RECEIPT &amp; GCV DATA (3)'!$K$3:$K$193)</f>
        <v>0</v>
      </c>
      <c r="L158" s="15">
        <f>SUMIF('IMP COAL RECEIPT &amp; GCV DATA (3)'!$A$3:$A$193,'MASTER DATA FILE IMP COAL (2)'!A158,'IMP COAL RECEIPT &amp; GCV DATA (3)'!$L$3:$L$193)</f>
        <v>0</v>
      </c>
      <c r="M158" s="15">
        <f t="shared" si="18"/>
        <v>0</v>
      </c>
      <c r="N158" s="67"/>
      <c r="O158" s="15">
        <f>SUMIF('IMP COAL RECEIPT &amp; GCV DATA (3)'!$A$3:$A$193,'MASTER DATA FILE IMP COAL (2)'!A158,'IMP COAL RECEIPT &amp; GCV DATA (3)'!$O$3:$O$193)</f>
        <v>0</v>
      </c>
      <c r="P158" s="15">
        <f t="shared" si="19"/>
        <v>0</v>
      </c>
      <c r="Q158" s="15">
        <f>SUMIF('IMP COAL RECEIPT &amp; GCV DATA (3)'!$A$3:$A$193,'MASTER DATA FILE IMP COAL (2)'!A158,'IMP COAL RECEIPT &amp; GCV DATA (3)'!$Q$3:$Q$193)</f>
        <v>0</v>
      </c>
      <c r="R158" s="16">
        <f>SUMIF('IMP COAL RECEIPT &amp; GCV DATA (3)'!$A$3:$A$253,'MASTER DATA FILE IMP COAL (2)'!A158,'IMP COAL RECEIPT &amp; GCV DATA (3)'!$R$3:$R$253)+IF(H158=$J$234,($K$234*K158),0)+IF(H158=$J$235,($K$235*K158),0)</f>
        <v>0</v>
      </c>
      <c r="S158" s="15" t="e">
        <f t="shared" si="20"/>
        <v>#DIV/0!</v>
      </c>
      <c r="T158" s="15">
        <f>SUMIF('IMP COAL RECEIPT &amp; GCV DATA (3)'!$A$3:$A$193,'MASTER DATA FILE IMP COAL (2)'!A158,'IMP COAL RECEIPT &amp; GCV DATA (3)'!$T$3:$T$193)</f>
        <v>0</v>
      </c>
      <c r="U158" s="15">
        <f t="shared" si="21"/>
        <v>0</v>
      </c>
      <c r="V158" s="15">
        <f>SUMIF('IMP COAL RECEIPT &amp; GCV DATA (3)'!$A$3:$A$193,'MASTER DATA FILE IMP COAL (2)'!A158,'IMP COAL RECEIPT &amp; GCV DATA (3)'!$V$3:$V$193)</f>
        <v>0</v>
      </c>
      <c r="W158" s="15">
        <f t="shared" si="22"/>
        <v>0</v>
      </c>
      <c r="X158" s="13" t="e">
        <f t="shared" si="23"/>
        <v>#DIV/0!</v>
      </c>
      <c r="Y158" s="13"/>
      <c r="Z158" s="13"/>
      <c r="AB158">
        <v>4080.9198113207549</v>
      </c>
      <c r="AC158" s="53">
        <f t="shared" si="24"/>
        <v>-4080.9198113207549</v>
      </c>
      <c r="AE158" s="53">
        <f t="shared" si="25"/>
        <v>-4080.9198113207549</v>
      </c>
      <c r="AF158">
        <v>1</v>
      </c>
    </row>
    <row r="159" spans="1:32" customFormat="1" ht="15.6" x14ac:dyDescent="0.3">
      <c r="A159" s="65"/>
      <c r="B159" s="57">
        <f>SUMIF('IMP COAL RECEIPT &amp; GCV DATA (3)'!$A$3:$A$121,A159,'IMP COAL RECEIPT &amp; GCV DATA (3)'!$B$3:$B$121)</f>
        <v>0</v>
      </c>
      <c r="C159" s="13">
        <f>SUMIF('IMP COAL RECEIPT &amp; GCV DATA (3)'!$A$3:$A$121,A159,'IMP COAL RECEIPT &amp; GCV DATA (3)'!$C$3:$C$121)</f>
        <v>0</v>
      </c>
      <c r="D159" s="66">
        <f>IFERROR(VLOOKUP(A159,'IMP COAL RECEIPT &amp; GCV DATA (3)'!A157:V277,4,0),0)</f>
        <v>0</v>
      </c>
      <c r="E159" s="14">
        <f>IFERROR(VLOOKUP(A159,'IMP COAL RECEIPT &amp; GCV DATA (3)'!$A$2:$V$193,5,0),0)</f>
        <v>0</v>
      </c>
      <c r="F159" s="13">
        <f>SUMIF('IMP COAL RECEIPT &amp; GCV DATA (3)'!$A$3:$A$193,'MASTER DATA FILE IMP COAL (2)'!A159,'IMP COAL RECEIPT &amp; GCV DATA (3)'!$F$3:$F$193)</f>
        <v>0</v>
      </c>
      <c r="G159" s="13">
        <f>IFERROR(VLOOKUP(A159,'IMP COAL RECEIPT &amp; GCV DATA (3)'!$A$2:$V$193,7,0),0)</f>
        <v>0</v>
      </c>
      <c r="H159" s="13">
        <f>IFERROR(VLOOKUP(A159,'IMP COAL RECEIPT &amp; GCV DATA (3)'!$A$2:$V$193,8,0),0)</f>
        <v>0</v>
      </c>
      <c r="I159" s="13">
        <f>IFERROR(VLOOKUP(A159,'WASH COAL RECEIPT &amp; GCV DAT (3)'!$A$2:$V$154,9,0),0)</f>
        <v>0</v>
      </c>
      <c r="J159" s="13">
        <f>IFERROR(VLOOKUP(A159,'IMP COAL RECEIPT &amp; GCV DATA (3)'!$A$2:$V$193,10,0),0)</f>
        <v>0</v>
      </c>
      <c r="K159" s="15">
        <f>SUMIF('IMP COAL RECEIPT &amp; GCV DATA (3)'!$A$3:$A$193,'MASTER DATA FILE IMP COAL (2)'!A159,'IMP COAL RECEIPT &amp; GCV DATA (3)'!$K$3:$K$193)</f>
        <v>0</v>
      </c>
      <c r="L159" s="15">
        <f>SUMIF('IMP COAL RECEIPT &amp; GCV DATA (3)'!$A$3:$A$193,'MASTER DATA FILE IMP COAL (2)'!A159,'IMP COAL RECEIPT &amp; GCV DATA (3)'!$L$3:$L$193)</f>
        <v>0</v>
      </c>
      <c r="M159" s="15">
        <f t="shared" si="18"/>
        <v>0</v>
      </c>
      <c r="N159" s="67"/>
      <c r="O159" s="15">
        <f>SUMIF('IMP COAL RECEIPT &amp; GCV DATA (3)'!$A$3:$A$193,'MASTER DATA FILE IMP COAL (2)'!A159,'IMP COAL RECEIPT &amp; GCV DATA (3)'!$O$3:$O$193)</f>
        <v>0</v>
      </c>
      <c r="P159" s="15">
        <f t="shared" si="19"/>
        <v>0</v>
      </c>
      <c r="Q159" s="15">
        <f>SUMIF('IMP COAL RECEIPT &amp; GCV DATA (3)'!$A$3:$A$193,'MASTER DATA FILE IMP COAL (2)'!A159,'IMP COAL RECEIPT &amp; GCV DATA (3)'!$Q$3:$Q$193)</f>
        <v>0</v>
      </c>
      <c r="R159" s="16">
        <f>SUMIF('IMP COAL RECEIPT &amp; GCV DATA (3)'!$A$3:$A$253,'MASTER DATA FILE IMP COAL (2)'!A159,'IMP COAL RECEIPT &amp; GCV DATA (3)'!$R$3:$R$253)+IF(H159=$J$234,($K$234*K159),0)+IF(H159=$J$235,($K$235*K159),0)</f>
        <v>0</v>
      </c>
      <c r="S159" s="15" t="e">
        <f t="shared" si="20"/>
        <v>#DIV/0!</v>
      </c>
      <c r="T159" s="15">
        <f>SUMIF('IMP COAL RECEIPT &amp; GCV DATA (3)'!$A$3:$A$193,'MASTER DATA FILE IMP COAL (2)'!A159,'IMP COAL RECEIPT &amp; GCV DATA (3)'!$T$3:$T$193)</f>
        <v>0</v>
      </c>
      <c r="U159" s="15">
        <f t="shared" si="21"/>
        <v>0</v>
      </c>
      <c r="V159" s="15">
        <f>SUMIF('IMP COAL RECEIPT &amp; GCV DATA (3)'!$A$3:$A$193,'MASTER DATA FILE IMP COAL (2)'!A159,'IMP COAL RECEIPT &amp; GCV DATA (3)'!$V$3:$V$193)</f>
        <v>0</v>
      </c>
      <c r="W159" s="15">
        <f t="shared" si="22"/>
        <v>0</v>
      </c>
      <c r="X159" s="13" t="e">
        <f t="shared" si="23"/>
        <v>#DIV/0!</v>
      </c>
      <c r="Y159" s="13"/>
      <c r="Z159" s="13"/>
      <c r="AB159">
        <v>4080.9198113207549</v>
      </c>
      <c r="AC159" s="53">
        <f t="shared" si="24"/>
        <v>-4080.9198113207549</v>
      </c>
      <c r="AE159" s="53">
        <f t="shared" si="25"/>
        <v>-4080.9198113207549</v>
      </c>
      <c r="AF159">
        <v>1</v>
      </c>
    </row>
    <row r="160" spans="1:32" customFormat="1" ht="15.6" x14ac:dyDescent="0.3">
      <c r="A160" s="65"/>
      <c r="B160" s="57">
        <f>SUMIF('IMP COAL RECEIPT &amp; GCV DATA (3)'!$A$3:$A$121,A160,'IMP COAL RECEIPT &amp; GCV DATA (3)'!$B$3:$B$121)</f>
        <v>0</v>
      </c>
      <c r="C160" s="13">
        <f>SUMIF('IMP COAL RECEIPT &amp; GCV DATA (3)'!$A$3:$A$121,A160,'IMP COAL RECEIPT &amp; GCV DATA (3)'!$C$3:$C$121)</f>
        <v>0</v>
      </c>
      <c r="D160" s="66">
        <f>IFERROR(VLOOKUP(A160,'IMP COAL RECEIPT &amp; GCV DATA (3)'!A158:V278,4,0),0)</f>
        <v>0</v>
      </c>
      <c r="E160" s="14">
        <f>IFERROR(VLOOKUP(A160,'IMP COAL RECEIPT &amp; GCV DATA (3)'!$A$2:$V$193,5,0),0)</f>
        <v>0</v>
      </c>
      <c r="F160" s="13">
        <f>SUMIF('IMP COAL RECEIPT &amp; GCV DATA (3)'!$A$3:$A$193,'MASTER DATA FILE IMP COAL (2)'!A160,'IMP COAL RECEIPT &amp; GCV DATA (3)'!$F$3:$F$193)</f>
        <v>0</v>
      </c>
      <c r="G160" s="13">
        <f>IFERROR(VLOOKUP(A160,'IMP COAL RECEIPT &amp; GCV DATA (3)'!$A$2:$V$193,7,0),0)</f>
        <v>0</v>
      </c>
      <c r="H160" s="13">
        <f>IFERROR(VLOOKUP(A160,'IMP COAL RECEIPT &amp; GCV DATA (3)'!$A$2:$V$193,8,0),0)</f>
        <v>0</v>
      </c>
      <c r="I160" s="13">
        <f>IFERROR(VLOOKUP(A160,'WASH COAL RECEIPT &amp; GCV DAT (3)'!$A$2:$V$154,9,0),0)</f>
        <v>0</v>
      </c>
      <c r="J160" s="13">
        <f>IFERROR(VLOOKUP(A160,'IMP COAL RECEIPT &amp; GCV DATA (3)'!$A$2:$V$193,10,0),0)</f>
        <v>0</v>
      </c>
      <c r="K160" s="15">
        <f>SUMIF('IMP COAL RECEIPT &amp; GCV DATA (3)'!$A$3:$A$193,'MASTER DATA FILE IMP COAL (2)'!A160,'IMP COAL RECEIPT &amp; GCV DATA (3)'!$K$3:$K$193)</f>
        <v>0</v>
      </c>
      <c r="L160" s="15">
        <f>SUMIF('IMP COAL RECEIPT &amp; GCV DATA (3)'!$A$3:$A$193,'MASTER DATA FILE IMP COAL (2)'!A160,'IMP COAL RECEIPT &amp; GCV DATA (3)'!$L$3:$L$193)</f>
        <v>0</v>
      </c>
      <c r="M160" s="15">
        <f t="shared" si="18"/>
        <v>0</v>
      </c>
      <c r="N160" s="67"/>
      <c r="O160" s="15">
        <f>SUMIF('IMP COAL RECEIPT &amp; GCV DATA (3)'!$A$3:$A$193,'MASTER DATA FILE IMP COAL (2)'!A160,'IMP COAL RECEIPT &amp; GCV DATA (3)'!$O$3:$O$193)</f>
        <v>0</v>
      </c>
      <c r="P160" s="15">
        <f t="shared" si="19"/>
        <v>0</v>
      </c>
      <c r="Q160" s="15">
        <f>SUMIF('IMP COAL RECEIPT &amp; GCV DATA (3)'!$A$3:$A$193,'MASTER DATA FILE IMP COAL (2)'!A160,'IMP COAL RECEIPT &amp; GCV DATA (3)'!$Q$3:$Q$193)</f>
        <v>0</v>
      </c>
      <c r="R160" s="16">
        <f>SUMIF('IMP COAL RECEIPT &amp; GCV DATA (3)'!$A$3:$A$253,'MASTER DATA FILE IMP COAL (2)'!A160,'IMP COAL RECEIPT &amp; GCV DATA (3)'!$R$3:$R$253)+IF(H160=$J$234,($K$234*K160),0)+IF(H160=$J$235,($K$235*K160),0)</f>
        <v>0</v>
      </c>
      <c r="S160" s="15" t="e">
        <f t="shared" si="20"/>
        <v>#DIV/0!</v>
      </c>
      <c r="T160" s="15">
        <f>SUMIF('IMP COAL RECEIPT &amp; GCV DATA (3)'!$A$3:$A$193,'MASTER DATA FILE IMP COAL (2)'!A160,'IMP COAL RECEIPT &amp; GCV DATA (3)'!$T$3:$T$193)</f>
        <v>0</v>
      </c>
      <c r="U160" s="15">
        <f t="shared" si="21"/>
        <v>0</v>
      </c>
      <c r="V160" s="15">
        <f>SUMIF('IMP COAL RECEIPT &amp; GCV DATA (3)'!$A$3:$A$193,'MASTER DATA FILE IMP COAL (2)'!A160,'IMP COAL RECEIPT &amp; GCV DATA (3)'!$V$3:$V$193)</f>
        <v>0</v>
      </c>
      <c r="W160" s="15">
        <f t="shared" si="22"/>
        <v>0</v>
      </c>
      <c r="X160" s="13" t="e">
        <f t="shared" si="23"/>
        <v>#DIV/0!</v>
      </c>
      <c r="Y160" s="13"/>
      <c r="Z160" s="13"/>
      <c r="AB160">
        <v>4080.9198113207549</v>
      </c>
      <c r="AC160" s="53">
        <f t="shared" si="24"/>
        <v>-4080.9198113207549</v>
      </c>
      <c r="AE160" s="53">
        <f t="shared" si="25"/>
        <v>-4080.9198113207549</v>
      </c>
      <c r="AF160">
        <v>1</v>
      </c>
    </row>
    <row r="161" spans="1:32" customFormat="1" ht="15.6" x14ac:dyDescent="0.3">
      <c r="A161" s="65"/>
      <c r="B161" s="57">
        <f>SUMIF('IMP COAL RECEIPT &amp; GCV DATA (3)'!$A$3:$A$121,A161,'IMP COAL RECEIPT &amp; GCV DATA (3)'!$B$3:$B$121)</f>
        <v>0</v>
      </c>
      <c r="C161" s="13">
        <f>SUMIF('IMP COAL RECEIPT &amp; GCV DATA (3)'!$A$3:$A$121,A161,'IMP COAL RECEIPT &amp; GCV DATA (3)'!$C$3:$C$121)</f>
        <v>0</v>
      </c>
      <c r="D161" s="66">
        <f>IFERROR(VLOOKUP(A161,'IMP COAL RECEIPT &amp; GCV DATA (3)'!A159:V279,4,0),0)</f>
        <v>0</v>
      </c>
      <c r="E161" s="14">
        <f>IFERROR(VLOOKUP(A161,'IMP COAL RECEIPT &amp; GCV DATA (3)'!$A$2:$V$193,5,0),0)</f>
        <v>0</v>
      </c>
      <c r="F161" s="13">
        <f>SUMIF('IMP COAL RECEIPT &amp; GCV DATA (3)'!$A$3:$A$193,'MASTER DATA FILE IMP COAL (2)'!A161,'IMP COAL RECEIPT &amp; GCV DATA (3)'!$F$3:$F$193)</f>
        <v>0</v>
      </c>
      <c r="G161" s="13">
        <f>IFERROR(VLOOKUP(A161,'IMP COAL RECEIPT &amp; GCV DATA (3)'!$A$2:$V$193,7,0),0)</f>
        <v>0</v>
      </c>
      <c r="H161" s="13">
        <f>IFERROR(VLOOKUP(A161,'IMP COAL RECEIPT &amp; GCV DATA (3)'!$A$2:$V$193,8,0),0)</f>
        <v>0</v>
      </c>
      <c r="I161" s="13">
        <f>IFERROR(VLOOKUP(A161,'WASH COAL RECEIPT &amp; GCV DAT (3)'!$A$2:$V$154,9,0),0)</f>
        <v>0</v>
      </c>
      <c r="J161" s="13">
        <f>IFERROR(VLOOKUP(A161,'IMP COAL RECEIPT &amp; GCV DATA (3)'!$A$2:$V$193,10,0),0)</f>
        <v>0</v>
      </c>
      <c r="K161" s="15">
        <f>SUMIF('IMP COAL RECEIPT &amp; GCV DATA (3)'!$A$3:$A$193,'MASTER DATA FILE IMP COAL (2)'!A161,'IMP COAL RECEIPT &amp; GCV DATA (3)'!$K$3:$K$193)</f>
        <v>0</v>
      </c>
      <c r="L161" s="15">
        <f>SUMIF('IMP COAL RECEIPT &amp; GCV DATA (3)'!$A$3:$A$193,'MASTER DATA FILE IMP COAL (2)'!A161,'IMP COAL RECEIPT &amp; GCV DATA (3)'!$L$3:$L$193)</f>
        <v>0</v>
      </c>
      <c r="M161" s="15">
        <f t="shared" si="18"/>
        <v>0</v>
      </c>
      <c r="N161" s="67"/>
      <c r="O161" s="15">
        <f>SUMIF('IMP COAL RECEIPT &amp; GCV DATA (3)'!$A$3:$A$193,'MASTER DATA FILE IMP COAL (2)'!A161,'IMP COAL RECEIPT &amp; GCV DATA (3)'!$O$3:$O$193)</f>
        <v>0</v>
      </c>
      <c r="P161" s="15">
        <f t="shared" si="19"/>
        <v>0</v>
      </c>
      <c r="Q161" s="15">
        <f>SUMIF('IMP COAL RECEIPT &amp; GCV DATA (3)'!$A$3:$A$193,'MASTER DATA FILE IMP COAL (2)'!A161,'IMP COAL RECEIPT &amp; GCV DATA (3)'!$Q$3:$Q$193)</f>
        <v>0</v>
      </c>
      <c r="R161" s="16">
        <f>SUMIF('IMP COAL RECEIPT &amp; GCV DATA (3)'!$A$3:$A$253,'MASTER DATA FILE IMP COAL (2)'!A161,'IMP COAL RECEIPT &amp; GCV DATA (3)'!$R$3:$R$253)+IF(H161=$J$234,($K$234*K161),0)+IF(H161=$J$235,($K$235*K161),0)</f>
        <v>0</v>
      </c>
      <c r="S161" s="15" t="e">
        <f t="shared" si="20"/>
        <v>#DIV/0!</v>
      </c>
      <c r="T161" s="15">
        <f>SUMIF('IMP COAL RECEIPT &amp; GCV DATA (3)'!$A$3:$A$193,'MASTER DATA FILE IMP COAL (2)'!A161,'IMP COAL RECEIPT &amp; GCV DATA (3)'!$T$3:$T$193)</f>
        <v>0</v>
      </c>
      <c r="U161" s="15">
        <f t="shared" si="21"/>
        <v>0</v>
      </c>
      <c r="V161" s="15">
        <f>SUMIF('IMP COAL RECEIPT &amp; GCV DATA (3)'!$A$3:$A$193,'MASTER DATA FILE IMP COAL (2)'!A161,'IMP COAL RECEIPT &amp; GCV DATA (3)'!$V$3:$V$193)</f>
        <v>0</v>
      </c>
      <c r="W161" s="15">
        <f t="shared" si="22"/>
        <v>0</v>
      </c>
      <c r="X161" s="13" t="e">
        <f t="shared" si="23"/>
        <v>#DIV/0!</v>
      </c>
      <c r="Y161" s="13"/>
      <c r="Z161" s="13"/>
      <c r="AB161">
        <v>4080.9198113207549</v>
      </c>
      <c r="AC161" s="53">
        <f t="shared" si="24"/>
        <v>-4080.9198113207549</v>
      </c>
      <c r="AE161" s="53">
        <f t="shared" si="25"/>
        <v>-4080.9198113207549</v>
      </c>
      <c r="AF161">
        <v>1</v>
      </c>
    </row>
    <row r="162" spans="1:32" customFormat="1" ht="15.6" x14ac:dyDescent="0.3">
      <c r="A162" s="65"/>
      <c r="B162" s="57">
        <f>SUMIF('IMP COAL RECEIPT &amp; GCV DATA (3)'!$A$3:$A$121,A162,'IMP COAL RECEIPT &amp; GCV DATA (3)'!$B$3:$B$121)</f>
        <v>0</v>
      </c>
      <c r="C162" s="13">
        <f>SUMIF('IMP COAL RECEIPT &amp; GCV DATA (3)'!$A$3:$A$121,A162,'IMP COAL RECEIPT &amp; GCV DATA (3)'!$C$3:$C$121)</f>
        <v>0</v>
      </c>
      <c r="D162" s="66">
        <f>IFERROR(VLOOKUP(A162,'IMP COAL RECEIPT &amp; GCV DATA (3)'!A160:V280,4,0),0)</f>
        <v>0</v>
      </c>
      <c r="E162" s="14">
        <f>IFERROR(VLOOKUP(A162,'IMP COAL RECEIPT &amp; GCV DATA (3)'!$A$2:$V$193,5,0),0)</f>
        <v>0</v>
      </c>
      <c r="F162" s="13">
        <f>SUMIF('IMP COAL RECEIPT &amp; GCV DATA (3)'!$A$3:$A$193,'MASTER DATA FILE IMP COAL (2)'!A162,'IMP COAL RECEIPT &amp; GCV DATA (3)'!$F$3:$F$193)</f>
        <v>0</v>
      </c>
      <c r="G162" s="13">
        <f>IFERROR(VLOOKUP(A162,'IMP COAL RECEIPT &amp; GCV DATA (3)'!$A$2:$V$193,7,0),0)</f>
        <v>0</v>
      </c>
      <c r="H162" s="13">
        <f>IFERROR(VLOOKUP(A162,'IMP COAL RECEIPT &amp; GCV DATA (3)'!$A$2:$V$193,8,0),0)</f>
        <v>0</v>
      </c>
      <c r="I162" s="13">
        <f>IFERROR(VLOOKUP(A162,'WASH COAL RECEIPT &amp; GCV DAT (3)'!$A$2:$V$154,9,0),0)</f>
        <v>0</v>
      </c>
      <c r="J162" s="13">
        <f>IFERROR(VLOOKUP(A162,'IMP COAL RECEIPT &amp; GCV DATA (3)'!$A$2:$V$193,10,0),0)</f>
        <v>0</v>
      </c>
      <c r="K162" s="15">
        <f>SUMIF('IMP COAL RECEIPT &amp; GCV DATA (3)'!$A$3:$A$193,'MASTER DATA FILE IMP COAL (2)'!A162,'IMP COAL RECEIPT &amp; GCV DATA (3)'!$K$3:$K$193)</f>
        <v>0</v>
      </c>
      <c r="L162" s="15">
        <f>SUMIF('IMP COAL RECEIPT &amp; GCV DATA (3)'!$A$3:$A$193,'MASTER DATA FILE IMP COAL (2)'!A162,'IMP COAL RECEIPT &amp; GCV DATA (3)'!$L$3:$L$193)</f>
        <v>0</v>
      </c>
      <c r="M162" s="15">
        <f t="shared" si="18"/>
        <v>0</v>
      </c>
      <c r="N162" s="67"/>
      <c r="O162" s="15">
        <f>SUMIF('IMP COAL RECEIPT &amp; GCV DATA (3)'!$A$3:$A$193,'MASTER DATA FILE IMP COAL (2)'!A162,'IMP COAL RECEIPT &amp; GCV DATA (3)'!$O$3:$O$193)</f>
        <v>0</v>
      </c>
      <c r="P162" s="15">
        <f t="shared" si="19"/>
        <v>0</v>
      </c>
      <c r="Q162" s="15">
        <f>SUMIF('IMP COAL RECEIPT &amp; GCV DATA (3)'!$A$3:$A$193,'MASTER DATA FILE IMP COAL (2)'!A162,'IMP COAL RECEIPT &amp; GCV DATA (3)'!$Q$3:$Q$193)</f>
        <v>0</v>
      </c>
      <c r="R162" s="16">
        <f>SUMIF('IMP COAL RECEIPT &amp; GCV DATA (3)'!$A$3:$A$253,'MASTER DATA FILE IMP COAL (2)'!A162,'IMP COAL RECEIPT &amp; GCV DATA (3)'!$R$3:$R$253)+IF(H162=$J$234,($K$234*K162),0)+IF(H162=$J$235,($K$235*K162),0)</f>
        <v>0</v>
      </c>
      <c r="S162" s="15" t="e">
        <f t="shared" si="20"/>
        <v>#DIV/0!</v>
      </c>
      <c r="T162" s="15">
        <f>SUMIF('IMP COAL RECEIPT &amp; GCV DATA (3)'!$A$3:$A$193,'MASTER DATA FILE IMP COAL (2)'!A162,'IMP COAL RECEIPT &amp; GCV DATA (3)'!$T$3:$T$193)</f>
        <v>0</v>
      </c>
      <c r="U162" s="15">
        <f t="shared" si="21"/>
        <v>0</v>
      </c>
      <c r="V162" s="15">
        <f>SUMIF('IMP COAL RECEIPT &amp; GCV DATA (3)'!$A$3:$A$193,'MASTER DATA FILE IMP COAL (2)'!A162,'IMP COAL RECEIPT &amp; GCV DATA (3)'!$V$3:$V$193)</f>
        <v>0</v>
      </c>
      <c r="W162" s="15">
        <f t="shared" si="22"/>
        <v>0</v>
      </c>
      <c r="X162" s="13" t="e">
        <f t="shared" si="23"/>
        <v>#DIV/0!</v>
      </c>
      <c r="Y162" s="13"/>
      <c r="Z162" s="13"/>
      <c r="AB162">
        <v>4080.9198113207549</v>
      </c>
      <c r="AC162" s="53">
        <f t="shared" si="24"/>
        <v>-4080.9198113207549</v>
      </c>
      <c r="AE162" s="53">
        <f t="shared" si="25"/>
        <v>-4080.9198113207549</v>
      </c>
      <c r="AF162">
        <v>1</v>
      </c>
    </row>
    <row r="163" spans="1:32" customFormat="1" ht="15.6" x14ac:dyDescent="0.3">
      <c r="A163" s="65"/>
      <c r="B163" s="57">
        <f>SUMIF('IMP COAL RECEIPT &amp; GCV DATA (3)'!$A$3:$A$121,A163,'IMP COAL RECEIPT &amp; GCV DATA (3)'!$B$3:$B$121)</f>
        <v>0</v>
      </c>
      <c r="C163" s="13">
        <f>SUMIF('IMP COAL RECEIPT &amp; GCV DATA (3)'!$A$3:$A$121,A163,'IMP COAL RECEIPT &amp; GCV DATA (3)'!$C$3:$C$121)</f>
        <v>0</v>
      </c>
      <c r="D163" s="66">
        <f>IFERROR(VLOOKUP(A163,'IMP COAL RECEIPT &amp; GCV DATA (3)'!A161:V281,4,0),0)</f>
        <v>0</v>
      </c>
      <c r="E163" s="14">
        <f>IFERROR(VLOOKUP(A163,'IMP COAL RECEIPT &amp; GCV DATA (3)'!$A$2:$V$193,5,0),0)</f>
        <v>0</v>
      </c>
      <c r="F163" s="13">
        <f>SUMIF('IMP COAL RECEIPT &amp; GCV DATA (3)'!$A$3:$A$193,'MASTER DATA FILE IMP COAL (2)'!A163,'IMP COAL RECEIPT &amp; GCV DATA (3)'!$F$3:$F$193)</f>
        <v>0</v>
      </c>
      <c r="G163" s="13">
        <f>IFERROR(VLOOKUP(A163,'IMP COAL RECEIPT &amp; GCV DATA (3)'!$A$2:$V$193,7,0),0)</f>
        <v>0</v>
      </c>
      <c r="H163" s="13">
        <f>IFERROR(VLOOKUP(A163,'IMP COAL RECEIPT &amp; GCV DATA (3)'!$A$2:$V$193,8,0),0)</f>
        <v>0</v>
      </c>
      <c r="I163" s="13">
        <f>IFERROR(VLOOKUP(A163,'WASH COAL RECEIPT &amp; GCV DAT (3)'!$A$2:$V$154,9,0),0)</f>
        <v>0</v>
      </c>
      <c r="J163" s="13">
        <f>IFERROR(VLOOKUP(A163,'IMP COAL RECEIPT &amp; GCV DATA (3)'!$A$2:$V$193,10,0),0)</f>
        <v>0</v>
      </c>
      <c r="K163" s="15">
        <f>SUMIF('IMP COAL RECEIPT &amp; GCV DATA (3)'!$A$3:$A$193,'MASTER DATA FILE IMP COAL (2)'!A163,'IMP COAL RECEIPT &amp; GCV DATA (3)'!$K$3:$K$193)</f>
        <v>0</v>
      </c>
      <c r="L163" s="15">
        <f>SUMIF('IMP COAL RECEIPT &amp; GCV DATA (3)'!$A$3:$A$193,'MASTER DATA FILE IMP COAL (2)'!A163,'IMP COAL RECEIPT &amp; GCV DATA (3)'!$L$3:$L$193)</f>
        <v>0</v>
      </c>
      <c r="M163" s="15">
        <f t="shared" si="18"/>
        <v>0</v>
      </c>
      <c r="N163" s="67"/>
      <c r="O163" s="15">
        <f>SUMIF('IMP COAL RECEIPT &amp; GCV DATA (3)'!$A$3:$A$193,'MASTER DATA FILE IMP COAL (2)'!A163,'IMP COAL RECEIPT &amp; GCV DATA (3)'!$O$3:$O$193)</f>
        <v>0</v>
      </c>
      <c r="P163" s="15">
        <f t="shared" si="19"/>
        <v>0</v>
      </c>
      <c r="Q163" s="15">
        <f>SUMIF('IMP COAL RECEIPT &amp; GCV DATA (3)'!$A$3:$A$193,'MASTER DATA FILE IMP COAL (2)'!A163,'IMP COAL RECEIPT &amp; GCV DATA (3)'!$Q$3:$Q$193)</f>
        <v>0</v>
      </c>
      <c r="R163" s="16">
        <f>SUMIF('IMP COAL RECEIPT &amp; GCV DATA (3)'!$A$3:$A$253,'MASTER DATA FILE IMP COAL (2)'!A163,'IMP COAL RECEIPT &amp; GCV DATA (3)'!$R$3:$R$253)+IF(H163=$J$234,($K$234*K163),0)+IF(H163=$J$235,($K$235*K163),0)</f>
        <v>0</v>
      </c>
      <c r="S163" s="15" t="e">
        <f t="shared" si="20"/>
        <v>#DIV/0!</v>
      </c>
      <c r="T163" s="15">
        <f>SUMIF('IMP COAL RECEIPT &amp; GCV DATA (3)'!$A$3:$A$193,'MASTER DATA FILE IMP COAL (2)'!A163,'IMP COAL RECEIPT &amp; GCV DATA (3)'!$T$3:$T$193)</f>
        <v>0</v>
      </c>
      <c r="U163" s="15">
        <f t="shared" si="21"/>
        <v>0</v>
      </c>
      <c r="V163" s="15">
        <f>SUMIF('IMP COAL RECEIPT &amp; GCV DATA (3)'!$A$3:$A$193,'MASTER DATA FILE IMP COAL (2)'!A163,'IMP COAL RECEIPT &amp; GCV DATA (3)'!$V$3:$V$193)</f>
        <v>0</v>
      </c>
      <c r="W163" s="15">
        <f t="shared" si="22"/>
        <v>0</v>
      </c>
      <c r="X163" s="13" t="e">
        <f t="shared" si="23"/>
        <v>#DIV/0!</v>
      </c>
      <c r="Y163" s="13"/>
      <c r="Z163" s="13"/>
      <c r="AB163">
        <v>4080.9198113207549</v>
      </c>
      <c r="AC163" s="53">
        <f t="shared" si="24"/>
        <v>-4080.9198113207549</v>
      </c>
      <c r="AE163" s="53">
        <f t="shared" si="25"/>
        <v>-4080.9198113207549</v>
      </c>
      <c r="AF163">
        <v>1</v>
      </c>
    </row>
    <row r="164" spans="1:32" customFormat="1" ht="15.6" x14ac:dyDescent="0.3">
      <c r="A164" s="65"/>
      <c r="B164" s="57">
        <f>SUMIF('IMP COAL RECEIPT &amp; GCV DATA (3)'!$A$3:$A$121,A164,'IMP COAL RECEIPT &amp; GCV DATA (3)'!$B$3:$B$121)</f>
        <v>0</v>
      </c>
      <c r="C164" s="13">
        <f>SUMIF('IMP COAL RECEIPT &amp; GCV DATA (3)'!$A$3:$A$121,A164,'IMP COAL RECEIPT &amp; GCV DATA (3)'!$C$3:$C$121)</f>
        <v>0</v>
      </c>
      <c r="D164" s="66">
        <f>IFERROR(VLOOKUP(A164,'IMP COAL RECEIPT &amp; GCV DATA (3)'!A162:V282,4,0),0)</f>
        <v>0</v>
      </c>
      <c r="E164" s="14">
        <f>IFERROR(VLOOKUP(A164,'IMP COAL RECEIPT &amp; GCV DATA (3)'!$A$2:$V$193,5,0),0)</f>
        <v>0</v>
      </c>
      <c r="F164" s="13">
        <f>SUMIF('IMP COAL RECEIPT &amp; GCV DATA (3)'!$A$3:$A$193,'MASTER DATA FILE IMP COAL (2)'!A164,'IMP COAL RECEIPT &amp; GCV DATA (3)'!$F$3:$F$193)</f>
        <v>0</v>
      </c>
      <c r="G164" s="13">
        <f>IFERROR(VLOOKUP(A164,'IMP COAL RECEIPT &amp; GCV DATA (3)'!$A$2:$V$193,7,0),0)</f>
        <v>0</v>
      </c>
      <c r="H164" s="13">
        <f>IFERROR(VLOOKUP(A164,'IMP COAL RECEIPT &amp; GCV DATA (3)'!$A$2:$V$193,8,0),0)</f>
        <v>0</v>
      </c>
      <c r="I164" s="13">
        <f>IFERROR(VLOOKUP(A164,'WASH COAL RECEIPT &amp; GCV DAT (3)'!$A$2:$V$154,9,0),0)</f>
        <v>0</v>
      </c>
      <c r="J164" s="13">
        <f>IFERROR(VLOOKUP(A164,'IMP COAL RECEIPT &amp; GCV DATA (3)'!$A$2:$V$193,10,0),0)</f>
        <v>0</v>
      </c>
      <c r="K164" s="15">
        <f>SUMIF('IMP COAL RECEIPT &amp; GCV DATA (3)'!$A$3:$A$193,'MASTER DATA FILE IMP COAL (2)'!A164,'IMP COAL RECEIPT &amp; GCV DATA (3)'!$K$3:$K$193)</f>
        <v>0</v>
      </c>
      <c r="L164" s="15">
        <f>SUMIF('IMP COAL RECEIPT &amp; GCV DATA (3)'!$A$3:$A$193,'MASTER DATA FILE IMP COAL (2)'!A164,'IMP COAL RECEIPT &amp; GCV DATA (3)'!$L$3:$L$193)</f>
        <v>0</v>
      </c>
      <c r="M164" s="15">
        <f t="shared" si="18"/>
        <v>0</v>
      </c>
      <c r="N164" s="67"/>
      <c r="O164" s="15">
        <f>SUMIF('IMP COAL RECEIPT &amp; GCV DATA (3)'!$A$3:$A$193,'MASTER DATA FILE IMP COAL (2)'!A164,'IMP COAL RECEIPT &amp; GCV DATA (3)'!$O$3:$O$193)</f>
        <v>0</v>
      </c>
      <c r="P164" s="15">
        <f t="shared" si="19"/>
        <v>0</v>
      </c>
      <c r="Q164" s="15">
        <f>SUMIF('IMP COAL RECEIPT &amp; GCV DATA (3)'!$A$3:$A$193,'MASTER DATA FILE IMP COAL (2)'!A164,'IMP COAL RECEIPT &amp; GCV DATA (3)'!$Q$3:$Q$193)</f>
        <v>0</v>
      </c>
      <c r="R164" s="16">
        <f>SUMIF('IMP COAL RECEIPT &amp; GCV DATA (3)'!$A$3:$A$253,'MASTER DATA FILE IMP COAL (2)'!A164,'IMP COAL RECEIPT &amp; GCV DATA (3)'!$R$3:$R$253)+IF(H164=$J$234,($K$234*K164),0)+IF(H164=$J$235,($K$235*K164),0)</f>
        <v>0</v>
      </c>
      <c r="S164" s="15" t="e">
        <f t="shared" si="20"/>
        <v>#DIV/0!</v>
      </c>
      <c r="T164" s="15">
        <f>SUMIF('IMP COAL RECEIPT &amp; GCV DATA (3)'!$A$3:$A$193,'MASTER DATA FILE IMP COAL (2)'!A164,'IMP COAL RECEIPT &amp; GCV DATA (3)'!$T$3:$T$193)</f>
        <v>0</v>
      </c>
      <c r="U164" s="15">
        <f t="shared" si="21"/>
        <v>0</v>
      </c>
      <c r="V164" s="15">
        <f>SUMIF('IMP COAL RECEIPT &amp; GCV DATA (3)'!$A$3:$A$193,'MASTER DATA FILE IMP COAL (2)'!A164,'IMP COAL RECEIPT &amp; GCV DATA (3)'!$V$3:$V$193)</f>
        <v>0</v>
      </c>
      <c r="W164" s="15">
        <f t="shared" si="22"/>
        <v>0</v>
      </c>
      <c r="X164" s="13" t="e">
        <f t="shared" si="23"/>
        <v>#DIV/0!</v>
      </c>
      <c r="Y164" s="13"/>
      <c r="Z164" s="13"/>
      <c r="AB164">
        <v>4080.9198113207549</v>
      </c>
      <c r="AC164" s="53">
        <f t="shared" si="24"/>
        <v>-4080.9198113207549</v>
      </c>
      <c r="AE164" s="53">
        <f t="shared" si="25"/>
        <v>-4080.9198113207549</v>
      </c>
      <c r="AF164">
        <v>1</v>
      </c>
    </row>
    <row r="165" spans="1:32" customFormat="1" ht="15.6" x14ac:dyDescent="0.3">
      <c r="A165" s="65"/>
      <c r="B165" s="57">
        <f>SUMIF('IMP COAL RECEIPT &amp; GCV DATA (3)'!$A$3:$A$121,A165,'IMP COAL RECEIPT &amp; GCV DATA (3)'!$B$3:$B$121)</f>
        <v>0</v>
      </c>
      <c r="C165" s="13">
        <f>SUMIF('IMP COAL RECEIPT &amp; GCV DATA (3)'!$A$3:$A$121,A165,'IMP COAL RECEIPT &amp; GCV DATA (3)'!$C$3:$C$121)</f>
        <v>0</v>
      </c>
      <c r="D165" s="66">
        <f>IFERROR(VLOOKUP(A165,'IMP COAL RECEIPT &amp; GCV DATA (3)'!A163:V283,4,0),0)</f>
        <v>0</v>
      </c>
      <c r="E165" s="14">
        <f>IFERROR(VLOOKUP(A165,'IMP COAL RECEIPT &amp; GCV DATA (3)'!$A$2:$V$193,5,0),0)</f>
        <v>0</v>
      </c>
      <c r="F165" s="13">
        <f>SUMIF('IMP COAL RECEIPT &amp; GCV DATA (3)'!$A$3:$A$193,'MASTER DATA FILE IMP COAL (2)'!A165,'IMP COAL RECEIPT &amp; GCV DATA (3)'!$F$3:$F$193)</f>
        <v>0</v>
      </c>
      <c r="G165" s="13">
        <f>IFERROR(VLOOKUP(A165,'IMP COAL RECEIPT &amp; GCV DATA (3)'!$A$2:$V$193,7,0),0)</f>
        <v>0</v>
      </c>
      <c r="H165" s="13">
        <f>IFERROR(VLOOKUP(A165,'IMP COAL RECEIPT &amp; GCV DATA (3)'!$A$2:$V$193,8,0),0)</f>
        <v>0</v>
      </c>
      <c r="I165" s="13">
        <f>IFERROR(VLOOKUP(A165,'WASH COAL RECEIPT &amp; GCV DAT (3)'!$A$2:$V$154,9,0),0)</f>
        <v>0</v>
      </c>
      <c r="J165" s="13">
        <f>IFERROR(VLOOKUP(A165,'IMP COAL RECEIPT &amp; GCV DATA (3)'!$A$2:$V$193,10,0),0)</f>
        <v>0</v>
      </c>
      <c r="K165" s="15">
        <f>SUMIF('IMP COAL RECEIPT &amp; GCV DATA (3)'!$A$3:$A$193,'MASTER DATA FILE IMP COAL (2)'!A165,'IMP COAL RECEIPT &amp; GCV DATA (3)'!$K$3:$K$193)</f>
        <v>0</v>
      </c>
      <c r="L165" s="15">
        <f>SUMIF('IMP COAL RECEIPT &amp; GCV DATA (3)'!$A$3:$A$193,'MASTER DATA FILE IMP COAL (2)'!A165,'IMP COAL RECEIPT &amp; GCV DATA (3)'!$L$3:$L$193)</f>
        <v>0</v>
      </c>
      <c r="M165" s="15">
        <f t="shared" si="18"/>
        <v>0</v>
      </c>
      <c r="N165" s="67"/>
      <c r="O165" s="15">
        <f>SUMIF('IMP COAL RECEIPT &amp; GCV DATA (3)'!$A$3:$A$193,'MASTER DATA FILE IMP COAL (2)'!A165,'IMP COAL RECEIPT &amp; GCV DATA (3)'!$O$3:$O$193)</f>
        <v>0</v>
      </c>
      <c r="P165" s="15">
        <f t="shared" si="19"/>
        <v>0</v>
      </c>
      <c r="Q165" s="15">
        <f>SUMIF('IMP COAL RECEIPT &amp; GCV DATA (3)'!$A$3:$A$193,'MASTER DATA FILE IMP COAL (2)'!A165,'IMP COAL RECEIPT &amp; GCV DATA (3)'!$Q$3:$Q$193)</f>
        <v>0</v>
      </c>
      <c r="R165" s="16">
        <f>SUMIF('IMP COAL RECEIPT &amp; GCV DATA (3)'!$A$3:$A$253,'MASTER DATA FILE IMP COAL (2)'!A165,'IMP COAL RECEIPT &amp; GCV DATA (3)'!$R$3:$R$253)+IF(H165=$J$234,($K$234*K165),0)+IF(H165=$J$235,($K$235*K165),0)</f>
        <v>0</v>
      </c>
      <c r="S165" s="15" t="e">
        <f t="shared" si="20"/>
        <v>#DIV/0!</v>
      </c>
      <c r="T165" s="15">
        <f>SUMIF('IMP COAL RECEIPT &amp; GCV DATA (3)'!$A$3:$A$193,'MASTER DATA FILE IMP COAL (2)'!A165,'IMP COAL RECEIPT &amp; GCV DATA (3)'!$T$3:$T$193)</f>
        <v>0</v>
      </c>
      <c r="U165" s="15">
        <f t="shared" si="21"/>
        <v>0</v>
      </c>
      <c r="V165" s="15">
        <f>SUMIF('IMP COAL RECEIPT &amp; GCV DATA (3)'!$A$3:$A$193,'MASTER DATA FILE IMP COAL (2)'!A165,'IMP COAL RECEIPT &amp; GCV DATA (3)'!$V$3:$V$193)</f>
        <v>0</v>
      </c>
      <c r="W165" s="15">
        <f t="shared" si="22"/>
        <v>0</v>
      </c>
      <c r="X165" s="13" t="e">
        <f t="shared" si="23"/>
        <v>#DIV/0!</v>
      </c>
      <c r="Y165" s="13"/>
      <c r="Z165" s="13"/>
      <c r="AB165">
        <v>4080.9198113207549</v>
      </c>
      <c r="AC165" s="53">
        <f t="shared" si="24"/>
        <v>-4080.9198113207549</v>
      </c>
      <c r="AE165" s="53">
        <f t="shared" si="25"/>
        <v>-4080.9198113207549</v>
      </c>
      <c r="AF165">
        <v>1</v>
      </c>
    </row>
    <row r="166" spans="1:32" customFormat="1" ht="15.6" x14ac:dyDescent="0.3">
      <c r="A166" s="65"/>
      <c r="B166" s="57">
        <f>SUMIF('IMP COAL RECEIPT &amp; GCV DATA (3)'!$A$3:$A$121,A166,'IMP COAL RECEIPT &amp; GCV DATA (3)'!$B$3:$B$121)</f>
        <v>0</v>
      </c>
      <c r="C166" s="13">
        <f>SUMIF('IMP COAL RECEIPT &amp; GCV DATA (3)'!$A$3:$A$121,A166,'IMP COAL RECEIPT &amp; GCV DATA (3)'!$C$3:$C$121)</f>
        <v>0</v>
      </c>
      <c r="D166" s="66">
        <f>IFERROR(VLOOKUP(A166,'IMP COAL RECEIPT &amp; GCV DATA (3)'!A164:V284,4,0),0)</f>
        <v>0</v>
      </c>
      <c r="E166" s="14">
        <f>IFERROR(VLOOKUP(A166,'IMP COAL RECEIPT &amp; GCV DATA (3)'!$A$2:$V$193,5,0),0)</f>
        <v>0</v>
      </c>
      <c r="F166" s="13">
        <f>SUMIF('IMP COAL RECEIPT &amp; GCV DATA (3)'!$A$3:$A$193,'MASTER DATA FILE IMP COAL (2)'!A166,'IMP COAL RECEIPT &amp; GCV DATA (3)'!$F$3:$F$193)</f>
        <v>0</v>
      </c>
      <c r="G166" s="13">
        <f>IFERROR(VLOOKUP(A166,'IMP COAL RECEIPT &amp; GCV DATA (3)'!$A$2:$V$193,7,0),0)</f>
        <v>0</v>
      </c>
      <c r="H166" s="13">
        <f>IFERROR(VLOOKUP(A166,'IMP COAL RECEIPT &amp; GCV DATA (3)'!$A$2:$V$193,8,0),0)</f>
        <v>0</v>
      </c>
      <c r="I166" s="13">
        <f>IFERROR(VLOOKUP(A166,'WASH COAL RECEIPT &amp; GCV DAT (3)'!$A$2:$V$154,9,0),0)</f>
        <v>0</v>
      </c>
      <c r="J166" s="13">
        <f>IFERROR(VLOOKUP(A166,'IMP COAL RECEIPT &amp; GCV DATA (3)'!$A$2:$V$193,10,0),0)</f>
        <v>0</v>
      </c>
      <c r="K166" s="15">
        <f>SUMIF('IMP COAL RECEIPT &amp; GCV DATA (3)'!$A$3:$A$193,'MASTER DATA FILE IMP COAL (2)'!A166,'IMP COAL RECEIPT &amp; GCV DATA (3)'!$K$3:$K$193)</f>
        <v>0</v>
      </c>
      <c r="L166" s="15">
        <f>SUMIF('IMP COAL RECEIPT &amp; GCV DATA (3)'!$A$3:$A$193,'MASTER DATA FILE IMP COAL (2)'!A166,'IMP COAL RECEIPT &amp; GCV DATA (3)'!$L$3:$L$193)</f>
        <v>0</v>
      </c>
      <c r="M166" s="15">
        <f t="shared" si="18"/>
        <v>0</v>
      </c>
      <c r="N166" s="67"/>
      <c r="O166" s="15">
        <f>SUMIF('IMP COAL RECEIPT &amp; GCV DATA (3)'!$A$3:$A$193,'MASTER DATA FILE IMP COAL (2)'!A166,'IMP COAL RECEIPT &amp; GCV DATA (3)'!$O$3:$O$193)</f>
        <v>0</v>
      </c>
      <c r="P166" s="15">
        <f t="shared" si="19"/>
        <v>0</v>
      </c>
      <c r="Q166" s="15">
        <f>SUMIF('IMP COAL RECEIPT &amp; GCV DATA (3)'!$A$3:$A$193,'MASTER DATA FILE IMP COAL (2)'!A166,'IMP COAL RECEIPT &amp; GCV DATA (3)'!$Q$3:$Q$193)</f>
        <v>0</v>
      </c>
      <c r="R166" s="16">
        <f>SUMIF('IMP COAL RECEIPT &amp; GCV DATA (3)'!$A$3:$A$253,'MASTER DATA FILE IMP COAL (2)'!A166,'IMP COAL RECEIPT &amp; GCV DATA (3)'!$R$3:$R$253)+IF(H166=$J$234,($K$234*K166),0)+IF(H166=$J$235,($K$235*K166),0)</f>
        <v>0</v>
      </c>
      <c r="S166" s="15" t="e">
        <f t="shared" si="20"/>
        <v>#DIV/0!</v>
      </c>
      <c r="T166" s="15">
        <f>SUMIF('IMP COAL RECEIPT &amp; GCV DATA (3)'!$A$3:$A$193,'MASTER DATA FILE IMP COAL (2)'!A166,'IMP COAL RECEIPT &amp; GCV DATA (3)'!$T$3:$T$193)</f>
        <v>0</v>
      </c>
      <c r="U166" s="15">
        <f t="shared" si="21"/>
        <v>0</v>
      </c>
      <c r="V166" s="15">
        <f>SUMIF('IMP COAL RECEIPT &amp; GCV DATA (3)'!$A$3:$A$193,'MASTER DATA FILE IMP COAL (2)'!A166,'IMP COAL RECEIPT &amp; GCV DATA (3)'!$V$3:$V$193)</f>
        <v>0</v>
      </c>
      <c r="W166" s="15">
        <f t="shared" si="22"/>
        <v>0</v>
      </c>
      <c r="X166" s="13" t="e">
        <f t="shared" si="23"/>
        <v>#DIV/0!</v>
      </c>
      <c r="Y166" s="13"/>
      <c r="Z166" s="13"/>
      <c r="AB166">
        <v>4080.9198113207549</v>
      </c>
      <c r="AC166" s="53">
        <f t="shared" si="24"/>
        <v>-4080.9198113207549</v>
      </c>
      <c r="AE166" s="53">
        <f t="shared" si="25"/>
        <v>-4080.9198113207549</v>
      </c>
      <c r="AF166">
        <v>1</v>
      </c>
    </row>
    <row r="167" spans="1:32" customFormat="1" ht="15.6" x14ac:dyDescent="0.3">
      <c r="A167" s="65"/>
      <c r="B167" s="57">
        <f>SUMIF('IMP COAL RECEIPT &amp; GCV DATA (3)'!$A$3:$A$121,A167,'IMP COAL RECEIPT &amp; GCV DATA (3)'!$B$3:$B$121)</f>
        <v>0</v>
      </c>
      <c r="C167" s="13">
        <f>SUMIF('IMP COAL RECEIPT &amp; GCV DATA (3)'!$A$3:$A$121,A167,'IMP COAL RECEIPT &amp; GCV DATA (3)'!$C$3:$C$121)</f>
        <v>0</v>
      </c>
      <c r="D167" s="66">
        <f>IFERROR(VLOOKUP(A167,'IMP COAL RECEIPT &amp; GCV DATA (3)'!A165:V285,4,0),0)</f>
        <v>0</v>
      </c>
      <c r="E167" s="14">
        <f>IFERROR(VLOOKUP(A167,'IMP COAL RECEIPT &amp; GCV DATA (3)'!$A$2:$V$193,5,0),0)</f>
        <v>0</v>
      </c>
      <c r="F167" s="13">
        <f>SUMIF('IMP COAL RECEIPT &amp; GCV DATA (3)'!$A$3:$A$193,'MASTER DATA FILE IMP COAL (2)'!A167,'IMP COAL RECEIPT &amp; GCV DATA (3)'!$F$3:$F$193)</f>
        <v>0</v>
      </c>
      <c r="G167" s="13">
        <f>IFERROR(VLOOKUP(A167,'IMP COAL RECEIPT &amp; GCV DATA (3)'!$A$2:$V$193,7,0),0)</f>
        <v>0</v>
      </c>
      <c r="H167" s="13">
        <f>IFERROR(VLOOKUP(A167,'IMP COAL RECEIPT &amp; GCV DATA (3)'!$A$2:$V$193,8,0),0)</f>
        <v>0</v>
      </c>
      <c r="I167" s="13">
        <f>IFERROR(VLOOKUP(A167,'WASH COAL RECEIPT &amp; GCV DAT (3)'!$A$2:$V$154,9,0),0)</f>
        <v>0</v>
      </c>
      <c r="J167" s="13">
        <f>IFERROR(VLOOKUP(A167,'IMP COAL RECEIPT &amp; GCV DATA (3)'!$A$2:$V$193,10,0),0)</f>
        <v>0</v>
      </c>
      <c r="K167" s="15">
        <f>SUMIF('IMP COAL RECEIPT &amp; GCV DATA (3)'!$A$3:$A$193,'MASTER DATA FILE IMP COAL (2)'!A167,'IMP COAL RECEIPT &amp; GCV DATA (3)'!$K$3:$K$193)</f>
        <v>0</v>
      </c>
      <c r="L167" s="15">
        <f>SUMIF('IMP COAL RECEIPT &amp; GCV DATA (3)'!$A$3:$A$193,'MASTER DATA FILE IMP COAL (2)'!A167,'IMP COAL RECEIPT &amp; GCV DATA (3)'!$L$3:$L$193)</f>
        <v>0</v>
      </c>
      <c r="M167" s="15">
        <f t="shared" si="18"/>
        <v>0</v>
      </c>
      <c r="N167" s="67"/>
      <c r="O167" s="15">
        <f>SUMIF('IMP COAL RECEIPT &amp; GCV DATA (3)'!$A$3:$A$193,'MASTER DATA FILE IMP COAL (2)'!A167,'IMP COAL RECEIPT &amp; GCV DATA (3)'!$O$3:$O$193)</f>
        <v>0</v>
      </c>
      <c r="P167" s="15">
        <f t="shared" si="19"/>
        <v>0</v>
      </c>
      <c r="Q167" s="15">
        <f>SUMIF('IMP COAL RECEIPT &amp; GCV DATA (3)'!$A$3:$A$193,'MASTER DATA FILE IMP COAL (2)'!A167,'IMP COAL RECEIPT &amp; GCV DATA (3)'!$Q$3:$Q$193)</f>
        <v>0</v>
      </c>
      <c r="R167" s="16">
        <f>SUMIF('IMP COAL RECEIPT &amp; GCV DATA (3)'!$A$3:$A$253,'MASTER DATA FILE IMP COAL (2)'!A167,'IMP COAL RECEIPT &amp; GCV DATA (3)'!$R$3:$R$253)+IF(H167=$J$234,($K$234*K167),0)+IF(H167=$J$235,($K$235*K167),0)</f>
        <v>0</v>
      </c>
      <c r="S167" s="15" t="e">
        <f t="shared" si="20"/>
        <v>#DIV/0!</v>
      </c>
      <c r="T167" s="15">
        <f>SUMIF('IMP COAL RECEIPT &amp; GCV DATA (3)'!$A$3:$A$193,'MASTER DATA FILE IMP COAL (2)'!A167,'IMP COAL RECEIPT &amp; GCV DATA (3)'!$T$3:$T$193)</f>
        <v>0</v>
      </c>
      <c r="U167" s="15">
        <f t="shared" si="21"/>
        <v>0</v>
      </c>
      <c r="V167" s="15">
        <f>SUMIF('IMP COAL RECEIPT &amp; GCV DATA (3)'!$A$3:$A$193,'MASTER DATA FILE IMP COAL (2)'!A167,'IMP COAL RECEIPT &amp; GCV DATA (3)'!$V$3:$V$193)</f>
        <v>0</v>
      </c>
      <c r="W167" s="15">
        <f t="shared" si="22"/>
        <v>0</v>
      </c>
      <c r="X167" s="13" t="e">
        <f t="shared" si="23"/>
        <v>#DIV/0!</v>
      </c>
      <c r="Y167" s="13"/>
      <c r="Z167" s="13"/>
      <c r="AB167">
        <v>4080.9198113207549</v>
      </c>
      <c r="AC167" s="53">
        <f t="shared" si="24"/>
        <v>-4080.9198113207549</v>
      </c>
      <c r="AE167" s="53">
        <f t="shared" si="25"/>
        <v>-4080.9198113207549</v>
      </c>
      <c r="AF167">
        <v>1</v>
      </c>
    </row>
    <row r="168" spans="1:32" customFormat="1" ht="15.6" x14ac:dyDescent="0.3">
      <c r="A168" s="65"/>
      <c r="B168" s="57">
        <f>SUMIF('IMP COAL RECEIPT &amp; GCV DATA (3)'!$A$3:$A$121,A168,'IMP COAL RECEIPT &amp; GCV DATA (3)'!$B$3:$B$121)</f>
        <v>0</v>
      </c>
      <c r="C168" s="13">
        <f>SUMIF('IMP COAL RECEIPT &amp; GCV DATA (3)'!$A$3:$A$121,A168,'IMP COAL RECEIPT &amp; GCV DATA (3)'!$C$3:$C$121)</f>
        <v>0</v>
      </c>
      <c r="D168" s="66">
        <f>IFERROR(VLOOKUP(A168,'IMP COAL RECEIPT &amp; GCV DATA (3)'!A166:V286,4,0),0)</f>
        <v>0</v>
      </c>
      <c r="E168" s="14">
        <f>IFERROR(VLOOKUP(A168,'IMP COAL RECEIPT &amp; GCV DATA (3)'!$A$2:$V$193,5,0),0)</f>
        <v>0</v>
      </c>
      <c r="F168" s="13">
        <f>SUMIF('IMP COAL RECEIPT &amp; GCV DATA (3)'!$A$3:$A$193,'MASTER DATA FILE IMP COAL (2)'!A168,'IMP COAL RECEIPT &amp; GCV DATA (3)'!$F$3:$F$193)</f>
        <v>0</v>
      </c>
      <c r="G168" s="13">
        <f>IFERROR(VLOOKUP(A168,'IMP COAL RECEIPT &amp; GCV DATA (3)'!$A$2:$V$193,7,0),0)</f>
        <v>0</v>
      </c>
      <c r="H168" s="13">
        <f>IFERROR(VLOOKUP(A168,'IMP COAL RECEIPT &amp; GCV DATA (3)'!$A$2:$V$193,8,0),0)</f>
        <v>0</v>
      </c>
      <c r="I168" s="13">
        <f>IFERROR(VLOOKUP(A168,'WASH COAL RECEIPT &amp; GCV DAT (3)'!$A$2:$V$154,9,0),0)</f>
        <v>0</v>
      </c>
      <c r="J168" s="13">
        <f>IFERROR(VLOOKUP(A168,'IMP COAL RECEIPT &amp; GCV DATA (3)'!$A$2:$V$193,10,0),0)</f>
        <v>0</v>
      </c>
      <c r="K168" s="15">
        <f>SUMIF('IMP COAL RECEIPT &amp; GCV DATA (3)'!$A$3:$A$193,'MASTER DATA FILE IMP COAL (2)'!A168,'IMP COAL RECEIPT &amp; GCV DATA (3)'!$K$3:$K$193)</f>
        <v>0</v>
      </c>
      <c r="L168" s="15">
        <f>SUMIF('IMP COAL RECEIPT &amp; GCV DATA (3)'!$A$3:$A$193,'MASTER DATA FILE IMP COAL (2)'!A168,'IMP COAL RECEIPT &amp; GCV DATA (3)'!$L$3:$L$193)</f>
        <v>0</v>
      </c>
      <c r="M168" s="15">
        <f t="shared" si="18"/>
        <v>0</v>
      </c>
      <c r="N168" s="67"/>
      <c r="O168" s="15">
        <f>SUMIF('IMP COAL RECEIPT &amp; GCV DATA (3)'!$A$3:$A$193,'MASTER DATA FILE IMP COAL (2)'!A168,'IMP COAL RECEIPT &amp; GCV DATA (3)'!$O$3:$O$193)</f>
        <v>0</v>
      </c>
      <c r="P168" s="15">
        <f t="shared" si="19"/>
        <v>0</v>
      </c>
      <c r="Q168" s="15">
        <f>SUMIF('IMP COAL RECEIPT &amp; GCV DATA (3)'!$A$3:$A$193,'MASTER DATA FILE IMP COAL (2)'!A168,'IMP COAL RECEIPT &amp; GCV DATA (3)'!$Q$3:$Q$193)</f>
        <v>0</v>
      </c>
      <c r="R168" s="16">
        <f>SUMIF('IMP COAL RECEIPT &amp; GCV DATA (3)'!$A$3:$A$253,'MASTER DATA FILE IMP COAL (2)'!A168,'IMP COAL RECEIPT &amp; GCV DATA (3)'!$R$3:$R$253)+IF(H168=$J$234,($K$234*K168),0)+IF(H168=$J$235,($K$235*K168),0)</f>
        <v>0</v>
      </c>
      <c r="S168" s="15" t="e">
        <f t="shared" si="20"/>
        <v>#DIV/0!</v>
      </c>
      <c r="T168" s="15">
        <f>SUMIF('IMP COAL RECEIPT &amp; GCV DATA (3)'!$A$3:$A$193,'MASTER DATA FILE IMP COAL (2)'!A168,'IMP COAL RECEIPT &amp; GCV DATA (3)'!$T$3:$T$193)</f>
        <v>0</v>
      </c>
      <c r="U168" s="15">
        <f t="shared" si="21"/>
        <v>0</v>
      </c>
      <c r="V168" s="15">
        <f>SUMIF('IMP COAL RECEIPT &amp; GCV DATA (3)'!$A$3:$A$193,'MASTER DATA FILE IMP COAL (2)'!A168,'IMP COAL RECEIPT &amp; GCV DATA (3)'!$V$3:$V$193)</f>
        <v>0</v>
      </c>
      <c r="W168" s="15">
        <f t="shared" si="22"/>
        <v>0</v>
      </c>
      <c r="X168" s="13" t="e">
        <f t="shared" si="23"/>
        <v>#DIV/0!</v>
      </c>
      <c r="Y168" s="13"/>
      <c r="Z168" s="13"/>
      <c r="AB168">
        <v>4080.9198113207549</v>
      </c>
      <c r="AC168" s="53">
        <f t="shared" si="24"/>
        <v>-4080.9198113207549</v>
      </c>
      <c r="AE168" s="53">
        <f t="shared" si="25"/>
        <v>-4080.9198113207549</v>
      </c>
      <c r="AF168">
        <v>1</v>
      </c>
    </row>
    <row r="169" spans="1:32" customFormat="1" ht="15.6" x14ac:dyDescent="0.3">
      <c r="A169" s="65"/>
      <c r="B169" s="57">
        <f>SUMIF('IMP COAL RECEIPT &amp; GCV DATA (3)'!$A$3:$A$121,A169,'IMP COAL RECEIPT &amp; GCV DATA (3)'!$B$3:$B$121)</f>
        <v>0</v>
      </c>
      <c r="C169" s="13">
        <f>SUMIF('IMP COAL RECEIPT &amp; GCV DATA (3)'!$A$3:$A$121,A169,'IMP COAL RECEIPT &amp; GCV DATA (3)'!$C$3:$C$121)</f>
        <v>0</v>
      </c>
      <c r="D169" s="66">
        <f>IFERROR(VLOOKUP(A169,'IMP COAL RECEIPT &amp; GCV DATA (3)'!A167:V287,4,0),0)</f>
        <v>0</v>
      </c>
      <c r="E169" s="14">
        <f>IFERROR(VLOOKUP(A169,'IMP COAL RECEIPT &amp; GCV DATA (3)'!$A$2:$V$193,5,0),0)</f>
        <v>0</v>
      </c>
      <c r="F169" s="13">
        <f>SUMIF('IMP COAL RECEIPT &amp; GCV DATA (3)'!$A$3:$A$193,'MASTER DATA FILE IMP COAL (2)'!A169,'IMP COAL RECEIPT &amp; GCV DATA (3)'!$F$3:$F$193)</f>
        <v>0</v>
      </c>
      <c r="G169" s="13">
        <f>IFERROR(VLOOKUP(A169,'IMP COAL RECEIPT &amp; GCV DATA (3)'!$A$2:$V$193,7,0),0)</f>
        <v>0</v>
      </c>
      <c r="H169" s="13">
        <f>IFERROR(VLOOKUP(A169,'IMP COAL RECEIPT &amp; GCV DATA (3)'!$A$2:$V$193,8,0),0)</f>
        <v>0</v>
      </c>
      <c r="I169" s="13">
        <f>IFERROR(VLOOKUP(A169,'WASH COAL RECEIPT &amp; GCV DAT (3)'!$A$2:$V$154,9,0),0)</f>
        <v>0</v>
      </c>
      <c r="J169" s="13">
        <f>IFERROR(VLOOKUP(A169,'IMP COAL RECEIPT &amp; GCV DATA (3)'!$A$2:$V$193,10,0),0)</f>
        <v>0</v>
      </c>
      <c r="K169" s="15">
        <f>SUMIF('IMP COAL RECEIPT &amp; GCV DATA (3)'!$A$3:$A$193,'MASTER DATA FILE IMP COAL (2)'!A169,'IMP COAL RECEIPT &amp; GCV DATA (3)'!$K$3:$K$193)</f>
        <v>0</v>
      </c>
      <c r="L169" s="15">
        <f>SUMIF('IMP COAL RECEIPT &amp; GCV DATA (3)'!$A$3:$A$193,'MASTER DATA FILE IMP COAL (2)'!A169,'IMP COAL RECEIPT &amp; GCV DATA (3)'!$L$3:$L$193)</f>
        <v>0</v>
      </c>
      <c r="M169" s="15">
        <f t="shared" si="18"/>
        <v>0</v>
      </c>
      <c r="N169" s="67"/>
      <c r="O169" s="15">
        <f>SUMIF('IMP COAL RECEIPT &amp; GCV DATA (3)'!$A$3:$A$193,'MASTER DATA FILE IMP COAL (2)'!A169,'IMP COAL RECEIPT &amp; GCV DATA (3)'!$O$3:$O$193)</f>
        <v>0</v>
      </c>
      <c r="P169" s="15">
        <f t="shared" si="19"/>
        <v>0</v>
      </c>
      <c r="Q169" s="15">
        <f>SUMIF('IMP COAL RECEIPT &amp; GCV DATA (3)'!$A$3:$A$193,'MASTER DATA FILE IMP COAL (2)'!A169,'IMP COAL RECEIPT &amp; GCV DATA (3)'!$Q$3:$Q$193)</f>
        <v>0</v>
      </c>
      <c r="R169" s="16">
        <f>SUMIF('IMP COAL RECEIPT &amp; GCV DATA (3)'!$A$3:$A$253,'MASTER DATA FILE IMP COAL (2)'!A169,'IMP COAL RECEIPT &amp; GCV DATA (3)'!$R$3:$R$253)+IF(H169=$J$234,($K$234*K169),0)+IF(H169=$J$235,($K$235*K169),0)</f>
        <v>0</v>
      </c>
      <c r="S169" s="15" t="e">
        <f t="shared" si="20"/>
        <v>#DIV/0!</v>
      </c>
      <c r="T169" s="15">
        <f>SUMIF('IMP COAL RECEIPT &amp; GCV DATA (3)'!$A$3:$A$193,'MASTER DATA FILE IMP COAL (2)'!A169,'IMP COAL RECEIPT &amp; GCV DATA (3)'!$T$3:$T$193)</f>
        <v>0</v>
      </c>
      <c r="U169" s="15">
        <f t="shared" si="21"/>
        <v>0</v>
      </c>
      <c r="V169" s="15">
        <f>SUMIF('IMP COAL RECEIPT &amp; GCV DATA (3)'!$A$3:$A$193,'MASTER DATA FILE IMP COAL (2)'!A169,'IMP COAL RECEIPT &amp; GCV DATA (3)'!$V$3:$V$193)</f>
        <v>0</v>
      </c>
      <c r="W169" s="15">
        <f t="shared" si="22"/>
        <v>0</v>
      </c>
      <c r="X169" s="13" t="e">
        <f t="shared" si="23"/>
        <v>#DIV/0!</v>
      </c>
      <c r="Y169" s="13"/>
      <c r="Z169" s="13"/>
      <c r="AB169">
        <v>4080.9198113207549</v>
      </c>
      <c r="AC169" s="53">
        <f t="shared" si="24"/>
        <v>-4080.9198113207549</v>
      </c>
      <c r="AE169" s="53">
        <f t="shared" si="25"/>
        <v>-4080.9198113207549</v>
      </c>
      <c r="AF169">
        <v>1</v>
      </c>
    </row>
    <row r="170" spans="1:32" customFormat="1" ht="15.6" x14ac:dyDescent="0.3">
      <c r="A170" s="65"/>
      <c r="B170" s="57">
        <f>SUMIF('IMP COAL RECEIPT &amp; GCV DATA (3)'!$A$3:$A$121,A170,'IMP COAL RECEIPT &amp; GCV DATA (3)'!$B$3:$B$121)</f>
        <v>0</v>
      </c>
      <c r="C170" s="13">
        <f>SUMIF('IMP COAL RECEIPT &amp; GCV DATA (3)'!$A$3:$A$121,A170,'IMP COAL RECEIPT &amp; GCV DATA (3)'!$C$3:$C$121)</f>
        <v>0</v>
      </c>
      <c r="D170" s="66">
        <f>IFERROR(VLOOKUP(A170,'IMP COAL RECEIPT &amp; GCV DATA (3)'!A168:V288,4,0),0)</f>
        <v>0</v>
      </c>
      <c r="E170" s="14">
        <f>IFERROR(VLOOKUP(A170,'IMP COAL RECEIPT &amp; GCV DATA (3)'!$A$2:$V$193,5,0),0)</f>
        <v>0</v>
      </c>
      <c r="F170" s="13">
        <f>SUMIF('IMP COAL RECEIPT &amp; GCV DATA (3)'!$A$3:$A$193,'MASTER DATA FILE IMP COAL (2)'!A170,'IMP COAL RECEIPT &amp; GCV DATA (3)'!$F$3:$F$193)</f>
        <v>0</v>
      </c>
      <c r="G170" s="13">
        <f>IFERROR(VLOOKUP(A170,'IMP COAL RECEIPT &amp; GCV DATA (3)'!$A$2:$V$193,7,0),0)</f>
        <v>0</v>
      </c>
      <c r="H170" s="13">
        <f>IFERROR(VLOOKUP(A170,'IMP COAL RECEIPT &amp; GCV DATA (3)'!$A$2:$V$193,8,0),0)</f>
        <v>0</v>
      </c>
      <c r="I170" s="13">
        <f>IFERROR(VLOOKUP(A170,'WASH COAL RECEIPT &amp; GCV DAT (3)'!$A$2:$V$154,9,0),0)</f>
        <v>0</v>
      </c>
      <c r="J170" s="13">
        <f>IFERROR(VLOOKUP(A170,'IMP COAL RECEIPT &amp; GCV DATA (3)'!$A$2:$V$193,10,0),0)</f>
        <v>0</v>
      </c>
      <c r="K170" s="15">
        <f>SUMIF('IMP COAL RECEIPT &amp; GCV DATA (3)'!$A$3:$A$193,'MASTER DATA FILE IMP COAL (2)'!A170,'IMP COAL RECEIPT &amp; GCV DATA (3)'!$K$3:$K$193)</f>
        <v>0</v>
      </c>
      <c r="L170" s="15">
        <f>SUMIF('IMP COAL RECEIPT &amp; GCV DATA (3)'!$A$3:$A$193,'MASTER DATA FILE IMP COAL (2)'!A170,'IMP COAL RECEIPT &amp; GCV DATA (3)'!$L$3:$L$193)</f>
        <v>0</v>
      </c>
      <c r="M170" s="15">
        <f t="shared" si="18"/>
        <v>0</v>
      </c>
      <c r="N170" s="67"/>
      <c r="O170" s="15">
        <f>SUMIF('IMP COAL RECEIPT &amp; GCV DATA (3)'!$A$3:$A$193,'MASTER DATA FILE IMP COAL (2)'!A170,'IMP COAL RECEIPT &amp; GCV DATA (3)'!$O$3:$O$193)</f>
        <v>0</v>
      </c>
      <c r="P170" s="15">
        <f t="shared" si="19"/>
        <v>0</v>
      </c>
      <c r="Q170" s="15">
        <f>SUMIF('IMP COAL RECEIPT &amp; GCV DATA (3)'!$A$3:$A$193,'MASTER DATA FILE IMP COAL (2)'!A170,'IMP COAL RECEIPT &amp; GCV DATA (3)'!$Q$3:$Q$193)</f>
        <v>0</v>
      </c>
      <c r="R170" s="16">
        <f>SUMIF('IMP COAL RECEIPT &amp; GCV DATA (3)'!$A$3:$A$253,'MASTER DATA FILE IMP COAL (2)'!A170,'IMP COAL RECEIPT &amp; GCV DATA (3)'!$R$3:$R$253)+IF(H170=$J$234,($K$234*K170),0)+IF(H170=$J$235,($K$235*K170),0)</f>
        <v>0</v>
      </c>
      <c r="S170" s="15" t="e">
        <f t="shared" si="20"/>
        <v>#DIV/0!</v>
      </c>
      <c r="T170" s="15">
        <f>SUMIF('IMP COAL RECEIPT &amp; GCV DATA (3)'!$A$3:$A$193,'MASTER DATA FILE IMP COAL (2)'!A170,'IMP COAL RECEIPT &amp; GCV DATA (3)'!$T$3:$T$193)</f>
        <v>0</v>
      </c>
      <c r="U170" s="15">
        <f t="shared" si="21"/>
        <v>0</v>
      </c>
      <c r="V170" s="15">
        <f>SUMIF('IMP COAL RECEIPT &amp; GCV DATA (3)'!$A$3:$A$193,'MASTER DATA FILE IMP COAL (2)'!A170,'IMP COAL RECEIPT &amp; GCV DATA (3)'!$V$3:$V$193)</f>
        <v>0</v>
      </c>
      <c r="W170" s="15">
        <f t="shared" si="22"/>
        <v>0</v>
      </c>
      <c r="X170" s="13" t="e">
        <f t="shared" si="23"/>
        <v>#DIV/0!</v>
      </c>
      <c r="Y170" s="13"/>
      <c r="Z170" s="13"/>
      <c r="AB170">
        <v>4080.9198113207549</v>
      </c>
      <c r="AC170" s="53">
        <f t="shared" si="24"/>
        <v>-4080.9198113207549</v>
      </c>
      <c r="AE170" s="53">
        <f t="shared" si="25"/>
        <v>-4080.9198113207549</v>
      </c>
      <c r="AF170">
        <v>1</v>
      </c>
    </row>
    <row r="171" spans="1:32" customFormat="1" ht="15.6" x14ac:dyDescent="0.3">
      <c r="A171" s="65"/>
      <c r="B171" s="57">
        <f>SUMIF('IMP COAL RECEIPT &amp; GCV DATA (3)'!$A$3:$A$121,A171,'IMP COAL RECEIPT &amp; GCV DATA (3)'!$B$3:$B$121)</f>
        <v>0</v>
      </c>
      <c r="C171" s="13">
        <f>SUMIF('IMP COAL RECEIPT &amp; GCV DATA (3)'!$A$3:$A$121,A171,'IMP COAL RECEIPT &amp; GCV DATA (3)'!$C$3:$C$121)</f>
        <v>0</v>
      </c>
      <c r="D171" s="66">
        <f>IFERROR(VLOOKUP(A171,'IMP COAL RECEIPT &amp; GCV DATA (3)'!A169:V289,4,0),0)</f>
        <v>0</v>
      </c>
      <c r="E171" s="14">
        <f>IFERROR(VLOOKUP(A171,'IMP COAL RECEIPT &amp; GCV DATA (3)'!$A$2:$V$193,5,0),0)</f>
        <v>0</v>
      </c>
      <c r="F171" s="13">
        <f>SUMIF('IMP COAL RECEIPT &amp; GCV DATA (3)'!$A$3:$A$193,'MASTER DATA FILE IMP COAL (2)'!A171,'IMP COAL RECEIPT &amp; GCV DATA (3)'!$F$3:$F$193)</f>
        <v>0</v>
      </c>
      <c r="G171" s="13">
        <f>IFERROR(VLOOKUP(A171,'IMP COAL RECEIPT &amp; GCV DATA (3)'!$A$2:$V$193,7,0),0)</f>
        <v>0</v>
      </c>
      <c r="H171" s="13">
        <f>IFERROR(VLOOKUP(A171,'IMP COAL RECEIPT &amp; GCV DATA (3)'!$A$2:$V$193,8,0),0)</f>
        <v>0</v>
      </c>
      <c r="I171" s="13">
        <f>IFERROR(VLOOKUP(A171,'WASH COAL RECEIPT &amp; GCV DAT (3)'!$A$2:$V$154,9,0),0)</f>
        <v>0</v>
      </c>
      <c r="J171" s="13">
        <f>IFERROR(VLOOKUP(A171,'IMP COAL RECEIPT &amp; GCV DATA (3)'!$A$2:$V$193,10,0),0)</f>
        <v>0</v>
      </c>
      <c r="K171" s="15">
        <f>SUMIF('IMP COAL RECEIPT &amp; GCV DATA (3)'!$A$3:$A$193,'MASTER DATA FILE IMP COAL (2)'!A171,'IMP COAL RECEIPT &amp; GCV DATA (3)'!$K$3:$K$193)</f>
        <v>0</v>
      </c>
      <c r="L171" s="15">
        <f>SUMIF('IMP COAL RECEIPT &amp; GCV DATA (3)'!$A$3:$A$193,'MASTER DATA FILE IMP COAL (2)'!A171,'IMP COAL RECEIPT &amp; GCV DATA (3)'!$L$3:$L$193)</f>
        <v>0</v>
      </c>
      <c r="M171" s="15">
        <f t="shared" si="18"/>
        <v>0</v>
      </c>
      <c r="N171" s="67"/>
      <c r="O171" s="15">
        <f>SUMIF('IMP COAL RECEIPT &amp; GCV DATA (3)'!$A$3:$A$193,'MASTER DATA FILE IMP COAL (2)'!A171,'IMP COAL RECEIPT &amp; GCV DATA (3)'!$O$3:$O$193)</f>
        <v>0</v>
      </c>
      <c r="P171" s="15">
        <f t="shared" si="19"/>
        <v>0</v>
      </c>
      <c r="Q171" s="15">
        <f>SUMIF('IMP COAL RECEIPT &amp; GCV DATA (3)'!$A$3:$A$193,'MASTER DATA FILE IMP COAL (2)'!A171,'IMP COAL RECEIPT &amp; GCV DATA (3)'!$Q$3:$Q$193)</f>
        <v>0</v>
      </c>
      <c r="R171" s="16">
        <f>SUMIF('IMP COAL RECEIPT &amp; GCV DATA (3)'!$A$3:$A$253,'MASTER DATA FILE IMP COAL (2)'!A171,'IMP COAL RECEIPT &amp; GCV DATA (3)'!$R$3:$R$253)+IF(H171=$J$234,($K$234*K171),0)+IF(H171=$J$235,($K$235*K171),0)</f>
        <v>0</v>
      </c>
      <c r="S171" s="15" t="e">
        <f t="shared" si="20"/>
        <v>#DIV/0!</v>
      </c>
      <c r="T171" s="15">
        <f>SUMIF('IMP COAL RECEIPT &amp; GCV DATA (3)'!$A$3:$A$193,'MASTER DATA FILE IMP COAL (2)'!A171,'IMP COAL RECEIPT &amp; GCV DATA (3)'!$T$3:$T$193)</f>
        <v>0</v>
      </c>
      <c r="U171" s="15">
        <f t="shared" si="21"/>
        <v>0</v>
      </c>
      <c r="V171" s="15">
        <f>SUMIF('IMP COAL RECEIPT &amp; GCV DATA (3)'!$A$3:$A$193,'MASTER DATA FILE IMP COAL (2)'!A171,'IMP COAL RECEIPT &amp; GCV DATA (3)'!$V$3:$V$193)</f>
        <v>0</v>
      </c>
      <c r="W171" s="15">
        <f t="shared" si="22"/>
        <v>0</v>
      </c>
      <c r="X171" s="13" t="e">
        <f t="shared" si="23"/>
        <v>#DIV/0!</v>
      </c>
      <c r="Y171" s="13"/>
      <c r="Z171" s="13"/>
      <c r="AB171">
        <v>4080.9198113207549</v>
      </c>
      <c r="AC171" s="53">
        <f t="shared" si="24"/>
        <v>-4080.9198113207549</v>
      </c>
      <c r="AE171" s="53">
        <f t="shared" si="25"/>
        <v>-4080.9198113207549</v>
      </c>
      <c r="AF171">
        <v>1</v>
      </c>
    </row>
    <row r="172" spans="1:32" customFormat="1" ht="15.6" x14ac:dyDescent="0.3">
      <c r="A172" s="65"/>
      <c r="B172" s="57">
        <f>SUMIF('IMP COAL RECEIPT &amp; GCV DATA (3)'!$A$3:$A$121,A172,'IMP COAL RECEIPT &amp; GCV DATA (3)'!$B$3:$B$121)</f>
        <v>0</v>
      </c>
      <c r="C172" s="13">
        <f>SUMIF('IMP COAL RECEIPT &amp; GCV DATA (3)'!$A$3:$A$121,A172,'IMP COAL RECEIPT &amp; GCV DATA (3)'!$C$3:$C$121)</f>
        <v>0</v>
      </c>
      <c r="D172" s="66">
        <f>IFERROR(VLOOKUP(A172,'IMP COAL RECEIPT &amp; GCV DATA (3)'!A170:V290,4,0),0)</f>
        <v>0</v>
      </c>
      <c r="E172" s="14">
        <f>IFERROR(VLOOKUP(A172,'IMP COAL RECEIPT &amp; GCV DATA (3)'!$A$2:$V$193,5,0),0)</f>
        <v>0</v>
      </c>
      <c r="F172" s="13">
        <f>SUMIF('IMP COAL RECEIPT &amp; GCV DATA (3)'!$A$3:$A$193,'MASTER DATA FILE IMP COAL (2)'!A172,'IMP COAL RECEIPT &amp; GCV DATA (3)'!$F$3:$F$193)</f>
        <v>0</v>
      </c>
      <c r="G172" s="13">
        <f>IFERROR(VLOOKUP(A172,'IMP COAL RECEIPT &amp; GCV DATA (3)'!$A$2:$V$193,7,0),0)</f>
        <v>0</v>
      </c>
      <c r="H172" s="13">
        <f>IFERROR(VLOOKUP(A172,'IMP COAL RECEIPT &amp; GCV DATA (3)'!$A$2:$V$193,8,0),0)</f>
        <v>0</v>
      </c>
      <c r="I172" s="13">
        <f>IFERROR(VLOOKUP(A172,'WASH COAL RECEIPT &amp; GCV DAT (3)'!$A$2:$V$154,9,0),0)</f>
        <v>0</v>
      </c>
      <c r="J172" s="13">
        <f>IFERROR(VLOOKUP(A172,'IMP COAL RECEIPT &amp; GCV DATA (3)'!$A$2:$V$193,10,0),0)</f>
        <v>0</v>
      </c>
      <c r="K172" s="15">
        <f>SUMIF('IMP COAL RECEIPT &amp; GCV DATA (3)'!$A$3:$A$193,'MASTER DATA FILE IMP COAL (2)'!A172,'IMP COAL RECEIPT &amp; GCV DATA (3)'!$K$3:$K$193)</f>
        <v>0</v>
      </c>
      <c r="L172" s="15">
        <f>SUMIF('IMP COAL RECEIPT &amp; GCV DATA (3)'!$A$3:$A$193,'MASTER DATA FILE IMP COAL (2)'!A172,'IMP COAL RECEIPT &amp; GCV DATA (3)'!$L$3:$L$193)</f>
        <v>0</v>
      </c>
      <c r="M172" s="15">
        <f t="shared" si="18"/>
        <v>0</v>
      </c>
      <c r="N172" s="67"/>
      <c r="O172" s="15">
        <f>SUMIF('IMP COAL RECEIPT &amp; GCV DATA (3)'!$A$3:$A$193,'MASTER DATA FILE IMP COAL (2)'!A172,'IMP COAL RECEIPT &amp; GCV DATA (3)'!$O$3:$O$193)</f>
        <v>0</v>
      </c>
      <c r="P172" s="15">
        <f t="shared" si="19"/>
        <v>0</v>
      </c>
      <c r="Q172" s="15">
        <f>SUMIF('IMP COAL RECEIPT &amp; GCV DATA (3)'!$A$3:$A$193,'MASTER DATA FILE IMP COAL (2)'!A172,'IMP COAL RECEIPT &amp; GCV DATA (3)'!$Q$3:$Q$193)</f>
        <v>0</v>
      </c>
      <c r="R172" s="16">
        <f>SUMIF('IMP COAL RECEIPT &amp; GCV DATA (3)'!$A$3:$A$253,'MASTER DATA FILE IMP COAL (2)'!A172,'IMP COAL RECEIPT &amp; GCV DATA (3)'!$R$3:$R$253)+IF(H172=$J$234,($K$234*K172),0)+IF(H172=$J$235,($K$235*K172),0)</f>
        <v>0</v>
      </c>
      <c r="S172" s="15" t="e">
        <f t="shared" si="20"/>
        <v>#DIV/0!</v>
      </c>
      <c r="T172" s="15">
        <f>SUMIF('IMP COAL RECEIPT &amp; GCV DATA (3)'!$A$3:$A$193,'MASTER DATA FILE IMP COAL (2)'!A172,'IMP COAL RECEIPT &amp; GCV DATA (3)'!$T$3:$T$193)</f>
        <v>0</v>
      </c>
      <c r="U172" s="15">
        <f t="shared" si="21"/>
        <v>0</v>
      </c>
      <c r="V172" s="15">
        <f>SUMIF('IMP COAL RECEIPT &amp; GCV DATA (3)'!$A$3:$A$193,'MASTER DATA FILE IMP COAL (2)'!A172,'IMP COAL RECEIPT &amp; GCV DATA (3)'!$V$3:$V$193)</f>
        <v>0</v>
      </c>
      <c r="W172" s="15">
        <f t="shared" si="22"/>
        <v>0</v>
      </c>
      <c r="X172" s="13" t="e">
        <f t="shared" si="23"/>
        <v>#DIV/0!</v>
      </c>
      <c r="Y172" s="13"/>
      <c r="Z172" s="13"/>
      <c r="AB172">
        <v>4080.9198113207549</v>
      </c>
      <c r="AC172" s="53">
        <f t="shared" si="24"/>
        <v>-4080.9198113207549</v>
      </c>
      <c r="AE172" s="53">
        <f t="shared" si="25"/>
        <v>-4080.9198113207549</v>
      </c>
      <c r="AF172">
        <v>1</v>
      </c>
    </row>
    <row r="173" spans="1:32" customFormat="1" ht="15.6" x14ac:dyDescent="0.3">
      <c r="A173" s="65"/>
      <c r="B173" s="57">
        <f>SUMIF('IMP COAL RECEIPT &amp; GCV DATA (3)'!$A$3:$A$121,A173,'IMP COAL RECEIPT &amp; GCV DATA (3)'!$B$3:$B$121)</f>
        <v>0</v>
      </c>
      <c r="C173" s="13">
        <f>SUMIF('IMP COAL RECEIPT &amp; GCV DATA (3)'!$A$3:$A$121,A173,'IMP COAL RECEIPT &amp; GCV DATA (3)'!$C$3:$C$121)</f>
        <v>0</v>
      </c>
      <c r="D173" s="66">
        <f>IFERROR(VLOOKUP(A173,'IMP COAL RECEIPT &amp; GCV DATA (3)'!A171:V291,4,0),0)</f>
        <v>0</v>
      </c>
      <c r="E173" s="14">
        <f>IFERROR(VLOOKUP(A173,'IMP COAL RECEIPT &amp; GCV DATA (3)'!$A$2:$V$193,5,0),0)</f>
        <v>0</v>
      </c>
      <c r="F173" s="13">
        <f>SUMIF('IMP COAL RECEIPT &amp; GCV DATA (3)'!$A$3:$A$193,'MASTER DATA FILE IMP COAL (2)'!A173,'IMP COAL RECEIPT &amp; GCV DATA (3)'!$F$3:$F$193)</f>
        <v>0</v>
      </c>
      <c r="G173" s="13">
        <f>IFERROR(VLOOKUP(A173,'IMP COAL RECEIPT &amp; GCV DATA (3)'!$A$2:$V$193,7,0),0)</f>
        <v>0</v>
      </c>
      <c r="H173" s="13">
        <f>IFERROR(VLOOKUP(A173,'IMP COAL RECEIPT &amp; GCV DATA (3)'!$A$2:$V$193,8,0),0)</f>
        <v>0</v>
      </c>
      <c r="I173" s="13">
        <f>IFERROR(VLOOKUP(A173,'WASH COAL RECEIPT &amp; GCV DAT (3)'!$A$2:$V$154,9,0),0)</f>
        <v>0</v>
      </c>
      <c r="J173" s="13">
        <f>IFERROR(VLOOKUP(A173,'IMP COAL RECEIPT &amp; GCV DATA (3)'!$A$2:$V$193,10,0),0)</f>
        <v>0</v>
      </c>
      <c r="K173" s="15">
        <f>SUMIF('IMP COAL RECEIPT &amp; GCV DATA (3)'!$A$3:$A$193,'MASTER DATA FILE IMP COAL (2)'!A173,'IMP COAL RECEIPT &amp; GCV DATA (3)'!$K$3:$K$193)</f>
        <v>0</v>
      </c>
      <c r="L173" s="15">
        <f>SUMIF('IMP COAL RECEIPT &amp; GCV DATA (3)'!$A$3:$A$193,'MASTER DATA FILE IMP COAL (2)'!A173,'IMP COAL RECEIPT &amp; GCV DATA (3)'!$L$3:$L$193)</f>
        <v>0</v>
      </c>
      <c r="M173" s="15">
        <f t="shared" si="18"/>
        <v>0</v>
      </c>
      <c r="N173" s="67"/>
      <c r="O173" s="15">
        <f>SUMIF('IMP COAL RECEIPT &amp; GCV DATA (3)'!$A$3:$A$193,'MASTER DATA FILE IMP COAL (2)'!A173,'IMP COAL RECEIPT &amp; GCV DATA (3)'!$O$3:$O$193)</f>
        <v>0</v>
      </c>
      <c r="P173" s="15">
        <f t="shared" si="19"/>
        <v>0</v>
      </c>
      <c r="Q173" s="15">
        <f>SUMIF('IMP COAL RECEIPT &amp; GCV DATA (3)'!$A$3:$A$193,'MASTER DATA FILE IMP COAL (2)'!A173,'IMP COAL RECEIPT &amp; GCV DATA (3)'!$Q$3:$Q$193)</f>
        <v>0</v>
      </c>
      <c r="R173" s="16">
        <f>SUMIF('IMP COAL RECEIPT &amp; GCV DATA (3)'!$A$3:$A$253,'MASTER DATA FILE IMP COAL (2)'!A173,'IMP COAL RECEIPT &amp; GCV DATA (3)'!$R$3:$R$253)+IF(H173=$J$234,($K$234*K173),0)+IF(H173=$J$235,($K$235*K173),0)</f>
        <v>0</v>
      </c>
      <c r="S173" s="15" t="e">
        <f t="shared" si="20"/>
        <v>#DIV/0!</v>
      </c>
      <c r="T173" s="15">
        <f>SUMIF('IMP COAL RECEIPT &amp; GCV DATA (3)'!$A$3:$A$193,'MASTER DATA FILE IMP COAL (2)'!A173,'IMP COAL RECEIPT &amp; GCV DATA (3)'!$T$3:$T$193)</f>
        <v>0</v>
      </c>
      <c r="U173" s="15">
        <f t="shared" si="21"/>
        <v>0</v>
      </c>
      <c r="V173" s="15">
        <f>SUMIF('IMP COAL RECEIPT &amp; GCV DATA (3)'!$A$3:$A$193,'MASTER DATA FILE IMP COAL (2)'!A173,'IMP COAL RECEIPT &amp; GCV DATA (3)'!$V$3:$V$193)</f>
        <v>0</v>
      </c>
      <c r="W173" s="15">
        <f t="shared" si="22"/>
        <v>0</v>
      </c>
      <c r="X173" s="13" t="e">
        <f t="shared" si="23"/>
        <v>#DIV/0!</v>
      </c>
      <c r="Y173" s="13"/>
      <c r="Z173" s="13"/>
      <c r="AB173">
        <v>4080.9198113207549</v>
      </c>
      <c r="AC173" s="53">
        <f t="shared" si="24"/>
        <v>-4080.9198113207549</v>
      </c>
      <c r="AE173" s="53">
        <f t="shared" si="25"/>
        <v>-4080.9198113207549</v>
      </c>
      <c r="AF173">
        <v>1</v>
      </c>
    </row>
    <row r="174" spans="1:32" customFormat="1" ht="15.6" x14ac:dyDescent="0.3">
      <c r="A174" s="65"/>
      <c r="B174" s="57">
        <f>SUMIF('IMP COAL RECEIPT &amp; GCV DATA (3)'!$A$3:$A$121,A174,'IMP COAL RECEIPT &amp; GCV DATA (3)'!$B$3:$B$121)</f>
        <v>0</v>
      </c>
      <c r="C174" s="13">
        <f>SUMIF('IMP COAL RECEIPT &amp; GCV DATA (3)'!$A$3:$A$121,A174,'IMP COAL RECEIPT &amp; GCV DATA (3)'!$C$3:$C$121)</f>
        <v>0</v>
      </c>
      <c r="D174" s="66">
        <f>IFERROR(VLOOKUP(A174,'IMP COAL RECEIPT &amp; GCV DATA (3)'!A172:V292,4,0),0)</f>
        <v>0</v>
      </c>
      <c r="E174" s="14">
        <f>IFERROR(VLOOKUP(A174,'IMP COAL RECEIPT &amp; GCV DATA (3)'!$A$2:$V$193,5,0),0)</f>
        <v>0</v>
      </c>
      <c r="F174" s="13">
        <f>SUMIF('IMP COAL RECEIPT &amp; GCV DATA (3)'!$A$3:$A$193,'MASTER DATA FILE IMP COAL (2)'!A174,'IMP COAL RECEIPT &amp; GCV DATA (3)'!$F$3:$F$193)</f>
        <v>0</v>
      </c>
      <c r="G174" s="13">
        <f>IFERROR(VLOOKUP(A174,'IMP COAL RECEIPT &amp; GCV DATA (3)'!$A$2:$V$193,7,0),0)</f>
        <v>0</v>
      </c>
      <c r="H174" s="13">
        <f>IFERROR(VLOOKUP(A174,'IMP COAL RECEIPT &amp; GCV DATA (3)'!$A$2:$V$193,8,0),0)</f>
        <v>0</v>
      </c>
      <c r="I174" s="13">
        <f>IFERROR(VLOOKUP(A174,'WASH COAL RECEIPT &amp; GCV DAT (3)'!$A$2:$V$154,9,0),0)</f>
        <v>0</v>
      </c>
      <c r="J174" s="13">
        <f>IFERROR(VLOOKUP(A174,'IMP COAL RECEIPT &amp; GCV DATA (3)'!$A$2:$V$193,10,0),0)</f>
        <v>0</v>
      </c>
      <c r="K174" s="15">
        <f>SUMIF('IMP COAL RECEIPT &amp; GCV DATA (3)'!$A$3:$A$193,'MASTER DATA FILE IMP COAL (2)'!A174,'IMP COAL RECEIPT &amp; GCV DATA (3)'!$K$3:$K$193)</f>
        <v>0</v>
      </c>
      <c r="L174" s="15">
        <f>SUMIF('IMP COAL RECEIPT &amp; GCV DATA (3)'!$A$3:$A$193,'MASTER DATA FILE IMP COAL (2)'!A174,'IMP COAL RECEIPT &amp; GCV DATA (3)'!$L$3:$L$193)</f>
        <v>0</v>
      </c>
      <c r="M174" s="15">
        <f t="shared" si="18"/>
        <v>0</v>
      </c>
      <c r="N174" s="67"/>
      <c r="O174" s="15">
        <f>SUMIF('IMP COAL RECEIPT &amp; GCV DATA (3)'!$A$3:$A$193,'MASTER DATA FILE IMP COAL (2)'!A174,'IMP COAL RECEIPT &amp; GCV DATA (3)'!$O$3:$O$193)</f>
        <v>0</v>
      </c>
      <c r="P174" s="15">
        <f t="shared" si="19"/>
        <v>0</v>
      </c>
      <c r="Q174" s="15">
        <f>SUMIF('IMP COAL RECEIPT &amp; GCV DATA (3)'!$A$3:$A$193,'MASTER DATA FILE IMP COAL (2)'!A174,'IMP COAL RECEIPT &amp; GCV DATA (3)'!$Q$3:$Q$193)</f>
        <v>0</v>
      </c>
      <c r="R174" s="16">
        <f>SUMIF('IMP COAL RECEIPT &amp; GCV DATA (3)'!$A$3:$A$253,'MASTER DATA FILE IMP COAL (2)'!A174,'IMP COAL RECEIPT &amp; GCV DATA (3)'!$R$3:$R$253)+IF(H174=$J$234,($K$234*K174),0)+IF(H174=$J$235,($K$235*K174),0)</f>
        <v>0</v>
      </c>
      <c r="S174" s="15" t="e">
        <f t="shared" si="20"/>
        <v>#DIV/0!</v>
      </c>
      <c r="T174" s="15">
        <f>SUMIF('IMP COAL RECEIPT &amp; GCV DATA (3)'!$A$3:$A$193,'MASTER DATA FILE IMP COAL (2)'!A174,'IMP COAL RECEIPT &amp; GCV DATA (3)'!$T$3:$T$193)</f>
        <v>0</v>
      </c>
      <c r="U174" s="15">
        <f t="shared" si="21"/>
        <v>0</v>
      </c>
      <c r="V174" s="15">
        <f>SUMIF('IMP COAL RECEIPT &amp; GCV DATA (3)'!$A$3:$A$193,'MASTER DATA FILE IMP COAL (2)'!A174,'IMP COAL RECEIPT &amp; GCV DATA (3)'!$V$3:$V$193)</f>
        <v>0</v>
      </c>
      <c r="W174" s="15">
        <f t="shared" si="22"/>
        <v>0</v>
      </c>
      <c r="X174" s="13" t="e">
        <f t="shared" si="23"/>
        <v>#DIV/0!</v>
      </c>
      <c r="Y174" s="13"/>
      <c r="Z174" s="13"/>
      <c r="AB174">
        <v>4080.9198113207549</v>
      </c>
      <c r="AC174" s="53">
        <f t="shared" si="24"/>
        <v>-4080.9198113207549</v>
      </c>
      <c r="AE174" s="53">
        <f t="shared" si="25"/>
        <v>-4080.9198113207549</v>
      </c>
      <c r="AF174">
        <v>1</v>
      </c>
    </row>
    <row r="175" spans="1:32" customFormat="1" ht="15.6" x14ac:dyDescent="0.3">
      <c r="A175" s="65"/>
      <c r="B175" s="57">
        <f>SUMIF('IMP COAL RECEIPT &amp; GCV DATA (3)'!$A$3:$A$121,A175,'IMP COAL RECEIPT &amp; GCV DATA (3)'!$B$3:$B$121)</f>
        <v>0</v>
      </c>
      <c r="C175" s="13">
        <f>SUMIF('IMP COAL RECEIPT &amp; GCV DATA (3)'!$A$3:$A$121,A175,'IMP COAL RECEIPT &amp; GCV DATA (3)'!$C$3:$C$121)</f>
        <v>0</v>
      </c>
      <c r="D175" s="66">
        <f>IFERROR(VLOOKUP(A175,'IMP COAL RECEIPT &amp; GCV DATA (3)'!A173:V293,4,0),0)</f>
        <v>0</v>
      </c>
      <c r="E175" s="14">
        <f>IFERROR(VLOOKUP(A175,'IMP COAL RECEIPT &amp; GCV DATA (3)'!$A$2:$V$193,5,0),0)</f>
        <v>0</v>
      </c>
      <c r="F175" s="13">
        <f>SUMIF('IMP COAL RECEIPT &amp; GCV DATA (3)'!$A$3:$A$193,'MASTER DATA FILE IMP COAL (2)'!A175,'IMP COAL RECEIPT &amp; GCV DATA (3)'!$F$3:$F$193)</f>
        <v>0</v>
      </c>
      <c r="G175" s="13">
        <f>IFERROR(VLOOKUP(A175,'IMP COAL RECEIPT &amp; GCV DATA (3)'!$A$2:$V$193,7,0),0)</f>
        <v>0</v>
      </c>
      <c r="H175" s="13">
        <f>IFERROR(VLOOKUP(A175,'IMP COAL RECEIPT &amp; GCV DATA (3)'!$A$2:$V$193,8,0),0)</f>
        <v>0</v>
      </c>
      <c r="I175" s="13">
        <f>IFERROR(VLOOKUP(A175,'WASH COAL RECEIPT &amp; GCV DAT (3)'!$A$2:$V$154,9,0),0)</f>
        <v>0</v>
      </c>
      <c r="J175" s="13">
        <f>IFERROR(VLOOKUP(A175,'IMP COAL RECEIPT &amp; GCV DATA (3)'!$A$2:$V$193,10,0),0)</f>
        <v>0</v>
      </c>
      <c r="K175" s="15">
        <f>SUMIF('IMP COAL RECEIPT &amp; GCV DATA (3)'!$A$3:$A$193,'MASTER DATA FILE IMP COAL (2)'!A175,'IMP COAL RECEIPT &amp; GCV DATA (3)'!$K$3:$K$193)</f>
        <v>0</v>
      </c>
      <c r="L175" s="15">
        <f>SUMIF('IMP COAL RECEIPT &amp; GCV DATA (3)'!$A$3:$A$193,'MASTER DATA FILE IMP COAL (2)'!A175,'IMP COAL RECEIPT &amp; GCV DATA (3)'!$L$3:$L$193)</f>
        <v>0</v>
      </c>
      <c r="M175" s="15">
        <f t="shared" si="18"/>
        <v>0</v>
      </c>
      <c r="N175" s="67"/>
      <c r="O175" s="15">
        <f>SUMIF('IMP COAL RECEIPT &amp; GCV DATA (3)'!$A$3:$A$193,'MASTER DATA FILE IMP COAL (2)'!A175,'IMP COAL RECEIPT &amp; GCV DATA (3)'!$O$3:$O$193)</f>
        <v>0</v>
      </c>
      <c r="P175" s="15">
        <f t="shared" si="19"/>
        <v>0</v>
      </c>
      <c r="Q175" s="15">
        <f>SUMIF('IMP COAL RECEIPT &amp; GCV DATA (3)'!$A$3:$A$193,'MASTER DATA FILE IMP COAL (2)'!A175,'IMP COAL RECEIPT &amp; GCV DATA (3)'!$Q$3:$Q$193)</f>
        <v>0</v>
      </c>
      <c r="R175" s="16">
        <f>SUMIF('IMP COAL RECEIPT &amp; GCV DATA (3)'!$A$3:$A$253,'MASTER DATA FILE IMP COAL (2)'!A175,'IMP COAL RECEIPT &amp; GCV DATA (3)'!$R$3:$R$253)+IF(H175=$J$234,($K$234*K175),0)+IF(H175=$J$235,($K$235*K175),0)</f>
        <v>0</v>
      </c>
      <c r="S175" s="15" t="e">
        <f t="shared" si="20"/>
        <v>#DIV/0!</v>
      </c>
      <c r="T175" s="15">
        <f>SUMIF('IMP COAL RECEIPT &amp; GCV DATA (3)'!$A$3:$A$193,'MASTER DATA FILE IMP COAL (2)'!A175,'IMP COAL RECEIPT &amp; GCV DATA (3)'!$T$3:$T$193)</f>
        <v>0</v>
      </c>
      <c r="U175" s="15">
        <f t="shared" si="21"/>
        <v>0</v>
      </c>
      <c r="V175" s="15">
        <f>SUMIF('IMP COAL RECEIPT &amp; GCV DATA (3)'!$A$3:$A$193,'MASTER DATA FILE IMP COAL (2)'!A175,'IMP COAL RECEIPT &amp; GCV DATA (3)'!$V$3:$V$193)</f>
        <v>0</v>
      </c>
      <c r="W175" s="15">
        <f t="shared" si="22"/>
        <v>0</v>
      </c>
      <c r="X175" s="13" t="e">
        <f t="shared" si="23"/>
        <v>#DIV/0!</v>
      </c>
      <c r="Y175" s="13"/>
      <c r="Z175" s="13"/>
      <c r="AB175">
        <v>4080.9198113207549</v>
      </c>
      <c r="AC175" s="53">
        <f t="shared" si="24"/>
        <v>-4080.9198113207549</v>
      </c>
      <c r="AE175" s="53">
        <f t="shared" si="25"/>
        <v>-4080.9198113207549</v>
      </c>
      <c r="AF175">
        <v>1</v>
      </c>
    </row>
    <row r="176" spans="1:32" customFormat="1" ht="15.6" x14ac:dyDescent="0.3">
      <c r="A176" s="65"/>
      <c r="B176" s="57">
        <f>SUMIF('IMP COAL RECEIPT &amp; GCV DATA (3)'!$A$3:$A$121,A176,'IMP COAL RECEIPT &amp; GCV DATA (3)'!$B$3:$B$121)</f>
        <v>0</v>
      </c>
      <c r="C176" s="13">
        <f>SUMIF('IMP COAL RECEIPT &amp; GCV DATA (3)'!$A$3:$A$121,A176,'IMP COAL RECEIPT &amp; GCV DATA (3)'!$C$3:$C$121)</f>
        <v>0</v>
      </c>
      <c r="D176" s="66">
        <f>IFERROR(VLOOKUP(A176,'IMP COAL RECEIPT &amp; GCV DATA (3)'!A174:V294,4,0),0)</f>
        <v>0</v>
      </c>
      <c r="E176" s="14">
        <f>IFERROR(VLOOKUP(A176,'IMP COAL RECEIPT &amp; GCV DATA (3)'!$A$2:$V$193,5,0),0)</f>
        <v>0</v>
      </c>
      <c r="F176" s="13">
        <f>SUMIF('IMP COAL RECEIPT &amp; GCV DATA (3)'!$A$3:$A$193,'MASTER DATA FILE IMP COAL (2)'!A176,'IMP COAL RECEIPT &amp; GCV DATA (3)'!$F$3:$F$193)</f>
        <v>0</v>
      </c>
      <c r="G176" s="13">
        <f>IFERROR(VLOOKUP(A176,'IMP COAL RECEIPT &amp; GCV DATA (3)'!$A$2:$V$193,7,0),0)</f>
        <v>0</v>
      </c>
      <c r="H176" s="13">
        <f>IFERROR(VLOOKUP(A176,'IMP COAL RECEIPT &amp; GCV DATA (3)'!$A$2:$V$193,8,0),0)</f>
        <v>0</v>
      </c>
      <c r="I176" s="13">
        <f>IFERROR(VLOOKUP(A176,'WASH COAL RECEIPT &amp; GCV DAT (3)'!$A$2:$V$154,9,0),0)</f>
        <v>0</v>
      </c>
      <c r="J176" s="13">
        <f>IFERROR(VLOOKUP(A176,'IMP COAL RECEIPT &amp; GCV DATA (3)'!$A$2:$V$193,10,0),0)</f>
        <v>0</v>
      </c>
      <c r="K176" s="15">
        <f>SUMIF('IMP COAL RECEIPT &amp; GCV DATA (3)'!$A$3:$A$193,'MASTER DATA FILE IMP COAL (2)'!A176,'IMP COAL RECEIPT &amp; GCV DATA (3)'!$K$3:$K$193)</f>
        <v>0</v>
      </c>
      <c r="L176" s="15">
        <f>SUMIF('IMP COAL RECEIPT &amp; GCV DATA (3)'!$A$3:$A$193,'MASTER DATA FILE IMP COAL (2)'!A176,'IMP COAL RECEIPT &amp; GCV DATA (3)'!$L$3:$L$193)</f>
        <v>0</v>
      </c>
      <c r="M176" s="15">
        <f t="shared" si="18"/>
        <v>0</v>
      </c>
      <c r="N176" s="67"/>
      <c r="O176" s="15">
        <f>SUMIF('IMP COAL RECEIPT &amp; GCV DATA (3)'!$A$3:$A$193,'MASTER DATA FILE IMP COAL (2)'!A176,'IMP COAL RECEIPT &amp; GCV DATA (3)'!$O$3:$O$193)</f>
        <v>0</v>
      </c>
      <c r="P176" s="15">
        <f t="shared" si="19"/>
        <v>0</v>
      </c>
      <c r="Q176" s="15">
        <f>SUMIF('IMP COAL RECEIPT &amp; GCV DATA (3)'!$A$3:$A$193,'MASTER DATA FILE IMP COAL (2)'!A176,'IMP COAL RECEIPT &amp; GCV DATA (3)'!$Q$3:$Q$193)</f>
        <v>0</v>
      </c>
      <c r="R176" s="16">
        <f>SUMIF('IMP COAL RECEIPT &amp; GCV DATA (3)'!$A$3:$A$253,'MASTER DATA FILE IMP COAL (2)'!A176,'IMP COAL RECEIPT &amp; GCV DATA (3)'!$R$3:$R$253)+IF(H176=$J$234,($K$234*K176),0)+IF(H176=$J$235,($K$235*K176),0)</f>
        <v>0</v>
      </c>
      <c r="S176" s="15" t="e">
        <f t="shared" si="20"/>
        <v>#DIV/0!</v>
      </c>
      <c r="T176" s="15">
        <f>SUMIF('IMP COAL RECEIPT &amp; GCV DATA (3)'!$A$3:$A$193,'MASTER DATA FILE IMP COAL (2)'!A176,'IMP COAL RECEIPT &amp; GCV DATA (3)'!$T$3:$T$193)</f>
        <v>0</v>
      </c>
      <c r="U176" s="15">
        <f t="shared" si="21"/>
        <v>0</v>
      </c>
      <c r="V176" s="15">
        <f>SUMIF('IMP COAL RECEIPT &amp; GCV DATA (3)'!$A$3:$A$193,'MASTER DATA FILE IMP COAL (2)'!A176,'IMP COAL RECEIPT &amp; GCV DATA (3)'!$V$3:$V$193)</f>
        <v>0</v>
      </c>
      <c r="W176" s="15">
        <f t="shared" si="22"/>
        <v>0</v>
      </c>
      <c r="X176" s="13" t="e">
        <f t="shared" si="23"/>
        <v>#DIV/0!</v>
      </c>
      <c r="Y176" s="13"/>
      <c r="Z176" s="13"/>
      <c r="AB176">
        <v>4080.9198113207549</v>
      </c>
      <c r="AC176" s="53">
        <f t="shared" si="24"/>
        <v>-4080.9198113207549</v>
      </c>
      <c r="AE176" s="53">
        <f t="shared" si="25"/>
        <v>-4080.9198113207549</v>
      </c>
      <c r="AF176">
        <v>1</v>
      </c>
    </row>
    <row r="177" spans="1:32" customFormat="1" ht="15.6" x14ac:dyDescent="0.3">
      <c r="A177" s="65"/>
      <c r="B177" s="57">
        <f>SUMIF('IMP COAL RECEIPT &amp; GCV DATA (3)'!$A$3:$A$121,A177,'IMP COAL RECEIPT &amp; GCV DATA (3)'!$B$3:$B$121)</f>
        <v>0</v>
      </c>
      <c r="C177" s="13">
        <f>SUMIF('IMP COAL RECEIPT &amp; GCV DATA (3)'!$A$3:$A$121,A177,'IMP COAL RECEIPT &amp; GCV DATA (3)'!$C$3:$C$121)</f>
        <v>0</v>
      </c>
      <c r="D177" s="66">
        <f>IFERROR(VLOOKUP(A177,'IMP COAL RECEIPT &amp; GCV DATA (3)'!A175:V295,4,0),0)</f>
        <v>0</v>
      </c>
      <c r="E177" s="14">
        <f>IFERROR(VLOOKUP(A177,'IMP COAL RECEIPT &amp; GCV DATA (3)'!$A$2:$V$193,5,0),0)</f>
        <v>0</v>
      </c>
      <c r="F177" s="13">
        <f>SUMIF('IMP COAL RECEIPT &amp; GCV DATA (3)'!$A$3:$A$193,'MASTER DATA FILE IMP COAL (2)'!A177,'IMP COAL RECEIPT &amp; GCV DATA (3)'!$F$3:$F$193)</f>
        <v>0</v>
      </c>
      <c r="G177" s="13">
        <f>IFERROR(VLOOKUP(A177,'IMP COAL RECEIPT &amp; GCV DATA (3)'!$A$2:$V$193,7,0),0)</f>
        <v>0</v>
      </c>
      <c r="H177" s="13">
        <f>IFERROR(VLOOKUP(A177,'IMP COAL RECEIPT &amp; GCV DATA (3)'!$A$2:$V$193,8,0),0)</f>
        <v>0</v>
      </c>
      <c r="I177" s="13">
        <f>IFERROR(VLOOKUP(A177,'WASH COAL RECEIPT &amp; GCV DAT (3)'!$A$2:$V$154,9,0),0)</f>
        <v>0</v>
      </c>
      <c r="J177" s="13">
        <f>IFERROR(VLOOKUP(A177,'IMP COAL RECEIPT &amp; GCV DATA (3)'!$A$2:$V$193,10,0),0)</f>
        <v>0</v>
      </c>
      <c r="K177" s="15">
        <f>SUMIF('IMP COAL RECEIPT &amp; GCV DATA (3)'!$A$3:$A$193,'MASTER DATA FILE IMP COAL (2)'!A177,'IMP COAL RECEIPT &amp; GCV DATA (3)'!$K$3:$K$193)</f>
        <v>0</v>
      </c>
      <c r="L177" s="15">
        <f>SUMIF('IMP COAL RECEIPT &amp; GCV DATA (3)'!$A$3:$A$193,'MASTER DATA FILE IMP COAL (2)'!A177,'IMP COAL RECEIPT &amp; GCV DATA (3)'!$L$3:$L$193)</f>
        <v>0</v>
      </c>
      <c r="M177" s="15">
        <f t="shared" si="18"/>
        <v>0</v>
      </c>
      <c r="N177" s="67"/>
      <c r="O177" s="15">
        <f>SUMIF('IMP COAL RECEIPT &amp; GCV DATA (3)'!$A$3:$A$193,'MASTER DATA FILE IMP COAL (2)'!A177,'IMP COAL RECEIPT &amp; GCV DATA (3)'!$O$3:$O$193)</f>
        <v>0</v>
      </c>
      <c r="P177" s="15">
        <f t="shared" si="19"/>
        <v>0</v>
      </c>
      <c r="Q177" s="15">
        <f>SUMIF('IMP COAL RECEIPT &amp; GCV DATA (3)'!$A$3:$A$193,'MASTER DATA FILE IMP COAL (2)'!A177,'IMP COAL RECEIPT &amp; GCV DATA (3)'!$Q$3:$Q$193)</f>
        <v>0</v>
      </c>
      <c r="R177" s="16">
        <f>SUMIF('IMP COAL RECEIPT &amp; GCV DATA (3)'!$A$3:$A$253,'MASTER DATA FILE IMP COAL (2)'!A177,'IMP COAL RECEIPT &amp; GCV DATA (3)'!$R$3:$R$253)+IF(H177=$J$234,($K$234*K177),0)+IF(H177=$J$235,($K$235*K177),0)</f>
        <v>0</v>
      </c>
      <c r="S177" s="15" t="e">
        <f t="shared" si="20"/>
        <v>#DIV/0!</v>
      </c>
      <c r="T177" s="15">
        <f>SUMIF('IMP COAL RECEIPT &amp; GCV DATA (3)'!$A$3:$A$193,'MASTER DATA FILE IMP COAL (2)'!A177,'IMP COAL RECEIPT &amp; GCV DATA (3)'!$T$3:$T$193)</f>
        <v>0</v>
      </c>
      <c r="U177" s="15">
        <f t="shared" si="21"/>
        <v>0</v>
      </c>
      <c r="V177" s="15">
        <f>SUMIF('IMP COAL RECEIPT &amp; GCV DATA (3)'!$A$3:$A$193,'MASTER DATA FILE IMP COAL (2)'!A177,'IMP COAL RECEIPT &amp; GCV DATA (3)'!$V$3:$V$193)</f>
        <v>0</v>
      </c>
      <c r="W177" s="15">
        <f t="shared" si="22"/>
        <v>0</v>
      </c>
      <c r="X177" s="13" t="e">
        <f t="shared" si="23"/>
        <v>#DIV/0!</v>
      </c>
      <c r="Y177" s="13"/>
      <c r="Z177" s="13"/>
      <c r="AB177">
        <v>4080.9198113207549</v>
      </c>
      <c r="AC177" s="53">
        <f t="shared" si="24"/>
        <v>-4080.9198113207549</v>
      </c>
      <c r="AE177" s="53">
        <f t="shared" si="25"/>
        <v>-4080.9198113207549</v>
      </c>
      <c r="AF177">
        <v>1</v>
      </c>
    </row>
    <row r="178" spans="1:32" customFormat="1" ht="15.6" x14ac:dyDescent="0.3">
      <c r="A178" s="65"/>
      <c r="B178" s="57">
        <f>SUMIF('IMP COAL RECEIPT &amp; GCV DATA (3)'!$A$3:$A$121,A178,'IMP COAL RECEIPT &amp; GCV DATA (3)'!$B$3:$B$121)</f>
        <v>0</v>
      </c>
      <c r="C178" s="13">
        <f>SUMIF('IMP COAL RECEIPT &amp; GCV DATA (3)'!$A$3:$A$121,A178,'IMP COAL RECEIPT &amp; GCV DATA (3)'!$C$3:$C$121)</f>
        <v>0</v>
      </c>
      <c r="D178" s="66">
        <f>IFERROR(VLOOKUP(A178,'IMP COAL RECEIPT &amp; GCV DATA (3)'!A176:V296,4,0),0)</f>
        <v>0</v>
      </c>
      <c r="E178" s="14">
        <f>IFERROR(VLOOKUP(A178,'IMP COAL RECEIPT &amp; GCV DATA (3)'!$A$2:$V$193,5,0),0)</f>
        <v>0</v>
      </c>
      <c r="F178" s="13">
        <f>SUMIF('IMP COAL RECEIPT &amp; GCV DATA (3)'!$A$3:$A$193,'MASTER DATA FILE IMP COAL (2)'!A178,'IMP COAL RECEIPT &amp; GCV DATA (3)'!$F$3:$F$193)</f>
        <v>0</v>
      </c>
      <c r="G178" s="13">
        <f>IFERROR(VLOOKUP(A178,'IMP COAL RECEIPT &amp; GCV DATA (3)'!$A$2:$V$193,7,0),0)</f>
        <v>0</v>
      </c>
      <c r="H178" s="13">
        <f>IFERROR(VLOOKUP(A178,'IMP COAL RECEIPT &amp; GCV DATA (3)'!$A$2:$V$193,8,0),0)</f>
        <v>0</v>
      </c>
      <c r="I178" s="13">
        <f>IFERROR(VLOOKUP(A178,'WASH COAL RECEIPT &amp; GCV DAT (3)'!$A$2:$V$154,9,0),0)</f>
        <v>0</v>
      </c>
      <c r="J178" s="13">
        <f>IFERROR(VLOOKUP(A178,'IMP COAL RECEIPT &amp; GCV DATA (3)'!$A$2:$V$193,10,0),0)</f>
        <v>0</v>
      </c>
      <c r="K178" s="15">
        <f>SUMIF('IMP COAL RECEIPT &amp; GCV DATA (3)'!$A$3:$A$193,'MASTER DATA FILE IMP COAL (2)'!A178,'IMP COAL RECEIPT &amp; GCV DATA (3)'!$K$3:$K$193)</f>
        <v>0</v>
      </c>
      <c r="L178" s="15">
        <f>SUMIF('IMP COAL RECEIPT &amp; GCV DATA (3)'!$A$3:$A$193,'MASTER DATA FILE IMP COAL (2)'!A178,'IMP COAL RECEIPT &amp; GCV DATA (3)'!$L$3:$L$193)</f>
        <v>0</v>
      </c>
      <c r="M178" s="15">
        <f t="shared" si="18"/>
        <v>0</v>
      </c>
      <c r="N178" s="67"/>
      <c r="O178" s="15">
        <f>SUMIF('IMP COAL RECEIPT &amp; GCV DATA (3)'!$A$3:$A$193,'MASTER DATA FILE IMP COAL (2)'!A178,'IMP COAL RECEIPT &amp; GCV DATA (3)'!$O$3:$O$193)</f>
        <v>0</v>
      </c>
      <c r="P178" s="15">
        <f t="shared" si="19"/>
        <v>0</v>
      </c>
      <c r="Q178" s="15">
        <f>SUMIF('IMP COAL RECEIPT &amp; GCV DATA (3)'!$A$3:$A$193,'MASTER DATA FILE IMP COAL (2)'!A178,'IMP COAL RECEIPT &amp; GCV DATA (3)'!$Q$3:$Q$193)</f>
        <v>0</v>
      </c>
      <c r="R178" s="16">
        <f>SUMIF('IMP COAL RECEIPT &amp; GCV DATA (3)'!$A$3:$A$253,'MASTER DATA FILE IMP COAL (2)'!A178,'IMP COAL RECEIPT &amp; GCV DATA (3)'!$R$3:$R$253)+IF(H178=$J$234,($K$234*K178),0)+IF(H178=$J$235,($K$235*K178),0)</f>
        <v>0</v>
      </c>
      <c r="S178" s="15" t="e">
        <f t="shared" si="20"/>
        <v>#DIV/0!</v>
      </c>
      <c r="T178" s="15">
        <f>SUMIF('IMP COAL RECEIPT &amp; GCV DATA (3)'!$A$3:$A$193,'MASTER DATA FILE IMP COAL (2)'!A178,'IMP COAL RECEIPT &amp; GCV DATA (3)'!$T$3:$T$193)</f>
        <v>0</v>
      </c>
      <c r="U178" s="15">
        <f t="shared" si="21"/>
        <v>0</v>
      </c>
      <c r="V178" s="15">
        <f>SUMIF('IMP COAL RECEIPT &amp; GCV DATA (3)'!$A$3:$A$193,'MASTER DATA FILE IMP COAL (2)'!A178,'IMP COAL RECEIPT &amp; GCV DATA (3)'!$V$3:$V$193)</f>
        <v>0</v>
      </c>
      <c r="W178" s="15">
        <f t="shared" si="22"/>
        <v>0</v>
      </c>
      <c r="X178" s="13" t="e">
        <f t="shared" si="23"/>
        <v>#DIV/0!</v>
      </c>
      <c r="Y178" s="13"/>
      <c r="Z178" s="13"/>
      <c r="AB178">
        <v>4080.9198113207549</v>
      </c>
      <c r="AC178" s="53">
        <f t="shared" si="24"/>
        <v>-4080.9198113207549</v>
      </c>
      <c r="AE178" s="53">
        <f t="shared" si="25"/>
        <v>-4080.9198113207549</v>
      </c>
      <c r="AF178">
        <v>1</v>
      </c>
    </row>
    <row r="179" spans="1:32" customFormat="1" ht="15.6" x14ac:dyDescent="0.3">
      <c r="A179" s="65"/>
      <c r="B179" s="57">
        <f>SUMIF('IMP COAL RECEIPT &amp; GCV DATA (3)'!$A$3:$A$121,A179,'IMP COAL RECEIPT &amp; GCV DATA (3)'!$B$3:$B$121)</f>
        <v>0</v>
      </c>
      <c r="C179" s="13">
        <f>SUMIF('IMP COAL RECEIPT &amp; GCV DATA (3)'!$A$3:$A$121,A179,'IMP COAL RECEIPT &amp; GCV DATA (3)'!$C$3:$C$121)</f>
        <v>0</v>
      </c>
      <c r="D179" s="66">
        <f>IFERROR(VLOOKUP(A179,'IMP COAL RECEIPT &amp; GCV DATA (3)'!A177:V297,4,0),0)</f>
        <v>0</v>
      </c>
      <c r="E179" s="14">
        <f>IFERROR(VLOOKUP(A179,'IMP COAL RECEIPT &amp; GCV DATA (3)'!$A$2:$V$193,5,0),0)</f>
        <v>0</v>
      </c>
      <c r="F179" s="13">
        <f>SUMIF('IMP COAL RECEIPT &amp; GCV DATA (3)'!$A$3:$A$193,'MASTER DATA FILE IMP COAL (2)'!A179,'IMP COAL RECEIPT &amp; GCV DATA (3)'!$F$3:$F$193)</f>
        <v>0</v>
      </c>
      <c r="G179" s="13">
        <f>IFERROR(VLOOKUP(A179,'IMP COAL RECEIPT &amp; GCV DATA (3)'!$A$2:$V$193,7,0),0)</f>
        <v>0</v>
      </c>
      <c r="H179" s="13">
        <f>IFERROR(VLOOKUP(A179,'IMP COAL RECEIPT &amp; GCV DATA (3)'!$A$2:$V$193,8,0),0)</f>
        <v>0</v>
      </c>
      <c r="I179" s="13">
        <f>IFERROR(VLOOKUP(A179,'WASH COAL RECEIPT &amp; GCV DAT (3)'!$A$2:$V$154,9,0),0)</f>
        <v>0</v>
      </c>
      <c r="J179" s="13">
        <f>IFERROR(VLOOKUP(A179,'IMP COAL RECEIPT &amp; GCV DATA (3)'!$A$2:$V$193,10,0),0)</f>
        <v>0</v>
      </c>
      <c r="K179" s="15">
        <f>SUMIF('IMP COAL RECEIPT &amp; GCV DATA (3)'!$A$3:$A$193,'MASTER DATA FILE IMP COAL (2)'!A179,'IMP COAL RECEIPT &amp; GCV DATA (3)'!$K$3:$K$193)</f>
        <v>0</v>
      </c>
      <c r="L179" s="15">
        <f>SUMIF('IMP COAL RECEIPT &amp; GCV DATA (3)'!$A$3:$A$193,'MASTER DATA FILE IMP COAL (2)'!A179,'IMP COAL RECEIPT &amp; GCV DATA (3)'!$L$3:$L$193)</f>
        <v>0</v>
      </c>
      <c r="M179" s="15">
        <f t="shared" si="18"/>
        <v>0</v>
      </c>
      <c r="N179" s="67"/>
      <c r="O179" s="15">
        <f>SUMIF('IMP COAL RECEIPT &amp; GCV DATA (3)'!$A$3:$A$193,'MASTER DATA FILE IMP COAL (2)'!A179,'IMP COAL RECEIPT &amp; GCV DATA (3)'!$O$3:$O$193)</f>
        <v>0</v>
      </c>
      <c r="P179" s="15">
        <f t="shared" si="19"/>
        <v>0</v>
      </c>
      <c r="Q179" s="15">
        <f>SUMIF('IMP COAL RECEIPT &amp; GCV DATA (3)'!$A$3:$A$193,'MASTER DATA FILE IMP COAL (2)'!A179,'IMP COAL RECEIPT &amp; GCV DATA (3)'!$Q$3:$Q$193)</f>
        <v>0</v>
      </c>
      <c r="R179" s="16">
        <f>SUMIF('IMP COAL RECEIPT &amp; GCV DATA (3)'!$A$3:$A$253,'MASTER DATA FILE IMP COAL (2)'!A179,'IMP COAL RECEIPT &amp; GCV DATA (3)'!$R$3:$R$253)+IF(H179=$J$234,($K$234*K179),0)+IF(H179=$J$235,($K$235*K179),0)</f>
        <v>0</v>
      </c>
      <c r="S179" s="15" t="e">
        <f t="shared" si="20"/>
        <v>#DIV/0!</v>
      </c>
      <c r="T179" s="15">
        <f>SUMIF('IMP COAL RECEIPT &amp; GCV DATA (3)'!$A$3:$A$193,'MASTER DATA FILE IMP COAL (2)'!A179,'IMP COAL RECEIPT &amp; GCV DATA (3)'!$T$3:$T$193)</f>
        <v>0</v>
      </c>
      <c r="U179" s="15">
        <f t="shared" si="21"/>
        <v>0</v>
      </c>
      <c r="V179" s="15">
        <f>SUMIF('IMP COAL RECEIPT &amp; GCV DATA (3)'!$A$3:$A$193,'MASTER DATA FILE IMP COAL (2)'!A179,'IMP COAL RECEIPT &amp; GCV DATA (3)'!$V$3:$V$193)</f>
        <v>0</v>
      </c>
      <c r="W179" s="15">
        <f t="shared" si="22"/>
        <v>0</v>
      </c>
      <c r="X179" s="13" t="e">
        <f t="shared" si="23"/>
        <v>#DIV/0!</v>
      </c>
      <c r="Y179" s="13"/>
      <c r="Z179" s="13"/>
      <c r="AB179">
        <v>4080.9198113207549</v>
      </c>
      <c r="AC179" s="53">
        <f t="shared" si="24"/>
        <v>-4080.9198113207549</v>
      </c>
      <c r="AE179" s="53">
        <f t="shared" si="25"/>
        <v>-4080.9198113207549</v>
      </c>
      <c r="AF179">
        <v>1</v>
      </c>
    </row>
    <row r="180" spans="1:32" customFormat="1" ht="15.6" x14ac:dyDescent="0.3">
      <c r="A180" s="65"/>
      <c r="B180" s="57">
        <f>SUMIF('IMP COAL RECEIPT &amp; GCV DATA (3)'!$A$3:$A$121,A180,'IMP COAL RECEIPT &amp; GCV DATA (3)'!$B$3:$B$121)</f>
        <v>0</v>
      </c>
      <c r="C180" s="13">
        <f>SUMIF('IMP COAL RECEIPT &amp; GCV DATA (3)'!$A$3:$A$121,A180,'IMP COAL RECEIPT &amp; GCV DATA (3)'!$C$3:$C$121)</f>
        <v>0</v>
      </c>
      <c r="D180" s="66">
        <f>IFERROR(VLOOKUP(A180,'IMP COAL RECEIPT &amp; GCV DATA (3)'!A178:V298,4,0),0)</f>
        <v>0</v>
      </c>
      <c r="E180" s="14">
        <f>IFERROR(VLOOKUP(A180,'IMP COAL RECEIPT &amp; GCV DATA (3)'!$A$2:$V$193,5,0),0)</f>
        <v>0</v>
      </c>
      <c r="F180" s="13">
        <f>SUMIF('IMP COAL RECEIPT &amp; GCV DATA (3)'!$A$3:$A$193,'MASTER DATA FILE IMP COAL (2)'!A180,'IMP COAL RECEIPT &amp; GCV DATA (3)'!$F$3:$F$193)</f>
        <v>0</v>
      </c>
      <c r="G180" s="13">
        <f>IFERROR(VLOOKUP(A180,'IMP COAL RECEIPT &amp; GCV DATA (3)'!$A$2:$V$193,7,0),0)</f>
        <v>0</v>
      </c>
      <c r="H180" s="13">
        <f>IFERROR(VLOOKUP(A180,'IMP COAL RECEIPT &amp; GCV DATA (3)'!$A$2:$V$193,8,0),0)</f>
        <v>0</v>
      </c>
      <c r="I180" s="13">
        <f>IFERROR(VLOOKUP(A180,'WASH COAL RECEIPT &amp; GCV DAT (3)'!$A$2:$V$154,9,0),0)</f>
        <v>0</v>
      </c>
      <c r="J180" s="13">
        <f>IFERROR(VLOOKUP(A180,'IMP COAL RECEIPT &amp; GCV DATA (3)'!$A$2:$V$193,10,0),0)</f>
        <v>0</v>
      </c>
      <c r="K180" s="15">
        <f>SUMIF('IMP COAL RECEIPT &amp; GCV DATA (3)'!$A$3:$A$193,'MASTER DATA FILE IMP COAL (2)'!A180,'IMP COAL RECEIPT &amp; GCV DATA (3)'!$K$3:$K$193)</f>
        <v>0</v>
      </c>
      <c r="L180" s="15">
        <f>SUMIF('IMP COAL RECEIPT &amp; GCV DATA (3)'!$A$3:$A$193,'MASTER DATA FILE IMP COAL (2)'!A180,'IMP COAL RECEIPT &amp; GCV DATA (3)'!$L$3:$L$193)</f>
        <v>0</v>
      </c>
      <c r="M180" s="15">
        <f t="shared" si="18"/>
        <v>0</v>
      </c>
      <c r="N180" s="67"/>
      <c r="O180" s="15">
        <f>SUMIF('IMP COAL RECEIPT &amp; GCV DATA (3)'!$A$3:$A$193,'MASTER DATA FILE IMP COAL (2)'!A180,'IMP COAL RECEIPT &amp; GCV DATA (3)'!$O$3:$O$193)</f>
        <v>0</v>
      </c>
      <c r="P180" s="15">
        <f t="shared" si="19"/>
        <v>0</v>
      </c>
      <c r="Q180" s="15">
        <f>SUMIF('IMP COAL RECEIPT &amp; GCV DATA (3)'!$A$3:$A$193,'MASTER DATA FILE IMP COAL (2)'!A180,'IMP COAL RECEIPT &amp; GCV DATA (3)'!$Q$3:$Q$193)</f>
        <v>0</v>
      </c>
      <c r="R180" s="16">
        <f>SUMIF('IMP COAL RECEIPT &amp; GCV DATA (3)'!$A$3:$A$253,'MASTER DATA FILE IMP COAL (2)'!A180,'IMP COAL RECEIPT &amp; GCV DATA (3)'!$R$3:$R$253)+IF(H180=$J$234,($K$234*K180),0)+IF(H180=$J$235,($K$235*K180),0)</f>
        <v>0</v>
      </c>
      <c r="S180" s="15" t="e">
        <f t="shared" si="20"/>
        <v>#DIV/0!</v>
      </c>
      <c r="T180" s="15">
        <f>SUMIF('IMP COAL RECEIPT &amp; GCV DATA (3)'!$A$3:$A$193,'MASTER DATA FILE IMP COAL (2)'!A180,'IMP COAL RECEIPT &amp; GCV DATA (3)'!$T$3:$T$193)</f>
        <v>0</v>
      </c>
      <c r="U180" s="15">
        <f t="shared" si="21"/>
        <v>0</v>
      </c>
      <c r="V180" s="15">
        <f>SUMIF('IMP COAL RECEIPT &amp; GCV DATA (3)'!$A$3:$A$193,'MASTER DATA FILE IMP COAL (2)'!A180,'IMP COAL RECEIPT &amp; GCV DATA (3)'!$V$3:$V$193)</f>
        <v>0</v>
      </c>
      <c r="W180" s="15">
        <f t="shared" si="22"/>
        <v>0</v>
      </c>
      <c r="X180" s="13" t="e">
        <f t="shared" si="23"/>
        <v>#DIV/0!</v>
      </c>
      <c r="Y180" s="13"/>
      <c r="Z180" s="13"/>
      <c r="AB180">
        <v>4080.9198113207549</v>
      </c>
      <c r="AC180" s="53">
        <f t="shared" si="24"/>
        <v>-4080.9198113207549</v>
      </c>
      <c r="AE180" s="53">
        <f t="shared" si="25"/>
        <v>-4080.9198113207549</v>
      </c>
      <c r="AF180">
        <v>1</v>
      </c>
    </row>
    <row r="181" spans="1:32" customFormat="1" ht="15.6" x14ac:dyDescent="0.3">
      <c r="A181" s="65"/>
      <c r="B181" s="57">
        <f>SUMIF('IMP COAL RECEIPT &amp; GCV DATA (3)'!$A$3:$A$121,A181,'IMP COAL RECEIPT &amp; GCV DATA (3)'!$B$3:$B$121)</f>
        <v>0</v>
      </c>
      <c r="C181" s="13">
        <f>SUMIF('IMP COAL RECEIPT &amp; GCV DATA (3)'!$A$3:$A$121,A181,'IMP COAL RECEIPT &amp; GCV DATA (3)'!$C$3:$C$121)</f>
        <v>0</v>
      </c>
      <c r="D181" s="66">
        <f>IFERROR(VLOOKUP(A181,'IMP COAL RECEIPT &amp; GCV DATA (3)'!A179:V299,4,0),0)</f>
        <v>0</v>
      </c>
      <c r="E181" s="14">
        <f>IFERROR(VLOOKUP(A181,'IMP COAL RECEIPT &amp; GCV DATA (3)'!$A$2:$V$193,5,0),0)</f>
        <v>0</v>
      </c>
      <c r="F181" s="13">
        <f>SUMIF('IMP COAL RECEIPT &amp; GCV DATA (3)'!$A$3:$A$193,'MASTER DATA FILE IMP COAL (2)'!A181,'IMP COAL RECEIPT &amp; GCV DATA (3)'!$F$3:$F$193)</f>
        <v>0</v>
      </c>
      <c r="G181" s="13">
        <f>IFERROR(VLOOKUP(A181,'IMP COAL RECEIPT &amp; GCV DATA (3)'!$A$2:$V$193,7,0),0)</f>
        <v>0</v>
      </c>
      <c r="H181" s="13">
        <f>IFERROR(VLOOKUP(A181,'IMP COAL RECEIPT &amp; GCV DATA (3)'!$A$2:$V$193,8,0),0)</f>
        <v>0</v>
      </c>
      <c r="I181" s="13">
        <f>IFERROR(VLOOKUP(A181,'WASH COAL RECEIPT &amp; GCV DAT (3)'!$A$2:$V$154,9,0),0)</f>
        <v>0</v>
      </c>
      <c r="J181" s="13">
        <f>IFERROR(VLOOKUP(A181,'IMP COAL RECEIPT &amp; GCV DATA (3)'!$A$2:$V$193,10,0),0)</f>
        <v>0</v>
      </c>
      <c r="K181" s="15">
        <f>SUMIF('IMP COAL RECEIPT &amp; GCV DATA (3)'!$A$3:$A$193,'MASTER DATA FILE IMP COAL (2)'!A181,'IMP COAL RECEIPT &amp; GCV DATA (3)'!$K$3:$K$193)</f>
        <v>0</v>
      </c>
      <c r="L181" s="15">
        <f>SUMIF('IMP COAL RECEIPT &amp; GCV DATA (3)'!$A$3:$A$193,'MASTER DATA FILE IMP COAL (2)'!A181,'IMP COAL RECEIPT &amp; GCV DATA (3)'!$L$3:$L$193)</f>
        <v>0</v>
      </c>
      <c r="M181" s="15">
        <f t="shared" si="18"/>
        <v>0</v>
      </c>
      <c r="N181" s="67"/>
      <c r="O181" s="15">
        <f>SUMIF('IMP COAL RECEIPT &amp; GCV DATA (3)'!$A$3:$A$193,'MASTER DATA FILE IMP COAL (2)'!A181,'IMP COAL RECEIPT &amp; GCV DATA (3)'!$O$3:$O$193)</f>
        <v>0</v>
      </c>
      <c r="P181" s="15">
        <f t="shared" si="19"/>
        <v>0</v>
      </c>
      <c r="Q181" s="15">
        <f>SUMIF('IMP COAL RECEIPT &amp; GCV DATA (3)'!$A$3:$A$193,'MASTER DATA FILE IMP COAL (2)'!A181,'IMP COAL RECEIPT &amp; GCV DATA (3)'!$Q$3:$Q$193)</f>
        <v>0</v>
      </c>
      <c r="R181" s="16">
        <f>SUMIF('IMP COAL RECEIPT &amp; GCV DATA (3)'!$A$3:$A$253,'MASTER DATA FILE IMP COAL (2)'!A181,'IMP COAL RECEIPT &amp; GCV DATA (3)'!$R$3:$R$253)+IF(H181=$J$234,($K$234*K181),0)+IF(H181=$J$235,($K$235*K181),0)</f>
        <v>0</v>
      </c>
      <c r="S181" s="15" t="e">
        <f t="shared" si="20"/>
        <v>#DIV/0!</v>
      </c>
      <c r="T181" s="15">
        <f>SUMIF('IMP COAL RECEIPT &amp; GCV DATA (3)'!$A$3:$A$193,'MASTER DATA FILE IMP COAL (2)'!A181,'IMP COAL RECEIPT &amp; GCV DATA (3)'!$T$3:$T$193)</f>
        <v>0</v>
      </c>
      <c r="U181" s="15">
        <f t="shared" si="21"/>
        <v>0</v>
      </c>
      <c r="V181" s="15">
        <f>SUMIF('IMP COAL RECEIPT &amp; GCV DATA (3)'!$A$3:$A$193,'MASTER DATA FILE IMP COAL (2)'!A181,'IMP COAL RECEIPT &amp; GCV DATA (3)'!$V$3:$V$193)</f>
        <v>0</v>
      </c>
      <c r="W181" s="15">
        <f t="shared" si="22"/>
        <v>0</v>
      </c>
      <c r="X181" s="13" t="e">
        <f t="shared" si="23"/>
        <v>#DIV/0!</v>
      </c>
      <c r="Y181" s="13"/>
      <c r="Z181" s="13"/>
      <c r="AB181">
        <v>4080.9198113207549</v>
      </c>
      <c r="AC181" s="53">
        <f t="shared" si="24"/>
        <v>-4080.9198113207549</v>
      </c>
      <c r="AE181" s="53">
        <f t="shared" si="25"/>
        <v>-4080.9198113207549</v>
      </c>
      <c r="AF181">
        <v>1</v>
      </c>
    </row>
    <row r="182" spans="1:32" customFormat="1" ht="15.6" x14ac:dyDescent="0.3">
      <c r="A182" s="65"/>
      <c r="B182" s="57">
        <f>SUMIF('IMP COAL RECEIPT &amp; GCV DATA (3)'!$A$3:$A$121,A182,'IMP COAL RECEIPT &amp; GCV DATA (3)'!$B$3:$B$121)</f>
        <v>0</v>
      </c>
      <c r="C182" s="13">
        <f>SUMIF('IMP COAL RECEIPT &amp; GCV DATA (3)'!$A$3:$A$121,A182,'IMP COAL RECEIPT &amp; GCV DATA (3)'!$C$3:$C$121)</f>
        <v>0</v>
      </c>
      <c r="D182" s="66">
        <f>IFERROR(VLOOKUP(A182,'IMP COAL RECEIPT &amp; GCV DATA (3)'!A180:V300,4,0),0)</f>
        <v>0</v>
      </c>
      <c r="E182" s="14">
        <f>IFERROR(VLOOKUP(A182,'IMP COAL RECEIPT &amp; GCV DATA (3)'!$A$2:$V$193,5,0),0)</f>
        <v>0</v>
      </c>
      <c r="F182" s="13">
        <f>SUMIF('IMP COAL RECEIPT &amp; GCV DATA (3)'!$A$3:$A$193,'MASTER DATA FILE IMP COAL (2)'!A182,'IMP COAL RECEIPT &amp; GCV DATA (3)'!$F$3:$F$193)</f>
        <v>0</v>
      </c>
      <c r="G182" s="13">
        <f>IFERROR(VLOOKUP(A182,'IMP COAL RECEIPT &amp; GCV DATA (3)'!$A$2:$V$193,7,0),0)</f>
        <v>0</v>
      </c>
      <c r="H182" s="13">
        <f>IFERROR(VLOOKUP(A182,'IMP COAL RECEIPT &amp; GCV DATA (3)'!$A$2:$V$193,8,0),0)</f>
        <v>0</v>
      </c>
      <c r="I182" s="13">
        <f>IFERROR(VLOOKUP(A182,'WASH COAL RECEIPT &amp; GCV DAT (3)'!$A$2:$V$154,9,0),0)</f>
        <v>0</v>
      </c>
      <c r="J182" s="13">
        <f>IFERROR(VLOOKUP(A182,'IMP COAL RECEIPT &amp; GCV DATA (3)'!$A$2:$V$193,10,0),0)</f>
        <v>0</v>
      </c>
      <c r="K182" s="15">
        <f>SUMIF('IMP COAL RECEIPT &amp; GCV DATA (3)'!$A$3:$A$193,'MASTER DATA FILE IMP COAL (2)'!A182,'IMP COAL RECEIPT &amp; GCV DATA (3)'!$K$3:$K$193)</f>
        <v>0</v>
      </c>
      <c r="L182" s="15">
        <f>SUMIF('IMP COAL RECEIPT &amp; GCV DATA (3)'!$A$3:$A$193,'MASTER DATA FILE IMP COAL (2)'!A182,'IMP COAL RECEIPT &amp; GCV DATA (3)'!$L$3:$L$193)</f>
        <v>0</v>
      </c>
      <c r="M182" s="15">
        <f t="shared" si="18"/>
        <v>0</v>
      </c>
      <c r="N182" s="67"/>
      <c r="O182" s="15">
        <f>SUMIF('IMP COAL RECEIPT &amp; GCV DATA (3)'!$A$3:$A$193,'MASTER DATA FILE IMP COAL (2)'!A182,'IMP COAL RECEIPT &amp; GCV DATA (3)'!$O$3:$O$193)</f>
        <v>0</v>
      </c>
      <c r="P182" s="15">
        <f t="shared" si="19"/>
        <v>0</v>
      </c>
      <c r="Q182" s="15">
        <f>SUMIF('IMP COAL RECEIPT &amp; GCV DATA (3)'!$A$3:$A$193,'MASTER DATA FILE IMP COAL (2)'!A182,'IMP COAL RECEIPT &amp; GCV DATA (3)'!$Q$3:$Q$193)</f>
        <v>0</v>
      </c>
      <c r="R182" s="16">
        <f>SUMIF('IMP COAL RECEIPT &amp; GCV DATA (3)'!$A$3:$A$253,'MASTER DATA FILE IMP COAL (2)'!A182,'IMP COAL RECEIPT &amp; GCV DATA (3)'!$R$3:$R$253)+IF(H182=$J$234,($K$234*K182),0)+IF(H182=$J$235,($K$235*K182),0)</f>
        <v>0</v>
      </c>
      <c r="S182" s="15" t="e">
        <f t="shared" si="20"/>
        <v>#DIV/0!</v>
      </c>
      <c r="T182" s="15">
        <f>SUMIF('IMP COAL RECEIPT &amp; GCV DATA (3)'!$A$3:$A$193,'MASTER DATA FILE IMP COAL (2)'!A182,'IMP COAL RECEIPT &amp; GCV DATA (3)'!$T$3:$T$193)</f>
        <v>0</v>
      </c>
      <c r="U182" s="15">
        <f t="shared" si="21"/>
        <v>0</v>
      </c>
      <c r="V182" s="15">
        <f>SUMIF('IMP COAL RECEIPT &amp; GCV DATA (3)'!$A$3:$A$193,'MASTER DATA FILE IMP COAL (2)'!A182,'IMP COAL RECEIPT &amp; GCV DATA (3)'!$V$3:$V$193)</f>
        <v>0</v>
      </c>
      <c r="W182" s="15">
        <f t="shared" si="22"/>
        <v>0</v>
      </c>
      <c r="X182" s="13" t="e">
        <f t="shared" si="23"/>
        <v>#DIV/0!</v>
      </c>
      <c r="Y182" s="13"/>
      <c r="Z182" s="13"/>
      <c r="AB182">
        <v>4080.9198113207549</v>
      </c>
      <c r="AC182" s="53">
        <f t="shared" si="24"/>
        <v>-4080.9198113207549</v>
      </c>
      <c r="AE182" s="53">
        <f t="shared" si="25"/>
        <v>-4080.9198113207549</v>
      </c>
      <c r="AF182">
        <v>1</v>
      </c>
    </row>
    <row r="183" spans="1:32" customFormat="1" ht="15.6" x14ac:dyDescent="0.3">
      <c r="A183" s="65"/>
      <c r="B183" s="57">
        <f>SUMIF('IMP COAL RECEIPT &amp; GCV DATA (3)'!$A$3:$A$121,A183,'IMP COAL RECEIPT &amp; GCV DATA (3)'!$B$3:$B$121)</f>
        <v>0</v>
      </c>
      <c r="C183" s="13">
        <f>SUMIF('IMP COAL RECEIPT &amp; GCV DATA (3)'!$A$3:$A$121,A183,'IMP COAL RECEIPT &amp; GCV DATA (3)'!$C$3:$C$121)</f>
        <v>0</v>
      </c>
      <c r="D183" s="66">
        <f>IFERROR(VLOOKUP(A183,'IMP COAL RECEIPT &amp; GCV DATA (3)'!A181:V301,4,0),0)</f>
        <v>0</v>
      </c>
      <c r="E183" s="14">
        <f>IFERROR(VLOOKUP(A183,'IMP COAL RECEIPT &amp; GCV DATA (3)'!$A$2:$V$193,5,0),0)</f>
        <v>0</v>
      </c>
      <c r="F183" s="13">
        <f>SUMIF('IMP COAL RECEIPT &amp; GCV DATA (3)'!$A$3:$A$193,'MASTER DATA FILE IMP COAL (2)'!A183,'IMP COAL RECEIPT &amp; GCV DATA (3)'!$F$3:$F$193)</f>
        <v>0</v>
      </c>
      <c r="G183" s="13">
        <f>IFERROR(VLOOKUP(A183,'IMP COAL RECEIPT &amp; GCV DATA (3)'!$A$2:$V$193,7,0),0)</f>
        <v>0</v>
      </c>
      <c r="H183" s="13">
        <f>IFERROR(VLOOKUP(A183,'IMP COAL RECEIPT &amp; GCV DATA (3)'!$A$2:$V$193,8,0),0)</f>
        <v>0</v>
      </c>
      <c r="I183" s="13">
        <f>IFERROR(VLOOKUP(A183,'WASH COAL RECEIPT &amp; GCV DAT (3)'!$A$2:$V$154,9,0),0)</f>
        <v>0</v>
      </c>
      <c r="J183" s="13">
        <f>IFERROR(VLOOKUP(A183,'IMP COAL RECEIPT &amp; GCV DATA (3)'!$A$2:$V$193,10,0),0)</f>
        <v>0</v>
      </c>
      <c r="K183" s="15">
        <f>SUMIF('IMP COAL RECEIPT &amp; GCV DATA (3)'!$A$3:$A$193,'MASTER DATA FILE IMP COAL (2)'!A183,'IMP COAL RECEIPT &amp; GCV DATA (3)'!$K$3:$K$193)</f>
        <v>0</v>
      </c>
      <c r="L183" s="15">
        <f>SUMIF('IMP COAL RECEIPT &amp; GCV DATA (3)'!$A$3:$A$193,'MASTER DATA FILE IMP COAL (2)'!A183,'IMP COAL RECEIPT &amp; GCV DATA (3)'!$L$3:$L$193)</f>
        <v>0</v>
      </c>
      <c r="M183" s="15">
        <f t="shared" si="18"/>
        <v>0</v>
      </c>
      <c r="N183" s="67"/>
      <c r="O183" s="15">
        <f>SUMIF('IMP COAL RECEIPT &amp; GCV DATA (3)'!$A$3:$A$193,'MASTER DATA FILE IMP COAL (2)'!A183,'IMP COAL RECEIPT &amp; GCV DATA (3)'!$O$3:$O$193)</f>
        <v>0</v>
      </c>
      <c r="P183" s="15">
        <f t="shared" si="19"/>
        <v>0</v>
      </c>
      <c r="Q183" s="15">
        <f>SUMIF('IMP COAL RECEIPT &amp; GCV DATA (3)'!$A$3:$A$193,'MASTER DATA FILE IMP COAL (2)'!A183,'IMP COAL RECEIPT &amp; GCV DATA (3)'!$Q$3:$Q$193)</f>
        <v>0</v>
      </c>
      <c r="R183" s="16">
        <f>SUMIF('IMP COAL RECEIPT &amp; GCV DATA (3)'!$A$3:$A$253,'MASTER DATA FILE IMP COAL (2)'!A183,'IMP COAL RECEIPT &amp; GCV DATA (3)'!$R$3:$R$253)+IF(H183=$J$234,($K$234*K183),0)+IF(H183=$J$235,($K$235*K183),0)</f>
        <v>0</v>
      </c>
      <c r="S183" s="15" t="e">
        <f t="shared" si="20"/>
        <v>#DIV/0!</v>
      </c>
      <c r="T183" s="15">
        <f>SUMIF('IMP COAL RECEIPT &amp; GCV DATA (3)'!$A$3:$A$193,'MASTER DATA FILE IMP COAL (2)'!A183,'IMP COAL RECEIPT &amp; GCV DATA (3)'!$T$3:$T$193)</f>
        <v>0</v>
      </c>
      <c r="U183" s="15">
        <f t="shared" si="21"/>
        <v>0</v>
      </c>
      <c r="V183" s="15">
        <f>SUMIF('IMP COAL RECEIPT &amp; GCV DATA (3)'!$A$3:$A$193,'MASTER DATA FILE IMP COAL (2)'!A183,'IMP COAL RECEIPT &amp; GCV DATA (3)'!$V$3:$V$193)</f>
        <v>0</v>
      </c>
      <c r="W183" s="15">
        <f t="shared" si="22"/>
        <v>0</v>
      </c>
      <c r="X183" s="13" t="e">
        <f t="shared" si="23"/>
        <v>#DIV/0!</v>
      </c>
      <c r="Y183" s="13"/>
      <c r="Z183" s="13"/>
      <c r="AB183">
        <v>4080.9198113207549</v>
      </c>
      <c r="AC183" s="53">
        <f t="shared" si="24"/>
        <v>-4080.9198113207549</v>
      </c>
      <c r="AE183" s="53">
        <f t="shared" si="25"/>
        <v>-4080.9198113207549</v>
      </c>
      <c r="AF183">
        <v>1</v>
      </c>
    </row>
    <row r="184" spans="1:32" customFormat="1" ht="15.6" x14ac:dyDescent="0.3">
      <c r="A184" s="65"/>
      <c r="B184" s="57">
        <f>SUMIF('IMP COAL RECEIPT &amp; GCV DATA (3)'!$A$3:$A$121,A184,'IMP COAL RECEIPT &amp; GCV DATA (3)'!$B$3:$B$121)</f>
        <v>0</v>
      </c>
      <c r="C184" s="13">
        <f>SUMIF('IMP COAL RECEIPT &amp; GCV DATA (3)'!$A$3:$A$121,A184,'IMP COAL RECEIPT &amp; GCV DATA (3)'!$C$3:$C$121)</f>
        <v>0</v>
      </c>
      <c r="D184" s="66">
        <f>IFERROR(VLOOKUP(A184,'IMP COAL RECEIPT &amp; GCV DATA (3)'!A182:V302,4,0),0)</f>
        <v>0</v>
      </c>
      <c r="E184" s="14">
        <f>IFERROR(VLOOKUP(A184,'IMP COAL RECEIPT &amp; GCV DATA (3)'!$A$2:$V$193,5,0),0)</f>
        <v>0</v>
      </c>
      <c r="F184" s="13">
        <f>SUMIF('IMP COAL RECEIPT &amp; GCV DATA (3)'!$A$3:$A$193,'MASTER DATA FILE IMP COAL (2)'!A184,'IMP COAL RECEIPT &amp; GCV DATA (3)'!$F$3:$F$193)</f>
        <v>0</v>
      </c>
      <c r="G184" s="13">
        <f>IFERROR(VLOOKUP(A184,'IMP COAL RECEIPT &amp; GCV DATA (3)'!$A$2:$V$193,7,0),0)</f>
        <v>0</v>
      </c>
      <c r="H184" s="13">
        <f>IFERROR(VLOOKUP(A184,'IMP COAL RECEIPT &amp; GCV DATA (3)'!$A$2:$V$193,8,0),0)</f>
        <v>0</v>
      </c>
      <c r="I184" s="13">
        <f>IFERROR(VLOOKUP(A184,'WASH COAL RECEIPT &amp; GCV DAT (3)'!$A$2:$V$154,9,0),0)</f>
        <v>0</v>
      </c>
      <c r="J184" s="13">
        <f>IFERROR(VLOOKUP(A184,'IMP COAL RECEIPT &amp; GCV DATA (3)'!$A$2:$V$193,10,0),0)</f>
        <v>0</v>
      </c>
      <c r="K184" s="15">
        <f>SUMIF('IMP COAL RECEIPT &amp; GCV DATA (3)'!$A$3:$A$193,'MASTER DATA FILE IMP COAL (2)'!A184,'IMP COAL RECEIPT &amp; GCV DATA (3)'!$K$3:$K$193)</f>
        <v>0</v>
      </c>
      <c r="L184" s="15">
        <f>SUMIF('IMP COAL RECEIPT &amp; GCV DATA (3)'!$A$3:$A$193,'MASTER DATA FILE IMP COAL (2)'!A184,'IMP COAL RECEIPT &amp; GCV DATA (3)'!$L$3:$L$193)</f>
        <v>0</v>
      </c>
      <c r="M184" s="15">
        <f t="shared" si="18"/>
        <v>0</v>
      </c>
      <c r="N184" s="67"/>
      <c r="O184" s="15">
        <f>SUMIF('IMP COAL RECEIPT &amp; GCV DATA (3)'!$A$3:$A$193,'MASTER DATA FILE IMP COAL (2)'!A184,'IMP COAL RECEIPT &amp; GCV DATA (3)'!$O$3:$O$193)</f>
        <v>0</v>
      </c>
      <c r="P184" s="15">
        <f t="shared" si="19"/>
        <v>0</v>
      </c>
      <c r="Q184" s="15">
        <f>SUMIF('IMP COAL RECEIPT &amp; GCV DATA (3)'!$A$3:$A$193,'MASTER DATA FILE IMP COAL (2)'!A184,'IMP COAL RECEIPT &amp; GCV DATA (3)'!$Q$3:$Q$193)</f>
        <v>0</v>
      </c>
      <c r="R184" s="16">
        <f>SUMIF('IMP COAL RECEIPT &amp; GCV DATA (3)'!$A$3:$A$253,'MASTER DATA FILE IMP COAL (2)'!A184,'IMP COAL RECEIPT &amp; GCV DATA (3)'!$R$3:$R$253)+IF(H184=$J$234,($K$234*K184),0)+IF(H184=$J$235,($K$235*K184),0)</f>
        <v>0</v>
      </c>
      <c r="S184" s="15" t="e">
        <f t="shared" si="20"/>
        <v>#DIV/0!</v>
      </c>
      <c r="T184" s="15">
        <f>SUMIF('IMP COAL RECEIPT &amp; GCV DATA (3)'!$A$3:$A$193,'MASTER DATA FILE IMP COAL (2)'!A184,'IMP COAL RECEIPT &amp; GCV DATA (3)'!$T$3:$T$193)</f>
        <v>0</v>
      </c>
      <c r="U184" s="15">
        <f t="shared" si="21"/>
        <v>0</v>
      </c>
      <c r="V184" s="15">
        <f>SUMIF('IMP COAL RECEIPT &amp; GCV DATA (3)'!$A$3:$A$193,'MASTER DATA FILE IMP COAL (2)'!A184,'IMP COAL RECEIPT &amp; GCV DATA (3)'!$V$3:$V$193)</f>
        <v>0</v>
      </c>
      <c r="W184" s="15">
        <f t="shared" si="22"/>
        <v>0</v>
      </c>
      <c r="X184" s="13" t="e">
        <f t="shared" si="23"/>
        <v>#DIV/0!</v>
      </c>
      <c r="Y184" s="13"/>
      <c r="Z184" s="13"/>
      <c r="AB184">
        <v>4080.9198113207549</v>
      </c>
      <c r="AC184" s="53">
        <f t="shared" si="24"/>
        <v>-4080.9198113207549</v>
      </c>
      <c r="AE184" s="53">
        <f t="shared" si="25"/>
        <v>-4080.9198113207549</v>
      </c>
      <c r="AF184">
        <v>1</v>
      </c>
    </row>
    <row r="185" spans="1:32" customFormat="1" ht="15.6" x14ac:dyDescent="0.3">
      <c r="A185" s="65"/>
      <c r="B185" s="57">
        <f>SUMIF('IMP COAL RECEIPT &amp; GCV DATA (3)'!$A$3:$A$121,A185,'IMP COAL RECEIPT &amp; GCV DATA (3)'!$B$3:$B$121)</f>
        <v>0</v>
      </c>
      <c r="C185" s="13">
        <f>SUMIF('IMP COAL RECEIPT &amp; GCV DATA (3)'!$A$3:$A$121,A185,'IMP COAL RECEIPT &amp; GCV DATA (3)'!$C$3:$C$121)</f>
        <v>0</v>
      </c>
      <c r="D185" s="66">
        <f>IFERROR(VLOOKUP(A185,'IMP COAL RECEIPT &amp; GCV DATA (3)'!A183:V303,4,0),0)</f>
        <v>0</v>
      </c>
      <c r="E185" s="14">
        <f>IFERROR(VLOOKUP(A185,'IMP COAL RECEIPT &amp; GCV DATA (3)'!$A$2:$V$193,5,0),0)</f>
        <v>0</v>
      </c>
      <c r="F185" s="13">
        <f>SUMIF('IMP COAL RECEIPT &amp; GCV DATA (3)'!$A$3:$A$193,'MASTER DATA FILE IMP COAL (2)'!A185,'IMP COAL RECEIPT &amp; GCV DATA (3)'!$F$3:$F$193)</f>
        <v>0</v>
      </c>
      <c r="G185" s="13">
        <f>IFERROR(VLOOKUP(A185,'IMP COAL RECEIPT &amp; GCV DATA (3)'!$A$2:$V$193,7,0),0)</f>
        <v>0</v>
      </c>
      <c r="H185" s="13">
        <f>IFERROR(VLOOKUP(A185,'IMP COAL RECEIPT &amp; GCV DATA (3)'!$A$2:$V$193,8,0),0)</f>
        <v>0</v>
      </c>
      <c r="I185" s="13">
        <f>IFERROR(VLOOKUP(A185,'WASH COAL RECEIPT &amp; GCV DAT (3)'!$A$2:$V$154,9,0),0)</f>
        <v>0</v>
      </c>
      <c r="J185" s="13">
        <f>IFERROR(VLOOKUP(A185,'IMP COAL RECEIPT &amp; GCV DATA (3)'!$A$2:$V$193,10,0),0)</f>
        <v>0</v>
      </c>
      <c r="K185" s="15">
        <f>SUMIF('IMP COAL RECEIPT &amp; GCV DATA (3)'!$A$3:$A$193,'MASTER DATA FILE IMP COAL (2)'!A185,'IMP COAL RECEIPT &amp; GCV DATA (3)'!$K$3:$K$193)</f>
        <v>0</v>
      </c>
      <c r="L185" s="15">
        <f>SUMIF('IMP COAL RECEIPT &amp; GCV DATA (3)'!$A$3:$A$193,'MASTER DATA FILE IMP COAL (2)'!A185,'IMP COAL RECEIPT &amp; GCV DATA (3)'!$L$3:$L$193)</f>
        <v>0</v>
      </c>
      <c r="M185" s="15">
        <f t="shared" si="18"/>
        <v>0</v>
      </c>
      <c r="N185" s="67"/>
      <c r="O185" s="15">
        <f>SUMIF('IMP COAL RECEIPT &amp; GCV DATA (3)'!$A$3:$A$193,'MASTER DATA FILE IMP COAL (2)'!A185,'IMP COAL RECEIPT &amp; GCV DATA (3)'!$O$3:$O$193)</f>
        <v>0</v>
      </c>
      <c r="P185" s="15">
        <f t="shared" si="19"/>
        <v>0</v>
      </c>
      <c r="Q185" s="15">
        <f>SUMIF('IMP COAL RECEIPT &amp; GCV DATA (3)'!$A$3:$A$193,'MASTER DATA FILE IMP COAL (2)'!A185,'IMP COAL RECEIPT &amp; GCV DATA (3)'!$Q$3:$Q$193)</f>
        <v>0</v>
      </c>
      <c r="R185" s="16">
        <f>SUMIF('IMP COAL RECEIPT &amp; GCV DATA (3)'!$A$3:$A$253,'MASTER DATA FILE IMP COAL (2)'!A185,'IMP COAL RECEIPT &amp; GCV DATA (3)'!$R$3:$R$253)+IF(H185=$J$234,($K$234*K185),0)+IF(H185=$J$235,($K$235*K185),0)</f>
        <v>0</v>
      </c>
      <c r="S185" s="15" t="e">
        <f t="shared" si="20"/>
        <v>#DIV/0!</v>
      </c>
      <c r="T185" s="15">
        <f>SUMIF('IMP COAL RECEIPT &amp; GCV DATA (3)'!$A$3:$A$193,'MASTER DATA FILE IMP COAL (2)'!A185,'IMP COAL RECEIPT &amp; GCV DATA (3)'!$T$3:$T$193)</f>
        <v>0</v>
      </c>
      <c r="U185" s="15">
        <f t="shared" si="21"/>
        <v>0</v>
      </c>
      <c r="V185" s="15">
        <f>SUMIF('IMP COAL RECEIPT &amp; GCV DATA (3)'!$A$3:$A$193,'MASTER DATA FILE IMP COAL (2)'!A185,'IMP COAL RECEIPT &amp; GCV DATA (3)'!$V$3:$V$193)</f>
        <v>0</v>
      </c>
      <c r="W185" s="15">
        <f t="shared" si="22"/>
        <v>0</v>
      </c>
      <c r="X185" s="13" t="e">
        <f t="shared" si="23"/>
        <v>#DIV/0!</v>
      </c>
      <c r="Y185" s="13"/>
      <c r="Z185" s="13"/>
      <c r="AB185">
        <v>4080.9198113207549</v>
      </c>
      <c r="AC185" s="53">
        <f t="shared" si="24"/>
        <v>-4080.9198113207549</v>
      </c>
      <c r="AE185" s="53">
        <f t="shared" si="25"/>
        <v>-4080.9198113207549</v>
      </c>
      <c r="AF185">
        <v>1</v>
      </c>
    </row>
    <row r="186" spans="1:32" customFormat="1" ht="15.6" x14ac:dyDescent="0.3">
      <c r="A186" s="65"/>
      <c r="B186" s="57">
        <f>SUMIF('IMP COAL RECEIPT &amp; GCV DATA (3)'!$A$3:$A$121,A186,'IMP COAL RECEIPT &amp; GCV DATA (3)'!$B$3:$B$121)</f>
        <v>0</v>
      </c>
      <c r="C186" s="13">
        <f>SUMIF('IMP COAL RECEIPT &amp; GCV DATA (3)'!$A$3:$A$121,A186,'IMP COAL RECEIPT &amp; GCV DATA (3)'!$C$3:$C$121)</f>
        <v>0</v>
      </c>
      <c r="D186" s="66">
        <f>IFERROR(VLOOKUP(A186,'IMP COAL RECEIPT &amp; GCV DATA (3)'!A184:V304,4,0),0)</f>
        <v>0</v>
      </c>
      <c r="E186" s="14">
        <f>IFERROR(VLOOKUP(A186,'IMP COAL RECEIPT &amp; GCV DATA (3)'!$A$2:$V$193,5,0),0)</f>
        <v>0</v>
      </c>
      <c r="F186" s="13">
        <f>SUMIF('IMP COAL RECEIPT &amp; GCV DATA (3)'!$A$3:$A$193,'MASTER DATA FILE IMP COAL (2)'!A186,'IMP COAL RECEIPT &amp; GCV DATA (3)'!$F$3:$F$193)</f>
        <v>0</v>
      </c>
      <c r="G186" s="13">
        <f>IFERROR(VLOOKUP(A186,'IMP COAL RECEIPT &amp; GCV DATA (3)'!$A$2:$V$193,7,0),0)</f>
        <v>0</v>
      </c>
      <c r="H186" s="13">
        <f>IFERROR(VLOOKUP(A186,'IMP COAL RECEIPT &amp; GCV DATA (3)'!$A$2:$V$193,8,0),0)</f>
        <v>0</v>
      </c>
      <c r="I186" s="13">
        <f>IFERROR(VLOOKUP(A186,'WASH COAL RECEIPT &amp; GCV DAT (3)'!$A$2:$V$154,9,0),0)</f>
        <v>0</v>
      </c>
      <c r="J186" s="13">
        <f>IFERROR(VLOOKUP(A186,'IMP COAL RECEIPT &amp; GCV DATA (3)'!$A$2:$V$193,10,0),0)</f>
        <v>0</v>
      </c>
      <c r="K186" s="15">
        <f>SUMIF('IMP COAL RECEIPT &amp; GCV DATA (3)'!$A$3:$A$193,'MASTER DATA FILE IMP COAL (2)'!A186,'IMP COAL RECEIPT &amp; GCV DATA (3)'!$K$3:$K$193)</f>
        <v>0</v>
      </c>
      <c r="L186" s="15">
        <f>SUMIF('IMP COAL RECEIPT &amp; GCV DATA (3)'!$A$3:$A$193,'MASTER DATA FILE IMP COAL (2)'!A186,'IMP COAL RECEIPT &amp; GCV DATA (3)'!$L$3:$L$193)</f>
        <v>0</v>
      </c>
      <c r="M186" s="15">
        <f t="shared" si="18"/>
        <v>0</v>
      </c>
      <c r="N186" s="67"/>
      <c r="O186" s="15">
        <f>SUMIF('IMP COAL RECEIPT &amp; GCV DATA (3)'!$A$3:$A$193,'MASTER DATA FILE IMP COAL (2)'!A186,'IMP COAL RECEIPT &amp; GCV DATA (3)'!$O$3:$O$193)</f>
        <v>0</v>
      </c>
      <c r="P186" s="15">
        <f t="shared" si="19"/>
        <v>0</v>
      </c>
      <c r="Q186" s="15">
        <f>SUMIF('IMP COAL RECEIPT &amp; GCV DATA (3)'!$A$3:$A$193,'MASTER DATA FILE IMP COAL (2)'!A186,'IMP COAL RECEIPT &amp; GCV DATA (3)'!$Q$3:$Q$193)</f>
        <v>0</v>
      </c>
      <c r="R186" s="16">
        <f>SUMIF('IMP COAL RECEIPT &amp; GCV DATA (3)'!$A$3:$A$253,'MASTER DATA FILE IMP COAL (2)'!A186,'IMP COAL RECEIPT &amp; GCV DATA (3)'!$R$3:$R$253)+IF(H186=$J$234,($K$234*K186),0)+IF(H186=$J$235,($K$235*K186),0)</f>
        <v>0</v>
      </c>
      <c r="S186" s="15" t="e">
        <f t="shared" si="20"/>
        <v>#DIV/0!</v>
      </c>
      <c r="T186" s="15">
        <f>SUMIF('IMP COAL RECEIPT &amp; GCV DATA (3)'!$A$3:$A$193,'MASTER DATA FILE IMP COAL (2)'!A186,'IMP COAL RECEIPT &amp; GCV DATA (3)'!$T$3:$T$193)</f>
        <v>0</v>
      </c>
      <c r="U186" s="15">
        <f t="shared" si="21"/>
        <v>0</v>
      </c>
      <c r="V186" s="15">
        <f>SUMIF('IMP COAL RECEIPT &amp; GCV DATA (3)'!$A$3:$A$193,'MASTER DATA FILE IMP COAL (2)'!A186,'IMP COAL RECEIPT &amp; GCV DATA (3)'!$V$3:$V$193)</f>
        <v>0</v>
      </c>
      <c r="W186" s="15">
        <f t="shared" si="22"/>
        <v>0</v>
      </c>
      <c r="X186" s="13" t="e">
        <f t="shared" si="23"/>
        <v>#DIV/0!</v>
      </c>
      <c r="Y186" s="13"/>
      <c r="Z186" s="13"/>
      <c r="AB186">
        <v>4080.9198113207549</v>
      </c>
      <c r="AC186" s="53">
        <f t="shared" si="24"/>
        <v>-4080.9198113207549</v>
      </c>
      <c r="AE186" s="53">
        <f t="shared" si="25"/>
        <v>-4080.9198113207549</v>
      </c>
      <c r="AF186">
        <v>1</v>
      </c>
    </row>
    <row r="187" spans="1:32" customFormat="1" ht="15.6" x14ac:dyDescent="0.3">
      <c r="A187" s="65"/>
      <c r="B187" s="57">
        <f>SUMIF('IMP COAL RECEIPT &amp; GCV DATA (3)'!$A$3:$A$121,A187,'IMP COAL RECEIPT &amp; GCV DATA (3)'!$B$3:$B$121)</f>
        <v>0</v>
      </c>
      <c r="C187" s="13">
        <f>SUMIF('IMP COAL RECEIPT &amp; GCV DATA (3)'!$A$3:$A$121,A187,'IMP COAL RECEIPT &amp; GCV DATA (3)'!$C$3:$C$121)</f>
        <v>0</v>
      </c>
      <c r="D187" s="66">
        <f>IFERROR(VLOOKUP(A187,'IMP COAL RECEIPT &amp; GCV DATA (3)'!A185:V305,4,0),0)</f>
        <v>0</v>
      </c>
      <c r="E187" s="14">
        <f>IFERROR(VLOOKUP(A187,'IMP COAL RECEIPT &amp; GCV DATA (3)'!$A$2:$V$193,5,0),0)</f>
        <v>0</v>
      </c>
      <c r="F187" s="13">
        <f>SUMIF('IMP COAL RECEIPT &amp; GCV DATA (3)'!$A$3:$A$193,'MASTER DATA FILE IMP COAL (2)'!A187,'IMP COAL RECEIPT &amp; GCV DATA (3)'!$F$3:$F$193)</f>
        <v>0</v>
      </c>
      <c r="G187" s="13">
        <f>IFERROR(VLOOKUP(A187,'IMP COAL RECEIPT &amp; GCV DATA (3)'!$A$2:$V$193,7,0),0)</f>
        <v>0</v>
      </c>
      <c r="H187" s="13">
        <f>IFERROR(VLOOKUP(A187,'IMP COAL RECEIPT &amp; GCV DATA (3)'!$A$2:$V$193,8,0),0)</f>
        <v>0</v>
      </c>
      <c r="I187" s="13">
        <f>IFERROR(VLOOKUP(A187,'WASH COAL RECEIPT &amp; GCV DAT (3)'!$A$2:$V$154,9,0),0)</f>
        <v>0</v>
      </c>
      <c r="J187" s="13">
        <f>IFERROR(VLOOKUP(A187,'IMP COAL RECEIPT &amp; GCV DATA (3)'!$A$2:$V$193,10,0),0)</f>
        <v>0</v>
      </c>
      <c r="K187" s="15">
        <f>SUMIF('IMP COAL RECEIPT &amp; GCV DATA (3)'!$A$3:$A$193,'MASTER DATA FILE IMP COAL (2)'!A187,'IMP COAL RECEIPT &amp; GCV DATA (3)'!$K$3:$K$193)</f>
        <v>0</v>
      </c>
      <c r="L187" s="15">
        <f>SUMIF('IMP COAL RECEIPT &amp; GCV DATA (3)'!$A$3:$A$193,'MASTER DATA FILE IMP COAL (2)'!A187,'IMP COAL RECEIPT &amp; GCV DATA (3)'!$L$3:$L$193)</f>
        <v>0</v>
      </c>
      <c r="M187" s="15">
        <f t="shared" si="18"/>
        <v>0</v>
      </c>
      <c r="N187" s="67"/>
      <c r="O187" s="15">
        <f>SUMIF('IMP COAL RECEIPT &amp; GCV DATA (3)'!$A$3:$A$193,'MASTER DATA FILE IMP COAL (2)'!A187,'IMP COAL RECEIPT &amp; GCV DATA (3)'!$O$3:$O$193)</f>
        <v>0</v>
      </c>
      <c r="P187" s="15">
        <f t="shared" si="19"/>
        <v>0</v>
      </c>
      <c r="Q187" s="15">
        <f>SUMIF('IMP COAL RECEIPT &amp; GCV DATA (3)'!$A$3:$A$193,'MASTER DATA FILE IMP COAL (2)'!A187,'IMP COAL RECEIPT &amp; GCV DATA (3)'!$Q$3:$Q$193)</f>
        <v>0</v>
      </c>
      <c r="R187" s="16">
        <f>SUMIF('IMP COAL RECEIPT &amp; GCV DATA (3)'!$A$3:$A$253,'MASTER DATA FILE IMP COAL (2)'!A187,'IMP COAL RECEIPT &amp; GCV DATA (3)'!$R$3:$R$253)+IF(H187=$J$234,($K$234*K187),0)+IF(H187=$J$235,($K$235*K187),0)</f>
        <v>0</v>
      </c>
      <c r="S187" s="15" t="e">
        <f t="shared" si="20"/>
        <v>#DIV/0!</v>
      </c>
      <c r="T187" s="15">
        <f>SUMIF('IMP COAL RECEIPT &amp; GCV DATA (3)'!$A$3:$A$193,'MASTER DATA FILE IMP COAL (2)'!A187,'IMP COAL RECEIPT &amp; GCV DATA (3)'!$T$3:$T$193)</f>
        <v>0</v>
      </c>
      <c r="U187" s="15">
        <f t="shared" si="21"/>
        <v>0</v>
      </c>
      <c r="V187" s="15">
        <f>SUMIF('IMP COAL RECEIPT &amp; GCV DATA (3)'!$A$3:$A$193,'MASTER DATA FILE IMP COAL (2)'!A187,'IMP COAL RECEIPT &amp; GCV DATA (3)'!$V$3:$V$193)</f>
        <v>0</v>
      </c>
      <c r="W187" s="15">
        <f t="shared" si="22"/>
        <v>0</v>
      </c>
      <c r="X187" s="13" t="e">
        <f t="shared" si="23"/>
        <v>#DIV/0!</v>
      </c>
      <c r="Y187" s="13"/>
      <c r="Z187" s="13"/>
      <c r="AB187">
        <v>4080.9198113207549</v>
      </c>
      <c r="AC187" s="53">
        <f t="shared" si="24"/>
        <v>-4080.9198113207549</v>
      </c>
      <c r="AE187" s="53">
        <f t="shared" si="25"/>
        <v>-4080.9198113207549</v>
      </c>
      <c r="AF187">
        <v>1</v>
      </c>
    </row>
    <row r="188" spans="1:32" customFormat="1" ht="15.6" x14ac:dyDescent="0.3">
      <c r="A188" s="65"/>
      <c r="B188" s="57">
        <f>SUMIF('IMP COAL RECEIPT &amp; GCV DATA (3)'!$A$3:$A$121,A188,'IMP COAL RECEIPT &amp; GCV DATA (3)'!$B$3:$B$121)</f>
        <v>0</v>
      </c>
      <c r="C188" s="13">
        <f>SUMIF('IMP COAL RECEIPT &amp; GCV DATA (3)'!$A$3:$A$121,A188,'IMP COAL RECEIPT &amp; GCV DATA (3)'!$C$3:$C$121)</f>
        <v>0</v>
      </c>
      <c r="D188" s="66">
        <f>IFERROR(VLOOKUP(A188,'IMP COAL RECEIPT &amp; GCV DATA (3)'!A186:V306,4,0),0)</f>
        <v>0</v>
      </c>
      <c r="E188" s="14">
        <f>IFERROR(VLOOKUP(A188,'IMP COAL RECEIPT &amp; GCV DATA (3)'!$A$2:$V$193,5,0),0)</f>
        <v>0</v>
      </c>
      <c r="F188" s="13">
        <f>SUMIF('IMP COAL RECEIPT &amp; GCV DATA (3)'!$A$3:$A$193,'MASTER DATA FILE IMP COAL (2)'!A188,'IMP COAL RECEIPT &amp; GCV DATA (3)'!$F$3:$F$193)</f>
        <v>0</v>
      </c>
      <c r="G188" s="13">
        <f>IFERROR(VLOOKUP(A188,'IMP COAL RECEIPT &amp; GCV DATA (3)'!$A$2:$V$193,7,0),0)</f>
        <v>0</v>
      </c>
      <c r="H188" s="13">
        <f>IFERROR(VLOOKUP(A188,'IMP COAL RECEIPT &amp; GCV DATA (3)'!$A$2:$V$193,8,0),0)</f>
        <v>0</v>
      </c>
      <c r="I188" s="13">
        <f>IFERROR(VLOOKUP(A188,'WASH COAL RECEIPT &amp; GCV DAT (3)'!$A$2:$V$154,9,0),0)</f>
        <v>0</v>
      </c>
      <c r="J188" s="13">
        <f>IFERROR(VLOOKUP(A188,'IMP COAL RECEIPT &amp; GCV DATA (3)'!$A$2:$V$193,10,0),0)</f>
        <v>0</v>
      </c>
      <c r="K188" s="15">
        <f>SUMIF('IMP COAL RECEIPT &amp; GCV DATA (3)'!$A$3:$A$193,'MASTER DATA FILE IMP COAL (2)'!A188,'IMP COAL RECEIPT &amp; GCV DATA (3)'!$K$3:$K$193)</f>
        <v>0</v>
      </c>
      <c r="L188" s="15">
        <f>SUMIF('IMP COAL RECEIPT &amp; GCV DATA (3)'!$A$3:$A$193,'MASTER DATA FILE IMP COAL (2)'!A188,'IMP COAL RECEIPT &amp; GCV DATA (3)'!$L$3:$L$193)</f>
        <v>0</v>
      </c>
      <c r="M188" s="15">
        <f t="shared" si="18"/>
        <v>0</v>
      </c>
      <c r="N188" s="67"/>
      <c r="O188" s="15">
        <f>SUMIF('IMP COAL RECEIPT &amp; GCV DATA (3)'!$A$3:$A$193,'MASTER DATA FILE IMP COAL (2)'!A188,'IMP COAL RECEIPT &amp; GCV DATA (3)'!$O$3:$O$193)</f>
        <v>0</v>
      </c>
      <c r="P188" s="15">
        <f t="shared" si="19"/>
        <v>0</v>
      </c>
      <c r="Q188" s="15">
        <f>SUMIF('IMP COAL RECEIPT &amp; GCV DATA (3)'!$A$3:$A$193,'MASTER DATA FILE IMP COAL (2)'!A188,'IMP COAL RECEIPT &amp; GCV DATA (3)'!$Q$3:$Q$193)</f>
        <v>0</v>
      </c>
      <c r="R188" s="16">
        <f>SUMIF('IMP COAL RECEIPT &amp; GCV DATA (3)'!$A$3:$A$253,'MASTER DATA FILE IMP COAL (2)'!A188,'IMP COAL RECEIPT &amp; GCV DATA (3)'!$R$3:$R$253)+IF(H188=$J$234,($K$234*K188),0)+IF(H188=$J$235,($K$235*K188),0)</f>
        <v>0</v>
      </c>
      <c r="S188" s="15" t="e">
        <f t="shared" si="20"/>
        <v>#DIV/0!</v>
      </c>
      <c r="T188" s="15">
        <f>SUMIF('IMP COAL RECEIPT &amp; GCV DATA (3)'!$A$3:$A$193,'MASTER DATA FILE IMP COAL (2)'!A188,'IMP COAL RECEIPT &amp; GCV DATA (3)'!$T$3:$T$193)</f>
        <v>0</v>
      </c>
      <c r="U188" s="15">
        <f t="shared" si="21"/>
        <v>0</v>
      </c>
      <c r="V188" s="15">
        <f>SUMIF('IMP COAL RECEIPT &amp; GCV DATA (3)'!$A$3:$A$193,'MASTER DATA FILE IMP COAL (2)'!A188,'IMP COAL RECEIPT &amp; GCV DATA (3)'!$V$3:$V$193)</f>
        <v>0</v>
      </c>
      <c r="W188" s="15">
        <f t="shared" si="22"/>
        <v>0</v>
      </c>
      <c r="X188" s="13" t="e">
        <f t="shared" si="23"/>
        <v>#DIV/0!</v>
      </c>
      <c r="Y188" s="13"/>
      <c r="Z188" s="13"/>
      <c r="AB188">
        <v>4080.9198113207549</v>
      </c>
      <c r="AC188" s="53">
        <f t="shared" si="24"/>
        <v>-4080.9198113207549</v>
      </c>
      <c r="AE188" s="53">
        <f t="shared" si="25"/>
        <v>-4080.9198113207549</v>
      </c>
      <c r="AF188">
        <v>1</v>
      </c>
    </row>
    <row r="189" spans="1:32" customFormat="1" ht="15.6" x14ac:dyDescent="0.3">
      <c r="A189" s="65"/>
      <c r="B189" s="57">
        <f>SUMIF('IMP COAL RECEIPT &amp; GCV DATA (3)'!$A$3:$A$121,A189,'IMP COAL RECEIPT &amp; GCV DATA (3)'!$B$3:$B$121)</f>
        <v>0</v>
      </c>
      <c r="C189" s="13">
        <f>SUMIF('IMP COAL RECEIPT &amp; GCV DATA (3)'!$A$3:$A$121,A189,'IMP COAL RECEIPT &amp; GCV DATA (3)'!$C$3:$C$121)</f>
        <v>0</v>
      </c>
      <c r="D189" s="66">
        <f>IFERROR(VLOOKUP(A189,'IMP COAL RECEIPT &amp; GCV DATA (3)'!A187:V307,4,0),0)</f>
        <v>0</v>
      </c>
      <c r="E189" s="14">
        <f>IFERROR(VLOOKUP(A189,'IMP COAL RECEIPT &amp; GCV DATA (3)'!$A$2:$V$193,5,0),0)</f>
        <v>0</v>
      </c>
      <c r="F189" s="13">
        <f>SUMIF('IMP COAL RECEIPT &amp; GCV DATA (3)'!$A$3:$A$193,'MASTER DATA FILE IMP COAL (2)'!A189,'IMP COAL RECEIPT &amp; GCV DATA (3)'!$F$3:$F$193)</f>
        <v>0</v>
      </c>
      <c r="G189" s="13">
        <f>IFERROR(VLOOKUP(A189,'IMP COAL RECEIPT &amp; GCV DATA (3)'!$A$2:$V$193,7,0),0)</f>
        <v>0</v>
      </c>
      <c r="H189" s="13">
        <f>IFERROR(VLOOKUP(A189,'IMP COAL RECEIPT &amp; GCV DATA (3)'!$A$2:$V$193,8,0),0)</f>
        <v>0</v>
      </c>
      <c r="I189" s="13">
        <f>IFERROR(VLOOKUP(A189,'WASH COAL RECEIPT &amp; GCV DAT (3)'!$A$2:$V$154,9,0),0)</f>
        <v>0</v>
      </c>
      <c r="J189" s="13">
        <f>IFERROR(VLOOKUP(A189,'IMP COAL RECEIPT &amp; GCV DATA (3)'!$A$2:$V$193,10,0),0)</f>
        <v>0</v>
      </c>
      <c r="K189" s="15">
        <f>SUMIF('IMP COAL RECEIPT &amp; GCV DATA (3)'!$A$3:$A$193,'MASTER DATA FILE IMP COAL (2)'!A189,'IMP COAL RECEIPT &amp; GCV DATA (3)'!$K$3:$K$193)</f>
        <v>0</v>
      </c>
      <c r="L189" s="15">
        <f>SUMIF('IMP COAL RECEIPT &amp; GCV DATA (3)'!$A$3:$A$193,'MASTER DATA FILE IMP COAL (2)'!A189,'IMP COAL RECEIPT &amp; GCV DATA (3)'!$L$3:$L$193)</f>
        <v>0</v>
      </c>
      <c r="M189" s="15">
        <f t="shared" si="18"/>
        <v>0</v>
      </c>
      <c r="N189" s="67"/>
      <c r="O189" s="15">
        <f>SUMIF('IMP COAL RECEIPT &amp; GCV DATA (3)'!$A$3:$A$193,'MASTER DATA FILE IMP COAL (2)'!A189,'IMP COAL RECEIPT &amp; GCV DATA (3)'!$O$3:$O$193)</f>
        <v>0</v>
      </c>
      <c r="P189" s="15">
        <f t="shared" si="19"/>
        <v>0</v>
      </c>
      <c r="Q189" s="15">
        <f>SUMIF('IMP COAL RECEIPT &amp; GCV DATA (3)'!$A$3:$A$193,'MASTER DATA FILE IMP COAL (2)'!A189,'IMP COAL RECEIPT &amp; GCV DATA (3)'!$Q$3:$Q$193)</f>
        <v>0</v>
      </c>
      <c r="R189" s="16">
        <f>SUMIF('IMP COAL RECEIPT &amp; GCV DATA (3)'!$A$3:$A$253,'MASTER DATA FILE IMP COAL (2)'!A189,'IMP COAL RECEIPT &amp; GCV DATA (3)'!$R$3:$R$253)+IF(H189=$J$234,($K$234*K189),0)+IF(H189=$J$235,($K$235*K189),0)</f>
        <v>0</v>
      </c>
      <c r="S189" s="15" t="e">
        <f t="shared" si="20"/>
        <v>#DIV/0!</v>
      </c>
      <c r="T189" s="15">
        <f>SUMIF('IMP COAL RECEIPT &amp; GCV DATA (3)'!$A$3:$A$193,'MASTER DATA FILE IMP COAL (2)'!A189,'IMP COAL RECEIPT &amp; GCV DATA (3)'!$T$3:$T$193)</f>
        <v>0</v>
      </c>
      <c r="U189" s="15">
        <f t="shared" si="21"/>
        <v>0</v>
      </c>
      <c r="V189" s="15">
        <f>SUMIF('IMP COAL RECEIPT &amp; GCV DATA (3)'!$A$3:$A$193,'MASTER DATA FILE IMP COAL (2)'!A189,'IMP COAL RECEIPT &amp; GCV DATA (3)'!$V$3:$V$193)</f>
        <v>0</v>
      </c>
      <c r="W189" s="15">
        <f t="shared" si="22"/>
        <v>0</v>
      </c>
      <c r="X189" s="13" t="e">
        <f t="shared" si="23"/>
        <v>#DIV/0!</v>
      </c>
      <c r="Y189" s="13"/>
      <c r="Z189" s="13"/>
      <c r="AB189">
        <v>4080.9198113207549</v>
      </c>
      <c r="AC189" s="53">
        <f t="shared" si="24"/>
        <v>-4080.9198113207549</v>
      </c>
      <c r="AE189" s="53">
        <f t="shared" si="25"/>
        <v>-4080.9198113207549</v>
      </c>
      <c r="AF189">
        <v>1</v>
      </c>
    </row>
    <row r="190" spans="1:32" customFormat="1" ht="15.6" x14ac:dyDescent="0.3">
      <c r="A190" s="65"/>
      <c r="B190" s="57">
        <f>SUMIF('IMP COAL RECEIPT &amp; GCV DATA (3)'!$A$3:$A$121,A190,'IMP COAL RECEIPT &amp; GCV DATA (3)'!$B$3:$B$121)</f>
        <v>0</v>
      </c>
      <c r="C190" s="13">
        <f>SUMIF('IMP COAL RECEIPT &amp; GCV DATA (3)'!$A$3:$A$121,A190,'IMP COAL RECEIPT &amp; GCV DATA (3)'!$C$3:$C$121)</f>
        <v>0</v>
      </c>
      <c r="D190" s="66">
        <f>IFERROR(VLOOKUP(A190,'IMP COAL RECEIPT &amp; GCV DATA (3)'!A188:V308,4,0),0)</f>
        <v>0</v>
      </c>
      <c r="E190" s="14">
        <f>IFERROR(VLOOKUP(A190,'IMP COAL RECEIPT &amp; GCV DATA (3)'!$A$2:$V$193,5,0),0)</f>
        <v>0</v>
      </c>
      <c r="F190" s="13">
        <f>SUMIF('IMP COAL RECEIPT &amp; GCV DATA (3)'!$A$3:$A$193,'MASTER DATA FILE IMP COAL (2)'!A190,'IMP COAL RECEIPT &amp; GCV DATA (3)'!$F$3:$F$193)</f>
        <v>0</v>
      </c>
      <c r="G190" s="13">
        <f>IFERROR(VLOOKUP(A190,'IMP COAL RECEIPT &amp; GCV DATA (3)'!$A$2:$V$193,7,0),0)</f>
        <v>0</v>
      </c>
      <c r="H190" s="13">
        <f>IFERROR(VLOOKUP(A190,'IMP COAL RECEIPT &amp; GCV DATA (3)'!$A$2:$V$193,8,0),0)</f>
        <v>0</v>
      </c>
      <c r="I190" s="13">
        <f>IFERROR(VLOOKUP(A190,'WASH COAL RECEIPT &amp; GCV DAT (3)'!$A$2:$V$154,9,0),0)</f>
        <v>0</v>
      </c>
      <c r="J190" s="13">
        <f>IFERROR(VLOOKUP(A190,'IMP COAL RECEIPT &amp; GCV DATA (3)'!$A$2:$V$193,10,0),0)</f>
        <v>0</v>
      </c>
      <c r="K190" s="15">
        <f>SUMIF('IMP COAL RECEIPT &amp; GCV DATA (3)'!$A$3:$A$193,'MASTER DATA FILE IMP COAL (2)'!A190,'IMP COAL RECEIPT &amp; GCV DATA (3)'!$K$3:$K$193)</f>
        <v>0</v>
      </c>
      <c r="L190" s="15">
        <f>SUMIF('IMP COAL RECEIPT &amp; GCV DATA (3)'!$A$3:$A$193,'MASTER DATA FILE IMP COAL (2)'!A190,'IMP COAL RECEIPT &amp; GCV DATA (3)'!$L$3:$L$193)</f>
        <v>0</v>
      </c>
      <c r="M190" s="15">
        <f t="shared" si="18"/>
        <v>0</v>
      </c>
      <c r="N190" s="67"/>
      <c r="O190" s="15">
        <f>SUMIF('IMP COAL RECEIPT &amp; GCV DATA (3)'!$A$3:$A$193,'MASTER DATA FILE IMP COAL (2)'!A190,'IMP COAL RECEIPT &amp; GCV DATA (3)'!$O$3:$O$193)</f>
        <v>0</v>
      </c>
      <c r="P190" s="15">
        <f t="shared" si="19"/>
        <v>0</v>
      </c>
      <c r="Q190" s="15">
        <f>SUMIF('IMP COAL RECEIPT &amp; GCV DATA (3)'!$A$3:$A$193,'MASTER DATA FILE IMP COAL (2)'!A190,'IMP COAL RECEIPT &amp; GCV DATA (3)'!$Q$3:$Q$193)</f>
        <v>0</v>
      </c>
      <c r="R190" s="16">
        <f>SUMIF('IMP COAL RECEIPT &amp; GCV DATA (3)'!$A$3:$A$253,'MASTER DATA FILE IMP COAL (2)'!A190,'IMP COAL RECEIPT &amp; GCV DATA (3)'!$R$3:$R$253)+IF(H190=$J$234,($K$234*K190),0)+IF(H190=$J$235,($K$235*K190),0)</f>
        <v>0</v>
      </c>
      <c r="S190" s="15" t="e">
        <f t="shared" si="20"/>
        <v>#DIV/0!</v>
      </c>
      <c r="T190" s="15">
        <f>SUMIF('IMP COAL RECEIPT &amp; GCV DATA (3)'!$A$3:$A$193,'MASTER DATA FILE IMP COAL (2)'!A190,'IMP COAL RECEIPT &amp; GCV DATA (3)'!$T$3:$T$193)</f>
        <v>0</v>
      </c>
      <c r="U190" s="15">
        <f t="shared" si="21"/>
        <v>0</v>
      </c>
      <c r="V190" s="15">
        <f>SUMIF('IMP COAL RECEIPT &amp; GCV DATA (3)'!$A$3:$A$193,'MASTER DATA FILE IMP COAL (2)'!A190,'IMP COAL RECEIPT &amp; GCV DATA (3)'!$V$3:$V$193)</f>
        <v>0</v>
      </c>
      <c r="W190" s="15">
        <f t="shared" si="22"/>
        <v>0</v>
      </c>
      <c r="X190" s="13" t="e">
        <f t="shared" si="23"/>
        <v>#DIV/0!</v>
      </c>
      <c r="Y190" s="13"/>
      <c r="Z190" s="13"/>
      <c r="AB190">
        <v>4080.9198113207549</v>
      </c>
      <c r="AC190" s="53">
        <f t="shared" si="24"/>
        <v>-4080.9198113207549</v>
      </c>
      <c r="AE190" s="53">
        <f t="shared" si="25"/>
        <v>-4080.9198113207549</v>
      </c>
      <c r="AF190">
        <v>1</v>
      </c>
    </row>
    <row r="191" spans="1:32" customFormat="1" ht="15.6" x14ac:dyDescent="0.3">
      <c r="A191" s="65"/>
      <c r="B191" s="57">
        <f>SUMIF('IMP COAL RECEIPT &amp; GCV DATA (3)'!$A$3:$A$121,A191,'IMP COAL RECEIPT &amp; GCV DATA (3)'!$B$3:$B$121)</f>
        <v>0</v>
      </c>
      <c r="C191" s="13">
        <f>SUMIF('IMP COAL RECEIPT &amp; GCV DATA (3)'!$A$3:$A$121,A191,'IMP COAL RECEIPT &amp; GCV DATA (3)'!$C$3:$C$121)</f>
        <v>0</v>
      </c>
      <c r="D191" s="66">
        <f>IFERROR(VLOOKUP(A191,'IMP COAL RECEIPT &amp; GCV DATA (3)'!A189:V309,4,0),0)</f>
        <v>0</v>
      </c>
      <c r="E191" s="14">
        <f>IFERROR(VLOOKUP(A191,'IMP COAL RECEIPT &amp; GCV DATA (3)'!$A$2:$V$193,5,0),0)</f>
        <v>0</v>
      </c>
      <c r="F191" s="13">
        <f>SUMIF('IMP COAL RECEIPT &amp; GCV DATA (3)'!$A$3:$A$193,'MASTER DATA FILE IMP COAL (2)'!A191,'IMP COAL RECEIPT &amp; GCV DATA (3)'!$F$3:$F$193)</f>
        <v>0</v>
      </c>
      <c r="G191" s="13">
        <f>IFERROR(VLOOKUP(A191,'IMP COAL RECEIPT &amp; GCV DATA (3)'!$A$2:$V$193,7,0),0)</f>
        <v>0</v>
      </c>
      <c r="H191" s="13">
        <f>IFERROR(VLOOKUP(A191,'IMP COAL RECEIPT &amp; GCV DATA (3)'!$A$2:$V$193,8,0),0)</f>
        <v>0</v>
      </c>
      <c r="I191" s="13">
        <f>IFERROR(VLOOKUP(A191,'WASH COAL RECEIPT &amp; GCV DAT (3)'!$A$2:$V$154,9,0),0)</f>
        <v>0</v>
      </c>
      <c r="J191" s="13">
        <f>IFERROR(VLOOKUP(A191,'IMP COAL RECEIPT &amp; GCV DATA (3)'!$A$2:$V$193,10,0),0)</f>
        <v>0</v>
      </c>
      <c r="K191" s="15">
        <f>SUMIF('IMP COAL RECEIPT &amp; GCV DATA (3)'!$A$3:$A$193,'MASTER DATA FILE IMP COAL (2)'!A191,'IMP COAL RECEIPT &amp; GCV DATA (3)'!$K$3:$K$193)</f>
        <v>0</v>
      </c>
      <c r="L191" s="15">
        <f>SUMIF('IMP COAL RECEIPT &amp; GCV DATA (3)'!$A$3:$A$193,'MASTER DATA FILE IMP COAL (2)'!A191,'IMP COAL RECEIPT &amp; GCV DATA (3)'!$L$3:$L$193)</f>
        <v>0</v>
      </c>
      <c r="M191" s="15">
        <f t="shared" si="18"/>
        <v>0</v>
      </c>
      <c r="N191" s="67"/>
      <c r="O191" s="15">
        <f>SUMIF('IMP COAL RECEIPT &amp; GCV DATA (3)'!$A$3:$A$193,'MASTER DATA FILE IMP COAL (2)'!A191,'IMP COAL RECEIPT &amp; GCV DATA (3)'!$O$3:$O$193)</f>
        <v>0</v>
      </c>
      <c r="P191" s="15">
        <f t="shared" si="19"/>
        <v>0</v>
      </c>
      <c r="Q191" s="15">
        <f>SUMIF('IMP COAL RECEIPT &amp; GCV DATA (3)'!$A$3:$A$193,'MASTER DATA FILE IMP COAL (2)'!A191,'IMP COAL RECEIPT &amp; GCV DATA (3)'!$Q$3:$Q$193)</f>
        <v>0</v>
      </c>
      <c r="R191" s="16">
        <f>SUMIF('IMP COAL RECEIPT &amp; GCV DATA (3)'!$A$3:$A$253,'MASTER DATA FILE IMP COAL (2)'!A191,'IMP COAL RECEIPT &amp; GCV DATA (3)'!$R$3:$R$253)+IF(H191=$J$234,($K$234*K191),0)+IF(H191=$J$235,($K$235*K191),0)</f>
        <v>0</v>
      </c>
      <c r="S191" s="15" t="e">
        <f t="shared" si="20"/>
        <v>#DIV/0!</v>
      </c>
      <c r="T191" s="15">
        <f>SUMIF('IMP COAL RECEIPT &amp; GCV DATA (3)'!$A$3:$A$193,'MASTER DATA FILE IMP COAL (2)'!A191,'IMP COAL RECEIPT &amp; GCV DATA (3)'!$T$3:$T$193)</f>
        <v>0</v>
      </c>
      <c r="U191" s="15">
        <f t="shared" si="21"/>
        <v>0</v>
      </c>
      <c r="V191" s="15">
        <f>SUMIF('IMP COAL RECEIPT &amp; GCV DATA (3)'!$A$3:$A$193,'MASTER DATA FILE IMP COAL (2)'!A191,'IMP COAL RECEIPT &amp; GCV DATA (3)'!$V$3:$V$193)</f>
        <v>0</v>
      </c>
      <c r="W191" s="15">
        <f t="shared" si="22"/>
        <v>0</v>
      </c>
      <c r="X191" s="13" t="e">
        <f t="shared" si="23"/>
        <v>#DIV/0!</v>
      </c>
      <c r="Y191" s="13"/>
      <c r="Z191" s="13"/>
      <c r="AB191">
        <v>4080.9198113207549</v>
      </c>
      <c r="AC191" s="53">
        <f t="shared" si="24"/>
        <v>-4080.9198113207549</v>
      </c>
      <c r="AE191" s="53">
        <f t="shared" si="25"/>
        <v>-4080.9198113207549</v>
      </c>
      <c r="AF191">
        <v>1</v>
      </c>
    </row>
    <row r="192" spans="1:32" customFormat="1" ht="15.6" x14ac:dyDescent="0.3">
      <c r="A192" s="65"/>
      <c r="B192" s="57">
        <f>SUMIF('IMP COAL RECEIPT &amp; GCV DATA (3)'!$A$3:$A$121,A192,'IMP COAL RECEIPT &amp; GCV DATA (3)'!$B$3:$B$121)</f>
        <v>0</v>
      </c>
      <c r="C192" s="13">
        <f>SUMIF('IMP COAL RECEIPT &amp; GCV DATA (3)'!$A$3:$A$121,A192,'IMP COAL RECEIPT &amp; GCV DATA (3)'!$C$3:$C$121)</f>
        <v>0</v>
      </c>
      <c r="D192" s="66">
        <f>IFERROR(VLOOKUP(A192,'IMP COAL RECEIPT &amp; GCV DATA (3)'!A190:V310,4,0),0)</f>
        <v>0</v>
      </c>
      <c r="E192" s="14">
        <f>IFERROR(VLOOKUP(A192,'IMP COAL RECEIPT &amp; GCV DATA (3)'!$A$2:$V$193,5,0),0)</f>
        <v>0</v>
      </c>
      <c r="F192" s="13">
        <f>SUMIF('IMP COAL RECEIPT &amp; GCV DATA (3)'!$A$3:$A$193,'MASTER DATA FILE IMP COAL (2)'!A192,'IMP COAL RECEIPT &amp; GCV DATA (3)'!$F$3:$F$193)</f>
        <v>0</v>
      </c>
      <c r="G192" s="13">
        <f>IFERROR(VLOOKUP(A192,'IMP COAL RECEIPT &amp; GCV DATA (3)'!$A$2:$V$193,7,0),0)</f>
        <v>0</v>
      </c>
      <c r="H192" s="13">
        <f>IFERROR(VLOOKUP(A192,'IMP COAL RECEIPT &amp; GCV DATA (3)'!$A$2:$V$193,8,0),0)</f>
        <v>0</v>
      </c>
      <c r="I192" s="13">
        <f>IFERROR(VLOOKUP(A192,'WASH COAL RECEIPT &amp; GCV DAT (3)'!$A$2:$V$154,9,0),0)</f>
        <v>0</v>
      </c>
      <c r="J192" s="13">
        <f>IFERROR(VLOOKUP(A192,'IMP COAL RECEIPT &amp; GCV DATA (3)'!$A$2:$V$193,10,0),0)</f>
        <v>0</v>
      </c>
      <c r="K192" s="15">
        <f>SUMIF('IMP COAL RECEIPT &amp; GCV DATA (3)'!$A$3:$A$193,'MASTER DATA FILE IMP COAL (2)'!A192,'IMP COAL RECEIPT &amp; GCV DATA (3)'!$K$3:$K$193)</f>
        <v>0</v>
      </c>
      <c r="L192" s="15">
        <f>SUMIF('IMP COAL RECEIPT &amp; GCV DATA (3)'!$A$3:$A$193,'MASTER DATA FILE IMP COAL (2)'!A192,'IMP COAL RECEIPT &amp; GCV DATA (3)'!$L$3:$L$193)</f>
        <v>0</v>
      </c>
      <c r="M192" s="15">
        <f t="shared" si="18"/>
        <v>0</v>
      </c>
      <c r="N192" s="67"/>
      <c r="O192" s="15">
        <f>SUMIF('IMP COAL RECEIPT &amp; GCV DATA (3)'!$A$3:$A$193,'MASTER DATA FILE IMP COAL (2)'!A192,'IMP COAL RECEIPT &amp; GCV DATA (3)'!$O$3:$O$193)</f>
        <v>0</v>
      </c>
      <c r="P192" s="15">
        <f t="shared" si="19"/>
        <v>0</v>
      </c>
      <c r="Q192" s="15">
        <f>SUMIF('IMP COAL RECEIPT &amp; GCV DATA (3)'!$A$3:$A$193,'MASTER DATA FILE IMP COAL (2)'!A192,'IMP COAL RECEIPT &amp; GCV DATA (3)'!$Q$3:$Q$193)</f>
        <v>0</v>
      </c>
      <c r="R192" s="16">
        <f>SUMIF('IMP COAL RECEIPT &amp; GCV DATA (3)'!$A$3:$A$253,'MASTER DATA FILE IMP COAL (2)'!A192,'IMP COAL RECEIPT &amp; GCV DATA (3)'!$R$3:$R$253)+IF(H192=$J$234,($K$234*K192),0)+IF(H192=$J$235,($K$235*K192),0)</f>
        <v>0</v>
      </c>
      <c r="S192" s="15" t="e">
        <f t="shared" si="20"/>
        <v>#DIV/0!</v>
      </c>
      <c r="T192" s="15">
        <f>SUMIF('IMP COAL RECEIPT &amp; GCV DATA (3)'!$A$3:$A$193,'MASTER DATA FILE IMP COAL (2)'!A192,'IMP COAL RECEIPT &amp; GCV DATA (3)'!$T$3:$T$193)</f>
        <v>0</v>
      </c>
      <c r="U192" s="15">
        <f t="shared" si="21"/>
        <v>0</v>
      </c>
      <c r="V192" s="15">
        <f>SUMIF('IMP COAL RECEIPT &amp; GCV DATA (3)'!$A$3:$A$193,'MASTER DATA FILE IMP COAL (2)'!A192,'IMP COAL RECEIPT &amp; GCV DATA (3)'!$V$3:$V$193)</f>
        <v>0</v>
      </c>
      <c r="W192" s="15">
        <f t="shared" si="22"/>
        <v>0</v>
      </c>
      <c r="X192" s="13" t="e">
        <f t="shared" si="23"/>
        <v>#DIV/0!</v>
      </c>
      <c r="Y192" s="13"/>
      <c r="Z192" s="13"/>
      <c r="AB192">
        <v>4080.9198113207549</v>
      </c>
      <c r="AC192" s="53">
        <f t="shared" si="24"/>
        <v>-4080.9198113207549</v>
      </c>
      <c r="AE192" s="53">
        <f t="shared" si="25"/>
        <v>-4080.9198113207549</v>
      </c>
      <c r="AF192">
        <v>1</v>
      </c>
    </row>
    <row r="193" spans="1:32" customFormat="1" ht="15.6" x14ac:dyDescent="0.3">
      <c r="A193" s="65"/>
      <c r="B193" s="57">
        <f>SUMIF('IMP COAL RECEIPT &amp; GCV DATA (3)'!$A$3:$A$121,A193,'IMP COAL RECEIPT &amp; GCV DATA (3)'!$B$3:$B$121)</f>
        <v>0</v>
      </c>
      <c r="C193" s="13">
        <f>SUMIF('IMP COAL RECEIPT &amp; GCV DATA (3)'!$A$3:$A$121,A193,'IMP COAL RECEIPT &amp; GCV DATA (3)'!$C$3:$C$121)</f>
        <v>0</v>
      </c>
      <c r="D193" s="66">
        <f>IFERROR(VLOOKUP(A193,'IMP COAL RECEIPT &amp; GCV DATA (3)'!A191:V311,4,0),0)</f>
        <v>0</v>
      </c>
      <c r="E193" s="14">
        <f>IFERROR(VLOOKUP(A193,'IMP COAL RECEIPT &amp; GCV DATA (3)'!$A$2:$V$193,5,0),0)</f>
        <v>0</v>
      </c>
      <c r="F193" s="13">
        <f>SUMIF('IMP COAL RECEIPT &amp; GCV DATA (3)'!$A$3:$A$193,'MASTER DATA FILE IMP COAL (2)'!A193,'IMP COAL RECEIPT &amp; GCV DATA (3)'!$F$3:$F$193)</f>
        <v>0</v>
      </c>
      <c r="G193" s="13">
        <f>IFERROR(VLOOKUP(A193,'IMP COAL RECEIPT &amp; GCV DATA (3)'!$A$2:$V$193,7,0),0)</f>
        <v>0</v>
      </c>
      <c r="H193" s="13">
        <f>IFERROR(VLOOKUP(A193,'IMP COAL RECEIPT &amp; GCV DATA (3)'!$A$2:$V$193,8,0),0)</f>
        <v>0</v>
      </c>
      <c r="I193" s="13">
        <f>IFERROR(VLOOKUP(A193,'WASH COAL RECEIPT &amp; GCV DAT (3)'!$A$2:$V$154,9,0),0)</f>
        <v>0</v>
      </c>
      <c r="J193" s="13">
        <f>IFERROR(VLOOKUP(A193,'IMP COAL RECEIPT &amp; GCV DATA (3)'!$A$2:$V$193,10,0),0)</f>
        <v>0</v>
      </c>
      <c r="K193" s="15">
        <f>SUMIF('IMP COAL RECEIPT &amp; GCV DATA (3)'!$A$3:$A$193,'MASTER DATA FILE IMP COAL (2)'!A193,'IMP COAL RECEIPT &amp; GCV DATA (3)'!$K$3:$K$193)</f>
        <v>0</v>
      </c>
      <c r="L193" s="15">
        <f>SUMIF('IMP COAL RECEIPT &amp; GCV DATA (3)'!$A$3:$A$193,'MASTER DATA FILE IMP COAL (2)'!A193,'IMP COAL RECEIPT &amp; GCV DATA (3)'!$L$3:$L$193)</f>
        <v>0</v>
      </c>
      <c r="M193" s="15">
        <f t="shared" si="18"/>
        <v>0</v>
      </c>
      <c r="N193" s="67"/>
      <c r="O193" s="15">
        <f>SUMIF('IMP COAL RECEIPT &amp; GCV DATA (3)'!$A$3:$A$193,'MASTER DATA FILE IMP COAL (2)'!A193,'IMP COAL RECEIPT &amp; GCV DATA (3)'!$O$3:$O$193)</f>
        <v>0</v>
      </c>
      <c r="P193" s="15">
        <f t="shared" si="19"/>
        <v>0</v>
      </c>
      <c r="Q193" s="15">
        <f>SUMIF('IMP COAL RECEIPT &amp; GCV DATA (3)'!$A$3:$A$193,'MASTER DATA FILE IMP COAL (2)'!A193,'IMP COAL RECEIPT &amp; GCV DATA (3)'!$Q$3:$Q$193)</f>
        <v>0</v>
      </c>
      <c r="R193" s="16">
        <f>SUMIF('IMP COAL RECEIPT &amp; GCV DATA (3)'!$A$3:$A$253,'MASTER DATA FILE IMP COAL (2)'!A193,'IMP COAL RECEIPT &amp; GCV DATA (3)'!$R$3:$R$253)+IF(H193=$J$234,($K$234*K193),0)+IF(H193=$J$235,($K$235*K193),0)</f>
        <v>0</v>
      </c>
      <c r="S193" s="15" t="e">
        <f t="shared" si="20"/>
        <v>#DIV/0!</v>
      </c>
      <c r="T193" s="15">
        <f>SUMIF('IMP COAL RECEIPT &amp; GCV DATA (3)'!$A$3:$A$193,'MASTER DATA FILE IMP COAL (2)'!A193,'IMP COAL RECEIPT &amp; GCV DATA (3)'!$T$3:$T$193)</f>
        <v>0</v>
      </c>
      <c r="U193" s="15">
        <f t="shared" si="21"/>
        <v>0</v>
      </c>
      <c r="V193" s="15">
        <f>SUMIF('IMP COAL RECEIPT &amp; GCV DATA (3)'!$A$3:$A$193,'MASTER DATA FILE IMP COAL (2)'!A193,'IMP COAL RECEIPT &amp; GCV DATA (3)'!$V$3:$V$193)</f>
        <v>0</v>
      </c>
      <c r="W193" s="15">
        <f t="shared" si="22"/>
        <v>0</v>
      </c>
      <c r="X193" s="13" t="e">
        <f t="shared" si="23"/>
        <v>#DIV/0!</v>
      </c>
      <c r="Y193" s="13"/>
      <c r="Z193" s="13"/>
      <c r="AB193">
        <v>4080.9198113207549</v>
      </c>
      <c r="AC193" s="53">
        <f t="shared" si="24"/>
        <v>-4080.9198113207549</v>
      </c>
      <c r="AE193" s="53">
        <f t="shared" si="25"/>
        <v>-4080.9198113207549</v>
      </c>
      <c r="AF193">
        <v>1</v>
      </c>
    </row>
    <row r="194" spans="1:32" customFormat="1" ht="15.6" x14ac:dyDescent="0.3">
      <c r="A194" s="65"/>
      <c r="B194" s="57">
        <f>SUMIF('IMP COAL RECEIPT &amp; GCV DATA (3)'!$A$3:$A$121,A194,'IMP COAL RECEIPT &amp; GCV DATA (3)'!$B$3:$B$121)</f>
        <v>0</v>
      </c>
      <c r="C194" s="13">
        <f>SUMIF('IMP COAL RECEIPT &amp; GCV DATA (3)'!$A$3:$A$121,A194,'IMP COAL RECEIPT &amp; GCV DATA (3)'!$C$3:$C$121)</f>
        <v>0</v>
      </c>
      <c r="D194" s="66">
        <f>IFERROR(VLOOKUP(A194,'IMP COAL RECEIPT &amp; GCV DATA (3)'!A192:V312,4,0),0)</f>
        <v>0</v>
      </c>
      <c r="E194" s="14">
        <f>IFERROR(VLOOKUP(A194,'IMP COAL RECEIPT &amp; GCV DATA (3)'!$A$2:$V$193,5,0),0)</f>
        <v>0</v>
      </c>
      <c r="F194" s="13">
        <f>SUMIF('IMP COAL RECEIPT &amp; GCV DATA (3)'!$A$3:$A$193,'MASTER DATA FILE IMP COAL (2)'!A194,'IMP COAL RECEIPT &amp; GCV DATA (3)'!$F$3:$F$193)</f>
        <v>0</v>
      </c>
      <c r="G194" s="13">
        <f>IFERROR(VLOOKUP(A194,'IMP COAL RECEIPT &amp; GCV DATA (3)'!$A$2:$V$193,7,0),0)</f>
        <v>0</v>
      </c>
      <c r="H194" s="13">
        <f>IFERROR(VLOOKUP(A194,'IMP COAL RECEIPT &amp; GCV DATA (3)'!$A$2:$V$193,8,0),0)</f>
        <v>0</v>
      </c>
      <c r="I194" s="13">
        <f>IFERROR(VLOOKUP(A194,'WASH COAL RECEIPT &amp; GCV DAT (3)'!$A$2:$V$154,9,0),0)</f>
        <v>0</v>
      </c>
      <c r="J194" s="13">
        <f>IFERROR(VLOOKUP(A194,'IMP COAL RECEIPT &amp; GCV DATA (3)'!$A$2:$V$193,10,0),0)</f>
        <v>0</v>
      </c>
      <c r="K194" s="15">
        <f>SUMIF('IMP COAL RECEIPT &amp; GCV DATA (3)'!$A$3:$A$193,'MASTER DATA FILE IMP COAL (2)'!A194,'IMP COAL RECEIPT &amp; GCV DATA (3)'!$K$3:$K$193)</f>
        <v>0</v>
      </c>
      <c r="L194" s="15">
        <f>SUMIF('IMP COAL RECEIPT &amp; GCV DATA (3)'!$A$3:$A$193,'MASTER DATA FILE IMP COAL (2)'!A194,'IMP COAL RECEIPT &amp; GCV DATA (3)'!$L$3:$L$193)</f>
        <v>0</v>
      </c>
      <c r="M194" s="15">
        <f t="shared" si="18"/>
        <v>0</v>
      </c>
      <c r="N194" s="67"/>
      <c r="O194" s="15">
        <f>SUMIF('IMP COAL RECEIPT &amp; GCV DATA (3)'!$A$3:$A$193,'MASTER DATA FILE IMP COAL (2)'!A194,'IMP COAL RECEIPT &amp; GCV DATA (3)'!$O$3:$O$193)</f>
        <v>0</v>
      </c>
      <c r="P194" s="15">
        <f t="shared" si="19"/>
        <v>0</v>
      </c>
      <c r="Q194" s="15">
        <f>SUMIF('IMP COAL RECEIPT &amp; GCV DATA (3)'!$A$3:$A$193,'MASTER DATA FILE IMP COAL (2)'!A194,'IMP COAL RECEIPT &amp; GCV DATA (3)'!$Q$3:$Q$193)</f>
        <v>0</v>
      </c>
      <c r="R194" s="16">
        <f>SUMIF('IMP COAL RECEIPT &amp; GCV DATA (3)'!$A$3:$A$253,'MASTER DATA FILE IMP COAL (2)'!A194,'IMP COAL RECEIPT &amp; GCV DATA (3)'!$R$3:$R$253)+IF(H194=$J$234,($K$234*K194),0)+IF(H194=$J$235,($K$235*K194),0)</f>
        <v>0</v>
      </c>
      <c r="S194" s="15" t="e">
        <f t="shared" si="20"/>
        <v>#DIV/0!</v>
      </c>
      <c r="T194" s="15">
        <f>SUMIF('IMP COAL RECEIPT &amp; GCV DATA (3)'!$A$3:$A$193,'MASTER DATA FILE IMP COAL (2)'!A194,'IMP COAL RECEIPT &amp; GCV DATA (3)'!$T$3:$T$193)</f>
        <v>0</v>
      </c>
      <c r="U194" s="15">
        <f t="shared" si="21"/>
        <v>0</v>
      </c>
      <c r="V194" s="15">
        <f>SUMIF('IMP COAL RECEIPT &amp; GCV DATA (3)'!$A$3:$A$193,'MASTER DATA FILE IMP COAL (2)'!A194,'IMP COAL RECEIPT &amp; GCV DATA (3)'!$V$3:$V$193)</f>
        <v>0</v>
      </c>
      <c r="W194" s="15">
        <f t="shared" si="22"/>
        <v>0</v>
      </c>
      <c r="X194" s="13" t="e">
        <f t="shared" si="23"/>
        <v>#DIV/0!</v>
      </c>
      <c r="Y194" s="13"/>
      <c r="Z194" s="13"/>
      <c r="AB194">
        <v>4080.9198113207549</v>
      </c>
      <c r="AC194" s="53">
        <f t="shared" si="24"/>
        <v>-4080.9198113207549</v>
      </c>
      <c r="AE194" s="53">
        <f t="shared" si="25"/>
        <v>-4080.9198113207549</v>
      </c>
      <c r="AF194">
        <v>1</v>
      </c>
    </row>
    <row r="195" spans="1:32" customFormat="1" ht="15.6" x14ac:dyDescent="0.3">
      <c r="A195" s="65"/>
      <c r="B195" s="57">
        <f>SUMIF('IMP COAL RECEIPT &amp; GCV DATA (3)'!$A$3:$A$121,A195,'IMP COAL RECEIPT &amp; GCV DATA (3)'!$B$3:$B$121)</f>
        <v>0</v>
      </c>
      <c r="C195" s="13">
        <f>SUMIF('IMP COAL RECEIPT &amp; GCV DATA (3)'!$A$3:$A$121,A195,'IMP COAL RECEIPT &amp; GCV DATA (3)'!$C$3:$C$121)</f>
        <v>0</v>
      </c>
      <c r="D195" s="66">
        <f>IFERROR(VLOOKUP(A195,'IMP COAL RECEIPT &amp; GCV DATA (3)'!A193:V313,4,0),0)</f>
        <v>0</v>
      </c>
      <c r="E195" s="14">
        <f>IFERROR(VLOOKUP(A195,'IMP COAL RECEIPT &amp; GCV DATA (3)'!$A$2:$V$193,5,0),0)</f>
        <v>0</v>
      </c>
      <c r="F195" s="13">
        <f>SUMIF('IMP COAL RECEIPT &amp; GCV DATA (3)'!$A$3:$A$193,'MASTER DATA FILE IMP COAL (2)'!A195,'IMP COAL RECEIPT &amp; GCV DATA (3)'!$F$3:$F$193)</f>
        <v>0</v>
      </c>
      <c r="G195" s="13">
        <f>IFERROR(VLOOKUP(A195,'IMP COAL RECEIPT &amp; GCV DATA (3)'!$A$2:$V$193,7,0),0)</f>
        <v>0</v>
      </c>
      <c r="H195" s="13">
        <f>IFERROR(VLOOKUP(A195,'IMP COAL RECEIPT &amp; GCV DATA (3)'!$A$2:$V$193,8,0),0)</f>
        <v>0</v>
      </c>
      <c r="I195" s="13">
        <f>IFERROR(VLOOKUP(A195,'WASH COAL RECEIPT &amp; GCV DAT (3)'!$A$2:$V$154,9,0),0)</f>
        <v>0</v>
      </c>
      <c r="J195" s="13">
        <f>IFERROR(VLOOKUP(A195,'IMP COAL RECEIPT &amp; GCV DATA (3)'!$A$2:$V$193,10,0),0)</f>
        <v>0</v>
      </c>
      <c r="K195" s="15">
        <f>SUMIF('IMP COAL RECEIPT &amp; GCV DATA (3)'!$A$3:$A$193,'MASTER DATA FILE IMP COAL (2)'!A195,'IMP COAL RECEIPT &amp; GCV DATA (3)'!$K$3:$K$193)</f>
        <v>0</v>
      </c>
      <c r="L195" s="15">
        <f>SUMIF('IMP COAL RECEIPT &amp; GCV DATA (3)'!$A$3:$A$193,'MASTER DATA FILE IMP COAL (2)'!A195,'IMP COAL RECEIPT &amp; GCV DATA (3)'!$L$3:$L$193)</f>
        <v>0</v>
      </c>
      <c r="M195" s="15">
        <f t="shared" si="18"/>
        <v>0</v>
      </c>
      <c r="N195" s="67"/>
      <c r="O195" s="15">
        <f>SUMIF('IMP COAL RECEIPT &amp; GCV DATA (3)'!$A$3:$A$193,'MASTER DATA FILE IMP COAL (2)'!A195,'IMP COAL RECEIPT &amp; GCV DATA (3)'!$O$3:$O$193)</f>
        <v>0</v>
      </c>
      <c r="P195" s="15">
        <f t="shared" si="19"/>
        <v>0</v>
      </c>
      <c r="Q195" s="15">
        <f>SUMIF('IMP COAL RECEIPT &amp; GCV DATA (3)'!$A$3:$A$193,'MASTER DATA FILE IMP COAL (2)'!A195,'IMP COAL RECEIPT &amp; GCV DATA (3)'!$Q$3:$Q$193)</f>
        <v>0</v>
      </c>
      <c r="R195" s="16">
        <f>SUMIF('IMP COAL RECEIPT &amp; GCV DATA (3)'!$A$3:$A$253,'MASTER DATA FILE IMP COAL (2)'!A195,'IMP COAL RECEIPT &amp; GCV DATA (3)'!$R$3:$R$253)+IF(H195=$J$234,($K$234*K195),0)+IF(H195=$J$235,($K$235*K195),0)</f>
        <v>0</v>
      </c>
      <c r="S195" s="15" t="e">
        <f t="shared" si="20"/>
        <v>#DIV/0!</v>
      </c>
      <c r="T195" s="15">
        <f>SUMIF('IMP COAL RECEIPT &amp; GCV DATA (3)'!$A$3:$A$193,'MASTER DATA FILE IMP COAL (2)'!A195,'IMP COAL RECEIPT &amp; GCV DATA (3)'!$T$3:$T$193)</f>
        <v>0</v>
      </c>
      <c r="U195" s="15">
        <f t="shared" si="21"/>
        <v>0</v>
      </c>
      <c r="V195" s="15">
        <f>SUMIF('IMP COAL RECEIPT &amp; GCV DATA (3)'!$A$3:$A$193,'MASTER DATA FILE IMP COAL (2)'!A195,'IMP COAL RECEIPT &amp; GCV DATA (3)'!$V$3:$V$193)</f>
        <v>0</v>
      </c>
      <c r="W195" s="15">
        <f t="shared" si="22"/>
        <v>0</v>
      </c>
      <c r="X195" s="13" t="e">
        <f t="shared" si="23"/>
        <v>#DIV/0!</v>
      </c>
      <c r="Y195" s="13"/>
      <c r="Z195" s="13"/>
      <c r="AB195">
        <v>4080.9198113207549</v>
      </c>
      <c r="AC195" s="53">
        <f t="shared" si="24"/>
        <v>-4080.9198113207549</v>
      </c>
      <c r="AE195" s="53">
        <f t="shared" si="25"/>
        <v>-4080.9198113207549</v>
      </c>
      <c r="AF195">
        <v>1</v>
      </c>
    </row>
    <row r="196" spans="1:32" customFormat="1" ht="15.6" x14ac:dyDescent="0.3">
      <c r="A196" s="65"/>
      <c r="B196" s="57">
        <f>SUMIF('IMP COAL RECEIPT &amp; GCV DATA (3)'!$A$3:$A$121,A196,'IMP COAL RECEIPT &amp; GCV DATA (3)'!$B$3:$B$121)</f>
        <v>0</v>
      </c>
      <c r="C196" s="13">
        <f>SUMIF('IMP COAL RECEIPT &amp; GCV DATA (3)'!$A$3:$A$121,A196,'IMP COAL RECEIPT &amp; GCV DATA (3)'!$C$3:$C$121)</f>
        <v>0</v>
      </c>
      <c r="D196" s="66">
        <f>IFERROR(VLOOKUP(A196,'IMP COAL RECEIPT &amp; GCV DATA (3)'!A194:V314,4,0),0)</f>
        <v>0</v>
      </c>
      <c r="E196" s="14">
        <f>IFERROR(VLOOKUP(A196,'IMP COAL RECEIPT &amp; GCV DATA (3)'!$A$2:$V$193,5,0),0)</f>
        <v>0</v>
      </c>
      <c r="F196" s="13">
        <f>SUMIF('IMP COAL RECEIPT &amp; GCV DATA (3)'!$A$3:$A$193,'MASTER DATA FILE IMP COAL (2)'!A196,'IMP COAL RECEIPT &amp; GCV DATA (3)'!$F$3:$F$193)</f>
        <v>0</v>
      </c>
      <c r="G196" s="13">
        <f>IFERROR(VLOOKUP(A196,'IMP COAL RECEIPT &amp; GCV DATA (3)'!$A$2:$V$193,7,0),0)</f>
        <v>0</v>
      </c>
      <c r="H196" s="13">
        <f>IFERROR(VLOOKUP(A196,'IMP COAL RECEIPT &amp; GCV DATA (3)'!$A$2:$V$193,8,0),0)</f>
        <v>0</v>
      </c>
      <c r="I196" s="13">
        <f>IFERROR(VLOOKUP(A196,'WASH COAL RECEIPT &amp; GCV DAT (3)'!$A$2:$V$154,9,0),0)</f>
        <v>0</v>
      </c>
      <c r="J196" s="13">
        <f>IFERROR(VLOOKUP(A196,'IMP COAL RECEIPT &amp; GCV DATA (3)'!$A$2:$V$193,10,0),0)</f>
        <v>0</v>
      </c>
      <c r="K196" s="15">
        <f>SUMIF('IMP COAL RECEIPT &amp; GCV DATA (3)'!$A$3:$A$193,'MASTER DATA FILE IMP COAL (2)'!A196,'IMP COAL RECEIPT &amp; GCV DATA (3)'!$K$3:$K$193)</f>
        <v>0</v>
      </c>
      <c r="L196" s="15">
        <f>SUMIF('IMP COAL RECEIPT &amp; GCV DATA (3)'!$A$3:$A$193,'MASTER DATA FILE IMP COAL (2)'!A196,'IMP COAL RECEIPT &amp; GCV DATA (3)'!$L$3:$L$193)</f>
        <v>0</v>
      </c>
      <c r="M196" s="15">
        <f t="shared" ref="M196:M213" si="26">+K196-L196</f>
        <v>0</v>
      </c>
      <c r="N196" s="67"/>
      <c r="O196" s="15">
        <f>SUMIF('IMP COAL RECEIPT &amp; GCV DATA (3)'!$A$3:$A$193,'MASTER DATA FILE IMP COAL (2)'!A196,'IMP COAL RECEIPT &amp; GCV DATA (3)'!$O$3:$O$193)</f>
        <v>0</v>
      </c>
      <c r="P196" s="15">
        <f t="shared" ref="P196:P213" si="27">+O196*K196</f>
        <v>0</v>
      </c>
      <c r="Q196" s="15">
        <f>SUMIF('IMP COAL RECEIPT &amp; GCV DATA (3)'!$A$3:$A$193,'MASTER DATA FILE IMP COAL (2)'!A196,'IMP COAL RECEIPT &amp; GCV DATA (3)'!$Q$3:$Q$193)</f>
        <v>0</v>
      </c>
      <c r="R196" s="16">
        <f>SUMIF('IMP COAL RECEIPT &amp; GCV DATA (3)'!$A$3:$A$253,'MASTER DATA FILE IMP COAL (2)'!A196,'IMP COAL RECEIPT &amp; GCV DATA (3)'!$R$3:$R$253)+IF(H196=$J$234,($K$234*K196),0)+IF(H196=$J$235,($K$235*K196),0)</f>
        <v>0</v>
      </c>
      <c r="S196" s="15" t="e">
        <f t="shared" ref="S196:S213" si="28">+R196/K196</f>
        <v>#DIV/0!</v>
      </c>
      <c r="T196" s="15">
        <f>SUMIF('IMP COAL RECEIPT &amp; GCV DATA (3)'!$A$3:$A$193,'MASTER DATA FILE IMP COAL (2)'!A196,'IMP COAL RECEIPT &amp; GCV DATA (3)'!$T$3:$T$193)</f>
        <v>0</v>
      </c>
      <c r="U196" s="15">
        <f t="shared" ref="U196:U213" si="29">+T196*L196</f>
        <v>0</v>
      </c>
      <c r="V196" s="15">
        <f>SUMIF('IMP COAL RECEIPT &amp; GCV DATA (3)'!$A$3:$A$193,'MASTER DATA FILE IMP COAL (2)'!A196,'IMP COAL RECEIPT &amp; GCV DATA (3)'!$V$3:$V$193)</f>
        <v>0</v>
      </c>
      <c r="W196" s="15">
        <f t="shared" ref="W196:W213" si="30">+V196*L196</f>
        <v>0</v>
      </c>
      <c r="X196" s="13" t="e">
        <f t="shared" ref="X196:X213" si="31">S196*L196</f>
        <v>#DIV/0!</v>
      </c>
      <c r="Y196" s="13"/>
      <c r="Z196" s="13"/>
      <c r="AB196">
        <v>4080.9198113207549</v>
      </c>
      <c r="AC196" s="53">
        <f t="shared" ref="AC196:AC213" si="32">V196-AB196</f>
        <v>-4080.9198113207549</v>
      </c>
      <c r="AE196" s="53">
        <f t="shared" ref="AE196:AE213" si="33">AC196-AD196</f>
        <v>-4080.9198113207549</v>
      </c>
      <c r="AF196">
        <v>1</v>
      </c>
    </row>
    <row r="197" spans="1:32" customFormat="1" ht="15.6" x14ac:dyDescent="0.3">
      <c r="A197" s="65"/>
      <c r="B197" s="57">
        <f>SUMIF('IMP COAL RECEIPT &amp; GCV DATA (3)'!$A$3:$A$121,A197,'IMP COAL RECEIPT &amp; GCV DATA (3)'!$B$3:$B$121)</f>
        <v>0</v>
      </c>
      <c r="C197" s="13">
        <f>SUMIF('IMP COAL RECEIPT &amp; GCV DATA (3)'!$A$3:$A$121,A197,'IMP COAL RECEIPT &amp; GCV DATA (3)'!$C$3:$C$121)</f>
        <v>0</v>
      </c>
      <c r="D197" s="66">
        <f>IFERROR(VLOOKUP(A197,'IMP COAL RECEIPT &amp; GCV DATA (3)'!A195:V315,4,0),0)</f>
        <v>0</v>
      </c>
      <c r="E197" s="14">
        <f>IFERROR(VLOOKUP(A197,'IMP COAL RECEIPT &amp; GCV DATA (3)'!$A$2:$V$193,5,0),0)</f>
        <v>0</v>
      </c>
      <c r="F197" s="13">
        <f>SUMIF('IMP COAL RECEIPT &amp; GCV DATA (3)'!$A$3:$A$193,'MASTER DATA FILE IMP COAL (2)'!A197,'IMP COAL RECEIPT &amp; GCV DATA (3)'!$F$3:$F$193)</f>
        <v>0</v>
      </c>
      <c r="G197" s="13">
        <f>IFERROR(VLOOKUP(A197,'IMP COAL RECEIPT &amp; GCV DATA (3)'!$A$2:$V$193,7,0),0)</f>
        <v>0</v>
      </c>
      <c r="H197" s="13">
        <f>IFERROR(VLOOKUP(A197,'IMP COAL RECEIPT &amp; GCV DATA (3)'!$A$2:$V$193,8,0),0)</f>
        <v>0</v>
      </c>
      <c r="I197" s="13">
        <f>IFERROR(VLOOKUP(A197,'WASH COAL RECEIPT &amp; GCV DAT (3)'!$A$2:$V$154,9,0),0)</f>
        <v>0</v>
      </c>
      <c r="J197" s="13">
        <f>IFERROR(VLOOKUP(A197,'IMP COAL RECEIPT &amp; GCV DATA (3)'!$A$2:$V$193,10,0),0)</f>
        <v>0</v>
      </c>
      <c r="K197" s="15">
        <f>SUMIF('IMP COAL RECEIPT &amp; GCV DATA (3)'!$A$3:$A$193,'MASTER DATA FILE IMP COAL (2)'!A197,'IMP COAL RECEIPT &amp; GCV DATA (3)'!$K$3:$K$193)</f>
        <v>0</v>
      </c>
      <c r="L197" s="15">
        <f>SUMIF('IMP COAL RECEIPT &amp; GCV DATA (3)'!$A$3:$A$193,'MASTER DATA FILE IMP COAL (2)'!A197,'IMP COAL RECEIPT &amp; GCV DATA (3)'!$L$3:$L$193)</f>
        <v>0</v>
      </c>
      <c r="M197" s="15">
        <f t="shared" si="26"/>
        <v>0</v>
      </c>
      <c r="N197" s="67"/>
      <c r="O197" s="15">
        <f>SUMIF('IMP COAL RECEIPT &amp; GCV DATA (3)'!$A$3:$A$193,'MASTER DATA FILE IMP COAL (2)'!A197,'IMP COAL RECEIPT &amp; GCV DATA (3)'!$O$3:$O$193)</f>
        <v>0</v>
      </c>
      <c r="P197" s="15">
        <f t="shared" si="27"/>
        <v>0</v>
      </c>
      <c r="Q197" s="15">
        <f>SUMIF('IMP COAL RECEIPT &amp; GCV DATA (3)'!$A$3:$A$193,'MASTER DATA FILE IMP COAL (2)'!A197,'IMP COAL RECEIPT &amp; GCV DATA (3)'!$Q$3:$Q$193)</f>
        <v>0</v>
      </c>
      <c r="R197" s="16">
        <f>SUMIF('IMP COAL RECEIPT &amp; GCV DATA (3)'!$A$3:$A$253,'MASTER DATA FILE IMP COAL (2)'!A197,'IMP COAL RECEIPT &amp; GCV DATA (3)'!$R$3:$R$253)+IF(H197=$J$234,($K$234*K197),0)+IF(H197=$J$235,($K$235*K197),0)</f>
        <v>0</v>
      </c>
      <c r="S197" s="15" t="e">
        <f t="shared" si="28"/>
        <v>#DIV/0!</v>
      </c>
      <c r="T197" s="15">
        <f>SUMIF('IMP COAL RECEIPT &amp; GCV DATA (3)'!$A$3:$A$193,'MASTER DATA FILE IMP COAL (2)'!A197,'IMP COAL RECEIPT &amp; GCV DATA (3)'!$T$3:$T$193)</f>
        <v>0</v>
      </c>
      <c r="U197" s="15">
        <f t="shared" si="29"/>
        <v>0</v>
      </c>
      <c r="V197" s="15">
        <f>SUMIF('IMP COAL RECEIPT &amp; GCV DATA (3)'!$A$3:$A$193,'MASTER DATA FILE IMP COAL (2)'!A197,'IMP COAL RECEIPT &amp; GCV DATA (3)'!$V$3:$V$193)</f>
        <v>0</v>
      </c>
      <c r="W197" s="15">
        <f t="shared" si="30"/>
        <v>0</v>
      </c>
      <c r="X197" s="13" t="e">
        <f t="shared" si="31"/>
        <v>#DIV/0!</v>
      </c>
      <c r="Y197" s="13"/>
      <c r="Z197" s="13"/>
      <c r="AB197">
        <v>4080.9198113207549</v>
      </c>
      <c r="AC197" s="53">
        <f t="shared" si="32"/>
        <v>-4080.9198113207549</v>
      </c>
      <c r="AE197" s="53">
        <f t="shared" si="33"/>
        <v>-4080.9198113207549</v>
      </c>
      <c r="AF197">
        <v>1</v>
      </c>
    </row>
    <row r="198" spans="1:32" customFormat="1" ht="15.6" x14ac:dyDescent="0.3">
      <c r="A198" s="65"/>
      <c r="B198" s="57">
        <f>SUMIF('IMP COAL RECEIPT &amp; GCV DATA (3)'!$A$3:$A$121,A198,'IMP COAL RECEIPT &amp; GCV DATA (3)'!$B$3:$B$121)</f>
        <v>0</v>
      </c>
      <c r="C198" s="13">
        <f>SUMIF('IMP COAL RECEIPT &amp; GCV DATA (3)'!$A$3:$A$121,A198,'IMP COAL RECEIPT &amp; GCV DATA (3)'!$C$3:$C$121)</f>
        <v>0</v>
      </c>
      <c r="D198" s="66">
        <f>IFERROR(VLOOKUP(A198,'IMP COAL RECEIPT &amp; GCV DATA (3)'!A196:V316,4,0),0)</f>
        <v>0</v>
      </c>
      <c r="E198" s="14">
        <f>IFERROR(VLOOKUP(A198,'IMP COAL RECEIPT &amp; GCV DATA (3)'!$A$2:$V$193,5,0),0)</f>
        <v>0</v>
      </c>
      <c r="F198" s="13">
        <f>SUMIF('IMP COAL RECEIPT &amp; GCV DATA (3)'!$A$3:$A$193,'MASTER DATA FILE IMP COAL (2)'!A198,'IMP COAL RECEIPT &amp; GCV DATA (3)'!$F$3:$F$193)</f>
        <v>0</v>
      </c>
      <c r="G198" s="13">
        <f>IFERROR(VLOOKUP(A198,'IMP COAL RECEIPT &amp; GCV DATA (3)'!$A$2:$V$193,7,0),0)</f>
        <v>0</v>
      </c>
      <c r="H198" s="13">
        <f>IFERROR(VLOOKUP(A198,'IMP COAL RECEIPT &amp; GCV DATA (3)'!$A$2:$V$193,8,0),0)</f>
        <v>0</v>
      </c>
      <c r="I198" s="13">
        <f>IFERROR(VLOOKUP(A198,'WASH COAL RECEIPT &amp; GCV DAT (3)'!$A$2:$V$154,9,0),0)</f>
        <v>0</v>
      </c>
      <c r="J198" s="13">
        <f>IFERROR(VLOOKUP(A198,'IMP COAL RECEIPT &amp; GCV DATA (3)'!$A$2:$V$193,10,0),0)</f>
        <v>0</v>
      </c>
      <c r="K198" s="15">
        <f>SUMIF('IMP COAL RECEIPT &amp; GCV DATA (3)'!$A$3:$A$193,'MASTER DATA FILE IMP COAL (2)'!A198,'IMP COAL RECEIPT &amp; GCV DATA (3)'!$K$3:$K$193)</f>
        <v>0</v>
      </c>
      <c r="L198" s="15">
        <f>SUMIF('IMP COAL RECEIPT &amp; GCV DATA (3)'!$A$3:$A$193,'MASTER DATA FILE IMP COAL (2)'!A198,'IMP COAL RECEIPT &amp; GCV DATA (3)'!$L$3:$L$193)</f>
        <v>0</v>
      </c>
      <c r="M198" s="15">
        <f t="shared" si="26"/>
        <v>0</v>
      </c>
      <c r="N198" s="67"/>
      <c r="O198" s="15">
        <f>SUMIF('IMP COAL RECEIPT &amp; GCV DATA (3)'!$A$3:$A$193,'MASTER DATA FILE IMP COAL (2)'!A198,'IMP COAL RECEIPT &amp; GCV DATA (3)'!$O$3:$O$193)</f>
        <v>0</v>
      </c>
      <c r="P198" s="15">
        <f t="shared" si="27"/>
        <v>0</v>
      </c>
      <c r="Q198" s="15">
        <f>SUMIF('IMP COAL RECEIPT &amp; GCV DATA (3)'!$A$3:$A$193,'MASTER DATA FILE IMP COAL (2)'!A198,'IMP COAL RECEIPT &amp; GCV DATA (3)'!$Q$3:$Q$193)</f>
        <v>0</v>
      </c>
      <c r="R198" s="16">
        <f>SUMIF('IMP COAL RECEIPT &amp; GCV DATA (3)'!$A$3:$A$253,'MASTER DATA FILE IMP COAL (2)'!A198,'IMP COAL RECEIPT &amp; GCV DATA (3)'!$R$3:$R$253)+IF(H198=$J$234,($K$234*K198),0)+IF(H198=$J$235,($K$235*K198),0)</f>
        <v>0</v>
      </c>
      <c r="S198" s="15" t="e">
        <f t="shared" si="28"/>
        <v>#DIV/0!</v>
      </c>
      <c r="T198" s="15">
        <f>SUMIF('IMP COAL RECEIPT &amp; GCV DATA (3)'!$A$3:$A$193,'MASTER DATA FILE IMP COAL (2)'!A198,'IMP COAL RECEIPT &amp; GCV DATA (3)'!$T$3:$T$193)</f>
        <v>0</v>
      </c>
      <c r="U198" s="15">
        <f t="shared" si="29"/>
        <v>0</v>
      </c>
      <c r="V198" s="15">
        <f>SUMIF('IMP COAL RECEIPT &amp; GCV DATA (3)'!$A$3:$A$193,'MASTER DATA FILE IMP COAL (2)'!A198,'IMP COAL RECEIPT &amp; GCV DATA (3)'!$V$3:$V$193)</f>
        <v>0</v>
      </c>
      <c r="W198" s="15">
        <f t="shared" si="30"/>
        <v>0</v>
      </c>
      <c r="X198" s="13" t="e">
        <f t="shared" si="31"/>
        <v>#DIV/0!</v>
      </c>
      <c r="Y198" s="13"/>
      <c r="Z198" s="13"/>
      <c r="AB198">
        <v>4080.9198113207549</v>
      </c>
      <c r="AC198" s="53">
        <f t="shared" si="32"/>
        <v>-4080.9198113207549</v>
      </c>
      <c r="AE198" s="53">
        <f t="shared" si="33"/>
        <v>-4080.9198113207549</v>
      </c>
      <c r="AF198">
        <v>1</v>
      </c>
    </row>
    <row r="199" spans="1:32" customFormat="1" ht="15.6" x14ac:dyDescent="0.3">
      <c r="A199" s="65"/>
      <c r="B199" s="57">
        <f>SUMIF('IMP COAL RECEIPT &amp; GCV DATA (3)'!$A$3:$A$121,A199,'IMP COAL RECEIPT &amp; GCV DATA (3)'!$B$3:$B$121)</f>
        <v>0</v>
      </c>
      <c r="C199" s="13">
        <f>SUMIF('IMP COAL RECEIPT &amp; GCV DATA (3)'!$A$3:$A$121,A199,'IMP COAL RECEIPT &amp; GCV DATA (3)'!$C$3:$C$121)</f>
        <v>0</v>
      </c>
      <c r="D199" s="66">
        <f>IFERROR(VLOOKUP(A199,'IMP COAL RECEIPT &amp; GCV DATA (3)'!A197:V317,4,0),0)</f>
        <v>0</v>
      </c>
      <c r="E199" s="14">
        <f>IFERROR(VLOOKUP(A199,'IMP COAL RECEIPT &amp; GCV DATA (3)'!$A$2:$V$193,5,0),0)</f>
        <v>0</v>
      </c>
      <c r="F199" s="13">
        <f>SUMIF('IMP COAL RECEIPT &amp; GCV DATA (3)'!$A$3:$A$193,'MASTER DATA FILE IMP COAL (2)'!A199,'IMP COAL RECEIPT &amp; GCV DATA (3)'!$F$3:$F$193)</f>
        <v>0</v>
      </c>
      <c r="G199" s="13">
        <f>IFERROR(VLOOKUP(A199,'IMP COAL RECEIPT &amp; GCV DATA (3)'!$A$2:$V$193,7,0),0)</f>
        <v>0</v>
      </c>
      <c r="H199" s="13">
        <f>IFERROR(VLOOKUP(A199,'IMP COAL RECEIPT &amp; GCV DATA (3)'!$A$2:$V$193,8,0),0)</f>
        <v>0</v>
      </c>
      <c r="I199" s="13">
        <f>IFERROR(VLOOKUP(A199,'WASH COAL RECEIPT &amp; GCV DAT (3)'!$A$2:$V$154,9,0),0)</f>
        <v>0</v>
      </c>
      <c r="J199" s="13">
        <f>IFERROR(VLOOKUP(A199,'IMP COAL RECEIPT &amp; GCV DATA (3)'!$A$2:$V$193,10,0),0)</f>
        <v>0</v>
      </c>
      <c r="K199" s="15">
        <f>SUMIF('IMP COAL RECEIPT &amp; GCV DATA (3)'!$A$3:$A$193,'MASTER DATA FILE IMP COAL (2)'!A199,'IMP COAL RECEIPT &amp; GCV DATA (3)'!$K$3:$K$193)</f>
        <v>0</v>
      </c>
      <c r="L199" s="15">
        <f>SUMIF('IMP COAL RECEIPT &amp; GCV DATA (3)'!$A$3:$A$193,'MASTER DATA FILE IMP COAL (2)'!A199,'IMP COAL RECEIPT &amp; GCV DATA (3)'!$L$3:$L$193)</f>
        <v>0</v>
      </c>
      <c r="M199" s="15">
        <f t="shared" si="26"/>
        <v>0</v>
      </c>
      <c r="N199" s="67"/>
      <c r="O199" s="15">
        <f>SUMIF('IMP COAL RECEIPT &amp; GCV DATA (3)'!$A$3:$A$193,'MASTER DATA FILE IMP COAL (2)'!A199,'IMP COAL RECEIPT &amp; GCV DATA (3)'!$O$3:$O$193)</f>
        <v>0</v>
      </c>
      <c r="P199" s="15">
        <f t="shared" si="27"/>
        <v>0</v>
      </c>
      <c r="Q199" s="15">
        <f>SUMIF('IMP COAL RECEIPT &amp; GCV DATA (3)'!$A$3:$A$193,'MASTER DATA FILE IMP COAL (2)'!A199,'IMP COAL RECEIPT &amp; GCV DATA (3)'!$Q$3:$Q$193)</f>
        <v>0</v>
      </c>
      <c r="R199" s="16">
        <f>SUMIF('IMP COAL RECEIPT &amp; GCV DATA (3)'!$A$3:$A$253,'MASTER DATA FILE IMP COAL (2)'!A199,'IMP COAL RECEIPT &amp; GCV DATA (3)'!$R$3:$R$253)+IF(H199=$J$234,($K$234*K199),0)+IF(H199=$J$235,($K$235*K199),0)</f>
        <v>0</v>
      </c>
      <c r="S199" s="15" t="e">
        <f t="shared" si="28"/>
        <v>#DIV/0!</v>
      </c>
      <c r="T199" s="15">
        <f>SUMIF('IMP COAL RECEIPT &amp; GCV DATA (3)'!$A$3:$A$193,'MASTER DATA FILE IMP COAL (2)'!A199,'IMP COAL RECEIPT &amp; GCV DATA (3)'!$T$3:$T$193)</f>
        <v>0</v>
      </c>
      <c r="U199" s="15">
        <f t="shared" si="29"/>
        <v>0</v>
      </c>
      <c r="V199" s="15">
        <f>SUMIF('IMP COAL RECEIPT &amp; GCV DATA (3)'!$A$3:$A$193,'MASTER DATA FILE IMP COAL (2)'!A199,'IMP COAL RECEIPT &amp; GCV DATA (3)'!$V$3:$V$193)</f>
        <v>0</v>
      </c>
      <c r="W199" s="15">
        <f t="shared" si="30"/>
        <v>0</v>
      </c>
      <c r="X199" s="13" t="e">
        <f t="shared" si="31"/>
        <v>#DIV/0!</v>
      </c>
      <c r="Y199" s="13"/>
      <c r="Z199" s="13"/>
      <c r="AB199">
        <v>4080.9198113207549</v>
      </c>
      <c r="AC199" s="53">
        <f t="shared" si="32"/>
        <v>-4080.9198113207549</v>
      </c>
      <c r="AE199" s="53">
        <f t="shared" si="33"/>
        <v>-4080.9198113207549</v>
      </c>
      <c r="AF199">
        <v>1</v>
      </c>
    </row>
    <row r="200" spans="1:32" customFormat="1" ht="15.6" x14ac:dyDescent="0.3">
      <c r="A200" s="65"/>
      <c r="B200" s="57">
        <f>SUMIF('IMP COAL RECEIPT &amp; GCV DATA (3)'!$A$3:$A$121,A200,'IMP COAL RECEIPT &amp; GCV DATA (3)'!$B$3:$B$121)</f>
        <v>0</v>
      </c>
      <c r="C200" s="13">
        <f>SUMIF('IMP COAL RECEIPT &amp; GCV DATA (3)'!$A$3:$A$121,A200,'IMP COAL RECEIPT &amp; GCV DATA (3)'!$C$3:$C$121)</f>
        <v>0</v>
      </c>
      <c r="D200" s="66">
        <f>IFERROR(VLOOKUP(A200,'IMP COAL RECEIPT &amp; GCV DATA (3)'!A198:V318,4,0),0)</f>
        <v>0</v>
      </c>
      <c r="E200" s="14">
        <f>IFERROR(VLOOKUP(A200,'IMP COAL RECEIPT &amp; GCV DATA (3)'!$A$2:$V$193,5,0),0)</f>
        <v>0</v>
      </c>
      <c r="F200" s="13">
        <f>SUMIF('IMP COAL RECEIPT &amp; GCV DATA (3)'!$A$3:$A$193,'MASTER DATA FILE IMP COAL (2)'!A200,'IMP COAL RECEIPT &amp; GCV DATA (3)'!$F$3:$F$193)</f>
        <v>0</v>
      </c>
      <c r="G200" s="13">
        <f>IFERROR(VLOOKUP(A200,'IMP COAL RECEIPT &amp; GCV DATA (3)'!$A$2:$V$193,7,0),0)</f>
        <v>0</v>
      </c>
      <c r="H200" s="13">
        <f>IFERROR(VLOOKUP(A200,'IMP COAL RECEIPT &amp; GCV DATA (3)'!$A$2:$V$193,8,0),0)</f>
        <v>0</v>
      </c>
      <c r="I200" s="13">
        <f>IFERROR(VLOOKUP(A200,'WASH COAL RECEIPT &amp; GCV DAT (3)'!$A$2:$V$154,9,0),0)</f>
        <v>0</v>
      </c>
      <c r="J200" s="13">
        <f>IFERROR(VLOOKUP(A200,'IMP COAL RECEIPT &amp; GCV DATA (3)'!$A$2:$V$193,10,0),0)</f>
        <v>0</v>
      </c>
      <c r="K200" s="15">
        <f>SUMIF('IMP COAL RECEIPT &amp; GCV DATA (3)'!$A$3:$A$193,'MASTER DATA FILE IMP COAL (2)'!A200,'IMP COAL RECEIPT &amp; GCV DATA (3)'!$K$3:$K$193)</f>
        <v>0</v>
      </c>
      <c r="L200" s="15">
        <f>SUMIF('IMP COAL RECEIPT &amp; GCV DATA (3)'!$A$3:$A$193,'MASTER DATA FILE IMP COAL (2)'!A200,'IMP COAL RECEIPT &amp; GCV DATA (3)'!$L$3:$L$193)</f>
        <v>0</v>
      </c>
      <c r="M200" s="15">
        <f t="shared" si="26"/>
        <v>0</v>
      </c>
      <c r="N200" s="67"/>
      <c r="O200" s="15">
        <f>SUMIF('IMP COAL RECEIPT &amp; GCV DATA (3)'!$A$3:$A$193,'MASTER DATA FILE IMP COAL (2)'!A200,'IMP COAL RECEIPT &amp; GCV DATA (3)'!$O$3:$O$193)</f>
        <v>0</v>
      </c>
      <c r="P200" s="15">
        <f t="shared" si="27"/>
        <v>0</v>
      </c>
      <c r="Q200" s="15">
        <f>SUMIF('IMP COAL RECEIPT &amp; GCV DATA (3)'!$A$3:$A$193,'MASTER DATA FILE IMP COAL (2)'!A200,'IMP COAL RECEIPT &amp; GCV DATA (3)'!$Q$3:$Q$193)</f>
        <v>0</v>
      </c>
      <c r="R200" s="16">
        <f>SUMIF('IMP COAL RECEIPT &amp; GCV DATA (3)'!$A$3:$A$253,'MASTER DATA FILE IMP COAL (2)'!A200,'IMP COAL RECEIPT &amp; GCV DATA (3)'!$R$3:$R$253)+IF(H200=$J$234,($K$234*K200),0)+IF(H200=$J$235,($K$235*K200),0)</f>
        <v>0</v>
      </c>
      <c r="S200" s="15" t="e">
        <f t="shared" si="28"/>
        <v>#DIV/0!</v>
      </c>
      <c r="T200" s="15">
        <f>SUMIF('IMP COAL RECEIPT &amp; GCV DATA (3)'!$A$3:$A$193,'MASTER DATA FILE IMP COAL (2)'!A200,'IMP COAL RECEIPT &amp; GCV DATA (3)'!$T$3:$T$193)</f>
        <v>0</v>
      </c>
      <c r="U200" s="15">
        <f t="shared" si="29"/>
        <v>0</v>
      </c>
      <c r="V200" s="15">
        <f>SUMIF('IMP COAL RECEIPT &amp; GCV DATA (3)'!$A$3:$A$193,'MASTER DATA FILE IMP COAL (2)'!A200,'IMP COAL RECEIPT &amp; GCV DATA (3)'!$V$3:$V$193)</f>
        <v>0</v>
      </c>
      <c r="W200" s="15">
        <f t="shared" si="30"/>
        <v>0</v>
      </c>
      <c r="X200" s="13" t="e">
        <f t="shared" si="31"/>
        <v>#DIV/0!</v>
      </c>
      <c r="Y200" s="13"/>
      <c r="Z200" s="13"/>
      <c r="AB200">
        <v>4080.9198113207549</v>
      </c>
      <c r="AC200" s="53">
        <f t="shared" si="32"/>
        <v>-4080.9198113207549</v>
      </c>
      <c r="AE200" s="53">
        <f t="shared" si="33"/>
        <v>-4080.9198113207549</v>
      </c>
      <c r="AF200">
        <v>1</v>
      </c>
    </row>
    <row r="201" spans="1:32" customFormat="1" ht="15.6" x14ac:dyDescent="0.3">
      <c r="A201" s="65"/>
      <c r="B201" s="57">
        <f>SUMIF('IMP COAL RECEIPT &amp; GCV DATA (3)'!$A$3:$A$121,A201,'IMP COAL RECEIPT &amp; GCV DATA (3)'!$B$3:$B$121)</f>
        <v>0</v>
      </c>
      <c r="C201" s="13">
        <f>SUMIF('IMP COAL RECEIPT &amp; GCV DATA (3)'!$A$3:$A$121,A201,'IMP COAL RECEIPT &amp; GCV DATA (3)'!$C$3:$C$121)</f>
        <v>0</v>
      </c>
      <c r="D201" s="66">
        <f>IFERROR(VLOOKUP(A201,'IMP COAL RECEIPT &amp; GCV DATA (3)'!A199:V319,4,0),0)</f>
        <v>0</v>
      </c>
      <c r="E201" s="14">
        <f>IFERROR(VLOOKUP(A201,'IMP COAL RECEIPT &amp; GCV DATA (3)'!$A$2:$V$193,5,0),0)</f>
        <v>0</v>
      </c>
      <c r="F201" s="13">
        <f>SUMIF('IMP COAL RECEIPT &amp; GCV DATA (3)'!$A$3:$A$193,'MASTER DATA FILE IMP COAL (2)'!A201,'IMP COAL RECEIPT &amp; GCV DATA (3)'!$F$3:$F$193)</f>
        <v>0</v>
      </c>
      <c r="G201" s="13">
        <f>IFERROR(VLOOKUP(A201,'IMP COAL RECEIPT &amp; GCV DATA (3)'!$A$2:$V$193,7,0),0)</f>
        <v>0</v>
      </c>
      <c r="H201" s="13">
        <f>IFERROR(VLOOKUP(A201,'IMP COAL RECEIPT &amp; GCV DATA (3)'!$A$2:$V$193,8,0),0)</f>
        <v>0</v>
      </c>
      <c r="I201" s="13">
        <f>IFERROR(VLOOKUP(A201,'WASH COAL RECEIPT &amp; GCV DAT (3)'!$A$2:$V$154,9,0),0)</f>
        <v>0</v>
      </c>
      <c r="J201" s="13">
        <f>IFERROR(VLOOKUP(A201,'IMP COAL RECEIPT &amp; GCV DATA (3)'!$A$2:$V$193,10,0),0)</f>
        <v>0</v>
      </c>
      <c r="K201" s="15">
        <f>SUMIF('IMP COAL RECEIPT &amp; GCV DATA (3)'!$A$3:$A$193,'MASTER DATA FILE IMP COAL (2)'!A201,'IMP COAL RECEIPT &amp; GCV DATA (3)'!$K$3:$K$193)</f>
        <v>0</v>
      </c>
      <c r="L201" s="15">
        <f>SUMIF('IMP COAL RECEIPT &amp; GCV DATA (3)'!$A$3:$A$193,'MASTER DATA FILE IMP COAL (2)'!A201,'IMP COAL RECEIPT &amp; GCV DATA (3)'!$L$3:$L$193)</f>
        <v>0</v>
      </c>
      <c r="M201" s="15">
        <f t="shared" si="26"/>
        <v>0</v>
      </c>
      <c r="N201" s="67"/>
      <c r="O201" s="15">
        <f>SUMIF('IMP COAL RECEIPT &amp; GCV DATA (3)'!$A$3:$A$193,'MASTER DATA FILE IMP COAL (2)'!A201,'IMP COAL RECEIPT &amp; GCV DATA (3)'!$O$3:$O$193)</f>
        <v>0</v>
      </c>
      <c r="P201" s="15">
        <f t="shared" si="27"/>
        <v>0</v>
      </c>
      <c r="Q201" s="15">
        <f>SUMIF('IMP COAL RECEIPT &amp; GCV DATA (3)'!$A$3:$A$193,'MASTER DATA FILE IMP COAL (2)'!A201,'IMP COAL RECEIPT &amp; GCV DATA (3)'!$Q$3:$Q$193)</f>
        <v>0</v>
      </c>
      <c r="R201" s="16">
        <f>SUMIF('IMP COAL RECEIPT &amp; GCV DATA (3)'!$A$3:$A$253,'MASTER DATA FILE IMP COAL (2)'!A201,'IMP COAL RECEIPT &amp; GCV DATA (3)'!$R$3:$R$253)+IF(H201=$J$234,($K$234*K201),0)+IF(H201=$J$235,($K$235*K201),0)</f>
        <v>0</v>
      </c>
      <c r="S201" s="15" t="e">
        <f t="shared" si="28"/>
        <v>#DIV/0!</v>
      </c>
      <c r="T201" s="15">
        <f>SUMIF('IMP COAL RECEIPT &amp; GCV DATA (3)'!$A$3:$A$193,'MASTER DATA FILE IMP COAL (2)'!A201,'IMP COAL RECEIPT &amp; GCV DATA (3)'!$T$3:$T$193)</f>
        <v>0</v>
      </c>
      <c r="U201" s="15">
        <f t="shared" si="29"/>
        <v>0</v>
      </c>
      <c r="V201" s="15">
        <f>SUMIF('IMP COAL RECEIPT &amp; GCV DATA (3)'!$A$3:$A$193,'MASTER DATA FILE IMP COAL (2)'!A201,'IMP COAL RECEIPT &amp; GCV DATA (3)'!$V$3:$V$193)</f>
        <v>0</v>
      </c>
      <c r="W201" s="15">
        <f t="shared" si="30"/>
        <v>0</v>
      </c>
      <c r="X201" s="13" t="e">
        <f t="shared" si="31"/>
        <v>#DIV/0!</v>
      </c>
      <c r="Y201" s="13"/>
      <c r="Z201" s="13"/>
      <c r="AB201">
        <v>4080.9198113207549</v>
      </c>
      <c r="AC201" s="53">
        <f t="shared" si="32"/>
        <v>-4080.9198113207549</v>
      </c>
      <c r="AE201" s="53">
        <f t="shared" si="33"/>
        <v>-4080.9198113207549</v>
      </c>
      <c r="AF201">
        <v>1</v>
      </c>
    </row>
    <row r="202" spans="1:32" customFormat="1" ht="15.6" x14ac:dyDescent="0.3">
      <c r="A202" s="65"/>
      <c r="B202" s="57">
        <f>SUMIF('IMP COAL RECEIPT &amp; GCV DATA (3)'!$A$3:$A$121,A202,'IMP COAL RECEIPT &amp; GCV DATA (3)'!$B$3:$B$121)</f>
        <v>0</v>
      </c>
      <c r="C202" s="13">
        <f>SUMIF('IMP COAL RECEIPT &amp; GCV DATA (3)'!$A$3:$A$121,A202,'IMP COAL RECEIPT &amp; GCV DATA (3)'!$C$3:$C$121)</f>
        <v>0</v>
      </c>
      <c r="D202" s="66">
        <f>IFERROR(VLOOKUP(A202,'IMP COAL RECEIPT &amp; GCV DATA (3)'!A200:V320,4,0),0)</f>
        <v>0</v>
      </c>
      <c r="E202" s="14">
        <f>IFERROR(VLOOKUP(A202,'IMP COAL RECEIPT &amp; GCV DATA (3)'!$A$2:$V$193,5,0),0)</f>
        <v>0</v>
      </c>
      <c r="F202" s="13">
        <f>SUMIF('IMP COAL RECEIPT &amp; GCV DATA (3)'!$A$3:$A$193,'MASTER DATA FILE IMP COAL (2)'!A202,'IMP COAL RECEIPT &amp; GCV DATA (3)'!$F$3:$F$193)</f>
        <v>0</v>
      </c>
      <c r="G202" s="13">
        <f>IFERROR(VLOOKUP(A202,'IMP COAL RECEIPT &amp; GCV DATA (3)'!$A$2:$V$193,7,0),0)</f>
        <v>0</v>
      </c>
      <c r="H202" s="13">
        <f>IFERROR(VLOOKUP(A202,'IMP COAL RECEIPT &amp; GCV DATA (3)'!$A$2:$V$193,8,0),0)</f>
        <v>0</v>
      </c>
      <c r="I202" s="13">
        <f>IFERROR(VLOOKUP(A202,'WASH COAL RECEIPT &amp; GCV DAT (3)'!$A$2:$V$154,9,0),0)</f>
        <v>0</v>
      </c>
      <c r="J202" s="13">
        <f>IFERROR(VLOOKUP(A202,'IMP COAL RECEIPT &amp; GCV DATA (3)'!$A$2:$V$193,10,0),0)</f>
        <v>0</v>
      </c>
      <c r="K202" s="15">
        <f>SUMIF('IMP COAL RECEIPT &amp; GCV DATA (3)'!$A$3:$A$193,'MASTER DATA FILE IMP COAL (2)'!A202,'IMP COAL RECEIPT &amp; GCV DATA (3)'!$K$3:$K$193)</f>
        <v>0</v>
      </c>
      <c r="L202" s="15">
        <f>SUMIF('IMP COAL RECEIPT &amp; GCV DATA (3)'!$A$3:$A$193,'MASTER DATA FILE IMP COAL (2)'!A202,'IMP COAL RECEIPT &amp; GCV DATA (3)'!$L$3:$L$193)</f>
        <v>0</v>
      </c>
      <c r="M202" s="15">
        <f t="shared" si="26"/>
        <v>0</v>
      </c>
      <c r="N202" s="67"/>
      <c r="O202" s="15">
        <f>SUMIF('IMP COAL RECEIPT &amp; GCV DATA (3)'!$A$3:$A$193,'MASTER DATA FILE IMP COAL (2)'!A202,'IMP COAL RECEIPT &amp; GCV DATA (3)'!$O$3:$O$193)</f>
        <v>0</v>
      </c>
      <c r="P202" s="15">
        <f t="shared" si="27"/>
        <v>0</v>
      </c>
      <c r="Q202" s="15">
        <f>SUMIF('IMP COAL RECEIPT &amp; GCV DATA (3)'!$A$3:$A$193,'MASTER DATA FILE IMP COAL (2)'!A202,'IMP COAL RECEIPT &amp; GCV DATA (3)'!$Q$3:$Q$193)</f>
        <v>0</v>
      </c>
      <c r="R202" s="16">
        <f>SUMIF('IMP COAL RECEIPT &amp; GCV DATA (3)'!$A$3:$A$253,'MASTER DATA FILE IMP COAL (2)'!A202,'IMP COAL RECEIPT &amp; GCV DATA (3)'!$R$3:$R$253)+IF(H202=$J$234,($K$234*K202),0)+IF(H202=$J$235,($K$235*K202),0)</f>
        <v>0</v>
      </c>
      <c r="S202" s="15" t="e">
        <f t="shared" si="28"/>
        <v>#DIV/0!</v>
      </c>
      <c r="T202" s="15">
        <f>SUMIF('IMP COAL RECEIPT &amp; GCV DATA (3)'!$A$3:$A$193,'MASTER DATA FILE IMP COAL (2)'!A202,'IMP COAL RECEIPT &amp; GCV DATA (3)'!$T$3:$T$193)</f>
        <v>0</v>
      </c>
      <c r="U202" s="15">
        <f t="shared" si="29"/>
        <v>0</v>
      </c>
      <c r="V202" s="15">
        <f>SUMIF('IMP COAL RECEIPT &amp; GCV DATA (3)'!$A$3:$A$193,'MASTER DATA FILE IMP COAL (2)'!A202,'IMP COAL RECEIPT &amp; GCV DATA (3)'!$V$3:$V$193)</f>
        <v>0</v>
      </c>
      <c r="W202" s="15">
        <f t="shared" si="30"/>
        <v>0</v>
      </c>
      <c r="X202" s="13" t="e">
        <f t="shared" si="31"/>
        <v>#DIV/0!</v>
      </c>
      <c r="Y202" s="13"/>
      <c r="Z202" s="13"/>
      <c r="AB202">
        <v>4080.9198113207549</v>
      </c>
      <c r="AC202" s="53">
        <f t="shared" si="32"/>
        <v>-4080.9198113207549</v>
      </c>
      <c r="AE202" s="53">
        <f t="shared" si="33"/>
        <v>-4080.9198113207549</v>
      </c>
      <c r="AF202">
        <v>1</v>
      </c>
    </row>
    <row r="203" spans="1:32" customFormat="1" ht="15.6" x14ac:dyDescent="0.3">
      <c r="A203" s="65"/>
      <c r="B203" s="57">
        <f>SUMIF('IMP COAL RECEIPT &amp; GCV DATA (3)'!$A$3:$A$121,A203,'IMP COAL RECEIPT &amp; GCV DATA (3)'!$B$3:$B$121)</f>
        <v>0</v>
      </c>
      <c r="C203" s="13">
        <f>SUMIF('IMP COAL RECEIPT &amp; GCV DATA (3)'!$A$3:$A$121,A203,'IMP COAL RECEIPT &amp; GCV DATA (3)'!$C$3:$C$121)</f>
        <v>0</v>
      </c>
      <c r="D203" s="66">
        <f>IFERROR(VLOOKUP(A203,'IMP COAL RECEIPT &amp; GCV DATA (3)'!A201:V321,4,0),0)</f>
        <v>0</v>
      </c>
      <c r="E203" s="14">
        <f>IFERROR(VLOOKUP(A203,'IMP COAL RECEIPT &amp; GCV DATA (3)'!$A$2:$V$193,5,0),0)</f>
        <v>0</v>
      </c>
      <c r="F203" s="13">
        <f>SUMIF('IMP COAL RECEIPT &amp; GCV DATA (3)'!$A$3:$A$193,'MASTER DATA FILE IMP COAL (2)'!A203,'IMP COAL RECEIPT &amp; GCV DATA (3)'!$F$3:$F$193)</f>
        <v>0</v>
      </c>
      <c r="G203" s="13">
        <f>IFERROR(VLOOKUP(A203,'IMP COAL RECEIPT &amp; GCV DATA (3)'!$A$2:$V$193,7,0),0)</f>
        <v>0</v>
      </c>
      <c r="H203" s="13">
        <f>IFERROR(VLOOKUP(A203,'IMP COAL RECEIPT &amp; GCV DATA (3)'!$A$2:$V$193,8,0),0)</f>
        <v>0</v>
      </c>
      <c r="I203" s="13">
        <f>IFERROR(VLOOKUP(A203,'WASH COAL RECEIPT &amp; GCV DAT (3)'!$A$2:$V$154,9,0),0)</f>
        <v>0</v>
      </c>
      <c r="J203" s="13">
        <f>IFERROR(VLOOKUP(A203,'IMP COAL RECEIPT &amp; GCV DATA (3)'!$A$2:$V$193,10,0),0)</f>
        <v>0</v>
      </c>
      <c r="K203" s="15">
        <f>SUMIF('IMP COAL RECEIPT &amp; GCV DATA (3)'!$A$3:$A$193,'MASTER DATA FILE IMP COAL (2)'!A203,'IMP COAL RECEIPT &amp; GCV DATA (3)'!$K$3:$K$193)</f>
        <v>0</v>
      </c>
      <c r="L203" s="15">
        <f>SUMIF('IMP COAL RECEIPT &amp; GCV DATA (3)'!$A$3:$A$193,'MASTER DATA FILE IMP COAL (2)'!A203,'IMP COAL RECEIPT &amp; GCV DATA (3)'!$L$3:$L$193)</f>
        <v>0</v>
      </c>
      <c r="M203" s="15">
        <f t="shared" si="26"/>
        <v>0</v>
      </c>
      <c r="N203" s="67"/>
      <c r="O203" s="15">
        <f>SUMIF('IMP COAL RECEIPT &amp; GCV DATA (3)'!$A$3:$A$193,'MASTER DATA FILE IMP COAL (2)'!A203,'IMP COAL RECEIPT &amp; GCV DATA (3)'!$O$3:$O$193)</f>
        <v>0</v>
      </c>
      <c r="P203" s="15">
        <f t="shared" si="27"/>
        <v>0</v>
      </c>
      <c r="Q203" s="15">
        <f>SUMIF('IMP COAL RECEIPT &amp; GCV DATA (3)'!$A$3:$A$193,'MASTER DATA FILE IMP COAL (2)'!A203,'IMP COAL RECEIPT &amp; GCV DATA (3)'!$Q$3:$Q$193)</f>
        <v>0</v>
      </c>
      <c r="R203" s="16">
        <f>SUMIF('IMP COAL RECEIPT &amp; GCV DATA (3)'!$A$3:$A$253,'MASTER DATA FILE IMP COAL (2)'!A203,'IMP COAL RECEIPT &amp; GCV DATA (3)'!$R$3:$R$253)+IF(H203=$J$234,($K$234*K203),0)+IF(H203=$J$235,($K$235*K203),0)</f>
        <v>0</v>
      </c>
      <c r="S203" s="15" t="e">
        <f t="shared" si="28"/>
        <v>#DIV/0!</v>
      </c>
      <c r="T203" s="15">
        <f>SUMIF('IMP COAL RECEIPT &amp; GCV DATA (3)'!$A$3:$A$193,'MASTER DATA FILE IMP COAL (2)'!A203,'IMP COAL RECEIPT &amp; GCV DATA (3)'!$T$3:$T$193)</f>
        <v>0</v>
      </c>
      <c r="U203" s="15">
        <f t="shared" si="29"/>
        <v>0</v>
      </c>
      <c r="V203" s="15">
        <f>SUMIF('IMP COAL RECEIPT &amp; GCV DATA (3)'!$A$3:$A$193,'MASTER DATA FILE IMP COAL (2)'!A203,'IMP COAL RECEIPT &amp; GCV DATA (3)'!$V$3:$V$193)</f>
        <v>0</v>
      </c>
      <c r="W203" s="15">
        <f t="shared" si="30"/>
        <v>0</v>
      </c>
      <c r="X203" s="13" t="e">
        <f t="shared" si="31"/>
        <v>#DIV/0!</v>
      </c>
      <c r="Y203" s="13"/>
      <c r="Z203" s="13"/>
      <c r="AB203">
        <v>4080.9198113207549</v>
      </c>
      <c r="AC203" s="53">
        <f t="shared" si="32"/>
        <v>-4080.9198113207549</v>
      </c>
      <c r="AE203" s="53">
        <f t="shared" si="33"/>
        <v>-4080.9198113207549</v>
      </c>
      <c r="AF203">
        <v>1</v>
      </c>
    </row>
    <row r="204" spans="1:32" customFormat="1" ht="15.6" x14ac:dyDescent="0.3">
      <c r="A204" s="65"/>
      <c r="B204" s="57">
        <f>SUMIF('IMP COAL RECEIPT &amp; GCV DATA (3)'!$A$3:$A$121,A204,'IMP COAL RECEIPT &amp; GCV DATA (3)'!$B$3:$B$121)</f>
        <v>0</v>
      </c>
      <c r="C204" s="13">
        <f>SUMIF('IMP COAL RECEIPT &amp; GCV DATA (3)'!$A$3:$A$121,A204,'IMP COAL RECEIPT &amp; GCV DATA (3)'!$C$3:$C$121)</f>
        <v>0</v>
      </c>
      <c r="D204" s="66">
        <f>IFERROR(VLOOKUP(A204,'IMP COAL RECEIPT &amp; GCV DATA (3)'!A202:V322,4,0),0)</f>
        <v>0</v>
      </c>
      <c r="E204" s="14">
        <f>IFERROR(VLOOKUP(A204,'IMP COAL RECEIPT &amp; GCV DATA (3)'!$A$2:$V$193,5,0),0)</f>
        <v>0</v>
      </c>
      <c r="F204" s="13">
        <f>SUMIF('IMP COAL RECEIPT &amp; GCV DATA (3)'!$A$3:$A$193,'MASTER DATA FILE IMP COAL (2)'!A204,'IMP COAL RECEIPT &amp; GCV DATA (3)'!$F$3:$F$193)</f>
        <v>0</v>
      </c>
      <c r="G204" s="13">
        <f>IFERROR(VLOOKUP(A204,'IMP COAL RECEIPT &amp; GCV DATA (3)'!$A$2:$V$193,7,0),0)</f>
        <v>0</v>
      </c>
      <c r="H204" s="13">
        <f>IFERROR(VLOOKUP(A204,'IMP COAL RECEIPT &amp; GCV DATA (3)'!$A$2:$V$193,8,0),0)</f>
        <v>0</v>
      </c>
      <c r="I204" s="13">
        <f>IFERROR(VLOOKUP(A204,'WASH COAL RECEIPT &amp; GCV DAT (3)'!$A$2:$V$154,9,0),0)</f>
        <v>0</v>
      </c>
      <c r="J204" s="13">
        <f>IFERROR(VLOOKUP(A204,'IMP COAL RECEIPT &amp; GCV DATA (3)'!$A$2:$V$193,10,0),0)</f>
        <v>0</v>
      </c>
      <c r="K204" s="15">
        <f>SUMIF('IMP COAL RECEIPT &amp; GCV DATA (3)'!$A$3:$A$193,'MASTER DATA FILE IMP COAL (2)'!A204,'IMP COAL RECEIPT &amp; GCV DATA (3)'!$K$3:$K$193)</f>
        <v>0</v>
      </c>
      <c r="L204" s="15">
        <f>SUMIF('IMP COAL RECEIPT &amp; GCV DATA (3)'!$A$3:$A$193,'MASTER DATA FILE IMP COAL (2)'!A204,'IMP COAL RECEIPT &amp; GCV DATA (3)'!$L$3:$L$193)</f>
        <v>0</v>
      </c>
      <c r="M204" s="15">
        <f t="shared" si="26"/>
        <v>0</v>
      </c>
      <c r="N204" s="67"/>
      <c r="O204" s="15">
        <f>SUMIF('IMP COAL RECEIPT &amp; GCV DATA (3)'!$A$3:$A$193,'MASTER DATA FILE IMP COAL (2)'!A204,'IMP COAL RECEIPT &amp; GCV DATA (3)'!$O$3:$O$193)</f>
        <v>0</v>
      </c>
      <c r="P204" s="15">
        <f t="shared" si="27"/>
        <v>0</v>
      </c>
      <c r="Q204" s="15">
        <f>SUMIF('IMP COAL RECEIPT &amp; GCV DATA (3)'!$A$3:$A$193,'MASTER DATA FILE IMP COAL (2)'!A204,'IMP COAL RECEIPT &amp; GCV DATA (3)'!$Q$3:$Q$193)</f>
        <v>0</v>
      </c>
      <c r="R204" s="16">
        <f>SUMIF('IMP COAL RECEIPT &amp; GCV DATA (3)'!$A$3:$A$253,'MASTER DATA FILE IMP COAL (2)'!A204,'IMP COAL RECEIPT &amp; GCV DATA (3)'!$R$3:$R$253)+IF(H204=$J$234,($K$234*K204),0)+IF(H204=$J$235,($K$235*K204),0)</f>
        <v>0</v>
      </c>
      <c r="S204" s="15" t="e">
        <f t="shared" si="28"/>
        <v>#DIV/0!</v>
      </c>
      <c r="T204" s="15">
        <f>SUMIF('IMP COAL RECEIPT &amp; GCV DATA (3)'!$A$3:$A$193,'MASTER DATA FILE IMP COAL (2)'!A204,'IMP COAL RECEIPT &amp; GCV DATA (3)'!$T$3:$T$193)</f>
        <v>0</v>
      </c>
      <c r="U204" s="15">
        <f t="shared" si="29"/>
        <v>0</v>
      </c>
      <c r="V204" s="15">
        <f>SUMIF('IMP COAL RECEIPT &amp; GCV DATA (3)'!$A$3:$A$193,'MASTER DATA FILE IMP COAL (2)'!A204,'IMP COAL RECEIPT &amp; GCV DATA (3)'!$V$3:$V$193)</f>
        <v>0</v>
      </c>
      <c r="W204" s="15">
        <f t="shared" si="30"/>
        <v>0</v>
      </c>
      <c r="X204" s="13" t="e">
        <f t="shared" si="31"/>
        <v>#DIV/0!</v>
      </c>
      <c r="Y204" s="13"/>
      <c r="Z204" s="13"/>
      <c r="AB204">
        <v>4080.9198113207549</v>
      </c>
      <c r="AC204" s="53">
        <f t="shared" si="32"/>
        <v>-4080.9198113207549</v>
      </c>
      <c r="AE204" s="53">
        <f t="shared" si="33"/>
        <v>-4080.9198113207549</v>
      </c>
      <c r="AF204">
        <v>1</v>
      </c>
    </row>
    <row r="205" spans="1:32" customFormat="1" ht="15.6" x14ac:dyDescent="0.3">
      <c r="A205" s="65"/>
      <c r="B205" s="57">
        <f>SUMIF('IMP COAL RECEIPT &amp; GCV DATA (3)'!$A$3:$A$121,A205,'IMP COAL RECEIPT &amp; GCV DATA (3)'!$B$3:$B$121)</f>
        <v>0</v>
      </c>
      <c r="C205" s="13">
        <f>SUMIF('IMP COAL RECEIPT &amp; GCV DATA (3)'!$A$3:$A$121,A205,'IMP COAL RECEIPT &amp; GCV DATA (3)'!$C$3:$C$121)</f>
        <v>0</v>
      </c>
      <c r="D205" s="66">
        <f>IFERROR(VLOOKUP(A205,'IMP COAL RECEIPT &amp; GCV DATA (3)'!A203:V323,4,0),0)</f>
        <v>0</v>
      </c>
      <c r="E205" s="14">
        <f>IFERROR(VLOOKUP(A205,'IMP COAL RECEIPT &amp; GCV DATA (3)'!$A$2:$V$193,5,0),0)</f>
        <v>0</v>
      </c>
      <c r="F205" s="13">
        <f>SUMIF('IMP COAL RECEIPT &amp; GCV DATA (3)'!$A$3:$A$193,'MASTER DATA FILE IMP COAL (2)'!A205,'IMP COAL RECEIPT &amp; GCV DATA (3)'!$F$3:$F$193)</f>
        <v>0</v>
      </c>
      <c r="G205" s="13">
        <f>IFERROR(VLOOKUP(A205,'IMP COAL RECEIPT &amp; GCV DATA (3)'!$A$2:$V$193,7,0),0)</f>
        <v>0</v>
      </c>
      <c r="H205" s="13">
        <f>IFERROR(VLOOKUP(A205,'IMP COAL RECEIPT &amp; GCV DATA (3)'!$A$2:$V$193,8,0),0)</f>
        <v>0</v>
      </c>
      <c r="I205" s="13">
        <f>IFERROR(VLOOKUP(A205,'WASH COAL RECEIPT &amp; GCV DAT (3)'!$A$2:$V$154,9,0),0)</f>
        <v>0</v>
      </c>
      <c r="J205" s="13">
        <f>IFERROR(VLOOKUP(A205,'IMP COAL RECEIPT &amp; GCV DATA (3)'!$A$2:$V$193,10,0),0)</f>
        <v>0</v>
      </c>
      <c r="K205" s="15">
        <f>SUMIF('IMP COAL RECEIPT &amp; GCV DATA (3)'!$A$3:$A$193,'MASTER DATA FILE IMP COAL (2)'!A205,'IMP COAL RECEIPT &amp; GCV DATA (3)'!$K$3:$K$193)</f>
        <v>0</v>
      </c>
      <c r="L205" s="15">
        <f>SUMIF('IMP COAL RECEIPT &amp; GCV DATA (3)'!$A$3:$A$193,'MASTER DATA FILE IMP COAL (2)'!A205,'IMP COAL RECEIPT &amp; GCV DATA (3)'!$L$3:$L$193)</f>
        <v>0</v>
      </c>
      <c r="M205" s="15">
        <f t="shared" si="26"/>
        <v>0</v>
      </c>
      <c r="N205" s="67"/>
      <c r="O205" s="15">
        <f>SUMIF('IMP COAL RECEIPT &amp; GCV DATA (3)'!$A$3:$A$193,'MASTER DATA FILE IMP COAL (2)'!A205,'IMP COAL RECEIPT &amp; GCV DATA (3)'!$O$3:$O$193)</f>
        <v>0</v>
      </c>
      <c r="P205" s="15">
        <f t="shared" si="27"/>
        <v>0</v>
      </c>
      <c r="Q205" s="15">
        <f>SUMIF('IMP COAL RECEIPT &amp; GCV DATA (3)'!$A$3:$A$193,'MASTER DATA FILE IMP COAL (2)'!A205,'IMP COAL RECEIPT &amp; GCV DATA (3)'!$Q$3:$Q$193)</f>
        <v>0</v>
      </c>
      <c r="R205" s="16">
        <f>SUMIF('IMP COAL RECEIPT &amp; GCV DATA (3)'!$A$3:$A$253,'MASTER DATA FILE IMP COAL (2)'!A205,'IMP COAL RECEIPT &amp; GCV DATA (3)'!$R$3:$R$253)+IF(H205=$J$234,($K$234*K205),0)+IF(H205=$J$235,($K$235*K205),0)</f>
        <v>0</v>
      </c>
      <c r="S205" s="15" t="e">
        <f t="shared" si="28"/>
        <v>#DIV/0!</v>
      </c>
      <c r="T205" s="15">
        <f>SUMIF('IMP COAL RECEIPT &amp; GCV DATA (3)'!$A$3:$A$193,'MASTER DATA FILE IMP COAL (2)'!A205,'IMP COAL RECEIPT &amp; GCV DATA (3)'!$T$3:$T$193)</f>
        <v>0</v>
      </c>
      <c r="U205" s="15">
        <f t="shared" si="29"/>
        <v>0</v>
      </c>
      <c r="V205" s="15">
        <f>SUMIF('IMP COAL RECEIPT &amp; GCV DATA (3)'!$A$3:$A$193,'MASTER DATA FILE IMP COAL (2)'!A205,'IMP COAL RECEIPT &amp; GCV DATA (3)'!$V$3:$V$193)</f>
        <v>0</v>
      </c>
      <c r="W205" s="15">
        <f t="shared" si="30"/>
        <v>0</v>
      </c>
      <c r="X205" s="13" t="e">
        <f t="shared" si="31"/>
        <v>#DIV/0!</v>
      </c>
      <c r="Y205" s="13"/>
      <c r="Z205" s="13"/>
      <c r="AB205">
        <v>4080.9198113207549</v>
      </c>
      <c r="AC205" s="53">
        <f t="shared" si="32"/>
        <v>-4080.9198113207549</v>
      </c>
      <c r="AE205" s="53">
        <f t="shared" si="33"/>
        <v>-4080.9198113207549</v>
      </c>
      <c r="AF205">
        <v>1</v>
      </c>
    </row>
    <row r="206" spans="1:32" customFormat="1" ht="15.6" x14ac:dyDescent="0.3">
      <c r="A206" s="65"/>
      <c r="B206" s="57">
        <f>SUMIF('IMP COAL RECEIPT &amp; GCV DATA (3)'!$A$3:$A$121,A206,'IMP COAL RECEIPT &amp; GCV DATA (3)'!$B$3:$B$121)</f>
        <v>0</v>
      </c>
      <c r="C206" s="13">
        <f>SUMIF('IMP COAL RECEIPT &amp; GCV DATA (3)'!$A$3:$A$121,A206,'IMP COAL RECEIPT &amp; GCV DATA (3)'!$C$3:$C$121)</f>
        <v>0</v>
      </c>
      <c r="D206" s="66">
        <f>IFERROR(VLOOKUP(A206,'IMP COAL RECEIPT &amp; GCV DATA (3)'!A204:V324,4,0),0)</f>
        <v>0</v>
      </c>
      <c r="E206" s="14">
        <f>IFERROR(VLOOKUP(A206,'IMP COAL RECEIPT &amp; GCV DATA (3)'!$A$2:$V$193,5,0),0)</f>
        <v>0</v>
      </c>
      <c r="F206" s="13">
        <f>SUMIF('IMP COAL RECEIPT &amp; GCV DATA (3)'!$A$3:$A$193,'MASTER DATA FILE IMP COAL (2)'!A206,'IMP COAL RECEIPT &amp; GCV DATA (3)'!$F$3:$F$193)</f>
        <v>0</v>
      </c>
      <c r="G206" s="13">
        <f>IFERROR(VLOOKUP(A206,'IMP COAL RECEIPT &amp; GCV DATA (3)'!$A$2:$V$193,7,0),0)</f>
        <v>0</v>
      </c>
      <c r="H206" s="13">
        <f>IFERROR(VLOOKUP(A206,'IMP COAL RECEIPT &amp; GCV DATA (3)'!$A$2:$V$193,8,0),0)</f>
        <v>0</v>
      </c>
      <c r="I206" s="13">
        <f>IFERROR(VLOOKUP(A206,'WASH COAL RECEIPT &amp; GCV DAT (3)'!$A$2:$V$154,9,0),0)</f>
        <v>0</v>
      </c>
      <c r="J206" s="13">
        <f>IFERROR(VLOOKUP(A206,'IMP COAL RECEIPT &amp; GCV DATA (3)'!$A$2:$V$193,10,0),0)</f>
        <v>0</v>
      </c>
      <c r="K206" s="15">
        <f>SUMIF('IMP COAL RECEIPT &amp; GCV DATA (3)'!$A$3:$A$193,'MASTER DATA FILE IMP COAL (2)'!A206,'IMP COAL RECEIPT &amp; GCV DATA (3)'!$K$3:$K$193)</f>
        <v>0</v>
      </c>
      <c r="L206" s="15">
        <f>SUMIF('IMP COAL RECEIPT &amp; GCV DATA (3)'!$A$3:$A$193,'MASTER DATA FILE IMP COAL (2)'!A206,'IMP COAL RECEIPT &amp; GCV DATA (3)'!$L$3:$L$193)</f>
        <v>0</v>
      </c>
      <c r="M206" s="15">
        <f t="shared" si="26"/>
        <v>0</v>
      </c>
      <c r="N206" s="67"/>
      <c r="O206" s="15">
        <f>SUMIF('IMP COAL RECEIPT &amp; GCV DATA (3)'!$A$3:$A$193,'MASTER DATA FILE IMP COAL (2)'!A206,'IMP COAL RECEIPT &amp; GCV DATA (3)'!$O$3:$O$193)</f>
        <v>0</v>
      </c>
      <c r="P206" s="15">
        <f t="shared" si="27"/>
        <v>0</v>
      </c>
      <c r="Q206" s="15">
        <f>SUMIF('IMP COAL RECEIPT &amp; GCV DATA (3)'!$A$3:$A$193,'MASTER DATA FILE IMP COAL (2)'!A206,'IMP COAL RECEIPT &amp; GCV DATA (3)'!$Q$3:$Q$193)</f>
        <v>0</v>
      </c>
      <c r="R206" s="16">
        <f>SUMIF('IMP COAL RECEIPT &amp; GCV DATA (3)'!$A$3:$A$253,'MASTER DATA FILE IMP COAL (2)'!A206,'IMP COAL RECEIPT &amp; GCV DATA (3)'!$R$3:$R$253)+IF(H206=$J$234,($K$234*K206),0)+IF(H206=$J$235,($K$235*K206),0)</f>
        <v>0</v>
      </c>
      <c r="S206" s="15" t="e">
        <f t="shared" si="28"/>
        <v>#DIV/0!</v>
      </c>
      <c r="T206" s="15">
        <f>SUMIF('IMP COAL RECEIPT &amp; GCV DATA (3)'!$A$3:$A$193,'MASTER DATA FILE IMP COAL (2)'!A206,'IMP COAL RECEIPT &amp; GCV DATA (3)'!$T$3:$T$193)</f>
        <v>0</v>
      </c>
      <c r="U206" s="15">
        <f t="shared" si="29"/>
        <v>0</v>
      </c>
      <c r="V206" s="15">
        <f>SUMIF('IMP COAL RECEIPT &amp; GCV DATA (3)'!$A$3:$A$193,'MASTER DATA FILE IMP COAL (2)'!A206,'IMP COAL RECEIPT &amp; GCV DATA (3)'!$V$3:$V$193)</f>
        <v>0</v>
      </c>
      <c r="W206" s="15">
        <f t="shared" si="30"/>
        <v>0</v>
      </c>
      <c r="X206" s="13" t="e">
        <f t="shared" si="31"/>
        <v>#DIV/0!</v>
      </c>
      <c r="Y206" s="13"/>
      <c r="Z206" s="13"/>
      <c r="AB206">
        <v>4080.9198113207549</v>
      </c>
      <c r="AC206" s="53">
        <f t="shared" si="32"/>
        <v>-4080.9198113207549</v>
      </c>
      <c r="AE206" s="53">
        <f t="shared" si="33"/>
        <v>-4080.9198113207549</v>
      </c>
      <c r="AF206">
        <v>1</v>
      </c>
    </row>
    <row r="207" spans="1:32" customFormat="1" ht="15.6" x14ac:dyDescent="0.3">
      <c r="A207" s="65"/>
      <c r="B207" s="57">
        <f>SUMIF('IMP COAL RECEIPT &amp; GCV DATA (3)'!$A$3:$A$121,A207,'IMP COAL RECEIPT &amp; GCV DATA (3)'!$B$3:$B$121)</f>
        <v>0</v>
      </c>
      <c r="C207" s="13">
        <f>SUMIF('IMP COAL RECEIPT &amp; GCV DATA (3)'!$A$3:$A$121,A207,'IMP COAL RECEIPT &amp; GCV DATA (3)'!$C$3:$C$121)</f>
        <v>0</v>
      </c>
      <c r="D207" s="66">
        <f>IFERROR(VLOOKUP(A207,'IMP COAL RECEIPT &amp; GCV DATA (3)'!A205:V325,4,0),0)</f>
        <v>0</v>
      </c>
      <c r="E207" s="14">
        <f>IFERROR(VLOOKUP(A207,'IMP COAL RECEIPT &amp; GCV DATA (3)'!$A$2:$V$193,5,0),0)</f>
        <v>0</v>
      </c>
      <c r="F207" s="13">
        <f>SUMIF('IMP COAL RECEIPT &amp; GCV DATA (3)'!$A$3:$A$193,'MASTER DATA FILE IMP COAL (2)'!A207,'IMP COAL RECEIPT &amp; GCV DATA (3)'!$F$3:$F$193)</f>
        <v>0</v>
      </c>
      <c r="G207" s="13">
        <f>IFERROR(VLOOKUP(A207,'IMP COAL RECEIPT &amp; GCV DATA (3)'!$A$2:$V$193,7,0),0)</f>
        <v>0</v>
      </c>
      <c r="H207" s="13">
        <f>IFERROR(VLOOKUP(A207,'IMP COAL RECEIPT &amp; GCV DATA (3)'!$A$2:$V$193,8,0),0)</f>
        <v>0</v>
      </c>
      <c r="I207" s="13">
        <f>IFERROR(VLOOKUP(A207,'WASH COAL RECEIPT &amp; GCV DAT (3)'!$A$2:$V$154,9,0),0)</f>
        <v>0</v>
      </c>
      <c r="J207" s="13">
        <f>IFERROR(VLOOKUP(A207,'IMP COAL RECEIPT &amp; GCV DATA (3)'!$A$2:$V$193,10,0),0)</f>
        <v>0</v>
      </c>
      <c r="K207" s="15">
        <f>SUMIF('IMP COAL RECEIPT &amp; GCV DATA (3)'!$A$3:$A$193,'MASTER DATA FILE IMP COAL (2)'!A207,'IMP COAL RECEIPT &amp; GCV DATA (3)'!$K$3:$K$193)</f>
        <v>0</v>
      </c>
      <c r="L207" s="15">
        <f>SUMIF('IMP COAL RECEIPT &amp; GCV DATA (3)'!$A$3:$A$193,'MASTER DATA FILE IMP COAL (2)'!A207,'IMP COAL RECEIPT &amp; GCV DATA (3)'!$L$3:$L$193)</f>
        <v>0</v>
      </c>
      <c r="M207" s="15">
        <f t="shared" si="26"/>
        <v>0</v>
      </c>
      <c r="N207" s="67"/>
      <c r="O207" s="15">
        <f>SUMIF('IMP COAL RECEIPT &amp; GCV DATA (3)'!$A$3:$A$193,'MASTER DATA FILE IMP COAL (2)'!A207,'IMP COAL RECEIPT &amp; GCV DATA (3)'!$O$3:$O$193)</f>
        <v>0</v>
      </c>
      <c r="P207" s="15">
        <f t="shared" si="27"/>
        <v>0</v>
      </c>
      <c r="Q207" s="15">
        <f>SUMIF('IMP COAL RECEIPT &amp; GCV DATA (3)'!$A$3:$A$193,'MASTER DATA FILE IMP COAL (2)'!A207,'IMP COAL RECEIPT &amp; GCV DATA (3)'!$Q$3:$Q$193)</f>
        <v>0</v>
      </c>
      <c r="R207" s="16">
        <f>SUMIF('IMP COAL RECEIPT &amp; GCV DATA (3)'!$A$3:$A$253,'MASTER DATA FILE IMP COAL (2)'!A207,'IMP COAL RECEIPT &amp; GCV DATA (3)'!$R$3:$R$253)+IF(H207=$J$234,($K$234*K207),0)+IF(H207=$J$235,($K$235*K207),0)</f>
        <v>0</v>
      </c>
      <c r="S207" s="15" t="e">
        <f t="shared" si="28"/>
        <v>#DIV/0!</v>
      </c>
      <c r="T207" s="15">
        <f>SUMIF('IMP COAL RECEIPT &amp; GCV DATA (3)'!$A$3:$A$193,'MASTER DATA FILE IMP COAL (2)'!A207,'IMP COAL RECEIPT &amp; GCV DATA (3)'!$T$3:$T$193)</f>
        <v>0</v>
      </c>
      <c r="U207" s="15">
        <f t="shared" si="29"/>
        <v>0</v>
      </c>
      <c r="V207" s="15">
        <f>SUMIF('IMP COAL RECEIPT &amp; GCV DATA (3)'!$A$3:$A$193,'MASTER DATA FILE IMP COAL (2)'!A207,'IMP COAL RECEIPT &amp; GCV DATA (3)'!$V$3:$V$193)</f>
        <v>0</v>
      </c>
      <c r="W207" s="15">
        <f t="shared" si="30"/>
        <v>0</v>
      </c>
      <c r="X207" s="13" t="e">
        <f t="shared" si="31"/>
        <v>#DIV/0!</v>
      </c>
      <c r="Y207" s="13"/>
      <c r="Z207" s="13"/>
      <c r="AB207">
        <v>4080.9198113207549</v>
      </c>
      <c r="AC207" s="53">
        <f t="shared" si="32"/>
        <v>-4080.9198113207549</v>
      </c>
      <c r="AE207" s="53">
        <f t="shared" si="33"/>
        <v>-4080.9198113207549</v>
      </c>
      <c r="AF207">
        <v>1</v>
      </c>
    </row>
    <row r="208" spans="1:32" customFormat="1" ht="15.6" x14ac:dyDescent="0.3">
      <c r="A208" s="65"/>
      <c r="B208" s="57">
        <f>SUMIF('IMP COAL RECEIPT &amp; GCV DATA (3)'!$A$3:$A$121,A208,'IMP COAL RECEIPT &amp; GCV DATA (3)'!$B$3:$B$121)</f>
        <v>0</v>
      </c>
      <c r="C208" s="13">
        <f>SUMIF('IMP COAL RECEIPT &amp; GCV DATA (3)'!$A$3:$A$121,A208,'IMP COAL RECEIPT &amp; GCV DATA (3)'!$C$3:$C$121)</f>
        <v>0</v>
      </c>
      <c r="D208" s="66">
        <f>IFERROR(VLOOKUP(A208,'IMP COAL RECEIPT &amp; GCV DATA (3)'!A206:V326,4,0),0)</f>
        <v>0</v>
      </c>
      <c r="E208" s="14">
        <f>IFERROR(VLOOKUP(A208,'IMP COAL RECEIPT &amp; GCV DATA (3)'!$A$2:$V$193,5,0),0)</f>
        <v>0</v>
      </c>
      <c r="F208" s="13">
        <f>SUMIF('IMP COAL RECEIPT &amp; GCV DATA (3)'!$A$3:$A$193,'MASTER DATA FILE IMP COAL (2)'!A208,'IMP COAL RECEIPT &amp; GCV DATA (3)'!$F$3:$F$193)</f>
        <v>0</v>
      </c>
      <c r="G208" s="13">
        <f>IFERROR(VLOOKUP(A208,'IMP COAL RECEIPT &amp; GCV DATA (3)'!$A$2:$V$193,7,0),0)</f>
        <v>0</v>
      </c>
      <c r="H208" s="13">
        <f>IFERROR(VLOOKUP(A208,'IMP COAL RECEIPT &amp; GCV DATA (3)'!$A$2:$V$193,8,0),0)</f>
        <v>0</v>
      </c>
      <c r="I208" s="13">
        <f>IFERROR(VLOOKUP(A208,'WASH COAL RECEIPT &amp; GCV DAT (3)'!$A$2:$V$154,9,0),0)</f>
        <v>0</v>
      </c>
      <c r="J208" s="13">
        <f>IFERROR(VLOOKUP(A208,'IMP COAL RECEIPT &amp; GCV DATA (3)'!$A$2:$V$193,10,0),0)</f>
        <v>0</v>
      </c>
      <c r="K208" s="15">
        <f>SUMIF('IMP COAL RECEIPT &amp; GCV DATA (3)'!$A$3:$A$193,'MASTER DATA FILE IMP COAL (2)'!A208,'IMP COAL RECEIPT &amp; GCV DATA (3)'!$K$3:$K$193)</f>
        <v>0</v>
      </c>
      <c r="L208" s="15">
        <f>SUMIF('IMP COAL RECEIPT &amp; GCV DATA (3)'!$A$3:$A$193,'MASTER DATA FILE IMP COAL (2)'!A208,'IMP COAL RECEIPT &amp; GCV DATA (3)'!$L$3:$L$193)</f>
        <v>0</v>
      </c>
      <c r="M208" s="15">
        <f t="shared" si="26"/>
        <v>0</v>
      </c>
      <c r="N208" s="67"/>
      <c r="O208" s="15">
        <f>SUMIF('IMP COAL RECEIPT &amp; GCV DATA (3)'!$A$3:$A$193,'MASTER DATA FILE IMP COAL (2)'!A208,'IMP COAL RECEIPT &amp; GCV DATA (3)'!$O$3:$O$193)</f>
        <v>0</v>
      </c>
      <c r="P208" s="15">
        <f t="shared" si="27"/>
        <v>0</v>
      </c>
      <c r="Q208" s="15">
        <f>SUMIF('IMP COAL RECEIPT &amp; GCV DATA (3)'!$A$3:$A$193,'MASTER DATA FILE IMP COAL (2)'!A208,'IMP COAL RECEIPT &amp; GCV DATA (3)'!$Q$3:$Q$193)</f>
        <v>0</v>
      </c>
      <c r="R208" s="16">
        <f>SUMIF('IMP COAL RECEIPT &amp; GCV DATA (3)'!$A$3:$A$253,'MASTER DATA FILE IMP COAL (2)'!A208,'IMP COAL RECEIPT &amp; GCV DATA (3)'!$R$3:$R$253)+IF(H208=$J$234,($K$234*K208),0)+IF(H208=$J$235,($K$235*K208),0)</f>
        <v>0</v>
      </c>
      <c r="S208" s="15" t="e">
        <f t="shared" si="28"/>
        <v>#DIV/0!</v>
      </c>
      <c r="T208" s="15">
        <f>SUMIF('IMP COAL RECEIPT &amp; GCV DATA (3)'!$A$3:$A$193,'MASTER DATA FILE IMP COAL (2)'!A208,'IMP COAL RECEIPT &amp; GCV DATA (3)'!$T$3:$T$193)</f>
        <v>0</v>
      </c>
      <c r="U208" s="15">
        <f t="shared" si="29"/>
        <v>0</v>
      </c>
      <c r="V208" s="15">
        <f>SUMIF('IMP COAL RECEIPT &amp; GCV DATA (3)'!$A$3:$A$193,'MASTER DATA FILE IMP COAL (2)'!A208,'IMP COAL RECEIPT &amp; GCV DATA (3)'!$V$3:$V$193)</f>
        <v>0</v>
      </c>
      <c r="W208" s="15">
        <f t="shared" si="30"/>
        <v>0</v>
      </c>
      <c r="X208" s="13" t="e">
        <f t="shared" si="31"/>
        <v>#DIV/0!</v>
      </c>
      <c r="Y208" s="13"/>
      <c r="Z208" s="13"/>
      <c r="AB208">
        <v>4080.9198113207549</v>
      </c>
      <c r="AC208" s="53">
        <f t="shared" si="32"/>
        <v>-4080.9198113207549</v>
      </c>
      <c r="AE208" s="53">
        <f t="shared" si="33"/>
        <v>-4080.9198113207549</v>
      </c>
      <c r="AF208">
        <v>1</v>
      </c>
    </row>
    <row r="209" spans="1:34" customFormat="1" ht="15.6" x14ac:dyDescent="0.3">
      <c r="A209" s="65"/>
      <c r="B209" s="57">
        <f>SUMIF('IMP COAL RECEIPT &amp; GCV DATA (3)'!$A$3:$A$121,A209,'IMP COAL RECEIPT &amp; GCV DATA (3)'!$B$3:$B$121)</f>
        <v>0</v>
      </c>
      <c r="C209" s="13">
        <f>SUMIF('IMP COAL RECEIPT &amp; GCV DATA (3)'!$A$3:$A$121,A209,'IMP COAL RECEIPT &amp; GCV DATA (3)'!$C$3:$C$121)</f>
        <v>0</v>
      </c>
      <c r="D209" s="66">
        <f>IFERROR(VLOOKUP(A209,'IMP COAL RECEIPT &amp; GCV DATA (3)'!A207:V327,4,0),0)</f>
        <v>0</v>
      </c>
      <c r="E209" s="14">
        <f>IFERROR(VLOOKUP(A209,'IMP COAL RECEIPT &amp; GCV DATA (3)'!$A$2:$V$193,5,0),0)</f>
        <v>0</v>
      </c>
      <c r="F209" s="13">
        <f>SUMIF('IMP COAL RECEIPT &amp; GCV DATA (3)'!$A$3:$A$193,'MASTER DATA FILE IMP COAL (2)'!A209,'IMP COAL RECEIPT &amp; GCV DATA (3)'!$F$3:$F$193)</f>
        <v>0</v>
      </c>
      <c r="G209" s="13">
        <f>IFERROR(VLOOKUP(A209,'IMP COAL RECEIPT &amp; GCV DATA (3)'!$A$2:$V$193,7,0),0)</f>
        <v>0</v>
      </c>
      <c r="H209" s="13">
        <f>IFERROR(VLOOKUP(A209,'IMP COAL RECEIPT &amp; GCV DATA (3)'!$A$2:$V$193,8,0),0)</f>
        <v>0</v>
      </c>
      <c r="I209" s="13">
        <f>IFERROR(VLOOKUP(A209,'WASH COAL RECEIPT &amp; GCV DAT (3)'!$A$2:$V$154,9,0),0)</f>
        <v>0</v>
      </c>
      <c r="J209" s="13">
        <f>IFERROR(VLOOKUP(A209,'IMP COAL RECEIPT &amp; GCV DATA (3)'!$A$2:$V$193,10,0),0)</f>
        <v>0</v>
      </c>
      <c r="K209" s="15">
        <f>SUMIF('IMP COAL RECEIPT &amp; GCV DATA (3)'!$A$3:$A$193,'MASTER DATA FILE IMP COAL (2)'!A209,'IMP COAL RECEIPT &amp; GCV DATA (3)'!$K$3:$K$193)</f>
        <v>0</v>
      </c>
      <c r="L209" s="15">
        <f>SUMIF('IMP COAL RECEIPT &amp; GCV DATA (3)'!$A$3:$A$193,'MASTER DATA FILE IMP COAL (2)'!A209,'IMP COAL RECEIPT &amp; GCV DATA (3)'!$L$3:$L$193)</f>
        <v>0</v>
      </c>
      <c r="M209" s="15">
        <f t="shared" si="26"/>
        <v>0</v>
      </c>
      <c r="N209" s="67"/>
      <c r="O209" s="15">
        <f>SUMIF('IMP COAL RECEIPT &amp; GCV DATA (3)'!$A$3:$A$193,'MASTER DATA FILE IMP COAL (2)'!A209,'IMP COAL RECEIPT &amp; GCV DATA (3)'!$O$3:$O$193)</f>
        <v>0</v>
      </c>
      <c r="P209" s="15">
        <f t="shared" si="27"/>
        <v>0</v>
      </c>
      <c r="Q209" s="15">
        <f>SUMIF('IMP COAL RECEIPT &amp; GCV DATA (3)'!$A$3:$A$193,'MASTER DATA FILE IMP COAL (2)'!A209,'IMP COAL RECEIPT &amp; GCV DATA (3)'!$Q$3:$Q$193)</f>
        <v>0</v>
      </c>
      <c r="R209" s="16">
        <f>SUMIF('IMP COAL RECEIPT &amp; GCV DATA (3)'!$A$3:$A$253,'MASTER DATA FILE IMP COAL (2)'!A209,'IMP COAL RECEIPT &amp; GCV DATA (3)'!$R$3:$R$253)+IF(H209=$J$234,($K$234*K209),0)+IF(H209=$J$235,($K$235*K209),0)</f>
        <v>0</v>
      </c>
      <c r="S209" s="15" t="e">
        <f t="shared" si="28"/>
        <v>#DIV/0!</v>
      </c>
      <c r="T209" s="15">
        <f>SUMIF('IMP COAL RECEIPT &amp; GCV DATA (3)'!$A$3:$A$193,'MASTER DATA FILE IMP COAL (2)'!A209,'IMP COAL RECEIPT &amp; GCV DATA (3)'!$T$3:$T$193)</f>
        <v>0</v>
      </c>
      <c r="U209" s="15">
        <f t="shared" si="29"/>
        <v>0</v>
      </c>
      <c r="V209" s="15">
        <f>SUMIF('IMP COAL RECEIPT &amp; GCV DATA (3)'!$A$3:$A$193,'MASTER DATA FILE IMP COAL (2)'!A209,'IMP COAL RECEIPT &amp; GCV DATA (3)'!$V$3:$V$193)</f>
        <v>0</v>
      </c>
      <c r="W209" s="15">
        <f t="shared" si="30"/>
        <v>0</v>
      </c>
      <c r="X209" s="13" t="e">
        <f t="shared" si="31"/>
        <v>#DIV/0!</v>
      </c>
      <c r="Y209" s="13"/>
      <c r="Z209" s="13"/>
      <c r="AB209">
        <v>4080.9198113207549</v>
      </c>
      <c r="AC209" s="53">
        <f t="shared" si="32"/>
        <v>-4080.9198113207549</v>
      </c>
      <c r="AE209" s="53">
        <f t="shared" si="33"/>
        <v>-4080.9198113207549</v>
      </c>
      <c r="AF209">
        <v>1</v>
      </c>
    </row>
    <row r="210" spans="1:34" customFormat="1" ht="15.6" x14ac:dyDescent="0.3">
      <c r="A210" s="65"/>
      <c r="B210" s="57">
        <f>SUMIF('IMP COAL RECEIPT &amp; GCV DATA (3)'!$A$3:$A$121,A210,'IMP COAL RECEIPT &amp; GCV DATA (3)'!$B$3:$B$121)</f>
        <v>0</v>
      </c>
      <c r="C210" s="13">
        <f>SUMIF('IMP COAL RECEIPT &amp; GCV DATA (3)'!$A$3:$A$121,A210,'IMP COAL RECEIPT &amp; GCV DATA (3)'!$C$3:$C$121)</f>
        <v>0</v>
      </c>
      <c r="D210" s="66">
        <f>IFERROR(VLOOKUP(A210,'IMP COAL RECEIPT &amp; GCV DATA (3)'!A208:V328,4,0),0)</f>
        <v>0</v>
      </c>
      <c r="E210" s="14">
        <f>IFERROR(VLOOKUP(A210,'IMP COAL RECEIPT &amp; GCV DATA (3)'!$A$2:$V$193,5,0),0)</f>
        <v>0</v>
      </c>
      <c r="F210" s="13">
        <f>SUMIF('IMP COAL RECEIPT &amp; GCV DATA (3)'!$A$3:$A$193,'MASTER DATA FILE IMP COAL (2)'!A210,'IMP COAL RECEIPT &amp; GCV DATA (3)'!$F$3:$F$193)</f>
        <v>0</v>
      </c>
      <c r="G210" s="13">
        <f>IFERROR(VLOOKUP(A210,'IMP COAL RECEIPT &amp; GCV DATA (3)'!$A$2:$V$193,7,0),0)</f>
        <v>0</v>
      </c>
      <c r="H210" s="13">
        <f>IFERROR(VLOOKUP(A210,'IMP COAL RECEIPT &amp; GCV DATA (3)'!$A$2:$V$193,8,0),0)</f>
        <v>0</v>
      </c>
      <c r="I210" s="13">
        <f>IFERROR(VLOOKUP(A210,'WASH COAL RECEIPT &amp; GCV DAT (3)'!$A$2:$V$154,9,0),0)</f>
        <v>0</v>
      </c>
      <c r="J210" s="13">
        <f>IFERROR(VLOOKUP(A210,'IMP COAL RECEIPT &amp; GCV DATA (3)'!$A$2:$V$193,10,0),0)</f>
        <v>0</v>
      </c>
      <c r="K210" s="15">
        <f>SUMIF('IMP COAL RECEIPT &amp; GCV DATA (3)'!$A$3:$A$193,'MASTER DATA FILE IMP COAL (2)'!A210,'IMP COAL RECEIPT &amp; GCV DATA (3)'!$K$3:$K$193)</f>
        <v>0</v>
      </c>
      <c r="L210" s="15">
        <f>SUMIF('IMP COAL RECEIPT &amp; GCV DATA (3)'!$A$3:$A$193,'MASTER DATA FILE IMP COAL (2)'!A210,'IMP COAL RECEIPT &amp; GCV DATA (3)'!$L$3:$L$193)</f>
        <v>0</v>
      </c>
      <c r="M210" s="15">
        <f t="shared" si="26"/>
        <v>0</v>
      </c>
      <c r="N210" s="67"/>
      <c r="O210" s="15">
        <f>SUMIF('IMP COAL RECEIPT &amp; GCV DATA (3)'!$A$3:$A$193,'MASTER DATA FILE IMP COAL (2)'!A210,'IMP COAL RECEIPT &amp; GCV DATA (3)'!$O$3:$O$193)</f>
        <v>0</v>
      </c>
      <c r="P210" s="15">
        <f t="shared" si="27"/>
        <v>0</v>
      </c>
      <c r="Q210" s="15">
        <f>SUMIF('IMP COAL RECEIPT &amp; GCV DATA (3)'!$A$3:$A$193,'MASTER DATA FILE IMP COAL (2)'!A210,'IMP COAL RECEIPT &amp; GCV DATA (3)'!$Q$3:$Q$193)</f>
        <v>0</v>
      </c>
      <c r="R210" s="16">
        <f>SUMIF('IMP COAL RECEIPT &amp; GCV DATA (3)'!$A$3:$A$253,'MASTER DATA FILE IMP COAL (2)'!A210,'IMP COAL RECEIPT &amp; GCV DATA (3)'!$R$3:$R$253)+IF(H210=$J$234,($K$234*K210),0)+IF(H210=$J$235,($K$235*K210),0)</f>
        <v>0</v>
      </c>
      <c r="S210" s="15" t="e">
        <f t="shared" si="28"/>
        <v>#DIV/0!</v>
      </c>
      <c r="T210" s="15">
        <f>SUMIF('IMP COAL RECEIPT &amp; GCV DATA (3)'!$A$3:$A$193,'MASTER DATA FILE IMP COAL (2)'!A210,'IMP COAL RECEIPT &amp; GCV DATA (3)'!$T$3:$T$193)</f>
        <v>0</v>
      </c>
      <c r="U210" s="15">
        <f t="shared" si="29"/>
        <v>0</v>
      </c>
      <c r="V210" s="15">
        <f>SUMIF('IMP COAL RECEIPT &amp; GCV DATA (3)'!$A$3:$A$193,'MASTER DATA FILE IMP COAL (2)'!A210,'IMP COAL RECEIPT &amp; GCV DATA (3)'!$V$3:$V$193)</f>
        <v>0</v>
      </c>
      <c r="W210" s="15">
        <f t="shared" si="30"/>
        <v>0</v>
      </c>
      <c r="X210" s="13" t="e">
        <f t="shared" si="31"/>
        <v>#DIV/0!</v>
      </c>
      <c r="Y210" s="13"/>
      <c r="Z210" s="13"/>
      <c r="AB210">
        <v>4080.9198113207549</v>
      </c>
      <c r="AC210" s="53">
        <f t="shared" si="32"/>
        <v>-4080.9198113207549</v>
      </c>
      <c r="AE210" s="53">
        <f t="shared" si="33"/>
        <v>-4080.9198113207549</v>
      </c>
      <c r="AF210">
        <v>1</v>
      </c>
    </row>
    <row r="211" spans="1:34" customFormat="1" ht="15.6" x14ac:dyDescent="0.3">
      <c r="A211" s="65"/>
      <c r="B211" s="57">
        <f>SUMIF('IMP COAL RECEIPT &amp; GCV DATA (3)'!$A$3:$A$121,A211,'IMP COAL RECEIPT &amp; GCV DATA (3)'!$B$3:$B$121)</f>
        <v>0</v>
      </c>
      <c r="C211" s="13">
        <f>SUMIF('IMP COAL RECEIPT &amp; GCV DATA (3)'!$A$3:$A$121,A211,'IMP COAL RECEIPT &amp; GCV DATA (3)'!$C$3:$C$121)</f>
        <v>0</v>
      </c>
      <c r="D211" s="66">
        <f>IFERROR(VLOOKUP(A211,'IMP COAL RECEIPT &amp; GCV DATA (3)'!A209:V329,4,0),0)</f>
        <v>0</v>
      </c>
      <c r="E211" s="14">
        <f>IFERROR(VLOOKUP(A211,'IMP COAL RECEIPT &amp; GCV DATA (3)'!$A$2:$V$193,5,0),0)</f>
        <v>0</v>
      </c>
      <c r="F211" s="13">
        <f>SUMIF('IMP COAL RECEIPT &amp; GCV DATA (3)'!$A$3:$A$193,'MASTER DATA FILE IMP COAL (2)'!A211,'IMP COAL RECEIPT &amp; GCV DATA (3)'!$F$3:$F$193)</f>
        <v>0</v>
      </c>
      <c r="G211" s="13">
        <f>IFERROR(VLOOKUP(A211,'IMP COAL RECEIPT &amp; GCV DATA (3)'!$A$2:$V$193,7,0),0)</f>
        <v>0</v>
      </c>
      <c r="H211" s="13">
        <f>IFERROR(VLOOKUP(A211,'IMP COAL RECEIPT &amp; GCV DATA (3)'!$A$2:$V$193,8,0),0)</f>
        <v>0</v>
      </c>
      <c r="I211" s="13">
        <f>IFERROR(VLOOKUP(A211,'WASH COAL RECEIPT &amp; GCV DAT (3)'!$A$2:$V$154,9,0),0)</f>
        <v>0</v>
      </c>
      <c r="J211" s="13">
        <f>IFERROR(VLOOKUP(A211,'IMP COAL RECEIPT &amp; GCV DATA (3)'!$A$2:$V$193,10,0),0)</f>
        <v>0</v>
      </c>
      <c r="K211" s="15">
        <f>SUMIF('IMP COAL RECEIPT &amp; GCV DATA (3)'!$A$3:$A$193,'MASTER DATA FILE IMP COAL (2)'!A211,'IMP COAL RECEIPT &amp; GCV DATA (3)'!$K$3:$K$193)</f>
        <v>0</v>
      </c>
      <c r="L211" s="15">
        <f>SUMIF('IMP COAL RECEIPT &amp; GCV DATA (3)'!$A$3:$A$193,'MASTER DATA FILE IMP COAL (2)'!A211,'IMP COAL RECEIPT &amp; GCV DATA (3)'!$L$3:$L$193)</f>
        <v>0</v>
      </c>
      <c r="M211" s="15">
        <f t="shared" si="26"/>
        <v>0</v>
      </c>
      <c r="N211" s="67"/>
      <c r="O211" s="15">
        <f>SUMIF('IMP COAL RECEIPT &amp; GCV DATA (3)'!$A$3:$A$193,'MASTER DATA FILE IMP COAL (2)'!A211,'IMP COAL RECEIPT &amp; GCV DATA (3)'!$O$3:$O$193)</f>
        <v>0</v>
      </c>
      <c r="P211" s="15">
        <f t="shared" si="27"/>
        <v>0</v>
      </c>
      <c r="Q211" s="15">
        <f>SUMIF('IMP COAL RECEIPT &amp; GCV DATA (3)'!$A$3:$A$193,'MASTER DATA FILE IMP COAL (2)'!A211,'IMP COAL RECEIPT &amp; GCV DATA (3)'!$Q$3:$Q$193)</f>
        <v>0</v>
      </c>
      <c r="R211" s="16">
        <f>SUMIF('IMP COAL RECEIPT &amp; GCV DATA (3)'!$A$3:$A$253,'MASTER DATA FILE IMP COAL (2)'!A211,'IMP COAL RECEIPT &amp; GCV DATA (3)'!$R$3:$R$253)+IF(H211=$J$234,($K$234*K211),0)+IF(H211=$J$235,($K$235*K211),0)</f>
        <v>0</v>
      </c>
      <c r="S211" s="15" t="e">
        <f t="shared" si="28"/>
        <v>#DIV/0!</v>
      </c>
      <c r="T211" s="15">
        <f>SUMIF('IMP COAL RECEIPT &amp; GCV DATA (3)'!$A$3:$A$193,'MASTER DATA FILE IMP COAL (2)'!A211,'IMP COAL RECEIPT &amp; GCV DATA (3)'!$T$3:$T$193)</f>
        <v>0</v>
      </c>
      <c r="U211" s="15">
        <f t="shared" si="29"/>
        <v>0</v>
      </c>
      <c r="V211" s="15">
        <f>SUMIF('IMP COAL RECEIPT &amp; GCV DATA (3)'!$A$3:$A$193,'MASTER DATA FILE IMP COAL (2)'!A211,'IMP COAL RECEIPT &amp; GCV DATA (3)'!$V$3:$V$193)</f>
        <v>0</v>
      </c>
      <c r="W211" s="15">
        <f t="shared" si="30"/>
        <v>0</v>
      </c>
      <c r="X211" s="13" t="e">
        <f t="shared" si="31"/>
        <v>#DIV/0!</v>
      </c>
      <c r="Y211" s="13"/>
      <c r="Z211" s="13"/>
      <c r="AB211">
        <v>4080.9198113207549</v>
      </c>
      <c r="AC211" s="53">
        <f t="shared" si="32"/>
        <v>-4080.9198113207549</v>
      </c>
      <c r="AE211" s="53">
        <f t="shared" si="33"/>
        <v>-4080.9198113207549</v>
      </c>
      <c r="AF211">
        <v>1</v>
      </c>
    </row>
    <row r="212" spans="1:34" customFormat="1" ht="15.6" x14ac:dyDescent="0.3">
      <c r="A212" s="65"/>
      <c r="B212" s="57">
        <f>SUMIF('IMP COAL RECEIPT &amp; GCV DATA (3)'!$A$3:$A$121,A212,'IMP COAL RECEIPT &amp; GCV DATA (3)'!$B$3:$B$121)</f>
        <v>0</v>
      </c>
      <c r="C212" s="13">
        <f>SUMIF('IMP COAL RECEIPT &amp; GCV DATA (3)'!$A$3:$A$121,A212,'IMP COAL RECEIPT &amp; GCV DATA (3)'!$C$3:$C$121)</f>
        <v>0</v>
      </c>
      <c r="D212" s="66">
        <f>IFERROR(VLOOKUP(A212,'IMP COAL RECEIPT &amp; GCV DATA (3)'!A210:V330,4,0),0)</f>
        <v>0</v>
      </c>
      <c r="E212" s="14">
        <f>IFERROR(VLOOKUP(A212,'IMP COAL RECEIPT &amp; GCV DATA (3)'!$A$2:$V$193,5,0),0)</f>
        <v>0</v>
      </c>
      <c r="F212" s="13">
        <f>SUMIF('IMP COAL RECEIPT &amp; GCV DATA (3)'!$A$3:$A$193,'MASTER DATA FILE IMP COAL (2)'!A212,'IMP COAL RECEIPT &amp; GCV DATA (3)'!$F$3:$F$193)</f>
        <v>0</v>
      </c>
      <c r="G212" s="13">
        <f>IFERROR(VLOOKUP(A212,'IMP COAL RECEIPT &amp; GCV DATA (3)'!$A$2:$V$193,7,0),0)</f>
        <v>0</v>
      </c>
      <c r="H212" s="13">
        <f>IFERROR(VLOOKUP(A212,'IMP COAL RECEIPT &amp; GCV DATA (3)'!$A$2:$V$193,8,0),0)</f>
        <v>0</v>
      </c>
      <c r="I212" s="13">
        <f>IFERROR(VLOOKUP(A212,'WASH COAL RECEIPT &amp; GCV DAT (3)'!$A$2:$V$154,9,0),0)</f>
        <v>0</v>
      </c>
      <c r="J212" s="13">
        <f>IFERROR(VLOOKUP(A212,'IMP COAL RECEIPT &amp; GCV DATA (3)'!$A$2:$V$193,10,0),0)</f>
        <v>0</v>
      </c>
      <c r="K212" s="15">
        <f>SUMIF('IMP COAL RECEIPT &amp; GCV DATA (3)'!$A$3:$A$193,'MASTER DATA FILE IMP COAL (2)'!A212,'IMP COAL RECEIPT &amp; GCV DATA (3)'!$K$3:$K$193)</f>
        <v>0</v>
      </c>
      <c r="L212" s="15">
        <f>SUMIF('IMP COAL RECEIPT &amp; GCV DATA (3)'!$A$3:$A$193,'MASTER DATA FILE IMP COAL (2)'!A212,'IMP COAL RECEIPT &amp; GCV DATA (3)'!$L$3:$L$193)</f>
        <v>0</v>
      </c>
      <c r="M212" s="15">
        <f t="shared" si="26"/>
        <v>0</v>
      </c>
      <c r="N212" s="67"/>
      <c r="O212" s="15">
        <f>SUMIF('IMP COAL RECEIPT &amp; GCV DATA (3)'!$A$3:$A$193,'MASTER DATA FILE IMP COAL (2)'!A212,'IMP COAL RECEIPT &amp; GCV DATA (3)'!$O$3:$O$193)</f>
        <v>0</v>
      </c>
      <c r="P212" s="15">
        <f t="shared" si="27"/>
        <v>0</v>
      </c>
      <c r="Q212" s="15">
        <f>SUMIF('IMP COAL RECEIPT &amp; GCV DATA (3)'!$A$3:$A$193,'MASTER DATA FILE IMP COAL (2)'!A212,'IMP COAL RECEIPT &amp; GCV DATA (3)'!$Q$3:$Q$193)</f>
        <v>0</v>
      </c>
      <c r="R212" s="16">
        <f>SUMIF('IMP COAL RECEIPT &amp; GCV DATA (3)'!$A$3:$A$253,'MASTER DATA FILE IMP COAL (2)'!A212,'IMP COAL RECEIPT &amp; GCV DATA (3)'!$R$3:$R$253)+IF(H212=$J$234,($K$234*K212),0)+IF(H212=$J$235,($K$235*K212),0)</f>
        <v>0</v>
      </c>
      <c r="S212" s="15" t="e">
        <f t="shared" si="28"/>
        <v>#DIV/0!</v>
      </c>
      <c r="T212" s="15">
        <f>SUMIF('IMP COAL RECEIPT &amp; GCV DATA (3)'!$A$3:$A$193,'MASTER DATA FILE IMP COAL (2)'!A212,'IMP COAL RECEIPT &amp; GCV DATA (3)'!$T$3:$T$193)</f>
        <v>0</v>
      </c>
      <c r="U212" s="15">
        <f t="shared" si="29"/>
        <v>0</v>
      </c>
      <c r="V212" s="15">
        <f>SUMIF('IMP COAL RECEIPT &amp; GCV DATA (3)'!$A$3:$A$193,'MASTER DATA FILE IMP COAL (2)'!A212,'IMP COAL RECEIPT &amp; GCV DATA (3)'!$V$3:$V$193)</f>
        <v>0</v>
      </c>
      <c r="W212" s="15">
        <f t="shared" si="30"/>
        <v>0</v>
      </c>
      <c r="X212" s="13" t="e">
        <f t="shared" si="31"/>
        <v>#DIV/0!</v>
      </c>
      <c r="Y212" s="13"/>
      <c r="Z212" s="13"/>
      <c r="AB212">
        <v>4080.9198113207549</v>
      </c>
      <c r="AC212" s="53">
        <f t="shared" si="32"/>
        <v>-4080.9198113207549</v>
      </c>
      <c r="AE212" s="53">
        <f t="shared" si="33"/>
        <v>-4080.9198113207549</v>
      </c>
      <c r="AF212">
        <v>1</v>
      </c>
    </row>
    <row r="213" spans="1:34" customFormat="1" ht="15.6" x14ac:dyDescent="0.3">
      <c r="A213" s="65"/>
      <c r="B213" s="57">
        <f>SUMIF('IMP COAL RECEIPT &amp; GCV DATA (3)'!$A$3:$A$121,A213,'IMP COAL RECEIPT &amp; GCV DATA (3)'!$B$3:$B$121)</f>
        <v>0</v>
      </c>
      <c r="C213" s="13">
        <f>SUMIF('IMP COAL RECEIPT &amp; GCV DATA (3)'!$A$3:$A$121,A213,'IMP COAL RECEIPT &amp; GCV DATA (3)'!$C$3:$C$121)</f>
        <v>0</v>
      </c>
      <c r="D213" s="66">
        <f>IFERROR(VLOOKUP(A213,'IMP COAL RECEIPT &amp; GCV DATA (3)'!A211:V331,4,0),0)</f>
        <v>0</v>
      </c>
      <c r="E213" s="14">
        <f>IFERROR(VLOOKUP(A213,'IMP COAL RECEIPT &amp; GCV DATA (3)'!$A$2:$V$193,5,0),0)</f>
        <v>0</v>
      </c>
      <c r="F213" s="13">
        <f>SUMIF('IMP COAL RECEIPT &amp; GCV DATA (3)'!$A$3:$A$193,'MASTER DATA FILE IMP COAL (2)'!A213,'IMP COAL RECEIPT &amp; GCV DATA (3)'!$F$3:$F$193)</f>
        <v>0</v>
      </c>
      <c r="G213" s="13">
        <f>IFERROR(VLOOKUP(A213,'IMP COAL RECEIPT &amp; GCV DATA (3)'!$A$2:$V$193,7,0),0)</f>
        <v>0</v>
      </c>
      <c r="H213" s="13">
        <f>IFERROR(VLOOKUP(A213,'IMP COAL RECEIPT &amp; GCV DATA (3)'!$A$2:$V$193,8,0),0)</f>
        <v>0</v>
      </c>
      <c r="I213" s="13">
        <f>IFERROR(VLOOKUP(A213,'WASH COAL RECEIPT &amp; GCV DAT (3)'!$A$2:$V$154,9,0),0)</f>
        <v>0</v>
      </c>
      <c r="J213" s="13">
        <f>IFERROR(VLOOKUP(A213,'IMP COAL RECEIPT &amp; GCV DATA (3)'!$A$2:$V$193,10,0),0)</f>
        <v>0</v>
      </c>
      <c r="K213" s="15">
        <f>SUMIF('IMP COAL RECEIPT &amp; GCV DATA (3)'!$A$3:$A$193,'MASTER DATA FILE IMP COAL (2)'!A213,'IMP COAL RECEIPT &amp; GCV DATA (3)'!$K$3:$K$193)</f>
        <v>0</v>
      </c>
      <c r="L213" s="15">
        <f>SUMIF('IMP COAL RECEIPT &amp; GCV DATA (3)'!$A$3:$A$193,'MASTER DATA FILE IMP COAL (2)'!A213,'IMP COAL RECEIPT &amp; GCV DATA (3)'!$L$3:$L$193)</f>
        <v>0</v>
      </c>
      <c r="M213" s="15">
        <f t="shared" si="26"/>
        <v>0</v>
      </c>
      <c r="N213" s="67"/>
      <c r="O213" s="15">
        <f>SUMIF('IMP COAL RECEIPT &amp; GCV DATA (3)'!$A$3:$A$193,'MASTER DATA FILE IMP COAL (2)'!A213,'IMP COAL RECEIPT &amp; GCV DATA (3)'!$O$3:$O$193)</f>
        <v>0</v>
      </c>
      <c r="P213" s="15">
        <f t="shared" si="27"/>
        <v>0</v>
      </c>
      <c r="Q213" s="15">
        <f>SUMIF('IMP COAL RECEIPT &amp; GCV DATA (3)'!$A$3:$A$193,'MASTER DATA FILE IMP COAL (2)'!A213,'IMP COAL RECEIPT &amp; GCV DATA (3)'!$Q$3:$Q$193)</f>
        <v>0</v>
      </c>
      <c r="R213" s="16">
        <f>SUMIF('IMP COAL RECEIPT &amp; GCV DATA (3)'!$A$3:$A$253,'MASTER DATA FILE IMP COAL (2)'!A213,'IMP COAL RECEIPT &amp; GCV DATA (3)'!$R$3:$R$253)+IF(H213=$J$234,($K$234*K213),0)+IF(H213=$J$235,($K$235*K213),0)</f>
        <v>0</v>
      </c>
      <c r="S213" s="15" t="e">
        <f t="shared" si="28"/>
        <v>#DIV/0!</v>
      </c>
      <c r="T213" s="15">
        <f>SUMIF('IMP COAL RECEIPT &amp; GCV DATA (3)'!$A$3:$A$193,'MASTER DATA FILE IMP COAL (2)'!A213,'IMP COAL RECEIPT &amp; GCV DATA (3)'!$T$3:$T$193)</f>
        <v>0</v>
      </c>
      <c r="U213" s="15">
        <f t="shared" si="29"/>
        <v>0</v>
      </c>
      <c r="V213" s="15">
        <f>SUMIF('IMP COAL RECEIPT &amp; GCV DATA (3)'!$A$3:$A$193,'MASTER DATA FILE IMP COAL (2)'!A213,'IMP COAL RECEIPT &amp; GCV DATA (3)'!$V$3:$V$193)</f>
        <v>0</v>
      </c>
      <c r="W213" s="15">
        <f t="shared" si="30"/>
        <v>0</v>
      </c>
      <c r="X213" s="13" t="e">
        <f t="shared" si="31"/>
        <v>#DIV/0!</v>
      </c>
      <c r="Y213" s="13"/>
      <c r="Z213" s="13"/>
      <c r="AB213">
        <v>4080.9198113207549</v>
      </c>
      <c r="AC213" s="53">
        <f t="shared" si="32"/>
        <v>-4080.9198113207549</v>
      </c>
      <c r="AE213" s="53">
        <f t="shared" si="33"/>
        <v>-4080.9198113207549</v>
      </c>
      <c r="AF213">
        <v>1</v>
      </c>
    </row>
    <row r="214" spans="1:34" s="75" customFormat="1" x14ac:dyDescent="0.3">
      <c r="A214" s="72"/>
      <c r="B214" s="72"/>
      <c r="C214" s="23"/>
      <c r="D214" s="73"/>
      <c r="E214" s="73"/>
      <c r="F214" s="73"/>
      <c r="G214" s="73"/>
      <c r="H214" s="73"/>
      <c r="I214" s="73"/>
      <c r="J214" s="73"/>
      <c r="K214" s="25">
        <f>+SUM(K3:K213)</f>
        <v>104865.75000000003</v>
      </c>
      <c r="L214" s="25">
        <f>+SUM(L3:L213)</f>
        <v>104865.75000000003</v>
      </c>
      <c r="M214" s="25">
        <f>+SUM(M3:M213)</f>
        <v>0</v>
      </c>
      <c r="N214" s="25">
        <f>+SUM(N3:N213)</f>
        <v>0</v>
      </c>
      <c r="O214" s="74"/>
      <c r="P214" s="25">
        <f>+SUM(P3:P213)</f>
        <v>1400236010.2655001</v>
      </c>
      <c r="Q214" s="25">
        <f>+SUM(Q3:Q213)</f>
        <v>0</v>
      </c>
      <c r="R214" s="25">
        <f>+SUM(R3:R213)</f>
        <v>1518235722.704</v>
      </c>
      <c r="S214" s="25">
        <f>+IFERROR(R214/K214,0)</f>
        <v>14477.898863108303</v>
      </c>
      <c r="T214" s="27">
        <f>IFERROR(+U214/L214,0)</f>
        <v>4651.6162479922614</v>
      </c>
      <c r="U214" s="25">
        <f>SUM(U3:U213)</f>
        <v>487795226.55789465</v>
      </c>
      <c r="V214" s="27">
        <f>IFERROR(+W214/L214,0)</f>
        <v>4651.6162479922614</v>
      </c>
      <c r="W214" s="25">
        <f>SUM(W3:W213)</f>
        <v>487795226.55789465</v>
      </c>
      <c r="X214" s="13"/>
      <c r="Y214" s="13"/>
      <c r="Z214" s="13"/>
      <c r="AH214" s="75">
        <v>15333416.935000001</v>
      </c>
    </row>
    <row r="215" spans="1:34" s="81" customFormat="1" x14ac:dyDescent="0.3">
      <c r="A215" s="76"/>
      <c r="B215" s="77"/>
      <c r="C215" s="78"/>
      <c r="D215" s="76"/>
      <c r="E215" s="76"/>
      <c r="F215" s="76"/>
      <c r="G215" s="76"/>
      <c r="H215" s="79"/>
      <c r="I215" s="76"/>
      <c r="J215" s="76"/>
      <c r="K215" s="80"/>
      <c r="L215" s="80">
        <v>283978.94</v>
      </c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Y215" s="82"/>
      <c r="Z215" s="82"/>
      <c r="AH215" s="81">
        <v>15988477.504375</v>
      </c>
    </row>
    <row r="216" spans="1:34" s="81" customFormat="1" x14ac:dyDescent="0.3">
      <c r="A216" s="76"/>
      <c r="B216" s="77"/>
      <c r="C216" s="78"/>
      <c r="D216" s="76"/>
      <c r="E216" s="76"/>
      <c r="F216" s="76"/>
      <c r="G216" s="76"/>
      <c r="H216" s="76"/>
      <c r="I216" s="80" t="e">
        <f>K214+#REF!</f>
        <v>#REF!</v>
      </c>
      <c r="J216" s="80" t="e">
        <f>L214+#REF!</f>
        <v>#REF!</v>
      </c>
      <c r="K216" s="80"/>
      <c r="L216" s="80"/>
      <c r="M216" s="80"/>
      <c r="N216" s="80"/>
      <c r="O216" s="80"/>
      <c r="P216" s="80"/>
      <c r="Q216" s="80"/>
      <c r="R216" s="80" t="e">
        <f>R214+#REF!</f>
        <v>#REF!</v>
      </c>
      <c r="S216" s="80"/>
      <c r="T216" s="80"/>
      <c r="U216" s="80"/>
      <c r="V216" s="80"/>
      <c r="W216" s="80"/>
      <c r="Y216" s="82"/>
      <c r="Z216" s="82"/>
      <c r="AH216" s="81">
        <v>12349679.336875001</v>
      </c>
    </row>
    <row r="217" spans="1:34" s="81" customFormat="1" x14ac:dyDescent="0.3">
      <c r="A217" s="83"/>
      <c r="B217" s="84"/>
      <c r="C217" s="85"/>
      <c r="D217" s="83"/>
      <c r="E217" s="83"/>
      <c r="F217" s="83"/>
      <c r="G217" s="83"/>
      <c r="H217" s="83"/>
      <c r="I217" s="83">
        <v>570515.56000000006</v>
      </c>
      <c r="J217" s="83">
        <v>566809.29999999958</v>
      </c>
      <c r="K217" s="86"/>
      <c r="L217" s="86"/>
      <c r="M217" s="86"/>
      <c r="N217" s="86"/>
      <c r="O217" s="86"/>
      <c r="P217" s="86"/>
      <c r="Q217" s="86"/>
      <c r="R217" s="86">
        <v>2321120762.466722</v>
      </c>
      <c r="S217" s="86"/>
      <c r="T217" s="86"/>
      <c r="U217" s="86"/>
      <c r="V217" s="86"/>
      <c r="W217" s="86"/>
      <c r="Y217" s="82"/>
      <c r="Z217" s="82"/>
      <c r="AH217" s="81">
        <v>15863605.452000001</v>
      </c>
    </row>
    <row r="218" spans="1:34" s="81" customFormat="1" x14ac:dyDescent="0.3">
      <c r="A218" s="83"/>
      <c r="B218" s="84"/>
      <c r="C218" s="85"/>
      <c r="D218" s="83"/>
      <c r="E218" s="83"/>
      <c r="F218" s="83"/>
      <c r="G218" s="83"/>
      <c r="H218" s="87"/>
      <c r="I218" s="83"/>
      <c r="J218" s="83"/>
      <c r="K218" s="86"/>
      <c r="L218" s="86"/>
      <c r="M218" s="86"/>
      <c r="N218" s="86"/>
      <c r="O218" s="86"/>
      <c r="P218" s="86"/>
      <c r="Q218" s="86" t="e">
        <f>R218/I216</f>
        <v>#REF!</v>
      </c>
      <c r="R218" s="86" t="e">
        <f>R217-R216</f>
        <v>#REF!</v>
      </c>
      <c r="S218" s="86"/>
      <c r="T218" s="86"/>
      <c r="U218" s="86"/>
      <c r="V218" s="86"/>
      <c r="W218" s="86"/>
      <c r="Y218" s="82"/>
      <c r="Z218" s="82"/>
      <c r="AH218" s="81">
        <v>16138505.698124999</v>
      </c>
    </row>
    <row r="219" spans="1:34" s="81" customFormat="1" x14ac:dyDescent="0.3">
      <c r="B219" s="88"/>
      <c r="C219" s="89"/>
      <c r="K219" s="90">
        <f>SUBTOTAL(9,K3:K213)</f>
        <v>104865.75000000003</v>
      </c>
      <c r="L219" s="90">
        <f>SUBTOTAL(9,L3:L213)</f>
        <v>104865.75000000003</v>
      </c>
      <c r="M219" s="90"/>
      <c r="N219" s="90"/>
      <c r="O219" s="90"/>
      <c r="P219" s="90"/>
      <c r="Q219" s="90"/>
      <c r="R219" s="90">
        <f>SUBTOTAL(9,R3:R213)</f>
        <v>1518235722.704</v>
      </c>
      <c r="S219" s="15">
        <f>+R219/K219</f>
        <v>14477.898863108303</v>
      </c>
      <c r="T219" s="90">
        <f>U219/L219</f>
        <v>4651.6162479922614</v>
      </c>
      <c r="U219" s="90">
        <f>SUBTOTAL(9,U3:U213)</f>
        <v>487795226.55789465</v>
      </c>
      <c r="V219" s="90">
        <f>W219/L219</f>
        <v>4651.6162479922614</v>
      </c>
      <c r="W219" s="90">
        <f>SUBTOTAL(9,W3:W213)</f>
        <v>487795226.55789465</v>
      </c>
      <c r="X219" s="90" t="e">
        <f>SUBTOTAL(9,X3:X213)</f>
        <v>#DIV/0!</v>
      </c>
      <c r="Y219" s="82"/>
      <c r="Z219" s="82"/>
      <c r="AH219" s="81">
        <v>16252033.133499999</v>
      </c>
    </row>
    <row r="220" spans="1:34" s="81" customFormat="1" x14ac:dyDescent="0.3">
      <c r="B220" s="88"/>
      <c r="C220" s="89"/>
      <c r="K220" s="90"/>
      <c r="L220" s="90" t="e">
        <f>#REF!</f>
        <v>#REF!</v>
      </c>
      <c r="M220" s="90"/>
      <c r="N220" s="90"/>
      <c r="O220" s="90"/>
      <c r="P220" s="90"/>
      <c r="Q220" s="90"/>
      <c r="R220" s="90"/>
      <c r="S220" s="90"/>
      <c r="T220" s="90">
        <v>4228</v>
      </c>
      <c r="U220" s="90" t="e">
        <f>T220*L220</f>
        <v>#REF!</v>
      </c>
      <c r="V220" s="90">
        <v>3788</v>
      </c>
      <c r="W220" s="90" t="e">
        <f>V220*L220</f>
        <v>#REF!</v>
      </c>
      <c r="X220" s="81" t="e">
        <f>Y220*L220</f>
        <v>#REF!</v>
      </c>
      <c r="Y220" s="82"/>
      <c r="Z220" s="82"/>
      <c r="AH220" s="81">
        <v>15655622.952000001</v>
      </c>
    </row>
    <row r="221" spans="1:34" s="91" customFormat="1" ht="43.2" x14ac:dyDescent="0.3">
      <c r="C221" s="92"/>
      <c r="I221" s="93"/>
      <c r="J221" s="93" t="s">
        <v>26</v>
      </c>
      <c r="K221" s="94" t="s">
        <v>18</v>
      </c>
      <c r="L221" s="94" t="s">
        <v>27</v>
      </c>
      <c r="M221" s="95" t="s">
        <v>28</v>
      </c>
      <c r="N221" s="95" t="s">
        <v>29</v>
      </c>
      <c r="O221" s="95" t="s">
        <v>12</v>
      </c>
      <c r="P221" s="95" t="s">
        <v>13</v>
      </c>
      <c r="Q221" s="95" t="s">
        <v>30</v>
      </c>
      <c r="R221" s="95" t="s">
        <v>31</v>
      </c>
      <c r="S221" s="95" t="s">
        <v>15</v>
      </c>
      <c r="T221" s="96"/>
      <c r="U221" s="96"/>
      <c r="V221" s="96"/>
      <c r="W221" s="96"/>
      <c r="Y221" s="82"/>
      <c r="Z221" s="82"/>
      <c r="AH221" s="91">
        <v>16089431.256874995</v>
      </c>
    </row>
    <row r="222" spans="1:34" s="81" customFormat="1" x14ac:dyDescent="0.3">
      <c r="B222" s="88"/>
      <c r="C222" s="89"/>
      <c r="H222" s="81" t="e">
        <f>+K222*O222</f>
        <v>#DIV/0!</v>
      </c>
      <c r="I222" s="97" t="s">
        <v>32</v>
      </c>
      <c r="J222" s="98" t="e">
        <f>SUMIF($G$3:$G$213,I222,$P$3:$P$213)/SUMIF($G$3:$G$213,I222,$K$3:$K$213)</f>
        <v>#DIV/0!</v>
      </c>
      <c r="K222" s="98" t="e">
        <f>+SUMIF($G$3:$G$213,I222,$Q$3:$Q$213)/SUMIF($G$3:$G$213,I222,$K$3:$K$213)</f>
        <v>#DIV/0!</v>
      </c>
      <c r="L222" s="98" t="e">
        <f>(SUMIF($G$3:$G$213,I222,$R$3:$R$213)-SUMIF($G$3:$G$213,I222,$Q$3:$Q$213)-SUMIF($G$3:$G$213,I222,$P$3:$P$213))/SUMIF($G$3:$G$213,I222,$K$3:$K$213)</f>
        <v>#DIV/0!</v>
      </c>
      <c r="M222" s="98" t="e">
        <f>SUMIF($G$3:$G$213,I222,$R$3:$R$213)/SUMIF($G$3:$G$213,I222,$K$3:$K$213)</f>
        <v>#DIV/0!</v>
      </c>
      <c r="N222" s="98" t="e">
        <f>(SUMIF($G$3:$G$213,I222,$R$3:$R$213)-SUMIF($G$3:$G$213,I222,$N$3:$N$213))/SUMIF($G$3:$G$213,I222,$K$3:$K$213)</f>
        <v>#DIV/0!</v>
      </c>
      <c r="O222" s="98">
        <f>SUMIF($G$3:$G$213,I222,$K$3:$K$213)</f>
        <v>0</v>
      </c>
      <c r="P222" s="98">
        <f>SUMIF($G$3:$G$213,I222,$L$3:$L$213)</f>
        <v>0</v>
      </c>
      <c r="Q222" s="98">
        <f>SUMIF($G$3:$G$213,I222,$R$3:$R$213)</f>
        <v>0</v>
      </c>
      <c r="R222" s="98">
        <f>SUMIF($G$3:$G$213,I222,$M$3:$M$213)</f>
        <v>0</v>
      </c>
      <c r="S222" s="98">
        <f>SUMIF($G$3:$G$213,I222,$N$3:$N$213)</f>
        <v>0</v>
      </c>
      <c r="T222" s="90"/>
      <c r="U222" s="90">
        <v>2274213116.4368749</v>
      </c>
      <c r="V222" s="90"/>
      <c r="W222" s="90"/>
      <c r="Y222" s="82"/>
      <c r="Z222" s="82"/>
      <c r="AH222" s="81">
        <v>15228498.5625</v>
      </c>
    </row>
    <row r="223" spans="1:34" s="81" customFormat="1" x14ac:dyDescent="0.3">
      <c r="B223" s="88"/>
      <c r="C223" s="89"/>
      <c r="H223" s="81" t="e">
        <f>+K223*O223</f>
        <v>#DIV/0!</v>
      </c>
      <c r="I223" s="97" t="s">
        <v>33</v>
      </c>
      <c r="J223" s="98" t="e">
        <f>SUMIF($G$3:$G$213,I223,$P$3:$P$213)/SUMIF($G$3:$G$213,I223,$K$3:$K$213)</f>
        <v>#DIV/0!</v>
      </c>
      <c r="K223" s="98" t="e">
        <f>+SUMIF($G$3:$G$213,I223,$Q$3:$Q$213)/SUMIF($G$3:$G$213,I223,$K$3:$K$213)</f>
        <v>#DIV/0!</v>
      </c>
      <c r="L223" s="98" t="e">
        <f>(SUMIF($G$3:$G$213,I223,$R$3:$R$213)-SUMIF($G$3:$G$213,I223,$Q$3:$Q$213)-SUMIF($G$3:$G$213,I223,$P$3:$P$213))/SUMIF($G$3:$G$213,I223,$K$3:$K$213)</f>
        <v>#DIV/0!</v>
      </c>
      <c r="M223" s="98" t="e">
        <f>SUMIF($G$3:$G$213,I223,$R$3:$R$213)/SUMIF($G$3:$G$213,I223,$K$3:$K$213)</f>
        <v>#DIV/0!</v>
      </c>
      <c r="N223" s="98" t="e">
        <f>(SUMIF($G$3:$G$213,I223,$R$3:$R$213)-SUMIF($G$3:$G$213,I223,$N$3:$N$213))/SUMIF($G$3:$G$213,I223,$K$3:$K$213)</f>
        <v>#DIV/0!</v>
      </c>
      <c r="O223" s="98">
        <f>SUMIF($G$3:$G$213,I223,$K$3:$K$213)</f>
        <v>0</v>
      </c>
      <c r="P223" s="98">
        <f>SUMIF($G$3:$G$213,I223,$L$3:$L$213)</f>
        <v>0</v>
      </c>
      <c r="Q223" s="98">
        <f>SUMIF($G$3:$G$213,I223,$R$3:$R$213)</f>
        <v>0</v>
      </c>
      <c r="R223" s="98">
        <f>SUMIF($G$3:$G$213,I223,$M$3:$M$213)</f>
        <v>0</v>
      </c>
      <c r="S223" s="98">
        <f>SUMIF($G$3:$G$213,I223,$N$3:$N$213)</f>
        <v>0</v>
      </c>
      <c r="T223" s="90"/>
      <c r="U223" s="90"/>
      <c r="V223" s="90"/>
      <c r="W223" s="90"/>
      <c r="Y223" s="82"/>
      <c r="Z223" s="82"/>
      <c r="AH223" s="81">
        <v>16152005.105</v>
      </c>
    </row>
    <row r="224" spans="1:34" s="81" customFormat="1" x14ac:dyDescent="0.3">
      <c r="B224" s="88"/>
      <c r="C224" s="89"/>
      <c r="H224" s="81">
        <f>+K224*O224</f>
        <v>0</v>
      </c>
      <c r="I224" s="97" t="s">
        <v>34</v>
      </c>
      <c r="J224" s="98">
        <f>IFERROR(SUMIF($G$3:$G$213,I224,$P$3:$P$213)/SUMIF($G$3:$G$213,I224,$K$3:$K$213),0)</f>
        <v>0</v>
      </c>
      <c r="K224" s="98">
        <f>+IFERROR(SUMIF($G$3:$G$213,I224,$Q$3:$Q$213)/SUMIF($G$3:$G$213,I224,$K$3:$K$213),0)</f>
        <v>0</v>
      </c>
      <c r="L224" s="98">
        <f>IFERROR((SUMIF($G$3:$G$213,I224,$R$3:$R$213)-SUMIF($G$3:$G$213,I224,$Q$3:$Q$213)-SUMIF($G$3:$G$213,I224,$P$3:$P$213))/SUMIF($G$3:$G$213,I224,$K$3:$K$213),0)</f>
        <v>0</v>
      </c>
      <c r="M224" s="98">
        <f>IFERROR(SUMIF($G$3:$G$213,I224,$R$3:$R$213)/SUMIF($G$3:$G$213,I224,$K$3:$K$213),0)</f>
        <v>0</v>
      </c>
      <c r="N224" s="98">
        <f>IFERROR((SUMIF($G$3:$G$213,I224,$R$3:$R$213)-SUMIF($G$3:$G$213,I224,$N$3:$N$213))/SUMIF($G$3:$G$213,I224,$K$3:$K$213),0)</f>
        <v>0</v>
      </c>
      <c r="O224" s="98">
        <f>SUMIF($G$3:$G$213,I224,$K$3:$K$213)</f>
        <v>0</v>
      </c>
      <c r="P224" s="98">
        <f>SUMIF($G$3:$G$213,I224,$L$3:$L$213)</f>
        <v>0</v>
      </c>
      <c r="Q224" s="98">
        <f>SUMIF($G$3:$G$213,I224,$R$3:$R$213)</f>
        <v>0</v>
      </c>
      <c r="R224" s="98">
        <f>SUMIF($G$3:$G$213,I224,$M$3:$M$213)</f>
        <v>0</v>
      </c>
      <c r="S224" s="98">
        <f>SUMIF($G$3:$G$213,I224,$N$3:$N$213)</f>
        <v>0</v>
      </c>
      <c r="T224" s="90"/>
      <c r="U224" s="90" t="e">
        <f>U222-R216</f>
        <v>#REF!</v>
      </c>
      <c r="V224" s="90"/>
      <c r="W224" s="90"/>
      <c r="Y224" s="82"/>
      <c r="Z224" s="82"/>
      <c r="AH224" s="81">
        <v>15852031.471999997</v>
      </c>
    </row>
    <row r="225" spans="8:34" x14ac:dyDescent="0.3">
      <c r="H225" s="81" t="e">
        <f>+K225*O225</f>
        <v>#DIV/0!</v>
      </c>
      <c r="I225" s="97" t="s">
        <v>35</v>
      </c>
      <c r="J225" s="98" t="e">
        <f>SUMIF($G$3:$G$213,I225,$P$3:$P$213)/SUMIF($G$3:$G$213,I225,$K$3:$K$213)</f>
        <v>#DIV/0!</v>
      </c>
      <c r="K225" s="98" t="e">
        <f>+SUMIF($G$3:$G$213,I225,$Q$3:$Q$213)/SUMIF($G$3:$G$213,I225,$K$3:$K$213)</f>
        <v>#DIV/0!</v>
      </c>
      <c r="L225" s="98" t="e">
        <f>(SUMIF($G$3:$G$213,I225,$R$3:$R$213)-SUMIF($G$3:$G$213,I225,$Q$3:$Q$213)-SUMIF($G$3:$G$213,I225,$P$3:$P$213))/SUMIF($G$3:$G$213,I225,$K$3:$K$213)</f>
        <v>#DIV/0!</v>
      </c>
      <c r="M225" s="98" t="e">
        <f>SUMIF($G$3:$G$213,I225,$R$3:$R$213)/SUMIF($G$3:$G$213,I225,$K$3:$K$213)</f>
        <v>#DIV/0!</v>
      </c>
      <c r="N225" s="98" t="e">
        <f>(SUMIF($G$3:$G$213,I225,$R$3:$R$213)-SUMIF($G$3:$G$213,I225,$N$3:$N$213))/SUMIF($G$3:$G$213,I225,$K$3:$K$213)</f>
        <v>#DIV/0!</v>
      </c>
      <c r="O225" s="98">
        <f>SUMIF($G$3:$G$213,I225,$K$3:$K$213)</f>
        <v>0</v>
      </c>
      <c r="P225" s="98">
        <f>SUMIF($G$3:$G$213,I225,$L$3:$L$213)</f>
        <v>0</v>
      </c>
      <c r="Q225" s="98">
        <f>SUMIF($G$3:$G$213,I225,$R$3:$R$213)</f>
        <v>0</v>
      </c>
      <c r="R225" s="98">
        <f>SUMIF($G$3:$G$213,I225,$M$3:$M$213)</f>
        <v>0</v>
      </c>
      <c r="S225" s="98">
        <f>SUMIF($G$3:$G$213,I225,$N$3:$N$213)</f>
        <v>0</v>
      </c>
      <c r="U225" s="90" t="e">
        <f>U224/K214</f>
        <v>#REF!</v>
      </c>
      <c r="AH225" s="52">
        <v>15306990.958499998</v>
      </c>
    </row>
    <row r="226" spans="8:34" x14ac:dyDescent="0.3">
      <c r="H226" s="81">
        <f>+K226*O226</f>
        <v>0</v>
      </c>
      <c r="I226" s="97" t="s">
        <v>36</v>
      </c>
      <c r="J226" s="98">
        <f>IFERROR(SUMIF($G$3:$G$213,I226,$P$3:$P$213)/SUMIF($G$3:$G$213,I226,$K$3:$K$213),0)</f>
        <v>0</v>
      </c>
      <c r="K226" s="98">
        <f>+IFERROR(SUMIF($G$3:$G$213,I226,$Q$3:$Q$213)/SUMIF($G$3:$G$213,I226,$K$3:$K$213),0)</f>
        <v>0</v>
      </c>
      <c r="L226" s="98">
        <f>IFERROR((SUMIF($G$3:$G$213,I226,$R$3:$R$213)-SUMIF($G$3:$G$213,I226,$Q$3:$Q$213)-SUMIF($G$3:$G$213,I226,$P$3:$P$213))/SUMIF($G$3:$G$213,I226,$K$3:$K$213),0)</f>
        <v>0</v>
      </c>
      <c r="M226" s="98">
        <f>IFERROR(SUMIF($G$3:$G$213,I226,$R$3:$R$213)/SUMIF($G$3:$G$213,I226,$K$3:$K$213),0)</f>
        <v>0</v>
      </c>
      <c r="N226" s="98">
        <f>IFERROR((SUMIF($G$3:$G$213,I226,$R$3:$R$213)-SUMIF($G$3:$G$213,I226,$N$3:$N$213))/SUMIF($G$3:$G$213,I226,$K$3:$K$213),0)</f>
        <v>0</v>
      </c>
      <c r="O226" s="98">
        <f>SUMIF($G$3:$G$213,I226,$K$3:$K$213)</f>
        <v>0</v>
      </c>
      <c r="P226" s="98">
        <f>SUMIF($G$3:$G$213,I226,$L$3:$L$213)</f>
        <v>0</v>
      </c>
      <c r="Q226" s="98">
        <f>SUMIF($G$3:$G$213,I226,$R$3:$R$213)</f>
        <v>0</v>
      </c>
      <c r="R226" s="98">
        <f>SUMIF($G$3:$G$213,I226,$M$3:$M$213)</f>
        <v>0</v>
      </c>
      <c r="S226" s="98">
        <f>SUMIF($G$3:$G$213,I226,$N$3:$N$213)</f>
        <v>0</v>
      </c>
      <c r="AH226" s="52">
        <v>15425123.824375</v>
      </c>
    </row>
    <row r="227" spans="8:34" x14ac:dyDescent="0.3">
      <c r="I227" s="97" t="s">
        <v>37</v>
      </c>
      <c r="J227" s="98" t="e">
        <f>+#REF!</f>
        <v>#REF!</v>
      </c>
      <c r="K227" s="98"/>
      <c r="L227" s="98"/>
      <c r="M227" s="98" t="e">
        <f>+J227</f>
        <v>#REF!</v>
      </c>
      <c r="N227" s="98" t="e">
        <f>+J227</f>
        <v>#REF!</v>
      </c>
      <c r="O227" s="98"/>
      <c r="P227" s="98"/>
      <c r="Q227" s="98"/>
      <c r="R227" s="98"/>
      <c r="S227" s="98"/>
      <c r="AH227" s="52">
        <v>15328829.193124998</v>
      </c>
    </row>
    <row r="228" spans="8:34" x14ac:dyDescent="0.3">
      <c r="AH228" s="52">
        <v>15196812.681374997</v>
      </c>
    </row>
    <row r="229" spans="8:34" x14ac:dyDescent="0.3">
      <c r="AH229" s="52">
        <v>13663390.190374998</v>
      </c>
    </row>
    <row r="230" spans="8:34" x14ac:dyDescent="0.3">
      <c r="AH230" s="52">
        <v>15387318.346874997</v>
      </c>
    </row>
    <row r="231" spans="8:34" x14ac:dyDescent="0.3">
      <c r="AH231" s="52">
        <v>16905730.845435295</v>
      </c>
    </row>
    <row r="232" spans="8:34" x14ac:dyDescent="0.3">
      <c r="AH232" s="52">
        <v>15349020.463500001</v>
      </c>
    </row>
    <row r="233" spans="8:34" x14ac:dyDescent="0.3">
      <c r="I233" s="19" t="s">
        <v>38</v>
      </c>
      <c r="J233" s="19" t="s">
        <v>39</v>
      </c>
      <c r="K233" s="19" t="s">
        <v>40</v>
      </c>
      <c r="AH233" s="52">
        <v>15617612.105625</v>
      </c>
    </row>
    <row r="234" spans="8:34" x14ac:dyDescent="0.3">
      <c r="I234" s="51" t="s">
        <v>32</v>
      </c>
      <c r="J234" s="51" t="s">
        <v>47</v>
      </c>
      <c r="K234" s="51">
        <v>841.98</v>
      </c>
      <c r="AH234" s="52">
        <v>15265797.225500001</v>
      </c>
    </row>
    <row r="235" spans="8:34" x14ac:dyDescent="0.3">
      <c r="I235" s="51" t="s">
        <v>32</v>
      </c>
      <c r="J235" s="51" t="s">
        <v>48</v>
      </c>
      <c r="K235" s="51">
        <v>778.53</v>
      </c>
      <c r="AH235" s="52">
        <v>14714921.733124999</v>
      </c>
    </row>
    <row r="236" spans="8:34" x14ac:dyDescent="0.3">
      <c r="AH236" s="52">
        <v>15330898.815699998</v>
      </c>
    </row>
    <row r="237" spans="8:34" x14ac:dyDescent="0.3">
      <c r="AH237" s="52">
        <v>15295109.672124997</v>
      </c>
    </row>
    <row r="238" spans="8:34" x14ac:dyDescent="0.3">
      <c r="AH238" s="52">
        <v>15713411.006874995</v>
      </c>
    </row>
    <row r="239" spans="8:34" x14ac:dyDescent="0.3">
      <c r="AH239" s="52">
        <v>13918718.818125</v>
      </c>
    </row>
    <row r="240" spans="8:34" x14ac:dyDescent="0.3">
      <c r="X240">
        <v>13918718.818125</v>
      </c>
      <c r="AH240" s="52">
        <v>15055789.44375</v>
      </c>
    </row>
    <row r="241" spans="6:34" x14ac:dyDescent="0.3">
      <c r="AH241" s="52">
        <v>15817884.418750001</v>
      </c>
    </row>
    <row r="242" spans="6:34" x14ac:dyDescent="0.3">
      <c r="AH242" s="52">
        <v>16037019.118000003</v>
      </c>
    </row>
    <row r="243" spans="6:34" x14ac:dyDescent="0.3">
      <c r="AH243" s="52">
        <v>16392777.959375</v>
      </c>
    </row>
    <row r="244" spans="6:34" x14ac:dyDescent="0.3">
      <c r="M244" s="90" t="s">
        <v>26</v>
      </c>
      <c r="N244" s="90" t="s">
        <v>18</v>
      </c>
      <c r="O244" s="90" t="s">
        <v>27</v>
      </c>
      <c r="AH244" s="52">
        <v>15760877.446875</v>
      </c>
    </row>
    <row r="245" spans="6:34" x14ac:dyDescent="0.3">
      <c r="K245" s="90">
        <f>+K214</f>
        <v>104865.75000000003</v>
      </c>
      <c r="L245" s="90">
        <f>+L214</f>
        <v>104865.75000000003</v>
      </c>
      <c r="M245" s="90">
        <f>+P214</f>
        <v>1400236010.2655001</v>
      </c>
      <c r="N245" s="90">
        <f>+Q214-26510776</f>
        <v>-26510776</v>
      </c>
      <c r="O245" s="90">
        <f>+R214-Q214-P214</f>
        <v>117999712.43849993</v>
      </c>
      <c r="AH245" s="52">
        <v>15961002.578124998</v>
      </c>
    </row>
    <row r="246" spans="6:34" x14ac:dyDescent="0.3">
      <c r="K246" s="90">
        <v>132992.47999999998</v>
      </c>
      <c r="L246" s="90">
        <v>133271.51</v>
      </c>
      <c r="M246" s="90">
        <v>261051416.32853806</v>
      </c>
      <c r="N246" s="90">
        <v>28912755.150279999</v>
      </c>
      <c r="O246" s="90">
        <v>0</v>
      </c>
      <c r="AH246" s="52">
        <v>15734431.889374999</v>
      </c>
    </row>
    <row r="247" spans="6:34" x14ac:dyDescent="0.3">
      <c r="K247" s="90">
        <f>SUM(K245:K246)</f>
        <v>237858.23</v>
      </c>
      <c r="L247" s="90">
        <f>SUM(L245:L246)</f>
        <v>238137.26000000004</v>
      </c>
      <c r="M247" s="90">
        <f>SUM(M245:M246)</f>
        <v>1661287426.594038</v>
      </c>
      <c r="N247" s="90">
        <f>SUM(N245:N246)</f>
        <v>2401979.1502799988</v>
      </c>
      <c r="O247" s="90">
        <f>SUM(O245:O246)</f>
        <v>117999712.43849993</v>
      </c>
      <c r="P247" s="90">
        <f>+M247+N247+O247</f>
        <v>1781689118.1828179</v>
      </c>
      <c r="Q247" s="90">
        <f>+P247/K247</f>
        <v>7490.550645158748</v>
      </c>
      <c r="AH247" s="52">
        <v>16940048.291082349</v>
      </c>
    </row>
    <row r="248" spans="6:34" x14ac:dyDescent="0.3">
      <c r="M248" s="90">
        <f>+M247/$K$247</f>
        <v>6984.3596607695181</v>
      </c>
      <c r="N248" s="90">
        <f>+N247/$K$247</f>
        <v>10.098364686729564</v>
      </c>
      <c r="O248" s="90">
        <f>+O247/$K$247</f>
        <v>496.0926197025006</v>
      </c>
      <c r="AH248" s="52">
        <v>15806421.390999999</v>
      </c>
    </row>
    <row r="249" spans="6:34" x14ac:dyDescent="0.3">
      <c r="AH249" s="52">
        <v>15509615.354</v>
      </c>
    </row>
    <row r="250" spans="6:34" x14ac:dyDescent="0.3">
      <c r="F250" s="81">
        <v>-26510776</v>
      </c>
      <c r="AH250" s="52">
        <v>12080084.125</v>
      </c>
    </row>
    <row r="251" spans="6:34" x14ac:dyDescent="0.3">
      <c r="AH251" s="52">
        <v>15541371.033749999</v>
      </c>
    </row>
    <row r="252" spans="6:34" x14ac:dyDescent="0.3">
      <c r="M252" s="90">
        <f>+M247/K247</f>
        <v>6984.3596607695181</v>
      </c>
      <c r="N252" s="90">
        <f>+N247/K247</f>
        <v>10.098364686729564</v>
      </c>
      <c r="O252" s="90">
        <f>+O247/K247</f>
        <v>496.0926197025006</v>
      </c>
      <c r="AH252" s="52">
        <v>14806491.686999999</v>
      </c>
    </row>
    <row r="253" spans="6:34" x14ac:dyDescent="0.3">
      <c r="AH253" s="52">
        <v>15484176.986874999</v>
      </c>
    </row>
    <row r="254" spans="6:34" x14ac:dyDescent="0.3">
      <c r="AH254" s="52">
        <v>15341658.604250001</v>
      </c>
    </row>
    <row r="255" spans="6:34" x14ac:dyDescent="0.3">
      <c r="K255" s="81">
        <f>SUBTOTAL(9,K3:K213)</f>
        <v>104865.75000000003</v>
      </c>
      <c r="L255" s="81">
        <f>SUBTOTAL(9,L3:L213)</f>
        <v>104865.75000000003</v>
      </c>
      <c r="T255" s="90">
        <f>U255/L255</f>
        <v>4651.6162479922614</v>
      </c>
      <c r="U255" s="81">
        <f>SUBTOTAL(9,U3:U213)</f>
        <v>487795226.55789465</v>
      </c>
      <c r="V255" s="90">
        <f>W255/L255</f>
        <v>4651.6162479922614</v>
      </c>
      <c r="W255" s="81">
        <f>SUBTOTAL(9,W3:W213)</f>
        <v>487795226.55789465</v>
      </c>
      <c r="X255" s="81" t="e">
        <f>SUBTOTAL(9,X3:X213)</f>
        <v>#DIV/0!</v>
      </c>
      <c r="AH255" s="52">
        <v>15549572.209375</v>
      </c>
    </row>
    <row r="256" spans="6:34" x14ac:dyDescent="0.3">
      <c r="K256" s="90">
        <v>62904.81</v>
      </c>
      <c r="L256" s="90">
        <v>63295.92</v>
      </c>
      <c r="T256" s="90">
        <v>3971</v>
      </c>
      <c r="U256" s="90">
        <f>T256*L256</f>
        <v>251348098.31999999</v>
      </c>
      <c r="V256" s="90">
        <v>3790</v>
      </c>
      <c r="W256" s="90">
        <f>V256*L256</f>
        <v>239891536.79999998</v>
      </c>
      <c r="AH256" s="52">
        <v>15653240.774375001</v>
      </c>
    </row>
    <row r="257" spans="12:34" x14ac:dyDescent="0.3">
      <c r="L257" s="90">
        <f>L256+L255</f>
        <v>168161.67000000004</v>
      </c>
      <c r="T257" s="90">
        <f>U257/L257</f>
        <v>4395.4328288836241</v>
      </c>
      <c r="U257" s="90">
        <f>U256+U255</f>
        <v>739143324.87789464</v>
      </c>
      <c r="V257" s="90">
        <f>W257/L257</f>
        <v>4327.3045715940762</v>
      </c>
      <c r="W257" s="90">
        <f>W256+W255</f>
        <v>727686763.35789466</v>
      </c>
      <c r="AH257" s="52">
        <v>16086530.918117646</v>
      </c>
    </row>
    <row r="258" spans="12:34" x14ac:dyDescent="0.3">
      <c r="AH258" s="52">
        <v>12754977.237499997</v>
      </c>
    </row>
    <row r="259" spans="12:34" x14ac:dyDescent="0.3">
      <c r="AH259" s="52">
        <v>15334838.080624999</v>
      </c>
    </row>
    <row r="260" spans="12:34" x14ac:dyDescent="0.3">
      <c r="AH260" s="52">
        <v>15627589.228124999</v>
      </c>
    </row>
    <row r="261" spans="12:34" x14ac:dyDescent="0.3">
      <c r="AH261" s="52">
        <v>15035256.529375</v>
      </c>
    </row>
    <row r="262" spans="12:34" x14ac:dyDescent="0.3">
      <c r="AH262" s="52">
        <v>15602758.584749999</v>
      </c>
    </row>
    <row r="263" spans="12:34" x14ac:dyDescent="0.3">
      <c r="AH263" s="52">
        <v>15538192.458749998</v>
      </c>
    </row>
    <row r="264" spans="12:34" x14ac:dyDescent="0.3">
      <c r="AH264" s="52">
        <v>15762390.325999999</v>
      </c>
    </row>
    <row r="265" spans="12:34" x14ac:dyDescent="0.3">
      <c r="AH265" s="52">
        <v>15055815.323374998</v>
      </c>
    </row>
    <row r="266" spans="12:34" x14ac:dyDescent="0.3">
      <c r="AH266" s="52">
        <v>16388051.904000001</v>
      </c>
    </row>
    <row r="267" spans="12:34" x14ac:dyDescent="0.3">
      <c r="AH267" s="52">
        <v>16420918.003364705</v>
      </c>
    </row>
    <row r="268" spans="12:34" x14ac:dyDescent="0.3">
      <c r="AH268" s="52">
        <v>15888704.767750001</v>
      </c>
    </row>
    <row r="269" spans="12:34" x14ac:dyDescent="0.3">
      <c r="AH269" s="52">
        <v>14264070.55875</v>
      </c>
    </row>
    <row r="270" spans="12:34" x14ac:dyDescent="0.3">
      <c r="AH270" s="52">
        <v>15376762.58175</v>
      </c>
    </row>
    <row r="271" spans="12:34" x14ac:dyDescent="0.3">
      <c r="AH271" s="52">
        <v>14396208.774375001</v>
      </c>
    </row>
    <row r="272" spans="12:34" x14ac:dyDescent="0.3">
      <c r="AH272" s="52">
        <v>15740498.924374999</v>
      </c>
    </row>
    <row r="273" spans="34:34" x14ac:dyDescent="0.3">
      <c r="AH273" s="52">
        <v>15556224.388124997</v>
      </c>
    </row>
    <row r="274" spans="34:34" x14ac:dyDescent="0.3">
      <c r="AH274" s="52">
        <v>15181213.477999998</v>
      </c>
    </row>
    <row r="275" spans="34:34" x14ac:dyDescent="0.3">
      <c r="AH275" s="52">
        <v>15544842.551375</v>
      </c>
    </row>
    <row r="276" spans="34:34" x14ac:dyDescent="0.3">
      <c r="AH276" s="52">
        <v>14594638.404000001</v>
      </c>
    </row>
    <row r="277" spans="34:34" x14ac:dyDescent="0.3">
      <c r="AH277" s="52">
        <v>16097313.353124999</v>
      </c>
    </row>
    <row r="278" spans="34:34" x14ac:dyDescent="0.3">
      <c r="AH278" s="52">
        <v>16454745.772411764</v>
      </c>
    </row>
    <row r="279" spans="34:34" x14ac:dyDescent="0.3">
      <c r="AH279" s="52">
        <v>15714020.320999999</v>
      </c>
    </row>
    <row r="280" spans="34:34" x14ac:dyDescent="0.3">
      <c r="AH280" s="52">
        <v>15157213.688124996</v>
      </c>
    </row>
    <row r="281" spans="34:34" x14ac:dyDescent="0.3">
      <c r="AH281" s="52">
        <v>15402666.322249999</v>
      </c>
    </row>
    <row r="282" spans="34:34" x14ac:dyDescent="0.3">
      <c r="AH282" s="52">
        <v>15742265.103749998</v>
      </c>
    </row>
    <row r="283" spans="34:34" x14ac:dyDescent="0.3">
      <c r="AH283" s="52">
        <v>15711373.530624999</v>
      </c>
    </row>
    <row r="284" spans="34:34" x14ac:dyDescent="0.3">
      <c r="AH284" s="52">
        <v>15495983.6285</v>
      </c>
    </row>
    <row r="285" spans="34:34" x14ac:dyDescent="0.3">
      <c r="AH285" s="52">
        <v>16150988.957249999</v>
      </c>
    </row>
    <row r="286" spans="34:34" x14ac:dyDescent="0.3">
      <c r="AH286" s="52">
        <v>15599455.764999999</v>
      </c>
    </row>
    <row r="287" spans="34:34" x14ac:dyDescent="0.3">
      <c r="AH287" s="52">
        <v>15944556.518249996</v>
      </c>
    </row>
    <row r="288" spans="34:34" x14ac:dyDescent="0.3">
      <c r="AH288" s="52">
        <v>15622233.724249998</v>
      </c>
    </row>
    <row r="289" spans="34:34" x14ac:dyDescent="0.3">
      <c r="AH289" s="52">
        <v>15143386.647500001</v>
      </c>
    </row>
    <row r="290" spans="34:34" x14ac:dyDescent="0.3">
      <c r="AH290" s="52">
        <v>17027758.134882353</v>
      </c>
    </row>
    <row r="291" spans="34:34" x14ac:dyDescent="0.3">
      <c r="AH291" s="52">
        <v>15733832.216875</v>
      </c>
    </row>
    <row r="292" spans="34:34" x14ac:dyDescent="0.3">
      <c r="AH292" s="52">
        <v>15575544.209749999</v>
      </c>
    </row>
    <row r="293" spans="34:34" x14ac:dyDescent="0.3">
      <c r="AH293" s="52">
        <v>15560454.218124999</v>
      </c>
    </row>
    <row r="294" spans="34:34" x14ac:dyDescent="0.3">
      <c r="AH294" s="52">
        <v>16234520.638999999</v>
      </c>
    </row>
    <row r="295" spans="34:34" x14ac:dyDescent="0.3">
      <c r="AH295" s="52">
        <v>15585181.8168</v>
      </c>
    </row>
    <row r="296" spans="34:34" x14ac:dyDescent="0.3">
      <c r="AH296" s="52">
        <v>15423783.25</v>
      </c>
    </row>
    <row r="297" spans="34:34" x14ac:dyDescent="0.3">
      <c r="AH297" s="52">
        <v>15126563.963</v>
      </c>
    </row>
    <row r="298" spans="34:34" x14ac:dyDescent="0.3">
      <c r="AH298" s="52">
        <v>14534052.430625001</v>
      </c>
    </row>
    <row r="299" spans="34:34" x14ac:dyDescent="0.3">
      <c r="AH299" s="52">
        <v>16622569.297176469</v>
      </c>
    </row>
    <row r="300" spans="34:34" x14ac:dyDescent="0.3">
      <c r="AH300" s="52">
        <v>15913837.289375</v>
      </c>
    </row>
  </sheetData>
  <autoFilter ref="A2:AH227" xr:uid="{00000000-0009-0000-0000-000022000000}"/>
  <mergeCells count="1">
    <mergeCell ref="A1:B1"/>
  </mergeCells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D3DD5-5938-4113-AAF3-1D9DF219E038}">
  <dimension ref="A1:AJ211"/>
  <sheetViews>
    <sheetView zoomScale="90" zoomScaleNormal="90" workbookViewId="0">
      <selection activeCell="T13" sqref="T13"/>
    </sheetView>
  </sheetViews>
  <sheetFormatPr defaultRowHeight="14.4" x14ac:dyDescent="0.3"/>
  <cols>
    <col min="1" max="1" width="7.5546875" style="82" bestFit="1" customWidth="1"/>
    <col min="2" max="2" width="18.33203125" style="82" customWidth="1"/>
    <col min="3" max="3" width="12.44140625" style="82" bestFit="1" customWidth="1"/>
    <col min="4" max="4" width="12.33203125" style="82" bestFit="1" customWidth="1"/>
    <col min="5" max="5" width="7.6640625" style="82" customWidth="1"/>
    <col min="6" max="6" width="10" style="82" bestFit="1" customWidth="1"/>
    <col min="7" max="7" width="10.5546875" style="82" customWidth="1"/>
    <col min="8" max="8" width="10" style="82" customWidth="1"/>
    <col min="9" max="9" width="10.109375" style="82" customWidth="1"/>
    <col min="10" max="10" width="8" style="82" customWidth="1"/>
    <col min="11" max="11" width="13.44140625" style="82" customWidth="1"/>
    <col min="12" max="12" width="13.6640625" style="82" customWidth="1"/>
    <col min="13" max="13" width="11.33203125" style="82" customWidth="1"/>
    <col min="14" max="14" width="15.33203125" style="82" customWidth="1"/>
    <col min="15" max="15" width="9.33203125" style="82" customWidth="1"/>
    <col min="16" max="16" width="16" style="82" customWidth="1"/>
    <col min="17" max="17" width="14.33203125" style="82" customWidth="1"/>
    <col min="18" max="18" width="16" style="82" customWidth="1"/>
    <col min="19" max="19" width="14.5546875" style="82" customWidth="1"/>
    <col min="20" max="20" width="11.44140625" style="82" customWidth="1"/>
    <col min="21" max="21" width="8.88671875" style="82" customWidth="1"/>
    <col min="22" max="22" width="10.6640625" style="82" customWidth="1"/>
    <col min="23" max="23" width="3" style="82" customWidth="1"/>
    <col min="24" max="24" width="7.109375" style="82" customWidth="1"/>
    <col min="25" max="25" width="6.33203125" style="82" customWidth="1"/>
    <col min="26" max="26" width="2" style="82" customWidth="1"/>
    <col min="27" max="27" width="20.88671875" style="82" customWidth="1"/>
    <col min="28" max="28" width="5.5546875" style="82" bestFit="1" customWidth="1"/>
    <col min="29" max="29" width="2.33203125" style="82" customWidth="1"/>
    <col min="30" max="30" width="4.33203125" style="82" customWidth="1"/>
    <col min="31" max="31" width="12.6640625" style="82" customWidth="1"/>
    <col min="32" max="32" width="12" style="82" customWidth="1"/>
    <col min="33" max="33" width="9.109375" style="82" customWidth="1"/>
    <col min="34" max="34" width="9.109375" style="166" customWidth="1"/>
    <col min="35" max="35" width="9.109375" style="82" customWidth="1"/>
    <col min="36" max="36" width="8.88671875" style="82"/>
    <col min="37" max="37" width="12.109375" style="82" bestFit="1" customWidth="1"/>
    <col min="38" max="38" width="11.109375" style="82" customWidth="1"/>
    <col min="39" max="253" width="8.88671875" style="82"/>
    <col min="254" max="254" width="9.5546875" style="82" bestFit="1" customWidth="1"/>
    <col min="255" max="263" width="8.88671875" style="82"/>
    <col min="264" max="264" width="10.33203125" style="82" bestFit="1" customWidth="1"/>
    <col min="265" max="265" width="8.88671875" style="82"/>
    <col min="266" max="266" width="10" style="82" bestFit="1" customWidth="1"/>
    <col min="267" max="267" width="8.88671875" style="82"/>
    <col min="268" max="269" width="10.88671875" style="82" bestFit="1" customWidth="1"/>
    <col min="270" max="270" width="11.6640625" style="82" bestFit="1" customWidth="1"/>
    <col min="271" max="271" width="10" style="82" bestFit="1" customWidth="1"/>
    <col min="272" max="272" width="8.88671875" style="82"/>
    <col min="273" max="273" width="14.6640625" style="82" bestFit="1" customWidth="1"/>
    <col min="274" max="274" width="7.6640625" style="82" bestFit="1" customWidth="1"/>
    <col min="275" max="275" width="15.5546875" style="82" customWidth="1"/>
    <col min="276" max="276" width="10" style="82" customWidth="1"/>
    <col min="277" max="277" width="10.88671875" style="82" customWidth="1"/>
    <col min="278" max="509" width="8.88671875" style="82"/>
    <col min="510" max="510" width="9.5546875" style="82" bestFit="1" customWidth="1"/>
    <col min="511" max="519" width="8.88671875" style="82"/>
    <col min="520" max="520" width="10.33203125" style="82" bestFit="1" customWidth="1"/>
    <col min="521" max="521" width="8.88671875" style="82"/>
    <col min="522" max="522" width="10" style="82" bestFit="1" customWidth="1"/>
    <col min="523" max="523" width="8.88671875" style="82"/>
    <col min="524" max="525" width="10.88671875" style="82" bestFit="1" customWidth="1"/>
    <col min="526" max="526" width="11.6640625" style="82" bestFit="1" customWidth="1"/>
    <col min="527" max="527" width="10" style="82" bestFit="1" customWidth="1"/>
    <col min="528" max="528" width="8.88671875" style="82"/>
    <col min="529" max="529" width="14.6640625" style="82" bestFit="1" customWidth="1"/>
    <col min="530" max="530" width="7.6640625" style="82" bestFit="1" customWidth="1"/>
    <col min="531" max="531" width="15.5546875" style="82" customWidth="1"/>
    <col min="532" max="532" width="10" style="82" customWidth="1"/>
    <col min="533" max="533" width="10.88671875" style="82" customWidth="1"/>
    <col min="534" max="765" width="8.88671875" style="82"/>
    <col min="766" max="766" width="9.5546875" style="82" bestFit="1" customWidth="1"/>
    <col min="767" max="775" width="8.88671875" style="82"/>
    <col min="776" max="776" width="10.33203125" style="82" bestFit="1" customWidth="1"/>
    <col min="777" max="777" width="8.88671875" style="82"/>
    <col min="778" max="778" width="10" style="82" bestFit="1" customWidth="1"/>
    <col min="779" max="779" width="8.88671875" style="82"/>
    <col min="780" max="781" width="10.88671875" style="82" bestFit="1" customWidth="1"/>
    <col min="782" max="782" width="11.6640625" style="82" bestFit="1" customWidth="1"/>
    <col min="783" max="783" width="10" style="82" bestFit="1" customWidth="1"/>
    <col min="784" max="784" width="8.88671875" style="82"/>
    <col min="785" max="785" width="14.6640625" style="82" bestFit="1" customWidth="1"/>
    <col min="786" max="786" width="7.6640625" style="82" bestFit="1" customWidth="1"/>
    <col min="787" max="787" width="15.5546875" style="82" customWidth="1"/>
    <col min="788" max="788" width="10" style="82" customWidth="1"/>
    <col min="789" max="789" width="10.88671875" style="82" customWidth="1"/>
    <col min="790" max="1021" width="8.88671875" style="82"/>
    <col min="1022" max="1022" width="9.5546875" style="82" bestFit="1" customWidth="1"/>
    <col min="1023" max="1031" width="8.88671875" style="82"/>
    <col min="1032" max="1032" width="10.33203125" style="82" bestFit="1" customWidth="1"/>
    <col min="1033" max="1033" width="8.88671875" style="82"/>
    <col min="1034" max="1034" width="10" style="82" bestFit="1" customWidth="1"/>
    <col min="1035" max="1035" width="8.88671875" style="82"/>
    <col min="1036" max="1037" width="10.88671875" style="82" bestFit="1" customWidth="1"/>
    <col min="1038" max="1038" width="11.6640625" style="82" bestFit="1" customWidth="1"/>
    <col min="1039" max="1039" width="10" style="82" bestFit="1" customWidth="1"/>
    <col min="1040" max="1040" width="8.88671875" style="82"/>
    <col min="1041" max="1041" width="14.6640625" style="82" bestFit="1" customWidth="1"/>
    <col min="1042" max="1042" width="7.6640625" style="82" bestFit="1" customWidth="1"/>
    <col min="1043" max="1043" width="15.5546875" style="82" customWidth="1"/>
    <col min="1044" max="1044" width="10" style="82" customWidth="1"/>
    <col min="1045" max="1045" width="10.88671875" style="82" customWidth="1"/>
    <col min="1046" max="1277" width="8.88671875" style="82"/>
    <col min="1278" max="1278" width="9.5546875" style="82" bestFit="1" customWidth="1"/>
    <col min="1279" max="1287" width="8.88671875" style="82"/>
    <col min="1288" max="1288" width="10.33203125" style="82" bestFit="1" customWidth="1"/>
    <col min="1289" max="1289" width="8.88671875" style="82"/>
    <col min="1290" max="1290" width="10" style="82" bestFit="1" customWidth="1"/>
    <col min="1291" max="1291" width="8.88671875" style="82"/>
    <col min="1292" max="1293" width="10.88671875" style="82" bestFit="1" customWidth="1"/>
    <col min="1294" max="1294" width="11.6640625" style="82" bestFit="1" customWidth="1"/>
    <col min="1295" max="1295" width="10" style="82" bestFit="1" customWidth="1"/>
    <col min="1296" max="1296" width="8.88671875" style="82"/>
    <col min="1297" max="1297" width="14.6640625" style="82" bestFit="1" customWidth="1"/>
    <col min="1298" max="1298" width="7.6640625" style="82" bestFit="1" customWidth="1"/>
    <col min="1299" max="1299" width="15.5546875" style="82" customWidth="1"/>
    <col min="1300" max="1300" width="10" style="82" customWidth="1"/>
    <col min="1301" max="1301" width="10.88671875" style="82" customWidth="1"/>
    <col min="1302" max="1533" width="8.88671875" style="82"/>
    <col min="1534" max="1534" width="9.5546875" style="82" bestFit="1" customWidth="1"/>
    <col min="1535" max="1543" width="8.88671875" style="82"/>
    <col min="1544" max="1544" width="10.33203125" style="82" bestFit="1" customWidth="1"/>
    <col min="1545" max="1545" width="8.88671875" style="82"/>
    <col min="1546" max="1546" width="10" style="82" bestFit="1" customWidth="1"/>
    <col min="1547" max="1547" width="8.88671875" style="82"/>
    <col min="1548" max="1549" width="10.88671875" style="82" bestFit="1" customWidth="1"/>
    <col min="1550" max="1550" width="11.6640625" style="82" bestFit="1" customWidth="1"/>
    <col min="1551" max="1551" width="10" style="82" bestFit="1" customWidth="1"/>
    <col min="1552" max="1552" width="8.88671875" style="82"/>
    <col min="1553" max="1553" width="14.6640625" style="82" bestFit="1" customWidth="1"/>
    <col min="1554" max="1554" width="7.6640625" style="82" bestFit="1" customWidth="1"/>
    <col min="1555" max="1555" width="15.5546875" style="82" customWidth="1"/>
    <col min="1556" max="1556" width="10" style="82" customWidth="1"/>
    <col min="1557" max="1557" width="10.88671875" style="82" customWidth="1"/>
    <col min="1558" max="1789" width="8.88671875" style="82"/>
    <col min="1790" max="1790" width="9.5546875" style="82" bestFit="1" customWidth="1"/>
    <col min="1791" max="1799" width="8.88671875" style="82"/>
    <col min="1800" max="1800" width="10.33203125" style="82" bestFit="1" customWidth="1"/>
    <col min="1801" max="1801" width="8.88671875" style="82"/>
    <col min="1802" max="1802" width="10" style="82" bestFit="1" customWidth="1"/>
    <col min="1803" max="1803" width="8.88671875" style="82"/>
    <col min="1804" max="1805" width="10.88671875" style="82" bestFit="1" customWidth="1"/>
    <col min="1806" max="1806" width="11.6640625" style="82" bestFit="1" customWidth="1"/>
    <col min="1807" max="1807" width="10" style="82" bestFit="1" customWidth="1"/>
    <col min="1808" max="1808" width="8.88671875" style="82"/>
    <col min="1809" max="1809" width="14.6640625" style="82" bestFit="1" customWidth="1"/>
    <col min="1810" max="1810" width="7.6640625" style="82" bestFit="1" customWidth="1"/>
    <col min="1811" max="1811" width="15.5546875" style="82" customWidth="1"/>
    <col min="1812" max="1812" width="10" style="82" customWidth="1"/>
    <col min="1813" max="1813" width="10.88671875" style="82" customWidth="1"/>
    <col min="1814" max="2045" width="8.88671875" style="82"/>
    <col min="2046" max="2046" width="9.5546875" style="82" bestFit="1" customWidth="1"/>
    <col min="2047" max="2055" width="8.88671875" style="82"/>
    <col min="2056" max="2056" width="10.33203125" style="82" bestFit="1" customWidth="1"/>
    <col min="2057" max="2057" width="8.88671875" style="82"/>
    <col min="2058" max="2058" width="10" style="82" bestFit="1" customWidth="1"/>
    <col min="2059" max="2059" width="8.88671875" style="82"/>
    <col min="2060" max="2061" width="10.88671875" style="82" bestFit="1" customWidth="1"/>
    <col min="2062" max="2062" width="11.6640625" style="82" bestFit="1" customWidth="1"/>
    <col min="2063" max="2063" width="10" style="82" bestFit="1" customWidth="1"/>
    <col min="2064" max="2064" width="8.88671875" style="82"/>
    <col min="2065" max="2065" width="14.6640625" style="82" bestFit="1" customWidth="1"/>
    <col min="2066" max="2066" width="7.6640625" style="82" bestFit="1" customWidth="1"/>
    <col min="2067" max="2067" width="15.5546875" style="82" customWidth="1"/>
    <col min="2068" max="2068" width="10" style="82" customWidth="1"/>
    <col min="2069" max="2069" width="10.88671875" style="82" customWidth="1"/>
    <col min="2070" max="2301" width="8.88671875" style="82"/>
    <col min="2302" max="2302" width="9.5546875" style="82" bestFit="1" customWidth="1"/>
    <col min="2303" max="2311" width="8.88671875" style="82"/>
    <col min="2312" max="2312" width="10.33203125" style="82" bestFit="1" customWidth="1"/>
    <col min="2313" max="2313" width="8.88671875" style="82"/>
    <col min="2314" max="2314" width="10" style="82" bestFit="1" customWidth="1"/>
    <col min="2315" max="2315" width="8.88671875" style="82"/>
    <col min="2316" max="2317" width="10.88671875" style="82" bestFit="1" customWidth="1"/>
    <col min="2318" max="2318" width="11.6640625" style="82" bestFit="1" customWidth="1"/>
    <col min="2319" max="2319" width="10" style="82" bestFit="1" customWidth="1"/>
    <col min="2320" max="2320" width="8.88671875" style="82"/>
    <col min="2321" max="2321" width="14.6640625" style="82" bestFit="1" customWidth="1"/>
    <col min="2322" max="2322" width="7.6640625" style="82" bestFit="1" customWidth="1"/>
    <col min="2323" max="2323" width="15.5546875" style="82" customWidth="1"/>
    <col min="2324" max="2324" width="10" style="82" customWidth="1"/>
    <col min="2325" max="2325" width="10.88671875" style="82" customWidth="1"/>
    <col min="2326" max="2557" width="8.88671875" style="82"/>
    <col min="2558" max="2558" width="9.5546875" style="82" bestFit="1" customWidth="1"/>
    <col min="2559" max="2567" width="8.88671875" style="82"/>
    <col min="2568" max="2568" width="10.33203125" style="82" bestFit="1" customWidth="1"/>
    <col min="2569" max="2569" width="8.88671875" style="82"/>
    <col min="2570" max="2570" width="10" style="82" bestFit="1" customWidth="1"/>
    <col min="2571" max="2571" width="8.88671875" style="82"/>
    <col min="2572" max="2573" width="10.88671875" style="82" bestFit="1" customWidth="1"/>
    <col min="2574" max="2574" width="11.6640625" style="82" bestFit="1" customWidth="1"/>
    <col min="2575" max="2575" width="10" style="82" bestFit="1" customWidth="1"/>
    <col min="2576" max="2576" width="8.88671875" style="82"/>
    <col min="2577" max="2577" width="14.6640625" style="82" bestFit="1" customWidth="1"/>
    <col min="2578" max="2578" width="7.6640625" style="82" bestFit="1" customWidth="1"/>
    <col min="2579" max="2579" width="15.5546875" style="82" customWidth="1"/>
    <col min="2580" max="2580" width="10" style="82" customWidth="1"/>
    <col min="2581" max="2581" width="10.88671875" style="82" customWidth="1"/>
    <col min="2582" max="2813" width="8.88671875" style="82"/>
    <col min="2814" max="2814" width="9.5546875" style="82" bestFit="1" customWidth="1"/>
    <col min="2815" max="2823" width="8.88671875" style="82"/>
    <col min="2824" max="2824" width="10.33203125" style="82" bestFit="1" customWidth="1"/>
    <col min="2825" max="2825" width="8.88671875" style="82"/>
    <col min="2826" max="2826" width="10" style="82" bestFit="1" customWidth="1"/>
    <col min="2827" max="2827" width="8.88671875" style="82"/>
    <col min="2828" max="2829" width="10.88671875" style="82" bestFit="1" customWidth="1"/>
    <col min="2830" max="2830" width="11.6640625" style="82" bestFit="1" customWidth="1"/>
    <col min="2831" max="2831" width="10" style="82" bestFit="1" customWidth="1"/>
    <col min="2832" max="2832" width="8.88671875" style="82"/>
    <col min="2833" max="2833" width="14.6640625" style="82" bestFit="1" customWidth="1"/>
    <col min="2834" max="2834" width="7.6640625" style="82" bestFit="1" customWidth="1"/>
    <col min="2835" max="2835" width="15.5546875" style="82" customWidth="1"/>
    <col min="2836" max="2836" width="10" style="82" customWidth="1"/>
    <col min="2837" max="2837" width="10.88671875" style="82" customWidth="1"/>
    <col min="2838" max="3069" width="8.88671875" style="82"/>
    <col min="3070" max="3070" width="9.5546875" style="82" bestFit="1" customWidth="1"/>
    <col min="3071" max="3079" width="8.88671875" style="82"/>
    <col min="3080" max="3080" width="10.33203125" style="82" bestFit="1" customWidth="1"/>
    <col min="3081" max="3081" width="8.88671875" style="82"/>
    <col min="3082" max="3082" width="10" style="82" bestFit="1" customWidth="1"/>
    <col min="3083" max="3083" width="8.88671875" style="82"/>
    <col min="3084" max="3085" width="10.88671875" style="82" bestFit="1" customWidth="1"/>
    <col min="3086" max="3086" width="11.6640625" style="82" bestFit="1" customWidth="1"/>
    <col min="3087" max="3087" width="10" style="82" bestFit="1" customWidth="1"/>
    <col min="3088" max="3088" width="8.88671875" style="82"/>
    <col min="3089" max="3089" width="14.6640625" style="82" bestFit="1" customWidth="1"/>
    <col min="3090" max="3090" width="7.6640625" style="82" bestFit="1" customWidth="1"/>
    <col min="3091" max="3091" width="15.5546875" style="82" customWidth="1"/>
    <col min="3092" max="3092" width="10" style="82" customWidth="1"/>
    <col min="3093" max="3093" width="10.88671875" style="82" customWidth="1"/>
    <col min="3094" max="3325" width="8.88671875" style="82"/>
    <col min="3326" max="3326" width="9.5546875" style="82" bestFit="1" customWidth="1"/>
    <col min="3327" max="3335" width="8.88671875" style="82"/>
    <col min="3336" max="3336" width="10.33203125" style="82" bestFit="1" customWidth="1"/>
    <col min="3337" max="3337" width="8.88671875" style="82"/>
    <col min="3338" max="3338" width="10" style="82" bestFit="1" customWidth="1"/>
    <col min="3339" max="3339" width="8.88671875" style="82"/>
    <col min="3340" max="3341" width="10.88671875" style="82" bestFit="1" customWidth="1"/>
    <col min="3342" max="3342" width="11.6640625" style="82" bestFit="1" customWidth="1"/>
    <col min="3343" max="3343" width="10" style="82" bestFit="1" customWidth="1"/>
    <col min="3344" max="3344" width="8.88671875" style="82"/>
    <col min="3345" max="3345" width="14.6640625" style="82" bestFit="1" customWidth="1"/>
    <col min="3346" max="3346" width="7.6640625" style="82" bestFit="1" customWidth="1"/>
    <col min="3347" max="3347" width="15.5546875" style="82" customWidth="1"/>
    <col min="3348" max="3348" width="10" style="82" customWidth="1"/>
    <col min="3349" max="3349" width="10.88671875" style="82" customWidth="1"/>
    <col min="3350" max="3581" width="8.88671875" style="82"/>
    <col min="3582" max="3582" width="9.5546875" style="82" bestFit="1" customWidth="1"/>
    <col min="3583" max="3591" width="8.88671875" style="82"/>
    <col min="3592" max="3592" width="10.33203125" style="82" bestFit="1" customWidth="1"/>
    <col min="3593" max="3593" width="8.88671875" style="82"/>
    <col min="3594" max="3594" width="10" style="82" bestFit="1" customWidth="1"/>
    <col min="3595" max="3595" width="8.88671875" style="82"/>
    <col min="3596" max="3597" width="10.88671875" style="82" bestFit="1" customWidth="1"/>
    <col min="3598" max="3598" width="11.6640625" style="82" bestFit="1" customWidth="1"/>
    <col min="3599" max="3599" width="10" style="82" bestFit="1" customWidth="1"/>
    <col min="3600" max="3600" width="8.88671875" style="82"/>
    <col min="3601" max="3601" width="14.6640625" style="82" bestFit="1" customWidth="1"/>
    <col min="3602" max="3602" width="7.6640625" style="82" bestFit="1" customWidth="1"/>
    <col min="3603" max="3603" width="15.5546875" style="82" customWidth="1"/>
    <col min="3604" max="3604" width="10" style="82" customWidth="1"/>
    <col min="3605" max="3605" width="10.88671875" style="82" customWidth="1"/>
    <col min="3606" max="3837" width="8.88671875" style="82"/>
    <col min="3838" max="3838" width="9.5546875" style="82" bestFit="1" customWidth="1"/>
    <col min="3839" max="3847" width="8.88671875" style="82"/>
    <col min="3848" max="3848" width="10.33203125" style="82" bestFit="1" customWidth="1"/>
    <col min="3849" max="3849" width="8.88671875" style="82"/>
    <col min="3850" max="3850" width="10" style="82" bestFit="1" customWidth="1"/>
    <col min="3851" max="3851" width="8.88671875" style="82"/>
    <col min="3852" max="3853" width="10.88671875" style="82" bestFit="1" customWidth="1"/>
    <col min="3854" max="3854" width="11.6640625" style="82" bestFit="1" customWidth="1"/>
    <col min="3855" max="3855" width="10" style="82" bestFit="1" customWidth="1"/>
    <col min="3856" max="3856" width="8.88671875" style="82"/>
    <col min="3857" max="3857" width="14.6640625" style="82" bestFit="1" customWidth="1"/>
    <col min="3858" max="3858" width="7.6640625" style="82" bestFit="1" customWidth="1"/>
    <col min="3859" max="3859" width="15.5546875" style="82" customWidth="1"/>
    <col min="3860" max="3860" width="10" style="82" customWidth="1"/>
    <col min="3861" max="3861" width="10.88671875" style="82" customWidth="1"/>
    <col min="3862" max="4093" width="8.88671875" style="82"/>
    <col min="4094" max="4094" width="9.5546875" style="82" bestFit="1" customWidth="1"/>
    <col min="4095" max="4103" width="8.88671875" style="82"/>
    <col min="4104" max="4104" width="10.33203125" style="82" bestFit="1" customWidth="1"/>
    <col min="4105" max="4105" width="8.88671875" style="82"/>
    <col min="4106" max="4106" width="10" style="82" bestFit="1" customWidth="1"/>
    <col min="4107" max="4107" width="8.88671875" style="82"/>
    <col min="4108" max="4109" width="10.88671875" style="82" bestFit="1" customWidth="1"/>
    <col min="4110" max="4110" width="11.6640625" style="82" bestFit="1" customWidth="1"/>
    <col min="4111" max="4111" width="10" style="82" bestFit="1" customWidth="1"/>
    <col min="4112" max="4112" width="8.88671875" style="82"/>
    <col min="4113" max="4113" width="14.6640625" style="82" bestFit="1" customWidth="1"/>
    <col min="4114" max="4114" width="7.6640625" style="82" bestFit="1" customWidth="1"/>
    <col min="4115" max="4115" width="15.5546875" style="82" customWidth="1"/>
    <col min="4116" max="4116" width="10" style="82" customWidth="1"/>
    <col min="4117" max="4117" width="10.88671875" style="82" customWidth="1"/>
    <col min="4118" max="4349" width="8.88671875" style="82"/>
    <col min="4350" max="4350" width="9.5546875" style="82" bestFit="1" customWidth="1"/>
    <col min="4351" max="4359" width="8.88671875" style="82"/>
    <col min="4360" max="4360" width="10.33203125" style="82" bestFit="1" customWidth="1"/>
    <col min="4361" max="4361" width="8.88671875" style="82"/>
    <col min="4362" max="4362" width="10" style="82" bestFit="1" customWidth="1"/>
    <col min="4363" max="4363" width="8.88671875" style="82"/>
    <col min="4364" max="4365" width="10.88671875" style="82" bestFit="1" customWidth="1"/>
    <col min="4366" max="4366" width="11.6640625" style="82" bestFit="1" customWidth="1"/>
    <col min="4367" max="4367" width="10" style="82" bestFit="1" customWidth="1"/>
    <col min="4368" max="4368" width="8.88671875" style="82"/>
    <col min="4369" max="4369" width="14.6640625" style="82" bestFit="1" customWidth="1"/>
    <col min="4370" max="4370" width="7.6640625" style="82" bestFit="1" customWidth="1"/>
    <col min="4371" max="4371" width="15.5546875" style="82" customWidth="1"/>
    <col min="4372" max="4372" width="10" style="82" customWidth="1"/>
    <col min="4373" max="4373" width="10.88671875" style="82" customWidth="1"/>
    <col min="4374" max="4605" width="8.88671875" style="82"/>
    <col min="4606" max="4606" width="9.5546875" style="82" bestFit="1" customWidth="1"/>
    <col min="4607" max="4615" width="8.88671875" style="82"/>
    <col min="4616" max="4616" width="10.33203125" style="82" bestFit="1" customWidth="1"/>
    <col min="4617" max="4617" width="8.88671875" style="82"/>
    <col min="4618" max="4618" width="10" style="82" bestFit="1" customWidth="1"/>
    <col min="4619" max="4619" width="8.88671875" style="82"/>
    <col min="4620" max="4621" width="10.88671875" style="82" bestFit="1" customWidth="1"/>
    <col min="4622" max="4622" width="11.6640625" style="82" bestFit="1" customWidth="1"/>
    <col min="4623" max="4623" width="10" style="82" bestFit="1" customWidth="1"/>
    <col min="4624" max="4624" width="8.88671875" style="82"/>
    <col min="4625" max="4625" width="14.6640625" style="82" bestFit="1" customWidth="1"/>
    <col min="4626" max="4626" width="7.6640625" style="82" bestFit="1" customWidth="1"/>
    <col min="4627" max="4627" width="15.5546875" style="82" customWidth="1"/>
    <col min="4628" max="4628" width="10" style="82" customWidth="1"/>
    <col min="4629" max="4629" width="10.88671875" style="82" customWidth="1"/>
    <col min="4630" max="4861" width="8.88671875" style="82"/>
    <col min="4862" max="4862" width="9.5546875" style="82" bestFit="1" customWidth="1"/>
    <col min="4863" max="4871" width="8.88671875" style="82"/>
    <col min="4872" max="4872" width="10.33203125" style="82" bestFit="1" customWidth="1"/>
    <col min="4873" max="4873" width="8.88671875" style="82"/>
    <col min="4874" max="4874" width="10" style="82" bestFit="1" customWidth="1"/>
    <col min="4875" max="4875" width="8.88671875" style="82"/>
    <col min="4876" max="4877" width="10.88671875" style="82" bestFit="1" customWidth="1"/>
    <col min="4878" max="4878" width="11.6640625" style="82" bestFit="1" customWidth="1"/>
    <col min="4879" max="4879" width="10" style="82" bestFit="1" customWidth="1"/>
    <col min="4880" max="4880" width="8.88671875" style="82"/>
    <col min="4881" max="4881" width="14.6640625" style="82" bestFit="1" customWidth="1"/>
    <col min="4882" max="4882" width="7.6640625" style="82" bestFit="1" customWidth="1"/>
    <col min="4883" max="4883" width="15.5546875" style="82" customWidth="1"/>
    <col min="4884" max="4884" width="10" style="82" customWidth="1"/>
    <col min="4885" max="4885" width="10.88671875" style="82" customWidth="1"/>
    <col min="4886" max="5117" width="8.88671875" style="82"/>
    <col min="5118" max="5118" width="9.5546875" style="82" bestFit="1" customWidth="1"/>
    <col min="5119" max="5127" width="8.88671875" style="82"/>
    <col min="5128" max="5128" width="10.33203125" style="82" bestFit="1" customWidth="1"/>
    <col min="5129" max="5129" width="8.88671875" style="82"/>
    <col min="5130" max="5130" width="10" style="82" bestFit="1" customWidth="1"/>
    <col min="5131" max="5131" width="8.88671875" style="82"/>
    <col min="5132" max="5133" width="10.88671875" style="82" bestFit="1" customWidth="1"/>
    <col min="5134" max="5134" width="11.6640625" style="82" bestFit="1" customWidth="1"/>
    <col min="5135" max="5135" width="10" style="82" bestFit="1" customWidth="1"/>
    <col min="5136" max="5136" width="8.88671875" style="82"/>
    <col min="5137" max="5137" width="14.6640625" style="82" bestFit="1" customWidth="1"/>
    <col min="5138" max="5138" width="7.6640625" style="82" bestFit="1" customWidth="1"/>
    <col min="5139" max="5139" width="15.5546875" style="82" customWidth="1"/>
    <col min="5140" max="5140" width="10" style="82" customWidth="1"/>
    <col min="5141" max="5141" width="10.88671875" style="82" customWidth="1"/>
    <col min="5142" max="5373" width="8.88671875" style="82"/>
    <col min="5374" max="5374" width="9.5546875" style="82" bestFit="1" customWidth="1"/>
    <col min="5375" max="5383" width="8.88671875" style="82"/>
    <col min="5384" max="5384" width="10.33203125" style="82" bestFit="1" customWidth="1"/>
    <col min="5385" max="5385" width="8.88671875" style="82"/>
    <col min="5386" max="5386" width="10" style="82" bestFit="1" customWidth="1"/>
    <col min="5387" max="5387" width="8.88671875" style="82"/>
    <col min="5388" max="5389" width="10.88671875" style="82" bestFit="1" customWidth="1"/>
    <col min="5390" max="5390" width="11.6640625" style="82" bestFit="1" customWidth="1"/>
    <col min="5391" max="5391" width="10" style="82" bestFit="1" customWidth="1"/>
    <col min="5392" max="5392" width="8.88671875" style="82"/>
    <col min="5393" max="5393" width="14.6640625" style="82" bestFit="1" customWidth="1"/>
    <col min="5394" max="5394" width="7.6640625" style="82" bestFit="1" customWidth="1"/>
    <col min="5395" max="5395" width="15.5546875" style="82" customWidth="1"/>
    <col min="5396" max="5396" width="10" style="82" customWidth="1"/>
    <col min="5397" max="5397" width="10.88671875" style="82" customWidth="1"/>
    <col min="5398" max="5629" width="8.88671875" style="82"/>
    <col min="5630" max="5630" width="9.5546875" style="82" bestFit="1" customWidth="1"/>
    <col min="5631" max="5639" width="8.88671875" style="82"/>
    <col min="5640" max="5640" width="10.33203125" style="82" bestFit="1" customWidth="1"/>
    <col min="5641" max="5641" width="8.88671875" style="82"/>
    <col min="5642" max="5642" width="10" style="82" bestFit="1" customWidth="1"/>
    <col min="5643" max="5643" width="8.88671875" style="82"/>
    <col min="5644" max="5645" width="10.88671875" style="82" bestFit="1" customWidth="1"/>
    <col min="5646" max="5646" width="11.6640625" style="82" bestFit="1" customWidth="1"/>
    <col min="5647" max="5647" width="10" style="82" bestFit="1" customWidth="1"/>
    <col min="5648" max="5648" width="8.88671875" style="82"/>
    <col min="5649" max="5649" width="14.6640625" style="82" bestFit="1" customWidth="1"/>
    <col min="5650" max="5650" width="7.6640625" style="82" bestFit="1" customWidth="1"/>
    <col min="5651" max="5651" width="15.5546875" style="82" customWidth="1"/>
    <col min="5652" max="5652" width="10" style="82" customWidth="1"/>
    <col min="5653" max="5653" width="10.88671875" style="82" customWidth="1"/>
    <col min="5654" max="5885" width="8.88671875" style="82"/>
    <col min="5886" max="5886" width="9.5546875" style="82" bestFit="1" customWidth="1"/>
    <col min="5887" max="5895" width="8.88671875" style="82"/>
    <col min="5896" max="5896" width="10.33203125" style="82" bestFit="1" customWidth="1"/>
    <col min="5897" max="5897" width="8.88671875" style="82"/>
    <col min="5898" max="5898" width="10" style="82" bestFit="1" customWidth="1"/>
    <col min="5899" max="5899" width="8.88671875" style="82"/>
    <col min="5900" max="5901" width="10.88671875" style="82" bestFit="1" customWidth="1"/>
    <col min="5902" max="5902" width="11.6640625" style="82" bestFit="1" customWidth="1"/>
    <col min="5903" max="5903" width="10" style="82" bestFit="1" customWidth="1"/>
    <col min="5904" max="5904" width="8.88671875" style="82"/>
    <col min="5905" max="5905" width="14.6640625" style="82" bestFit="1" customWidth="1"/>
    <col min="5906" max="5906" width="7.6640625" style="82" bestFit="1" customWidth="1"/>
    <col min="5907" max="5907" width="15.5546875" style="82" customWidth="1"/>
    <col min="5908" max="5908" width="10" style="82" customWidth="1"/>
    <col min="5909" max="5909" width="10.88671875" style="82" customWidth="1"/>
    <col min="5910" max="6141" width="8.88671875" style="82"/>
    <col min="6142" max="6142" width="9.5546875" style="82" bestFit="1" customWidth="1"/>
    <col min="6143" max="6151" width="8.88671875" style="82"/>
    <col min="6152" max="6152" width="10.33203125" style="82" bestFit="1" customWidth="1"/>
    <col min="6153" max="6153" width="8.88671875" style="82"/>
    <col min="6154" max="6154" width="10" style="82" bestFit="1" customWidth="1"/>
    <col min="6155" max="6155" width="8.88671875" style="82"/>
    <col min="6156" max="6157" width="10.88671875" style="82" bestFit="1" customWidth="1"/>
    <col min="6158" max="6158" width="11.6640625" style="82" bestFit="1" customWidth="1"/>
    <col min="6159" max="6159" width="10" style="82" bestFit="1" customWidth="1"/>
    <col min="6160" max="6160" width="8.88671875" style="82"/>
    <col min="6161" max="6161" width="14.6640625" style="82" bestFit="1" customWidth="1"/>
    <col min="6162" max="6162" width="7.6640625" style="82" bestFit="1" customWidth="1"/>
    <col min="6163" max="6163" width="15.5546875" style="82" customWidth="1"/>
    <col min="6164" max="6164" width="10" style="82" customWidth="1"/>
    <col min="6165" max="6165" width="10.88671875" style="82" customWidth="1"/>
    <col min="6166" max="6397" width="8.88671875" style="82"/>
    <col min="6398" max="6398" width="9.5546875" style="82" bestFit="1" customWidth="1"/>
    <col min="6399" max="6407" width="8.88671875" style="82"/>
    <col min="6408" max="6408" width="10.33203125" style="82" bestFit="1" customWidth="1"/>
    <col min="6409" max="6409" width="8.88671875" style="82"/>
    <col min="6410" max="6410" width="10" style="82" bestFit="1" customWidth="1"/>
    <col min="6411" max="6411" width="8.88671875" style="82"/>
    <col min="6412" max="6413" width="10.88671875" style="82" bestFit="1" customWidth="1"/>
    <col min="6414" max="6414" width="11.6640625" style="82" bestFit="1" customWidth="1"/>
    <col min="6415" max="6415" width="10" style="82" bestFit="1" customWidth="1"/>
    <col min="6416" max="6416" width="8.88671875" style="82"/>
    <col min="6417" max="6417" width="14.6640625" style="82" bestFit="1" customWidth="1"/>
    <col min="6418" max="6418" width="7.6640625" style="82" bestFit="1" customWidth="1"/>
    <col min="6419" max="6419" width="15.5546875" style="82" customWidth="1"/>
    <col min="6420" max="6420" width="10" style="82" customWidth="1"/>
    <col min="6421" max="6421" width="10.88671875" style="82" customWidth="1"/>
    <col min="6422" max="6653" width="8.88671875" style="82"/>
    <col min="6654" max="6654" width="9.5546875" style="82" bestFit="1" customWidth="1"/>
    <col min="6655" max="6663" width="8.88671875" style="82"/>
    <col min="6664" max="6664" width="10.33203125" style="82" bestFit="1" customWidth="1"/>
    <col min="6665" max="6665" width="8.88671875" style="82"/>
    <col min="6666" max="6666" width="10" style="82" bestFit="1" customWidth="1"/>
    <col min="6667" max="6667" width="8.88671875" style="82"/>
    <col min="6668" max="6669" width="10.88671875" style="82" bestFit="1" customWidth="1"/>
    <col min="6670" max="6670" width="11.6640625" style="82" bestFit="1" customWidth="1"/>
    <col min="6671" max="6671" width="10" style="82" bestFit="1" customWidth="1"/>
    <col min="6672" max="6672" width="8.88671875" style="82"/>
    <col min="6673" max="6673" width="14.6640625" style="82" bestFit="1" customWidth="1"/>
    <col min="6674" max="6674" width="7.6640625" style="82" bestFit="1" customWidth="1"/>
    <col min="6675" max="6675" width="15.5546875" style="82" customWidth="1"/>
    <col min="6676" max="6676" width="10" style="82" customWidth="1"/>
    <col min="6677" max="6677" width="10.88671875" style="82" customWidth="1"/>
    <col min="6678" max="6909" width="8.88671875" style="82"/>
    <col min="6910" max="6910" width="9.5546875" style="82" bestFit="1" customWidth="1"/>
    <col min="6911" max="6919" width="8.88671875" style="82"/>
    <col min="6920" max="6920" width="10.33203125" style="82" bestFit="1" customWidth="1"/>
    <col min="6921" max="6921" width="8.88671875" style="82"/>
    <col min="6922" max="6922" width="10" style="82" bestFit="1" customWidth="1"/>
    <col min="6923" max="6923" width="8.88671875" style="82"/>
    <col min="6924" max="6925" width="10.88671875" style="82" bestFit="1" customWidth="1"/>
    <col min="6926" max="6926" width="11.6640625" style="82" bestFit="1" customWidth="1"/>
    <col min="6927" max="6927" width="10" style="82" bestFit="1" customWidth="1"/>
    <col min="6928" max="6928" width="8.88671875" style="82"/>
    <col min="6929" max="6929" width="14.6640625" style="82" bestFit="1" customWidth="1"/>
    <col min="6930" max="6930" width="7.6640625" style="82" bestFit="1" customWidth="1"/>
    <col min="6931" max="6931" width="15.5546875" style="82" customWidth="1"/>
    <col min="6932" max="6932" width="10" style="82" customWidth="1"/>
    <col min="6933" max="6933" width="10.88671875" style="82" customWidth="1"/>
    <col min="6934" max="7165" width="8.88671875" style="82"/>
    <col min="7166" max="7166" width="9.5546875" style="82" bestFit="1" customWidth="1"/>
    <col min="7167" max="7175" width="8.88671875" style="82"/>
    <col min="7176" max="7176" width="10.33203125" style="82" bestFit="1" customWidth="1"/>
    <col min="7177" max="7177" width="8.88671875" style="82"/>
    <col min="7178" max="7178" width="10" style="82" bestFit="1" customWidth="1"/>
    <col min="7179" max="7179" width="8.88671875" style="82"/>
    <col min="7180" max="7181" width="10.88671875" style="82" bestFit="1" customWidth="1"/>
    <col min="7182" max="7182" width="11.6640625" style="82" bestFit="1" customWidth="1"/>
    <col min="7183" max="7183" width="10" style="82" bestFit="1" customWidth="1"/>
    <col min="7184" max="7184" width="8.88671875" style="82"/>
    <col min="7185" max="7185" width="14.6640625" style="82" bestFit="1" customWidth="1"/>
    <col min="7186" max="7186" width="7.6640625" style="82" bestFit="1" customWidth="1"/>
    <col min="7187" max="7187" width="15.5546875" style="82" customWidth="1"/>
    <col min="7188" max="7188" width="10" style="82" customWidth="1"/>
    <col min="7189" max="7189" width="10.88671875" style="82" customWidth="1"/>
    <col min="7190" max="7421" width="8.88671875" style="82"/>
    <col min="7422" max="7422" width="9.5546875" style="82" bestFit="1" customWidth="1"/>
    <col min="7423" max="7431" width="8.88671875" style="82"/>
    <col min="7432" max="7432" width="10.33203125" style="82" bestFit="1" customWidth="1"/>
    <col min="7433" max="7433" width="8.88671875" style="82"/>
    <col min="7434" max="7434" width="10" style="82" bestFit="1" customWidth="1"/>
    <col min="7435" max="7435" width="8.88671875" style="82"/>
    <col min="7436" max="7437" width="10.88671875" style="82" bestFit="1" customWidth="1"/>
    <col min="7438" max="7438" width="11.6640625" style="82" bestFit="1" customWidth="1"/>
    <col min="7439" max="7439" width="10" style="82" bestFit="1" customWidth="1"/>
    <col min="7440" max="7440" width="8.88671875" style="82"/>
    <col min="7441" max="7441" width="14.6640625" style="82" bestFit="1" customWidth="1"/>
    <col min="7442" max="7442" width="7.6640625" style="82" bestFit="1" customWidth="1"/>
    <col min="7443" max="7443" width="15.5546875" style="82" customWidth="1"/>
    <col min="7444" max="7444" width="10" style="82" customWidth="1"/>
    <col min="7445" max="7445" width="10.88671875" style="82" customWidth="1"/>
    <col min="7446" max="7677" width="8.88671875" style="82"/>
    <col min="7678" max="7678" width="9.5546875" style="82" bestFit="1" customWidth="1"/>
    <col min="7679" max="7687" width="8.88671875" style="82"/>
    <col min="7688" max="7688" width="10.33203125" style="82" bestFit="1" customWidth="1"/>
    <col min="7689" max="7689" width="8.88671875" style="82"/>
    <col min="7690" max="7690" width="10" style="82" bestFit="1" customWidth="1"/>
    <col min="7691" max="7691" width="8.88671875" style="82"/>
    <col min="7692" max="7693" width="10.88671875" style="82" bestFit="1" customWidth="1"/>
    <col min="7694" max="7694" width="11.6640625" style="82" bestFit="1" customWidth="1"/>
    <col min="7695" max="7695" width="10" style="82" bestFit="1" customWidth="1"/>
    <col min="7696" max="7696" width="8.88671875" style="82"/>
    <col min="7697" max="7697" width="14.6640625" style="82" bestFit="1" customWidth="1"/>
    <col min="7698" max="7698" width="7.6640625" style="82" bestFit="1" customWidth="1"/>
    <col min="7699" max="7699" width="15.5546875" style="82" customWidth="1"/>
    <col min="7700" max="7700" width="10" style="82" customWidth="1"/>
    <col min="7701" max="7701" width="10.88671875" style="82" customWidth="1"/>
    <col min="7702" max="7933" width="8.88671875" style="82"/>
    <col min="7934" max="7934" width="9.5546875" style="82" bestFit="1" customWidth="1"/>
    <col min="7935" max="7943" width="8.88671875" style="82"/>
    <col min="7944" max="7944" width="10.33203125" style="82" bestFit="1" customWidth="1"/>
    <col min="7945" max="7945" width="8.88671875" style="82"/>
    <col min="7946" max="7946" width="10" style="82" bestFit="1" customWidth="1"/>
    <col min="7947" max="7947" width="8.88671875" style="82"/>
    <col min="7948" max="7949" width="10.88671875" style="82" bestFit="1" customWidth="1"/>
    <col min="7950" max="7950" width="11.6640625" style="82" bestFit="1" customWidth="1"/>
    <col min="7951" max="7951" width="10" style="82" bestFit="1" customWidth="1"/>
    <col min="7952" max="7952" width="8.88671875" style="82"/>
    <col min="7953" max="7953" width="14.6640625" style="82" bestFit="1" customWidth="1"/>
    <col min="7954" max="7954" width="7.6640625" style="82" bestFit="1" customWidth="1"/>
    <col min="7955" max="7955" width="15.5546875" style="82" customWidth="1"/>
    <col min="7956" max="7956" width="10" style="82" customWidth="1"/>
    <col min="7957" max="7957" width="10.88671875" style="82" customWidth="1"/>
    <col min="7958" max="8189" width="8.88671875" style="82"/>
    <col min="8190" max="8190" width="9.5546875" style="82" bestFit="1" customWidth="1"/>
    <col min="8191" max="8199" width="8.88671875" style="82"/>
    <col min="8200" max="8200" width="10.33203125" style="82" bestFit="1" customWidth="1"/>
    <col min="8201" max="8201" width="8.88671875" style="82"/>
    <col min="8202" max="8202" width="10" style="82" bestFit="1" customWidth="1"/>
    <col min="8203" max="8203" width="8.88671875" style="82"/>
    <col min="8204" max="8205" width="10.88671875" style="82" bestFit="1" customWidth="1"/>
    <col min="8206" max="8206" width="11.6640625" style="82" bestFit="1" customWidth="1"/>
    <col min="8207" max="8207" width="10" style="82" bestFit="1" customWidth="1"/>
    <col min="8208" max="8208" width="8.88671875" style="82"/>
    <col min="8209" max="8209" width="14.6640625" style="82" bestFit="1" customWidth="1"/>
    <col min="8210" max="8210" width="7.6640625" style="82" bestFit="1" customWidth="1"/>
    <col min="8211" max="8211" width="15.5546875" style="82" customWidth="1"/>
    <col min="8212" max="8212" width="10" style="82" customWidth="1"/>
    <col min="8213" max="8213" width="10.88671875" style="82" customWidth="1"/>
    <col min="8214" max="8445" width="8.88671875" style="82"/>
    <col min="8446" max="8446" width="9.5546875" style="82" bestFit="1" customWidth="1"/>
    <col min="8447" max="8455" width="8.88671875" style="82"/>
    <col min="8456" max="8456" width="10.33203125" style="82" bestFit="1" customWidth="1"/>
    <col min="8457" max="8457" width="8.88671875" style="82"/>
    <col min="8458" max="8458" width="10" style="82" bestFit="1" customWidth="1"/>
    <col min="8459" max="8459" width="8.88671875" style="82"/>
    <col min="8460" max="8461" width="10.88671875" style="82" bestFit="1" customWidth="1"/>
    <col min="8462" max="8462" width="11.6640625" style="82" bestFit="1" customWidth="1"/>
    <col min="8463" max="8463" width="10" style="82" bestFit="1" customWidth="1"/>
    <col min="8464" max="8464" width="8.88671875" style="82"/>
    <col min="8465" max="8465" width="14.6640625" style="82" bestFit="1" customWidth="1"/>
    <col min="8466" max="8466" width="7.6640625" style="82" bestFit="1" customWidth="1"/>
    <col min="8467" max="8467" width="15.5546875" style="82" customWidth="1"/>
    <col min="8468" max="8468" width="10" style="82" customWidth="1"/>
    <col min="8469" max="8469" width="10.88671875" style="82" customWidth="1"/>
    <col min="8470" max="8701" width="8.88671875" style="82"/>
    <col min="8702" max="8702" width="9.5546875" style="82" bestFit="1" customWidth="1"/>
    <col min="8703" max="8711" width="8.88671875" style="82"/>
    <col min="8712" max="8712" width="10.33203125" style="82" bestFit="1" customWidth="1"/>
    <col min="8713" max="8713" width="8.88671875" style="82"/>
    <col min="8714" max="8714" width="10" style="82" bestFit="1" customWidth="1"/>
    <col min="8715" max="8715" width="8.88671875" style="82"/>
    <col min="8716" max="8717" width="10.88671875" style="82" bestFit="1" customWidth="1"/>
    <col min="8718" max="8718" width="11.6640625" style="82" bestFit="1" customWidth="1"/>
    <col min="8719" max="8719" width="10" style="82" bestFit="1" customWidth="1"/>
    <col min="8720" max="8720" width="8.88671875" style="82"/>
    <col min="8721" max="8721" width="14.6640625" style="82" bestFit="1" customWidth="1"/>
    <col min="8722" max="8722" width="7.6640625" style="82" bestFit="1" customWidth="1"/>
    <col min="8723" max="8723" width="15.5546875" style="82" customWidth="1"/>
    <col min="8724" max="8724" width="10" style="82" customWidth="1"/>
    <col min="8725" max="8725" width="10.88671875" style="82" customWidth="1"/>
    <col min="8726" max="8957" width="8.88671875" style="82"/>
    <col min="8958" max="8958" width="9.5546875" style="82" bestFit="1" customWidth="1"/>
    <col min="8959" max="8967" width="8.88671875" style="82"/>
    <col min="8968" max="8968" width="10.33203125" style="82" bestFit="1" customWidth="1"/>
    <col min="8969" max="8969" width="8.88671875" style="82"/>
    <col min="8970" max="8970" width="10" style="82" bestFit="1" customWidth="1"/>
    <col min="8971" max="8971" width="8.88671875" style="82"/>
    <col min="8972" max="8973" width="10.88671875" style="82" bestFit="1" customWidth="1"/>
    <col min="8974" max="8974" width="11.6640625" style="82" bestFit="1" customWidth="1"/>
    <col min="8975" max="8975" width="10" style="82" bestFit="1" customWidth="1"/>
    <col min="8976" max="8976" width="8.88671875" style="82"/>
    <col min="8977" max="8977" width="14.6640625" style="82" bestFit="1" customWidth="1"/>
    <col min="8978" max="8978" width="7.6640625" style="82" bestFit="1" customWidth="1"/>
    <col min="8979" max="8979" width="15.5546875" style="82" customWidth="1"/>
    <col min="8980" max="8980" width="10" style="82" customWidth="1"/>
    <col min="8981" max="8981" width="10.88671875" style="82" customWidth="1"/>
    <col min="8982" max="9213" width="8.88671875" style="82"/>
    <col min="9214" max="9214" width="9.5546875" style="82" bestFit="1" customWidth="1"/>
    <col min="9215" max="9223" width="8.88671875" style="82"/>
    <col min="9224" max="9224" width="10.33203125" style="82" bestFit="1" customWidth="1"/>
    <col min="9225" max="9225" width="8.88671875" style="82"/>
    <col min="9226" max="9226" width="10" style="82" bestFit="1" customWidth="1"/>
    <col min="9227" max="9227" width="8.88671875" style="82"/>
    <col min="9228" max="9229" width="10.88671875" style="82" bestFit="1" customWidth="1"/>
    <col min="9230" max="9230" width="11.6640625" style="82" bestFit="1" customWidth="1"/>
    <col min="9231" max="9231" width="10" style="82" bestFit="1" customWidth="1"/>
    <col min="9232" max="9232" width="8.88671875" style="82"/>
    <col min="9233" max="9233" width="14.6640625" style="82" bestFit="1" customWidth="1"/>
    <col min="9234" max="9234" width="7.6640625" style="82" bestFit="1" customWidth="1"/>
    <col min="9235" max="9235" width="15.5546875" style="82" customWidth="1"/>
    <col min="9236" max="9236" width="10" style="82" customWidth="1"/>
    <col min="9237" max="9237" width="10.88671875" style="82" customWidth="1"/>
    <col min="9238" max="9469" width="8.88671875" style="82"/>
    <col min="9470" max="9470" width="9.5546875" style="82" bestFit="1" customWidth="1"/>
    <col min="9471" max="9479" width="8.88671875" style="82"/>
    <col min="9480" max="9480" width="10.33203125" style="82" bestFit="1" customWidth="1"/>
    <col min="9481" max="9481" width="8.88671875" style="82"/>
    <col min="9482" max="9482" width="10" style="82" bestFit="1" customWidth="1"/>
    <col min="9483" max="9483" width="8.88671875" style="82"/>
    <col min="9484" max="9485" width="10.88671875" style="82" bestFit="1" customWidth="1"/>
    <col min="9486" max="9486" width="11.6640625" style="82" bestFit="1" customWidth="1"/>
    <col min="9487" max="9487" width="10" style="82" bestFit="1" customWidth="1"/>
    <col min="9488" max="9488" width="8.88671875" style="82"/>
    <col min="9489" max="9489" width="14.6640625" style="82" bestFit="1" customWidth="1"/>
    <col min="9490" max="9490" width="7.6640625" style="82" bestFit="1" customWidth="1"/>
    <col min="9491" max="9491" width="15.5546875" style="82" customWidth="1"/>
    <col min="9492" max="9492" width="10" style="82" customWidth="1"/>
    <col min="9493" max="9493" width="10.88671875" style="82" customWidth="1"/>
    <col min="9494" max="9725" width="8.88671875" style="82"/>
    <col min="9726" max="9726" width="9.5546875" style="82" bestFit="1" customWidth="1"/>
    <col min="9727" max="9735" width="8.88671875" style="82"/>
    <col min="9736" max="9736" width="10.33203125" style="82" bestFit="1" customWidth="1"/>
    <col min="9737" max="9737" width="8.88671875" style="82"/>
    <col min="9738" max="9738" width="10" style="82" bestFit="1" customWidth="1"/>
    <col min="9739" max="9739" width="8.88671875" style="82"/>
    <col min="9740" max="9741" width="10.88671875" style="82" bestFit="1" customWidth="1"/>
    <col min="9742" max="9742" width="11.6640625" style="82" bestFit="1" customWidth="1"/>
    <col min="9743" max="9743" width="10" style="82" bestFit="1" customWidth="1"/>
    <col min="9744" max="9744" width="8.88671875" style="82"/>
    <col min="9745" max="9745" width="14.6640625" style="82" bestFit="1" customWidth="1"/>
    <col min="9746" max="9746" width="7.6640625" style="82" bestFit="1" customWidth="1"/>
    <col min="9747" max="9747" width="15.5546875" style="82" customWidth="1"/>
    <col min="9748" max="9748" width="10" style="82" customWidth="1"/>
    <col min="9749" max="9749" width="10.88671875" style="82" customWidth="1"/>
    <col min="9750" max="9981" width="8.88671875" style="82"/>
    <col min="9982" max="9982" width="9.5546875" style="82" bestFit="1" customWidth="1"/>
    <col min="9983" max="9991" width="8.88671875" style="82"/>
    <col min="9992" max="9992" width="10.33203125" style="82" bestFit="1" customWidth="1"/>
    <col min="9993" max="9993" width="8.88671875" style="82"/>
    <col min="9994" max="9994" width="10" style="82" bestFit="1" customWidth="1"/>
    <col min="9995" max="9995" width="8.88671875" style="82"/>
    <col min="9996" max="9997" width="10.88671875" style="82" bestFit="1" customWidth="1"/>
    <col min="9998" max="9998" width="11.6640625" style="82" bestFit="1" customWidth="1"/>
    <col min="9999" max="9999" width="10" style="82" bestFit="1" customWidth="1"/>
    <col min="10000" max="10000" width="8.88671875" style="82"/>
    <col min="10001" max="10001" width="14.6640625" style="82" bestFit="1" customWidth="1"/>
    <col min="10002" max="10002" width="7.6640625" style="82" bestFit="1" customWidth="1"/>
    <col min="10003" max="10003" width="15.5546875" style="82" customWidth="1"/>
    <col min="10004" max="10004" width="10" style="82" customWidth="1"/>
    <col min="10005" max="10005" width="10.88671875" style="82" customWidth="1"/>
    <col min="10006" max="10237" width="8.88671875" style="82"/>
    <col min="10238" max="10238" width="9.5546875" style="82" bestFit="1" customWidth="1"/>
    <col min="10239" max="10247" width="8.88671875" style="82"/>
    <col min="10248" max="10248" width="10.33203125" style="82" bestFit="1" customWidth="1"/>
    <col min="10249" max="10249" width="8.88671875" style="82"/>
    <col min="10250" max="10250" width="10" style="82" bestFit="1" customWidth="1"/>
    <col min="10251" max="10251" width="8.88671875" style="82"/>
    <col min="10252" max="10253" width="10.88671875" style="82" bestFit="1" customWidth="1"/>
    <col min="10254" max="10254" width="11.6640625" style="82" bestFit="1" customWidth="1"/>
    <col min="10255" max="10255" width="10" style="82" bestFit="1" customWidth="1"/>
    <col min="10256" max="10256" width="8.88671875" style="82"/>
    <col min="10257" max="10257" width="14.6640625" style="82" bestFit="1" customWidth="1"/>
    <col min="10258" max="10258" width="7.6640625" style="82" bestFit="1" customWidth="1"/>
    <col min="10259" max="10259" width="15.5546875" style="82" customWidth="1"/>
    <col min="10260" max="10260" width="10" style="82" customWidth="1"/>
    <col min="10261" max="10261" width="10.88671875" style="82" customWidth="1"/>
    <col min="10262" max="10493" width="8.88671875" style="82"/>
    <col min="10494" max="10494" width="9.5546875" style="82" bestFit="1" customWidth="1"/>
    <col min="10495" max="10503" width="8.88671875" style="82"/>
    <col min="10504" max="10504" width="10.33203125" style="82" bestFit="1" customWidth="1"/>
    <col min="10505" max="10505" width="8.88671875" style="82"/>
    <col min="10506" max="10506" width="10" style="82" bestFit="1" customWidth="1"/>
    <col min="10507" max="10507" width="8.88671875" style="82"/>
    <col min="10508" max="10509" width="10.88671875" style="82" bestFit="1" customWidth="1"/>
    <col min="10510" max="10510" width="11.6640625" style="82" bestFit="1" customWidth="1"/>
    <col min="10511" max="10511" width="10" style="82" bestFit="1" customWidth="1"/>
    <col min="10512" max="10512" width="8.88671875" style="82"/>
    <col min="10513" max="10513" width="14.6640625" style="82" bestFit="1" customWidth="1"/>
    <col min="10514" max="10514" width="7.6640625" style="82" bestFit="1" customWidth="1"/>
    <col min="10515" max="10515" width="15.5546875" style="82" customWidth="1"/>
    <col min="10516" max="10516" width="10" style="82" customWidth="1"/>
    <col min="10517" max="10517" width="10.88671875" style="82" customWidth="1"/>
    <col min="10518" max="10749" width="8.88671875" style="82"/>
    <col min="10750" max="10750" width="9.5546875" style="82" bestFit="1" customWidth="1"/>
    <col min="10751" max="10759" width="8.88671875" style="82"/>
    <col min="10760" max="10760" width="10.33203125" style="82" bestFit="1" customWidth="1"/>
    <col min="10761" max="10761" width="8.88671875" style="82"/>
    <col min="10762" max="10762" width="10" style="82" bestFit="1" customWidth="1"/>
    <col min="10763" max="10763" width="8.88671875" style="82"/>
    <col min="10764" max="10765" width="10.88671875" style="82" bestFit="1" customWidth="1"/>
    <col min="10766" max="10766" width="11.6640625" style="82" bestFit="1" customWidth="1"/>
    <col min="10767" max="10767" width="10" style="82" bestFit="1" customWidth="1"/>
    <col min="10768" max="10768" width="8.88671875" style="82"/>
    <col min="10769" max="10769" width="14.6640625" style="82" bestFit="1" customWidth="1"/>
    <col min="10770" max="10770" width="7.6640625" style="82" bestFit="1" customWidth="1"/>
    <col min="10771" max="10771" width="15.5546875" style="82" customWidth="1"/>
    <col min="10772" max="10772" width="10" style="82" customWidth="1"/>
    <col min="10773" max="10773" width="10.88671875" style="82" customWidth="1"/>
    <col min="10774" max="11005" width="8.88671875" style="82"/>
    <col min="11006" max="11006" width="9.5546875" style="82" bestFit="1" customWidth="1"/>
    <col min="11007" max="11015" width="8.88671875" style="82"/>
    <col min="11016" max="11016" width="10.33203125" style="82" bestFit="1" customWidth="1"/>
    <col min="11017" max="11017" width="8.88671875" style="82"/>
    <col min="11018" max="11018" width="10" style="82" bestFit="1" customWidth="1"/>
    <col min="11019" max="11019" width="8.88671875" style="82"/>
    <col min="11020" max="11021" width="10.88671875" style="82" bestFit="1" customWidth="1"/>
    <col min="11022" max="11022" width="11.6640625" style="82" bestFit="1" customWidth="1"/>
    <col min="11023" max="11023" width="10" style="82" bestFit="1" customWidth="1"/>
    <col min="11024" max="11024" width="8.88671875" style="82"/>
    <col min="11025" max="11025" width="14.6640625" style="82" bestFit="1" customWidth="1"/>
    <col min="11026" max="11026" width="7.6640625" style="82" bestFit="1" customWidth="1"/>
    <col min="11027" max="11027" width="15.5546875" style="82" customWidth="1"/>
    <col min="11028" max="11028" width="10" style="82" customWidth="1"/>
    <col min="11029" max="11029" width="10.88671875" style="82" customWidth="1"/>
    <col min="11030" max="11261" width="8.88671875" style="82"/>
    <col min="11262" max="11262" width="9.5546875" style="82" bestFit="1" customWidth="1"/>
    <col min="11263" max="11271" width="8.88671875" style="82"/>
    <col min="11272" max="11272" width="10.33203125" style="82" bestFit="1" customWidth="1"/>
    <col min="11273" max="11273" width="8.88671875" style="82"/>
    <col min="11274" max="11274" width="10" style="82" bestFit="1" customWidth="1"/>
    <col min="11275" max="11275" width="8.88671875" style="82"/>
    <col min="11276" max="11277" width="10.88671875" style="82" bestFit="1" customWidth="1"/>
    <col min="11278" max="11278" width="11.6640625" style="82" bestFit="1" customWidth="1"/>
    <col min="11279" max="11279" width="10" style="82" bestFit="1" customWidth="1"/>
    <col min="11280" max="11280" width="8.88671875" style="82"/>
    <col min="11281" max="11281" width="14.6640625" style="82" bestFit="1" customWidth="1"/>
    <col min="11282" max="11282" width="7.6640625" style="82" bestFit="1" customWidth="1"/>
    <col min="11283" max="11283" width="15.5546875" style="82" customWidth="1"/>
    <col min="11284" max="11284" width="10" style="82" customWidth="1"/>
    <col min="11285" max="11285" width="10.88671875" style="82" customWidth="1"/>
    <col min="11286" max="11517" width="8.88671875" style="82"/>
    <col min="11518" max="11518" width="9.5546875" style="82" bestFit="1" customWidth="1"/>
    <col min="11519" max="11527" width="8.88671875" style="82"/>
    <col min="11528" max="11528" width="10.33203125" style="82" bestFit="1" customWidth="1"/>
    <col min="11529" max="11529" width="8.88671875" style="82"/>
    <col min="11530" max="11530" width="10" style="82" bestFit="1" customWidth="1"/>
    <col min="11531" max="11531" width="8.88671875" style="82"/>
    <col min="11532" max="11533" width="10.88671875" style="82" bestFit="1" customWidth="1"/>
    <col min="11534" max="11534" width="11.6640625" style="82" bestFit="1" customWidth="1"/>
    <col min="11535" max="11535" width="10" style="82" bestFit="1" customWidth="1"/>
    <col min="11536" max="11536" width="8.88671875" style="82"/>
    <col min="11537" max="11537" width="14.6640625" style="82" bestFit="1" customWidth="1"/>
    <col min="11538" max="11538" width="7.6640625" style="82" bestFit="1" customWidth="1"/>
    <col min="11539" max="11539" width="15.5546875" style="82" customWidth="1"/>
    <col min="11540" max="11540" width="10" style="82" customWidth="1"/>
    <col min="11541" max="11541" width="10.88671875" style="82" customWidth="1"/>
    <col min="11542" max="11773" width="8.88671875" style="82"/>
    <col min="11774" max="11774" width="9.5546875" style="82" bestFit="1" customWidth="1"/>
    <col min="11775" max="11783" width="8.88671875" style="82"/>
    <col min="11784" max="11784" width="10.33203125" style="82" bestFit="1" customWidth="1"/>
    <col min="11785" max="11785" width="8.88671875" style="82"/>
    <col min="11786" max="11786" width="10" style="82" bestFit="1" customWidth="1"/>
    <col min="11787" max="11787" width="8.88671875" style="82"/>
    <col min="11788" max="11789" width="10.88671875" style="82" bestFit="1" customWidth="1"/>
    <col min="11790" max="11790" width="11.6640625" style="82" bestFit="1" customWidth="1"/>
    <col min="11791" max="11791" width="10" style="82" bestFit="1" customWidth="1"/>
    <col min="11792" max="11792" width="8.88671875" style="82"/>
    <col min="11793" max="11793" width="14.6640625" style="82" bestFit="1" customWidth="1"/>
    <col min="11794" max="11794" width="7.6640625" style="82" bestFit="1" customWidth="1"/>
    <col min="11795" max="11795" width="15.5546875" style="82" customWidth="1"/>
    <col min="11796" max="11796" width="10" style="82" customWidth="1"/>
    <col min="11797" max="11797" width="10.88671875" style="82" customWidth="1"/>
    <col min="11798" max="12029" width="8.88671875" style="82"/>
    <col min="12030" max="12030" width="9.5546875" style="82" bestFit="1" customWidth="1"/>
    <col min="12031" max="12039" width="8.88671875" style="82"/>
    <col min="12040" max="12040" width="10.33203125" style="82" bestFit="1" customWidth="1"/>
    <col min="12041" max="12041" width="8.88671875" style="82"/>
    <col min="12042" max="12042" width="10" style="82" bestFit="1" customWidth="1"/>
    <col min="12043" max="12043" width="8.88671875" style="82"/>
    <col min="12044" max="12045" width="10.88671875" style="82" bestFit="1" customWidth="1"/>
    <col min="12046" max="12046" width="11.6640625" style="82" bestFit="1" customWidth="1"/>
    <col min="12047" max="12047" width="10" style="82" bestFit="1" customWidth="1"/>
    <col min="12048" max="12048" width="8.88671875" style="82"/>
    <col min="12049" max="12049" width="14.6640625" style="82" bestFit="1" customWidth="1"/>
    <col min="12050" max="12050" width="7.6640625" style="82" bestFit="1" customWidth="1"/>
    <col min="12051" max="12051" width="15.5546875" style="82" customWidth="1"/>
    <col min="12052" max="12052" width="10" style="82" customWidth="1"/>
    <col min="12053" max="12053" width="10.88671875" style="82" customWidth="1"/>
    <col min="12054" max="12285" width="8.88671875" style="82"/>
    <col min="12286" max="12286" width="9.5546875" style="82" bestFit="1" customWidth="1"/>
    <col min="12287" max="12295" width="8.88671875" style="82"/>
    <col min="12296" max="12296" width="10.33203125" style="82" bestFit="1" customWidth="1"/>
    <col min="12297" max="12297" width="8.88671875" style="82"/>
    <col min="12298" max="12298" width="10" style="82" bestFit="1" customWidth="1"/>
    <col min="12299" max="12299" width="8.88671875" style="82"/>
    <col min="12300" max="12301" width="10.88671875" style="82" bestFit="1" customWidth="1"/>
    <col min="12302" max="12302" width="11.6640625" style="82" bestFit="1" customWidth="1"/>
    <col min="12303" max="12303" width="10" style="82" bestFit="1" customWidth="1"/>
    <col min="12304" max="12304" width="8.88671875" style="82"/>
    <col min="12305" max="12305" width="14.6640625" style="82" bestFit="1" customWidth="1"/>
    <col min="12306" max="12306" width="7.6640625" style="82" bestFit="1" customWidth="1"/>
    <col min="12307" max="12307" width="15.5546875" style="82" customWidth="1"/>
    <col min="12308" max="12308" width="10" style="82" customWidth="1"/>
    <col min="12309" max="12309" width="10.88671875" style="82" customWidth="1"/>
    <col min="12310" max="12541" width="8.88671875" style="82"/>
    <col min="12542" max="12542" width="9.5546875" style="82" bestFit="1" customWidth="1"/>
    <col min="12543" max="12551" width="8.88671875" style="82"/>
    <col min="12552" max="12552" width="10.33203125" style="82" bestFit="1" customWidth="1"/>
    <col min="12553" max="12553" width="8.88671875" style="82"/>
    <col min="12554" max="12554" width="10" style="82" bestFit="1" customWidth="1"/>
    <col min="12555" max="12555" width="8.88671875" style="82"/>
    <col min="12556" max="12557" width="10.88671875" style="82" bestFit="1" customWidth="1"/>
    <col min="12558" max="12558" width="11.6640625" style="82" bestFit="1" customWidth="1"/>
    <col min="12559" max="12559" width="10" style="82" bestFit="1" customWidth="1"/>
    <col min="12560" max="12560" width="8.88671875" style="82"/>
    <col min="12561" max="12561" width="14.6640625" style="82" bestFit="1" customWidth="1"/>
    <col min="12562" max="12562" width="7.6640625" style="82" bestFit="1" customWidth="1"/>
    <col min="12563" max="12563" width="15.5546875" style="82" customWidth="1"/>
    <col min="12564" max="12564" width="10" style="82" customWidth="1"/>
    <col min="12565" max="12565" width="10.88671875" style="82" customWidth="1"/>
    <col min="12566" max="12797" width="8.88671875" style="82"/>
    <col min="12798" max="12798" width="9.5546875" style="82" bestFit="1" customWidth="1"/>
    <col min="12799" max="12807" width="8.88671875" style="82"/>
    <col min="12808" max="12808" width="10.33203125" style="82" bestFit="1" customWidth="1"/>
    <col min="12809" max="12809" width="8.88671875" style="82"/>
    <col min="12810" max="12810" width="10" style="82" bestFit="1" customWidth="1"/>
    <col min="12811" max="12811" width="8.88671875" style="82"/>
    <col min="12812" max="12813" width="10.88671875" style="82" bestFit="1" customWidth="1"/>
    <col min="12814" max="12814" width="11.6640625" style="82" bestFit="1" customWidth="1"/>
    <col min="12815" max="12815" width="10" style="82" bestFit="1" customWidth="1"/>
    <col min="12816" max="12816" width="8.88671875" style="82"/>
    <col min="12817" max="12817" width="14.6640625" style="82" bestFit="1" customWidth="1"/>
    <col min="12818" max="12818" width="7.6640625" style="82" bestFit="1" customWidth="1"/>
    <col min="12819" max="12819" width="15.5546875" style="82" customWidth="1"/>
    <col min="12820" max="12820" width="10" style="82" customWidth="1"/>
    <col min="12821" max="12821" width="10.88671875" style="82" customWidth="1"/>
    <col min="12822" max="13053" width="8.88671875" style="82"/>
    <col min="13054" max="13054" width="9.5546875" style="82" bestFit="1" customWidth="1"/>
    <col min="13055" max="13063" width="8.88671875" style="82"/>
    <col min="13064" max="13064" width="10.33203125" style="82" bestFit="1" customWidth="1"/>
    <col min="13065" max="13065" width="8.88671875" style="82"/>
    <col min="13066" max="13066" width="10" style="82" bestFit="1" customWidth="1"/>
    <col min="13067" max="13067" width="8.88671875" style="82"/>
    <col min="13068" max="13069" width="10.88671875" style="82" bestFit="1" customWidth="1"/>
    <col min="13070" max="13070" width="11.6640625" style="82" bestFit="1" customWidth="1"/>
    <col min="13071" max="13071" width="10" style="82" bestFit="1" customWidth="1"/>
    <col min="13072" max="13072" width="8.88671875" style="82"/>
    <col min="13073" max="13073" width="14.6640625" style="82" bestFit="1" customWidth="1"/>
    <col min="13074" max="13074" width="7.6640625" style="82" bestFit="1" customWidth="1"/>
    <col min="13075" max="13075" width="15.5546875" style="82" customWidth="1"/>
    <col min="13076" max="13076" width="10" style="82" customWidth="1"/>
    <col min="13077" max="13077" width="10.88671875" style="82" customWidth="1"/>
    <col min="13078" max="13309" width="8.88671875" style="82"/>
    <col min="13310" max="13310" width="9.5546875" style="82" bestFit="1" customWidth="1"/>
    <col min="13311" max="13319" width="8.88671875" style="82"/>
    <col min="13320" max="13320" width="10.33203125" style="82" bestFit="1" customWidth="1"/>
    <col min="13321" max="13321" width="8.88671875" style="82"/>
    <col min="13322" max="13322" width="10" style="82" bestFit="1" customWidth="1"/>
    <col min="13323" max="13323" width="8.88671875" style="82"/>
    <col min="13324" max="13325" width="10.88671875" style="82" bestFit="1" customWidth="1"/>
    <col min="13326" max="13326" width="11.6640625" style="82" bestFit="1" customWidth="1"/>
    <col min="13327" max="13327" width="10" style="82" bestFit="1" customWidth="1"/>
    <col min="13328" max="13328" width="8.88671875" style="82"/>
    <col min="13329" max="13329" width="14.6640625" style="82" bestFit="1" customWidth="1"/>
    <col min="13330" max="13330" width="7.6640625" style="82" bestFit="1" customWidth="1"/>
    <col min="13331" max="13331" width="15.5546875" style="82" customWidth="1"/>
    <col min="13332" max="13332" width="10" style="82" customWidth="1"/>
    <col min="13333" max="13333" width="10.88671875" style="82" customWidth="1"/>
    <col min="13334" max="13565" width="8.88671875" style="82"/>
    <col min="13566" max="13566" width="9.5546875" style="82" bestFit="1" customWidth="1"/>
    <col min="13567" max="13575" width="8.88671875" style="82"/>
    <col min="13576" max="13576" width="10.33203125" style="82" bestFit="1" customWidth="1"/>
    <col min="13577" max="13577" width="8.88671875" style="82"/>
    <col min="13578" max="13578" width="10" style="82" bestFit="1" customWidth="1"/>
    <col min="13579" max="13579" width="8.88671875" style="82"/>
    <col min="13580" max="13581" width="10.88671875" style="82" bestFit="1" customWidth="1"/>
    <col min="13582" max="13582" width="11.6640625" style="82" bestFit="1" customWidth="1"/>
    <col min="13583" max="13583" width="10" style="82" bestFit="1" customWidth="1"/>
    <col min="13584" max="13584" width="8.88671875" style="82"/>
    <col min="13585" max="13585" width="14.6640625" style="82" bestFit="1" customWidth="1"/>
    <col min="13586" max="13586" width="7.6640625" style="82" bestFit="1" customWidth="1"/>
    <col min="13587" max="13587" width="15.5546875" style="82" customWidth="1"/>
    <col min="13588" max="13588" width="10" style="82" customWidth="1"/>
    <col min="13589" max="13589" width="10.88671875" style="82" customWidth="1"/>
    <col min="13590" max="13821" width="8.88671875" style="82"/>
    <col min="13822" max="13822" width="9.5546875" style="82" bestFit="1" customWidth="1"/>
    <col min="13823" max="13831" width="8.88671875" style="82"/>
    <col min="13832" max="13832" width="10.33203125" style="82" bestFit="1" customWidth="1"/>
    <col min="13833" max="13833" width="8.88671875" style="82"/>
    <col min="13834" max="13834" width="10" style="82" bestFit="1" customWidth="1"/>
    <col min="13835" max="13835" width="8.88671875" style="82"/>
    <col min="13836" max="13837" width="10.88671875" style="82" bestFit="1" customWidth="1"/>
    <col min="13838" max="13838" width="11.6640625" style="82" bestFit="1" customWidth="1"/>
    <col min="13839" max="13839" width="10" style="82" bestFit="1" customWidth="1"/>
    <col min="13840" max="13840" width="8.88671875" style="82"/>
    <col min="13841" max="13841" width="14.6640625" style="82" bestFit="1" customWidth="1"/>
    <col min="13842" max="13842" width="7.6640625" style="82" bestFit="1" customWidth="1"/>
    <col min="13843" max="13843" width="15.5546875" style="82" customWidth="1"/>
    <col min="13844" max="13844" width="10" style="82" customWidth="1"/>
    <col min="13845" max="13845" width="10.88671875" style="82" customWidth="1"/>
    <col min="13846" max="14077" width="8.88671875" style="82"/>
    <col min="14078" max="14078" width="9.5546875" style="82" bestFit="1" customWidth="1"/>
    <col min="14079" max="14087" width="8.88671875" style="82"/>
    <col min="14088" max="14088" width="10.33203125" style="82" bestFit="1" customWidth="1"/>
    <col min="14089" max="14089" width="8.88671875" style="82"/>
    <col min="14090" max="14090" width="10" style="82" bestFit="1" customWidth="1"/>
    <col min="14091" max="14091" width="8.88671875" style="82"/>
    <col min="14092" max="14093" width="10.88671875" style="82" bestFit="1" customWidth="1"/>
    <col min="14094" max="14094" width="11.6640625" style="82" bestFit="1" customWidth="1"/>
    <col min="14095" max="14095" width="10" style="82" bestFit="1" customWidth="1"/>
    <col min="14096" max="14096" width="8.88671875" style="82"/>
    <col min="14097" max="14097" width="14.6640625" style="82" bestFit="1" customWidth="1"/>
    <col min="14098" max="14098" width="7.6640625" style="82" bestFit="1" customWidth="1"/>
    <col min="14099" max="14099" width="15.5546875" style="82" customWidth="1"/>
    <col min="14100" max="14100" width="10" style="82" customWidth="1"/>
    <col min="14101" max="14101" width="10.88671875" style="82" customWidth="1"/>
    <col min="14102" max="14333" width="8.88671875" style="82"/>
    <col min="14334" max="14334" width="9.5546875" style="82" bestFit="1" customWidth="1"/>
    <col min="14335" max="14343" width="8.88671875" style="82"/>
    <col min="14344" max="14344" width="10.33203125" style="82" bestFit="1" customWidth="1"/>
    <col min="14345" max="14345" width="8.88671875" style="82"/>
    <col min="14346" max="14346" width="10" style="82" bestFit="1" customWidth="1"/>
    <col min="14347" max="14347" width="8.88671875" style="82"/>
    <col min="14348" max="14349" width="10.88671875" style="82" bestFit="1" customWidth="1"/>
    <col min="14350" max="14350" width="11.6640625" style="82" bestFit="1" customWidth="1"/>
    <col min="14351" max="14351" width="10" style="82" bestFit="1" customWidth="1"/>
    <col min="14352" max="14352" width="8.88671875" style="82"/>
    <col min="14353" max="14353" width="14.6640625" style="82" bestFit="1" customWidth="1"/>
    <col min="14354" max="14354" width="7.6640625" style="82" bestFit="1" customWidth="1"/>
    <col min="14355" max="14355" width="15.5546875" style="82" customWidth="1"/>
    <col min="14356" max="14356" width="10" style="82" customWidth="1"/>
    <col min="14357" max="14357" width="10.88671875" style="82" customWidth="1"/>
    <col min="14358" max="14589" width="8.88671875" style="82"/>
    <col min="14590" max="14590" width="9.5546875" style="82" bestFit="1" customWidth="1"/>
    <col min="14591" max="14599" width="8.88671875" style="82"/>
    <col min="14600" max="14600" width="10.33203125" style="82" bestFit="1" customWidth="1"/>
    <col min="14601" max="14601" width="8.88671875" style="82"/>
    <col min="14602" max="14602" width="10" style="82" bestFit="1" customWidth="1"/>
    <col min="14603" max="14603" width="8.88671875" style="82"/>
    <col min="14604" max="14605" width="10.88671875" style="82" bestFit="1" customWidth="1"/>
    <col min="14606" max="14606" width="11.6640625" style="82" bestFit="1" customWidth="1"/>
    <col min="14607" max="14607" width="10" style="82" bestFit="1" customWidth="1"/>
    <col min="14608" max="14608" width="8.88671875" style="82"/>
    <col min="14609" max="14609" width="14.6640625" style="82" bestFit="1" customWidth="1"/>
    <col min="14610" max="14610" width="7.6640625" style="82" bestFit="1" customWidth="1"/>
    <col min="14611" max="14611" width="15.5546875" style="82" customWidth="1"/>
    <col min="14612" max="14612" width="10" style="82" customWidth="1"/>
    <col min="14613" max="14613" width="10.88671875" style="82" customWidth="1"/>
    <col min="14614" max="14845" width="8.88671875" style="82"/>
    <col min="14846" max="14846" width="9.5546875" style="82" bestFit="1" customWidth="1"/>
    <col min="14847" max="14855" width="8.88671875" style="82"/>
    <col min="14856" max="14856" width="10.33203125" style="82" bestFit="1" customWidth="1"/>
    <col min="14857" max="14857" width="8.88671875" style="82"/>
    <col min="14858" max="14858" width="10" style="82" bestFit="1" customWidth="1"/>
    <col min="14859" max="14859" width="8.88671875" style="82"/>
    <col min="14860" max="14861" width="10.88671875" style="82" bestFit="1" customWidth="1"/>
    <col min="14862" max="14862" width="11.6640625" style="82" bestFit="1" customWidth="1"/>
    <col min="14863" max="14863" width="10" style="82" bestFit="1" customWidth="1"/>
    <col min="14864" max="14864" width="8.88671875" style="82"/>
    <col min="14865" max="14865" width="14.6640625" style="82" bestFit="1" customWidth="1"/>
    <col min="14866" max="14866" width="7.6640625" style="82" bestFit="1" customWidth="1"/>
    <col min="14867" max="14867" width="15.5546875" style="82" customWidth="1"/>
    <col min="14868" max="14868" width="10" style="82" customWidth="1"/>
    <col min="14869" max="14869" width="10.88671875" style="82" customWidth="1"/>
    <col min="14870" max="15101" width="8.88671875" style="82"/>
    <col min="15102" max="15102" width="9.5546875" style="82" bestFit="1" customWidth="1"/>
    <col min="15103" max="15111" width="8.88671875" style="82"/>
    <col min="15112" max="15112" width="10.33203125" style="82" bestFit="1" customWidth="1"/>
    <col min="15113" max="15113" width="8.88671875" style="82"/>
    <col min="15114" max="15114" width="10" style="82" bestFit="1" customWidth="1"/>
    <col min="15115" max="15115" width="8.88671875" style="82"/>
    <col min="15116" max="15117" width="10.88671875" style="82" bestFit="1" customWidth="1"/>
    <col min="15118" max="15118" width="11.6640625" style="82" bestFit="1" customWidth="1"/>
    <col min="15119" max="15119" width="10" style="82" bestFit="1" customWidth="1"/>
    <col min="15120" max="15120" width="8.88671875" style="82"/>
    <col min="15121" max="15121" width="14.6640625" style="82" bestFit="1" customWidth="1"/>
    <col min="15122" max="15122" width="7.6640625" style="82" bestFit="1" customWidth="1"/>
    <col min="15123" max="15123" width="15.5546875" style="82" customWidth="1"/>
    <col min="15124" max="15124" width="10" style="82" customWidth="1"/>
    <col min="15125" max="15125" width="10.88671875" style="82" customWidth="1"/>
    <col min="15126" max="15357" width="8.88671875" style="82"/>
    <col min="15358" max="15358" width="9.5546875" style="82" bestFit="1" customWidth="1"/>
    <col min="15359" max="15367" width="8.88671875" style="82"/>
    <col min="15368" max="15368" width="10.33203125" style="82" bestFit="1" customWidth="1"/>
    <col min="15369" max="15369" width="8.88671875" style="82"/>
    <col min="15370" max="15370" width="10" style="82" bestFit="1" customWidth="1"/>
    <col min="15371" max="15371" width="8.88671875" style="82"/>
    <col min="15372" max="15373" width="10.88671875" style="82" bestFit="1" customWidth="1"/>
    <col min="15374" max="15374" width="11.6640625" style="82" bestFit="1" customWidth="1"/>
    <col min="15375" max="15375" width="10" style="82" bestFit="1" customWidth="1"/>
    <col min="15376" max="15376" width="8.88671875" style="82"/>
    <col min="15377" max="15377" width="14.6640625" style="82" bestFit="1" customWidth="1"/>
    <col min="15378" max="15378" width="7.6640625" style="82" bestFit="1" customWidth="1"/>
    <col min="15379" max="15379" width="15.5546875" style="82" customWidth="1"/>
    <col min="15380" max="15380" width="10" style="82" customWidth="1"/>
    <col min="15381" max="15381" width="10.88671875" style="82" customWidth="1"/>
    <col min="15382" max="15613" width="8.88671875" style="82"/>
    <col min="15614" max="15614" width="9.5546875" style="82" bestFit="1" customWidth="1"/>
    <col min="15615" max="15623" width="8.88671875" style="82"/>
    <col min="15624" max="15624" width="10.33203125" style="82" bestFit="1" customWidth="1"/>
    <col min="15625" max="15625" width="8.88671875" style="82"/>
    <col min="15626" max="15626" width="10" style="82" bestFit="1" customWidth="1"/>
    <col min="15627" max="15627" width="8.88671875" style="82"/>
    <col min="15628" max="15629" width="10.88671875" style="82" bestFit="1" customWidth="1"/>
    <col min="15630" max="15630" width="11.6640625" style="82" bestFit="1" customWidth="1"/>
    <col min="15631" max="15631" width="10" style="82" bestFit="1" customWidth="1"/>
    <col min="15632" max="15632" width="8.88671875" style="82"/>
    <col min="15633" max="15633" width="14.6640625" style="82" bestFit="1" customWidth="1"/>
    <col min="15634" max="15634" width="7.6640625" style="82" bestFit="1" customWidth="1"/>
    <col min="15635" max="15635" width="15.5546875" style="82" customWidth="1"/>
    <col min="15636" max="15636" width="10" style="82" customWidth="1"/>
    <col min="15637" max="15637" width="10.88671875" style="82" customWidth="1"/>
    <col min="15638" max="15869" width="8.88671875" style="82"/>
    <col min="15870" max="15870" width="9.5546875" style="82" bestFit="1" customWidth="1"/>
    <col min="15871" max="15879" width="8.88671875" style="82"/>
    <col min="15880" max="15880" width="10.33203125" style="82" bestFit="1" customWidth="1"/>
    <col min="15881" max="15881" width="8.88671875" style="82"/>
    <col min="15882" max="15882" width="10" style="82" bestFit="1" customWidth="1"/>
    <col min="15883" max="15883" width="8.88671875" style="82"/>
    <col min="15884" max="15885" width="10.88671875" style="82" bestFit="1" customWidth="1"/>
    <col min="15886" max="15886" width="11.6640625" style="82" bestFit="1" customWidth="1"/>
    <col min="15887" max="15887" width="10" style="82" bestFit="1" customWidth="1"/>
    <col min="15888" max="15888" width="8.88671875" style="82"/>
    <col min="15889" max="15889" width="14.6640625" style="82" bestFit="1" customWidth="1"/>
    <col min="15890" max="15890" width="7.6640625" style="82" bestFit="1" customWidth="1"/>
    <col min="15891" max="15891" width="15.5546875" style="82" customWidth="1"/>
    <col min="15892" max="15892" width="10" style="82" customWidth="1"/>
    <col min="15893" max="15893" width="10.88671875" style="82" customWidth="1"/>
    <col min="15894" max="16125" width="8.88671875" style="82"/>
    <col min="16126" max="16126" width="9.5546875" style="82" bestFit="1" customWidth="1"/>
    <col min="16127" max="16135" width="8.88671875" style="82"/>
    <col min="16136" max="16136" width="10.33203125" style="82" bestFit="1" customWidth="1"/>
    <col min="16137" max="16137" width="8.88671875" style="82"/>
    <col min="16138" max="16138" width="10" style="82" bestFit="1" customWidth="1"/>
    <col min="16139" max="16139" width="8.88671875" style="82"/>
    <col min="16140" max="16141" width="10.88671875" style="82" bestFit="1" customWidth="1"/>
    <col min="16142" max="16142" width="11.6640625" style="82" bestFit="1" customWidth="1"/>
    <col min="16143" max="16143" width="10" style="82" bestFit="1" customWidth="1"/>
    <col min="16144" max="16144" width="8.88671875" style="82"/>
    <col min="16145" max="16145" width="14.6640625" style="82" bestFit="1" customWidth="1"/>
    <col min="16146" max="16146" width="7.6640625" style="82" bestFit="1" customWidth="1"/>
    <col min="16147" max="16147" width="15.5546875" style="82" customWidth="1"/>
    <col min="16148" max="16148" width="10" style="82" customWidth="1"/>
    <col min="16149" max="16149" width="10.88671875" style="82" customWidth="1"/>
    <col min="16150" max="16384" width="8.88671875" style="82"/>
  </cols>
  <sheetData>
    <row r="1" spans="1:36" s="220" customFormat="1" ht="12" x14ac:dyDescent="0.3">
      <c r="A1" s="223" t="s">
        <v>0</v>
      </c>
      <c r="B1" s="223"/>
      <c r="C1" s="104">
        <v>44927</v>
      </c>
      <c r="D1" s="217" t="s">
        <v>1</v>
      </c>
      <c r="E1" s="217"/>
      <c r="F1" s="217"/>
      <c r="G1" s="217"/>
      <c r="H1" s="217"/>
      <c r="I1" s="217"/>
      <c r="J1" s="217"/>
      <c r="K1" s="62"/>
      <c r="L1" s="62"/>
      <c r="M1" s="62"/>
      <c r="N1" s="62"/>
      <c r="O1" s="217"/>
      <c r="P1" s="224"/>
      <c r="Q1" s="224" t="e">
        <f>#REF!/#REF!</f>
        <v>#REF!</v>
      </c>
      <c r="R1" s="224" t="e">
        <f>#REF!/#REF!</f>
        <v>#REF!</v>
      </c>
      <c r="S1" s="224" t="e">
        <f>#REF!/#REF!</f>
        <v>#REF!</v>
      </c>
      <c r="T1" s="224"/>
      <c r="U1" s="62"/>
      <c r="V1" s="62"/>
      <c r="W1" s="62"/>
      <c r="X1" s="62"/>
      <c r="Y1" s="62"/>
      <c r="Z1" s="62"/>
      <c r="AA1" s="62"/>
      <c r="AE1" s="225" t="s">
        <v>51</v>
      </c>
      <c r="AF1" s="225"/>
      <c r="AH1" s="226" t="s">
        <v>82</v>
      </c>
    </row>
    <row r="2" spans="1:36" s="10" customFormat="1" ht="48" x14ac:dyDescent="0.3">
      <c r="A2" s="63" t="s">
        <v>2</v>
      </c>
      <c r="B2" s="63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120</v>
      </c>
      <c r="H2" s="8" t="s">
        <v>121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83</v>
      </c>
      <c r="U2" s="8" t="s">
        <v>84</v>
      </c>
      <c r="V2" s="8" t="s">
        <v>23</v>
      </c>
      <c r="W2" s="8" t="s">
        <v>24</v>
      </c>
      <c r="X2" s="8" t="s">
        <v>52</v>
      </c>
      <c r="Y2" s="8" t="s">
        <v>53</v>
      </c>
      <c r="Z2" s="8"/>
      <c r="AA2" s="8"/>
      <c r="AE2" s="8" t="s">
        <v>83</v>
      </c>
      <c r="AF2" s="8" t="s">
        <v>23</v>
      </c>
      <c r="AH2" s="174"/>
    </row>
    <row r="3" spans="1:36" customFormat="1" ht="15.6" x14ac:dyDescent="0.3">
      <c r="A3" s="65">
        <v>5</v>
      </c>
      <c r="B3" s="57"/>
      <c r="C3" s="175">
        <v>482000031</v>
      </c>
      <c r="D3" s="176" t="s">
        <v>246</v>
      </c>
      <c r="E3" s="113"/>
      <c r="F3" s="71">
        <v>58</v>
      </c>
      <c r="G3" s="196" t="s">
        <v>247</v>
      </c>
      <c r="H3" s="177" t="s">
        <v>248</v>
      </c>
      <c r="I3" s="13"/>
      <c r="J3" s="13"/>
      <c r="K3" s="15">
        <v>3817.1</v>
      </c>
      <c r="L3" s="15">
        <v>3817.1</v>
      </c>
      <c r="M3" s="117">
        <f>K3-L3</f>
        <v>0</v>
      </c>
      <c r="N3" s="117"/>
      <c r="O3" s="15">
        <v>13340.15</v>
      </c>
      <c r="P3" s="15"/>
      <c r="Q3" s="15"/>
      <c r="R3" s="16">
        <v>55123369.380000003</v>
      </c>
      <c r="S3" s="117">
        <f t="shared" ref="S3:S66" si="0">+R3/K3</f>
        <v>14441.164596159389</v>
      </c>
      <c r="T3" s="181">
        <v>4684.8254532092105</v>
      </c>
      <c r="U3" s="179"/>
      <c r="V3" s="67">
        <v>4684.8254532092105</v>
      </c>
      <c r="W3" s="15"/>
      <c r="X3" s="15"/>
      <c r="Y3" s="15"/>
      <c r="Z3" s="15"/>
      <c r="AB3" s="53"/>
      <c r="AH3" s="136"/>
      <c r="AJ3" s="53"/>
    </row>
    <row r="4" spans="1:36" customFormat="1" ht="15.6" x14ac:dyDescent="0.3">
      <c r="A4" s="65">
        <v>10</v>
      </c>
      <c r="B4" s="57"/>
      <c r="C4" s="175">
        <v>482000032</v>
      </c>
      <c r="D4" s="176" t="s">
        <v>249</v>
      </c>
      <c r="E4" s="113"/>
      <c r="F4" s="71">
        <v>59</v>
      </c>
      <c r="G4" s="196" t="s">
        <v>247</v>
      </c>
      <c r="H4" s="177" t="s">
        <v>248</v>
      </c>
      <c r="I4" s="13"/>
      <c r="J4" s="13"/>
      <c r="K4" s="15">
        <v>4001.85</v>
      </c>
      <c r="L4" s="15">
        <v>4001.85</v>
      </c>
      <c r="M4" s="117">
        <f t="shared" ref="M4:M33" si="1">K4-L4</f>
        <v>0</v>
      </c>
      <c r="N4" s="117"/>
      <c r="O4" s="15">
        <v>13340.15</v>
      </c>
      <c r="P4" s="15"/>
      <c r="Q4" s="15"/>
      <c r="R4" s="16">
        <v>57780625.520000003</v>
      </c>
      <c r="S4" s="117">
        <f t="shared" si="0"/>
        <v>14438.47858365506</v>
      </c>
      <c r="T4" s="181">
        <v>4692.0338304218285</v>
      </c>
      <c r="U4" s="179"/>
      <c r="V4" s="67">
        <v>4692.0338304218285</v>
      </c>
      <c r="W4" s="15"/>
      <c r="X4" s="15"/>
      <c r="Y4" s="15"/>
      <c r="Z4" s="15"/>
      <c r="AB4" s="53"/>
      <c r="AH4" s="136"/>
      <c r="AJ4" s="53"/>
    </row>
    <row r="5" spans="1:36" customFormat="1" ht="15.6" x14ac:dyDescent="0.3">
      <c r="A5" s="65">
        <v>12</v>
      </c>
      <c r="B5" s="57"/>
      <c r="C5" s="175">
        <v>482000492</v>
      </c>
      <c r="D5" s="176" t="s">
        <v>250</v>
      </c>
      <c r="E5" s="113"/>
      <c r="F5" s="71">
        <v>58</v>
      </c>
      <c r="G5" s="196" t="s">
        <v>251</v>
      </c>
      <c r="H5" s="177" t="s">
        <v>123</v>
      </c>
      <c r="I5" s="13"/>
      <c r="J5" s="13"/>
      <c r="K5" s="15">
        <v>3957.45</v>
      </c>
      <c r="L5" s="197">
        <v>3957.45</v>
      </c>
      <c r="M5" s="117">
        <f t="shared" si="1"/>
        <v>0</v>
      </c>
      <c r="N5" s="117"/>
      <c r="O5" s="15">
        <v>13221.78</v>
      </c>
      <c r="P5" s="15"/>
      <c r="Q5" s="15"/>
      <c r="R5" s="16">
        <v>57641374.420000002</v>
      </c>
      <c r="S5" s="117">
        <f t="shared" si="0"/>
        <v>14565.281790041568</v>
      </c>
      <c r="T5" s="181">
        <v>4628.6799909969877</v>
      </c>
      <c r="U5" s="179"/>
      <c r="V5" s="67">
        <v>4628.6799909969877</v>
      </c>
      <c r="W5" s="15"/>
      <c r="X5" s="15"/>
      <c r="Y5" s="15"/>
      <c r="Z5" s="15"/>
      <c r="AB5" s="53"/>
      <c r="AH5" s="136"/>
      <c r="AJ5" s="53"/>
    </row>
    <row r="6" spans="1:36" customFormat="1" ht="15.6" x14ac:dyDescent="0.3">
      <c r="A6" s="65">
        <v>17</v>
      </c>
      <c r="B6" s="57"/>
      <c r="C6" s="175">
        <v>482000033</v>
      </c>
      <c r="D6" s="176" t="s">
        <v>252</v>
      </c>
      <c r="E6" s="113"/>
      <c r="F6" s="71">
        <v>59</v>
      </c>
      <c r="G6" s="198" t="s">
        <v>247</v>
      </c>
      <c r="H6" s="183" t="s">
        <v>248</v>
      </c>
      <c r="I6" s="13"/>
      <c r="J6" s="13"/>
      <c r="K6" s="15">
        <v>4002.75</v>
      </c>
      <c r="L6" s="15">
        <v>4002.75</v>
      </c>
      <c r="M6" s="117">
        <f t="shared" si="1"/>
        <v>0</v>
      </c>
      <c r="N6" s="117"/>
      <c r="O6" s="15">
        <v>13340.15</v>
      </c>
      <c r="P6" s="15"/>
      <c r="Q6" s="15"/>
      <c r="R6" s="16">
        <v>57806702.469999999</v>
      </c>
      <c r="S6" s="117">
        <f t="shared" si="0"/>
        <v>14441.746916494909</v>
      </c>
      <c r="T6" s="181">
        <v>4697.6426163998876</v>
      </c>
      <c r="U6" s="179"/>
      <c r="V6" s="67">
        <v>4697.6426163998876</v>
      </c>
      <c r="W6" s="15"/>
      <c r="X6" s="15"/>
      <c r="Y6" s="15"/>
      <c r="Z6" s="15"/>
      <c r="AB6" s="53"/>
      <c r="AH6" s="136"/>
      <c r="AJ6" s="53"/>
    </row>
    <row r="7" spans="1:36" customFormat="1" ht="15.6" x14ac:dyDescent="0.3">
      <c r="A7" s="214">
        <v>22</v>
      </c>
      <c r="B7" s="57"/>
      <c r="C7" s="175">
        <v>482000493</v>
      </c>
      <c r="D7" s="176" t="s">
        <v>246</v>
      </c>
      <c r="E7" s="113"/>
      <c r="F7" s="71">
        <v>59</v>
      </c>
      <c r="G7" s="198" t="s">
        <v>251</v>
      </c>
      <c r="H7" s="183" t="s">
        <v>123</v>
      </c>
      <c r="I7" s="13"/>
      <c r="J7" s="13"/>
      <c r="K7" s="15">
        <v>4020.45</v>
      </c>
      <c r="L7" s="215">
        <v>4020.45</v>
      </c>
      <c r="M7" s="117">
        <f t="shared" si="1"/>
        <v>0</v>
      </c>
      <c r="N7" s="117"/>
      <c r="O7" s="15">
        <v>13221.78</v>
      </c>
      <c r="P7" s="15"/>
      <c r="Q7" s="15"/>
      <c r="R7" s="16">
        <v>57541251.509999998</v>
      </c>
      <c r="S7" s="117">
        <f t="shared" si="0"/>
        <v>14312.142051262919</v>
      </c>
      <c r="T7" s="181">
        <v>4668.729990118577</v>
      </c>
      <c r="U7" s="179"/>
      <c r="V7" s="67">
        <v>4668.729990118577</v>
      </c>
      <c r="W7" s="15"/>
      <c r="X7" s="15"/>
      <c r="Y7" s="15"/>
      <c r="Z7" s="15"/>
      <c r="AB7" s="53"/>
      <c r="AH7" s="136"/>
      <c r="AJ7" s="53"/>
    </row>
    <row r="8" spans="1:36" customFormat="1" ht="15.6" x14ac:dyDescent="0.3">
      <c r="A8" s="65">
        <v>23</v>
      </c>
      <c r="B8" s="57"/>
      <c r="C8" s="175">
        <v>482000453</v>
      </c>
      <c r="D8" s="176" t="s">
        <v>253</v>
      </c>
      <c r="E8" s="113"/>
      <c r="F8" s="71">
        <v>58</v>
      </c>
      <c r="G8" s="198" t="s">
        <v>254</v>
      </c>
      <c r="H8" s="183" t="s">
        <v>125</v>
      </c>
      <c r="I8" s="13"/>
      <c r="J8" s="13"/>
      <c r="K8" s="15">
        <v>3919.9</v>
      </c>
      <c r="L8" s="15">
        <v>3919.9</v>
      </c>
      <c r="M8" s="117">
        <f t="shared" si="1"/>
        <v>0</v>
      </c>
      <c r="N8" s="117"/>
      <c r="O8" s="15">
        <v>13340.15</v>
      </c>
      <c r="P8" s="15"/>
      <c r="Q8" s="15"/>
      <c r="R8" s="16">
        <v>56582670.369999997</v>
      </c>
      <c r="S8" s="117">
        <f t="shared" si="0"/>
        <v>14434.722918952013</v>
      </c>
      <c r="T8" s="181">
        <v>4671.8600963522094</v>
      </c>
      <c r="U8" s="179"/>
      <c r="V8" s="67">
        <v>4671.8600963522094</v>
      </c>
      <c r="W8" s="15"/>
      <c r="X8" s="15"/>
      <c r="Y8" s="15"/>
      <c r="Z8" s="15"/>
      <c r="AB8" s="53"/>
      <c r="AH8" s="136"/>
      <c r="AJ8" s="53"/>
    </row>
    <row r="9" spans="1:36" customFormat="1" ht="15.6" x14ac:dyDescent="0.3">
      <c r="A9" s="65">
        <v>32</v>
      </c>
      <c r="B9" s="57"/>
      <c r="C9" s="175">
        <v>482000494</v>
      </c>
      <c r="D9" s="176" t="s">
        <v>249</v>
      </c>
      <c r="E9" s="113"/>
      <c r="F9" s="71">
        <v>59</v>
      </c>
      <c r="G9" s="196" t="s">
        <v>251</v>
      </c>
      <c r="H9" s="177" t="s">
        <v>123</v>
      </c>
      <c r="I9" s="13"/>
      <c r="J9" s="13"/>
      <c r="K9" s="15">
        <v>4082.35</v>
      </c>
      <c r="L9" s="15">
        <v>4082.35</v>
      </c>
      <c r="M9" s="117">
        <f t="shared" si="1"/>
        <v>0</v>
      </c>
      <c r="N9" s="117"/>
      <c r="O9" s="15">
        <v>13221.78</v>
      </c>
      <c r="P9" s="15"/>
      <c r="Q9" s="15"/>
      <c r="R9" s="16">
        <v>58446642.579999998</v>
      </c>
      <c r="S9" s="117">
        <f t="shared" si="0"/>
        <v>14316.911234950458</v>
      </c>
      <c r="T9" s="181">
        <v>4666.53836136672</v>
      </c>
      <c r="U9" s="179"/>
      <c r="V9" s="67">
        <v>4666.53836136672</v>
      </c>
      <c r="W9" s="15"/>
      <c r="X9" s="15"/>
      <c r="Y9" s="15"/>
      <c r="Z9" s="15"/>
      <c r="AB9" s="53"/>
      <c r="AH9" s="136"/>
      <c r="AJ9" s="53"/>
    </row>
    <row r="10" spans="1:36" customFormat="1" ht="15.6" x14ac:dyDescent="0.3">
      <c r="A10" s="65">
        <v>36</v>
      </c>
      <c r="B10" s="57"/>
      <c r="C10" s="175">
        <v>482000457</v>
      </c>
      <c r="D10" s="176" t="s">
        <v>255</v>
      </c>
      <c r="E10" s="113"/>
      <c r="F10" s="71">
        <v>59</v>
      </c>
      <c r="G10" s="196" t="s">
        <v>254</v>
      </c>
      <c r="H10" s="177" t="s">
        <v>125</v>
      </c>
      <c r="I10" s="13"/>
      <c r="J10" s="13"/>
      <c r="K10" s="15">
        <v>3904.65</v>
      </c>
      <c r="L10" s="15">
        <v>3904.65</v>
      </c>
      <c r="M10" s="117">
        <f t="shared" si="1"/>
        <v>0</v>
      </c>
      <c r="N10" s="117"/>
      <c r="O10" s="15">
        <v>13765.84</v>
      </c>
      <c r="P10" s="15"/>
      <c r="Q10" s="15"/>
      <c r="R10" s="16">
        <v>59053039.438900001</v>
      </c>
      <c r="S10" s="117">
        <f t="shared" si="0"/>
        <v>15123.772793694698</v>
      </c>
      <c r="T10" s="181">
        <v>4709.0567341825226</v>
      </c>
      <c r="U10" s="179"/>
      <c r="V10" s="67">
        <v>4709.0567341825226</v>
      </c>
      <c r="W10" s="15"/>
      <c r="X10" s="15"/>
      <c r="Y10" s="15"/>
      <c r="Z10" s="15"/>
      <c r="AB10" s="53"/>
      <c r="AH10" s="136"/>
      <c r="AJ10" s="53"/>
    </row>
    <row r="11" spans="1:36" customFormat="1" ht="15.6" x14ac:dyDescent="0.3">
      <c r="A11" s="65">
        <v>40</v>
      </c>
      <c r="B11" s="57"/>
      <c r="C11" s="175">
        <v>482000459</v>
      </c>
      <c r="D11" s="176" t="s">
        <v>256</v>
      </c>
      <c r="E11" s="113"/>
      <c r="F11" s="71">
        <v>58</v>
      </c>
      <c r="G11" s="196" t="s">
        <v>254</v>
      </c>
      <c r="H11" s="177" t="s">
        <v>125</v>
      </c>
      <c r="I11" s="13"/>
      <c r="J11" s="13"/>
      <c r="K11" s="15">
        <v>3910.1</v>
      </c>
      <c r="L11" s="15">
        <v>3910.1</v>
      </c>
      <c r="M11" s="117">
        <f t="shared" si="1"/>
        <v>0</v>
      </c>
      <c r="N11" s="117"/>
      <c r="O11" s="15">
        <v>13340.15</v>
      </c>
      <c r="P11" s="15"/>
      <c r="Q11" s="15"/>
      <c r="R11" s="16">
        <v>56475913.329999998</v>
      </c>
      <c r="S11" s="117">
        <f t="shared" si="0"/>
        <v>14443.598202092018</v>
      </c>
      <c r="T11" s="181">
        <v>4728.232533441862</v>
      </c>
      <c r="U11" s="179"/>
      <c r="V11" s="67">
        <v>4728.232533441862</v>
      </c>
      <c r="W11" s="15"/>
      <c r="X11" s="15"/>
      <c r="Y11" s="15"/>
      <c r="Z11" s="15"/>
      <c r="AB11" s="53"/>
      <c r="AH11" s="136"/>
      <c r="AJ11" s="53"/>
    </row>
    <row r="12" spans="1:36" customFormat="1" ht="15.6" x14ac:dyDescent="0.3">
      <c r="A12" s="65">
        <v>45</v>
      </c>
      <c r="B12" s="57"/>
      <c r="C12" s="175">
        <v>482000502</v>
      </c>
      <c r="D12" s="176" t="s">
        <v>257</v>
      </c>
      <c r="E12" s="113"/>
      <c r="F12" s="71">
        <v>59</v>
      </c>
      <c r="G12" s="196" t="s">
        <v>251</v>
      </c>
      <c r="H12" s="177" t="s">
        <v>123</v>
      </c>
      <c r="I12" s="13"/>
      <c r="J12" s="13"/>
      <c r="K12" s="15">
        <v>3842.15</v>
      </c>
      <c r="L12" s="15">
        <v>3842.15</v>
      </c>
      <c r="M12" s="117">
        <f t="shared" si="1"/>
        <v>0</v>
      </c>
      <c r="N12" s="117"/>
      <c r="O12" s="15">
        <v>13221.78</v>
      </c>
      <c r="P12" s="15"/>
      <c r="Q12" s="15"/>
      <c r="R12" s="16">
        <v>55979705.439999998</v>
      </c>
      <c r="S12" s="117">
        <f t="shared" si="0"/>
        <v>14569.890670588082</v>
      </c>
      <c r="T12" s="181">
        <v>4656.6292470441822</v>
      </c>
      <c r="U12" s="179"/>
      <c r="V12" s="67">
        <v>4656.6292470441822</v>
      </c>
      <c r="W12" s="15"/>
      <c r="X12" s="15"/>
      <c r="Y12" s="15"/>
      <c r="Z12" s="15"/>
      <c r="AB12" s="53"/>
      <c r="AH12" s="136"/>
      <c r="AJ12" s="53"/>
    </row>
    <row r="13" spans="1:36" customFormat="1" ht="15.6" x14ac:dyDescent="0.3">
      <c r="A13" s="65">
        <v>52</v>
      </c>
      <c r="B13" s="288"/>
      <c r="C13" s="175">
        <v>482000036</v>
      </c>
      <c r="D13" s="176" t="s">
        <v>257</v>
      </c>
      <c r="E13" s="113"/>
      <c r="F13" s="71">
        <v>59</v>
      </c>
      <c r="G13" s="199" t="s">
        <v>247</v>
      </c>
      <c r="H13" s="184" t="s">
        <v>248</v>
      </c>
      <c r="I13" s="13"/>
      <c r="J13" s="13"/>
      <c r="K13" s="15">
        <v>3934.85</v>
      </c>
      <c r="L13" s="15">
        <v>3934.85</v>
      </c>
      <c r="M13" s="117">
        <f t="shared" si="1"/>
        <v>0</v>
      </c>
      <c r="N13" s="117"/>
      <c r="O13" s="15">
        <v>13340.15</v>
      </c>
      <c r="P13" s="15"/>
      <c r="Q13" s="15"/>
      <c r="R13" s="16">
        <v>57827592.840000004</v>
      </c>
      <c r="S13" s="117">
        <f t="shared" si="0"/>
        <v>14696.263603441048</v>
      </c>
      <c r="T13" s="181">
        <v>4651.8288936707804</v>
      </c>
      <c r="U13" s="179"/>
      <c r="V13" s="67">
        <v>4651.8288936707804</v>
      </c>
      <c r="W13" s="15"/>
      <c r="X13" s="15"/>
      <c r="Y13" s="15"/>
      <c r="Z13" s="15"/>
      <c r="AB13" s="53"/>
      <c r="AH13" s="136"/>
      <c r="AJ13" s="53"/>
    </row>
    <row r="14" spans="1:36" customFormat="1" ht="15.6" x14ac:dyDescent="0.3">
      <c r="A14" s="65">
        <v>53</v>
      </c>
      <c r="B14" s="288"/>
      <c r="C14" s="175">
        <v>482000499</v>
      </c>
      <c r="D14" s="176" t="s">
        <v>255</v>
      </c>
      <c r="E14" s="113"/>
      <c r="F14" s="71">
        <v>50</v>
      </c>
      <c r="G14" s="198" t="s">
        <v>251</v>
      </c>
      <c r="H14" s="183" t="s">
        <v>123</v>
      </c>
      <c r="I14" s="13"/>
      <c r="J14" s="13"/>
      <c r="K14" s="15">
        <v>3207.85</v>
      </c>
      <c r="L14" s="15">
        <v>3207.85</v>
      </c>
      <c r="M14" s="117">
        <f t="shared" si="1"/>
        <v>0</v>
      </c>
      <c r="N14" s="117"/>
      <c r="O14" s="15">
        <v>13221.78</v>
      </c>
      <c r="P14" s="15"/>
      <c r="Q14" s="15"/>
      <c r="R14" s="16">
        <v>46944219.689999998</v>
      </c>
      <c r="S14" s="117">
        <f t="shared" si="0"/>
        <v>14634.169206789595</v>
      </c>
      <c r="T14" s="181">
        <v>4611.5116778971988</v>
      </c>
      <c r="U14" s="179"/>
      <c r="V14" s="67">
        <v>4611.5116778971988</v>
      </c>
      <c r="W14" s="15"/>
      <c r="X14" s="15"/>
      <c r="Y14" s="15"/>
      <c r="Z14" s="15"/>
      <c r="AB14" s="53"/>
      <c r="AH14" s="136"/>
      <c r="AJ14" s="53"/>
    </row>
    <row r="15" spans="1:36" customFormat="1" ht="15.6" x14ac:dyDescent="0.3">
      <c r="A15" s="65">
        <v>55</v>
      </c>
      <c r="B15" s="288"/>
      <c r="C15" s="175">
        <v>482000465</v>
      </c>
      <c r="D15" s="176" t="s">
        <v>258</v>
      </c>
      <c r="E15" s="113"/>
      <c r="F15" s="71">
        <v>59</v>
      </c>
      <c r="G15" s="198" t="s">
        <v>254</v>
      </c>
      <c r="H15" s="183" t="s">
        <v>125</v>
      </c>
      <c r="I15" s="13"/>
      <c r="J15" s="13"/>
      <c r="K15" s="15">
        <v>3936.05</v>
      </c>
      <c r="L15" s="15">
        <v>3936.05</v>
      </c>
      <c r="M15" s="117">
        <f t="shared" si="1"/>
        <v>0</v>
      </c>
      <c r="N15" s="117"/>
      <c r="O15" s="15">
        <v>13340.15</v>
      </c>
      <c r="P15" s="15"/>
      <c r="Q15" s="15"/>
      <c r="R15" s="16">
        <v>54542848.829999998</v>
      </c>
      <c r="S15" s="117">
        <f t="shared" si="0"/>
        <v>13857.255072979255</v>
      </c>
      <c r="T15" s="181">
        <v>4662.2840033873563</v>
      </c>
      <c r="U15" s="179"/>
      <c r="V15" s="67">
        <v>4662.2840033873563</v>
      </c>
      <c r="W15" s="15"/>
      <c r="X15" s="15"/>
      <c r="Y15" s="15"/>
      <c r="Z15" s="15"/>
      <c r="AB15" s="53"/>
      <c r="AH15" s="136"/>
      <c r="AJ15" s="53"/>
    </row>
    <row r="16" spans="1:36" s="156" customFormat="1" ht="15.6" x14ac:dyDescent="0.3">
      <c r="A16" s="102">
        <v>58</v>
      </c>
      <c r="B16" s="288"/>
      <c r="C16" s="200">
        <v>482000037</v>
      </c>
      <c r="D16" s="201" t="s">
        <v>259</v>
      </c>
      <c r="E16" s="113"/>
      <c r="F16" s="202">
        <v>59</v>
      </c>
      <c r="G16" s="203" t="s">
        <v>247</v>
      </c>
      <c r="H16" s="204" t="s">
        <v>248</v>
      </c>
      <c r="I16" s="146"/>
      <c r="J16" s="146"/>
      <c r="K16" s="149">
        <v>3969.8</v>
      </c>
      <c r="L16" s="149">
        <v>3969.8</v>
      </c>
      <c r="M16" s="117">
        <f t="shared" si="1"/>
        <v>0</v>
      </c>
      <c r="N16" s="149"/>
      <c r="O16" s="149">
        <v>13340.15</v>
      </c>
      <c r="P16" s="149"/>
      <c r="Q16" s="149"/>
      <c r="R16" s="152">
        <v>57327520.409999996</v>
      </c>
      <c r="S16" s="149">
        <f t="shared" si="0"/>
        <v>14440.908965187162</v>
      </c>
      <c r="T16" s="181">
        <v>4642.6108424535514</v>
      </c>
      <c r="U16" s="179"/>
      <c r="V16" s="67">
        <v>4642.6108424535514</v>
      </c>
      <c r="W16" s="149"/>
      <c r="X16" s="149"/>
      <c r="Y16" s="149"/>
      <c r="Z16" s="149"/>
      <c r="AB16" s="155"/>
      <c r="AH16" s="155"/>
      <c r="AJ16" s="155"/>
    </row>
    <row r="17" spans="1:36" customFormat="1" ht="15.6" x14ac:dyDescent="0.3">
      <c r="A17" s="65">
        <v>59</v>
      </c>
      <c r="B17" s="57"/>
      <c r="C17" s="175">
        <v>482000503</v>
      </c>
      <c r="D17" s="176" t="s">
        <v>259</v>
      </c>
      <c r="E17" s="113"/>
      <c r="F17" s="71">
        <v>59</v>
      </c>
      <c r="G17" s="196" t="s">
        <v>251</v>
      </c>
      <c r="H17" s="177" t="s">
        <v>123</v>
      </c>
      <c r="I17" s="13"/>
      <c r="J17" s="13"/>
      <c r="K17" s="15">
        <v>3812.45</v>
      </c>
      <c r="L17" s="15">
        <v>3812.45</v>
      </c>
      <c r="M17" s="117">
        <f t="shared" si="1"/>
        <v>0</v>
      </c>
      <c r="N17" s="117"/>
      <c r="O17" s="15">
        <v>13221.78</v>
      </c>
      <c r="P17" s="15"/>
      <c r="Q17" s="15"/>
      <c r="R17" s="16">
        <v>54542848.829999998</v>
      </c>
      <c r="S17" s="117">
        <f t="shared" si="0"/>
        <v>14306.508630932865</v>
      </c>
      <c r="T17" s="181">
        <v>4652.4812603227028</v>
      </c>
      <c r="U17" s="179"/>
      <c r="V17" s="67">
        <v>4652.4812603227028</v>
      </c>
      <c r="W17" s="15"/>
      <c r="X17" s="15"/>
      <c r="Y17" s="15"/>
      <c r="Z17" s="15"/>
      <c r="AB17" s="53"/>
      <c r="AH17" s="136"/>
      <c r="AJ17" s="53"/>
    </row>
    <row r="18" spans="1:36" customFormat="1" ht="15.6" x14ac:dyDescent="0.3">
      <c r="A18" s="65">
        <v>71</v>
      </c>
      <c r="B18" s="57"/>
      <c r="C18" s="175">
        <v>482000506</v>
      </c>
      <c r="D18" s="176" t="s">
        <v>260</v>
      </c>
      <c r="E18" s="113"/>
      <c r="F18" s="71">
        <v>55</v>
      </c>
      <c r="G18" s="196" t="s">
        <v>251</v>
      </c>
      <c r="H18" s="177" t="s">
        <v>123</v>
      </c>
      <c r="I18" s="13"/>
      <c r="J18" s="13"/>
      <c r="K18" s="15">
        <v>3753.45</v>
      </c>
      <c r="L18" s="15">
        <v>3753.45</v>
      </c>
      <c r="M18" s="117">
        <f t="shared" si="1"/>
        <v>0</v>
      </c>
      <c r="N18" s="117"/>
      <c r="O18" s="15">
        <v>13221.78</v>
      </c>
      <c r="P18" s="15"/>
      <c r="Q18" s="15"/>
      <c r="R18" s="16">
        <v>53749292.609999999</v>
      </c>
      <c r="S18" s="117">
        <f t="shared" si="0"/>
        <v>14319.970323302563</v>
      </c>
      <c r="T18" s="181">
        <v>4662.6064750909773</v>
      </c>
      <c r="U18" s="179"/>
      <c r="V18" s="67">
        <v>4662.6064750909773</v>
      </c>
      <c r="W18" s="15"/>
      <c r="X18" s="15"/>
      <c r="Y18" s="15"/>
      <c r="Z18" s="15"/>
      <c r="AB18" s="53"/>
      <c r="AH18" s="136"/>
      <c r="AJ18" s="53"/>
    </row>
    <row r="19" spans="1:36" customFormat="1" ht="15.6" x14ac:dyDescent="0.3">
      <c r="A19" s="65">
        <v>87</v>
      </c>
      <c r="B19" s="57"/>
      <c r="C19" s="175">
        <v>482000038</v>
      </c>
      <c r="D19" s="176" t="s">
        <v>261</v>
      </c>
      <c r="E19" s="113"/>
      <c r="F19" s="71">
        <v>58</v>
      </c>
      <c r="G19" s="196" t="s">
        <v>247</v>
      </c>
      <c r="H19" s="177" t="s">
        <v>248</v>
      </c>
      <c r="I19" s="13"/>
      <c r="J19" s="13"/>
      <c r="K19" s="15">
        <v>4065</v>
      </c>
      <c r="L19" s="15">
        <v>4065</v>
      </c>
      <c r="M19" s="117">
        <f t="shared" si="1"/>
        <v>0</v>
      </c>
      <c r="N19" s="117"/>
      <c r="O19" s="15">
        <v>13340.15</v>
      </c>
      <c r="P19" s="15"/>
      <c r="Q19" s="15"/>
      <c r="R19" s="206">
        <v>58700532.704000004</v>
      </c>
      <c r="S19" s="117">
        <f t="shared" si="0"/>
        <v>14440.4754499385</v>
      </c>
      <c r="T19" s="181">
        <v>4626.916976383789</v>
      </c>
      <c r="U19" s="179"/>
      <c r="V19" s="67">
        <v>4626.916976383789</v>
      </c>
      <c r="W19" s="15"/>
      <c r="X19" s="15"/>
      <c r="Y19" s="15"/>
      <c r="Z19" s="15"/>
      <c r="AB19" s="53"/>
      <c r="AH19" s="136"/>
      <c r="AJ19" s="53"/>
    </row>
    <row r="20" spans="1:36" customFormat="1" ht="15.6" x14ac:dyDescent="0.3">
      <c r="A20" s="65">
        <v>100</v>
      </c>
      <c r="B20" s="57"/>
      <c r="C20" s="175">
        <v>482000470</v>
      </c>
      <c r="D20" s="176" t="s">
        <v>262</v>
      </c>
      <c r="E20" s="113"/>
      <c r="F20" s="71">
        <v>58</v>
      </c>
      <c r="G20" s="196" t="s">
        <v>254</v>
      </c>
      <c r="H20" s="177" t="s">
        <v>125</v>
      </c>
      <c r="I20" s="13"/>
      <c r="J20" s="13"/>
      <c r="K20" s="15">
        <v>3940.3</v>
      </c>
      <c r="L20" s="15">
        <v>3940.3</v>
      </c>
      <c r="M20" s="117">
        <f t="shared" si="1"/>
        <v>0</v>
      </c>
      <c r="N20" s="117"/>
      <c r="O20" s="15">
        <v>13340.15</v>
      </c>
      <c r="P20" s="15"/>
      <c r="Q20" s="15"/>
      <c r="R20" s="206">
        <v>56909434.572799996</v>
      </c>
      <c r="S20" s="117">
        <f t="shared" si="0"/>
        <v>14442.919212445751</v>
      </c>
      <c r="T20" s="181">
        <v>4652.5494310998738</v>
      </c>
      <c r="U20" s="179"/>
      <c r="V20" s="67">
        <v>4652.5494310998738</v>
      </c>
      <c r="W20" s="15"/>
      <c r="X20" s="15"/>
      <c r="Y20" s="15"/>
      <c r="Z20" s="15"/>
      <c r="AB20" s="53"/>
      <c r="AH20" s="136"/>
      <c r="AJ20" s="53"/>
    </row>
    <row r="21" spans="1:36" customFormat="1" ht="15.6" x14ac:dyDescent="0.3">
      <c r="A21" s="65">
        <v>121</v>
      </c>
      <c r="B21" s="57"/>
      <c r="C21" s="175">
        <v>482000471</v>
      </c>
      <c r="D21" s="176" t="s">
        <v>263</v>
      </c>
      <c r="E21" s="113"/>
      <c r="F21" s="71">
        <v>59</v>
      </c>
      <c r="G21" s="196" t="s">
        <v>254</v>
      </c>
      <c r="H21" s="183" t="s">
        <v>125</v>
      </c>
      <c r="I21" s="13"/>
      <c r="J21" s="13"/>
      <c r="K21" s="15">
        <v>3833.85</v>
      </c>
      <c r="L21" s="15">
        <v>3833.85</v>
      </c>
      <c r="M21" s="117">
        <f t="shared" si="1"/>
        <v>0</v>
      </c>
      <c r="N21" s="117"/>
      <c r="O21" s="15">
        <v>13340.15</v>
      </c>
      <c r="P21" s="15"/>
      <c r="Q21" s="15"/>
      <c r="R21" s="15">
        <v>55342655.922799997</v>
      </c>
      <c r="S21" s="117">
        <f t="shared" si="0"/>
        <v>14435.268965348148</v>
      </c>
      <c r="T21" s="181">
        <v>4626.6870907967877</v>
      </c>
      <c r="U21" s="179"/>
      <c r="V21" s="67">
        <v>4626.6870907967877</v>
      </c>
      <c r="W21" s="15"/>
      <c r="X21" s="15"/>
      <c r="Y21" s="15"/>
      <c r="Z21" s="15"/>
      <c r="AB21" s="53"/>
      <c r="AH21" s="136"/>
      <c r="AJ21" s="53"/>
    </row>
    <row r="22" spans="1:36" customFormat="1" ht="15.6" x14ac:dyDescent="0.3">
      <c r="A22" s="65">
        <v>127</v>
      </c>
      <c r="B22" s="57"/>
      <c r="C22" s="175">
        <v>482000040</v>
      </c>
      <c r="D22" s="176" t="s">
        <v>264</v>
      </c>
      <c r="E22" s="113"/>
      <c r="F22" s="71">
        <v>58</v>
      </c>
      <c r="G22" s="196" t="s">
        <v>247</v>
      </c>
      <c r="H22" s="183" t="s">
        <v>248</v>
      </c>
      <c r="I22" s="13"/>
      <c r="J22" s="13"/>
      <c r="K22" s="15">
        <v>3873.2</v>
      </c>
      <c r="L22" s="15">
        <v>3873.2</v>
      </c>
      <c r="M22" s="117">
        <f t="shared" si="1"/>
        <v>0</v>
      </c>
      <c r="N22" s="117"/>
      <c r="O22" s="15">
        <v>13340.15</v>
      </c>
      <c r="P22" s="15"/>
      <c r="Q22" s="15"/>
      <c r="R22" s="16">
        <v>54941992.803199999</v>
      </c>
      <c r="S22" s="117">
        <f t="shared" si="0"/>
        <v>14185.168027264279</v>
      </c>
      <c r="T22" s="181">
        <v>4604.5358086847073</v>
      </c>
      <c r="U22" s="179"/>
      <c r="V22" s="67">
        <v>4604.5358086847073</v>
      </c>
      <c r="W22" s="15"/>
      <c r="X22" s="15"/>
      <c r="Y22" s="15"/>
      <c r="Z22" s="15"/>
      <c r="AB22" s="53"/>
      <c r="AH22" s="136"/>
      <c r="AJ22" s="53"/>
    </row>
    <row r="23" spans="1:36" customFormat="1" ht="15.6" x14ac:dyDescent="0.3">
      <c r="A23" s="65">
        <v>132</v>
      </c>
      <c r="B23" s="57"/>
      <c r="C23" s="175">
        <v>482000039</v>
      </c>
      <c r="D23" s="176" t="s">
        <v>265</v>
      </c>
      <c r="E23" s="113"/>
      <c r="F23" s="71">
        <v>58</v>
      </c>
      <c r="G23" s="196" t="s">
        <v>247</v>
      </c>
      <c r="H23" s="177" t="s">
        <v>248</v>
      </c>
      <c r="I23" s="13"/>
      <c r="J23" s="13"/>
      <c r="K23" s="15">
        <v>4029.6</v>
      </c>
      <c r="L23" s="15">
        <v>4029.6</v>
      </c>
      <c r="M23" s="117">
        <f t="shared" si="1"/>
        <v>0</v>
      </c>
      <c r="N23" s="117"/>
      <c r="O23" s="15">
        <v>13340.15</v>
      </c>
      <c r="P23" s="15"/>
      <c r="Q23" s="15"/>
      <c r="R23" s="16">
        <v>58196282.104000002</v>
      </c>
      <c r="S23" s="117">
        <f t="shared" si="0"/>
        <v>14442.198258884257</v>
      </c>
      <c r="T23" s="181">
        <v>4614.3689320388348</v>
      </c>
      <c r="U23" s="179"/>
      <c r="V23" s="67">
        <v>4614.3689320388348</v>
      </c>
      <c r="W23" s="15"/>
      <c r="X23" s="15"/>
      <c r="Y23" s="15"/>
      <c r="Z23" s="15"/>
      <c r="AB23" s="53"/>
      <c r="AH23" s="136"/>
      <c r="AJ23" s="53"/>
    </row>
    <row r="24" spans="1:36" customFormat="1" ht="15.6" x14ac:dyDescent="0.3">
      <c r="A24" s="65">
        <v>135</v>
      </c>
      <c r="B24" s="57"/>
      <c r="C24" s="175">
        <v>482000472</v>
      </c>
      <c r="D24" s="176" t="s">
        <v>264</v>
      </c>
      <c r="E24" s="113"/>
      <c r="F24" s="71">
        <v>46</v>
      </c>
      <c r="G24" s="196" t="s">
        <v>266</v>
      </c>
      <c r="H24" s="183" t="s">
        <v>125</v>
      </c>
      <c r="I24" s="13"/>
      <c r="J24" s="13"/>
      <c r="K24" s="15">
        <v>3091.3</v>
      </c>
      <c r="L24" s="15">
        <v>3091.3</v>
      </c>
      <c r="M24" s="117">
        <f t="shared" si="1"/>
        <v>0</v>
      </c>
      <c r="N24" s="117"/>
      <c r="O24" s="15">
        <v>14205.11</v>
      </c>
      <c r="P24" s="15"/>
      <c r="Q24" s="15"/>
      <c r="R24" s="16">
        <v>47401529.611099988</v>
      </c>
      <c r="S24" s="117">
        <f t="shared" si="0"/>
        <v>15333.849710833625</v>
      </c>
      <c r="T24" s="181">
        <v>4607.4218318695112</v>
      </c>
      <c r="U24" s="179"/>
      <c r="V24" s="67">
        <v>4607.4218318695112</v>
      </c>
      <c r="W24" s="15"/>
      <c r="X24" s="15"/>
      <c r="Y24" s="15"/>
      <c r="Z24" s="15"/>
      <c r="AB24" s="53"/>
      <c r="AH24" s="136"/>
      <c r="AJ24" s="53"/>
    </row>
    <row r="25" spans="1:36" customFormat="1" ht="15.6" x14ac:dyDescent="0.3">
      <c r="A25" s="65" t="s">
        <v>245</v>
      </c>
      <c r="B25" s="57"/>
      <c r="C25" s="175">
        <v>482000472</v>
      </c>
      <c r="D25" s="176" t="s">
        <v>264</v>
      </c>
      <c r="E25" s="113"/>
      <c r="F25" s="71">
        <v>13</v>
      </c>
      <c r="G25" s="196" t="s">
        <v>267</v>
      </c>
      <c r="H25" s="177" t="s">
        <v>125</v>
      </c>
      <c r="I25" s="13"/>
      <c r="J25" s="13"/>
      <c r="K25" s="15">
        <v>897.85</v>
      </c>
      <c r="L25" s="15">
        <v>897.85</v>
      </c>
      <c r="M25" s="117">
        <f t="shared" si="1"/>
        <v>0</v>
      </c>
      <c r="N25" s="117"/>
      <c r="O25" s="15">
        <v>13488.07</v>
      </c>
      <c r="P25" s="15"/>
      <c r="Q25" s="15"/>
      <c r="R25" s="16">
        <v>13123697.964</v>
      </c>
      <c r="S25" s="117">
        <f t="shared" si="0"/>
        <v>14616.804548643982</v>
      </c>
      <c r="T25" s="181">
        <v>4607.4218318695112</v>
      </c>
      <c r="U25" s="179"/>
      <c r="V25" s="67">
        <v>4607.4218318695112</v>
      </c>
      <c r="W25" s="15"/>
      <c r="X25" s="15"/>
      <c r="Y25" s="15"/>
      <c r="Z25" s="15"/>
      <c r="AB25" s="53"/>
      <c r="AH25" s="136"/>
      <c r="AJ25" s="53"/>
    </row>
    <row r="26" spans="1:36" customFormat="1" ht="15.6" x14ac:dyDescent="0.3">
      <c r="A26" s="65">
        <v>158</v>
      </c>
      <c r="B26" s="57"/>
      <c r="C26" s="175">
        <v>482000041</v>
      </c>
      <c r="D26" s="176" t="s">
        <v>268</v>
      </c>
      <c r="E26" s="113"/>
      <c r="F26" s="71">
        <v>58</v>
      </c>
      <c r="G26" s="196" t="s">
        <v>247</v>
      </c>
      <c r="H26" s="183" t="s">
        <v>248</v>
      </c>
      <c r="I26" s="13"/>
      <c r="J26" s="13"/>
      <c r="K26" s="15">
        <v>3933.85</v>
      </c>
      <c r="L26" s="15">
        <v>3933.85</v>
      </c>
      <c r="M26" s="117">
        <f t="shared" si="1"/>
        <v>0</v>
      </c>
      <c r="N26" s="117"/>
      <c r="O26" s="15">
        <v>13340.15</v>
      </c>
      <c r="P26" s="15"/>
      <c r="Q26" s="15"/>
      <c r="R26" s="16">
        <v>56818957.608000003</v>
      </c>
      <c r="S26" s="117">
        <f t="shared" si="0"/>
        <v>14443.600444348413</v>
      </c>
      <c r="T26" s="181">
        <v>4658.8747635262962</v>
      </c>
      <c r="U26" s="179"/>
      <c r="V26" s="67">
        <v>4658.8747635262962</v>
      </c>
      <c r="W26" s="15"/>
      <c r="X26" s="15"/>
      <c r="Y26" s="15"/>
      <c r="Z26" s="15"/>
      <c r="AB26" s="53"/>
      <c r="AH26" s="136"/>
      <c r="AJ26" s="53"/>
    </row>
    <row r="27" spans="1:36" customFormat="1" ht="15.6" x14ac:dyDescent="0.3">
      <c r="A27" s="65">
        <v>164</v>
      </c>
      <c r="B27" s="57"/>
      <c r="C27" s="175">
        <v>482000042</v>
      </c>
      <c r="D27" s="176" t="s">
        <v>269</v>
      </c>
      <c r="E27" s="113"/>
      <c r="F27" s="71">
        <v>59</v>
      </c>
      <c r="G27" s="196" t="s">
        <v>247</v>
      </c>
      <c r="H27" s="183" t="s">
        <v>248</v>
      </c>
      <c r="I27" s="13"/>
      <c r="J27" s="13"/>
      <c r="K27" s="15">
        <v>3426.15</v>
      </c>
      <c r="L27" s="15">
        <v>3426.15</v>
      </c>
      <c r="M27" s="117">
        <f t="shared" si="1"/>
        <v>0</v>
      </c>
      <c r="N27" s="117"/>
      <c r="O27" s="15">
        <v>13340.15</v>
      </c>
      <c r="P27" s="15"/>
      <c r="Q27" s="15"/>
      <c r="R27" s="16">
        <v>49490899.7456</v>
      </c>
      <c r="S27" s="117">
        <f t="shared" si="0"/>
        <v>14445.047573982458</v>
      </c>
      <c r="T27" s="181">
        <v>4652.7547241118673</v>
      </c>
      <c r="U27" s="179"/>
      <c r="V27" s="67">
        <v>4652.7547241118673</v>
      </c>
      <c r="W27" s="15"/>
      <c r="X27" s="15"/>
      <c r="Y27" s="15"/>
      <c r="Z27" s="15"/>
      <c r="AB27" s="53"/>
      <c r="AH27" s="136"/>
      <c r="AJ27" s="53"/>
    </row>
    <row r="28" spans="1:36" customFormat="1" ht="15.6" x14ac:dyDescent="0.3">
      <c r="A28" s="65">
        <v>168</v>
      </c>
      <c r="B28" s="57"/>
      <c r="C28" s="175">
        <v>482000466</v>
      </c>
      <c r="D28" s="176" t="s">
        <v>270</v>
      </c>
      <c r="E28" s="113"/>
      <c r="F28" s="71">
        <v>58</v>
      </c>
      <c r="G28" s="177" t="s">
        <v>254</v>
      </c>
      <c r="H28" s="177" t="s">
        <v>125</v>
      </c>
      <c r="I28" s="13"/>
      <c r="J28" s="13"/>
      <c r="K28" s="15">
        <v>4023.1</v>
      </c>
      <c r="L28" s="15">
        <v>4023.1</v>
      </c>
      <c r="M28" s="117">
        <f t="shared" si="1"/>
        <v>0</v>
      </c>
      <c r="N28" s="117"/>
      <c r="O28" s="15">
        <v>13340.15</v>
      </c>
      <c r="P28" s="15"/>
      <c r="Q28" s="15"/>
      <c r="R28" s="16">
        <v>58098313.416000001</v>
      </c>
      <c r="S28" s="117">
        <f t="shared" si="0"/>
        <v>14441.180536402277</v>
      </c>
      <c r="T28" s="181">
        <v>4621.5896793587171</v>
      </c>
      <c r="U28" s="179"/>
      <c r="V28" s="67">
        <v>4621.5896793587171</v>
      </c>
      <c r="W28" s="15"/>
      <c r="X28" s="15"/>
      <c r="Y28" s="15"/>
      <c r="Z28" s="15"/>
      <c r="AB28" s="53"/>
      <c r="AH28" s="136"/>
      <c r="AJ28" s="53"/>
    </row>
    <row r="29" spans="1:36" customFormat="1" ht="15.6" x14ac:dyDescent="0.3">
      <c r="A29" s="65">
        <v>171</v>
      </c>
      <c r="B29" s="57"/>
      <c r="C29" s="175">
        <v>482000043</v>
      </c>
      <c r="D29" s="176" t="s">
        <v>271</v>
      </c>
      <c r="E29" s="113"/>
      <c r="F29" s="71">
        <v>58</v>
      </c>
      <c r="G29" s="177" t="s">
        <v>247</v>
      </c>
      <c r="H29" s="177" t="s">
        <v>248</v>
      </c>
      <c r="I29" s="13"/>
      <c r="J29" s="13"/>
      <c r="K29" s="15">
        <v>3649.25</v>
      </c>
      <c r="L29" s="15">
        <v>3649.25</v>
      </c>
      <c r="M29" s="117">
        <f t="shared" si="1"/>
        <v>0</v>
      </c>
      <c r="N29" s="117"/>
      <c r="O29" s="15">
        <v>13340.15</v>
      </c>
      <c r="P29" s="15"/>
      <c r="Q29" s="15"/>
      <c r="R29" s="16">
        <v>53655145.272</v>
      </c>
      <c r="S29" s="117">
        <f t="shared" si="0"/>
        <v>14703.060977461122</v>
      </c>
      <c r="T29" s="181">
        <v>4612.931216931217</v>
      </c>
      <c r="U29" s="179"/>
      <c r="V29" s="67">
        <v>4612.931216931217</v>
      </c>
      <c r="W29" s="15"/>
      <c r="X29" s="15"/>
      <c r="Y29" s="15"/>
      <c r="Z29" s="15"/>
      <c r="AB29" s="53"/>
      <c r="AH29" s="136"/>
      <c r="AJ29" s="53"/>
    </row>
    <row r="30" spans="1:36" customFormat="1" ht="15.6" x14ac:dyDescent="0.3">
      <c r="A30" s="65">
        <v>178</v>
      </c>
      <c r="B30" s="57"/>
      <c r="C30" s="175">
        <v>482000044</v>
      </c>
      <c r="D30" s="176" t="s">
        <v>272</v>
      </c>
      <c r="E30" s="113"/>
      <c r="F30" s="71">
        <v>59</v>
      </c>
      <c r="G30" s="177" t="s">
        <v>247</v>
      </c>
      <c r="H30" s="177" t="s">
        <v>248</v>
      </c>
      <c r="I30" s="13"/>
      <c r="J30" s="13"/>
      <c r="K30" s="15">
        <v>4029.1</v>
      </c>
      <c r="L30" s="15">
        <v>4029.1</v>
      </c>
      <c r="M30" s="117">
        <f t="shared" si="1"/>
        <v>0</v>
      </c>
      <c r="N30" s="117"/>
      <c r="O30" s="15">
        <v>13340.15</v>
      </c>
      <c r="P30" s="15"/>
      <c r="Q30" s="15"/>
      <c r="R30" s="16">
        <v>58190663.3116</v>
      </c>
      <c r="S30" s="117">
        <f t="shared" si="0"/>
        <v>14442.595942418902</v>
      </c>
      <c r="T30" s="181">
        <v>4620.1981238273911</v>
      </c>
      <c r="U30" s="179"/>
      <c r="V30" s="67">
        <v>4620.1981238273911</v>
      </c>
      <c r="W30" s="15"/>
      <c r="X30" s="15"/>
      <c r="Y30" s="15"/>
      <c r="Z30" s="15"/>
      <c r="AB30" s="53"/>
      <c r="AH30" s="136"/>
      <c r="AJ30" s="53"/>
    </row>
    <row r="31" spans="1:36" customFormat="1" ht="15.6" x14ac:dyDescent="0.3">
      <c r="A31" s="65"/>
      <c r="B31" s="57"/>
      <c r="C31" s="175"/>
      <c r="D31" s="176"/>
      <c r="E31" s="113"/>
      <c r="F31" s="71"/>
      <c r="G31" s="182"/>
      <c r="H31" s="183"/>
      <c r="I31" s="13"/>
      <c r="J31" s="13"/>
      <c r="K31" s="15"/>
      <c r="L31" s="15"/>
      <c r="M31" s="117">
        <f t="shared" si="1"/>
        <v>0</v>
      </c>
      <c r="N31" s="117"/>
      <c r="O31" s="15"/>
      <c r="P31" s="15"/>
      <c r="Q31" s="15"/>
      <c r="R31" s="16"/>
      <c r="S31" s="117" t="e">
        <f t="shared" si="0"/>
        <v>#DIV/0!</v>
      </c>
      <c r="T31" s="181"/>
      <c r="U31" s="179"/>
      <c r="V31" s="67"/>
      <c r="W31" s="15"/>
      <c r="X31" s="15"/>
      <c r="Y31" s="15"/>
      <c r="Z31" s="15"/>
      <c r="AB31" s="53"/>
      <c r="AH31" s="136"/>
      <c r="AJ31" s="53"/>
    </row>
    <row r="32" spans="1:36" customFormat="1" ht="15.6" x14ac:dyDescent="0.3">
      <c r="A32" s="65"/>
      <c r="B32" s="57"/>
      <c r="C32" s="175"/>
      <c r="D32" s="176"/>
      <c r="E32" s="113"/>
      <c r="F32" s="71"/>
      <c r="G32" s="182"/>
      <c r="H32" s="183"/>
      <c r="I32" s="13"/>
      <c r="J32" s="13"/>
      <c r="K32" s="15"/>
      <c r="L32" s="15"/>
      <c r="M32" s="117">
        <f t="shared" si="1"/>
        <v>0</v>
      </c>
      <c r="N32" s="117"/>
      <c r="O32" s="15"/>
      <c r="P32" s="15"/>
      <c r="Q32" s="15"/>
      <c r="R32" s="16"/>
      <c r="S32" s="117" t="e">
        <f t="shared" si="0"/>
        <v>#DIV/0!</v>
      </c>
      <c r="T32" s="181"/>
      <c r="U32" s="179"/>
      <c r="V32" s="67"/>
      <c r="W32" s="15"/>
      <c r="X32" s="15"/>
      <c r="Y32" s="15"/>
      <c r="Z32" s="15"/>
      <c r="AB32" s="53"/>
      <c r="AH32" s="136"/>
      <c r="AJ32" s="53"/>
    </row>
    <row r="33" spans="1:36" customFormat="1" ht="15.6" x14ac:dyDescent="0.3">
      <c r="A33" s="65"/>
      <c r="B33" s="57"/>
      <c r="C33" s="175"/>
      <c r="D33" s="176"/>
      <c r="E33" s="113"/>
      <c r="F33" s="71"/>
      <c r="G33" s="182"/>
      <c r="H33" s="183"/>
      <c r="I33" s="13"/>
      <c r="J33" s="13"/>
      <c r="K33" s="15"/>
      <c r="L33" s="15"/>
      <c r="M33" s="117">
        <f t="shared" si="1"/>
        <v>0</v>
      </c>
      <c r="N33" s="117"/>
      <c r="O33" s="15"/>
      <c r="P33" s="15"/>
      <c r="Q33" s="15"/>
      <c r="R33" s="16"/>
      <c r="S33" s="117" t="e">
        <f t="shared" si="0"/>
        <v>#DIV/0!</v>
      </c>
      <c r="T33" s="181"/>
      <c r="U33" s="179"/>
      <c r="V33" s="67"/>
      <c r="W33" s="15"/>
      <c r="X33" s="15"/>
      <c r="Y33" s="15"/>
      <c r="Z33" s="15"/>
      <c r="AB33" s="53"/>
      <c r="AH33" s="136"/>
      <c r="AJ33" s="53"/>
    </row>
    <row r="34" spans="1:36" customFormat="1" ht="15.6" x14ac:dyDescent="0.3">
      <c r="A34" s="65"/>
      <c r="B34" s="57"/>
      <c r="C34" s="175"/>
      <c r="D34" s="176"/>
      <c r="E34" s="113"/>
      <c r="F34" s="71"/>
      <c r="G34" s="177"/>
      <c r="H34" s="177"/>
      <c r="I34" s="13"/>
      <c r="J34" s="13"/>
      <c r="K34" s="15"/>
      <c r="L34" s="15"/>
      <c r="M34" s="117"/>
      <c r="N34" s="117"/>
      <c r="O34" s="15"/>
      <c r="P34" s="15"/>
      <c r="Q34" s="15"/>
      <c r="R34" s="16"/>
      <c r="S34" s="117" t="e">
        <f t="shared" si="0"/>
        <v>#DIV/0!</v>
      </c>
      <c r="T34" s="181"/>
      <c r="U34" s="179"/>
      <c r="V34" s="67"/>
      <c r="W34" s="15"/>
      <c r="X34" s="15"/>
      <c r="Y34" s="15"/>
      <c r="Z34" s="15"/>
      <c r="AB34" s="53"/>
      <c r="AH34" s="136"/>
      <c r="AJ34" s="53"/>
    </row>
    <row r="35" spans="1:36" customFormat="1" ht="15.6" x14ac:dyDescent="0.3">
      <c r="A35" s="65"/>
      <c r="B35" s="57"/>
      <c r="C35" s="175"/>
      <c r="D35" s="176"/>
      <c r="E35" s="113"/>
      <c r="F35" s="71"/>
      <c r="G35" s="177"/>
      <c r="H35" s="177"/>
      <c r="I35" s="13"/>
      <c r="J35" s="13"/>
      <c r="K35" s="15"/>
      <c r="L35" s="15"/>
      <c r="M35" s="117"/>
      <c r="N35" s="117"/>
      <c r="O35" s="15"/>
      <c r="P35" s="15"/>
      <c r="Q35" s="15"/>
      <c r="R35" s="16"/>
      <c r="S35" s="117" t="e">
        <f t="shared" si="0"/>
        <v>#DIV/0!</v>
      </c>
      <c r="T35" s="181"/>
      <c r="U35" s="179"/>
      <c r="V35" s="67"/>
      <c r="W35" s="15"/>
      <c r="X35" s="15"/>
      <c r="Y35" s="15"/>
      <c r="Z35" s="15"/>
      <c r="AB35" s="53"/>
      <c r="AH35" s="136"/>
      <c r="AJ35" s="53"/>
    </row>
    <row r="36" spans="1:36" customFormat="1" ht="15.6" x14ac:dyDescent="0.3">
      <c r="A36" s="65"/>
      <c r="B36" s="57"/>
      <c r="C36" s="175"/>
      <c r="D36" s="176"/>
      <c r="E36" s="113"/>
      <c r="F36" s="71"/>
      <c r="G36" s="182"/>
      <c r="H36" s="183"/>
      <c r="I36" s="13"/>
      <c r="J36" s="13"/>
      <c r="K36" s="15"/>
      <c r="L36" s="15"/>
      <c r="M36" s="117"/>
      <c r="N36" s="117"/>
      <c r="O36" s="15"/>
      <c r="P36" s="15"/>
      <c r="Q36" s="15"/>
      <c r="R36" s="16"/>
      <c r="S36" s="117" t="e">
        <f t="shared" si="0"/>
        <v>#DIV/0!</v>
      </c>
      <c r="T36" s="181"/>
      <c r="U36" s="179"/>
      <c r="V36" s="67"/>
      <c r="W36" s="15"/>
      <c r="X36" s="15"/>
      <c r="Y36" s="15"/>
      <c r="Z36" s="15"/>
      <c r="AB36" s="53"/>
      <c r="AH36" s="136"/>
      <c r="AJ36" s="53"/>
    </row>
    <row r="37" spans="1:36" customFormat="1" ht="15.6" x14ac:dyDescent="0.3">
      <c r="A37" s="65"/>
      <c r="B37" s="57"/>
      <c r="C37" s="175"/>
      <c r="D37" s="176"/>
      <c r="E37" s="113"/>
      <c r="F37" s="71"/>
      <c r="G37" s="182"/>
      <c r="H37" s="183"/>
      <c r="I37" s="13"/>
      <c r="J37" s="13"/>
      <c r="K37" s="15"/>
      <c r="L37" s="15"/>
      <c r="M37" s="117"/>
      <c r="N37" s="117"/>
      <c r="O37" s="15"/>
      <c r="P37" s="15"/>
      <c r="Q37" s="15"/>
      <c r="R37" s="16"/>
      <c r="S37" s="117" t="e">
        <f t="shared" si="0"/>
        <v>#DIV/0!</v>
      </c>
      <c r="T37" s="181"/>
      <c r="U37" s="179"/>
      <c r="V37" s="67"/>
      <c r="W37" s="15"/>
      <c r="X37" s="15"/>
      <c r="Y37" s="15"/>
      <c r="Z37" s="15"/>
      <c r="AB37" s="53"/>
      <c r="AH37" s="136"/>
      <c r="AJ37" s="53"/>
    </row>
    <row r="38" spans="1:36" customFormat="1" ht="15.6" x14ac:dyDescent="0.3">
      <c r="A38" s="65"/>
      <c r="B38" s="57"/>
      <c r="C38" s="175"/>
      <c r="D38" s="176"/>
      <c r="E38" s="113"/>
      <c r="F38" s="71"/>
      <c r="G38" s="182"/>
      <c r="H38" s="183"/>
      <c r="I38" s="13"/>
      <c r="J38" s="13"/>
      <c r="K38" s="15"/>
      <c r="L38" s="15"/>
      <c r="M38" s="117"/>
      <c r="N38" s="117"/>
      <c r="O38" s="15"/>
      <c r="P38" s="15"/>
      <c r="Q38" s="15"/>
      <c r="R38" s="16"/>
      <c r="S38" s="117" t="e">
        <f t="shared" si="0"/>
        <v>#DIV/0!</v>
      </c>
      <c r="T38" s="181"/>
      <c r="U38" s="179"/>
      <c r="V38" s="67"/>
      <c r="W38" s="15"/>
      <c r="X38" s="15"/>
      <c r="Y38" s="15"/>
      <c r="Z38" s="15"/>
      <c r="AB38" s="53"/>
      <c r="AH38" s="136"/>
      <c r="AJ38" s="53"/>
    </row>
    <row r="39" spans="1:36" customFormat="1" ht="15.6" x14ac:dyDescent="0.3">
      <c r="A39" s="65"/>
      <c r="B39" s="57"/>
      <c r="C39" s="175"/>
      <c r="D39" s="176"/>
      <c r="E39" s="113"/>
      <c r="F39" s="71"/>
      <c r="G39" s="177"/>
      <c r="H39" s="177"/>
      <c r="I39" s="13"/>
      <c r="J39" s="13"/>
      <c r="K39" s="15"/>
      <c r="L39" s="15"/>
      <c r="M39" s="117"/>
      <c r="N39" s="117"/>
      <c r="O39" s="15"/>
      <c r="P39" s="15"/>
      <c r="Q39" s="15"/>
      <c r="R39" s="16"/>
      <c r="S39" s="117" t="e">
        <f t="shared" si="0"/>
        <v>#DIV/0!</v>
      </c>
      <c r="T39" s="181"/>
      <c r="U39" s="179"/>
      <c r="V39" s="67"/>
      <c r="W39" s="15"/>
      <c r="X39" s="15"/>
      <c r="Y39" s="15"/>
      <c r="Z39" s="15"/>
      <c r="AB39" s="53"/>
      <c r="AH39" s="136"/>
      <c r="AJ39" s="53"/>
    </row>
    <row r="40" spans="1:36" customFormat="1" ht="15.6" x14ac:dyDescent="0.3">
      <c r="A40" s="65"/>
      <c r="B40" s="57"/>
      <c r="C40" s="175"/>
      <c r="D40" s="176"/>
      <c r="E40" s="113"/>
      <c r="F40" s="71"/>
      <c r="G40" s="182"/>
      <c r="H40" s="183"/>
      <c r="I40" s="13"/>
      <c r="J40" s="13"/>
      <c r="K40" s="15"/>
      <c r="L40" s="15"/>
      <c r="M40" s="117"/>
      <c r="N40" s="117"/>
      <c r="O40" s="15"/>
      <c r="P40" s="15"/>
      <c r="Q40" s="15"/>
      <c r="R40" s="16"/>
      <c r="S40" s="117" t="e">
        <f t="shared" si="0"/>
        <v>#DIV/0!</v>
      </c>
      <c r="T40" s="181"/>
      <c r="U40" s="179"/>
      <c r="V40" s="67"/>
      <c r="W40" s="15"/>
      <c r="X40" s="15"/>
      <c r="Y40" s="15"/>
      <c r="Z40" s="15"/>
      <c r="AB40" s="53"/>
      <c r="AH40" s="136"/>
      <c r="AJ40" s="53"/>
    </row>
    <row r="41" spans="1:36" customFormat="1" ht="15.6" x14ac:dyDescent="0.3">
      <c r="A41" s="65"/>
      <c r="B41" s="57"/>
      <c r="C41" s="175"/>
      <c r="D41" s="176"/>
      <c r="E41" s="113"/>
      <c r="F41" s="71"/>
      <c r="G41" s="182"/>
      <c r="H41" s="183"/>
      <c r="I41" s="13"/>
      <c r="J41" s="13"/>
      <c r="K41" s="15"/>
      <c r="L41" s="15"/>
      <c r="M41" s="117"/>
      <c r="N41" s="117"/>
      <c r="O41" s="15"/>
      <c r="P41" s="15"/>
      <c r="Q41" s="15"/>
      <c r="R41" s="16"/>
      <c r="S41" s="117" t="e">
        <f t="shared" si="0"/>
        <v>#DIV/0!</v>
      </c>
      <c r="T41" s="181"/>
      <c r="U41" s="179"/>
      <c r="V41" s="67"/>
      <c r="W41" s="15"/>
      <c r="X41" s="15"/>
      <c r="Y41" s="15"/>
      <c r="Z41" s="15"/>
      <c r="AB41" s="53"/>
      <c r="AH41" s="136"/>
      <c r="AJ41" s="53"/>
    </row>
    <row r="42" spans="1:36" customFormat="1" ht="15.6" x14ac:dyDescent="0.3">
      <c r="A42" s="65"/>
      <c r="B42" s="57"/>
      <c r="C42" s="175"/>
      <c r="D42" s="176"/>
      <c r="E42" s="113"/>
      <c r="F42" s="71"/>
      <c r="G42" s="177"/>
      <c r="H42" s="177"/>
      <c r="I42" s="13"/>
      <c r="J42" s="13"/>
      <c r="K42" s="15"/>
      <c r="L42" s="15"/>
      <c r="M42" s="117"/>
      <c r="N42" s="117"/>
      <c r="O42" s="15"/>
      <c r="P42" s="15"/>
      <c r="Q42" s="15"/>
      <c r="R42" s="16"/>
      <c r="S42" s="117" t="e">
        <f t="shared" si="0"/>
        <v>#DIV/0!</v>
      </c>
      <c r="T42" s="181"/>
      <c r="U42" s="179"/>
      <c r="V42" s="67"/>
      <c r="W42" s="15"/>
      <c r="X42" s="15"/>
      <c r="Y42" s="15"/>
      <c r="Z42" s="15"/>
      <c r="AB42" s="53"/>
      <c r="AH42" s="136"/>
      <c r="AJ42" s="53"/>
    </row>
    <row r="43" spans="1:36" customFormat="1" ht="15.6" x14ac:dyDescent="0.3">
      <c r="A43" s="65"/>
      <c r="B43" s="57"/>
      <c r="C43" s="175"/>
      <c r="D43" s="176"/>
      <c r="E43" s="113"/>
      <c r="F43" s="71"/>
      <c r="G43" s="184"/>
      <c r="H43" s="184"/>
      <c r="I43" s="13"/>
      <c r="J43" s="13"/>
      <c r="K43" s="15"/>
      <c r="L43" s="15"/>
      <c r="M43" s="117"/>
      <c r="N43" s="117"/>
      <c r="O43" s="15"/>
      <c r="P43" s="15"/>
      <c r="Q43" s="15"/>
      <c r="R43" s="16"/>
      <c r="S43" s="117" t="e">
        <f t="shared" si="0"/>
        <v>#DIV/0!</v>
      </c>
      <c r="T43" s="181"/>
      <c r="U43" s="179"/>
      <c r="V43" s="67"/>
      <c r="W43" s="15"/>
      <c r="X43" s="15"/>
      <c r="Y43" s="15"/>
      <c r="Z43" s="15"/>
      <c r="AB43" s="53"/>
      <c r="AH43" s="136"/>
      <c r="AJ43" s="53"/>
    </row>
    <row r="44" spans="1:36" customFormat="1" ht="15.6" x14ac:dyDescent="0.3">
      <c r="A44" s="65"/>
      <c r="B44" s="57"/>
      <c r="C44" s="175"/>
      <c r="D44" s="176"/>
      <c r="E44" s="113"/>
      <c r="F44" s="71"/>
      <c r="G44" s="177"/>
      <c r="H44" s="177"/>
      <c r="I44" s="13"/>
      <c r="J44" s="13"/>
      <c r="K44" s="15"/>
      <c r="L44" s="15"/>
      <c r="M44" s="117"/>
      <c r="N44" s="117"/>
      <c r="O44" s="15"/>
      <c r="P44" s="15"/>
      <c r="Q44" s="15"/>
      <c r="R44" s="16"/>
      <c r="S44" s="117" t="e">
        <f t="shared" si="0"/>
        <v>#DIV/0!</v>
      </c>
      <c r="T44" s="181"/>
      <c r="U44" s="179"/>
      <c r="V44" s="67"/>
      <c r="W44" s="15"/>
      <c r="X44" s="15"/>
      <c r="Y44" s="15"/>
      <c r="Z44" s="15"/>
      <c r="AB44" s="53"/>
      <c r="AH44" s="136"/>
      <c r="AJ44" s="53"/>
    </row>
    <row r="45" spans="1:36" customFormat="1" ht="15.6" x14ac:dyDescent="0.3">
      <c r="A45" s="65"/>
      <c r="B45" s="57"/>
      <c r="C45" s="175"/>
      <c r="D45" s="176"/>
      <c r="E45" s="113"/>
      <c r="F45" s="71"/>
      <c r="G45" s="177"/>
      <c r="H45" s="177"/>
      <c r="I45" s="13"/>
      <c r="J45" s="13"/>
      <c r="K45" s="15"/>
      <c r="L45" s="15"/>
      <c r="M45" s="117"/>
      <c r="N45" s="117"/>
      <c r="O45" s="15"/>
      <c r="P45" s="15"/>
      <c r="Q45" s="15"/>
      <c r="R45" s="16"/>
      <c r="S45" s="117" t="e">
        <f t="shared" si="0"/>
        <v>#DIV/0!</v>
      </c>
      <c r="T45" s="181"/>
      <c r="U45" s="179"/>
      <c r="V45" s="67"/>
      <c r="W45" s="15"/>
      <c r="X45" s="15"/>
      <c r="Y45" s="15"/>
      <c r="Z45" s="15"/>
      <c r="AB45" s="53"/>
      <c r="AH45" s="136"/>
      <c r="AJ45" s="53"/>
    </row>
    <row r="46" spans="1:36" customFormat="1" ht="15.6" x14ac:dyDescent="0.3">
      <c r="A46" s="65"/>
      <c r="B46" s="57"/>
      <c r="C46" s="175"/>
      <c r="D46" s="176"/>
      <c r="E46" s="113"/>
      <c r="F46" s="71"/>
      <c r="G46" s="182"/>
      <c r="H46" s="183"/>
      <c r="I46" s="13"/>
      <c r="J46" s="13"/>
      <c r="K46" s="15"/>
      <c r="L46" s="15"/>
      <c r="M46" s="117"/>
      <c r="N46" s="117"/>
      <c r="O46" s="15"/>
      <c r="P46" s="15"/>
      <c r="Q46" s="15"/>
      <c r="R46" s="16"/>
      <c r="S46" s="117" t="e">
        <f t="shared" si="0"/>
        <v>#DIV/0!</v>
      </c>
      <c r="T46" s="181"/>
      <c r="U46" s="179"/>
      <c r="V46" s="67"/>
      <c r="W46" s="15"/>
      <c r="X46" s="15"/>
      <c r="Y46" s="15"/>
      <c r="Z46" s="15"/>
      <c r="AB46" s="53"/>
      <c r="AH46" s="136"/>
      <c r="AJ46" s="53"/>
    </row>
    <row r="47" spans="1:36" customFormat="1" ht="15.6" x14ac:dyDescent="0.3">
      <c r="A47" s="65"/>
      <c r="B47" s="57"/>
      <c r="C47" s="175"/>
      <c r="D47" s="176"/>
      <c r="E47" s="113"/>
      <c r="F47" s="71"/>
      <c r="G47" s="182"/>
      <c r="H47" s="183"/>
      <c r="I47" s="13"/>
      <c r="J47" s="13"/>
      <c r="K47" s="15"/>
      <c r="L47" s="15"/>
      <c r="M47" s="117"/>
      <c r="N47" s="117"/>
      <c r="O47" s="15"/>
      <c r="P47" s="15"/>
      <c r="Q47" s="15"/>
      <c r="R47" s="16"/>
      <c r="S47" s="117" t="e">
        <f t="shared" si="0"/>
        <v>#DIV/0!</v>
      </c>
      <c r="T47" s="181"/>
      <c r="U47" s="179"/>
      <c r="V47" s="67"/>
      <c r="W47" s="15"/>
      <c r="X47" s="15"/>
      <c r="Y47" s="15"/>
      <c r="Z47" s="15"/>
      <c r="AB47" s="53"/>
      <c r="AH47" s="136"/>
      <c r="AJ47" s="53"/>
    </row>
    <row r="48" spans="1:36" customFormat="1" ht="15.6" x14ac:dyDescent="0.3">
      <c r="A48" s="65"/>
      <c r="B48" s="57"/>
      <c r="C48" s="175"/>
      <c r="D48" s="176"/>
      <c r="E48" s="113"/>
      <c r="F48" s="71"/>
      <c r="G48" s="184"/>
      <c r="H48" s="184"/>
      <c r="I48" s="13"/>
      <c r="J48" s="13"/>
      <c r="K48" s="15"/>
      <c r="L48" s="15"/>
      <c r="M48" s="117"/>
      <c r="N48" s="117"/>
      <c r="O48" s="15"/>
      <c r="P48" s="15"/>
      <c r="Q48" s="15"/>
      <c r="R48" s="16"/>
      <c r="S48" s="117" t="e">
        <f t="shared" si="0"/>
        <v>#DIV/0!</v>
      </c>
      <c r="T48" s="181"/>
      <c r="U48" s="179"/>
      <c r="V48" s="67"/>
      <c r="W48" s="15"/>
      <c r="X48" s="15"/>
      <c r="Y48" s="15"/>
      <c r="Z48" s="15"/>
      <c r="AB48" s="53"/>
      <c r="AH48" s="136"/>
      <c r="AJ48" s="53"/>
    </row>
    <row r="49" spans="1:36" customFormat="1" ht="15.6" x14ac:dyDescent="0.3">
      <c r="A49" s="65"/>
      <c r="B49" s="57"/>
      <c r="C49" s="175"/>
      <c r="D49" s="176"/>
      <c r="E49" s="113"/>
      <c r="F49" s="71"/>
      <c r="G49" s="177"/>
      <c r="H49" s="177"/>
      <c r="I49" s="13"/>
      <c r="J49" s="13"/>
      <c r="K49" s="15"/>
      <c r="L49" s="15"/>
      <c r="M49" s="117"/>
      <c r="N49" s="117"/>
      <c r="O49" s="15"/>
      <c r="P49" s="15"/>
      <c r="Q49" s="15"/>
      <c r="R49" s="16"/>
      <c r="S49" s="117" t="e">
        <f t="shared" si="0"/>
        <v>#DIV/0!</v>
      </c>
      <c r="T49" s="181"/>
      <c r="U49" s="179"/>
      <c r="V49" s="67"/>
      <c r="W49" s="15"/>
      <c r="X49" s="15"/>
      <c r="Y49" s="15"/>
      <c r="Z49" s="15"/>
      <c r="AB49" s="53"/>
      <c r="AH49" s="136"/>
      <c r="AJ49" s="53"/>
    </row>
    <row r="50" spans="1:36" customFormat="1" ht="15.6" x14ac:dyDescent="0.3">
      <c r="A50" s="65"/>
      <c r="B50" s="57"/>
      <c r="C50" s="175"/>
      <c r="D50" s="176"/>
      <c r="E50" s="113"/>
      <c r="F50" s="71"/>
      <c r="G50" s="177"/>
      <c r="H50" s="177"/>
      <c r="I50" s="13"/>
      <c r="J50" s="13"/>
      <c r="K50" s="15"/>
      <c r="L50" s="15"/>
      <c r="M50" s="117"/>
      <c r="N50" s="117"/>
      <c r="O50" s="15"/>
      <c r="P50" s="15"/>
      <c r="Q50" s="15"/>
      <c r="R50" s="16"/>
      <c r="S50" s="117" t="e">
        <f t="shared" si="0"/>
        <v>#DIV/0!</v>
      </c>
      <c r="T50" s="181"/>
      <c r="U50" s="179"/>
      <c r="V50" s="67"/>
      <c r="W50" s="15"/>
      <c r="X50" s="15"/>
      <c r="Y50" s="15"/>
      <c r="Z50" s="15"/>
      <c r="AB50" s="53"/>
      <c r="AH50" s="136"/>
      <c r="AJ50" s="53"/>
    </row>
    <row r="51" spans="1:36" customFormat="1" ht="15.6" x14ac:dyDescent="0.3">
      <c r="A51" s="65"/>
      <c r="B51" s="57"/>
      <c r="C51" s="175"/>
      <c r="D51" s="176"/>
      <c r="E51" s="113"/>
      <c r="F51" s="71"/>
      <c r="G51" s="177"/>
      <c r="H51" s="177"/>
      <c r="I51" s="13"/>
      <c r="J51" s="13"/>
      <c r="K51" s="15"/>
      <c r="L51" s="15"/>
      <c r="M51" s="117"/>
      <c r="N51" s="117"/>
      <c r="O51" s="15"/>
      <c r="P51" s="15"/>
      <c r="Q51" s="15"/>
      <c r="R51" s="16"/>
      <c r="S51" s="117" t="e">
        <f t="shared" si="0"/>
        <v>#DIV/0!</v>
      </c>
      <c r="T51" s="181"/>
      <c r="U51" s="179"/>
      <c r="V51" s="67"/>
      <c r="W51" s="15"/>
      <c r="X51" s="15"/>
      <c r="Y51" s="15"/>
      <c r="Z51" s="15"/>
      <c r="AB51" s="53"/>
      <c r="AH51" s="136"/>
      <c r="AJ51" s="53"/>
    </row>
    <row r="52" spans="1:36" customFormat="1" ht="15.6" x14ac:dyDescent="0.3">
      <c r="A52" s="65"/>
      <c r="B52" s="57"/>
      <c r="C52" s="175"/>
      <c r="D52" s="176"/>
      <c r="E52" s="113"/>
      <c r="F52" s="71"/>
      <c r="G52" s="182"/>
      <c r="H52" s="183"/>
      <c r="I52" s="13"/>
      <c r="J52" s="13"/>
      <c r="K52" s="15"/>
      <c r="L52" s="15"/>
      <c r="M52" s="117"/>
      <c r="N52" s="117"/>
      <c r="O52" s="15"/>
      <c r="P52" s="15"/>
      <c r="Q52" s="15"/>
      <c r="R52" s="16"/>
      <c r="S52" s="117" t="e">
        <f t="shared" si="0"/>
        <v>#DIV/0!</v>
      </c>
      <c r="T52" s="181"/>
      <c r="U52" s="179"/>
      <c r="V52" s="67"/>
      <c r="W52" s="15"/>
      <c r="X52" s="15"/>
      <c r="Y52" s="15"/>
      <c r="Z52" s="15"/>
      <c r="AB52" s="53"/>
      <c r="AH52" s="136"/>
      <c r="AJ52" s="53"/>
    </row>
    <row r="53" spans="1:36" customFormat="1" ht="15.6" x14ac:dyDescent="0.3">
      <c r="A53" s="65"/>
      <c r="B53" s="57"/>
      <c r="C53" s="175"/>
      <c r="D53" s="176"/>
      <c r="E53" s="113"/>
      <c r="F53" s="71"/>
      <c r="G53" s="184"/>
      <c r="H53" s="184"/>
      <c r="I53" s="13"/>
      <c r="J53" s="13"/>
      <c r="K53" s="15"/>
      <c r="L53" s="15"/>
      <c r="M53" s="117"/>
      <c r="N53" s="117"/>
      <c r="O53" s="15"/>
      <c r="P53" s="15"/>
      <c r="Q53" s="15"/>
      <c r="R53" s="16"/>
      <c r="S53" s="117" t="e">
        <f t="shared" si="0"/>
        <v>#DIV/0!</v>
      </c>
      <c r="T53" s="181"/>
      <c r="U53" s="179"/>
      <c r="V53" s="67"/>
      <c r="W53" s="15"/>
      <c r="X53" s="15"/>
      <c r="Y53" s="15"/>
      <c r="Z53" s="15"/>
      <c r="AB53" s="53"/>
      <c r="AH53" s="136"/>
      <c r="AJ53" s="53"/>
    </row>
    <row r="54" spans="1:36" customFormat="1" ht="15.6" x14ac:dyDescent="0.3">
      <c r="A54" s="65"/>
      <c r="B54" s="57"/>
      <c r="C54" s="175"/>
      <c r="D54" s="176"/>
      <c r="E54" s="113"/>
      <c r="F54" s="71"/>
      <c r="G54" s="177"/>
      <c r="H54" s="177"/>
      <c r="I54" s="13"/>
      <c r="J54" s="13"/>
      <c r="K54" s="15"/>
      <c r="L54" s="15"/>
      <c r="M54" s="117"/>
      <c r="N54" s="117"/>
      <c r="O54" s="15"/>
      <c r="P54" s="15"/>
      <c r="Q54" s="15"/>
      <c r="R54" s="16"/>
      <c r="S54" s="117" t="e">
        <f t="shared" si="0"/>
        <v>#DIV/0!</v>
      </c>
      <c r="T54" s="181"/>
      <c r="U54" s="179"/>
      <c r="V54" s="67"/>
      <c r="W54" s="15"/>
      <c r="X54" s="15"/>
      <c r="Y54" s="15"/>
      <c r="Z54" s="15"/>
      <c r="AB54" s="53"/>
      <c r="AH54" s="136"/>
      <c r="AJ54" s="53"/>
    </row>
    <row r="55" spans="1:36" customFormat="1" ht="15.6" x14ac:dyDescent="0.3">
      <c r="A55" s="65"/>
      <c r="B55" s="57"/>
      <c r="C55" s="175"/>
      <c r="D55" s="176"/>
      <c r="E55" s="113"/>
      <c r="F55" s="71"/>
      <c r="G55" s="182"/>
      <c r="H55" s="183"/>
      <c r="I55" s="13"/>
      <c r="J55" s="13"/>
      <c r="K55" s="15"/>
      <c r="L55" s="15"/>
      <c r="M55" s="117"/>
      <c r="N55" s="117"/>
      <c r="O55" s="15"/>
      <c r="P55" s="15"/>
      <c r="Q55" s="15"/>
      <c r="R55" s="16"/>
      <c r="S55" s="117" t="e">
        <f t="shared" si="0"/>
        <v>#DIV/0!</v>
      </c>
      <c r="T55" s="181"/>
      <c r="U55" s="179"/>
      <c r="V55" s="67"/>
      <c r="W55" s="15"/>
      <c r="X55" s="15"/>
      <c r="Y55" s="15"/>
      <c r="Z55" s="15"/>
      <c r="AB55" s="53"/>
      <c r="AH55" s="136"/>
      <c r="AJ55" s="53"/>
    </row>
    <row r="56" spans="1:36" customFormat="1" ht="15.6" x14ac:dyDescent="0.3">
      <c r="A56" s="65"/>
      <c r="B56" s="57"/>
      <c r="C56" s="175"/>
      <c r="D56" s="176"/>
      <c r="E56" s="113"/>
      <c r="F56" s="71"/>
      <c r="G56" s="182"/>
      <c r="H56" s="183"/>
      <c r="I56" s="13"/>
      <c r="J56" s="13"/>
      <c r="K56" s="15"/>
      <c r="L56" s="15"/>
      <c r="M56" s="117"/>
      <c r="N56" s="117"/>
      <c r="O56" s="15"/>
      <c r="P56" s="15"/>
      <c r="Q56" s="15"/>
      <c r="R56" s="16"/>
      <c r="S56" s="117" t="e">
        <f t="shared" si="0"/>
        <v>#DIV/0!</v>
      </c>
      <c r="T56" s="181"/>
      <c r="U56" s="179"/>
      <c r="V56" s="67"/>
      <c r="W56" s="15"/>
      <c r="X56" s="15"/>
      <c r="Y56" s="15"/>
      <c r="Z56" s="15"/>
      <c r="AB56" s="53"/>
      <c r="AH56" s="136"/>
      <c r="AJ56" s="53"/>
    </row>
    <row r="57" spans="1:36" customFormat="1" ht="15.6" x14ac:dyDescent="0.3">
      <c r="A57" s="65"/>
      <c r="B57" s="57"/>
      <c r="C57" s="175"/>
      <c r="D57" s="176"/>
      <c r="E57" s="113"/>
      <c r="F57" s="71"/>
      <c r="G57" s="182"/>
      <c r="H57" s="183"/>
      <c r="I57" s="13"/>
      <c r="J57" s="13"/>
      <c r="K57" s="15"/>
      <c r="L57" s="15"/>
      <c r="M57" s="117"/>
      <c r="N57" s="117"/>
      <c r="O57" s="15"/>
      <c r="P57" s="15"/>
      <c r="Q57" s="15"/>
      <c r="R57" s="16"/>
      <c r="S57" s="117" t="e">
        <f t="shared" si="0"/>
        <v>#DIV/0!</v>
      </c>
      <c r="T57" s="181"/>
      <c r="U57" s="179"/>
      <c r="V57" s="67"/>
      <c r="W57" s="15"/>
      <c r="X57" s="15"/>
      <c r="Y57" s="15"/>
      <c r="Z57" s="15"/>
      <c r="AB57" s="53"/>
      <c r="AH57" s="136"/>
      <c r="AJ57" s="53"/>
    </row>
    <row r="58" spans="1:36" customFormat="1" ht="15.6" x14ac:dyDescent="0.3">
      <c r="A58" s="65"/>
      <c r="B58" s="57"/>
      <c r="C58" s="175"/>
      <c r="D58" s="176"/>
      <c r="E58" s="113"/>
      <c r="F58" s="71"/>
      <c r="G58" s="177"/>
      <c r="H58" s="177"/>
      <c r="I58" s="13"/>
      <c r="J58" s="13"/>
      <c r="K58" s="15"/>
      <c r="L58" s="15"/>
      <c r="M58" s="117"/>
      <c r="N58" s="117"/>
      <c r="O58" s="15"/>
      <c r="P58" s="15"/>
      <c r="Q58" s="15"/>
      <c r="R58" s="16"/>
      <c r="S58" s="117" t="e">
        <f t="shared" si="0"/>
        <v>#DIV/0!</v>
      </c>
      <c r="T58" s="181"/>
      <c r="U58" s="179"/>
      <c r="V58" s="67"/>
      <c r="W58" s="15"/>
      <c r="X58" s="15"/>
      <c r="Y58" s="15"/>
      <c r="Z58" s="15"/>
      <c r="AB58" s="53"/>
      <c r="AH58" s="136"/>
      <c r="AJ58" s="53"/>
    </row>
    <row r="59" spans="1:36" customFormat="1" ht="15.6" x14ac:dyDescent="0.3">
      <c r="A59" s="65"/>
      <c r="B59" s="57"/>
      <c r="C59" s="175"/>
      <c r="D59" s="176"/>
      <c r="E59" s="113"/>
      <c r="F59" s="71"/>
      <c r="G59" s="177"/>
      <c r="H59" s="177"/>
      <c r="I59" s="13"/>
      <c r="J59" s="13"/>
      <c r="K59" s="15"/>
      <c r="L59" s="15"/>
      <c r="M59" s="117"/>
      <c r="N59" s="117"/>
      <c r="O59" s="15"/>
      <c r="P59" s="15"/>
      <c r="Q59" s="15"/>
      <c r="R59" s="16"/>
      <c r="S59" s="117" t="e">
        <f t="shared" si="0"/>
        <v>#DIV/0!</v>
      </c>
      <c r="T59" s="181"/>
      <c r="U59" s="179"/>
      <c r="V59" s="67"/>
      <c r="W59" s="15"/>
      <c r="X59" s="15"/>
      <c r="Y59" s="15"/>
      <c r="Z59" s="15"/>
      <c r="AB59" s="53"/>
      <c r="AH59" s="136"/>
      <c r="AJ59" s="53"/>
    </row>
    <row r="60" spans="1:36" customFormat="1" ht="15.6" x14ac:dyDescent="0.3">
      <c r="A60" s="65"/>
      <c r="B60" s="57"/>
      <c r="C60" s="175"/>
      <c r="D60" s="176"/>
      <c r="E60" s="113"/>
      <c r="F60" s="71"/>
      <c r="G60" s="182"/>
      <c r="H60" s="183"/>
      <c r="I60" s="13"/>
      <c r="J60" s="13"/>
      <c r="K60" s="15"/>
      <c r="L60" s="15"/>
      <c r="M60" s="117"/>
      <c r="N60" s="117"/>
      <c r="O60" s="15"/>
      <c r="P60" s="15"/>
      <c r="Q60" s="15"/>
      <c r="R60" s="16"/>
      <c r="S60" s="117" t="e">
        <f t="shared" si="0"/>
        <v>#DIV/0!</v>
      </c>
      <c r="T60" s="181"/>
      <c r="U60" s="179"/>
      <c r="V60" s="67"/>
      <c r="W60" s="15"/>
      <c r="X60" s="15"/>
      <c r="Y60" s="15"/>
      <c r="Z60" s="15"/>
      <c r="AB60" s="53"/>
      <c r="AH60" s="136"/>
      <c r="AJ60" s="53"/>
    </row>
    <row r="61" spans="1:36" customFormat="1" ht="15.6" x14ac:dyDescent="0.3">
      <c r="A61" s="65"/>
      <c r="B61" s="57"/>
      <c r="C61" s="175"/>
      <c r="D61" s="176"/>
      <c r="E61" s="113"/>
      <c r="F61" s="71"/>
      <c r="G61" s="177"/>
      <c r="H61" s="177"/>
      <c r="I61" s="13"/>
      <c r="J61" s="13"/>
      <c r="K61" s="15"/>
      <c r="L61" s="15"/>
      <c r="M61" s="117"/>
      <c r="N61" s="117"/>
      <c r="O61" s="15"/>
      <c r="P61" s="15"/>
      <c r="Q61" s="15"/>
      <c r="R61" s="16"/>
      <c r="S61" s="117" t="e">
        <f t="shared" si="0"/>
        <v>#DIV/0!</v>
      </c>
      <c r="T61" s="181"/>
      <c r="U61" s="179"/>
      <c r="V61" s="67"/>
      <c r="W61" s="15"/>
      <c r="X61" s="15"/>
      <c r="Y61" s="15"/>
      <c r="Z61" s="15"/>
      <c r="AB61" s="53"/>
      <c r="AH61" s="136"/>
      <c r="AJ61" s="53"/>
    </row>
    <row r="62" spans="1:36" customFormat="1" ht="15.6" x14ac:dyDescent="0.3">
      <c r="A62" s="65"/>
      <c r="B62" s="57"/>
      <c r="C62" s="175"/>
      <c r="D62" s="176"/>
      <c r="E62" s="113"/>
      <c r="F62" s="71"/>
      <c r="G62" s="177"/>
      <c r="H62" s="177"/>
      <c r="I62" s="13"/>
      <c r="J62" s="13"/>
      <c r="K62" s="15"/>
      <c r="L62" s="15"/>
      <c r="M62" s="117"/>
      <c r="N62" s="117"/>
      <c r="O62" s="15"/>
      <c r="P62" s="15"/>
      <c r="Q62" s="15"/>
      <c r="R62" s="16"/>
      <c r="S62" s="117" t="e">
        <f t="shared" si="0"/>
        <v>#DIV/0!</v>
      </c>
      <c r="T62" s="181"/>
      <c r="U62" s="179"/>
      <c r="V62" s="67"/>
      <c r="W62" s="15"/>
      <c r="X62" s="15"/>
      <c r="Y62" s="15"/>
      <c r="Z62" s="15"/>
      <c r="AB62" s="53"/>
      <c r="AH62" s="136"/>
      <c r="AJ62" s="53"/>
    </row>
    <row r="63" spans="1:36" customFormat="1" ht="15.6" x14ac:dyDescent="0.3">
      <c r="A63" s="65"/>
      <c r="B63" s="57"/>
      <c r="C63" s="175"/>
      <c r="D63" s="176"/>
      <c r="E63" s="113"/>
      <c r="F63" s="71"/>
      <c r="G63" s="177"/>
      <c r="H63" s="177"/>
      <c r="I63" s="13"/>
      <c r="J63" s="13"/>
      <c r="K63" s="15"/>
      <c r="L63" s="15"/>
      <c r="M63" s="117"/>
      <c r="N63" s="117"/>
      <c r="O63" s="15"/>
      <c r="P63" s="15"/>
      <c r="Q63" s="15"/>
      <c r="R63" s="16"/>
      <c r="S63" s="117" t="e">
        <f t="shared" si="0"/>
        <v>#DIV/0!</v>
      </c>
      <c r="T63" s="181"/>
      <c r="U63" s="179"/>
      <c r="V63" s="67"/>
      <c r="W63" s="15"/>
      <c r="X63" s="15"/>
      <c r="Y63" s="15"/>
      <c r="Z63" s="15"/>
      <c r="AB63" s="53"/>
      <c r="AH63" s="136"/>
      <c r="AJ63" s="53"/>
    </row>
    <row r="64" spans="1:36" customFormat="1" ht="15.6" x14ac:dyDescent="0.3">
      <c r="A64" s="65"/>
      <c r="B64" s="57"/>
      <c r="C64" s="175"/>
      <c r="D64" s="176"/>
      <c r="E64" s="113"/>
      <c r="F64" s="71"/>
      <c r="G64" s="177"/>
      <c r="H64" s="177"/>
      <c r="I64" s="13"/>
      <c r="J64" s="13"/>
      <c r="K64" s="15"/>
      <c r="L64" s="15"/>
      <c r="M64" s="117"/>
      <c r="N64" s="117"/>
      <c r="O64" s="15"/>
      <c r="P64" s="15"/>
      <c r="Q64" s="15"/>
      <c r="R64" s="16"/>
      <c r="S64" s="117" t="e">
        <f t="shared" si="0"/>
        <v>#DIV/0!</v>
      </c>
      <c r="T64" s="181"/>
      <c r="U64" s="179"/>
      <c r="V64" s="67"/>
      <c r="W64" s="15"/>
      <c r="X64" s="15"/>
      <c r="Y64" s="15"/>
      <c r="Z64" s="15"/>
      <c r="AB64" s="53"/>
      <c r="AH64" s="136"/>
      <c r="AJ64" s="53"/>
    </row>
    <row r="65" spans="1:36" customFormat="1" ht="15.6" x14ac:dyDescent="0.3">
      <c r="A65" s="65"/>
      <c r="B65" s="57"/>
      <c r="C65" s="175"/>
      <c r="D65" s="176"/>
      <c r="E65" s="113"/>
      <c r="F65" s="71"/>
      <c r="G65" s="182"/>
      <c r="H65" s="183"/>
      <c r="I65" s="13"/>
      <c r="J65" s="13"/>
      <c r="K65" s="15"/>
      <c r="L65" s="15"/>
      <c r="M65" s="117"/>
      <c r="N65" s="117"/>
      <c r="O65" s="15"/>
      <c r="P65" s="15"/>
      <c r="Q65" s="15"/>
      <c r="R65" s="16"/>
      <c r="S65" s="117" t="e">
        <f t="shared" si="0"/>
        <v>#DIV/0!</v>
      </c>
      <c r="T65" s="181"/>
      <c r="U65" s="179"/>
      <c r="V65" s="67"/>
      <c r="W65" s="15"/>
      <c r="X65" s="15"/>
      <c r="Y65" s="15"/>
      <c r="Z65" s="15"/>
      <c r="AB65" s="53"/>
      <c r="AH65" s="136"/>
      <c r="AJ65" s="53"/>
    </row>
    <row r="66" spans="1:36" customFormat="1" ht="15.6" x14ac:dyDescent="0.3">
      <c r="A66" s="65"/>
      <c r="B66" s="57"/>
      <c r="C66" s="175"/>
      <c r="D66" s="176"/>
      <c r="E66" s="113"/>
      <c r="F66" s="71"/>
      <c r="G66" s="182"/>
      <c r="H66" s="183"/>
      <c r="I66" s="13"/>
      <c r="J66" s="13"/>
      <c r="K66" s="15"/>
      <c r="L66" s="15"/>
      <c r="M66" s="117"/>
      <c r="N66" s="117"/>
      <c r="O66" s="15"/>
      <c r="P66" s="15"/>
      <c r="Q66" s="15"/>
      <c r="R66" s="16"/>
      <c r="S66" s="117" t="e">
        <f t="shared" si="0"/>
        <v>#DIV/0!</v>
      </c>
      <c r="T66" s="181"/>
      <c r="U66" s="179"/>
      <c r="V66" s="67"/>
      <c r="W66" s="15"/>
      <c r="X66" s="15"/>
      <c r="Y66" s="15"/>
      <c r="Z66" s="15"/>
      <c r="AB66" s="53"/>
      <c r="AH66" s="136"/>
      <c r="AJ66" s="53"/>
    </row>
    <row r="67" spans="1:36" customFormat="1" ht="15.6" x14ac:dyDescent="0.3">
      <c r="A67" s="65"/>
      <c r="B67" s="57"/>
      <c r="C67" s="175"/>
      <c r="D67" s="176"/>
      <c r="E67" s="113"/>
      <c r="F67" s="71"/>
      <c r="G67" s="182"/>
      <c r="H67" s="183"/>
      <c r="I67" s="13"/>
      <c r="J67" s="13"/>
      <c r="K67" s="15"/>
      <c r="L67" s="15"/>
      <c r="M67" s="117"/>
      <c r="N67" s="117"/>
      <c r="O67" s="15"/>
      <c r="P67" s="15"/>
      <c r="Q67" s="15"/>
      <c r="R67" s="16"/>
      <c r="S67" s="117" t="e">
        <f t="shared" ref="S67:S130" si="2">+R67/K67</f>
        <v>#DIV/0!</v>
      </c>
      <c r="T67" s="181"/>
      <c r="U67" s="179"/>
      <c r="V67" s="67"/>
      <c r="W67" s="15"/>
      <c r="X67" s="15"/>
      <c r="Y67" s="15"/>
      <c r="Z67" s="15"/>
      <c r="AB67" s="53"/>
      <c r="AH67" s="136"/>
      <c r="AJ67" s="53"/>
    </row>
    <row r="68" spans="1:36" customFormat="1" ht="15.6" x14ac:dyDescent="0.3">
      <c r="A68" s="65"/>
      <c r="B68" s="57"/>
      <c r="C68" s="175"/>
      <c r="D68" s="176"/>
      <c r="E68" s="113"/>
      <c r="F68" s="71"/>
      <c r="G68" s="182"/>
      <c r="H68" s="183"/>
      <c r="I68" s="13"/>
      <c r="J68" s="13"/>
      <c r="K68" s="15"/>
      <c r="L68" s="15"/>
      <c r="M68" s="117"/>
      <c r="N68" s="117"/>
      <c r="O68" s="15"/>
      <c r="P68" s="15"/>
      <c r="Q68" s="15"/>
      <c r="R68" s="16"/>
      <c r="S68" s="117" t="e">
        <f t="shared" si="2"/>
        <v>#DIV/0!</v>
      </c>
      <c r="T68" s="181"/>
      <c r="U68" s="179"/>
      <c r="V68" s="67"/>
      <c r="W68" s="15"/>
      <c r="X68" s="15"/>
      <c r="Y68" s="15"/>
      <c r="Z68" s="15"/>
      <c r="AB68" s="53"/>
      <c r="AH68" s="136"/>
      <c r="AJ68" s="53"/>
    </row>
    <row r="69" spans="1:36" customFormat="1" ht="15.6" x14ac:dyDescent="0.3">
      <c r="A69" s="65"/>
      <c r="B69" s="57"/>
      <c r="C69" s="175"/>
      <c r="D69" s="176"/>
      <c r="E69" s="113"/>
      <c r="F69" s="71"/>
      <c r="G69" s="182"/>
      <c r="H69" s="183"/>
      <c r="I69" s="13"/>
      <c r="J69" s="13"/>
      <c r="K69" s="15"/>
      <c r="L69" s="15"/>
      <c r="M69" s="117"/>
      <c r="N69" s="117"/>
      <c r="O69" s="15"/>
      <c r="P69" s="15"/>
      <c r="Q69" s="15"/>
      <c r="R69" s="16"/>
      <c r="S69" s="117" t="e">
        <f t="shared" si="2"/>
        <v>#DIV/0!</v>
      </c>
      <c r="T69" s="181"/>
      <c r="U69" s="179"/>
      <c r="V69" s="67"/>
      <c r="W69" s="15"/>
      <c r="X69" s="15"/>
      <c r="Y69" s="15"/>
      <c r="Z69" s="15"/>
      <c r="AB69" s="53"/>
      <c r="AH69" s="136"/>
      <c r="AJ69" s="53"/>
    </row>
    <row r="70" spans="1:36" customFormat="1" ht="15.6" x14ac:dyDescent="0.3">
      <c r="A70" s="65"/>
      <c r="B70" s="57"/>
      <c r="C70" s="175"/>
      <c r="D70" s="176"/>
      <c r="E70" s="113"/>
      <c r="F70" s="71"/>
      <c r="G70" s="182"/>
      <c r="H70" s="183"/>
      <c r="I70" s="13"/>
      <c r="J70" s="13"/>
      <c r="K70" s="15"/>
      <c r="L70" s="15"/>
      <c r="M70" s="117"/>
      <c r="N70" s="117"/>
      <c r="O70" s="15"/>
      <c r="P70" s="15"/>
      <c r="Q70" s="15"/>
      <c r="R70" s="16"/>
      <c r="S70" s="117" t="e">
        <f t="shared" si="2"/>
        <v>#DIV/0!</v>
      </c>
      <c r="T70" s="181"/>
      <c r="U70" s="179"/>
      <c r="V70" s="67"/>
      <c r="W70" s="15"/>
      <c r="X70" s="15"/>
      <c r="Y70" s="15"/>
      <c r="Z70" s="15"/>
      <c r="AB70" s="53"/>
      <c r="AH70" s="136"/>
      <c r="AJ70" s="53"/>
    </row>
    <row r="71" spans="1:36" customFormat="1" ht="15.6" x14ac:dyDescent="0.3">
      <c r="A71" s="65"/>
      <c r="B71" s="57"/>
      <c r="C71" s="175"/>
      <c r="D71" s="176"/>
      <c r="E71" s="113"/>
      <c r="F71" s="71"/>
      <c r="G71" s="182"/>
      <c r="H71" s="183"/>
      <c r="I71" s="13"/>
      <c r="J71" s="13"/>
      <c r="K71" s="15"/>
      <c r="L71" s="15"/>
      <c r="M71" s="117"/>
      <c r="N71" s="117"/>
      <c r="O71" s="15"/>
      <c r="P71" s="15"/>
      <c r="Q71" s="15"/>
      <c r="R71" s="16"/>
      <c r="S71" s="117" t="e">
        <f t="shared" si="2"/>
        <v>#DIV/0!</v>
      </c>
      <c r="T71" s="181"/>
      <c r="U71" s="179"/>
      <c r="V71" s="67"/>
      <c r="W71" s="15"/>
      <c r="X71" s="15"/>
      <c r="Y71" s="15"/>
      <c r="Z71" s="15"/>
      <c r="AB71" s="53"/>
      <c r="AH71" s="136"/>
      <c r="AJ71" s="53"/>
    </row>
    <row r="72" spans="1:36" customFormat="1" ht="15.6" x14ac:dyDescent="0.3">
      <c r="A72" s="65"/>
      <c r="B72" s="57"/>
      <c r="C72" s="175"/>
      <c r="D72" s="176"/>
      <c r="E72" s="113"/>
      <c r="F72" s="71"/>
      <c r="G72" s="177"/>
      <c r="H72" s="177"/>
      <c r="I72" s="13"/>
      <c r="J72" s="13"/>
      <c r="K72" s="15"/>
      <c r="L72" s="15"/>
      <c r="M72" s="117"/>
      <c r="N72" s="117"/>
      <c r="O72" s="15"/>
      <c r="P72" s="15"/>
      <c r="Q72" s="15"/>
      <c r="R72" s="16"/>
      <c r="S72" s="117" t="e">
        <f t="shared" si="2"/>
        <v>#DIV/0!</v>
      </c>
      <c r="T72" s="181"/>
      <c r="U72" s="179"/>
      <c r="V72" s="67"/>
      <c r="W72" s="15"/>
      <c r="X72" s="15"/>
      <c r="Y72" s="15"/>
      <c r="Z72" s="15"/>
      <c r="AB72" s="53"/>
      <c r="AH72" s="136"/>
      <c r="AJ72" s="53"/>
    </row>
    <row r="73" spans="1:36" customFormat="1" ht="15.6" x14ac:dyDescent="0.3">
      <c r="A73" s="65"/>
      <c r="B73" s="57"/>
      <c r="C73" s="175"/>
      <c r="D73" s="176"/>
      <c r="E73" s="113"/>
      <c r="F73" s="71"/>
      <c r="G73" s="177"/>
      <c r="H73" s="177"/>
      <c r="I73" s="13"/>
      <c r="J73" s="13"/>
      <c r="K73" s="15"/>
      <c r="L73" s="15"/>
      <c r="M73" s="117"/>
      <c r="N73" s="117"/>
      <c r="O73" s="15"/>
      <c r="P73" s="15"/>
      <c r="Q73" s="15"/>
      <c r="R73" s="16"/>
      <c r="S73" s="117" t="e">
        <f t="shared" si="2"/>
        <v>#DIV/0!</v>
      </c>
      <c r="T73" s="181"/>
      <c r="U73" s="179"/>
      <c r="V73" s="67"/>
      <c r="W73" s="15"/>
      <c r="X73" s="15"/>
      <c r="Y73" s="15"/>
      <c r="Z73" s="15"/>
      <c r="AB73" s="53"/>
      <c r="AH73" s="136"/>
      <c r="AJ73" s="53"/>
    </row>
    <row r="74" spans="1:36" customFormat="1" ht="15.6" x14ac:dyDescent="0.3">
      <c r="A74" s="65"/>
      <c r="B74" s="57"/>
      <c r="C74" s="175"/>
      <c r="D74" s="176"/>
      <c r="E74" s="113"/>
      <c r="F74" s="71"/>
      <c r="G74" s="182"/>
      <c r="H74" s="183"/>
      <c r="I74" s="13"/>
      <c r="J74" s="13"/>
      <c r="K74" s="15"/>
      <c r="L74" s="15"/>
      <c r="M74" s="117"/>
      <c r="N74" s="117"/>
      <c r="O74" s="15"/>
      <c r="P74" s="15"/>
      <c r="Q74" s="15"/>
      <c r="R74" s="16"/>
      <c r="S74" s="117" t="e">
        <f t="shared" si="2"/>
        <v>#DIV/0!</v>
      </c>
      <c r="T74" s="181"/>
      <c r="U74" s="179"/>
      <c r="V74" s="67"/>
      <c r="W74" s="15"/>
      <c r="X74" s="15"/>
      <c r="Y74" s="15"/>
      <c r="Z74" s="15"/>
      <c r="AB74" s="53"/>
      <c r="AH74" s="136"/>
      <c r="AJ74" s="53"/>
    </row>
    <row r="75" spans="1:36" customFormat="1" ht="15.6" x14ac:dyDescent="0.3">
      <c r="A75" s="65"/>
      <c r="B75" s="57"/>
      <c r="C75" s="175"/>
      <c r="D75" s="176"/>
      <c r="E75" s="113"/>
      <c r="F75" s="71"/>
      <c r="G75" s="177"/>
      <c r="H75" s="177"/>
      <c r="I75" s="13"/>
      <c r="J75" s="13"/>
      <c r="K75" s="15"/>
      <c r="L75" s="15"/>
      <c r="M75" s="117"/>
      <c r="N75" s="117"/>
      <c r="O75" s="15"/>
      <c r="P75" s="15"/>
      <c r="Q75" s="15"/>
      <c r="R75" s="16"/>
      <c r="S75" s="117" t="e">
        <f t="shared" si="2"/>
        <v>#DIV/0!</v>
      </c>
      <c r="T75" s="181"/>
      <c r="U75" s="179"/>
      <c r="V75" s="67"/>
      <c r="W75" s="15"/>
      <c r="X75" s="15"/>
      <c r="Y75" s="15"/>
      <c r="Z75" s="15"/>
      <c r="AB75" s="53"/>
      <c r="AH75" s="136"/>
      <c r="AJ75" s="53"/>
    </row>
    <row r="76" spans="1:36" customFormat="1" ht="15.6" x14ac:dyDescent="0.3">
      <c r="A76" s="65"/>
      <c r="B76" s="57"/>
      <c r="C76" s="175"/>
      <c r="D76" s="176"/>
      <c r="E76" s="113"/>
      <c r="F76" s="71"/>
      <c r="G76" s="182"/>
      <c r="H76" s="183"/>
      <c r="I76" s="13"/>
      <c r="J76" s="13"/>
      <c r="K76" s="15"/>
      <c r="L76" s="15"/>
      <c r="M76" s="117"/>
      <c r="N76" s="117"/>
      <c r="O76" s="15"/>
      <c r="P76" s="15"/>
      <c r="Q76" s="15"/>
      <c r="R76" s="16"/>
      <c r="S76" s="117" t="e">
        <f t="shared" si="2"/>
        <v>#DIV/0!</v>
      </c>
      <c r="T76" s="181"/>
      <c r="U76" s="179"/>
      <c r="V76" s="67"/>
      <c r="W76" s="15"/>
      <c r="X76" s="15"/>
      <c r="Y76" s="15"/>
      <c r="Z76" s="15"/>
      <c r="AB76" s="53"/>
      <c r="AH76" s="136"/>
      <c r="AJ76" s="53"/>
    </row>
    <row r="77" spans="1:36" customFormat="1" ht="15.6" x14ac:dyDescent="0.3">
      <c r="A77" s="65"/>
      <c r="B77" s="57"/>
      <c r="C77" s="175"/>
      <c r="D77" s="176"/>
      <c r="E77" s="113"/>
      <c r="F77" s="71"/>
      <c r="G77" s="177"/>
      <c r="H77" s="177"/>
      <c r="I77" s="13"/>
      <c r="J77" s="13"/>
      <c r="K77" s="15"/>
      <c r="L77" s="15"/>
      <c r="M77" s="117"/>
      <c r="N77" s="117"/>
      <c r="O77" s="15"/>
      <c r="P77" s="15"/>
      <c r="Q77" s="15"/>
      <c r="R77" s="16"/>
      <c r="S77" s="117" t="e">
        <f t="shared" si="2"/>
        <v>#DIV/0!</v>
      </c>
      <c r="T77" s="181"/>
      <c r="U77" s="179"/>
      <c r="V77" s="67"/>
      <c r="W77" s="15"/>
      <c r="X77" s="15"/>
      <c r="Y77" s="15"/>
      <c r="Z77" s="15"/>
      <c r="AB77" s="53"/>
      <c r="AH77" s="136"/>
      <c r="AJ77" s="53"/>
    </row>
    <row r="78" spans="1:36" customFormat="1" ht="15.6" x14ac:dyDescent="0.3">
      <c r="A78" s="65"/>
      <c r="B78" s="57"/>
      <c r="C78" s="175"/>
      <c r="D78" s="176"/>
      <c r="E78" s="113"/>
      <c r="F78" s="71"/>
      <c r="G78" s="177"/>
      <c r="H78" s="177"/>
      <c r="I78" s="13"/>
      <c r="J78" s="13"/>
      <c r="K78" s="15"/>
      <c r="L78" s="15"/>
      <c r="M78" s="117"/>
      <c r="N78" s="117"/>
      <c r="O78" s="15"/>
      <c r="P78" s="15"/>
      <c r="Q78" s="15"/>
      <c r="R78" s="16"/>
      <c r="S78" s="117" t="e">
        <f t="shared" si="2"/>
        <v>#DIV/0!</v>
      </c>
      <c r="T78" s="181"/>
      <c r="U78" s="179"/>
      <c r="V78" s="67"/>
      <c r="W78" s="15"/>
      <c r="X78" s="15"/>
      <c r="Y78" s="15"/>
      <c r="Z78" s="15"/>
      <c r="AB78" s="53"/>
      <c r="AH78" s="136"/>
      <c r="AJ78" s="53"/>
    </row>
    <row r="79" spans="1:36" customFormat="1" ht="15.6" x14ac:dyDescent="0.3">
      <c r="A79" s="65"/>
      <c r="B79" s="57"/>
      <c r="C79" s="175"/>
      <c r="D79" s="176"/>
      <c r="E79" s="113"/>
      <c r="F79" s="71"/>
      <c r="G79" s="182"/>
      <c r="H79" s="183"/>
      <c r="I79" s="13"/>
      <c r="J79" s="13"/>
      <c r="K79" s="15"/>
      <c r="L79" s="15"/>
      <c r="M79" s="117"/>
      <c r="N79" s="117"/>
      <c r="O79" s="15"/>
      <c r="P79" s="15"/>
      <c r="Q79" s="15"/>
      <c r="R79" s="16"/>
      <c r="S79" s="117" t="e">
        <f t="shared" si="2"/>
        <v>#DIV/0!</v>
      </c>
      <c r="T79" s="181"/>
      <c r="U79" s="179"/>
      <c r="V79" s="67"/>
      <c r="W79" s="15"/>
      <c r="X79" s="15"/>
      <c r="Y79" s="15"/>
      <c r="Z79" s="15"/>
      <c r="AB79" s="53"/>
      <c r="AH79" s="136"/>
      <c r="AJ79" s="53"/>
    </row>
    <row r="80" spans="1:36" customFormat="1" ht="15.6" x14ac:dyDescent="0.3">
      <c r="A80" s="65"/>
      <c r="B80" s="57"/>
      <c r="C80" s="175"/>
      <c r="D80" s="176"/>
      <c r="E80" s="113"/>
      <c r="F80" s="71"/>
      <c r="G80" s="182"/>
      <c r="H80" s="183"/>
      <c r="I80" s="13"/>
      <c r="J80" s="13"/>
      <c r="K80" s="15"/>
      <c r="L80" s="15"/>
      <c r="M80" s="117"/>
      <c r="N80" s="117"/>
      <c r="O80" s="15"/>
      <c r="P80" s="15"/>
      <c r="Q80" s="15"/>
      <c r="R80" s="16"/>
      <c r="S80" s="117" t="e">
        <f t="shared" si="2"/>
        <v>#DIV/0!</v>
      </c>
      <c r="T80" s="181"/>
      <c r="U80" s="179"/>
      <c r="V80" s="67"/>
      <c r="W80" s="15"/>
      <c r="X80" s="15"/>
      <c r="Y80" s="15"/>
      <c r="Z80" s="15"/>
      <c r="AB80" s="53"/>
      <c r="AH80" s="136"/>
      <c r="AJ80" s="53"/>
    </row>
    <row r="81" spans="1:36" customFormat="1" ht="15.6" x14ac:dyDescent="0.3">
      <c r="A81" s="65"/>
      <c r="B81" s="57"/>
      <c r="C81" s="175"/>
      <c r="D81" s="176"/>
      <c r="E81" s="113"/>
      <c r="F81" s="71"/>
      <c r="G81" s="177"/>
      <c r="H81" s="177"/>
      <c r="I81" s="13"/>
      <c r="J81" s="13"/>
      <c r="K81" s="15"/>
      <c r="L81" s="15"/>
      <c r="M81" s="117"/>
      <c r="N81" s="117"/>
      <c r="O81" s="15"/>
      <c r="P81" s="15"/>
      <c r="Q81" s="15"/>
      <c r="R81" s="16"/>
      <c r="S81" s="117" t="e">
        <f t="shared" si="2"/>
        <v>#DIV/0!</v>
      </c>
      <c r="T81" s="181"/>
      <c r="U81" s="207"/>
      <c r="V81" s="67"/>
      <c r="W81" s="15"/>
      <c r="X81" s="15"/>
      <c r="Y81" s="15"/>
      <c r="Z81" s="15"/>
      <c r="AB81" s="53"/>
      <c r="AH81" s="136"/>
      <c r="AJ81" s="53"/>
    </row>
    <row r="82" spans="1:36" customFormat="1" ht="15.6" x14ac:dyDescent="0.3">
      <c r="A82" s="65"/>
      <c r="B82" s="57"/>
      <c r="C82" s="175"/>
      <c r="D82" s="176"/>
      <c r="E82" s="113"/>
      <c r="F82" s="71"/>
      <c r="G82" s="182"/>
      <c r="H82" s="183"/>
      <c r="I82" s="13"/>
      <c r="J82" s="13"/>
      <c r="K82" s="15"/>
      <c r="L82" s="15"/>
      <c r="M82" s="117"/>
      <c r="N82" s="117"/>
      <c r="O82" s="15"/>
      <c r="P82" s="15"/>
      <c r="Q82" s="15"/>
      <c r="R82" s="16"/>
      <c r="S82" s="117" t="e">
        <f t="shared" si="2"/>
        <v>#DIV/0!</v>
      </c>
      <c r="T82" s="181"/>
      <c r="U82" s="179"/>
      <c r="V82" s="67"/>
      <c r="W82" s="15"/>
      <c r="X82" s="15"/>
      <c r="Y82" s="15"/>
      <c r="Z82" s="15"/>
      <c r="AB82" s="53"/>
      <c r="AH82" s="136"/>
      <c r="AJ82" s="53"/>
    </row>
    <row r="83" spans="1:36" customFormat="1" ht="15.6" x14ac:dyDescent="0.3">
      <c r="A83" s="65"/>
      <c r="B83" s="57"/>
      <c r="C83" s="175"/>
      <c r="D83" s="176"/>
      <c r="E83" s="113"/>
      <c r="F83" s="71"/>
      <c r="G83" s="177"/>
      <c r="H83" s="177"/>
      <c r="I83" s="13"/>
      <c r="J83" s="13"/>
      <c r="K83" s="15"/>
      <c r="L83" s="15"/>
      <c r="M83" s="117"/>
      <c r="N83" s="117"/>
      <c r="O83" s="15"/>
      <c r="P83" s="15"/>
      <c r="Q83" s="15"/>
      <c r="R83" s="16"/>
      <c r="S83" s="117" t="e">
        <f t="shared" si="2"/>
        <v>#DIV/0!</v>
      </c>
      <c r="T83" s="181"/>
      <c r="U83" s="179"/>
      <c r="V83" s="67"/>
      <c r="W83" s="15"/>
      <c r="X83" s="15"/>
      <c r="Y83" s="15"/>
      <c r="Z83" s="15"/>
      <c r="AB83" s="53"/>
      <c r="AH83" s="136"/>
      <c r="AJ83" s="53"/>
    </row>
    <row r="84" spans="1:36" customFormat="1" ht="15.6" x14ac:dyDescent="0.3">
      <c r="A84" s="65"/>
      <c r="B84" s="57"/>
      <c r="C84" s="175"/>
      <c r="D84" s="176"/>
      <c r="E84" s="113"/>
      <c r="F84" s="71"/>
      <c r="G84" s="182"/>
      <c r="H84" s="183"/>
      <c r="I84" s="13"/>
      <c r="J84" s="13"/>
      <c r="K84" s="15"/>
      <c r="L84" s="15"/>
      <c r="M84" s="117"/>
      <c r="N84" s="117"/>
      <c r="O84" s="15"/>
      <c r="P84" s="15"/>
      <c r="Q84" s="15"/>
      <c r="R84" s="16"/>
      <c r="S84" s="117" t="e">
        <f t="shared" si="2"/>
        <v>#DIV/0!</v>
      </c>
      <c r="T84" s="181"/>
      <c r="U84" s="179"/>
      <c r="V84" s="67"/>
      <c r="W84" s="15"/>
      <c r="X84" s="15"/>
      <c r="Y84" s="15"/>
      <c r="Z84" s="15"/>
      <c r="AB84" s="53"/>
      <c r="AH84" s="136"/>
      <c r="AJ84" s="53"/>
    </row>
    <row r="85" spans="1:36" customFormat="1" ht="15.6" x14ac:dyDescent="0.3">
      <c r="A85" s="65"/>
      <c r="B85" s="57"/>
      <c r="C85" s="175"/>
      <c r="D85" s="176"/>
      <c r="E85" s="113"/>
      <c r="F85" s="71"/>
      <c r="G85" s="177"/>
      <c r="H85" s="177"/>
      <c r="I85" s="13"/>
      <c r="J85" s="13"/>
      <c r="K85" s="15"/>
      <c r="L85" s="15"/>
      <c r="M85" s="117"/>
      <c r="N85" s="117"/>
      <c r="O85" s="15"/>
      <c r="P85" s="15"/>
      <c r="Q85" s="15"/>
      <c r="R85" s="16"/>
      <c r="S85" s="117" t="e">
        <f t="shared" si="2"/>
        <v>#DIV/0!</v>
      </c>
      <c r="T85" s="181"/>
      <c r="U85" s="179"/>
      <c r="V85" s="67"/>
      <c r="W85" s="15"/>
      <c r="X85" s="15"/>
      <c r="Y85" s="15"/>
      <c r="Z85" s="15"/>
      <c r="AB85" s="53"/>
      <c r="AH85" s="136"/>
      <c r="AJ85" s="53"/>
    </row>
    <row r="86" spans="1:36" customFormat="1" ht="15.6" x14ac:dyDescent="0.3">
      <c r="A86" s="65"/>
      <c r="B86" s="57"/>
      <c r="C86" s="175"/>
      <c r="D86" s="176"/>
      <c r="E86" s="113"/>
      <c r="F86" s="71"/>
      <c r="G86" s="177"/>
      <c r="H86" s="177"/>
      <c r="I86" s="13"/>
      <c r="J86" s="13"/>
      <c r="K86" s="15"/>
      <c r="L86" s="15"/>
      <c r="M86" s="117"/>
      <c r="N86" s="117"/>
      <c r="O86" s="15"/>
      <c r="P86" s="15"/>
      <c r="Q86" s="15"/>
      <c r="R86" s="16"/>
      <c r="S86" s="117" t="e">
        <f t="shared" si="2"/>
        <v>#DIV/0!</v>
      </c>
      <c r="T86" s="181"/>
      <c r="U86" s="179"/>
      <c r="V86" s="67"/>
      <c r="W86" s="15"/>
      <c r="X86" s="15"/>
      <c r="Y86" s="15"/>
      <c r="Z86" s="15"/>
      <c r="AB86" s="53"/>
      <c r="AH86" s="136"/>
      <c r="AJ86" s="53"/>
    </row>
    <row r="87" spans="1:36" customFormat="1" ht="15.6" x14ac:dyDescent="0.3">
      <c r="A87" s="65"/>
      <c r="B87" s="57"/>
      <c r="C87" s="175"/>
      <c r="D87" s="176"/>
      <c r="E87" s="113"/>
      <c r="F87" s="71"/>
      <c r="G87" s="182"/>
      <c r="H87" s="183"/>
      <c r="I87" s="13"/>
      <c r="J87" s="13"/>
      <c r="K87" s="15"/>
      <c r="L87" s="15"/>
      <c r="M87" s="117"/>
      <c r="N87" s="117"/>
      <c r="O87" s="15"/>
      <c r="P87" s="15"/>
      <c r="Q87" s="15"/>
      <c r="R87" s="16"/>
      <c r="S87" s="117" t="e">
        <f t="shared" si="2"/>
        <v>#DIV/0!</v>
      </c>
      <c r="T87" s="181"/>
      <c r="U87" s="179"/>
      <c r="V87" s="67"/>
      <c r="W87" s="15"/>
      <c r="X87" s="15"/>
      <c r="Y87" s="15"/>
      <c r="Z87" s="15"/>
      <c r="AB87" s="53"/>
      <c r="AH87" s="136"/>
      <c r="AJ87" s="53"/>
    </row>
    <row r="88" spans="1:36" customFormat="1" ht="15.6" x14ac:dyDescent="0.3">
      <c r="A88" s="65"/>
      <c r="B88" s="57"/>
      <c r="C88" s="175"/>
      <c r="D88" s="176"/>
      <c r="E88" s="113"/>
      <c r="F88" s="71"/>
      <c r="G88" s="184"/>
      <c r="H88" s="184"/>
      <c r="I88" s="13"/>
      <c r="J88" s="13"/>
      <c r="K88" s="15"/>
      <c r="L88" s="15"/>
      <c r="M88" s="117"/>
      <c r="N88" s="117"/>
      <c r="O88" s="15"/>
      <c r="P88" s="15"/>
      <c r="Q88" s="15"/>
      <c r="R88" s="16"/>
      <c r="S88" s="117" t="e">
        <f t="shared" si="2"/>
        <v>#DIV/0!</v>
      </c>
      <c r="T88" s="181"/>
      <c r="U88" s="179"/>
      <c r="V88" s="67"/>
      <c r="W88" s="15"/>
      <c r="X88" s="15"/>
      <c r="Y88" s="15"/>
      <c r="Z88" s="15"/>
      <c r="AB88" s="53"/>
      <c r="AH88" s="136"/>
      <c r="AJ88" s="53"/>
    </row>
    <row r="89" spans="1:36" customFormat="1" ht="15.6" x14ac:dyDescent="0.3">
      <c r="A89" s="65"/>
      <c r="B89" s="57"/>
      <c r="C89" s="175"/>
      <c r="D89" s="176"/>
      <c r="E89" s="113"/>
      <c r="F89" s="71"/>
      <c r="G89" s="177"/>
      <c r="H89" s="177"/>
      <c r="I89" s="13"/>
      <c r="J89" s="13"/>
      <c r="K89" s="15"/>
      <c r="L89" s="15"/>
      <c r="M89" s="117"/>
      <c r="N89" s="117"/>
      <c r="O89" s="15"/>
      <c r="P89" s="15"/>
      <c r="Q89" s="15"/>
      <c r="R89" s="16"/>
      <c r="S89" s="117" t="e">
        <f t="shared" si="2"/>
        <v>#DIV/0!</v>
      </c>
      <c r="T89" s="181"/>
      <c r="U89" s="179"/>
      <c r="V89" s="67"/>
      <c r="W89" s="15"/>
      <c r="X89" s="15"/>
      <c r="Y89" s="15"/>
      <c r="Z89" s="15"/>
      <c r="AB89" s="53"/>
      <c r="AH89" s="136"/>
      <c r="AJ89" s="53"/>
    </row>
    <row r="90" spans="1:36" customFormat="1" ht="15.6" x14ac:dyDescent="0.3">
      <c r="A90" s="65"/>
      <c r="B90" s="57"/>
      <c r="C90" s="175"/>
      <c r="D90" s="176"/>
      <c r="E90" s="113"/>
      <c r="F90" s="71"/>
      <c r="G90" s="182"/>
      <c r="H90" s="183"/>
      <c r="I90" s="13"/>
      <c r="J90" s="13"/>
      <c r="K90" s="15"/>
      <c r="L90" s="15"/>
      <c r="M90" s="117"/>
      <c r="N90" s="117"/>
      <c r="O90" s="15"/>
      <c r="P90" s="15"/>
      <c r="Q90" s="15"/>
      <c r="R90" s="16"/>
      <c r="S90" s="117" t="e">
        <f t="shared" si="2"/>
        <v>#DIV/0!</v>
      </c>
      <c r="T90" s="181"/>
      <c r="U90" s="179"/>
      <c r="V90" s="67"/>
      <c r="W90" s="15"/>
      <c r="X90" s="15"/>
      <c r="Y90" s="15"/>
      <c r="Z90" s="15"/>
      <c r="AB90" s="53"/>
      <c r="AH90" s="136"/>
      <c r="AJ90" s="53"/>
    </row>
    <row r="91" spans="1:36" customFormat="1" ht="15.6" x14ac:dyDescent="0.3">
      <c r="A91" s="65"/>
      <c r="B91" s="57"/>
      <c r="C91" s="175"/>
      <c r="D91" s="176"/>
      <c r="E91" s="113"/>
      <c r="F91" s="71"/>
      <c r="G91" s="177"/>
      <c r="H91" s="177"/>
      <c r="I91" s="13"/>
      <c r="J91" s="13"/>
      <c r="K91" s="15"/>
      <c r="L91" s="15"/>
      <c r="M91" s="117"/>
      <c r="N91" s="117"/>
      <c r="O91" s="15"/>
      <c r="P91" s="15"/>
      <c r="Q91" s="15"/>
      <c r="R91" s="16"/>
      <c r="S91" s="117" t="e">
        <f t="shared" si="2"/>
        <v>#DIV/0!</v>
      </c>
      <c r="T91" s="181"/>
      <c r="U91" s="179"/>
      <c r="V91" s="67"/>
      <c r="W91" s="15"/>
      <c r="X91" s="15"/>
      <c r="Y91" s="15"/>
      <c r="Z91" s="15"/>
      <c r="AB91" s="53"/>
      <c r="AH91" s="136"/>
      <c r="AJ91" s="53"/>
    </row>
    <row r="92" spans="1:36" customFormat="1" ht="15.6" x14ac:dyDescent="0.3">
      <c r="A92" s="65"/>
      <c r="B92" s="57"/>
      <c r="C92" s="175"/>
      <c r="D92" s="176"/>
      <c r="E92" s="113"/>
      <c r="F92" s="71"/>
      <c r="G92" s="177"/>
      <c r="H92" s="177"/>
      <c r="I92" s="13"/>
      <c r="J92" s="13"/>
      <c r="K92" s="15"/>
      <c r="L92" s="15"/>
      <c r="M92" s="117"/>
      <c r="N92" s="117"/>
      <c r="O92" s="15"/>
      <c r="P92" s="15"/>
      <c r="Q92" s="15"/>
      <c r="R92" s="16"/>
      <c r="S92" s="117" t="e">
        <f t="shared" si="2"/>
        <v>#DIV/0!</v>
      </c>
      <c r="T92" s="181"/>
      <c r="U92" s="179"/>
      <c r="V92" s="67"/>
      <c r="W92" s="15"/>
      <c r="X92" s="15"/>
      <c r="Y92" s="15"/>
      <c r="Z92" s="15"/>
      <c r="AB92" s="53"/>
      <c r="AH92" s="136"/>
      <c r="AJ92" s="53"/>
    </row>
    <row r="93" spans="1:36" customFormat="1" ht="15.6" x14ac:dyDescent="0.3">
      <c r="A93" s="65"/>
      <c r="B93" s="57"/>
      <c r="C93" s="175"/>
      <c r="D93" s="176"/>
      <c r="E93" s="113"/>
      <c r="F93" s="71"/>
      <c r="G93" s="182"/>
      <c r="H93" s="183"/>
      <c r="I93" s="13"/>
      <c r="J93" s="13"/>
      <c r="K93" s="15"/>
      <c r="L93" s="15"/>
      <c r="M93" s="117"/>
      <c r="N93" s="117"/>
      <c r="O93" s="15"/>
      <c r="P93" s="15"/>
      <c r="Q93" s="15"/>
      <c r="R93" s="16"/>
      <c r="S93" s="117" t="e">
        <f t="shared" si="2"/>
        <v>#DIV/0!</v>
      </c>
      <c r="T93" s="181"/>
      <c r="U93" s="179"/>
      <c r="V93" s="67"/>
      <c r="W93" s="15"/>
      <c r="X93" s="15"/>
      <c r="Y93" s="15"/>
      <c r="Z93" s="15"/>
      <c r="AB93" s="53"/>
      <c r="AH93" s="136"/>
      <c r="AJ93" s="53"/>
    </row>
    <row r="94" spans="1:36" customFormat="1" ht="15.6" x14ac:dyDescent="0.3">
      <c r="A94" s="65"/>
      <c r="B94" s="57"/>
      <c r="C94" s="175"/>
      <c r="D94" s="176"/>
      <c r="E94" s="113"/>
      <c r="F94" s="71"/>
      <c r="G94" s="182"/>
      <c r="H94" s="183"/>
      <c r="I94" s="13"/>
      <c r="J94" s="13"/>
      <c r="K94" s="15"/>
      <c r="L94" s="15"/>
      <c r="M94" s="117"/>
      <c r="N94" s="117"/>
      <c r="O94" s="15"/>
      <c r="P94" s="15"/>
      <c r="Q94" s="15"/>
      <c r="R94" s="16"/>
      <c r="S94" s="117" t="e">
        <f t="shared" si="2"/>
        <v>#DIV/0!</v>
      </c>
      <c r="T94" s="181"/>
      <c r="U94" s="179"/>
      <c r="V94" s="67"/>
      <c r="W94" s="15"/>
      <c r="X94" s="15"/>
      <c r="Y94" s="15"/>
      <c r="Z94" s="15"/>
      <c r="AB94" s="53"/>
      <c r="AH94" s="136"/>
      <c r="AJ94" s="53"/>
    </row>
    <row r="95" spans="1:36" customFormat="1" ht="15.6" x14ac:dyDescent="0.3">
      <c r="A95" s="65"/>
      <c r="B95" s="57"/>
      <c r="C95" s="175"/>
      <c r="D95" s="176"/>
      <c r="E95" s="113"/>
      <c r="F95" s="71"/>
      <c r="G95" s="177"/>
      <c r="H95" s="177"/>
      <c r="I95" s="13"/>
      <c r="J95" s="13"/>
      <c r="K95" s="15"/>
      <c r="L95" s="15"/>
      <c r="M95" s="117"/>
      <c r="N95" s="117"/>
      <c r="O95" s="15"/>
      <c r="P95" s="15"/>
      <c r="Q95" s="15"/>
      <c r="R95" s="16"/>
      <c r="S95" s="117" t="e">
        <f t="shared" si="2"/>
        <v>#DIV/0!</v>
      </c>
      <c r="T95" s="181"/>
      <c r="U95" s="179"/>
      <c r="V95" s="67"/>
      <c r="W95" s="15"/>
      <c r="X95" s="15"/>
      <c r="Y95" s="15"/>
      <c r="Z95" s="15"/>
      <c r="AB95" s="53"/>
      <c r="AH95" s="136"/>
      <c r="AJ95" s="53"/>
    </row>
    <row r="96" spans="1:36" customFormat="1" ht="15.6" x14ac:dyDescent="0.3">
      <c r="A96" s="65"/>
      <c r="B96" s="57"/>
      <c r="C96" s="175"/>
      <c r="D96" s="176"/>
      <c r="E96" s="113"/>
      <c r="F96" s="71"/>
      <c r="G96" s="177"/>
      <c r="H96" s="177"/>
      <c r="I96" s="13"/>
      <c r="J96" s="13"/>
      <c r="K96" s="15"/>
      <c r="L96" s="15"/>
      <c r="M96" s="117"/>
      <c r="N96" s="117"/>
      <c r="O96" s="15"/>
      <c r="P96" s="15"/>
      <c r="Q96" s="15"/>
      <c r="R96" s="16"/>
      <c r="S96" s="117" t="e">
        <f t="shared" si="2"/>
        <v>#DIV/0!</v>
      </c>
      <c r="T96" s="181"/>
      <c r="U96" s="179"/>
      <c r="V96" s="67"/>
      <c r="W96" s="15"/>
      <c r="X96" s="15"/>
      <c r="Y96" s="15"/>
      <c r="Z96" s="15"/>
      <c r="AB96" s="53"/>
      <c r="AH96" s="136"/>
      <c r="AJ96" s="53"/>
    </row>
    <row r="97" spans="1:36" customFormat="1" ht="15.6" x14ac:dyDescent="0.3">
      <c r="A97" s="65"/>
      <c r="B97" s="57"/>
      <c r="C97" s="175"/>
      <c r="D97" s="176"/>
      <c r="E97" s="113"/>
      <c r="F97" s="71"/>
      <c r="G97" s="182"/>
      <c r="H97" s="183"/>
      <c r="I97" s="13"/>
      <c r="J97" s="13"/>
      <c r="K97" s="15"/>
      <c r="L97" s="15"/>
      <c r="M97" s="117"/>
      <c r="N97" s="117"/>
      <c r="O97" s="15"/>
      <c r="P97" s="15"/>
      <c r="Q97" s="15"/>
      <c r="R97" s="16"/>
      <c r="S97" s="117" t="e">
        <f t="shared" si="2"/>
        <v>#DIV/0!</v>
      </c>
      <c r="T97" s="181"/>
      <c r="U97" s="179"/>
      <c r="V97" s="67"/>
      <c r="W97" s="15"/>
      <c r="X97" s="15"/>
      <c r="Y97" s="15"/>
      <c r="Z97" s="15"/>
      <c r="AB97" s="53"/>
      <c r="AH97" s="136"/>
      <c r="AJ97" s="53"/>
    </row>
    <row r="98" spans="1:36" customFormat="1" ht="15.6" x14ac:dyDescent="0.3">
      <c r="A98" s="65"/>
      <c r="B98" s="57"/>
      <c r="C98" s="175"/>
      <c r="D98" s="176"/>
      <c r="E98" s="113"/>
      <c r="F98" s="71"/>
      <c r="G98" s="177"/>
      <c r="H98" s="177"/>
      <c r="I98" s="13"/>
      <c r="J98" s="13"/>
      <c r="K98" s="15"/>
      <c r="L98" s="15"/>
      <c r="M98" s="117"/>
      <c r="N98" s="117"/>
      <c r="O98" s="15"/>
      <c r="P98" s="15"/>
      <c r="Q98" s="15"/>
      <c r="R98" s="16"/>
      <c r="S98" s="117" t="e">
        <f t="shared" si="2"/>
        <v>#DIV/0!</v>
      </c>
      <c r="T98" s="181"/>
      <c r="U98" s="179"/>
      <c r="V98" s="67"/>
      <c r="W98" s="15"/>
      <c r="X98" s="15"/>
      <c r="Y98" s="15"/>
      <c r="Z98" s="15"/>
      <c r="AB98" s="53"/>
      <c r="AH98" s="136"/>
      <c r="AJ98" s="53"/>
    </row>
    <row r="99" spans="1:36" customFormat="1" ht="15.6" x14ac:dyDescent="0.3">
      <c r="A99" s="65"/>
      <c r="B99" s="57"/>
      <c r="C99" s="175"/>
      <c r="D99" s="176"/>
      <c r="E99" s="113"/>
      <c r="F99" s="71"/>
      <c r="G99" s="182"/>
      <c r="H99" s="183"/>
      <c r="I99" s="13"/>
      <c r="J99" s="13"/>
      <c r="K99" s="15"/>
      <c r="L99" s="15"/>
      <c r="M99" s="117"/>
      <c r="N99" s="117"/>
      <c r="O99" s="15"/>
      <c r="P99" s="15"/>
      <c r="Q99" s="15"/>
      <c r="R99" s="16"/>
      <c r="S99" s="117" t="e">
        <f t="shared" si="2"/>
        <v>#DIV/0!</v>
      </c>
      <c r="T99" s="181"/>
      <c r="U99" s="179"/>
      <c r="V99" s="67"/>
      <c r="W99" s="15"/>
      <c r="X99" s="15"/>
      <c r="Y99" s="15"/>
      <c r="Z99" s="15"/>
      <c r="AB99" s="53"/>
      <c r="AH99" s="136"/>
      <c r="AJ99" s="53"/>
    </row>
    <row r="100" spans="1:36" customFormat="1" ht="15.6" x14ac:dyDescent="0.3">
      <c r="A100" s="65"/>
      <c r="B100" s="57"/>
      <c r="C100" s="175"/>
      <c r="D100" s="176"/>
      <c r="E100" s="113"/>
      <c r="F100" s="71"/>
      <c r="G100" s="182"/>
      <c r="H100" s="183"/>
      <c r="I100" s="13"/>
      <c r="J100" s="13"/>
      <c r="K100" s="15"/>
      <c r="L100" s="15"/>
      <c r="M100" s="117"/>
      <c r="N100" s="117"/>
      <c r="O100" s="15"/>
      <c r="P100" s="15"/>
      <c r="Q100" s="15"/>
      <c r="R100" s="16"/>
      <c r="S100" s="117" t="e">
        <f t="shared" si="2"/>
        <v>#DIV/0!</v>
      </c>
      <c r="T100" s="181"/>
      <c r="U100" s="179"/>
      <c r="V100" s="67"/>
      <c r="W100" s="15"/>
      <c r="X100" s="15"/>
      <c r="Y100" s="15"/>
      <c r="Z100" s="15"/>
      <c r="AB100" s="53"/>
      <c r="AH100" s="136"/>
      <c r="AJ100" s="53"/>
    </row>
    <row r="101" spans="1:36" customFormat="1" ht="15.6" x14ac:dyDescent="0.3">
      <c r="A101" s="65"/>
      <c r="B101" s="57"/>
      <c r="C101" s="175"/>
      <c r="D101" s="176"/>
      <c r="E101" s="113"/>
      <c r="F101" s="71"/>
      <c r="G101" s="182"/>
      <c r="H101" s="183"/>
      <c r="I101" s="13"/>
      <c r="J101" s="13"/>
      <c r="K101" s="15"/>
      <c r="L101" s="15"/>
      <c r="M101" s="117"/>
      <c r="N101" s="117"/>
      <c r="O101" s="15"/>
      <c r="P101" s="15"/>
      <c r="Q101" s="15"/>
      <c r="R101" s="16"/>
      <c r="S101" s="117" t="e">
        <f t="shared" si="2"/>
        <v>#DIV/0!</v>
      </c>
      <c r="T101" s="181"/>
      <c r="U101" s="179"/>
      <c r="V101" s="67"/>
      <c r="W101" s="15"/>
      <c r="X101" s="15"/>
      <c r="Y101" s="15"/>
      <c r="Z101" s="15"/>
      <c r="AB101" s="53"/>
      <c r="AH101" s="136"/>
      <c r="AJ101" s="53"/>
    </row>
    <row r="102" spans="1:36" customFormat="1" ht="15.6" x14ac:dyDescent="0.3">
      <c r="A102" s="65"/>
      <c r="B102" s="57"/>
      <c r="C102" s="175"/>
      <c r="D102" s="176"/>
      <c r="E102" s="113"/>
      <c r="F102" s="71"/>
      <c r="G102" s="177"/>
      <c r="H102" s="177"/>
      <c r="I102" s="13"/>
      <c r="J102" s="13"/>
      <c r="K102" s="15"/>
      <c r="L102" s="15"/>
      <c r="M102" s="117"/>
      <c r="N102" s="117"/>
      <c r="O102" s="15"/>
      <c r="P102" s="15"/>
      <c r="Q102" s="15"/>
      <c r="R102" s="16"/>
      <c r="S102" s="117" t="e">
        <f t="shared" si="2"/>
        <v>#DIV/0!</v>
      </c>
      <c r="T102" s="181"/>
      <c r="U102" s="179"/>
      <c r="V102" s="67"/>
      <c r="W102" s="15"/>
      <c r="X102" s="15"/>
      <c r="Y102" s="15"/>
      <c r="Z102" s="15"/>
      <c r="AB102" s="53"/>
      <c r="AH102" s="136"/>
      <c r="AJ102" s="53"/>
    </row>
    <row r="103" spans="1:36" customFormat="1" ht="15.6" x14ac:dyDescent="0.3">
      <c r="A103" s="65"/>
      <c r="B103" s="57"/>
      <c r="C103" s="175"/>
      <c r="D103" s="176"/>
      <c r="E103" s="113"/>
      <c r="F103" s="71"/>
      <c r="G103" s="182"/>
      <c r="H103" s="183"/>
      <c r="I103" s="13"/>
      <c r="J103" s="13"/>
      <c r="K103" s="15"/>
      <c r="L103" s="15"/>
      <c r="M103" s="117"/>
      <c r="N103" s="117"/>
      <c r="O103" s="15"/>
      <c r="P103" s="15"/>
      <c r="Q103" s="15"/>
      <c r="R103" s="16"/>
      <c r="S103" s="117" t="e">
        <f t="shared" si="2"/>
        <v>#DIV/0!</v>
      </c>
      <c r="T103" s="181"/>
      <c r="U103" s="179"/>
      <c r="V103" s="67"/>
      <c r="W103" s="15"/>
      <c r="X103" s="15"/>
      <c r="Y103" s="15"/>
      <c r="Z103" s="15"/>
      <c r="AB103" s="53"/>
      <c r="AH103" s="136"/>
      <c r="AJ103" s="53"/>
    </row>
    <row r="104" spans="1:36" customFormat="1" ht="15.6" x14ac:dyDescent="0.3">
      <c r="A104" s="65"/>
      <c r="B104" s="57"/>
      <c r="C104" s="175"/>
      <c r="D104" s="176"/>
      <c r="E104" s="113"/>
      <c r="F104" s="71"/>
      <c r="G104" s="177"/>
      <c r="H104" s="177"/>
      <c r="I104" s="13"/>
      <c r="J104" s="13"/>
      <c r="K104" s="15"/>
      <c r="L104" s="15"/>
      <c r="M104" s="117"/>
      <c r="N104" s="117"/>
      <c r="O104" s="15"/>
      <c r="P104" s="15"/>
      <c r="Q104" s="15"/>
      <c r="R104" s="16"/>
      <c r="S104" s="117" t="e">
        <f t="shared" si="2"/>
        <v>#DIV/0!</v>
      </c>
      <c r="T104" s="181"/>
      <c r="U104" s="179"/>
      <c r="V104" s="67"/>
      <c r="W104" s="15"/>
      <c r="X104" s="15"/>
      <c r="Y104" s="15"/>
      <c r="Z104" s="15"/>
      <c r="AB104" s="53"/>
      <c r="AH104" s="136"/>
      <c r="AJ104" s="53"/>
    </row>
    <row r="105" spans="1:36" customFormat="1" ht="15.6" x14ac:dyDescent="0.3">
      <c r="A105" s="65"/>
      <c r="B105" s="57"/>
      <c r="C105" s="175"/>
      <c r="D105" s="176"/>
      <c r="E105" s="113"/>
      <c r="F105" s="71"/>
      <c r="G105" s="177"/>
      <c r="H105" s="177"/>
      <c r="I105" s="13"/>
      <c r="J105" s="13"/>
      <c r="K105" s="15"/>
      <c r="L105" s="15"/>
      <c r="M105" s="117"/>
      <c r="N105" s="117"/>
      <c r="O105" s="15"/>
      <c r="P105" s="15"/>
      <c r="Q105" s="15"/>
      <c r="R105" s="16"/>
      <c r="S105" s="117" t="e">
        <f t="shared" si="2"/>
        <v>#DIV/0!</v>
      </c>
      <c r="T105" s="181"/>
      <c r="U105" s="179"/>
      <c r="V105" s="67"/>
      <c r="W105" s="15"/>
      <c r="X105" s="15"/>
      <c r="Y105" s="15"/>
      <c r="Z105" s="15"/>
      <c r="AB105" s="53"/>
      <c r="AH105" s="136"/>
      <c r="AJ105" s="53"/>
    </row>
    <row r="106" spans="1:36" customFormat="1" ht="15.6" x14ac:dyDescent="0.3">
      <c r="A106" s="65"/>
      <c r="B106" s="57"/>
      <c r="C106" s="175"/>
      <c r="D106" s="176"/>
      <c r="E106" s="113"/>
      <c r="F106" s="71"/>
      <c r="G106" s="182"/>
      <c r="H106" s="183"/>
      <c r="I106" s="13"/>
      <c r="J106" s="13"/>
      <c r="K106" s="15"/>
      <c r="L106" s="15"/>
      <c r="M106" s="117"/>
      <c r="N106" s="117"/>
      <c r="O106" s="15"/>
      <c r="P106" s="15"/>
      <c r="Q106" s="15"/>
      <c r="R106" s="16"/>
      <c r="S106" s="117" t="e">
        <f t="shared" si="2"/>
        <v>#DIV/0!</v>
      </c>
      <c r="T106" s="181"/>
      <c r="U106" s="179"/>
      <c r="V106" s="67"/>
      <c r="W106" s="15"/>
      <c r="X106" s="15"/>
      <c r="Y106" s="15"/>
      <c r="Z106" s="15"/>
      <c r="AB106" s="53"/>
      <c r="AH106" s="136"/>
      <c r="AJ106" s="53"/>
    </row>
    <row r="107" spans="1:36" customFormat="1" ht="15.6" x14ac:dyDescent="0.3">
      <c r="A107" s="65"/>
      <c r="B107" s="57"/>
      <c r="C107" s="175"/>
      <c r="D107" s="176"/>
      <c r="E107" s="113"/>
      <c r="F107" s="71"/>
      <c r="G107" s="182"/>
      <c r="H107" s="183"/>
      <c r="I107" s="13"/>
      <c r="J107" s="13"/>
      <c r="K107" s="15"/>
      <c r="L107" s="15"/>
      <c r="M107" s="117"/>
      <c r="N107" s="117"/>
      <c r="O107" s="15"/>
      <c r="P107" s="15"/>
      <c r="Q107" s="15"/>
      <c r="R107" s="16"/>
      <c r="S107" s="117" t="e">
        <f t="shared" si="2"/>
        <v>#DIV/0!</v>
      </c>
      <c r="T107" s="181"/>
      <c r="U107" s="179"/>
      <c r="V107" s="67"/>
      <c r="W107" s="15"/>
      <c r="X107" s="15"/>
      <c r="Y107" s="15"/>
      <c r="Z107" s="15"/>
      <c r="AB107" s="53"/>
      <c r="AH107" s="136"/>
      <c r="AJ107" s="53"/>
    </row>
    <row r="108" spans="1:36" customFormat="1" ht="15.6" x14ac:dyDescent="0.3">
      <c r="A108" s="65"/>
      <c r="B108" s="57"/>
      <c r="C108" s="175"/>
      <c r="D108" s="176"/>
      <c r="E108" s="113"/>
      <c r="F108" s="71"/>
      <c r="G108" s="177"/>
      <c r="H108" s="177"/>
      <c r="I108" s="13"/>
      <c r="J108" s="13"/>
      <c r="K108" s="15"/>
      <c r="L108" s="15"/>
      <c r="M108" s="117"/>
      <c r="N108" s="117"/>
      <c r="O108" s="15"/>
      <c r="P108" s="15"/>
      <c r="Q108" s="15"/>
      <c r="R108" s="16"/>
      <c r="S108" s="117" t="e">
        <f t="shared" si="2"/>
        <v>#DIV/0!</v>
      </c>
      <c r="T108" s="181"/>
      <c r="U108" s="179"/>
      <c r="V108" s="67"/>
      <c r="W108" s="15"/>
      <c r="X108" s="15"/>
      <c r="Y108" s="15"/>
      <c r="Z108" s="15"/>
      <c r="AB108" s="53"/>
      <c r="AH108" s="136"/>
      <c r="AJ108" s="53"/>
    </row>
    <row r="109" spans="1:36" customFormat="1" ht="15.6" x14ac:dyDescent="0.3">
      <c r="A109" s="65"/>
      <c r="B109" s="57"/>
      <c r="C109" s="175"/>
      <c r="D109" s="176"/>
      <c r="E109" s="113"/>
      <c r="F109" s="71"/>
      <c r="G109" s="182"/>
      <c r="H109" s="183"/>
      <c r="I109" s="13"/>
      <c r="J109" s="13"/>
      <c r="K109" s="15"/>
      <c r="L109" s="15"/>
      <c r="M109" s="117"/>
      <c r="N109" s="117"/>
      <c r="O109" s="15"/>
      <c r="P109" s="15"/>
      <c r="Q109" s="15"/>
      <c r="R109" s="16"/>
      <c r="S109" s="117" t="e">
        <f t="shared" si="2"/>
        <v>#DIV/0!</v>
      </c>
      <c r="T109" s="181"/>
      <c r="U109" s="179"/>
      <c r="V109" s="67"/>
      <c r="W109" s="15"/>
      <c r="X109" s="15"/>
      <c r="Y109" s="15"/>
      <c r="Z109" s="15"/>
      <c r="AB109" s="53"/>
      <c r="AH109" s="136"/>
      <c r="AJ109" s="53"/>
    </row>
    <row r="110" spans="1:36" customFormat="1" ht="15.6" x14ac:dyDescent="0.3">
      <c r="A110" s="65"/>
      <c r="B110" s="57"/>
      <c r="C110" s="175"/>
      <c r="D110" s="176"/>
      <c r="E110" s="113"/>
      <c r="F110" s="71"/>
      <c r="G110" s="177"/>
      <c r="H110" s="177"/>
      <c r="I110" s="13"/>
      <c r="J110" s="13"/>
      <c r="K110" s="15"/>
      <c r="L110" s="15"/>
      <c r="M110" s="117"/>
      <c r="N110" s="117"/>
      <c r="O110" s="15"/>
      <c r="P110" s="15"/>
      <c r="Q110" s="15"/>
      <c r="R110" s="16"/>
      <c r="S110" s="117" t="e">
        <f t="shared" si="2"/>
        <v>#DIV/0!</v>
      </c>
      <c r="T110" s="181"/>
      <c r="U110" s="179"/>
      <c r="V110" s="67"/>
      <c r="W110" s="15"/>
      <c r="X110" s="15"/>
      <c r="Y110" s="15"/>
      <c r="Z110" s="15"/>
      <c r="AB110" s="53"/>
      <c r="AH110" s="136"/>
      <c r="AJ110" s="53"/>
    </row>
    <row r="111" spans="1:36" customFormat="1" ht="15.6" x14ac:dyDescent="0.3">
      <c r="A111" s="65"/>
      <c r="B111" s="57"/>
      <c r="C111" s="175"/>
      <c r="D111" s="176"/>
      <c r="E111" s="113"/>
      <c r="F111" s="71"/>
      <c r="G111" s="182"/>
      <c r="H111" s="183"/>
      <c r="I111" s="13"/>
      <c r="J111" s="13"/>
      <c r="K111" s="15"/>
      <c r="L111" s="15"/>
      <c r="M111" s="117"/>
      <c r="N111" s="117"/>
      <c r="O111" s="15"/>
      <c r="P111" s="15"/>
      <c r="Q111" s="15"/>
      <c r="R111" s="16"/>
      <c r="S111" s="117" t="e">
        <f t="shared" si="2"/>
        <v>#DIV/0!</v>
      </c>
      <c r="T111" s="181"/>
      <c r="U111" s="179"/>
      <c r="V111" s="67"/>
      <c r="W111" s="15"/>
      <c r="X111" s="15"/>
      <c r="Y111" s="15"/>
      <c r="Z111" s="15"/>
      <c r="AB111" s="53"/>
      <c r="AH111" s="136"/>
      <c r="AJ111" s="53"/>
    </row>
    <row r="112" spans="1:36" customFormat="1" ht="15.6" x14ac:dyDescent="0.3">
      <c r="A112" s="65"/>
      <c r="B112" s="57"/>
      <c r="C112" s="175"/>
      <c r="D112" s="176"/>
      <c r="E112" s="113"/>
      <c r="F112" s="71"/>
      <c r="G112" s="182"/>
      <c r="H112" s="183"/>
      <c r="I112" s="13"/>
      <c r="J112" s="13"/>
      <c r="K112" s="15"/>
      <c r="L112" s="15"/>
      <c r="M112" s="117"/>
      <c r="N112" s="117"/>
      <c r="O112" s="15"/>
      <c r="P112" s="15"/>
      <c r="Q112" s="15"/>
      <c r="R112" s="16"/>
      <c r="S112" s="117" t="e">
        <f t="shared" si="2"/>
        <v>#DIV/0!</v>
      </c>
      <c r="T112" s="181"/>
      <c r="U112" s="179"/>
      <c r="V112" s="67"/>
      <c r="W112" s="15"/>
      <c r="X112" s="15"/>
      <c r="Y112" s="15"/>
      <c r="Z112" s="15"/>
      <c r="AB112" s="53"/>
      <c r="AH112" s="136"/>
      <c r="AJ112" s="53"/>
    </row>
    <row r="113" spans="1:36" customFormat="1" ht="15.6" x14ac:dyDescent="0.3">
      <c r="A113" s="65"/>
      <c r="B113" s="57"/>
      <c r="C113" s="175"/>
      <c r="D113" s="176"/>
      <c r="E113" s="113"/>
      <c r="F113" s="71"/>
      <c r="G113" s="177"/>
      <c r="H113" s="177"/>
      <c r="I113" s="13"/>
      <c r="J113" s="13"/>
      <c r="K113" s="15"/>
      <c r="L113" s="15"/>
      <c r="M113" s="117"/>
      <c r="N113" s="117"/>
      <c r="O113" s="15"/>
      <c r="P113" s="15"/>
      <c r="Q113" s="15"/>
      <c r="R113" s="16"/>
      <c r="S113" s="117" t="e">
        <f t="shared" si="2"/>
        <v>#DIV/0!</v>
      </c>
      <c r="T113" s="181"/>
      <c r="U113" s="179"/>
      <c r="V113" s="67"/>
      <c r="W113" s="15"/>
      <c r="X113" s="15"/>
      <c r="Y113" s="15"/>
      <c r="Z113" s="15"/>
      <c r="AB113" s="53"/>
      <c r="AH113" s="136"/>
      <c r="AJ113" s="53"/>
    </row>
    <row r="114" spans="1:36" customFormat="1" ht="15.6" x14ac:dyDescent="0.3">
      <c r="A114" s="65"/>
      <c r="B114" s="57"/>
      <c r="C114" s="175"/>
      <c r="D114" s="176"/>
      <c r="E114" s="113"/>
      <c r="F114" s="71"/>
      <c r="G114" s="177"/>
      <c r="H114" s="177"/>
      <c r="I114" s="13"/>
      <c r="J114" s="13"/>
      <c r="K114" s="15"/>
      <c r="L114" s="15"/>
      <c r="M114" s="117"/>
      <c r="N114" s="117"/>
      <c r="O114" s="15"/>
      <c r="P114" s="15"/>
      <c r="Q114" s="15"/>
      <c r="R114" s="16"/>
      <c r="S114" s="117" t="e">
        <f t="shared" si="2"/>
        <v>#DIV/0!</v>
      </c>
      <c r="T114" s="181"/>
      <c r="U114" s="179"/>
      <c r="V114" s="67"/>
      <c r="W114" s="15"/>
      <c r="X114" s="15"/>
      <c r="Y114" s="15"/>
      <c r="Z114" s="15"/>
      <c r="AB114" s="53"/>
      <c r="AH114" s="136"/>
      <c r="AJ114" s="53"/>
    </row>
    <row r="115" spans="1:36" customFormat="1" ht="15.6" x14ac:dyDescent="0.3">
      <c r="A115" s="65"/>
      <c r="B115" s="57"/>
      <c r="C115" s="175"/>
      <c r="D115" s="176"/>
      <c r="E115" s="113"/>
      <c r="F115" s="71"/>
      <c r="G115" s="177"/>
      <c r="H115" s="177"/>
      <c r="I115" s="13"/>
      <c r="J115" s="13"/>
      <c r="K115" s="15"/>
      <c r="L115" s="15"/>
      <c r="M115" s="117"/>
      <c r="N115" s="117"/>
      <c r="O115" s="15"/>
      <c r="P115" s="15"/>
      <c r="Q115" s="15"/>
      <c r="R115" s="16"/>
      <c r="S115" s="117" t="e">
        <f t="shared" si="2"/>
        <v>#DIV/0!</v>
      </c>
      <c r="T115" s="181"/>
      <c r="U115" s="179"/>
      <c r="V115" s="67"/>
      <c r="W115" s="15"/>
      <c r="X115" s="15"/>
      <c r="Y115" s="15"/>
      <c r="Z115" s="15"/>
      <c r="AB115" s="53"/>
      <c r="AH115" s="136"/>
      <c r="AJ115" s="53"/>
    </row>
    <row r="116" spans="1:36" customFormat="1" ht="15.6" x14ac:dyDescent="0.3">
      <c r="A116" s="65"/>
      <c r="B116" s="57"/>
      <c r="C116" s="175"/>
      <c r="D116" s="176"/>
      <c r="E116" s="113"/>
      <c r="F116" s="71"/>
      <c r="G116" s="177"/>
      <c r="H116" s="177"/>
      <c r="I116" s="13"/>
      <c r="J116" s="13"/>
      <c r="K116" s="15"/>
      <c r="L116" s="15"/>
      <c r="M116" s="117"/>
      <c r="N116" s="117"/>
      <c r="O116" s="15"/>
      <c r="P116" s="15"/>
      <c r="Q116" s="15"/>
      <c r="R116" s="16"/>
      <c r="S116" s="117" t="e">
        <f t="shared" si="2"/>
        <v>#DIV/0!</v>
      </c>
      <c r="T116" s="181"/>
      <c r="U116" s="179"/>
      <c r="V116" s="67"/>
      <c r="W116" s="15"/>
      <c r="X116" s="15"/>
      <c r="Y116" s="15"/>
      <c r="Z116" s="15"/>
      <c r="AB116" s="53"/>
      <c r="AH116" s="136"/>
      <c r="AJ116" s="53"/>
    </row>
    <row r="117" spans="1:36" customFormat="1" ht="15.6" x14ac:dyDescent="0.3">
      <c r="A117" s="65"/>
      <c r="B117" s="57"/>
      <c r="C117" s="175"/>
      <c r="D117" s="176"/>
      <c r="E117" s="113"/>
      <c r="F117" s="71"/>
      <c r="G117" s="182"/>
      <c r="H117" s="183"/>
      <c r="I117" s="13"/>
      <c r="J117" s="13"/>
      <c r="K117" s="15"/>
      <c r="L117" s="15"/>
      <c r="M117" s="117"/>
      <c r="N117" s="117"/>
      <c r="O117" s="15"/>
      <c r="P117" s="15"/>
      <c r="Q117" s="15"/>
      <c r="R117" s="16"/>
      <c r="S117" s="117" t="e">
        <f t="shared" si="2"/>
        <v>#DIV/0!</v>
      </c>
      <c r="T117" s="181"/>
      <c r="U117" s="179"/>
      <c r="V117" s="67"/>
      <c r="W117" s="15"/>
      <c r="X117" s="15"/>
      <c r="Y117" s="15"/>
      <c r="Z117" s="15"/>
      <c r="AB117" s="53"/>
      <c r="AH117" s="136"/>
      <c r="AJ117" s="53"/>
    </row>
    <row r="118" spans="1:36" customFormat="1" ht="15.6" x14ac:dyDescent="0.3">
      <c r="A118" s="65"/>
      <c r="B118" s="57"/>
      <c r="C118" s="175"/>
      <c r="D118" s="176"/>
      <c r="E118" s="113"/>
      <c r="F118" s="71"/>
      <c r="G118" s="182"/>
      <c r="H118" s="183"/>
      <c r="I118" s="13"/>
      <c r="J118" s="13"/>
      <c r="K118" s="15"/>
      <c r="L118" s="15"/>
      <c r="M118" s="117"/>
      <c r="N118" s="117"/>
      <c r="O118" s="15"/>
      <c r="P118" s="15"/>
      <c r="Q118" s="15"/>
      <c r="R118" s="16"/>
      <c r="S118" s="117" t="e">
        <f t="shared" si="2"/>
        <v>#DIV/0!</v>
      </c>
      <c r="T118" s="181"/>
      <c r="U118" s="179"/>
      <c r="V118" s="67"/>
      <c r="W118" s="15"/>
      <c r="X118" s="15"/>
      <c r="Y118" s="15"/>
      <c r="Z118" s="15"/>
      <c r="AB118" s="53"/>
      <c r="AH118" s="136"/>
      <c r="AJ118" s="53"/>
    </row>
    <row r="119" spans="1:36" customFormat="1" ht="15.6" x14ac:dyDescent="0.3">
      <c r="A119" s="65"/>
      <c r="B119" s="57"/>
      <c r="C119" s="175"/>
      <c r="D119" s="176"/>
      <c r="E119" s="113"/>
      <c r="F119" s="71"/>
      <c r="G119" s="182"/>
      <c r="H119" s="183"/>
      <c r="I119" s="13"/>
      <c r="J119" s="13"/>
      <c r="K119" s="15"/>
      <c r="L119" s="15"/>
      <c r="M119" s="117"/>
      <c r="N119" s="117"/>
      <c r="O119" s="15"/>
      <c r="P119" s="15"/>
      <c r="Q119" s="15"/>
      <c r="R119" s="16"/>
      <c r="S119" s="117" t="e">
        <f t="shared" si="2"/>
        <v>#DIV/0!</v>
      </c>
      <c r="T119" s="181"/>
      <c r="U119" s="179"/>
      <c r="V119" s="67"/>
      <c r="W119" s="15"/>
      <c r="X119" s="15"/>
      <c r="Y119" s="15"/>
      <c r="Z119" s="15"/>
      <c r="AB119" s="53"/>
      <c r="AH119" s="136"/>
      <c r="AJ119" s="53"/>
    </row>
    <row r="120" spans="1:36" customFormat="1" ht="15.6" x14ac:dyDescent="0.3">
      <c r="A120" s="65"/>
      <c r="B120" s="57"/>
      <c r="C120" s="175"/>
      <c r="D120" s="176"/>
      <c r="E120" s="113"/>
      <c r="F120" s="71"/>
      <c r="G120" s="182"/>
      <c r="H120" s="183"/>
      <c r="I120" s="13"/>
      <c r="J120" s="13"/>
      <c r="K120" s="15"/>
      <c r="L120" s="15"/>
      <c r="M120" s="117"/>
      <c r="N120" s="117"/>
      <c r="O120" s="15"/>
      <c r="P120" s="15"/>
      <c r="Q120" s="15"/>
      <c r="R120" s="16"/>
      <c r="S120" s="117" t="e">
        <f t="shared" si="2"/>
        <v>#DIV/0!</v>
      </c>
      <c r="T120" s="181"/>
      <c r="U120" s="179"/>
      <c r="V120" s="67"/>
      <c r="W120" s="15"/>
      <c r="X120" s="15"/>
      <c r="Y120" s="15"/>
      <c r="Z120" s="15"/>
      <c r="AB120" s="53"/>
      <c r="AH120" s="136"/>
      <c r="AJ120" s="53"/>
    </row>
    <row r="121" spans="1:36" customFormat="1" ht="15.6" x14ac:dyDescent="0.3">
      <c r="A121" s="65"/>
      <c r="B121" s="57"/>
      <c r="C121" s="175"/>
      <c r="D121" s="176"/>
      <c r="E121" s="113"/>
      <c r="F121" s="71"/>
      <c r="G121" s="182"/>
      <c r="H121" s="183"/>
      <c r="I121" s="13"/>
      <c r="J121" s="13"/>
      <c r="K121" s="15"/>
      <c r="L121" s="15"/>
      <c r="M121" s="117"/>
      <c r="N121" s="117"/>
      <c r="O121" s="15"/>
      <c r="P121" s="15"/>
      <c r="Q121" s="15"/>
      <c r="R121" s="16"/>
      <c r="S121" s="117" t="e">
        <f t="shared" si="2"/>
        <v>#DIV/0!</v>
      </c>
      <c r="T121" s="181"/>
      <c r="U121" s="179"/>
      <c r="V121" s="67"/>
      <c r="W121" s="15"/>
      <c r="X121" s="15"/>
      <c r="Y121" s="15"/>
      <c r="Z121" s="15"/>
      <c r="AB121" s="53"/>
      <c r="AH121" s="136"/>
      <c r="AJ121" s="53"/>
    </row>
    <row r="122" spans="1:36" customFormat="1" ht="15.6" x14ac:dyDescent="0.3">
      <c r="A122" s="65"/>
      <c r="B122" s="57"/>
      <c r="C122" s="175"/>
      <c r="D122" s="176"/>
      <c r="E122" s="113"/>
      <c r="F122" s="71"/>
      <c r="G122" s="177"/>
      <c r="H122" s="177"/>
      <c r="I122" s="13"/>
      <c r="J122" s="13"/>
      <c r="K122" s="15"/>
      <c r="L122" s="15"/>
      <c r="M122" s="117"/>
      <c r="N122" s="117"/>
      <c r="O122" s="15"/>
      <c r="P122" s="15"/>
      <c r="Q122" s="15"/>
      <c r="R122" s="16"/>
      <c r="S122" s="117" t="e">
        <f t="shared" si="2"/>
        <v>#DIV/0!</v>
      </c>
      <c r="T122" s="181"/>
      <c r="U122" s="179"/>
      <c r="V122" s="67"/>
      <c r="W122" s="15"/>
      <c r="X122" s="15"/>
      <c r="Y122" s="15"/>
      <c r="Z122" s="15"/>
      <c r="AB122" s="53"/>
      <c r="AH122" s="136"/>
      <c r="AJ122" s="53"/>
    </row>
    <row r="123" spans="1:36" customFormat="1" ht="15.6" x14ac:dyDescent="0.3">
      <c r="A123" s="65"/>
      <c r="B123" s="57"/>
      <c r="C123" s="175"/>
      <c r="D123" s="176"/>
      <c r="E123" s="113"/>
      <c r="F123" s="71"/>
      <c r="G123" s="182"/>
      <c r="H123" s="183"/>
      <c r="I123" s="13"/>
      <c r="J123" s="13"/>
      <c r="K123" s="15"/>
      <c r="L123" s="15"/>
      <c r="M123" s="117"/>
      <c r="N123" s="117"/>
      <c r="O123" s="15"/>
      <c r="P123" s="15"/>
      <c r="Q123" s="15"/>
      <c r="R123" s="16"/>
      <c r="S123" s="117" t="e">
        <f t="shared" si="2"/>
        <v>#DIV/0!</v>
      </c>
      <c r="T123" s="181"/>
      <c r="U123" s="179"/>
      <c r="V123" s="67"/>
      <c r="W123" s="15"/>
      <c r="X123" s="15"/>
      <c r="Y123" s="15"/>
      <c r="Z123" s="15"/>
      <c r="AB123" s="53"/>
      <c r="AH123" s="136"/>
      <c r="AJ123" s="53"/>
    </row>
    <row r="124" spans="1:36" customFormat="1" ht="15.6" x14ac:dyDescent="0.3">
      <c r="A124" s="65"/>
      <c r="B124" s="57"/>
      <c r="C124" s="175"/>
      <c r="D124" s="176"/>
      <c r="E124" s="113"/>
      <c r="F124" s="71"/>
      <c r="G124" s="177"/>
      <c r="H124" s="177"/>
      <c r="I124" s="13"/>
      <c r="J124" s="13"/>
      <c r="K124" s="15"/>
      <c r="L124" s="15"/>
      <c r="M124" s="117"/>
      <c r="N124" s="117"/>
      <c r="O124" s="15"/>
      <c r="P124" s="15"/>
      <c r="Q124" s="15"/>
      <c r="R124" s="16"/>
      <c r="S124" s="117" t="e">
        <f t="shared" si="2"/>
        <v>#DIV/0!</v>
      </c>
      <c r="T124" s="181"/>
      <c r="U124" s="179"/>
      <c r="V124" s="67"/>
      <c r="W124" s="15"/>
      <c r="X124" s="15"/>
      <c r="Y124" s="15"/>
      <c r="Z124" s="15"/>
      <c r="AB124" s="53"/>
      <c r="AH124" s="136"/>
      <c r="AJ124" s="53"/>
    </row>
    <row r="125" spans="1:36" customFormat="1" ht="15.6" x14ac:dyDescent="0.3">
      <c r="A125" s="65"/>
      <c r="B125" s="57"/>
      <c r="C125" s="175"/>
      <c r="D125" s="176"/>
      <c r="E125" s="113"/>
      <c r="F125" s="71"/>
      <c r="G125" s="182"/>
      <c r="H125" s="183"/>
      <c r="I125" s="13"/>
      <c r="J125" s="13"/>
      <c r="K125" s="15"/>
      <c r="L125" s="15"/>
      <c r="M125" s="117"/>
      <c r="N125" s="117"/>
      <c r="O125" s="15"/>
      <c r="P125" s="15"/>
      <c r="Q125" s="15"/>
      <c r="R125" s="16"/>
      <c r="S125" s="117" t="e">
        <f t="shared" si="2"/>
        <v>#DIV/0!</v>
      </c>
      <c r="T125" s="181"/>
      <c r="U125" s="179"/>
      <c r="V125" s="67"/>
      <c r="W125" s="15"/>
      <c r="X125" s="15"/>
      <c r="Y125" s="15"/>
      <c r="Z125" s="15"/>
      <c r="AB125" s="53"/>
      <c r="AH125" s="136"/>
      <c r="AJ125" s="53"/>
    </row>
    <row r="126" spans="1:36" customFormat="1" ht="15.6" x14ac:dyDescent="0.3">
      <c r="A126" s="65"/>
      <c r="B126" s="57"/>
      <c r="C126" s="175"/>
      <c r="D126" s="176"/>
      <c r="E126" s="113"/>
      <c r="F126" s="71"/>
      <c r="G126" s="184"/>
      <c r="H126" s="184"/>
      <c r="I126" s="13"/>
      <c r="J126" s="13"/>
      <c r="K126" s="15"/>
      <c r="L126" s="15"/>
      <c r="M126" s="117"/>
      <c r="N126" s="117"/>
      <c r="O126" s="15"/>
      <c r="P126" s="15"/>
      <c r="Q126" s="15"/>
      <c r="R126" s="16"/>
      <c r="S126" s="117" t="e">
        <f t="shared" si="2"/>
        <v>#DIV/0!</v>
      </c>
      <c r="T126" s="181"/>
      <c r="U126" s="179"/>
      <c r="V126" s="67"/>
      <c r="W126" s="15"/>
      <c r="X126" s="15"/>
      <c r="Y126" s="15"/>
      <c r="Z126" s="15"/>
      <c r="AB126" s="53"/>
      <c r="AH126" s="136"/>
      <c r="AJ126" s="53"/>
    </row>
    <row r="127" spans="1:36" customFormat="1" ht="15.6" x14ac:dyDescent="0.3">
      <c r="A127" s="65"/>
      <c r="B127" s="57"/>
      <c r="C127" s="175"/>
      <c r="D127" s="176"/>
      <c r="E127" s="113"/>
      <c r="F127" s="71"/>
      <c r="G127" s="184"/>
      <c r="H127" s="184"/>
      <c r="I127" s="13"/>
      <c r="J127" s="13"/>
      <c r="K127" s="15"/>
      <c r="L127" s="15"/>
      <c r="M127" s="117"/>
      <c r="N127" s="117"/>
      <c r="O127" s="15"/>
      <c r="P127" s="15"/>
      <c r="Q127" s="15"/>
      <c r="R127" s="16"/>
      <c r="S127" s="117" t="e">
        <f t="shared" si="2"/>
        <v>#DIV/0!</v>
      </c>
      <c r="T127" s="181"/>
      <c r="U127" s="179"/>
      <c r="V127" s="67"/>
      <c r="W127" s="15"/>
      <c r="X127" s="15"/>
      <c r="Y127" s="15"/>
      <c r="Z127" s="15"/>
      <c r="AB127" s="53"/>
      <c r="AH127" s="136"/>
      <c r="AJ127" s="53"/>
    </row>
    <row r="128" spans="1:36" customFormat="1" ht="15.6" x14ac:dyDescent="0.3">
      <c r="A128" s="65"/>
      <c r="B128" s="57"/>
      <c r="C128" s="175"/>
      <c r="D128" s="176"/>
      <c r="E128" s="113"/>
      <c r="F128" s="71"/>
      <c r="G128" s="182"/>
      <c r="H128" s="183"/>
      <c r="I128" s="13"/>
      <c r="J128" s="13"/>
      <c r="K128" s="15"/>
      <c r="L128" s="15"/>
      <c r="M128" s="117"/>
      <c r="N128" s="117"/>
      <c r="O128" s="15"/>
      <c r="P128" s="15"/>
      <c r="Q128" s="15"/>
      <c r="R128" s="16"/>
      <c r="S128" s="117" t="e">
        <f t="shared" si="2"/>
        <v>#DIV/0!</v>
      </c>
      <c r="T128" s="181"/>
      <c r="U128" s="179"/>
      <c r="V128" s="67"/>
      <c r="W128" s="15"/>
      <c r="X128" s="15"/>
      <c r="Y128" s="15"/>
      <c r="Z128" s="15"/>
      <c r="AB128" s="53"/>
      <c r="AH128" s="136"/>
      <c r="AJ128" s="53"/>
    </row>
    <row r="129" spans="1:36" customFormat="1" ht="15.6" x14ac:dyDescent="0.3">
      <c r="A129" s="65"/>
      <c r="B129" s="57"/>
      <c r="C129" s="175"/>
      <c r="D129" s="176"/>
      <c r="E129" s="113"/>
      <c r="F129" s="71"/>
      <c r="G129" s="182"/>
      <c r="H129" s="183"/>
      <c r="I129" s="13"/>
      <c r="J129" s="13"/>
      <c r="K129" s="15"/>
      <c r="L129" s="15"/>
      <c r="M129" s="117"/>
      <c r="N129" s="117"/>
      <c r="O129" s="15"/>
      <c r="P129" s="15"/>
      <c r="Q129" s="15"/>
      <c r="R129" s="16"/>
      <c r="S129" s="117" t="e">
        <f t="shared" si="2"/>
        <v>#DIV/0!</v>
      </c>
      <c r="T129" s="181"/>
      <c r="U129" s="179"/>
      <c r="V129" s="67"/>
      <c r="W129" s="15"/>
      <c r="X129" s="15"/>
      <c r="Y129" s="15"/>
      <c r="Z129" s="15"/>
      <c r="AB129" s="53"/>
      <c r="AH129" s="136"/>
      <c r="AJ129" s="53"/>
    </row>
    <row r="130" spans="1:36" customFormat="1" ht="15.6" x14ac:dyDescent="0.3">
      <c r="A130" s="65"/>
      <c r="B130" s="57"/>
      <c r="C130" s="175"/>
      <c r="D130" s="176"/>
      <c r="E130" s="113"/>
      <c r="F130" s="71"/>
      <c r="G130" s="177"/>
      <c r="H130" s="177"/>
      <c r="I130" s="13"/>
      <c r="J130" s="13"/>
      <c r="K130" s="15"/>
      <c r="L130" s="15"/>
      <c r="M130" s="117"/>
      <c r="N130" s="117"/>
      <c r="O130" s="15"/>
      <c r="P130" s="15"/>
      <c r="Q130" s="15"/>
      <c r="R130" s="16"/>
      <c r="S130" s="117" t="e">
        <f t="shared" si="2"/>
        <v>#DIV/0!</v>
      </c>
      <c r="T130" s="181"/>
      <c r="U130" s="179"/>
      <c r="V130" s="67"/>
      <c r="W130" s="15"/>
      <c r="X130" s="15"/>
      <c r="Y130" s="15"/>
      <c r="Z130" s="15"/>
      <c r="AB130" s="53"/>
      <c r="AH130" s="136"/>
      <c r="AJ130" s="53"/>
    </row>
    <row r="131" spans="1:36" customFormat="1" ht="15.6" x14ac:dyDescent="0.3">
      <c r="A131" s="65"/>
      <c r="B131" s="57"/>
      <c r="C131" s="175"/>
      <c r="D131" s="176"/>
      <c r="E131" s="113"/>
      <c r="F131" s="71"/>
      <c r="G131" s="182"/>
      <c r="H131" s="183"/>
      <c r="I131" s="13"/>
      <c r="J131" s="13"/>
      <c r="K131" s="15"/>
      <c r="L131" s="15"/>
      <c r="M131" s="117"/>
      <c r="N131" s="117"/>
      <c r="O131" s="15"/>
      <c r="P131" s="15"/>
      <c r="Q131" s="15"/>
      <c r="R131" s="16"/>
      <c r="S131" s="117" t="e">
        <f t="shared" ref="S131:S163" si="3">+R131/K131</f>
        <v>#DIV/0!</v>
      </c>
      <c r="T131" s="181"/>
      <c r="U131" s="179"/>
      <c r="V131" s="67"/>
      <c r="W131" s="15"/>
      <c r="X131" s="15"/>
      <c r="Y131" s="15"/>
      <c r="Z131" s="15"/>
      <c r="AB131" s="53"/>
      <c r="AH131" s="136"/>
      <c r="AJ131" s="53"/>
    </row>
    <row r="132" spans="1:36" customFormat="1" ht="15.6" x14ac:dyDescent="0.3">
      <c r="A132" s="65"/>
      <c r="B132" s="57"/>
      <c r="C132" s="175"/>
      <c r="D132" s="176"/>
      <c r="E132" s="113"/>
      <c r="F132" s="71"/>
      <c r="G132" s="182"/>
      <c r="H132" s="183"/>
      <c r="I132" s="13"/>
      <c r="J132" s="13"/>
      <c r="K132" s="15"/>
      <c r="L132" s="15"/>
      <c r="M132" s="117"/>
      <c r="N132" s="117"/>
      <c r="O132" s="15"/>
      <c r="P132" s="15"/>
      <c r="Q132" s="15"/>
      <c r="R132" s="16"/>
      <c r="S132" s="117" t="e">
        <f t="shared" si="3"/>
        <v>#DIV/0!</v>
      </c>
      <c r="T132" s="181"/>
      <c r="U132" s="179"/>
      <c r="V132" s="67"/>
      <c r="W132" s="15"/>
      <c r="X132" s="15"/>
      <c r="Y132" s="15"/>
      <c r="Z132" s="15"/>
      <c r="AB132" s="53"/>
      <c r="AH132" s="136"/>
      <c r="AJ132" s="53"/>
    </row>
    <row r="133" spans="1:36" customFormat="1" ht="15.6" x14ac:dyDescent="0.3">
      <c r="A133" s="65"/>
      <c r="B133" s="57"/>
      <c r="C133" s="175"/>
      <c r="D133" s="176"/>
      <c r="E133" s="113"/>
      <c r="F133" s="71"/>
      <c r="G133" s="182"/>
      <c r="H133" s="183"/>
      <c r="I133" s="13"/>
      <c r="J133" s="13"/>
      <c r="K133" s="15"/>
      <c r="L133" s="15"/>
      <c r="M133" s="117"/>
      <c r="N133" s="117"/>
      <c r="O133" s="15"/>
      <c r="P133" s="15"/>
      <c r="Q133" s="15"/>
      <c r="R133" s="16"/>
      <c r="S133" s="117" t="e">
        <f t="shared" si="3"/>
        <v>#DIV/0!</v>
      </c>
      <c r="T133" s="181"/>
      <c r="U133" s="179"/>
      <c r="V133" s="67"/>
      <c r="W133" s="15"/>
      <c r="X133" s="15"/>
      <c r="Y133" s="15"/>
      <c r="Z133" s="15"/>
      <c r="AB133" s="53"/>
      <c r="AH133" s="136"/>
      <c r="AJ133" s="53"/>
    </row>
    <row r="134" spans="1:36" customFormat="1" ht="15.6" x14ac:dyDescent="0.3">
      <c r="A134" s="65"/>
      <c r="B134" s="57"/>
      <c r="C134" s="175"/>
      <c r="D134" s="176"/>
      <c r="E134" s="113"/>
      <c r="F134" s="71"/>
      <c r="G134" s="177"/>
      <c r="H134" s="177"/>
      <c r="I134" s="13"/>
      <c r="J134" s="13"/>
      <c r="K134" s="15"/>
      <c r="L134" s="15"/>
      <c r="M134" s="117"/>
      <c r="N134" s="117"/>
      <c r="O134" s="15"/>
      <c r="P134" s="15"/>
      <c r="Q134" s="15"/>
      <c r="R134" s="16"/>
      <c r="S134" s="117" t="e">
        <f t="shared" si="3"/>
        <v>#DIV/0!</v>
      </c>
      <c r="T134" s="181"/>
      <c r="U134" s="179"/>
      <c r="V134" s="67"/>
      <c r="W134" s="15"/>
      <c r="X134" s="15"/>
      <c r="Y134" s="15"/>
      <c r="Z134" s="15"/>
      <c r="AB134" s="53"/>
      <c r="AH134" s="136"/>
      <c r="AJ134" s="53"/>
    </row>
    <row r="135" spans="1:36" customFormat="1" ht="15.6" x14ac:dyDescent="0.3">
      <c r="A135" s="65"/>
      <c r="B135" s="57"/>
      <c r="C135" s="175"/>
      <c r="D135" s="176"/>
      <c r="E135" s="113"/>
      <c r="F135" s="71"/>
      <c r="G135" s="177"/>
      <c r="H135" s="177"/>
      <c r="I135" s="13"/>
      <c r="J135" s="13"/>
      <c r="K135" s="15"/>
      <c r="L135" s="15"/>
      <c r="M135" s="117"/>
      <c r="N135" s="117"/>
      <c r="O135" s="15"/>
      <c r="P135" s="15"/>
      <c r="Q135" s="15"/>
      <c r="R135" s="16"/>
      <c r="S135" s="117" t="e">
        <f t="shared" si="3"/>
        <v>#DIV/0!</v>
      </c>
      <c r="T135" s="181"/>
      <c r="U135" s="179"/>
      <c r="V135" s="67"/>
      <c r="W135" s="15"/>
      <c r="X135" s="15"/>
      <c r="Y135" s="15"/>
      <c r="Z135" s="15"/>
      <c r="AB135" s="53"/>
      <c r="AH135" s="136"/>
      <c r="AJ135" s="53"/>
    </row>
    <row r="136" spans="1:36" customFormat="1" ht="15.6" x14ac:dyDescent="0.3">
      <c r="A136" s="65"/>
      <c r="B136" s="57"/>
      <c r="C136" s="175"/>
      <c r="D136" s="176"/>
      <c r="E136" s="113"/>
      <c r="F136" s="71"/>
      <c r="G136" s="184"/>
      <c r="H136" s="184"/>
      <c r="I136" s="13"/>
      <c r="J136" s="13"/>
      <c r="K136" s="15"/>
      <c r="L136" s="15"/>
      <c r="M136" s="117"/>
      <c r="N136" s="117"/>
      <c r="O136" s="15"/>
      <c r="P136" s="15"/>
      <c r="Q136" s="15"/>
      <c r="R136" s="16"/>
      <c r="S136" s="117" t="e">
        <f t="shared" si="3"/>
        <v>#DIV/0!</v>
      </c>
      <c r="T136" s="181"/>
      <c r="U136" s="179"/>
      <c r="V136" s="67"/>
      <c r="W136" s="15"/>
      <c r="X136" s="15"/>
      <c r="Y136" s="15"/>
      <c r="Z136" s="15"/>
      <c r="AB136" s="53"/>
      <c r="AH136" s="136"/>
      <c r="AJ136" s="53"/>
    </row>
    <row r="137" spans="1:36" customFormat="1" ht="15.6" x14ac:dyDescent="0.3">
      <c r="A137" s="65"/>
      <c r="B137" s="57"/>
      <c r="C137" s="175"/>
      <c r="D137" s="176"/>
      <c r="E137" s="113"/>
      <c r="F137" s="71"/>
      <c r="G137" s="184"/>
      <c r="H137" s="184"/>
      <c r="I137" s="13"/>
      <c r="J137" s="13"/>
      <c r="K137" s="15"/>
      <c r="L137" s="15"/>
      <c r="M137" s="117"/>
      <c r="N137" s="117"/>
      <c r="O137" s="15"/>
      <c r="P137" s="15"/>
      <c r="Q137" s="15"/>
      <c r="R137" s="16"/>
      <c r="S137" s="117" t="e">
        <f t="shared" si="3"/>
        <v>#DIV/0!</v>
      </c>
      <c r="T137" s="181"/>
      <c r="U137" s="179"/>
      <c r="V137" s="67"/>
      <c r="W137" s="15"/>
      <c r="X137" s="15"/>
      <c r="Y137" s="15"/>
      <c r="Z137" s="15"/>
      <c r="AB137" s="53"/>
      <c r="AH137" s="136"/>
      <c r="AJ137" s="53"/>
    </row>
    <row r="138" spans="1:36" customFormat="1" ht="15.6" x14ac:dyDescent="0.3">
      <c r="A138" s="65"/>
      <c r="B138" s="57"/>
      <c r="C138" s="175"/>
      <c r="D138" s="176"/>
      <c r="E138" s="113"/>
      <c r="F138" s="71"/>
      <c r="G138" s="177"/>
      <c r="H138" s="177"/>
      <c r="I138" s="13"/>
      <c r="J138" s="13"/>
      <c r="K138" s="15"/>
      <c r="L138" s="15"/>
      <c r="M138" s="117"/>
      <c r="N138" s="117"/>
      <c r="O138" s="15"/>
      <c r="P138" s="15"/>
      <c r="Q138" s="15"/>
      <c r="R138" s="16"/>
      <c r="S138" s="117" t="e">
        <f t="shared" si="3"/>
        <v>#DIV/0!</v>
      </c>
      <c r="T138" s="181"/>
      <c r="U138" s="179"/>
      <c r="V138" s="67"/>
      <c r="W138" s="15"/>
      <c r="X138" s="15"/>
      <c r="Y138" s="15"/>
      <c r="Z138" s="15"/>
      <c r="AB138" s="53"/>
      <c r="AH138" s="136"/>
      <c r="AJ138" s="53"/>
    </row>
    <row r="139" spans="1:36" customFormat="1" ht="15.6" x14ac:dyDescent="0.3">
      <c r="A139" s="65"/>
      <c r="B139" s="57"/>
      <c r="C139" s="175"/>
      <c r="D139" s="176"/>
      <c r="E139" s="113"/>
      <c r="F139" s="191"/>
      <c r="G139" s="182"/>
      <c r="H139" s="183"/>
      <c r="I139" s="13"/>
      <c r="J139" s="13"/>
      <c r="K139" s="15"/>
      <c r="L139" s="15"/>
      <c r="M139" s="117"/>
      <c r="N139" s="117"/>
      <c r="O139" s="15"/>
      <c r="P139" s="15"/>
      <c r="Q139" s="15"/>
      <c r="R139" s="16"/>
      <c r="S139" s="117" t="e">
        <f t="shared" si="3"/>
        <v>#DIV/0!</v>
      </c>
      <c r="T139" s="181"/>
      <c r="U139" s="179"/>
      <c r="V139" s="67"/>
      <c r="W139" s="15"/>
      <c r="X139" s="15"/>
      <c r="Y139" s="15"/>
      <c r="Z139" s="15"/>
      <c r="AB139" s="53"/>
      <c r="AH139" s="136"/>
      <c r="AJ139" s="53"/>
    </row>
    <row r="140" spans="1:36" customFormat="1" ht="15.6" x14ac:dyDescent="0.3">
      <c r="A140" s="65"/>
      <c r="B140" s="57"/>
      <c r="C140" s="175"/>
      <c r="D140" s="176"/>
      <c r="E140" s="113"/>
      <c r="F140" s="71"/>
      <c r="G140" s="182"/>
      <c r="H140" s="183"/>
      <c r="I140" s="13"/>
      <c r="J140" s="13"/>
      <c r="K140" s="15"/>
      <c r="L140" s="15"/>
      <c r="M140" s="117"/>
      <c r="N140" s="117"/>
      <c r="O140" s="15"/>
      <c r="P140" s="15"/>
      <c r="Q140" s="15"/>
      <c r="R140" s="16"/>
      <c r="S140" s="117" t="e">
        <f t="shared" si="3"/>
        <v>#DIV/0!</v>
      </c>
      <c r="T140" s="181"/>
      <c r="U140" s="179"/>
      <c r="V140" s="67"/>
      <c r="W140" s="15"/>
      <c r="X140" s="15"/>
      <c r="Y140" s="15"/>
      <c r="Z140" s="15"/>
      <c r="AB140" s="53"/>
      <c r="AH140" s="136"/>
      <c r="AJ140" s="53"/>
    </row>
    <row r="141" spans="1:36" customFormat="1" ht="15.6" x14ac:dyDescent="0.3">
      <c r="A141" s="65"/>
      <c r="B141" s="57"/>
      <c r="C141" s="175"/>
      <c r="D141" s="176"/>
      <c r="E141" s="113"/>
      <c r="F141" s="71"/>
      <c r="G141" s="182"/>
      <c r="H141" s="183"/>
      <c r="I141" s="13"/>
      <c r="J141" s="13"/>
      <c r="K141" s="15"/>
      <c r="L141" s="15"/>
      <c r="M141" s="117"/>
      <c r="N141" s="117"/>
      <c r="O141" s="15"/>
      <c r="P141" s="15"/>
      <c r="Q141" s="15"/>
      <c r="R141" s="16"/>
      <c r="S141" s="117" t="e">
        <f t="shared" si="3"/>
        <v>#DIV/0!</v>
      </c>
      <c r="T141" s="181"/>
      <c r="U141" s="179"/>
      <c r="V141" s="67"/>
      <c r="W141" s="15"/>
      <c r="X141" s="15"/>
      <c r="Y141" s="15"/>
      <c r="Z141" s="15"/>
      <c r="AB141" s="53"/>
      <c r="AH141" s="136"/>
      <c r="AJ141" s="53"/>
    </row>
    <row r="142" spans="1:36" customFormat="1" ht="15.6" x14ac:dyDescent="0.3">
      <c r="A142" s="65"/>
      <c r="B142" s="57"/>
      <c r="C142" s="175"/>
      <c r="D142" s="176"/>
      <c r="E142" s="113"/>
      <c r="F142" s="71"/>
      <c r="G142" s="182"/>
      <c r="H142" s="183"/>
      <c r="I142" s="13"/>
      <c r="J142" s="13"/>
      <c r="K142" s="15"/>
      <c r="L142" s="15"/>
      <c r="M142" s="117"/>
      <c r="N142" s="117"/>
      <c r="O142" s="15"/>
      <c r="P142" s="15"/>
      <c r="Q142" s="15"/>
      <c r="R142" s="16"/>
      <c r="S142" s="117" t="e">
        <f t="shared" si="3"/>
        <v>#DIV/0!</v>
      </c>
      <c r="T142" s="181"/>
      <c r="U142" s="179"/>
      <c r="V142" s="67"/>
      <c r="W142" s="15"/>
      <c r="X142" s="15"/>
      <c r="Y142" s="15"/>
      <c r="Z142" s="15"/>
      <c r="AB142" s="53"/>
      <c r="AH142" s="136"/>
      <c r="AJ142" s="53"/>
    </row>
    <row r="143" spans="1:36" customFormat="1" ht="15.6" x14ac:dyDescent="0.3">
      <c r="A143" s="65"/>
      <c r="B143" s="57"/>
      <c r="C143" s="175"/>
      <c r="D143" s="176"/>
      <c r="E143" s="113"/>
      <c r="F143" s="71"/>
      <c r="G143" s="182"/>
      <c r="H143" s="183"/>
      <c r="I143" s="13"/>
      <c r="J143" s="13"/>
      <c r="K143" s="15"/>
      <c r="L143" s="15"/>
      <c r="M143" s="117"/>
      <c r="N143" s="117"/>
      <c r="O143" s="15"/>
      <c r="P143" s="15"/>
      <c r="Q143" s="15"/>
      <c r="R143" s="16"/>
      <c r="S143" s="117" t="e">
        <f t="shared" si="3"/>
        <v>#DIV/0!</v>
      </c>
      <c r="T143" s="181"/>
      <c r="U143" s="179"/>
      <c r="V143" s="67"/>
      <c r="W143" s="15"/>
      <c r="X143" s="15"/>
      <c r="Y143" s="15"/>
      <c r="Z143" s="15"/>
      <c r="AB143" s="53"/>
      <c r="AH143" s="136"/>
      <c r="AJ143" s="53"/>
    </row>
    <row r="144" spans="1:36" customFormat="1" ht="15.6" x14ac:dyDescent="0.3">
      <c r="A144" s="65"/>
      <c r="B144" s="57"/>
      <c r="C144" s="175"/>
      <c r="D144" s="176"/>
      <c r="E144" s="113"/>
      <c r="F144" s="71"/>
      <c r="G144" s="177"/>
      <c r="H144" s="177"/>
      <c r="I144" s="13"/>
      <c r="J144" s="13"/>
      <c r="K144" s="15"/>
      <c r="L144" s="15"/>
      <c r="M144" s="117"/>
      <c r="N144" s="117"/>
      <c r="O144" s="15"/>
      <c r="P144" s="15"/>
      <c r="Q144" s="15"/>
      <c r="R144" s="16"/>
      <c r="S144" s="117" t="e">
        <f t="shared" si="3"/>
        <v>#DIV/0!</v>
      </c>
      <c r="T144" s="181"/>
      <c r="U144" s="179"/>
      <c r="V144" s="67"/>
      <c r="W144" s="15"/>
      <c r="X144" s="15"/>
      <c r="Y144" s="15"/>
      <c r="Z144" s="15"/>
      <c r="AB144" s="53"/>
      <c r="AH144" s="136"/>
      <c r="AJ144" s="53"/>
    </row>
    <row r="145" spans="1:36" customFormat="1" ht="15.6" x14ac:dyDescent="0.3">
      <c r="A145" s="65"/>
      <c r="B145" s="57"/>
      <c r="C145" s="175"/>
      <c r="D145" s="176"/>
      <c r="E145" s="113"/>
      <c r="F145" s="71"/>
      <c r="G145" s="182"/>
      <c r="H145" s="183"/>
      <c r="I145" s="13"/>
      <c r="J145" s="13"/>
      <c r="K145" s="15"/>
      <c r="L145" s="15"/>
      <c r="M145" s="117"/>
      <c r="N145" s="117"/>
      <c r="O145" s="15"/>
      <c r="P145" s="15"/>
      <c r="Q145" s="15"/>
      <c r="R145" s="16"/>
      <c r="S145" s="117" t="e">
        <f t="shared" si="3"/>
        <v>#DIV/0!</v>
      </c>
      <c r="T145" s="181"/>
      <c r="U145" s="179"/>
      <c r="V145" s="67"/>
      <c r="W145" s="15"/>
      <c r="X145" s="15"/>
      <c r="Y145" s="15"/>
      <c r="Z145" s="15"/>
      <c r="AB145" s="53"/>
      <c r="AH145" s="136"/>
      <c r="AJ145" s="53"/>
    </row>
    <row r="146" spans="1:36" customFormat="1" ht="15.6" x14ac:dyDescent="0.3">
      <c r="A146" s="65"/>
      <c r="B146" s="57"/>
      <c r="C146" s="175"/>
      <c r="D146" s="176"/>
      <c r="E146" s="113"/>
      <c r="F146" s="187"/>
      <c r="G146" s="177"/>
      <c r="H146" s="177"/>
      <c r="I146" s="13"/>
      <c r="J146" s="13"/>
      <c r="K146" s="15"/>
      <c r="L146" s="15"/>
      <c r="M146" s="117"/>
      <c r="N146" s="117"/>
      <c r="O146" s="15"/>
      <c r="P146" s="15"/>
      <c r="Q146" s="15"/>
      <c r="R146" s="16"/>
      <c r="S146" s="117" t="e">
        <f t="shared" si="3"/>
        <v>#DIV/0!</v>
      </c>
      <c r="T146" s="181"/>
      <c r="U146" s="179"/>
      <c r="V146" s="67"/>
      <c r="W146" s="15"/>
      <c r="X146" s="15"/>
      <c r="Y146" s="15"/>
      <c r="Z146" s="15"/>
      <c r="AB146" s="53"/>
      <c r="AH146" s="136"/>
      <c r="AJ146" s="53"/>
    </row>
    <row r="147" spans="1:36" customFormat="1" ht="15.6" x14ac:dyDescent="0.3">
      <c r="A147" s="65"/>
      <c r="B147" s="57"/>
      <c r="C147" s="175"/>
      <c r="D147" s="176"/>
      <c r="E147" s="113"/>
      <c r="F147" s="71"/>
      <c r="G147" s="177"/>
      <c r="H147" s="177"/>
      <c r="I147" s="13"/>
      <c r="J147" s="13"/>
      <c r="K147" s="15"/>
      <c r="L147" s="15"/>
      <c r="M147" s="117"/>
      <c r="N147" s="117"/>
      <c r="O147" s="15"/>
      <c r="P147" s="15"/>
      <c r="Q147" s="15"/>
      <c r="R147" s="16"/>
      <c r="S147" s="117" t="e">
        <f t="shared" si="3"/>
        <v>#DIV/0!</v>
      </c>
      <c r="T147" s="181"/>
      <c r="U147" s="179"/>
      <c r="V147" s="67"/>
      <c r="W147" s="15"/>
      <c r="X147" s="15"/>
      <c r="Y147" s="15"/>
      <c r="Z147" s="15"/>
      <c r="AB147" s="53"/>
      <c r="AH147" s="136"/>
      <c r="AJ147" s="53"/>
    </row>
    <row r="148" spans="1:36" customFormat="1" ht="15.6" x14ac:dyDescent="0.3">
      <c r="A148" s="65"/>
      <c r="B148" s="57"/>
      <c r="C148" s="175"/>
      <c r="D148" s="176"/>
      <c r="E148" s="113"/>
      <c r="F148" s="71"/>
      <c r="G148" s="182"/>
      <c r="H148" s="183"/>
      <c r="I148" s="13"/>
      <c r="J148" s="13"/>
      <c r="K148" s="15"/>
      <c r="L148" s="15"/>
      <c r="M148" s="117"/>
      <c r="N148" s="117"/>
      <c r="O148" s="15"/>
      <c r="P148" s="15"/>
      <c r="Q148" s="15"/>
      <c r="R148" s="16"/>
      <c r="S148" s="117" t="e">
        <f t="shared" si="3"/>
        <v>#DIV/0!</v>
      </c>
      <c r="T148" s="181"/>
      <c r="U148" s="179"/>
      <c r="V148" s="67"/>
      <c r="W148" s="15"/>
      <c r="X148" s="15"/>
      <c r="Y148" s="15"/>
      <c r="Z148" s="15"/>
      <c r="AB148" s="53"/>
      <c r="AH148" s="136"/>
      <c r="AJ148" s="53"/>
    </row>
    <row r="149" spans="1:36" customFormat="1" ht="15.6" x14ac:dyDescent="0.3">
      <c r="A149" s="65"/>
      <c r="B149" s="57"/>
      <c r="C149" s="175"/>
      <c r="D149" s="176"/>
      <c r="E149" s="113"/>
      <c r="F149" s="71"/>
      <c r="G149" s="182"/>
      <c r="H149" s="183"/>
      <c r="I149" s="13"/>
      <c r="J149" s="13"/>
      <c r="K149" s="15"/>
      <c r="L149" s="15"/>
      <c r="M149" s="117"/>
      <c r="N149" s="117"/>
      <c r="O149" s="15"/>
      <c r="P149" s="15"/>
      <c r="Q149" s="15"/>
      <c r="R149" s="16"/>
      <c r="S149" s="117" t="e">
        <f t="shared" si="3"/>
        <v>#DIV/0!</v>
      </c>
      <c r="T149" s="181"/>
      <c r="U149" s="179"/>
      <c r="V149" s="67"/>
      <c r="W149" s="15"/>
      <c r="X149" s="15"/>
      <c r="Y149" s="15"/>
      <c r="Z149" s="15"/>
      <c r="AB149" s="53"/>
      <c r="AH149" s="136"/>
      <c r="AJ149" s="53"/>
    </row>
    <row r="150" spans="1:36" customFormat="1" ht="15.6" x14ac:dyDescent="0.3">
      <c r="A150" s="65"/>
      <c r="B150" s="57"/>
      <c r="C150" s="175"/>
      <c r="D150" s="176"/>
      <c r="E150" s="113"/>
      <c r="F150" s="71"/>
      <c r="G150" s="177"/>
      <c r="H150" s="177"/>
      <c r="I150" s="13"/>
      <c r="J150" s="13"/>
      <c r="K150" s="15"/>
      <c r="L150" s="15"/>
      <c r="M150" s="117"/>
      <c r="N150" s="117"/>
      <c r="O150" s="15"/>
      <c r="P150" s="15"/>
      <c r="Q150" s="15"/>
      <c r="R150" s="16"/>
      <c r="S150" s="117" t="e">
        <f t="shared" si="3"/>
        <v>#DIV/0!</v>
      </c>
      <c r="T150" s="181"/>
      <c r="U150" s="179"/>
      <c r="V150" s="67"/>
      <c r="W150" s="15"/>
      <c r="X150" s="15"/>
      <c r="Y150" s="15"/>
      <c r="Z150" s="15"/>
      <c r="AB150" s="53"/>
      <c r="AH150" s="136"/>
      <c r="AJ150" s="53"/>
    </row>
    <row r="151" spans="1:36" customFormat="1" ht="15.6" x14ac:dyDescent="0.3">
      <c r="A151" s="65"/>
      <c r="B151" s="57"/>
      <c r="C151" s="175"/>
      <c r="D151" s="176"/>
      <c r="E151" s="113"/>
      <c r="F151" s="71"/>
      <c r="G151" s="177"/>
      <c r="H151" s="177"/>
      <c r="I151" s="13"/>
      <c r="J151" s="13"/>
      <c r="K151" s="15"/>
      <c r="L151" s="15"/>
      <c r="M151" s="117"/>
      <c r="N151" s="117"/>
      <c r="O151" s="15"/>
      <c r="P151" s="15"/>
      <c r="Q151" s="15"/>
      <c r="R151" s="16"/>
      <c r="S151" s="117" t="e">
        <f t="shared" si="3"/>
        <v>#DIV/0!</v>
      </c>
      <c r="T151" s="181"/>
      <c r="U151" s="179"/>
      <c r="V151" s="67"/>
      <c r="W151" s="15"/>
      <c r="X151" s="15"/>
      <c r="Y151" s="15"/>
      <c r="Z151" s="15"/>
      <c r="AB151" s="53"/>
      <c r="AH151" s="136"/>
      <c r="AJ151" s="53"/>
    </row>
    <row r="152" spans="1:36" customFormat="1" ht="15.6" x14ac:dyDescent="0.3">
      <c r="A152" s="65"/>
      <c r="B152" s="57"/>
      <c r="C152" s="175"/>
      <c r="D152" s="176"/>
      <c r="E152" s="113"/>
      <c r="F152" s="71"/>
      <c r="G152" s="182"/>
      <c r="H152" s="183"/>
      <c r="I152" s="13"/>
      <c r="J152" s="13"/>
      <c r="K152" s="15"/>
      <c r="L152" s="15"/>
      <c r="M152" s="117"/>
      <c r="N152" s="117"/>
      <c r="O152" s="15"/>
      <c r="P152" s="15"/>
      <c r="Q152" s="15"/>
      <c r="R152" s="16"/>
      <c r="S152" s="117" t="e">
        <f t="shared" si="3"/>
        <v>#DIV/0!</v>
      </c>
      <c r="T152" s="181"/>
      <c r="U152" s="179"/>
      <c r="V152" s="67"/>
      <c r="W152" s="15"/>
      <c r="X152" s="15"/>
      <c r="Y152" s="15"/>
      <c r="Z152" s="15"/>
      <c r="AB152" s="53"/>
      <c r="AH152" s="136"/>
      <c r="AJ152" s="53"/>
    </row>
    <row r="153" spans="1:36" customFormat="1" ht="15.6" x14ac:dyDescent="0.3">
      <c r="A153" s="65"/>
      <c r="B153" s="57"/>
      <c r="C153" s="175"/>
      <c r="D153" s="176"/>
      <c r="E153" s="113"/>
      <c r="F153" s="71"/>
      <c r="G153" s="182"/>
      <c r="H153" s="183"/>
      <c r="I153" s="13"/>
      <c r="J153" s="13"/>
      <c r="K153" s="15"/>
      <c r="L153" s="15"/>
      <c r="M153" s="117"/>
      <c r="N153" s="117"/>
      <c r="O153" s="15"/>
      <c r="P153" s="15"/>
      <c r="Q153" s="15"/>
      <c r="R153" s="16"/>
      <c r="S153" s="117" t="e">
        <f t="shared" si="3"/>
        <v>#DIV/0!</v>
      </c>
      <c r="T153" s="181"/>
      <c r="U153" s="179"/>
      <c r="V153" s="67"/>
      <c r="W153" s="15"/>
      <c r="X153" s="15"/>
      <c r="Y153" s="15"/>
      <c r="Z153" s="15"/>
      <c r="AB153" s="53"/>
      <c r="AH153" s="136"/>
      <c r="AJ153" s="53"/>
    </row>
    <row r="154" spans="1:36" customFormat="1" ht="15.6" x14ac:dyDescent="0.3">
      <c r="A154" s="65"/>
      <c r="B154" s="57"/>
      <c r="C154" s="175"/>
      <c r="D154" s="176"/>
      <c r="E154" s="113"/>
      <c r="F154" s="71"/>
      <c r="G154" s="177"/>
      <c r="H154" s="177"/>
      <c r="I154" s="13"/>
      <c r="J154" s="13"/>
      <c r="K154" s="15"/>
      <c r="L154" s="15"/>
      <c r="M154" s="117"/>
      <c r="N154" s="117"/>
      <c r="O154" s="15"/>
      <c r="P154" s="15"/>
      <c r="Q154" s="15"/>
      <c r="R154" s="16"/>
      <c r="S154" s="117" t="e">
        <f t="shared" si="3"/>
        <v>#DIV/0!</v>
      </c>
      <c r="T154" s="181"/>
      <c r="U154" s="179"/>
      <c r="V154" s="67"/>
      <c r="W154" s="15"/>
      <c r="X154" s="15"/>
      <c r="Y154" s="15"/>
      <c r="Z154" s="15"/>
      <c r="AB154" s="53"/>
      <c r="AH154" s="136"/>
      <c r="AJ154" s="53"/>
    </row>
    <row r="155" spans="1:36" customFormat="1" ht="15.6" x14ac:dyDescent="0.3">
      <c r="A155" s="65"/>
      <c r="B155" s="57"/>
      <c r="C155" s="175"/>
      <c r="D155" s="176"/>
      <c r="E155" s="113"/>
      <c r="F155" s="71"/>
      <c r="G155" s="182"/>
      <c r="H155" s="183"/>
      <c r="I155" s="13"/>
      <c r="J155" s="13"/>
      <c r="K155" s="15"/>
      <c r="L155" s="15"/>
      <c r="M155" s="117"/>
      <c r="N155" s="117"/>
      <c r="O155" s="15"/>
      <c r="P155" s="15"/>
      <c r="Q155" s="15"/>
      <c r="R155" s="16"/>
      <c r="S155" s="117" t="e">
        <f t="shared" si="3"/>
        <v>#DIV/0!</v>
      </c>
      <c r="T155" s="181"/>
      <c r="U155" s="179"/>
      <c r="V155" s="67"/>
      <c r="W155" s="15"/>
      <c r="X155" s="15"/>
      <c r="Y155" s="15"/>
      <c r="Z155" s="15"/>
      <c r="AB155" s="53"/>
      <c r="AH155" s="136"/>
      <c r="AJ155" s="53"/>
    </row>
    <row r="156" spans="1:36" customFormat="1" ht="15.6" x14ac:dyDescent="0.3">
      <c r="A156" s="65"/>
      <c r="B156" s="57"/>
      <c r="C156" s="175"/>
      <c r="D156" s="176"/>
      <c r="E156" s="113"/>
      <c r="F156" s="71"/>
      <c r="G156" s="177"/>
      <c r="H156" s="177"/>
      <c r="I156" s="13"/>
      <c r="J156" s="13"/>
      <c r="K156" s="15"/>
      <c r="L156" s="15"/>
      <c r="M156" s="117"/>
      <c r="N156" s="117"/>
      <c r="O156" s="15"/>
      <c r="P156" s="15"/>
      <c r="Q156" s="15"/>
      <c r="R156" s="16"/>
      <c r="S156" s="117" t="e">
        <f t="shared" si="3"/>
        <v>#DIV/0!</v>
      </c>
      <c r="T156" s="181"/>
      <c r="U156" s="179"/>
      <c r="V156" s="67"/>
      <c r="W156" s="15"/>
      <c r="X156" s="15"/>
      <c r="Y156" s="15"/>
      <c r="Z156" s="15"/>
      <c r="AB156" s="53"/>
      <c r="AH156" s="136"/>
      <c r="AJ156" s="53"/>
    </row>
    <row r="157" spans="1:36" customFormat="1" ht="15.6" x14ac:dyDescent="0.3">
      <c r="A157" s="65"/>
      <c r="B157" s="57"/>
      <c r="C157" s="175"/>
      <c r="D157" s="176"/>
      <c r="E157" s="113"/>
      <c r="F157" s="71"/>
      <c r="G157" s="177"/>
      <c r="H157" s="177"/>
      <c r="I157" s="13"/>
      <c r="J157" s="13"/>
      <c r="K157" s="15"/>
      <c r="L157" s="15"/>
      <c r="M157" s="117"/>
      <c r="N157" s="117"/>
      <c r="O157" s="15"/>
      <c r="P157" s="15"/>
      <c r="Q157" s="15"/>
      <c r="R157" s="16"/>
      <c r="S157" s="117" t="e">
        <f t="shared" si="3"/>
        <v>#DIV/0!</v>
      </c>
      <c r="T157" s="181"/>
      <c r="U157" s="179"/>
      <c r="V157" s="67"/>
      <c r="W157" s="15"/>
      <c r="X157" s="15"/>
      <c r="Y157" s="15"/>
      <c r="Z157" s="15"/>
      <c r="AB157" s="53"/>
      <c r="AH157" s="136"/>
      <c r="AJ157" s="53"/>
    </row>
    <row r="158" spans="1:36" customFormat="1" ht="15.6" x14ac:dyDescent="0.3">
      <c r="A158" s="65"/>
      <c r="B158" s="57"/>
      <c r="C158" s="175"/>
      <c r="D158" s="176"/>
      <c r="E158" s="113"/>
      <c r="F158" s="71"/>
      <c r="G158" s="182"/>
      <c r="H158" s="183"/>
      <c r="I158" s="13"/>
      <c r="J158" s="13"/>
      <c r="K158" s="15"/>
      <c r="L158" s="15"/>
      <c r="M158" s="117"/>
      <c r="N158" s="117"/>
      <c r="O158" s="15"/>
      <c r="P158" s="15"/>
      <c r="Q158" s="15"/>
      <c r="R158" s="16"/>
      <c r="S158" s="117" t="e">
        <f t="shared" si="3"/>
        <v>#DIV/0!</v>
      </c>
      <c r="T158" s="181"/>
      <c r="U158" s="179"/>
      <c r="V158" s="67"/>
      <c r="W158" s="15"/>
      <c r="X158" s="15"/>
      <c r="Y158" s="15"/>
      <c r="Z158" s="15"/>
      <c r="AB158" s="53"/>
      <c r="AH158" s="136"/>
      <c r="AJ158" s="53"/>
    </row>
    <row r="159" spans="1:36" customFormat="1" ht="15.6" x14ac:dyDescent="0.3">
      <c r="A159" s="65"/>
      <c r="B159" s="57"/>
      <c r="C159" s="175"/>
      <c r="D159" s="176"/>
      <c r="E159" s="113"/>
      <c r="F159" s="71"/>
      <c r="G159" s="177"/>
      <c r="H159" s="177"/>
      <c r="I159" s="13"/>
      <c r="J159" s="13"/>
      <c r="K159" s="15"/>
      <c r="L159" s="15"/>
      <c r="M159" s="117"/>
      <c r="N159" s="117"/>
      <c r="O159" s="15"/>
      <c r="P159" s="15"/>
      <c r="Q159" s="15"/>
      <c r="R159" s="16"/>
      <c r="S159" s="117" t="e">
        <f t="shared" si="3"/>
        <v>#DIV/0!</v>
      </c>
      <c r="T159" s="181"/>
      <c r="U159" s="179"/>
      <c r="V159" s="67"/>
      <c r="W159" s="15"/>
      <c r="X159" s="15"/>
      <c r="Y159" s="15"/>
      <c r="Z159" s="15"/>
      <c r="AB159" s="53"/>
      <c r="AH159" s="136"/>
      <c r="AJ159" s="53"/>
    </row>
    <row r="160" spans="1:36" customFormat="1" ht="15.6" x14ac:dyDescent="0.3">
      <c r="A160" s="65"/>
      <c r="B160" s="57"/>
      <c r="C160" s="175"/>
      <c r="D160" s="176"/>
      <c r="E160" s="113"/>
      <c r="F160" s="71"/>
      <c r="G160" s="177"/>
      <c r="H160" s="177"/>
      <c r="I160" s="13"/>
      <c r="J160" s="13"/>
      <c r="K160" s="15"/>
      <c r="L160" s="15"/>
      <c r="M160" s="117"/>
      <c r="N160" s="117"/>
      <c r="O160" s="15"/>
      <c r="P160" s="15"/>
      <c r="Q160" s="15"/>
      <c r="R160" s="16"/>
      <c r="S160" s="117" t="e">
        <f t="shared" si="3"/>
        <v>#DIV/0!</v>
      </c>
      <c r="T160" s="181"/>
      <c r="U160" s="179"/>
      <c r="V160" s="67"/>
      <c r="W160" s="15"/>
      <c r="X160" s="15"/>
      <c r="Y160" s="15"/>
      <c r="Z160" s="15"/>
      <c r="AB160" s="53"/>
      <c r="AH160" s="136"/>
      <c r="AJ160" s="53"/>
    </row>
    <row r="161" spans="1:36" customFormat="1" ht="15.6" x14ac:dyDescent="0.3">
      <c r="A161" s="65"/>
      <c r="B161" s="57"/>
      <c r="C161" s="175"/>
      <c r="D161" s="176"/>
      <c r="E161" s="113"/>
      <c r="F161" s="71"/>
      <c r="G161" s="182"/>
      <c r="H161" s="183"/>
      <c r="I161" s="13"/>
      <c r="J161" s="13"/>
      <c r="K161" s="15"/>
      <c r="L161" s="15"/>
      <c r="M161" s="117"/>
      <c r="N161" s="117"/>
      <c r="O161" s="15"/>
      <c r="P161" s="15"/>
      <c r="Q161" s="15"/>
      <c r="R161" s="16"/>
      <c r="S161" s="117" t="e">
        <f t="shared" si="3"/>
        <v>#DIV/0!</v>
      </c>
      <c r="T161" s="181"/>
      <c r="U161" s="179"/>
      <c r="V161" s="67"/>
      <c r="W161" s="15"/>
      <c r="X161" s="15"/>
      <c r="Y161" s="15"/>
      <c r="Z161" s="15"/>
      <c r="AB161" s="53"/>
      <c r="AH161" s="136"/>
      <c r="AJ161" s="53"/>
    </row>
    <row r="162" spans="1:36" customFormat="1" ht="15.6" x14ac:dyDescent="0.3">
      <c r="A162" s="65"/>
      <c r="B162" s="57"/>
      <c r="C162" s="175"/>
      <c r="D162" s="176"/>
      <c r="E162" s="113"/>
      <c r="F162" s="71"/>
      <c r="G162" s="177"/>
      <c r="H162" s="177"/>
      <c r="I162" s="13"/>
      <c r="J162" s="13"/>
      <c r="K162" s="15"/>
      <c r="L162" s="15"/>
      <c r="M162" s="117"/>
      <c r="N162" s="117"/>
      <c r="O162" s="15"/>
      <c r="P162" s="15"/>
      <c r="Q162" s="15"/>
      <c r="R162" s="16"/>
      <c r="S162" s="117" t="e">
        <f t="shared" si="3"/>
        <v>#DIV/0!</v>
      </c>
      <c r="T162" s="181"/>
      <c r="U162" s="179"/>
      <c r="V162" s="67"/>
      <c r="W162" s="15"/>
      <c r="X162" s="15"/>
      <c r="Y162" s="15"/>
      <c r="Z162" s="15"/>
      <c r="AB162" s="53"/>
      <c r="AH162" s="136"/>
      <c r="AJ162" s="53"/>
    </row>
    <row r="163" spans="1:36" customFormat="1" ht="15.6" x14ac:dyDescent="0.3">
      <c r="A163" s="65"/>
      <c r="B163" s="57"/>
      <c r="C163" s="175"/>
      <c r="D163" s="176"/>
      <c r="E163" s="113"/>
      <c r="F163" s="70"/>
      <c r="G163" s="182"/>
      <c r="H163" s="183"/>
      <c r="I163" s="13"/>
      <c r="J163" s="13"/>
      <c r="K163" s="15"/>
      <c r="L163" s="15"/>
      <c r="M163" s="117"/>
      <c r="N163" s="117"/>
      <c r="O163" s="15"/>
      <c r="P163" s="15"/>
      <c r="Q163" s="15"/>
      <c r="R163" s="16"/>
      <c r="S163" s="117" t="e">
        <f t="shared" si="3"/>
        <v>#DIV/0!</v>
      </c>
      <c r="T163" s="181"/>
      <c r="U163" s="179"/>
      <c r="V163" s="67"/>
      <c r="W163" s="15"/>
      <c r="X163" s="15"/>
      <c r="Y163" s="15"/>
      <c r="Z163" s="15"/>
      <c r="AB163" s="53"/>
      <c r="AH163" s="136"/>
      <c r="AJ163" s="53"/>
    </row>
    <row r="164" spans="1:36" customFormat="1" ht="15.6" x14ac:dyDescent="0.3">
      <c r="A164" s="71"/>
      <c r="B164" s="57"/>
      <c r="C164" s="187"/>
      <c r="D164" s="187"/>
      <c r="E164" s="14"/>
      <c r="F164" s="71"/>
      <c r="G164" s="184"/>
      <c r="H164" s="192"/>
      <c r="I164" s="13"/>
      <c r="J164" s="13"/>
      <c r="K164" s="15"/>
      <c r="L164" s="15"/>
      <c r="M164" s="117"/>
      <c r="N164" s="117"/>
      <c r="O164" s="15"/>
      <c r="P164" s="15"/>
      <c r="Q164" s="15"/>
      <c r="R164" s="16"/>
      <c r="S164" s="117"/>
      <c r="T164" s="178"/>
      <c r="U164" s="179"/>
      <c r="V164" s="207"/>
      <c r="W164" s="15"/>
      <c r="X164" s="15"/>
      <c r="Y164" s="15"/>
      <c r="Z164" s="15"/>
      <c r="AB164" s="53"/>
      <c r="AH164" s="136"/>
      <c r="AJ164" s="53"/>
    </row>
    <row r="165" spans="1:36" customFormat="1" ht="15.6" x14ac:dyDescent="0.3">
      <c r="A165" s="71"/>
      <c r="B165" s="57"/>
      <c r="C165" s="71"/>
      <c r="D165" s="71"/>
      <c r="E165" s="14"/>
      <c r="F165" s="71"/>
      <c r="G165" s="182"/>
      <c r="H165" s="182"/>
      <c r="I165" s="13"/>
      <c r="J165" s="13"/>
      <c r="K165" s="15"/>
      <c r="L165" s="15"/>
      <c r="M165" s="117"/>
      <c r="N165" s="117"/>
      <c r="O165" s="15"/>
      <c r="P165" s="15"/>
      <c r="Q165" s="15"/>
      <c r="R165" s="15"/>
      <c r="S165" s="117"/>
      <c r="T165" s="178"/>
      <c r="U165" s="179"/>
      <c r="V165" s="207"/>
      <c r="W165" s="15"/>
      <c r="X165" s="15"/>
      <c r="Y165" s="15"/>
      <c r="Z165" s="15"/>
      <c r="AB165" s="53"/>
      <c r="AH165" s="136"/>
      <c r="AJ165" s="53"/>
    </row>
    <row r="166" spans="1:36" customFormat="1" ht="15.6" x14ac:dyDescent="0.3">
      <c r="A166" s="71"/>
      <c r="B166" s="57"/>
      <c r="C166" s="71"/>
      <c r="D166" s="71"/>
      <c r="E166" s="14"/>
      <c r="F166" s="71"/>
      <c r="G166" s="184"/>
      <c r="H166" s="184"/>
      <c r="I166" s="13"/>
      <c r="J166" s="13"/>
      <c r="K166" s="15"/>
      <c r="L166" s="15"/>
      <c r="M166" s="117"/>
      <c r="N166" s="117"/>
      <c r="O166" s="15"/>
      <c r="P166" s="15"/>
      <c r="Q166" s="15"/>
      <c r="R166" s="16"/>
      <c r="S166" s="117"/>
      <c r="T166" s="178"/>
      <c r="U166" s="179"/>
      <c r="V166" s="207"/>
      <c r="W166" s="15"/>
      <c r="X166" s="15"/>
      <c r="Y166" s="15"/>
      <c r="Z166" s="15"/>
      <c r="AB166" s="53"/>
      <c r="AH166" s="136"/>
      <c r="AJ166" s="53"/>
    </row>
    <row r="167" spans="1:36" customFormat="1" ht="15.6" x14ac:dyDescent="0.3">
      <c r="A167" s="71"/>
      <c r="B167" s="57"/>
      <c r="C167" s="71"/>
      <c r="D167" s="71"/>
      <c r="E167" s="14"/>
      <c r="F167" s="71"/>
      <c r="G167" s="182"/>
      <c r="H167" s="182"/>
      <c r="I167" s="13"/>
      <c r="J167" s="13"/>
      <c r="K167" s="15"/>
      <c r="L167" s="15"/>
      <c r="M167" s="117"/>
      <c r="N167" s="117"/>
      <c r="O167" s="15"/>
      <c r="P167" s="15"/>
      <c r="Q167" s="15"/>
      <c r="R167" s="16"/>
      <c r="S167" s="117"/>
      <c r="T167" s="178"/>
      <c r="U167" s="179"/>
      <c r="V167" s="207"/>
      <c r="W167" s="15"/>
      <c r="X167" s="15"/>
      <c r="Y167" s="15"/>
      <c r="Z167" s="15"/>
      <c r="AB167" s="53"/>
      <c r="AH167" s="136"/>
      <c r="AJ167" s="53"/>
    </row>
    <row r="168" spans="1:36" customFormat="1" ht="15.6" x14ac:dyDescent="0.3">
      <c r="A168" s="71"/>
      <c r="B168" s="57"/>
      <c r="C168" s="71"/>
      <c r="D168" s="71"/>
      <c r="E168" s="14"/>
      <c r="F168" s="71"/>
      <c r="G168" s="184"/>
      <c r="H168" s="184"/>
      <c r="I168" s="13"/>
      <c r="J168" s="13"/>
      <c r="K168" s="15"/>
      <c r="L168" s="15"/>
      <c r="M168" s="117"/>
      <c r="N168" s="117"/>
      <c r="O168" s="15"/>
      <c r="P168" s="15"/>
      <c r="Q168" s="15"/>
      <c r="R168" s="16"/>
      <c r="S168" s="117"/>
      <c r="T168" s="178"/>
      <c r="U168" s="179"/>
      <c r="V168" s="207"/>
      <c r="W168" s="15"/>
      <c r="X168" s="15"/>
      <c r="Y168" s="15"/>
      <c r="Z168" s="15"/>
      <c r="AB168" s="53"/>
      <c r="AH168" s="136"/>
      <c r="AJ168" s="53"/>
    </row>
    <row r="169" spans="1:36" customFormat="1" ht="15.6" x14ac:dyDescent="0.3">
      <c r="A169" s="71"/>
      <c r="B169" s="57"/>
      <c r="C169" s="71"/>
      <c r="D169" s="71"/>
      <c r="E169" s="14"/>
      <c r="F169" s="71"/>
      <c r="G169" s="184"/>
      <c r="H169" s="184"/>
      <c r="I169" s="13"/>
      <c r="J169" s="13"/>
      <c r="K169" s="15"/>
      <c r="L169" s="15"/>
      <c r="M169" s="117"/>
      <c r="N169" s="117"/>
      <c r="O169" s="15"/>
      <c r="P169" s="15"/>
      <c r="Q169" s="15"/>
      <c r="R169" s="16"/>
      <c r="S169" s="117"/>
      <c r="T169" s="178"/>
      <c r="U169" s="179"/>
      <c r="V169" s="207"/>
      <c r="W169" s="15"/>
      <c r="X169" s="15"/>
      <c r="Y169" s="15"/>
      <c r="Z169" s="15"/>
      <c r="AB169" s="53"/>
      <c r="AH169" s="136"/>
      <c r="AJ169" s="53"/>
    </row>
    <row r="170" spans="1:36" customFormat="1" ht="15.6" x14ac:dyDescent="0.3">
      <c r="A170" s="71"/>
      <c r="B170" s="57"/>
      <c r="C170" s="71"/>
      <c r="D170" s="71"/>
      <c r="E170" s="14"/>
      <c r="F170" s="71"/>
      <c r="G170" s="184"/>
      <c r="H170" s="184"/>
      <c r="I170" s="13"/>
      <c r="J170" s="13"/>
      <c r="K170" s="15"/>
      <c r="L170" s="15"/>
      <c r="M170" s="117"/>
      <c r="N170" s="117"/>
      <c r="O170" s="15"/>
      <c r="P170" s="15"/>
      <c r="Q170" s="15"/>
      <c r="R170" s="16"/>
      <c r="S170" s="117"/>
      <c r="T170" s="178"/>
      <c r="U170" s="179"/>
      <c r="V170" s="207"/>
      <c r="W170" s="15"/>
      <c r="X170" s="15"/>
      <c r="Y170" s="15"/>
      <c r="Z170" s="15"/>
      <c r="AB170" s="53"/>
      <c r="AH170" s="136"/>
      <c r="AJ170" s="53"/>
    </row>
    <row r="171" spans="1:36" customFormat="1" ht="15.6" x14ac:dyDescent="0.3">
      <c r="A171" s="65"/>
      <c r="B171" s="57"/>
      <c r="C171" s="175"/>
      <c r="D171" s="176"/>
      <c r="E171" s="14"/>
      <c r="F171" s="71"/>
      <c r="G171" s="182"/>
      <c r="H171" s="183"/>
      <c r="I171" s="13"/>
      <c r="J171" s="13"/>
      <c r="K171" s="15"/>
      <c r="L171" s="15"/>
      <c r="M171" s="117"/>
      <c r="N171" s="117"/>
      <c r="O171" s="15"/>
      <c r="P171" s="15"/>
      <c r="Q171" s="15"/>
      <c r="R171" s="16"/>
      <c r="S171" s="117"/>
      <c r="T171" s="181"/>
      <c r="U171" s="179"/>
      <c r="V171" s="67"/>
      <c r="W171" s="15"/>
      <c r="X171" s="15"/>
      <c r="Y171" s="15"/>
      <c r="Z171" s="15"/>
      <c r="AB171" s="53"/>
      <c r="AH171" s="136"/>
      <c r="AJ171" s="53"/>
    </row>
    <row r="172" spans="1:36" customFormat="1" ht="15.6" x14ac:dyDescent="0.3">
      <c r="A172" s="65"/>
      <c r="B172" s="57"/>
      <c r="C172" s="175"/>
      <c r="D172" s="176"/>
      <c r="E172" s="14"/>
      <c r="F172" s="70"/>
      <c r="G172" s="182"/>
      <c r="H172" s="183"/>
      <c r="I172" s="13"/>
      <c r="J172" s="13"/>
      <c r="K172" s="15"/>
      <c r="L172" s="15"/>
      <c r="M172" s="117"/>
      <c r="N172" s="117"/>
      <c r="O172" s="15"/>
      <c r="P172" s="15"/>
      <c r="Q172" s="15"/>
      <c r="R172" s="16"/>
      <c r="S172" s="117"/>
      <c r="T172" s="181"/>
      <c r="U172" s="179"/>
      <c r="V172" s="67"/>
      <c r="W172" s="15"/>
      <c r="X172" s="15"/>
      <c r="Y172" s="15"/>
      <c r="Z172" s="15"/>
      <c r="AB172" s="53"/>
      <c r="AH172" s="136"/>
      <c r="AJ172" s="53"/>
    </row>
    <row r="173" spans="1:36" customFormat="1" ht="15.6" x14ac:dyDescent="0.3">
      <c r="A173" s="71"/>
      <c r="B173" s="57"/>
      <c r="C173" s="71"/>
      <c r="D173" s="71"/>
      <c r="E173" s="14"/>
      <c r="F173" s="71"/>
      <c r="G173" s="184"/>
      <c r="H173" s="184"/>
      <c r="I173" s="13"/>
      <c r="J173" s="13"/>
      <c r="K173" s="15"/>
      <c r="L173" s="15"/>
      <c r="M173" s="117"/>
      <c r="N173" s="117"/>
      <c r="O173" s="15"/>
      <c r="P173" s="15"/>
      <c r="Q173" s="15"/>
      <c r="R173" s="15"/>
      <c r="S173" s="117"/>
      <c r="T173" s="178"/>
      <c r="U173" s="179"/>
      <c r="V173" s="207"/>
      <c r="W173" s="15"/>
      <c r="X173" s="15"/>
      <c r="Y173" s="15"/>
      <c r="Z173" s="15"/>
      <c r="AB173" s="53"/>
      <c r="AH173" s="136"/>
      <c r="AJ173" s="53"/>
    </row>
    <row r="174" spans="1:36" customFormat="1" ht="15.6" x14ac:dyDescent="0.3">
      <c r="A174" s="71"/>
      <c r="B174" s="57"/>
      <c r="C174" s="71"/>
      <c r="D174" s="71"/>
      <c r="E174" s="14"/>
      <c r="F174" s="71"/>
      <c r="G174" s="184"/>
      <c r="H174" s="184"/>
      <c r="I174" s="13"/>
      <c r="J174" s="13"/>
      <c r="K174" s="15"/>
      <c r="L174" s="15"/>
      <c r="M174" s="117"/>
      <c r="N174" s="117"/>
      <c r="O174" s="15"/>
      <c r="P174" s="15"/>
      <c r="Q174" s="15"/>
      <c r="R174" s="16"/>
      <c r="S174" s="117"/>
      <c r="T174" s="178"/>
      <c r="U174" s="179"/>
      <c r="V174" s="207"/>
      <c r="W174" s="15"/>
      <c r="X174" s="15"/>
      <c r="Y174" s="15"/>
      <c r="Z174" s="15"/>
      <c r="AB174" s="53"/>
      <c r="AH174" s="136"/>
      <c r="AJ174" s="53"/>
    </row>
    <row r="175" spans="1:36" customFormat="1" ht="15.6" x14ac:dyDescent="0.3">
      <c r="A175" s="71"/>
      <c r="B175" s="57"/>
      <c r="C175" s="71"/>
      <c r="D175" s="71"/>
      <c r="E175" s="14"/>
      <c r="F175" s="71"/>
      <c r="G175" s="184"/>
      <c r="H175" s="184"/>
      <c r="I175" s="13"/>
      <c r="J175" s="13"/>
      <c r="K175" s="15"/>
      <c r="L175" s="15"/>
      <c r="M175" s="117"/>
      <c r="N175" s="117"/>
      <c r="O175" s="15"/>
      <c r="P175" s="15"/>
      <c r="Q175" s="15"/>
      <c r="R175" s="16"/>
      <c r="S175" s="117"/>
      <c r="T175" s="178"/>
      <c r="U175" s="179"/>
      <c r="V175" s="207"/>
      <c r="W175" s="15"/>
      <c r="X175" s="15"/>
      <c r="Y175" s="15"/>
      <c r="Z175" s="15"/>
      <c r="AB175" s="53"/>
      <c r="AH175" s="136"/>
      <c r="AJ175" s="53"/>
    </row>
    <row r="176" spans="1:36" customFormat="1" ht="15.6" x14ac:dyDescent="0.3">
      <c r="A176" s="71"/>
      <c r="B176" s="57"/>
      <c r="C176" s="71"/>
      <c r="D176" s="71"/>
      <c r="E176" s="14"/>
      <c r="F176" s="71"/>
      <c r="G176" s="182"/>
      <c r="H176" s="182"/>
      <c r="I176" s="13"/>
      <c r="J176" s="13"/>
      <c r="K176" s="15"/>
      <c r="L176" s="15"/>
      <c r="M176" s="117"/>
      <c r="N176" s="117"/>
      <c r="O176" s="15"/>
      <c r="P176" s="15"/>
      <c r="Q176" s="15"/>
      <c r="R176" s="16"/>
      <c r="S176" s="117"/>
      <c r="T176" s="178"/>
      <c r="U176" s="179"/>
      <c r="V176" s="207"/>
      <c r="W176" s="15"/>
      <c r="X176" s="15"/>
      <c r="Y176" s="15"/>
      <c r="Z176" s="15"/>
      <c r="AB176" s="53"/>
      <c r="AH176" s="136"/>
      <c r="AJ176" s="53"/>
    </row>
    <row r="177" spans="1:36" customFormat="1" ht="15.6" x14ac:dyDescent="0.3">
      <c r="A177" s="71"/>
      <c r="B177" s="57"/>
      <c r="C177" s="71"/>
      <c r="D177" s="71"/>
      <c r="E177" s="14"/>
      <c r="F177" s="71"/>
      <c r="G177" s="182"/>
      <c r="H177" s="182"/>
      <c r="I177" s="13"/>
      <c r="J177" s="13"/>
      <c r="K177" s="15"/>
      <c r="L177" s="15"/>
      <c r="M177" s="117"/>
      <c r="N177" s="117"/>
      <c r="O177" s="15"/>
      <c r="P177" s="15"/>
      <c r="Q177" s="15"/>
      <c r="R177" s="16"/>
      <c r="S177" s="117"/>
      <c r="T177" s="178"/>
      <c r="U177" s="179"/>
      <c r="V177" s="207"/>
      <c r="W177" s="15"/>
      <c r="X177" s="15"/>
      <c r="Y177" s="15"/>
      <c r="Z177" s="15"/>
      <c r="AB177" s="53"/>
      <c r="AH177" s="136"/>
      <c r="AJ177" s="53"/>
    </row>
    <row r="178" spans="1:36" customFormat="1" ht="15.6" x14ac:dyDescent="0.3">
      <c r="A178" s="71"/>
      <c r="B178" s="57"/>
      <c r="C178" s="71"/>
      <c r="D178" s="71"/>
      <c r="E178" s="14"/>
      <c r="F178" s="71"/>
      <c r="G178" s="184"/>
      <c r="H178" s="184"/>
      <c r="I178" s="13"/>
      <c r="J178" s="13"/>
      <c r="K178" s="15"/>
      <c r="L178" s="15"/>
      <c r="M178" s="117"/>
      <c r="N178" s="117"/>
      <c r="O178" s="15"/>
      <c r="P178" s="15"/>
      <c r="Q178" s="15"/>
      <c r="R178" s="16"/>
      <c r="S178" s="117"/>
      <c r="T178" s="178"/>
      <c r="U178" s="179"/>
      <c r="V178" s="207"/>
      <c r="W178" s="15"/>
      <c r="X178" s="15"/>
      <c r="Y178" s="15"/>
      <c r="Z178" s="15"/>
      <c r="AB178" s="53"/>
      <c r="AH178" s="136"/>
      <c r="AJ178" s="53"/>
    </row>
    <row r="179" spans="1:36" customFormat="1" ht="15.6" x14ac:dyDescent="0.3">
      <c r="A179" s="71"/>
      <c r="B179" s="57"/>
      <c r="C179" s="71"/>
      <c r="D179" s="71"/>
      <c r="E179" s="14"/>
      <c r="F179" s="71"/>
      <c r="G179" s="182"/>
      <c r="H179" s="182"/>
      <c r="I179" s="13"/>
      <c r="J179" s="13"/>
      <c r="K179" s="15"/>
      <c r="L179" s="15"/>
      <c r="M179" s="117"/>
      <c r="N179" s="117"/>
      <c r="O179" s="15"/>
      <c r="P179" s="15"/>
      <c r="Q179" s="15"/>
      <c r="R179" s="16"/>
      <c r="S179" s="117"/>
      <c r="T179" s="178"/>
      <c r="U179" s="179"/>
      <c r="V179" s="207"/>
      <c r="W179" s="15"/>
      <c r="X179" s="15"/>
      <c r="Y179" s="15"/>
      <c r="Z179" s="15"/>
      <c r="AB179" s="53"/>
      <c r="AH179" s="136"/>
      <c r="AJ179" s="53"/>
    </row>
    <row r="180" spans="1:36" customFormat="1" ht="15.6" x14ac:dyDescent="0.3">
      <c r="A180" s="71"/>
      <c r="B180" s="57"/>
      <c r="C180" s="71"/>
      <c r="D180" s="71"/>
      <c r="E180" s="14"/>
      <c r="F180" s="71"/>
      <c r="G180" s="182"/>
      <c r="H180" s="182"/>
      <c r="I180" s="13"/>
      <c r="J180" s="13"/>
      <c r="K180" s="15"/>
      <c r="L180" s="15"/>
      <c r="M180" s="117"/>
      <c r="N180" s="117"/>
      <c r="O180" s="15"/>
      <c r="P180" s="15"/>
      <c r="Q180" s="15"/>
      <c r="R180" s="16"/>
      <c r="S180" s="117"/>
      <c r="T180" s="178"/>
      <c r="U180" s="179"/>
      <c r="V180" s="207"/>
      <c r="W180" s="15"/>
      <c r="X180" s="15"/>
      <c r="Y180" s="15"/>
      <c r="Z180" s="15"/>
      <c r="AB180" s="53"/>
      <c r="AH180" s="136"/>
      <c r="AJ180" s="53"/>
    </row>
    <row r="181" spans="1:36" customFormat="1" ht="15.6" x14ac:dyDescent="0.3">
      <c r="A181" s="71"/>
      <c r="B181" s="57"/>
      <c r="C181" s="71"/>
      <c r="D181" s="71"/>
      <c r="E181" s="14"/>
      <c r="F181" s="71"/>
      <c r="G181" s="184"/>
      <c r="H181" s="184"/>
      <c r="I181" s="13"/>
      <c r="J181" s="13"/>
      <c r="K181" s="15"/>
      <c r="L181" s="15"/>
      <c r="M181" s="117"/>
      <c r="N181" s="117"/>
      <c r="O181" s="15"/>
      <c r="P181" s="15"/>
      <c r="Q181" s="15"/>
      <c r="R181" s="16"/>
      <c r="S181" s="117"/>
      <c r="T181" s="178"/>
      <c r="U181" s="179"/>
      <c r="V181" s="207"/>
      <c r="W181" s="15"/>
      <c r="X181" s="15"/>
      <c r="Y181" s="15"/>
      <c r="Z181" s="15"/>
      <c r="AB181" s="53"/>
      <c r="AH181" s="136"/>
      <c r="AJ181" s="53"/>
    </row>
    <row r="182" spans="1:36" customFormat="1" ht="15.6" x14ac:dyDescent="0.3">
      <c r="A182" s="71"/>
      <c r="B182" s="57"/>
      <c r="C182" s="71"/>
      <c r="D182" s="71"/>
      <c r="E182" s="14"/>
      <c r="F182" s="71"/>
      <c r="G182" s="182"/>
      <c r="H182" s="182"/>
      <c r="I182" s="13"/>
      <c r="J182" s="13"/>
      <c r="K182" s="15"/>
      <c r="L182" s="15"/>
      <c r="M182" s="117"/>
      <c r="N182" s="117"/>
      <c r="O182" s="15"/>
      <c r="P182" s="15"/>
      <c r="Q182" s="15"/>
      <c r="R182" s="16"/>
      <c r="S182" s="117"/>
      <c r="T182" s="178"/>
      <c r="U182" s="179"/>
      <c r="V182" s="207"/>
      <c r="W182" s="15"/>
      <c r="X182" s="15"/>
      <c r="Y182" s="15"/>
      <c r="Z182" s="15"/>
      <c r="AB182" s="53"/>
      <c r="AH182" s="136"/>
      <c r="AJ182" s="53"/>
    </row>
    <row r="183" spans="1:36" customFormat="1" ht="15.6" x14ac:dyDescent="0.3">
      <c r="A183" s="71"/>
      <c r="B183" s="57"/>
      <c r="C183" s="71"/>
      <c r="D183" s="71"/>
      <c r="E183" s="14"/>
      <c r="F183" s="71"/>
      <c r="G183" s="184"/>
      <c r="H183" s="184"/>
      <c r="I183" s="13"/>
      <c r="J183" s="13"/>
      <c r="K183" s="15"/>
      <c r="L183" s="15"/>
      <c r="M183" s="117"/>
      <c r="N183" s="117"/>
      <c r="O183" s="15"/>
      <c r="P183" s="15"/>
      <c r="Q183" s="15"/>
      <c r="R183" s="16"/>
      <c r="S183" s="117"/>
      <c r="T183" s="178"/>
      <c r="U183" s="179"/>
      <c r="V183" s="207"/>
      <c r="W183" s="15"/>
      <c r="X183" s="15"/>
      <c r="Y183" s="15"/>
      <c r="Z183" s="15"/>
      <c r="AB183" s="53"/>
      <c r="AH183" s="136"/>
      <c r="AJ183" s="53"/>
    </row>
    <row r="184" spans="1:36" ht="15.6" x14ac:dyDescent="0.3">
      <c r="A184" s="71"/>
      <c r="C184" s="71"/>
      <c r="D184" s="71"/>
      <c r="E184" s="14"/>
      <c r="F184" s="71"/>
      <c r="G184" s="182"/>
      <c r="H184" s="182"/>
      <c r="M184" s="117"/>
      <c r="N184" s="117"/>
      <c r="S184" s="117"/>
    </row>
    <row r="185" spans="1:36" ht="15.6" x14ac:dyDescent="0.3">
      <c r="A185" s="71"/>
      <c r="C185" s="71"/>
      <c r="D185" s="71"/>
      <c r="E185" s="14"/>
      <c r="F185" s="71"/>
      <c r="G185" s="182"/>
      <c r="H185" s="182"/>
      <c r="M185" s="117"/>
      <c r="N185" s="117"/>
      <c r="P185" s="164"/>
      <c r="Q185" s="164"/>
      <c r="R185" s="164"/>
      <c r="S185" s="117"/>
    </row>
    <row r="186" spans="1:36" ht="15.6" x14ac:dyDescent="0.3">
      <c r="A186" s="71"/>
      <c r="C186" s="71"/>
      <c r="D186" s="71"/>
      <c r="E186" s="14"/>
      <c r="F186" s="71"/>
      <c r="G186" s="182"/>
      <c r="H186" s="182"/>
      <c r="K186" s="164"/>
      <c r="L186" s="164"/>
      <c r="M186" s="117"/>
      <c r="N186" s="117"/>
      <c r="S186" s="117"/>
    </row>
    <row r="187" spans="1:36" customFormat="1" ht="15.6" x14ac:dyDescent="0.3">
      <c r="A187" s="71"/>
      <c r="B187" s="57"/>
      <c r="C187" s="187"/>
      <c r="D187" s="187"/>
      <c r="E187" s="14"/>
      <c r="F187" s="194"/>
      <c r="G187" s="182"/>
      <c r="H187" s="189"/>
      <c r="I187" s="13"/>
      <c r="J187" s="13"/>
      <c r="K187" s="15"/>
      <c r="L187" s="15"/>
      <c r="M187" s="117"/>
      <c r="N187" s="117"/>
      <c r="O187" s="15"/>
      <c r="P187" s="15"/>
      <c r="Q187" s="15"/>
      <c r="R187" s="16"/>
      <c r="S187" s="117"/>
      <c r="T187" s="178"/>
      <c r="U187" s="179"/>
      <c r="V187" s="207"/>
      <c r="W187" s="15"/>
      <c r="X187" s="15"/>
      <c r="Y187" s="15"/>
      <c r="Z187" s="15"/>
      <c r="AB187" s="53"/>
      <c r="AH187" s="136"/>
      <c r="AJ187" s="53"/>
    </row>
    <row r="188" spans="1:36" customFormat="1" ht="15.6" x14ac:dyDescent="0.3">
      <c r="A188" s="71"/>
      <c r="B188" s="57"/>
      <c r="C188" s="71"/>
      <c r="D188" s="71"/>
      <c r="E188" s="14"/>
      <c r="F188" s="71"/>
      <c r="G188" s="184"/>
      <c r="H188" s="184"/>
      <c r="I188" s="13"/>
      <c r="J188" s="13"/>
      <c r="K188" s="15"/>
      <c r="L188" s="15"/>
      <c r="M188" s="117"/>
      <c r="N188" s="117"/>
      <c r="O188" s="15"/>
      <c r="P188" s="15"/>
      <c r="Q188" s="15"/>
      <c r="R188" s="16"/>
      <c r="S188" s="117"/>
      <c r="T188" s="178"/>
      <c r="U188" s="179"/>
      <c r="V188" s="207"/>
      <c r="W188" s="15"/>
      <c r="X188" s="15"/>
      <c r="Y188" s="15"/>
      <c r="Z188" s="15"/>
      <c r="AB188" s="53"/>
      <c r="AH188" s="136"/>
      <c r="AJ188" s="53"/>
    </row>
    <row r="189" spans="1:36" customFormat="1" ht="15.6" x14ac:dyDescent="0.3">
      <c r="A189" s="71"/>
      <c r="B189" s="57"/>
      <c r="C189" s="71"/>
      <c r="D189" s="71"/>
      <c r="E189" s="14"/>
      <c r="F189" s="71"/>
      <c r="G189" s="182"/>
      <c r="H189" s="182"/>
      <c r="I189" s="13"/>
      <c r="J189" s="13"/>
      <c r="K189" s="15"/>
      <c r="L189" s="15"/>
      <c r="M189" s="117"/>
      <c r="N189" s="117"/>
      <c r="O189" s="15"/>
      <c r="P189" s="15"/>
      <c r="Q189" s="15"/>
      <c r="R189" s="16"/>
      <c r="S189" s="117"/>
      <c r="T189" s="178"/>
      <c r="U189" s="179"/>
      <c r="V189" s="207"/>
      <c r="W189" s="15"/>
      <c r="X189" s="15"/>
      <c r="Y189" s="15"/>
      <c r="Z189" s="15"/>
      <c r="AB189" s="53"/>
      <c r="AH189" s="136"/>
      <c r="AJ189" s="53"/>
    </row>
    <row r="190" spans="1:36" customFormat="1" ht="15.6" x14ac:dyDescent="0.3">
      <c r="A190" s="71"/>
      <c r="B190" s="57"/>
      <c r="C190" s="71"/>
      <c r="D190" s="71"/>
      <c r="E190" s="14"/>
      <c r="F190" s="71"/>
      <c r="G190" s="184"/>
      <c r="H190" s="184"/>
      <c r="I190" s="13"/>
      <c r="J190" s="13"/>
      <c r="K190" s="15"/>
      <c r="L190" s="15"/>
      <c r="M190" s="117"/>
      <c r="N190" s="117"/>
      <c r="O190" s="15"/>
      <c r="P190" s="15"/>
      <c r="Q190" s="15"/>
      <c r="R190" s="16"/>
      <c r="S190" s="117"/>
      <c r="T190" s="178"/>
      <c r="U190" s="179"/>
      <c r="V190" s="207"/>
      <c r="W190" s="15"/>
      <c r="X190" s="15"/>
      <c r="Y190" s="15"/>
      <c r="Z190" s="15"/>
      <c r="AB190" s="53"/>
      <c r="AH190" s="136"/>
      <c r="AJ190" s="53"/>
    </row>
    <row r="191" spans="1:36" customFormat="1" x14ac:dyDescent="0.3">
      <c r="A191" s="57"/>
      <c r="B191" s="57"/>
      <c r="C191" s="13"/>
      <c r="D191" s="13"/>
      <c r="E191" s="14"/>
      <c r="F191" s="13"/>
      <c r="G191" s="13"/>
      <c r="H191" s="13"/>
      <c r="I191" s="13"/>
      <c r="J191" s="13"/>
      <c r="K191" s="15"/>
      <c r="L191" s="15"/>
      <c r="M191" s="117"/>
      <c r="N191" s="117"/>
      <c r="O191" s="15"/>
      <c r="P191" s="15"/>
      <c r="Q191" s="15"/>
      <c r="R191" s="16"/>
      <c r="S191" s="117"/>
      <c r="T191" s="178"/>
      <c r="U191" s="179"/>
      <c r="V191" s="67"/>
      <c r="W191" s="15"/>
      <c r="X191" s="15"/>
      <c r="Y191" s="15"/>
      <c r="Z191" s="15"/>
      <c r="AB191" s="53"/>
      <c r="AH191" s="136"/>
      <c r="AJ191" s="53"/>
    </row>
    <row r="192" spans="1:36" x14ac:dyDescent="0.3">
      <c r="K192" s="164"/>
      <c r="L192" s="164"/>
      <c r="N192" s="164"/>
      <c r="Q192" s="164"/>
      <c r="R192" s="164"/>
      <c r="V192" s="164"/>
    </row>
    <row r="193" spans="1:36" x14ac:dyDescent="0.3">
      <c r="R193" s="164"/>
      <c r="V193" s="164"/>
    </row>
    <row r="194" spans="1:36" x14ac:dyDescent="0.3">
      <c r="Q194" s="164"/>
      <c r="R194" s="164"/>
      <c r="S194" s="164"/>
    </row>
    <row r="195" spans="1:36" x14ac:dyDescent="0.3">
      <c r="L195" s="164"/>
    </row>
    <row r="196" spans="1:36" customFormat="1" ht="15.6" x14ac:dyDescent="0.3">
      <c r="A196" s="71"/>
      <c r="B196" s="57"/>
      <c r="C196" s="71"/>
      <c r="D196" s="71"/>
      <c r="E196" s="14"/>
      <c r="F196" s="71"/>
      <c r="G196" s="184"/>
      <c r="H196" s="184"/>
      <c r="I196" s="13"/>
      <c r="J196" s="13"/>
      <c r="K196" s="15"/>
      <c r="L196" s="15"/>
      <c r="M196" s="117"/>
      <c r="N196" s="117"/>
      <c r="O196" s="15"/>
      <c r="P196" s="15"/>
      <c r="Q196" s="15"/>
      <c r="R196" s="16"/>
      <c r="S196" s="117"/>
      <c r="T196" s="178"/>
      <c r="U196" s="179"/>
      <c r="V196" s="207"/>
      <c r="W196" s="15"/>
      <c r="X196" s="15"/>
      <c r="Y196" s="15"/>
      <c r="Z196" s="15"/>
      <c r="AB196" s="53"/>
      <c r="AH196" s="136"/>
      <c r="AJ196" s="53"/>
    </row>
    <row r="197" spans="1:36" customFormat="1" ht="15.6" x14ac:dyDescent="0.3">
      <c r="A197" s="71"/>
      <c r="B197" s="57"/>
      <c r="C197" s="71"/>
      <c r="D197" s="71"/>
      <c r="E197" s="14"/>
      <c r="F197" s="71"/>
      <c r="G197" s="182"/>
      <c r="H197" s="182"/>
      <c r="I197" s="13"/>
      <c r="J197" s="13"/>
      <c r="K197" s="15"/>
      <c r="L197" s="15"/>
      <c r="M197" s="117"/>
      <c r="N197" s="117"/>
      <c r="O197" s="15"/>
      <c r="P197" s="15"/>
      <c r="Q197" s="15"/>
      <c r="R197" s="16"/>
      <c r="S197" s="117"/>
      <c r="T197" s="178"/>
      <c r="U197" s="179"/>
      <c r="V197" s="207"/>
      <c r="W197" s="15"/>
      <c r="X197" s="15"/>
      <c r="Y197" s="15"/>
      <c r="Z197" s="15"/>
      <c r="AB197" s="53"/>
      <c r="AH197" s="136"/>
      <c r="AJ197" s="53"/>
    </row>
    <row r="198" spans="1:36" customFormat="1" ht="15.6" x14ac:dyDescent="0.3">
      <c r="A198" s="71"/>
      <c r="B198" s="57"/>
      <c r="C198" s="71"/>
      <c r="D198" s="71"/>
      <c r="E198" s="14"/>
      <c r="F198" s="71"/>
      <c r="G198" s="184"/>
      <c r="H198" s="184"/>
      <c r="I198" s="13"/>
      <c r="J198" s="13"/>
      <c r="K198" s="15"/>
      <c r="L198" s="15"/>
      <c r="M198" s="117"/>
      <c r="N198" s="117"/>
      <c r="O198" s="15"/>
      <c r="P198" s="15"/>
      <c r="Q198" s="15"/>
      <c r="R198" s="16"/>
      <c r="S198" s="117"/>
      <c r="T198" s="178"/>
      <c r="U198" s="179"/>
      <c r="V198" s="207"/>
      <c r="W198" s="15"/>
      <c r="X198" s="15"/>
      <c r="Y198" s="15"/>
      <c r="Z198" s="15"/>
      <c r="AB198" s="53"/>
      <c r="AH198" s="136"/>
      <c r="AJ198" s="53"/>
    </row>
    <row r="199" spans="1:36" customFormat="1" ht="15.6" x14ac:dyDescent="0.3">
      <c r="A199" s="71"/>
      <c r="B199" s="57"/>
      <c r="C199" s="71"/>
      <c r="D199" s="71"/>
      <c r="E199" s="14"/>
      <c r="F199" s="71"/>
      <c r="G199" s="182"/>
      <c r="H199" s="182"/>
      <c r="I199" s="13"/>
      <c r="J199" s="13"/>
      <c r="K199" s="15"/>
      <c r="L199" s="15"/>
      <c r="M199" s="117"/>
      <c r="N199" s="117"/>
      <c r="O199" s="15"/>
      <c r="P199" s="15"/>
      <c r="Q199" s="15"/>
      <c r="R199" s="16"/>
      <c r="S199" s="117"/>
      <c r="T199" s="178"/>
      <c r="U199" s="179"/>
      <c r="V199" s="207"/>
      <c r="W199" s="15"/>
      <c r="X199" s="15"/>
      <c r="Y199" s="15"/>
      <c r="Z199" s="15"/>
      <c r="AB199" s="53"/>
      <c r="AH199" s="136"/>
      <c r="AJ199" s="53"/>
    </row>
    <row r="200" spans="1:36" x14ac:dyDescent="0.3">
      <c r="K200" s="164"/>
      <c r="L200" s="164"/>
      <c r="M200" s="164"/>
      <c r="N200" s="164"/>
      <c r="Q200" s="164"/>
      <c r="R200" s="164"/>
    </row>
    <row r="201" spans="1:36" x14ac:dyDescent="0.25">
      <c r="K201" s="195"/>
      <c r="L201" s="195"/>
      <c r="M201" s="164"/>
      <c r="N201" s="164"/>
      <c r="Q201" s="164"/>
      <c r="R201" s="164"/>
    </row>
    <row r="202" spans="1:36" x14ac:dyDescent="0.25">
      <c r="K202" s="195"/>
      <c r="L202" s="195"/>
    </row>
    <row r="203" spans="1:36" x14ac:dyDescent="0.3">
      <c r="L203" s="164"/>
    </row>
    <row r="204" spans="1:36" x14ac:dyDescent="0.3">
      <c r="K204" s="164"/>
      <c r="L204" s="164"/>
      <c r="N204" s="164"/>
    </row>
    <row r="205" spans="1:36" x14ac:dyDescent="0.3">
      <c r="K205" s="164"/>
      <c r="L205" s="164"/>
    </row>
    <row r="206" spans="1:36" x14ac:dyDescent="0.3">
      <c r="K206" s="164"/>
      <c r="L206" s="164"/>
    </row>
    <row r="207" spans="1:36" x14ac:dyDescent="0.3">
      <c r="L207" s="164"/>
      <c r="Q207" s="164"/>
      <c r="R207" s="164"/>
    </row>
    <row r="210" spans="15:15" x14ac:dyDescent="0.3">
      <c r="O210" s="164"/>
    </row>
    <row r="211" spans="15:15" x14ac:dyDescent="0.3">
      <c r="O211" s="164"/>
    </row>
  </sheetData>
  <mergeCells count="1">
    <mergeCell ref="AE1:AF1"/>
  </mergeCells>
  <conditionalFormatting sqref="A164">
    <cfRule type="duplicateValues" dxfId="198" priority="108"/>
    <cfRule type="duplicateValues" dxfId="197" priority="111"/>
    <cfRule type="duplicateValues" dxfId="196" priority="112"/>
  </conditionalFormatting>
  <conditionalFormatting sqref="A164:A183">
    <cfRule type="duplicateValues" dxfId="193" priority="25"/>
    <cfRule type="duplicateValues" dxfId="194" priority="26"/>
    <cfRule type="duplicateValues" dxfId="195" priority="27" stopIfTrue="1"/>
  </conditionalFormatting>
  <conditionalFormatting sqref="A165">
    <cfRule type="duplicateValues" dxfId="191" priority="103"/>
    <cfRule type="duplicateValues" dxfId="192" priority="106"/>
    <cfRule type="duplicateValues" dxfId="190" priority="107"/>
  </conditionalFormatting>
  <conditionalFormatting sqref="A166:A170">
    <cfRule type="duplicateValues" dxfId="187" priority="100"/>
    <cfRule type="duplicateValues" dxfId="188" priority="101"/>
    <cfRule type="duplicateValues" dxfId="189" priority="102" stopIfTrue="1"/>
  </conditionalFormatting>
  <conditionalFormatting sqref="A171:A174">
    <cfRule type="duplicateValues" dxfId="184" priority="95"/>
    <cfRule type="duplicateValues" dxfId="185" priority="96"/>
    <cfRule type="duplicateValues" dxfId="186" priority="97" stopIfTrue="1"/>
  </conditionalFormatting>
  <conditionalFormatting sqref="A171:A178">
    <cfRule type="duplicateValues" dxfId="183" priority="44"/>
    <cfRule type="duplicateValues" dxfId="182" priority="45"/>
    <cfRule type="duplicateValues" dxfId="181" priority="46" stopIfTrue="1"/>
  </conditionalFormatting>
  <conditionalFormatting sqref="A175:A178 A182:A183">
    <cfRule type="duplicateValues" dxfId="180" priority="85"/>
  </conditionalFormatting>
  <conditionalFormatting sqref="A176">
    <cfRule type="duplicateValues" dxfId="177" priority="82"/>
    <cfRule type="duplicateValues" dxfId="178" priority="83"/>
    <cfRule type="duplicateValues" dxfId="179" priority="84" stopIfTrue="1"/>
  </conditionalFormatting>
  <conditionalFormatting sqref="A177 A175">
    <cfRule type="duplicateValues" dxfId="176" priority="92" stopIfTrue="1"/>
  </conditionalFormatting>
  <conditionalFormatting sqref="A177:A178 A182:A183 A175">
    <cfRule type="duplicateValues" dxfId="173" priority="88"/>
    <cfRule type="duplicateValues" dxfId="174" priority="89"/>
    <cfRule type="duplicateValues" dxfId="175" priority="91" stopIfTrue="1"/>
  </conditionalFormatting>
  <conditionalFormatting sqref="A177:A178 A182:A183">
    <cfRule type="duplicateValues" dxfId="172" priority="90" stopIfTrue="1"/>
  </conditionalFormatting>
  <conditionalFormatting sqref="A179">
    <cfRule type="duplicateValues" dxfId="169" priority="63" stopIfTrue="1"/>
    <cfRule type="duplicateValues" dxfId="170" priority="66"/>
    <cfRule type="duplicateValues" dxfId="171" priority="67"/>
    <cfRule type="duplicateValues" dxfId="168" priority="68" stopIfTrue="1"/>
    <cfRule type="duplicateValues" dxfId="167" priority="70"/>
  </conditionalFormatting>
  <conditionalFormatting sqref="A180">
    <cfRule type="duplicateValues" dxfId="162" priority="55" stopIfTrue="1"/>
    <cfRule type="duplicateValues" dxfId="163" priority="58"/>
    <cfRule type="duplicateValues" dxfId="164" priority="59"/>
    <cfRule type="duplicateValues" dxfId="165" priority="60" stopIfTrue="1"/>
    <cfRule type="duplicateValues" dxfId="166" priority="62"/>
  </conditionalFormatting>
  <conditionalFormatting sqref="A181">
    <cfRule type="duplicateValues" dxfId="157" priority="47" stopIfTrue="1"/>
    <cfRule type="duplicateValues" dxfId="161" priority="50"/>
    <cfRule type="duplicateValues" dxfId="160" priority="51"/>
    <cfRule type="duplicateValues" dxfId="159" priority="52" stopIfTrue="1"/>
    <cfRule type="duplicateValues" dxfId="158" priority="54"/>
  </conditionalFormatting>
  <conditionalFormatting sqref="A182:A183 A178">
    <cfRule type="duplicateValues" dxfId="156" priority="79" stopIfTrue="1"/>
  </conditionalFormatting>
  <conditionalFormatting sqref="A182:A183">
    <cfRule type="duplicateValues" dxfId="154" priority="39"/>
    <cfRule type="duplicateValues" dxfId="155" priority="40"/>
    <cfRule type="duplicateValues" dxfId="153" priority="41" stopIfTrue="1"/>
  </conditionalFormatting>
  <conditionalFormatting sqref="A187">
    <cfRule type="duplicateValues" dxfId="152" priority="31"/>
    <cfRule type="duplicateValues" dxfId="151" priority="32"/>
    <cfRule type="duplicateValues" dxfId="148" priority="33" stopIfTrue="1"/>
    <cfRule type="duplicateValues" dxfId="149" priority="34" stopIfTrue="1"/>
    <cfRule type="duplicateValues" dxfId="150" priority="36"/>
  </conditionalFormatting>
  <conditionalFormatting sqref="A188:A191">
    <cfRule type="duplicateValues" dxfId="146" priority="9"/>
    <cfRule type="duplicateValues" dxfId="145" priority="10"/>
    <cfRule type="duplicateValues" dxfId="147" priority="11" stopIfTrue="1"/>
    <cfRule type="duplicateValues" dxfId="144" priority="13"/>
  </conditionalFormatting>
  <conditionalFormatting sqref="A192:A195 A200:A65309 A1:A2 A164:A186">
    <cfRule type="duplicateValues" dxfId="143" priority="71" stopIfTrue="1"/>
  </conditionalFormatting>
  <conditionalFormatting sqref="A192:A195 A200:A1048576 A1:A2 A164:A186">
    <cfRule type="duplicateValues" dxfId="142" priority="76"/>
  </conditionalFormatting>
  <conditionalFormatting sqref="A192:A195 A200:A1048576 A1:A2 A164:A187">
    <cfRule type="duplicateValues" dxfId="141" priority="28"/>
  </conditionalFormatting>
  <conditionalFormatting sqref="A196:A199">
    <cfRule type="duplicateValues" dxfId="139" priority="14"/>
    <cfRule type="duplicateValues" dxfId="138" priority="15"/>
    <cfRule type="duplicateValues" dxfId="137" priority="18"/>
    <cfRule type="duplicateValues" dxfId="134" priority="19"/>
    <cfRule type="duplicateValues" dxfId="136" priority="20" stopIfTrue="1"/>
    <cfRule type="duplicateValues" dxfId="135" priority="21" stopIfTrue="1"/>
    <cfRule type="duplicateValues" dxfId="140" priority="23"/>
  </conditionalFormatting>
  <conditionalFormatting sqref="A200:A1048576 A1:A2 A164:A195">
    <cfRule type="duplicateValues" dxfId="133" priority="24"/>
  </conditionalFormatting>
  <conditionalFormatting sqref="A65310:A1048576">
    <cfRule type="duplicateValues" dxfId="132" priority="119" stopIfTrue="1"/>
  </conditionalFormatting>
  <conditionalFormatting sqref="B3:B183">
    <cfRule type="duplicateValues" dxfId="130" priority="121"/>
    <cfRule type="duplicateValues" dxfId="131" priority="122"/>
  </conditionalFormatting>
  <conditionalFormatting sqref="B14">
    <cfRule type="duplicateValues" dxfId="129" priority="117"/>
    <cfRule type="duplicateValues" dxfId="128" priority="118"/>
  </conditionalFormatting>
  <conditionalFormatting sqref="B147:B150 B159">
    <cfRule type="duplicateValues" dxfId="126" priority="77"/>
    <cfRule type="duplicateValues" dxfId="127" priority="78"/>
  </conditionalFormatting>
  <conditionalFormatting sqref="B153 B70:B72">
    <cfRule type="duplicateValues" dxfId="125" priority="115"/>
    <cfRule type="duplicateValues" dxfId="124" priority="116"/>
  </conditionalFormatting>
  <conditionalFormatting sqref="B160">
    <cfRule type="duplicateValues" dxfId="123" priority="73"/>
    <cfRule type="duplicateValues" dxfId="122" priority="74"/>
  </conditionalFormatting>
  <conditionalFormatting sqref="B163">
    <cfRule type="duplicateValues" dxfId="121" priority="113"/>
    <cfRule type="duplicateValues" dxfId="120" priority="114"/>
  </conditionalFormatting>
  <conditionalFormatting sqref="B164">
    <cfRule type="duplicateValues" dxfId="119" priority="109"/>
    <cfRule type="duplicateValues" dxfId="118" priority="110"/>
  </conditionalFormatting>
  <conditionalFormatting sqref="B165">
    <cfRule type="duplicateValues" dxfId="116" priority="104"/>
    <cfRule type="duplicateValues" dxfId="117" priority="105"/>
  </conditionalFormatting>
  <conditionalFormatting sqref="B166:B170">
    <cfRule type="duplicateValues" dxfId="114" priority="98"/>
    <cfRule type="duplicateValues" dxfId="115" priority="99"/>
  </conditionalFormatting>
  <conditionalFormatting sqref="B171">
    <cfRule type="duplicateValues" dxfId="112" priority="3"/>
    <cfRule type="duplicateValues" dxfId="113" priority="4"/>
  </conditionalFormatting>
  <conditionalFormatting sqref="B171:B174">
    <cfRule type="duplicateValues" dxfId="110" priority="93"/>
    <cfRule type="duplicateValues" dxfId="111" priority="94"/>
  </conditionalFormatting>
  <conditionalFormatting sqref="B171:B178">
    <cfRule type="duplicateValues" dxfId="108" priority="42"/>
    <cfRule type="duplicateValues" dxfId="109" priority="43"/>
  </conditionalFormatting>
  <conditionalFormatting sqref="B172">
    <cfRule type="duplicateValues" dxfId="107" priority="1"/>
    <cfRule type="duplicateValues" dxfId="106" priority="2"/>
  </conditionalFormatting>
  <conditionalFormatting sqref="B176">
    <cfRule type="duplicateValues" dxfId="104" priority="80"/>
    <cfRule type="duplicateValues" dxfId="105" priority="81"/>
  </conditionalFormatting>
  <conditionalFormatting sqref="B177:B178 B182:B183 B175">
    <cfRule type="duplicateValues" dxfId="103" priority="86"/>
    <cfRule type="duplicateValues" dxfId="102" priority="87"/>
  </conditionalFormatting>
  <conditionalFormatting sqref="B179">
    <cfRule type="duplicateValues" dxfId="100" priority="64"/>
    <cfRule type="duplicateValues" dxfId="101" priority="65"/>
  </conditionalFormatting>
  <conditionalFormatting sqref="B180">
    <cfRule type="duplicateValues" dxfId="99" priority="56"/>
    <cfRule type="duplicateValues" dxfId="98" priority="57"/>
  </conditionalFormatting>
  <conditionalFormatting sqref="B181">
    <cfRule type="duplicateValues" dxfId="96" priority="48"/>
    <cfRule type="duplicateValues" dxfId="97" priority="49"/>
  </conditionalFormatting>
  <conditionalFormatting sqref="B182:B183">
    <cfRule type="duplicateValues" dxfId="94" priority="37"/>
    <cfRule type="duplicateValues" dxfId="95" priority="38"/>
  </conditionalFormatting>
  <conditionalFormatting sqref="B187">
    <cfRule type="duplicateValues" dxfId="93" priority="29"/>
    <cfRule type="duplicateValues" dxfId="92" priority="30"/>
  </conditionalFormatting>
  <conditionalFormatting sqref="B188:B191">
    <cfRule type="duplicateValues" dxfId="90" priority="7"/>
    <cfRule type="duplicateValues" dxfId="91" priority="8"/>
  </conditionalFormatting>
  <conditionalFormatting sqref="B196:B199">
    <cfRule type="duplicateValues" dxfId="88" priority="16"/>
    <cfRule type="duplicateValues" dxfId="89" priority="17"/>
  </conditionalFormatting>
  <conditionalFormatting sqref="C3:C57">
    <cfRule type="duplicateValues" dxfId="87" priority="120"/>
  </conditionalFormatting>
  <conditionalFormatting sqref="C71 C68 C66 C64 C58:C62">
    <cfRule type="duplicateValues" dxfId="86" priority="6"/>
  </conditionalFormatting>
  <conditionalFormatting sqref="C111:C123">
    <cfRule type="duplicateValues" dxfId="85" priority="5"/>
  </conditionalFormatting>
  <conditionalFormatting sqref="C160">
    <cfRule type="duplicateValues" dxfId="84" priority="72"/>
  </conditionalFormatting>
  <conditionalFormatting sqref="C179">
    <cfRule type="duplicateValues" dxfId="83" priority="69"/>
  </conditionalFormatting>
  <conditionalFormatting sqref="C180">
    <cfRule type="duplicateValues" dxfId="82" priority="61"/>
  </conditionalFormatting>
  <conditionalFormatting sqref="C181">
    <cfRule type="duplicateValues" dxfId="81" priority="53"/>
  </conditionalFormatting>
  <conditionalFormatting sqref="C187">
    <cfRule type="duplicateValues" dxfId="80" priority="35"/>
  </conditionalFormatting>
  <conditionalFormatting sqref="C188:C191">
    <cfRule type="duplicateValues" dxfId="79" priority="12"/>
  </conditionalFormatting>
  <conditionalFormatting sqref="C192:C195 C200:C1048576 C1:C186">
    <cfRule type="duplicateValues" dxfId="78" priority="75"/>
  </conditionalFormatting>
  <conditionalFormatting sqref="C196:C199">
    <cfRule type="duplicateValues" dxfId="77" priority="22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ECA79-FB78-491B-A251-114C0C1C53AB}">
  <dimension ref="A1:AN136"/>
  <sheetViews>
    <sheetView tabSelected="1" topLeftCell="A41" workbookViewId="0">
      <selection activeCell="A3" sqref="A3:A133"/>
    </sheetView>
  </sheetViews>
  <sheetFormatPr defaultRowHeight="14.4" x14ac:dyDescent="0.3"/>
  <cols>
    <col min="1" max="1" width="10.6640625" style="82" bestFit="1" customWidth="1"/>
    <col min="2" max="3" width="10.44140625" style="82" customWidth="1"/>
    <col min="4" max="4" width="12.33203125" style="82" bestFit="1" customWidth="1"/>
    <col min="5" max="5" width="1.6640625" style="82" customWidth="1"/>
    <col min="6" max="7" width="7" style="82" customWidth="1"/>
    <col min="8" max="8" width="7.6640625" style="82" customWidth="1"/>
    <col min="9" max="9" width="2.88671875" style="82" customWidth="1"/>
    <col min="10" max="10" width="1.5546875" style="82" customWidth="1"/>
    <col min="11" max="11" width="9.109375" style="82" customWidth="1"/>
    <col min="12" max="12" width="10.109375" style="82" customWidth="1"/>
    <col min="13" max="13" width="10.109375" style="82" bestFit="1" customWidth="1"/>
    <col min="14" max="14" width="9.44140625" style="82" customWidth="1"/>
    <col min="15" max="15" width="6.88671875" style="164" customWidth="1"/>
    <col min="16" max="16" width="11.5546875" style="82" customWidth="1"/>
    <col min="17" max="17" width="14.33203125" style="82" hidden="1" customWidth="1"/>
    <col min="18" max="18" width="10.109375" style="82" hidden="1" customWidth="1"/>
    <col min="19" max="19" width="17.109375" style="82" hidden="1" customWidth="1"/>
    <col min="20" max="20" width="11.88671875" style="82" customWidth="1"/>
    <col min="21" max="21" width="8.5546875" style="165" customWidth="1"/>
    <col min="22" max="22" width="8.109375" style="82" customWidth="1"/>
    <col min="23" max="23" width="16.5546875" style="82" customWidth="1"/>
    <col min="24" max="24" width="18.33203125" style="166" customWidth="1"/>
    <col min="25" max="25" width="6.33203125" style="82" customWidth="1"/>
    <col min="26" max="26" width="6" style="82" customWidth="1"/>
    <col min="27" max="28" width="18.33203125" style="82" customWidth="1"/>
    <col min="29" max="29" width="13.33203125" style="82" customWidth="1"/>
    <col min="30" max="39" width="11.6640625" style="82" customWidth="1"/>
    <col min="40" max="250" width="8.88671875" style="82"/>
    <col min="251" max="251" width="9.5546875" style="82" bestFit="1" customWidth="1"/>
    <col min="252" max="260" width="8.88671875" style="82"/>
    <col min="261" max="261" width="10.33203125" style="82" bestFit="1" customWidth="1"/>
    <col min="262" max="262" width="8.88671875" style="82"/>
    <col min="263" max="263" width="10" style="82" bestFit="1" customWidth="1"/>
    <col min="264" max="264" width="8.88671875" style="82"/>
    <col min="265" max="266" width="10.88671875" style="82" bestFit="1" customWidth="1"/>
    <col min="267" max="267" width="11.6640625" style="82" bestFit="1" customWidth="1"/>
    <col min="268" max="268" width="10" style="82" bestFit="1" customWidth="1"/>
    <col min="269" max="269" width="8.88671875" style="82"/>
    <col min="270" max="270" width="14.6640625" style="82" bestFit="1" customWidth="1"/>
    <col min="271" max="271" width="7.6640625" style="82" bestFit="1" customWidth="1"/>
    <col min="272" max="272" width="15.5546875" style="82" customWidth="1"/>
    <col min="273" max="273" width="10" style="82" customWidth="1"/>
    <col min="274" max="274" width="10.88671875" style="82" customWidth="1"/>
    <col min="275" max="506" width="8.88671875" style="82"/>
    <col min="507" max="507" width="9.5546875" style="82" bestFit="1" customWidth="1"/>
    <col min="508" max="516" width="8.88671875" style="82"/>
    <col min="517" max="517" width="10.33203125" style="82" bestFit="1" customWidth="1"/>
    <col min="518" max="518" width="8.88671875" style="82"/>
    <col min="519" max="519" width="10" style="82" bestFit="1" customWidth="1"/>
    <col min="520" max="520" width="8.88671875" style="82"/>
    <col min="521" max="522" width="10.88671875" style="82" bestFit="1" customWidth="1"/>
    <col min="523" max="523" width="11.6640625" style="82" bestFit="1" customWidth="1"/>
    <col min="524" max="524" width="10" style="82" bestFit="1" customWidth="1"/>
    <col min="525" max="525" width="8.88671875" style="82"/>
    <col min="526" max="526" width="14.6640625" style="82" bestFit="1" customWidth="1"/>
    <col min="527" max="527" width="7.6640625" style="82" bestFit="1" customWidth="1"/>
    <col min="528" max="528" width="15.5546875" style="82" customWidth="1"/>
    <col min="529" max="529" width="10" style="82" customWidth="1"/>
    <col min="530" max="530" width="10.88671875" style="82" customWidth="1"/>
    <col min="531" max="762" width="8.88671875" style="82"/>
    <col min="763" max="763" width="9.5546875" style="82" bestFit="1" customWidth="1"/>
    <col min="764" max="772" width="8.88671875" style="82"/>
    <col min="773" max="773" width="10.33203125" style="82" bestFit="1" customWidth="1"/>
    <col min="774" max="774" width="8.88671875" style="82"/>
    <col min="775" max="775" width="10" style="82" bestFit="1" customWidth="1"/>
    <col min="776" max="776" width="8.88671875" style="82"/>
    <col min="777" max="778" width="10.88671875" style="82" bestFit="1" customWidth="1"/>
    <col min="779" max="779" width="11.6640625" style="82" bestFit="1" customWidth="1"/>
    <col min="780" max="780" width="10" style="82" bestFit="1" customWidth="1"/>
    <col min="781" max="781" width="8.88671875" style="82"/>
    <col min="782" max="782" width="14.6640625" style="82" bestFit="1" customWidth="1"/>
    <col min="783" max="783" width="7.6640625" style="82" bestFit="1" customWidth="1"/>
    <col min="784" max="784" width="15.5546875" style="82" customWidth="1"/>
    <col min="785" max="785" width="10" style="82" customWidth="1"/>
    <col min="786" max="786" width="10.88671875" style="82" customWidth="1"/>
    <col min="787" max="1018" width="8.88671875" style="82"/>
    <col min="1019" max="1019" width="9.5546875" style="82" bestFit="1" customWidth="1"/>
    <col min="1020" max="1028" width="8.88671875" style="82"/>
    <col min="1029" max="1029" width="10.33203125" style="82" bestFit="1" customWidth="1"/>
    <col min="1030" max="1030" width="8.88671875" style="82"/>
    <col min="1031" max="1031" width="10" style="82" bestFit="1" customWidth="1"/>
    <col min="1032" max="1032" width="8.88671875" style="82"/>
    <col min="1033" max="1034" width="10.88671875" style="82" bestFit="1" customWidth="1"/>
    <col min="1035" max="1035" width="11.6640625" style="82" bestFit="1" customWidth="1"/>
    <col min="1036" max="1036" width="10" style="82" bestFit="1" customWidth="1"/>
    <col min="1037" max="1037" width="8.88671875" style="82"/>
    <col min="1038" max="1038" width="14.6640625" style="82" bestFit="1" customWidth="1"/>
    <col min="1039" max="1039" width="7.6640625" style="82" bestFit="1" customWidth="1"/>
    <col min="1040" max="1040" width="15.5546875" style="82" customWidth="1"/>
    <col min="1041" max="1041" width="10" style="82" customWidth="1"/>
    <col min="1042" max="1042" width="10.88671875" style="82" customWidth="1"/>
    <col min="1043" max="1274" width="8.88671875" style="82"/>
    <col min="1275" max="1275" width="9.5546875" style="82" bestFit="1" customWidth="1"/>
    <col min="1276" max="1284" width="8.88671875" style="82"/>
    <col min="1285" max="1285" width="10.33203125" style="82" bestFit="1" customWidth="1"/>
    <col min="1286" max="1286" width="8.88671875" style="82"/>
    <col min="1287" max="1287" width="10" style="82" bestFit="1" customWidth="1"/>
    <col min="1288" max="1288" width="8.88671875" style="82"/>
    <col min="1289" max="1290" width="10.88671875" style="82" bestFit="1" customWidth="1"/>
    <col min="1291" max="1291" width="11.6640625" style="82" bestFit="1" customWidth="1"/>
    <col min="1292" max="1292" width="10" style="82" bestFit="1" customWidth="1"/>
    <col min="1293" max="1293" width="8.88671875" style="82"/>
    <col min="1294" max="1294" width="14.6640625" style="82" bestFit="1" customWidth="1"/>
    <col min="1295" max="1295" width="7.6640625" style="82" bestFit="1" customWidth="1"/>
    <col min="1296" max="1296" width="15.5546875" style="82" customWidth="1"/>
    <col min="1297" max="1297" width="10" style="82" customWidth="1"/>
    <col min="1298" max="1298" width="10.88671875" style="82" customWidth="1"/>
    <col min="1299" max="1530" width="8.88671875" style="82"/>
    <col min="1531" max="1531" width="9.5546875" style="82" bestFit="1" customWidth="1"/>
    <col min="1532" max="1540" width="8.88671875" style="82"/>
    <col min="1541" max="1541" width="10.33203125" style="82" bestFit="1" customWidth="1"/>
    <col min="1542" max="1542" width="8.88671875" style="82"/>
    <col min="1543" max="1543" width="10" style="82" bestFit="1" customWidth="1"/>
    <col min="1544" max="1544" width="8.88671875" style="82"/>
    <col min="1545" max="1546" width="10.88671875" style="82" bestFit="1" customWidth="1"/>
    <col min="1547" max="1547" width="11.6640625" style="82" bestFit="1" customWidth="1"/>
    <col min="1548" max="1548" width="10" style="82" bestFit="1" customWidth="1"/>
    <col min="1549" max="1549" width="8.88671875" style="82"/>
    <col min="1550" max="1550" width="14.6640625" style="82" bestFit="1" customWidth="1"/>
    <col min="1551" max="1551" width="7.6640625" style="82" bestFit="1" customWidth="1"/>
    <col min="1552" max="1552" width="15.5546875" style="82" customWidth="1"/>
    <col min="1553" max="1553" width="10" style="82" customWidth="1"/>
    <col min="1554" max="1554" width="10.88671875" style="82" customWidth="1"/>
    <col min="1555" max="1786" width="8.88671875" style="82"/>
    <col min="1787" max="1787" width="9.5546875" style="82" bestFit="1" customWidth="1"/>
    <col min="1788" max="1796" width="8.88671875" style="82"/>
    <col min="1797" max="1797" width="10.33203125" style="82" bestFit="1" customWidth="1"/>
    <col min="1798" max="1798" width="8.88671875" style="82"/>
    <col min="1799" max="1799" width="10" style="82" bestFit="1" customWidth="1"/>
    <col min="1800" max="1800" width="8.88671875" style="82"/>
    <col min="1801" max="1802" width="10.88671875" style="82" bestFit="1" customWidth="1"/>
    <col min="1803" max="1803" width="11.6640625" style="82" bestFit="1" customWidth="1"/>
    <col min="1804" max="1804" width="10" style="82" bestFit="1" customWidth="1"/>
    <col min="1805" max="1805" width="8.88671875" style="82"/>
    <col min="1806" max="1806" width="14.6640625" style="82" bestFit="1" customWidth="1"/>
    <col min="1807" max="1807" width="7.6640625" style="82" bestFit="1" customWidth="1"/>
    <col min="1808" max="1808" width="15.5546875" style="82" customWidth="1"/>
    <col min="1809" max="1809" width="10" style="82" customWidth="1"/>
    <col min="1810" max="1810" width="10.88671875" style="82" customWidth="1"/>
    <col min="1811" max="2042" width="8.88671875" style="82"/>
    <col min="2043" max="2043" width="9.5546875" style="82" bestFit="1" customWidth="1"/>
    <col min="2044" max="2052" width="8.88671875" style="82"/>
    <col min="2053" max="2053" width="10.33203125" style="82" bestFit="1" customWidth="1"/>
    <col min="2054" max="2054" width="8.88671875" style="82"/>
    <col min="2055" max="2055" width="10" style="82" bestFit="1" customWidth="1"/>
    <col min="2056" max="2056" width="8.88671875" style="82"/>
    <col min="2057" max="2058" width="10.88671875" style="82" bestFit="1" customWidth="1"/>
    <col min="2059" max="2059" width="11.6640625" style="82" bestFit="1" customWidth="1"/>
    <col min="2060" max="2060" width="10" style="82" bestFit="1" customWidth="1"/>
    <col min="2061" max="2061" width="8.88671875" style="82"/>
    <col min="2062" max="2062" width="14.6640625" style="82" bestFit="1" customWidth="1"/>
    <col min="2063" max="2063" width="7.6640625" style="82" bestFit="1" customWidth="1"/>
    <col min="2064" max="2064" width="15.5546875" style="82" customWidth="1"/>
    <col min="2065" max="2065" width="10" style="82" customWidth="1"/>
    <col min="2066" max="2066" width="10.88671875" style="82" customWidth="1"/>
    <col min="2067" max="2298" width="8.88671875" style="82"/>
    <col min="2299" max="2299" width="9.5546875" style="82" bestFit="1" customWidth="1"/>
    <col min="2300" max="2308" width="8.88671875" style="82"/>
    <col min="2309" max="2309" width="10.33203125" style="82" bestFit="1" customWidth="1"/>
    <col min="2310" max="2310" width="8.88671875" style="82"/>
    <col min="2311" max="2311" width="10" style="82" bestFit="1" customWidth="1"/>
    <col min="2312" max="2312" width="8.88671875" style="82"/>
    <col min="2313" max="2314" width="10.88671875" style="82" bestFit="1" customWidth="1"/>
    <col min="2315" max="2315" width="11.6640625" style="82" bestFit="1" customWidth="1"/>
    <col min="2316" max="2316" width="10" style="82" bestFit="1" customWidth="1"/>
    <col min="2317" max="2317" width="8.88671875" style="82"/>
    <col min="2318" max="2318" width="14.6640625" style="82" bestFit="1" customWidth="1"/>
    <col min="2319" max="2319" width="7.6640625" style="82" bestFit="1" customWidth="1"/>
    <col min="2320" max="2320" width="15.5546875" style="82" customWidth="1"/>
    <col min="2321" max="2321" width="10" style="82" customWidth="1"/>
    <col min="2322" max="2322" width="10.88671875" style="82" customWidth="1"/>
    <col min="2323" max="2554" width="8.88671875" style="82"/>
    <col min="2555" max="2555" width="9.5546875" style="82" bestFit="1" customWidth="1"/>
    <col min="2556" max="2564" width="8.88671875" style="82"/>
    <col min="2565" max="2565" width="10.33203125" style="82" bestFit="1" customWidth="1"/>
    <col min="2566" max="2566" width="8.88671875" style="82"/>
    <col min="2567" max="2567" width="10" style="82" bestFit="1" customWidth="1"/>
    <col min="2568" max="2568" width="8.88671875" style="82"/>
    <col min="2569" max="2570" width="10.88671875" style="82" bestFit="1" customWidth="1"/>
    <col min="2571" max="2571" width="11.6640625" style="82" bestFit="1" customWidth="1"/>
    <col min="2572" max="2572" width="10" style="82" bestFit="1" customWidth="1"/>
    <col min="2573" max="2573" width="8.88671875" style="82"/>
    <col min="2574" max="2574" width="14.6640625" style="82" bestFit="1" customWidth="1"/>
    <col min="2575" max="2575" width="7.6640625" style="82" bestFit="1" customWidth="1"/>
    <col min="2576" max="2576" width="15.5546875" style="82" customWidth="1"/>
    <col min="2577" max="2577" width="10" style="82" customWidth="1"/>
    <col min="2578" max="2578" width="10.88671875" style="82" customWidth="1"/>
    <col min="2579" max="2810" width="8.88671875" style="82"/>
    <col min="2811" max="2811" width="9.5546875" style="82" bestFit="1" customWidth="1"/>
    <col min="2812" max="2820" width="8.88671875" style="82"/>
    <col min="2821" max="2821" width="10.33203125" style="82" bestFit="1" customWidth="1"/>
    <col min="2822" max="2822" width="8.88671875" style="82"/>
    <col min="2823" max="2823" width="10" style="82" bestFit="1" customWidth="1"/>
    <col min="2824" max="2824" width="8.88671875" style="82"/>
    <col min="2825" max="2826" width="10.88671875" style="82" bestFit="1" customWidth="1"/>
    <col min="2827" max="2827" width="11.6640625" style="82" bestFit="1" customWidth="1"/>
    <col min="2828" max="2828" width="10" style="82" bestFit="1" customWidth="1"/>
    <col min="2829" max="2829" width="8.88671875" style="82"/>
    <col min="2830" max="2830" width="14.6640625" style="82" bestFit="1" customWidth="1"/>
    <col min="2831" max="2831" width="7.6640625" style="82" bestFit="1" customWidth="1"/>
    <col min="2832" max="2832" width="15.5546875" style="82" customWidth="1"/>
    <col min="2833" max="2833" width="10" style="82" customWidth="1"/>
    <col min="2834" max="2834" width="10.88671875" style="82" customWidth="1"/>
    <col min="2835" max="3066" width="8.88671875" style="82"/>
    <col min="3067" max="3067" width="9.5546875" style="82" bestFit="1" customWidth="1"/>
    <col min="3068" max="3076" width="8.88671875" style="82"/>
    <col min="3077" max="3077" width="10.33203125" style="82" bestFit="1" customWidth="1"/>
    <col min="3078" max="3078" width="8.88671875" style="82"/>
    <col min="3079" max="3079" width="10" style="82" bestFit="1" customWidth="1"/>
    <col min="3080" max="3080" width="8.88671875" style="82"/>
    <col min="3081" max="3082" width="10.88671875" style="82" bestFit="1" customWidth="1"/>
    <col min="3083" max="3083" width="11.6640625" style="82" bestFit="1" customWidth="1"/>
    <col min="3084" max="3084" width="10" style="82" bestFit="1" customWidth="1"/>
    <col min="3085" max="3085" width="8.88671875" style="82"/>
    <col min="3086" max="3086" width="14.6640625" style="82" bestFit="1" customWidth="1"/>
    <col min="3087" max="3087" width="7.6640625" style="82" bestFit="1" customWidth="1"/>
    <col min="3088" max="3088" width="15.5546875" style="82" customWidth="1"/>
    <col min="3089" max="3089" width="10" style="82" customWidth="1"/>
    <col min="3090" max="3090" width="10.88671875" style="82" customWidth="1"/>
    <col min="3091" max="3322" width="8.88671875" style="82"/>
    <col min="3323" max="3323" width="9.5546875" style="82" bestFit="1" customWidth="1"/>
    <col min="3324" max="3332" width="8.88671875" style="82"/>
    <col min="3333" max="3333" width="10.33203125" style="82" bestFit="1" customWidth="1"/>
    <col min="3334" max="3334" width="8.88671875" style="82"/>
    <col min="3335" max="3335" width="10" style="82" bestFit="1" customWidth="1"/>
    <col min="3336" max="3336" width="8.88671875" style="82"/>
    <col min="3337" max="3338" width="10.88671875" style="82" bestFit="1" customWidth="1"/>
    <col min="3339" max="3339" width="11.6640625" style="82" bestFit="1" customWidth="1"/>
    <col min="3340" max="3340" width="10" style="82" bestFit="1" customWidth="1"/>
    <col min="3341" max="3341" width="8.88671875" style="82"/>
    <col min="3342" max="3342" width="14.6640625" style="82" bestFit="1" customWidth="1"/>
    <col min="3343" max="3343" width="7.6640625" style="82" bestFit="1" customWidth="1"/>
    <col min="3344" max="3344" width="15.5546875" style="82" customWidth="1"/>
    <col min="3345" max="3345" width="10" style="82" customWidth="1"/>
    <col min="3346" max="3346" width="10.88671875" style="82" customWidth="1"/>
    <col min="3347" max="3578" width="8.88671875" style="82"/>
    <col min="3579" max="3579" width="9.5546875" style="82" bestFit="1" customWidth="1"/>
    <col min="3580" max="3588" width="8.88671875" style="82"/>
    <col min="3589" max="3589" width="10.33203125" style="82" bestFit="1" customWidth="1"/>
    <col min="3590" max="3590" width="8.88671875" style="82"/>
    <col min="3591" max="3591" width="10" style="82" bestFit="1" customWidth="1"/>
    <col min="3592" max="3592" width="8.88671875" style="82"/>
    <col min="3593" max="3594" width="10.88671875" style="82" bestFit="1" customWidth="1"/>
    <col min="3595" max="3595" width="11.6640625" style="82" bestFit="1" customWidth="1"/>
    <col min="3596" max="3596" width="10" style="82" bestFit="1" customWidth="1"/>
    <col min="3597" max="3597" width="8.88671875" style="82"/>
    <col min="3598" max="3598" width="14.6640625" style="82" bestFit="1" customWidth="1"/>
    <col min="3599" max="3599" width="7.6640625" style="82" bestFit="1" customWidth="1"/>
    <col min="3600" max="3600" width="15.5546875" style="82" customWidth="1"/>
    <col min="3601" max="3601" width="10" style="82" customWidth="1"/>
    <col min="3602" max="3602" width="10.88671875" style="82" customWidth="1"/>
    <col min="3603" max="3834" width="8.88671875" style="82"/>
    <col min="3835" max="3835" width="9.5546875" style="82" bestFit="1" customWidth="1"/>
    <col min="3836" max="3844" width="8.88671875" style="82"/>
    <col min="3845" max="3845" width="10.33203125" style="82" bestFit="1" customWidth="1"/>
    <col min="3846" max="3846" width="8.88671875" style="82"/>
    <col min="3847" max="3847" width="10" style="82" bestFit="1" customWidth="1"/>
    <col min="3848" max="3848" width="8.88671875" style="82"/>
    <col min="3849" max="3850" width="10.88671875" style="82" bestFit="1" customWidth="1"/>
    <col min="3851" max="3851" width="11.6640625" style="82" bestFit="1" customWidth="1"/>
    <col min="3852" max="3852" width="10" style="82" bestFit="1" customWidth="1"/>
    <col min="3853" max="3853" width="8.88671875" style="82"/>
    <col min="3854" max="3854" width="14.6640625" style="82" bestFit="1" customWidth="1"/>
    <col min="3855" max="3855" width="7.6640625" style="82" bestFit="1" customWidth="1"/>
    <col min="3856" max="3856" width="15.5546875" style="82" customWidth="1"/>
    <col min="3857" max="3857" width="10" style="82" customWidth="1"/>
    <col min="3858" max="3858" width="10.88671875" style="82" customWidth="1"/>
    <col min="3859" max="4090" width="8.88671875" style="82"/>
    <col min="4091" max="4091" width="9.5546875" style="82" bestFit="1" customWidth="1"/>
    <col min="4092" max="4100" width="8.88671875" style="82"/>
    <col min="4101" max="4101" width="10.33203125" style="82" bestFit="1" customWidth="1"/>
    <col min="4102" max="4102" width="8.88671875" style="82"/>
    <col min="4103" max="4103" width="10" style="82" bestFit="1" customWidth="1"/>
    <col min="4104" max="4104" width="8.88671875" style="82"/>
    <col min="4105" max="4106" width="10.88671875" style="82" bestFit="1" customWidth="1"/>
    <col min="4107" max="4107" width="11.6640625" style="82" bestFit="1" customWidth="1"/>
    <col min="4108" max="4108" width="10" style="82" bestFit="1" customWidth="1"/>
    <col min="4109" max="4109" width="8.88671875" style="82"/>
    <col min="4110" max="4110" width="14.6640625" style="82" bestFit="1" customWidth="1"/>
    <col min="4111" max="4111" width="7.6640625" style="82" bestFit="1" customWidth="1"/>
    <col min="4112" max="4112" width="15.5546875" style="82" customWidth="1"/>
    <col min="4113" max="4113" width="10" style="82" customWidth="1"/>
    <col min="4114" max="4114" width="10.88671875" style="82" customWidth="1"/>
    <col min="4115" max="4346" width="8.88671875" style="82"/>
    <col min="4347" max="4347" width="9.5546875" style="82" bestFit="1" customWidth="1"/>
    <col min="4348" max="4356" width="8.88671875" style="82"/>
    <col min="4357" max="4357" width="10.33203125" style="82" bestFit="1" customWidth="1"/>
    <col min="4358" max="4358" width="8.88671875" style="82"/>
    <col min="4359" max="4359" width="10" style="82" bestFit="1" customWidth="1"/>
    <col min="4360" max="4360" width="8.88671875" style="82"/>
    <col min="4361" max="4362" width="10.88671875" style="82" bestFit="1" customWidth="1"/>
    <col min="4363" max="4363" width="11.6640625" style="82" bestFit="1" customWidth="1"/>
    <col min="4364" max="4364" width="10" style="82" bestFit="1" customWidth="1"/>
    <col min="4365" max="4365" width="8.88671875" style="82"/>
    <col min="4366" max="4366" width="14.6640625" style="82" bestFit="1" customWidth="1"/>
    <col min="4367" max="4367" width="7.6640625" style="82" bestFit="1" customWidth="1"/>
    <col min="4368" max="4368" width="15.5546875" style="82" customWidth="1"/>
    <col min="4369" max="4369" width="10" style="82" customWidth="1"/>
    <col min="4370" max="4370" width="10.88671875" style="82" customWidth="1"/>
    <col min="4371" max="4602" width="8.88671875" style="82"/>
    <col min="4603" max="4603" width="9.5546875" style="82" bestFit="1" customWidth="1"/>
    <col min="4604" max="4612" width="8.88671875" style="82"/>
    <col min="4613" max="4613" width="10.33203125" style="82" bestFit="1" customWidth="1"/>
    <col min="4614" max="4614" width="8.88671875" style="82"/>
    <col min="4615" max="4615" width="10" style="82" bestFit="1" customWidth="1"/>
    <col min="4616" max="4616" width="8.88671875" style="82"/>
    <col min="4617" max="4618" width="10.88671875" style="82" bestFit="1" customWidth="1"/>
    <col min="4619" max="4619" width="11.6640625" style="82" bestFit="1" customWidth="1"/>
    <col min="4620" max="4620" width="10" style="82" bestFit="1" customWidth="1"/>
    <col min="4621" max="4621" width="8.88671875" style="82"/>
    <col min="4622" max="4622" width="14.6640625" style="82" bestFit="1" customWidth="1"/>
    <col min="4623" max="4623" width="7.6640625" style="82" bestFit="1" customWidth="1"/>
    <col min="4624" max="4624" width="15.5546875" style="82" customWidth="1"/>
    <col min="4625" max="4625" width="10" style="82" customWidth="1"/>
    <col min="4626" max="4626" width="10.88671875" style="82" customWidth="1"/>
    <col min="4627" max="4858" width="8.88671875" style="82"/>
    <col min="4859" max="4859" width="9.5546875" style="82" bestFit="1" customWidth="1"/>
    <col min="4860" max="4868" width="8.88671875" style="82"/>
    <col min="4869" max="4869" width="10.33203125" style="82" bestFit="1" customWidth="1"/>
    <col min="4870" max="4870" width="8.88671875" style="82"/>
    <col min="4871" max="4871" width="10" style="82" bestFit="1" customWidth="1"/>
    <col min="4872" max="4872" width="8.88671875" style="82"/>
    <col min="4873" max="4874" width="10.88671875" style="82" bestFit="1" customWidth="1"/>
    <col min="4875" max="4875" width="11.6640625" style="82" bestFit="1" customWidth="1"/>
    <col min="4876" max="4876" width="10" style="82" bestFit="1" customWidth="1"/>
    <col min="4877" max="4877" width="8.88671875" style="82"/>
    <col min="4878" max="4878" width="14.6640625" style="82" bestFit="1" customWidth="1"/>
    <col min="4879" max="4879" width="7.6640625" style="82" bestFit="1" customWidth="1"/>
    <col min="4880" max="4880" width="15.5546875" style="82" customWidth="1"/>
    <col min="4881" max="4881" width="10" style="82" customWidth="1"/>
    <col min="4882" max="4882" width="10.88671875" style="82" customWidth="1"/>
    <col min="4883" max="5114" width="8.88671875" style="82"/>
    <col min="5115" max="5115" width="9.5546875" style="82" bestFit="1" customWidth="1"/>
    <col min="5116" max="5124" width="8.88671875" style="82"/>
    <col min="5125" max="5125" width="10.33203125" style="82" bestFit="1" customWidth="1"/>
    <col min="5126" max="5126" width="8.88671875" style="82"/>
    <col min="5127" max="5127" width="10" style="82" bestFit="1" customWidth="1"/>
    <col min="5128" max="5128" width="8.88671875" style="82"/>
    <col min="5129" max="5130" width="10.88671875" style="82" bestFit="1" customWidth="1"/>
    <col min="5131" max="5131" width="11.6640625" style="82" bestFit="1" customWidth="1"/>
    <col min="5132" max="5132" width="10" style="82" bestFit="1" customWidth="1"/>
    <col min="5133" max="5133" width="8.88671875" style="82"/>
    <col min="5134" max="5134" width="14.6640625" style="82" bestFit="1" customWidth="1"/>
    <col min="5135" max="5135" width="7.6640625" style="82" bestFit="1" customWidth="1"/>
    <col min="5136" max="5136" width="15.5546875" style="82" customWidth="1"/>
    <col min="5137" max="5137" width="10" style="82" customWidth="1"/>
    <col min="5138" max="5138" width="10.88671875" style="82" customWidth="1"/>
    <col min="5139" max="5370" width="8.88671875" style="82"/>
    <col min="5371" max="5371" width="9.5546875" style="82" bestFit="1" customWidth="1"/>
    <col min="5372" max="5380" width="8.88671875" style="82"/>
    <col min="5381" max="5381" width="10.33203125" style="82" bestFit="1" customWidth="1"/>
    <col min="5382" max="5382" width="8.88671875" style="82"/>
    <col min="5383" max="5383" width="10" style="82" bestFit="1" customWidth="1"/>
    <col min="5384" max="5384" width="8.88671875" style="82"/>
    <col min="5385" max="5386" width="10.88671875" style="82" bestFit="1" customWidth="1"/>
    <col min="5387" max="5387" width="11.6640625" style="82" bestFit="1" customWidth="1"/>
    <col min="5388" max="5388" width="10" style="82" bestFit="1" customWidth="1"/>
    <col min="5389" max="5389" width="8.88671875" style="82"/>
    <col min="5390" max="5390" width="14.6640625" style="82" bestFit="1" customWidth="1"/>
    <col min="5391" max="5391" width="7.6640625" style="82" bestFit="1" customWidth="1"/>
    <col min="5392" max="5392" width="15.5546875" style="82" customWidth="1"/>
    <col min="5393" max="5393" width="10" style="82" customWidth="1"/>
    <col min="5394" max="5394" width="10.88671875" style="82" customWidth="1"/>
    <col min="5395" max="5626" width="8.88671875" style="82"/>
    <col min="5627" max="5627" width="9.5546875" style="82" bestFit="1" customWidth="1"/>
    <col min="5628" max="5636" width="8.88671875" style="82"/>
    <col min="5637" max="5637" width="10.33203125" style="82" bestFit="1" customWidth="1"/>
    <col min="5638" max="5638" width="8.88671875" style="82"/>
    <col min="5639" max="5639" width="10" style="82" bestFit="1" customWidth="1"/>
    <col min="5640" max="5640" width="8.88671875" style="82"/>
    <col min="5641" max="5642" width="10.88671875" style="82" bestFit="1" customWidth="1"/>
    <col min="5643" max="5643" width="11.6640625" style="82" bestFit="1" customWidth="1"/>
    <col min="5644" max="5644" width="10" style="82" bestFit="1" customWidth="1"/>
    <col min="5645" max="5645" width="8.88671875" style="82"/>
    <col min="5646" max="5646" width="14.6640625" style="82" bestFit="1" customWidth="1"/>
    <col min="5647" max="5647" width="7.6640625" style="82" bestFit="1" customWidth="1"/>
    <col min="5648" max="5648" width="15.5546875" style="82" customWidth="1"/>
    <col min="5649" max="5649" width="10" style="82" customWidth="1"/>
    <col min="5650" max="5650" width="10.88671875" style="82" customWidth="1"/>
    <col min="5651" max="5882" width="8.88671875" style="82"/>
    <col min="5883" max="5883" width="9.5546875" style="82" bestFit="1" customWidth="1"/>
    <col min="5884" max="5892" width="8.88671875" style="82"/>
    <col min="5893" max="5893" width="10.33203125" style="82" bestFit="1" customWidth="1"/>
    <col min="5894" max="5894" width="8.88671875" style="82"/>
    <col min="5895" max="5895" width="10" style="82" bestFit="1" customWidth="1"/>
    <col min="5896" max="5896" width="8.88671875" style="82"/>
    <col min="5897" max="5898" width="10.88671875" style="82" bestFit="1" customWidth="1"/>
    <col min="5899" max="5899" width="11.6640625" style="82" bestFit="1" customWidth="1"/>
    <col min="5900" max="5900" width="10" style="82" bestFit="1" customWidth="1"/>
    <col min="5901" max="5901" width="8.88671875" style="82"/>
    <col min="5902" max="5902" width="14.6640625" style="82" bestFit="1" customWidth="1"/>
    <col min="5903" max="5903" width="7.6640625" style="82" bestFit="1" customWidth="1"/>
    <col min="5904" max="5904" width="15.5546875" style="82" customWidth="1"/>
    <col min="5905" max="5905" width="10" style="82" customWidth="1"/>
    <col min="5906" max="5906" width="10.88671875" style="82" customWidth="1"/>
    <col min="5907" max="6138" width="8.88671875" style="82"/>
    <col min="6139" max="6139" width="9.5546875" style="82" bestFit="1" customWidth="1"/>
    <col min="6140" max="6148" width="8.88671875" style="82"/>
    <col min="6149" max="6149" width="10.33203125" style="82" bestFit="1" customWidth="1"/>
    <col min="6150" max="6150" width="8.88671875" style="82"/>
    <col min="6151" max="6151" width="10" style="82" bestFit="1" customWidth="1"/>
    <col min="6152" max="6152" width="8.88671875" style="82"/>
    <col min="6153" max="6154" width="10.88671875" style="82" bestFit="1" customWidth="1"/>
    <col min="6155" max="6155" width="11.6640625" style="82" bestFit="1" customWidth="1"/>
    <col min="6156" max="6156" width="10" style="82" bestFit="1" customWidth="1"/>
    <col min="6157" max="6157" width="8.88671875" style="82"/>
    <col min="6158" max="6158" width="14.6640625" style="82" bestFit="1" customWidth="1"/>
    <col min="6159" max="6159" width="7.6640625" style="82" bestFit="1" customWidth="1"/>
    <col min="6160" max="6160" width="15.5546875" style="82" customWidth="1"/>
    <col min="6161" max="6161" width="10" style="82" customWidth="1"/>
    <col min="6162" max="6162" width="10.88671875" style="82" customWidth="1"/>
    <col min="6163" max="6394" width="8.88671875" style="82"/>
    <col min="6395" max="6395" width="9.5546875" style="82" bestFit="1" customWidth="1"/>
    <col min="6396" max="6404" width="8.88671875" style="82"/>
    <col min="6405" max="6405" width="10.33203125" style="82" bestFit="1" customWidth="1"/>
    <col min="6406" max="6406" width="8.88671875" style="82"/>
    <col min="6407" max="6407" width="10" style="82" bestFit="1" customWidth="1"/>
    <col min="6408" max="6408" width="8.88671875" style="82"/>
    <col min="6409" max="6410" width="10.88671875" style="82" bestFit="1" customWidth="1"/>
    <col min="6411" max="6411" width="11.6640625" style="82" bestFit="1" customWidth="1"/>
    <col min="6412" max="6412" width="10" style="82" bestFit="1" customWidth="1"/>
    <col min="6413" max="6413" width="8.88671875" style="82"/>
    <col min="6414" max="6414" width="14.6640625" style="82" bestFit="1" customWidth="1"/>
    <col min="6415" max="6415" width="7.6640625" style="82" bestFit="1" customWidth="1"/>
    <col min="6416" max="6416" width="15.5546875" style="82" customWidth="1"/>
    <col min="6417" max="6417" width="10" style="82" customWidth="1"/>
    <col min="6418" max="6418" width="10.88671875" style="82" customWidth="1"/>
    <col min="6419" max="6650" width="8.88671875" style="82"/>
    <col min="6651" max="6651" width="9.5546875" style="82" bestFit="1" customWidth="1"/>
    <col min="6652" max="6660" width="8.88671875" style="82"/>
    <col min="6661" max="6661" width="10.33203125" style="82" bestFit="1" customWidth="1"/>
    <col min="6662" max="6662" width="8.88671875" style="82"/>
    <col min="6663" max="6663" width="10" style="82" bestFit="1" customWidth="1"/>
    <col min="6664" max="6664" width="8.88671875" style="82"/>
    <col min="6665" max="6666" width="10.88671875" style="82" bestFit="1" customWidth="1"/>
    <col min="6667" max="6667" width="11.6640625" style="82" bestFit="1" customWidth="1"/>
    <col min="6668" max="6668" width="10" style="82" bestFit="1" customWidth="1"/>
    <col min="6669" max="6669" width="8.88671875" style="82"/>
    <col min="6670" max="6670" width="14.6640625" style="82" bestFit="1" customWidth="1"/>
    <col min="6671" max="6671" width="7.6640625" style="82" bestFit="1" customWidth="1"/>
    <col min="6672" max="6672" width="15.5546875" style="82" customWidth="1"/>
    <col min="6673" max="6673" width="10" style="82" customWidth="1"/>
    <col min="6674" max="6674" width="10.88671875" style="82" customWidth="1"/>
    <col min="6675" max="6906" width="8.88671875" style="82"/>
    <col min="6907" max="6907" width="9.5546875" style="82" bestFit="1" customWidth="1"/>
    <col min="6908" max="6916" width="8.88671875" style="82"/>
    <col min="6917" max="6917" width="10.33203125" style="82" bestFit="1" customWidth="1"/>
    <col min="6918" max="6918" width="8.88671875" style="82"/>
    <col min="6919" max="6919" width="10" style="82" bestFit="1" customWidth="1"/>
    <col min="6920" max="6920" width="8.88671875" style="82"/>
    <col min="6921" max="6922" width="10.88671875" style="82" bestFit="1" customWidth="1"/>
    <col min="6923" max="6923" width="11.6640625" style="82" bestFit="1" customWidth="1"/>
    <col min="6924" max="6924" width="10" style="82" bestFit="1" customWidth="1"/>
    <col min="6925" max="6925" width="8.88671875" style="82"/>
    <col min="6926" max="6926" width="14.6640625" style="82" bestFit="1" customWidth="1"/>
    <col min="6927" max="6927" width="7.6640625" style="82" bestFit="1" customWidth="1"/>
    <col min="6928" max="6928" width="15.5546875" style="82" customWidth="1"/>
    <col min="6929" max="6929" width="10" style="82" customWidth="1"/>
    <col min="6930" max="6930" width="10.88671875" style="82" customWidth="1"/>
    <col min="6931" max="7162" width="8.88671875" style="82"/>
    <col min="7163" max="7163" width="9.5546875" style="82" bestFit="1" customWidth="1"/>
    <col min="7164" max="7172" width="8.88671875" style="82"/>
    <col min="7173" max="7173" width="10.33203125" style="82" bestFit="1" customWidth="1"/>
    <col min="7174" max="7174" width="8.88671875" style="82"/>
    <col min="7175" max="7175" width="10" style="82" bestFit="1" customWidth="1"/>
    <col min="7176" max="7176" width="8.88671875" style="82"/>
    <col min="7177" max="7178" width="10.88671875" style="82" bestFit="1" customWidth="1"/>
    <col min="7179" max="7179" width="11.6640625" style="82" bestFit="1" customWidth="1"/>
    <col min="7180" max="7180" width="10" style="82" bestFit="1" customWidth="1"/>
    <col min="7181" max="7181" width="8.88671875" style="82"/>
    <col min="7182" max="7182" width="14.6640625" style="82" bestFit="1" customWidth="1"/>
    <col min="7183" max="7183" width="7.6640625" style="82" bestFit="1" customWidth="1"/>
    <col min="7184" max="7184" width="15.5546875" style="82" customWidth="1"/>
    <col min="7185" max="7185" width="10" style="82" customWidth="1"/>
    <col min="7186" max="7186" width="10.88671875" style="82" customWidth="1"/>
    <col min="7187" max="7418" width="8.88671875" style="82"/>
    <col min="7419" max="7419" width="9.5546875" style="82" bestFit="1" customWidth="1"/>
    <col min="7420" max="7428" width="8.88671875" style="82"/>
    <col min="7429" max="7429" width="10.33203125" style="82" bestFit="1" customWidth="1"/>
    <col min="7430" max="7430" width="8.88671875" style="82"/>
    <col min="7431" max="7431" width="10" style="82" bestFit="1" customWidth="1"/>
    <col min="7432" max="7432" width="8.88671875" style="82"/>
    <col min="7433" max="7434" width="10.88671875" style="82" bestFit="1" customWidth="1"/>
    <col min="7435" max="7435" width="11.6640625" style="82" bestFit="1" customWidth="1"/>
    <col min="7436" max="7436" width="10" style="82" bestFit="1" customWidth="1"/>
    <col min="7437" max="7437" width="8.88671875" style="82"/>
    <col min="7438" max="7438" width="14.6640625" style="82" bestFit="1" customWidth="1"/>
    <col min="7439" max="7439" width="7.6640625" style="82" bestFit="1" customWidth="1"/>
    <col min="7440" max="7440" width="15.5546875" style="82" customWidth="1"/>
    <col min="7441" max="7441" width="10" style="82" customWidth="1"/>
    <col min="7442" max="7442" width="10.88671875" style="82" customWidth="1"/>
    <col min="7443" max="7674" width="8.88671875" style="82"/>
    <col min="7675" max="7675" width="9.5546875" style="82" bestFit="1" customWidth="1"/>
    <col min="7676" max="7684" width="8.88671875" style="82"/>
    <col min="7685" max="7685" width="10.33203125" style="82" bestFit="1" customWidth="1"/>
    <col min="7686" max="7686" width="8.88671875" style="82"/>
    <col min="7687" max="7687" width="10" style="82" bestFit="1" customWidth="1"/>
    <col min="7688" max="7688" width="8.88671875" style="82"/>
    <col min="7689" max="7690" width="10.88671875" style="82" bestFit="1" customWidth="1"/>
    <col min="7691" max="7691" width="11.6640625" style="82" bestFit="1" customWidth="1"/>
    <col min="7692" max="7692" width="10" style="82" bestFit="1" customWidth="1"/>
    <col min="7693" max="7693" width="8.88671875" style="82"/>
    <col min="7694" max="7694" width="14.6640625" style="82" bestFit="1" customWidth="1"/>
    <col min="7695" max="7695" width="7.6640625" style="82" bestFit="1" customWidth="1"/>
    <col min="7696" max="7696" width="15.5546875" style="82" customWidth="1"/>
    <col min="7697" max="7697" width="10" style="82" customWidth="1"/>
    <col min="7698" max="7698" width="10.88671875" style="82" customWidth="1"/>
    <col min="7699" max="7930" width="8.88671875" style="82"/>
    <col min="7931" max="7931" width="9.5546875" style="82" bestFit="1" customWidth="1"/>
    <col min="7932" max="7940" width="8.88671875" style="82"/>
    <col min="7941" max="7941" width="10.33203125" style="82" bestFit="1" customWidth="1"/>
    <col min="7942" max="7942" width="8.88671875" style="82"/>
    <col min="7943" max="7943" width="10" style="82" bestFit="1" customWidth="1"/>
    <col min="7944" max="7944" width="8.88671875" style="82"/>
    <col min="7945" max="7946" width="10.88671875" style="82" bestFit="1" customWidth="1"/>
    <col min="7947" max="7947" width="11.6640625" style="82" bestFit="1" customWidth="1"/>
    <col min="7948" max="7948" width="10" style="82" bestFit="1" customWidth="1"/>
    <col min="7949" max="7949" width="8.88671875" style="82"/>
    <col min="7950" max="7950" width="14.6640625" style="82" bestFit="1" customWidth="1"/>
    <col min="7951" max="7951" width="7.6640625" style="82" bestFit="1" customWidth="1"/>
    <col min="7952" max="7952" width="15.5546875" style="82" customWidth="1"/>
    <col min="7953" max="7953" width="10" style="82" customWidth="1"/>
    <col min="7954" max="7954" width="10.88671875" style="82" customWidth="1"/>
    <col min="7955" max="8186" width="8.88671875" style="82"/>
    <col min="8187" max="8187" width="9.5546875" style="82" bestFit="1" customWidth="1"/>
    <col min="8188" max="8196" width="8.88671875" style="82"/>
    <col min="8197" max="8197" width="10.33203125" style="82" bestFit="1" customWidth="1"/>
    <col min="8198" max="8198" width="8.88671875" style="82"/>
    <col min="8199" max="8199" width="10" style="82" bestFit="1" customWidth="1"/>
    <col min="8200" max="8200" width="8.88671875" style="82"/>
    <col min="8201" max="8202" width="10.88671875" style="82" bestFit="1" customWidth="1"/>
    <col min="8203" max="8203" width="11.6640625" style="82" bestFit="1" customWidth="1"/>
    <col min="8204" max="8204" width="10" style="82" bestFit="1" customWidth="1"/>
    <col min="8205" max="8205" width="8.88671875" style="82"/>
    <col min="8206" max="8206" width="14.6640625" style="82" bestFit="1" customWidth="1"/>
    <col min="8207" max="8207" width="7.6640625" style="82" bestFit="1" customWidth="1"/>
    <col min="8208" max="8208" width="15.5546875" style="82" customWidth="1"/>
    <col min="8209" max="8209" width="10" style="82" customWidth="1"/>
    <col min="8210" max="8210" width="10.88671875" style="82" customWidth="1"/>
    <col min="8211" max="8442" width="8.88671875" style="82"/>
    <col min="8443" max="8443" width="9.5546875" style="82" bestFit="1" customWidth="1"/>
    <col min="8444" max="8452" width="8.88671875" style="82"/>
    <col min="8453" max="8453" width="10.33203125" style="82" bestFit="1" customWidth="1"/>
    <col min="8454" max="8454" width="8.88671875" style="82"/>
    <col min="8455" max="8455" width="10" style="82" bestFit="1" customWidth="1"/>
    <col min="8456" max="8456" width="8.88671875" style="82"/>
    <col min="8457" max="8458" width="10.88671875" style="82" bestFit="1" customWidth="1"/>
    <col min="8459" max="8459" width="11.6640625" style="82" bestFit="1" customWidth="1"/>
    <col min="8460" max="8460" width="10" style="82" bestFit="1" customWidth="1"/>
    <col min="8461" max="8461" width="8.88671875" style="82"/>
    <col min="8462" max="8462" width="14.6640625" style="82" bestFit="1" customWidth="1"/>
    <col min="8463" max="8463" width="7.6640625" style="82" bestFit="1" customWidth="1"/>
    <col min="8464" max="8464" width="15.5546875" style="82" customWidth="1"/>
    <col min="8465" max="8465" width="10" style="82" customWidth="1"/>
    <col min="8466" max="8466" width="10.88671875" style="82" customWidth="1"/>
    <col min="8467" max="8698" width="8.88671875" style="82"/>
    <col min="8699" max="8699" width="9.5546875" style="82" bestFit="1" customWidth="1"/>
    <col min="8700" max="8708" width="8.88671875" style="82"/>
    <col min="8709" max="8709" width="10.33203125" style="82" bestFit="1" customWidth="1"/>
    <col min="8710" max="8710" width="8.88671875" style="82"/>
    <col min="8711" max="8711" width="10" style="82" bestFit="1" customWidth="1"/>
    <col min="8712" max="8712" width="8.88671875" style="82"/>
    <col min="8713" max="8714" width="10.88671875" style="82" bestFit="1" customWidth="1"/>
    <col min="8715" max="8715" width="11.6640625" style="82" bestFit="1" customWidth="1"/>
    <col min="8716" max="8716" width="10" style="82" bestFit="1" customWidth="1"/>
    <col min="8717" max="8717" width="8.88671875" style="82"/>
    <col min="8718" max="8718" width="14.6640625" style="82" bestFit="1" customWidth="1"/>
    <col min="8719" max="8719" width="7.6640625" style="82" bestFit="1" customWidth="1"/>
    <col min="8720" max="8720" width="15.5546875" style="82" customWidth="1"/>
    <col min="8721" max="8721" width="10" style="82" customWidth="1"/>
    <col min="8722" max="8722" width="10.88671875" style="82" customWidth="1"/>
    <col min="8723" max="8954" width="8.88671875" style="82"/>
    <col min="8955" max="8955" width="9.5546875" style="82" bestFit="1" customWidth="1"/>
    <col min="8956" max="8964" width="8.88671875" style="82"/>
    <col min="8965" max="8965" width="10.33203125" style="82" bestFit="1" customWidth="1"/>
    <col min="8966" max="8966" width="8.88671875" style="82"/>
    <col min="8967" max="8967" width="10" style="82" bestFit="1" customWidth="1"/>
    <col min="8968" max="8968" width="8.88671875" style="82"/>
    <col min="8969" max="8970" width="10.88671875" style="82" bestFit="1" customWidth="1"/>
    <col min="8971" max="8971" width="11.6640625" style="82" bestFit="1" customWidth="1"/>
    <col min="8972" max="8972" width="10" style="82" bestFit="1" customWidth="1"/>
    <col min="8973" max="8973" width="8.88671875" style="82"/>
    <col min="8974" max="8974" width="14.6640625" style="82" bestFit="1" customWidth="1"/>
    <col min="8975" max="8975" width="7.6640625" style="82" bestFit="1" customWidth="1"/>
    <col min="8976" max="8976" width="15.5546875" style="82" customWidth="1"/>
    <col min="8977" max="8977" width="10" style="82" customWidth="1"/>
    <col min="8978" max="8978" width="10.88671875" style="82" customWidth="1"/>
    <col min="8979" max="9210" width="8.88671875" style="82"/>
    <col min="9211" max="9211" width="9.5546875" style="82" bestFit="1" customWidth="1"/>
    <col min="9212" max="9220" width="8.88671875" style="82"/>
    <col min="9221" max="9221" width="10.33203125" style="82" bestFit="1" customWidth="1"/>
    <col min="9222" max="9222" width="8.88671875" style="82"/>
    <col min="9223" max="9223" width="10" style="82" bestFit="1" customWidth="1"/>
    <col min="9224" max="9224" width="8.88671875" style="82"/>
    <col min="9225" max="9226" width="10.88671875" style="82" bestFit="1" customWidth="1"/>
    <col min="9227" max="9227" width="11.6640625" style="82" bestFit="1" customWidth="1"/>
    <col min="9228" max="9228" width="10" style="82" bestFit="1" customWidth="1"/>
    <col min="9229" max="9229" width="8.88671875" style="82"/>
    <col min="9230" max="9230" width="14.6640625" style="82" bestFit="1" customWidth="1"/>
    <col min="9231" max="9231" width="7.6640625" style="82" bestFit="1" customWidth="1"/>
    <col min="9232" max="9232" width="15.5546875" style="82" customWidth="1"/>
    <col min="9233" max="9233" width="10" style="82" customWidth="1"/>
    <col min="9234" max="9234" width="10.88671875" style="82" customWidth="1"/>
    <col min="9235" max="9466" width="8.88671875" style="82"/>
    <col min="9467" max="9467" width="9.5546875" style="82" bestFit="1" customWidth="1"/>
    <col min="9468" max="9476" width="8.88671875" style="82"/>
    <col min="9477" max="9477" width="10.33203125" style="82" bestFit="1" customWidth="1"/>
    <col min="9478" max="9478" width="8.88671875" style="82"/>
    <col min="9479" max="9479" width="10" style="82" bestFit="1" customWidth="1"/>
    <col min="9480" max="9480" width="8.88671875" style="82"/>
    <col min="9481" max="9482" width="10.88671875" style="82" bestFit="1" customWidth="1"/>
    <col min="9483" max="9483" width="11.6640625" style="82" bestFit="1" customWidth="1"/>
    <col min="9484" max="9484" width="10" style="82" bestFit="1" customWidth="1"/>
    <col min="9485" max="9485" width="8.88671875" style="82"/>
    <col min="9486" max="9486" width="14.6640625" style="82" bestFit="1" customWidth="1"/>
    <col min="9487" max="9487" width="7.6640625" style="82" bestFit="1" customWidth="1"/>
    <col min="9488" max="9488" width="15.5546875" style="82" customWidth="1"/>
    <col min="9489" max="9489" width="10" style="82" customWidth="1"/>
    <col min="9490" max="9490" width="10.88671875" style="82" customWidth="1"/>
    <col min="9491" max="9722" width="8.88671875" style="82"/>
    <col min="9723" max="9723" width="9.5546875" style="82" bestFit="1" customWidth="1"/>
    <col min="9724" max="9732" width="8.88671875" style="82"/>
    <col min="9733" max="9733" width="10.33203125" style="82" bestFit="1" customWidth="1"/>
    <col min="9734" max="9734" width="8.88671875" style="82"/>
    <col min="9735" max="9735" width="10" style="82" bestFit="1" customWidth="1"/>
    <col min="9736" max="9736" width="8.88671875" style="82"/>
    <col min="9737" max="9738" width="10.88671875" style="82" bestFit="1" customWidth="1"/>
    <col min="9739" max="9739" width="11.6640625" style="82" bestFit="1" customWidth="1"/>
    <col min="9740" max="9740" width="10" style="82" bestFit="1" customWidth="1"/>
    <col min="9741" max="9741" width="8.88671875" style="82"/>
    <col min="9742" max="9742" width="14.6640625" style="82" bestFit="1" customWidth="1"/>
    <col min="9743" max="9743" width="7.6640625" style="82" bestFit="1" customWidth="1"/>
    <col min="9744" max="9744" width="15.5546875" style="82" customWidth="1"/>
    <col min="9745" max="9745" width="10" style="82" customWidth="1"/>
    <col min="9746" max="9746" width="10.88671875" style="82" customWidth="1"/>
    <col min="9747" max="9978" width="8.88671875" style="82"/>
    <col min="9979" max="9979" width="9.5546875" style="82" bestFit="1" customWidth="1"/>
    <col min="9980" max="9988" width="8.88671875" style="82"/>
    <col min="9989" max="9989" width="10.33203125" style="82" bestFit="1" customWidth="1"/>
    <col min="9990" max="9990" width="8.88671875" style="82"/>
    <col min="9991" max="9991" width="10" style="82" bestFit="1" customWidth="1"/>
    <col min="9992" max="9992" width="8.88671875" style="82"/>
    <col min="9993" max="9994" width="10.88671875" style="82" bestFit="1" customWidth="1"/>
    <col min="9995" max="9995" width="11.6640625" style="82" bestFit="1" customWidth="1"/>
    <col min="9996" max="9996" width="10" style="82" bestFit="1" customWidth="1"/>
    <col min="9997" max="9997" width="8.88671875" style="82"/>
    <col min="9998" max="9998" width="14.6640625" style="82" bestFit="1" customWidth="1"/>
    <col min="9999" max="9999" width="7.6640625" style="82" bestFit="1" customWidth="1"/>
    <col min="10000" max="10000" width="15.5546875" style="82" customWidth="1"/>
    <col min="10001" max="10001" width="10" style="82" customWidth="1"/>
    <col min="10002" max="10002" width="10.88671875" style="82" customWidth="1"/>
    <col min="10003" max="10234" width="8.88671875" style="82"/>
    <col min="10235" max="10235" width="9.5546875" style="82" bestFit="1" customWidth="1"/>
    <col min="10236" max="10244" width="8.88671875" style="82"/>
    <col min="10245" max="10245" width="10.33203125" style="82" bestFit="1" customWidth="1"/>
    <col min="10246" max="10246" width="8.88671875" style="82"/>
    <col min="10247" max="10247" width="10" style="82" bestFit="1" customWidth="1"/>
    <col min="10248" max="10248" width="8.88671875" style="82"/>
    <col min="10249" max="10250" width="10.88671875" style="82" bestFit="1" customWidth="1"/>
    <col min="10251" max="10251" width="11.6640625" style="82" bestFit="1" customWidth="1"/>
    <col min="10252" max="10252" width="10" style="82" bestFit="1" customWidth="1"/>
    <col min="10253" max="10253" width="8.88671875" style="82"/>
    <col min="10254" max="10254" width="14.6640625" style="82" bestFit="1" customWidth="1"/>
    <col min="10255" max="10255" width="7.6640625" style="82" bestFit="1" customWidth="1"/>
    <col min="10256" max="10256" width="15.5546875" style="82" customWidth="1"/>
    <col min="10257" max="10257" width="10" style="82" customWidth="1"/>
    <col min="10258" max="10258" width="10.88671875" style="82" customWidth="1"/>
    <col min="10259" max="10490" width="8.88671875" style="82"/>
    <col min="10491" max="10491" width="9.5546875" style="82" bestFit="1" customWidth="1"/>
    <col min="10492" max="10500" width="8.88671875" style="82"/>
    <col min="10501" max="10501" width="10.33203125" style="82" bestFit="1" customWidth="1"/>
    <col min="10502" max="10502" width="8.88671875" style="82"/>
    <col min="10503" max="10503" width="10" style="82" bestFit="1" customWidth="1"/>
    <col min="10504" max="10504" width="8.88671875" style="82"/>
    <col min="10505" max="10506" width="10.88671875" style="82" bestFit="1" customWidth="1"/>
    <col min="10507" max="10507" width="11.6640625" style="82" bestFit="1" customWidth="1"/>
    <col min="10508" max="10508" width="10" style="82" bestFit="1" customWidth="1"/>
    <col min="10509" max="10509" width="8.88671875" style="82"/>
    <col min="10510" max="10510" width="14.6640625" style="82" bestFit="1" customWidth="1"/>
    <col min="10511" max="10511" width="7.6640625" style="82" bestFit="1" customWidth="1"/>
    <col min="10512" max="10512" width="15.5546875" style="82" customWidth="1"/>
    <col min="10513" max="10513" width="10" style="82" customWidth="1"/>
    <col min="10514" max="10514" width="10.88671875" style="82" customWidth="1"/>
    <col min="10515" max="10746" width="8.88671875" style="82"/>
    <col min="10747" max="10747" width="9.5546875" style="82" bestFit="1" customWidth="1"/>
    <col min="10748" max="10756" width="8.88671875" style="82"/>
    <col min="10757" max="10757" width="10.33203125" style="82" bestFit="1" customWidth="1"/>
    <col min="10758" max="10758" width="8.88671875" style="82"/>
    <col min="10759" max="10759" width="10" style="82" bestFit="1" customWidth="1"/>
    <col min="10760" max="10760" width="8.88671875" style="82"/>
    <col min="10761" max="10762" width="10.88671875" style="82" bestFit="1" customWidth="1"/>
    <col min="10763" max="10763" width="11.6640625" style="82" bestFit="1" customWidth="1"/>
    <col min="10764" max="10764" width="10" style="82" bestFit="1" customWidth="1"/>
    <col min="10765" max="10765" width="8.88671875" style="82"/>
    <col min="10766" max="10766" width="14.6640625" style="82" bestFit="1" customWidth="1"/>
    <col min="10767" max="10767" width="7.6640625" style="82" bestFit="1" customWidth="1"/>
    <col min="10768" max="10768" width="15.5546875" style="82" customWidth="1"/>
    <col min="10769" max="10769" width="10" style="82" customWidth="1"/>
    <col min="10770" max="10770" width="10.88671875" style="82" customWidth="1"/>
    <col min="10771" max="11002" width="8.88671875" style="82"/>
    <col min="11003" max="11003" width="9.5546875" style="82" bestFit="1" customWidth="1"/>
    <col min="11004" max="11012" width="8.88671875" style="82"/>
    <col min="11013" max="11013" width="10.33203125" style="82" bestFit="1" customWidth="1"/>
    <col min="11014" max="11014" width="8.88671875" style="82"/>
    <col min="11015" max="11015" width="10" style="82" bestFit="1" customWidth="1"/>
    <col min="11016" max="11016" width="8.88671875" style="82"/>
    <col min="11017" max="11018" width="10.88671875" style="82" bestFit="1" customWidth="1"/>
    <col min="11019" max="11019" width="11.6640625" style="82" bestFit="1" customWidth="1"/>
    <col min="11020" max="11020" width="10" style="82" bestFit="1" customWidth="1"/>
    <col min="11021" max="11021" width="8.88671875" style="82"/>
    <col min="11022" max="11022" width="14.6640625" style="82" bestFit="1" customWidth="1"/>
    <col min="11023" max="11023" width="7.6640625" style="82" bestFit="1" customWidth="1"/>
    <col min="11024" max="11024" width="15.5546875" style="82" customWidth="1"/>
    <col min="11025" max="11025" width="10" style="82" customWidth="1"/>
    <col min="11026" max="11026" width="10.88671875" style="82" customWidth="1"/>
    <col min="11027" max="11258" width="8.88671875" style="82"/>
    <col min="11259" max="11259" width="9.5546875" style="82" bestFit="1" customWidth="1"/>
    <col min="11260" max="11268" width="8.88671875" style="82"/>
    <col min="11269" max="11269" width="10.33203125" style="82" bestFit="1" customWidth="1"/>
    <col min="11270" max="11270" width="8.88671875" style="82"/>
    <col min="11271" max="11271" width="10" style="82" bestFit="1" customWidth="1"/>
    <col min="11272" max="11272" width="8.88671875" style="82"/>
    <col min="11273" max="11274" width="10.88671875" style="82" bestFit="1" customWidth="1"/>
    <col min="11275" max="11275" width="11.6640625" style="82" bestFit="1" customWidth="1"/>
    <col min="11276" max="11276" width="10" style="82" bestFit="1" customWidth="1"/>
    <col min="11277" max="11277" width="8.88671875" style="82"/>
    <col min="11278" max="11278" width="14.6640625" style="82" bestFit="1" customWidth="1"/>
    <col min="11279" max="11279" width="7.6640625" style="82" bestFit="1" customWidth="1"/>
    <col min="11280" max="11280" width="15.5546875" style="82" customWidth="1"/>
    <col min="11281" max="11281" width="10" style="82" customWidth="1"/>
    <col min="11282" max="11282" width="10.88671875" style="82" customWidth="1"/>
    <col min="11283" max="11514" width="8.88671875" style="82"/>
    <col min="11515" max="11515" width="9.5546875" style="82" bestFit="1" customWidth="1"/>
    <col min="11516" max="11524" width="8.88671875" style="82"/>
    <col min="11525" max="11525" width="10.33203125" style="82" bestFit="1" customWidth="1"/>
    <col min="11526" max="11526" width="8.88671875" style="82"/>
    <col min="11527" max="11527" width="10" style="82" bestFit="1" customWidth="1"/>
    <col min="11528" max="11528" width="8.88671875" style="82"/>
    <col min="11529" max="11530" width="10.88671875" style="82" bestFit="1" customWidth="1"/>
    <col min="11531" max="11531" width="11.6640625" style="82" bestFit="1" customWidth="1"/>
    <col min="11532" max="11532" width="10" style="82" bestFit="1" customWidth="1"/>
    <col min="11533" max="11533" width="8.88671875" style="82"/>
    <col min="11534" max="11534" width="14.6640625" style="82" bestFit="1" customWidth="1"/>
    <col min="11535" max="11535" width="7.6640625" style="82" bestFit="1" customWidth="1"/>
    <col min="11536" max="11536" width="15.5546875" style="82" customWidth="1"/>
    <col min="11537" max="11537" width="10" style="82" customWidth="1"/>
    <col min="11538" max="11538" width="10.88671875" style="82" customWidth="1"/>
    <col min="11539" max="11770" width="8.88671875" style="82"/>
    <col min="11771" max="11771" width="9.5546875" style="82" bestFit="1" customWidth="1"/>
    <col min="11772" max="11780" width="8.88671875" style="82"/>
    <col min="11781" max="11781" width="10.33203125" style="82" bestFit="1" customWidth="1"/>
    <col min="11782" max="11782" width="8.88671875" style="82"/>
    <col min="11783" max="11783" width="10" style="82" bestFit="1" customWidth="1"/>
    <col min="11784" max="11784" width="8.88671875" style="82"/>
    <col min="11785" max="11786" width="10.88671875" style="82" bestFit="1" customWidth="1"/>
    <col min="11787" max="11787" width="11.6640625" style="82" bestFit="1" customWidth="1"/>
    <col min="11788" max="11788" width="10" style="82" bestFit="1" customWidth="1"/>
    <col min="11789" max="11789" width="8.88671875" style="82"/>
    <col min="11790" max="11790" width="14.6640625" style="82" bestFit="1" customWidth="1"/>
    <col min="11791" max="11791" width="7.6640625" style="82" bestFit="1" customWidth="1"/>
    <col min="11792" max="11792" width="15.5546875" style="82" customWidth="1"/>
    <col min="11793" max="11793" width="10" style="82" customWidth="1"/>
    <col min="11794" max="11794" width="10.88671875" style="82" customWidth="1"/>
    <col min="11795" max="12026" width="8.88671875" style="82"/>
    <col min="12027" max="12027" width="9.5546875" style="82" bestFit="1" customWidth="1"/>
    <col min="12028" max="12036" width="8.88671875" style="82"/>
    <col min="12037" max="12037" width="10.33203125" style="82" bestFit="1" customWidth="1"/>
    <col min="12038" max="12038" width="8.88671875" style="82"/>
    <col min="12039" max="12039" width="10" style="82" bestFit="1" customWidth="1"/>
    <col min="12040" max="12040" width="8.88671875" style="82"/>
    <col min="12041" max="12042" width="10.88671875" style="82" bestFit="1" customWidth="1"/>
    <col min="12043" max="12043" width="11.6640625" style="82" bestFit="1" customWidth="1"/>
    <col min="12044" max="12044" width="10" style="82" bestFit="1" customWidth="1"/>
    <col min="12045" max="12045" width="8.88671875" style="82"/>
    <col min="12046" max="12046" width="14.6640625" style="82" bestFit="1" customWidth="1"/>
    <col min="12047" max="12047" width="7.6640625" style="82" bestFit="1" customWidth="1"/>
    <col min="12048" max="12048" width="15.5546875" style="82" customWidth="1"/>
    <col min="12049" max="12049" width="10" style="82" customWidth="1"/>
    <col min="12050" max="12050" width="10.88671875" style="82" customWidth="1"/>
    <col min="12051" max="12282" width="8.88671875" style="82"/>
    <col min="12283" max="12283" width="9.5546875" style="82" bestFit="1" customWidth="1"/>
    <col min="12284" max="12292" width="8.88671875" style="82"/>
    <col min="12293" max="12293" width="10.33203125" style="82" bestFit="1" customWidth="1"/>
    <col min="12294" max="12294" width="8.88671875" style="82"/>
    <col min="12295" max="12295" width="10" style="82" bestFit="1" customWidth="1"/>
    <col min="12296" max="12296" width="8.88671875" style="82"/>
    <col min="12297" max="12298" width="10.88671875" style="82" bestFit="1" customWidth="1"/>
    <col min="12299" max="12299" width="11.6640625" style="82" bestFit="1" customWidth="1"/>
    <col min="12300" max="12300" width="10" style="82" bestFit="1" customWidth="1"/>
    <col min="12301" max="12301" width="8.88671875" style="82"/>
    <col min="12302" max="12302" width="14.6640625" style="82" bestFit="1" customWidth="1"/>
    <col min="12303" max="12303" width="7.6640625" style="82" bestFit="1" customWidth="1"/>
    <col min="12304" max="12304" width="15.5546875" style="82" customWidth="1"/>
    <col min="12305" max="12305" width="10" style="82" customWidth="1"/>
    <col min="12306" max="12306" width="10.88671875" style="82" customWidth="1"/>
    <col min="12307" max="12538" width="8.88671875" style="82"/>
    <col min="12539" max="12539" width="9.5546875" style="82" bestFit="1" customWidth="1"/>
    <col min="12540" max="12548" width="8.88671875" style="82"/>
    <col min="12549" max="12549" width="10.33203125" style="82" bestFit="1" customWidth="1"/>
    <col min="12550" max="12550" width="8.88671875" style="82"/>
    <col min="12551" max="12551" width="10" style="82" bestFit="1" customWidth="1"/>
    <col min="12552" max="12552" width="8.88671875" style="82"/>
    <col min="12553" max="12554" width="10.88671875" style="82" bestFit="1" customWidth="1"/>
    <col min="12555" max="12555" width="11.6640625" style="82" bestFit="1" customWidth="1"/>
    <col min="12556" max="12556" width="10" style="82" bestFit="1" customWidth="1"/>
    <col min="12557" max="12557" width="8.88671875" style="82"/>
    <col min="12558" max="12558" width="14.6640625" style="82" bestFit="1" customWidth="1"/>
    <col min="12559" max="12559" width="7.6640625" style="82" bestFit="1" customWidth="1"/>
    <col min="12560" max="12560" width="15.5546875" style="82" customWidth="1"/>
    <col min="12561" max="12561" width="10" style="82" customWidth="1"/>
    <col min="12562" max="12562" width="10.88671875" style="82" customWidth="1"/>
    <col min="12563" max="12794" width="8.88671875" style="82"/>
    <col min="12795" max="12795" width="9.5546875" style="82" bestFit="1" customWidth="1"/>
    <col min="12796" max="12804" width="8.88671875" style="82"/>
    <col min="12805" max="12805" width="10.33203125" style="82" bestFit="1" customWidth="1"/>
    <col min="12806" max="12806" width="8.88671875" style="82"/>
    <col min="12807" max="12807" width="10" style="82" bestFit="1" customWidth="1"/>
    <col min="12808" max="12808" width="8.88671875" style="82"/>
    <col min="12809" max="12810" width="10.88671875" style="82" bestFit="1" customWidth="1"/>
    <col min="12811" max="12811" width="11.6640625" style="82" bestFit="1" customWidth="1"/>
    <col min="12812" max="12812" width="10" style="82" bestFit="1" customWidth="1"/>
    <col min="12813" max="12813" width="8.88671875" style="82"/>
    <col min="12814" max="12814" width="14.6640625" style="82" bestFit="1" customWidth="1"/>
    <col min="12815" max="12815" width="7.6640625" style="82" bestFit="1" customWidth="1"/>
    <col min="12816" max="12816" width="15.5546875" style="82" customWidth="1"/>
    <col min="12817" max="12817" width="10" style="82" customWidth="1"/>
    <col min="12818" max="12818" width="10.88671875" style="82" customWidth="1"/>
    <col min="12819" max="13050" width="8.88671875" style="82"/>
    <col min="13051" max="13051" width="9.5546875" style="82" bestFit="1" customWidth="1"/>
    <col min="13052" max="13060" width="8.88671875" style="82"/>
    <col min="13061" max="13061" width="10.33203125" style="82" bestFit="1" customWidth="1"/>
    <col min="13062" max="13062" width="8.88671875" style="82"/>
    <col min="13063" max="13063" width="10" style="82" bestFit="1" customWidth="1"/>
    <col min="13064" max="13064" width="8.88671875" style="82"/>
    <col min="13065" max="13066" width="10.88671875" style="82" bestFit="1" customWidth="1"/>
    <col min="13067" max="13067" width="11.6640625" style="82" bestFit="1" customWidth="1"/>
    <col min="13068" max="13068" width="10" style="82" bestFit="1" customWidth="1"/>
    <col min="13069" max="13069" width="8.88671875" style="82"/>
    <col min="13070" max="13070" width="14.6640625" style="82" bestFit="1" customWidth="1"/>
    <col min="13071" max="13071" width="7.6640625" style="82" bestFit="1" customWidth="1"/>
    <col min="13072" max="13072" width="15.5546875" style="82" customWidth="1"/>
    <col min="13073" max="13073" width="10" style="82" customWidth="1"/>
    <col min="13074" max="13074" width="10.88671875" style="82" customWidth="1"/>
    <col min="13075" max="13306" width="8.88671875" style="82"/>
    <col min="13307" max="13307" width="9.5546875" style="82" bestFit="1" customWidth="1"/>
    <col min="13308" max="13316" width="8.88671875" style="82"/>
    <col min="13317" max="13317" width="10.33203125" style="82" bestFit="1" customWidth="1"/>
    <col min="13318" max="13318" width="8.88671875" style="82"/>
    <col min="13319" max="13319" width="10" style="82" bestFit="1" customWidth="1"/>
    <col min="13320" max="13320" width="8.88671875" style="82"/>
    <col min="13321" max="13322" width="10.88671875" style="82" bestFit="1" customWidth="1"/>
    <col min="13323" max="13323" width="11.6640625" style="82" bestFit="1" customWidth="1"/>
    <col min="13324" max="13324" width="10" style="82" bestFit="1" customWidth="1"/>
    <col min="13325" max="13325" width="8.88671875" style="82"/>
    <col min="13326" max="13326" width="14.6640625" style="82" bestFit="1" customWidth="1"/>
    <col min="13327" max="13327" width="7.6640625" style="82" bestFit="1" customWidth="1"/>
    <col min="13328" max="13328" width="15.5546875" style="82" customWidth="1"/>
    <col min="13329" max="13329" width="10" style="82" customWidth="1"/>
    <col min="13330" max="13330" width="10.88671875" style="82" customWidth="1"/>
    <col min="13331" max="13562" width="8.88671875" style="82"/>
    <col min="13563" max="13563" width="9.5546875" style="82" bestFit="1" customWidth="1"/>
    <col min="13564" max="13572" width="8.88671875" style="82"/>
    <col min="13573" max="13573" width="10.33203125" style="82" bestFit="1" customWidth="1"/>
    <col min="13574" max="13574" width="8.88671875" style="82"/>
    <col min="13575" max="13575" width="10" style="82" bestFit="1" customWidth="1"/>
    <col min="13576" max="13576" width="8.88671875" style="82"/>
    <col min="13577" max="13578" width="10.88671875" style="82" bestFit="1" customWidth="1"/>
    <col min="13579" max="13579" width="11.6640625" style="82" bestFit="1" customWidth="1"/>
    <col min="13580" max="13580" width="10" style="82" bestFit="1" customWidth="1"/>
    <col min="13581" max="13581" width="8.88671875" style="82"/>
    <col min="13582" max="13582" width="14.6640625" style="82" bestFit="1" customWidth="1"/>
    <col min="13583" max="13583" width="7.6640625" style="82" bestFit="1" customWidth="1"/>
    <col min="13584" max="13584" width="15.5546875" style="82" customWidth="1"/>
    <col min="13585" max="13585" width="10" style="82" customWidth="1"/>
    <col min="13586" max="13586" width="10.88671875" style="82" customWidth="1"/>
    <col min="13587" max="13818" width="8.88671875" style="82"/>
    <col min="13819" max="13819" width="9.5546875" style="82" bestFit="1" customWidth="1"/>
    <col min="13820" max="13828" width="8.88671875" style="82"/>
    <col min="13829" max="13829" width="10.33203125" style="82" bestFit="1" customWidth="1"/>
    <col min="13830" max="13830" width="8.88671875" style="82"/>
    <col min="13831" max="13831" width="10" style="82" bestFit="1" customWidth="1"/>
    <col min="13832" max="13832" width="8.88671875" style="82"/>
    <col min="13833" max="13834" width="10.88671875" style="82" bestFit="1" customWidth="1"/>
    <col min="13835" max="13835" width="11.6640625" style="82" bestFit="1" customWidth="1"/>
    <col min="13836" max="13836" width="10" style="82" bestFit="1" customWidth="1"/>
    <col min="13837" max="13837" width="8.88671875" style="82"/>
    <col min="13838" max="13838" width="14.6640625" style="82" bestFit="1" customWidth="1"/>
    <col min="13839" max="13839" width="7.6640625" style="82" bestFit="1" customWidth="1"/>
    <col min="13840" max="13840" width="15.5546875" style="82" customWidth="1"/>
    <col min="13841" max="13841" width="10" style="82" customWidth="1"/>
    <col min="13842" max="13842" width="10.88671875" style="82" customWidth="1"/>
    <col min="13843" max="14074" width="8.88671875" style="82"/>
    <col min="14075" max="14075" width="9.5546875" style="82" bestFit="1" customWidth="1"/>
    <col min="14076" max="14084" width="8.88671875" style="82"/>
    <col min="14085" max="14085" width="10.33203125" style="82" bestFit="1" customWidth="1"/>
    <col min="14086" max="14086" width="8.88671875" style="82"/>
    <col min="14087" max="14087" width="10" style="82" bestFit="1" customWidth="1"/>
    <col min="14088" max="14088" width="8.88671875" style="82"/>
    <col min="14089" max="14090" width="10.88671875" style="82" bestFit="1" customWidth="1"/>
    <col min="14091" max="14091" width="11.6640625" style="82" bestFit="1" customWidth="1"/>
    <col min="14092" max="14092" width="10" style="82" bestFit="1" customWidth="1"/>
    <col min="14093" max="14093" width="8.88671875" style="82"/>
    <col min="14094" max="14094" width="14.6640625" style="82" bestFit="1" customWidth="1"/>
    <col min="14095" max="14095" width="7.6640625" style="82" bestFit="1" customWidth="1"/>
    <col min="14096" max="14096" width="15.5546875" style="82" customWidth="1"/>
    <col min="14097" max="14097" width="10" style="82" customWidth="1"/>
    <col min="14098" max="14098" width="10.88671875" style="82" customWidth="1"/>
    <col min="14099" max="14330" width="8.88671875" style="82"/>
    <col min="14331" max="14331" width="9.5546875" style="82" bestFit="1" customWidth="1"/>
    <col min="14332" max="14340" width="8.88671875" style="82"/>
    <col min="14341" max="14341" width="10.33203125" style="82" bestFit="1" customWidth="1"/>
    <col min="14342" max="14342" width="8.88671875" style="82"/>
    <col min="14343" max="14343" width="10" style="82" bestFit="1" customWidth="1"/>
    <col min="14344" max="14344" width="8.88671875" style="82"/>
    <col min="14345" max="14346" width="10.88671875" style="82" bestFit="1" customWidth="1"/>
    <col min="14347" max="14347" width="11.6640625" style="82" bestFit="1" customWidth="1"/>
    <col min="14348" max="14348" width="10" style="82" bestFit="1" customWidth="1"/>
    <col min="14349" max="14349" width="8.88671875" style="82"/>
    <col min="14350" max="14350" width="14.6640625" style="82" bestFit="1" customWidth="1"/>
    <col min="14351" max="14351" width="7.6640625" style="82" bestFit="1" customWidth="1"/>
    <col min="14352" max="14352" width="15.5546875" style="82" customWidth="1"/>
    <col min="14353" max="14353" width="10" style="82" customWidth="1"/>
    <col min="14354" max="14354" width="10.88671875" style="82" customWidth="1"/>
    <col min="14355" max="14586" width="8.88671875" style="82"/>
    <col min="14587" max="14587" width="9.5546875" style="82" bestFit="1" customWidth="1"/>
    <col min="14588" max="14596" width="8.88671875" style="82"/>
    <col min="14597" max="14597" width="10.33203125" style="82" bestFit="1" customWidth="1"/>
    <col min="14598" max="14598" width="8.88671875" style="82"/>
    <col min="14599" max="14599" width="10" style="82" bestFit="1" customWidth="1"/>
    <col min="14600" max="14600" width="8.88671875" style="82"/>
    <col min="14601" max="14602" width="10.88671875" style="82" bestFit="1" customWidth="1"/>
    <col min="14603" max="14603" width="11.6640625" style="82" bestFit="1" customWidth="1"/>
    <col min="14604" max="14604" width="10" style="82" bestFit="1" customWidth="1"/>
    <col min="14605" max="14605" width="8.88671875" style="82"/>
    <col min="14606" max="14606" width="14.6640625" style="82" bestFit="1" customWidth="1"/>
    <col min="14607" max="14607" width="7.6640625" style="82" bestFit="1" customWidth="1"/>
    <col min="14608" max="14608" width="15.5546875" style="82" customWidth="1"/>
    <col min="14609" max="14609" width="10" style="82" customWidth="1"/>
    <col min="14610" max="14610" width="10.88671875" style="82" customWidth="1"/>
    <col min="14611" max="14842" width="8.88671875" style="82"/>
    <col min="14843" max="14843" width="9.5546875" style="82" bestFit="1" customWidth="1"/>
    <col min="14844" max="14852" width="8.88671875" style="82"/>
    <col min="14853" max="14853" width="10.33203125" style="82" bestFit="1" customWidth="1"/>
    <col min="14854" max="14854" width="8.88671875" style="82"/>
    <col min="14855" max="14855" width="10" style="82" bestFit="1" customWidth="1"/>
    <col min="14856" max="14856" width="8.88671875" style="82"/>
    <col min="14857" max="14858" width="10.88671875" style="82" bestFit="1" customWidth="1"/>
    <col min="14859" max="14859" width="11.6640625" style="82" bestFit="1" customWidth="1"/>
    <col min="14860" max="14860" width="10" style="82" bestFit="1" customWidth="1"/>
    <col min="14861" max="14861" width="8.88671875" style="82"/>
    <col min="14862" max="14862" width="14.6640625" style="82" bestFit="1" customWidth="1"/>
    <col min="14863" max="14863" width="7.6640625" style="82" bestFit="1" customWidth="1"/>
    <col min="14864" max="14864" width="15.5546875" style="82" customWidth="1"/>
    <col min="14865" max="14865" width="10" style="82" customWidth="1"/>
    <col min="14866" max="14866" width="10.88671875" style="82" customWidth="1"/>
    <col min="14867" max="15098" width="8.88671875" style="82"/>
    <col min="15099" max="15099" width="9.5546875" style="82" bestFit="1" customWidth="1"/>
    <col min="15100" max="15108" width="8.88671875" style="82"/>
    <col min="15109" max="15109" width="10.33203125" style="82" bestFit="1" customWidth="1"/>
    <col min="15110" max="15110" width="8.88671875" style="82"/>
    <col min="15111" max="15111" width="10" style="82" bestFit="1" customWidth="1"/>
    <col min="15112" max="15112" width="8.88671875" style="82"/>
    <col min="15113" max="15114" width="10.88671875" style="82" bestFit="1" customWidth="1"/>
    <col min="15115" max="15115" width="11.6640625" style="82" bestFit="1" customWidth="1"/>
    <col min="15116" max="15116" width="10" style="82" bestFit="1" customWidth="1"/>
    <col min="15117" max="15117" width="8.88671875" style="82"/>
    <col min="15118" max="15118" width="14.6640625" style="82" bestFit="1" customWidth="1"/>
    <col min="15119" max="15119" width="7.6640625" style="82" bestFit="1" customWidth="1"/>
    <col min="15120" max="15120" width="15.5546875" style="82" customWidth="1"/>
    <col min="15121" max="15121" width="10" style="82" customWidth="1"/>
    <col min="15122" max="15122" width="10.88671875" style="82" customWidth="1"/>
    <col min="15123" max="15354" width="8.88671875" style="82"/>
    <col min="15355" max="15355" width="9.5546875" style="82" bestFit="1" customWidth="1"/>
    <col min="15356" max="15364" width="8.88671875" style="82"/>
    <col min="15365" max="15365" width="10.33203125" style="82" bestFit="1" customWidth="1"/>
    <col min="15366" max="15366" width="8.88671875" style="82"/>
    <col min="15367" max="15367" width="10" style="82" bestFit="1" customWidth="1"/>
    <col min="15368" max="15368" width="8.88671875" style="82"/>
    <col min="15369" max="15370" width="10.88671875" style="82" bestFit="1" customWidth="1"/>
    <col min="15371" max="15371" width="11.6640625" style="82" bestFit="1" customWidth="1"/>
    <col min="15372" max="15372" width="10" style="82" bestFit="1" customWidth="1"/>
    <col min="15373" max="15373" width="8.88671875" style="82"/>
    <col min="15374" max="15374" width="14.6640625" style="82" bestFit="1" customWidth="1"/>
    <col min="15375" max="15375" width="7.6640625" style="82" bestFit="1" customWidth="1"/>
    <col min="15376" max="15376" width="15.5546875" style="82" customWidth="1"/>
    <col min="15377" max="15377" width="10" style="82" customWidth="1"/>
    <col min="15378" max="15378" width="10.88671875" style="82" customWidth="1"/>
    <col min="15379" max="15610" width="8.88671875" style="82"/>
    <col min="15611" max="15611" width="9.5546875" style="82" bestFit="1" customWidth="1"/>
    <col min="15612" max="15620" width="8.88671875" style="82"/>
    <col min="15621" max="15621" width="10.33203125" style="82" bestFit="1" customWidth="1"/>
    <col min="15622" max="15622" width="8.88671875" style="82"/>
    <col min="15623" max="15623" width="10" style="82" bestFit="1" customWidth="1"/>
    <col min="15624" max="15624" width="8.88671875" style="82"/>
    <col min="15625" max="15626" width="10.88671875" style="82" bestFit="1" customWidth="1"/>
    <col min="15627" max="15627" width="11.6640625" style="82" bestFit="1" customWidth="1"/>
    <col min="15628" max="15628" width="10" style="82" bestFit="1" customWidth="1"/>
    <col min="15629" max="15629" width="8.88671875" style="82"/>
    <col min="15630" max="15630" width="14.6640625" style="82" bestFit="1" customWidth="1"/>
    <col min="15631" max="15631" width="7.6640625" style="82" bestFit="1" customWidth="1"/>
    <col min="15632" max="15632" width="15.5546875" style="82" customWidth="1"/>
    <col min="15633" max="15633" width="10" style="82" customWidth="1"/>
    <col min="15634" max="15634" width="10.88671875" style="82" customWidth="1"/>
    <col min="15635" max="15866" width="8.88671875" style="82"/>
    <col min="15867" max="15867" width="9.5546875" style="82" bestFit="1" customWidth="1"/>
    <col min="15868" max="15876" width="8.88671875" style="82"/>
    <col min="15877" max="15877" width="10.33203125" style="82" bestFit="1" customWidth="1"/>
    <col min="15878" max="15878" width="8.88671875" style="82"/>
    <col min="15879" max="15879" width="10" style="82" bestFit="1" customWidth="1"/>
    <col min="15880" max="15880" width="8.88671875" style="82"/>
    <col min="15881" max="15882" width="10.88671875" style="82" bestFit="1" customWidth="1"/>
    <col min="15883" max="15883" width="11.6640625" style="82" bestFit="1" customWidth="1"/>
    <col min="15884" max="15884" width="10" style="82" bestFit="1" customWidth="1"/>
    <col min="15885" max="15885" width="8.88671875" style="82"/>
    <col min="15886" max="15886" width="14.6640625" style="82" bestFit="1" customWidth="1"/>
    <col min="15887" max="15887" width="7.6640625" style="82" bestFit="1" customWidth="1"/>
    <col min="15888" max="15888" width="15.5546875" style="82" customWidth="1"/>
    <col min="15889" max="15889" width="10" style="82" customWidth="1"/>
    <col min="15890" max="15890" width="10.88671875" style="82" customWidth="1"/>
    <col min="15891" max="16122" width="8.88671875" style="82"/>
    <col min="16123" max="16123" width="9.5546875" style="82" bestFit="1" customWidth="1"/>
    <col min="16124" max="16132" width="8.88671875" style="82"/>
    <col min="16133" max="16133" width="10.33203125" style="82" bestFit="1" customWidth="1"/>
    <col min="16134" max="16134" width="8.88671875" style="82"/>
    <col min="16135" max="16135" width="10" style="82" bestFit="1" customWidth="1"/>
    <col min="16136" max="16136" width="8.88671875" style="82"/>
    <col min="16137" max="16138" width="10.88671875" style="82" bestFit="1" customWidth="1"/>
    <col min="16139" max="16139" width="11.6640625" style="82" bestFit="1" customWidth="1"/>
    <col min="16140" max="16140" width="10" style="82" bestFit="1" customWidth="1"/>
    <col min="16141" max="16141" width="8.88671875" style="82"/>
    <col min="16142" max="16142" width="14.6640625" style="82" bestFit="1" customWidth="1"/>
    <col min="16143" max="16143" width="7.6640625" style="82" bestFit="1" customWidth="1"/>
    <col min="16144" max="16144" width="15.5546875" style="82" customWidth="1"/>
    <col min="16145" max="16145" width="10" style="82" customWidth="1"/>
    <col min="16146" max="16146" width="10.88671875" style="82" customWidth="1"/>
    <col min="16147" max="16384" width="8.88671875" style="82"/>
  </cols>
  <sheetData>
    <row r="1" spans="1:40" s="109" customFormat="1" ht="21.75" customHeight="1" x14ac:dyDescent="0.3">
      <c r="A1" s="103" t="s">
        <v>50</v>
      </c>
      <c r="B1" s="103"/>
      <c r="C1" s="104">
        <v>44764</v>
      </c>
      <c r="D1" s="105"/>
      <c r="E1" s="105"/>
      <c r="F1" s="105"/>
      <c r="G1" s="105"/>
      <c r="H1" s="105"/>
      <c r="I1" s="105"/>
      <c r="J1" s="105"/>
      <c r="K1" s="106"/>
      <c r="L1" s="106"/>
      <c r="M1" s="106"/>
      <c r="N1" s="106">
        <v>3911.35</v>
      </c>
      <c r="O1" s="106"/>
      <c r="P1" s="106" t="e">
        <f>#REF!/#REF!</f>
        <v>#REF!</v>
      </c>
      <c r="Q1" s="106" t="e">
        <f>#REF!/#REF!</f>
        <v>#REF!</v>
      </c>
      <c r="R1" s="106" t="e">
        <f>#REF!/#REF!</f>
        <v>#REF!</v>
      </c>
      <c r="S1" s="106"/>
      <c r="T1" s="106"/>
      <c r="U1" s="106"/>
      <c r="V1" s="106"/>
      <c r="W1" s="106"/>
      <c r="X1" s="107"/>
      <c r="Y1" s="106"/>
      <c r="Z1" s="106"/>
      <c r="AA1" s="108" t="s">
        <v>51</v>
      </c>
      <c r="AB1" s="108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</row>
    <row r="2" spans="1:40" s="10" customFormat="1" ht="60" x14ac:dyDescent="0.3">
      <c r="A2" s="6" t="s">
        <v>2</v>
      </c>
      <c r="B2" s="6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110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111" t="s">
        <v>52</v>
      </c>
      <c r="Y2" s="8" t="s">
        <v>53</v>
      </c>
      <c r="Z2" s="8"/>
      <c r="AA2" s="8" t="s">
        <v>54</v>
      </c>
      <c r="AB2" s="8" t="s">
        <v>55</v>
      </c>
      <c r="AC2" s="8" t="s">
        <v>54</v>
      </c>
      <c r="AD2" s="8" t="s">
        <v>55</v>
      </c>
      <c r="AE2" s="8"/>
      <c r="AF2" s="8" t="s">
        <v>56</v>
      </c>
      <c r="AG2" s="8" t="s">
        <v>57</v>
      </c>
      <c r="AH2" s="8"/>
      <c r="AI2" s="8"/>
      <c r="AJ2" s="8" t="s">
        <v>58</v>
      </c>
      <c r="AK2" s="8" t="s">
        <v>21</v>
      </c>
      <c r="AL2" s="8" t="s">
        <v>23</v>
      </c>
      <c r="AM2" s="8" t="s">
        <v>59</v>
      </c>
    </row>
    <row r="3" spans="1:40" customFormat="1" x14ac:dyDescent="0.3">
      <c r="A3" s="19">
        <v>6</v>
      </c>
      <c r="B3" s="12">
        <v>4400127995</v>
      </c>
      <c r="C3" s="121">
        <v>161002028</v>
      </c>
      <c r="D3" s="121" t="s">
        <v>164</v>
      </c>
      <c r="E3" s="113"/>
      <c r="F3" s="19">
        <v>56</v>
      </c>
      <c r="G3" s="13" t="s">
        <v>33</v>
      </c>
      <c r="H3" s="19" t="s">
        <v>66</v>
      </c>
      <c r="I3" s="114"/>
      <c r="J3" s="13"/>
      <c r="K3" s="15">
        <v>3616.19</v>
      </c>
      <c r="L3" s="15">
        <v>3625.65</v>
      </c>
      <c r="M3" s="117">
        <v>-9.4600000000000364</v>
      </c>
      <c r="N3" s="15">
        <v>-30208.465180369509</v>
      </c>
      <c r="O3" s="149">
        <v>756.02223601285289</v>
      </c>
      <c r="P3" s="125">
        <v>2741072.02</v>
      </c>
      <c r="Q3" s="157">
        <v>5692431</v>
      </c>
      <c r="R3" s="16">
        <v>11547521.109999999</v>
      </c>
      <c r="S3" s="15">
        <v>3193.2838457050098</v>
      </c>
      <c r="T3" s="120">
        <v>3329</v>
      </c>
      <c r="U3" s="15"/>
      <c r="V3" s="120">
        <v>2289.3827893175076</v>
      </c>
      <c r="W3" s="15"/>
      <c r="X3" s="67">
        <v>959.2321555136707</v>
      </c>
      <c r="Y3" s="15"/>
      <c r="Z3" s="15"/>
      <c r="AA3" s="15" t="s">
        <v>165</v>
      </c>
      <c r="AB3" s="15" t="s">
        <v>165</v>
      </c>
      <c r="AC3" s="51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53"/>
    </row>
    <row r="4" spans="1:40" customFormat="1" ht="15.6" x14ac:dyDescent="0.3">
      <c r="A4" s="100">
        <v>10</v>
      </c>
      <c r="B4" s="12">
        <v>4400128308</v>
      </c>
      <c r="C4" s="210">
        <v>161002731</v>
      </c>
      <c r="D4" s="211" t="s">
        <v>128</v>
      </c>
      <c r="E4" s="113"/>
      <c r="F4" s="71">
        <v>59</v>
      </c>
      <c r="G4" s="212" t="s">
        <v>33</v>
      </c>
      <c r="H4" s="212" t="s">
        <v>64</v>
      </c>
      <c r="I4" s="13"/>
      <c r="J4" s="13"/>
      <c r="K4" s="15">
        <v>4088.7</v>
      </c>
      <c r="L4" s="15">
        <v>4093.8</v>
      </c>
      <c r="M4" s="117">
        <f t="shared" ref="M4:M53" si="0">+K4-L4</f>
        <v>-5.1000000000003638</v>
      </c>
      <c r="N4" s="15">
        <f t="shared" ref="N4:N53" si="1">M4*S4</f>
        <v>-15718.533264363878</v>
      </c>
      <c r="O4" s="149">
        <f t="shared" ref="O4:O53" si="2">P4/L4</f>
        <v>747.06815183936681</v>
      </c>
      <c r="P4" s="125">
        <v>3058347.6</v>
      </c>
      <c r="Q4" s="157">
        <v>6241435</v>
      </c>
      <c r="R4" s="16">
        <v>12601640.58</v>
      </c>
      <c r="S4" s="15">
        <f t="shared" ref="S4:S53" si="3">R4/K4</f>
        <v>3082.0653459534815</v>
      </c>
      <c r="T4" s="120">
        <v>3398</v>
      </c>
      <c r="U4" s="15"/>
      <c r="V4" s="120">
        <v>2529.5375894331319</v>
      </c>
      <c r="W4" s="15"/>
      <c r="X4" s="67">
        <f t="shared" ref="X4:X53" si="4">S4/T4*1000</f>
        <v>907.02335078089516</v>
      </c>
      <c r="Y4" s="15"/>
      <c r="Z4" s="15"/>
      <c r="AA4" s="15" t="s">
        <v>165</v>
      </c>
      <c r="AB4" s="15" t="s">
        <v>165</v>
      </c>
      <c r="AC4" s="51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53"/>
    </row>
    <row r="5" spans="1:40" customFormat="1" ht="15.6" x14ac:dyDescent="0.3">
      <c r="A5" s="100">
        <v>13</v>
      </c>
      <c r="B5" s="12">
        <v>4400129520</v>
      </c>
      <c r="C5" s="210">
        <v>161002030</v>
      </c>
      <c r="D5" s="211" t="s">
        <v>129</v>
      </c>
      <c r="E5" s="113"/>
      <c r="F5" s="71">
        <v>56</v>
      </c>
      <c r="G5" s="212" t="s">
        <v>33</v>
      </c>
      <c r="H5" s="212" t="s">
        <v>66</v>
      </c>
      <c r="I5" s="13"/>
      <c r="J5" s="13"/>
      <c r="K5" s="15">
        <v>3706.7</v>
      </c>
      <c r="L5" s="15">
        <v>3704.7</v>
      </c>
      <c r="M5" s="117">
        <v>2</v>
      </c>
      <c r="N5" s="15">
        <v>6342.3399681657538</v>
      </c>
      <c r="O5" s="149">
        <v>758.40920992253086</v>
      </c>
      <c r="P5" s="125">
        <v>2809678.6</v>
      </c>
      <c r="Q5" s="157">
        <v>5752938</v>
      </c>
      <c r="R5" s="16">
        <v>11754575.779999999</v>
      </c>
      <c r="S5" s="15">
        <v>3171.1699840828769</v>
      </c>
      <c r="T5" s="120">
        <v>2951</v>
      </c>
      <c r="U5" s="15"/>
      <c r="V5" s="120">
        <v>2191.1988176045543</v>
      </c>
      <c r="W5" s="15"/>
      <c r="X5" s="67">
        <v>975.74461048703904</v>
      </c>
      <c r="Y5" s="15"/>
      <c r="Z5" s="15"/>
      <c r="AA5" s="15" t="s">
        <v>165</v>
      </c>
      <c r="AB5" s="15" t="s">
        <v>165</v>
      </c>
      <c r="AC5" s="51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53"/>
    </row>
    <row r="6" spans="1:40" customFormat="1" ht="15.6" x14ac:dyDescent="0.3">
      <c r="A6" s="100">
        <v>46</v>
      </c>
      <c r="B6" s="12">
        <v>4400128843</v>
      </c>
      <c r="C6" s="210">
        <v>161005049</v>
      </c>
      <c r="D6" s="211" t="s">
        <v>137</v>
      </c>
      <c r="E6" s="113"/>
      <c r="F6" s="71">
        <v>59</v>
      </c>
      <c r="G6" s="212" t="s">
        <v>32</v>
      </c>
      <c r="H6" s="212" t="s">
        <v>166</v>
      </c>
      <c r="I6" s="13"/>
      <c r="J6" s="13"/>
      <c r="K6" s="15">
        <v>3915.9</v>
      </c>
      <c r="L6" s="15">
        <v>3886</v>
      </c>
      <c r="M6" s="117">
        <f t="shared" si="0"/>
        <v>29.900000000000091</v>
      </c>
      <c r="N6" s="15">
        <f t="shared" si="1"/>
        <v>94712.268735923062</v>
      </c>
      <c r="O6" s="149">
        <f t="shared" si="2"/>
        <v>972.42498713329906</v>
      </c>
      <c r="P6" s="125">
        <v>3778843.5</v>
      </c>
      <c r="Q6" s="157">
        <v>5328799</v>
      </c>
      <c r="R6" s="16">
        <v>12404139.57</v>
      </c>
      <c r="S6" s="15">
        <f t="shared" si="3"/>
        <v>3167.6344058837049</v>
      </c>
      <c r="T6" s="120">
        <v>4046</v>
      </c>
      <c r="U6" s="15"/>
      <c r="V6" s="120">
        <v>2903.8850845281404</v>
      </c>
      <c r="W6" s="15"/>
      <c r="X6" s="67">
        <f t="shared" si="4"/>
        <v>782.90519176562157</v>
      </c>
      <c r="Y6" s="15"/>
      <c r="Z6" s="15"/>
      <c r="AA6" s="15" t="s">
        <v>165</v>
      </c>
      <c r="AB6" s="15" t="s">
        <v>165</v>
      </c>
      <c r="AC6" s="51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53"/>
    </row>
    <row r="7" spans="1:40" customFormat="1" ht="15.6" x14ac:dyDescent="0.3">
      <c r="A7" s="100">
        <v>63</v>
      </c>
      <c r="B7" s="12">
        <v>4400128863</v>
      </c>
      <c r="C7" s="210">
        <v>161006489</v>
      </c>
      <c r="D7" s="211" t="s">
        <v>140</v>
      </c>
      <c r="E7" s="113"/>
      <c r="F7" s="71">
        <v>56</v>
      </c>
      <c r="G7" s="212" t="s">
        <v>32</v>
      </c>
      <c r="H7" s="212" t="s">
        <v>167</v>
      </c>
      <c r="I7" s="13"/>
      <c r="J7" s="13"/>
      <c r="K7" s="15">
        <v>3694.64</v>
      </c>
      <c r="L7" s="15">
        <v>3675.3</v>
      </c>
      <c r="M7" s="117">
        <f t="shared" si="0"/>
        <v>19.339999999999691</v>
      </c>
      <c r="N7" s="15">
        <f t="shared" si="1"/>
        <v>61674.098073586705</v>
      </c>
      <c r="O7" s="149">
        <f t="shared" si="2"/>
        <v>960.02535847413822</v>
      </c>
      <c r="P7" s="125">
        <v>3528381.2</v>
      </c>
      <c r="Q7" s="157">
        <v>4948718</v>
      </c>
      <c r="R7" s="16">
        <v>11781984.99</v>
      </c>
      <c r="S7" s="15">
        <f t="shared" si="3"/>
        <v>3188.9399210748547</v>
      </c>
      <c r="T7" s="120">
        <v>4191</v>
      </c>
      <c r="U7" s="15"/>
      <c r="V7" s="120">
        <v>1661.8934195432266</v>
      </c>
      <c r="W7" s="15"/>
      <c r="X7" s="67">
        <f t="shared" si="4"/>
        <v>760.90191388090068</v>
      </c>
      <c r="Y7" s="15"/>
      <c r="Z7" s="15"/>
      <c r="AA7" s="15" t="s">
        <v>165</v>
      </c>
      <c r="AB7" s="15" t="s">
        <v>165</v>
      </c>
      <c r="AC7" s="51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53"/>
    </row>
    <row r="8" spans="1:40" customFormat="1" ht="15.6" x14ac:dyDescent="0.3">
      <c r="A8" s="100">
        <v>94</v>
      </c>
      <c r="B8" s="12">
        <v>4400129500</v>
      </c>
      <c r="C8" s="210">
        <v>161011083</v>
      </c>
      <c r="D8" s="211" t="s">
        <v>147</v>
      </c>
      <c r="E8" s="113"/>
      <c r="F8" s="71">
        <v>59</v>
      </c>
      <c r="G8" s="212" t="s">
        <v>32</v>
      </c>
      <c r="H8" s="212" t="s">
        <v>79</v>
      </c>
      <c r="I8" s="13"/>
      <c r="J8" s="13"/>
      <c r="K8" s="15">
        <v>4005.6</v>
      </c>
      <c r="L8" s="15">
        <v>4181.71</v>
      </c>
      <c r="M8" s="117">
        <f t="shared" si="0"/>
        <v>-176.11000000000013</v>
      </c>
      <c r="N8" s="15">
        <f t="shared" si="1"/>
        <v>-550579.46771287732</v>
      </c>
      <c r="O8" s="149">
        <f t="shared" si="2"/>
        <v>914.78079541622924</v>
      </c>
      <c r="P8" s="125">
        <v>3825348</v>
      </c>
      <c r="Q8" s="157">
        <v>5335280</v>
      </c>
      <c r="R8" s="16">
        <v>12522861.369999999</v>
      </c>
      <c r="S8" s="15">
        <f t="shared" si="3"/>
        <v>3126.3384686438985</v>
      </c>
      <c r="T8" s="120">
        <v>4150</v>
      </c>
      <c r="U8" s="15"/>
      <c r="V8" s="120">
        <v>3299.8670360110805</v>
      </c>
      <c r="W8" s="15"/>
      <c r="X8" s="67">
        <f t="shared" si="4"/>
        <v>753.33457075756598</v>
      </c>
      <c r="Y8" s="15"/>
      <c r="Z8" s="15"/>
      <c r="AA8" s="15" t="s">
        <v>168</v>
      </c>
      <c r="AB8" s="15" t="s">
        <v>165</v>
      </c>
      <c r="AC8" s="51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53"/>
    </row>
    <row r="9" spans="1:40" customFormat="1" ht="15.6" x14ac:dyDescent="0.3">
      <c r="A9" s="100">
        <v>115</v>
      </c>
      <c r="B9" s="12">
        <v>4400129857</v>
      </c>
      <c r="C9" s="210">
        <v>161010039</v>
      </c>
      <c r="D9" s="211" t="s">
        <v>151</v>
      </c>
      <c r="E9" s="113"/>
      <c r="F9" s="71">
        <v>59</v>
      </c>
      <c r="G9" s="212" t="s">
        <v>32</v>
      </c>
      <c r="H9" s="212" t="s">
        <v>91</v>
      </c>
      <c r="I9" s="13"/>
      <c r="J9" s="13"/>
      <c r="K9" s="15">
        <v>3960.29</v>
      </c>
      <c r="L9" s="15">
        <v>3979.3</v>
      </c>
      <c r="M9" s="117">
        <f t="shared" si="0"/>
        <v>-19.010000000000218</v>
      </c>
      <c r="N9" s="15">
        <f t="shared" si="1"/>
        <v>-59594.083319505065</v>
      </c>
      <c r="O9" s="149">
        <f t="shared" si="2"/>
        <v>950.43775287110793</v>
      </c>
      <c r="P9" s="125">
        <v>3782076.95</v>
      </c>
      <c r="Q9" s="157">
        <v>5452179</v>
      </c>
      <c r="R9" s="16">
        <v>12415036.939999999</v>
      </c>
      <c r="S9" s="15">
        <f t="shared" si="3"/>
        <v>3134.8807637824502</v>
      </c>
      <c r="T9" s="120">
        <v>4260</v>
      </c>
      <c r="U9" s="15"/>
      <c r="V9" s="120">
        <v>2556.7087964433154</v>
      </c>
      <c r="W9" s="15"/>
      <c r="X9" s="67">
        <f t="shared" si="4"/>
        <v>735.8875032353169</v>
      </c>
      <c r="Y9" s="15"/>
      <c r="Z9" s="15"/>
      <c r="AA9" s="15" t="s">
        <v>165</v>
      </c>
      <c r="AB9" s="15" t="s">
        <v>165</v>
      </c>
      <c r="AC9" s="51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53"/>
    </row>
    <row r="10" spans="1:40" customFormat="1" ht="15.6" x14ac:dyDescent="0.3">
      <c r="A10" s="100">
        <v>120</v>
      </c>
      <c r="B10" s="12">
        <v>4400129862</v>
      </c>
      <c r="C10" s="210">
        <v>161010042</v>
      </c>
      <c r="D10" s="211" t="s">
        <v>153</v>
      </c>
      <c r="E10" s="113"/>
      <c r="F10" s="71">
        <v>56</v>
      </c>
      <c r="G10" s="212" t="s">
        <v>32</v>
      </c>
      <c r="H10" s="212" t="s">
        <v>91</v>
      </c>
      <c r="I10" s="13"/>
      <c r="J10" s="13"/>
      <c r="K10" s="15">
        <v>3721.51</v>
      </c>
      <c r="L10" s="15">
        <v>3773</v>
      </c>
      <c r="M10" s="117">
        <f t="shared" si="0"/>
        <v>-51.489999999999782</v>
      </c>
      <c r="N10" s="15">
        <f t="shared" si="1"/>
        <v>-159336.43777947593</v>
      </c>
      <c r="O10" s="149">
        <f t="shared" si="2"/>
        <v>941.9671481579644</v>
      </c>
      <c r="P10" s="125">
        <v>3554042.05</v>
      </c>
      <c r="Q10" s="157">
        <v>4973216</v>
      </c>
      <c r="R10" s="16">
        <v>11516258.43</v>
      </c>
      <c r="S10" s="15">
        <f t="shared" si="3"/>
        <v>3094.5122893664129</v>
      </c>
      <c r="T10" s="120">
        <v>3808</v>
      </c>
      <c r="U10" s="15"/>
      <c r="V10" s="120">
        <v>2907.4644867908187</v>
      </c>
      <c r="W10" s="15"/>
      <c r="X10" s="67">
        <f t="shared" si="4"/>
        <v>812.6345297705916</v>
      </c>
      <c r="Y10" s="15"/>
      <c r="Z10" s="15"/>
      <c r="AA10" s="15" t="s">
        <v>165</v>
      </c>
      <c r="AB10" s="15" t="s">
        <v>165</v>
      </c>
      <c r="AC10" s="51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53"/>
    </row>
    <row r="11" spans="1:40" customFormat="1" ht="15.6" x14ac:dyDescent="0.3">
      <c r="A11" s="100">
        <v>137</v>
      </c>
      <c r="B11" s="12"/>
      <c r="C11" s="210">
        <v>262001519</v>
      </c>
      <c r="D11" s="211" t="s">
        <v>157</v>
      </c>
      <c r="E11" s="113"/>
      <c r="F11" s="71">
        <v>59</v>
      </c>
      <c r="G11" s="212" t="s">
        <v>34</v>
      </c>
      <c r="H11" s="212" t="s">
        <v>169</v>
      </c>
      <c r="I11" s="13"/>
      <c r="J11" s="13"/>
      <c r="K11" s="15">
        <v>4141.1400000000003</v>
      </c>
      <c r="L11" s="15">
        <v>4210.55</v>
      </c>
      <c r="M11" s="117">
        <f t="shared" si="0"/>
        <v>-69.409999999999854</v>
      </c>
      <c r="N11" s="15">
        <f t="shared" si="1"/>
        <v>-307869.96090298734</v>
      </c>
      <c r="O11" s="149">
        <f t="shared" si="2"/>
        <v>2085.747087672632</v>
      </c>
      <c r="P11" s="125">
        <v>8782142.4000000004</v>
      </c>
      <c r="Q11" s="157">
        <v>3466434</v>
      </c>
      <c r="R11" s="16">
        <v>18368140.18</v>
      </c>
      <c r="S11" s="15">
        <f t="shared" si="3"/>
        <v>4435.5274586225041</v>
      </c>
      <c r="T11" s="120">
        <v>4210</v>
      </c>
      <c r="U11" s="15"/>
      <c r="V11" s="120">
        <v>2958.7245670995667</v>
      </c>
      <c r="W11" s="15"/>
      <c r="X11" s="67">
        <f t="shared" si="4"/>
        <v>1053.5694676062953</v>
      </c>
      <c r="Y11" s="15"/>
      <c r="Z11" s="15"/>
      <c r="AA11" s="15" t="s">
        <v>165</v>
      </c>
      <c r="AB11" s="15" t="s">
        <v>165</v>
      </c>
      <c r="AC11" s="51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53"/>
    </row>
    <row r="12" spans="1:40" customFormat="1" ht="15.6" x14ac:dyDescent="0.3">
      <c r="A12" s="100">
        <v>141</v>
      </c>
      <c r="B12" s="12"/>
      <c r="C12" s="210">
        <v>262000496</v>
      </c>
      <c r="D12" s="211" t="s">
        <v>158</v>
      </c>
      <c r="E12" s="113"/>
      <c r="F12" s="71">
        <v>59</v>
      </c>
      <c r="G12" s="212" t="s">
        <v>34</v>
      </c>
      <c r="H12" s="212" t="s">
        <v>170</v>
      </c>
      <c r="I12" s="13"/>
      <c r="J12" s="13"/>
      <c r="K12" s="15">
        <v>4067.48</v>
      </c>
      <c r="L12" s="15">
        <v>4110.97</v>
      </c>
      <c r="M12" s="117">
        <f t="shared" si="0"/>
        <v>-43.490000000000236</v>
      </c>
      <c r="N12" s="15">
        <f t="shared" si="1"/>
        <v>-192117.95260952832</v>
      </c>
      <c r="O12" s="149">
        <f t="shared" si="2"/>
        <v>2097.5724950559111</v>
      </c>
      <c r="P12" s="125">
        <v>8623057.5999999996</v>
      </c>
      <c r="Q12" s="157">
        <v>3404826</v>
      </c>
      <c r="R12" s="16">
        <v>17968174.98</v>
      </c>
      <c r="S12" s="15">
        <f t="shared" si="3"/>
        <v>4417.5201795706434</v>
      </c>
      <c r="T12" s="120">
        <v>4150</v>
      </c>
      <c r="U12" s="15"/>
      <c r="V12" s="120">
        <v>2922.3246973639552</v>
      </c>
      <c r="W12" s="15"/>
      <c r="X12" s="67">
        <f t="shared" si="4"/>
        <v>1064.4626938724441</v>
      </c>
      <c r="Y12" s="15"/>
      <c r="Z12" s="15"/>
      <c r="AA12" s="15" t="s">
        <v>165</v>
      </c>
      <c r="AB12" s="15" t="s">
        <v>165</v>
      </c>
      <c r="AC12" s="51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53"/>
    </row>
    <row r="13" spans="1:40" customFormat="1" ht="15.6" x14ac:dyDescent="0.3">
      <c r="A13" s="100"/>
      <c r="B13" s="12"/>
      <c r="C13" s="210"/>
      <c r="D13" s="211"/>
      <c r="E13" s="113"/>
      <c r="F13" s="71"/>
      <c r="G13" s="212"/>
      <c r="H13" s="212"/>
      <c r="I13" s="13"/>
      <c r="J13" s="13"/>
      <c r="K13" s="15"/>
      <c r="L13" s="15">
        <f>SUBTOTAL(9,L3:L12)</f>
        <v>39240.980000000003</v>
      </c>
      <c r="M13" s="117">
        <f t="shared" si="0"/>
        <v>-39240.980000000003</v>
      </c>
      <c r="N13" s="15" t="e">
        <f t="shared" si="1"/>
        <v>#DIV/0!</v>
      </c>
      <c r="O13" s="149">
        <f t="shared" si="2"/>
        <v>0</v>
      </c>
      <c r="P13" s="125"/>
      <c r="Q13" s="157"/>
      <c r="R13" s="16"/>
      <c r="S13" s="15" t="e">
        <f t="shared" si="3"/>
        <v>#DIV/0!</v>
      </c>
      <c r="T13" s="120"/>
      <c r="U13" s="15"/>
      <c r="V13" s="120"/>
      <c r="W13" s="15"/>
      <c r="X13" s="67" t="e">
        <f t="shared" si="4"/>
        <v>#DIV/0!</v>
      </c>
      <c r="Y13" s="15"/>
      <c r="Z13" s="15"/>
      <c r="AA13" s="15" t="s">
        <v>168</v>
      </c>
      <c r="AB13" s="15" t="s">
        <v>165</v>
      </c>
      <c r="AC13" s="51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53"/>
    </row>
    <row r="14" spans="1:40" customFormat="1" ht="15.6" x14ac:dyDescent="0.3">
      <c r="A14" s="100" t="s">
        <v>1</v>
      </c>
      <c r="B14" s="12"/>
      <c r="C14" s="210"/>
      <c r="D14" s="211"/>
      <c r="E14" s="113"/>
      <c r="F14" s="71"/>
      <c r="G14" s="212"/>
      <c r="H14" s="212"/>
      <c r="I14" s="13"/>
      <c r="J14" s="13"/>
      <c r="K14" s="15">
        <f>+L13-L14</f>
        <v>64.190000000002328</v>
      </c>
      <c r="L14" s="15">
        <v>39176.79</v>
      </c>
      <c r="M14" s="117">
        <f t="shared" si="0"/>
        <v>-39112.6</v>
      </c>
      <c r="N14" s="15">
        <f t="shared" si="1"/>
        <v>0</v>
      </c>
      <c r="O14" s="149">
        <f t="shared" si="2"/>
        <v>0</v>
      </c>
      <c r="P14" s="125"/>
      <c r="Q14" s="157"/>
      <c r="R14" s="16"/>
      <c r="S14" s="15">
        <f t="shared" si="3"/>
        <v>0</v>
      </c>
      <c r="T14" s="120"/>
      <c r="U14" s="15"/>
      <c r="V14" s="120"/>
      <c r="W14" s="15"/>
      <c r="X14" s="67" t="e">
        <f t="shared" si="4"/>
        <v>#DIV/0!</v>
      </c>
      <c r="Y14" s="15"/>
      <c r="Z14" s="15"/>
      <c r="AA14" s="15"/>
      <c r="AB14" s="15"/>
      <c r="AC14" s="51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53"/>
    </row>
    <row r="15" spans="1:40" customFormat="1" ht="15.6" x14ac:dyDescent="0.3">
      <c r="A15" s="100">
        <v>1</v>
      </c>
      <c r="B15" s="12">
        <v>4400128294</v>
      </c>
      <c r="C15" s="210">
        <v>161000996</v>
      </c>
      <c r="D15" s="211" t="s">
        <v>127</v>
      </c>
      <c r="E15" s="113"/>
      <c r="F15" s="71">
        <v>58</v>
      </c>
      <c r="G15" s="212" t="s">
        <v>33</v>
      </c>
      <c r="H15" s="212" t="s">
        <v>171</v>
      </c>
      <c r="I15" s="13"/>
      <c r="J15" s="13"/>
      <c r="K15" s="15">
        <v>4056</v>
      </c>
      <c r="L15" s="15">
        <v>3849.6</v>
      </c>
      <c r="M15" s="117">
        <f t="shared" si="0"/>
        <v>206.40000000000009</v>
      </c>
      <c r="N15" s="15">
        <f t="shared" si="1"/>
        <v>655746.34372781089</v>
      </c>
      <c r="O15" s="149">
        <f t="shared" si="2"/>
        <v>860.80423940149626</v>
      </c>
      <c r="P15" s="125">
        <v>3313752</v>
      </c>
      <c r="Q15" s="157">
        <v>6232425</v>
      </c>
      <c r="R15" s="16">
        <v>12886178.15</v>
      </c>
      <c r="S15" s="15">
        <f>R15/K15</f>
        <v>3177.0656188362918</v>
      </c>
      <c r="T15" s="120">
        <v>3463</v>
      </c>
      <c r="U15" s="15"/>
      <c r="V15" s="120">
        <v>2368.1813180767963</v>
      </c>
      <c r="W15" s="15"/>
      <c r="X15" s="67">
        <f t="shared" si="4"/>
        <v>917.43159654527631</v>
      </c>
      <c r="Y15" s="15"/>
      <c r="Z15" s="15"/>
      <c r="AA15" s="15" t="s">
        <v>165</v>
      </c>
      <c r="AB15" s="15" t="s">
        <v>165</v>
      </c>
      <c r="AC15" s="51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53"/>
    </row>
    <row r="16" spans="1:40" customFormat="1" ht="15.6" x14ac:dyDescent="0.3">
      <c r="A16" s="100"/>
      <c r="B16" s="12"/>
      <c r="C16" s="210"/>
      <c r="D16" s="211"/>
      <c r="E16" s="113"/>
      <c r="F16" s="71"/>
      <c r="G16" s="212"/>
      <c r="H16" s="212"/>
      <c r="I16" s="13"/>
      <c r="J16" s="13"/>
      <c r="K16" s="15"/>
      <c r="L16" s="15">
        <f>SUM(L15:L15)</f>
        <v>3849.6</v>
      </c>
      <c r="M16" s="117">
        <f t="shared" si="0"/>
        <v>-3849.6</v>
      </c>
      <c r="N16" s="15" t="e">
        <f t="shared" si="1"/>
        <v>#DIV/0!</v>
      </c>
      <c r="O16" s="149">
        <f t="shared" si="2"/>
        <v>0</v>
      </c>
      <c r="P16" s="125"/>
      <c r="Q16" s="157"/>
      <c r="R16" s="16"/>
      <c r="S16" s="15" t="e">
        <f t="shared" si="3"/>
        <v>#DIV/0!</v>
      </c>
      <c r="T16" s="120"/>
      <c r="U16" s="15"/>
      <c r="V16" s="120"/>
      <c r="W16" s="15"/>
      <c r="X16" s="67" t="e">
        <f t="shared" si="4"/>
        <v>#DIV/0!</v>
      </c>
      <c r="Y16" s="15"/>
      <c r="Z16" s="15"/>
      <c r="AA16" s="15"/>
      <c r="AB16" s="15"/>
      <c r="AC16" s="51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53"/>
    </row>
    <row r="17" spans="1:40" customFormat="1" x14ac:dyDescent="0.3">
      <c r="A17" s="19"/>
      <c r="B17" s="12"/>
      <c r="C17" s="121"/>
      <c r="D17" s="121"/>
      <c r="E17" s="113"/>
      <c r="F17" s="19"/>
      <c r="G17" s="13"/>
      <c r="H17" s="19"/>
      <c r="I17" s="114"/>
      <c r="J17" s="13"/>
      <c r="K17" s="123"/>
      <c r="L17" s="139">
        <v>6176.79</v>
      </c>
      <c r="M17" s="117">
        <f t="shared" si="0"/>
        <v>-6176.79</v>
      </c>
      <c r="N17" s="15" t="e">
        <f t="shared" si="1"/>
        <v>#DIV/0!</v>
      </c>
      <c r="O17" s="149">
        <f t="shared" si="2"/>
        <v>0</v>
      </c>
      <c r="P17" s="125"/>
      <c r="Q17" s="157"/>
      <c r="R17" s="16"/>
      <c r="S17" s="15" t="e">
        <f t="shared" si="3"/>
        <v>#DIV/0!</v>
      </c>
      <c r="T17" s="120"/>
      <c r="U17" s="15"/>
      <c r="V17" s="120"/>
      <c r="W17" s="15"/>
      <c r="X17" s="67" t="e">
        <f t="shared" si="4"/>
        <v>#DIV/0!</v>
      </c>
      <c r="Y17" s="15"/>
      <c r="Z17" s="15"/>
      <c r="AA17" s="15"/>
      <c r="AB17" s="15"/>
      <c r="AC17" s="51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53"/>
    </row>
    <row r="18" spans="1:40" customFormat="1" x14ac:dyDescent="0.3">
      <c r="A18" s="19"/>
      <c r="B18" s="12"/>
      <c r="C18" s="121"/>
      <c r="D18" s="121"/>
      <c r="E18" s="113"/>
      <c r="F18" s="19"/>
      <c r="G18" s="13"/>
      <c r="H18" s="19"/>
      <c r="I18" s="114"/>
      <c r="J18" s="13"/>
      <c r="K18" s="123"/>
      <c r="L18" s="213">
        <f>L16-L17</f>
        <v>-2327.19</v>
      </c>
      <c r="M18" s="117">
        <f t="shared" si="0"/>
        <v>2327.19</v>
      </c>
      <c r="N18" s="15" t="e">
        <f t="shared" si="1"/>
        <v>#DIV/0!</v>
      </c>
      <c r="O18" s="149">
        <f t="shared" si="2"/>
        <v>0</v>
      </c>
      <c r="P18" s="125"/>
      <c r="Q18" s="157"/>
      <c r="R18" s="16"/>
      <c r="S18" s="15" t="e">
        <f t="shared" si="3"/>
        <v>#DIV/0!</v>
      </c>
      <c r="T18" s="120"/>
      <c r="U18" s="15"/>
      <c r="V18" s="120"/>
      <c r="W18" s="15"/>
      <c r="X18" s="67" t="e">
        <f t="shared" si="4"/>
        <v>#DIV/0!</v>
      </c>
      <c r="Y18" s="15"/>
      <c r="Z18" s="15"/>
      <c r="AA18" s="15"/>
      <c r="AB18" s="15"/>
      <c r="AC18" s="51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53"/>
    </row>
    <row r="19" spans="1:40" customFormat="1" ht="15.6" x14ac:dyDescent="0.3">
      <c r="A19" s="100"/>
      <c r="B19" s="12"/>
      <c r="C19" s="210"/>
      <c r="D19" s="211"/>
      <c r="E19" s="113"/>
      <c r="F19" s="71"/>
      <c r="G19" s="212"/>
      <c r="H19" s="212"/>
      <c r="I19" s="13"/>
      <c r="J19" s="13"/>
      <c r="K19" s="15"/>
      <c r="L19" s="15"/>
      <c r="M19" s="117"/>
      <c r="N19" s="15"/>
      <c r="O19" s="149"/>
      <c r="P19" s="125"/>
      <c r="Q19" s="157"/>
      <c r="R19" s="16"/>
      <c r="S19" s="15"/>
      <c r="T19" s="120"/>
      <c r="U19" s="15"/>
      <c r="V19" s="120"/>
      <c r="W19" s="15"/>
      <c r="X19" s="67"/>
      <c r="Y19" s="15"/>
      <c r="Z19" s="15"/>
      <c r="AA19" s="15"/>
      <c r="AB19" s="15"/>
      <c r="AC19" s="51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53"/>
    </row>
    <row r="20" spans="1:40" customFormat="1" x14ac:dyDescent="0.3">
      <c r="A20" s="19"/>
      <c r="B20" s="12"/>
      <c r="C20" s="121"/>
      <c r="D20" s="121"/>
      <c r="E20" s="113"/>
      <c r="F20" s="19"/>
      <c r="G20" s="13"/>
      <c r="H20" s="19"/>
      <c r="I20" s="114"/>
      <c r="J20" s="13"/>
      <c r="K20" s="123"/>
      <c r="L20" s="139"/>
      <c r="M20" s="117">
        <f t="shared" si="0"/>
        <v>0</v>
      </c>
      <c r="N20" s="15" t="e">
        <f t="shared" si="1"/>
        <v>#DIV/0!</v>
      </c>
      <c r="O20" s="149" t="e">
        <f t="shared" si="2"/>
        <v>#DIV/0!</v>
      </c>
      <c r="P20" s="125"/>
      <c r="Q20" s="157"/>
      <c r="R20" s="16"/>
      <c r="S20" s="15" t="e">
        <f t="shared" si="3"/>
        <v>#DIV/0!</v>
      </c>
      <c r="T20" s="120"/>
      <c r="U20" s="15"/>
      <c r="V20" s="120"/>
      <c r="W20" s="15"/>
      <c r="X20" s="67" t="e">
        <f t="shared" si="4"/>
        <v>#DIV/0!</v>
      </c>
      <c r="Y20" s="15"/>
      <c r="Z20" s="15"/>
      <c r="AA20" s="15"/>
      <c r="AB20" s="15"/>
      <c r="AC20" s="51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53"/>
    </row>
    <row r="21" spans="1:40" customFormat="1" x14ac:dyDescent="0.3">
      <c r="A21" s="19"/>
      <c r="B21" s="12"/>
      <c r="C21" s="121"/>
      <c r="D21" s="121"/>
      <c r="E21" s="113"/>
      <c r="F21" s="19"/>
      <c r="G21" s="13"/>
      <c r="H21" s="19"/>
      <c r="I21" s="114"/>
      <c r="J21" s="13"/>
      <c r="K21" s="123">
        <v>3906.3</v>
      </c>
      <c r="L21" s="139">
        <v>3876.35</v>
      </c>
      <c r="M21" s="117">
        <f t="shared" si="0"/>
        <v>29.950000000000273</v>
      </c>
      <c r="N21" s="15">
        <f t="shared" si="1"/>
        <v>0</v>
      </c>
      <c r="O21" s="149">
        <f t="shared" si="2"/>
        <v>0</v>
      </c>
      <c r="P21" s="125"/>
      <c r="Q21" s="157"/>
      <c r="R21" s="16"/>
      <c r="S21" s="15">
        <f t="shared" si="3"/>
        <v>0</v>
      </c>
      <c r="T21" s="120"/>
      <c r="U21" s="15"/>
      <c r="V21" s="120"/>
      <c r="W21" s="15"/>
      <c r="X21" s="67" t="e">
        <f t="shared" si="4"/>
        <v>#DIV/0!</v>
      </c>
      <c r="Y21" s="15"/>
      <c r="Z21" s="15"/>
      <c r="AA21" s="15"/>
      <c r="AB21" s="15"/>
      <c r="AC21" s="51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53"/>
    </row>
    <row r="22" spans="1:40" customFormat="1" x14ac:dyDescent="0.3">
      <c r="A22" s="19"/>
      <c r="B22" s="12"/>
      <c r="C22" s="121"/>
      <c r="D22" s="121"/>
      <c r="E22" s="113"/>
      <c r="F22" s="19"/>
      <c r="G22" s="13"/>
      <c r="H22" s="19"/>
      <c r="I22" s="114"/>
      <c r="J22" s="13"/>
      <c r="K22" s="123">
        <f>K21-K19</f>
        <v>3906.3</v>
      </c>
      <c r="L22" s="139">
        <f>L21-L19</f>
        <v>3876.35</v>
      </c>
      <c r="M22" s="117">
        <f t="shared" si="0"/>
        <v>29.950000000000273</v>
      </c>
      <c r="N22" s="15">
        <f t="shared" si="1"/>
        <v>96458.067852316366</v>
      </c>
      <c r="O22" s="149">
        <f t="shared" si="2"/>
        <v>972.45591858320324</v>
      </c>
      <c r="P22" s="125">
        <v>3769579.5</v>
      </c>
      <c r="Q22" s="157">
        <v>5276681</v>
      </c>
      <c r="R22" s="16">
        <v>12580772.970000001</v>
      </c>
      <c r="S22" s="15">
        <f t="shared" si="3"/>
        <v>3220.636656170801</v>
      </c>
      <c r="T22" s="120"/>
      <c r="U22" s="15"/>
      <c r="V22" s="120"/>
      <c r="W22" s="15"/>
      <c r="X22" s="67" t="e">
        <f t="shared" si="4"/>
        <v>#DIV/0!</v>
      </c>
      <c r="Y22" s="15"/>
      <c r="Z22" s="15"/>
      <c r="AA22" s="15"/>
      <c r="AB22" s="15"/>
      <c r="AC22" s="51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53"/>
    </row>
    <row r="23" spans="1:40" customFormat="1" x14ac:dyDescent="0.3">
      <c r="A23" s="19" t="s">
        <v>172</v>
      </c>
      <c r="B23" s="12">
        <v>4400127995</v>
      </c>
      <c r="C23" s="121">
        <v>161002028</v>
      </c>
      <c r="D23" s="121" t="s">
        <v>164</v>
      </c>
      <c r="E23" s="113"/>
      <c r="F23" s="19">
        <v>56</v>
      </c>
      <c r="G23" s="13" t="s">
        <v>33</v>
      </c>
      <c r="H23" s="19" t="s">
        <v>66</v>
      </c>
      <c r="I23" s="114"/>
      <c r="J23" s="13"/>
      <c r="K23" s="123">
        <v>3616.19</v>
      </c>
      <c r="L23" s="139">
        <v>3625.65</v>
      </c>
      <c r="M23" s="117">
        <v>-9.4600000000000364</v>
      </c>
      <c r="N23" s="15">
        <v>-30208.465180369509</v>
      </c>
      <c r="O23" s="149">
        <v>756.02223601285289</v>
      </c>
      <c r="P23" s="125">
        <v>2741072.02</v>
      </c>
      <c r="Q23" s="157">
        <v>5692431</v>
      </c>
      <c r="R23" s="16">
        <v>11547521.109999999</v>
      </c>
      <c r="S23" s="15">
        <v>3193.2838457050098</v>
      </c>
      <c r="T23" s="120">
        <v>3329</v>
      </c>
      <c r="U23" s="15"/>
      <c r="V23" s="120">
        <v>2289.3827893175076</v>
      </c>
      <c r="W23" s="15"/>
      <c r="X23" s="67">
        <v>959.2321555136707</v>
      </c>
      <c r="Y23" s="15"/>
      <c r="Z23" s="15"/>
      <c r="AA23" s="15"/>
      <c r="AB23" s="15"/>
      <c r="AC23" s="51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53"/>
    </row>
    <row r="24" spans="1:40" customFormat="1" x14ac:dyDescent="0.3">
      <c r="A24" s="19"/>
      <c r="B24" s="12"/>
      <c r="C24" s="121"/>
      <c r="D24" s="121"/>
      <c r="E24" s="113"/>
      <c r="F24" s="19"/>
      <c r="G24" s="13"/>
      <c r="H24" s="19"/>
      <c r="I24" s="114"/>
      <c r="J24" s="13"/>
      <c r="K24" s="123"/>
      <c r="L24" s="139"/>
      <c r="M24" s="117">
        <f t="shared" si="0"/>
        <v>0</v>
      </c>
      <c r="N24" s="15" t="e">
        <f t="shared" si="1"/>
        <v>#DIV/0!</v>
      </c>
      <c r="O24" s="149" t="e">
        <f t="shared" si="2"/>
        <v>#DIV/0!</v>
      </c>
      <c r="P24" s="125">
        <v>756.02223601285289</v>
      </c>
      <c r="Q24" s="157">
        <v>1570.0442679243722</v>
      </c>
      <c r="R24" s="16">
        <v>3184.9519699915872</v>
      </c>
      <c r="S24" s="15" t="e">
        <f t="shared" si="3"/>
        <v>#DIV/0!</v>
      </c>
      <c r="T24" s="120"/>
      <c r="U24" s="15"/>
      <c r="V24" s="120"/>
      <c r="W24" s="15"/>
      <c r="X24" s="67" t="e">
        <f t="shared" si="4"/>
        <v>#DIV/0!</v>
      </c>
      <c r="Y24" s="15"/>
      <c r="Z24" s="15"/>
      <c r="AA24" s="15"/>
      <c r="AB24" s="15"/>
      <c r="AC24" s="51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53"/>
    </row>
    <row r="25" spans="1:40" customFormat="1" x14ac:dyDescent="0.3">
      <c r="A25" s="19"/>
      <c r="B25" s="12"/>
      <c r="C25" s="121"/>
      <c r="D25" s="121"/>
      <c r="E25" s="113"/>
      <c r="F25" s="19"/>
      <c r="G25" s="13"/>
      <c r="H25" s="19"/>
      <c r="I25" s="114"/>
      <c r="J25" s="13"/>
      <c r="K25" s="123"/>
      <c r="L25" s="139"/>
      <c r="M25" s="117">
        <f t="shared" si="0"/>
        <v>0</v>
      </c>
      <c r="N25" s="15" t="e">
        <f t="shared" si="1"/>
        <v>#DIV/0!</v>
      </c>
      <c r="O25" s="149" t="e">
        <f t="shared" si="2"/>
        <v>#DIV/0!</v>
      </c>
      <c r="P25" s="125">
        <f>P22-P24</f>
        <v>3768823.4777639871</v>
      </c>
      <c r="Q25" s="125">
        <f t="shared" ref="Q25:R25" si="5">Q22-Q24</f>
        <v>5275110.9557320755</v>
      </c>
      <c r="R25" s="125">
        <f t="shared" si="5"/>
        <v>12577588.018030008</v>
      </c>
      <c r="S25" s="15" t="e">
        <f t="shared" si="3"/>
        <v>#DIV/0!</v>
      </c>
      <c r="T25" s="120"/>
      <c r="U25" s="15"/>
      <c r="V25" s="120"/>
      <c r="W25" s="15"/>
      <c r="X25" s="67" t="e">
        <f t="shared" si="4"/>
        <v>#DIV/0!</v>
      </c>
      <c r="Y25" s="15"/>
      <c r="Z25" s="15"/>
      <c r="AA25" s="15"/>
      <c r="AB25" s="15"/>
      <c r="AC25" s="51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53"/>
    </row>
    <row r="26" spans="1:40" customFormat="1" x14ac:dyDescent="0.3">
      <c r="A26" s="19"/>
      <c r="B26" s="12"/>
      <c r="C26" s="121"/>
      <c r="D26" s="121"/>
      <c r="E26" s="113"/>
      <c r="F26" s="19"/>
      <c r="G26" s="13"/>
      <c r="H26" s="19"/>
      <c r="I26" s="114"/>
      <c r="J26" s="13"/>
      <c r="K26" s="123"/>
      <c r="L26" s="139"/>
      <c r="M26" s="117">
        <f t="shared" si="0"/>
        <v>0</v>
      </c>
      <c r="N26" s="15" t="e">
        <f t="shared" si="1"/>
        <v>#DIV/0!</v>
      </c>
      <c r="O26" s="149" t="e">
        <f t="shared" si="2"/>
        <v>#DIV/0!</v>
      </c>
      <c r="P26" s="125"/>
      <c r="Q26" s="157"/>
      <c r="R26" s="16"/>
      <c r="S26" s="15" t="e">
        <f t="shared" si="3"/>
        <v>#DIV/0!</v>
      </c>
      <c r="T26" s="120"/>
      <c r="U26" s="15"/>
      <c r="V26" s="120"/>
      <c r="W26" s="15"/>
      <c r="X26" s="67" t="e">
        <f t="shared" si="4"/>
        <v>#DIV/0!</v>
      </c>
      <c r="Y26" s="15"/>
      <c r="Z26" s="15"/>
      <c r="AA26" s="15"/>
      <c r="AB26" s="15"/>
      <c r="AC26" s="51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53"/>
    </row>
    <row r="27" spans="1:40" customFormat="1" x14ac:dyDescent="0.3">
      <c r="A27" s="19"/>
      <c r="B27" s="12"/>
      <c r="C27" s="121"/>
      <c r="D27" s="121"/>
      <c r="E27" s="113"/>
      <c r="F27" s="19"/>
      <c r="G27" s="13"/>
      <c r="H27" s="19"/>
      <c r="I27" s="114"/>
      <c r="J27" s="13"/>
      <c r="K27" s="123"/>
      <c r="L27" s="139"/>
      <c r="M27" s="117">
        <f t="shared" si="0"/>
        <v>0</v>
      </c>
      <c r="N27" s="15" t="e">
        <f t="shared" si="1"/>
        <v>#DIV/0!</v>
      </c>
      <c r="O27" s="149" t="e">
        <f t="shared" si="2"/>
        <v>#DIV/0!</v>
      </c>
      <c r="P27" s="125"/>
      <c r="Q27" s="157"/>
      <c r="R27" s="16"/>
      <c r="S27" s="15" t="e">
        <f t="shared" si="3"/>
        <v>#DIV/0!</v>
      </c>
      <c r="T27" s="120"/>
      <c r="U27" s="15"/>
      <c r="V27" s="120"/>
      <c r="W27" s="15"/>
      <c r="X27" s="67" t="e">
        <f t="shared" si="4"/>
        <v>#DIV/0!</v>
      </c>
      <c r="Y27" s="15"/>
      <c r="Z27" s="15"/>
      <c r="AA27" s="15"/>
      <c r="AB27" s="15"/>
      <c r="AC27" s="51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53"/>
    </row>
    <row r="28" spans="1:40" customFormat="1" x14ac:dyDescent="0.3">
      <c r="A28" s="19"/>
      <c r="B28" s="12"/>
      <c r="C28" s="121"/>
      <c r="D28" s="121"/>
      <c r="E28" s="113"/>
      <c r="F28" s="19"/>
      <c r="G28" s="13"/>
      <c r="H28" s="19"/>
      <c r="I28" s="114"/>
      <c r="J28" s="13"/>
      <c r="K28" s="123"/>
      <c r="L28" s="139">
        <f>19495.31+15273.75+8321.52</f>
        <v>43090.58</v>
      </c>
      <c r="M28" s="117">
        <f t="shared" si="0"/>
        <v>-43090.58</v>
      </c>
      <c r="N28" s="15" t="e">
        <f t="shared" si="1"/>
        <v>#DIV/0!</v>
      </c>
      <c r="O28" s="149">
        <f t="shared" si="2"/>
        <v>0</v>
      </c>
      <c r="P28" s="125"/>
      <c r="Q28" s="157"/>
      <c r="R28" s="16"/>
      <c r="S28" s="15" t="e">
        <f t="shared" si="3"/>
        <v>#DIV/0!</v>
      </c>
      <c r="T28" s="120"/>
      <c r="U28" s="15"/>
      <c r="V28" s="120"/>
      <c r="W28" s="15"/>
      <c r="X28" s="67" t="e">
        <f t="shared" si="4"/>
        <v>#DIV/0!</v>
      </c>
      <c r="Y28" s="15"/>
      <c r="Z28" s="15"/>
      <c r="AA28" s="15"/>
      <c r="AB28" s="15"/>
      <c r="AC28" s="51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53"/>
    </row>
    <row r="29" spans="1:40" customFormat="1" x14ac:dyDescent="0.3">
      <c r="A29" s="19"/>
      <c r="B29" s="12"/>
      <c r="C29" s="121"/>
      <c r="D29" s="121"/>
      <c r="E29" s="113"/>
      <c r="F29" s="19"/>
      <c r="G29" s="13"/>
      <c r="H29" s="19"/>
      <c r="I29" s="114"/>
      <c r="J29" s="13"/>
      <c r="K29" s="123"/>
      <c r="L29" s="139">
        <v>36648.58</v>
      </c>
      <c r="M29" s="117">
        <f t="shared" si="0"/>
        <v>-36648.58</v>
      </c>
      <c r="N29" s="15" t="e">
        <f t="shared" si="1"/>
        <v>#DIV/0!</v>
      </c>
      <c r="O29" s="149">
        <f t="shared" si="2"/>
        <v>0</v>
      </c>
      <c r="P29" s="125"/>
      <c r="Q29" s="157"/>
      <c r="R29" s="16"/>
      <c r="S29" s="15" t="e">
        <f t="shared" si="3"/>
        <v>#DIV/0!</v>
      </c>
      <c r="T29" s="120"/>
      <c r="U29" s="15"/>
      <c r="V29" s="120"/>
      <c r="W29" s="15"/>
      <c r="X29" s="67" t="e">
        <f t="shared" si="4"/>
        <v>#DIV/0!</v>
      </c>
      <c r="Y29" s="15"/>
      <c r="Z29" s="15"/>
      <c r="AA29" s="15"/>
      <c r="AB29" s="15"/>
      <c r="AC29" s="51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53"/>
    </row>
    <row r="30" spans="1:40" customFormat="1" x14ac:dyDescent="0.3">
      <c r="A30" s="19"/>
      <c r="B30" s="12"/>
      <c r="C30" s="121"/>
      <c r="D30" s="121"/>
      <c r="E30" s="113"/>
      <c r="F30" s="19"/>
      <c r="G30" s="13"/>
      <c r="H30" s="19"/>
      <c r="I30" s="114"/>
      <c r="J30" s="13"/>
      <c r="K30" s="123"/>
      <c r="L30" s="139">
        <f>L29-33000</f>
        <v>3648.5800000000017</v>
      </c>
      <c r="M30" s="117">
        <f t="shared" si="0"/>
        <v>-3648.5800000000017</v>
      </c>
      <c r="N30" s="15" t="e">
        <f t="shared" si="1"/>
        <v>#DIV/0!</v>
      </c>
      <c r="O30" s="149">
        <f t="shared" si="2"/>
        <v>0</v>
      </c>
      <c r="P30" s="125"/>
      <c r="Q30" s="157"/>
      <c r="R30" s="16"/>
      <c r="S30" s="15" t="e">
        <f t="shared" si="3"/>
        <v>#DIV/0!</v>
      </c>
      <c r="T30" s="120"/>
      <c r="U30" s="15"/>
      <c r="V30" s="120"/>
      <c r="W30" s="15"/>
      <c r="X30" s="67" t="e">
        <f t="shared" si="4"/>
        <v>#DIV/0!</v>
      </c>
      <c r="Y30" s="15"/>
      <c r="Z30" s="15"/>
      <c r="AA30" s="15"/>
      <c r="AB30" s="15"/>
      <c r="AC30" s="51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53"/>
    </row>
    <row r="31" spans="1:40" customFormat="1" x14ac:dyDescent="0.3">
      <c r="A31" s="19"/>
      <c r="B31" s="12"/>
      <c r="C31" s="121"/>
      <c r="D31" s="121"/>
      <c r="E31" s="113"/>
      <c r="F31" s="19"/>
      <c r="G31" s="13"/>
      <c r="H31" s="19"/>
      <c r="I31" s="114"/>
      <c r="J31" s="13"/>
      <c r="K31" s="123"/>
      <c r="L31" s="213">
        <f>L15-L30</f>
        <v>201.01999999999816</v>
      </c>
      <c r="M31" s="117">
        <f t="shared" si="0"/>
        <v>-201.01999999999816</v>
      </c>
      <c r="N31" s="15" t="e">
        <f t="shared" si="1"/>
        <v>#DIV/0!</v>
      </c>
      <c r="O31" s="149">
        <f t="shared" si="2"/>
        <v>0</v>
      </c>
      <c r="P31" s="125"/>
      <c r="Q31" s="157"/>
      <c r="R31" s="16"/>
      <c r="S31" s="15" t="e">
        <f t="shared" si="3"/>
        <v>#DIV/0!</v>
      </c>
      <c r="T31" s="120"/>
      <c r="U31" s="15"/>
      <c r="V31" s="120"/>
      <c r="W31" s="15"/>
      <c r="X31" s="67" t="e">
        <f t="shared" si="4"/>
        <v>#DIV/0!</v>
      </c>
      <c r="Y31" s="15"/>
      <c r="Z31" s="15"/>
      <c r="AA31" s="15"/>
      <c r="AB31" s="15"/>
      <c r="AC31" s="51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53"/>
    </row>
    <row r="32" spans="1:40" customFormat="1" x14ac:dyDescent="0.3">
      <c r="A32" s="19"/>
      <c r="B32" s="12"/>
      <c r="C32" s="121"/>
      <c r="D32" s="121"/>
      <c r="E32" s="113"/>
      <c r="F32" s="19"/>
      <c r="G32" s="13"/>
      <c r="H32" s="19"/>
      <c r="I32" s="114"/>
      <c r="J32" s="13"/>
      <c r="K32" s="123"/>
      <c r="L32" s="139"/>
      <c r="M32" s="117">
        <f t="shared" si="0"/>
        <v>0</v>
      </c>
      <c r="N32" s="15" t="e">
        <f t="shared" si="1"/>
        <v>#DIV/0!</v>
      </c>
      <c r="O32" s="149" t="e">
        <f t="shared" si="2"/>
        <v>#DIV/0!</v>
      </c>
      <c r="P32" s="125"/>
      <c r="Q32" s="157"/>
      <c r="R32" s="16"/>
      <c r="S32" s="15" t="e">
        <f t="shared" si="3"/>
        <v>#DIV/0!</v>
      </c>
      <c r="T32" s="120"/>
      <c r="U32" s="15"/>
      <c r="V32" s="120"/>
      <c r="W32" s="15"/>
      <c r="X32" s="67" t="e">
        <f t="shared" si="4"/>
        <v>#DIV/0!</v>
      </c>
      <c r="Y32" s="15"/>
      <c r="Z32" s="15"/>
      <c r="AA32" s="15"/>
      <c r="AB32" s="15"/>
      <c r="AC32" s="51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53"/>
    </row>
    <row r="33" spans="1:40" customFormat="1" x14ac:dyDescent="0.3">
      <c r="A33" s="19"/>
      <c r="B33" s="12"/>
      <c r="C33" s="121"/>
      <c r="D33" s="121"/>
      <c r="E33" s="113"/>
      <c r="F33" s="19"/>
      <c r="G33" s="13"/>
      <c r="H33" s="19"/>
      <c r="I33" s="114"/>
      <c r="J33" s="13"/>
      <c r="K33" s="123"/>
      <c r="L33" s="139"/>
      <c r="M33" s="117">
        <f t="shared" si="0"/>
        <v>0</v>
      </c>
      <c r="N33" s="15" t="e">
        <f t="shared" si="1"/>
        <v>#DIV/0!</v>
      </c>
      <c r="O33" s="149" t="e">
        <f t="shared" si="2"/>
        <v>#DIV/0!</v>
      </c>
      <c r="P33" s="125"/>
      <c r="Q33" s="157"/>
      <c r="R33" s="16"/>
      <c r="S33" s="15" t="e">
        <f t="shared" si="3"/>
        <v>#DIV/0!</v>
      </c>
      <c r="T33" s="120"/>
      <c r="U33" s="15"/>
      <c r="V33" s="120"/>
      <c r="W33" s="15"/>
      <c r="X33" s="67" t="e">
        <f t="shared" si="4"/>
        <v>#DIV/0!</v>
      </c>
      <c r="Y33" s="15"/>
      <c r="Z33" s="15"/>
      <c r="AA33" s="15"/>
      <c r="AB33" s="15"/>
      <c r="AC33" s="51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53"/>
    </row>
    <row r="34" spans="1:40" customFormat="1" x14ac:dyDescent="0.3">
      <c r="A34" s="19"/>
      <c r="B34" s="12"/>
      <c r="C34" s="121"/>
      <c r="D34" s="121"/>
      <c r="E34" s="113"/>
      <c r="F34" s="19"/>
      <c r="G34" s="13"/>
      <c r="H34" s="19"/>
      <c r="I34" s="114"/>
      <c r="J34" s="13"/>
      <c r="K34" s="123"/>
      <c r="L34" s="139"/>
      <c r="M34" s="117">
        <f t="shared" si="0"/>
        <v>0</v>
      </c>
      <c r="N34" s="15" t="e">
        <f t="shared" si="1"/>
        <v>#DIV/0!</v>
      </c>
      <c r="O34" s="149" t="e">
        <f t="shared" si="2"/>
        <v>#DIV/0!</v>
      </c>
      <c r="P34" s="125"/>
      <c r="Q34" s="157"/>
      <c r="R34" s="16"/>
      <c r="S34" s="15" t="e">
        <f t="shared" si="3"/>
        <v>#DIV/0!</v>
      </c>
      <c r="T34" s="120"/>
      <c r="U34" s="15"/>
      <c r="V34" s="120"/>
      <c r="W34" s="15"/>
      <c r="X34" s="67" t="e">
        <f t="shared" si="4"/>
        <v>#DIV/0!</v>
      </c>
      <c r="Y34" s="15"/>
      <c r="Z34" s="15"/>
      <c r="AA34" s="15"/>
      <c r="AB34" s="15"/>
      <c r="AC34" s="51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53"/>
    </row>
    <row r="35" spans="1:40" customFormat="1" x14ac:dyDescent="0.3">
      <c r="A35" s="19"/>
      <c r="B35" s="12"/>
      <c r="C35" s="121"/>
      <c r="D35" s="121"/>
      <c r="E35" s="113"/>
      <c r="F35" s="19"/>
      <c r="G35" s="13"/>
      <c r="H35" s="19"/>
      <c r="I35" s="114"/>
      <c r="J35" s="13"/>
      <c r="K35" s="123"/>
      <c r="L35" s="139"/>
      <c r="M35" s="117">
        <f t="shared" si="0"/>
        <v>0</v>
      </c>
      <c r="N35" s="15" t="e">
        <f t="shared" si="1"/>
        <v>#DIV/0!</v>
      </c>
      <c r="O35" s="149" t="e">
        <f t="shared" si="2"/>
        <v>#DIV/0!</v>
      </c>
      <c r="P35" s="125"/>
      <c r="Q35" s="157"/>
      <c r="R35" s="16"/>
      <c r="S35" s="15" t="e">
        <f t="shared" si="3"/>
        <v>#DIV/0!</v>
      </c>
      <c r="T35" s="120"/>
      <c r="U35" s="15"/>
      <c r="V35" s="120"/>
      <c r="W35" s="15"/>
      <c r="X35" s="67" t="e">
        <f t="shared" si="4"/>
        <v>#DIV/0!</v>
      </c>
      <c r="Y35" s="15"/>
      <c r="Z35" s="15"/>
      <c r="AA35" s="15"/>
      <c r="AB35" s="15"/>
      <c r="AC35" s="51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53"/>
    </row>
    <row r="36" spans="1:40" customFormat="1" x14ac:dyDescent="0.3">
      <c r="A36" s="19"/>
      <c r="B36" s="12"/>
      <c r="C36" s="121"/>
      <c r="D36" s="121"/>
      <c r="E36" s="113"/>
      <c r="F36" s="19"/>
      <c r="G36" s="13"/>
      <c r="H36" s="19"/>
      <c r="I36" s="114"/>
      <c r="J36" s="13"/>
      <c r="K36" s="123"/>
      <c r="L36" s="139"/>
      <c r="M36" s="117">
        <f t="shared" si="0"/>
        <v>0</v>
      </c>
      <c r="N36" s="15" t="e">
        <f t="shared" si="1"/>
        <v>#DIV/0!</v>
      </c>
      <c r="O36" s="149" t="e">
        <f t="shared" si="2"/>
        <v>#DIV/0!</v>
      </c>
      <c r="P36" s="125"/>
      <c r="Q36" s="157"/>
      <c r="R36" s="16"/>
      <c r="S36" s="15" t="e">
        <f t="shared" si="3"/>
        <v>#DIV/0!</v>
      </c>
      <c r="T36" s="120"/>
      <c r="U36" s="15"/>
      <c r="V36" s="120"/>
      <c r="W36" s="15"/>
      <c r="X36" s="67" t="e">
        <f t="shared" si="4"/>
        <v>#DIV/0!</v>
      </c>
      <c r="Y36" s="15"/>
      <c r="Z36" s="15"/>
      <c r="AA36" s="15"/>
      <c r="AB36" s="15"/>
      <c r="AC36" s="51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53"/>
    </row>
    <row r="37" spans="1:40" customFormat="1" x14ac:dyDescent="0.3">
      <c r="A37" s="19"/>
      <c r="B37" s="12"/>
      <c r="C37" s="121"/>
      <c r="D37" s="121"/>
      <c r="E37" s="113"/>
      <c r="F37" s="19"/>
      <c r="G37" s="13"/>
      <c r="H37" s="19"/>
      <c r="I37" s="114"/>
      <c r="J37" s="13"/>
      <c r="K37" s="123"/>
      <c r="L37" s="139"/>
      <c r="M37" s="117">
        <f t="shared" si="0"/>
        <v>0</v>
      </c>
      <c r="N37" s="15" t="e">
        <f t="shared" si="1"/>
        <v>#DIV/0!</v>
      </c>
      <c r="O37" s="149" t="e">
        <f t="shared" si="2"/>
        <v>#DIV/0!</v>
      </c>
      <c r="P37" s="125">
        <v>758.40920992253086</v>
      </c>
      <c r="Q37" s="157">
        <v>1552.8755364806868</v>
      </c>
      <c r="R37" s="16">
        <v>3172.8819553540097</v>
      </c>
      <c r="S37" s="15" t="e">
        <f t="shared" si="3"/>
        <v>#DIV/0!</v>
      </c>
      <c r="T37" s="120"/>
      <c r="U37" s="15"/>
      <c r="V37" s="120"/>
      <c r="W37" s="15"/>
      <c r="X37" s="67" t="e">
        <f t="shared" si="4"/>
        <v>#DIV/0!</v>
      </c>
      <c r="Y37" s="15"/>
      <c r="Z37" s="15"/>
      <c r="AA37" s="15"/>
      <c r="AB37" s="15"/>
      <c r="AC37" s="51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53"/>
    </row>
    <row r="38" spans="1:40" customFormat="1" x14ac:dyDescent="0.3">
      <c r="A38" s="19"/>
      <c r="B38" s="12"/>
      <c r="C38" s="121"/>
      <c r="D38" s="121"/>
      <c r="E38" s="113"/>
      <c r="F38" s="19"/>
      <c r="G38" s="13"/>
      <c r="H38" s="19"/>
      <c r="I38" s="114"/>
      <c r="J38" s="13"/>
      <c r="K38" s="123"/>
      <c r="L38" s="139"/>
      <c r="M38" s="117">
        <f t="shared" si="0"/>
        <v>0</v>
      </c>
      <c r="N38" s="15" t="e">
        <f t="shared" si="1"/>
        <v>#DIV/0!</v>
      </c>
      <c r="O38" s="149" t="e">
        <f t="shared" si="2"/>
        <v>#DIV/0!</v>
      </c>
      <c r="P38" s="125"/>
      <c r="Q38" s="157"/>
      <c r="R38" s="16"/>
      <c r="S38" s="15" t="e">
        <f t="shared" si="3"/>
        <v>#DIV/0!</v>
      </c>
      <c r="T38" s="120"/>
      <c r="U38" s="15"/>
      <c r="V38" s="120"/>
      <c r="W38" s="15"/>
      <c r="X38" s="67" t="e">
        <f t="shared" si="4"/>
        <v>#DIV/0!</v>
      </c>
      <c r="Y38" s="15"/>
      <c r="Z38" s="15"/>
      <c r="AA38" s="15"/>
      <c r="AB38" s="15"/>
      <c r="AC38" s="51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53"/>
    </row>
    <row r="39" spans="1:40" customFormat="1" x14ac:dyDescent="0.3">
      <c r="A39" s="19"/>
      <c r="B39" s="12"/>
      <c r="C39" s="121"/>
      <c r="D39" s="121"/>
      <c r="E39" s="113"/>
      <c r="F39" s="19"/>
      <c r="G39" s="13"/>
      <c r="H39" s="19"/>
      <c r="I39" s="114"/>
      <c r="J39" s="13"/>
      <c r="K39" s="123"/>
      <c r="L39" s="139"/>
      <c r="M39" s="117">
        <f t="shared" si="0"/>
        <v>0</v>
      </c>
      <c r="N39" s="15" t="e">
        <f t="shared" si="1"/>
        <v>#DIV/0!</v>
      </c>
      <c r="O39" s="149" t="e">
        <f t="shared" si="2"/>
        <v>#DIV/0!</v>
      </c>
      <c r="P39" s="125"/>
      <c r="Q39" s="157"/>
      <c r="R39" s="16"/>
      <c r="S39" s="15" t="e">
        <f t="shared" si="3"/>
        <v>#DIV/0!</v>
      </c>
      <c r="T39" s="120"/>
      <c r="U39" s="15"/>
      <c r="V39" s="120"/>
      <c r="W39" s="15"/>
      <c r="X39" s="67" t="e">
        <f t="shared" si="4"/>
        <v>#DIV/0!</v>
      </c>
      <c r="Y39" s="15"/>
      <c r="Z39" s="15"/>
      <c r="AA39" s="15"/>
      <c r="AB39" s="15"/>
      <c r="AC39" s="51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53"/>
    </row>
    <row r="40" spans="1:40" customFormat="1" x14ac:dyDescent="0.3">
      <c r="A40" s="19"/>
      <c r="B40" s="12"/>
      <c r="C40" s="121"/>
      <c r="D40" s="121"/>
      <c r="E40" s="113"/>
      <c r="F40" s="19"/>
      <c r="G40" s="13"/>
      <c r="H40" s="19"/>
      <c r="I40" s="114"/>
      <c r="J40" s="13"/>
      <c r="K40" s="123"/>
      <c r="L40" s="139"/>
      <c r="M40" s="117">
        <f t="shared" si="0"/>
        <v>0</v>
      </c>
      <c r="N40" s="15" t="e">
        <f t="shared" si="1"/>
        <v>#DIV/0!</v>
      </c>
      <c r="O40" s="149" t="e">
        <f t="shared" si="2"/>
        <v>#DIV/0!</v>
      </c>
      <c r="P40" s="125"/>
      <c r="Q40" s="157"/>
      <c r="R40" s="16"/>
      <c r="S40" s="15" t="e">
        <f t="shared" si="3"/>
        <v>#DIV/0!</v>
      </c>
      <c r="T40" s="120"/>
      <c r="U40" s="15"/>
      <c r="V40" s="120"/>
      <c r="W40" s="15"/>
      <c r="X40" s="67" t="e">
        <f t="shared" si="4"/>
        <v>#DIV/0!</v>
      </c>
      <c r="Y40" s="15"/>
      <c r="Z40" s="15"/>
      <c r="AA40" s="15"/>
      <c r="AB40" s="15"/>
      <c r="AC40" s="51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53"/>
    </row>
    <row r="41" spans="1:40" customFormat="1" x14ac:dyDescent="0.3">
      <c r="A41" s="19"/>
      <c r="B41" s="12"/>
      <c r="C41" s="121"/>
      <c r="D41" s="121"/>
      <c r="E41" s="113"/>
      <c r="F41" s="19"/>
      <c r="G41" s="13"/>
      <c r="H41" s="19"/>
      <c r="I41" s="114"/>
      <c r="J41" s="13"/>
      <c r="K41" s="123"/>
      <c r="L41" s="139"/>
      <c r="M41" s="117">
        <f t="shared" si="0"/>
        <v>0</v>
      </c>
      <c r="N41" s="15" t="e">
        <f t="shared" si="1"/>
        <v>#DIV/0!</v>
      </c>
      <c r="O41" s="149" t="e">
        <f t="shared" si="2"/>
        <v>#DIV/0!</v>
      </c>
      <c r="P41" s="125"/>
      <c r="Q41" s="157"/>
      <c r="R41" s="16"/>
      <c r="S41" s="15" t="e">
        <f t="shared" si="3"/>
        <v>#DIV/0!</v>
      </c>
      <c r="T41" s="120"/>
      <c r="U41" s="15"/>
      <c r="V41" s="120"/>
      <c r="W41" s="15"/>
      <c r="X41" s="67" t="e">
        <f t="shared" si="4"/>
        <v>#DIV/0!</v>
      </c>
      <c r="Y41" s="15"/>
      <c r="Z41" s="15"/>
      <c r="AA41" s="15"/>
      <c r="AB41" s="15"/>
      <c r="AC41" s="51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53"/>
    </row>
    <row r="42" spans="1:40" customFormat="1" x14ac:dyDescent="0.3">
      <c r="A42" s="19"/>
      <c r="B42" s="12"/>
      <c r="C42" s="121"/>
      <c r="D42" s="121"/>
      <c r="E42" s="113"/>
      <c r="F42" s="19"/>
      <c r="G42" s="13"/>
      <c r="H42" s="19"/>
      <c r="I42" s="114"/>
      <c r="J42" s="13"/>
      <c r="K42" s="123"/>
      <c r="L42" s="139"/>
      <c r="M42" s="117">
        <f t="shared" si="0"/>
        <v>0</v>
      </c>
      <c r="N42" s="15" t="e">
        <f t="shared" si="1"/>
        <v>#DIV/0!</v>
      </c>
      <c r="O42" s="149" t="e">
        <f t="shared" si="2"/>
        <v>#DIV/0!</v>
      </c>
      <c r="P42" s="125"/>
      <c r="Q42" s="157"/>
      <c r="R42" s="16"/>
      <c r="S42" s="15" t="e">
        <f t="shared" si="3"/>
        <v>#DIV/0!</v>
      </c>
      <c r="T42" s="120"/>
      <c r="U42" s="15"/>
      <c r="V42" s="120"/>
      <c r="W42" s="15"/>
      <c r="X42" s="67" t="e">
        <f t="shared" si="4"/>
        <v>#DIV/0!</v>
      </c>
      <c r="Y42" s="15"/>
      <c r="Z42" s="15"/>
      <c r="AA42" s="15"/>
      <c r="AB42" s="15"/>
      <c r="AC42" s="51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53"/>
    </row>
    <row r="43" spans="1:40" customFormat="1" x14ac:dyDescent="0.3">
      <c r="A43" s="19"/>
      <c r="B43" s="12"/>
      <c r="C43" s="121"/>
      <c r="D43" s="121"/>
      <c r="E43" s="113"/>
      <c r="F43" s="19"/>
      <c r="G43" s="13"/>
      <c r="H43" s="19"/>
      <c r="I43" s="114"/>
      <c r="J43" s="13"/>
      <c r="K43" s="123"/>
      <c r="L43" s="139"/>
      <c r="M43" s="117">
        <f t="shared" si="0"/>
        <v>0</v>
      </c>
      <c r="N43" s="15" t="e">
        <f t="shared" si="1"/>
        <v>#DIV/0!</v>
      </c>
      <c r="O43" s="149" t="e">
        <f t="shared" si="2"/>
        <v>#DIV/0!</v>
      </c>
      <c r="P43" s="125"/>
      <c r="Q43" s="157"/>
      <c r="R43" s="16"/>
      <c r="S43" s="15" t="e">
        <f t="shared" si="3"/>
        <v>#DIV/0!</v>
      </c>
      <c r="T43" s="120"/>
      <c r="U43" s="15"/>
      <c r="V43" s="120"/>
      <c r="W43" s="15"/>
      <c r="X43" s="67" t="e">
        <f t="shared" si="4"/>
        <v>#DIV/0!</v>
      </c>
      <c r="Y43" s="15"/>
      <c r="Z43" s="15"/>
      <c r="AA43" s="15"/>
      <c r="AB43" s="15"/>
      <c r="AC43" s="51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53"/>
    </row>
    <row r="44" spans="1:40" customFormat="1" x14ac:dyDescent="0.3">
      <c r="A44" s="19"/>
      <c r="B44" s="12"/>
      <c r="C44" s="121"/>
      <c r="D44" s="121"/>
      <c r="E44" s="113"/>
      <c r="F44" s="19"/>
      <c r="G44" s="13"/>
      <c r="H44" s="19"/>
      <c r="I44" s="114"/>
      <c r="J44" s="13"/>
      <c r="K44" s="123"/>
      <c r="L44" s="139"/>
      <c r="M44" s="117">
        <f t="shared" si="0"/>
        <v>0</v>
      </c>
      <c r="N44" s="15" t="e">
        <f t="shared" si="1"/>
        <v>#DIV/0!</v>
      </c>
      <c r="O44" s="149" t="e">
        <f t="shared" si="2"/>
        <v>#DIV/0!</v>
      </c>
      <c r="P44" s="125"/>
      <c r="Q44" s="157"/>
      <c r="R44" s="16"/>
      <c r="S44" s="15" t="e">
        <f t="shared" si="3"/>
        <v>#DIV/0!</v>
      </c>
      <c r="T44" s="120"/>
      <c r="U44" s="15"/>
      <c r="V44" s="120"/>
      <c r="W44" s="15"/>
      <c r="X44" s="67" t="e">
        <f t="shared" si="4"/>
        <v>#DIV/0!</v>
      </c>
      <c r="Y44" s="15"/>
      <c r="Z44" s="15"/>
      <c r="AA44" s="15"/>
      <c r="AB44" s="15"/>
      <c r="AC44" s="51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53"/>
    </row>
    <row r="45" spans="1:40" customFormat="1" x14ac:dyDescent="0.3">
      <c r="A45" s="19"/>
      <c r="B45" s="12"/>
      <c r="C45" s="121"/>
      <c r="D45" s="121"/>
      <c r="E45" s="113"/>
      <c r="F45" s="19"/>
      <c r="G45" s="13"/>
      <c r="H45" s="19"/>
      <c r="I45" s="114"/>
      <c r="J45" s="13"/>
      <c r="K45" s="123"/>
      <c r="L45" s="139"/>
      <c r="M45" s="117">
        <f t="shared" si="0"/>
        <v>0</v>
      </c>
      <c r="N45" s="15" t="e">
        <f t="shared" si="1"/>
        <v>#DIV/0!</v>
      </c>
      <c r="O45" s="149" t="e">
        <f t="shared" si="2"/>
        <v>#DIV/0!</v>
      </c>
      <c r="P45" s="125"/>
      <c r="Q45" s="157"/>
      <c r="R45" s="16"/>
      <c r="S45" s="15" t="e">
        <f t="shared" si="3"/>
        <v>#DIV/0!</v>
      </c>
      <c r="T45" s="120"/>
      <c r="U45" s="15"/>
      <c r="V45" s="120"/>
      <c r="W45" s="15"/>
      <c r="X45" s="67" t="e">
        <f t="shared" si="4"/>
        <v>#DIV/0!</v>
      </c>
      <c r="Y45" s="15"/>
      <c r="Z45" s="15"/>
      <c r="AA45" s="15"/>
      <c r="AB45" s="15"/>
      <c r="AC45" s="51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53"/>
    </row>
    <row r="46" spans="1:40" customFormat="1" x14ac:dyDescent="0.3">
      <c r="A46" s="19"/>
      <c r="B46" s="12"/>
      <c r="C46" s="121"/>
      <c r="D46" s="121"/>
      <c r="E46" s="113"/>
      <c r="F46" s="19"/>
      <c r="G46" s="13"/>
      <c r="H46" s="19"/>
      <c r="I46" s="114"/>
      <c r="J46" s="13"/>
      <c r="K46" s="123"/>
      <c r="L46" s="139"/>
      <c r="M46" s="117">
        <f t="shared" si="0"/>
        <v>0</v>
      </c>
      <c r="N46" s="15" t="e">
        <f t="shared" si="1"/>
        <v>#DIV/0!</v>
      </c>
      <c r="O46" s="149" t="e">
        <f t="shared" si="2"/>
        <v>#DIV/0!</v>
      </c>
      <c r="P46" s="125"/>
      <c r="Q46" s="157"/>
      <c r="R46" s="16"/>
      <c r="S46" s="15" t="e">
        <f t="shared" si="3"/>
        <v>#DIV/0!</v>
      </c>
      <c r="T46" s="120"/>
      <c r="U46" s="15"/>
      <c r="V46" s="120"/>
      <c r="W46" s="15"/>
      <c r="X46" s="67" t="e">
        <f t="shared" si="4"/>
        <v>#DIV/0!</v>
      </c>
      <c r="Y46" s="15"/>
      <c r="Z46" s="15"/>
      <c r="AA46" s="15"/>
      <c r="AB46" s="15"/>
      <c r="AC46" s="51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53"/>
    </row>
    <row r="47" spans="1:40" customFormat="1" x14ac:dyDescent="0.3">
      <c r="A47" s="19"/>
      <c r="B47" s="12"/>
      <c r="C47" s="121"/>
      <c r="D47" s="121"/>
      <c r="E47" s="113"/>
      <c r="F47" s="19"/>
      <c r="G47" s="13"/>
      <c r="H47" s="19"/>
      <c r="I47" s="114"/>
      <c r="J47" s="13"/>
      <c r="K47" s="123"/>
      <c r="L47" s="139"/>
      <c r="M47" s="117">
        <f t="shared" si="0"/>
        <v>0</v>
      </c>
      <c r="N47" s="15" t="e">
        <f t="shared" si="1"/>
        <v>#DIV/0!</v>
      </c>
      <c r="O47" s="149" t="e">
        <f t="shared" si="2"/>
        <v>#DIV/0!</v>
      </c>
      <c r="P47" s="125"/>
      <c r="Q47" s="157"/>
      <c r="R47" s="16"/>
      <c r="S47" s="15" t="e">
        <f t="shared" si="3"/>
        <v>#DIV/0!</v>
      </c>
      <c r="T47" s="120"/>
      <c r="U47" s="15"/>
      <c r="V47" s="120"/>
      <c r="W47" s="15"/>
      <c r="X47" s="67" t="e">
        <f t="shared" si="4"/>
        <v>#DIV/0!</v>
      </c>
      <c r="Y47" s="15"/>
      <c r="Z47" s="15"/>
      <c r="AA47" s="15"/>
      <c r="AB47" s="15"/>
      <c r="AC47" s="51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53"/>
    </row>
    <row r="48" spans="1:40" customFormat="1" x14ac:dyDescent="0.3">
      <c r="A48" s="19"/>
      <c r="B48" s="12"/>
      <c r="C48" s="121"/>
      <c r="D48" s="121"/>
      <c r="E48" s="113"/>
      <c r="F48" s="19"/>
      <c r="G48" s="13"/>
      <c r="H48" s="19"/>
      <c r="I48" s="114"/>
      <c r="J48" s="13"/>
      <c r="K48" s="123"/>
      <c r="L48" s="139"/>
      <c r="M48" s="117">
        <f t="shared" si="0"/>
        <v>0</v>
      </c>
      <c r="N48" s="15" t="e">
        <f t="shared" si="1"/>
        <v>#DIV/0!</v>
      </c>
      <c r="O48" s="149" t="e">
        <f t="shared" si="2"/>
        <v>#DIV/0!</v>
      </c>
      <c r="P48" s="125"/>
      <c r="Q48" s="157"/>
      <c r="R48" s="16"/>
      <c r="S48" s="15" t="e">
        <f t="shared" si="3"/>
        <v>#DIV/0!</v>
      </c>
      <c r="T48" s="120"/>
      <c r="U48" s="15"/>
      <c r="V48" s="120"/>
      <c r="W48" s="15"/>
      <c r="X48" s="67" t="e">
        <f t="shared" si="4"/>
        <v>#DIV/0!</v>
      </c>
      <c r="Y48" s="15"/>
      <c r="Z48" s="15"/>
      <c r="AA48" s="15"/>
      <c r="AB48" s="15"/>
      <c r="AC48" s="51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53"/>
    </row>
    <row r="49" spans="1:40" customFormat="1" x14ac:dyDescent="0.3">
      <c r="A49" s="19"/>
      <c r="B49" s="12"/>
      <c r="C49" s="121"/>
      <c r="D49" s="121"/>
      <c r="E49" s="113"/>
      <c r="F49" s="19"/>
      <c r="G49" s="13"/>
      <c r="H49" s="19"/>
      <c r="I49" s="114"/>
      <c r="J49" s="13"/>
      <c r="K49" s="123"/>
      <c r="L49" s="139"/>
      <c r="M49" s="117">
        <f t="shared" si="0"/>
        <v>0</v>
      </c>
      <c r="N49" s="15" t="e">
        <f t="shared" si="1"/>
        <v>#DIV/0!</v>
      </c>
      <c r="O49" s="149" t="e">
        <f t="shared" si="2"/>
        <v>#DIV/0!</v>
      </c>
      <c r="P49" s="125"/>
      <c r="Q49" s="157"/>
      <c r="R49" s="16"/>
      <c r="S49" s="15" t="e">
        <f t="shared" si="3"/>
        <v>#DIV/0!</v>
      </c>
      <c r="T49" s="120"/>
      <c r="U49" s="15"/>
      <c r="V49" s="120"/>
      <c r="W49" s="15"/>
      <c r="X49" s="67" t="e">
        <f t="shared" si="4"/>
        <v>#DIV/0!</v>
      </c>
      <c r="Y49" s="15"/>
      <c r="Z49" s="15"/>
      <c r="AA49" s="15"/>
      <c r="AB49" s="15"/>
      <c r="AC49" s="51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53"/>
    </row>
    <row r="50" spans="1:40" customFormat="1" x14ac:dyDescent="0.3">
      <c r="A50" s="19"/>
      <c r="B50" s="12"/>
      <c r="C50" s="121"/>
      <c r="D50" s="121"/>
      <c r="E50" s="113"/>
      <c r="F50" s="19"/>
      <c r="G50" s="13"/>
      <c r="H50" s="19"/>
      <c r="I50" s="114"/>
      <c r="J50" s="13"/>
      <c r="K50" s="123"/>
      <c r="L50" s="139"/>
      <c r="M50" s="117">
        <f t="shared" si="0"/>
        <v>0</v>
      </c>
      <c r="N50" s="15" t="e">
        <f t="shared" si="1"/>
        <v>#DIV/0!</v>
      </c>
      <c r="O50" s="149" t="e">
        <f t="shared" si="2"/>
        <v>#DIV/0!</v>
      </c>
      <c r="P50" s="125"/>
      <c r="Q50" s="157"/>
      <c r="R50" s="16"/>
      <c r="S50" s="15" t="e">
        <f t="shared" si="3"/>
        <v>#DIV/0!</v>
      </c>
      <c r="T50" s="120"/>
      <c r="U50" s="15"/>
      <c r="V50" s="120"/>
      <c r="W50" s="15"/>
      <c r="X50" s="67" t="e">
        <f t="shared" si="4"/>
        <v>#DIV/0!</v>
      </c>
      <c r="Y50" s="15"/>
      <c r="Z50" s="15"/>
      <c r="AA50" s="15"/>
      <c r="AB50" s="15"/>
      <c r="AC50" s="51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53"/>
    </row>
    <row r="51" spans="1:40" customFormat="1" x14ac:dyDescent="0.3">
      <c r="A51" s="19"/>
      <c r="B51" s="12"/>
      <c r="C51" s="121"/>
      <c r="D51" s="121"/>
      <c r="E51" s="113"/>
      <c r="F51" s="19"/>
      <c r="G51" s="13"/>
      <c r="H51" s="19"/>
      <c r="I51" s="114"/>
      <c r="J51" s="13"/>
      <c r="K51" s="123"/>
      <c r="L51" s="139"/>
      <c r="M51" s="117">
        <f t="shared" si="0"/>
        <v>0</v>
      </c>
      <c r="N51" s="15" t="e">
        <f t="shared" si="1"/>
        <v>#DIV/0!</v>
      </c>
      <c r="O51" s="149" t="e">
        <f t="shared" si="2"/>
        <v>#DIV/0!</v>
      </c>
      <c r="P51" s="125"/>
      <c r="Q51" s="157"/>
      <c r="R51" s="16"/>
      <c r="S51" s="15" t="e">
        <f t="shared" si="3"/>
        <v>#DIV/0!</v>
      </c>
      <c r="T51" s="120"/>
      <c r="U51" s="15"/>
      <c r="V51" s="120"/>
      <c r="W51" s="15"/>
      <c r="X51" s="67" t="e">
        <f t="shared" si="4"/>
        <v>#DIV/0!</v>
      </c>
      <c r="Y51" s="15"/>
      <c r="Z51" s="15"/>
      <c r="AA51" s="15"/>
      <c r="AB51" s="15"/>
      <c r="AC51" s="51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53"/>
    </row>
    <row r="52" spans="1:40" customFormat="1" x14ac:dyDescent="0.3">
      <c r="A52" s="19"/>
      <c r="B52" s="12"/>
      <c r="C52" s="121"/>
      <c r="D52" s="121"/>
      <c r="E52" s="113"/>
      <c r="F52" s="19"/>
      <c r="G52" s="13"/>
      <c r="H52" s="19"/>
      <c r="I52" s="114"/>
      <c r="J52" s="13"/>
      <c r="K52" s="123"/>
      <c r="L52" s="139"/>
      <c r="M52" s="117">
        <f t="shared" si="0"/>
        <v>0</v>
      </c>
      <c r="N52" s="15" t="e">
        <f t="shared" si="1"/>
        <v>#DIV/0!</v>
      </c>
      <c r="O52" s="149" t="e">
        <f t="shared" si="2"/>
        <v>#DIV/0!</v>
      </c>
      <c r="P52" s="125"/>
      <c r="Q52" s="157"/>
      <c r="R52" s="16"/>
      <c r="S52" s="15" t="e">
        <f t="shared" si="3"/>
        <v>#DIV/0!</v>
      </c>
      <c r="T52" s="120"/>
      <c r="U52" s="15"/>
      <c r="V52" s="120"/>
      <c r="W52" s="15"/>
      <c r="X52" s="67" t="e">
        <f t="shared" si="4"/>
        <v>#DIV/0!</v>
      </c>
      <c r="Y52" s="15"/>
      <c r="Z52" s="15"/>
      <c r="AA52" s="15"/>
      <c r="AB52" s="15"/>
      <c r="AC52" s="51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53"/>
    </row>
    <row r="53" spans="1:40" customFormat="1" x14ac:dyDescent="0.3">
      <c r="A53" s="19"/>
      <c r="B53" s="12"/>
      <c r="C53" s="121"/>
      <c r="D53" s="121"/>
      <c r="E53" s="113"/>
      <c r="F53" s="19"/>
      <c r="G53" s="13"/>
      <c r="H53" s="19"/>
      <c r="I53" s="114"/>
      <c r="J53" s="13"/>
      <c r="K53" s="123"/>
      <c r="L53" s="139"/>
      <c r="M53" s="117">
        <f t="shared" si="0"/>
        <v>0</v>
      </c>
      <c r="N53" s="15" t="e">
        <f t="shared" si="1"/>
        <v>#DIV/0!</v>
      </c>
      <c r="O53" s="149" t="e">
        <f t="shared" si="2"/>
        <v>#DIV/0!</v>
      </c>
      <c r="P53" s="125"/>
      <c r="Q53" s="157"/>
      <c r="R53" s="16"/>
      <c r="S53" s="15" t="e">
        <f t="shared" si="3"/>
        <v>#DIV/0!</v>
      </c>
      <c r="T53" s="120"/>
      <c r="U53" s="15"/>
      <c r="V53" s="120"/>
      <c r="W53" s="15"/>
      <c r="X53" s="67" t="e">
        <f t="shared" si="4"/>
        <v>#DIV/0!</v>
      </c>
      <c r="Y53" s="15"/>
      <c r="Z53" s="15"/>
      <c r="AA53" s="15"/>
      <c r="AB53" s="15"/>
      <c r="AC53" s="51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53"/>
    </row>
    <row r="135" spans="7:7" x14ac:dyDescent="0.3">
      <c r="G135" s="164"/>
    </row>
    <row r="136" spans="7:7" x14ac:dyDescent="0.3">
      <c r="G136" s="164">
        <f>+L113+L124+'COAL RECEIPT &amp; GCV DATA (4)'!L13+'COAL RECEIPT &amp; GCV DATA (4)'!L16</f>
        <v>43090.58</v>
      </c>
    </row>
  </sheetData>
  <mergeCells count="2">
    <mergeCell ref="A1:B1"/>
    <mergeCell ref="AA1:AB1"/>
  </mergeCells>
  <conditionalFormatting sqref="A3">
    <cfRule type="duplicateValues" dxfId="76" priority="1"/>
    <cfRule type="duplicateValues" dxfId="75" priority="2"/>
    <cfRule type="duplicateValues" dxfId="74" priority="3"/>
    <cfRule type="duplicateValues" dxfId="73" priority="4"/>
    <cfRule type="duplicateValues" dxfId="72" priority="5" stopIfTrue="1"/>
    <cfRule type="duplicateValues" dxfId="71" priority="6"/>
    <cfRule type="duplicateValues" dxfId="70" priority="7"/>
    <cfRule type="duplicateValues" dxfId="69" priority="8" stopIfTrue="1"/>
  </conditionalFormatting>
  <conditionalFormatting sqref="A4:A5">
    <cfRule type="duplicateValues" dxfId="68" priority="61" stopIfTrue="1"/>
  </conditionalFormatting>
  <conditionalFormatting sqref="A15">
    <cfRule type="duplicateValues" dxfId="65" priority="70"/>
    <cfRule type="duplicateValues" dxfId="66" priority="71"/>
    <cfRule type="duplicateValues" dxfId="67" priority="72"/>
    <cfRule type="duplicateValues" dxfId="64" priority="76" stopIfTrue="1"/>
  </conditionalFormatting>
  <conditionalFormatting sqref="A19">
    <cfRule type="duplicateValues" dxfId="62" priority="13"/>
    <cfRule type="duplicateValues" dxfId="61" priority="14"/>
    <cfRule type="duplicateValues" dxfId="60" priority="15" stopIfTrue="1"/>
    <cfRule type="duplicateValues" dxfId="59" priority="16"/>
    <cfRule type="duplicateValues" dxfId="58" priority="17"/>
    <cfRule type="duplicateValues" dxfId="57" priority="18"/>
    <cfRule type="duplicateValues" dxfId="63" priority="19" stopIfTrue="1"/>
    <cfRule type="duplicateValues" dxfId="56" priority="20"/>
    <cfRule type="duplicateValues" dxfId="55" priority="21"/>
    <cfRule type="duplicateValues" dxfId="54" priority="22" stopIfTrue="1"/>
  </conditionalFormatting>
  <conditionalFormatting sqref="A20:A53 A4:A14 A16:A18">
    <cfRule type="duplicateValues" dxfId="52" priority="66" stopIfTrue="1"/>
    <cfRule type="duplicateValues" dxfId="53" priority="67"/>
    <cfRule type="duplicateValues" dxfId="51" priority="68"/>
  </conditionalFormatting>
  <conditionalFormatting sqref="A20:A65281 A1:A2 A16:A18 A4:A14">
    <cfRule type="duplicateValues" dxfId="50" priority="69" stopIfTrue="1"/>
  </conditionalFormatting>
  <conditionalFormatting sqref="A20:A1048576 A1:A2 A16:A18 A4:A14">
    <cfRule type="duplicateValues" dxfId="47" priority="57"/>
    <cfRule type="duplicateValues" dxfId="49" priority="58"/>
    <cfRule type="duplicateValues" dxfId="48" priority="59"/>
  </conditionalFormatting>
  <conditionalFormatting sqref="A30">
    <cfRule type="duplicateValues" dxfId="46" priority="55"/>
    <cfRule type="duplicateValues" dxfId="45" priority="-1"/>
  </conditionalFormatting>
  <conditionalFormatting sqref="A31 A18 A20:A21">
    <cfRule type="duplicateValues" dxfId="43" priority="62"/>
    <cfRule type="duplicateValues" dxfId="44" priority="63"/>
    <cfRule type="duplicateValues" dxfId="42" priority="64"/>
    <cfRule type="duplicateValues" dxfId="41" priority="65" stopIfTrue="1"/>
  </conditionalFormatting>
  <conditionalFormatting sqref="A32">
    <cfRule type="duplicateValues" dxfId="38" priority="27"/>
    <cfRule type="duplicateValues" dxfId="37" priority="28"/>
    <cfRule type="duplicateValues" dxfId="36" priority="29" stopIfTrue="1"/>
    <cfRule type="duplicateValues" dxfId="35" priority="30"/>
    <cfRule type="duplicateValues" dxfId="40" priority="31"/>
    <cfRule type="duplicateValues" dxfId="34" priority="32"/>
    <cfRule type="duplicateValues" dxfId="33" priority="33" stopIfTrue="1"/>
    <cfRule type="duplicateValues" dxfId="31" priority="34"/>
    <cfRule type="duplicateValues" dxfId="32" priority="35"/>
    <cfRule type="duplicateValues" dxfId="30" priority="36"/>
    <cfRule type="duplicateValues" dxfId="39" priority="37" stopIfTrue="1"/>
  </conditionalFormatting>
  <conditionalFormatting sqref="A33">
    <cfRule type="duplicateValues" dxfId="21" priority="38"/>
    <cfRule type="duplicateValues" dxfId="18" priority="39" stopIfTrue="1"/>
    <cfRule type="duplicateValues" dxfId="19" priority="40"/>
    <cfRule type="duplicateValues" dxfId="17" priority="41"/>
    <cfRule type="duplicateValues" dxfId="20" priority="42"/>
    <cfRule type="duplicateValues" dxfId="16" priority="43"/>
    <cfRule type="duplicateValues" dxfId="15" priority="44" stopIfTrue="1"/>
    <cfRule type="duplicateValues" dxfId="14" priority="45"/>
    <cfRule type="duplicateValues" dxfId="25" priority="46"/>
    <cfRule type="duplicateValues" dxfId="13" priority="47"/>
    <cfRule type="duplicateValues" dxfId="29" priority="48"/>
    <cfRule type="duplicateValues" dxfId="28" priority="49"/>
    <cfRule type="duplicateValues" dxfId="27" priority="50" stopIfTrue="1"/>
    <cfRule type="duplicateValues" dxfId="26" priority="51"/>
    <cfRule type="duplicateValues" dxfId="22" priority="52"/>
    <cfRule type="duplicateValues" dxfId="24" priority="53"/>
    <cfRule type="duplicateValues" dxfId="23" priority="54" stopIfTrue="1"/>
  </conditionalFormatting>
  <conditionalFormatting sqref="A34:A1048576 A22:A28">
    <cfRule type="duplicateValues" dxfId="12" priority="60"/>
  </conditionalFormatting>
  <conditionalFormatting sqref="A65282:A1048576">
    <cfRule type="duplicateValues" dxfId="11" priority="56" stopIfTrue="1"/>
  </conditionalFormatting>
  <conditionalFormatting sqref="B15">
    <cfRule type="duplicateValues" dxfId="10" priority="74"/>
    <cfRule type="duplicateValues" dxfId="9" priority="75"/>
  </conditionalFormatting>
  <conditionalFormatting sqref="B16 B4:B14">
    <cfRule type="duplicateValues" dxfId="7" priority="23"/>
    <cfRule type="duplicateValues" dxfId="8" priority="24"/>
  </conditionalFormatting>
  <conditionalFormatting sqref="B19">
    <cfRule type="duplicateValues" dxfId="6" priority="9"/>
    <cfRule type="duplicateValues" dxfId="5" priority="10"/>
  </conditionalFormatting>
  <conditionalFormatting sqref="C15">
    <cfRule type="duplicateValues" dxfId="4" priority="73"/>
  </conditionalFormatting>
  <conditionalFormatting sqref="C16 C4:C14">
    <cfRule type="duplicateValues" dxfId="3" priority="26"/>
  </conditionalFormatting>
  <conditionalFormatting sqref="C16">
    <cfRule type="duplicateValues" dxfId="2" priority="25"/>
  </conditionalFormatting>
  <conditionalFormatting sqref="C19">
    <cfRule type="duplicateValues" dxfId="1" priority="11"/>
    <cfRule type="duplicateValues" dxfId="0" priority="12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0D476-7053-4D2B-8674-C9ED826A26CB}">
  <dimension ref="A1:AJ214"/>
  <sheetViews>
    <sheetView topLeftCell="N196" zoomScale="90" zoomScaleNormal="90" workbookViewId="0">
      <selection activeCell="T3" sqref="T3"/>
    </sheetView>
  </sheetViews>
  <sheetFormatPr defaultRowHeight="14.4" x14ac:dyDescent="0.3"/>
  <cols>
    <col min="1" max="1" width="7.5546875" style="82" bestFit="1" customWidth="1"/>
    <col min="2" max="2" width="8.6640625" style="82" customWidth="1"/>
    <col min="3" max="3" width="12.44140625" style="82" bestFit="1" customWidth="1"/>
    <col min="4" max="4" width="12.33203125" style="82" bestFit="1" customWidth="1"/>
    <col min="5" max="5" width="7.6640625" style="82" customWidth="1"/>
    <col min="6" max="6" width="10" style="82" bestFit="1" customWidth="1"/>
    <col min="7" max="7" width="10.5546875" style="82" customWidth="1"/>
    <col min="8" max="8" width="10" style="82" customWidth="1"/>
    <col min="9" max="9" width="10.109375" style="82" customWidth="1"/>
    <col min="10" max="10" width="8" style="82" customWidth="1"/>
    <col min="11" max="11" width="13.44140625" style="82" customWidth="1"/>
    <col min="12" max="12" width="13.6640625" style="82" customWidth="1"/>
    <col min="13" max="13" width="11.33203125" style="82" customWidth="1"/>
    <col min="14" max="14" width="15.33203125" style="82" customWidth="1"/>
    <col min="15" max="15" width="9.33203125" style="82" customWidth="1"/>
    <col min="16" max="16" width="16" style="82" customWidth="1"/>
    <col min="17" max="17" width="14.33203125" style="82" customWidth="1"/>
    <col min="18" max="18" width="16" style="82" customWidth="1"/>
    <col min="19" max="19" width="14.5546875" style="82" customWidth="1"/>
    <col min="20" max="20" width="11.44140625" style="82" customWidth="1"/>
    <col min="21" max="21" width="8.88671875" style="82" customWidth="1"/>
    <col min="22" max="22" width="10.6640625" style="193" customWidth="1"/>
    <col min="23" max="23" width="3" style="82" customWidth="1"/>
    <col min="24" max="24" width="7.109375" style="82" customWidth="1"/>
    <col min="25" max="25" width="6.33203125" style="82" customWidth="1"/>
    <col min="26" max="26" width="2" style="82" customWidth="1"/>
    <col min="27" max="27" width="9.5546875" style="82" customWidth="1"/>
    <col min="28" max="28" width="5.5546875" style="82" bestFit="1" customWidth="1"/>
    <col min="29" max="29" width="2.33203125" style="82" customWidth="1"/>
    <col min="30" max="30" width="4.33203125" style="82" customWidth="1"/>
    <col min="31" max="31" width="12.6640625" style="82" customWidth="1"/>
    <col min="32" max="32" width="12" style="82" customWidth="1"/>
    <col min="33" max="33" width="9.109375" style="82" customWidth="1"/>
    <col min="34" max="34" width="9.109375" style="166" customWidth="1"/>
    <col min="35" max="35" width="9.109375" style="82" customWidth="1"/>
    <col min="36" max="36" width="8.88671875" style="82"/>
    <col min="37" max="37" width="12.109375" style="82" bestFit="1" customWidth="1"/>
    <col min="38" max="38" width="11.109375" style="82" customWidth="1"/>
    <col min="39" max="253" width="8.88671875" style="82"/>
    <col min="254" max="254" width="9.5546875" style="82" bestFit="1" customWidth="1"/>
    <col min="255" max="263" width="8.88671875" style="82"/>
    <col min="264" max="264" width="10.33203125" style="82" bestFit="1" customWidth="1"/>
    <col min="265" max="265" width="8.88671875" style="82"/>
    <col min="266" max="266" width="10" style="82" bestFit="1" customWidth="1"/>
    <col min="267" max="267" width="8.88671875" style="82"/>
    <col min="268" max="269" width="10.88671875" style="82" bestFit="1" customWidth="1"/>
    <col min="270" max="270" width="11.6640625" style="82" bestFit="1" customWidth="1"/>
    <col min="271" max="271" width="10" style="82" bestFit="1" customWidth="1"/>
    <col min="272" max="272" width="8.88671875" style="82"/>
    <col min="273" max="273" width="14.6640625" style="82" bestFit="1" customWidth="1"/>
    <col min="274" max="274" width="7.6640625" style="82" bestFit="1" customWidth="1"/>
    <col min="275" max="275" width="15.5546875" style="82" customWidth="1"/>
    <col min="276" max="276" width="10" style="82" customWidth="1"/>
    <col min="277" max="277" width="10.88671875" style="82" customWidth="1"/>
    <col min="278" max="509" width="8.88671875" style="82"/>
    <col min="510" max="510" width="9.5546875" style="82" bestFit="1" customWidth="1"/>
    <col min="511" max="519" width="8.88671875" style="82"/>
    <col min="520" max="520" width="10.33203125" style="82" bestFit="1" customWidth="1"/>
    <col min="521" max="521" width="8.88671875" style="82"/>
    <col min="522" max="522" width="10" style="82" bestFit="1" customWidth="1"/>
    <col min="523" max="523" width="8.88671875" style="82"/>
    <col min="524" max="525" width="10.88671875" style="82" bestFit="1" customWidth="1"/>
    <col min="526" max="526" width="11.6640625" style="82" bestFit="1" customWidth="1"/>
    <col min="527" max="527" width="10" style="82" bestFit="1" customWidth="1"/>
    <col min="528" max="528" width="8.88671875" style="82"/>
    <col min="529" max="529" width="14.6640625" style="82" bestFit="1" customWidth="1"/>
    <col min="530" max="530" width="7.6640625" style="82" bestFit="1" customWidth="1"/>
    <col min="531" max="531" width="15.5546875" style="82" customWidth="1"/>
    <col min="532" max="532" width="10" style="82" customWidth="1"/>
    <col min="533" max="533" width="10.88671875" style="82" customWidth="1"/>
    <col min="534" max="765" width="8.88671875" style="82"/>
    <col min="766" max="766" width="9.5546875" style="82" bestFit="1" customWidth="1"/>
    <col min="767" max="775" width="8.88671875" style="82"/>
    <col min="776" max="776" width="10.33203125" style="82" bestFit="1" customWidth="1"/>
    <col min="777" max="777" width="8.88671875" style="82"/>
    <col min="778" max="778" width="10" style="82" bestFit="1" customWidth="1"/>
    <col min="779" max="779" width="8.88671875" style="82"/>
    <col min="780" max="781" width="10.88671875" style="82" bestFit="1" customWidth="1"/>
    <col min="782" max="782" width="11.6640625" style="82" bestFit="1" customWidth="1"/>
    <col min="783" max="783" width="10" style="82" bestFit="1" customWidth="1"/>
    <col min="784" max="784" width="8.88671875" style="82"/>
    <col min="785" max="785" width="14.6640625" style="82" bestFit="1" customWidth="1"/>
    <col min="786" max="786" width="7.6640625" style="82" bestFit="1" customWidth="1"/>
    <col min="787" max="787" width="15.5546875" style="82" customWidth="1"/>
    <col min="788" max="788" width="10" style="82" customWidth="1"/>
    <col min="789" max="789" width="10.88671875" style="82" customWidth="1"/>
    <col min="790" max="1021" width="8.88671875" style="82"/>
    <col min="1022" max="1022" width="9.5546875" style="82" bestFit="1" customWidth="1"/>
    <col min="1023" max="1031" width="8.88671875" style="82"/>
    <col min="1032" max="1032" width="10.33203125" style="82" bestFit="1" customWidth="1"/>
    <col min="1033" max="1033" width="8.88671875" style="82"/>
    <col min="1034" max="1034" width="10" style="82" bestFit="1" customWidth="1"/>
    <col min="1035" max="1035" width="8.88671875" style="82"/>
    <col min="1036" max="1037" width="10.88671875" style="82" bestFit="1" customWidth="1"/>
    <col min="1038" max="1038" width="11.6640625" style="82" bestFit="1" customWidth="1"/>
    <col min="1039" max="1039" width="10" style="82" bestFit="1" customWidth="1"/>
    <col min="1040" max="1040" width="8.88671875" style="82"/>
    <col min="1041" max="1041" width="14.6640625" style="82" bestFit="1" customWidth="1"/>
    <col min="1042" max="1042" width="7.6640625" style="82" bestFit="1" customWidth="1"/>
    <col min="1043" max="1043" width="15.5546875" style="82" customWidth="1"/>
    <col min="1044" max="1044" width="10" style="82" customWidth="1"/>
    <col min="1045" max="1045" width="10.88671875" style="82" customWidth="1"/>
    <col min="1046" max="1277" width="8.88671875" style="82"/>
    <col min="1278" max="1278" width="9.5546875" style="82" bestFit="1" customWidth="1"/>
    <col min="1279" max="1287" width="8.88671875" style="82"/>
    <col min="1288" max="1288" width="10.33203125" style="82" bestFit="1" customWidth="1"/>
    <col min="1289" max="1289" width="8.88671875" style="82"/>
    <col min="1290" max="1290" width="10" style="82" bestFit="1" customWidth="1"/>
    <col min="1291" max="1291" width="8.88671875" style="82"/>
    <col min="1292" max="1293" width="10.88671875" style="82" bestFit="1" customWidth="1"/>
    <col min="1294" max="1294" width="11.6640625" style="82" bestFit="1" customWidth="1"/>
    <col min="1295" max="1295" width="10" style="82" bestFit="1" customWidth="1"/>
    <col min="1296" max="1296" width="8.88671875" style="82"/>
    <col min="1297" max="1297" width="14.6640625" style="82" bestFit="1" customWidth="1"/>
    <col min="1298" max="1298" width="7.6640625" style="82" bestFit="1" customWidth="1"/>
    <col min="1299" max="1299" width="15.5546875" style="82" customWidth="1"/>
    <col min="1300" max="1300" width="10" style="82" customWidth="1"/>
    <col min="1301" max="1301" width="10.88671875" style="82" customWidth="1"/>
    <col min="1302" max="1533" width="8.88671875" style="82"/>
    <col min="1534" max="1534" width="9.5546875" style="82" bestFit="1" customWidth="1"/>
    <col min="1535" max="1543" width="8.88671875" style="82"/>
    <col min="1544" max="1544" width="10.33203125" style="82" bestFit="1" customWidth="1"/>
    <col min="1545" max="1545" width="8.88671875" style="82"/>
    <col min="1546" max="1546" width="10" style="82" bestFit="1" customWidth="1"/>
    <col min="1547" max="1547" width="8.88671875" style="82"/>
    <col min="1548" max="1549" width="10.88671875" style="82" bestFit="1" customWidth="1"/>
    <col min="1550" max="1550" width="11.6640625" style="82" bestFit="1" customWidth="1"/>
    <col min="1551" max="1551" width="10" style="82" bestFit="1" customWidth="1"/>
    <col min="1552" max="1552" width="8.88671875" style="82"/>
    <col min="1553" max="1553" width="14.6640625" style="82" bestFit="1" customWidth="1"/>
    <col min="1554" max="1554" width="7.6640625" style="82" bestFit="1" customWidth="1"/>
    <col min="1555" max="1555" width="15.5546875" style="82" customWidth="1"/>
    <col min="1556" max="1556" width="10" style="82" customWidth="1"/>
    <col min="1557" max="1557" width="10.88671875" style="82" customWidth="1"/>
    <col min="1558" max="1789" width="8.88671875" style="82"/>
    <col min="1790" max="1790" width="9.5546875" style="82" bestFit="1" customWidth="1"/>
    <col min="1791" max="1799" width="8.88671875" style="82"/>
    <col min="1800" max="1800" width="10.33203125" style="82" bestFit="1" customWidth="1"/>
    <col min="1801" max="1801" width="8.88671875" style="82"/>
    <col min="1802" max="1802" width="10" style="82" bestFit="1" customWidth="1"/>
    <col min="1803" max="1803" width="8.88671875" style="82"/>
    <col min="1804" max="1805" width="10.88671875" style="82" bestFit="1" customWidth="1"/>
    <col min="1806" max="1806" width="11.6640625" style="82" bestFit="1" customWidth="1"/>
    <col min="1807" max="1807" width="10" style="82" bestFit="1" customWidth="1"/>
    <col min="1808" max="1808" width="8.88671875" style="82"/>
    <col min="1809" max="1809" width="14.6640625" style="82" bestFit="1" customWidth="1"/>
    <col min="1810" max="1810" width="7.6640625" style="82" bestFit="1" customWidth="1"/>
    <col min="1811" max="1811" width="15.5546875" style="82" customWidth="1"/>
    <col min="1812" max="1812" width="10" style="82" customWidth="1"/>
    <col min="1813" max="1813" width="10.88671875" style="82" customWidth="1"/>
    <col min="1814" max="2045" width="8.88671875" style="82"/>
    <col min="2046" max="2046" width="9.5546875" style="82" bestFit="1" customWidth="1"/>
    <col min="2047" max="2055" width="8.88671875" style="82"/>
    <col min="2056" max="2056" width="10.33203125" style="82" bestFit="1" customWidth="1"/>
    <col min="2057" max="2057" width="8.88671875" style="82"/>
    <col min="2058" max="2058" width="10" style="82" bestFit="1" customWidth="1"/>
    <col min="2059" max="2059" width="8.88671875" style="82"/>
    <col min="2060" max="2061" width="10.88671875" style="82" bestFit="1" customWidth="1"/>
    <col min="2062" max="2062" width="11.6640625" style="82" bestFit="1" customWidth="1"/>
    <col min="2063" max="2063" width="10" style="82" bestFit="1" customWidth="1"/>
    <col min="2064" max="2064" width="8.88671875" style="82"/>
    <col min="2065" max="2065" width="14.6640625" style="82" bestFit="1" customWidth="1"/>
    <col min="2066" max="2066" width="7.6640625" style="82" bestFit="1" customWidth="1"/>
    <col min="2067" max="2067" width="15.5546875" style="82" customWidth="1"/>
    <col min="2068" max="2068" width="10" style="82" customWidth="1"/>
    <col min="2069" max="2069" width="10.88671875" style="82" customWidth="1"/>
    <col min="2070" max="2301" width="8.88671875" style="82"/>
    <col min="2302" max="2302" width="9.5546875" style="82" bestFit="1" customWidth="1"/>
    <col min="2303" max="2311" width="8.88671875" style="82"/>
    <col min="2312" max="2312" width="10.33203125" style="82" bestFit="1" customWidth="1"/>
    <col min="2313" max="2313" width="8.88671875" style="82"/>
    <col min="2314" max="2314" width="10" style="82" bestFit="1" customWidth="1"/>
    <col min="2315" max="2315" width="8.88671875" style="82"/>
    <col min="2316" max="2317" width="10.88671875" style="82" bestFit="1" customWidth="1"/>
    <col min="2318" max="2318" width="11.6640625" style="82" bestFit="1" customWidth="1"/>
    <col min="2319" max="2319" width="10" style="82" bestFit="1" customWidth="1"/>
    <col min="2320" max="2320" width="8.88671875" style="82"/>
    <col min="2321" max="2321" width="14.6640625" style="82" bestFit="1" customWidth="1"/>
    <col min="2322" max="2322" width="7.6640625" style="82" bestFit="1" customWidth="1"/>
    <col min="2323" max="2323" width="15.5546875" style="82" customWidth="1"/>
    <col min="2324" max="2324" width="10" style="82" customWidth="1"/>
    <col min="2325" max="2325" width="10.88671875" style="82" customWidth="1"/>
    <col min="2326" max="2557" width="8.88671875" style="82"/>
    <col min="2558" max="2558" width="9.5546875" style="82" bestFit="1" customWidth="1"/>
    <col min="2559" max="2567" width="8.88671875" style="82"/>
    <col min="2568" max="2568" width="10.33203125" style="82" bestFit="1" customWidth="1"/>
    <col min="2569" max="2569" width="8.88671875" style="82"/>
    <col min="2570" max="2570" width="10" style="82" bestFit="1" customWidth="1"/>
    <col min="2571" max="2571" width="8.88671875" style="82"/>
    <col min="2572" max="2573" width="10.88671875" style="82" bestFit="1" customWidth="1"/>
    <col min="2574" max="2574" width="11.6640625" style="82" bestFit="1" customWidth="1"/>
    <col min="2575" max="2575" width="10" style="82" bestFit="1" customWidth="1"/>
    <col min="2576" max="2576" width="8.88671875" style="82"/>
    <col min="2577" max="2577" width="14.6640625" style="82" bestFit="1" customWidth="1"/>
    <col min="2578" max="2578" width="7.6640625" style="82" bestFit="1" customWidth="1"/>
    <col min="2579" max="2579" width="15.5546875" style="82" customWidth="1"/>
    <col min="2580" max="2580" width="10" style="82" customWidth="1"/>
    <col min="2581" max="2581" width="10.88671875" style="82" customWidth="1"/>
    <col min="2582" max="2813" width="8.88671875" style="82"/>
    <col min="2814" max="2814" width="9.5546875" style="82" bestFit="1" customWidth="1"/>
    <col min="2815" max="2823" width="8.88671875" style="82"/>
    <col min="2824" max="2824" width="10.33203125" style="82" bestFit="1" customWidth="1"/>
    <col min="2825" max="2825" width="8.88671875" style="82"/>
    <col min="2826" max="2826" width="10" style="82" bestFit="1" customWidth="1"/>
    <col min="2827" max="2827" width="8.88671875" style="82"/>
    <col min="2828" max="2829" width="10.88671875" style="82" bestFit="1" customWidth="1"/>
    <col min="2830" max="2830" width="11.6640625" style="82" bestFit="1" customWidth="1"/>
    <col min="2831" max="2831" width="10" style="82" bestFit="1" customWidth="1"/>
    <col min="2832" max="2832" width="8.88671875" style="82"/>
    <col min="2833" max="2833" width="14.6640625" style="82" bestFit="1" customWidth="1"/>
    <col min="2834" max="2834" width="7.6640625" style="82" bestFit="1" customWidth="1"/>
    <col min="2835" max="2835" width="15.5546875" style="82" customWidth="1"/>
    <col min="2836" max="2836" width="10" style="82" customWidth="1"/>
    <col min="2837" max="2837" width="10.88671875" style="82" customWidth="1"/>
    <col min="2838" max="3069" width="8.88671875" style="82"/>
    <col min="3070" max="3070" width="9.5546875" style="82" bestFit="1" customWidth="1"/>
    <col min="3071" max="3079" width="8.88671875" style="82"/>
    <col min="3080" max="3080" width="10.33203125" style="82" bestFit="1" customWidth="1"/>
    <col min="3081" max="3081" width="8.88671875" style="82"/>
    <col min="3082" max="3082" width="10" style="82" bestFit="1" customWidth="1"/>
    <col min="3083" max="3083" width="8.88671875" style="82"/>
    <col min="3084" max="3085" width="10.88671875" style="82" bestFit="1" customWidth="1"/>
    <col min="3086" max="3086" width="11.6640625" style="82" bestFit="1" customWidth="1"/>
    <col min="3087" max="3087" width="10" style="82" bestFit="1" customWidth="1"/>
    <col min="3088" max="3088" width="8.88671875" style="82"/>
    <col min="3089" max="3089" width="14.6640625" style="82" bestFit="1" customWidth="1"/>
    <col min="3090" max="3090" width="7.6640625" style="82" bestFit="1" customWidth="1"/>
    <col min="3091" max="3091" width="15.5546875" style="82" customWidth="1"/>
    <col min="3092" max="3092" width="10" style="82" customWidth="1"/>
    <col min="3093" max="3093" width="10.88671875" style="82" customWidth="1"/>
    <col min="3094" max="3325" width="8.88671875" style="82"/>
    <col min="3326" max="3326" width="9.5546875" style="82" bestFit="1" customWidth="1"/>
    <col min="3327" max="3335" width="8.88671875" style="82"/>
    <col min="3336" max="3336" width="10.33203125" style="82" bestFit="1" customWidth="1"/>
    <col min="3337" max="3337" width="8.88671875" style="82"/>
    <col min="3338" max="3338" width="10" style="82" bestFit="1" customWidth="1"/>
    <col min="3339" max="3339" width="8.88671875" style="82"/>
    <col min="3340" max="3341" width="10.88671875" style="82" bestFit="1" customWidth="1"/>
    <col min="3342" max="3342" width="11.6640625" style="82" bestFit="1" customWidth="1"/>
    <col min="3343" max="3343" width="10" style="82" bestFit="1" customWidth="1"/>
    <col min="3344" max="3344" width="8.88671875" style="82"/>
    <col min="3345" max="3345" width="14.6640625" style="82" bestFit="1" customWidth="1"/>
    <col min="3346" max="3346" width="7.6640625" style="82" bestFit="1" customWidth="1"/>
    <col min="3347" max="3347" width="15.5546875" style="82" customWidth="1"/>
    <col min="3348" max="3348" width="10" style="82" customWidth="1"/>
    <col min="3349" max="3349" width="10.88671875" style="82" customWidth="1"/>
    <col min="3350" max="3581" width="8.88671875" style="82"/>
    <col min="3582" max="3582" width="9.5546875" style="82" bestFit="1" customWidth="1"/>
    <col min="3583" max="3591" width="8.88671875" style="82"/>
    <col min="3592" max="3592" width="10.33203125" style="82" bestFit="1" customWidth="1"/>
    <col min="3593" max="3593" width="8.88671875" style="82"/>
    <col min="3594" max="3594" width="10" style="82" bestFit="1" customWidth="1"/>
    <col min="3595" max="3595" width="8.88671875" style="82"/>
    <col min="3596" max="3597" width="10.88671875" style="82" bestFit="1" customWidth="1"/>
    <col min="3598" max="3598" width="11.6640625" style="82" bestFit="1" customWidth="1"/>
    <col min="3599" max="3599" width="10" style="82" bestFit="1" customWidth="1"/>
    <col min="3600" max="3600" width="8.88671875" style="82"/>
    <col min="3601" max="3601" width="14.6640625" style="82" bestFit="1" customWidth="1"/>
    <col min="3602" max="3602" width="7.6640625" style="82" bestFit="1" customWidth="1"/>
    <col min="3603" max="3603" width="15.5546875" style="82" customWidth="1"/>
    <col min="3604" max="3604" width="10" style="82" customWidth="1"/>
    <col min="3605" max="3605" width="10.88671875" style="82" customWidth="1"/>
    <col min="3606" max="3837" width="8.88671875" style="82"/>
    <col min="3838" max="3838" width="9.5546875" style="82" bestFit="1" customWidth="1"/>
    <col min="3839" max="3847" width="8.88671875" style="82"/>
    <col min="3848" max="3848" width="10.33203125" style="82" bestFit="1" customWidth="1"/>
    <col min="3849" max="3849" width="8.88671875" style="82"/>
    <col min="3850" max="3850" width="10" style="82" bestFit="1" customWidth="1"/>
    <col min="3851" max="3851" width="8.88671875" style="82"/>
    <col min="3852" max="3853" width="10.88671875" style="82" bestFit="1" customWidth="1"/>
    <col min="3854" max="3854" width="11.6640625" style="82" bestFit="1" customWidth="1"/>
    <col min="3855" max="3855" width="10" style="82" bestFit="1" customWidth="1"/>
    <col min="3856" max="3856" width="8.88671875" style="82"/>
    <col min="3857" max="3857" width="14.6640625" style="82" bestFit="1" customWidth="1"/>
    <col min="3858" max="3858" width="7.6640625" style="82" bestFit="1" customWidth="1"/>
    <col min="3859" max="3859" width="15.5546875" style="82" customWidth="1"/>
    <col min="3860" max="3860" width="10" style="82" customWidth="1"/>
    <col min="3861" max="3861" width="10.88671875" style="82" customWidth="1"/>
    <col min="3862" max="4093" width="8.88671875" style="82"/>
    <col min="4094" max="4094" width="9.5546875" style="82" bestFit="1" customWidth="1"/>
    <col min="4095" max="4103" width="8.88671875" style="82"/>
    <col min="4104" max="4104" width="10.33203125" style="82" bestFit="1" customWidth="1"/>
    <col min="4105" max="4105" width="8.88671875" style="82"/>
    <col min="4106" max="4106" width="10" style="82" bestFit="1" customWidth="1"/>
    <col min="4107" max="4107" width="8.88671875" style="82"/>
    <col min="4108" max="4109" width="10.88671875" style="82" bestFit="1" customWidth="1"/>
    <col min="4110" max="4110" width="11.6640625" style="82" bestFit="1" customWidth="1"/>
    <col min="4111" max="4111" width="10" style="82" bestFit="1" customWidth="1"/>
    <col min="4112" max="4112" width="8.88671875" style="82"/>
    <col min="4113" max="4113" width="14.6640625" style="82" bestFit="1" customWidth="1"/>
    <col min="4114" max="4114" width="7.6640625" style="82" bestFit="1" customWidth="1"/>
    <col min="4115" max="4115" width="15.5546875" style="82" customWidth="1"/>
    <col min="4116" max="4116" width="10" style="82" customWidth="1"/>
    <col min="4117" max="4117" width="10.88671875" style="82" customWidth="1"/>
    <col min="4118" max="4349" width="8.88671875" style="82"/>
    <col min="4350" max="4350" width="9.5546875" style="82" bestFit="1" customWidth="1"/>
    <col min="4351" max="4359" width="8.88671875" style="82"/>
    <col min="4360" max="4360" width="10.33203125" style="82" bestFit="1" customWidth="1"/>
    <col min="4361" max="4361" width="8.88671875" style="82"/>
    <col min="4362" max="4362" width="10" style="82" bestFit="1" customWidth="1"/>
    <col min="4363" max="4363" width="8.88671875" style="82"/>
    <col min="4364" max="4365" width="10.88671875" style="82" bestFit="1" customWidth="1"/>
    <col min="4366" max="4366" width="11.6640625" style="82" bestFit="1" customWidth="1"/>
    <col min="4367" max="4367" width="10" style="82" bestFit="1" customWidth="1"/>
    <col min="4368" max="4368" width="8.88671875" style="82"/>
    <col min="4369" max="4369" width="14.6640625" style="82" bestFit="1" customWidth="1"/>
    <col min="4370" max="4370" width="7.6640625" style="82" bestFit="1" customWidth="1"/>
    <col min="4371" max="4371" width="15.5546875" style="82" customWidth="1"/>
    <col min="4372" max="4372" width="10" style="82" customWidth="1"/>
    <col min="4373" max="4373" width="10.88671875" style="82" customWidth="1"/>
    <col min="4374" max="4605" width="8.88671875" style="82"/>
    <col min="4606" max="4606" width="9.5546875" style="82" bestFit="1" customWidth="1"/>
    <col min="4607" max="4615" width="8.88671875" style="82"/>
    <col min="4616" max="4616" width="10.33203125" style="82" bestFit="1" customWidth="1"/>
    <col min="4617" max="4617" width="8.88671875" style="82"/>
    <col min="4618" max="4618" width="10" style="82" bestFit="1" customWidth="1"/>
    <col min="4619" max="4619" width="8.88671875" style="82"/>
    <col min="4620" max="4621" width="10.88671875" style="82" bestFit="1" customWidth="1"/>
    <col min="4622" max="4622" width="11.6640625" style="82" bestFit="1" customWidth="1"/>
    <col min="4623" max="4623" width="10" style="82" bestFit="1" customWidth="1"/>
    <col min="4624" max="4624" width="8.88671875" style="82"/>
    <col min="4625" max="4625" width="14.6640625" style="82" bestFit="1" customWidth="1"/>
    <col min="4626" max="4626" width="7.6640625" style="82" bestFit="1" customWidth="1"/>
    <col min="4627" max="4627" width="15.5546875" style="82" customWidth="1"/>
    <col min="4628" max="4628" width="10" style="82" customWidth="1"/>
    <col min="4629" max="4629" width="10.88671875" style="82" customWidth="1"/>
    <col min="4630" max="4861" width="8.88671875" style="82"/>
    <col min="4862" max="4862" width="9.5546875" style="82" bestFit="1" customWidth="1"/>
    <col min="4863" max="4871" width="8.88671875" style="82"/>
    <col min="4872" max="4872" width="10.33203125" style="82" bestFit="1" customWidth="1"/>
    <col min="4873" max="4873" width="8.88671875" style="82"/>
    <col min="4874" max="4874" width="10" style="82" bestFit="1" customWidth="1"/>
    <col min="4875" max="4875" width="8.88671875" style="82"/>
    <col min="4876" max="4877" width="10.88671875" style="82" bestFit="1" customWidth="1"/>
    <col min="4878" max="4878" width="11.6640625" style="82" bestFit="1" customWidth="1"/>
    <col min="4879" max="4879" width="10" style="82" bestFit="1" customWidth="1"/>
    <col min="4880" max="4880" width="8.88671875" style="82"/>
    <col min="4881" max="4881" width="14.6640625" style="82" bestFit="1" customWidth="1"/>
    <col min="4882" max="4882" width="7.6640625" style="82" bestFit="1" customWidth="1"/>
    <col min="4883" max="4883" width="15.5546875" style="82" customWidth="1"/>
    <col min="4884" max="4884" width="10" style="82" customWidth="1"/>
    <col min="4885" max="4885" width="10.88671875" style="82" customWidth="1"/>
    <col min="4886" max="5117" width="8.88671875" style="82"/>
    <col min="5118" max="5118" width="9.5546875" style="82" bestFit="1" customWidth="1"/>
    <col min="5119" max="5127" width="8.88671875" style="82"/>
    <col min="5128" max="5128" width="10.33203125" style="82" bestFit="1" customWidth="1"/>
    <col min="5129" max="5129" width="8.88671875" style="82"/>
    <col min="5130" max="5130" width="10" style="82" bestFit="1" customWidth="1"/>
    <col min="5131" max="5131" width="8.88671875" style="82"/>
    <col min="5132" max="5133" width="10.88671875" style="82" bestFit="1" customWidth="1"/>
    <col min="5134" max="5134" width="11.6640625" style="82" bestFit="1" customWidth="1"/>
    <col min="5135" max="5135" width="10" style="82" bestFit="1" customWidth="1"/>
    <col min="5136" max="5136" width="8.88671875" style="82"/>
    <col min="5137" max="5137" width="14.6640625" style="82" bestFit="1" customWidth="1"/>
    <col min="5138" max="5138" width="7.6640625" style="82" bestFit="1" customWidth="1"/>
    <col min="5139" max="5139" width="15.5546875" style="82" customWidth="1"/>
    <col min="5140" max="5140" width="10" style="82" customWidth="1"/>
    <col min="5141" max="5141" width="10.88671875" style="82" customWidth="1"/>
    <col min="5142" max="5373" width="8.88671875" style="82"/>
    <col min="5374" max="5374" width="9.5546875" style="82" bestFit="1" customWidth="1"/>
    <col min="5375" max="5383" width="8.88671875" style="82"/>
    <col min="5384" max="5384" width="10.33203125" style="82" bestFit="1" customWidth="1"/>
    <col min="5385" max="5385" width="8.88671875" style="82"/>
    <col min="5386" max="5386" width="10" style="82" bestFit="1" customWidth="1"/>
    <col min="5387" max="5387" width="8.88671875" style="82"/>
    <col min="5388" max="5389" width="10.88671875" style="82" bestFit="1" customWidth="1"/>
    <col min="5390" max="5390" width="11.6640625" style="82" bestFit="1" customWidth="1"/>
    <col min="5391" max="5391" width="10" style="82" bestFit="1" customWidth="1"/>
    <col min="5392" max="5392" width="8.88671875" style="82"/>
    <col min="5393" max="5393" width="14.6640625" style="82" bestFit="1" customWidth="1"/>
    <col min="5394" max="5394" width="7.6640625" style="82" bestFit="1" customWidth="1"/>
    <col min="5395" max="5395" width="15.5546875" style="82" customWidth="1"/>
    <col min="5396" max="5396" width="10" style="82" customWidth="1"/>
    <col min="5397" max="5397" width="10.88671875" style="82" customWidth="1"/>
    <col min="5398" max="5629" width="8.88671875" style="82"/>
    <col min="5630" max="5630" width="9.5546875" style="82" bestFit="1" customWidth="1"/>
    <col min="5631" max="5639" width="8.88671875" style="82"/>
    <col min="5640" max="5640" width="10.33203125" style="82" bestFit="1" customWidth="1"/>
    <col min="5641" max="5641" width="8.88671875" style="82"/>
    <col min="5642" max="5642" width="10" style="82" bestFit="1" customWidth="1"/>
    <col min="5643" max="5643" width="8.88671875" style="82"/>
    <col min="5644" max="5645" width="10.88671875" style="82" bestFit="1" customWidth="1"/>
    <col min="5646" max="5646" width="11.6640625" style="82" bestFit="1" customWidth="1"/>
    <col min="5647" max="5647" width="10" style="82" bestFit="1" customWidth="1"/>
    <col min="5648" max="5648" width="8.88671875" style="82"/>
    <col min="5649" max="5649" width="14.6640625" style="82" bestFit="1" customWidth="1"/>
    <col min="5650" max="5650" width="7.6640625" style="82" bestFit="1" customWidth="1"/>
    <col min="5651" max="5651" width="15.5546875" style="82" customWidth="1"/>
    <col min="5652" max="5652" width="10" style="82" customWidth="1"/>
    <col min="5653" max="5653" width="10.88671875" style="82" customWidth="1"/>
    <col min="5654" max="5885" width="8.88671875" style="82"/>
    <col min="5886" max="5886" width="9.5546875" style="82" bestFit="1" customWidth="1"/>
    <col min="5887" max="5895" width="8.88671875" style="82"/>
    <col min="5896" max="5896" width="10.33203125" style="82" bestFit="1" customWidth="1"/>
    <col min="5897" max="5897" width="8.88671875" style="82"/>
    <col min="5898" max="5898" width="10" style="82" bestFit="1" customWidth="1"/>
    <col min="5899" max="5899" width="8.88671875" style="82"/>
    <col min="5900" max="5901" width="10.88671875" style="82" bestFit="1" customWidth="1"/>
    <col min="5902" max="5902" width="11.6640625" style="82" bestFit="1" customWidth="1"/>
    <col min="5903" max="5903" width="10" style="82" bestFit="1" customWidth="1"/>
    <col min="5904" max="5904" width="8.88671875" style="82"/>
    <col min="5905" max="5905" width="14.6640625" style="82" bestFit="1" customWidth="1"/>
    <col min="5906" max="5906" width="7.6640625" style="82" bestFit="1" customWidth="1"/>
    <col min="5907" max="5907" width="15.5546875" style="82" customWidth="1"/>
    <col min="5908" max="5908" width="10" style="82" customWidth="1"/>
    <col min="5909" max="5909" width="10.88671875" style="82" customWidth="1"/>
    <col min="5910" max="6141" width="8.88671875" style="82"/>
    <col min="6142" max="6142" width="9.5546875" style="82" bestFit="1" customWidth="1"/>
    <col min="6143" max="6151" width="8.88671875" style="82"/>
    <col min="6152" max="6152" width="10.33203125" style="82" bestFit="1" customWidth="1"/>
    <col min="6153" max="6153" width="8.88671875" style="82"/>
    <col min="6154" max="6154" width="10" style="82" bestFit="1" customWidth="1"/>
    <col min="6155" max="6155" width="8.88671875" style="82"/>
    <col min="6156" max="6157" width="10.88671875" style="82" bestFit="1" customWidth="1"/>
    <col min="6158" max="6158" width="11.6640625" style="82" bestFit="1" customWidth="1"/>
    <col min="6159" max="6159" width="10" style="82" bestFit="1" customWidth="1"/>
    <col min="6160" max="6160" width="8.88671875" style="82"/>
    <col min="6161" max="6161" width="14.6640625" style="82" bestFit="1" customWidth="1"/>
    <col min="6162" max="6162" width="7.6640625" style="82" bestFit="1" customWidth="1"/>
    <col min="6163" max="6163" width="15.5546875" style="82" customWidth="1"/>
    <col min="6164" max="6164" width="10" style="82" customWidth="1"/>
    <col min="6165" max="6165" width="10.88671875" style="82" customWidth="1"/>
    <col min="6166" max="6397" width="8.88671875" style="82"/>
    <col min="6398" max="6398" width="9.5546875" style="82" bestFit="1" customWidth="1"/>
    <col min="6399" max="6407" width="8.88671875" style="82"/>
    <col min="6408" max="6408" width="10.33203125" style="82" bestFit="1" customWidth="1"/>
    <col min="6409" max="6409" width="8.88671875" style="82"/>
    <col min="6410" max="6410" width="10" style="82" bestFit="1" customWidth="1"/>
    <col min="6411" max="6411" width="8.88671875" style="82"/>
    <col min="6412" max="6413" width="10.88671875" style="82" bestFit="1" customWidth="1"/>
    <col min="6414" max="6414" width="11.6640625" style="82" bestFit="1" customWidth="1"/>
    <col min="6415" max="6415" width="10" style="82" bestFit="1" customWidth="1"/>
    <col min="6416" max="6416" width="8.88671875" style="82"/>
    <col min="6417" max="6417" width="14.6640625" style="82" bestFit="1" customWidth="1"/>
    <col min="6418" max="6418" width="7.6640625" style="82" bestFit="1" customWidth="1"/>
    <col min="6419" max="6419" width="15.5546875" style="82" customWidth="1"/>
    <col min="6420" max="6420" width="10" style="82" customWidth="1"/>
    <col min="6421" max="6421" width="10.88671875" style="82" customWidth="1"/>
    <col min="6422" max="6653" width="8.88671875" style="82"/>
    <col min="6654" max="6654" width="9.5546875" style="82" bestFit="1" customWidth="1"/>
    <col min="6655" max="6663" width="8.88671875" style="82"/>
    <col min="6664" max="6664" width="10.33203125" style="82" bestFit="1" customWidth="1"/>
    <col min="6665" max="6665" width="8.88671875" style="82"/>
    <col min="6666" max="6666" width="10" style="82" bestFit="1" customWidth="1"/>
    <col min="6667" max="6667" width="8.88671875" style="82"/>
    <col min="6668" max="6669" width="10.88671875" style="82" bestFit="1" customWidth="1"/>
    <col min="6670" max="6670" width="11.6640625" style="82" bestFit="1" customWidth="1"/>
    <col min="6671" max="6671" width="10" style="82" bestFit="1" customWidth="1"/>
    <col min="6672" max="6672" width="8.88671875" style="82"/>
    <col min="6673" max="6673" width="14.6640625" style="82" bestFit="1" customWidth="1"/>
    <col min="6674" max="6674" width="7.6640625" style="82" bestFit="1" customWidth="1"/>
    <col min="6675" max="6675" width="15.5546875" style="82" customWidth="1"/>
    <col min="6676" max="6676" width="10" style="82" customWidth="1"/>
    <col min="6677" max="6677" width="10.88671875" style="82" customWidth="1"/>
    <col min="6678" max="6909" width="8.88671875" style="82"/>
    <col min="6910" max="6910" width="9.5546875" style="82" bestFit="1" customWidth="1"/>
    <col min="6911" max="6919" width="8.88671875" style="82"/>
    <col min="6920" max="6920" width="10.33203125" style="82" bestFit="1" customWidth="1"/>
    <col min="6921" max="6921" width="8.88671875" style="82"/>
    <col min="6922" max="6922" width="10" style="82" bestFit="1" customWidth="1"/>
    <col min="6923" max="6923" width="8.88671875" style="82"/>
    <col min="6924" max="6925" width="10.88671875" style="82" bestFit="1" customWidth="1"/>
    <col min="6926" max="6926" width="11.6640625" style="82" bestFit="1" customWidth="1"/>
    <col min="6927" max="6927" width="10" style="82" bestFit="1" customWidth="1"/>
    <col min="6928" max="6928" width="8.88671875" style="82"/>
    <col min="6929" max="6929" width="14.6640625" style="82" bestFit="1" customWidth="1"/>
    <col min="6930" max="6930" width="7.6640625" style="82" bestFit="1" customWidth="1"/>
    <col min="6931" max="6931" width="15.5546875" style="82" customWidth="1"/>
    <col min="6932" max="6932" width="10" style="82" customWidth="1"/>
    <col min="6933" max="6933" width="10.88671875" style="82" customWidth="1"/>
    <col min="6934" max="7165" width="8.88671875" style="82"/>
    <col min="7166" max="7166" width="9.5546875" style="82" bestFit="1" customWidth="1"/>
    <col min="7167" max="7175" width="8.88671875" style="82"/>
    <col min="7176" max="7176" width="10.33203125" style="82" bestFit="1" customWidth="1"/>
    <col min="7177" max="7177" width="8.88671875" style="82"/>
    <col min="7178" max="7178" width="10" style="82" bestFit="1" customWidth="1"/>
    <col min="7179" max="7179" width="8.88671875" style="82"/>
    <col min="7180" max="7181" width="10.88671875" style="82" bestFit="1" customWidth="1"/>
    <col min="7182" max="7182" width="11.6640625" style="82" bestFit="1" customWidth="1"/>
    <col min="7183" max="7183" width="10" style="82" bestFit="1" customWidth="1"/>
    <col min="7184" max="7184" width="8.88671875" style="82"/>
    <col min="7185" max="7185" width="14.6640625" style="82" bestFit="1" customWidth="1"/>
    <col min="7186" max="7186" width="7.6640625" style="82" bestFit="1" customWidth="1"/>
    <col min="7187" max="7187" width="15.5546875" style="82" customWidth="1"/>
    <col min="7188" max="7188" width="10" style="82" customWidth="1"/>
    <col min="7189" max="7189" width="10.88671875" style="82" customWidth="1"/>
    <col min="7190" max="7421" width="8.88671875" style="82"/>
    <col min="7422" max="7422" width="9.5546875" style="82" bestFit="1" customWidth="1"/>
    <col min="7423" max="7431" width="8.88671875" style="82"/>
    <col min="7432" max="7432" width="10.33203125" style="82" bestFit="1" customWidth="1"/>
    <col min="7433" max="7433" width="8.88671875" style="82"/>
    <col min="7434" max="7434" width="10" style="82" bestFit="1" customWidth="1"/>
    <col min="7435" max="7435" width="8.88671875" style="82"/>
    <col min="7436" max="7437" width="10.88671875" style="82" bestFit="1" customWidth="1"/>
    <col min="7438" max="7438" width="11.6640625" style="82" bestFit="1" customWidth="1"/>
    <col min="7439" max="7439" width="10" style="82" bestFit="1" customWidth="1"/>
    <col min="7440" max="7440" width="8.88671875" style="82"/>
    <col min="7441" max="7441" width="14.6640625" style="82" bestFit="1" customWidth="1"/>
    <col min="7442" max="7442" width="7.6640625" style="82" bestFit="1" customWidth="1"/>
    <col min="7443" max="7443" width="15.5546875" style="82" customWidth="1"/>
    <col min="7444" max="7444" width="10" style="82" customWidth="1"/>
    <col min="7445" max="7445" width="10.88671875" style="82" customWidth="1"/>
    <col min="7446" max="7677" width="8.88671875" style="82"/>
    <col min="7678" max="7678" width="9.5546875" style="82" bestFit="1" customWidth="1"/>
    <col min="7679" max="7687" width="8.88671875" style="82"/>
    <col min="7688" max="7688" width="10.33203125" style="82" bestFit="1" customWidth="1"/>
    <col min="7689" max="7689" width="8.88671875" style="82"/>
    <col min="7690" max="7690" width="10" style="82" bestFit="1" customWidth="1"/>
    <col min="7691" max="7691" width="8.88671875" style="82"/>
    <col min="7692" max="7693" width="10.88671875" style="82" bestFit="1" customWidth="1"/>
    <col min="7694" max="7694" width="11.6640625" style="82" bestFit="1" customWidth="1"/>
    <col min="7695" max="7695" width="10" style="82" bestFit="1" customWidth="1"/>
    <col min="7696" max="7696" width="8.88671875" style="82"/>
    <col min="7697" max="7697" width="14.6640625" style="82" bestFit="1" customWidth="1"/>
    <col min="7698" max="7698" width="7.6640625" style="82" bestFit="1" customWidth="1"/>
    <col min="7699" max="7699" width="15.5546875" style="82" customWidth="1"/>
    <col min="7700" max="7700" width="10" style="82" customWidth="1"/>
    <col min="7701" max="7701" width="10.88671875" style="82" customWidth="1"/>
    <col min="7702" max="7933" width="8.88671875" style="82"/>
    <col min="7934" max="7934" width="9.5546875" style="82" bestFit="1" customWidth="1"/>
    <col min="7935" max="7943" width="8.88671875" style="82"/>
    <col min="7944" max="7944" width="10.33203125" style="82" bestFit="1" customWidth="1"/>
    <col min="7945" max="7945" width="8.88671875" style="82"/>
    <col min="7946" max="7946" width="10" style="82" bestFit="1" customWidth="1"/>
    <col min="7947" max="7947" width="8.88671875" style="82"/>
    <col min="7948" max="7949" width="10.88671875" style="82" bestFit="1" customWidth="1"/>
    <col min="7950" max="7950" width="11.6640625" style="82" bestFit="1" customWidth="1"/>
    <col min="7951" max="7951" width="10" style="82" bestFit="1" customWidth="1"/>
    <col min="7952" max="7952" width="8.88671875" style="82"/>
    <col min="7953" max="7953" width="14.6640625" style="82" bestFit="1" customWidth="1"/>
    <col min="7954" max="7954" width="7.6640625" style="82" bestFit="1" customWidth="1"/>
    <col min="7955" max="7955" width="15.5546875" style="82" customWidth="1"/>
    <col min="7956" max="7956" width="10" style="82" customWidth="1"/>
    <col min="7957" max="7957" width="10.88671875" style="82" customWidth="1"/>
    <col min="7958" max="8189" width="8.88671875" style="82"/>
    <col min="8190" max="8190" width="9.5546875" style="82" bestFit="1" customWidth="1"/>
    <col min="8191" max="8199" width="8.88671875" style="82"/>
    <col min="8200" max="8200" width="10.33203125" style="82" bestFit="1" customWidth="1"/>
    <col min="8201" max="8201" width="8.88671875" style="82"/>
    <col min="8202" max="8202" width="10" style="82" bestFit="1" customWidth="1"/>
    <col min="8203" max="8203" width="8.88671875" style="82"/>
    <col min="8204" max="8205" width="10.88671875" style="82" bestFit="1" customWidth="1"/>
    <col min="8206" max="8206" width="11.6640625" style="82" bestFit="1" customWidth="1"/>
    <col min="8207" max="8207" width="10" style="82" bestFit="1" customWidth="1"/>
    <col min="8208" max="8208" width="8.88671875" style="82"/>
    <col min="8209" max="8209" width="14.6640625" style="82" bestFit="1" customWidth="1"/>
    <col min="8210" max="8210" width="7.6640625" style="82" bestFit="1" customWidth="1"/>
    <col min="8211" max="8211" width="15.5546875" style="82" customWidth="1"/>
    <col min="8212" max="8212" width="10" style="82" customWidth="1"/>
    <col min="8213" max="8213" width="10.88671875" style="82" customWidth="1"/>
    <col min="8214" max="8445" width="8.88671875" style="82"/>
    <col min="8446" max="8446" width="9.5546875" style="82" bestFit="1" customWidth="1"/>
    <col min="8447" max="8455" width="8.88671875" style="82"/>
    <col min="8456" max="8456" width="10.33203125" style="82" bestFit="1" customWidth="1"/>
    <col min="8457" max="8457" width="8.88671875" style="82"/>
    <col min="8458" max="8458" width="10" style="82" bestFit="1" customWidth="1"/>
    <col min="8459" max="8459" width="8.88671875" style="82"/>
    <col min="8460" max="8461" width="10.88671875" style="82" bestFit="1" customWidth="1"/>
    <col min="8462" max="8462" width="11.6640625" style="82" bestFit="1" customWidth="1"/>
    <col min="8463" max="8463" width="10" style="82" bestFit="1" customWidth="1"/>
    <col min="8464" max="8464" width="8.88671875" style="82"/>
    <col min="8465" max="8465" width="14.6640625" style="82" bestFit="1" customWidth="1"/>
    <col min="8466" max="8466" width="7.6640625" style="82" bestFit="1" customWidth="1"/>
    <col min="8467" max="8467" width="15.5546875" style="82" customWidth="1"/>
    <col min="8468" max="8468" width="10" style="82" customWidth="1"/>
    <col min="8469" max="8469" width="10.88671875" style="82" customWidth="1"/>
    <col min="8470" max="8701" width="8.88671875" style="82"/>
    <col min="8702" max="8702" width="9.5546875" style="82" bestFit="1" customWidth="1"/>
    <col min="8703" max="8711" width="8.88671875" style="82"/>
    <col min="8712" max="8712" width="10.33203125" style="82" bestFit="1" customWidth="1"/>
    <col min="8713" max="8713" width="8.88671875" style="82"/>
    <col min="8714" max="8714" width="10" style="82" bestFit="1" customWidth="1"/>
    <col min="8715" max="8715" width="8.88671875" style="82"/>
    <col min="8716" max="8717" width="10.88671875" style="82" bestFit="1" customWidth="1"/>
    <col min="8718" max="8718" width="11.6640625" style="82" bestFit="1" customWidth="1"/>
    <col min="8719" max="8719" width="10" style="82" bestFit="1" customWidth="1"/>
    <col min="8720" max="8720" width="8.88671875" style="82"/>
    <col min="8721" max="8721" width="14.6640625" style="82" bestFit="1" customWidth="1"/>
    <col min="8722" max="8722" width="7.6640625" style="82" bestFit="1" customWidth="1"/>
    <col min="8723" max="8723" width="15.5546875" style="82" customWidth="1"/>
    <col min="8724" max="8724" width="10" style="82" customWidth="1"/>
    <col min="8725" max="8725" width="10.88671875" style="82" customWidth="1"/>
    <col min="8726" max="8957" width="8.88671875" style="82"/>
    <col min="8958" max="8958" width="9.5546875" style="82" bestFit="1" customWidth="1"/>
    <col min="8959" max="8967" width="8.88671875" style="82"/>
    <col min="8968" max="8968" width="10.33203125" style="82" bestFit="1" customWidth="1"/>
    <col min="8969" max="8969" width="8.88671875" style="82"/>
    <col min="8970" max="8970" width="10" style="82" bestFit="1" customWidth="1"/>
    <col min="8971" max="8971" width="8.88671875" style="82"/>
    <col min="8972" max="8973" width="10.88671875" style="82" bestFit="1" customWidth="1"/>
    <col min="8974" max="8974" width="11.6640625" style="82" bestFit="1" customWidth="1"/>
    <col min="8975" max="8975" width="10" style="82" bestFit="1" customWidth="1"/>
    <col min="8976" max="8976" width="8.88671875" style="82"/>
    <col min="8977" max="8977" width="14.6640625" style="82" bestFit="1" customWidth="1"/>
    <col min="8978" max="8978" width="7.6640625" style="82" bestFit="1" customWidth="1"/>
    <col min="8979" max="8979" width="15.5546875" style="82" customWidth="1"/>
    <col min="8980" max="8980" width="10" style="82" customWidth="1"/>
    <col min="8981" max="8981" width="10.88671875" style="82" customWidth="1"/>
    <col min="8982" max="9213" width="8.88671875" style="82"/>
    <col min="9214" max="9214" width="9.5546875" style="82" bestFit="1" customWidth="1"/>
    <col min="9215" max="9223" width="8.88671875" style="82"/>
    <col min="9224" max="9224" width="10.33203125" style="82" bestFit="1" customWidth="1"/>
    <col min="9225" max="9225" width="8.88671875" style="82"/>
    <col min="9226" max="9226" width="10" style="82" bestFit="1" customWidth="1"/>
    <col min="9227" max="9227" width="8.88671875" style="82"/>
    <col min="9228" max="9229" width="10.88671875" style="82" bestFit="1" customWidth="1"/>
    <col min="9230" max="9230" width="11.6640625" style="82" bestFit="1" customWidth="1"/>
    <col min="9231" max="9231" width="10" style="82" bestFit="1" customWidth="1"/>
    <col min="9232" max="9232" width="8.88671875" style="82"/>
    <col min="9233" max="9233" width="14.6640625" style="82" bestFit="1" customWidth="1"/>
    <col min="9234" max="9234" width="7.6640625" style="82" bestFit="1" customWidth="1"/>
    <col min="9235" max="9235" width="15.5546875" style="82" customWidth="1"/>
    <col min="9236" max="9236" width="10" style="82" customWidth="1"/>
    <col min="9237" max="9237" width="10.88671875" style="82" customWidth="1"/>
    <col min="9238" max="9469" width="8.88671875" style="82"/>
    <col min="9470" max="9470" width="9.5546875" style="82" bestFit="1" customWidth="1"/>
    <col min="9471" max="9479" width="8.88671875" style="82"/>
    <col min="9480" max="9480" width="10.33203125" style="82" bestFit="1" customWidth="1"/>
    <col min="9481" max="9481" width="8.88671875" style="82"/>
    <col min="9482" max="9482" width="10" style="82" bestFit="1" customWidth="1"/>
    <col min="9483" max="9483" width="8.88671875" style="82"/>
    <col min="9484" max="9485" width="10.88671875" style="82" bestFit="1" customWidth="1"/>
    <col min="9486" max="9486" width="11.6640625" style="82" bestFit="1" customWidth="1"/>
    <col min="9487" max="9487" width="10" style="82" bestFit="1" customWidth="1"/>
    <col min="9488" max="9488" width="8.88671875" style="82"/>
    <col min="9489" max="9489" width="14.6640625" style="82" bestFit="1" customWidth="1"/>
    <col min="9490" max="9490" width="7.6640625" style="82" bestFit="1" customWidth="1"/>
    <col min="9491" max="9491" width="15.5546875" style="82" customWidth="1"/>
    <col min="9492" max="9492" width="10" style="82" customWidth="1"/>
    <col min="9493" max="9493" width="10.88671875" style="82" customWidth="1"/>
    <col min="9494" max="9725" width="8.88671875" style="82"/>
    <col min="9726" max="9726" width="9.5546875" style="82" bestFit="1" customWidth="1"/>
    <col min="9727" max="9735" width="8.88671875" style="82"/>
    <col min="9736" max="9736" width="10.33203125" style="82" bestFit="1" customWidth="1"/>
    <col min="9737" max="9737" width="8.88671875" style="82"/>
    <col min="9738" max="9738" width="10" style="82" bestFit="1" customWidth="1"/>
    <col min="9739" max="9739" width="8.88671875" style="82"/>
    <col min="9740" max="9741" width="10.88671875" style="82" bestFit="1" customWidth="1"/>
    <col min="9742" max="9742" width="11.6640625" style="82" bestFit="1" customWidth="1"/>
    <col min="9743" max="9743" width="10" style="82" bestFit="1" customWidth="1"/>
    <col min="9744" max="9744" width="8.88671875" style="82"/>
    <col min="9745" max="9745" width="14.6640625" style="82" bestFit="1" customWidth="1"/>
    <col min="9746" max="9746" width="7.6640625" style="82" bestFit="1" customWidth="1"/>
    <col min="9747" max="9747" width="15.5546875" style="82" customWidth="1"/>
    <col min="9748" max="9748" width="10" style="82" customWidth="1"/>
    <col min="9749" max="9749" width="10.88671875" style="82" customWidth="1"/>
    <col min="9750" max="9981" width="8.88671875" style="82"/>
    <col min="9982" max="9982" width="9.5546875" style="82" bestFit="1" customWidth="1"/>
    <col min="9983" max="9991" width="8.88671875" style="82"/>
    <col min="9992" max="9992" width="10.33203125" style="82" bestFit="1" customWidth="1"/>
    <col min="9993" max="9993" width="8.88671875" style="82"/>
    <col min="9994" max="9994" width="10" style="82" bestFit="1" customWidth="1"/>
    <col min="9995" max="9995" width="8.88671875" style="82"/>
    <col min="9996" max="9997" width="10.88671875" style="82" bestFit="1" customWidth="1"/>
    <col min="9998" max="9998" width="11.6640625" style="82" bestFit="1" customWidth="1"/>
    <col min="9999" max="9999" width="10" style="82" bestFit="1" customWidth="1"/>
    <col min="10000" max="10000" width="8.88671875" style="82"/>
    <col min="10001" max="10001" width="14.6640625" style="82" bestFit="1" customWidth="1"/>
    <col min="10002" max="10002" width="7.6640625" style="82" bestFit="1" customWidth="1"/>
    <col min="10003" max="10003" width="15.5546875" style="82" customWidth="1"/>
    <col min="10004" max="10004" width="10" style="82" customWidth="1"/>
    <col min="10005" max="10005" width="10.88671875" style="82" customWidth="1"/>
    <col min="10006" max="10237" width="8.88671875" style="82"/>
    <col min="10238" max="10238" width="9.5546875" style="82" bestFit="1" customWidth="1"/>
    <col min="10239" max="10247" width="8.88671875" style="82"/>
    <col min="10248" max="10248" width="10.33203125" style="82" bestFit="1" customWidth="1"/>
    <col min="10249" max="10249" width="8.88671875" style="82"/>
    <col min="10250" max="10250" width="10" style="82" bestFit="1" customWidth="1"/>
    <col min="10251" max="10251" width="8.88671875" style="82"/>
    <col min="10252" max="10253" width="10.88671875" style="82" bestFit="1" customWidth="1"/>
    <col min="10254" max="10254" width="11.6640625" style="82" bestFit="1" customWidth="1"/>
    <col min="10255" max="10255" width="10" style="82" bestFit="1" customWidth="1"/>
    <col min="10256" max="10256" width="8.88671875" style="82"/>
    <col min="10257" max="10257" width="14.6640625" style="82" bestFit="1" customWidth="1"/>
    <col min="10258" max="10258" width="7.6640625" style="82" bestFit="1" customWidth="1"/>
    <col min="10259" max="10259" width="15.5546875" style="82" customWidth="1"/>
    <col min="10260" max="10260" width="10" style="82" customWidth="1"/>
    <col min="10261" max="10261" width="10.88671875" style="82" customWidth="1"/>
    <col min="10262" max="10493" width="8.88671875" style="82"/>
    <col min="10494" max="10494" width="9.5546875" style="82" bestFit="1" customWidth="1"/>
    <col min="10495" max="10503" width="8.88671875" style="82"/>
    <col min="10504" max="10504" width="10.33203125" style="82" bestFit="1" customWidth="1"/>
    <col min="10505" max="10505" width="8.88671875" style="82"/>
    <col min="10506" max="10506" width="10" style="82" bestFit="1" customWidth="1"/>
    <col min="10507" max="10507" width="8.88671875" style="82"/>
    <col min="10508" max="10509" width="10.88671875" style="82" bestFit="1" customWidth="1"/>
    <col min="10510" max="10510" width="11.6640625" style="82" bestFit="1" customWidth="1"/>
    <col min="10511" max="10511" width="10" style="82" bestFit="1" customWidth="1"/>
    <col min="10512" max="10512" width="8.88671875" style="82"/>
    <col min="10513" max="10513" width="14.6640625" style="82" bestFit="1" customWidth="1"/>
    <col min="10514" max="10514" width="7.6640625" style="82" bestFit="1" customWidth="1"/>
    <col min="10515" max="10515" width="15.5546875" style="82" customWidth="1"/>
    <col min="10516" max="10516" width="10" style="82" customWidth="1"/>
    <col min="10517" max="10517" width="10.88671875" style="82" customWidth="1"/>
    <col min="10518" max="10749" width="8.88671875" style="82"/>
    <col min="10750" max="10750" width="9.5546875" style="82" bestFit="1" customWidth="1"/>
    <col min="10751" max="10759" width="8.88671875" style="82"/>
    <col min="10760" max="10760" width="10.33203125" style="82" bestFit="1" customWidth="1"/>
    <col min="10761" max="10761" width="8.88671875" style="82"/>
    <col min="10762" max="10762" width="10" style="82" bestFit="1" customWidth="1"/>
    <col min="10763" max="10763" width="8.88671875" style="82"/>
    <col min="10764" max="10765" width="10.88671875" style="82" bestFit="1" customWidth="1"/>
    <col min="10766" max="10766" width="11.6640625" style="82" bestFit="1" customWidth="1"/>
    <col min="10767" max="10767" width="10" style="82" bestFit="1" customWidth="1"/>
    <col min="10768" max="10768" width="8.88671875" style="82"/>
    <col min="10769" max="10769" width="14.6640625" style="82" bestFit="1" customWidth="1"/>
    <col min="10770" max="10770" width="7.6640625" style="82" bestFit="1" customWidth="1"/>
    <col min="10771" max="10771" width="15.5546875" style="82" customWidth="1"/>
    <col min="10772" max="10772" width="10" style="82" customWidth="1"/>
    <col min="10773" max="10773" width="10.88671875" style="82" customWidth="1"/>
    <col min="10774" max="11005" width="8.88671875" style="82"/>
    <col min="11006" max="11006" width="9.5546875" style="82" bestFit="1" customWidth="1"/>
    <col min="11007" max="11015" width="8.88671875" style="82"/>
    <col min="11016" max="11016" width="10.33203125" style="82" bestFit="1" customWidth="1"/>
    <col min="11017" max="11017" width="8.88671875" style="82"/>
    <col min="11018" max="11018" width="10" style="82" bestFit="1" customWidth="1"/>
    <col min="11019" max="11019" width="8.88671875" style="82"/>
    <col min="11020" max="11021" width="10.88671875" style="82" bestFit="1" customWidth="1"/>
    <col min="11022" max="11022" width="11.6640625" style="82" bestFit="1" customWidth="1"/>
    <col min="11023" max="11023" width="10" style="82" bestFit="1" customWidth="1"/>
    <col min="11024" max="11024" width="8.88671875" style="82"/>
    <col min="11025" max="11025" width="14.6640625" style="82" bestFit="1" customWidth="1"/>
    <col min="11026" max="11026" width="7.6640625" style="82" bestFit="1" customWidth="1"/>
    <col min="11027" max="11027" width="15.5546875" style="82" customWidth="1"/>
    <col min="11028" max="11028" width="10" style="82" customWidth="1"/>
    <col min="11029" max="11029" width="10.88671875" style="82" customWidth="1"/>
    <col min="11030" max="11261" width="8.88671875" style="82"/>
    <col min="11262" max="11262" width="9.5546875" style="82" bestFit="1" customWidth="1"/>
    <col min="11263" max="11271" width="8.88671875" style="82"/>
    <col min="11272" max="11272" width="10.33203125" style="82" bestFit="1" customWidth="1"/>
    <col min="11273" max="11273" width="8.88671875" style="82"/>
    <col min="11274" max="11274" width="10" style="82" bestFit="1" customWidth="1"/>
    <col min="11275" max="11275" width="8.88671875" style="82"/>
    <col min="11276" max="11277" width="10.88671875" style="82" bestFit="1" customWidth="1"/>
    <col min="11278" max="11278" width="11.6640625" style="82" bestFit="1" customWidth="1"/>
    <col min="11279" max="11279" width="10" style="82" bestFit="1" customWidth="1"/>
    <col min="11280" max="11280" width="8.88671875" style="82"/>
    <col min="11281" max="11281" width="14.6640625" style="82" bestFit="1" customWidth="1"/>
    <col min="11282" max="11282" width="7.6640625" style="82" bestFit="1" customWidth="1"/>
    <col min="11283" max="11283" width="15.5546875" style="82" customWidth="1"/>
    <col min="11284" max="11284" width="10" style="82" customWidth="1"/>
    <col min="11285" max="11285" width="10.88671875" style="82" customWidth="1"/>
    <col min="11286" max="11517" width="8.88671875" style="82"/>
    <col min="11518" max="11518" width="9.5546875" style="82" bestFit="1" customWidth="1"/>
    <col min="11519" max="11527" width="8.88671875" style="82"/>
    <col min="11528" max="11528" width="10.33203125" style="82" bestFit="1" customWidth="1"/>
    <col min="11529" max="11529" width="8.88671875" style="82"/>
    <col min="11530" max="11530" width="10" style="82" bestFit="1" customWidth="1"/>
    <col min="11531" max="11531" width="8.88671875" style="82"/>
    <col min="11532" max="11533" width="10.88671875" style="82" bestFit="1" customWidth="1"/>
    <col min="11534" max="11534" width="11.6640625" style="82" bestFit="1" customWidth="1"/>
    <col min="11535" max="11535" width="10" style="82" bestFit="1" customWidth="1"/>
    <col min="11536" max="11536" width="8.88671875" style="82"/>
    <col min="11537" max="11537" width="14.6640625" style="82" bestFit="1" customWidth="1"/>
    <col min="11538" max="11538" width="7.6640625" style="82" bestFit="1" customWidth="1"/>
    <col min="11539" max="11539" width="15.5546875" style="82" customWidth="1"/>
    <col min="11540" max="11540" width="10" style="82" customWidth="1"/>
    <col min="11541" max="11541" width="10.88671875" style="82" customWidth="1"/>
    <col min="11542" max="11773" width="8.88671875" style="82"/>
    <col min="11774" max="11774" width="9.5546875" style="82" bestFit="1" customWidth="1"/>
    <col min="11775" max="11783" width="8.88671875" style="82"/>
    <col min="11784" max="11784" width="10.33203125" style="82" bestFit="1" customWidth="1"/>
    <col min="11785" max="11785" width="8.88671875" style="82"/>
    <col min="11786" max="11786" width="10" style="82" bestFit="1" customWidth="1"/>
    <col min="11787" max="11787" width="8.88671875" style="82"/>
    <col min="11788" max="11789" width="10.88671875" style="82" bestFit="1" customWidth="1"/>
    <col min="11790" max="11790" width="11.6640625" style="82" bestFit="1" customWidth="1"/>
    <col min="11791" max="11791" width="10" style="82" bestFit="1" customWidth="1"/>
    <col min="11792" max="11792" width="8.88671875" style="82"/>
    <col min="11793" max="11793" width="14.6640625" style="82" bestFit="1" customWidth="1"/>
    <col min="11794" max="11794" width="7.6640625" style="82" bestFit="1" customWidth="1"/>
    <col min="11795" max="11795" width="15.5546875" style="82" customWidth="1"/>
    <col min="11796" max="11796" width="10" style="82" customWidth="1"/>
    <col min="11797" max="11797" width="10.88671875" style="82" customWidth="1"/>
    <col min="11798" max="12029" width="8.88671875" style="82"/>
    <col min="12030" max="12030" width="9.5546875" style="82" bestFit="1" customWidth="1"/>
    <col min="12031" max="12039" width="8.88671875" style="82"/>
    <col min="12040" max="12040" width="10.33203125" style="82" bestFit="1" customWidth="1"/>
    <col min="12041" max="12041" width="8.88671875" style="82"/>
    <col min="12042" max="12042" width="10" style="82" bestFit="1" customWidth="1"/>
    <col min="12043" max="12043" width="8.88671875" style="82"/>
    <col min="12044" max="12045" width="10.88671875" style="82" bestFit="1" customWidth="1"/>
    <col min="12046" max="12046" width="11.6640625" style="82" bestFit="1" customWidth="1"/>
    <col min="12047" max="12047" width="10" style="82" bestFit="1" customWidth="1"/>
    <col min="12048" max="12048" width="8.88671875" style="82"/>
    <col min="12049" max="12049" width="14.6640625" style="82" bestFit="1" customWidth="1"/>
    <col min="12050" max="12050" width="7.6640625" style="82" bestFit="1" customWidth="1"/>
    <col min="12051" max="12051" width="15.5546875" style="82" customWidth="1"/>
    <col min="12052" max="12052" width="10" style="82" customWidth="1"/>
    <col min="12053" max="12053" width="10.88671875" style="82" customWidth="1"/>
    <col min="12054" max="12285" width="8.88671875" style="82"/>
    <col min="12286" max="12286" width="9.5546875" style="82" bestFit="1" customWidth="1"/>
    <col min="12287" max="12295" width="8.88671875" style="82"/>
    <col min="12296" max="12296" width="10.33203125" style="82" bestFit="1" customWidth="1"/>
    <col min="12297" max="12297" width="8.88671875" style="82"/>
    <col min="12298" max="12298" width="10" style="82" bestFit="1" customWidth="1"/>
    <col min="12299" max="12299" width="8.88671875" style="82"/>
    <col min="12300" max="12301" width="10.88671875" style="82" bestFit="1" customWidth="1"/>
    <col min="12302" max="12302" width="11.6640625" style="82" bestFit="1" customWidth="1"/>
    <col min="12303" max="12303" width="10" style="82" bestFit="1" customWidth="1"/>
    <col min="12304" max="12304" width="8.88671875" style="82"/>
    <col min="12305" max="12305" width="14.6640625" style="82" bestFit="1" customWidth="1"/>
    <col min="12306" max="12306" width="7.6640625" style="82" bestFit="1" customWidth="1"/>
    <col min="12307" max="12307" width="15.5546875" style="82" customWidth="1"/>
    <col min="12308" max="12308" width="10" style="82" customWidth="1"/>
    <col min="12309" max="12309" width="10.88671875" style="82" customWidth="1"/>
    <col min="12310" max="12541" width="8.88671875" style="82"/>
    <col min="12542" max="12542" width="9.5546875" style="82" bestFit="1" customWidth="1"/>
    <col min="12543" max="12551" width="8.88671875" style="82"/>
    <col min="12552" max="12552" width="10.33203125" style="82" bestFit="1" customWidth="1"/>
    <col min="12553" max="12553" width="8.88671875" style="82"/>
    <col min="12554" max="12554" width="10" style="82" bestFit="1" customWidth="1"/>
    <col min="12555" max="12555" width="8.88671875" style="82"/>
    <col min="12556" max="12557" width="10.88671875" style="82" bestFit="1" customWidth="1"/>
    <col min="12558" max="12558" width="11.6640625" style="82" bestFit="1" customWidth="1"/>
    <col min="12559" max="12559" width="10" style="82" bestFit="1" customWidth="1"/>
    <col min="12560" max="12560" width="8.88671875" style="82"/>
    <col min="12561" max="12561" width="14.6640625" style="82" bestFit="1" customWidth="1"/>
    <col min="12562" max="12562" width="7.6640625" style="82" bestFit="1" customWidth="1"/>
    <col min="12563" max="12563" width="15.5546875" style="82" customWidth="1"/>
    <col min="12564" max="12564" width="10" style="82" customWidth="1"/>
    <col min="12565" max="12565" width="10.88671875" style="82" customWidth="1"/>
    <col min="12566" max="12797" width="8.88671875" style="82"/>
    <col min="12798" max="12798" width="9.5546875" style="82" bestFit="1" customWidth="1"/>
    <col min="12799" max="12807" width="8.88671875" style="82"/>
    <col min="12808" max="12808" width="10.33203125" style="82" bestFit="1" customWidth="1"/>
    <col min="12809" max="12809" width="8.88671875" style="82"/>
    <col min="12810" max="12810" width="10" style="82" bestFit="1" customWidth="1"/>
    <col min="12811" max="12811" width="8.88671875" style="82"/>
    <col min="12812" max="12813" width="10.88671875" style="82" bestFit="1" customWidth="1"/>
    <col min="12814" max="12814" width="11.6640625" style="82" bestFit="1" customWidth="1"/>
    <col min="12815" max="12815" width="10" style="82" bestFit="1" customWidth="1"/>
    <col min="12816" max="12816" width="8.88671875" style="82"/>
    <col min="12817" max="12817" width="14.6640625" style="82" bestFit="1" customWidth="1"/>
    <col min="12818" max="12818" width="7.6640625" style="82" bestFit="1" customWidth="1"/>
    <col min="12819" max="12819" width="15.5546875" style="82" customWidth="1"/>
    <col min="12820" max="12820" width="10" style="82" customWidth="1"/>
    <col min="12821" max="12821" width="10.88671875" style="82" customWidth="1"/>
    <col min="12822" max="13053" width="8.88671875" style="82"/>
    <col min="13054" max="13054" width="9.5546875" style="82" bestFit="1" customWidth="1"/>
    <col min="13055" max="13063" width="8.88671875" style="82"/>
    <col min="13064" max="13064" width="10.33203125" style="82" bestFit="1" customWidth="1"/>
    <col min="13065" max="13065" width="8.88671875" style="82"/>
    <col min="13066" max="13066" width="10" style="82" bestFit="1" customWidth="1"/>
    <col min="13067" max="13067" width="8.88671875" style="82"/>
    <col min="13068" max="13069" width="10.88671875" style="82" bestFit="1" customWidth="1"/>
    <col min="13070" max="13070" width="11.6640625" style="82" bestFit="1" customWidth="1"/>
    <col min="13071" max="13071" width="10" style="82" bestFit="1" customWidth="1"/>
    <col min="13072" max="13072" width="8.88671875" style="82"/>
    <col min="13073" max="13073" width="14.6640625" style="82" bestFit="1" customWidth="1"/>
    <col min="13074" max="13074" width="7.6640625" style="82" bestFit="1" customWidth="1"/>
    <col min="13075" max="13075" width="15.5546875" style="82" customWidth="1"/>
    <col min="13076" max="13076" width="10" style="82" customWidth="1"/>
    <col min="13077" max="13077" width="10.88671875" style="82" customWidth="1"/>
    <col min="13078" max="13309" width="8.88671875" style="82"/>
    <col min="13310" max="13310" width="9.5546875" style="82" bestFit="1" customWidth="1"/>
    <col min="13311" max="13319" width="8.88671875" style="82"/>
    <col min="13320" max="13320" width="10.33203125" style="82" bestFit="1" customWidth="1"/>
    <col min="13321" max="13321" width="8.88671875" style="82"/>
    <col min="13322" max="13322" width="10" style="82" bestFit="1" customWidth="1"/>
    <col min="13323" max="13323" width="8.88671875" style="82"/>
    <col min="13324" max="13325" width="10.88671875" style="82" bestFit="1" customWidth="1"/>
    <col min="13326" max="13326" width="11.6640625" style="82" bestFit="1" customWidth="1"/>
    <col min="13327" max="13327" width="10" style="82" bestFit="1" customWidth="1"/>
    <col min="13328" max="13328" width="8.88671875" style="82"/>
    <col min="13329" max="13329" width="14.6640625" style="82" bestFit="1" customWidth="1"/>
    <col min="13330" max="13330" width="7.6640625" style="82" bestFit="1" customWidth="1"/>
    <col min="13331" max="13331" width="15.5546875" style="82" customWidth="1"/>
    <col min="13332" max="13332" width="10" style="82" customWidth="1"/>
    <col min="13333" max="13333" width="10.88671875" style="82" customWidth="1"/>
    <col min="13334" max="13565" width="8.88671875" style="82"/>
    <col min="13566" max="13566" width="9.5546875" style="82" bestFit="1" customWidth="1"/>
    <col min="13567" max="13575" width="8.88671875" style="82"/>
    <col min="13576" max="13576" width="10.33203125" style="82" bestFit="1" customWidth="1"/>
    <col min="13577" max="13577" width="8.88671875" style="82"/>
    <col min="13578" max="13578" width="10" style="82" bestFit="1" customWidth="1"/>
    <col min="13579" max="13579" width="8.88671875" style="82"/>
    <col min="13580" max="13581" width="10.88671875" style="82" bestFit="1" customWidth="1"/>
    <col min="13582" max="13582" width="11.6640625" style="82" bestFit="1" customWidth="1"/>
    <col min="13583" max="13583" width="10" style="82" bestFit="1" customWidth="1"/>
    <col min="13584" max="13584" width="8.88671875" style="82"/>
    <col min="13585" max="13585" width="14.6640625" style="82" bestFit="1" customWidth="1"/>
    <col min="13586" max="13586" width="7.6640625" style="82" bestFit="1" customWidth="1"/>
    <col min="13587" max="13587" width="15.5546875" style="82" customWidth="1"/>
    <col min="13588" max="13588" width="10" style="82" customWidth="1"/>
    <col min="13589" max="13589" width="10.88671875" style="82" customWidth="1"/>
    <col min="13590" max="13821" width="8.88671875" style="82"/>
    <col min="13822" max="13822" width="9.5546875" style="82" bestFit="1" customWidth="1"/>
    <col min="13823" max="13831" width="8.88671875" style="82"/>
    <col min="13832" max="13832" width="10.33203125" style="82" bestFit="1" customWidth="1"/>
    <col min="13833" max="13833" width="8.88671875" style="82"/>
    <col min="13834" max="13834" width="10" style="82" bestFit="1" customWidth="1"/>
    <col min="13835" max="13835" width="8.88671875" style="82"/>
    <col min="13836" max="13837" width="10.88671875" style="82" bestFit="1" customWidth="1"/>
    <col min="13838" max="13838" width="11.6640625" style="82" bestFit="1" customWidth="1"/>
    <col min="13839" max="13839" width="10" style="82" bestFit="1" customWidth="1"/>
    <col min="13840" max="13840" width="8.88671875" style="82"/>
    <col min="13841" max="13841" width="14.6640625" style="82" bestFit="1" customWidth="1"/>
    <col min="13842" max="13842" width="7.6640625" style="82" bestFit="1" customWidth="1"/>
    <col min="13843" max="13843" width="15.5546875" style="82" customWidth="1"/>
    <col min="13844" max="13844" width="10" style="82" customWidth="1"/>
    <col min="13845" max="13845" width="10.88671875" style="82" customWidth="1"/>
    <col min="13846" max="14077" width="8.88671875" style="82"/>
    <col min="14078" max="14078" width="9.5546875" style="82" bestFit="1" customWidth="1"/>
    <col min="14079" max="14087" width="8.88671875" style="82"/>
    <col min="14088" max="14088" width="10.33203125" style="82" bestFit="1" customWidth="1"/>
    <col min="14089" max="14089" width="8.88671875" style="82"/>
    <col min="14090" max="14090" width="10" style="82" bestFit="1" customWidth="1"/>
    <col min="14091" max="14091" width="8.88671875" style="82"/>
    <col min="14092" max="14093" width="10.88671875" style="82" bestFit="1" customWidth="1"/>
    <col min="14094" max="14094" width="11.6640625" style="82" bestFit="1" customWidth="1"/>
    <col min="14095" max="14095" width="10" style="82" bestFit="1" customWidth="1"/>
    <col min="14096" max="14096" width="8.88671875" style="82"/>
    <col min="14097" max="14097" width="14.6640625" style="82" bestFit="1" customWidth="1"/>
    <col min="14098" max="14098" width="7.6640625" style="82" bestFit="1" customWidth="1"/>
    <col min="14099" max="14099" width="15.5546875" style="82" customWidth="1"/>
    <col min="14100" max="14100" width="10" style="82" customWidth="1"/>
    <col min="14101" max="14101" width="10.88671875" style="82" customWidth="1"/>
    <col min="14102" max="14333" width="8.88671875" style="82"/>
    <col min="14334" max="14334" width="9.5546875" style="82" bestFit="1" customWidth="1"/>
    <col min="14335" max="14343" width="8.88671875" style="82"/>
    <col min="14344" max="14344" width="10.33203125" style="82" bestFit="1" customWidth="1"/>
    <col min="14345" max="14345" width="8.88671875" style="82"/>
    <col min="14346" max="14346" width="10" style="82" bestFit="1" customWidth="1"/>
    <col min="14347" max="14347" width="8.88671875" style="82"/>
    <col min="14348" max="14349" width="10.88671875" style="82" bestFit="1" customWidth="1"/>
    <col min="14350" max="14350" width="11.6640625" style="82" bestFit="1" customWidth="1"/>
    <col min="14351" max="14351" width="10" style="82" bestFit="1" customWidth="1"/>
    <col min="14352" max="14352" width="8.88671875" style="82"/>
    <col min="14353" max="14353" width="14.6640625" style="82" bestFit="1" customWidth="1"/>
    <col min="14354" max="14354" width="7.6640625" style="82" bestFit="1" customWidth="1"/>
    <col min="14355" max="14355" width="15.5546875" style="82" customWidth="1"/>
    <col min="14356" max="14356" width="10" style="82" customWidth="1"/>
    <col min="14357" max="14357" width="10.88671875" style="82" customWidth="1"/>
    <col min="14358" max="14589" width="8.88671875" style="82"/>
    <col min="14590" max="14590" width="9.5546875" style="82" bestFit="1" customWidth="1"/>
    <col min="14591" max="14599" width="8.88671875" style="82"/>
    <col min="14600" max="14600" width="10.33203125" style="82" bestFit="1" customWidth="1"/>
    <col min="14601" max="14601" width="8.88671875" style="82"/>
    <col min="14602" max="14602" width="10" style="82" bestFit="1" customWidth="1"/>
    <col min="14603" max="14603" width="8.88671875" style="82"/>
    <col min="14604" max="14605" width="10.88671875" style="82" bestFit="1" customWidth="1"/>
    <col min="14606" max="14606" width="11.6640625" style="82" bestFit="1" customWidth="1"/>
    <col min="14607" max="14607" width="10" style="82" bestFit="1" customWidth="1"/>
    <col min="14608" max="14608" width="8.88671875" style="82"/>
    <col min="14609" max="14609" width="14.6640625" style="82" bestFit="1" customWidth="1"/>
    <col min="14610" max="14610" width="7.6640625" style="82" bestFit="1" customWidth="1"/>
    <col min="14611" max="14611" width="15.5546875" style="82" customWidth="1"/>
    <col min="14612" max="14612" width="10" style="82" customWidth="1"/>
    <col min="14613" max="14613" width="10.88671875" style="82" customWidth="1"/>
    <col min="14614" max="14845" width="8.88671875" style="82"/>
    <col min="14846" max="14846" width="9.5546875" style="82" bestFit="1" customWidth="1"/>
    <col min="14847" max="14855" width="8.88671875" style="82"/>
    <col min="14856" max="14856" width="10.33203125" style="82" bestFit="1" customWidth="1"/>
    <col min="14857" max="14857" width="8.88671875" style="82"/>
    <col min="14858" max="14858" width="10" style="82" bestFit="1" customWidth="1"/>
    <col min="14859" max="14859" width="8.88671875" style="82"/>
    <col min="14860" max="14861" width="10.88671875" style="82" bestFit="1" customWidth="1"/>
    <col min="14862" max="14862" width="11.6640625" style="82" bestFit="1" customWidth="1"/>
    <col min="14863" max="14863" width="10" style="82" bestFit="1" customWidth="1"/>
    <col min="14864" max="14864" width="8.88671875" style="82"/>
    <col min="14865" max="14865" width="14.6640625" style="82" bestFit="1" customWidth="1"/>
    <col min="14866" max="14866" width="7.6640625" style="82" bestFit="1" customWidth="1"/>
    <col min="14867" max="14867" width="15.5546875" style="82" customWidth="1"/>
    <col min="14868" max="14868" width="10" style="82" customWidth="1"/>
    <col min="14869" max="14869" width="10.88671875" style="82" customWidth="1"/>
    <col min="14870" max="15101" width="8.88671875" style="82"/>
    <col min="15102" max="15102" width="9.5546875" style="82" bestFit="1" customWidth="1"/>
    <col min="15103" max="15111" width="8.88671875" style="82"/>
    <col min="15112" max="15112" width="10.33203125" style="82" bestFit="1" customWidth="1"/>
    <col min="15113" max="15113" width="8.88671875" style="82"/>
    <col min="15114" max="15114" width="10" style="82" bestFit="1" customWidth="1"/>
    <col min="15115" max="15115" width="8.88671875" style="82"/>
    <col min="15116" max="15117" width="10.88671875" style="82" bestFit="1" customWidth="1"/>
    <col min="15118" max="15118" width="11.6640625" style="82" bestFit="1" customWidth="1"/>
    <col min="15119" max="15119" width="10" style="82" bestFit="1" customWidth="1"/>
    <col min="15120" max="15120" width="8.88671875" style="82"/>
    <col min="15121" max="15121" width="14.6640625" style="82" bestFit="1" customWidth="1"/>
    <col min="15122" max="15122" width="7.6640625" style="82" bestFit="1" customWidth="1"/>
    <col min="15123" max="15123" width="15.5546875" style="82" customWidth="1"/>
    <col min="15124" max="15124" width="10" style="82" customWidth="1"/>
    <col min="15125" max="15125" width="10.88671875" style="82" customWidth="1"/>
    <col min="15126" max="15357" width="8.88671875" style="82"/>
    <col min="15358" max="15358" width="9.5546875" style="82" bestFit="1" customWidth="1"/>
    <col min="15359" max="15367" width="8.88671875" style="82"/>
    <col min="15368" max="15368" width="10.33203125" style="82" bestFit="1" customWidth="1"/>
    <col min="15369" max="15369" width="8.88671875" style="82"/>
    <col min="15370" max="15370" width="10" style="82" bestFit="1" customWidth="1"/>
    <col min="15371" max="15371" width="8.88671875" style="82"/>
    <col min="15372" max="15373" width="10.88671875" style="82" bestFit="1" customWidth="1"/>
    <col min="15374" max="15374" width="11.6640625" style="82" bestFit="1" customWidth="1"/>
    <col min="15375" max="15375" width="10" style="82" bestFit="1" customWidth="1"/>
    <col min="15376" max="15376" width="8.88671875" style="82"/>
    <col min="15377" max="15377" width="14.6640625" style="82" bestFit="1" customWidth="1"/>
    <col min="15378" max="15378" width="7.6640625" style="82" bestFit="1" customWidth="1"/>
    <col min="15379" max="15379" width="15.5546875" style="82" customWidth="1"/>
    <col min="15380" max="15380" width="10" style="82" customWidth="1"/>
    <col min="15381" max="15381" width="10.88671875" style="82" customWidth="1"/>
    <col min="15382" max="15613" width="8.88671875" style="82"/>
    <col min="15614" max="15614" width="9.5546875" style="82" bestFit="1" customWidth="1"/>
    <col min="15615" max="15623" width="8.88671875" style="82"/>
    <col min="15624" max="15624" width="10.33203125" style="82" bestFit="1" customWidth="1"/>
    <col min="15625" max="15625" width="8.88671875" style="82"/>
    <col min="15626" max="15626" width="10" style="82" bestFit="1" customWidth="1"/>
    <col min="15627" max="15627" width="8.88671875" style="82"/>
    <col min="15628" max="15629" width="10.88671875" style="82" bestFit="1" customWidth="1"/>
    <col min="15630" max="15630" width="11.6640625" style="82" bestFit="1" customWidth="1"/>
    <col min="15631" max="15631" width="10" style="82" bestFit="1" customWidth="1"/>
    <col min="15632" max="15632" width="8.88671875" style="82"/>
    <col min="15633" max="15633" width="14.6640625" style="82" bestFit="1" customWidth="1"/>
    <col min="15634" max="15634" width="7.6640625" style="82" bestFit="1" customWidth="1"/>
    <col min="15635" max="15635" width="15.5546875" style="82" customWidth="1"/>
    <col min="15636" max="15636" width="10" style="82" customWidth="1"/>
    <col min="15637" max="15637" width="10.88671875" style="82" customWidth="1"/>
    <col min="15638" max="15869" width="8.88671875" style="82"/>
    <col min="15870" max="15870" width="9.5546875" style="82" bestFit="1" customWidth="1"/>
    <col min="15871" max="15879" width="8.88671875" style="82"/>
    <col min="15880" max="15880" width="10.33203125" style="82" bestFit="1" customWidth="1"/>
    <col min="15881" max="15881" width="8.88671875" style="82"/>
    <col min="15882" max="15882" width="10" style="82" bestFit="1" customWidth="1"/>
    <col min="15883" max="15883" width="8.88671875" style="82"/>
    <col min="15884" max="15885" width="10.88671875" style="82" bestFit="1" customWidth="1"/>
    <col min="15886" max="15886" width="11.6640625" style="82" bestFit="1" customWidth="1"/>
    <col min="15887" max="15887" width="10" style="82" bestFit="1" customWidth="1"/>
    <col min="15888" max="15888" width="8.88671875" style="82"/>
    <col min="15889" max="15889" width="14.6640625" style="82" bestFit="1" customWidth="1"/>
    <col min="15890" max="15890" width="7.6640625" style="82" bestFit="1" customWidth="1"/>
    <col min="15891" max="15891" width="15.5546875" style="82" customWidth="1"/>
    <col min="15892" max="15892" width="10" style="82" customWidth="1"/>
    <col min="15893" max="15893" width="10.88671875" style="82" customWidth="1"/>
    <col min="15894" max="16125" width="8.88671875" style="82"/>
    <col min="16126" max="16126" width="9.5546875" style="82" bestFit="1" customWidth="1"/>
    <col min="16127" max="16135" width="8.88671875" style="82"/>
    <col min="16136" max="16136" width="10.33203125" style="82" bestFit="1" customWidth="1"/>
    <col min="16137" max="16137" width="8.88671875" style="82"/>
    <col min="16138" max="16138" width="10" style="82" bestFit="1" customWidth="1"/>
    <col min="16139" max="16139" width="8.88671875" style="82"/>
    <col min="16140" max="16141" width="10.88671875" style="82" bestFit="1" customWidth="1"/>
    <col min="16142" max="16142" width="11.6640625" style="82" bestFit="1" customWidth="1"/>
    <col min="16143" max="16143" width="10" style="82" bestFit="1" customWidth="1"/>
    <col min="16144" max="16144" width="8.88671875" style="82"/>
    <col min="16145" max="16145" width="14.6640625" style="82" bestFit="1" customWidth="1"/>
    <col min="16146" max="16146" width="7.6640625" style="82" bestFit="1" customWidth="1"/>
    <col min="16147" max="16147" width="15.5546875" style="82" customWidth="1"/>
    <col min="16148" max="16148" width="10" style="82" customWidth="1"/>
    <col min="16149" max="16149" width="10.88671875" style="82" customWidth="1"/>
    <col min="16150" max="16384" width="8.88671875" style="82"/>
  </cols>
  <sheetData>
    <row r="1" spans="1:36" s="109" customFormat="1" ht="12" x14ac:dyDescent="0.3">
      <c r="A1" s="168" t="s">
        <v>0</v>
      </c>
      <c r="B1" s="168"/>
      <c r="C1" s="104">
        <v>44743</v>
      </c>
      <c r="D1" s="105" t="s">
        <v>1</v>
      </c>
      <c r="E1" s="105"/>
      <c r="F1" s="105"/>
      <c r="G1" s="105"/>
      <c r="H1" s="105"/>
      <c r="I1" s="105"/>
      <c r="J1" s="105"/>
      <c r="K1" s="106"/>
      <c r="L1" s="106"/>
      <c r="M1" s="106"/>
      <c r="N1" s="106"/>
      <c r="O1" s="105"/>
      <c r="P1" s="169"/>
      <c r="Q1" s="169" t="e">
        <f>#REF!/#REF!</f>
        <v>#REF!</v>
      </c>
      <c r="R1" s="169" t="e">
        <f>#REF!/#REF!</f>
        <v>#REF!</v>
      </c>
      <c r="S1" s="169" t="e">
        <f>#REF!/#REF!</f>
        <v>#REF!</v>
      </c>
      <c r="T1" s="169"/>
      <c r="U1" s="106"/>
      <c r="V1" s="170"/>
      <c r="W1" s="106"/>
      <c r="X1" s="106"/>
      <c r="Y1" s="106"/>
      <c r="Z1" s="106"/>
      <c r="AA1" s="106"/>
      <c r="AE1" s="171" t="s">
        <v>51</v>
      </c>
      <c r="AF1" s="171"/>
      <c r="AH1" s="172" t="s">
        <v>82</v>
      </c>
    </row>
    <row r="2" spans="1:36" s="10" customFormat="1" ht="48" x14ac:dyDescent="0.3">
      <c r="A2" s="6" t="s">
        <v>2</v>
      </c>
      <c r="B2" s="6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83</v>
      </c>
      <c r="U2" s="8" t="s">
        <v>84</v>
      </c>
      <c r="V2" s="173" t="s">
        <v>23</v>
      </c>
      <c r="W2" s="8" t="s">
        <v>24</v>
      </c>
      <c r="X2" s="8" t="s">
        <v>52</v>
      </c>
      <c r="Y2" s="8" t="s">
        <v>53</v>
      </c>
      <c r="Z2" s="8"/>
      <c r="AA2" s="8"/>
      <c r="AE2" s="8" t="s">
        <v>83</v>
      </c>
      <c r="AF2" s="8" t="s">
        <v>23</v>
      </c>
      <c r="AH2" s="174"/>
    </row>
    <row r="3" spans="1:36" customFormat="1" ht="15.6" x14ac:dyDescent="0.3">
      <c r="A3" s="65">
        <v>1</v>
      </c>
      <c r="B3" s="12"/>
      <c r="C3" s="175">
        <v>462000160</v>
      </c>
      <c r="D3" s="176" t="s">
        <v>85</v>
      </c>
      <c r="E3" s="113">
        <v>44743</v>
      </c>
      <c r="F3" s="71">
        <v>59</v>
      </c>
      <c r="G3" s="177" t="s">
        <v>35</v>
      </c>
      <c r="H3" s="177" t="s">
        <v>86</v>
      </c>
      <c r="I3" s="13"/>
      <c r="J3" s="13" t="s">
        <v>87</v>
      </c>
      <c r="K3" s="15">
        <v>4047.06</v>
      </c>
      <c r="L3" s="15">
        <v>4085.1</v>
      </c>
      <c r="M3" s="117">
        <f t="shared" ref="M3:M66" si="0">+K3-L3</f>
        <v>-38.039999999999964</v>
      </c>
      <c r="N3" s="117">
        <f t="shared" ref="N3:N66" si="1">+M3*S3</f>
        <v>-151065.04284203335</v>
      </c>
      <c r="O3" s="15"/>
      <c r="P3" s="15">
        <f>L3-O3</f>
        <v>4085.1</v>
      </c>
      <c r="Q3" s="15">
        <v>2324762</v>
      </c>
      <c r="R3" s="16">
        <f>+VLOOKUP(A3,'[17]JUlY-22'!$B$5:$AF$115,31,0)</f>
        <v>16071747.957</v>
      </c>
      <c r="S3" s="117">
        <f t="shared" ref="S3:S66" si="2">+R3/K3</f>
        <v>3971.2156372774311</v>
      </c>
      <c r="T3" s="178">
        <v>3791</v>
      </c>
      <c r="U3" s="179"/>
      <c r="V3" s="180">
        <v>3954.1601076353854</v>
      </c>
      <c r="W3" s="15"/>
      <c r="X3" s="15"/>
      <c r="Y3" s="15"/>
      <c r="Z3" s="15"/>
      <c r="AA3">
        <v>1</v>
      </c>
      <c r="AB3" s="53">
        <f>A3-AA3</f>
        <v>0</v>
      </c>
      <c r="AH3" s="136"/>
      <c r="AJ3" s="53"/>
    </row>
    <row r="4" spans="1:36" customFormat="1" ht="15.6" x14ac:dyDescent="0.3">
      <c r="A4" s="65">
        <v>2</v>
      </c>
      <c r="B4" s="12"/>
      <c r="C4" s="175">
        <v>462000144</v>
      </c>
      <c r="D4" s="176" t="s">
        <v>88</v>
      </c>
      <c r="E4" s="113">
        <v>44743</v>
      </c>
      <c r="F4" s="71">
        <v>56</v>
      </c>
      <c r="G4" s="177" t="s">
        <v>35</v>
      </c>
      <c r="H4" s="177" t="s">
        <v>89</v>
      </c>
      <c r="I4" s="13"/>
      <c r="J4" s="13" t="s">
        <v>90</v>
      </c>
      <c r="K4" s="15">
        <v>3788.65</v>
      </c>
      <c r="L4" s="15">
        <v>3788.65</v>
      </c>
      <c r="M4" s="117">
        <f t="shared" si="0"/>
        <v>0</v>
      </c>
      <c r="N4" s="117">
        <f t="shared" si="1"/>
        <v>0</v>
      </c>
      <c r="O4" s="15"/>
      <c r="P4" s="15">
        <f t="shared" ref="P4:P67" si="3">L4-O4</f>
        <v>3788.65</v>
      </c>
      <c r="Q4" s="15">
        <v>2321474</v>
      </c>
      <c r="R4" s="16">
        <f>+VLOOKUP(A4,'[17]JUlY-22'!$B$5:$AF$115,31,0)</f>
        <v>14853386.777878789</v>
      </c>
      <c r="S4" s="117">
        <f t="shared" si="2"/>
        <v>3920.4958963954941</v>
      </c>
      <c r="T4" s="178">
        <v>3284</v>
      </c>
      <c r="U4" s="181" t="e">
        <f>VLOOKUP(D4,'[18]660+210 MW JULY-22 P-I'!$J$5:$T$115,11,0)</f>
        <v>#N/A</v>
      </c>
      <c r="V4" s="180">
        <v>3806.9616849652698</v>
      </c>
      <c r="W4" s="15"/>
      <c r="X4" s="15"/>
      <c r="Y4" s="15"/>
      <c r="Z4" s="15"/>
      <c r="AA4">
        <v>2</v>
      </c>
      <c r="AB4" s="53">
        <f t="shared" ref="AB4:AB67" si="4">A4-AA4</f>
        <v>0</v>
      </c>
      <c r="AH4" s="136"/>
      <c r="AJ4" s="53"/>
    </row>
    <row r="5" spans="1:36" customFormat="1" ht="15.6" x14ac:dyDescent="0.3">
      <c r="A5" s="65">
        <v>4</v>
      </c>
      <c r="B5" s="12"/>
      <c r="C5" s="175">
        <v>161009847</v>
      </c>
      <c r="D5" s="176" t="s">
        <v>85</v>
      </c>
      <c r="E5" s="113">
        <v>44743</v>
      </c>
      <c r="F5" s="71">
        <v>59</v>
      </c>
      <c r="G5" s="177" t="s">
        <v>32</v>
      </c>
      <c r="H5" s="177" t="s">
        <v>91</v>
      </c>
      <c r="I5" s="13"/>
      <c r="J5" s="13" t="s">
        <v>92</v>
      </c>
      <c r="K5" s="15">
        <v>3880.03</v>
      </c>
      <c r="L5" s="15">
        <v>4125.3599999999997</v>
      </c>
      <c r="M5" s="117">
        <f t="shared" si="0"/>
        <v>-245.32999999999947</v>
      </c>
      <c r="N5" s="117">
        <f t="shared" si="1"/>
        <v>-960573.08399888617</v>
      </c>
      <c r="O5" s="15"/>
      <c r="P5" s="15">
        <f t="shared" si="3"/>
        <v>4125.3599999999997</v>
      </c>
      <c r="Q5" s="15">
        <v>5205051</v>
      </c>
      <c r="R5" s="16">
        <f>+VLOOKUP(A5,'[17]JUlY-22'!$B$5:$AF$115,31,0)</f>
        <v>15191996.01805</v>
      </c>
      <c r="S5" s="117">
        <f t="shared" si="2"/>
        <v>3915.4326172864639</v>
      </c>
      <c r="T5" s="178">
        <v>3162</v>
      </c>
      <c r="U5" s="181" t="e">
        <f>VLOOKUP(D5,'[18]660+210 MW JULY-22 P-I'!$J$5:$T$115,11,0)</f>
        <v>#N/A</v>
      </c>
      <c r="V5" s="180">
        <v>3941.1563547018095</v>
      </c>
      <c r="W5" s="15"/>
      <c r="X5" s="15"/>
      <c r="Y5" s="15"/>
      <c r="Z5" s="15"/>
      <c r="AA5">
        <v>4</v>
      </c>
      <c r="AB5" s="53">
        <f t="shared" si="4"/>
        <v>0</v>
      </c>
      <c r="AH5" s="136"/>
      <c r="AJ5" s="53"/>
    </row>
    <row r="6" spans="1:36" customFormat="1" ht="15.6" x14ac:dyDescent="0.3">
      <c r="A6" s="65">
        <v>5</v>
      </c>
      <c r="B6" s="12"/>
      <c r="C6" s="175">
        <v>262000512</v>
      </c>
      <c r="D6" s="176" t="s">
        <v>88</v>
      </c>
      <c r="E6" s="113">
        <v>44743</v>
      </c>
      <c r="F6" s="71">
        <v>59</v>
      </c>
      <c r="G6" s="177" t="s">
        <v>35</v>
      </c>
      <c r="H6" s="177" t="s">
        <v>93</v>
      </c>
      <c r="I6" s="13"/>
      <c r="J6" s="13" t="s">
        <v>92</v>
      </c>
      <c r="K6" s="15">
        <v>3903</v>
      </c>
      <c r="L6" s="15">
        <v>3903</v>
      </c>
      <c r="M6" s="117">
        <f t="shared" si="0"/>
        <v>0</v>
      </c>
      <c r="N6" s="117">
        <f t="shared" si="1"/>
        <v>0</v>
      </c>
      <c r="O6" s="15"/>
      <c r="P6" s="15">
        <f t="shared" si="3"/>
        <v>3903</v>
      </c>
      <c r="Q6" s="15">
        <v>3037618</v>
      </c>
      <c r="R6" s="16">
        <f>+VLOOKUP(A6,'[17]JUlY-22'!$B$5:$AF$115,31,0)</f>
        <v>16776375.445882354</v>
      </c>
      <c r="S6" s="117">
        <f t="shared" si="2"/>
        <v>4298.3283233108768</v>
      </c>
      <c r="T6" s="178">
        <v>3990</v>
      </c>
      <c r="U6" s="181" t="e">
        <f>VLOOKUP(D6,'[18]660+210 MW JULY-22 P-I'!$J$5:$T$115,11,0)</f>
        <v>#N/A</v>
      </c>
      <c r="V6" s="180">
        <v>4003.1332288401254</v>
      </c>
      <c r="W6" s="15"/>
      <c r="X6" s="15"/>
      <c r="Y6" s="15"/>
      <c r="Z6" s="15"/>
      <c r="AA6">
        <v>5</v>
      </c>
      <c r="AB6" s="53">
        <f t="shared" si="4"/>
        <v>0</v>
      </c>
      <c r="AH6" s="136"/>
      <c r="AJ6" s="53"/>
    </row>
    <row r="7" spans="1:36" customFormat="1" ht="15.6" x14ac:dyDescent="0.3">
      <c r="A7" s="65">
        <v>6</v>
      </c>
      <c r="B7" s="12"/>
      <c r="C7" s="175">
        <v>161009849</v>
      </c>
      <c r="D7" s="176" t="s">
        <v>88</v>
      </c>
      <c r="E7" s="113">
        <v>44743</v>
      </c>
      <c r="F7" s="71">
        <v>59</v>
      </c>
      <c r="G7" s="182" t="s">
        <v>32</v>
      </c>
      <c r="H7" s="183" t="s">
        <v>91</v>
      </c>
      <c r="I7" s="13"/>
      <c r="J7" s="13" t="s">
        <v>92</v>
      </c>
      <c r="K7" s="15">
        <v>4000.6</v>
      </c>
      <c r="L7" s="15">
        <v>4000.6</v>
      </c>
      <c r="M7" s="117">
        <f t="shared" si="0"/>
        <v>0</v>
      </c>
      <c r="N7" s="117">
        <f t="shared" si="1"/>
        <v>0</v>
      </c>
      <c r="O7" s="15"/>
      <c r="P7" s="15">
        <f t="shared" si="3"/>
        <v>4000.6</v>
      </c>
      <c r="Q7" s="15">
        <v>5332959</v>
      </c>
      <c r="R7" s="16">
        <f>+VLOOKUP(A7,'[17]JUlY-22'!$B$5:$AF$115,31,0)</f>
        <v>15630243.360999998</v>
      </c>
      <c r="S7" s="117">
        <f t="shared" si="2"/>
        <v>3906.9747940308948</v>
      </c>
      <c r="T7" s="178">
        <v>3162</v>
      </c>
      <c r="U7" s="181" t="e">
        <f>VLOOKUP(D7,'[18]660+210 MW JULY-22 P-I'!$J$5:$T$115,11,0)</f>
        <v>#N/A</v>
      </c>
      <c r="V7" s="180">
        <v>4009.6399509530706</v>
      </c>
      <c r="W7" s="15"/>
      <c r="X7" s="15"/>
      <c r="Y7" s="15"/>
      <c r="Z7" s="15"/>
      <c r="AA7">
        <v>6</v>
      </c>
      <c r="AB7" s="53">
        <f t="shared" si="4"/>
        <v>0</v>
      </c>
      <c r="AH7" s="136"/>
      <c r="AJ7" s="53"/>
    </row>
    <row r="8" spans="1:36" customFormat="1" ht="15.6" x14ac:dyDescent="0.3">
      <c r="A8" s="65">
        <v>8</v>
      </c>
      <c r="B8" s="12"/>
      <c r="C8" s="175">
        <v>452000010</v>
      </c>
      <c r="D8" s="176" t="s">
        <v>60</v>
      </c>
      <c r="E8" s="113">
        <v>44743</v>
      </c>
      <c r="F8" s="71">
        <v>58</v>
      </c>
      <c r="G8" s="182" t="s">
        <v>35</v>
      </c>
      <c r="H8" s="183" t="s">
        <v>86</v>
      </c>
      <c r="I8" s="13"/>
      <c r="J8" s="13" t="s">
        <v>87</v>
      </c>
      <c r="K8" s="15">
        <v>4066.29</v>
      </c>
      <c r="L8" s="15">
        <v>4109.05</v>
      </c>
      <c r="M8" s="117">
        <f t="shared" si="0"/>
        <v>-42.760000000000218</v>
      </c>
      <c r="N8" s="117">
        <f t="shared" si="1"/>
        <v>-169740.03623386021</v>
      </c>
      <c r="O8" s="15"/>
      <c r="P8" s="15">
        <f t="shared" si="3"/>
        <v>4109.05</v>
      </c>
      <c r="Q8" s="15">
        <v>2329233</v>
      </c>
      <c r="R8" s="16">
        <f>+VLOOKUP(A8,'[17]JUlY-22'!$B$5:$AF$115,31,0)</f>
        <v>16141539.100499999</v>
      </c>
      <c r="S8" s="117">
        <f t="shared" si="2"/>
        <v>3969.5986022885722</v>
      </c>
      <c r="T8" s="178">
        <v>3791</v>
      </c>
      <c r="U8" s="181" t="e">
        <f>VLOOKUP(D8,'[18]660+210 MW JULY-22 P-I'!$J$5:$T$115,11,0)</f>
        <v>#N/A</v>
      </c>
      <c r="V8" s="180">
        <v>3776.8796491617627</v>
      </c>
      <c r="W8" s="15"/>
      <c r="X8" s="15"/>
      <c r="Y8" s="15"/>
      <c r="Z8" s="15"/>
      <c r="AA8">
        <v>8</v>
      </c>
      <c r="AB8" s="53">
        <f t="shared" si="4"/>
        <v>0</v>
      </c>
      <c r="AH8" s="136"/>
      <c r="AJ8" s="53"/>
    </row>
    <row r="9" spans="1:36" customFormat="1" ht="15.6" x14ac:dyDescent="0.3">
      <c r="A9" s="65">
        <v>9</v>
      </c>
      <c r="B9" s="12"/>
      <c r="C9" s="175">
        <v>462000145</v>
      </c>
      <c r="D9" s="176" t="s">
        <v>94</v>
      </c>
      <c r="E9" s="113">
        <v>44743</v>
      </c>
      <c r="F9" s="71">
        <v>56</v>
      </c>
      <c r="G9" s="182" t="s">
        <v>35</v>
      </c>
      <c r="H9" s="183" t="s">
        <v>89</v>
      </c>
      <c r="I9" s="13"/>
      <c r="J9" s="13" t="s">
        <v>90</v>
      </c>
      <c r="K9" s="15">
        <v>3542.61</v>
      </c>
      <c r="L9" s="15">
        <v>3542.61</v>
      </c>
      <c r="M9" s="117">
        <f t="shared" si="0"/>
        <v>0</v>
      </c>
      <c r="N9" s="117">
        <f t="shared" si="1"/>
        <v>0</v>
      </c>
      <c r="O9" s="15"/>
      <c r="P9" s="15">
        <f t="shared" si="3"/>
        <v>3542.61</v>
      </c>
      <c r="Q9" s="15">
        <v>2192765</v>
      </c>
      <c r="R9" s="16">
        <f>+VLOOKUP(A9,'[17]JUlY-22'!$B$5:$AF$115,31,0)</f>
        <v>13910838.595090907</v>
      </c>
      <c r="S9" s="117">
        <f t="shared" si="2"/>
        <v>3926.7202980545153</v>
      </c>
      <c r="T9" s="178">
        <v>3284</v>
      </c>
      <c r="U9" s="181" t="e">
        <f>VLOOKUP(D9,'[18]660+210 MW JULY-22 P-I'!$J$5:$T$115,11,0)</f>
        <v>#N/A</v>
      </c>
      <c r="V9" s="180">
        <v>3902.3345215550853</v>
      </c>
      <c r="W9" s="15"/>
      <c r="X9" s="15"/>
      <c r="Y9" s="15"/>
      <c r="Z9" s="15"/>
      <c r="AA9">
        <v>9</v>
      </c>
      <c r="AB9" s="53">
        <f t="shared" si="4"/>
        <v>0</v>
      </c>
      <c r="AH9" s="136"/>
      <c r="AJ9" s="53"/>
    </row>
    <row r="10" spans="1:36" customFormat="1" ht="15.6" x14ac:dyDescent="0.3">
      <c r="A10" s="65">
        <v>10</v>
      </c>
      <c r="B10" s="12"/>
      <c r="C10" s="175">
        <v>161000840</v>
      </c>
      <c r="D10" s="176" t="s">
        <v>94</v>
      </c>
      <c r="E10" s="113">
        <v>44743</v>
      </c>
      <c r="F10" s="71">
        <v>59</v>
      </c>
      <c r="G10" s="177" t="s">
        <v>33</v>
      </c>
      <c r="H10" s="177" t="s">
        <v>95</v>
      </c>
      <c r="I10" s="13"/>
      <c r="J10" s="13" t="s">
        <v>92</v>
      </c>
      <c r="K10" s="15">
        <v>4029.69</v>
      </c>
      <c r="L10" s="15">
        <v>4099.22</v>
      </c>
      <c r="M10" s="117">
        <f t="shared" si="0"/>
        <v>-69.5300000000002</v>
      </c>
      <c r="N10" s="117">
        <f t="shared" si="1"/>
        <v>-275763.56123893702</v>
      </c>
      <c r="O10" s="15"/>
      <c r="P10" s="15">
        <f t="shared" si="3"/>
        <v>4099.22</v>
      </c>
      <c r="Q10" s="15">
        <v>4501724</v>
      </c>
      <c r="R10" s="16">
        <f>+VLOOKUP(A10,'[17]JUlY-22'!$B$5:$AF$115,31,0)</f>
        <v>15982189.919299999</v>
      </c>
      <c r="S10" s="117">
        <f t="shared" si="2"/>
        <v>3966.1090355089345</v>
      </c>
      <c r="T10" s="178">
        <v>3886</v>
      </c>
      <c r="U10" s="181" t="e">
        <f>VLOOKUP(D10,'[18]660+210 MW JULY-22 P-I'!$J$5:$T$115,11,0)</f>
        <v>#N/A</v>
      </c>
      <c r="V10" s="180">
        <v>3844.752872922013</v>
      </c>
      <c r="W10" s="15"/>
      <c r="X10" s="15"/>
      <c r="Y10" s="15"/>
      <c r="Z10" s="15"/>
      <c r="AA10">
        <v>10</v>
      </c>
      <c r="AB10" s="53">
        <f t="shared" si="4"/>
        <v>0</v>
      </c>
      <c r="AH10" s="136"/>
      <c r="AJ10" s="53"/>
    </row>
    <row r="11" spans="1:36" customFormat="1" ht="15.6" x14ac:dyDescent="0.3">
      <c r="A11" s="65">
        <v>11</v>
      </c>
      <c r="B11" s="12"/>
      <c r="C11" s="175">
        <v>452000004</v>
      </c>
      <c r="D11" s="176" t="s">
        <v>60</v>
      </c>
      <c r="E11" s="113">
        <v>44743</v>
      </c>
      <c r="F11" s="71">
        <v>58</v>
      </c>
      <c r="G11" s="182" t="s">
        <v>35</v>
      </c>
      <c r="H11" s="183" t="s">
        <v>89</v>
      </c>
      <c r="I11" s="13"/>
      <c r="J11" s="13" t="s">
        <v>90</v>
      </c>
      <c r="K11" s="15">
        <v>3784.09</v>
      </c>
      <c r="L11" s="15">
        <v>3784.09</v>
      </c>
      <c r="M11" s="117">
        <f t="shared" si="0"/>
        <v>0</v>
      </c>
      <c r="N11" s="117">
        <f t="shared" si="1"/>
        <v>0</v>
      </c>
      <c r="O11" s="15"/>
      <c r="P11" s="15">
        <f t="shared" si="3"/>
        <v>3784.09</v>
      </c>
      <c r="Q11" s="15">
        <v>2465029</v>
      </c>
      <c r="R11" s="16">
        <f>+VLOOKUP(A11,'[17]JUlY-22'!$B$5:$AF$115,31,0)</f>
        <v>14981858.430969696</v>
      </c>
      <c r="S11" s="117">
        <f t="shared" si="2"/>
        <v>3959.1707467237025</v>
      </c>
      <c r="T11" s="178">
        <v>3284</v>
      </c>
      <c r="U11" s="181" t="e">
        <f>VLOOKUP(D11,'[18]660+210 MW JULY-22 P-I'!$J$5:$T$115,11,0)</f>
        <v>#N/A</v>
      </c>
      <c r="V11" s="180">
        <v>3718.8784462551621</v>
      </c>
      <c r="W11" s="15"/>
      <c r="X11" s="15"/>
      <c r="Y11" s="15"/>
      <c r="Z11" s="15"/>
      <c r="AA11">
        <v>11</v>
      </c>
      <c r="AB11" s="53">
        <f t="shared" si="4"/>
        <v>0</v>
      </c>
      <c r="AH11" s="136"/>
      <c r="AJ11" s="53"/>
    </row>
    <row r="12" spans="1:36" customFormat="1" ht="15.6" x14ac:dyDescent="0.3">
      <c r="A12" s="65">
        <v>12</v>
      </c>
      <c r="B12" s="12"/>
      <c r="C12" s="175">
        <v>452000015</v>
      </c>
      <c r="D12" s="176" t="s">
        <v>94</v>
      </c>
      <c r="E12" s="113">
        <v>44743</v>
      </c>
      <c r="F12" s="71">
        <v>58</v>
      </c>
      <c r="G12" s="177" t="s">
        <v>35</v>
      </c>
      <c r="H12" s="177" t="s">
        <v>96</v>
      </c>
      <c r="I12" s="13"/>
      <c r="J12" s="13" t="s">
        <v>87</v>
      </c>
      <c r="K12" s="15">
        <v>3552.2</v>
      </c>
      <c r="L12" s="15">
        <v>3597.94</v>
      </c>
      <c r="M12" s="117">
        <f t="shared" si="0"/>
        <v>-45.740000000000236</v>
      </c>
      <c r="N12" s="117">
        <f t="shared" si="1"/>
        <v>-184583.0757548821</v>
      </c>
      <c r="O12" s="15"/>
      <c r="P12" s="15">
        <f t="shared" si="3"/>
        <v>3597.94</v>
      </c>
      <c r="Q12" s="15">
        <v>2320401</v>
      </c>
      <c r="R12" s="16">
        <f>+VLOOKUP(A12,'[17]JUlY-22'!$B$5:$AF$115,31,0)</f>
        <v>14334849.184444442</v>
      </c>
      <c r="S12" s="117">
        <f t="shared" si="2"/>
        <v>4035.4848219256919</v>
      </c>
      <c r="T12" s="178">
        <v>3256</v>
      </c>
      <c r="U12" s="181" t="e">
        <f>VLOOKUP(D12,'[18]660+210 MW JULY-22 P-I'!$J$5:$T$115,11,0)</f>
        <v>#N/A</v>
      </c>
      <c r="V12" s="180">
        <v>4050.1181695525074</v>
      </c>
      <c r="W12" s="15"/>
      <c r="X12" s="15"/>
      <c r="Y12" s="15"/>
      <c r="Z12" s="15"/>
      <c r="AA12">
        <v>12</v>
      </c>
      <c r="AB12" s="53">
        <f t="shared" si="4"/>
        <v>0</v>
      </c>
      <c r="AH12" s="136"/>
      <c r="AJ12" s="53"/>
    </row>
    <row r="13" spans="1:36" customFormat="1" ht="15.6" x14ac:dyDescent="0.3">
      <c r="A13" s="65">
        <v>13</v>
      </c>
      <c r="B13" s="12"/>
      <c r="C13" s="175">
        <v>161000469</v>
      </c>
      <c r="D13" s="176" t="s">
        <v>94</v>
      </c>
      <c r="E13" s="113">
        <v>44743</v>
      </c>
      <c r="F13" s="71">
        <v>58</v>
      </c>
      <c r="G13" s="177" t="s">
        <v>32</v>
      </c>
      <c r="H13" s="177" t="s">
        <v>97</v>
      </c>
      <c r="I13" s="13"/>
      <c r="J13" s="13" t="s">
        <v>92</v>
      </c>
      <c r="K13" s="15">
        <v>3945.8</v>
      </c>
      <c r="L13" s="15">
        <v>3997.36</v>
      </c>
      <c r="M13" s="117">
        <f t="shared" si="0"/>
        <v>-51.559999999999945</v>
      </c>
      <c r="N13" s="117">
        <f t="shared" si="1"/>
        <v>-200160.67801659467</v>
      </c>
      <c r="O13" s="15"/>
      <c r="P13" s="15">
        <f t="shared" si="3"/>
        <v>3997.36</v>
      </c>
      <c r="Q13" s="15">
        <v>5161727</v>
      </c>
      <c r="R13" s="16">
        <f>+VLOOKUP(A13,'[17]JUlY-22'!$B$5:$AF$115,31,0)</f>
        <v>15317959.723000001</v>
      </c>
      <c r="S13" s="117">
        <f t="shared" si="2"/>
        <v>3882.0922811597143</v>
      </c>
      <c r="T13" s="178">
        <v>3889</v>
      </c>
      <c r="U13" s="181" t="e">
        <f>VLOOKUP(D13,'[18]660+210 MW JULY-22 P-I'!$J$5:$T$115,11,0)</f>
        <v>#N/A</v>
      </c>
      <c r="V13" s="180">
        <v>3791.9130919220056</v>
      </c>
      <c r="W13" s="15"/>
      <c r="X13" s="15"/>
      <c r="Y13" s="15"/>
      <c r="Z13" s="15"/>
      <c r="AA13">
        <v>13</v>
      </c>
      <c r="AB13" s="53">
        <f t="shared" si="4"/>
        <v>0</v>
      </c>
      <c r="AH13" s="136"/>
      <c r="AJ13" s="53"/>
    </row>
    <row r="14" spans="1:36" customFormat="1" ht="15.6" x14ac:dyDescent="0.3">
      <c r="A14" s="65">
        <v>14</v>
      </c>
      <c r="B14" s="12"/>
      <c r="C14" s="175">
        <v>161009853</v>
      </c>
      <c r="D14" s="176" t="s">
        <v>60</v>
      </c>
      <c r="E14" s="113">
        <v>44743</v>
      </c>
      <c r="F14" s="71">
        <v>59</v>
      </c>
      <c r="G14" s="177" t="s">
        <v>32</v>
      </c>
      <c r="H14" s="177" t="s">
        <v>91</v>
      </c>
      <c r="I14" s="13"/>
      <c r="J14" s="13" t="s">
        <v>92</v>
      </c>
      <c r="K14" s="15">
        <v>3896.15</v>
      </c>
      <c r="L14" s="15">
        <v>3896.15</v>
      </c>
      <c r="M14" s="117">
        <f t="shared" si="0"/>
        <v>0</v>
      </c>
      <c r="N14" s="117">
        <f t="shared" si="1"/>
        <v>0</v>
      </c>
      <c r="O14" s="15"/>
      <c r="P14" s="15">
        <f t="shared" si="3"/>
        <v>3896.15</v>
      </c>
      <c r="Q14" s="15">
        <v>5253790</v>
      </c>
      <c r="R14" s="16">
        <f>+VLOOKUP(A14,'[17]JUlY-22'!$B$5:$AF$115,31,0)</f>
        <v>15282226.85025</v>
      </c>
      <c r="S14" s="117">
        <f t="shared" si="2"/>
        <v>3922.3918099277489</v>
      </c>
      <c r="T14" s="178">
        <v>3162</v>
      </c>
      <c r="U14" s="181" t="e">
        <f>VLOOKUP(D14,'[18]660+210 MW JULY-22 P-I'!$J$5:$T$115,11,0)</f>
        <v>#N/A</v>
      </c>
      <c r="V14" s="180">
        <v>3790.6128600133961</v>
      </c>
      <c r="W14" s="15"/>
      <c r="X14" s="15"/>
      <c r="Y14" s="15"/>
      <c r="Z14" s="15"/>
      <c r="AA14">
        <v>14</v>
      </c>
      <c r="AB14" s="53">
        <f t="shared" si="4"/>
        <v>0</v>
      </c>
      <c r="AH14" s="136"/>
      <c r="AJ14" s="53"/>
    </row>
    <row r="15" spans="1:36" customFormat="1" ht="15.6" x14ac:dyDescent="0.3">
      <c r="A15" s="65">
        <v>15</v>
      </c>
      <c r="B15" s="12"/>
      <c r="C15" s="175">
        <v>161000841</v>
      </c>
      <c r="D15" s="176" t="s">
        <v>94</v>
      </c>
      <c r="E15" s="113">
        <v>44743</v>
      </c>
      <c r="F15" s="71">
        <v>59</v>
      </c>
      <c r="G15" s="177" t="s">
        <v>33</v>
      </c>
      <c r="H15" s="177" t="s">
        <v>95</v>
      </c>
      <c r="I15" s="13"/>
      <c r="J15" s="13" t="s">
        <v>92</v>
      </c>
      <c r="K15" s="15">
        <v>4057.4</v>
      </c>
      <c r="L15" s="15">
        <v>4193.1000000000004</v>
      </c>
      <c r="M15" s="117">
        <f t="shared" si="0"/>
        <v>-135.70000000000027</v>
      </c>
      <c r="N15" s="117">
        <f t="shared" si="1"/>
        <v>-537624.94093375164</v>
      </c>
      <c r="O15" s="15"/>
      <c r="P15" s="15">
        <f t="shared" si="3"/>
        <v>4193.1000000000004</v>
      </c>
      <c r="Q15" s="15">
        <v>4515456</v>
      </c>
      <c r="R15" s="16">
        <f>+VLOOKUP(A15,'[17]JUlY-22'!$B$5:$AF$115,31,0)</f>
        <v>16074866.877999999</v>
      </c>
      <c r="S15" s="117">
        <f t="shared" si="2"/>
        <v>3961.8639715088475</v>
      </c>
      <c r="T15" s="178">
        <v>3886</v>
      </c>
      <c r="U15" s="181" t="e">
        <f>VLOOKUP(D15,'[18]660+210 MW JULY-22 P-I'!$J$5:$T$115,11,0)</f>
        <v>#N/A</v>
      </c>
      <c r="V15" s="180">
        <v>3860.1916127593131</v>
      </c>
      <c r="W15" s="15"/>
      <c r="X15" s="15"/>
      <c r="Y15" s="15"/>
      <c r="Z15" s="15"/>
      <c r="AA15">
        <v>15</v>
      </c>
      <c r="AB15" s="53">
        <f t="shared" si="4"/>
        <v>0</v>
      </c>
      <c r="AH15" s="136"/>
      <c r="AJ15" s="53"/>
    </row>
    <row r="16" spans="1:36" customFormat="1" ht="15.6" x14ac:dyDescent="0.3">
      <c r="A16" s="65">
        <v>16</v>
      </c>
      <c r="B16" s="12"/>
      <c r="C16" s="175">
        <v>161000842</v>
      </c>
      <c r="D16" s="176" t="s">
        <v>94</v>
      </c>
      <c r="E16" s="113">
        <v>44743</v>
      </c>
      <c r="F16" s="71">
        <v>55</v>
      </c>
      <c r="G16" s="184" t="s">
        <v>32</v>
      </c>
      <c r="H16" s="184" t="s">
        <v>95</v>
      </c>
      <c r="I16" s="13"/>
      <c r="J16" s="13" t="s">
        <v>92</v>
      </c>
      <c r="K16" s="15">
        <v>3750.2</v>
      </c>
      <c r="L16" s="15">
        <v>3953.91</v>
      </c>
      <c r="M16" s="117">
        <f t="shared" si="0"/>
        <v>-203.71000000000004</v>
      </c>
      <c r="N16" s="117">
        <f t="shared" si="1"/>
        <v>-780797.05587721721</v>
      </c>
      <c r="O16" s="15"/>
      <c r="P16" s="15">
        <f t="shared" si="3"/>
        <v>3953.91</v>
      </c>
      <c r="Q16" s="15">
        <v>3689879</v>
      </c>
      <c r="R16" s="16">
        <f>+VLOOKUP(A16,'[17]JUlY-22'!$B$5:$AF$115,31,0)</f>
        <v>14374086.293999998</v>
      </c>
      <c r="S16" s="117">
        <f t="shared" si="2"/>
        <v>3832.885257852914</v>
      </c>
      <c r="T16" s="178">
        <v>3886</v>
      </c>
      <c r="U16" s="181" t="e">
        <f>VLOOKUP(D16,'[18]660+210 MW JULY-22 P-I'!$J$5:$T$115,11,0)</f>
        <v>#N/A</v>
      </c>
      <c r="V16" s="180">
        <v>3872.7883538633819</v>
      </c>
      <c r="W16" s="15"/>
      <c r="X16" s="15"/>
      <c r="Y16" s="15"/>
      <c r="Z16" s="15"/>
      <c r="AA16">
        <v>16</v>
      </c>
      <c r="AB16" s="53">
        <f t="shared" si="4"/>
        <v>0</v>
      </c>
      <c r="AH16" s="136"/>
      <c r="AJ16" s="53"/>
    </row>
    <row r="17" spans="1:36" customFormat="1" ht="15.6" x14ac:dyDescent="0.3">
      <c r="A17" s="65">
        <v>17</v>
      </c>
      <c r="B17" s="12"/>
      <c r="C17" s="175">
        <v>161009856</v>
      </c>
      <c r="D17" s="176" t="s">
        <v>94</v>
      </c>
      <c r="E17" s="113">
        <v>44743</v>
      </c>
      <c r="F17" s="71">
        <v>60</v>
      </c>
      <c r="G17" s="182" t="s">
        <v>32</v>
      </c>
      <c r="H17" s="183" t="s">
        <v>91</v>
      </c>
      <c r="I17" s="13"/>
      <c r="J17" s="13" t="s">
        <v>92</v>
      </c>
      <c r="K17" s="15">
        <v>4095.5</v>
      </c>
      <c r="L17" s="15">
        <v>4266.97</v>
      </c>
      <c r="M17" s="117">
        <f t="shared" si="0"/>
        <v>-171.47000000000025</v>
      </c>
      <c r="N17" s="117">
        <f t="shared" si="1"/>
        <v>-664934.77694786456</v>
      </c>
      <c r="O17" s="15"/>
      <c r="P17" s="15">
        <f t="shared" si="3"/>
        <v>4266.97</v>
      </c>
      <c r="Q17" s="15">
        <v>5340180</v>
      </c>
      <c r="R17" s="16">
        <f>+VLOOKUP(A17,'[17]JUlY-22'!$B$5:$AF$115,31,0)</f>
        <v>15881730.7925</v>
      </c>
      <c r="S17" s="117">
        <f t="shared" si="2"/>
        <v>3877.8490520083019</v>
      </c>
      <c r="T17" s="178">
        <v>3162</v>
      </c>
      <c r="U17" s="181" t="e">
        <f>VLOOKUP(D17,'[18]660+210 MW JULY-22 P-I'!$J$5:$T$115,11,0)</f>
        <v>#N/A</v>
      </c>
      <c r="V17" s="180">
        <v>3800.411764705882</v>
      </c>
      <c r="W17" s="15"/>
      <c r="X17" s="15"/>
      <c r="Y17" s="15"/>
      <c r="Z17" s="15"/>
      <c r="AA17">
        <v>17</v>
      </c>
      <c r="AB17" s="53">
        <f t="shared" si="4"/>
        <v>0</v>
      </c>
      <c r="AH17" s="136"/>
      <c r="AJ17" s="53"/>
    </row>
    <row r="18" spans="1:36" customFormat="1" ht="15.6" x14ac:dyDescent="0.3">
      <c r="A18" s="65">
        <v>18</v>
      </c>
      <c r="B18" s="12"/>
      <c r="C18" s="175">
        <v>462000472</v>
      </c>
      <c r="D18" s="176" t="s">
        <v>98</v>
      </c>
      <c r="E18" s="113">
        <v>44743</v>
      </c>
      <c r="F18" s="71">
        <v>58</v>
      </c>
      <c r="G18" s="182" t="s">
        <v>35</v>
      </c>
      <c r="H18" s="183" t="s">
        <v>96</v>
      </c>
      <c r="I18" s="13"/>
      <c r="J18" s="13" t="s">
        <v>87</v>
      </c>
      <c r="K18" s="15">
        <v>3872.14</v>
      </c>
      <c r="L18" s="15">
        <v>3999.68</v>
      </c>
      <c r="M18" s="117">
        <f t="shared" si="0"/>
        <v>-127.53999999999996</v>
      </c>
      <c r="N18" s="117">
        <f t="shared" si="1"/>
        <v>-506619.80689990759</v>
      </c>
      <c r="O18" s="15"/>
      <c r="P18" s="15">
        <f t="shared" si="3"/>
        <v>3999.68</v>
      </c>
      <c r="Q18" s="15">
        <v>2284512</v>
      </c>
      <c r="R18" s="16">
        <f>+VLOOKUP(A18,'[17]JUlY-22'!$B$5:$AF$115,31,0)</f>
        <v>15381079.026888886</v>
      </c>
      <c r="S18" s="117">
        <f t="shared" si="2"/>
        <v>3972.2424878462266</v>
      </c>
      <c r="T18" s="178">
        <v>3256</v>
      </c>
      <c r="U18" s="181" t="e">
        <f>VLOOKUP(D18,'[18]660+210 MW JULY-22 P-I'!$J$5:$T$115,11,0)</f>
        <v>#N/A</v>
      </c>
      <c r="V18" s="180">
        <v>4019.6806836069259</v>
      </c>
      <c r="W18" s="15"/>
      <c r="X18" s="15"/>
      <c r="Y18" s="15"/>
      <c r="Z18" s="15"/>
      <c r="AA18">
        <v>18</v>
      </c>
      <c r="AB18" s="53">
        <f t="shared" si="4"/>
        <v>0</v>
      </c>
      <c r="AH18" s="136"/>
      <c r="AJ18" s="53"/>
    </row>
    <row r="19" spans="1:36" customFormat="1" ht="15.6" x14ac:dyDescent="0.3">
      <c r="A19" s="65">
        <v>20</v>
      </c>
      <c r="B19" s="12"/>
      <c r="C19" s="175">
        <v>161000470</v>
      </c>
      <c r="D19" s="176" t="s">
        <v>98</v>
      </c>
      <c r="E19" s="113">
        <v>44743</v>
      </c>
      <c r="F19" s="71">
        <v>59</v>
      </c>
      <c r="G19" s="177" t="s">
        <v>32</v>
      </c>
      <c r="H19" s="177" t="s">
        <v>97</v>
      </c>
      <c r="I19" s="13"/>
      <c r="J19" s="13" t="s">
        <v>92</v>
      </c>
      <c r="K19" s="15">
        <v>3969.94</v>
      </c>
      <c r="L19" s="15">
        <v>4353.5200000000004</v>
      </c>
      <c r="M19" s="117">
        <f t="shared" si="0"/>
        <v>-383.58000000000038</v>
      </c>
      <c r="N19" s="117">
        <f t="shared" si="1"/>
        <v>-1484795.9347299375</v>
      </c>
      <c r="O19" s="15"/>
      <c r="P19" s="15">
        <f t="shared" si="3"/>
        <v>4353.5200000000004</v>
      </c>
      <c r="Q19" s="15">
        <v>5148833</v>
      </c>
      <c r="R19" s="16">
        <f>+VLOOKUP(A19,'[17]JUlY-22'!$B$5:$AF$115,31,0)</f>
        <v>15367200.513900001</v>
      </c>
      <c r="S19" s="117">
        <f t="shared" si="2"/>
        <v>3870.8898658166117</v>
      </c>
      <c r="T19" s="178">
        <v>3889</v>
      </c>
      <c r="U19" s="181" t="e">
        <f>VLOOKUP(D19,'[18]660+210 MW JULY-22 P-I'!$J$5:$T$115,11,0)</f>
        <v>#N/A</v>
      </c>
      <c r="V19" s="180">
        <v>3879.4256078518847</v>
      </c>
      <c r="W19" s="15"/>
      <c r="X19" s="15"/>
      <c r="Y19" s="15"/>
      <c r="Z19" s="15"/>
      <c r="AA19">
        <v>20</v>
      </c>
      <c r="AB19" s="53">
        <f t="shared" si="4"/>
        <v>0</v>
      </c>
      <c r="AH19" s="136"/>
      <c r="AJ19" s="53"/>
    </row>
    <row r="20" spans="1:36" customFormat="1" ht="15.6" x14ac:dyDescent="0.3">
      <c r="A20" s="65">
        <v>21</v>
      </c>
      <c r="B20" s="12"/>
      <c r="C20" s="175">
        <v>161000843</v>
      </c>
      <c r="D20" s="176" t="s">
        <v>98</v>
      </c>
      <c r="E20" s="113">
        <v>44743</v>
      </c>
      <c r="F20" s="71">
        <v>58</v>
      </c>
      <c r="G20" s="177" t="s">
        <v>32</v>
      </c>
      <c r="H20" s="177" t="s">
        <v>95</v>
      </c>
      <c r="I20" s="13"/>
      <c r="J20" s="13" t="s">
        <v>92</v>
      </c>
      <c r="K20" s="15">
        <v>3916.68</v>
      </c>
      <c r="L20" s="15">
        <v>3994.27</v>
      </c>
      <c r="M20" s="117">
        <f t="shared" si="0"/>
        <v>-77.590000000000146</v>
      </c>
      <c r="N20" s="117">
        <f t="shared" si="1"/>
        <v>-297292.09539016878</v>
      </c>
      <c r="O20" s="15"/>
      <c r="P20" s="15">
        <f t="shared" si="3"/>
        <v>3994.27</v>
      </c>
      <c r="Q20" s="15">
        <v>3848559</v>
      </c>
      <c r="R20" s="16">
        <f>+VLOOKUP(A20,'[17]JUlY-22'!$B$5:$AF$115,31,0)</f>
        <v>15007062.819599999</v>
      </c>
      <c r="S20" s="117">
        <f t="shared" si="2"/>
        <v>3831.5774634639542</v>
      </c>
      <c r="T20" s="178">
        <v>3886</v>
      </c>
      <c r="U20" s="181" t="e">
        <f>VLOOKUP(D20,'[18]660+210 MW JULY-22 P-I'!$J$5:$T$115,11,0)</f>
        <v>#N/A</v>
      </c>
      <c r="V20" s="180">
        <v>3908.6134313397934</v>
      </c>
      <c r="W20" s="15"/>
      <c r="X20" s="15"/>
      <c r="Y20" s="15"/>
      <c r="Z20" s="15"/>
      <c r="AA20">
        <v>21</v>
      </c>
      <c r="AB20" s="53">
        <f t="shared" si="4"/>
        <v>0</v>
      </c>
      <c r="AH20" s="136"/>
      <c r="AJ20" s="53"/>
    </row>
    <row r="21" spans="1:36" customFormat="1" ht="15.6" x14ac:dyDescent="0.3">
      <c r="A21" s="65">
        <v>22</v>
      </c>
      <c r="B21" s="12"/>
      <c r="C21" s="175">
        <v>161000845</v>
      </c>
      <c r="D21" s="176" t="s">
        <v>99</v>
      </c>
      <c r="E21" s="113">
        <v>44743</v>
      </c>
      <c r="F21" s="71">
        <v>59</v>
      </c>
      <c r="G21" s="177" t="s">
        <v>32</v>
      </c>
      <c r="H21" s="177" t="s">
        <v>95</v>
      </c>
      <c r="I21" s="13"/>
      <c r="J21" s="13" t="s">
        <v>92</v>
      </c>
      <c r="K21" s="15">
        <v>3948.48</v>
      </c>
      <c r="L21" s="15">
        <v>4061</v>
      </c>
      <c r="M21" s="117">
        <f t="shared" si="0"/>
        <v>-112.51999999999998</v>
      </c>
      <c r="N21" s="117">
        <f t="shared" si="1"/>
        <v>-431297.08860658068</v>
      </c>
      <c r="O21" s="15"/>
      <c r="P21" s="15">
        <f t="shared" si="3"/>
        <v>4061</v>
      </c>
      <c r="Q21" s="15">
        <v>3885701</v>
      </c>
      <c r="R21" s="16">
        <f>+VLOOKUP(A21,'[17]JUlY-22'!$B$5:$AF$115,31,0)</f>
        <v>15134802.0656</v>
      </c>
      <c r="S21" s="117">
        <f t="shared" si="2"/>
        <v>3833.0704639760111</v>
      </c>
      <c r="T21" s="178">
        <v>3886</v>
      </c>
      <c r="U21" s="181" t="e">
        <f>VLOOKUP(D21,'[18]660+210 MW JULY-22 P-I'!$J$5:$T$115,11,0)</f>
        <v>#N/A</v>
      </c>
      <c r="V21" s="180">
        <v>3955.4975369458134</v>
      </c>
      <c r="W21" s="15"/>
      <c r="X21" s="15"/>
      <c r="Y21" s="15"/>
      <c r="Z21" s="15"/>
      <c r="AA21">
        <v>22</v>
      </c>
      <c r="AB21" s="53">
        <f t="shared" si="4"/>
        <v>0</v>
      </c>
      <c r="AH21" s="136"/>
      <c r="AJ21" s="53"/>
    </row>
    <row r="22" spans="1:36" customFormat="1" ht="15.6" x14ac:dyDescent="0.3">
      <c r="A22" s="65">
        <v>23</v>
      </c>
      <c r="B22" s="12"/>
      <c r="C22" s="175">
        <v>161000844</v>
      </c>
      <c r="D22" s="176" t="s">
        <v>98</v>
      </c>
      <c r="E22" s="113">
        <v>44743</v>
      </c>
      <c r="F22" s="71">
        <v>58</v>
      </c>
      <c r="G22" s="182" t="s">
        <v>33</v>
      </c>
      <c r="H22" s="183" t="s">
        <v>95</v>
      </c>
      <c r="I22" s="13"/>
      <c r="J22" s="13" t="s">
        <v>92</v>
      </c>
      <c r="K22" s="15">
        <v>3961.75</v>
      </c>
      <c r="L22" s="15">
        <v>3986.54</v>
      </c>
      <c r="M22" s="117">
        <f t="shared" si="0"/>
        <v>-24.789999999999964</v>
      </c>
      <c r="N22" s="117">
        <f t="shared" si="1"/>
        <v>-98380.379122616127</v>
      </c>
      <c r="O22" s="15"/>
      <c r="P22" s="15">
        <f t="shared" si="3"/>
        <v>3986.54</v>
      </c>
      <c r="Q22" s="15">
        <v>4435500</v>
      </c>
      <c r="R22" s="16">
        <f>+VLOOKUP(A22,'[17]JUlY-22'!$B$5:$AF$115,31,0)</f>
        <v>15722406.897500001</v>
      </c>
      <c r="S22" s="117">
        <f t="shared" si="2"/>
        <v>3968.5509932479335</v>
      </c>
      <c r="T22" s="178">
        <v>3886</v>
      </c>
      <c r="U22" s="181" t="e">
        <f>VLOOKUP(D22,'[18]660+210 MW JULY-22 P-I'!$J$5:$T$115,11,0)</f>
        <v>#N/A</v>
      </c>
      <c r="V22" s="180">
        <v>3862.8337934842625</v>
      </c>
      <c r="W22" s="15"/>
      <c r="X22" s="15"/>
      <c r="Y22" s="15"/>
      <c r="Z22" s="15"/>
      <c r="AA22">
        <v>23</v>
      </c>
      <c r="AB22" s="53">
        <f t="shared" si="4"/>
        <v>0</v>
      </c>
      <c r="AH22" s="136"/>
      <c r="AJ22" s="53"/>
    </row>
    <row r="23" spans="1:36" customFormat="1" ht="15.6" x14ac:dyDescent="0.3">
      <c r="A23" s="65">
        <v>26</v>
      </c>
      <c r="B23" s="12"/>
      <c r="C23" s="175">
        <v>462000473</v>
      </c>
      <c r="D23" s="176" t="s">
        <v>99</v>
      </c>
      <c r="E23" s="113">
        <v>44743</v>
      </c>
      <c r="F23" s="71">
        <v>59</v>
      </c>
      <c r="G23" s="177" t="s">
        <v>35</v>
      </c>
      <c r="H23" s="177" t="s">
        <v>96</v>
      </c>
      <c r="I23" s="13"/>
      <c r="J23" s="13" t="s">
        <v>87</v>
      </c>
      <c r="K23" s="15">
        <v>3841.58</v>
      </c>
      <c r="L23" s="15">
        <v>3841.58</v>
      </c>
      <c r="M23" s="117">
        <f t="shared" si="0"/>
        <v>0</v>
      </c>
      <c r="N23" s="117">
        <f t="shared" si="1"/>
        <v>0</v>
      </c>
      <c r="O23" s="15"/>
      <c r="P23" s="15">
        <f t="shared" si="3"/>
        <v>3841.58</v>
      </c>
      <c r="Q23" s="15">
        <v>2348665</v>
      </c>
      <c r="R23" s="16">
        <f>+VLOOKUP(A23,'[17]JUlY-22'!$B$5:$AF$115,31,0)</f>
        <v>15341870.297111111</v>
      </c>
      <c r="S23" s="117">
        <f t="shared" si="2"/>
        <v>3993.6355085957107</v>
      </c>
      <c r="T23" s="178">
        <v>3256</v>
      </c>
      <c r="U23" s="181" t="e">
        <f>VLOOKUP(D23,'[18]660+210 MW JULY-22 P-I'!$J$5:$T$115,11,0)</f>
        <v>#N/A</v>
      </c>
      <c r="V23" s="180">
        <v>3835.4602892102334</v>
      </c>
      <c r="W23" s="15"/>
      <c r="X23" s="15"/>
      <c r="Y23" s="15"/>
      <c r="Z23" s="15"/>
      <c r="AA23">
        <v>26</v>
      </c>
      <c r="AB23" s="53">
        <f t="shared" si="4"/>
        <v>0</v>
      </c>
      <c r="AH23" s="136"/>
      <c r="AJ23" s="53"/>
    </row>
    <row r="24" spans="1:36" customFormat="1" ht="15.6" x14ac:dyDescent="0.3">
      <c r="A24" s="65">
        <v>27</v>
      </c>
      <c r="B24" s="12"/>
      <c r="C24" s="175">
        <v>161000846</v>
      </c>
      <c r="D24" s="176" t="s">
        <v>99</v>
      </c>
      <c r="E24" s="113">
        <v>44743</v>
      </c>
      <c r="F24" s="71">
        <v>56</v>
      </c>
      <c r="G24" s="177" t="s">
        <v>32</v>
      </c>
      <c r="H24" s="177" t="s">
        <v>95</v>
      </c>
      <c r="I24" s="13"/>
      <c r="J24" s="13" t="s">
        <v>92</v>
      </c>
      <c r="K24" s="15">
        <v>3747.58</v>
      </c>
      <c r="L24" s="15">
        <v>3911.74</v>
      </c>
      <c r="M24" s="117">
        <f t="shared" si="0"/>
        <v>-164.15999999999985</v>
      </c>
      <c r="N24" s="117">
        <f t="shared" si="1"/>
        <v>-629106.38875893608</v>
      </c>
      <c r="O24" s="15"/>
      <c r="P24" s="15">
        <f t="shared" si="3"/>
        <v>3911.74</v>
      </c>
      <c r="Q24" s="15">
        <v>3685017</v>
      </c>
      <c r="R24" s="16">
        <f>+VLOOKUP(A24,'[17]JUlY-22'!$B$5:$AF$115,31,0)</f>
        <v>14361759.992599998</v>
      </c>
      <c r="S24" s="117">
        <f t="shared" si="2"/>
        <v>3832.2757599837755</v>
      </c>
      <c r="T24" s="178">
        <v>3886</v>
      </c>
      <c r="U24" s="181" t="e">
        <f>VLOOKUP(D24,'[18]660+210 MW JULY-22 P-I'!$J$5:$T$115,11,0)</f>
        <v>#N/A</v>
      </c>
      <c r="V24" s="180">
        <v>3968.6627258532235</v>
      </c>
      <c r="W24" s="15"/>
      <c r="X24" s="15"/>
      <c r="Y24" s="15"/>
      <c r="Z24" s="15"/>
      <c r="AA24">
        <v>27</v>
      </c>
      <c r="AB24" s="53">
        <f t="shared" si="4"/>
        <v>0</v>
      </c>
      <c r="AH24" s="136"/>
      <c r="AJ24" s="53"/>
    </row>
    <row r="25" spans="1:36" customFormat="1" ht="15.6" x14ac:dyDescent="0.3">
      <c r="A25" s="65">
        <v>28</v>
      </c>
      <c r="B25" s="12"/>
      <c r="C25" s="175">
        <v>262000515</v>
      </c>
      <c r="D25" s="176" t="s">
        <v>99</v>
      </c>
      <c r="E25" s="113">
        <v>44743</v>
      </c>
      <c r="F25" s="71">
        <v>59</v>
      </c>
      <c r="G25" s="182" t="s">
        <v>35</v>
      </c>
      <c r="H25" s="183" t="s">
        <v>93</v>
      </c>
      <c r="I25" s="13"/>
      <c r="J25" s="13" t="s">
        <v>92</v>
      </c>
      <c r="K25" s="15">
        <v>4022.43</v>
      </c>
      <c r="L25" s="15">
        <v>4061.1</v>
      </c>
      <c r="M25" s="117">
        <f t="shared" si="0"/>
        <v>-38.670000000000073</v>
      </c>
      <c r="N25" s="117">
        <f t="shared" si="1"/>
        <v>-165229.99492069671</v>
      </c>
      <c r="O25" s="15"/>
      <c r="P25" s="15">
        <f t="shared" si="3"/>
        <v>4061.1</v>
      </c>
      <c r="Q25" s="15">
        <v>3027967</v>
      </c>
      <c r="R25" s="16">
        <f>+VLOOKUP(A25,'[17]JUlY-22'!$B$5:$AF$115,31,0)</f>
        <v>17187124.087635294</v>
      </c>
      <c r="S25" s="117">
        <f t="shared" si="2"/>
        <v>4272.8211771579108</v>
      </c>
      <c r="T25" s="178">
        <v>3990</v>
      </c>
      <c r="U25" s="181" t="e">
        <f>VLOOKUP(D25,'[18]660+210 MW JULY-22 P-I'!$J$5:$T$115,11,0)</f>
        <v>#N/A</v>
      </c>
      <c r="V25" s="180">
        <v>3814.2417977528094</v>
      </c>
      <c r="W25" s="15"/>
      <c r="X25" s="15"/>
      <c r="Y25" s="15"/>
      <c r="Z25" s="15"/>
      <c r="AA25">
        <v>28</v>
      </c>
      <c r="AB25" s="53">
        <f t="shared" si="4"/>
        <v>0</v>
      </c>
      <c r="AH25" s="136"/>
      <c r="AJ25" s="53"/>
    </row>
    <row r="26" spans="1:36" customFormat="1" ht="15.6" x14ac:dyDescent="0.3">
      <c r="A26" s="65">
        <v>29</v>
      </c>
      <c r="B26" s="12"/>
      <c r="C26" s="175">
        <v>462000147</v>
      </c>
      <c r="D26" s="176" t="s">
        <v>100</v>
      </c>
      <c r="E26" s="113">
        <v>44743</v>
      </c>
      <c r="F26" s="71">
        <v>58</v>
      </c>
      <c r="G26" s="177" t="s">
        <v>35</v>
      </c>
      <c r="H26" s="177" t="s">
        <v>89</v>
      </c>
      <c r="I26" s="13"/>
      <c r="J26" s="13" t="s">
        <v>90</v>
      </c>
      <c r="K26" s="15">
        <v>3999</v>
      </c>
      <c r="L26" s="15">
        <v>4041.02</v>
      </c>
      <c r="M26" s="117">
        <f t="shared" si="0"/>
        <v>-42.019999999999982</v>
      </c>
      <c r="N26" s="117">
        <f t="shared" si="1"/>
        <v>-164815.81650071844</v>
      </c>
      <c r="O26" s="15"/>
      <c r="P26" s="15">
        <f t="shared" si="3"/>
        <v>4041.02</v>
      </c>
      <c r="Q26" s="15">
        <v>2318661</v>
      </c>
      <c r="R26" s="16">
        <f>+VLOOKUP(A26,'[17]JUlY-22'!$B$5:$AF$115,31,0)</f>
        <v>15685351.027757574</v>
      </c>
      <c r="S26" s="117">
        <f t="shared" si="2"/>
        <v>3922.3183365235245</v>
      </c>
      <c r="T26" s="178">
        <v>3284</v>
      </c>
      <c r="U26" s="181" t="e">
        <f>VLOOKUP(D26,'[18]660+210 MW JULY-22 P-I'!$J$5:$T$115,11,0)</f>
        <v>#N/A</v>
      </c>
      <c r="V26" s="180">
        <v>3539.3789775990813</v>
      </c>
      <c r="W26" s="15"/>
      <c r="X26" s="15"/>
      <c r="Y26" s="15"/>
      <c r="Z26" s="15"/>
      <c r="AA26">
        <v>29</v>
      </c>
      <c r="AB26" s="53">
        <f t="shared" si="4"/>
        <v>0</v>
      </c>
      <c r="AH26" s="136"/>
      <c r="AJ26" s="53"/>
    </row>
    <row r="27" spans="1:36" customFormat="1" ht="15.6" x14ac:dyDescent="0.3">
      <c r="A27" s="65">
        <v>30</v>
      </c>
      <c r="B27" s="12"/>
      <c r="C27" s="175">
        <v>462000146</v>
      </c>
      <c r="D27" s="176" t="s">
        <v>99</v>
      </c>
      <c r="E27" s="113">
        <v>44743</v>
      </c>
      <c r="F27" s="71">
        <v>57</v>
      </c>
      <c r="G27" s="182" t="s">
        <v>35</v>
      </c>
      <c r="H27" s="183" t="s">
        <v>89</v>
      </c>
      <c r="I27" s="13"/>
      <c r="J27" s="13" t="s">
        <v>90</v>
      </c>
      <c r="K27" s="15">
        <v>3592.05</v>
      </c>
      <c r="L27" s="15">
        <v>3592.05</v>
      </c>
      <c r="M27" s="117">
        <f t="shared" si="0"/>
        <v>0</v>
      </c>
      <c r="N27" s="117">
        <f t="shared" si="1"/>
        <v>0</v>
      </c>
      <c r="O27" s="15"/>
      <c r="P27" s="15">
        <f t="shared" si="3"/>
        <v>3592.05</v>
      </c>
      <c r="Q27" s="15">
        <v>2260003</v>
      </c>
      <c r="R27" s="16">
        <f>+VLOOKUP(A27,'[17]JUlY-22'!$B$5:$AF$115,31,0)</f>
        <v>14141611.83</v>
      </c>
      <c r="S27" s="117">
        <f t="shared" si="2"/>
        <v>3936.9195389819183</v>
      </c>
      <c r="T27" s="178">
        <v>3284</v>
      </c>
      <c r="U27" s="181" t="e">
        <f>VLOOKUP(D27,'[18]660+210 MW JULY-22 P-I'!$J$5:$T$115,11,0)</f>
        <v>#N/A</v>
      </c>
      <c r="V27" s="180">
        <v>3541.4130803117582</v>
      </c>
      <c r="W27" s="15"/>
      <c r="X27" s="15"/>
      <c r="Y27" s="15"/>
      <c r="Z27" s="15"/>
      <c r="AA27">
        <v>30</v>
      </c>
      <c r="AB27" s="53">
        <f t="shared" si="4"/>
        <v>0</v>
      </c>
      <c r="AH27" s="136"/>
      <c r="AJ27" s="53"/>
    </row>
    <row r="28" spans="1:36" customFormat="1" ht="15.6" x14ac:dyDescent="0.3">
      <c r="A28" s="65">
        <v>31</v>
      </c>
      <c r="B28" s="12"/>
      <c r="C28" s="175">
        <v>161000848</v>
      </c>
      <c r="D28" s="176" t="s">
        <v>100</v>
      </c>
      <c r="E28" s="113">
        <v>44743</v>
      </c>
      <c r="F28" s="71">
        <v>59</v>
      </c>
      <c r="G28" s="182" t="s">
        <v>32</v>
      </c>
      <c r="H28" s="183" t="s">
        <v>95</v>
      </c>
      <c r="I28" s="13"/>
      <c r="J28" s="13" t="s">
        <v>92</v>
      </c>
      <c r="K28" s="15">
        <v>4018.8</v>
      </c>
      <c r="L28" s="15">
        <v>4019.12</v>
      </c>
      <c r="M28" s="117">
        <f t="shared" si="0"/>
        <v>-0.31999999999970896</v>
      </c>
      <c r="N28" s="117">
        <f t="shared" si="1"/>
        <v>-1226.9251825210301</v>
      </c>
      <c r="O28" s="15"/>
      <c r="P28" s="15">
        <f t="shared" si="3"/>
        <v>4019.12</v>
      </c>
      <c r="Q28" s="15">
        <v>3959206</v>
      </c>
      <c r="R28" s="16">
        <f>+VLOOKUP(A28,'[17]JUlY-22'!$B$5:$AF$115,31,0)</f>
        <v>15408646.636</v>
      </c>
      <c r="S28" s="117">
        <f t="shared" si="2"/>
        <v>3834.141195381706</v>
      </c>
      <c r="T28" s="178">
        <v>3886</v>
      </c>
      <c r="U28" s="181" t="e">
        <f>VLOOKUP(D28,'[18]660+210 MW JULY-22 P-I'!$J$5:$T$115,11,0)</f>
        <v>#N/A</v>
      </c>
      <c r="V28" s="180">
        <v>4082.0216673999121</v>
      </c>
      <c r="W28" s="15"/>
      <c r="X28" s="15"/>
      <c r="Y28" s="15"/>
      <c r="Z28" s="15"/>
      <c r="AA28">
        <v>31</v>
      </c>
      <c r="AB28" s="53">
        <f t="shared" si="4"/>
        <v>0</v>
      </c>
      <c r="AH28" s="136"/>
      <c r="AJ28" s="53"/>
    </row>
    <row r="29" spans="1:36" customFormat="1" ht="15.6" x14ac:dyDescent="0.3">
      <c r="A29" s="65">
        <v>32</v>
      </c>
      <c r="B29" s="12"/>
      <c r="C29" s="175">
        <v>462000474</v>
      </c>
      <c r="D29" s="176" t="s">
        <v>100</v>
      </c>
      <c r="E29" s="113">
        <v>44743</v>
      </c>
      <c r="F29" s="71">
        <v>58</v>
      </c>
      <c r="G29" s="177" t="s">
        <v>35</v>
      </c>
      <c r="H29" s="177" t="s">
        <v>96</v>
      </c>
      <c r="I29" s="13"/>
      <c r="J29" s="13" t="s">
        <v>87</v>
      </c>
      <c r="K29" s="15">
        <v>3837.4</v>
      </c>
      <c r="L29" s="15">
        <v>3985.18</v>
      </c>
      <c r="M29" s="117">
        <f t="shared" si="0"/>
        <v>-147.77999999999975</v>
      </c>
      <c r="N29" s="117">
        <f t="shared" si="1"/>
        <v>-589193.84089028917</v>
      </c>
      <c r="O29" s="15"/>
      <c r="P29" s="15">
        <f t="shared" si="3"/>
        <v>3985.18</v>
      </c>
      <c r="Q29" s="15">
        <v>2320516</v>
      </c>
      <c r="R29" s="16">
        <f>+VLOOKUP(A29,'[17]JUlY-22'!$B$5:$AF$115,31,0)</f>
        <v>15299583.468888886</v>
      </c>
      <c r="S29" s="117">
        <f t="shared" si="2"/>
        <v>3986.9660366104358</v>
      </c>
      <c r="T29" s="178">
        <v>3256</v>
      </c>
      <c r="U29" s="181" t="e">
        <f>VLOOKUP(D29,'[18]660+210 MW JULY-22 P-I'!$J$5:$T$115,11,0)</f>
        <v>#N/A</v>
      </c>
      <c r="V29" s="180">
        <v>3581.0267162664854</v>
      </c>
      <c r="W29" s="15"/>
      <c r="X29" s="15"/>
      <c r="Y29" s="15"/>
      <c r="Z29" s="15"/>
      <c r="AA29">
        <v>32</v>
      </c>
      <c r="AB29" s="53">
        <f t="shared" si="4"/>
        <v>0</v>
      </c>
      <c r="AH29" s="136"/>
      <c r="AJ29" s="53"/>
    </row>
    <row r="30" spans="1:36" customFormat="1" ht="15.6" x14ac:dyDescent="0.3">
      <c r="A30" s="65">
        <v>33</v>
      </c>
      <c r="B30" s="12"/>
      <c r="C30" s="175">
        <v>161000723</v>
      </c>
      <c r="D30" s="176" t="s">
        <v>100</v>
      </c>
      <c r="E30" s="113">
        <v>44743</v>
      </c>
      <c r="F30" s="71">
        <v>56</v>
      </c>
      <c r="G30" s="177" t="s">
        <v>32</v>
      </c>
      <c r="H30" s="177" t="s">
        <v>101</v>
      </c>
      <c r="I30" s="13"/>
      <c r="J30" s="13" t="s">
        <v>92</v>
      </c>
      <c r="K30" s="15">
        <v>3791.8</v>
      </c>
      <c r="L30" s="15">
        <v>3882.05</v>
      </c>
      <c r="M30" s="117">
        <f t="shared" si="0"/>
        <v>-90.25</v>
      </c>
      <c r="N30" s="117">
        <f t="shared" si="1"/>
        <v>-356496.71217390156</v>
      </c>
      <c r="O30" s="15"/>
      <c r="P30" s="15">
        <f t="shared" si="3"/>
        <v>3882.05</v>
      </c>
      <c r="Q30" s="15">
        <v>4279130</v>
      </c>
      <c r="R30" s="16">
        <f>+VLOOKUP(A30,'[17]JUlY-22'!$B$5:$AF$115,31,0)</f>
        <v>14977997.044</v>
      </c>
      <c r="S30" s="117">
        <f t="shared" si="2"/>
        <v>3950.1020739490477</v>
      </c>
      <c r="T30" s="178">
        <v>3979</v>
      </c>
      <c r="U30" s="181" t="e">
        <f>VLOOKUP(D30,'[18]660+210 MW JULY-22 P-I'!$J$5:$T$115,11,0)</f>
        <v>#N/A</v>
      </c>
      <c r="V30" s="180">
        <v>3335.5362512529241</v>
      </c>
      <c r="W30" s="15"/>
      <c r="X30" s="15"/>
      <c r="Y30" s="15"/>
      <c r="Z30" s="15"/>
      <c r="AA30">
        <v>33</v>
      </c>
      <c r="AB30" s="53">
        <f t="shared" si="4"/>
        <v>0</v>
      </c>
      <c r="AH30" s="136"/>
      <c r="AJ30" s="53"/>
    </row>
    <row r="31" spans="1:36" customFormat="1" ht="15.6" x14ac:dyDescent="0.3">
      <c r="A31" s="65">
        <v>34</v>
      </c>
      <c r="B31" s="12"/>
      <c r="C31" s="175">
        <v>161000471</v>
      </c>
      <c r="D31" s="176" t="s">
        <v>100</v>
      </c>
      <c r="E31" s="113">
        <v>44743</v>
      </c>
      <c r="F31" s="71">
        <v>59</v>
      </c>
      <c r="G31" s="177" t="s">
        <v>32</v>
      </c>
      <c r="H31" s="177" t="s">
        <v>97</v>
      </c>
      <c r="I31" s="13"/>
      <c r="J31" s="13" t="s">
        <v>92</v>
      </c>
      <c r="K31" s="15">
        <v>4046.8</v>
      </c>
      <c r="L31" s="15">
        <v>4184.75</v>
      </c>
      <c r="M31" s="117">
        <f t="shared" si="0"/>
        <v>-137.94999999999982</v>
      </c>
      <c r="N31" s="117">
        <f t="shared" si="1"/>
        <v>-534300.86312545638</v>
      </c>
      <c r="O31" s="15"/>
      <c r="P31" s="15">
        <f t="shared" si="3"/>
        <v>4184.75</v>
      </c>
      <c r="Q31" s="15">
        <v>5257658</v>
      </c>
      <c r="R31" s="16">
        <f>+VLOOKUP(A31,'[17]JUlY-22'!$B$5:$AF$115,31,0)</f>
        <v>15673858.158</v>
      </c>
      <c r="S31" s="117">
        <f t="shared" si="2"/>
        <v>3873.1486997133534</v>
      </c>
      <c r="T31" s="178">
        <v>3889</v>
      </c>
      <c r="U31" s="181" t="e">
        <f>VLOOKUP(D31,'[18]660+210 MW JULY-22 P-I'!$J$5:$T$115,11,0)</f>
        <v>#N/A</v>
      </c>
      <c r="V31" s="180">
        <v>3524.7547337937181</v>
      </c>
      <c r="W31" s="15"/>
      <c r="X31" s="15"/>
      <c r="Y31" s="15"/>
      <c r="Z31" s="15"/>
      <c r="AA31">
        <v>34</v>
      </c>
      <c r="AB31" s="53">
        <f t="shared" si="4"/>
        <v>0</v>
      </c>
      <c r="AH31" s="136"/>
      <c r="AJ31" s="53"/>
    </row>
    <row r="32" spans="1:36" customFormat="1" ht="15.6" x14ac:dyDescent="0.3">
      <c r="A32" s="65">
        <v>35</v>
      </c>
      <c r="B32" s="12"/>
      <c r="C32" s="175">
        <v>462000475</v>
      </c>
      <c r="D32" s="176" t="s">
        <v>100</v>
      </c>
      <c r="E32" s="113">
        <v>44743</v>
      </c>
      <c r="F32" s="71">
        <v>59</v>
      </c>
      <c r="G32" s="182" t="s">
        <v>35</v>
      </c>
      <c r="H32" s="183" t="s">
        <v>96</v>
      </c>
      <c r="I32" s="13"/>
      <c r="J32" s="13" t="s">
        <v>87</v>
      </c>
      <c r="K32" s="15">
        <v>3881.15</v>
      </c>
      <c r="L32" s="15">
        <v>3881.15</v>
      </c>
      <c r="M32" s="117">
        <f t="shared" si="0"/>
        <v>0</v>
      </c>
      <c r="N32" s="117">
        <f t="shared" si="1"/>
        <v>0</v>
      </c>
      <c r="O32" s="15"/>
      <c r="P32" s="15">
        <f t="shared" si="3"/>
        <v>3881.15</v>
      </c>
      <c r="Q32" s="15">
        <v>2332108</v>
      </c>
      <c r="R32" s="16">
        <f>+VLOOKUP(A32,'[17]JUlY-22'!$B$5:$AF$115,31,0)</f>
        <v>15459149.149444442</v>
      </c>
      <c r="S32" s="117">
        <f t="shared" si="2"/>
        <v>3983.1362223682263</v>
      </c>
      <c r="T32" s="178">
        <v>3256</v>
      </c>
      <c r="U32" s="181" t="e">
        <f>VLOOKUP(D32,'[18]660+210 MW JULY-22 P-I'!$J$5:$T$115,11,0)</f>
        <v>#N/A</v>
      </c>
      <c r="V32" s="180">
        <v>3441.9801779479671</v>
      </c>
      <c r="W32" s="15"/>
      <c r="X32" s="15"/>
      <c r="Y32" s="15"/>
      <c r="Z32" s="15"/>
      <c r="AA32">
        <v>35</v>
      </c>
      <c r="AB32" s="53">
        <f t="shared" si="4"/>
        <v>0</v>
      </c>
      <c r="AH32" s="136"/>
      <c r="AJ32" s="53"/>
    </row>
    <row r="33" spans="1:36" customFormat="1" ht="15.6" x14ac:dyDescent="0.3">
      <c r="A33" s="65">
        <v>36</v>
      </c>
      <c r="B33" s="12"/>
      <c r="C33" s="175">
        <v>161000849</v>
      </c>
      <c r="D33" s="176" t="s">
        <v>100</v>
      </c>
      <c r="E33" s="113">
        <v>44743</v>
      </c>
      <c r="F33" s="71">
        <v>59</v>
      </c>
      <c r="G33" s="182" t="s">
        <v>32</v>
      </c>
      <c r="H33" s="183" t="s">
        <v>95</v>
      </c>
      <c r="I33" s="13"/>
      <c r="J33" s="13" t="s">
        <v>92</v>
      </c>
      <c r="K33" s="15">
        <v>4072.2</v>
      </c>
      <c r="L33" s="15">
        <v>4157.7</v>
      </c>
      <c r="M33" s="117">
        <f t="shared" si="0"/>
        <v>-85.5</v>
      </c>
      <c r="N33" s="117">
        <f t="shared" si="1"/>
        <v>-328261.93831516133</v>
      </c>
      <c r="O33" s="15"/>
      <c r="P33" s="15">
        <f t="shared" si="3"/>
        <v>4157.7</v>
      </c>
      <c r="Q33" s="15">
        <v>4032907</v>
      </c>
      <c r="R33" s="16">
        <f>+VLOOKUP(A33,'[17]JUlY-22'!$B$5:$AF$115,31,0)</f>
        <v>15634482.634</v>
      </c>
      <c r="S33" s="117">
        <f t="shared" si="2"/>
        <v>3839.3209159667995</v>
      </c>
      <c r="T33" s="178">
        <v>3886</v>
      </c>
      <c r="U33" s="181" t="e">
        <f>VLOOKUP(D33,'[18]660+210 MW JULY-22 P-I'!$J$5:$T$115,11,0)</f>
        <v>#N/A</v>
      </c>
      <c r="V33" s="180">
        <v>3619.8517546736634</v>
      </c>
      <c r="W33" s="15"/>
      <c r="X33" s="15"/>
      <c r="Y33" s="15"/>
      <c r="Z33" s="15"/>
      <c r="AA33">
        <v>36</v>
      </c>
      <c r="AB33" s="53">
        <f t="shared" si="4"/>
        <v>0</v>
      </c>
      <c r="AH33" s="136"/>
      <c r="AJ33" s="53"/>
    </row>
    <row r="34" spans="1:36" customFormat="1" ht="15.6" x14ac:dyDescent="0.3">
      <c r="A34" s="65">
        <v>37</v>
      </c>
      <c r="B34" s="12"/>
      <c r="C34" s="175">
        <v>161009861</v>
      </c>
      <c r="D34" s="176" t="s">
        <v>99</v>
      </c>
      <c r="E34" s="113">
        <v>44743</v>
      </c>
      <c r="F34" s="71">
        <v>58</v>
      </c>
      <c r="G34" s="182" t="s">
        <v>32</v>
      </c>
      <c r="H34" s="183" t="s">
        <v>91</v>
      </c>
      <c r="I34" s="13"/>
      <c r="J34" s="13" t="s">
        <v>92</v>
      </c>
      <c r="K34" s="15">
        <v>3932.2</v>
      </c>
      <c r="L34" s="15">
        <v>4008.05</v>
      </c>
      <c r="M34" s="117">
        <f t="shared" si="0"/>
        <v>-75.850000000000364</v>
      </c>
      <c r="N34" s="117">
        <f t="shared" si="1"/>
        <v>-294794.90038679505</v>
      </c>
      <c r="O34" s="15"/>
      <c r="P34" s="15">
        <f t="shared" si="3"/>
        <v>4008.05</v>
      </c>
      <c r="Q34" s="15">
        <v>5161469</v>
      </c>
      <c r="R34" s="16">
        <f>+VLOOKUP(A34,'[17]JUlY-22'!$B$5:$AF$115,31,0)</f>
        <v>15282696.206999999</v>
      </c>
      <c r="S34" s="117">
        <f t="shared" si="2"/>
        <v>3886.5510927724936</v>
      </c>
      <c r="T34" s="178">
        <v>3162</v>
      </c>
      <c r="U34" s="181" t="e">
        <f>VLOOKUP(D34,'[18]660+210 MW JULY-22 P-I'!$J$5:$T$115,11,0)</f>
        <v>#N/A</v>
      </c>
      <c r="V34" s="180">
        <v>3670.8027385060673</v>
      </c>
      <c r="W34" s="15"/>
      <c r="X34" s="15"/>
      <c r="Y34" s="15"/>
      <c r="Z34" s="15"/>
      <c r="AA34">
        <v>37</v>
      </c>
      <c r="AB34" s="53">
        <f t="shared" si="4"/>
        <v>0</v>
      </c>
      <c r="AH34" s="136"/>
      <c r="AJ34" s="53"/>
    </row>
    <row r="35" spans="1:36" customFormat="1" ht="15.6" x14ac:dyDescent="0.3">
      <c r="A35" s="65">
        <v>38</v>
      </c>
      <c r="B35" s="12"/>
      <c r="C35" s="175">
        <v>462000476</v>
      </c>
      <c r="D35" s="176" t="s">
        <v>102</v>
      </c>
      <c r="E35" s="113">
        <v>44743</v>
      </c>
      <c r="F35" s="71">
        <v>57</v>
      </c>
      <c r="G35" s="177" t="s">
        <v>35</v>
      </c>
      <c r="H35" s="177" t="s">
        <v>96</v>
      </c>
      <c r="I35" s="13"/>
      <c r="J35" s="13" t="s">
        <v>87</v>
      </c>
      <c r="K35" s="15">
        <v>3506.92</v>
      </c>
      <c r="L35" s="15">
        <v>3506.92</v>
      </c>
      <c r="M35" s="117">
        <f t="shared" si="0"/>
        <v>0</v>
      </c>
      <c r="N35" s="117">
        <f t="shared" si="1"/>
        <v>0</v>
      </c>
      <c r="O35" s="15"/>
      <c r="P35" s="15">
        <f t="shared" si="3"/>
        <v>3506.92</v>
      </c>
      <c r="Q35" s="15">
        <v>2233429</v>
      </c>
      <c r="R35" s="16">
        <f>+VLOOKUP(A35,'[17]JUlY-22'!$B$5:$AF$115,31,0)</f>
        <v>12892556.476888889</v>
      </c>
      <c r="S35" s="117">
        <f t="shared" si="2"/>
        <v>3676.3189570588693</v>
      </c>
      <c r="T35" s="178">
        <v>3256</v>
      </c>
      <c r="U35" s="181" t="e">
        <f>VLOOKUP(D35,'[18]660+210 MW JULY-22 P-I'!$J$5:$T$115,11,0)</f>
        <v>#N/A</v>
      </c>
      <c r="V35" s="180">
        <v>3857.0840438489645</v>
      </c>
      <c r="W35" s="15"/>
      <c r="X35" s="15"/>
      <c r="Y35" s="15"/>
      <c r="Z35" s="15"/>
      <c r="AA35">
        <v>38</v>
      </c>
      <c r="AB35" s="53">
        <f t="shared" si="4"/>
        <v>0</v>
      </c>
      <c r="AH35" s="136"/>
      <c r="AJ35" s="53"/>
    </row>
    <row r="36" spans="1:36" customFormat="1" ht="15.6" x14ac:dyDescent="0.3">
      <c r="A36" s="65">
        <v>39</v>
      </c>
      <c r="B36" s="12"/>
      <c r="C36" s="175">
        <v>161000472</v>
      </c>
      <c r="D36" s="176" t="s">
        <v>102</v>
      </c>
      <c r="E36" s="113">
        <v>44743</v>
      </c>
      <c r="F36" s="71">
        <v>60</v>
      </c>
      <c r="G36" s="177" t="s">
        <v>32</v>
      </c>
      <c r="H36" s="177" t="s">
        <v>97</v>
      </c>
      <c r="I36" s="13"/>
      <c r="J36" s="13" t="s">
        <v>92</v>
      </c>
      <c r="K36" s="15">
        <v>4085</v>
      </c>
      <c r="L36" s="15">
        <v>4331.6499999999996</v>
      </c>
      <c r="M36" s="117">
        <f t="shared" si="0"/>
        <v>-246.64999999999964</v>
      </c>
      <c r="N36" s="117">
        <f t="shared" si="1"/>
        <v>-957609.50619553099</v>
      </c>
      <c r="O36" s="15"/>
      <c r="P36" s="15">
        <f t="shared" si="3"/>
        <v>4331.6499999999996</v>
      </c>
      <c r="Q36" s="15">
        <v>5345337</v>
      </c>
      <c r="R36" s="16">
        <f>+VLOOKUP(A36,'[17]JUlY-22'!$B$5:$AF$115,31,0)</f>
        <v>15859861.475</v>
      </c>
      <c r="S36" s="117">
        <f t="shared" si="2"/>
        <v>3882.463029375765</v>
      </c>
      <c r="T36" s="178">
        <v>3889</v>
      </c>
      <c r="U36" s="181" t="e">
        <f>VLOOKUP(D36,'[18]660+210 MW JULY-22 P-I'!$J$5:$T$115,11,0)</f>
        <v>#N/A</v>
      </c>
      <c r="V36" s="180">
        <v>3646.521136063408</v>
      </c>
      <c r="W36" s="15"/>
      <c r="X36" s="15"/>
      <c r="Y36" s="15"/>
      <c r="Z36" s="15"/>
      <c r="AA36">
        <v>39</v>
      </c>
      <c r="AB36" s="53">
        <f t="shared" si="4"/>
        <v>0</v>
      </c>
      <c r="AH36" s="136"/>
      <c r="AJ36" s="53"/>
    </row>
    <row r="37" spans="1:36" customFormat="1" ht="15.6" x14ac:dyDescent="0.3">
      <c r="A37" s="65">
        <v>41</v>
      </c>
      <c r="B37" s="12"/>
      <c r="C37" s="175">
        <v>462000148</v>
      </c>
      <c r="D37" s="176" t="s">
        <v>102</v>
      </c>
      <c r="E37" s="113">
        <v>44743</v>
      </c>
      <c r="F37" s="71">
        <v>57</v>
      </c>
      <c r="G37" s="182" t="s">
        <v>35</v>
      </c>
      <c r="H37" s="183" t="s">
        <v>89</v>
      </c>
      <c r="I37" s="13"/>
      <c r="J37" s="13" t="s">
        <v>90</v>
      </c>
      <c r="K37" s="15">
        <v>3722.12</v>
      </c>
      <c r="L37" s="15">
        <v>3931.17</v>
      </c>
      <c r="M37" s="117">
        <f t="shared" si="0"/>
        <v>-209.05000000000018</v>
      </c>
      <c r="N37" s="117">
        <f t="shared" si="1"/>
        <v>-833106.58387610153</v>
      </c>
      <c r="O37" s="15"/>
      <c r="P37" s="15">
        <f t="shared" si="3"/>
        <v>3931.17</v>
      </c>
      <c r="Q37" s="15">
        <v>2326165</v>
      </c>
      <c r="R37" s="16">
        <f>+VLOOKUP(A37,'[17]JUlY-22'!$B$5:$AF$115,31,0)</f>
        <v>14833401.951575758</v>
      </c>
      <c r="S37" s="117">
        <f t="shared" si="2"/>
        <v>3985.2025059846965</v>
      </c>
      <c r="T37" s="178">
        <v>3284</v>
      </c>
      <c r="U37" s="181" t="e">
        <f>VLOOKUP(D37,'[18]660+210 MW JULY-22 P-I'!$J$5:$T$115,11,0)</f>
        <v>#N/A</v>
      </c>
      <c r="V37" s="180">
        <v>3756.2684851217314</v>
      </c>
      <c r="W37" s="15"/>
      <c r="X37" s="15"/>
      <c r="Y37" s="15"/>
      <c r="Z37" s="15"/>
      <c r="AA37">
        <v>41</v>
      </c>
      <c r="AB37" s="53">
        <f t="shared" si="4"/>
        <v>0</v>
      </c>
      <c r="AH37" s="136"/>
      <c r="AJ37" s="53"/>
    </row>
    <row r="38" spans="1:36" customFormat="1" ht="15.6" x14ac:dyDescent="0.3">
      <c r="A38" s="65">
        <v>42</v>
      </c>
      <c r="B38" s="12"/>
      <c r="C38" s="175">
        <v>161000726</v>
      </c>
      <c r="D38" s="176" t="s">
        <v>102</v>
      </c>
      <c r="E38" s="113">
        <v>44743</v>
      </c>
      <c r="F38" s="71">
        <v>51</v>
      </c>
      <c r="G38" s="182" t="s">
        <v>32</v>
      </c>
      <c r="H38" s="183" t="s">
        <v>101</v>
      </c>
      <c r="I38" s="13"/>
      <c r="J38" s="13" t="s">
        <v>92</v>
      </c>
      <c r="K38" s="15">
        <v>3481</v>
      </c>
      <c r="L38" s="15">
        <v>3504.72</v>
      </c>
      <c r="M38" s="117">
        <f t="shared" si="0"/>
        <v>-23.7199999999998</v>
      </c>
      <c r="N38" s="117">
        <f t="shared" si="1"/>
        <v>-93483.000208445068</v>
      </c>
      <c r="O38" s="15"/>
      <c r="P38" s="15">
        <f t="shared" si="3"/>
        <v>3504.72</v>
      </c>
      <c r="Q38" s="15">
        <v>3897065</v>
      </c>
      <c r="R38" s="16">
        <f>+VLOOKUP(A38,'[17]JUlY-22'!$B$5:$AF$115,31,0)</f>
        <v>13718984.98</v>
      </c>
      <c r="S38" s="117">
        <f t="shared" si="2"/>
        <v>3941.104561907498</v>
      </c>
      <c r="T38" s="178">
        <v>3979</v>
      </c>
      <c r="U38" s="181" t="e">
        <f>VLOOKUP(D38,'[18]660+210 MW JULY-22 P-I'!$J$5:$T$115,11,0)</f>
        <v>#N/A</v>
      </c>
      <c r="V38" s="180">
        <v>3570.9333333333334</v>
      </c>
      <c r="W38" s="15"/>
      <c r="X38" s="15"/>
      <c r="Y38" s="15"/>
      <c r="Z38" s="15"/>
      <c r="AA38">
        <v>42</v>
      </c>
      <c r="AB38" s="53">
        <f t="shared" si="4"/>
        <v>0</v>
      </c>
      <c r="AH38" s="136"/>
      <c r="AJ38" s="53"/>
    </row>
    <row r="39" spans="1:36" customFormat="1" ht="15.6" x14ac:dyDescent="0.3">
      <c r="A39" s="65">
        <v>43</v>
      </c>
      <c r="B39" s="12"/>
      <c r="C39" s="175">
        <v>161000850</v>
      </c>
      <c r="D39" s="176" t="s">
        <v>102</v>
      </c>
      <c r="E39" s="113">
        <v>44743</v>
      </c>
      <c r="F39" s="71">
        <v>59</v>
      </c>
      <c r="G39" s="182" t="s">
        <v>32</v>
      </c>
      <c r="H39" s="183" t="s">
        <v>95</v>
      </c>
      <c r="I39" s="13"/>
      <c r="J39" s="13" t="s">
        <v>92</v>
      </c>
      <c r="K39" s="15">
        <v>4024.8</v>
      </c>
      <c r="L39" s="15">
        <v>4120.5</v>
      </c>
      <c r="M39" s="117">
        <f t="shared" si="0"/>
        <v>-95.699999999999818</v>
      </c>
      <c r="N39" s="117">
        <f t="shared" si="1"/>
        <v>-366763.65067561046</v>
      </c>
      <c r="O39" s="15"/>
      <c r="P39" s="15">
        <f t="shared" si="3"/>
        <v>4120.5</v>
      </c>
      <c r="Q39" s="15">
        <v>3958234</v>
      </c>
      <c r="R39" s="16">
        <f>+VLOOKUP(A39,'[17]JUlY-22'!$B$5:$AF$115,31,0)</f>
        <v>15424768.455999998</v>
      </c>
      <c r="S39" s="117">
        <f t="shared" si="2"/>
        <v>3832.4310415424361</v>
      </c>
      <c r="T39" s="178">
        <v>3886</v>
      </c>
      <c r="U39" s="181" t="e">
        <f>VLOOKUP(D39,'[18]660+210 MW JULY-22 P-I'!$J$5:$T$115,11,0)</f>
        <v>#N/A</v>
      </c>
      <c r="V39" s="180">
        <v>3641.045127974854</v>
      </c>
      <c r="W39" s="15"/>
      <c r="X39" s="15"/>
      <c r="Y39" s="15"/>
      <c r="Z39" s="15"/>
      <c r="AA39">
        <v>43</v>
      </c>
      <c r="AB39" s="53">
        <f t="shared" si="4"/>
        <v>0</v>
      </c>
      <c r="AH39" s="136"/>
      <c r="AJ39" s="53"/>
    </row>
    <row r="40" spans="1:36" customFormat="1" ht="15.6" x14ac:dyDescent="0.3">
      <c r="A40" s="65">
        <v>45</v>
      </c>
      <c r="B40" s="12"/>
      <c r="C40" s="175">
        <v>462000149</v>
      </c>
      <c r="D40" s="176" t="s">
        <v>103</v>
      </c>
      <c r="E40" s="113">
        <v>44743</v>
      </c>
      <c r="F40" s="71">
        <v>56</v>
      </c>
      <c r="G40" s="177" t="s">
        <v>35</v>
      </c>
      <c r="H40" s="177" t="s">
        <v>89</v>
      </c>
      <c r="I40" s="13"/>
      <c r="J40" s="13" t="s">
        <v>90</v>
      </c>
      <c r="K40" s="15">
        <v>3686.99</v>
      </c>
      <c r="L40" s="15">
        <v>3686.99</v>
      </c>
      <c r="M40" s="117">
        <f t="shared" si="0"/>
        <v>0</v>
      </c>
      <c r="N40" s="117">
        <f t="shared" si="1"/>
        <v>0</v>
      </c>
      <c r="O40" s="15"/>
      <c r="P40" s="15">
        <f t="shared" si="3"/>
        <v>3686.99</v>
      </c>
      <c r="Q40" s="15">
        <v>2286531</v>
      </c>
      <c r="R40" s="16">
        <f>+VLOOKUP(A40,'[17]JUlY-22'!$B$5:$AF$115,31,0)</f>
        <v>14482177.758848483</v>
      </c>
      <c r="S40" s="117">
        <f t="shared" si="2"/>
        <v>3927.9134900958461</v>
      </c>
      <c r="T40" s="178">
        <v>3284</v>
      </c>
      <c r="U40" s="181" t="e">
        <f>VLOOKUP(D40,'[18]660+210 MW JULY-22 P-I'!$J$5:$T$115,11,0)</f>
        <v>#N/A</v>
      </c>
      <c r="V40" s="180">
        <v>3692.2894290559634</v>
      </c>
      <c r="W40" s="15"/>
      <c r="X40" s="15"/>
      <c r="Y40" s="15"/>
      <c r="Z40" s="15"/>
      <c r="AA40">
        <v>45</v>
      </c>
      <c r="AB40" s="53">
        <f t="shared" si="4"/>
        <v>0</v>
      </c>
      <c r="AH40" s="136"/>
      <c r="AJ40" s="53"/>
    </row>
    <row r="41" spans="1:36" customFormat="1" ht="15.6" x14ac:dyDescent="0.3">
      <c r="A41" s="65">
        <v>46</v>
      </c>
      <c r="B41" s="12"/>
      <c r="C41" s="175">
        <v>462000150</v>
      </c>
      <c r="D41" s="176" t="s">
        <v>103</v>
      </c>
      <c r="E41" s="113">
        <v>44743</v>
      </c>
      <c r="F41" s="71">
        <v>52</v>
      </c>
      <c r="G41" s="182" t="s">
        <v>35</v>
      </c>
      <c r="H41" s="183" t="s">
        <v>89</v>
      </c>
      <c r="I41" s="13"/>
      <c r="J41" s="13" t="s">
        <v>90</v>
      </c>
      <c r="K41" s="15">
        <v>3280.5</v>
      </c>
      <c r="L41" s="15">
        <v>3280.5</v>
      </c>
      <c r="M41" s="117">
        <f t="shared" si="0"/>
        <v>0</v>
      </c>
      <c r="N41" s="117">
        <f t="shared" si="1"/>
        <v>0</v>
      </c>
      <c r="O41" s="15"/>
      <c r="P41" s="15">
        <f t="shared" si="3"/>
        <v>3280.5</v>
      </c>
      <c r="Q41" s="15">
        <v>2116484</v>
      </c>
      <c r="R41" s="16">
        <f>+VLOOKUP(A41,'[17]JUlY-22'!$B$5:$AF$115,31,0)</f>
        <v>12967562.845454546</v>
      </c>
      <c r="S41" s="117">
        <f t="shared" si="2"/>
        <v>3952.9226780839949</v>
      </c>
      <c r="T41" s="178">
        <v>3284</v>
      </c>
      <c r="U41" s="181" t="e">
        <f>VLOOKUP(D41,'[18]660+210 MW JULY-22 P-I'!$J$5:$T$115,11,0)</f>
        <v>#N/A</v>
      </c>
      <c r="V41" s="180">
        <v>3640.6615965233304</v>
      </c>
      <c r="W41" s="15"/>
      <c r="X41" s="15"/>
      <c r="Y41" s="15"/>
      <c r="Z41" s="15"/>
      <c r="AA41">
        <v>46</v>
      </c>
      <c r="AB41" s="53">
        <f t="shared" si="4"/>
        <v>0</v>
      </c>
      <c r="AH41" s="136"/>
      <c r="AJ41" s="53"/>
    </row>
    <row r="42" spans="1:36" customFormat="1" ht="15.6" x14ac:dyDescent="0.3">
      <c r="A42" s="65">
        <v>48</v>
      </c>
      <c r="B42" s="12"/>
      <c r="C42" s="175">
        <v>462000478</v>
      </c>
      <c r="D42" s="176" t="s">
        <v>63</v>
      </c>
      <c r="E42" s="113">
        <v>44743</v>
      </c>
      <c r="F42" s="71">
        <v>59</v>
      </c>
      <c r="G42" s="182" t="s">
        <v>35</v>
      </c>
      <c r="H42" s="183" t="s">
        <v>96</v>
      </c>
      <c r="I42" s="13"/>
      <c r="J42" s="13" t="s">
        <v>87</v>
      </c>
      <c r="K42" s="15">
        <v>3727.89</v>
      </c>
      <c r="L42" s="15">
        <v>3727.89</v>
      </c>
      <c r="M42" s="117">
        <f t="shared" si="0"/>
        <v>0</v>
      </c>
      <c r="N42" s="117">
        <f t="shared" si="1"/>
        <v>0</v>
      </c>
      <c r="O42" s="15"/>
      <c r="P42" s="15">
        <f t="shared" si="3"/>
        <v>3727.89</v>
      </c>
      <c r="Q42" s="15">
        <v>2302427</v>
      </c>
      <c r="R42" s="16">
        <f>+VLOOKUP(A42,'[17]JUlY-22'!$B$5:$AF$115,31,0)</f>
        <v>14911103.662999999</v>
      </c>
      <c r="S42" s="117">
        <f t="shared" si="2"/>
        <v>3999.8775883945073</v>
      </c>
      <c r="T42" s="178">
        <v>3256</v>
      </c>
      <c r="U42" s="181" t="e">
        <f>VLOOKUP(D42,'[18]660+210 MW JULY-22 P-I'!$J$5:$T$115,11,0)</f>
        <v>#N/A</v>
      </c>
      <c r="V42" s="180">
        <v>3620.6359373212858</v>
      </c>
      <c r="W42" s="15"/>
      <c r="X42" s="15"/>
      <c r="Y42" s="15"/>
      <c r="Z42" s="15"/>
      <c r="AA42">
        <v>48</v>
      </c>
      <c r="AB42" s="53">
        <f t="shared" si="4"/>
        <v>0</v>
      </c>
      <c r="AH42" s="136"/>
      <c r="AJ42" s="53"/>
    </row>
    <row r="43" spans="1:36" customFormat="1" ht="15.6" x14ac:dyDescent="0.3">
      <c r="A43" s="65">
        <v>49</v>
      </c>
      <c r="B43" s="12"/>
      <c r="C43" s="175">
        <v>161009875</v>
      </c>
      <c r="D43" s="176" t="s">
        <v>63</v>
      </c>
      <c r="E43" s="113">
        <v>44743</v>
      </c>
      <c r="F43" s="71">
        <v>58</v>
      </c>
      <c r="G43" s="177" t="s">
        <v>32</v>
      </c>
      <c r="H43" s="177" t="s">
        <v>91</v>
      </c>
      <c r="I43" s="13"/>
      <c r="J43" s="13" t="s">
        <v>92</v>
      </c>
      <c r="K43" s="15">
        <v>3958.4</v>
      </c>
      <c r="L43" s="15">
        <v>3975.32</v>
      </c>
      <c r="M43" s="117">
        <f t="shared" si="0"/>
        <v>-16.920000000000073</v>
      </c>
      <c r="N43" s="117">
        <f t="shared" si="1"/>
        <v>-65644.309524980068</v>
      </c>
      <c r="O43" s="15"/>
      <c r="P43" s="15">
        <f t="shared" si="3"/>
        <v>3975.32</v>
      </c>
      <c r="Q43" s="15">
        <v>5168690</v>
      </c>
      <c r="R43" s="16">
        <f>+VLOOKUP(A43,'[17]JUlY-22'!$B$5:$AF$115,31,0)</f>
        <v>15357354.304000001</v>
      </c>
      <c r="S43" s="117">
        <f t="shared" si="2"/>
        <v>3879.6873241713824</v>
      </c>
      <c r="T43" s="178">
        <v>3162</v>
      </c>
      <c r="U43" s="181" t="e">
        <f>VLOOKUP(D43,'[18]660+210 MW JULY-22 P-I'!$J$5:$T$115,11,0)</f>
        <v>#N/A</v>
      </c>
      <c r="V43" s="180">
        <v>3535.6424631318246</v>
      </c>
      <c r="W43" s="15"/>
      <c r="X43" s="15"/>
      <c r="Y43" s="15"/>
      <c r="Z43" s="15"/>
      <c r="AA43">
        <v>49</v>
      </c>
      <c r="AB43" s="53">
        <f t="shared" si="4"/>
        <v>0</v>
      </c>
      <c r="AH43" s="136"/>
      <c r="AJ43" s="53"/>
    </row>
    <row r="44" spans="1:36" customFormat="1" ht="15.6" x14ac:dyDescent="0.3">
      <c r="A44" s="65">
        <v>50</v>
      </c>
      <c r="B44" s="12"/>
      <c r="C44" s="175">
        <v>161000851</v>
      </c>
      <c r="D44" s="176" t="s">
        <v>63</v>
      </c>
      <c r="E44" s="113">
        <v>44743</v>
      </c>
      <c r="F44" s="71">
        <v>58</v>
      </c>
      <c r="G44" s="184" t="s">
        <v>32</v>
      </c>
      <c r="H44" s="184" t="s">
        <v>95</v>
      </c>
      <c r="I44" s="13"/>
      <c r="J44" s="13" t="s">
        <v>92</v>
      </c>
      <c r="K44" s="15">
        <v>3946</v>
      </c>
      <c r="L44" s="15">
        <v>3975.32</v>
      </c>
      <c r="M44" s="117">
        <f t="shared" si="0"/>
        <v>-29.320000000000164</v>
      </c>
      <c r="N44" s="117">
        <f t="shared" si="1"/>
        <v>-112444.21079026925</v>
      </c>
      <c r="O44" s="15"/>
      <c r="P44" s="15">
        <f t="shared" si="3"/>
        <v>3975.32</v>
      </c>
      <c r="Q44" s="15">
        <v>3891145</v>
      </c>
      <c r="R44" s="16">
        <f>+VLOOKUP(A44,'[17]JUlY-22'!$B$5:$AF$115,31,0)</f>
        <v>15133180.619999999</v>
      </c>
      <c r="S44" s="117">
        <f t="shared" si="2"/>
        <v>3835.0685808413582</v>
      </c>
      <c r="T44" s="178">
        <v>3886</v>
      </c>
      <c r="U44" s="181" t="e">
        <f>VLOOKUP(D44,'[18]660+210 MW JULY-22 P-I'!$J$5:$T$115,11,0)</f>
        <v>#N/A</v>
      </c>
      <c r="V44" s="180">
        <v>3944.5780153691949</v>
      </c>
      <c r="W44" s="15"/>
      <c r="X44" s="15"/>
      <c r="Y44" s="15"/>
      <c r="Z44" s="15"/>
      <c r="AA44">
        <v>50</v>
      </c>
      <c r="AB44" s="53">
        <f t="shared" si="4"/>
        <v>0</v>
      </c>
      <c r="AH44" s="136"/>
      <c r="AJ44" s="53"/>
    </row>
    <row r="45" spans="1:36" customFormat="1" ht="15.6" x14ac:dyDescent="0.3">
      <c r="A45" s="65">
        <v>51</v>
      </c>
      <c r="B45" s="12"/>
      <c r="C45" s="175">
        <v>462000151</v>
      </c>
      <c r="D45" s="176" t="s">
        <v>104</v>
      </c>
      <c r="E45" s="113">
        <v>44743</v>
      </c>
      <c r="F45" s="71">
        <v>58</v>
      </c>
      <c r="G45" s="177" t="s">
        <v>35</v>
      </c>
      <c r="H45" s="177" t="s">
        <v>89</v>
      </c>
      <c r="I45" s="13"/>
      <c r="J45" s="13" t="s">
        <v>90</v>
      </c>
      <c r="K45" s="15">
        <v>3912.08</v>
      </c>
      <c r="L45" s="15">
        <v>3967.2</v>
      </c>
      <c r="M45" s="117">
        <f t="shared" si="0"/>
        <v>-55.119999999999891</v>
      </c>
      <c r="N45" s="117">
        <f t="shared" si="1"/>
        <v>-218810.42154872912</v>
      </c>
      <c r="O45" s="15"/>
      <c r="P45" s="15">
        <f t="shared" si="3"/>
        <v>3967.2</v>
      </c>
      <c r="Q45" s="15">
        <v>2589635</v>
      </c>
      <c r="R45" s="16">
        <f>+VLOOKUP(A45,'[17]JUlY-22'!$B$5:$AF$115,31,0)</f>
        <v>15529823.547393939</v>
      </c>
      <c r="S45" s="117">
        <f t="shared" si="2"/>
        <v>3969.7101151801444</v>
      </c>
      <c r="T45" s="178">
        <v>3345</v>
      </c>
      <c r="U45" s="181" t="e">
        <f>VLOOKUP(D45,'[18]660+210 MW JULY-22 P-I'!$J$5:$T$115,11,0)</f>
        <v>#N/A</v>
      </c>
      <c r="V45" s="180">
        <v>3544.649142857143</v>
      </c>
      <c r="W45" s="15"/>
      <c r="X45" s="15"/>
      <c r="Y45" s="15"/>
      <c r="Z45" s="15"/>
      <c r="AA45">
        <v>51</v>
      </c>
      <c r="AB45" s="53">
        <f t="shared" si="4"/>
        <v>0</v>
      </c>
      <c r="AH45" s="136"/>
      <c r="AJ45" s="53"/>
    </row>
    <row r="46" spans="1:36" customFormat="1" ht="15.6" x14ac:dyDescent="0.3">
      <c r="A46" s="65">
        <v>52</v>
      </c>
      <c r="B46" s="12"/>
      <c r="C46" s="175">
        <v>462000479</v>
      </c>
      <c r="D46" s="176" t="s">
        <v>63</v>
      </c>
      <c r="E46" s="113">
        <v>44743</v>
      </c>
      <c r="F46" s="71">
        <v>54</v>
      </c>
      <c r="G46" s="177" t="s">
        <v>35</v>
      </c>
      <c r="H46" s="177" t="s">
        <v>96</v>
      </c>
      <c r="I46" s="13"/>
      <c r="J46" s="13" t="s">
        <v>87</v>
      </c>
      <c r="K46" s="15">
        <v>3553.25</v>
      </c>
      <c r="L46" s="15">
        <v>3553.25</v>
      </c>
      <c r="M46" s="117">
        <f t="shared" si="0"/>
        <v>0</v>
      </c>
      <c r="N46" s="117">
        <f t="shared" si="1"/>
        <v>0</v>
      </c>
      <c r="O46" s="15"/>
      <c r="P46" s="15">
        <f t="shared" si="3"/>
        <v>3553.25</v>
      </c>
      <c r="Q46" s="15">
        <v>2161549</v>
      </c>
      <c r="R46" s="16">
        <f>+VLOOKUP(A46,'[17]JUlY-22'!$B$5:$AF$115,31,0)</f>
        <v>12961494.452777777</v>
      </c>
      <c r="S46" s="117">
        <f t="shared" si="2"/>
        <v>3647.7856758679454</v>
      </c>
      <c r="T46" s="178">
        <v>3706</v>
      </c>
      <c r="U46" s="181" t="e">
        <f>VLOOKUP(D46,'[18]660+210 MW JULY-22 P-I'!$J$5:$T$115,11,0)</f>
        <v>#N/A</v>
      </c>
      <c r="V46" s="180">
        <v>3538.2666666666673</v>
      </c>
      <c r="W46" s="15"/>
      <c r="X46" s="15"/>
      <c r="Y46" s="15"/>
      <c r="Z46" s="15"/>
      <c r="AA46">
        <v>52</v>
      </c>
      <c r="AB46" s="53">
        <f t="shared" si="4"/>
        <v>0</v>
      </c>
      <c r="AH46" s="136"/>
      <c r="AJ46" s="53"/>
    </row>
    <row r="47" spans="1:36" customFormat="1" ht="15.6" x14ac:dyDescent="0.3">
      <c r="A47" s="65">
        <v>53</v>
      </c>
      <c r="B47" s="12"/>
      <c r="C47" s="175">
        <v>141000049</v>
      </c>
      <c r="D47" s="176" t="s">
        <v>63</v>
      </c>
      <c r="E47" s="113">
        <v>44743</v>
      </c>
      <c r="F47" s="71">
        <v>60</v>
      </c>
      <c r="G47" s="182" t="s">
        <v>32</v>
      </c>
      <c r="H47" s="183" t="s">
        <v>101</v>
      </c>
      <c r="I47" s="13"/>
      <c r="J47" s="13" t="s">
        <v>92</v>
      </c>
      <c r="K47" s="15">
        <v>4037.8</v>
      </c>
      <c r="L47" s="15">
        <v>4330.1899999999996</v>
      </c>
      <c r="M47" s="117">
        <f t="shared" si="0"/>
        <v>-292.38999999999942</v>
      </c>
      <c r="N47" s="117">
        <f t="shared" si="1"/>
        <v>-1157000.4181807793</v>
      </c>
      <c r="O47" s="15"/>
      <c r="P47" s="15">
        <f t="shared" si="3"/>
        <v>4330.1899999999996</v>
      </c>
      <c r="Q47" s="15">
        <v>4584781</v>
      </c>
      <c r="R47" s="16">
        <f>+VLOOKUP(A47,'[17]JUlY-22'!$B$5:$AF$115,31,0)</f>
        <v>15977756.723999999</v>
      </c>
      <c r="S47" s="117">
        <f t="shared" si="2"/>
        <v>3957.0451047600177</v>
      </c>
      <c r="T47" s="178">
        <v>3733</v>
      </c>
      <c r="U47" s="181" t="e">
        <f>VLOOKUP(D47,'[18]660+210 MW JULY-22 P-I'!$J$5:$T$115,11,0)</f>
        <v>#N/A</v>
      </c>
      <c r="V47" s="180">
        <v>3346.7974739154311</v>
      </c>
      <c r="W47" s="15"/>
      <c r="X47" s="15"/>
      <c r="Y47" s="15"/>
      <c r="Z47" s="15"/>
      <c r="AA47">
        <v>53</v>
      </c>
      <c r="AB47" s="53">
        <f t="shared" si="4"/>
        <v>0</v>
      </c>
      <c r="AH47" s="136"/>
      <c r="AJ47" s="53"/>
    </row>
    <row r="48" spans="1:36" customFormat="1" ht="15.6" x14ac:dyDescent="0.3">
      <c r="A48" s="65">
        <v>55</v>
      </c>
      <c r="B48" s="12"/>
      <c r="C48" s="175">
        <v>462000480</v>
      </c>
      <c r="D48" s="176" t="s">
        <v>104</v>
      </c>
      <c r="E48" s="113">
        <v>44743</v>
      </c>
      <c r="F48" s="71">
        <v>59</v>
      </c>
      <c r="G48" s="182" t="s">
        <v>35</v>
      </c>
      <c r="H48" s="183" t="s">
        <v>96</v>
      </c>
      <c r="I48" s="13"/>
      <c r="J48" s="13" t="s">
        <v>87</v>
      </c>
      <c r="K48" s="15">
        <v>3772.25</v>
      </c>
      <c r="L48" s="15">
        <v>3772.25</v>
      </c>
      <c r="M48" s="117">
        <f t="shared" si="0"/>
        <v>0</v>
      </c>
      <c r="N48" s="117">
        <f t="shared" si="1"/>
        <v>0</v>
      </c>
      <c r="O48" s="15"/>
      <c r="P48" s="15">
        <f t="shared" si="3"/>
        <v>3772.25</v>
      </c>
      <c r="Q48" s="15">
        <v>2336976</v>
      </c>
      <c r="R48" s="16">
        <f>+VLOOKUP(A48,'[17]JUlY-22'!$B$5:$AF$115,31,0)</f>
        <v>15095689.519444443</v>
      </c>
      <c r="S48" s="117">
        <f t="shared" si="2"/>
        <v>4001.7733499753313</v>
      </c>
      <c r="T48" s="178">
        <v>3706</v>
      </c>
      <c r="U48" s="181" t="e">
        <f>VLOOKUP(D48,'[18]660+210 MW JULY-22 P-I'!$J$5:$T$115,11,0)</f>
        <v>#N/A</v>
      </c>
      <c r="V48" s="180">
        <v>3558.8380027112521</v>
      </c>
      <c r="W48" s="15"/>
      <c r="X48" s="15"/>
      <c r="Y48" s="15"/>
      <c r="Z48" s="15"/>
      <c r="AA48">
        <v>55</v>
      </c>
      <c r="AB48" s="53">
        <f t="shared" si="4"/>
        <v>0</v>
      </c>
      <c r="AH48" s="136"/>
      <c r="AJ48" s="53"/>
    </row>
    <row r="49" spans="1:36" customFormat="1" ht="15.6" x14ac:dyDescent="0.3">
      <c r="A49" s="65">
        <v>56</v>
      </c>
      <c r="B49" s="12"/>
      <c r="C49" s="175">
        <v>161000852</v>
      </c>
      <c r="D49" s="176" t="s">
        <v>104</v>
      </c>
      <c r="E49" s="113">
        <v>44743</v>
      </c>
      <c r="F49" s="71">
        <v>56</v>
      </c>
      <c r="G49" s="184" t="s">
        <v>32</v>
      </c>
      <c r="H49" s="184" t="s">
        <v>95</v>
      </c>
      <c r="I49" s="13"/>
      <c r="J49" s="13" t="s">
        <v>92</v>
      </c>
      <c r="K49" s="15">
        <v>3794.03</v>
      </c>
      <c r="L49" s="15">
        <v>3872.87</v>
      </c>
      <c r="M49" s="117">
        <f t="shared" si="0"/>
        <v>-78.839999999999691</v>
      </c>
      <c r="N49" s="117">
        <f t="shared" si="1"/>
        <v>-302217.94241348631</v>
      </c>
      <c r="O49" s="15"/>
      <c r="P49" s="15">
        <f t="shared" si="3"/>
        <v>3872.87</v>
      </c>
      <c r="Q49" s="15">
        <v>3734605</v>
      </c>
      <c r="R49" s="16">
        <f>+VLOOKUP(A49,'[17]JUlY-22'!$B$5:$AF$115,31,0)</f>
        <v>14543682.6491</v>
      </c>
      <c r="S49" s="117">
        <f t="shared" si="2"/>
        <v>3833.3072350772131</v>
      </c>
      <c r="T49" s="178">
        <v>4035</v>
      </c>
      <c r="U49" s="181" t="e">
        <f>VLOOKUP(D49,'[18]660+210 MW JULY-22 P-I'!$J$5:$T$115,11,0)</f>
        <v>#N/A</v>
      </c>
      <c r="V49" s="180">
        <v>4122.5558611206607</v>
      </c>
      <c r="W49" s="15"/>
      <c r="X49" s="15"/>
      <c r="Y49" s="15"/>
      <c r="Z49" s="15"/>
      <c r="AA49">
        <v>56</v>
      </c>
      <c r="AB49" s="53">
        <f t="shared" si="4"/>
        <v>0</v>
      </c>
      <c r="AH49" s="136"/>
      <c r="AJ49" s="53"/>
    </row>
    <row r="50" spans="1:36" customFormat="1" ht="15.6" x14ac:dyDescent="0.3">
      <c r="A50" s="65">
        <v>57</v>
      </c>
      <c r="B50" s="12"/>
      <c r="C50" s="175">
        <v>462000481</v>
      </c>
      <c r="D50" s="176" t="s">
        <v>104</v>
      </c>
      <c r="E50" s="113">
        <v>44743</v>
      </c>
      <c r="F50" s="71">
        <v>59</v>
      </c>
      <c r="G50" s="177" t="s">
        <v>35</v>
      </c>
      <c r="H50" s="177" t="s">
        <v>96</v>
      </c>
      <c r="I50" s="13"/>
      <c r="J50" s="13" t="s">
        <v>87</v>
      </c>
      <c r="K50" s="15">
        <f>+VLOOKUP(A50,'[17]JUlY-22'!$B$52:$M$112,12,0)</f>
        <v>3963.8</v>
      </c>
      <c r="L50" s="15">
        <f>+VLOOKUP(A50,'[17]JUlY-22'!$B$52:$M$112,10,0)</f>
        <v>4036.19</v>
      </c>
      <c r="M50" s="117">
        <f t="shared" si="0"/>
        <v>-72.389999999999873</v>
      </c>
      <c r="N50" s="117">
        <f t="shared" si="1"/>
        <v>-287359.54655450105</v>
      </c>
      <c r="O50" s="15"/>
      <c r="P50" s="15">
        <f t="shared" si="3"/>
        <v>4036.19</v>
      </c>
      <c r="Q50" s="15">
        <v>2328127</v>
      </c>
      <c r="R50" s="16">
        <f>+VLOOKUP(A50,'[17]JUlY-22'!$B$5:$AF$115,31,0)</f>
        <v>15734711.571111111</v>
      </c>
      <c r="S50" s="117">
        <f t="shared" si="2"/>
        <v>3969.6027981005877</v>
      </c>
      <c r="T50" s="178">
        <v>3706</v>
      </c>
      <c r="U50" s="181" t="e">
        <f>VLOOKUP(D50,'[18]660+210 MW JULY-22 P-I'!$J$5:$T$115,11,0)</f>
        <v>#N/A</v>
      </c>
      <c r="V50" s="180">
        <v>3701.7050505050506</v>
      </c>
      <c r="W50" s="15"/>
      <c r="X50" s="15"/>
      <c r="Y50" s="15"/>
      <c r="Z50" s="15"/>
      <c r="AA50">
        <v>57</v>
      </c>
      <c r="AB50" s="53">
        <f t="shared" si="4"/>
        <v>0</v>
      </c>
      <c r="AH50" s="136"/>
      <c r="AJ50" s="53"/>
    </row>
    <row r="51" spans="1:36" customFormat="1" ht="15.6" x14ac:dyDescent="0.3">
      <c r="A51" s="65">
        <v>58</v>
      </c>
      <c r="B51" s="12"/>
      <c r="C51" s="175">
        <v>161000041</v>
      </c>
      <c r="D51" s="176" t="s">
        <v>63</v>
      </c>
      <c r="E51" s="113">
        <v>44743</v>
      </c>
      <c r="F51" s="71">
        <v>58</v>
      </c>
      <c r="G51" s="177" t="s">
        <v>33</v>
      </c>
      <c r="H51" s="177" t="s">
        <v>105</v>
      </c>
      <c r="I51" s="13"/>
      <c r="J51" s="13" t="s">
        <v>106</v>
      </c>
      <c r="K51" s="15">
        <v>3882.61</v>
      </c>
      <c r="L51" s="15">
        <v>3882.61</v>
      </c>
      <c r="M51" s="117">
        <f t="shared" si="0"/>
        <v>0</v>
      </c>
      <c r="N51" s="117">
        <f t="shared" si="1"/>
        <v>0</v>
      </c>
      <c r="O51" s="15"/>
      <c r="P51" s="15">
        <f t="shared" si="3"/>
        <v>3882.61</v>
      </c>
      <c r="Q51" s="15">
        <v>5255120</v>
      </c>
      <c r="R51" s="16">
        <f>+VLOOKUP(A51,'[17]JUlY-22'!$B$5:$AF$115,31,0)</f>
        <v>16856717.920615766</v>
      </c>
      <c r="S51" s="117">
        <f t="shared" si="2"/>
        <v>4341.5944224673003</v>
      </c>
      <c r="T51" s="178">
        <v>3462</v>
      </c>
      <c r="U51" s="181" t="e">
        <f>VLOOKUP(D51,'[18]660+210 MW JULY-22 P-I'!$J$5:$T$115,11,0)</f>
        <v>#N/A</v>
      </c>
      <c r="V51" s="180">
        <v>3727.6212407058042</v>
      </c>
      <c r="W51" s="15"/>
      <c r="X51" s="15"/>
      <c r="Y51" s="15"/>
      <c r="Z51" s="15"/>
      <c r="AA51">
        <v>58</v>
      </c>
      <c r="AB51" s="53">
        <f t="shared" si="4"/>
        <v>0</v>
      </c>
      <c r="AH51" s="136"/>
      <c r="AJ51" s="53"/>
    </row>
    <row r="52" spans="1:36" customFormat="1" ht="15.6" x14ac:dyDescent="0.3">
      <c r="A52" s="65">
        <v>59</v>
      </c>
      <c r="B52" s="12"/>
      <c r="C52" s="175">
        <v>161000853</v>
      </c>
      <c r="D52" s="176" t="s">
        <v>107</v>
      </c>
      <c r="E52" s="113">
        <v>44743</v>
      </c>
      <c r="F52" s="71">
        <v>57</v>
      </c>
      <c r="G52" s="177" t="s">
        <v>32</v>
      </c>
      <c r="H52" s="177" t="s">
        <v>95</v>
      </c>
      <c r="I52" s="13"/>
      <c r="J52" s="13" t="s">
        <v>92</v>
      </c>
      <c r="K52" s="15">
        <v>3880</v>
      </c>
      <c r="L52" s="15">
        <v>3929.15</v>
      </c>
      <c r="M52" s="117">
        <f t="shared" si="0"/>
        <v>-49.150000000000091</v>
      </c>
      <c r="N52" s="117">
        <f t="shared" si="1"/>
        <v>-188468.20343814467</v>
      </c>
      <c r="O52" s="15"/>
      <c r="P52" s="15">
        <f t="shared" si="3"/>
        <v>3929.15</v>
      </c>
      <c r="Q52" s="15">
        <v>3824056</v>
      </c>
      <c r="R52" s="16">
        <f>+VLOOKUP(A52,'[17]JUlY-22'!$B$5:$AF$115,31,0)</f>
        <v>14878059.6</v>
      </c>
      <c r="S52" s="117">
        <f t="shared" si="2"/>
        <v>3834.5514432989689</v>
      </c>
      <c r="T52" s="178">
        <v>4035</v>
      </c>
      <c r="U52" s="181" t="e">
        <f>VLOOKUP(D52,'[18]660+210 MW JULY-22 P-I'!$J$5:$T$115,11,0)</f>
        <v>#N/A</v>
      </c>
      <c r="V52" s="180">
        <v>3894.4504785221457</v>
      </c>
      <c r="W52" s="15"/>
      <c r="X52" s="15"/>
      <c r="Y52" s="15"/>
      <c r="Z52" s="15"/>
      <c r="AA52">
        <v>59</v>
      </c>
      <c r="AB52" s="53">
        <f t="shared" si="4"/>
        <v>0</v>
      </c>
      <c r="AH52" s="136"/>
      <c r="AJ52" s="53"/>
    </row>
    <row r="53" spans="1:36" customFormat="1" ht="15.6" x14ac:dyDescent="0.3">
      <c r="A53" s="65">
        <v>60</v>
      </c>
      <c r="B53" s="12"/>
      <c r="C53" s="175">
        <v>462000482</v>
      </c>
      <c r="D53" s="176" t="s">
        <v>108</v>
      </c>
      <c r="E53" s="113">
        <v>44743</v>
      </c>
      <c r="F53" s="71">
        <v>52</v>
      </c>
      <c r="G53" s="182" t="s">
        <v>35</v>
      </c>
      <c r="H53" s="183" t="s">
        <v>96</v>
      </c>
      <c r="I53" s="13"/>
      <c r="J53" s="13" t="s">
        <v>87</v>
      </c>
      <c r="K53" s="15">
        <v>3430.46</v>
      </c>
      <c r="L53" s="15">
        <v>3430.46</v>
      </c>
      <c r="M53" s="117">
        <f t="shared" si="0"/>
        <v>0</v>
      </c>
      <c r="N53" s="117">
        <f t="shared" si="1"/>
        <v>0</v>
      </c>
      <c r="O53" s="15"/>
      <c r="P53" s="15">
        <f t="shared" si="3"/>
        <v>3430.46</v>
      </c>
      <c r="Q53" s="15">
        <v>2071828</v>
      </c>
      <c r="R53" s="16">
        <f>+VLOOKUP(A53,'[17]JUlY-22'!$B$5:$AF$115,31,0)</f>
        <v>12498558.705111112</v>
      </c>
      <c r="S53" s="117">
        <f t="shared" si="2"/>
        <v>3643.4060461603144</v>
      </c>
      <c r="T53" s="178">
        <v>3706</v>
      </c>
      <c r="U53" s="181" t="e">
        <f>VLOOKUP(D53,'[18]660+210 MW JULY-22 P-I'!$J$5:$T$115,11,0)</f>
        <v>#N/A</v>
      </c>
      <c r="V53" s="180">
        <v>3699.0103000447834</v>
      </c>
      <c r="W53" s="15"/>
      <c r="X53" s="15"/>
      <c r="Y53" s="15"/>
      <c r="Z53" s="15"/>
      <c r="AA53">
        <v>60</v>
      </c>
      <c r="AB53" s="53">
        <f t="shared" si="4"/>
        <v>0</v>
      </c>
      <c r="AH53" s="136"/>
      <c r="AJ53" s="53"/>
    </row>
    <row r="54" spans="1:36" customFormat="1" ht="15.6" x14ac:dyDescent="0.3">
      <c r="A54" s="65">
        <v>61</v>
      </c>
      <c r="B54" s="12"/>
      <c r="C54" s="175">
        <v>161000729</v>
      </c>
      <c r="D54" s="176" t="s">
        <v>107</v>
      </c>
      <c r="E54" s="113">
        <v>44743</v>
      </c>
      <c r="F54" s="71">
        <v>59</v>
      </c>
      <c r="G54" s="184" t="s">
        <v>32</v>
      </c>
      <c r="H54" s="184" t="s">
        <v>101</v>
      </c>
      <c r="I54" s="13"/>
      <c r="J54" s="13" t="s">
        <v>92</v>
      </c>
      <c r="K54" s="15">
        <v>4034.6</v>
      </c>
      <c r="L54" s="15">
        <v>4415.49</v>
      </c>
      <c r="M54" s="117">
        <f t="shared" si="0"/>
        <v>-380.88999999999987</v>
      </c>
      <c r="N54" s="117">
        <f t="shared" si="1"/>
        <v>-1500767.2716439099</v>
      </c>
      <c r="O54" s="15"/>
      <c r="P54" s="15">
        <f t="shared" si="3"/>
        <v>4415.49</v>
      </c>
      <c r="Q54" s="15">
        <v>4513020</v>
      </c>
      <c r="R54" s="16">
        <f>+VLOOKUP(A54,'[17]JUlY-22'!$B$5:$AF$115,31,0)</f>
        <v>15896966.668000001</v>
      </c>
      <c r="S54" s="117">
        <f t="shared" si="2"/>
        <v>3940.1592891488626</v>
      </c>
      <c r="T54" s="178">
        <v>3733</v>
      </c>
      <c r="U54" s="181" t="e">
        <f>VLOOKUP(D54,'[18]660+210 MW JULY-22 P-I'!$J$5:$T$115,11,0)</f>
        <v>#N/A</v>
      </c>
      <c r="V54" s="180">
        <v>3802.1639799888826</v>
      </c>
      <c r="W54" s="15"/>
      <c r="X54" s="15"/>
      <c r="Y54" s="15"/>
      <c r="Z54" s="15"/>
      <c r="AA54">
        <v>61</v>
      </c>
      <c r="AB54" s="53">
        <f t="shared" si="4"/>
        <v>0</v>
      </c>
      <c r="AH54" s="136"/>
      <c r="AJ54" s="53"/>
    </row>
    <row r="55" spans="1:36" customFormat="1" ht="15.6" x14ac:dyDescent="0.3">
      <c r="A55" s="65">
        <v>64</v>
      </c>
      <c r="B55" s="12"/>
      <c r="C55" s="175">
        <v>462000483</v>
      </c>
      <c r="D55" s="176" t="s">
        <v>108</v>
      </c>
      <c r="E55" s="113">
        <v>44743</v>
      </c>
      <c r="F55" s="71">
        <v>59</v>
      </c>
      <c r="G55" s="177" t="s">
        <v>35</v>
      </c>
      <c r="H55" s="177" t="s">
        <v>96</v>
      </c>
      <c r="I55" s="13"/>
      <c r="J55" s="13" t="s">
        <v>87</v>
      </c>
      <c r="K55" s="15">
        <f>+VLOOKUP(A55,'[17]JUlY-22'!$B$52:$M$112,12,0)</f>
        <v>4019.08</v>
      </c>
      <c r="L55" s="15">
        <f>+VLOOKUP(A55,'[17]JUlY-22'!$B$52:$M$112,10,0)</f>
        <v>4019.08</v>
      </c>
      <c r="M55" s="117">
        <f t="shared" si="0"/>
        <v>0</v>
      </c>
      <c r="N55" s="117">
        <f t="shared" si="1"/>
        <v>0</v>
      </c>
      <c r="O55" s="15"/>
      <c r="P55" s="15">
        <f t="shared" si="3"/>
        <v>4019.08</v>
      </c>
      <c r="Q55" s="15">
        <v>2452968</v>
      </c>
      <c r="R55" s="16">
        <f>+VLOOKUP(A55,'[17]JUlY-22'!$B$5:$AF$115,31,0)</f>
        <v>16046523.658222221</v>
      </c>
      <c r="S55" s="117">
        <f t="shared" si="2"/>
        <v>3992.5862780094503</v>
      </c>
      <c r="T55" s="178">
        <v>3706</v>
      </c>
      <c r="U55" s="181" t="e">
        <f>VLOOKUP(D55,'[18]660+210 MW JULY-22 P-I'!$J$5:$T$115,11,0)</f>
        <v>#N/A</v>
      </c>
      <c r="V55" s="180">
        <v>3630.0033485880117</v>
      </c>
      <c r="W55" s="15"/>
      <c r="X55" s="15"/>
      <c r="Y55" s="15"/>
      <c r="Z55" s="15"/>
      <c r="AA55">
        <v>64</v>
      </c>
      <c r="AB55" s="53">
        <f t="shared" si="4"/>
        <v>0</v>
      </c>
      <c r="AH55" s="136"/>
      <c r="AJ55" s="53"/>
    </row>
    <row r="56" spans="1:36" customFormat="1" ht="15.6" x14ac:dyDescent="0.3">
      <c r="A56" s="65">
        <v>65</v>
      </c>
      <c r="B56" s="12"/>
      <c r="C56" s="175">
        <v>161000120</v>
      </c>
      <c r="D56" s="176" t="s">
        <v>107</v>
      </c>
      <c r="E56" s="113">
        <v>44743</v>
      </c>
      <c r="F56" s="71">
        <v>56</v>
      </c>
      <c r="G56" s="182" t="s">
        <v>33</v>
      </c>
      <c r="H56" s="183" t="s">
        <v>109</v>
      </c>
      <c r="I56" s="13"/>
      <c r="J56" s="13" t="s">
        <v>106</v>
      </c>
      <c r="K56" s="15">
        <v>3703.91</v>
      </c>
      <c r="L56" s="15">
        <v>3703.91</v>
      </c>
      <c r="M56" s="117">
        <f t="shared" si="0"/>
        <v>0</v>
      </c>
      <c r="N56" s="117">
        <f t="shared" si="1"/>
        <v>0</v>
      </c>
      <c r="O56" s="15"/>
      <c r="P56" s="15">
        <f t="shared" si="3"/>
        <v>3703.91</v>
      </c>
      <c r="Q56" s="15">
        <v>5621349</v>
      </c>
      <c r="R56" s="16">
        <f>+VLOOKUP(A56,'[17]JUlY-22'!$B$5:$AF$115,31,0)</f>
        <v>16688974.786300439</v>
      </c>
      <c r="S56" s="117">
        <f t="shared" si="2"/>
        <v>4505.7722207884208</v>
      </c>
      <c r="T56" s="178">
        <v>3529</v>
      </c>
      <c r="U56" s="181" t="e">
        <f>VLOOKUP(D56,'[18]660+210 MW JULY-22 P-I'!$J$5:$T$115,11,0)</f>
        <v>#N/A</v>
      </c>
      <c r="V56" s="180">
        <v>3606.3322214809873</v>
      </c>
      <c r="W56" s="15"/>
      <c r="X56" s="15"/>
      <c r="Y56" s="15"/>
      <c r="Z56" s="15"/>
      <c r="AA56">
        <v>65</v>
      </c>
      <c r="AB56" s="53">
        <f t="shared" si="4"/>
        <v>0</v>
      </c>
      <c r="AH56" s="136"/>
      <c r="AJ56" s="53"/>
    </row>
    <row r="57" spans="1:36" customFormat="1" ht="15.6" x14ac:dyDescent="0.3">
      <c r="A57" s="65">
        <v>66</v>
      </c>
      <c r="B57" s="12"/>
      <c r="C57" s="175">
        <v>462000152</v>
      </c>
      <c r="D57" s="176" t="s">
        <v>110</v>
      </c>
      <c r="E57" s="113">
        <v>44743</v>
      </c>
      <c r="F57" s="71">
        <v>58</v>
      </c>
      <c r="G57" s="182" t="s">
        <v>35</v>
      </c>
      <c r="H57" s="183" t="s">
        <v>89</v>
      </c>
      <c r="I57" s="13"/>
      <c r="J57" s="13" t="s">
        <v>90</v>
      </c>
      <c r="K57" s="15">
        <v>3700.02</v>
      </c>
      <c r="L57" s="15">
        <v>3700.02</v>
      </c>
      <c r="M57" s="117">
        <f t="shared" si="0"/>
        <v>0</v>
      </c>
      <c r="N57" s="117">
        <f t="shared" si="1"/>
        <v>0</v>
      </c>
      <c r="O57" s="15"/>
      <c r="P57" s="15">
        <f t="shared" si="3"/>
        <v>3700.02</v>
      </c>
      <c r="Q57" s="15">
        <v>2505697</v>
      </c>
      <c r="R57" s="16">
        <f>+VLOOKUP(A57,'[17]JUlY-22'!$B$5:$AF$115,31,0)</f>
        <v>14744443.76109091</v>
      </c>
      <c r="S57" s="117">
        <f t="shared" si="2"/>
        <v>3984.963259952895</v>
      </c>
      <c r="T57" s="178">
        <v>3345</v>
      </c>
      <c r="U57" s="181" t="e">
        <f>VLOOKUP(D57,'[18]660+210 MW JULY-22 P-I'!$J$5:$T$115,11,0)</f>
        <v>#N/A</v>
      </c>
      <c r="V57" s="180">
        <v>3920.4320000000002</v>
      </c>
      <c r="W57" s="15"/>
      <c r="X57" s="15"/>
      <c r="Y57" s="15"/>
      <c r="Z57" s="15"/>
      <c r="AA57">
        <v>66</v>
      </c>
      <c r="AB57" s="53">
        <f t="shared" si="4"/>
        <v>0</v>
      </c>
      <c r="AH57" s="136"/>
      <c r="AJ57" s="53"/>
    </row>
    <row r="58" spans="1:36" customFormat="1" ht="15.6" x14ac:dyDescent="0.3">
      <c r="A58" s="65">
        <v>67</v>
      </c>
      <c r="B58" s="12"/>
      <c r="C58" s="175">
        <v>161009880</v>
      </c>
      <c r="D58" s="176" t="s">
        <v>108</v>
      </c>
      <c r="E58" s="113">
        <v>44743</v>
      </c>
      <c r="F58" s="71">
        <v>59</v>
      </c>
      <c r="G58" s="182" t="s">
        <v>32</v>
      </c>
      <c r="H58" s="183" t="s">
        <v>91</v>
      </c>
      <c r="I58" s="13"/>
      <c r="J58" s="13" t="s">
        <v>92</v>
      </c>
      <c r="K58" s="15">
        <v>3954.36</v>
      </c>
      <c r="L58" s="15">
        <v>4004.33</v>
      </c>
      <c r="M58" s="117">
        <f t="shared" si="0"/>
        <v>-49.9699999999998</v>
      </c>
      <c r="N58" s="117">
        <f t="shared" si="1"/>
        <v>-194006.32503661752</v>
      </c>
      <c r="O58" s="15"/>
      <c r="P58" s="15">
        <f t="shared" si="3"/>
        <v>4004.33</v>
      </c>
      <c r="Q58" s="15">
        <v>5174363</v>
      </c>
      <c r="R58" s="16">
        <f>+VLOOKUP(A58,'[17]JUlY-22'!$B$5:$AF$115,31,0)</f>
        <v>15352628.6066</v>
      </c>
      <c r="S58" s="117">
        <f t="shared" si="2"/>
        <v>3882.4559743169561</v>
      </c>
      <c r="T58" s="178"/>
      <c r="U58" s="181" t="e">
        <f>VLOOKUP(D58,'[18]660+210 MW JULY-22 P-I'!$J$5:$T$115,11,0)</f>
        <v>#N/A</v>
      </c>
      <c r="V58" s="180">
        <v>3718.0124223602488</v>
      </c>
      <c r="W58" s="15"/>
      <c r="X58" s="15"/>
      <c r="Y58" s="15"/>
      <c r="Z58" s="15"/>
      <c r="AA58">
        <v>67</v>
      </c>
      <c r="AB58" s="53">
        <f t="shared" si="4"/>
        <v>0</v>
      </c>
      <c r="AH58" s="136"/>
      <c r="AJ58" s="53"/>
    </row>
    <row r="59" spans="1:36" customFormat="1" ht="15.6" x14ac:dyDescent="0.3">
      <c r="A59" s="65">
        <v>69</v>
      </c>
      <c r="B59" s="12"/>
      <c r="C59" s="175">
        <v>141000005</v>
      </c>
      <c r="D59" s="176" t="s">
        <v>108</v>
      </c>
      <c r="E59" s="113">
        <v>44743</v>
      </c>
      <c r="F59" s="71">
        <v>59</v>
      </c>
      <c r="G59" s="177" t="s">
        <v>33</v>
      </c>
      <c r="H59" s="177" t="s">
        <v>105</v>
      </c>
      <c r="I59" s="13"/>
      <c r="J59" s="13" t="s">
        <v>106</v>
      </c>
      <c r="K59" s="15">
        <f>+VLOOKUP(A59,'[17]JUlY-22'!$B$52:$M$112,12,0)</f>
        <v>3367.23</v>
      </c>
      <c r="L59" s="15">
        <f>+VLOOKUP(A59,'[17]JUlY-22'!$B$52:$M$112,10,0)</f>
        <v>4014.95</v>
      </c>
      <c r="M59" s="117">
        <f t="shared" si="0"/>
        <v>-647.7199999999998</v>
      </c>
      <c r="N59" s="117">
        <f t="shared" si="1"/>
        <v>-2958654.9544899771</v>
      </c>
      <c r="O59" s="15"/>
      <c r="P59" s="15">
        <f t="shared" si="3"/>
        <v>4014.95</v>
      </c>
      <c r="Q59" s="15">
        <v>5319236</v>
      </c>
      <c r="R59" s="16">
        <f>+VLOOKUP(A59,'[17]JUlY-22'!$B$5:$AF$115,31,0)</f>
        <v>15380830.794799123</v>
      </c>
      <c r="S59" s="117">
        <f t="shared" si="2"/>
        <v>4567.7992874852989</v>
      </c>
      <c r="T59" s="178">
        <v>3462</v>
      </c>
      <c r="U59" s="181" t="e">
        <f>VLOOKUP(D59,'[18]660+210 MW JULY-22 P-I'!$J$5:$T$115,11,0)</f>
        <v>#N/A</v>
      </c>
      <c r="V59" s="180">
        <v>3886.5484085616054</v>
      </c>
      <c r="W59" s="15"/>
      <c r="X59" s="15"/>
      <c r="Y59" s="15"/>
      <c r="Z59" s="15"/>
      <c r="AA59">
        <v>69</v>
      </c>
      <c r="AB59" s="53">
        <f t="shared" si="4"/>
        <v>0</v>
      </c>
      <c r="AH59" s="136"/>
      <c r="AJ59" s="53"/>
    </row>
    <row r="60" spans="1:36" customFormat="1" ht="15.6" x14ac:dyDescent="0.3">
      <c r="A60" s="65">
        <v>70</v>
      </c>
      <c r="B60" s="12"/>
      <c r="C60" s="175">
        <v>161000854</v>
      </c>
      <c r="D60" s="176" t="s">
        <v>110</v>
      </c>
      <c r="E60" s="113">
        <v>44743</v>
      </c>
      <c r="F60" s="71">
        <v>59</v>
      </c>
      <c r="G60" s="177" t="s">
        <v>32</v>
      </c>
      <c r="H60" s="177" t="s">
        <v>95</v>
      </c>
      <c r="I60" s="13"/>
      <c r="J60" s="13" t="s">
        <v>92</v>
      </c>
      <c r="K60" s="15">
        <v>3979.31</v>
      </c>
      <c r="L60" s="15">
        <v>4093.51</v>
      </c>
      <c r="M60" s="117">
        <f t="shared" si="0"/>
        <v>-114.20000000000027</v>
      </c>
      <c r="N60" s="117">
        <f t="shared" si="1"/>
        <v>-437970.88891841652</v>
      </c>
      <c r="O60" s="15"/>
      <c r="P60" s="15">
        <f t="shared" si="3"/>
        <v>4093.51</v>
      </c>
      <c r="Q60" s="15">
        <v>3924203</v>
      </c>
      <c r="R60" s="16">
        <f>+VLOOKUP(A60,'[17]JUlY-22'!$B$5:$AF$115,31,0)</f>
        <v>15261137.810699999</v>
      </c>
      <c r="S60" s="117">
        <f t="shared" si="2"/>
        <v>3835.1216192505735</v>
      </c>
      <c r="T60" s="178">
        <v>4035</v>
      </c>
      <c r="U60" s="181" t="e">
        <f>VLOOKUP(D60,'[18]660+210 MW JULY-22 P-I'!$J$5:$T$115,11,0)</f>
        <v>#N/A</v>
      </c>
      <c r="V60" s="180">
        <v>3718.4679228353525</v>
      </c>
      <c r="W60" s="15"/>
      <c r="X60" s="15"/>
      <c r="Y60" s="15"/>
      <c r="Z60" s="15"/>
      <c r="AA60">
        <v>70</v>
      </c>
      <c r="AB60" s="53">
        <f t="shared" si="4"/>
        <v>0</v>
      </c>
      <c r="AH60" s="136"/>
      <c r="AJ60" s="53"/>
    </row>
    <row r="61" spans="1:36" customFormat="1" ht="15.6" x14ac:dyDescent="0.3">
      <c r="A61" s="65">
        <v>71</v>
      </c>
      <c r="B61" s="12"/>
      <c r="C61" s="175">
        <v>161000045</v>
      </c>
      <c r="D61" s="176" t="s">
        <v>110</v>
      </c>
      <c r="E61" s="113">
        <v>44743</v>
      </c>
      <c r="F61" s="71">
        <v>58</v>
      </c>
      <c r="G61" s="182" t="s">
        <v>33</v>
      </c>
      <c r="H61" s="183" t="s">
        <v>105</v>
      </c>
      <c r="I61" s="13"/>
      <c r="J61" s="13" t="s">
        <v>106</v>
      </c>
      <c r="K61" s="15">
        <f>+VLOOKUP(A61,'[17]JUlY-22'!$B$52:$M$112,12,0)</f>
        <v>3222.49</v>
      </c>
      <c r="L61" s="15">
        <f>+VLOOKUP(A61,'[17]JUlY-22'!$B$52:$M$112,10,0)</f>
        <v>3947.48</v>
      </c>
      <c r="M61" s="117">
        <f t="shared" si="0"/>
        <v>-724.99000000000024</v>
      </c>
      <c r="N61" s="117">
        <f t="shared" si="1"/>
        <v>-3327381.2973754555</v>
      </c>
      <c r="O61" s="15"/>
      <c r="P61" s="15">
        <f t="shared" si="3"/>
        <v>3947.48</v>
      </c>
      <c r="Q61" s="15">
        <v>5160696</v>
      </c>
      <c r="R61" s="16">
        <f>+VLOOKUP(A61,'[17]JUlY-22'!$B$5:$AF$115,31,0)</f>
        <v>14789794.282651385</v>
      </c>
      <c r="S61" s="117">
        <f t="shared" si="2"/>
        <v>4589.5547488592319</v>
      </c>
      <c r="T61" s="178">
        <v>3462</v>
      </c>
      <c r="U61" s="181" t="e">
        <f>VLOOKUP(D61,'[18]660+210 MW JULY-22 P-I'!$J$5:$T$115,11,0)</f>
        <v>#N/A</v>
      </c>
      <c r="V61" s="180">
        <v>3596.2051648351644</v>
      </c>
      <c r="W61" s="15"/>
      <c r="X61" s="15"/>
      <c r="Y61" s="15"/>
      <c r="Z61" s="15"/>
      <c r="AA61">
        <v>71</v>
      </c>
      <c r="AB61" s="53">
        <f t="shared" si="4"/>
        <v>0</v>
      </c>
      <c r="AH61" s="136"/>
      <c r="AJ61" s="53"/>
    </row>
    <row r="62" spans="1:36" customFormat="1" ht="15.6" x14ac:dyDescent="0.3">
      <c r="A62" s="65">
        <v>73</v>
      </c>
      <c r="B62" s="12"/>
      <c r="C62" s="175">
        <v>161000732</v>
      </c>
      <c r="D62" s="176" t="s">
        <v>110</v>
      </c>
      <c r="E62" s="113">
        <v>44743</v>
      </c>
      <c r="F62" s="71">
        <v>59</v>
      </c>
      <c r="G62" s="177" t="s">
        <v>32</v>
      </c>
      <c r="H62" s="177" t="s">
        <v>101</v>
      </c>
      <c r="I62" s="13"/>
      <c r="J62" s="13" t="s">
        <v>92</v>
      </c>
      <c r="K62" s="15">
        <v>4006</v>
      </c>
      <c r="L62" s="15">
        <v>4084.67</v>
      </c>
      <c r="M62" s="117">
        <f t="shared" si="0"/>
        <v>-78.670000000000073</v>
      </c>
      <c r="N62" s="117">
        <f t="shared" si="1"/>
        <v>-310509.24259151303</v>
      </c>
      <c r="O62" s="15"/>
      <c r="P62" s="15">
        <f t="shared" si="3"/>
        <v>4084.67</v>
      </c>
      <c r="Q62" s="15">
        <v>4508369</v>
      </c>
      <c r="R62" s="16">
        <f>+VLOOKUP(A62,'[17]JUlY-22'!$B$5:$AF$115,31,0)</f>
        <v>15811618.48</v>
      </c>
      <c r="S62" s="117">
        <f t="shared" si="2"/>
        <v>3946.9841437843238</v>
      </c>
      <c r="T62" s="178">
        <v>3733</v>
      </c>
      <c r="U62" s="181" t="e">
        <f>VLOOKUP(D62,'[18]660+210 MW JULY-22 P-I'!$J$5:$T$115,11,0)</f>
        <v>#N/A</v>
      </c>
      <c r="V62" s="180">
        <v>3644.421805183199</v>
      </c>
      <c r="W62" s="15"/>
      <c r="X62" s="15"/>
      <c r="Y62" s="15"/>
      <c r="Z62" s="15"/>
      <c r="AA62">
        <v>73</v>
      </c>
      <c r="AB62" s="53">
        <f t="shared" si="4"/>
        <v>0</v>
      </c>
      <c r="AH62" s="136"/>
      <c r="AJ62" s="53"/>
    </row>
    <row r="63" spans="1:36" customFormat="1" ht="15.6" x14ac:dyDescent="0.3">
      <c r="A63" s="65">
        <v>74</v>
      </c>
      <c r="B63" s="12"/>
      <c r="C63" s="175">
        <v>161000121</v>
      </c>
      <c r="D63" s="176" t="s">
        <v>110</v>
      </c>
      <c r="E63" s="113">
        <v>44743</v>
      </c>
      <c r="F63" s="71">
        <v>59</v>
      </c>
      <c r="G63" s="177" t="s">
        <v>33</v>
      </c>
      <c r="H63" s="177" t="s">
        <v>109</v>
      </c>
      <c r="I63" s="13"/>
      <c r="J63" s="13" t="s">
        <v>106</v>
      </c>
      <c r="K63" s="15">
        <v>3887.9</v>
      </c>
      <c r="L63" s="15">
        <v>3887.9</v>
      </c>
      <c r="M63" s="117">
        <f t="shared" si="0"/>
        <v>0</v>
      </c>
      <c r="N63" s="117">
        <f t="shared" si="1"/>
        <v>0</v>
      </c>
      <c r="O63" s="15"/>
      <c r="P63" s="15">
        <f t="shared" si="3"/>
        <v>3887.9</v>
      </c>
      <c r="Q63" s="15">
        <v>6027573</v>
      </c>
      <c r="R63" s="16">
        <f>+VLOOKUP(A63,'[17]JUlY-22'!$B$5:$AF$115,31,0)</f>
        <v>17644977.930075914</v>
      </c>
      <c r="S63" s="117">
        <f t="shared" si="2"/>
        <v>4538.4340981187561</v>
      </c>
      <c r="T63" s="178">
        <v>3529</v>
      </c>
      <c r="U63" s="181" t="e">
        <f>VLOOKUP(D63,'[18]660+210 MW JULY-22 P-I'!$J$5:$T$115,11,0)</f>
        <v>#N/A</v>
      </c>
      <c r="V63" s="180">
        <v>3586.3177570093453</v>
      </c>
      <c r="W63" s="15"/>
      <c r="X63" s="15"/>
      <c r="Y63" s="15"/>
      <c r="Z63" s="15"/>
      <c r="AA63">
        <v>74</v>
      </c>
      <c r="AB63" s="53">
        <f t="shared" si="4"/>
        <v>0</v>
      </c>
      <c r="AH63" s="136"/>
      <c r="AJ63" s="53"/>
    </row>
    <row r="64" spans="1:36" customFormat="1" ht="15.6" x14ac:dyDescent="0.3">
      <c r="A64" s="65">
        <v>75</v>
      </c>
      <c r="B64" s="12"/>
      <c r="C64" s="175">
        <v>452000016</v>
      </c>
      <c r="D64" s="176" t="s">
        <v>111</v>
      </c>
      <c r="E64" s="113">
        <v>44743</v>
      </c>
      <c r="F64" s="71">
        <v>57</v>
      </c>
      <c r="G64" s="177" t="s">
        <v>35</v>
      </c>
      <c r="H64" s="177" t="s">
        <v>96</v>
      </c>
      <c r="I64" s="13"/>
      <c r="J64" s="13" t="s">
        <v>87</v>
      </c>
      <c r="K64" s="15">
        <f>+VLOOKUP(A64,'[17]JUlY-22'!$B$52:$M$112,12,0)</f>
        <v>3873.15</v>
      </c>
      <c r="L64" s="15">
        <f>+VLOOKUP(A64,'[17]JUlY-22'!$B$52:$M$112,10,0)</f>
        <v>3873.15</v>
      </c>
      <c r="M64" s="117">
        <f t="shared" si="0"/>
        <v>0</v>
      </c>
      <c r="N64" s="117">
        <f t="shared" si="1"/>
        <v>0</v>
      </c>
      <c r="O64" s="15"/>
      <c r="P64" s="15">
        <f t="shared" si="3"/>
        <v>3873.15</v>
      </c>
      <c r="Q64" s="15">
        <v>2308215</v>
      </c>
      <c r="R64" s="16">
        <f>+VLOOKUP(A64,'[17]JUlY-22'!$B$5:$AF$115,31,0)</f>
        <v>14080482.285</v>
      </c>
      <c r="S64" s="117">
        <f t="shared" si="2"/>
        <v>3635.4084621044885</v>
      </c>
      <c r="T64" s="178">
        <v>3706</v>
      </c>
      <c r="U64" s="181" t="e">
        <f>VLOOKUP(D64,'[18]660+210 MW JULY-22 P-I'!$J$5:$T$115,11,0)</f>
        <v>#N/A</v>
      </c>
      <c r="V64" s="180">
        <v>3789.1955124591273</v>
      </c>
      <c r="W64" s="15"/>
      <c r="X64" s="15"/>
      <c r="Y64" s="15"/>
      <c r="Z64" s="15"/>
      <c r="AA64">
        <v>75</v>
      </c>
      <c r="AB64" s="53">
        <f t="shared" si="4"/>
        <v>0</v>
      </c>
      <c r="AH64" s="136"/>
      <c r="AJ64" s="53"/>
    </row>
    <row r="65" spans="1:36" customFormat="1" ht="15.6" x14ac:dyDescent="0.3">
      <c r="A65" s="65">
        <v>76</v>
      </c>
      <c r="B65" s="12"/>
      <c r="C65" s="175">
        <v>462000153</v>
      </c>
      <c r="D65" s="176" t="s">
        <v>112</v>
      </c>
      <c r="E65" s="113">
        <v>44743</v>
      </c>
      <c r="F65" s="71">
        <v>57</v>
      </c>
      <c r="G65" s="177" t="s">
        <v>35</v>
      </c>
      <c r="H65" s="177" t="s">
        <v>89</v>
      </c>
      <c r="I65" s="13"/>
      <c r="J65" s="13" t="s">
        <v>90</v>
      </c>
      <c r="K65" s="15">
        <v>3784.91</v>
      </c>
      <c r="L65" s="15">
        <v>3784.91</v>
      </c>
      <c r="M65" s="117">
        <f t="shared" si="0"/>
        <v>0</v>
      </c>
      <c r="N65" s="117">
        <f t="shared" si="1"/>
        <v>0</v>
      </c>
      <c r="O65" s="15"/>
      <c r="P65" s="15">
        <f t="shared" si="3"/>
        <v>3784.91</v>
      </c>
      <c r="Q65" s="15">
        <v>2897383</v>
      </c>
      <c r="R65" s="16">
        <f>+VLOOKUP(A65,'[17]JUlY-22'!$B$5:$AF$115,31,0)</f>
        <v>15551517.196363635</v>
      </c>
      <c r="S65" s="117">
        <f t="shared" si="2"/>
        <v>4108.8208692845101</v>
      </c>
      <c r="T65" s="178">
        <v>3345</v>
      </c>
      <c r="U65" s="181" t="e">
        <f>VLOOKUP(D65,'[18]660+210 MW JULY-22 P-I'!$J$5:$T$115,11,0)</f>
        <v>#N/A</v>
      </c>
      <c r="V65" s="180">
        <v>3830.3283986891174</v>
      </c>
      <c r="W65" s="15"/>
      <c r="X65" s="15"/>
      <c r="Y65" s="15"/>
      <c r="Z65" s="15"/>
      <c r="AA65">
        <v>76</v>
      </c>
      <c r="AB65" s="53">
        <f t="shared" si="4"/>
        <v>0</v>
      </c>
      <c r="AH65" s="136"/>
      <c r="AJ65" s="53"/>
    </row>
    <row r="66" spans="1:36" customFormat="1" ht="15.6" x14ac:dyDescent="0.3">
      <c r="A66" s="65">
        <v>77</v>
      </c>
      <c r="B66" s="12"/>
      <c r="C66" s="175">
        <v>462000484</v>
      </c>
      <c r="D66" s="176" t="s">
        <v>112</v>
      </c>
      <c r="E66" s="113">
        <v>44743</v>
      </c>
      <c r="F66" s="71">
        <v>56</v>
      </c>
      <c r="G66" s="182" t="s">
        <v>35</v>
      </c>
      <c r="H66" s="183" t="s">
        <v>96</v>
      </c>
      <c r="I66" s="13"/>
      <c r="J66" s="13" t="s">
        <v>87</v>
      </c>
      <c r="K66" s="15">
        <v>3689.94</v>
      </c>
      <c r="L66" s="15">
        <v>3689.94</v>
      </c>
      <c r="M66" s="117">
        <f t="shared" si="0"/>
        <v>0</v>
      </c>
      <c r="N66" s="117">
        <f t="shared" si="1"/>
        <v>0</v>
      </c>
      <c r="O66" s="15"/>
      <c r="P66" s="15">
        <f t="shared" si="3"/>
        <v>3689.94</v>
      </c>
      <c r="Q66" s="15">
        <v>2274502</v>
      </c>
      <c r="R66" s="16">
        <f>+VLOOKUP(A66,'[17]JUlY-22'!$B$5:$AF$115,31,0)</f>
        <v>13489910.632666666</v>
      </c>
      <c r="S66" s="117">
        <f t="shared" si="2"/>
        <v>3655.8617843831244</v>
      </c>
      <c r="T66" s="178">
        <v>3706</v>
      </c>
      <c r="U66" s="181" t="e">
        <f>VLOOKUP(D66,'[18]660+210 MW JULY-22 P-I'!$J$5:$T$115,11,0)</f>
        <v>#N/A</v>
      </c>
      <c r="V66" s="180">
        <v>3810.2973003374573</v>
      </c>
      <c r="W66" s="15"/>
      <c r="X66" s="15"/>
      <c r="Y66" s="15"/>
      <c r="Z66" s="15"/>
      <c r="AA66">
        <v>77</v>
      </c>
      <c r="AB66" s="53">
        <f t="shared" si="4"/>
        <v>0</v>
      </c>
      <c r="AH66" s="136"/>
      <c r="AJ66" s="53"/>
    </row>
    <row r="67" spans="1:36" customFormat="1" ht="15.6" x14ac:dyDescent="0.3">
      <c r="A67" s="65">
        <v>80</v>
      </c>
      <c r="B67" s="12"/>
      <c r="C67" s="175">
        <v>161000123</v>
      </c>
      <c r="D67" s="176" t="s">
        <v>112</v>
      </c>
      <c r="E67" s="113">
        <v>44743</v>
      </c>
      <c r="F67" s="71">
        <v>58</v>
      </c>
      <c r="G67" s="182" t="s">
        <v>33</v>
      </c>
      <c r="H67" s="183" t="s">
        <v>109</v>
      </c>
      <c r="I67" s="13"/>
      <c r="J67" s="13" t="s">
        <v>106</v>
      </c>
      <c r="K67" s="15">
        <v>4034</v>
      </c>
      <c r="L67" s="15">
        <v>4066.23</v>
      </c>
      <c r="M67" s="117">
        <f t="shared" ref="M67:M132" si="5">+K67-L67</f>
        <v>-32.230000000000018</v>
      </c>
      <c r="N67" s="117">
        <f t="shared" ref="N67:N132" si="6">+M67*S67</f>
        <v>-143987.65481530051</v>
      </c>
      <c r="O67" s="15"/>
      <c r="P67" s="15">
        <f t="shared" si="3"/>
        <v>4066.23</v>
      </c>
      <c r="Q67" s="15">
        <v>5967946</v>
      </c>
      <c r="R67" s="16">
        <f>+VLOOKUP(A67,'[17]JUlY-22'!$B$5:$AF$115,31,0)</f>
        <v>18021911.248058394</v>
      </c>
      <c r="S67" s="117">
        <f t="shared" ref="S67:S132" si="7">+R67/K67</f>
        <v>4467.504027778481</v>
      </c>
      <c r="T67" s="178">
        <v>3529</v>
      </c>
      <c r="U67" s="181" t="e">
        <f>VLOOKUP(D67,'[18]660+210 MW JULY-22 P-I'!$J$5:$T$115,11,0)</f>
        <v>#N/A</v>
      </c>
      <c r="V67" s="180">
        <v>3579.3886318572368</v>
      </c>
      <c r="W67" s="15"/>
      <c r="X67" s="15"/>
      <c r="Y67" s="15"/>
      <c r="Z67" s="15"/>
      <c r="AA67">
        <v>80</v>
      </c>
      <c r="AB67" s="53">
        <f t="shared" si="4"/>
        <v>0</v>
      </c>
      <c r="AH67" s="136"/>
      <c r="AJ67" s="53"/>
    </row>
    <row r="68" spans="1:36" customFormat="1" ht="15.6" x14ac:dyDescent="0.3">
      <c r="A68" s="65">
        <v>81</v>
      </c>
      <c r="B68" s="12"/>
      <c r="C68" s="175">
        <v>462000485</v>
      </c>
      <c r="D68" s="176" t="s">
        <v>113</v>
      </c>
      <c r="E68" s="113">
        <v>44743</v>
      </c>
      <c r="F68" s="71">
        <v>59</v>
      </c>
      <c r="G68" s="182" t="s">
        <v>35</v>
      </c>
      <c r="H68" s="183" t="s">
        <v>96</v>
      </c>
      <c r="I68" s="13"/>
      <c r="J68" s="13" t="s">
        <v>87</v>
      </c>
      <c r="K68" s="15">
        <v>3818.5</v>
      </c>
      <c r="L68" s="15">
        <v>3818.5</v>
      </c>
      <c r="M68" s="117">
        <f t="shared" si="5"/>
        <v>0</v>
      </c>
      <c r="N68" s="117">
        <f t="shared" si="6"/>
        <v>0</v>
      </c>
      <c r="O68" s="15"/>
      <c r="P68" s="15">
        <f t="shared" ref="P68:P133" si="8">L68-O68</f>
        <v>3818.5</v>
      </c>
      <c r="Q68" s="15">
        <v>2317270</v>
      </c>
      <c r="R68" s="16">
        <f>+VLOOKUP(A68,'[17]JUlY-22'!$B$5:$AF$115,31,0)</f>
        <v>15232412.838888885</v>
      </c>
      <c r="S68" s="117">
        <f t="shared" si="7"/>
        <v>3989.1090320515609</v>
      </c>
      <c r="T68" s="178">
        <v>3706</v>
      </c>
      <c r="U68" s="181" t="e">
        <f>VLOOKUP(D68,'[18]660+210 MW JULY-22 P-I'!$J$5:$T$115,11,0)</f>
        <v>#N/A</v>
      </c>
      <c r="V68" s="180">
        <v>3778.2695544832227</v>
      </c>
      <c r="W68" s="15"/>
      <c r="X68" s="15"/>
      <c r="Y68" s="15"/>
      <c r="Z68" s="15"/>
      <c r="AA68">
        <v>81</v>
      </c>
      <c r="AB68" s="53">
        <f t="shared" ref="AB68:AB99" si="9">A68-AA68</f>
        <v>0</v>
      </c>
      <c r="AH68" s="136"/>
      <c r="AJ68" s="53"/>
    </row>
    <row r="69" spans="1:36" customFormat="1" ht="15.6" x14ac:dyDescent="0.3">
      <c r="A69" s="65">
        <v>82</v>
      </c>
      <c r="B69" s="12"/>
      <c r="C69" s="175">
        <v>462000154</v>
      </c>
      <c r="D69" s="176" t="s">
        <v>65</v>
      </c>
      <c r="E69" s="113">
        <v>44743</v>
      </c>
      <c r="F69" s="71">
        <v>58</v>
      </c>
      <c r="G69" s="182" t="s">
        <v>35</v>
      </c>
      <c r="H69" s="183" t="s">
        <v>89</v>
      </c>
      <c r="I69" s="13"/>
      <c r="J69" s="13" t="s">
        <v>90</v>
      </c>
      <c r="K69" s="15">
        <v>3497.45</v>
      </c>
      <c r="L69" s="15">
        <v>3497.45</v>
      </c>
      <c r="M69" s="117">
        <f t="shared" si="5"/>
        <v>0</v>
      </c>
      <c r="N69" s="117">
        <f t="shared" si="6"/>
        <v>0</v>
      </c>
      <c r="O69" s="15"/>
      <c r="P69" s="15">
        <f t="shared" si="8"/>
        <v>3497.45</v>
      </c>
      <c r="Q69" s="15">
        <v>2322273</v>
      </c>
      <c r="R69" s="16">
        <f>+VLOOKUP(A69,'[17]JUlY-22'!$B$5:$AF$115,31,0)</f>
        <v>13890968.536666665</v>
      </c>
      <c r="S69" s="117">
        <f t="shared" si="7"/>
        <v>3971.7418509676095</v>
      </c>
      <c r="T69" s="178">
        <v>3345</v>
      </c>
      <c r="U69" s="181" t="e">
        <f>VLOOKUP(D69,'[18]660+210 MW JULY-22 P-I'!$J$5:$T$115,11,0)</f>
        <v>#N/A</v>
      </c>
      <c r="V69" s="180">
        <v>3781.1319717203455</v>
      </c>
      <c r="W69" s="15"/>
      <c r="X69" s="15"/>
      <c r="Y69" s="15"/>
      <c r="Z69" s="15"/>
      <c r="AA69">
        <v>82</v>
      </c>
      <c r="AB69" s="53">
        <f t="shared" si="9"/>
        <v>0</v>
      </c>
      <c r="AH69" s="136"/>
      <c r="AJ69" s="53"/>
    </row>
    <row r="70" spans="1:36" customFormat="1" ht="15.6" x14ac:dyDescent="0.3">
      <c r="A70" s="65">
        <v>84</v>
      </c>
      <c r="B70" s="12"/>
      <c r="C70" s="175">
        <v>161000856</v>
      </c>
      <c r="D70" s="176" t="s">
        <v>113</v>
      </c>
      <c r="E70" s="113">
        <v>44743</v>
      </c>
      <c r="F70" s="71">
        <v>60</v>
      </c>
      <c r="G70" s="182" t="s">
        <v>32</v>
      </c>
      <c r="H70" s="183" t="s">
        <v>95</v>
      </c>
      <c r="I70" s="13"/>
      <c r="J70" s="13" t="s">
        <v>92</v>
      </c>
      <c r="K70" s="15">
        <v>4021.2</v>
      </c>
      <c r="L70" s="15">
        <v>4036.65</v>
      </c>
      <c r="M70" s="117">
        <f t="shared" si="5"/>
        <v>-15.450000000000273</v>
      </c>
      <c r="N70" s="117">
        <f t="shared" si="6"/>
        <v>-59482.423787377949</v>
      </c>
      <c r="O70" s="15"/>
      <c r="P70" s="15">
        <f t="shared" si="8"/>
        <v>4036.65</v>
      </c>
      <c r="Q70" s="15">
        <v>4025322</v>
      </c>
      <c r="R70" s="16">
        <f>+VLOOKUP(A70,'[17]JUlY-22'!$B$5:$AF$115,31,0)</f>
        <v>15481600.163999997</v>
      </c>
      <c r="S70" s="117">
        <f t="shared" si="7"/>
        <v>3849.9950671441356</v>
      </c>
      <c r="T70" s="178">
        <v>4035</v>
      </c>
      <c r="U70" s="181" t="e">
        <f>VLOOKUP(D70,'[18]660+210 MW JULY-22 P-I'!$J$5:$T$115,11,0)</f>
        <v>#N/A</v>
      </c>
      <c r="V70" s="180">
        <v>3951.0236220472439</v>
      </c>
      <c r="W70" s="15"/>
      <c r="X70" s="15"/>
      <c r="Y70" s="15"/>
      <c r="Z70" s="15"/>
      <c r="AA70">
        <v>84</v>
      </c>
      <c r="AB70" s="53">
        <f t="shared" si="9"/>
        <v>0</v>
      </c>
      <c r="AH70" s="136"/>
      <c r="AJ70" s="53"/>
    </row>
    <row r="71" spans="1:36" customFormat="1" ht="15.6" x14ac:dyDescent="0.3">
      <c r="A71" s="65">
        <v>85</v>
      </c>
      <c r="B71" s="12"/>
      <c r="C71" s="175">
        <v>161000735</v>
      </c>
      <c r="D71" s="176" t="s">
        <v>65</v>
      </c>
      <c r="E71" s="113">
        <v>44743</v>
      </c>
      <c r="F71" s="71">
        <v>58</v>
      </c>
      <c r="G71" s="182" t="s">
        <v>32</v>
      </c>
      <c r="H71" s="183" t="s">
        <v>101</v>
      </c>
      <c r="I71" s="13"/>
      <c r="J71" s="13" t="s">
        <v>92</v>
      </c>
      <c r="K71" s="15">
        <v>3746.22</v>
      </c>
      <c r="L71" s="15">
        <v>3746.22</v>
      </c>
      <c r="M71" s="117">
        <f t="shared" si="5"/>
        <v>0</v>
      </c>
      <c r="N71" s="117">
        <f t="shared" si="6"/>
        <v>0</v>
      </c>
      <c r="O71" s="15"/>
      <c r="P71" s="15">
        <f t="shared" si="8"/>
        <v>3746.22</v>
      </c>
      <c r="Q71" s="15">
        <v>4431956</v>
      </c>
      <c r="R71" s="16">
        <f>+VLOOKUP(A71,'[17]JUlY-22'!$B$5:$AF$115,31,0)</f>
        <v>15002215.4276</v>
      </c>
      <c r="S71" s="117">
        <f t="shared" si="7"/>
        <v>4004.627445158053</v>
      </c>
      <c r="T71" s="178">
        <v>3733</v>
      </c>
      <c r="U71" s="181" t="e">
        <f>VLOOKUP(D71,'[18]660+210 MW JULY-22 P-I'!$J$5:$T$115,11,0)</f>
        <v>#N/A</v>
      </c>
      <c r="V71" s="180">
        <v>3740.7166872128205</v>
      </c>
      <c r="W71" s="15"/>
      <c r="X71" s="15"/>
      <c r="Y71" s="15"/>
      <c r="Z71" s="15"/>
      <c r="AA71">
        <v>85</v>
      </c>
      <c r="AB71" s="53">
        <f t="shared" si="9"/>
        <v>0</v>
      </c>
      <c r="AH71" s="136"/>
      <c r="AJ71" s="53"/>
    </row>
    <row r="72" spans="1:36" customFormat="1" ht="15.6" x14ac:dyDescent="0.3">
      <c r="A72" s="65">
        <v>87</v>
      </c>
      <c r="B72" s="12"/>
      <c r="C72" s="175">
        <v>141000006</v>
      </c>
      <c r="D72" s="176" t="s">
        <v>65</v>
      </c>
      <c r="E72" s="113">
        <v>44743</v>
      </c>
      <c r="F72" s="71">
        <v>59</v>
      </c>
      <c r="G72" s="182" t="s">
        <v>33</v>
      </c>
      <c r="H72" s="183" t="s">
        <v>105</v>
      </c>
      <c r="I72" s="13"/>
      <c r="J72" s="13" t="s">
        <v>106</v>
      </c>
      <c r="K72" s="15">
        <v>4082.8</v>
      </c>
      <c r="L72" s="15">
        <v>4090.7</v>
      </c>
      <c r="M72" s="117">
        <f t="shared" si="5"/>
        <v>-7.8999999999996362</v>
      </c>
      <c r="N72" s="117">
        <f t="shared" si="6"/>
        <v>-33857.061352528661</v>
      </c>
      <c r="O72" s="15"/>
      <c r="P72" s="15">
        <f t="shared" si="8"/>
        <v>4090.7</v>
      </c>
      <c r="Q72" s="15">
        <v>5297888</v>
      </c>
      <c r="R72" s="16">
        <f>+VLOOKUP(A72,'[17]JUlY-22'!$B$5:$AF$115,31,0)</f>
        <v>17497672.163305111</v>
      </c>
      <c r="S72" s="117">
        <f t="shared" si="7"/>
        <v>4285.7039686747112</v>
      </c>
      <c r="T72" s="178">
        <v>3462</v>
      </c>
      <c r="U72" s="181" t="e">
        <f>VLOOKUP(D72,'[18]660+210 MW JULY-22 P-I'!$J$5:$T$115,11,0)</f>
        <v>#N/A</v>
      </c>
      <c r="V72" s="180">
        <v>3639.8782122905027</v>
      </c>
      <c r="W72" s="15"/>
      <c r="X72" s="15"/>
      <c r="Y72" s="15"/>
      <c r="Z72" s="15"/>
      <c r="AA72">
        <v>87</v>
      </c>
      <c r="AB72" s="53">
        <f t="shared" si="9"/>
        <v>0</v>
      </c>
      <c r="AH72" s="136"/>
      <c r="AJ72" s="53"/>
    </row>
    <row r="73" spans="1:36" customFormat="1" ht="15.6" x14ac:dyDescent="0.3">
      <c r="A73" s="65">
        <v>88</v>
      </c>
      <c r="B73" s="12"/>
      <c r="C73" s="175">
        <v>161000125</v>
      </c>
      <c r="D73" s="176" t="s">
        <v>65</v>
      </c>
      <c r="E73" s="113">
        <v>44743</v>
      </c>
      <c r="F73" s="71">
        <v>59</v>
      </c>
      <c r="G73" s="177" t="s">
        <v>33</v>
      </c>
      <c r="H73" s="177" t="s">
        <v>109</v>
      </c>
      <c r="I73" s="13"/>
      <c r="J73" s="13" t="s">
        <v>106</v>
      </c>
      <c r="K73" s="15">
        <v>4155.55</v>
      </c>
      <c r="L73" s="15">
        <v>4327.2</v>
      </c>
      <c r="M73" s="117">
        <f t="shared" si="5"/>
        <v>-171.64999999999964</v>
      </c>
      <c r="N73" s="117">
        <f t="shared" si="6"/>
        <v>-775264.63200961566</v>
      </c>
      <c r="O73" s="15"/>
      <c r="P73" s="15">
        <f t="shared" si="8"/>
        <v>4327.2</v>
      </c>
      <c r="Q73" s="15">
        <v>6351553</v>
      </c>
      <c r="R73" s="16">
        <f>+VLOOKUP(A73,'[17]JUlY-22'!$B$5:$AF$115,31,0)</f>
        <v>18768720.894538686</v>
      </c>
      <c r="S73" s="117">
        <f t="shared" si="7"/>
        <v>4516.5431518183359</v>
      </c>
      <c r="T73" s="178">
        <v>3529</v>
      </c>
      <c r="U73" s="181" t="e">
        <f>VLOOKUP(D73,'[18]660+210 MW JULY-22 P-I'!$J$5:$T$115,11,0)</f>
        <v>#N/A</v>
      </c>
      <c r="V73" s="180">
        <v>3665.7296934437236</v>
      </c>
      <c r="W73" s="15"/>
      <c r="X73" s="15"/>
      <c r="Y73" s="15"/>
      <c r="Z73" s="15"/>
      <c r="AA73">
        <v>88</v>
      </c>
      <c r="AB73" s="53">
        <f t="shared" si="9"/>
        <v>0</v>
      </c>
      <c r="AH73" s="136"/>
      <c r="AJ73" s="53"/>
    </row>
    <row r="74" spans="1:36" customFormat="1" ht="15.6" x14ac:dyDescent="0.3">
      <c r="A74" s="65">
        <v>89</v>
      </c>
      <c r="B74" s="12"/>
      <c r="C74" s="175">
        <v>141000083</v>
      </c>
      <c r="D74" s="176" t="s">
        <v>65</v>
      </c>
      <c r="E74" s="113">
        <v>44743</v>
      </c>
      <c r="F74" s="71">
        <v>59</v>
      </c>
      <c r="G74" s="177" t="s">
        <v>33</v>
      </c>
      <c r="H74" s="177" t="s">
        <v>95</v>
      </c>
      <c r="I74" s="13"/>
      <c r="J74" s="13" t="s">
        <v>92</v>
      </c>
      <c r="K74" s="15">
        <v>3947.75</v>
      </c>
      <c r="L74" s="15">
        <v>3993.62</v>
      </c>
      <c r="M74" s="117">
        <f t="shared" si="5"/>
        <v>-45.869999999999891</v>
      </c>
      <c r="N74" s="117">
        <f t="shared" si="6"/>
        <v>-182358.52271134779</v>
      </c>
      <c r="O74" s="15"/>
      <c r="P74" s="15">
        <f t="shared" si="8"/>
        <v>3993.62</v>
      </c>
      <c r="Q74" s="15">
        <v>4447460</v>
      </c>
      <c r="R74" s="16">
        <f>+VLOOKUP(A74,'[17]JUlY-22'!$B$5:$AF$115,31,0)</f>
        <v>15694481.317499999</v>
      </c>
      <c r="S74" s="117">
        <f t="shared" si="7"/>
        <v>3975.5509638401618</v>
      </c>
      <c r="T74" s="178">
        <v>4035</v>
      </c>
      <c r="U74" s="181" t="e">
        <f>VLOOKUP(D74,'[18]660+210 MW JULY-22 P-I'!$J$5:$T$115,11,0)</f>
        <v>#N/A</v>
      </c>
      <c r="V74" s="180">
        <v>4066.8242491657397</v>
      </c>
      <c r="W74" s="15"/>
      <c r="X74" s="15"/>
      <c r="Y74" s="15"/>
      <c r="Z74" s="15"/>
      <c r="AA74">
        <v>89</v>
      </c>
      <c r="AB74" s="53">
        <f t="shared" si="9"/>
        <v>0</v>
      </c>
      <c r="AH74" s="136"/>
      <c r="AJ74" s="53"/>
    </row>
    <row r="75" spans="1:36" customFormat="1" ht="15.6" x14ac:dyDescent="0.3">
      <c r="A75" s="65">
        <v>90</v>
      </c>
      <c r="B75" s="12"/>
      <c r="C75" s="175">
        <v>462000486</v>
      </c>
      <c r="D75" s="176" t="s">
        <v>114</v>
      </c>
      <c r="E75" s="113">
        <v>44743</v>
      </c>
      <c r="F75" s="71">
        <v>57</v>
      </c>
      <c r="G75" s="182" t="s">
        <v>35</v>
      </c>
      <c r="H75" s="183" t="s">
        <v>96</v>
      </c>
      <c r="I75" s="13"/>
      <c r="J75" s="13" t="s">
        <v>87</v>
      </c>
      <c r="K75" s="15">
        <v>3711.2</v>
      </c>
      <c r="L75" s="15">
        <v>3711.2</v>
      </c>
      <c r="M75" s="117">
        <f t="shared" si="5"/>
        <v>0</v>
      </c>
      <c r="N75" s="117">
        <f t="shared" si="6"/>
        <v>0</v>
      </c>
      <c r="O75" s="15"/>
      <c r="P75" s="15">
        <f t="shared" si="8"/>
        <v>3711.2</v>
      </c>
      <c r="Q75" s="15">
        <v>2283715</v>
      </c>
      <c r="R75" s="16">
        <f>+VLOOKUP(A75,'[17]JUlY-22'!$B$5:$AF$115,31,0)</f>
        <v>14835941.817777777</v>
      </c>
      <c r="S75" s="117">
        <f t="shared" si="7"/>
        <v>3997.613121841393</v>
      </c>
      <c r="T75" s="178">
        <v>3706</v>
      </c>
      <c r="U75" s="181" t="e">
        <f>VLOOKUP(D75,'[18]660+210 MW JULY-22 P-I'!$J$5:$T$115,11,0)</f>
        <v>#N/A</v>
      </c>
      <c r="V75" s="180">
        <v>3761.8064155582874</v>
      </c>
      <c r="W75" s="15"/>
      <c r="X75" s="15"/>
      <c r="Y75" s="15"/>
      <c r="Z75" s="15"/>
      <c r="AA75">
        <v>90</v>
      </c>
      <c r="AB75" s="53">
        <f t="shared" si="9"/>
        <v>0</v>
      </c>
      <c r="AH75" s="136"/>
      <c r="AJ75" s="53"/>
    </row>
    <row r="76" spans="1:36" customFormat="1" ht="15.6" x14ac:dyDescent="0.3">
      <c r="A76" s="65">
        <v>92</v>
      </c>
      <c r="B76" s="12"/>
      <c r="C76" s="175">
        <v>161000858</v>
      </c>
      <c r="D76" s="176" t="s">
        <v>67</v>
      </c>
      <c r="E76" s="113">
        <v>44743</v>
      </c>
      <c r="F76" s="71">
        <v>59</v>
      </c>
      <c r="G76" s="177" t="s">
        <v>33</v>
      </c>
      <c r="H76" s="177" t="s">
        <v>95</v>
      </c>
      <c r="I76" s="13"/>
      <c r="J76" s="13" t="s">
        <v>92</v>
      </c>
      <c r="K76" s="15">
        <v>3983.41</v>
      </c>
      <c r="L76" s="15">
        <v>3999.28</v>
      </c>
      <c r="M76" s="117">
        <f t="shared" si="5"/>
        <v>-15.870000000000346</v>
      </c>
      <c r="N76" s="117">
        <f t="shared" si="6"/>
        <v>-63025.473041139245</v>
      </c>
      <c r="O76" s="15"/>
      <c r="P76" s="15">
        <f t="shared" si="8"/>
        <v>3999.28</v>
      </c>
      <c r="Q76" s="15">
        <v>4470937</v>
      </c>
      <c r="R76" s="16">
        <f>+VLOOKUP(A76,'[17]JUlY-22'!$B$5:$AF$115,31,0)</f>
        <v>15819552.5877</v>
      </c>
      <c r="S76" s="117">
        <f t="shared" si="7"/>
        <v>3971.3593598700613</v>
      </c>
      <c r="T76" s="178">
        <v>4035</v>
      </c>
      <c r="U76" s="181" t="e">
        <f>VLOOKUP(D76,'[18]660+210 MW JULY-22 P-I'!$J$5:$T$115,11,0)</f>
        <v>#N/A</v>
      </c>
      <c r="V76" s="180">
        <v>3679.1622984976425</v>
      </c>
      <c r="W76" s="15"/>
      <c r="X76" s="15"/>
      <c r="Y76" s="15"/>
      <c r="Z76" s="15"/>
      <c r="AA76">
        <v>92</v>
      </c>
      <c r="AB76" s="53">
        <f t="shared" si="9"/>
        <v>0</v>
      </c>
      <c r="AH76" s="136"/>
      <c r="AJ76" s="53"/>
    </row>
    <row r="77" spans="1:36" customFormat="1" ht="15.6" x14ac:dyDescent="0.3">
      <c r="A77" s="65">
        <v>93</v>
      </c>
      <c r="B77" s="12"/>
      <c r="C77" s="175">
        <v>141000007</v>
      </c>
      <c r="D77" s="176" t="s">
        <v>114</v>
      </c>
      <c r="E77" s="113">
        <v>44743</v>
      </c>
      <c r="F77" s="71">
        <v>51</v>
      </c>
      <c r="G77" s="182" t="s">
        <v>33</v>
      </c>
      <c r="H77" s="183" t="s">
        <v>105</v>
      </c>
      <c r="I77" s="13"/>
      <c r="J77" s="13" t="s">
        <v>106</v>
      </c>
      <c r="K77" s="15">
        <v>3497.8</v>
      </c>
      <c r="L77" s="15">
        <v>3517.9</v>
      </c>
      <c r="M77" s="117">
        <f t="shared" si="5"/>
        <v>-20.099999999999909</v>
      </c>
      <c r="N77" s="117">
        <f t="shared" si="6"/>
        <v>-86430.890908794579</v>
      </c>
      <c r="O77" s="15"/>
      <c r="P77" s="15">
        <f t="shared" si="8"/>
        <v>3517.9</v>
      </c>
      <c r="Q77" s="15">
        <v>4588945</v>
      </c>
      <c r="R77" s="16">
        <f>+VLOOKUP(A77,'[17]JUlY-22'!$B$5:$AF$115,31,0)</f>
        <v>15040695.035859855</v>
      </c>
      <c r="S77" s="117">
        <f t="shared" si="7"/>
        <v>4300.0443238206453</v>
      </c>
      <c r="T77" s="178">
        <v>3462</v>
      </c>
      <c r="U77" s="181" t="e">
        <f>VLOOKUP(D77,'[18]660+210 MW JULY-22 P-I'!$J$5:$T$115,11,0)</f>
        <v>#N/A</v>
      </c>
      <c r="V77" s="180">
        <v>3737.7558942866544</v>
      </c>
      <c r="W77" s="15"/>
      <c r="X77" s="15"/>
      <c r="Y77" s="15"/>
      <c r="Z77" s="15"/>
      <c r="AA77">
        <v>93</v>
      </c>
      <c r="AB77" s="53">
        <f t="shared" si="9"/>
        <v>0</v>
      </c>
      <c r="AH77" s="136"/>
      <c r="AJ77" s="53"/>
    </row>
    <row r="78" spans="1:36" customFormat="1" ht="15.6" x14ac:dyDescent="0.3">
      <c r="A78" s="65">
        <v>94</v>
      </c>
      <c r="B78" s="12"/>
      <c r="C78" s="175">
        <v>462000155</v>
      </c>
      <c r="D78" s="176" t="s">
        <v>80</v>
      </c>
      <c r="E78" s="113">
        <v>44743</v>
      </c>
      <c r="F78" s="71">
        <v>57</v>
      </c>
      <c r="G78" s="177" t="s">
        <v>35</v>
      </c>
      <c r="H78" s="177" t="s">
        <v>89</v>
      </c>
      <c r="I78" s="13"/>
      <c r="J78" s="13" t="s">
        <v>90</v>
      </c>
      <c r="K78" s="15">
        <v>3585.25</v>
      </c>
      <c r="L78" s="15">
        <v>3585.25</v>
      </c>
      <c r="M78" s="117">
        <f t="shared" si="5"/>
        <v>0</v>
      </c>
      <c r="N78" s="117">
        <f t="shared" si="6"/>
        <v>0</v>
      </c>
      <c r="O78" s="15"/>
      <c r="P78" s="15">
        <f t="shared" si="8"/>
        <v>3585.25</v>
      </c>
      <c r="Q78" s="15">
        <v>2421525</v>
      </c>
      <c r="R78" s="16">
        <f>+VLOOKUP(A78,'[17]JUlY-22'!$B$5:$AF$115,31,0)</f>
        <v>14280641.119696969</v>
      </c>
      <c r="S78" s="117">
        <f t="shared" si="7"/>
        <v>3983.1646662567377</v>
      </c>
      <c r="T78" s="178">
        <v>3345</v>
      </c>
      <c r="U78" s="181" t="e">
        <f>VLOOKUP(D78,'[18]660+210 MW JULY-22 P-I'!$J$5:$T$115,11,0)</f>
        <v>#N/A</v>
      </c>
      <c r="V78" s="180">
        <v>3767.4742268041241</v>
      </c>
      <c r="W78" s="15"/>
      <c r="X78" s="15"/>
      <c r="Y78" s="15"/>
      <c r="Z78" s="15"/>
      <c r="AA78">
        <v>94</v>
      </c>
      <c r="AB78" s="53">
        <f t="shared" si="9"/>
        <v>0</v>
      </c>
      <c r="AH78" s="136"/>
      <c r="AJ78" s="53"/>
    </row>
    <row r="79" spans="1:36" customFormat="1" ht="15.6" x14ac:dyDescent="0.3">
      <c r="A79" s="65">
        <v>95</v>
      </c>
      <c r="B79" s="12"/>
      <c r="C79" s="175">
        <v>452000017</v>
      </c>
      <c r="D79" s="176" t="s">
        <v>67</v>
      </c>
      <c r="E79" s="113">
        <v>44743</v>
      </c>
      <c r="F79" s="71">
        <v>57</v>
      </c>
      <c r="G79" s="177" t="s">
        <v>35</v>
      </c>
      <c r="H79" s="177" t="s">
        <v>96</v>
      </c>
      <c r="I79" s="13"/>
      <c r="J79" s="13" t="s">
        <v>87</v>
      </c>
      <c r="K79" s="15">
        <v>3641</v>
      </c>
      <c r="L79" s="15">
        <v>3641</v>
      </c>
      <c r="M79" s="117">
        <f t="shared" si="5"/>
        <v>0</v>
      </c>
      <c r="N79" s="117">
        <f t="shared" si="6"/>
        <v>0</v>
      </c>
      <c r="O79" s="15"/>
      <c r="P79" s="15">
        <f t="shared" si="8"/>
        <v>3641</v>
      </c>
      <c r="Q79" s="15">
        <v>2240589</v>
      </c>
      <c r="R79" s="16">
        <f>+VLOOKUP(A79,'[17]JUlY-22'!$B$5:$AF$115,31,0)</f>
        <v>13307246.677777776</v>
      </c>
      <c r="S79" s="117">
        <f t="shared" si="7"/>
        <v>3654.8329244102656</v>
      </c>
      <c r="T79" s="178">
        <v>3376</v>
      </c>
      <c r="U79" s="181" t="e">
        <f>VLOOKUP(D79,'[18]660+210 MW JULY-22 P-I'!$J$5:$T$115,11,0)</f>
        <v>#N/A</v>
      </c>
      <c r="V79" s="180">
        <v>3723.5225922188588</v>
      </c>
      <c r="W79" s="15"/>
      <c r="X79" s="15"/>
      <c r="Y79" s="15"/>
      <c r="Z79" s="15"/>
      <c r="AA79">
        <v>95</v>
      </c>
      <c r="AB79" s="53">
        <f t="shared" si="9"/>
        <v>0</v>
      </c>
      <c r="AH79" s="136"/>
      <c r="AJ79" s="53"/>
    </row>
    <row r="80" spans="1:36" customFormat="1" ht="15.6" x14ac:dyDescent="0.3">
      <c r="A80" s="65">
        <v>98</v>
      </c>
      <c r="B80" s="12"/>
      <c r="C80" s="175">
        <v>161000127</v>
      </c>
      <c r="D80" s="176" t="s">
        <v>80</v>
      </c>
      <c r="E80" s="113">
        <v>44743</v>
      </c>
      <c r="F80" s="71">
        <v>56</v>
      </c>
      <c r="G80" s="182" t="s">
        <v>33</v>
      </c>
      <c r="H80" s="183" t="s">
        <v>109</v>
      </c>
      <c r="I80" s="13"/>
      <c r="J80" s="13" t="s">
        <v>106</v>
      </c>
      <c r="K80" s="15">
        <f>+VLOOKUP(A80,'[17]JUlY-22'!$B$52:$M$112,12,0)</f>
        <v>3990.76</v>
      </c>
      <c r="L80" s="15">
        <f>+VLOOKUP(A80,'[17]JUlY-22'!$B$52:$M$112,10,0)</f>
        <v>3990.76</v>
      </c>
      <c r="M80" s="117">
        <f t="shared" si="5"/>
        <v>0</v>
      </c>
      <c r="N80" s="117">
        <f t="shared" si="6"/>
        <v>0</v>
      </c>
      <c r="O80" s="15"/>
      <c r="P80" s="15">
        <f t="shared" si="8"/>
        <v>3990.76</v>
      </c>
      <c r="Q80" s="15">
        <v>5984102</v>
      </c>
      <c r="R80" s="16">
        <f>+VLOOKUP(A80,'[17]JUlY-22'!$B$5:$AF$115,31,0)</f>
        <v>17908862.127253722</v>
      </c>
      <c r="S80" s="117">
        <f t="shared" si="7"/>
        <v>4487.5818458774074</v>
      </c>
      <c r="T80" s="178">
        <v>3703</v>
      </c>
      <c r="U80" s="181" t="e">
        <f>VLOOKUP(D80,'[18]660+210 MW JULY-22 P-I'!$J$5:$T$115,11,0)</f>
        <v>#N/A</v>
      </c>
      <c r="V80" s="180">
        <v>3679.3118565260711</v>
      </c>
      <c r="W80" s="15"/>
      <c r="X80" s="15"/>
      <c r="Y80" s="15"/>
      <c r="Z80" s="15"/>
      <c r="AA80">
        <v>98</v>
      </c>
      <c r="AB80" s="53">
        <f t="shared" si="9"/>
        <v>0</v>
      </c>
      <c r="AH80" s="136"/>
      <c r="AJ80" s="53"/>
    </row>
    <row r="81" spans="1:36" customFormat="1" ht="15.6" x14ac:dyDescent="0.3">
      <c r="A81" s="65">
        <v>99</v>
      </c>
      <c r="B81" s="12"/>
      <c r="C81" s="175">
        <v>262000516</v>
      </c>
      <c r="D81" s="176" t="s">
        <v>71</v>
      </c>
      <c r="E81" s="113">
        <v>44743</v>
      </c>
      <c r="F81" s="71">
        <v>59</v>
      </c>
      <c r="G81" s="182" t="s">
        <v>35</v>
      </c>
      <c r="H81" s="183" t="s">
        <v>93</v>
      </c>
      <c r="I81" s="13"/>
      <c r="J81" s="13" t="s">
        <v>92</v>
      </c>
      <c r="K81" s="15">
        <v>3763.16</v>
      </c>
      <c r="L81" s="15">
        <v>3780.47</v>
      </c>
      <c r="M81" s="117">
        <f t="shared" si="5"/>
        <v>-17.309999999999945</v>
      </c>
      <c r="N81" s="117">
        <f t="shared" si="6"/>
        <v>-74546.30172110736</v>
      </c>
      <c r="O81" s="15"/>
      <c r="P81" s="15">
        <f t="shared" si="8"/>
        <v>3780.47</v>
      </c>
      <c r="Q81" s="15">
        <v>2959706</v>
      </c>
      <c r="R81" s="16">
        <f>+VLOOKUP(A81,'[17]JUlY-22'!$B$5:$AF$115,31,0)</f>
        <v>16206219.571623528</v>
      </c>
      <c r="S81" s="117">
        <f t="shared" si="7"/>
        <v>4306.5454489374697</v>
      </c>
      <c r="T81" s="178">
        <v>4294</v>
      </c>
      <c r="U81" s="181" t="e">
        <f>VLOOKUP(D81,'[18]660+210 MW JULY-22 P-I'!$J$5:$T$115,11,0)</f>
        <v>#N/A</v>
      </c>
      <c r="V81" s="180">
        <v>3640.1009683385919</v>
      </c>
      <c r="W81" s="15"/>
      <c r="X81" s="15"/>
      <c r="Y81" s="15"/>
      <c r="Z81" s="15"/>
      <c r="AA81">
        <v>99</v>
      </c>
      <c r="AB81" s="53">
        <f t="shared" si="9"/>
        <v>0</v>
      </c>
      <c r="AH81" s="136"/>
      <c r="AJ81" s="53"/>
    </row>
    <row r="82" spans="1:36" customFormat="1" ht="15.6" x14ac:dyDescent="0.3">
      <c r="A82" s="65">
        <v>102</v>
      </c>
      <c r="B82" s="12"/>
      <c r="C82" s="175">
        <v>462000487</v>
      </c>
      <c r="D82" s="176" t="s">
        <v>71</v>
      </c>
      <c r="E82" s="113">
        <v>44743</v>
      </c>
      <c r="F82" s="71">
        <v>57</v>
      </c>
      <c r="G82" s="177" t="s">
        <v>35</v>
      </c>
      <c r="H82" s="177" t="s">
        <v>96</v>
      </c>
      <c r="I82" s="13"/>
      <c r="J82" s="13" t="s">
        <v>87</v>
      </c>
      <c r="K82" s="15">
        <v>3574.89</v>
      </c>
      <c r="L82" s="15">
        <v>3574.89</v>
      </c>
      <c r="M82" s="117">
        <f t="shared" si="5"/>
        <v>0</v>
      </c>
      <c r="N82" s="117">
        <f t="shared" si="6"/>
        <v>0</v>
      </c>
      <c r="O82" s="15"/>
      <c r="P82" s="15">
        <f t="shared" si="8"/>
        <v>3574.89</v>
      </c>
      <c r="Q82" s="15">
        <v>2252127</v>
      </c>
      <c r="R82" s="16">
        <f>+VLOOKUP(A82,'[17]JUlY-22'!$B$5:$AF$115,31,0)</f>
        <v>13117846.271</v>
      </c>
      <c r="S82" s="117">
        <f t="shared" si="7"/>
        <v>3669.4405341143365</v>
      </c>
      <c r="T82" s="178">
        <v>3376</v>
      </c>
      <c r="U82" s="181" t="e">
        <f>VLOOKUP(D82,'[18]660+210 MW JULY-22 P-I'!$J$5:$T$115,11,0)</f>
        <v>#N/A</v>
      </c>
      <c r="V82" s="180">
        <v>3776.7982182628061</v>
      </c>
      <c r="W82" s="15"/>
      <c r="X82" s="15"/>
      <c r="Y82" s="15"/>
      <c r="Z82" s="15"/>
      <c r="AA82">
        <v>102</v>
      </c>
      <c r="AB82" s="53">
        <f t="shared" si="9"/>
        <v>0</v>
      </c>
      <c r="AH82" s="136"/>
      <c r="AJ82" s="53"/>
    </row>
    <row r="83" spans="1:36" customFormat="1" ht="15.6" x14ac:dyDescent="0.3">
      <c r="A83" s="65">
        <v>103</v>
      </c>
      <c r="B83" s="12"/>
      <c r="C83" s="175">
        <v>161000739</v>
      </c>
      <c r="D83" s="176" t="s">
        <v>71</v>
      </c>
      <c r="E83" s="113">
        <v>44743</v>
      </c>
      <c r="F83" s="71">
        <v>59</v>
      </c>
      <c r="G83" s="182" t="s">
        <v>32</v>
      </c>
      <c r="H83" s="183" t="s">
        <v>101</v>
      </c>
      <c r="I83" s="13"/>
      <c r="J83" s="13" t="s">
        <v>92</v>
      </c>
      <c r="K83" s="15">
        <v>4059</v>
      </c>
      <c r="L83" s="15">
        <v>4077.18</v>
      </c>
      <c r="M83" s="117">
        <f t="shared" si="5"/>
        <v>-18.179999999999836</v>
      </c>
      <c r="N83" s="117">
        <f t="shared" si="6"/>
        <v>-71559.454998668967</v>
      </c>
      <c r="O83" s="15"/>
      <c r="P83" s="15">
        <f t="shared" si="8"/>
        <v>4077.18</v>
      </c>
      <c r="Q83" s="15">
        <v>4524095</v>
      </c>
      <c r="R83" s="16">
        <f>+VLOOKUP(A83,'[17]JUlY-22'!$B$5:$AF$115,31,0)</f>
        <v>15976888.219999999</v>
      </c>
      <c r="S83" s="117">
        <f t="shared" si="7"/>
        <v>3936.1636412909579</v>
      </c>
      <c r="T83" s="178">
        <v>3622</v>
      </c>
      <c r="U83" s="181" t="e">
        <f>VLOOKUP(D83,'[18]660+210 MW JULY-22 P-I'!$J$5:$T$115,11,0)</f>
        <v>#N/A</v>
      </c>
      <c r="V83" s="180">
        <v>3936.3259853039417</v>
      </c>
      <c r="W83" s="15"/>
      <c r="X83" s="15"/>
      <c r="Y83" s="15"/>
      <c r="Z83" s="15"/>
      <c r="AA83">
        <v>103</v>
      </c>
      <c r="AB83" s="53">
        <f t="shared" si="9"/>
        <v>0</v>
      </c>
      <c r="AH83" s="136"/>
      <c r="AJ83" s="53"/>
    </row>
    <row r="84" spans="1:36" customFormat="1" ht="15.6" x14ac:dyDescent="0.3">
      <c r="A84" s="65">
        <v>105</v>
      </c>
      <c r="B84" s="12"/>
      <c r="C84" s="175">
        <v>141000084</v>
      </c>
      <c r="D84" s="176" t="s">
        <v>71</v>
      </c>
      <c r="E84" s="113">
        <v>44743</v>
      </c>
      <c r="F84" s="71">
        <v>59</v>
      </c>
      <c r="G84" s="177" t="s">
        <v>32</v>
      </c>
      <c r="H84" s="177" t="s">
        <v>95</v>
      </c>
      <c r="I84" s="13"/>
      <c r="J84" s="13" t="s">
        <v>92</v>
      </c>
      <c r="K84" s="15">
        <v>4052.15</v>
      </c>
      <c r="L84" s="15">
        <v>4173.95</v>
      </c>
      <c r="M84" s="117">
        <f t="shared" si="5"/>
        <v>-121.79999999999973</v>
      </c>
      <c r="N84" s="117">
        <f t="shared" si="6"/>
        <v>-466156.96691235405</v>
      </c>
      <c r="O84" s="15"/>
      <c r="P84" s="15">
        <f t="shared" si="8"/>
        <v>4173.95</v>
      </c>
      <c r="Q84" s="15">
        <v>3964068</v>
      </c>
      <c r="R84" s="16">
        <f>+VLOOKUP(A84,'[17]JUlY-22'!$B$5:$AF$115,31,0)</f>
        <v>15508521.785499999</v>
      </c>
      <c r="S84" s="117">
        <f t="shared" si="7"/>
        <v>3827.2328974741799</v>
      </c>
      <c r="T84" s="178">
        <v>4035</v>
      </c>
      <c r="U84" s="181" t="e">
        <f>VLOOKUP(D84,'[18]660+210 MW JULY-22 P-I'!$J$5:$T$115,11,0)</f>
        <v>#N/A</v>
      </c>
      <c r="V84" s="180">
        <v>3839.1800628648402</v>
      </c>
      <c r="W84" s="15"/>
      <c r="X84" s="15"/>
      <c r="Y84" s="15"/>
      <c r="Z84" s="15"/>
      <c r="AA84">
        <v>105</v>
      </c>
      <c r="AB84" s="53">
        <f t="shared" si="9"/>
        <v>0</v>
      </c>
      <c r="AH84" s="136"/>
      <c r="AJ84" s="53"/>
    </row>
    <row r="85" spans="1:36" customFormat="1" ht="15.6" x14ac:dyDescent="0.3">
      <c r="A85" s="65">
        <v>106</v>
      </c>
      <c r="B85" s="12"/>
      <c r="C85" s="175">
        <v>452000018</v>
      </c>
      <c r="D85" s="176" t="s">
        <v>115</v>
      </c>
      <c r="E85" s="113">
        <v>44743</v>
      </c>
      <c r="F85" s="71">
        <v>59</v>
      </c>
      <c r="G85" s="182" t="s">
        <v>35</v>
      </c>
      <c r="H85" s="183" t="s">
        <v>96</v>
      </c>
      <c r="I85" s="13"/>
      <c r="J85" s="13" t="s">
        <v>87</v>
      </c>
      <c r="K85" s="15">
        <v>3622.01</v>
      </c>
      <c r="L85" s="15">
        <v>3628.45</v>
      </c>
      <c r="M85" s="117">
        <f t="shared" si="5"/>
        <v>-6.4399999999995998</v>
      </c>
      <c r="N85" s="117">
        <f t="shared" si="6"/>
        <v>-23667.851078280717</v>
      </c>
      <c r="O85" s="15"/>
      <c r="P85" s="15">
        <f t="shared" si="8"/>
        <v>3628.45</v>
      </c>
      <c r="Q85" s="15">
        <v>2302427</v>
      </c>
      <c r="R85" s="16">
        <f>+VLOOKUP(A85,'[17]JUlY-22'!$B$5:$AF$115,31,0)</f>
        <v>13311365.416777777</v>
      </c>
      <c r="S85" s="117">
        <f t="shared" si="7"/>
        <v>3675.1321550127623</v>
      </c>
      <c r="T85" s="178">
        <v>3376</v>
      </c>
      <c r="U85" s="181" t="e">
        <f>VLOOKUP(D85,'[18]660+210 MW JULY-22 P-I'!$J$5:$T$115,11,0)</f>
        <v>#N/A</v>
      </c>
      <c r="V85" s="180">
        <v>3819.7434392647542</v>
      </c>
      <c r="W85" s="15"/>
      <c r="X85" s="15"/>
      <c r="Y85" s="15"/>
      <c r="Z85" s="15"/>
      <c r="AA85">
        <v>106</v>
      </c>
      <c r="AB85" s="53">
        <f t="shared" si="9"/>
        <v>0</v>
      </c>
      <c r="AH85" s="136"/>
      <c r="AJ85" s="53"/>
    </row>
    <row r="86" spans="1:36" customFormat="1" ht="15.6" x14ac:dyDescent="0.3">
      <c r="A86" s="65">
        <v>107</v>
      </c>
      <c r="B86" s="12"/>
      <c r="C86" s="175">
        <v>452000005</v>
      </c>
      <c r="D86" s="176" t="s">
        <v>115</v>
      </c>
      <c r="E86" s="113">
        <v>44743</v>
      </c>
      <c r="F86" s="71">
        <v>57</v>
      </c>
      <c r="G86" s="177" t="s">
        <v>35</v>
      </c>
      <c r="H86" s="177" t="s">
        <v>89</v>
      </c>
      <c r="I86" s="13"/>
      <c r="J86" s="13" t="s">
        <v>90</v>
      </c>
      <c r="K86" s="15">
        <v>3273.62</v>
      </c>
      <c r="L86" s="15">
        <v>3273.62</v>
      </c>
      <c r="M86" s="117">
        <f t="shared" si="5"/>
        <v>0</v>
      </c>
      <c r="N86" s="117">
        <f t="shared" si="6"/>
        <v>0</v>
      </c>
      <c r="O86" s="15"/>
      <c r="P86" s="15">
        <f t="shared" si="8"/>
        <v>3273.62</v>
      </c>
      <c r="Q86" s="15">
        <v>2290831</v>
      </c>
      <c r="R86" s="16">
        <f>+VLOOKUP(A86,'[17]JUlY-22'!$B$5:$AF$115,31,0)</f>
        <v>13119152.515030302</v>
      </c>
      <c r="S86" s="117">
        <f t="shared" si="7"/>
        <v>4007.5367681741627</v>
      </c>
      <c r="T86" s="178">
        <v>3200</v>
      </c>
      <c r="U86" s="181" t="e">
        <f>VLOOKUP(D86,'[18]660+210 MW JULY-22 P-I'!$J$5:$T$115,11,0)</f>
        <v>#N/A</v>
      </c>
      <c r="V86" s="180">
        <v>3720.9811153077094</v>
      </c>
      <c r="W86" s="15"/>
      <c r="X86" s="15"/>
      <c r="Y86" s="15"/>
      <c r="Z86" s="15"/>
      <c r="AA86">
        <v>107</v>
      </c>
      <c r="AB86" s="53">
        <f t="shared" si="9"/>
        <v>0</v>
      </c>
      <c r="AH86" s="136"/>
      <c r="AJ86" s="53"/>
    </row>
    <row r="87" spans="1:36" customFormat="1" ht="15.6" x14ac:dyDescent="0.3">
      <c r="A87" s="65">
        <v>108</v>
      </c>
      <c r="B87" s="12"/>
      <c r="C87" s="175">
        <v>161000128</v>
      </c>
      <c r="D87" s="176" t="s">
        <v>71</v>
      </c>
      <c r="E87" s="113">
        <v>44743</v>
      </c>
      <c r="F87" s="71">
        <v>59</v>
      </c>
      <c r="G87" s="177" t="s">
        <v>33</v>
      </c>
      <c r="H87" s="177" t="s">
        <v>109</v>
      </c>
      <c r="I87" s="13"/>
      <c r="J87" s="13" t="s">
        <v>106</v>
      </c>
      <c r="K87" s="15">
        <v>3869.2</v>
      </c>
      <c r="L87" s="15">
        <v>3869.2</v>
      </c>
      <c r="M87" s="117">
        <f t="shared" si="5"/>
        <v>0</v>
      </c>
      <c r="N87" s="117">
        <f t="shared" si="6"/>
        <v>0</v>
      </c>
      <c r="O87" s="15"/>
      <c r="P87" s="15">
        <f t="shared" si="8"/>
        <v>3869.2</v>
      </c>
      <c r="Q87" s="15">
        <v>5961191</v>
      </c>
      <c r="R87" s="16">
        <f>+VLOOKUP(A87,'[17]JUlY-22'!$B$5:$AF$115,31,0)</f>
        <v>17522718.599848174</v>
      </c>
      <c r="S87" s="117">
        <f t="shared" si="7"/>
        <v>4528.7704434632933</v>
      </c>
      <c r="T87" s="178">
        <v>3703</v>
      </c>
      <c r="U87" s="181" t="e">
        <f>VLOOKUP(D87,'[18]660+210 MW JULY-22 P-I'!$J$5:$T$115,11,0)</f>
        <v>#N/A</v>
      </c>
      <c r="V87" s="180">
        <v>3939.9676532071735</v>
      </c>
      <c r="W87" s="15"/>
      <c r="X87" s="15"/>
      <c r="Y87" s="15"/>
      <c r="Z87" s="15"/>
      <c r="AA87">
        <v>108</v>
      </c>
      <c r="AB87" s="53">
        <f t="shared" si="9"/>
        <v>0</v>
      </c>
      <c r="AH87" s="136"/>
      <c r="AJ87" s="53"/>
    </row>
    <row r="88" spans="1:36" customFormat="1" ht="15.6" x14ac:dyDescent="0.3">
      <c r="A88" s="65">
        <v>109</v>
      </c>
      <c r="B88" s="12"/>
      <c r="C88" s="175">
        <v>161000050</v>
      </c>
      <c r="D88" s="176" t="s">
        <v>71</v>
      </c>
      <c r="E88" s="113">
        <v>44743</v>
      </c>
      <c r="F88" s="71">
        <v>59</v>
      </c>
      <c r="G88" s="182" t="s">
        <v>33</v>
      </c>
      <c r="H88" s="183" t="s">
        <v>105</v>
      </c>
      <c r="I88" s="13"/>
      <c r="J88" s="13" t="s">
        <v>106</v>
      </c>
      <c r="K88" s="15">
        <f>+VLOOKUP(A88,'[17]JUlY-22'!$B$52:$M$112,12,0)</f>
        <v>3712.3</v>
      </c>
      <c r="L88" s="15">
        <f>+VLOOKUP(A88,'[17]JUlY-22'!$B$52:$M$112,10,0)</f>
        <v>3971.29</v>
      </c>
      <c r="M88" s="117">
        <f t="shared" si="5"/>
        <v>-258.98999999999978</v>
      </c>
      <c r="N88" s="117">
        <f t="shared" si="6"/>
        <v>-1134661.5321908044</v>
      </c>
      <c r="O88" s="15"/>
      <c r="P88" s="15">
        <f t="shared" si="8"/>
        <v>3971.29</v>
      </c>
      <c r="Q88" s="15">
        <v>5171268</v>
      </c>
      <c r="R88" s="16">
        <f>+VLOOKUP(A88,'[17]JUlY-22'!$B$5:$AF$115,31,0)</f>
        <v>16263963.88258978</v>
      </c>
      <c r="S88" s="117">
        <f t="shared" si="7"/>
        <v>4381.1017112274812</v>
      </c>
      <c r="T88" s="178">
        <v>3250</v>
      </c>
      <c r="U88" s="181" t="e">
        <f>VLOOKUP(D88,'[18]660+210 MW JULY-22 P-I'!$J$5:$T$115,11,0)</f>
        <v>#N/A</v>
      </c>
      <c r="V88" s="180">
        <v>3976.3628691983122</v>
      </c>
      <c r="W88" s="15"/>
      <c r="X88" s="15"/>
      <c r="Y88" s="15"/>
      <c r="Z88" s="15"/>
      <c r="AA88">
        <v>109</v>
      </c>
      <c r="AB88" s="53">
        <f t="shared" si="9"/>
        <v>0</v>
      </c>
      <c r="AH88" s="136"/>
      <c r="AJ88" s="53"/>
    </row>
    <row r="89" spans="1:36" customFormat="1" ht="15.6" x14ac:dyDescent="0.3">
      <c r="A89" s="65">
        <v>110</v>
      </c>
      <c r="B89" s="12"/>
      <c r="C89" s="175">
        <v>452000019</v>
      </c>
      <c r="D89" s="176" t="s">
        <v>115</v>
      </c>
      <c r="E89" s="113">
        <v>44743</v>
      </c>
      <c r="F89" s="71">
        <v>58</v>
      </c>
      <c r="G89" s="184" t="s">
        <v>35</v>
      </c>
      <c r="H89" s="184" t="s">
        <v>96</v>
      </c>
      <c r="I89" s="13"/>
      <c r="J89" s="13" t="s">
        <v>87</v>
      </c>
      <c r="K89" s="15">
        <v>3779.92</v>
      </c>
      <c r="L89" s="15">
        <v>3779.92</v>
      </c>
      <c r="M89" s="117">
        <f t="shared" si="5"/>
        <v>0</v>
      </c>
      <c r="N89" s="117">
        <f t="shared" si="6"/>
        <v>0</v>
      </c>
      <c r="O89" s="15"/>
      <c r="P89" s="15">
        <f t="shared" si="8"/>
        <v>3779.92</v>
      </c>
      <c r="Q89" s="15">
        <v>2320401</v>
      </c>
      <c r="R89" s="16">
        <f>+VLOOKUP(A89,'[17]JUlY-22'!$B$5:$AF$115,31,0)</f>
        <v>15105056.419555556</v>
      </c>
      <c r="S89" s="117">
        <f t="shared" si="7"/>
        <v>3996.1312460463596</v>
      </c>
      <c r="T89" s="178">
        <v>3376</v>
      </c>
      <c r="U89" s="181" t="e">
        <f>VLOOKUP(D89,'[18]660+210 MW JULY-22 P-I'!$J$5:$T$115,11,0)</f>
        <v>#N/A</v>
      </c>
      <c r="V89" s="180">
        <v>3747.6170165988788</v>
      </c>
      <c r="W89" s="15"/>
      <c r="X89" s="15"/>
      <c r="Y89" s="15"/>
      <c r="Z89" s="15"/>
      <c r="AA89">
        <v>110</v>
      </c>
      <c r="AB89" s="53">
        <f t="shared" si="9"/>
        <v>0</v>
      </c>
      <c r="AH89" s="136"/>
      <c r="AJ89" s="53"/>
    </row>
    <row r="90" spans="1:36" customFormat="1" ht="15.6" x14ac:dyDescent="0.3">
      <c r="A90" s="65">
        <v>111</v>
      </c>
      <c r="B90" s="12"/>
      <c r="C90" s="175">
        <v>161000741</v>
      </c>
      <c r="D90" s="176" t="s">
        <v>115</v>
      </c>
      <c r="E90" s="113">
        <v>44743</v>
      </c>
      <c r="F90" s="71">
        <v>58</v>
      </c>
      <c r="G90" s="177" t="s">
        <v>32</v>
      </c>
      <c r="H90" s="177" t="s">
        <v>101</v>
      </c>
      <c r="I90" s="13"/>
      <c r="J90" s="13" t="s">
        <v>92</v>
      </c>
      <c r="K90" s="15">
        <v>4007.75</v>
      </c>
      <c r="L90" s="15">
        <v>4075.41</v>
      </c>
      <c r="M90" s="117">
        <f t="shared" si="5"/>
        <v>-67.659999999999854</v>
      </c>
      <c r="N90" s="117">
        <f t="shared" si="6"/>
        <v>-266914.99425280961</v>
      </c>
      <c r="O90" s="15"/>
      <c r="P90" s="15">
        <f t="shared" si="8"/>
        <v>4075.41</v>
      </c>
      <c r="Q90" s="15">
        <v>4502167</v>
      </c>
      <c r="R90" s="16">
        <f>+VLOOKUP(A90,'[17]JUlY-22'!$B$5:$AF$115,31,0)</f>
        <v>15810354.244999999</v>
      </c>
      <c r="S90" s="117">
        <f t="shared" si="7"/>
        <v>3944.9452298671322</v>
      </c>
      <c r="T90" s="178">
        <v>3622</v>
      </c>
      <c r="U90" s="181" t="e">
        <f>VLOOKUP(D90,'[18]660+210 MW JULY-22 P-I'!$J$5:$T$115,11,0)</f>
        <v>#N/A</v>
      </c>
      <c r="V90" s="180">
        <v>3845.3913905097434</v>
      </c>
      <c r="W90" s="15"/>
      <c r="X90" s="15"/>
      <c r="Y90" s="15"/>
      <c r="Z90" s="15"/>
      <c r="AA90">
        <v>111</v>
      </c>
      <c r="AB90" s="53">
        <f t="shared" si="9"/>
        <v>0</v>
      </c>
      <c r="AH90" s="136"/>
      <c r="AJ90" s="53"/>
    </row>
    <row r="91" spans="1:36" customFormat="1" ht="15.6" x14ac:dyDescent="0.3">
      <c r="A91" s="65">
        <v>113</v>
      </c>
      <c r="B91" s="12"/>
      <c r="C91" s="175">
        <v>161000859</v>
      </c>
      <c r="D91" s="176" t="s">
        <v>72</v>
      </c>
      <c r="E91" s="113">
        <v>44743</v>
      </c>
      <c r="F91" s="71">
        <v>59</v>
      </c>
      <c r="G91" s="182" t="s">
        <v>32</v>
      </c>
      <c r="H91" s="183" t="s">
        <v>95</v>
      </c>
      <c r="I91" s="13"/>
      <c r="J91" s="13" t="s">
        <v>92</v>
      </c>
      <c r="K91" s="15">
        <v>4052.51</v>
      </c>
      <c r="L91" s="15">
        <v>4052.51</v>
      </c>
      <c r="M91" s="117">
        <f t="shared" si="5"/>
        <v>0</v>
      </c>
      <c r="N91" s="117">
        <f t="shared" si="6"/>
        <v>0</v>
      </c>
      <c r="O91" s="15"/>
      <c r="P91" s="15">
        <f t="shared" si="8"/>
        <v>4052.51</v>
      </c>
      <c r="Q91" s="15">
        <v>3984681</v>
      </c>
      <c r="R91" s="16">
        <f>+VLOOKUP(A91,'[17]JUlY-22'!$B$5:$AF$115,31,0)</f>
        <v>15530160.4147</v>
      </c>
      <c r="S91" s="117">
        <f t="shared" si="7"/>
        <v>3832.2324719001308</v>
      </c>
      <c r="T91" s="178">
        <v>4035</v>
      </c>
      <c r="U91" s="181" t="e">
        <f>VLOOKUP(D91,'[18]660+210 MW JULY-22 P-I'!$J$5:$T$115,11,0)</f>
        <v>#N/A</v>
      </c>
      <c r="V91" s="180">
        <v>3714.8726953467958</v>
      </c>
      <c r="W91" s="15"/>
      <c r="X91" s="15"/>
      <c r="Y91" s="15"/>
      <c r="Z91" s="15"/>
      <c r="AA91">
        <v>113</v>
      </c>
      <c r="AB91" s="53">
        <f t="shared" si="9"/>
        <v>0</v>
      </c>
      <c r="AH91" s="136"/>
      <c r="AJ91" s="53"/>
    </row>
    <row r="92" spans="1:36" customFormat="1" ht="15.6" x14ac:dyDescent="0.3">
      <c r="A92" s="65">
        <v>114</v>
      </c>
      <c r="B92" s="12"/>
      <c r="C92" s="175">
        <v>161000129</v>
      </c>
      <c r="D92" s="176" t="s">
        <v>115</v>
      </c>
      <c r="E92" s="113">
        <v>44743</v>
      </c>
      <c r="F92" s="71">
        <v>58</v>
      </c>
      <c r="G92" s="177" t="s">
        <v>33</v>
      </c>
      <c r="H92" s="177" t="s">
        <v>109</v>
      </c>
      <c r="I92" s="13"/>
      <c r="J92" s="13" t="s">
        <v>106</v>
      </c>
      <c r="K92" s="15">
        <v>3841.2</v>
      </c>
      <c r="L92" s="15">
        <v>3841.2</v>
      </c>
      <c r="M92" s="117">
        <f t="shared" si="5"/>
        <v>0</v>
      </c>
      <c r="N92" s="117">
        <f t="shared" si="6"/>
        <v>0</v>
      </c>
      <c r="O92" s="15"/>
      <c r="P92" s="15">
        <f t="shared" si="8"/>
        <v>3841.2</v>
      </c>
      <c r="Q92" s="15">
        <v>5894809</v>
      </c>
      <c r="R92" s="16">
        <f>+VLOOKUP(A92,'[17]JUlY-22'!$B$5:$AF$115,31,0)</f>
        <v>17372670.009132847</v>
      </c>
      <c r="S92" s="117">
        <f t="shared" si="7"/>
        <v>4522.7194650455194</v>
      </c>
      <c r="T92" s="178">
        <v>3703</v>
      </c>
      <c r="U92" s="181" t="e">
        <f>VLOOKUP(D92,'[18]660+210 MW JULY-22 P-I'!$J$5:$T$115,11,0)</f>
        <v>#N/A</v>
      </c>
      <c r="V92" s="180">
        <v>3807.1534653465342</v>
      </c>
      <c r="W92" s="15"/>
      <c r="X92" s="15"/>
      <c r="Y92" s="15"/>
      <c r="Z92" s="15"/>
      <c r="AA92">
        <v>114</v>
      </c>
      <c r="AB92" s="53">
        <f t="shared" si="9"/>
        <v>0</v>
      </c>
      <c r="AH92" s="136"/>
      <c r="AJ92" s="53"/>
    </row>
    <row r="93" spans="1:36" customFormat="1" ht="15.6" x14ac:dyDescent="0.3">
      <c r="A93" s="65">
        <v>115</v>
      </c>
      <c r="B93" s="12"/>
      <c r="C93" s="175">
        <v>161000860</v>
      </c>
      <c r="D93" s="176" t="s">
        <v>72</v>
      </c>
      <c r="E93" s="113">
        <v>44743</v>
      </c>
      <c r="F93" s="71">
        <v>57</v>
      </c>
      <c r="G93" s="177" t="s">
        <v>32</v>
      </c>
      <c r="H93" s="177" t="s">
        <v>95</v>
      </c>
      <c r="I93" s="13"/>
      <c r="J93" s="13" t="s">
        <v>92</v>
      </c>
      <c r="K93" s="15">
        <v>3827.14</v>
      </c>
      <c r="L93" s="15">
        <v>3986.31</v>
      </c>
      <c r="M93" s="117">
        <f t="shared" si="5"/>
        <v>-159.17000000000007</v>
      </c>
      <c r="N93" s="117">
        <f t="shared" si="6"/>
        <v>-610449.97836765496</v>
      </c>
      <c r="O93" s="15"/>
      <c r="P93" s="15">
        <f t="shared" si="8"/>
        <v>3986.31</v>
      </c>
      <c r="Q93" s="15">
        <v>3774469</v>
      </c>
      <c r="R93" s="16">
        <f>+VLOOKUP(A93,'[17]JUlY-22'!$B$5:$AF$115,31,0)</f>
        <v>14677876.045799999</v>
      </c>
      <c r="S93" s="117">
        <f t="shared" si="7"/>
        <v>3835.2075037234067</v>
      </c>
      <c r="T93" s="178">
        <v>4035</v>
      </c>
      <c r="U93" s="181" t="e">
        <f>VLOOKUP(D93,'[18]660+210 MW JULY-22 P-I'!$J$5:$T$115,11,0)</f>
        <v>#N/A</v>
      </c>
      <c r="V93" s="180">
        <v>4062.7805147464928</v>
      </c>
      <c r="W93" s="15"/>
      <c r="X93" s="15"/>
      <c r="Y93" s="15"/>
      <c r="Z93" s="15"/>
      <c r="AA93">
        <v>115</v>
      </c>
      <c r="AB93" s="53">
        <f t="shared" si="9"/>
        <v>0</v>
      </c>
      <c r="AH93" s="136"/>
      <c r="AJ93" s="53"/>
    </row>
    <row r="94" spans="1:36" customFormat="1" ht="15.6" x14ac:dyDescent="0.3">
      <c r="A94" s="65">
        <v>119</v>
      </c>
      <c r="B94" s="12"/>
      <c r="C94" s="175">
        <v>462000488</v>
      </c>
      <c r="D94" s="176" t="s">
        <v>75</v>
      </c>
      <c r="E94" s="113">
        <v>44743</v>
      </c>
      <c r="F94" s="71">
        <v>59</v>
      </c>
      <c r="G94" s="182" t="s">
        <v>35</v>
      </c>
      <c r="H94" s="183" t="s">
        <v>96</v>
      </c>
      <c r="I94" s="13"/>
      <c r="J94" s="13" t="s">
        <v>87</v>
      </c>
      <c r="K94" s="15">
        <v>3830.67</v>
      </c>
      <c r="L94" s="15">
        <v>3830.67</v>
      </c>
      <c r="M94" s="117">
        <f t="shared" si="5"/>
        <v>0</v>
      </c>
      <c r="N94" s="117">
        <f t="shared" si="6"/>
        <v>0</v>
      </c>
      <c r="O94" s="15"/>
      <c r="P94" s="15">
        <f t="shared" si="8"/>
        <v>3830.67</v>
      </c>
      <c r="Q94" s="15">
        <v>2376751</v>
      </c>
      <c r="R94" s="16">
        <f>+VLOOKUP(A94,'[17]JUlY-22'!$B$5:$AF$115,31,0)</f>
        <v>15333055.889</v>
      </c>
      <c r="S94" s="117">
        <f t="shared" si="7"/>
        <v>4002.7086355650576</v>
      </c>
      <c r="T94" s="178">
        <v>3376</v>
      </c>
      <c r="U94" s="181" t="e">
        <f>VLOOKUP(D94,'[18]660+210 MW JULY-22 P-I'!$J$5:$T$115,11,0)</f>
        <v>#N/A</v>
      </c>
      <c r="V94" s="180">
        <v>3721.8148107150764</v>
      </c>
      <c r="W94" s="15"/>
      <c r="X94" s="15"/>
      <c r="Y94" s="15"/>
      <c r="Z94" s="15"/>
      <c r="AA94">
        <v>119</v>
      </c>
      <c r="AB94" s="53">
        <f t="shared" si="9"/>
        <v>0</v>
      </c>
      <c r="AH94" s="136"/>
      <c r="AJ94" s="53"/>
    </row>
    <row r="95" spans="1:36" customFormat="1" ht="15.6" x14ac:dyDescent="0.3">
      <c r="A95" s="65">
        <v>120</v>
      </c>
      <c r="B95" s="12"/>
      <c r="C95" s="175">
        <v>161000743</v>
      </c>
      <c r="D95" s="176" t="s">
        <v>81</v>
      </c>
      <c r="E95" s="113">
        <v>44743</v>
      </c>
      <c r="F95" s="71">
        <v>59</v>
      </c>
      <c r="G95" s="182" t="s">
        <v>32</v>
      </c>
      <c r="H95" s="183" t="s">
        <v>101</v>
      </c>
      <c r="I95" s="13"/>
      <c r="J95" s="13" t="s">
        <v>92</v>
      </c>
      <c r="K95" s="15">
        <v>3927.56</v>
      </c>
      <c r="L95" s="15">
        <v>3927.56</v>
      </c>
      <c r="M95" s="117">
        <f t="shared" si="5"/>
        <v>0</v>
      </c>
      <c r="N95" s="117">
        <f t="shared" si="6"/>
        <v>0</v>
      </c>
      <c r="O95" s="15"/>
      <c r="P95" s="15">
        <f t="shared" si="8"/>
        <v>3927.56</v>
      </c>
      <c r="Q95" s="15">
        <v>4508369</v>
      </c>
      <c r="R95" s="16">
        <f>+VLOOKUP(A95,'[17]JUlY-22'!$B$5:$AF$115,31,0)</f>
        <v>15590293.744800001</v>
      </c>
      <c r="S95" s="117">
        <f t="shared" si="7"/>
        <v>3969.4603633808274</v>
      </c>
      <c r="T95" s="178">
        <v>3622</v>
      </c>
      <c r="U95" s="181" t="e">
        <f>VLOOKUP(D95,'[18]660+210 MW JULY-22 P-I'!$J$5:$T$115,11,0)</f>
        <v>#N/A</v>
      </c>
      <c r="V95" s="180">
        <v>3746.0966887417217</v>
      </c>
      <c r="W95" s="15"/>
      <c r="X95" s="15"/>
      <c r="Y95" s="15"/>
      <c r="Z95" s="15"/>
      <c r="AA95">
        <v>120</v>
      </c>
      <c r="AB95" s="53">
        <f t="shared" si="9"/>
        <v>0</v>
      </c>
      <c r="AH95" s="136"/>
      <c r="AJ95" s="53"/>
    </row>
    <row r="96" spans="1:36" customFormat="1" ht="15.6" x14ac:dyDescent="0.3">
      <c r="A96" s="65">
        <v>121</v>
      </c>
      <c r="B96" s="12"/>
      <c r="C96" s="175">
        <v>141000085</v>
      </c>
      <c r="D96" s="176" t="s">
        <v>81</v>
      </c>
      <c r="E96" s="113">
        <v>44743</v>
      </c>
      <c r="F96" s="71">
        <v>59</v>
      </c>
      <c r="G96" s="177" t="s">
        <v>32</v>
      </c>
      <c r="H96" s="177" t="s">
        <v>95</v>
      </c>
      <c r="I96" s="13"/>
      <c r="J96" s="13" t="s">
        <v>92</v>
      </c>
      <c r="K96" s="15">
        <v>4028.2</v>
      </c>
      <c r="L96" s="15">
        <v>4158.25</v>
      </c>
      <c r="M96" s="117">
        <f t="shared" si="5"/>
        <v>-130.05000000000018</v>
      </c>
      <c r="N96" s="117">
        <f t="shared" si="6"/>
        <v>-498299.70378027472</v>
      </c>
      <c r="O96" s="15"/>
      <c r="P96" s="15">
        <f t="shared" si="8"/>
        <v>4158.25</v>
      </c>
      <c r="Q96" s="15">
        <v>3958234</v>
      </c>
      <c r="R96" s="16">
        <f>+VLOOKUP(A96,'[17]JUlY-22'!$B$5:$AF$115,31,0)</f>
        <v>15434454.953999998</v>
      </c>
      <c r="S96" s="117">
        <f t="shared" si="7"/>
        <v>3831.600951789881</v>
      </c>
      <c r="T96" s="178">
        <v>4035</v>
      </c>
      <c r="U96" s="181" t="e">
        <f>VLOOKUP(D96,'[18]660+210 MW JULY-22 P-I'!$J$5:$T$115,11,0)</f>
        <v>#N/A</v>
      </c>
      <c r="V96" s="180">
        <v>3753.6441555580041</v>
      </c>
      <c r="W96" s="15"/>
      <c r="X96" s="15"/>
      <c r="Y96" s="15"/>
      <c r="Z96" s="15"/>
      <c r="AA96">
        <v>121</v>
      </c>
      <c r="AB96" s="53">
        <f t="shared" si="9"/>
        <v>0</v>
      </c>
      <c r="AH96" s="136"/>
      <c r="AJ96" s="53"/>
    </row>
    <row r="97" spans="1:36" customFormat="1" ht="15.6" x14ac:dyDescent="0.3">
      <c r="A97" s="65">
        <v>124</v>
      </c>
      <c r="B97" s="12"/>
      <c r="C97" s="175">
        <v>452000020</v>
      </c>
      <c r="D97" s="176" t="s">
        <v>76</v>
      </c>
      <c r="E97" s="113">
        <v>44743</v>
      </c>
      <c r="F97" s="71">
        <v>56</v>
      </c>
      <c r="G97" s="177" t="s">
        <v>35</v>
      </c>
      <c r="H97" s="177" t="s">
        <v>96</v>
      </c>
      <c r="I97" s="13"/>
      <c r="J97" s="13" t="s">
        <v>87</v>
      </c>
      <c r="K97" s="15">
        <v>3642.7</v>
      </c>
      <c r="L97" s="15">
        <v>3642.7</v>
      </c>
      <c r="M97" s="117">
        <f t="shared" si="5"/>
        <v>0</v>
      </c>
      <c r="N97" s="117">
        <f t="shared" si="6"/>
        <v>0</v>
      </c>
      <c r="O97" s="15"/>
      <c r="P97" s="15">
        <f t="shared" si="8"/>
        <v>3642.7</v>
      </c>
      <c r="Q97" s="15">
        <v>2214628</v>
      </c>
      <c r="R97" s="16">
        <f>+VLOOKUP(A97,'[17]JUlY-22'!$B$5:$AF$115,31,0)</f>
        <v>13286452.752222221</v>
      </c>
      <c r="S97" s="117">
        <f t="shared" si="7"/>
        <v>3647.4188794636457</v>
      </c>
      <c r="T97" s="178">
        <v>3376</v>
      </c>
      <c r="U97" s="181" t="e">
        <f>VLOOKUP(D97,'[18]660+210 MW JULY-22 P-I'!$J$5:$T$115,11,0)</f>
        <v>#N/A</v>
      </c>
      <c r="V97" s="180">
        <v>3777.1239777559699</v>
      </c>
      <c r="W97" s="15"/>
      <c r="X97" s="15"/>
      <c r="Y97" s="15"/>
      <c r="Z97" s="15"/>
      <c r="AA97">
        <v>124</v>
      </c>
      <c r="AB97" s="53">
        <f t="shared" si="9"/>
        <v>0</v>
      </c>
      <c r="AH97" s="136"/>
      <c r="AJ97" s="53"/>
    </row>
    <row r="98" spans="1:36" customFormat="1" ht="15.6" x14ac:dyDescent="0.3">
      <c r="A98" s="65">
        <v>125</v>
      </c>
      <c r="B98" s="12"/>
      <c r="C98" s="175">
        <v>161000053</v>
      </c>
      <c r="D98" s="176" t="s">
        <v>75</v>
      </c>
      <c r="E98" s="113">
        <v>44743</v>
      </c>
      <c r="F98" s="71">
        <v>51</v>
      </c>
      <c r="G98" s="182" t="s">
        <v>33</v>
      </c>
      <c r="H98" s="183" t="s">
        <v>105</v>
      </c>
      <c r="I98" s="13"/>
      <c r="J98" s="13" t="s">
        <v>106</v>
      </c>
      <c r="K98" s="15">
        <v>3280.29</v>
      </c>
      <c r="L98" s="15">
        <v>3280.29</v>
      </c>
      <c r="M98" s="117">
        <f t="shared" si="5"/>
        <v>0</v>
      </c>
      <c r="N98" s="117">
        <f t="shared" si="6"/>
        <v>0</v>
      </c>
      <c r="O98" s="15"/>
      <c r="P98" s="15">
        <f t="shared" si="8"/>
        <v>3280.29</v>
      </c>
      <c r="Q98" s="15">
        <v>4478087</v>
      </c>
      <c r="R98" s="16">
        <f>+VLOOKUP(A98,'[17]JUlY-22'!$B$5:$AF$115,31,0)</f>
        <v>14279897.030628029</v>
      </c>
      <c r="S98" s="117">
        <f t="shared" si="7"/>
        <v>4353.2422531629918</v>
      </c>
      <c r="T98" s="178">
        <v>3250</v>
      </c>
      <c r="U98" s="181" t="e">
        <f>VLOOKUP(D98,'[18]660+210 MW JULY-22 P-I'!$J$5:$T$115,11,0)</f>
        <v>#N/A</v>
      </c>
      <c r="V98" s="180">
        <v>3824.4789255295914</v>
      </c>
      <c r="W98" s="15"/>
      <c r="X98" s="15"/>
      <c r="Y98" s="15"/>
      <c r="Z98" s="15"/>
      <c r="AA98">
        <v>125</v>
      </c>
      <c r="AB98" s="53">
        <f t="shared" si="9"/>
        <v>0</v>
      </c>
      <c r="AH98" s="136"/>
      <c r="AJ98" s="53"/>
    </row>
    <row r="99" spans="1:36" customFormat="1" ht="15.6" x14ac:dyDescent="0.3">
      <c r="A99" s="65">
        <v>128</v>
      </c>
      <c r="B99" s="12"/>
      <c r="C99" s="175">
        <v>452000021</v>
      </c>
      <c r="D99" s="176" t="s">
        <v>116</v>
      </c>
      <c r="E99" s="113">
        <v>44743</v>
      </c>
      <c r="F99" s="71">
        <v>55</v>
      </c>
      <c r="G99" s="177" t="s">
        <v>35</v>
      </c>
      <c r="H99" s="177" t="s">
        <v>96</v>
      </c>
      <c r="I99" s="13"/>
      <c r="J99" s="13" t="s">
        <v>87</v>
      </c>
      <c r="K99" s="15">
        <f>+VLOOKUP(A99,'[17]JUlY-22'!$B$52:$M$112,12,0)</f>
        <v>3701.5</v>
      </c>
      <c r="L99" s="15">
        <f>+VLOOKUP(A99,'[17]JUlY-22'!$B$52:$M$112,10,0)</f>
        <v>3701.5</v>
      </c>
      <c r="M99" s="117">
        <f t="shared" si="5"/>
        <v>0</v>
      </c>
      <c r="N99" s="117">
        <f t="shared" si="6"/>
        <v>0</v>
      </c>
      <c r="O99" s="15"/>
      <c r="P99" s="15">
        <f t="shared" si="8"/>
        <v>3701.5</v>
      </c>
      <c r="Q99" s="15">
        <v>2254420</v>
      </c>
      <c r="R99" s="16">
        <f>+VLOOKUP(A99,'[17]JUlY-22'!$B$5:$AF$115,31,0)</f>
        <v>13504964.738888888</v>
      </c>
      <c r="S99" s="117">
        <f t="shared" si="7"/>
        <v>3648.5113437495306</v>
      </c>
      <c r="T99" s="178">
        <v>3376</v>
      </c>
      <c r="U99" s="181" t="e">
        <f>VLOOKUP(D99,'[18]660+210 MW JULY-22 P-I'!$J$5:$T$115,11,0)</f>
        <v>#N/A</v>
      </c>
      <c r="V99" s="180">
        <v>3742.3809523809523</v>
      </c>
      <c r="W99" s="15"/>
      <c r="X99" s="15"/>
      <c r="Y99" s="15"/>
      <c r="Z99" s="15"/>
      <c r="AA99">
        <v>128</v>
      </c>
      <c r="AB99" s="53">
        <f t="shared" si="9"/>
        <v>0</v>
      </c>
      <c r="AH99" s="136"/>
      <c r="AJ99" s="53"/>
    </row>
    <row r="100" spans="1:36" s="137" customFormat="1" ht="15.6" x14ac:dyDescent="0.3">
      <c r="A100" s="56">
        <v>143</v>
      </c>
      <c r="B100" s="20"/>
      <c r="C100" s="185">
        <v>161000750</v>
      </c>
      <c r="D100" s="186" t="s">
        <v>117</v>
      </c>
      <c r="E100" s="113">
        <v>44743</v>
      </c>
      <c r="F100" s="187">
        <v>58</v>
      </c>
      <c r="G100" s="188" t="s">
        <v>32</v>
      </c>
      <c r="H100" s="188" t="s">
        <v>101</v>
      </c>
      <c r="I100" s="130"/>
      <c r="J100" s="130" t="s">
        <v>92</v>
      </c>
      <c r="K100" s="67">
        <v>1384.93</v>
      </c>
      <c r="L100" s="67">
        <v>1384.93</v>
      </c>
      <c r="M100" s="67">
        <v>0</v>
      </c>
      <c r="N100" s="67">
        <v>0</v>
      </c>
      <c r="O100" s="67"/>
      <c r="P100" s="67">
        <v>1384.93</v>
      </c>
      <c r="Q100" s="67">
        <v>1622567.1428694646</v>
      </c>
      <c r="R100" s="16">
        <v>5530257.9322694652</v>
      </c>
      <c r="S100" s="67">
        <v>3993.167836836134</v>
      </c>
      <c r="T100" s="178">
        <v>3622</v>
      </c>
      <c r="U100" s="181" t="e">
        <v>#N/A</v>
      </c>
      <c r="V100" s="180">
        <v>4064</v>
      </c>
      <c r="W100" s="67"/>
      <c r="X100" s="67"/>
      <c r="Y100" s="67"/>
      <c r="Z100" s="67"/>
      <c r="AB100" s="136"/>
      <c r="AH100" s="136"/>
      <c r="AJ100" s="136"/>
    </row>
    <row r="101" spans="1:36" customFormat="1" ht="15.6" x14ac:dyDescent="0.3">
      <c r="A101" s="65"/>
      <c r="B101" s="12"/>
      <c r="C101" s="175"/>
      <c r="D101" s="176"/>
      <c r="E101" s="113"/>
      <c r="F101" s="71"/>
      <c r="G101" s="177"/>
      <c r="H101" s="177"/>
      <c r="I101" s="13"/>
      <c r="J101" s="13"/>
      <c r="K101" s="15">
        <f>SUBTOTAL(9,K3:K100)</f>
        <v>372603.63999999984</v>
      </c>
      <c r="L101" s="15">
        <f>SUBTOTAL(9,L3:L100)</f>
        <v>379370.36000000004</v>
      </c>
      <c r="M101" s="117">
        <f t="shared" si="5"/>
        <v>-6766.7200000002049</v>
      </c>
      <c r="N101" s="117">
        <f t="shared" si="6"/>
        <v>-26978262.689120714</v>
      </c>
      <c r="O101" s="15"/>
      <c r="P101" s="15">
        <f t="shared" si="8"/>
        <v>379370.36000000004</v>
      </c>
      <c r="Q101" s="15">
        <f t="shared" ref="Q101:R101" si="10">SUBTOTAL(9,Q3:Q100)</f>
        <v>360144995.14286947</v>
      </c>
      <c r="R101" s="15">
        <f t="shared" si="10"/>
        <v>1485534923.6915755</v>
      </c>
      <c r="S101" s="117">
        <f t="shared" si="7"/>
        <v>3986.9039489028505</v>
      </c>
      <c r="T101" s="181"/>
      <c r="U101" s="179"/>
      <c r="V101" s="180"/>
      <c r="W101" s="15"/>
      <c r="X101" s="15"/>
      <c r="Y101" s="15"/>
      <c r="Z101" s="15"/>
      <c r="AB101" s="53"/>
      <c r="AH101" s="136"/>
      <c r="AJ101" s="53"/>
    </row>
    <row r="102" spans="1:36" customFormat="1" ht="15.6" x14ac:dyDescent="0.3">
      <c r="A102" s="65"/>
      <c r="B102" s="12"/>
      <c r="C102" s="175"/>
      <c r="D102" s="176"/>
      <c r="E102" s="113"/>
      <c r="F102" s="71"/>
      <c r="G102" s="177"/>
      <c r="H102" s="177"/>
      <c r="I102" s="13"/>
      <c r="J102" s="13"/>
      <c r="K102" s="15"/>
      <c r="L102" s="15"/>
      <c r="M102" s="117">
        <f t="shared" si="5"/>
        <v>0</v>
      </c>
      <c r="N102" s="117" t="e">
        <f t="shared" si="6"/>
        <v>#DIV/0!</v>
      </c>
      <c r="O102" s="15"/>
      <c r="P102" s="15">
        <f t="shared" si="8"/>
        <v>0</v>
      </c>
      <c r="Q102" s="15"/>
      <c r="R102" s="16"/>
      <c r="S102" s="117" t="e">
        <f t="shared" si="7"/>
        <v>#DIV/0!</v>
      </c>
      <c r="T102" s="181"/>
      <c r="U102" s="179"/>
      <c r="V102" s="180"/>
      <c r="W102" s="15"/>
      <c r="X102" s="15"/>
      <c r="Y102" s="15"/>
      <c r="Z102" s="15"/>
      <c r="AB102" s="53"/>
      <c r="AH102" s="136"/>
      <c r="AJ102" s="53"/>
    </row>
    <row r="103" spans="1:36" customFormat="1" ht="15.6" x14ac:dyDescent="0.3">
      <c r="A103" s="65"/>
      <c r="B103" s="12"/>
      <c r="C103" s="175"/>
      <c r="D103" s="176"/>
      <c r="E103" s="113"/>
      <c r="F103" s="71"/>
      <c r="G103" s="177"/>
      <c r="H103" s="177"/>
      <c r="I103" s="13"/>
      <c r="J103" s="13"/>
      <c r="K103" s="15">
        <v>660</v>
      </c>
      <c r="L103" s="15">
        <v>376210.46</v>
      </c>
      <c r="M103" s="117">
        <f t="shared" si="5"/>
        <v>-375550.46</v>
      </c>
      <c r="N103" s="117">
        <f t="shared" si="6"/>
        <v>0</v>
      </c>
      <c r="O103" s="15"/>
      <c r="P103" s="15">
        <f t="shared" si="8"/>
        <v>376210.46</v>
      </c>
      <c r="Q103" s="15"/>
      <c r="R103" s="16"/>
      <c r="S103" s="117">
        <f t="shared" si="7"/>
        <v>0</v>
      </c>
      <c r="T103" s="181"/>
      <c r="U103" s="179"/>
      <c r="V103" s="180"/>
      <c r="W103" s="15"/>
      <c r="X103" s="15"/>
      <c r="Y103" s="15"/>
      <c r="Z103" s="15"/>
      <c r="AB103" s="53"/>
      <c r="AH103" s="136"/>
      <c r="AJ103" s="53"/>
    </row>
    <row r="104" spans="1:36" customFormat="1" ht="15.6" x14ac:dyDescent="0.3">
      <c r="A104" s="65"/>
      <c r="B104" s="12"/>
      <c r="C104" s="175"/>
      <c r="D104" s="176"/>
      <c r="E104" s="113"/>
      <c r="F104" s="71"/>
      <c r="G104" s="177"/>
      <c r="H104" s="177"/>
      <c r="I104" s="13"/>
      <c r="J104" s="13"/>
      <c r="K104" s="15"/>
      <c r="L104" s="15">
        <f>L101-L103</f>
        <v>3159.9000000000233</v>
      </c>
      <c r="M104" s="117">
        <f t="shared" si="5"/>
        <v>-3159.9000000000233</v>
      </c>
      <c r="N104" s="117" t="e">
        <f t="shared" si="6"/>
        <v>#DIV/0!</v>
      </c>
      <c r="O104" s="15"/>
      <c r="P104" s="15">
        <f t="shared" si="8"/>
        <v>3159.9000000000233</v>
      </c>
      <c r="Q104" s="15"/>
      <c r="R104" s="16"/>
      <c r="S104" s="117" t="e">
        <f t="shared" si="7"/>
        <v>#DIV/0!</v>
      </c>
      <c r="T104" s="181"/>
      <c r="U104" s="179"/>
      <c r="V104" s="180"/>
      <c r="W104" s="15"/>
      <c r="X104" s="15"/>
      <c r="Y104" s="15"/>
      <c r="Z104" s="15"/>
      <c r="AB104" s="53"/>
      <c r="AH104" s="136"/>
      <c r="AJ104" s="53"/>
    </row>
    <row r="105" spans="1:36" customFormat="1" ht="15.6" x14ac:dyDescent="0.3">
      <c r="A105" s="65"/>
      <c r="B105" s="12"/>
      <c r="C105" s="175"/>
      <c r="D105" s="176"/>
      <c r="E105" s="113"/>
      <c r="F105" s="71"/>
      <c r="G105" s="182"/>
      <c r="H105" s="183"/>
      <c r="I105" s="13"/>
      <c r="J105" s="13"/>
      <c r="K105" s="15"/>
      <c r="L105" s="15"/>
      <c r="M105" s="117">
        <f t="shared" si="5"/>
        <v>0</v>
      </c>
      <c r="N105" s="117" t="e">
        <f t="shared" si="6"/>
        <v>#DIV/0!</v>
      </c>
      <c r="O105" s="15"/>
      <c r="P105" s="15">
        <f t="shared" si="8"/>
        <v>0</v>
      </c>
      <c r="Q105" s="15"/>
      <c r="R105" s="16"/>
      <c r="S105" s="117" t="e">
        <f t="shared" si="7"/>
        <v>#DIV/0!</v>
      </c>
      <c r="T105" s="181"/>
      <c r="U105" s="179"/>
      <c r="V105" s="180"/>
      <c r="W105" s="15"/>
      <c r="X105" s="15"/>
      <c r="Y105" s="15"/>
      <c r="Z105" s="15"/>
      <c r="AB105" s="53"/>
      <c r="AH105" s="136"/>
      <c r="AJ105" s="53"/>
    </row>
    <row r="106" spans="1:36" customFormat="1" ht="15.6" x14ac:dyDescent="0.3">
      <c r="A106" s="65" t="s">
        <v>118</v>
      </c>
      <c r="B106" s="12"/>
      <c r="C106" s="175"/>
      <c r="D106" s="176"/>
      <c r="E106" s="113"/>
      <c r="F106" s="71"/>
      <c r="G106" s="182"/>
      <c r="H106" s="183"/>
      <c r="I106" s="13"/>
      <c r="J106" s="13"/>
      <c r="K106" s="15"/>
      <c r="L106" s="15"/>
      <c r="M106" s="117">
        <f t="shared" si="5"/>
        <v>0</v>
      </c>
      <c r="N106" s="117" t="e">
        <f t="shared" si="6"/>
        <v>#DIV/0!</v>
      </c>
      <c r="O106" s="15"/>
      <c r="P106" s="15">
        <f t="shared" si="8"/>
        <v>0</v>
      </c>
      <c r="Q106" s="15"/>
      <c r="R106" s="16"/>
      <c r="S106" s="117" t="e">
        <f t="shared" si="7"/>
        <v>#DIV/0!</v>
      </c>
      <c r="T106" s="181"/>
      <c r="U106" s="179"/>
      <c r="V106" s="180"/>
      <c r="W106" s="15"/>
      <c r="X106" s="15"/>
      <c r="Y106" s="15"/>
      <c r="Z106" s="15"/>
      <c r="AB106" s="53"/>
      <c r="AH106" s="136"/>
      <c r="AJ106" s="53"/>
    </row>
    <row r="107" spans="1:36" s="137" customFormat="1" ht="15.6" x14ac:dyDescent="0.3">
      <c r="A107" s="56">
        <v>129</v>
      </c>
      <c r="B107" s="20"/>
      <c r="C107" s="185">
        <v>161000745</v>
      </c>
      <c r="D107" s="186" t="s">
        <v>76</v>
      </c>
      <c r="E107" s="113">
        <v>44743</v>
      </c>
      <c r="F107" s="187">
        <v>58</v>
      </c>
      <c r="G107" s="189" t="s">
        <v>32</v>
      </c>
      <c r="H107" s="190" t="s">
        <v>101</v>
      </c>
      <c r="I107" s="130"/>
      <c r="J107" s="130" t="s">
        <v>92</v>
      </c>
      <c r="K107" s="67">
        <v>3794.73</v>
      </c>
      <c r="L107" s="67">
        <v>3794.73</v>
      </c>
      <c r="M107" s="67">
        <f t="shared" si="5"/>
        <v>0</v>
      </c>
      <c r="N107" s="67">
        <f t="shared" si="6"/>
        <v>0</v>
      </c>
      <c r="O107" s="67"/>
      <c r="P107" s="67">
        <f t="shared" si="8"/>
        <v>3794.73</v>
      </c>
      <c r="Q107" s="67">
        <v>4445245</v>
      </c>
      <c r="R107" s="16">
        <f>+VLOOKUP(A107,'[17]JUlY-22'!$B$5:$AF$115,31,0)</f>
        <v>15152379.273399999</v>
      </c>
      <c r="S107" s="67">
        <f t="shared" si="7"/>
        <v>3993.0058985487767</v>
      </c>
      <c r="T107" s="181">
        <v>3622</v>
      </c>
      <c r="U107" s="179"/>
      <c r="V107" s="180">
        <v>3793.0699247300095</v>
      </c>
      <c r="W107" s="67"/>
      <c r="X107" s="67"/>
      <c r="Y107" s="67"/>
      <c r="Z107" s="67"/>
      <c r="AB107" s="136"/>
      <c r="AH107" s="136"/>
      <c r="AJ107" s="136"/>
    </row>
    <row r="108" spans="1:36" s="137" customFormat="1" ht="15.6" x14ac:dyDescent="0.3">
      <c r="A108" s="56">
        <v>131</v>
      </c>
      <c r="B108" s="20"/>
      <c r="C108" s="185">
        <v>462000156</v>
      </c>
      <c r="D108" s="186" t="s">
        <v>116</v>
      </c>
      <c r="E108" s="113">
        <v>44743</v>
      </c>
      <c r="F108" s="187">
        <v>57</v>
      </c>
      <c r="G108" s="189" t="s">
        <v>35</v>
      </c>
      <c r="H108" s="190" t="s">
        <v>89</v>
      </c>
      <c r="I108" s="130"/>
      <c r="J108" s="130" t="s">
        <v>90</v>
      </c>
      <c r="K108" s="67">
        <v>3551.81</v>
      </c>
      <c r="L108" s="67">
        <v>3551.81</v>
      </c>
      <c r="M108" s="67">
        <f t="shared" si="5"/>
        <v>0</v>
      </c>
      <c r="N108" s="67">
        <f t="shared" si="6"/>
        <v>0</v>
      </c>
      <c r="O108" s="67"/>
      <c r="P108" s="67">
        <f t="shared" si="8"/>
        <v>3551.81</v>
      </c>
      <c r="Q108" s="67">
        <v>2289297</v>
      </c>
      <c r="R108" s="16">
        <f>+VLOOKUP(A108,'[17]JUlY-22'!$B$5:$AF$115,31,0)</f>
        <v>14037801.9090303</v>
      </c>
      <c r="S108" s="67">
        <f t="shared" si="7"/>
        <v>3952.2952829769329</v>
      </c>
      <c r="T108" s="181">
        <v>3200</v>
      </c>
      <c r="U108" s="179"/>
      <c r="V108" s="180">
        <v>3777.4135930830685</v>
      </c>
      <c r="W108" s="67"/>
      <c r="X108" s="67"/>
      <c r="Y108" s="67"/>
      <c r="Z108" s="67"/>
      <c r="AB108" s="136"/>
      <c r="AH108" s="136"/>
      <c r="AJ108" s="136"/>
    </row>
    <row r="109" spans="1:36" s="137" customFormat="1" ht="15.6" x14ac:dyDescent="0.3">
      <c r="A109" s="56">
        <v>132</v>
      </c>
      <c r="B109" s="20"/>
      <c r="C109" s="185">
        <v>161000054</v>
      </c>
      <c r="D109" s="186" t="s">
        <v>116</v>
      </c>
      <c r="E109" s="113">
        <v>44743</v>
      </c>
      <c r="F109" s="187">
        <v>58</v>
      </c>
      <c r="G109" s="189" t="s">
        <v>33</v>
      </c>
      <c r="H109" s="190" t="s">
        <v>105</v>
      </c>
      <c r="I109" s="130"/>
      <c r="J109" s="130" t="s">
        <v>106</v>
      </c>
      <c r="K109" s="67">
        <v>4036.6</v>
      </c>
      <c r="L109" s="67">
        <v>4330.9399999999996</v>
      </c>
      <c r="M109" s="67">
        <f t="shared" si="5"/>
        <v>-294.33999999999969</v>
      </c>
      <c r="N109" s="67">
        <f t="shared" si="6"/>
        <v>-1266547.9723415307</v>
      </c>
      <c r="O109" s="67"/>
      <c r="P109" s="67">
        <f t="shared" si="8"/>
        <v>4330.9399999999996</v>
      </c>
      <c r="Q109" s="67">
        <v>5307796</v>
      </c>
      <c r="R109" s="16">
        <f>+VLOOKUP(A109,'[17]JUlY-22'!$B$5:$AF$115,31,0)</f>
        <v>17369530.288624816</v>
      </c>
      <c r="S109" s="67">
        <f t="shared" si="7"/>
        <v>4303.0100303782428</v>
      </c>
      <c r="T109" s="181">
        <v>3250</v>
      </c>
      <c r="U109" s="179"/>
      <c r="V109" s="180">
        <v>3799.5140197273631</v>
      </c>
      <c r="W109" s="67"/>
      <c r="X109" s="67"/>
      <c r="Y109" s="67"/>
      <c r="Z109" s="67"/>
      <c r="AB109" s="136"/>
      <c r="AH109" s="136"/>
      <c r="AJ109" s="136"/>
    </row>
    <row r="110" spans="1:36" s="137" customFormat="1" ht="15.6" x14ac:dyDescent="0.3">
      <c r="A110" s="56">
        <v>133</v>
      </c>
      <c r="B110" s="20"/>
      <c r="C110" s="185">
        <v>161000746</v>
      </c>
      <c r="D110" s="186" t="s">
        <v>116</v>
      </c>
      <c r="E110" s="113">
        <v>44743</v>
      </c>
      <c r="F110" s="187">
        <v>59</v>
      </c>
      <c r="G110" s="188" t="s">
        <v>32</v>
      </c>
      <c r="H110" s="188" t="s">
        <v>101</v>
      </c>
      <c r="I110" s="130"/>
      <c r="J110" s="130" t="s">
        <v>92</v>
      </c>
      <c r="K110" s="67">
        <v>4129.8500000000004</v>
      </c>
      <c r="L110" s="67">
        <v>4159.13</v>
      </c>
      <c r="M110" s="67">
        <f t="shared" si="5"/>
        <v>-29.279999999999745</v>
      </c>
      <c r="N110" s="67">
        <f t="shared" si="6"/>
        <v>-115601.77446944462</v>
      </c>
      <c r="O110" s="67"/>
      <c r="P110" s="67">
        <f t="shared" si="8"/>
        <v>4159.13</v>
      </c>
      <c r="Q110" s="67">
        <v>4652557</v>
      </c>
      <c r="R110" s="16">
        <f>+VLOOKUP(A110,'[17]JUlY-22'!$B$5:$AF$115,31,0)</f>
        <v>16305259.163000001</v>
      </c>
      <c r="S110" s="67">
        <f t="shared" si="7"/>
        <v>3948.148035158662</v>
      </c>
      <c r="T110" s="181">
        <v>4035</v>
      </c>
      <c r="U110" s="179"/>
      <c r="V110" s="180">
        <v>3840.5601153504881</v>
      </c>
      <c r="W110" s="67"/>
      <c r="X110" s="67"/>
      <c r="Y110" s="67"/>
      <c r="Z110" s="67"/>
      <c r="AB110" s="136"/>
      <c r="AH110" s="136"/>
      <c r="AJ110" s="136"/>
    </row>
    <row r="111" spans="1:36" s="137" customFormat="1" ht="15.6" x14ac:dyDescent="0.3">
      <c r="A111" s="56">
        <v>134</v>
      </c>
      <c r="B111" s="20"/>
      <c r="C111" s="185">
        <v>452000022</v>
      </c>
      <c r="D111" s="186" t="s">
        <v>119</v>
      </c>
      <c r="E111" s="113">
        <v>44743</v>
      </c>
      <c r="F111" s="187">
        <v>59</v>
      </c>
      <c r="G111" s="189" t="s">
        <v>35</v>
      </c>
      <c r="H111" s="190" t="s">
        <v>96</v>
      </c>
      <c r="I111" s="130"/>
      <c r="J111" s="130" t="s">
        <v>87</v>
      </c>
      <c r="K111" s="67">
        <v>3695.64</v>
      </c>
      <c r="L111" s="67">
        <v>3695.64</v>
      </c>
      <c r="M111" s="67">
        <f t="shared" si="5"/>
        <v>0</v>
      </c>
      <c r="N111" s="67">
        <f t="shared" si="6"/>
        <v>0</v>
      </c>
      <c r="O111" s="67"/>
      <c r="P111" s="67">
        <f t="shared" si="8"/>
        <v>3695.64</v>
      </c>
      <c r="Q111" s="67">
        <v>2344931</v>
      </c>
      <c r="R111" s="16">
        <f>+VLOOKUP(A111,'[17]JUlY-22'!$B$5:$AF$115,31,0)</f>
        <v>13577664.529333333</v>
      </c>
      <c r="S111" s="67">
        <f t="shared" si="7"/>
        <v>3673.968386891941</v>
      </c>
      <c r="T111" s="181">
        <v>3376</v>
      </c>
      <c r="U111" s="179"/>
      <c r="V111" s="180">
        <v>3820.2212271973463</v>
      </c>
      <c r="W111" s="67"/>
      <c r="X111" s="67"/>
      <c r="Y111" s="67"/>
      <c r="Z111" s="67"/>
      <c r="AB111" s="136"/>
      <c r="AH111" s="136"/>
      <c r="AJ111" s="136"/>
    </row>
    <row r="112" spans="1:36" s="137" customFormat="1" ht="15.6" x14ac:dyDescent="0.3">
      <c r="A112" s="56">
        <v>136</v>
      </c>
      <c r="B112" s="20"/>
      <c r="C112" s="185">
        <v>161000861</v>
      </c>
      <c r="D112" s="186" t="s">
        <v>119</v>
      </c>
      <c r="E112" s="113">
        <v>44743</v>
      </c>
      <c r="F112" s="187">
        <v>57</v>
      </c>
      <c r="G112" s="188" t="s">
        <v>32</v>
      </c>
      <c r="H112" s="188" t="s">
        <v>95</v>
      </c>
      <c r="I112" s="130"/>
      <c r="J112" s="130" t="s">
        <v>92</v>
      </c>
      <c r="K112" s="67">
        <v>3872.6</v>
      </c>
      <c r="L112" s="67">
        <v>3922.96</v>
      </c>
      <c r="M112" s="67">
        <f t="shared" si="5"/>
        <v>-50.360000000000127</v>
      </c>
      <c r="N112" s="67">
        <f t="shared" si="6"/>
        <v>-193202.85412898878</v>
      </c>
      <c r="O112" s="67"/>
      <c r="P112" s="67">
        <f t="shared" si="8"/>
        <v>3922.96</v>
      </c>
      <c r="Q112" s="67">
        <v>3824056</v>
      </c>
      <c r="R112" s="16">
        <f>+VLOOKUP(A112,'[17]JUlY-22'!$B$5:$AF$115,31,0)</f>
        <v>14856977.222000001</v>
      </c>
      <c r="S112" s="67">
        <f t="shared" si="7"/>
        <v>3836.4347523627539</v>
      </c>
      <c r="T112" s="181">
        <v>4035</v>
      </c>
      <c r="U112" s="179"/>
      <c r="V112" s="180">
        <v>3850.3573239281382</v>
      </c>
      <c r="W112" s="67"/>
      <c r="X112" s="67"/>
      <c r="Y112" s="67"/>
      <c r="Z112" s="67"/>
      <c r="AB112" s="136"/>
      <c r="AH112" s="136"/>
      <c r="AJ112" s="136"/>
    </row>
    <row r="113" spans="1:36" s="137" customFormat="1" ht="15.6" x14ac:dyDescent="0.3">
      <c r="A113" s="56">
        <v>138</v>
      </c>
      <c r="B113" s="20"/>
      <c r="C113" s="185">
        <v>452000006</v>
      </c>
      <c r="D113" s="186" t="s">
        <v>78</v>
      </c>
      <c r="E113" s="113">
        <v>44743</v>
      </c>
      <c r="F113" s="187">
        <v>57</v>
      </c>
      <c r="G113" s="188" t="s">
        <v>35</v>
      </c>
      <c r="H113" s="188" t="s">
        <v>89</v>
      </c>
      <c r="I113" s="130"/>
      <c r="J113" s="130" t="s">
        <v>90</v>
      </c>
      <c r="K113" s="67">
        <v>3441.89</v>
      </c>
      <c r="L113" s="67">
        <v>3441.89</v>
      </c>
      <c r="M113" s="67">
        <f t="shared" si="5"/>
        <v>0</v>
      </c>
      <c r="N113" s="67">
        <f t="shared" si="6"/>
        <v>0</v>
      </c>
      <c r="O113" s="67"/>
      <c r="P113" s="67">
        <f t="shared" si="8"/>
        <v>3441.89</v>
      </c>
      <c r="Q113" s="67">
        <v>2280394</v>
      </c>
      <c r="R113" s="16">
        <f>+VLOOKUP(A113,'[17]JUlY-22'!$B$5:$AF$115,31,0)</f>
        <v>13665310.862484848</v>
      </c>
      <c r="S113" s="67">
        <f t="shared" si="7"/>
        <v>3970.2927352369916</v>
      </c>
      <c r="T113" s="181">
        <v>3200</v>
      </c>
      <c r="U113" s="179"/>
      <c r="V113" s="180">
        <v>3899.6929133858271</v>
      </c>
      <c r="W113" s="67"/>
      <c r="X113" s="67"/>
      <c r="Y113" s="67"/>
      <c r="Z113" s="67"/>
      <c r="AB113" s="136"/>
      <c r="AH113" s="136"/>
      <c r="AJ113" s="136"/>
    </row>
    <row r="114" spans="1:36" s="137" customFormat="1" ht="15.6" x14ac:dyDescent="0.3">
      <c r="A114" s="56">
        <v>139</v>
      </c>
      <c r="B114" s="20"/>
      <c r="C114" s="185">
        <v>161000130</v>
      </c>
      <c r="D114" s="186" t="s">
        <v>119</v>
      </c>
      <c r="E114" s="113">
        <v>44743</v>
      </c>
      <c r="F114" s="187">
        <v>56</v>
      </c>
      <c r="G114" s="189" t="s">
        <v>33</v>
      </c>
      <c r="H114" s="190" t="s">
        <v>109</v>
      </c>
      <c r="I114" s="130"/>
      <c r="J114" s="130" t="s">
        <v>106</v>
      </c>
      <c r="K114" s="67">
        <v>3774.71</v>
      </c>
      <c r="L114" s="67">
        <v>3774.71</v>
      </c>
      <c r="M114" s="67">
        <f t="shared" si="5"/>
        <v>0</v>
      </c>
      <c r="N114" s="67">
        <f t="shared" si="6"/>
        <v>0</v>
      </c>
      <c r="O114" s="67"/>
      <c r="P114" s="67">
        <f t="shared" si="8"/>
        <v>3774.71</v>
      </c>
      <c r="Q114" s="67">
        <v>5642791</v>
      </c>
      <c r="R114" s="16">
        <f>+VLOOKUP(A114,'[17]JUlY-22'!$B$5:$AF$115,31,0)</f>
        <v>16921973.737109199</v>
      </c>
      <c r="S114" s="67">
        <f t="shared" si="7"/>
        <v>4482.9864379274695</v>
      </c>
      <c r="T114" s="181">
        <v>3703</v>
      </c>
      <c r="U114" s="179"/>
      <c r="V114" s="180">
        <v>3882.8107272927932</v>
      </c>
      <c r="W114" s="67"/>
      <c r="X114" s="67"/>
      <c r="Y114" s="67"/>
      <c r="Z114" s="67"/>
      <c r="AB114" s="136"/>
      <c r="AH114" s="136"/>
      <c r="AJ114" s="136"/>
    </row>
    <row r="115" spans="1:36" s="137" customFormat="1" ht="15.6" x14ac:dyDescent="0.3">
      <c r="A115" s="56">
        <v>140</v>
      </c>
      <c r="B115" s="20"/>
      <c r="C115" s="185">
        <v>161000862</v>
      </c>
      <c r="D115" s="186" t="s">
        <v>78</v>
      </c>
      <c r="E115" s="113">
        <v>44743</v>
      </c>
      <c r="F115" s="187">
        <v>58</v>
      </c>
      <c r="G115" s="189" t="s">
        <v>32</v>
      </c>
      <c r="H115" s="190" t="s">
        <v>95</v>
      </c>
      <c r="I115" s="130"/>
      <c r="J115" s="130" t="s">
        <v>92</v>
      </c>
      <c r="K115" s="67">
        <v>3938.4</v>
      </c>
      <c r="L115" s="67">
        <v>3985.13</v>
      </c>
      <c r="M115" s="67">
        <f t="shared" si="5"/>
        <v>-46.730000000000018</v>
      </c>
      <c r="N115" s="67">
        <f t="shared" si="6"/>
        <v>-179301.67691830191</v>
      </c>
      <c r="O115" s="67"/>
      <c r="P115" s="67">
        <f t="shared" si="8"/>
        <v>3985.13</v>
      </c>
      <c r="Q115" s="67">
        <v>3891145</v>
      </c>
      <c r="R115" s="16">
        <f>+VLOOKUP(A115,'[17]JUlY-22'!$B$5:$AF$115,31,0)</f>
        <v>15111528.447999999</v>
      </c>
      <c r="S115" s="67">
        <f t="shared" si="7"/>
        <v>3836.9714726792604</v>
      </c>
      <c r="T115" s="181">
        <v>4035</v>
      </c>
      <c r="U115" s="179"/>
      <c r="V115" s="180">
        <v>4109.8554352728906</v>
      </c>
      <c r="W115" s="67"/>
      <c r="X115" s="67"/>
      <c r="Y115" s="67"/>
      <c r="Z115" s="67"/>
      <c r="AB115" s="136"/>
      <c r="AH115" s="136"/>
      <c r="AJ115" s="136"/>
    </row>
    <row r="116" spans="1:36" s="137" customFormat="1" ht="15.6" x14ac:dyDescent="0.3">
      <c r="A116" s="56">
        <v>141</v>
      </c>
      <c r="B116" s="20"/>
      <c r="C116" s="185">
        <v>161000749</v>
      </c>
      <c r="D116" s="186" t="s">
        <v>78</v>
      </c>
      <c r="E116" s="113">
        <v>44743</v>
      </c>
      <c r="F116" s="187">
        <v>60</v>
      </c>
      <c r="G116" s="188" t="s">
        <v>32</v>
      </c>
      <c r="H116" s="188" t="s">
        <v>101</v>
      </c>
      <c r="I116" s="130"/>
      <c r="J116" s="130" t="s">
        <v>92</v>
      </c>
      <c r="K116" s="15">
        <f>+VLOOKUP(A116,'[17]JUlY-22'!$B$52:$M$112,12,0)</f>
        <v>4039.2</v>
      </c>
      <c r="L116" s="15">
        <f>+VLOOKUP(A116,'[17]JUlY-22'!$B$52:$M$112,10,0)</f>
        <v>4039.2</v>
      </c>
      <c r="M116" s="67">
        <f t="shared" si="5"/>
        <v>0</v>
      </c>
      <c r="N116" s="67">
        <f t="shared" si="6"/>
        <v>0</v>
      </c>
      <c r="O116" s="67"/>
      <c r="P116" s="67">
        <f t="shared" si="8"/>
        <v>4039.2</v>
      </c>
      <c r="Q116" s="67">
        <v>4587218</v>
      </c>
      <c r="R116" s="16">
        <f>+VLOOKUP(A116,'[17]JUlY-22'!$B$5:$AF$115,31,0)</f>
        <v>15984143.935999999</v>
      </c>
      <c r="S116" s="67">
        <f t="shared" si="7"/>
        <v>3957.2548861160626</v>
      </c>
      <c r="T116" s="181">
        <v>3622</v>
      </c>
      <c r="U116" s="179"/>
      <c r="V116" s="180">
        <v>3750.96875</v>
      </c>
      <c r="W116" s="67"/>
      <c r="X116" s="67"/>
      <c r="Y116" s="67"/>
      <c r="Z116" s="67"/>
      <c r="AB116" s="136"/>
      <c r="AH116" s="136"/>
      <c r="AJ116" s="136"/>
    </row>
    <row r="117" spans="1:36" s="137" customFormat="1" ht="15.6" x14ac:dyDescent="0.3">
      <c r="A117" s="56">
        <v>142</v>
      </c>
      <c r="B117" s="20"/>
      <c r="C117" s="185">
        <v>161000131</v>
      </c>
      <c r="D117" s="186" t="s">
        <v>78</v>
      </c>
      <c r="E117" s="113">
        <v>44743</v>
      </c>
      <c r="F117" s="187">
        <v>59</v>
      </c>
      <c r="G117" s="189" t="s">
        <v>33</v>
      </c>
      <c r="H117" s="190" t="s">
        <v>109</v>
      </c>
      <c r="I117" s="130"/>
      <c r="J117" s="130" t="s">
        <v>106</v>
      </c>
      <c r="K117" s="15">
        <f>+VLOOKUP(A117,'[17]JUlY-22'!$B$52:$M$112,12,0)</f>
        <v>3971.88</v>
      </c>
      <c r="L117" s="15">
        <f>+VLOOKUP(A117,'[17]JUlY-22'!$B$52:$M$112,10,0)</f>
        <v>3971.88</v>
      </c>
      <c r="M117" s="67">
        <f t="shared" si="5"/>
        <v>0</v>
      </c>
      <c r="N117" s="67">
        <f t="shared" si="6"/>
        <v>0</v>
      </c>
      <c r="O117" s="67"/>
      <c r="P117" s="67">
        <f t="shared" si="8"/>
        <v>3971.88</v>
      </c>
      <c r="Q117" s="67">
        <v>5928880</v>
      </c>
      <c r="R117" s="16">
        <f>+VLOOKUP(A117,'[17]JUlY-22'!$B$5:$AF$115,31,0)</f>
        <v>17797224.940371387</v>
      </c>
      <c r="S117" s="67">
        <f t="shared" si="7"/>
        <v>4480.8063034057895</v>
      </c>
      <c r="T117" s="181">
        <v>3703</v>
      </c>
      <c r="U117" s="179"/>
      <c r="V117" s="180">
        <v>3740.7391304347825</v>
      </c>
      <c r="W117" s="67"/>
      <c r="X117" s="67"/>
      <c r="Y117" s="67"/>
      <c r="Z117" s="67"/>
      <c r="AB117" s="136"/>
      <c r="AH117" s="136"/>
      <c r="AJ117" s="136"/>
    </row>
    <row r="118" spans="1:36" s="137" customFormat="1" ht="15.6" x14ac:dyDescent="0.3">
      <c r="A118" s="56">
        <v>145</v>
      </c>
      <c r="B118" s="20"/>
      <c r="C118" s="185">
        <v>161000058</v>
      </c>
      <c r="D118" s="186" t="s">
        <v>78</v>
      </c>
      <c r="E118" s="113">
        <v>44743</v>
      </c>
      <c r="F118" s="187">
        <v>55</v>
      </c>
      <c r="G118" s="189" t="s">
        <v>33</v>
      </c>
      <c r="H118" s="190" t="s">
        <v>105</v>
      </c>
      <c r="I118" s="130"/>
      <c r="J118" s="130" t="s">
        <v>106</v>
      </c>
      <c r="K118" s="67">
        <v>3518.49</v>
      </c>
      <c r="L118" s="67">
        <v>3518.49</v>
      </c>
      <c r="M118" s="67">
        <f>+K118-L118</f>
        <v>0</v>
      </c>
      <c r="N118" s="67">
        <f>+M118*S118</f>
        <v>0</v>
      </c>
      <c r="O118" s="67"/>
      <c r="P118" s="67">
        <f>L118-O118</f>
        <v>3518.49</v>
      </c>
      <c r="Q118" s="67">
        <v>4944759</v>
      </c>
      <c r="R118" s="16">
        <f>+VLOOKUP(A118,'[17]JUlY-22'!$B$5:$AF$115,31,0)</f>
        <v>15458332.670213429</v>
      </c>
      <c r="S118" s="67">
        <f>+R118/K118</f>
        <v>4393.4564742868188</v>
      </c>
      <c r="T118" s="181">
        <v>3250</v>
      </c>
      <c r="U118" s="179"/>
      <c r="V118" s="180">
        <v>3807.525164835165</v>
      </c>
      <c r="W118" s="67"/>
      <c r="X118" s="67"/>
      <c r="Y118" s="67"/>
      <c r="Z118" s="67"/>
      <c r="AB118" s="136"/>
      <c r="AH118" s="136"/>
      <c r="AJ118" s="136"/>
    </row>
    <row r="119" spans="1:36" s="137" customFormat="1" ht="15.6" x14ac:dyDescent="0.3">
      <c r="A119" s="56">
        <v>146</v>
      </c>
      <c r="B119" s="20"/>
      <c r="C119" s="185">
        <v>462000490</v>
      </c>
      <c r="D119" s="186" t="s">
        <v>117</v>
      </c>
      <c r="E119" s="113">
        <v>44743</v>
      </c>
      <c r="F119" s="187">
        <v>58</v>
      </c>
      <c r="G119" s="189" t="s">
        <v>35</v>
      </c>
      <c r="H119" s="190" t="s">
        <v>96</v>
      </c>
      <c r="I119" s="130"/>
      <c r="J119" s="130" t="s">
        <v>87</v>
      </c>
      <c r="K119" s="67">
        <v>3761.8</v>
      </c>
      <c r="L119" s="67">
        <v>3761.8</v>
      </c>
      <c r="M119" s="67">
        <f>+K119-L119</f>
        <v>0</v>
      </c>
      <c r="N119" s="67">
        <f>+M119*S119</f>
        <v>0</v>
      </c>
      <c r="O119" s="67"/>
      <c r="P119" s="67">
        <f>L119-O119</f>
        <v>3761.8</v>
      </c>
      <c r="Q119" s="67">
        <v>2320633</v>
      </c>
      <c r="R119" s="16">
        <f>+VLOOKUP(A119,'[17]JUlY-22'!$B$5:$AF$115,31,0)</f>
        <v>15044001.948888889</v>
      </c>
      <c r="S119" s="67">
        <f>+R119/K119</f>
        <v>3999.1498614729353</v>
      </c>
      <c r="T119" s="181">
        <v>3376</v>
      </c>
      <c r="U119" s="179"/>
      <c r="V119" s="180">
        <v>3896.3775100401608</v>
      </c>
      <c r="W119" s="67"/>
      <c r="X119" s="67"/>
      <c r="Y119" s="67"/>
      <c r="Z119" s="67"/>
      <c r="AB119" s="136"/>
      <c r="AH119" s="136"/>
      <c r="AJ119" s="136"/>
    </row>
    <row r="120" spans="1:36" s="137" customFormat="1" ht="15.6" x14ac:dyDescent="0.3">
      <c r="A120" s="56" t="s">
        <v>46</v>
      </c>
      <c r="B120" s="20"/>
      <c r="C120" s="185">
        <v>161000750</v>
      </c>
      <c r="D120" s="186" t="s">
        <v>117</v>
      </c>
      <c r="E120" s="113">
        <v>44743</v>
      </c>
      <c r="F120" s="187">
        <v>58</v>
      </c>
      <c r="G120" s="188" t="s">
        <v>32</v>
      </c>
      <c r="H120" s="188" t="s">
        <v>101</v>
      </c>
      <c r="I120" s="130"/>
      <c r="J120" s="130" t="s">
        <v>92</v>
      </c>
      <c r="K120" s="67">
        <v>2324.96</v>
      </c>
      <c r="L120" s="67">
        <v>2324.96</v>
      </c>
      <c r="M120" s="67">
        <v>0</v>
      </c>
      <c r="N120" s="67">
        <v>0</v>
      </c>
      <c r="O120" s="67"/>
      <c r="P120" s="67">
        <v>2324.96</v>
      </c>
      <c r="Q120" s="67">
        <v>2723894.8571305354</v>
      </c>
      <c r="R120" s="16">
        <v>9283955.4939305335</v>
      </c>
      <c r="S120" s="67">
        <v>3993.1678368361318</v>
      </c>
      <c r="T120" s="178">
        <v>3622</v>
      </c>
      <c r="U120" s="179"/>
      <c r="V120" s="180">
        <v>4064</v>
      </c>
      <c r="W120" s="67"/>
      <c r="X120" s="67"/>
      <c r="Y120" s="67"/>
      <c r="Z120" s="67"/>
      <c r="AB120" s="136"/>
      <c r="AH120" s="136"/>
      <c r="AJ120" s="136"/>
    </row>
    <row r="121" spans="1:36" customFormat="1" ht="15.6" x14ac:dyDescent="0.3">
      <c r="A121" s="65"/>
      <c r="B121" s="12"/>
      <c r="C121" s="175"/>
      <c r="D121" s="176"/>
      <c r="E121" s="113"/>
      <c r="F121" s="71"/>
      <c r="G121" s="182"/>
      <c r="H121" s="183"/>
      <c r="I121" s="13"/>
      <c r="J121" s="13"/>
      <c r="K121" s="15"/>
      <c r="L121" s="15">
        <f>SUBTOTAL(9,L107:L120)</f>
        <v>52273.26999999999</v>
      </c>
      <c r="M121" s="117">
        <f t="shared" si="5"/>
        <v>-52273.26999999999</v>
      </c>
      <c r="N121" s="117" t="e">
        <f t="shared" si="6"/>
        <v>#DIV/0!</v>
      </c>
      <c r="O121" s="15"/>
      <c r="P121" s="15">
        <f t="shared" si="8"/>
        <v>52273.26999999999</v>
      </c>
      <c r="Q121" s="15">
        <f t="shared" ref="Q121:R121" si="11">SUBTOTAL(9,Q107:Q120)</f>
        <v>55183596.857130535</v>
      </c>
      <c r="R121" s="15">
        <f t="shared" si="11"/>
        <v>210566084.42238677</v>
      </c>
      <c r="S121" s="117" t="e">
        <f t="shared" si="7"/>
        <v>#DIV/0!</v>
      </c>
      <c r="T121" s="181"/>
      <c r="U121" s="179"/>
      <c r="V121" s="180"/>
      <c r="W121" s="15"/>
      <c r="X121" s="15"/>
      <c r="Y121" s="15"/>
      <c r="Z121" s="15"/>
      <c r="AB121" s="53"/>
      <c r="AH121" s="136"/>
      <c r="AJ121" s="53"/>
    </row>
    <row r="122" spans="1:36" customFormat="1" ht="15.6" x14ac:dyDescent="0.3">
      <c r="A122" s="65"/>
      <c r="B122" s="12"/>
      <c r="C122" s="175"/>
      <c r="D122" s="176"/>
      <c r="E122" s="113"/>
      <c r="F122" s="71"/>
      <c r="G122" s="182"/>
      <c r="H122" s="183"/>
      <c r="I122" s="13"/>
      <c r="J122" s="13"/>
      <c r="K122" s="15"/>
      <c r="L122" s="15">
        <f>L121-L104</f>
        <v>49113.369999999966</v>
      </c>
      <c r="M122" s="117">
        <f t="shared" si="5"/>
        <v>-49113.369999999966</v>
      </c>
      <c r="N122" s="117" t="e">
        <f t="shared" si="6"/>
        <v>#DIV/0!</v>
      </c>
      <c r="O122" s="15"/>
      <c r="P122" s="15">
        <f t="shared" si="8"/>
        <v>49113.369999999966</v>
      </c>
      <c r="Q122" s="15"/>
      <c r="R122" s="16"/>
      <c r="S122" s="117" t="e">
        <f t="shared" si="7"/>
        <v>#DIV/0!</v>
      </c>
      <c r="T122" s="181"/>
      <c r="U122" s="179"/>
      <c r="V122" s="180"/>
      <c r="W122" s="15"/>
      <c r="X122" s="15"/>
      <c r="Y122" s="15"/>
      <c r="Z122" s="15"/>
      <c r="AB122" s="53"/>
      <c r="AH122" s="136"/>
      <c r="AJ122" s="53"/>
    </row>
    <row r="123" spans="1:36" customFormat="1" ht="15.6" x14ac:dyDescent="0.3">
      <c r="A123" s="65"/>
      <c r="B123" s="12"/>
      <c r="C123" s="175"/>
      <c r="D123" s="176"/>
      <c r="E123" s="113"/>
      <c r="F123" s="71"/>
      <c r="G123" s="182"/>
      <c r="H123" s="183"/>
      <c r="I123" s="13"/>
      <c r="J123" s="13"/>
      <c r="K123" s="15"/>
      <c r="L123" s="15"/>
      <c r="M123" s="117">
        <f t="shared" si="5"/>
        <v>0</v>
      </c>
      <c r="N123" s="117" t="e">
        <f t="shared" si="6"/>
        <v>#DIV/0!</v>
      </c>
      <c r="O123" s="15"/>
      <c r="P123" s="15">
        <f t="shared" si="8"/>
        <v>0</v>
      </c>
      <c r="Q123" s="15"/>
      <c r="R123" s="16"/>
      <c r="S123" s="117" t="e">
        <f t="shared" si="7"/>
        <v>#DIV/0!</v>
      </c>
      <c r="T123" s="181"/>
      <c r="U123" s="179"/>
      <c r="V123" s="180"/>
      <c r="W123" s="15"/>
      <c r="X123" s="15"/>
      <c r="Y123" s="15"/>
      <c r="Z123" s="15"/>
      <c r="AB123" s="53"/>
      <c r="AH123" s="136"/>
      <c r="AJ123" s="53"/>
    </row>
    <row r="124" spans="1:36" customFormat="1" ht="15.6" x14ac:dyDescent="0.3">
      <c r="A124" s="65"/>
      <c r="B124" s="12"/>
      <c r="C124" s="175"/>
      <c r="D124" s="176"/>
      <c r="E124" s="113"/>
      <c r="F124" s="71"/>
      <c r="G124" s="177"/>
      <c r="H124" s="177"/>
      <c r="I124" s="13"/>
      <c r="J124" s="13"/>
      <c r="K124" s="15"/>
      <c r="L124" s="15">
        <f>L101+L121</f>
        <v>431643.63</v>
      </c>
      <c r="M124" s="117">
        <f t="shared" si="5"/>
        <v>-431643.63</v>
      </c>
      <c r="N124" s="117" t="e">
        <f t="shared" si="6"/>
        <v>#DIV/0!</v>
      </c>
      <c r="O124" s="15"/>
      <c r="P124" s="15">
        <f t="shared" si="8"/>
        <v>431643.63</v>
      </c>
      <c r="Q124" s="15"/>
      <c r="R124" s="16"/>
      <c r="S124" s="117" t="e">
        <f t="shared" si="7"/>
        <v>#DIV/0!</v>
      </c>
      <c r="T124" s="181"/>
      <c r="U124" s="179"/>
      <c r="V124" s="180"/>
      <c r="W124" s="15"/>
      <c r="X124" s="15"/>
      <c r="Y124" s="15"/>
      <c r="Z124" s="15"/>
      <c r="AB124" s="53"/>
      <c r="AH124" s="136"/>
      <c r="AJ124" s="53"/>
    </row>
    <row r="125" spans="1:36" customFormat="1" ht="15.6" x14ac:dyDescent="0.3">
      <c r="A125" s="65"/>
      <c r="B125" s="12"/>
      <c r="C125" s="175"/>
      <c r="D125" s="176"/>
      <c r="E125" s="113"/>
      <c r="F125" s="71"/>
      <c r="G125" s="182"/>
      <c r="H125" s="183"/>
      <c r="I125" s="13"/>
      <c r="J125" s="13"/>
      <c r="K125" s="15"/>
      <c r="L125" s="15"/>
      <c r="M125" s="117">
        <f t="shared" si="5"/>
        <v>0</v>
      </c>
      <c r="N125" s="117" t="e">
        <f t="shared" si="6"/>
        <v>#DIV/0!</v>
      </c>
      <c r="O125" s="15"/>
      <c r="P125" s="15">
        <f t="shared" si="8"/>
        <v>0</v>
      </c>
      <c r="Q125" s="15"/>
      <c r="R125" s="16"/>
      <c r="S125" s="117" t="e">
        <f t="shared" si="7"/>
        <v>#DIV/0!</v>
      </c>
      <c r="T125" s="181"/>
      <c r="U125" s="179"/>
      <c r="V125" s="180"/>
      <c r="W125" s="15"/>
      <c r="X125" s="15"/>
      <c r="Y125" s="15"/>
      <c r="Z125" s="15"/>
      <c r="AB125" s="53"/>
      <c r="AH125" s="136"/>
      <c r="AJ125" s="53"/>
    </row>
    <row r="126" spans="1:36" customFormat="1" ht="15.6" x14ac:dyDescent="0.3">
      <c r="A126" s="65"/>
      <c r="B126" s="12"/>
      <c r="C126" s="175"/>
      <c r="D126" s="176"/>
      <c r="E126" s="113"/>
      <c r="F126" s="71"/>
      <c r="G126" s="177"/>
      <c r="H126" s="177"/>
      <c r="I126" s="13"/>
      <c r="J126" s="13"/>
      <c r="K126" s="15"/>
      <c r="L126" s="15"/>
      <c r="M126" s="117"/>
      <c r="N126" s="117"/>
      <c r="O126" s="15"/>
      <c r="P126" s="15"/>
      <c r="Q126" s="15"/>
      <c r="R126" s="16"/>
      <c r="S126" s="117"/>
      <c r="T126" s="181"/>
      <c r="U126" s="179"/>
      <c r="V126" s="180"/>
      <c r="W126" s="15"/>
      <c r="X126" s="15"/>
      <c r="Y126" s="15"/>
      <c r="Z126" s="15"/>
      <c r="AB126" s="53"/>
      <c r="AH126" s="136"/>
      <c r="AJ126" s="53"/>
    </row>
    <row r="127" spans="1:36" customFormat="1" ht="15.6" x14ac:dyDescent="0.3">
      <c r="A127" s="65"/>
      <c r="B127" s="12"/>
      <c r="C127" s="175"/>
      <c r="D127" s="176"/>
      <c r="E127" s="113"/>
      <c r="F127" s="71"/>
      <c r="G127" s="177"/>
      <c r="H127" s="177"/>
      <c r="I127" s="13"/>
      <c r="J127" s="13"/>
      <c r="K127" s="15"/>
      <c r="L127" s="15"/>
      <c r="M127" s="117">
        <f t="shared" si="5"/>
        <v>0</v>
      </c>
      <c r="N127" s="117" t="e">
        <f t="shared" si="6"/>
        <v>#DIV/0!</v>
      </c>
      <c r="O127" s="15"/>
      <c r="P127" s="15">
        <f t="shared" si="8"/>
        <v>0</v>
      </c>
      <c r="Q127" s="15">
        <v>1171.5878368361327</v>
      </c>
      <c r="R127" s="16">
        <v>3993.1678368361322</v>
      </c>
      <c r="S127" s="117" t="e">
        <f t="shared" si="7"/>
        <v>#DIV/0!</v>
      </c>
      <c r="T127" s="181"/>
      <c r="U127" s="179"/>
      <c r="V127" s="180"/>
      <c r="W127" s="15"/>
      <c r="X127" s="15"/>
      <c r="Y127" s="15"/>
      <c r="Z127" s="15"/>
      <c r="AB127" s="53"/>
      <c r="AH127" s="136"/>
      <c r="AJ127" s="53"/>
    </row>
    <row r="128" spans="1:36" customFormat="1" ht="15.6" x14ac:dyDescent="0.3">
      <c r="A128" s="65"/>
      <c r="B128" s="12"/>
      <c r="C128" s="175"/>
      <c r="D128" s="176"/>
      <c r="E128" s="113"/>
      <c r="F128" s="71"/>
      <c r="G128" s="182"/>
      <c r="H128" s="183"/>
      <c r="I128" s="13"/>
      <c r="J128" s="13"/>
      <c r="K128" s="15"/>
      <c r="L128" s="15"/>
      <c r="M128" s="117">
        <f t="shared" si="5"/>
        <v>0</v>
      </c>
      <c r="N128" s="117" t="e">
        <f t="shared" si="6"/>
        <v>#DIV/0!</v>
      </c>
      <c r="O128" s="15"/>
      <c r="P128" s="15">
        <f t="shared" si="8"/>
        <v>0</v>
      </c>
      <c r="Q128" s="15"/>
      <c r="R128" s="16"/>
      <c r="S128" s="117" t="e">
        <f t="shared" si="7"/>
        <v>#DIV/0!</v>
      </c>
      <c r="T128" s="181"/>
      <c r="U128" s="179"/>
      <c r="V128" s="180"/>
      <c r="W128" s="15"/>
      <c r="X128" s="15"/>
      <c r="Y128" s="15"/>
      <c r="Z128" s="15"/>
      <c r="AB128" s="53"/>
      <c r="AH128" s="136"/>
      <c r="AJ128" s="53"/>
    </row>
    <row r="129" spans="1:36" customFormat="1" ht="15.6" x14ac:dyDescent="0.3">
      <c r="A129" s="65"/>
      <c r="B129" s="12"/>
      <c r="C129" s="175"/>
      <c r="D129" s="176"/>
      <c r="E129" s="113"/>
      <c r="F129" s="71"/>
      <c r="G129" s="184"/>
      <c r="H129" s="184"/>
      <c r="I129" s="13"/>
      <c r="J129" s="13"/>
      <c r="K129" s="15"/>
      <c r="L129" s="15"/>
      <c r="M129" s="117">
        <f t="shared" si="5"/>
        <v>0</v>
      </c>
      <c r="N129" s="117" t="e">
        <f t="shared" si="6"/>
        <v>#DIV/0!</v>
      </c>
      <c r="O129" s="15"/>
      <c r="P129" s="15">
        <f t="shared" si="8"/>
        <v>0</v>
      </c>
      <c r="Q129" s="15"/>
      <c r="R129" s="16"/>
      <c r="S129" s="117" t="e">
        <f t="shared" si="7"/>
        <v>#DIV/0!</v>
      </c>
      <c r="T129" s="181"/>
      <c r="U129" s="179"/>
      <c r="V129" s="180"/>
      <c r="W129" s="15"/>
      <c r="X129" s="15"/>
      <c r="Y129" s="15"/>
      <c r="Z129" s="15"/>
      <c r="AB129" s="53"/>
      <c r="AH129" s="136"/>
      <c r="AJ129" s="53"/>
    </row>
    <row r="130" spans="1:36" customFormat="1" ht="15.6" x14ac:dyDescent="0.3">
      <c r="A130" s="65"/>
      <c r="B130" s="12"/>
      <c r="C130" s="175"/>
      <c r="D130" s="176"/>
      <c r="E130" s="113"/>
      <c r="F130" s="71"/>
      <c r="G130" s="184"/>
      <c r="H130" s="184"/>
      <c r="I130" s="13"/>
      <c r="J130" s="13"/>
      <c r="K130" s="15"/>
      <c r="L130" s="15"/>
      <c r="M130" s="117">
        <f t="shared" si="5"/>
        <v>0</v>
      </c>
      <c r="N130" s="117" t="e">
        <f t="shared" si="6"/>
        <v>#DIV/0!</v>
      </c>
      <c r="O130" s="15"/>
      <c r="P130" s="15">
        <f t="shared" si="8"/>
        <v>0</v>
      </c>
      <c r="Q130" s="15"/>
      <c r="R130" s="16"/>
      <c r="S130" s="117" t="e">
        <f t="shared" si="7"/>
        <v>#DIV/0!</v>
      </c>
      <c r="T130" s="181"/>
      <c r="U130" s="179"/>
      <c r="V130" s="180"/>
      <c r="W130" s="15"/>
      <c r="X130" s="15"/>
      <c r="Y130" s="15"/>
      <c r="Z130" s="15"/>
      <c r="AB130" s="53"/>
      <c r="AH130" s="136"/>
      <c r="AJ130" s="53"/>
    </row>
    <row r="131" spans="1:36" customFormat="1" ht="15.6" x14ac:dyDescent="0.3">
      <c r="A131" s="65"/>
      <c r="B131" s="12"/>
      <c r="C131" s="175"/>
      <c r="D131" s="176"/>
      <c r="E131" s="113"/>
      <c r="F131" s="71"/>
      <c r="G131" s="182"/>
      <c r="H131" s="183"/>
      <c r="I131" s="13"/>
      <c r="J131" s="13"/>
      <c r="K131" s="15"/>
      <c r="L131" s="15"/>
      <c r="M131" s="117">
        <f t="shared" si="5"/>
        <v>0</v>
      </c>
      <c r="N131" s="117" t="e">
        <f t="shared" si="6"/>
        <v>#DIV/0!</v>
      </c>
      <c r="O131" s="15"/>
      <c r="P131" s="15">
        <f t="shared" si="8"/>
        <v>0</v>
      </c>
      <c r="Q131" s="15"/>
      <c r="R131" s="16"/>
      <c r="S131" s="117" t="e">
        <f t="shared" si="7"/>
        <v>#DIV/0!</v>
      </c>
      <c r="T131" s="181"/>
      <c r="U131" s="179"/>
      <c r="V131" s="180"/>
      <c r="W131" s="15"/>
      <c r="X131" s="15"/>
      <c r="Y131" s="15"/>
      <c r="Z131" s="15"/>
      <c r="AB131" s="53"/>
      <c r="AH131" s="136"/>
      <c r="AJ131" s="53"/>
    </row>
    <row r="132" spans="1:36" customFormat="1" ht="15.6" x14ac:dyDescent="0.3">
      <c r="A132" s="65"/>
      <c r="B132" s="12"/>
      <c r="C132" s="175"/>
      <c r="D132" s="176"/>
      <c r="E132" s="113"/>
      <c r="F132" s="71"/>
      <c r="G132" s="182"/>
      <c r="H132" s="183"/>
      <c r="I132" s="13"/>
      <c r="J132" s="13"/>
      <c r="K132" s="15"/>
      <c r="L132" s="15"/>
      <c r="M132" s="117">
        <f t="shared" si="5"/>
        <v>0</v>
      </c>
      <c r="N132" s="117" t="e">
        <f t="shared" si="6"/>
        <v>#DIV/0!</v>
      </c>
      <c r="O132" s="15"/>
      <c r="P132" s="15">
        <f t="shared" si="8"/>
        <v>0</v>
      </c>
      <c r="Q132" s="15"/>
      <c r="R132" s="16"/>
      <c r="S132" s="117" t="e">
        <f t="shared" si="7"/>
        <v>#DIV/0!</v>
      </c>
      <c r="T132" s="181"/>
      <c r="U132" s="179"/>
      <c r="V132" s="180"/>
      <c r="W132" s="15"/>
      <c r="X132" s="15"/>
      <c r="Y132" s="15"/>
      <c r="Z132" s="15"/>
      <c r="AB132" s="53"/>
      <c r="AH132" s="136"/>
      <c r="AJ132" s="53"/>
    </row>
    <row r="133" spans="1:36" customFormat="1" ht="15.6" x14ac:dyDescent="0.3">
      <c r="A133" s="65"/>
      <c r="B133" s="12"/>
      <c r="C133" s="175"/>
      <c r="D133" s="176"/>
      <c r="E133" s="113"/>
      <c r="F133" s="71"/>
      <c r="G133" s="177"/>
      <c r="H133" s="177"/>
      <c r="I133" s="13"/>
      <c r="J133" s="13"/>
      <c r="K133" s="15"/>
      <c r="L133" s="15"/>
      <c r="M133" s="117">
        <f t="shared" ref="M133:M166" si="12">+K133-L133</f>
        <v>0</v>
      </c>
      <c r="N133" s="117" t="e">
        <f t="shared" ref="N133:N166" si="13">+M133*S133</f>
        <v>#DIV/0!</v>
      </c>
      <c r="O133" s="15"/>
      <c r="P133" s="15">
        <f t="shared" si="8"/>
        <v>0</v>
      </c>
      <c r="Q133" s="15"/>
      <c r="R133" s="16"/>
      <c r="S133" s="117" t="e">
        <f t="shared" ref="S133:S166" si="14">+R133/K133</f>
        <v>#DIV/0!</v>
      </c>
      <c r="T133" s="181"/>
      <c r="U133" s="179"/>
      <c r="V133" s="180"/>
      <c r="W133" s="15"/>
      <c r="X133" s="15"/>
      <c r="Y133" s="15"/>
      <c r="Z133" s="15"/>
      <c r="AB133" s="53"/>
      <c r="AH133" s="136"/>
      <c r="AJ133" s="53"/>
    </row>
    <row r="134" spans="1:36" customFormat="1" ht="15.6" x14ac:dyDescent="0.3">
      <c r="A134" s="65"/>
      <c r="B134" s="12"/>
      <c r="C134" s="175"/>
      <c r="D134" s="176"/>
      <c r="E134" s="113"/>
      <c r="F134" s="71"/>
      <c r="G134" s="182"/>
      <c r="H134" s="183"/>
      <c r="I134" s="13"/>
      <c r="J134" s="13"/>
      <c r="K134" s="15"/>
      <c r="L134" s="15"/>
      <c r="M134" s="117">
        <f t="shared" si="12"/>
        <v>0</v>
      </c>
      <c r="N134" s="117" t="e">
        <f t="shared" si="13"/>
        <v>#DIV/0!</v>
      </c>
      <c r="O134" s="15"/>
      <c r="P134" s="15">
        <f t="shared" ref="P134:P166" si="15">L134-O134</f>
        <v>0</v>
      </c>
      <c r="Q134" s="15"/>
      <c r="R134" s="16"/>
      <c r="S134" s="117" t="e">
        <f t="shared" si="14"/>
        <v>#DIV/0!</v>
      </c>
      <c r="T134" s="181"/>
      <c r="U134" s="179"/>
      <c r="V134" s="180"/>
      <c r="W134" s="15"/>
      <c r="X134" s="15"/>
      <c r="Y134" s="15"/>
      <c r="Z134" s="15"/>
      <c r="AB134" s="53"/>
      <c r="AH134" s="136"/>
      <c r="AJ134" s="53"/>
    </row>
    <row r="135" spans="1:36" customFormat="1" ht="15.6" x14ac:dyDescent="0.3">
      <c r="A135" s="65"/>
      <c r="B135" s="12"/>
      <c r="C135" s="175"/>
      <c r="D135" s="176"/>
      <c r="E135" s="113"/>
      <c r="F135" s="71"/>
      <c r="G135" s="182"/>
      <c r="H135" s="183"/>
      <c r="I135" s="13"/>
      <c r="J135" s="13"/>
      <c r="K135" s="15"/>
      <c r="L135" s="15"/>
      <c r="M135" s="117">
        <f t="shared" si="12"/>
        <v>0</v>
      </c>
      <c r="N135" s="117" t="e">
        <f t="shared" si="13"/>
        <v>#DIV/0!</v>
      </c>
      <c r="O135" s="15"/>
      <c r="P135" s="15">
        <f t="shared" si="15"/>
        <v>0</v>
      </c>
      <c r="Q135" s="15"/>
      <c r="R135" s="16"/>
      <c r="S135" s="117" t="e">
        <f t="shared" si="14"/>
        <v>#DIV/0!</v>
      </c>
      <c r="T135" s="181"/>
      <c r="U135" s="179"/>
      <c r="V135" s="180"/>
      <c r="W135" s="15"/>
      <c r="X135" s="15"/>
      <c r="Y135" s="15"/>
      <c r="Z135" s="15"/>
      <c r="AB135" s="53"/>
      <c r="AH135" s="136"/>
      <c r="AJ135" s="53"/>
    </row>
    <row r="136" spans="1:36" customFormat="1" ht="15.6" x14ac:dyDescent="0.3">
      <c r="A136" s="65"/>
      <c r="B136" s="12"/>
      <c r="C136" s="175"/>
      <c r="D136" s="176"/>
      <c r="E136" s="113"/>
      <c r="F136" s="71"/>
      <c r="G136" s="182"/>
      <c r="H136" s="183"/>
      <c r="I136" s="13"/>
      <c r="J136" s="13"/>
      <c r="K136" s="15"/>
      <c r="L136" s="15"/>
      <c r="M136" s="117">
        <f t="shared" si="12"/>
        <v>0</v>
      </c>
      <c r="N136" s="117" t="e">
        <f t="shared" si="13"/>
        <v>#DIV/0!</v>
      </c>
      <c r="O136" s="15"/>
      <c r="P136" s="15">
        <f t="shared" si="15"/>
        <v>0</v>
      </c>
      <c r="Q136" s="15"/>
      <c r="R136" s="16"/>
      <c r="S136" s="117" t="e">
        <f t="shared" si="14"/>
        <v>#DIV/0!</v>
      </c>
      <c r="T136" s="181"/>
      <c r="U136" s="179"/>
      <c r="V136" s="180"/>
      <c r="W136" s="15"/>
      <c r="X136" s="15"/>
      <c r="Y136" s="15"/>
      <c r="Z136" s="15"/>
      <c r="AB136" s="53"/>
      <c r="AH136" s="136"/>
      <c r="AJ136" s="53"/>
    </row>
    <row r="137" spans="1:36" customFormat="1" ht="15.6" x14ac:dyDescent="0.3">
      <c r="A137" s="65"/>
      <c r="B137" s="12"/>
      <c r="C137" s="175"/>
      <c r="D137" s="176"/>
      <c r="E137" s="113"/>
      <c r="F137" s="71"/>
      <c r="G137" s="177"/>
      <c r="H137" s="177"/>
      <c r="I137" s="13"/>
      <c r="J137" s="13"/>
      <c r="K137" s="15"/>
      <c r="L137" s="15"/>
      <c r="M137" s="117">
        <f t="shared" si="12"/>
        <v>0</v>
      </c>
      <c r="N137" s="117" t="e">
        <f t="shared" si="13"/>
        <v>#DIV/0!</v>
      </c>
      <c r="O137" s="15"/>
      <c r="P137" s="15">
        <f t="shared" si="15"/>
        <v>0</v>
      </c>
      <c r="Q137" s="15"/>
      <c r="R137" s="16"/>
      <c r="S137" s="117" t="e">
        <f t="shared" si="14"/>
        <v>#DIV/0!</v>
      </c>
      <c r="T137" s="181"/>
      <c r="U137" s="179"/>
      <c r="V137" s="180"/>
      <c r="W137" s="15"/>
      <c r="X137" s="15"/>
      <c r="Y137" s="15"/>
      <c r="Z137" s="15"/>
      <c r="AB137" s="53"/>
      <c r="AH137" s="136"/>
      <c r="AJ137" s="53"/>
    </row>
    <row r="138" spans="1:36" customFormat="1" ht="15.6" x14ac:dyDescent="0.3">
      <c r="A138" s="65"/>
      <c r="B138" s="12"/>
      <c r="C138" s="175"/>
      <c r="D138" s="176"/>
      <c r="E138" s="113"/>
      <c r="F138" s="71"/>
      <c r="G138" s="177"/>
      <c r="H138" s="177"/>
      <c r="I138" s="13"/>
      <c r="J138" s="13"/>
      <c r="K138" s="15"/>
      <c r="L138" s="15"/>
      <c r="M138" s="117">
        <f t="shared" si="12"/>
        <v>0</v>
      </c>
      <c r="N138" s="117" t="e">
        <f t="shared" si="13"/>
        <v>#DIV/0!</v>
      </c>
      <c r="O138" s="15"/>
      <c r="P138" s="15">
        <f t="shared" si="15"/>
        <v>0</v>
      </c>
      <c r="Q138" s="15"/>
      <c r="R138" s="16"/>
      <c r="S138" s="117" t="e">
        <f t="shared" si="14"/>
        <v>#DIV/0!</v>
      </c>
      <c r="T138" s="181"/>
      <c r="U138" s="179"/>
      <c r="V138" s="180"/>
      <c r="W138" s="15"/>
      <c r="X138" s="15"/>
      <c r="Y138" s="15"/>
      <c r="Z138" s="15"/>
      <c r="AB138" s="53"/>
      <c r="AH138" s="136"/>
      <c r="AJ138" s="53"/>
    </row>
    <row r="139" spans="1:36" customFormat="1" ht="15.6" x14ac:dyDescent="0.3">
      <c r="A139" s="65"/>
      <c r="B139" s="12"/>
      <c r="C139" s="175"/>
      <c r="D139" s="176"/>
      <c r="E139" s="113"/>
      <c r="F139" s="71"/>
      <c r="G139" s="184"/>
      <c r="H139" s="184"/>
      <c r="I139" s="13"/>
      <c r="J139" s="13"/>
      <c r="K139" s="15"/>
      <c r="L139" s="15"/>
      <c r="M139" s="117">
        <f t="shared" si="12"/>
        <v>0</v>
      </c>
      <c r="N139" s="117" t="e">
        <f t="shared" si="13"/>
        <v>#DIV/0!</v>
      </c>
      <c r="O139" s="15"/>
      <c r="P139" s="15">
        <f t="shared" si="15"/>
        <v>0</v>
      </c>
      <c r="Q139" s="15"/>
      <c r="R139" s="16"/>
      <c r="S139" s="117" t="e">
        <f t="shared" si="14"/>
        <v>#DIV/0!</v>
      </c>
      <c r="T139" s="181"/>
      <c r="U139" s="179"/>
      <c r="V139" s="180"/>
      <c r="W139" s="15"/>
      <c r="X139" s="15"/>
      <c r="Y139" s="15"/>
      <c r="Z139" s="15"/>
      <c r="AB139" s="53"/>
      <c r="AH139" s="136"/>
      <c r="AJ139" s="53"/>
    </row>
    <row r="140" spans="1:36" customFormat="1" ht="15.6" x14ac:dyDescent="0.3">
      <c r="A140" s="65"/>
      <c r="B140" s="12"/>
      <c r="C140" s="175"/>
      <c r="D140" s="176"/>
      <c r="E140" s="113"/>
      <c r="F140" s="71"/>
      <c r="G140" s="184"/>
      <c r="H140" s="184"/>
      <c r="I140" s="13"/>
      <c r="J140" s="13"/>
      <c r="K140" s="15"/>
      <c r="L140" s="15"/>
      <c r="M140" s="117">
        <f t="shared" si="12"/>
        <v>0</v>
      </c>
      <c r="N140" s="117" t="e">
        <f t="shared" si="13"/>
        <v>#DIV/0!</v>
      </c>
      <c r="O140" s="15"/>
      <c r="P140" s="15">
        <f t="shared" si="15"/>
        <v>0</v>
      </c>
      <c r="Q140" s="15"/>
      <c r="R140" s="16"/>
      <c r="S140" s="117" t="e">
        <f t="shared" si="14"/>
        <v>#DIV/0!</v>
      </c>
      <c r="T140" s="181"/>
      <c r="U140" s="179"/>
      <c r="V140" s="180"/>
      <c r="W140" s="15"/>
      <c r="X140" s="15"/>
      <c r="Y140" s="15"/>
      <c r="Z140" s="15"/>
      <c r="AB140" s="53"/>
      <c r="AH140" s="136"/>
      <c r="AJ140" s="53"/>
    </row>
    <row r="141" spans="1:36" customFormat="1" ht="15.6" x14ac:dyDescent="0.3">
      <c r="A141" s="65"/>
      <c r="B141" s="12"/>
      <c r="C141" s="175"/>
      <c r="D141" s="176"/>
      <c r="E141" s="113"/>
      <c r="F141" s="71"/>
      <c r="G141" s="177"/>
      <c r="H141" s="177"/>
      <c r="I141" s="13"/>
      <c r="J141" s="13"/>
      <c r="K141" s="15"/>
      <c r="L141" s="15"/>
      <c r="M141" s="117">
        <f t="shared" si="12"/>
        <v>0</v>
      </c>
      <c r="N141" s="117" t="e">
        <f t="shared" si="13"/>
        <v>#DIV/0!</v>
      </c>
      <c r="O141" s="15"/>
      <c r="P141" s="15">
        <f t="shared" si="15"/>
        <v>0</v>
      </c>
      <c r="Q141" s="15"/>
      <c r="R141" s="16"/>
      <c r="S141" s="117" t="e">
        <f t="shared" si="14"/>
        <v>#DIV/0!</v>
      </c>
      <c r="T141" s="181"/>
      <c r="U141" s="179"/>
      <c r="V141" s="180"/>
      <c r="W141" s="15"/>
      <c r="X141" s="15"/>
      <c r="Y141" s="15"/>
      <c r="Z141" s="15"/>
      <c r="AB141" s="53"/>
      <c r="AH141" s="136"/>
      <c r="AJ141" s="53"/>
    </row>
    <row r="142" spans="1:36" customFormat="1" ht="15.6" x14ac:dyDescent="0.3">
      <c r="A142" s="65"/>
      <c r="B142" s="12"/>
      <c r="C142" s="175"/>
      <c r="D142" s="176"/>
      <c r="E142" s="113"/>
      <c r="F142" s="191"/>
      <c r="G142" s="182"/>
      <c r="H142" s="183"/>
      <c r="I142" s="13"/>
      <c r="J142" s="13"/>
      <c r="K142" s="15"/>
      <c r="L142" s="15"/>
      <c r="M142" s="117">
        <f t="shared" si="12"/>
        <v>0</v>
      </c>
      <c r="N142" s="117" t="e">
        <f t="shared" si="13"/>
        <v>#DIV/0!</v>
      </c>
      <c r="O142" s="15"/>
      <c r="P142" s="15">
        <f t="shared" si="15"/>
        <v>0</v>
      </c>
      <c r="Q142" s="15"/>
      <c r="R142" s="16"/>
      <c r="S142" s="117" t="e">
        <f t="shared" si="14"/>
        <v>#DIV/0!</v>
      </c>
      <c r="T142" s="181"/>
      <c r="U142" s="179"/>
      <c r="V142" s="180"/>
      <c r="W142" s="15"/>
      <c r="X142" s="15"/>
      <c r="Y142" s="15"/>
      <c r="Z142" s="15"/>
      <c r="AB142" s="53"/>
      <c r="AH142" s="136"/>
      <c r="AJ142" s="53"/>
    </row>
    <row r="143" spans="1:36" customFormat="1" ht="15.6" x14ac:dyDescent="0.3">
      <c r="A143" s="65"/>
      <c r="B143" s="12"/>
      <c r="C143" s="175"/>
      <c r="D143" s="176"/>
      <c r="E143" s="113"/>
      <c r="F143" s="71"/>
      <c r="G143" s="182"/>
      <c r="H143" s="183"/>
      <c r="I143" s="13"/>
      <c r="J143" s="13"/>
      <c r="K143" s="15"/>
      <c r="L143" s="15"/>
      <c r="M143" s="117">
        <f t="shared" si="12"/>
        <v>0</v>
      </c>
      <c r="N143" s="117" t="e">
        <f t="shared" si="13"/>
        <v>#DIV/0!</v>
      </c>
      <c r="O143" s="15"/>
      <c r="P143" s="15">
        <f t="shared" si="15"/>
        <v>0</v>
      </c>
      <c r="Q143" s="15"/>
      <c r="R143" s="16"/>
      <c r="S143" s="117" t="e">
        <f t="shared" si="14"/>
        <v>#DIV/0!</v>
      </c>
      <c r="T143" s="181"/>
      <c r="U143" s="179"/>
      <c r="V143" s="180"/>
      <c r="W143" s="15"/>
      <c r="X143" s="15"/>
      <c r="Y143" s="15"/>
      <c r="Z143" s="15"/>
      <c r="AB143" s="53"/>
      <c r="AH143" s="136"/>
      <c r="AJ143" s="53"/>
    </row>
    <row r="144" spans="1:36" customFormat="1" ht="15.6" x14ac:dyDescent="0.3">
      <c r="A144" s="65"/>
      <c r="B144" s="12"/>
      <c r="C144" s="175"/>
      <c r="D144" s="176"/>
      <c r="E144" s="113"/>
      <c r="F144" s="71"/>
      <c r="G144" s="182"/>
      <c r="H144" s="183"/>
      <c r="I144" s="13"/>
      <c r="J144" s="13"/>
      <c r="K144" s="15"/>
      <c r="L144" s="15"/>
      <c r="M144" s="117">
        <f t="shared" si="12"/>
        <v>0</v>
      </c>
      <c r="N144" s="117" t="e">
        <f t="shared" si="13"/>
        <v>#DIV/0!</v>
      </c>
      <c r="O144" s="15"/>
      <c r="P144" s="15">
        <f t="shared" si="15"/>
        <v>0</v>
      </c>
      <c r="Q144" s="15"/>
      <c r="R144" s="16"/>
      <c r="S144" s="117" t="e">
        <f t="shared" si="14"/>
        <v>#DIV/0!</v>
      </c>
      <c r="T144" s="181"/>
      <c r="U144" s="179"/>
      <c r="V144" s="180"/>
      <c r="W144" s="15"/>
      <c r="X144" s="15"/>
      <c r="Y144" s="15"/>
      <c r="Z144" s="15"/>
      <c r="AB144" s="53"/>
      <c r="AH144" s="136"/>
      <c r="AJ144" s="53"/>
    </row>
    <row r="145" spans="1:36" customFormat="1" ht="15.6" x14ac:dyDescent="0.3">
      <c r="A145" s="65"/>
      <c r="B145" s="12"/>
      <c r="C145" s="175"/>
      <c r="D145" s="176"/>
      <c r="E145" s="113"/>
      <c r="F145" s="71"/>
      <c r="G145" s="182"/>
      <c r="H145" s="183"/>
      <c r="I145" s="13"/>
      <c r="J145" s="13"/>
      <c r="K145" s="15"/>
      <c r="L145" s="15"/>
      <c r="M145" s="117">
        <f t="shared" si="12"/>
        <v>0</v>
      </c>
      <c r="N145" s="117" t="e">
        <f t="shared" si="13"/>
        <v>#DIV/0!</v>
      </c>
      <c r="O145" s="15"/>
      <c r="P145" s="15">
        <f t="shared" si="15"/>
        <v>0</v>
      </c>
      <c r="Q145" s="15"/>
      <c r="R145" s="16"/>
      <c r="S145" s="117" t="e">
        <f t="shared" si="14"/>
        <v>#DIV/0!</v>
      </c>
      <c r="T145" s="181"/>
      <c r="U145" s="179"/>
      <c r="V145" s="180"/>
      <c r="W145" s="15"/>
      <c r="X145" s="15"/>
      <c r="Y145" s="15"/>
      <c r="Z145" s="15"/>
      <c r="AB145" s="53"/>
      <c r="AH145" s="136"/>
      <c r="AJ145" s="53"/>
    </row>
    <row r="146" spans="1:36" customFormat="1" ht="15.6" x14ac:dyDescent="0.3">
      <c r="A146" s="65"/>
      <c r="B146" s="12"/>
      <c r="C146" s="175"/>
      <c r="D146" s="176"/>
      <c r="E146" s="113"/>
      <c r="F146" s="71"/>
      <c r="G146" s="182"/>
      <c r="H146" s="183"/>
      <c r="I146" s="13"/>
      <c r="J146" s="13"/>
      <c r="K146" s="15"/>
      <c r="L146" s="15"/>
      <c r="M146" s="117">
        <f t="shared" si="12"/>
        <v>0</v>
      </c>
      <c r="N146" s="117" t="e">
        <f t="shared" si="13"/>
        <v>#DIV/0!</v>
      </c>
      <c r="O146" s="15"/>
      <c r="P146" s="15">
        <f t="shared" si="15"/>
        <v>0</v>
      </c>
      <c r="Q146" s="15"/>
      <c r="R146" s="16"/>
      <c r="S146" s="117" t="e">
        <f t="shared" si="14"/>
        <v>#DIV/0!</v>
      </c>
      <c r="T146" s="181"/>
      <c r="U146" s="179"/>
      <c r="V146" s="180"/>
      <c r="W146" s="15"/>
      <c r="X146" s="15"/>
      <c r="Y146" s="15"/>
      <c r="Z146" s="15"/>
      <c r="AB146" s="53"/>
      <c r="AH146" s="136"/>
      <c r="AJ146" s="53"/>
    </row>
    <row r="147" spans="1:36" customFormat="1" ht="15.6" x14ac:dyDescent="0.3">
      <c r="A147" s="65"/>
      <c r="B147" s="12"/>
      <c r="C147" s="175"/>
      <c r="D147" s="176"/>
      <c r="E147" s="113"/>
      <c r="F147" s="71"/>
      <c r="G147" s="177"/>
      <c r="H147" s="177"/>
      <c r="I147" s="13"/>
      <c r="J147" s="13"/>
      <c r="K147" s="15"/>
      <c r="L147" s="15"/>
      <c r="M147" s="117">
        <f t="shared" si="12"/>
        <v>0</v>
      </c>
      <c r="N147" s="117" t="e">
        <f t="shared" si="13"/>
        <v>#DIV/0!</v>
      </c>
      <c r="O147" s="15"/>
      <c r="P147" s="15">
        <f t="shared" si="15"/>
        <v>0</v>
      </c>
      <c r="Q147" s="15"/>
      <c r="R147" s="16"/>
      <c r="S147" s="117" t="e">
        <f t="shared" si="14"/>
        <v>#DIV/0!</v>
      </c>
      <c r="T147" s="181"/>
      <c r="U147" s="179"/>
      <c r="V147" s="180"/>
      <c r="W147" s="15"/>
      <c r="X147" s="15"/>
      <c r="Y147" s="15"/>
      <c r="Z147" s="15"/>
      <c r="AB147" s="53"/>
      <c r="AH147" s="136"/>
      <c r="AJ147" s="53"/>
    </row>
    <row r="148" spans="1:36" customFormat="1" ht="15.6" x14ac:dyDescent="0.3">
      <c r="A148" s="65"/>
      <c r="B148" s="12"/>
      <c r="C148" s="175"/>
      <c r="D148" s="176"/>
      <c r="E148" s="113"/>
      <c r="F148" s="71"/>
      <c r="G148" s="182"/>
      <c r="H148" s="183"/>
      <c r="I148" s="13"/>
      <c r="J148" s="13"/>
      <c r="K148" s="15"/>
      <c r="L148" s="15"/>
      <c r="M148" s="117">
        <f t="shared" si="12"/>
        <v>0</v>
      </c>
      <c r="N148" s="117" t="e">
        <f t="shared" si="13"/>
        <v>#DIV/0!</v>
      </c>
      <c r="O148" s="15"/>
      <c r="P148" s="15">
        <f t="shared" si="15"/>
        <v>0</v>
      </c>
      <c r="Q148" s="15"/>
      <c r="R148" s="16"/>
      <c r="S148" s="117" t="e">
        <f t="shared" si="14"/>
        <v>#DIV/0!</v>
      </c>
      <c r="T148" s="181"/>
      <c r="U148" s="179"/>
      <c r="V148" s="180"/>
      <c r="W148" s="15"/>
      <c r="X148" s="15"/>
      <c r="Y148" s="15"/>
      <c r="Z148" s="15"/>
      <c r="AB148" s="53"/>
      <c r="AH148" s="136"/>
      <c r="AJ148" s="53"/>
    </row>
    <row r="149" spans="1:36" customFormat="1" ht="15.6" x14ac:dyDescent="0.3">
      <c r="A149" s="65"/>
      <c r="B149" s="12"/>
      <c r="C149" s="175"/>
      <c r="D149" s="176"/>
      <c r="E149" s="113"/>
      <c r="F149" s="187"/>
      <c r="G149" s="177"/>
      <c r="H149" s="177"/>
      <c r="I149" s="13"/>
      <c r="J149" s="13"/>
      <c r="K149" s="15"/>
      <c r="L149" s="15"/>
      <c r="M149" s="117">
        <f t="shared" si="12"/>
        <v>0</v>
      </c>
      <c r="N149" s="117" t="e">
        <f t="shared" si="13"/>
        <v>#DIV/0!</v>
      </c>
      <c r="O149" s="15"/>
      <c r="P149" s="15">
        <f t="shared" si="15"/>
        <v>0</v>
      </c>
      <c r="Q149" s="15"/>
      <c r="R149" s="16"/>
      <c r="S149" s="117" t="e">
        <f t="shared" si="14"/>
        <v>#DIV/0!</v>
      </c>
      <c r="T149" s="181"/>
      <c r="U149" s="179"/>
      <c r="V149" s="180"/>
      <c r="W149" s="15"/>
      <c r="X149" s="15"/>
      <c r="Y149" s="15"/>
      <c r="Z149" s="15"/>
      <c r="AB149" s="53"/>
      <c r="AH149" s="136"/>
      <c r="AJ149" s="53"/>
    </row>
    <row r="150" spans="1:36" customFormat="1" ht="15.6" x14ac:dyDescent="0.3">
      <c r="A150" s="65"/>
      <c r="B150" s="12"/>
      <c r="C150" s="175"/>
      <c r="D150" s="176"/>
      <c r="E150" s="113"/>
      <c r="F150" s="71"/>
      <c r="G150" s="177"/>
      <c r="H150" s="177"/>
      <c r="I150" s="13"/>
      <c r="J150" s="13"/>
      <c r="K150" s="15"/>
      <c r="L150" s="15"/>
      <c r="M150" s="117">
        <f t="shared" si="12"/>
        <v>0</v>
      </c>
      <c r="N150" s="117" t="e">
        <f t="shared" si="13"/>
        <v>#DIV/0!</v>
      </c>
      <c r="O150" s="15"/>
      <c r="P150" s="15">
        <f t="shared" si="15"/>
        <v>0</v>
      </c>
      <c r="Q150" s="15"/>
      <c r="R150" s="16"/>
      <c r="S150" s="117" t="e">
        <f t="shared" si="14"/>
        <v>#DIV/0!</v>
      </c>
      <c r="T150" s="181"/>
      <c r="U150" s="179"/>
      <c r="V150" s="180"/>
      <c r="W150" s="15"/>
      <c r="X150" s="15"/>
      <c r="Y150" s="15"/>
      <c r="Z150" s="15"/>
      <c r="AB150" s="53"/>
      <c r="AH150" s="136"/>
      <c r="AJ150" s="53"/>
    </row>
    <row r="151" spans="1:36" customFormat="1" ht="15.6" x14ac:dyDescent="0.3">
      <c r="A151" s="65"/>
      <c r="B151" s="12"/>
      <c r="C151" s="175"/>
      <c r="D151" s="176"/>
      <c r="E151" s="113"/>
      <c r="F151" s="71"/>
      <c r="G151" s="182"/>
      <c r="H151" s="183"/>
      <c r="I151" s="13"/>
      <c r="J151" s="13"/>
      <c r="K151" s="15"/>
      <c r="L151" s="15"/>
      <c r="M151" s="117">
        <f t="shared" si="12"/>
        <v>0</v>
      </c>
      <c r="N151" s="117" t="e">
        <f t="shared" si="13"/>
        <v>#DIV/0!</v>
      </c>
      <c r="O151" s="15"/>
      <c r="P151" s="15">
        <f t="shared" si="15"/>
        <v>0</v>
      </c>
      <c r="Q151" s="15"/>
      <c r="R151" s="16"/>
      <c r="S151" s="117" t="e">
        <f t="shared" si="14"/>
        <v>#DIV/0!</v>
      </c>
      <c r="T151" s="181"/>
      <c r="U151" s="179"/>
      <c r="V151" s="180"/>
      <c r="W151" s="15"/>
      <c r="X151" s="15"/>
      <c r="Y151" s="15"/>
      <c r="Z151" s="15"/>
      <c r="AB151" s="53"/>
      <c r="AH151" s="136"/>
      <c r="AJ151" s="53"/>
    </row>
    <row r="152" spans="1:36" customFormat="1" ht="15.6" x14ac:dyDescent="0.3">
      <c r="A152" s="65"/>
      <c r="B152" s="12"/>
      <c r="C152" s="175"/>
      <c r="D152" s="176"/>
      <c r="E152" s="113"/>
      <c r="F152" s="71"/>
      <c r="G152" s="182"/>
      <c r="H152" s="183"/>
      <c r="I152" s="13"/>
      <c r="J152" s="13"/>
      <c r="K152" s="15"/>
      <c r="L152" s="15"/>
      <c r="M152" s="117">
        <f t="shared" si="12"/>
        <v>0</v>
      </c>
      <c r="N152" s="117" t="e">
        <f t="shared" si="13"/>
        <v>#DIV/0!</v>
      </c>
      <c r="O152" s="15"/>
      <c r="P152" s="15">
        <f t="shared" si="15"/>
        <v>0</v>
      </c>
      <c r="Q152" s="15"/>
      <c r="R152" s="16"/>
      <c r="S152" s="117" t="e">
        <f t="shared" si="14"/>
        <v>#DIV/0!</v>
      </c>
      <c r="T152" s="181"/>
      <c r="U152" s="179"/>
      <c r="V152" s="180"/>
      <c r="W152" s="15"/>
      <c r="X152" s="15"/>
      <c r="Y152" s="15"/>
      <c r="Z152" s="15"/>
      <c r="AB152" s="53"/>
      <c r="AH152" s="136"/>
      <c r="AJ152" s="53"/>
    </row>
    <row r="153" spans="1:36" customFormat="1" ht="15.6" x14ac:dyDescent="0.3">
      <c r="A153" s="65"/>
      <c r="B153" s="12"/>
      <c r="C153" s="175"/>
      <c r="D153" s="176"/>
      <c r="E153" s="113"/>
      <c r="F153" s="71"/>
      <c r="G153" s="177"/>
      <c r="H153" s="177"/>
      <c r="I153" s="13"/>
      <c r="J153" s="13"/>
      <c r="K153" s="15"/>
      <c r="L153" s="15"/>
      <c r="M153" s="117">
        <f t="shared" si="12"/>
        <v>0</v>
      </c>
      <c r="N153" s="117" t="e">
        <f t="shared" si="13"/>
        <v>#DIV/0!</v>
      </c>
      <c r="O153" s="15"/>
      <c r="P153" s="15">
        <f t="shared" si="15"/>
        <v>0</v>
      </c>
      <c r="Q153" s="15"/>
      <c r="R153" s="16"/>
      <c r="S153" s="117" t="e">
        <f t="shared" si="14"/>
        <v>#DIV/0!</v>
      </c>
      <c r="T153" s="181"/>
      <c r="U153" s="179"/>
      <c r="V153" s="180"/>
      <c r="W153" s="15"/>
      <c r="X153" s="15"/>
      <c r="Y153" s="15"/>
      <c r="Z153" s="15"/>
      <c r="AB153" s="53"/>
      <c r="AH153" s="136"/>
      <c r="AJ153" s="53"/>
    </row>
    <row r="154" spans="1:36" customFormat="1" ht="15.6" x14ac:dyDescent="0.3">
      <c r="A154" s="65"/>
      <c r="B154" s="12"/>
      <c r="C154" s="175"/>
      <c r="D154" s="176"/>
      <c r="E154" s="113"/>
      <c r="F154" s="71"/>
      <c r="G154" s="177"/>
      <c r="H154" s="177"/>
      <c r="I154" s="13"/>
      <c r="J154" s="13"/>
      <c r="K154" s="15"/>
      <c r="L154" s="15"/>
      <c r="M154" s="117">
        <f t="shared" si="12"/>
        <v>0</v>
      </c>
      <c r="N154" s="117" t="e">
        <f t="shared" si="13"/>
        <v>#DIV/0!</v>
      </c>
      <c r="O154" s="15"/>
      <c r="P154" s="15">
        <f t="shared" si="15"/>
        <v>0</v>
      </c>
      <c r="Q154" s="15"/>
      <c r="R154" s="16"/>
      <c r="S154" s="117" t="e">
        <f t="shared" si="14"/>
        <v>#DIV/0!</v>
      </c>
      <c r="T154" s="181"/>
      <c r="U154" s="179"/>
      <c r="V154" s="180"/>
      <c r="W154" s="15"/>
      <c r="X154" s="15"/>
      <c r="Y154" s="15"/>
      <c r="Z154" s="15"/>
      <c r="AB154" s="53"/>
      <c r="AH154" s="136"/>
      <c r="AJ154" s="53"/>
    </row>
    <row r="155" spans="1:36" customFormat="1" ht="15.6" x14ac:dyDescent="0.3">
      <c r="A155" s="65"/>
      <c r="B155" s="12"/>
      <c r="C155" s="175"/>
      <c r="D155" s="176"/>
      <c r="E155" s="113"/>
      <c r="F155" s="71"/>
      <c r="G155" s="182"/>
      <c r="H155" s="183"/>
      <c r="I155" s="13"/>
      <c r="J155" s="13"/>
      <c r="K155" s="15"/>
      <c r="L155" s="15"/>
      <c r="M155" s="117">
        <f t="shared" si="12"/>
        <v>0</v>
      </c>
      <c r="N155" s="117" t="e">
        <f t="shared" si="13"/>
        <v>#DIV/0!</v>
      </c>
      <c r="O155" s="15"/>
      <c r="P155" s="15">
        <f t="shared" si="15"/>
        <v>0</v>
      </c>
      <c r="Q155" s="15"/>
      <c r="R155" s="16"/>
      <c r="S155" s="117" t="e">
        <f t="shared" si="14"/>
        <v>#DIV/0!</v>
      </c>
      <c r="T155" s="181"/>
      <c r="U155" s="179"/>
      <c r="V155" s="180"/>
      <c r="W155" s="15"/>
      <c r="X155" s="15"/>
      <c r="Y155" s="15"/>
      <c r="Z155" s="15"/>
      <c r="AB155" s="53"/>
      <c r="AH155" s="136"/>
      <c r="AJ155" s="53"/>
    </row>
    <row r="156" spans="1:36" customFormat="1" ht="15.6" x14ac:dyDescent="0.3">
      <c r="A156" s="65"/>
      <c r="B156" s="12"/>
      <c r="C156" s="175"/>
      <c r="D156" s="176"/>
      <c r="E156" s="113"/>
      <c r="F156" s="71"/>
      <c r="G156" s="182"/>
      <c r="H156" s="183"/>
      <c r="I156" s="13"/>
      <c r="J156" s="13"/>
      <c r="K156" s="15"/>
      <c r="L156" s="15"/>
      <c r="M156" s="117">
        <f t="shared" si="12"/>
        <v>0</v>
      </c>
      <c r="N156" s="117" t="e">
        <f t="shared" si="13"/>
        <v>#DIV/0!</v>
      </c>
      <c r="O156" s="15"/>
      <c r="P156" s="15">
        <f t="shared" si="15"/>
        <v>0</v>
      </c>
      <c r="Q156" s="15"/>
      <c r="R156" s="16"/>
      <c r="S156" s="117" t="e">
        <f t="shared" si="14"/>
        <v>#DIV/0!</v>
      </c>
      <c r="T156" s="181"/>
      <c r="U156" s="179"/>
      <c r="V156" s="180"/>
      <c r="W156" s="15"/>
      <c r="X156" s="15"/>
      <c r="Y156" s="15"/>
      <c r="Z156" s="15"/>
      <c r="AB156" s="53"/>
      <c r="AH156" s="136"/>
      <c r="AJ156" s="53"/>
    </row>
    <row r="157" spans="1:36" customFormat="1" ht="15.6" x14ac:dyDescent="0.3">
      <c r="A157" s="65"/>
      <c r="B157" s="12"/>
      <c r="C157" s="175"/>
      <c r="D157" s="176"/>
      <c r="E157" s="113"/>
      <c r="F157" s="71"/>
      <c r="G157" s="177"/>
      <c r="H157" s="177"/>
      <c r="I157" s="13"/>
      <c r="J157" s="13"/>
      <c r="K157" s="15"/>
      <c r="L157" s="15"/>
      <c r="M157" s="117">
        <f t="shared" si="12"/>
        <v>0</v>
      </c>
      <c r="N157" s="117" t="e">
        <f t="shared" si="13"/>
        <v>#DIV/0!</v>
      </c>
      <c r="O157" s="15"/>
      <c r="P157" s="15">
        <f t="shared" si="15"/>
        <v>0</v>
      </c>
      <c r="Q157" s="15"/>
      <c r="R157" s="16"/>
      <c r="S157" s="117" t="e">
        <f t="shared" si="14"/>
        <v>#DIV/0!</v>
      </c>
      <c r="T157" s="181"/>
      <c r="U157" s="179"/>
      <c r="V157" s="180"/>
      <c r="W157" s="15"/>
      <c r="X157" s="15"/>
      <c r="Y157" s="15"/>
      <c r="Z157" s="15"/>
      <c r="AB157" s="53"/>
      <c r="AH157" s="136"/>
      <c r="AJ157" s="53"/>
    </row>
    <row r="158" spans="1:36" customFormat="1" ht="15.6" x14ac:dyDescent="0.3">
      <c r="A158" s="65"/>
      <c r="B158" s="12"/>
      <c r="C158" s="175"/>
      <c r="D158" s="176"/>
      <c r="E158" s="113"/>
      <c r="F158" s="71"/>
      <c r="G158" s="182"/>
      <c r="H158" s="183"/>
      <c r="I158" s="13"/>
      <c r="J158" s="13"/>
      <c r="K158" s="15"/>
      <c r="L158" s="15"/>
      <c r="M158" s="117">
        <f t="shared" si="12"/>
        <v>0</v>
      </c>
      <c r="N158" s="117" t="e">
        <f t="shared" si="13"/>
        <v>#DIV/0!</v>
      </c>
      <c r="O158" s="15"/>
      <c r="P158" s="15">
        <f t="shared" si="15"/>
        <v>0</v>
      </c>
      <c r="Q158" s="15"/>
      <c r="R158" s="16"/>
      <c r="S158" s="117" t="e">
        <f t="shared" si="14"/>
        <v>#DIV/0!</v>
      </c>
      <c r="T158" s="181"/>
      <c r="U158" s="179"/>
      <c r="V158" s="180"/>
      <c r="W158" s="15"/>
      <c r="X158" s="15"/>
      <c r="Y158" s="15"/>
      <c r="Z158" s="15"/>
      <c r="AB158" s="53"/>
      <c r="AH158" s="136"/>
      <c r="AJ158" s="53"/>
    </row>
    <row r="159" spans="1:36" customFormat="1" ht="15.6" x14ac:dyDescent="0.3">
      <c r="A159" s="65"/>
      <c r="B159" s="12"/>
      <c r="C159" s="175"/>
      <c r="D159" s="176"/>
      <c r="E159" s="113"/>
      <c r="F159" s="71"/>
      <c r="G159" s="177"/>
      <c r="H159" s="177"/>
      <c r="I159" s="13"/>
      <c r="J159" s="13"/>
      <c r="K159" s="15"/>
      <c r="L159" s="15"/>
      <c r="M159" s="117">
        <f t="shared" si="12"/>
        <v>0</v>
      </c>
      <c r="N159" s="117" t="e">
        <f t="shared" si="13"/>
        <v>#DIV/0!</v>
      </c>
      <c r="O159" s="15"/>
      <c r="P159" s="15">
        <f t="shared" si="15"/>
        <v>0</v>
      </c>
      <c r="Q159" s="15"/>
      <c r="R159" s="16"/>
      <c r="S159" s="117" t="e">
        <f t="shared" si="14"/>
        <v>#DIV/0!</v>
      </c>
      <c r="T159" s="181"/>
      <c r="U159" s="179"/>
      <c r="V159" s="180"/>
      <c r="W159" s="15"/>
      <c r="X159" s="15"/>
      <c r="Y159" s="15"/>
      <c r="Z159" s="15"/>
      <c r="AB159" s="53"/>
      <c r="AH159" s="136"/>
      <c r="AJ159" s="53"/>
    </row>
    <row r="160" spans="1:36" customFormat="1" ht="15.6" x14ac:dyDescent="0.3">
      <c r="A160" s="65"/>
      <c r="B160" s="12"/>
      <c r="C160" s="175"/>
      <c r="D160" s="176"/>
      <c r="E160" s="113"/>
      <c r="F160" s="71"/>
      <c r="G160" s="177"/>
      <c r="H160" s="177"/>
      <c r="I160" s="13"/>
      <c r="J160" s="13"/>
      <c r="K160" s="15"/>
      <c r="L160" s="15"/>
      <c r="M160" s="117">
        <f t="shared" si="12"/>
        <v>0</v>
      </c>
      <c r="N160" s="117" t="e">
        <f t="shared" si="13"/>
        <v>#DIV/0!</v>
      </c>
      <c r="O160" s="15"/>
      <c r="P160" s="15">
        <f t="shared" si="15"/>
        <v>0</v>
      </c>
      <c r="Q160" s="15"/>
      <c r="R160" s="16"/>
      <c r="S160" s="117" t="e">
        <f t="shared" si="14"/>
        <v>#DIV/0!</v>
      </c>
      <c r="T160" s="181"/>
      <c r="U160" s="179"/>
      <c r="V160" s="180"/>
      <c r="W160" s="15"/>
      <c r="X160" s="15"/>
      <c r="Y160" s="15"/>
      <c r="Z160" s="15"/>
      <c r="AB160" s="53"/>
      <c r="AH160" s="136"/>
      <c r="AJ160" s="53"/>
    </row>
    <row r="161" spans="1:36" customFormat="1" ht="15.6" x14ac:dyDescent="0.3">
      <c r="A161" s="65"/>
      <c r="B161" s="12"/>
      <c r="C161" s="175"/>
      <c r="D161" s="176"/>
      <c r="E161" s="113"/>
      <c r="F161" s="71"/>
      <c r="G161" s="182"/>
      <c r="H161" s="183"/>
      <c r="I161" s="13"/>
      <c r="J161" s="13"/>
      <c r="K161" s="15"/>
      <c r="L161" s="15"/>
      <c r="M161" s="117">
        <f t="shared" si="12"/>
        <v>0</v>
      </c>
      <c r="N161" s="117" t="e">
        <f t="shared" si="13"/>
        <v>#DIV/0!</v>
      </c>
      <c r="O161" s="15"/>
      <c r="P161" s="15">
        <f t="shared" si="15"/>
        <v>0</v>
      </c>
      <c r="Q161" s="15"/>
      <c r="R161" s="16"/>
      <c r="S161" s="117" t="e">
        <f t="shared" si="14"/>
        <v>#DIV/0!</v>
      </c>
      <c r="T161" s="181"/>
      <c r="U161" s="179"/>
      <c r="V161" s="180"/>
      <c r="W161" s="15"/>
      <c r="X161" s="15"/>
      <c r="Y161" s="15"/>
      <c r="Z161" s="15"/>
      <c r="AB161" s="53"/>
      <c r="AH161" s="136"/>
      <c r="AJ161" s="53"/>
    </row>
    <row r="162" spans="1:36" customFormat="1" ht="15.6" x14ac:dyDescent="0.3">
      <c r="A162" s="65"/>
      <c r="B162" s="12"/>
      <c r="C162" s="175"/>
      <c r="D162" s="176"/>
      <c r="E162" s="113"/>
      <c r="F162" s="71"/>
      <c r="G162" s="177"/>
      <c r="H162" s="177"/>
      <c r="I162" s="13"/>
      <c r="J162" s="13"/>
      <c r="K162" s="15"/>
      <c r="L162" s="15"/>
      <c r="M162" s="117">
        <f t="shared" si="12"/>
        <v>0</v>
      </c>
      <c r="N162" s="117" t="e">
        <f t="shared" si="13"/>
        <v>#DIV/0!</v>
      </c>
      <c r="O162" s="15"/>
      <c r="P162" s="15">
        <f t="shared" si="15"/>
        <v>0</v>
      </c>
      <c r="Q162" s="15"/>
      <c r="R162" s="16"/>
      <c r="S162" s="117" t="e">
        <f t="shared" si="14"/>
        <v>#DIV/0!</v>
      </c>
      <c r="T162" s="181"/>
      <c r="U162" s="179"/>
      <c r="V162" s="180"/>
      <c r="W162" s="15"/>
      <c r="X162" s="15"/>
      <c r="Y162" s="15"/>
      <c r="Z162" s="15"/>
      <c r="AB162" s="53"/>
      <c r="AH162" s="136"/>
      <c r="AJ162" s="53"/>
    </row>
    <row r="163" spans="1:36" customFormat="1" ht="15.6" x14ac:dyDescent="0.3">
      <c r="A163" s="65"/>
      <c r="B163" s="12"/>
      <c r="C163" s="175"/>
      <c r="D163" s="176"/>
      <c r="E163" s="113"/>
      <c r="F163" s="71"/>
      <c r="G163" s="177"/>
      <c r="H163" s="177"/>
      <c r="I163" s="13"/>
      <c r="J163" s="13"/>
      <c r="K163" s="15"/>
      <c r="L163" s="15"/>
      <c r="M163" s="117">
        <f t="shared" si="12"/>
        <v>0</v>
      </c>
      <c r="N163" s="117" t="e">
        <f t="shared" si="13"/>
        <v>#DIV/0!</v>
      </c>
      <c r="O163" s="15"/>
      <c r="P163" s="15">
        <f t="shared" si="15"/>
        <v>0</v>
      </c>
      <c r="Q163" s="15"/>
      <c r="R163" s="16"/>
      <c r="S163" s="117" t="e">
        <f t="shared" si="14"/>
        <v>#DIV/0!</v>
      </c>
      <c r="T163" s="181"/>
      <c r="U163" s="179"/>
      <c r="V163" s="180"/>
      <c r="W163" s="15"/>
      <c r="X163" s="15"/>
      <c r="Y163" s="15"/>
      <c r="Z163" s="15"/>
      <c r="AB163" s="53"/>
      <c r="AH163" s="136"/>
      <c r="AJ163" s="53"/>
    </row>
    <row r="164" spans="1:36" customFormat="1" ht="15.6" x14ac:dyDescent="0.3">
      <c r="A164" s="65"/>
      <c r="B164" s="12"/>
      <c r="C164" s="175"/>
      <c r="D164" s="176"/>
      <c r="E164" s="113"/>
      <c r="F164" s="71"/>
      <c r="G164" s="182"/>
      <c r="H164" s="183"/>
      <c r="I164" s="13"/>
      <c r="J164" s="13"/>
      <c r="K164" s="15"/>
      <c r="L164" s="15"/>
      <c r="M164" s="117">
        <f t="shared" si="12"/>
        <v>0</v>
      </c>
      <c r="N164" s="117" t="e">
        <f t="shared" si="13"/>
        <v>#DIV/0!</v>
      </c>
      <c r="O164" s="15"/>
      <c r="P164" s="15">
        <f t="shared" si="15"/>
        <v>0</v>
      </c>
      <c r="Q164" s="15"/>
      <c r="R164" s="16"/>
      <c r="S164" s="117" t="e">
        <f t="shared" si="14"/>
        <v>#DIV/0!</v>
      </c>
      <c r="T164" s="181"/>
      <c r="U164" s="179"/>
      <c r="V164" s="180"/>
      <c r="W164" s="15"/>
      <c r="X164" s="15"/>
      <c r="Y164" s="15"/>
      <c r="Z164" s="15"/>
      <c r="AB164" s="53"/>
      <c r="AH164" s="136"/>
      <c r="AJ164" s="53"/>
    </row>
    <row r="165" spans="1:36" customFormat="1" ht="15.6" x14ac:dyDescent="0.3">
      <c r="A165" s="65"/>
      <c r="B165" s="12"/>
      <c r="C165" s="175"/>
      <c r="D165" s="176"/>
      <c r="E165" s="113"/>
      <c r="F165" s="71"/>
      <c r="G165" s="177"/>
      <c r="H165" s="177"/>
      <c r="I165" s="13"/>
      <c r="J165" s="13"/>
      <c r="K165" s="15"/>
      <c r="L165" s="15"/>
      <c r="M165" s="117">
        <f t="shared" si="12"/>
        <v>0</v>
      </c>
      <c r="N165" s="117" t="e">
        <f t="shared" si="13"/>
        <v>#DIV/0!</v>
      </c>
      <c r="O165" s="15"/>
      <c r="P165" s="15">
        <f t="shared" si="15"/>
        <v>0</v>
      </c>
      <c r="Q165" s="15"/>
      <c r="R165" s="16"/>
      <c r="S165" s="117" t="e">
        <f t="shared" si="14"/>
        <v>#DIV/0!</v>
      </c>
      <c r="T165" s="181"/>
      <c r="U165" s="179"/>
      <c r="V165" s="180"/>
      <c r="W165" s="15"/>
      <c r="X165" s="15"/>
      <c r="Y165" s="15"/>
      <c r="Z165" s="15"/>
      <c r="AB165" s="53"/>
      <c r="AH165" s="136"/>
      <c r="AJ165" s="53"/>
    </row>
    <row r="166" spans="1:36" customFormat="1" ht="15.6" x14ac:dyDescent="0.3">
      <c r="A166" s="65"/>
      <c r="B166" s="12"/>
      <c r="C166" s="175"/>
      <c r="D166" s="176"/>
      <c r="E166" s="113"/>
      <c r="F166" s="70"/>
      <c r="G166" s="182"/>
      <c r="H166" s="183"/>
      <c r="I166" s="13"/>
      <c r="J166" s="13"/>
      <c r="K166" s="15"/>
      <c r="L166" s="15"/>
      <c r="M166" s="117">
        <f t="shared" si="12"/>
        <v>0</v>
      </c>
      <c r="N166" s="117" t="e">
        <f t="shared" si="13"/>
        <v>#DIV/0!</v>
      </c>
      <c r="O166" s="15"/>
      <c r="P166" s="15">
        <f t="shared" si="15"/>
        <v>0</v>
      </c>
      <c r="Q166" s="15"/>
      <c r="R166" s="16"/>
      <c r="S166" s="117" t="e">
        <f t="shared" si="14"/>
        <v>#DIV/0!</v>
      </c>
      <c r="T166" s="181"/>
      <c r="U166" s="179"/>
      <c r="V166" s="180"/>
      <c r="W166" s="15"/>
      <c r="X166" s="15"/>
      <c r="Y166" s="15"/>
      <c r="Z166" s="15"/>
      <c r="AB166" s="53"/>
      <c r="AH166" s="136"/>
      <c r="AJ166" s="53"/>
    </row>
    <row r="167" spans="1:36" customFormat="1" ht="15.6" x14ac:dyDescent="0.3">
      <c r="A167" s="71"/>
      <c r="B167" s="12"/>
      <c r="C167" s="187"/>
      <c r="D167" s="187"/>
      <c r="E167" s="14"/>
      <c r="F167" s="71"/>
      <c r="G167" s="184"/>
      <c r="H167" s="192"/>
      <c r="I167" s="13"/>
      <c r="J167" s="13"/>
      <c r="K167" s="15"/>
      <c r="L167" s="15"/>
      <c r="M167" s="117"/>
      <c r="N167" s="117"/>
      <c r="O167" s="15"/>
      <c r="P167" s="15"/>
      <c r="Q167" s="15"/>
      <c r="R167" s="16"/>
      <c r="S167" s="117"/>
      <c r="T167" s="178"/>
      <c r="U167" s="179"/>
      <c r="V167" s="180"/>
      <c r="W167" s="15"/>
      <c r="X167" s="15"/>
      <c r="Y167" s="15"/>
      <c r="Z167" s="15"/>
      <c r="AB167" s="53"/>
      <c r="AH167" s="136"/>
      <c r="AJ167" s="53"/>
    </row>
    <row r="168" spans="1:36" customFormat="1" ht="15.6" x14ac:dyDescent="0.3">
      <c r="A168" s="71"/>
      <c r="B168" s="12"/>
      <c r="C168" s="71"/>
      <c r="D168" s="71"/>
      <c r="E168" s="14"/>
      <c r="F168" s="71"/>
      <c r="G168" s="182"/>
      <c r="H168" s="182"/>
      <c r="I168" s="13"/>
      <c r="J168" s="13"/>
      <c r="K168" s="15"/>
      <c r="L168" s="15"/>
      <c r="M168" s="117"/>
      <c r="N168" s="117"/>
      <c r="O168" s="15"/>
      <c r="P168" s="15"/>
      <c r="Q168" s="15"/>
      <c r="R168" s="15"/>
      <c r="S168" s="117"/>
      <c r="T168" s="178"/>
      <c r="U168" s="179"/>
      <c r="V168" s="180"/>
      <c r="W168" s="15"/>
      <c r="X168" s="15"/>
      <c r="Y168" s="15"/>
      <c r="Z168" s="15"/>
      <c r="AB168" s="53"/>
      <c r="AH168" s="136"/>
      <c r="AJ168" s="53"/>
    </row>
    <row r="169" spans="1:36" customFormat="1" ht="15.6" x14ac:dyDescent="0.3">
      <c r="A169" s="71"/>
      <c r="B169" s="12"/>
      <c r="C169" s="71"/>
      <c r="D169" s="71"/>
      <c r="E169" s="14"/>
      <c r="F169" s="71"/>
      <c r="G169" s="184"/>
      <c r="H169" s="184"/>
      <c r="I169" s="13"/>
      <c r="J169" s="13"/>
      <c r="K169" s="15"/>
      <c r="L169" s="15"/>
      <c r="M169" s="117"/>
      <c r="N169" s="117"/>
      <c r="O169" s="15"/>
      <c r="P169" s="15"/>
      <c r="Q169" s="15"/>
      <c r="R169" s="16"/>
      <c r="S169" s="117"/>
      <c r="T169" s="178"/>
      <c r="U169" s="179"/>
      <c r="V169" s="180"/>
      <c r="W169" s="15"/>
      <c r="X169" s="15"/>
      <c r="Y169" s="15"/>
      <c r="Z169" s="15"/>
      <c r="AB169" s="53"/>
      <c r="AH169" s="136"/>
      <c r="AJ169" s="53"/>
    </row>
    <row r="170" spans="1:36" customFormat="1" ht="15.6" x14ac:dyDescent="0.3">
      <c r="A170" s="71"/>
      <c r="B170" s="12"/>
      <c r="C170" s="71"/>
      <c r="D170" s="71"/>
      <c r="E170" s="14"/>
      <c r="F170" s="71"/>
      <c r="G170" s="182"/>
      <c r="H170" s="182"/>
      <c r="I170" s="13"/>
      <c r="J170" s="13"/>
      <c r="K170" s="15"/>
      <c r="L170" s="15"/>
      <c r="M170" s="117"/>
      <c r="N170" s="117"/>
      <c r="O170" s="15"/>
      <c r="P170" s="15"/>
      <c r="Q170" s="15"/>
      <c r="R170" s="16"/>
      <c r="S170" s="117"/>
      <c r="T170" s="178"/>
      <c r="U170" s="179"/>
      <c r="V170" s="180"/>
      <c r="W170" s="15"/>
      <c r="X170" s="15"/>
      <c r="Y170" s="15"/>
      <c r="Z170" s="15"/>
      <c r="AB170" s="53"/>
      <c r="AH170" s="136"/>
      <c r="AJ170" s="53"/>
    </row>
    <row r="171" spans="1:36" customFormat="1" ht="15.6" x14ac:dyDescent="0.3">
      <c r="A171" s="71"/>
      <c r="B171" s="12"/>
      <c r="C171" s="71"/>
      <c r="D171" s="71"/>
      <c r="E171" s="14"/>
      <c r="F171" s="71"/>
      <c r="G171" s="184"/>
      <c r="H171" s="184"/>
      <c r="I171" s="13"/>
      <c r="J171" s="13"/>
      <c r="K171" s="15"/>
      <c r="L171" s="15"/>
      <c r="M171" s="117"/>
      <c r="N171" s="117"/>
      <c r="O171" s="15"/>
      <c r="P171" s="15"/>
      <c r="Q171" s="15"/>
      <c r="R171" s="16"/>
      <c r="S171" s="117"/>
      <c r="T171" s="178"/>
      <c r="U171" s="179"/>
      <c r="V171" s="180"/>
      <c r="W171" s="15"/>
      <c r="X171" s="15"/>
      <c r="Y171" s="15"/>
      <c r="Z171" s="15"/>
      <c r="AB171" s="53"/>
      <c r="AH171" s="136"/>
      <c r="AJ171" s="53"/>
    </row>
    <row r="172" spans="1:36" customFormat="1" ht="15.6" x14ac:dyDescent="0.3">
      <c r="A172" s="71"/>
      <c r="B172" s="12"/>
      <c r="C172" s="71"/>
      <c r="D172" s="71"/>
      <c r="E172" s="14"/>
      <c r="F172" s="71"/>
      <c r="G172" s="184"/>
      <c r="H172" s="184"/>
      <c r="I172" s="13"/>
      <c r="J172" s="13"/>
      <c r="K172" s="15"/>
      <c r="L172" s="15"/>
      <c r="M172" s="117"/>
      <c r="N172" s="117"/>
      <c r="O172" s="15"/>
      <c r="P172" s="15"/>
      <c r="Q172" s="15"/>
      <c r="R172" s="16"/>
      <c r="S172" s="117"/>
      <c r="T172" s="178"/>
      <c r="U172" s="179"/>
      <c r="V172" s="180"/>
      <c r="W172" s="15"/>
      <c r="X172" s="15"/>
      <c r="Y172" s="15"/>
      <c r="Z172" s="15"/>
      <c r="AB172" s="53"/>
      <c r="AH172" s="136"/>
      <c r="AJ172" s="53"/>
    </row>
    <row r="173" spans="1:36" customFormat="1" ht="15.6" x14ac:dyDescent="0.3">
      <c r="A173" s="71"/>
      <c r="B173" s="12"/>
      <c r="C173" s="71"/>
      <c r="D173" s="71"/>
      <c r="E173" s="14"/>
      <c r="F173" s="71"/>
      <c r="G173" s="184"/>
      <c r="H173" s="184"/>
      <c r="I173" s="13"/>
      <c r="J173" s="13"/>
      <c r="K173" s="15"/>
      <c r="L173" s="15"/>
      <c r="M173" s="117"/>
      <c r="N173" s="117"/>
      <c r="O173" s="15"/>
      <c r="P173" s="15"/>
      <c r="Q173" s="15"/>
      <c r="R173" s="16"/>
      <c r="S173" s="117"/>
      <c r="T173" s="178"/>
      <c r="U173" s="179"/>
      <c r="V173" s="180"/>
      <c r="W173" s="15"/>
      <c r="X173" s="15"/>
      <c r="Y173" s="15"/>
      <c r="Z173" s="15"/>
      <c r="AB173" s="53"/>
      <c r="AH173" s="136"/>
      <c r="AJ173" s="53"/>
    </row>
    <row r="174" spans="1:36" customFormat="1" ht="15.6" x14ac:dyDescent="0.3">
      <c r="A174" s="65"/>
      <c r="B174" s="12"/>
      <c r="C174" s="175"/>
      <c r="D174" s="176"/>
      <c r="E174" s="14"/>
      <c r="F174" s="71"/>
      <c r="G174" s="182"/>
      <c r="H174" s="183"/>
      <c r="I174" s="13"/>
      <c r="J174" s="13"/>
      <c r="K174" s="15"/>
      <c r="L174" s="15"/>
      <c r="M174" s="117"/>
      <c r="N174" s="117"/>
      <c r="O174" s="15"/>
      <c r="P174" s="15"/>
      <c r="Q174" s="15"/>
      <c r="R174" s="16"/>
      <c r="S174" s="117"/>
      <c r="T174" s="181"/>
      <c r="U174" s="179"/>
      <c r="V174" s="180"/>
      <c r="W174" s="15"/>
      <c r="X174" s="15"/>
      <c r="Y174" s="15"/>
      <c r="Z174" s="15"/>
      <c r="AB174" s="53"/>
      <c r="AH174" s="136"/>
      <c r="AJ174" s="53"/>
    </row>
    <row r="175" spans="1:36" customFormat="1" ht="15.6" x14ac:dyDescent="0.3">
      <c r="A175" s="65"/>
      <c r="B175" s="12"/>
      <c r="C175" s="175"/>
      <c r="D175" s="176"/>
      <c r="E175" s="14"/>
      <c r="F175" s="70"/>
      <c r="G175" s="182"/>
      <c r="H175" s="183"/>
      <c r="I175" s="13"/>
      <c r="J175" s="13"/>
      <c r="K175" s="15"/>
      <c r="L175" s="15"/>
      <c r="M175" s="117"/>
      <c r="N175" s="117"/>
      <c r="O175" s="15"/>
      <c r="P175" s="15"/>
      <c r="Q175" s="15"/>
      <c r="R175" s="16"/>
      <c r="S175" s="117"/>
      <c r="T175" s="181"/>
      <c r="U175" s="179"/>
      <c r="V175" s="180"/>
      <c r="W175" s="15"/>
      <c r="X175" s="15"/>
      <c r="Y175" s="15"/>
      <c r="Z175" s="15"/>
      <c r="AB175" s="53"/>
      <c r="AH175" s="136"/>
      <c r="AJ175" s="53"/>
    </row>
    <row r="176" spans="1:36" customFormat="1" ht="15.6" x14ac:dyDescent="0.3">
      <c r="A176" s="71"/>
      <c r="B176" s="12"/>
      <c r="C176" s="71"/>
      <c r="D176" s="71"/>
      <c r="E176" s="14"/>
      <c r="F176" s="71"/>
      <c r="G176" s="184"/>
      <c r="H176" s="184"/>
      <c r="I176" s="13"/>
      <c r="J176" s="13"/>
      <c r="K176" s="15"/>
      <c r="L176" s="15"/>
      <c r="M176" s="117"/>
      <c r="N176" s="117"/>
      <c r="O176" s="15"/>
      <c r="P176" s="15"/>
      <c r="Q176" s="15"/>
      <c r="R176" s="15"/>
      <c r="S176" s="117"/>
      <c r="T176" s="178"/>
      <c r="U176" s="179"/>
      <c r="V176" s="180"/>
      <c r="W176" s="15"/>
      <c r="X176" s="15"/>
      <c r="Y176" s="15"/>
      <c r="Z176" s="15"/>
      <c r="AB176" s="53"/>
      <c r="AH176" s="136"/>
      <c r="AJ176" s="53"/>
    </row>
    <row r="177" spans="1:36" customFormat="1" ht="15.6" x14ac:dyDescent="0.3">
      <c r="A177" s="71"/>
      <c r="B177" s="12"/>
      <c r="C177" s="71"/>
      <c r="D177" s="71"/>
      <c r="E177" s="14"/>
      <c r="F177" s="71"/>
      <c r="G177" s="184"/>
      <c r="H177" s="184"/>
      <c r="I177" s="13"/>
      <c r="J177" s="13"/>
      <c r="K177" s="15"/>
      <c r="L177" s="15"/>
      <c r="M177" s="117"/>
      <c r="N177" s="117"/>
      <c r="O177" s="15"/>
      <c r="P177" s="15"/>
      <c r="Q177" s="15"/>
      <c r="R177" s="16"/>
      <c r="S177" s="117"/>
      <c r="T177" s="178"/>
      <c r="U177" s="179"/>
      <c r="V177" s="180"/>
      <c r="W177" s="15"/>
      <c r="X177" s="15"/>
      <c r="Y177" s="15"/>
      <c r="Z177" s="15"/>
      <c r="AB177" s="53"/>
      <c r="AH177" s="136"/>
      <c r="AJ177" s="53"/>
    </row>
    <row r="178" spans="1:36" customFormat="1" ht="15.6" x14ac:dyDescent="0.3">
      <c r="A178" s="71"/>
      <c r="B178" s="12"/>
      <c r="C178" s="71"/>
      <c r="D178" s="71"/>
      <c r="E178" s="14"/>
      <c r="F178" s="71"/>
      <c r="G178" s="184"/>
      <c r="H178" s="184"/>
      <c r="I178" s="13"/>
      <c r="J178" s="13"/>
      <c r="K178" s="15"/>
      <c r="L178" s="15"/>
      <c r="M178" s="117"/>
      <c r="N178" s="117"/>
      <c r="O178" s="15"/>
      <c r="P178" s="15"/>
      <c r="Q178" s="15"/>
      <c r="R178" s="16"/>
      <c r="S178" s="117"/>
      <c r="T178" s="178"/>
      <c r="U178" s="179"/>
      <c r="V178" s="180"/>
      <c r="W178" s="15"/>
      <c r="X178" s="15"/>
      <c r="Y178" s="15"/>
      <c r="Z178" s="15"/>
      <c r="AB178" s="53"/>
      <c r="AH178" s="136"/>
      <c r="AJ178" s="53"/>
    </row>
    <row r="179" spans="1:36" customFormat="1" ht="15.6" x14ac:dyDescent="0.3">
      <c r="A179" s="71"/>
      <c r="B179" s="12"/>
      <c r="C179" s="71"/>
      <c r="D179" s="71"/>
      <c r="E179" s="14"/>
      <c r="F179" s="71"/>
      <c r="G179" s="182"/>
      <c r="H179" s="182"/>
      <c r="I179" s="13"/>
      <c r="J179" s="13"/>
      <c r="K179" s="15"/>
      <c r="L179" s="15"/>
      <c r="M179" s="117"/>
      <c r="N179" s="117"/>
      <c r="O179" s="15"/>
      <c r="P179" s="15"/>
      <c r="Q179" s="15"/>
      <c r="R179" s="16"/>
      <c r="S179" s="117"/>
      <c r="T179" s="178"/>
      <c r="U179" s="179"/>
      <c r="V179" s="180"/>
      <c r="W179" s="15"/>
      <c r="X179" s="15"/>
      <c r="Y179" s="15"/>
      <c r="Z179" s="15"/>
      <c r="AB179" s="53"/>
      <c r="AH179" s="136"/>
      <c r="AJ179" s="53"/>
    </row>
    <row r="180" spans="1:36" customFormat="1" ht="15.6" x14ac:dyDescent="0.3">
      <c r="A180" s="71"/>
      <c r="B180" s="12"/>
      <c r="C180" s="71"/>
      <c r="D180" s="71"/>
      <c r="E180" s="14"/>
      <c r="F180" s="71"/>
      <c r="G180" s="182"/>
      <c r="H180" s="182"/>
      <c r="I180" s="13"/>
      <c r="J180" s="13"/>
      <c r="K180" s="15"/>
      <c r="L180" s="15"/>
      <c r="M180" s="117"/>
      <c r="N180" s="117"/>
      <c r="O180" s="15"/>
      <c r="P180" s="15"/>
      <c r="Q180" s="15"/>
      <c r="R180" s="16"/>
      <c r="S180" s="117"/>
      <c r="T180" s="178"/>
      <c r="U180" s="179"/>
      <c r="V180" s="180"/>
      <c r="W180" s="15"/>
      <c r="X180" s="15"/>
      <c r="Y180" s="15"/>
      <c r="Z180" s="15"/>
      <c r="AB180" s="53"/>
      <c r="AH180" s="136"/>
      <c r="AJ180" s="53"/>
    </row>
    <row r="181" spans="1:36" customFormat="1" ht="15.6" x14ac:dyDescent="0.3">
      <c r="A181" s="71"/>
      <c r="B181" s="12"/>
      <c r="C181" s="71"/>
      <c r="D181" s="71"/>
      <c r="E181" s="14"/>
      <c r="F181" s="71"/>
      <c r="G181" s="184"/>
      <c r="H181" s="184"/>
      <c r="I181" s="13"/>
      <c r="J181" s="13"/>
      <c r="K181" s="15"/>
      <c r="L181" s="15"/>
      <c r="M181" s="117"/>
      <c r="N181" s="117"/>
      <c r="O181" s="15"/>
      <c r="P181" s="15"/>
      <c r="Q181" s="15"/>
      <c r="R181" s="16"/>
      <c r="S181" s="117"/>
      <c r="T181" s="178"/>
      <c r="U181" s="179"/>
      <c r="V181" s="180"/>
      <c r="W181" s="15"/>
      <c r="X181" s="15"/>
      <c r="Y181" s="15"/>
      <c r="Z181" s="15"/>
      <c r="AB181" s="53"/>
      <c r="AH181" s="136"/>
      <c r="AJ181" s="53"/>
    </row>
    <row r="182" spans="1:36" customFormat="1" ht="15.6" x14ac:dyDescent="0.3">
      <c r="A182" s="71"/>
      <c r="B182" s="12"/>
      <c r="C182" s="71"/>
      <c r="D182" s="71"/>
      <c r="E182" s="14"/>
      <c r="F182" s="71"/>
      <c r="G182" s="182"/>
      <c r="H182" s="182"/>
      <c r="I182" s="13"/>
      <c r="J182" s="13"/>
      <c r="K182" s="15"/>
      <c r="L182" s="15"/>
      <c r="M182" s="117"/>
      <c r="N182" s="117"/>
      <c r="O182" s="15"/>
      <c r="P182" s="15"/>
      <c r="Q182" s="15"/>
      <c r="R182" s="16"/>
      <c r="S182" s="117"/>
      <c r="T182" s="178"/>
      <c r="U182" s="179"/>
      <c r="V182" s="180"/>
      <c r="W182" s="15"/>
      <c r="X182" s="15"/>
      <c r="Y182" s="15"/>
      <c r="Z182" s="15"/>
      <c r="AB182" s="53"/>
      <c r="AH182" s="136"/>
      <c r="AJ182" s="53"/>
    </row>
    <row r="183" spans="1:36" customFormat="1" ht="15.6" x14ac:dyDescent="0.3">
      <c r="A183" s="71"/>
      <c r="B183" s="12"/>
      <c r="C183" s="71"/>
      <c r="D183" s="71"/>
      <c r="E183" s="14"/>
      <c r="F183" s="71"/>
      <c r="G183" s="182"/>
      <c r="H183" s="182"/>
      <c r="I183" s="13"/>
      <c r="J183" s="13"/>
      <c r="K183" s="15"/>
      <c r="L183" s="15"/>
      <c r="M183" s="117"/>
      <c r="N183" s="117"/>
      <c r="O183" s="15"/>
      <c r="P183" s="15"/>
      <c r="Q183" s="15"/>
      <c r="R183" s="16"/>
      <c r="S183" s="117"/>
      <c r="T183" s="178"/>
      <c r="U183" s="179"/>
      <c r="V183" s="180"/>
      <c r="W183" s="15"/>
      <c r="X183" s="15"/>
      <c r="Y183" s="15"/>
      <c r="Z183" s="15"/>
      <c r="AB183" s="53"/>
      <c r="AH183" s="136"/>
      <c r="AJ183" s="53"/>
    </row>
    <row r="184" spans="1:36" customFormat="1" ht="15.6" x14ac:dyDescent="0.3">
      <c r="A184" s="71"/>
      <c r="B184" s="12"/>
      <c r="C184" s="71"/>
      <c r="D184" s="71"/>
      <c r="E184" s="14"/>
      <c r="F184" s="71"/>
      <c r="G184" s="184"/>
      <c r="H184" s="184"/>
      <c r="I184" s="13"/>
      <c r="J184" s="13"/>
      <c r="K184" s="15"/>
      <c r="L184" s="15"/>
      <c r="M184" s="117"/>
      <c r="N184" s="117"/>
      <c r="O184" s="15"/>
      <c r="P184" s="15"/>
      <c r="Q184" s="15"/>
      <c r="R184" s="16"/>
      <c r="S184" s="117"/>
      <c r="T184" s="178"/>
      <c r="U184" s="179"/>
      <c r="V184" s="180"/>
      <c r="W184" s="15"/>
      <c r="X184" s="15"/>
      <c r="Y184" s="15"/>
      <c r="Z184" s="15"/>
      <c r="AB184" s="53"/>
      <c r="AH184" s="136"/>
      <c r="AJ184" s="53"/>
    </row>
    <row r="185" spans="1:36" customFormat="1" ht="15.6" x14ac:dyDescent="0.3">
      <c r="A185" s="71"/>
      <c r="B185" s="12"/>
      <c r="C185" s="71"/>
      <c r="D185" s="71"/>
      <c r="E185" s="14"/>
      <c r="F185" s="71"/>
      <c r="G185" s="182"/>
      <c r="H185" s="182"/>
      <c r="I185" s="13"/>
      <c r="J185" s="13"/>
      <c r="K185" s="15"/>
      <c r="L185" s="15"/>
      <c r="M185" s="117"/>
      <c r="N185" s="117"/>
      <c r="O185" s="15"/>
      <c r="P185" s="15"/>
      <c r="Q185" s="15"/>
      <c r="R185" s="16"/>
      <c r="S185" s="117"/>
      <c r="T185" s="178"/>
      <c r="U185" s="179"/>
      <c r="V185" s="180"/>
      <c r="W185" s="15"/>
      <c r="X185" s="15"/>
      <c r="Y185" s="15"/>
      <c r="Z185" s="15"/>
      <c r="AB185" s="53"/>
      <c r="AH185" s="136"/>
      <c r="AJ185" s="53"/>
    </row>
    <row r="186" spans="1:36" customFormat="1" ht="15.6" x14ac:dyDescent="0.3">
      <c r="A186" s="71"/>
      <c r="B186" s="12"/>
      <c r="C186" s="71"/>
      <c r="D186" s="71"/>
      <c r="E186" s="14"/>
      <c r="F186" s="71"/>
      <c r="G186" s="184"/>
      <c r="H186" s="184"/>
      <c r="I186" s="13"/>
      <c r="J186" s="13"/>
      <c r="K186" s="15"/>
      <c r="L186" s="15"/>
      <c r="M186" s="117"/>
      <c r="N186" s="117"/>
      <c r="O186" s="15"/>
      <c r="P186" s="15"/>
      <c r="Q186" s="15"/>
      <c r="R186" s="16"/>
      <c r="S186" s="117"/>
      <c r="T186" s="178"/>
      <c r="U186" s="179"/>
      <c r="V186" s="180"/>
      <c r="W186" s="15"/>
      <c r="X186" s="15"/>
      <c r="Y186" s="15"/>
      <c r="Z186" s="15"/>
      <c r="AB186" s="53"/>
      <c r="AH186" s="136"/>
      <c r="AJ186" s="53"/>
    </row>
    <row r="187" spans="1:36" ht="15.6" x14ac:dyDescent="0.3">
      <c r="A187" s="71"/>
      <c r="C187" s="71"/>
      <c r="D187" s="71"/>
      <c r="E187" s="14"/>
      <c r="F187" s="71"/>
      <c r="G187" s="182"/>
      <c r="H187" s="182"/>
      <c r="M187" s="117"/>
      <c r="N187" s="117"/>
      <c r="S187" s="117"/>
    </row>
    <row r="188" spans="1:36" ht="15.6" x14ac:dyDescent="0.3">
      <c r="A188" s="71"/>
      <c r="C188" s="71"/>
      <c r="D188" s="71"/>
      <c r="E188" s="14"/>
      <c r="F188" s="71"/>
      <c r="G188" s="182"/>
      <c r="H188" s="182"/>
      <c r="M188" s="117"/>
      <c r="N188" s="117"/>
      <c r="P188" s="164"/>
      <c r="Q188" s="164"/>
      <c r="R188" s="164"/>
      <c r="S188" s="117"/>
    </row>
    <row r="189" spans="1:36" ht="15.6" x14ac:dyDescent="0.3">
      <c r="A189" s="71"/>
      <c r="C189" s="71"/>
      <c r="D189" s="71"/>
      <c r="E189" s="14"/>
      <c r="F189" s="71"/>
      <c r="G189" s="182"/>
      <c r="H189" s="182"/>
      <c r="K189" s="164"/>
      <c r="L189" s="164"/>
      <c r="M189" s="117"/>
      <c r="N189" s="117"/>
      <c r="S189" s="117"/>
    </row>
    <row r="190" spans="1:36" customFormat="1" ht="15.6" x14ac:dyDescent="0.3">
      <c r="A190" s="71"/>
      <c r="B190" s="12"/>
      <c r="C190" s="187"/>
      <c r="D190" s="187"/>
      <c r="E190" s="14"/>
      <c r="F190" s="194"/>
      <c r="G190" s="182"/>
      <c r="H190" s="189"/>
      <c r="I190" s="13"/>
      <c r="J190" s="13"/>
      <c r="K190" s="15"/>
      <c r="L190" s="15"/>
      <c r="M190" s="117"/>
      <c r="N190" s="117"/>
      <c r="O190" s="15"/>
      <c r="P190" s="15"/>
      <c r="Q190" s="15"/>
      <c r="R190" s="16"/>
      <c r="S190" s="117"/>
      <c r="T190" s="178"/>
      <c r="U190" s="179"/>
      <c r="V190" s="180"/>
      <c r="W190" s="15"/>
      <c r="X190" s="15"/>
      <c r="Y190" s="15"/>
      <c r="Z190" s="15"/>
      <c r="AB190" s="53"/>
      <c r="AH190" s="136"/>
      <c r="AJ190" s="53"/>
    </row>
    <row r="191" spans="1:36" customFormat="1" ht="15.6" x14ac:dyDescent="0.3">
      <c r="A191" s="71"/>
      <c r="B191" s="12"/>
      <c r="C191" s="71"/>
      <c r="D191" s="71"/>
      <c r="E191" s="14"/>
      <c r="F191" s="71"/>
      <c r="G191" s="184"/>
      <c r="H191" s="184"/>
      <c r="I191" s="13"/>
      <c r="J191" s="13"/>
      <c r="K191" s="15"/>
      <c r="L191" s="15"/>
      <c r="M191" s="117"/>
      <c r="N191" s="117"/>
      <c r="O191" s="15"/>
      <c r="P191" s="15"/>
      <c r="Q191" s="15"/>
      <c r="R191" s="16"/>
      <c r="S191" s="117"/>
      <c r="T191" s="178"/>
      <c r="U191" s="179"/>
      <c r="V191" s="180"/>
      <c r="W191" s="15"/>
      <c r="X191" s="15"/>
      <c r="Y191" s="15"/>
      <c r="Z191" s="15"/>
      <c r="AB191" s="53"/>
      <c r="AH191" s="136"/>
      <c r="AJ191" s="53"/>
    </row>
    <row r="192" spans="1:36" customFormat="1" ht="15.6" x14ac:dyDescent="0.3">
      <c r="A192" s="71"/>
      <c r="B192" s="12"/>
      <c r="C192" s="71"/>
      <c r="D192" s="71"/>
      <c r="E192" s="14"/>
      <c r="F192" s="71"/>
      <c r="G192" s="182"/>
      <c r="H192" s="182"/>
      <c r="I192" s="13"/>
      <c r="J192" s="13"/>
      <c r="K192" s="15"/>
      <c r="L192" s="15"/>
      <c r="M192" s="117"/>
      <c r="N192" s="117"/>
      <c r="O192" s="15"/>
      <c r="P192" s="15"/>
      <c r="Q192" s="15"/>
      <c r="R192" s="16"/>
      <c r="S192" s="117"/>
      <c r="T192" s="178"/>
      <c r="U192" s="179"/>
      <c r="V192" s="180"/>
      <c r="W192" s="15"/>
      <c r="X192" s="15"/>
      <c r="Y192" s="15"/>
      <c r="Z192" s="15"/>
      <c r="AB192" s="53"/>
      <c r="AH192" s="136"/>
      <c r="AJ192" s="53"/>
    </row>
    <row r="193" spans="1:36" customFormat="1" ht="15.6" x14ac:dyDescent="0.3">
      <c r="A193" s="71"/>
      <c r="B193" s="12"/>
      <c r="C193" s="71"/>
      <c r="D193" s="71"/>
      <c r="E193" s="14"/>
      <c r="F193" s="71"/>
      <c r="G193" s="184"/>
      <c r="H193" s="184"/>
      <c r="I193" s="13"/>
      <c r="J193" s="13"/>
      <c r="K193" s="15"/>
      <c r="L193" s="15"/>
      <c r="M193" s="117"/>
      <c r="N193" s="117"/>
      <c r="O193" s="15"/>
      <c r="P193" s="15"/>
      <c r="Q193" s="15"/>
      <c r="R193" s="16"/>
      <c r="S193" s="117"/>
      <c r="T193" s="178"/>
      <c r="U193" s="179"/>
      <c r="V193" s="180"/>
      <c r="W193" s="15"/>
      <c r="X193" s="15"/>
      <c r="Y193" s="15"/>
      <c r="Z193" s="15"/>
      <c r="AB193" s="53"/>
      <c r="AH193" s="136"/>
      <c r="AJ193" s="53"/>
    </row>
    <row r="194" spans="1:36" customFormat="1" x14ac:dyDescent="0.3">
      <c r="A194" s="12"/>
      <c r="B194" s="12"/>
      <c r="C194" s="13"/>
      <c r="D194" s="13"/>
      <c r="E194" s="14"/>
      <c r="F194" s="13"/>
      <c r="G194" s="13"/>
      <c r="H194" s="13"/>
      <c r="I194" s="13"/>
      <c r="J194" s="13"/>
      <c r="K194" s="15"/>
      <c r="L194" s="15"/>
      <c r="M194" s="117"/>
      <c r="N194" s="117"/>
      <c r="O194" s="15"/>
      <c r="P194" s="15"/>
      <c r="Q194" s="15"/>
      <c r="R194" s="16"/>
      <c r="S194" s="117"/>
      <c r="T194" s="178"/>
      <c r="U194" s="179"/>
      <c r="V194" s="180"/>
      <c r="W194" s="15"/>
      <c r="X194" s="15"/>
      <c r="Y194" s="15"/>
      <c r="Z194" s="15"/>
      <c r="AB194" s="53"/>
      <c r="AH194" s="136"/>
      <c r="AJ194" s="53"/>
    </row>
    <row r="195" spans="1:36" x14ac:dyDescent="0.3">
      <c r="K195" s="164"/>
      <c r="L195" s="164"/>
      <c r="N195" s="164"/>
      <c r="Q195" s="164"/>
      <c r="R195" s="164"/>
    </row>
    <row r="196" spans="1:36" x14ac:dyDescent="0.3">
      <c r="R196" s="164"/>
    </row>
    <row r="197" spans="1:36" x14ac:dyDescent="0.3">
      <c r="Q197" s="164"/>
      <c r="R197" s="164"/>
      <c r="S197" s="164"/>
    </row>
    <row r="198" spans="1:36" x14ac:dyDescent="0.3">
      <c r="L198" s="164"/>
    </row>
    <row r="199" spans="1:36" customFormat="1" ht="15.6" x14ac:dyDescent="0.3">
      <c r="A199" s="71"/>
      <c r="B199" s="12"/>
      <c r="C199" s="71"/>
      <c r="D199" s="71"/>
      <c r="E199" s="14"/>
      <c r="F199" s="71"/>
      <c r="G199" s="184"/>
      <c r="H199" s="184"/>
      <c r="I199" s="13"/>
      <c r="J199" s="13"/>
      <c r="K199" s="15"/>
      <c r="L199" s="15"/>
      <c r="M199" s="117"/>
      <c r="N199" s="117"/>
      <c r="O199" s="15"/>
      <c r="P199" s="15"/>
      <c r="Q199" s="15"/>
      <c r="R199" s="16"/>
      <c r="S199" s="117"/>
      <c r="T199" s="178"/>
      <c r="U199" s="179"/>
      <c r="V199" s="180"/>
      <c r="W199" s="15"/>
      <c r="X199" s="15"/>
      <c r="Y199" s="15"/>
      <c r="Z199" s="15"/>
      <c r="AB199" s="53"/>
      <c r="AH199" s="136"/>
      <c r="AJ199" s="53"/>
    </row>
    <row r="200" spans="1:36" customFormat="1" ht="15.6" x14ac:dyDescent="0.3">
      <c r="A200" s="71"/>
      <c r="B200" s="12"/>
      <c r="C200" s="71"/>
      <c r="D200" s="71"/>
      <c r="E200" s="14"/>
      <c r="F200" s="71"/>
      <c r="G200" s="182"/>
      <c r="H200" s="182"/>
      <c r="I200" s="13"/>
      <c r="J200" s="13"/>
      <c r="K200" s="15"/>
      <c r="L200" s="15"/>
      <c r="M200" s="117"/>
      <c r="N200" s="117"/>
      <c r="O200" s="15"/>
      <c r="P200" s="15"/>
      <c r="Q200" s="15"/>
      <c r="R200" s="16"/>
      <c r="S200" s="117"/>
      <c r="T200" s="178"/>
      <c r="U200" s="179"/>
      <c r="V200" s="180"/>
      <c r="W200" s="15"/>
      <c r="X200" s="15"/>
      <c r="Y200" s="15"/>
      <c r="Z200" s="15"/>
      <c r="AB200" s="53"/>
      <c r="AH200" s="136"/>
      <c r="AJ200" s="53"/>
    </row>
    <row r="201" spans="1:36" customFormat="1" ht="15.6" x14ac:dyDescent="0.3">
      <c r="A201" s="71"/>
      <c r="B201" s="12"/>
      <c r="C201" s="71"/>
      <c r="D201" s="71"/>
      <c r="E201" s="14"/>
      <c r="F201" s="71"/>
      <c r="G201" s="184"/>
      <c r="H201" s="184"/>
      <c r="I201" s="13"/>
      <c r="J201" s="13"/>
      <c r="K201" s="15"/>
      <c r="L201" s="15"/>
      <c r="M201" s="117"/>
      <c r="N201" s="117"/>
      <c r="O201" s="15"/>
      <c r="P201" s="15"/>
      <c r="Q201" s="15"/>
      <c r="R201" s="16"/>
      <c r="S201" s="117"/>
      <c r="T201" s="178"/>
      <c r="U201" s="179"/>
      <c r="V201" s="180"/>
      <c r="W201" s="15"/>
      <c r="X201" s="15"/>
      <c r="Y201" s="15"/>
      <c r="Z201" s="15"/>
      <c r="AB201" s="53"/>
      <c r="AH201" s="136"/>
      <c r="AJ201" s="53"/>
    </row>
    <row r="202" spans="1:36" customFormat="1" ht="15.6" x14ac:dyDescent="0.3">
      <c r="A202" s="71"/>
      <c r="B202" s="12"/>
      <c r="C202" s="71"/>
      <c r="D202" s="71"/>
      <c r="E202" s="14"/>
      <c r="F202" s="71"/>
      <c r="G202" s="182"/>
      <c r="H202" s="182"/>
      <c r="I202" s="13"/>
      <c r="J202" s="13"/>
      <c r="K202" s="15"/>
      <c r="L202" s="15"/>
      <c r="M202" s="117"/>
      <c r="N202" s="117"/>
      <c r="O202" s="15"/>
      <c r="P202" s="15"/>
      <c r="Q202" s="15"/>
      <c r="R202" s="16"/>
      <c r="S202" s="117"/>
      <c r="T202" s="178"/>
      <c r="U202" s="179"/>
      <c r="V202" s="180"/>
      <c r="W202" s="15"/>
      <c r="X202" s="15"/>
      <c r="Y202" s="15"/>
      <c r="Z202" s="15"/>
      <c r="AB202" s="53"/>
      <c r="AH202" s="136"/>
      <c r="AJ202" s="53"/>
    </row>
    <row r="203" spans="1:36" x14ac:dyDescent="0.3">
      <c r="K203" s="164"/>
      <c r="L203" s="164"/>
      <c r="M203" s="164"/>
      <c r="N203" s="164"/>
      <c r="Q203" s="164"/>
      <c r="R203" s="164"/>
    </row>
    <row r="204" spans="1:36" x14ac:dyDescent="0.25">
      <c r="K204" s="195"/>
      <c r="L204" s="195"/>
      <c r="M204" s="164"/>
      <c r="N204" s="164"/>
      <c r="Q204" s="164"/>
      <c r="R204" s="164"/>
    </row>
    <row r="205" spans="1:36" x14ac:dyDescent="0.25">
      <c r="K205" s="195"/>
      <c r="L205" s="195"/>
    </row>
    <row r="206" spans="1:36" x14ac:dyDescent="0.3">
      <c r="L206" s="164"/>
    </row>
    <row r="207" spans="1:36" x14ac:dyDescent="0.3">
      <c r="K207" s="164"/>
      <c r="L207" s="164"/>
      <c r="N207" s="164"/>
    </row>
    <row r="208" spans="1:36" x14ac:dyDescent="0.3">
      <c r="K208" s="164"/>
      <c r="L208" s="164"/>
    </row>
    <row r="209" spans="11:18" x14ac:dyDescent="0.3">
      <c r="K209" s="164"/>
      <c r="L209" s="164"/>
    </row>
    <row r="210" spans="11:18" x14ac:dyDescent="0.3">
      <c r="L210" s="164"/>
      <c r="Q210" s="164"/>
      <c r="R210" s="164"/>
    </row>
    <row r="213" spans="11:18" x14ac:dyDescent="0.3">
      <c r="O213" s="164"/>
    </row>
    <row r="214" spans="11:18" x14ac:dyDescent="0.3">
      <c r="O214" s="164"/>
    </row>
  </sheetData>
  <autoFilter ref="A2:WWC125" xr:uid="{00000000-0009-0000-0000-000017000000}"/>
  <mergeCells count="1">
    <mergeCell ref="AE1:AF1"/>
  </mergeCells>
  <conditionalFormatting sqref="A167">
    <cfRule type="duplicateValues" dxfId="1186" priority="106"/>
    <cfRule type="duplicateValues" dxfId="1187" priority="109"/>
    <cfRule type="duplicateValues" dxfId="1188" priority="110"/>
  </conditionalFormatting>
  <conditionalFormatting sqref="A167:A186">
    <cfRule type="duplicateValues" dxfId="1183" priority="121" stopIfTrue="1"/>
    <cfRule type="duplicateValues" dxfId="1184" priority="122"/>
    <cfRule type="duplicateValues" dxfId="1185" priority="123"/>
  </conditionalFormatting>
  <conditionalFormatting sqref="A168">
    <cfRule type="duplicateValues" dxfId="1182" priority="101"/>
    <cfRule type="duplicateValues" dxfId="1180" priority="104"/>
    <cfRule type="duplicateValues" dxfId="1181" priority="105"/>
  </conditionalFormatting>
  <conditionalFormatting sqref="A169:A173">
    <cfRule type="duplicateValues" dxfId="1179" priority="98"/>
    <cfRule type="duplicateValues" dxfId="1178" priority="99"/>
    <cfRule type="duplicateValues" dxfId="1177" priority="100" stopIfTrue="1"/>
  </conditionalFormatting>
  <conditionalFormatting sqref="A174:A177">
    <cfRule type="duplicateValues" dxfId="1174" priority="93"/>
    <cfRule type="duplicateValues" dxfId="1175" priority="94"/>
    <cfRule type="duplicateValues" dxfId="1176" priority="95" stopIfTrue="1"/>
  </conditionalFormatting>
  <conditionalFormatting sqref="A174:A181">
    <cfRule type="duplicateValues" dxfId="1172" priority="45"/>
    <cfRule type="duplicateValues" dxfId="1173" priority="46"/>
    <cfRule type="duplicateValues" dxfId="1171" priority="47" stopIfTrue="1"/>
  </conditionalFormatting>
  <conditionalFormatting sqref="A178:A181 A185:A186">
    <cfRule type="duplicateValues" dxfId="1170" priority="83"/>
  </conditionalFormatting>
  <conditionalFormatting sqref="A179">
    <cfRule type="duplicateValues" dxfId="1167" priority="80"/>
    <cfRule type="duplicateValues" dxfId="1169" priority="81"/>
    <cfRule type="duplicateValues" dxfId="1168" priority="82" stopIfTrue="1"/>
  </conditionalFormatting>
  <conditionalFormatting sqref="A180 A178">
    <cfRule type="duplicateValues" dxfId="1166" priority="90" stopIfTrue="1"/>
  </conditionalFormatting>
  <conditionalFormatting sqref="A180:A181 A185:A186 A178">
    <cfRule type="duplicateValues" dxfId="1165" priority="86"/>
    <cfRule type="duplicateValues" dxfId="1164" priority="87"/>
    <cfRule type="duplicateValues" dxfId="1163" priority="89" stopIfTrue="1"/>
  </conditionalFormatting>
  <conditionalFormatting sqref="A180:A181 A185:A186">
    <cfRule type="duplicateValues" dxfId="1162" priority="88" stopIfTrue="1"/>
  </conditionalFormatting>
  <conditionalFormatting sqref="A182">
    <cfRule type="duplicateValues" dxfId="1158" priority="64"/>
    <cfRule type="duplicateValues" dxfId="1160" priority="66" stopIfTrue="1"/>
    <cfRule type="duplicateValues" dxfId="1161" priority="67"/>
    <cfRule type="duplicateValues" dxfId="1157" priority="68"/>
    <cfRule type="duplicateValues" dxfId="1159" priority="71" stopIfTrue="1"/>
  </conditionalFormatting>
  <conditionalFormatting sqref="A183">
    <cfRule type="duplicateValues" dxfId="1155" priority="56"/>
    <cfRule type="duplicateValues" dxfId="1154" priority="58" stopIfTrue="1"/>
    <cfRule type="duplicateValues" dxfId="1156" priority="59"/>
    <cfRule type="duplicateValues" dxfId="1153" priority="60"/>
    <cfRule type="duplicateValues" dxfId="1152" priority="63" stopIfTrue="1"/>
  </conditionalFormatting>
  <conditionalFormatting sqref="A184">
    <cfRule type="duplicateValues" dxfId="1149" priority="48"/>
    <cfRule type="duplicateValues" dxfId="1148" priority="50" stopIfTrue="1"/>
    <cfRule type="duplicateValues" dxfId="1147" priority="51"/>
    <cfRule type="duplicateValues" dxfId="1150" priority="52"/>
    <cfRule type="duplicateValues" dxfId="1151" priority="55" stopIfTrue="1"/>
  </conditionalFormatting>
  <conditionalFormatting sqref="A185:A186 A181">
    <cfRule type="duplicateValues" dxfId="1146" priority="77" stopIfTrue="1"/>
  </conditionalFormatting>
  <conditionalFormatting sqref="A185:A186">
    <cfRule type="duplicateValues" dxfId="1145" priority="40"/>
    <cfRule type="duplicateValues" dxfId="1144" priority="41"/>
    <cfRule type="duplicateValues" dxfId="1143" priority="42" stopIfTrue="1"/>
  </conditionalFormatting>
  <conditionalFormatting sqref="A190">
    <cfRule type="duplicateValues" dxfId="1142" priority="30"/>
    <cfRule type="duplicateValues" dxfId="1139" priority="32" stopIfTrue="1"/>
    <cfRule type="duplicateValues" dxfId="1141" priority="33" stopIfTrue="1"/>
    <cfRule type="duplicateValues" dxfId="1138" priority="34"/>
    <cfRule type="duplicateValues" dxfId="1140" priority="35"/>
  </conditionalFormatting>
  <conditionalFormatting sqref="A191:A194">
    <cfRule type="duplicateValues" dxfId="1137" priority="124"/>
    <cfRule type="duplicateValues" dxfId="1136" priority="126" stopIfTrue="1"/>
    <cfRule type="duplicateValues" dxfId="1135" priority="127"/>
    <cfRule type="duplicateValues" dxfId="1134" priority="128"/>
  </conditionalFormatting>
  <conditionalFormatting sqref="A195:A198 A203:A65312 A1:A2 A167:A189">
    <cfRule type="duplicateValues" dxfId="1133" priority="120" stopIfTrue="1"/>
  </conditionalFormatting>
  <conditionalFormatting sqref="A195:A198 A203:A1048576 A1:A2 A167:A189">
    <cfRule type="duplicateValues" dxfId="1132" priority="118"/>
  </conditionalFormatting>
  <conditionalFormatting sqref="A195:A198 A203:A1048576 A1:A2 A167:A190">
    <cfRule type="duplicateValues" dxfId="1131" priority="29"/>
  </conditionalFormatting>
  <conditionalFormatting sqref="A199:A202">
    <cfRule type="duplicateValues" dxfId="1128" priority="18"/>
    <cfRule type="duplicateValues" dxfId="1129" priority="19"/>
    <cfRule type="duplicateValues" dxfId="1130" priority="20"/>
    <cfRule type="duplicateValues" dxfId="1124" priority="22" stopIfTrue="1"/>
    <cfRule type="duplicateValues" dxfId="1125" priority="23" stopIfTrue="1"/>
    <cfRule type="duplicateValues" dxfId="1126" priority="24"/>
    <cfRule type="duplicateValues" dxfId="1127" priority="25"/>
  </conditionalFormatting>
  <conditionalFormatting sqref="A203:A1048576 A1:A2 A167:A198">
    <cfRule type="duplicateValues" dxfId="1123" priority="28"/>
  </conditionalFormatting>
  <conditionalFormatting sqref="A65313:A1048576">
    <cfRule type="duplicateValues" dxfId="1122" priority="117" stopIfTrue="1"/>
  </conditionalFormatting>
  <conditionalFormatting sqref="B17">
    <cfRule type="duplicateValues" dxfId="1121" priority="115"/>
    <cfRule type="duplicateValues" dxfId="1120" priority="116"/>
  </conditionalFormatting>
  <conditionalFormatting sqref="B107:B117 B120">
    <cfRule type="duplicateValues" dxfId="1119" priority="6"/>
    <cfRule type="duplicateValues" dxfId="1118" priority="7"/>
  </conditionalFormatting>
  <conditionalFormatting sqref="B118:B119">
    <cfRule type="duplicateValues" dxfId="1116" priority="3"/>
    <cfRule type="duplicateValues" dxfId="1117" priority="4"/>
  </conditionalFormatting>
  <conditionalFormatting sqref="B121:B125 B3:B106 B127:B186">
    <cfRule type="duplicateValues" dxfId="1115" priority="131"/>
    <cfRule type="duplicateValues" dxfId="1114" priority="132"/>
  </conditionalFormatting>
  <conditionalFormatting sqref="B126">
    <cfRule type="duplicateValues" dxfId="1113" priority="9"/>
    <cfRule type="duplicateValues" dxfId="1112" priority="10"/>
  </conditionalFormatting>
  <conditionalFormatting sqref="B150:B153 B162">
    <cfRule type="duplicateValues" dxfId="1111" priority="75"/>
    <cfRule type="duplicateValues" dxfId="1110" priority="76"/>
  </conditionalFormatting>
  <conditionalFormatting sqref="B156 B71:B73">
    <cfRule type="duplicateValues" dxfId="1108" priority="113"/>
    <cfRule type="duplicateValues" dxfId="1109" priority="114"/>
  </conditionalFormatting>
  <conditionalFormatting sqref="B163">
    <cfRule type="duplicateValues" dxfId="1107" priority="72"/>
    <cfRule type="duplicateValues" dxfId="1106" priority="73"/>
  </conditionalFormatting>
  <conditionalFormatting sqref="B166">
    <cfRule type="duplicateValues" dxfId="1104" priority="111"/>
    <cfRule type="duplicateValues" dxfId="1105" priority="112"/>
  </conditionalFormatting>
  <conditionalFormatting sqref="B167">
    <cfRule type="duplicateValues" dxfId="1103" priority="107"/>
    <cfRule type="duplicateValues" dxfId="1102" priority="108"/>
  </conditionalFormatting>
  <conditionalFormatting sqref="B168">
    <cfRule type="duplicateValues" dxfId="1100" priority="102"/>
    <cfRule type="duplicateValues" dxfId="1101" priority="103"/>
  </conditionalFormatting>
  <conditionalFormatting sqref="B169:B173">
    <cfRule type="duplicateValues" dxfId="1099" priority="96"/>
    <cfRule type="duplicateValues" dxfId="1098" priority="97"/>
  </conditionalFormatting>
  <conditionalFormatting sqref="B174">
    <cfRule type="duplicateValues" dxfId="1097" priority="13"/>
    <cfRule type="duplicateValues" dxfId="1096" priority="14"/>
  </conditionalFormatting>
  <conditionalFormatting sqref="B174:B177">
    <cfRule type="duplicateValues" dxfId="1094" priority="91"/>
    <cfRule type="duplicateValues" dxfId="1095" priority="92"/>
  </conditionalFormatting>
  <conditionalFormatting sqref="B174:B181">
    <cfRule type="duplicateValues" dxfId="1092" priority="43"/>
    <cfRule type="duplicateValues" dxfId="1093" priority="44"/>
  </conditionalFormatting>
  <conditionalFormatting sqref="B175">
    <cfRule type="duplicateValues" dxfId="1091" priority="11"/>
    <cfRule type="duplicateValues" dxfId="1090" priority="12"/>
  </conditionalFormatting>
  <conditionalFormatting sqref="B179">
    <cfRule type="duplicateValues" dxfId="1088" priority="78"/>
    <cfRule type="duplicateValues" dxfId="1089" priority="79"/>
  </conditionalFormatting>
  <conditionalFormatting sqref="B180:B181 B185:B186 B178">
    <cfRule type="duplicateValues" dxfId="1086" priority="84"/>
    <cfRule type="duplicateValues" dxfId="1087" priority="85"/>
  </conditionalFormatting>
  <conditionalFormatting sqref="B182">
    <cfRule type="duplicateValues" dxfId="1085" priority="69"/>
    <cfRule type="duplicateValues" dxfId="1084" priority="70"/>
  </conditionalFormatting>
  <conditionalFormatting sqref="B183">
    <cfRule type="duplicateValues" dxfId="1083" priority="61"/>
    <cfRule type="duplicateValues" dxfId="1082" priority="62"/>
  </conditionalFormatting>
  <conditionalFormatting sqref="B184">
    <cfRule type="duplicateValues" dxfId="1081" priority="53"/>
    <cfRule type="duplicateValues" dxfId="1080" priority="54"/>
  </conditionalFormatting>
  <conditionalFormatting sqref="B185:B186">
    <cfRule type="duplicateValues" dxfId="1079" priority="38"/>
    <cfRule type="duplicateValues" dxfId="1078" priority="39"/>
  </conditionalFormatting>
  <conditionalFormatting sqref="B190">
    <cfRule type="duplicateValues" dxfId="1077" priority="36"/>
    <cfRule type="duplicateValues" dxfId="1076" priority="37"/>
  </conditionalFormatting>
  <conditionalFormatting sqref="B191:B194">
    <cfRule type="duplicateValues" dxfId="1075" priority="129"/>
    <cfRule type="duplicateValues" dxfId="1074" priority="130"/>
  </conditionalFormatting>
  <conditionalFormatting sqref="B199:B202">
    <cfRule type="duplicateValues" dxfId="1073" priority="26"/>
    <cfRule type="duplicateValues" dxfId="1072" priority="27"/>
  </conditionalFormatting>
  <conditionalFormatting sqref="C3:C58">
    <cfRule type="duplicateValues" dxfId="1071" priority="17"/>
  </conditionalFormatting>
  <conditionalFormatting sqref="C72 C69 C67 C65 C59:C63">
    <cfRule type="duplicateValues" dxfId="1070" priority="16"/>
  </conditionalFormatting>
  <conditionalFormatting sqref="C107:C117 C120">
    <cfRule type="duplicateValues" dxfId="1069" priority="5"/>
  </conditionalFormatting>
  <conditionalFormatting sqref="C118:C119">
    <cfRule type="duplicateValues" dxfId="1068" priority="1"/>
    <cfRule type="duplicateValues" dxfId="1067" priority="2"/>
  </conditionalFormatting>
  <conditionalFormatting sqref="C121:C125 C101:C106">
    <cfRule type="duplicateValues" dxfId="1066" priority="15"/>
  </conditionalFormatting>
  <conditionalFormatting sqref="C126">
    <cfRule type="duplicateValues" dxfId="1065" priority="8"/>
  </conditionalFormatting>
  <conditionalFormatting sqref="C163">
    <cfRule type="duplicateValues" dxfId="1064" priority="74"/>
  </conditionalFormatting>
  <conditionalFormatting sqref="C182">
    <cfRule type="duplicateValues" dxfId="1063" priority="65"/>
  </conditionalFormatting>
  <conditionalFormatting sqref="C183">
    <cfRule type="duplicateValues" dxfId="1062" priority="57"/>
  </conditionalFormatting>
  <conditionalFormatting sqref="C184">
    <cfRule type="duplicateValues" dxfId="1061" priority="49"/>
  </conditionalFormatting>
  <conditionalFormatting sqref="C190">
    <cfRule type="duplicateValues" dxfId="1060" priority="31"/>
  </conditionalFormatting>
  <conditionalFormatting sqref="C191:C194">
    <cfRule type="duplicateValues" dxfId="1059" priority="125"/>
  </conditionalFormatting>
  <conditionalFormatting sqref="C195:C198 C203:C1048576 C1:C106 C121:C125 C127:C189">
    <cfRule type="duplicateValues" dxfId="1058" priority="119"/>
  </conditionalFormatting>
  <conditionalFormatting sqref="C199:C202">
    <cfRule type="duplicateValues" dxfId="1057" priority="2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45780-2DB1-421B-9BBC-724E1180187A}">
  <dimension ref="A1:AJ214"/>
  <sheetViews>
    <sheetView topLeftCell="K1" zoomScale="90" zoomScaleNormal="90" workbookViewId="0">
      <pane xSplit="19320" topLeftCell="K1" activePane="topRight"/>
      <selection activeCell="T3" sqref="T3"/>
      <selection pane="topRight" activeCell="T3" sqref="T3"/>
    </sheetView>
  </sheetViews>
  <sheetFormatPr defaultRowHeight="14.4" x14ac:dyDescent="0.3"/>
  <cols>
    <col min="1" max="1" width="7.5546875" style="82" bestFit="1" customWidth="1"/>
    <col min="2" max="2" width="18.33203125" style="82" customWidth="1"/>
    <col min="3" max="3" width="12.44140625" style="82" bestFit="1" customWidth="1"/>
    <col min="4" max="4" width="12.33203125" style="82" bestFit="1" customWidth="1"/>
    <col min="5" max="5" width="7.6640625" style="82" customWidth="1"/>
    <col min="6" max="6" width="10" style="82" bestFit="1" customWidth="1"/>
    <col min="7" max="7" width="10.5546875" style="82" customWidth="1"/>
    <col min="8" max="8" width="10" style="82" customWidth="1"/>
    <col min="9" max="9" width="10.109375" style="82" customWidth="1"/>
    <col min="10" max="10" width="8" style="82" customWidth="1"/>
    <col min="11" max="11" width="13.44140625" style="82" customWidth="1"/>
    <col min="12" max="12" width="13.6640625" style="82" customWidth="1"/>
    <col min="13" max="13" width="11.33203125" style="82" customWidth="1"/>
    <col min="14" max="14" width="15.33203125" style="82" customWidth="1"/>
    <col min="15" max="15" width="9.33203125" style="82" customWidth="1"/>
    <col min="16" max="16" width="16" style="82" customWidth="1"/>
    <col min="17" max="17" width="14.33203125" style="82" customWidth="1"/>
    <col min="18" max="18" width="16" style="82" customWidth="1"/>
    <col min="19" max="19" width="14.5546875" style="82" customWidth="1"/>
    <col min="20" max="20" width="11.44140625" style="82" customWidth="1"/>
    <col min="21" max="21" width="8.88671875" style="82" customWidth="1"/>
    <col min="22" max="22" width="10.6640625" style="82" customWidth="1"/>
    <col min="23" max="23" width="3" style="82" customWidth="1"/>
    <col min="24" max="24" width="7.109375" style="82" customWidth="1"/>
    <col min="25" max="25" width="6.33203125" style="82" customWidth="1"/>
    <col min="26" max="26" width="2" style="82" customWidth="1"/>
    <col min="27" max="27" width="20.88671875" style="82" customWidth="1"/>
    <col min="28" max="28" width="5.5546875" style="82" bestFit="1" customWidth="1"/>
    <col min="29" max="29" width="2.33203125" style="82" customWidth="1"/>
    <col min="30" max="30" width="4.33203125" style="82" customWidth="1"/>
    <col min="31" max="31" width="12.6640625" style="82" customWidth="1"/>
    <col min="32" max="32" width="12" style="82" customWidth="1"/>
    <col min="33" max="33" width="9.109375" style="82" customWidth="1"/>
    <col min="34" max="34" width="9.109375" style="166" customWidth="1"/>
    <col min="35" max="35" width="9.109375" style="82" customWidth="1"/>
    <col min="36" max="36" width="8.88671875" style="82"/>
    <col min="37" max="37" width="12.109375" style="82" bestFit="1" customWidth="1"/>
    <col min="38" max="38" width="11.109375" style="82" customWidth="1"/>
    <col min="39" max="253" width="8.88671875" style="82"/>
    <col min="254" max="254" width="9.5546875" style="82" bestFit="1" customWidth="1"/>
    <col min="255" max="263" width="8.88671875" style="82"/>
    <col min="264" max="264" width="10.33203125" style="82" bestFit="1" customWidth="1"/>
    <col min="265" max="265" width="8.88671875" style="82"/>
    <col min="266" max="266" width="10" style="82" bestFit="1" customWidth="1"/>
    <col min="267" max="267" width="8.88671875" style="82"/>
    <col min="268" max="269" width="10.88671875" style="82" bestFit="1" customWidth="1"/>
    <col min="270" max="270" width="11.6640625" style="82" bestFit="1" customWidth="1"/>
    <col min="271" max="271" width="10" style="82" bestFit="1" customWidth="1"/>
    <col min="272" max="272" width="8.88671875" style="82"/>
    <col min="273" max="273" width="14.6640625" style="82" bestFit="1" customWidth="1"/>
    <col min="274" max="274" width="7.6640625" style="82" bestFit="1" customWidth="1"/>
    <col min="275" max="275" width="15.5546875" style="82" customWidth="1"/>
    <col min="276" max="276" width="10" style="82" customWidth="1"/>
    <col min="277" max="277" width="10.88671875" style="82" customWidth="1"/>
    <col min="278" max="509" width="8.88671875" style="82"/>
    <col min="510" max="510" width="9.5546875" style="82" bestFit="1" customWidth="1"/>
    <col min="511" max="519" width="8.88671875" style="82"/>
    <col min="520" max="520" width="10.33203125" style="82" bestFit="1" customWidth="1"/>
    <col min="521" max="521" width="8.88671875" style="82"/>
    <col min="522" max="522" width="10" style="82" bestFit="1" customWidth="1"/>
    <col min="523" max="523" width="8.88671875" style="82"/>
    <col min="524" max="525" width="10.88671875" style="82" bestFit="1" customWidth="1"/>
    <col min="526" max="526" width="11.6640625" style="82" bestFit="1" customWidth="1"/>
    <col min="527" max="527" width="10" style="82" bestFit="1" customWidth="1"/>
    <col min="528" max="528" width="8.88671875" style="82"/>
    <col min="529" max="529" width="14.6640625" style="82" bestFit="1" customWidth="1"/>
    <col min="530" max="530" width="7.6640625" style="82" bestFit="1" customWidth="1"/>
    <col min="531" max="531" width="15.5546875" style="82" customWidth="1"/>
    <col min="532" max="532" width="10" style="82" customWidth="1"/>
    <col min="533" max="533" width="10.88671875" style="82" customWidth="1"/>
    <col min="534" max="765" width="8.88671875" style="82"/>
    <col min="766" max="766" width="9.5546875" style="82" bestFit="1" customWidth="1"/>
    <col min="767" max="775" width="8.88671875" style="82"/>
    <col min="776" max="776" width="10.33203125" style="82" bestFit="1" customWidth="1"/>
    <col min="777" max="777" width="8.88671875" style="82"/>
    <col min="778" max="778" width="10" style="82" bestFit="1" customWidth="1"/>
    <col min="779" max="779" width="8.88671875" style="82"/>
    <col min="780" max="781" width="10.88671875" style="82" bestFit="1" customWidth="1"/>
    <col min="782" max="782" width="11.6640625" style="82" bestFit="1" customWidth="1"/>
    <col min="783" max="783" width="10" style="82" bestFit="1" customWidth="1"/>
    <col min="784" max="784" width="8.88671875" style="82"/>
    <col min="785" max="785" width="14.6640625" style="82" bestFit="1" customWidth="1"/>
    <col min="786" max="786" width="7.6640625" style="82" bestFit="1" customWidth="1"/>
    <col min="787" max="787" width="15.5546875" style="82" customWidth="1"/>
    <col min="788" max="788" width="10" style="82" customWidth="1"/>
    <col min="789" max="789" width="10.88671875" style="82" customWidth="1"/>
    <col min="790" max="1021" width="8.88671875" style="82"/>
    <col min="1022" max="1022" width="9.5546875" style="82" bestFit="1" customWidth="1"/>
    <col min="1023" max="1031" width="8.88671875" style="82"/>
    <col min="1032" max="1032" width="10.33203125" style="82" bestFit="1" customWidth="1"/>
    <col min="1033" max="1033" width="8.88671875" style="82"/>
    <col min="1034" max="1034" width="10" style="82" bestFit="1" customWidth="1"/>
    <col min="1035" max="1035" width="8.88671875" style="82"/>
    <col min="1036" max="1037" width="10.88671875" style="82" bestFit="1" customWidth="1"/>
    <col min="1038" max="1038" width="11.6640625" style="82" bestFit="1" customWidth="1"/>
    <col min="1039" max="1039" width="10" style="82" bestFit="1" customWidth="1"/>
    <col min="1040" max="1040" width="8.88671875" style="82"/>
    <col min="1041" max="1041" width="14.6640625" style="82" bestFit="1" customWidth="1"/>
    <col min="1042" max="1042" width="7.6640625" style="82" bestFit="1" customWidth="1"/>
    <col min="1043" max="1043" width="15.5546875" style="82" customWidth="1"/>
    <col min="1044" max="1044" width="10" style="82" customWidth="1"/>
    <col min="1045" max="1045" width="10.88671875" style="82" customWidth="1"/>
    <col min="1046" max="1277" width="8.88671875" style="82"/>
    <col min="1278" max="1278" width="9.5546875" style="82" bestFit="1" customWidth="1"/>
    <col min="1279" max="1287" width="8.88671875" style="82"/>
    <col min="1288" max="1288" width="10.33203125" style="82" bestFit="1" customWidth="1"/>
    <col min="1289" max="1289" width="8.88671875" style="82"/>
    <col min="1290" max="1290" width="10" style="82" bestFit="1" customWidth="1"/>
    <col min="1291" max="1291" width="8.88671875" style="82"/>
    <col min="1292" max="1293" width="10.88671875" style="82" bestFit="1" customWidth="1"/>
    <col min="1294" max="1294" width="11.6640625" style="82" bestFit="1" customWidth="1"/>
    <col min="1295" max="1295" width="10" style="82" bestFit="1" customWidth="1"/>
    <col min="1296" max="1296" width="8.88671875" style="82"/>
    <col min="1297" max="1297" width="14.6640625" style="82" bestFit="1" customWidth="1"/>
    <col min="1298" max="1298" width="7.6640625" style="82" bestFit="1" customWidth="1"/>
    <col min="1299" max="1299" width="15.5546875" style="82" customWidth="1"/>
    <col min="1300" max="1300" width="10" style="82" customWidth="1"/>
    <col min="1301" max="1301" width="10.88671875" style="82" customWidth="1"/>
    <col min="1302" max="1533" width="8.88671875" style="82"/>
    <col min="1534" max="1534" width="9.5546875" style="82" bestFit="1" customWidth="1"/>
    <col min="1535" max="1543" width="8.88671875" style="82"/>
    <col min="1544" max="1544" width="10.33203125" style="82" bestFit="1" customWidth="1"/>
    <col min="1545" max="1545" width="8.88671875" style="82"/>
    <col min="1546" max="1546" width="10" style="82" bestFit="1" customWidth="1"/>
    <col min="1547" max="1547" width="8.88671875" style="82"/>
    <col min="1548" max="1549" width="10.88671875" style="82" bestFit="1" customWidth="1"/>
    <col min="1550" max="1550" width="11.6640625" style="82" bestFit="1" customWidth="1"/>
    <col min="1551" max="1551" width="10" style="82" bestFit="1" customWidth="1"/>
    <col min="1552" max="1552" width="8.88671875" style="82"/>
    <col min="1553" max="1553" width="14.6640625" style="82" bestFit="1" customWidth="1"/>
    <col min="1554" max="1554" width="7.6640625" style="82" bestFit="1" customWidth="1"/>
    <col min="1555" max="1555" width="15.5546875" style="82" customWidth="1"/>
    <col min="1556" max="1556" width="10" style="82" customWidth="1"/>
    <col min="1557" max="1557" width="10.88671875" style="82" customWidth="1"/>
    <col min="1558" max="1789" width="8.88671875" style="82"/>
    <col min="1790" max="1790" width="9.5546875" style="82" bestFit="1" customWidth="1"/>
    <col min="1791" max="1799" width="8.88671875" style="82"/>
    <col min="1800" max="1800" width="10.33203125" style="82" bestFit="1" customWidth="1"/>
    <col min="1801" max="1801" width="8.88671875" style="82"/>
    <col min="1802" max="1802" width="10" style="82" bestFit="1" customWidth="1"/>
    <col min="1803" max="1803" width="8.88671875" style="82"/>
    <col min="1804" max="1805" width="10.88671875" style="82" bestFit="1" customWidth="1"/>
    <col min="1806" max="1806" width="11.6640625" style="82" bestFit="1" customWidth="1"/>
    <col min="1807" max="1807" width="10" style="82" bestFit="1" customWidth="1"/>
    <col min="1808" max="1808" width="8.88671875" style="82"/>
    <col min="1809" max="1809" width="14.6640625" style="82" bestFit="1" customWidth="1"/>
    <col min="1810" max="1810" width="7.6640625" style="82" bestFit="1" customWidth="1"/>
    <col min="1811" max="1811" width="15.5546875" style="82" customWidth="1"/>
    <col min="1812" max="1812" width="10" style="82" customWidth="1"/>
    <col min="1813" max="1813" width="10.88671875" style="82" customWidth="1"/>
    <col min="1814" max="2045" width="8.88671875" style="82"/>
    <col min="2046" max="2046" width="9.5546875" style="82" bestFit="1" customWidth="1"/>
    <col min="2047" max="2055" width="8.88671875" style="82"/>
    <col min="2056" max="2056" width="10.33203125" style="82" bestFit="1" customWidth="1"/>
    <col min="2057" max="2057" width="8.88671875" style="82"/>
    <col min="2058" max="2058" width="10" style="82" bestFit="1" customWidth="1"/>
    <col min="2059" max="2059" width="8.88671875" style="82"/>
    <col min="2060" max="2061" width="10.88671875" style="82" bestFit="1" customWidth="1"/>
    <col min="2062" max="2062" width="11.6640625" style="82" bestFit="1" customWidth="1"/>
    <col min="2063" max="2063" width="10" style="82" bestFit="1" customWidth="1"/>
    <col min="2064" max="2064" width="8.88671875" style="82"/>
    <col min="2065" max="2065" width="14.6640625" style="82" bestFit="1" customWidth="1"/>
    <col min="2066" max="2066" width="7.6640625" style="82" bestFit="1" customWidth="1"/>
    <col min="2067" max="2067" width="15.5546875" style="82" customWidth="1"/>
    <col min="2068" max="2068" width="10" style="82" customWidth="1"/>
    <col min="2069" max="2069" width="10.88671875" style="82" customWidth="1"/>
    <col min="2070" max="2301" width="8.88671875" style="82"/>
    <col min="2302" max="2302" width="9.5546875" style="82" bestFit="1" customWidth="1"/>
    <col min="2303" max="2311" width="8.88671875" style="82"/>
    <col min="2312" max="2312" width="10.33203125" style="82" bestFit="1" customWidth="1"/>
    <col min="2313" max="2313" width="8.88671875" style="82"/>
    <col min="2314" max="2314" width="10" style="82" bestFit="1" customWidth="1"/>
    <col min="2315" max="2315" width="8.88671875" style="82"/>
    <col min="2316" max="2317" width="10.88671875" style="82" bestFit="1" customWidth="1"/>
    <col min="2318" max="2318" width="11.6640625" style="82" bestFit="1" customWidth="1"/>
    <col min="2319" max="2319" width="10" style="82" bestFit="1" customWidth="1"/>
    <col min="2320" max="2320" width="8.88671875" style="82"/>
    <col min="2321" max="2321" width="14.6640625" style="82" bestFit="1" customWidth="1"/>
    <col min="2322" max="2322" width="7.6640625" style="82" bestFit="1" customWidth="1"/>
    <col min="2323" max="2323" width="15.5546875" style="82" customWidth="1"/>
    <col min="2324" max="2324" width="10" style="82" customWidth="1"/>
    <col min="2325" max="2325" width="10.88671875" style="82" customWidth="1"/>
    <col min="2326" max="2557" width="8.88671875" style="82"/>
    <col min="2558" max="2558" width="9.5546875" style="82" bestFit="1" customWidth="1"/>
    <col min="2559" max="2567" width="8.88671875" style="82"/>
    <col min="2568" max="2568" width="10.33203125" style="82" bestFit="1" customWidth="1"/>
    <col min="2569" max="2569" width="8.88671875" style="82"/>
    <col min="2570" max="2570" width="10" style="82" bestFit="1" customWidth="1"/>
    <col min="2571" max="2571" width="8.88671875" style="82"/>
    <col min="2572" max="2573" width="10.88671875" style="82" bestFit="1" customWidth="1"/>
    <col min="2574" max="2574" width="11.6640625" style="82" bestFit="1" customWidth="1"/>
    <col min="2575" max="2575" width="10" style="82" bestFit="1" customWidth="1"/>
    <col min="2576" max="2576" width="8.88671875" style="82"/>
    <col min="2577" max="2577" width="14.6640625" style="82" bestFit="1" customWidth="1"/>
    <col min="2578" max="2578" width="7.6640625" style="82" bestFit="1" customWidth="1"/>
    <col min="2579" max="2579" width="15.5546875" style="82" customWidth="1"/>
    <col min="2580" max="2580" width="10" style="82" customWidth="1"/>
    <col min="2581" max="2581" width="10.88671875" style="82" customWidth="1"/>
    <col min="2582" max="2813" width="8.88671875" style="82"/>
    <col min="2814" max="2814" width="9.5546875" style="82" bestFit="1" customWidth="1"/>
    <col min="2815" max="2823" width="8.88671875" style="82"/>
    <col min="2824" max="2824" width="10.33203125" style="82" bestFit="1" customWidth="1"/>
    <col min="2825" max="2825" width="8.88671875" style="82"/>
    <col min="2826" max="2826" width="10" style="82" bestFit="1" customWidth="1"/>
    <col min="2827" max="2827" width="8.88671875" style="82"/>
    <col min="2828" max="2829" width="10.88671875" style="82" bestFit="1" customWidth="1"/>
    <col min="2830" max="2830" width="11.6640625" style="82" bestFit="1" customWidth="1"/>
    <col min="2831" max="2831" width="10" style="82" bestFit="1" customWidth="1"/>
    <col min="2832" max="2832" width="8.88671875" style="82"/>
    <col min="2833" max="2833" width="14.6640625" style="82" bestFit="1" customWidth="1"/>
    <col min="2834" max="2834" width="7.6640625" style="82" bestFit="1" customWidth="1"/>
    <col min="2835" max="2835" width="15.5546875" style="82" customWidth="1"/>
    <col min="2836" max="2836" width="10" style="82" customWidth="1"/>
    <col min="2837" max="2837" width="10.88671875" style="82" customWidth="1"/>
    <col min="2838" max="3069" width="8.88671875" style="82"/>
    <col min="3070" max="3070" width="9.5546875" style="82" bestFit="1" customWidth="1"/>
    <col min="3071" max="3079" width="8.88671875" style="82"/>
    <col min="3080" max="3080" width="10.33203125" style="82" bestFit="1" customWidth="1"/>
    <col min="3081" max="3081" width="8.88671875" style="82"/>
    <col min="3082" max="3082" width="10" style="82" bestFit="1" customWidth="1"/>
    <col min="3083" max="3083" width="8.88671875" style="82"/>
    <col min="3084" max="3085" width="10.88671875" style="82" bestFit="1" customWidth="1"/>
    <col min="3086" max="3086" width="11.6640625" style="82" bestFit="1" customWidth="1"/>
    <col min="3087" max="3087" width="10" style="82" bestFit="1" customWidth="1"/>
    <col min="3088" max="3088" width="8.88671875" style="82"/>
    <col min="3089" max="3089" width="14.6640625" style="82" bestFit="1" customWidth="1"/>
    <col min="3090" max="3090" width="7.6640625" style="82" bestFit="1" customWidth="1"/>
    <col min="3091" max="3091" width="15.5546875" style="82" customWidth="1"/>
    <col min="3092" max="3092" width="10" style="82" customWidth="1"/>
    <col min="3093" max="3093" width="10.88671875" style="82" customWidth="1"/>
    <col min="3094" max="3325" width="8.88671875" style="82"/>
    <col min="3326" max="3326" width="9.5546875" style="82" bestFit="1" customWidth="1"/>
    <col min="3327" max="3335" width="8.88671875" style="82"/>
    <col min="3336" max="3336" width="10.33203125" style="82" bestFit="1" customWidth="1"/>
    <col min="3337" max="3337" width="8.88671875" style="82"/>
    <col min="3338" max="3338" width="10" style="82" bestFit="1" customWidth="1"/>
    <col min="3339" max="3339" width="8.88671875" style="82"/>
    <col min="3340" max="3341" width="10.88671875" style="82" bestFit="1" customWidth="1"/>
    <col min="3342" max="3342" width="11.6640625" style="82" bestFit="1" customWidth="1"/>
    <col min="3343" max="3343" width="10" style="82" bestFit="1" customWidth="1"/>
    <col min="3344" max="3344" width="8.88671875" style="82"/>
    <col min="3345" max="3345" width="14.6640625" style="82" bestFit="1" customWidth="1"/>
    <col min="3346" max="3346" width="7.6640625" style="82" bestFit="1" customWidth="1"/>
    <col min="3347" max="3347" width="15.5546875" style="82" customWidth="1"/>
    <col min="3348" max="3348" width="10" style="82" customWidth="1"/>
    <col min="3349" max="3349" width="10.88671875" style="82" customWidth="1"/>
    <col min="3350" max="3581" width="8.88671875" style="82"/>
    <col min="3582" max="3582" width="9.5546875" style="82" bestFit="1" customWidth="1"/>
    <col min="3583" max="3591" width="8.88671875" style="82"/>
    <col min="3592" max="3592" width="10.33203125" style="82" bestFit="1" customWidth="1"/>
    <col min="3593" max="3593" width="8.88671875" style="82"/>
    <col min="3594" max="3594" width="10" style="82" bestFit="1" customWidth="1"/>
    <col min="3595" max="3595" width="8.88671875" style="82"/>
    <col min="3596" max="3597" width="10.88671875" style="82" bestFit="1" customWidth="1"/>
    <col min="3598" max="3598" width="11.6640625" style="82" bestFit="1" customWidth="1"/>
    <col min="3599" max="3599" width="10" style="82" bestFit="1" customWidth="1"/>
    <col min="3600" max="3600" width="8.88671875" style="82"/>
    <col min="3601" max="3601" width="14.6640625" style="82" bestFit="1" customWidth="1"/>
    <col min="3602" max="3602" width="7.6640625" style="82" bestFit="1" customWidth="1"/>
    <col min="3603" max="3603" width="15.5546875" style="82" customWidth="1"/>
    <col min="3604" max="3604" width="10" style="82" customWidth="1"/>
    <col min="3605" max="3605" width="10.88671875" style="82" customWidth="1"/>
    <col min="3606" max="3837" width="8.88671875" style="82"/>
    <col min="3838" max="3838" width="9.5546875" style="82" bestFit="1" customWidth="1"/>
    <col min="3839" max="3847" width="8.88671875" style="82"/>
    <col min="3848" max="3848" width="10.33203125" style="82" bestFit="1" customWidth="1"/>
    <col min="3849" max="3849" width="8.88671875" style="82"/>
    <col min="3850" max="3850" width="10" style="82" bestFit="1" customWidth="1"/>
    <col min="3851" max="3851" width="8.88671875" style="82"/>
    <col min="3852" max="3853" width="10.88671875" style="82" bestFit="1" customWidth="1"/>
    <col min="3854" max="3854" width="11.6640625" style="82" bestFit="1" customWidth="1"/>
    <col min="3855" max="3855" width="10" style="82" bestFit="1" customWidth="1"/>
    <col min="3856" max="3856" width="8.88671875" style="82"/>
    <col min="3857" max="3857" width="14.6640625" style="82" bestFit="1" customWidth="1"/>
    <col min="3858" max="3858" width="7.6640625" style="82" bestFit="1" customWidth="1"/>
    <col min="3859" max="3859" width="15.5546875" style="82" customWidth="1"/>
    <col min="3860" max="3860" width="10" style="82" customWidth="1"/>
    <col min="3861" max="3861" width="10.88671875" style="82" customWidth="1"/>
    <col min="3862" max="4093" width="8.88671875" style="82"/>
    <col min="4094" max="4094" width="9.5546875" style="82" bestFit="1" customWidth="1"/>
    <col min="4095" max="4103" width="8.88671875" style="82"/>
    <col min="4104" max="4104" width="10.33203125" style="82" bestFit="1" customWidth="1"/>
    <col min="4105" max="4105" width="8.88671875" style="82"/>
    <col min="4106" max="4106" width="10" style="82" bestFit="1" customWidth="1"/>
    <col min="4107" max="4107" width="8.88671875" style="82"/>
    <col min="4108" max="4109" width="10.88671875" style="82" bestFit="1" customWidth="1"/>
    <col min="4110" max="4110" width="11.6640625" style="82" bestFit="1" customWidth="1"/>
    <col min="4111" max="4111" width="10" style="82" bestFit="1" customWidth="1"/>
    <col min="4112" max="4112" width="8.88671875" style="82"/>
    <col min="4113" max="4113" width="14.6640625" style="82" bestFit="1" customWidth="1"/>
    <col min="4114" max="4114" width="7.6640625" style="82" bestFit="1" customWidth="1"/>
    <col min="4115" max="4115" width="15.5546875" style="82" customWidth="1"/>
    <col min="4116" max="4116" width="10" style="82" customWidth="1"/>
    <col min="4117" max="4117" width="10.88671875" style="82" customWidth="1"/>
    <col min="4118" max="4349" width="8.88671875" style="82"/>
    <col min="4350" max="4350" width="9.5546875" style="82" bestFit="1" customWidth="1"/>
    <col min="4351" max="4359" width="8.88671875" style="82"/>
    <col min="4360" max="4360" width="10.33203125" style="82" bestFit="1" customWidth="1"/>
    <col min="4361" max="4361" width="8.88671875" style="82"/>
    <col min="4362" max="4362" width="10" style="82" bestFit="1" customWidth="1"/>
    <col min="4363" max="4363" width="8.88671875" style="82"/>
    <col min="4364" max="4365" width="10.88671875" style="82" bestFit="1" customWidth="1"/>
    <col min="4366" max="4366" width="11.6640625" style="82" bestFit="1" customWidth="1"/>
    <col min="4367" max="4367" width="10" style="82" bestFit="1" customWidth="1"/>
    <col min="4368" max="4368" width="8.88671875" style="82"/>
    <col min="4369" max="4369" width="14.6640625" style="82" bestFit="1" customWidth="1"/>
    <col min="4370" max="4370" width="7.6640625" style="82" bestFit="1" customWidth="1"/>
    <col min="4371" max="4371" width="15.5546875" style="82" customWidth="1"/>
    <col min="4372" max="4372" width="10" style="82" customWidth="1"/>
    <col min="4373" max="4373" width="10.88671875" style="82" customWidth="1"/>
    <col min="4374" max="4605" width="8.88671875" style="82"/>
    <col min="4606" max="4606" width="9.5546875" style="82" bestFit="1" customWidth="1"/>
    <col min="4607" max="4615" width="8.88671875" style="82"/>
    <col min="4616" max="4616" width="10.33203125" style="82" bestFit="1" customWidth="1"/>
    <col min="4617" max="4617" width="8.88671875" style="82"/>
    <col min="4618" max="4618" width="10" style="82" bestFit="1" customWidth="1"/>
    <col min="4619" max="4619" width="8.88671875" style="82"/>
    <col min="4620" max="4621" width="10.88671875" style="82" bestFit="1" customWidth="1"/>
    <col min="4622" max="4622" width="11.6640625" style="82" bestFit="1" customWidth="1"/>
    <col min="4623" max="4623" width="10" style="82" bestFit="1" customWidth="1"/>
    <col min="4624" max="4624" width="8.88671875" style="82"/>
    <col min="4625" max="4625" width="14.6640625" style="82" bestFit="1" customWidth="1"/>
    <col min="4626" max="4626" width="7.6640625" style="82" bestFit="1" customWidth="1"/>
    <col min="4627" max="4627" width="15.5546875" style="82" customWidth="1"/>
    <col min="4628" max="4628" width="10" style="82" customWidth="1"/>
    <col min="4629" max="4629" width="10.88671875" style="82" customWidth="1"/>
    <col min="4630" max="4861" width="8.88671875" style="82"/>
    <col min="4862" max="4862" width="9.5546875" style="82" bestFit="1" customWidth="1"/>
    <col min="4863" max="4871" width="8.88671875" style="82"/>
    <col min="4872" max="4872" width="10.33203125" style="82" bestFit="1" customWidth="1"/>
    <col min="4873" max="4873" width="8.88671875" style="82"/>
    <col min="4874" max="4874" width="10" style="82" bestFit="1" customWidth="1"/>
    <col min="4875" max="4875" width="8.88671875" style="82"/>
    <col min="4876" max="4877" width="10.88671875" style="82" bestFit="1" customWidth="1"/>
    <col min="4878" max="4878" width="11.6640625" style="82" bestFit="1" customWidth="1"/>
    <col min="4879" max="4879" width="10" style="82" bestFit="1" customWidth="1"/>
    <col min="4880" max="4880" width="8.88671875" style="82"/>
    <col min="4881" max="4881" width="14.6640625" style="82" bestFit="1" customWidth="1"/>
    <col min="4882" max="4882" width="7.6640625" style="82" bestFit="1" customWidth="1"/>
    <col min="4883" max="4883" width="15.5546875" style="82" customWidth="1"/>
    <col min="4884" max="4884" width="10" style="82" customWidth="1"/>
    <col min="4885" max="4885" width="10.88671875" style="82" customWidth="1"/>
    <col min="4886" max="5117" width="8.88671875" style="82"/>
    <col min="5118" max="5118" width="9.5546875" style="82" bestFit="1" customWidth="1"/>
    <col min="5119" max="5127" width="8.88671875" style="82"/>
    <col min="5128" max="5128" width="10.33203125" style="82" bestFit="1" customWidth="1"/>
    <col min="5129" max="5129" width="8.88671875" style="82"/>
    <col min="5130" max="5130" width="10" style="82" bestFit="1" customWidth="1"/>
    <col min="5131" max="5131" width="8.88671875" style="82"/>
    <col min="5132" max="5133" width="10.88671875" style="82" bestFit="1" customWidth="1"/>
    <col min="5134" max="5134" width="11.6640625" style="82" bestFit="1" customWidth="1"/>
    <col min="5135" max="5135" width="10" style="82" bestFit="1" customWidth="1"/>
    <col min="5136" max="5136" width="8.88671875" style="82"/>
    <col min="5137" max="5137" width="14.6640625" style="82" bestFit="1" customWidth="1"/>
    <col min="5138" max="5138" width="7.6640625" style="82" bestFit="1" customWidth="1"/>
    <col min="5139" max="5139" width="15.5546875" style="82" customWidth="1"/>
    <col min="5140" max="5140" width="10" style="82" customWidth="1"/>
    <col min="5141" max="5141" width="10.88671875" style="82" customWidth="1"/>
    <col min="5142" max="5373" width="8.88671875" style="82"/>
    <col min="5374" max="5374" width="9.5546875" style="82" bestFit="1" customWidth="1"/>
    <col min="5375" max="5383" width="8.88671875" style="82"/>
    <col min="5384" max="5384" width="10.33203125" style="82" bestFit="1" customWidth="1"/>
    <col min="5385" max="5385" width="8.88671875" style="82"/>
    <col min="5386" max="5386" width="10" style="82" bestFit="1" customWidth="1"/>
    <col min="5387" max="5387" width="8.88671875" style="82"/>
    <col min="5388" max="5389" width="10.88671875" style="82" bestFit="1" customWidth="1"/>
    <col min="5390" max="5390" width="11.6640625" style="82" bestFit="1" customWidth="1"/>
    <col min="5391" max="5391" width="10" style="82" bestFit="1" customWidth="1"/>
    <col min="5392" max="5392" width="8.88671875" style="82"/>
    <col min="5393" max="5393" width="14.6640625" style="82" bestFit="1" customWidth="1"/>
    <col min="5394" max="5394" width="7.6640625" style="82" bestFit="1" customWidth="1"/>
    <col min="5395" max="5395" width="15.5546875" style="82" customWidth="1"/>
    <col min="5396" max="5396" width="10" style="82" customWidth="1"/>
    <col min="5397" max="5397" width="10.88671875" style="82" customWidth="1"/>
    <col min="5398" max="5629" width="8.88671875" style="82"/>
    <col min="5630" max="5630" width="9.5546875" style="82" bestFit="1" customWidth="1"/>
    <col min="5631" max="5639" width="8.88671875" style="82"/>
    <col min="5640" max="5640" width="10.33203125" style="82" bestFit="1" customWidth="1"/>
    <col min="5641" max="5641" width="8.88671875" style="82"/>
    <col min="5642" max="5642" width="10" style="82" bestFit="1" customWidth="1"/>
    <col min="5643" max="5643" width="8.88671875" style="82"/>
    <col min="5644" max="5645" width="10.88671875" style="82" bestFit="1" customWidth="1"/>
    <col min="5646" max="5646" width="11.6640625" style="82" bestFit="1" customWidth="1"/>
    <col min="5647" max="5647" width="10" style="82" bestFit="1" customWidth="1"/>
    <col min="5648" max="5648" width="8.88671875" style="82"/>
    <col min="5649" max="5649" width="14.6640625" style="82" bestFit="1" customWidth="1"/>
    <col min="5650" max="5650" width="7.6640625" style="82" bestFit="1" customWidth="1"/>
    <col min="5651" max="5651" width="15.5546875" style="82" customWidth="1"/>
    <col min="5652" max="5652" width="10" style="82" customWidth="1"/>
    <col min="5653" max="5653" width="10.88671875" style="82" customWidth="1"/>
    <col min="5654" max="5885" width="8.88671875" style="82"/>
    <col min="5886" max="5886" width="9.5546875" style="82" bestFit="1" customWidth="1"/>
    <col min="5887" max="5895" width="8.88671875" style="82"/>
    <col min="5896" max="5896" width="10.33203125" style="82" bestFit="1" customWidth="1"/>
    <col min="5897" max="5897" width="8.88671875" style="82"/>
    <col min="5898" max="5898" width="10" style="82" bestFit="1" customWidth="1"/>
    <col min="5899" max="5899" width="8.88671875" style="82"/>
    <col min="5900" max="5901" width="10.88671875" style="82" bestFit="1" customWidth="1"/>
    <col min="5902" max="5902" width="11.6640625" style="82" bestFit="1" customWidth="1"/>
    <col min="5903" max="5903" width="10" style="82" bestFit="1" customWidth="1"/>
    <col min="5904" max="5904" width="8.88671875" style="82"/>
    <col min="5905" max="5905" width="14.6640625" style="82" bestFit="1" customWidth="1"/>
    <col min="5906" max="5906" width="7.6640625" style="82" bestFit="1" customWidth="1"/>
    <col min="5907" max="5907" width="15.5546875" style="82" customWidth="1"/>
    <col min="5908" max="5908" width="10" style="82" customWidth="1"/>
    <col min="5909" max="5909" width="10.88671875" style="82" customWidth="1"/>
    <col min="5910" max="6141" width="8.88671875" style="82"/>
    <col min="6142" max="6142" width="9.5546875" style="82" bestFit="1" customWidth="1"/>
    <col min="6143" max="6151" width="8.88671875" style="82"/>
    <col min="6152" max="6152" width="10.33203125" style="82" bestFit="1" customWidth="1"/>
    <col min="6153" max="6153" width="8.88671875" style="82"/>
    <col min="6154" max="6154" width="10" style="82" bestFit="1" customWidth="1"/>
    <col min="6155" max="6155" width="8.88671875" style="82"/>
    <col min="6156" max="6157" width="10.88671875" style="82" bestFit="1" customWidth="1"/>
    <col min="6158" max="6158" width="11.6640625" style="82" bestFit="1" customWidth="1"/>
    <col min="6159" max="6159" width="10" style="82" bestFit="1" customWidth="1"/>
    <col min="6160" max="6160" width="8.88671875" style="82"/>
    <col min="6161" max="6161" width="14.6640625" style="82" bestFit="1" customWidth="1"/>
    <col min="6162" max="6162" width="7.6640625" style="82" bestFit="1" customWidth="1"/>
    <col min="6163" max="6163" width="15.5546875" style="82" customWidth="1"/>
    <col min="6164" max="6164" width="10" style="82" customWidth="1"/>
    <col min="6165" max="6165" width="10.88671875" style="82" customWidth="1"/>
    <col min="6166" max="6397" width="8.88671875" style="82"/>
    <col min="6398" max="6398" width="9.5546875" style="82" bestFit="1" customWidth="1"/>
    <col min="6399" max="6407" width="8.88671875" style="82"/>
    <col min="6408" max="6408" width="10.33203125" style="82" bestFit="1" customWidth="1"/>
    <col min="6409" max="6409" width="8.88671875" style="82"/>
    <col min="6410" max="6410" width="10" style="82" bestFit="1" customWidth="1"/>
    <col min="6411" max="6411" width="8.88671875" style="82"/>
    <col min="6412" max="6413" width="10.88671875" style="82" bestFit="1" customWidth="1"/>
    <col min="6414" max="6414" width="11.6640625" style="82" bestFit="1" customWidth="1"/>
    <col min="6415" max="6415" width="10" style="82" bestFit="1" customWidth="1"/>
    <col min="6416" max="6416" width="8.88671875" style="82"/>
    <col min="6417" max="6417" width="14.6640625" style="82" bestFit="1" customWidth="1"/>
    <col min="6418" max="6418" width="7.6640625" style="82" bestFit="1" customWidth="1"/>
    <col min="6419" max="6419" width="15.5546875" style="82" customWidth="1"/>
    <col min="6420" max="6420" width="10" style="82" customWidth="1"/>
    <col min="6421" max="6421" width="10.88671875" style="82" customWidth="1"/>
    <col min="6422" max="6653" width="8.88671875" style="82"/>
    <col min="6654" max="6654" width="9.5546875" style="82" bestFit="1" customWidth="1"/>
    <col min="6655" max="6663" width="8.88671875" style="82"/>
    <col min="6664" max="6664" width="10.33203125" style="82" bestFit="1" customWidth="1"/>
    <col min="6665" max="6665" width="8.88671875" style="82"/>
    <col min="6666" max="6666" width="10" style="82" bestFit="1" customWidth="1"/>
    <col min="6667" max="6667" width="8.88671875" style="82"/>
    <col min="6668" max="6669" width="10.88671875" style="82" bestFit="1" customWidth="1"/>
    <col min="6670" max="6670" width="11.6640625" style="82" bestFit="1" customWidth="1"/>
    <col min="6671" max="6671" width="10" style="82" bestFit="1" customWidth="1"/>
    <col min="6672" max="6672" width="8.88671875" style="82"/>
    <col min="6673" max="6673" width="14.6640625" style="82" bestFit="1" customWidth="1"/>
    <col min="6674" max="6674" width="7.6640625" style="82" bestFit="1" customWidth="1"/>
    <col min="6675" max="6675" width="15.5546875" style="82" customWidth="1"/>
    <col min="6676" max="6676" width="10" style="82" customWidth="1"/>
    <col min="6677" max="6677" width="10.88671875" style="82" customWidth="1"/>
    <col min="6678" max="6909" width="8.88671875" style="82"/>
    <col min="6910" max="6910" width="9.5546875" style="82" bestFit="1" customWidth="1"/>
    <col min="6911" max="6919" width="8.88671875" style="82"/>
    <col min="6920" max="6920" width="10.33203125" style="82" bestFit="1" customWidth="1"/>
    <col min="6921" max="6921" width="8.88671875" style="82"/>
    <col min="6922" max="6922" width="10" style="82" bestFit="1" customWidth="1"/>
    <col min="6923" max="6923" width="8.88671875" style="82"/>
    <col min="6924" max="6925" width="10.88671875" style="82" bestFit="1" customWidth="1"/>
    <col min="6926" max="6926" width="11.6640625" style="82" bestFit="1" customWidth="1"/>
    <col min="6927" max="6927" width="10" style="82" bestFit="1" customWidth="1"/>
    <col min="6928" max="6928" width="8.88671875" style="82"/>
    <col min="6929" max="6929" width="14.6640625" style="82" bestFit="1" customWidth="1"/>
    <col min="6930" max="6930" width="7.6640625" style="82" bestFit="1" customWidth="1"/>
    <col min="6931" max="6931" width="15.5546875" style="82" customWidth="1"/>
    <col min="6932" max="6932" width="10" style="82" customWidth="1"/>
    <col min="6933" max="6933" width="10.88671875" style="82" customWidth="1"/>
    <col min="6934" max="7165" width="8.88671875" style="82"/>
    <col min="7166" max="7166" width="9.5546875" style="82" bestFit="1" customWidth="1"/>
    <col min="7167" max="7175" width="8.88671875" style="82"/>
    <col min="7176" max="7176" width="10.33203125" style="82" bestFit="1" customWidth="1"/>
    <col min="7177" max="7177" width="8.88671875" style="82"/>
    <col min="7178" max="7178" width="10" style="82" bestFit="1" customWidth="1"/>
    <col min="7179" max="7179" width="8.88671875" style="82"/>
    <col min="7180" max="7181" width="10.88671875" style="82" bestFit="1" customWidth="1"/>
    <col min="7182" max="7182" width="11.6640625" style="82" bestFit="1" customWidth="1"/>
    <col min="7183" max="7183" width="10" style="82" bestFit="1" customWidth="1"/>
    <col min="7184" max="7184" width="8.88671875" style="82"/>
    <col min="7185" max="7185" width="14.6640625" style="82" bestFit="1" customWidth="1"/>
    <col min="7186" max="7186" width="7.6640625" style="82" bestFit="1" customWidth="1"/>
    <col min="7187" max="7187" width="15.5546875" style="82" customWidth="1"/>
    <col min="7188" max="7188" width="10" style="82" customWidth="1"/>
    <col min="7189" max="7189" width="10.88671875" style="82" customWidth="1"/>
    <col min="7190" max="7421" width="8.88671875" style="82"/>
    <col min="7422" max="7422" width="9.5546875" style="82" bestFit="1" customWidth="1"/>
    <col min="7423" max="7431" width="8.88671875" style="82"/>
    <col min="7432" max="7432" width="10.33203125" style="82" bestFit="1" customWidth="1"/>
    <col min="7433" max="7433" width="8.88671875" style="82"/>
    <col min="7434" max="7434" width="10" style="82" bestFit="1" customWidth="1"/>
    <col min="7435" max="7435" width="8.88671875" style="82"/>
    <col min="7436" max="7437" width="10.88671875" style="82" bestFit="1" customWidth="1"/>
    <col min="7438" max="7438" width="11.6640625" style="82" bestFit="1" customWidth="1"/>
    <col min="7439" max="7439" width="10" style="82" bestFit="1" customWidth="1"/>
    <col min="7440" max="7440" width="8.88671875" style="82"/>
    <col min="7441" max="7441" width="14.6640625" style="82" bestFit="1" customWidth="1"/>
    <col min="7442" max="7442" width="7.6640625" style="82" bestFit="1" customWidth="1"/>
    <col min="7443" max="7443" width="15.5546875" style="82" customWidth="1"/>
    <col min="7444" max="7444" width="10" style="82" customWidth="1"/>
    <col min="7445" max="7445" width="10.88671875" style="82" customWidth="1"/>
    <col min="7446" max="7677" width="8.88671875" style="82"/>
    <col min="7678" max="7678" width="9.5546875" style="82" bestFit="1" customWidth="1"/>
    <col min="7679" max="7687" width="8.88671875" style="82"/>
    <col min="7688" max="7688" width="10.33203125" style="82" bestFit="1" customWidth="1"/>
    <col min="7689" max="7689" width="8.88671875" style="82"/>
    <col min="7690" max="7690" width="10" style="82" bestFit="1" customWidth="1"/>
    <col min="7691" max="7691" width="8.88671875" style="82"/>
    <col min="7692" max="7693" width="10.88671875" style="82" bestFit="1" customWidth="1"/>
    <col min="7694" max="7694" width="11.6640625" style="82" bestFit="1" customWidth="1"/>
    <col min="7695" max="7695" width="10" style="82" bestFit="1" customWidth="1"/>
    <col min="7696" max="7696" width="8.88671875" style="82"/>
    <col min="7697" max="7697" width="14.6640625" style="82" bestFit="1" customWidth="1"/>
    <col min="7698" max="7698" width="7.6640625" style="82" bestFit="1" customWidth="1"/>
    <col min="7699" max="7699" width="15.5546875" style="82" customWidth="1"/>
    <col min="7700" max="7700" width="10" style="82" customWidth="1"/>
    <col min="7701" max="7701" width="10.88671875" style="82" customWidth="1"/>
    <col min="7702" max="7933" width="8.88671875" style="82"/>
    <col min="7934" max="7934" width="9.5546875" style="82" bestFit="1" customWidth="1"/>
    <col min="7935" max="7943" width="8.88671875" style="82"/>
    <col min="7944" max="7944" width="10.33203125" style="82" bestFit="1" customWidth="1"/>
    <col min="7945" max="7945" width="8.88671875" style="82"/>
    <col min="7946" max="7946" width="10" style="82" bestFit="1" customWidth="1"/>
    <col min="7947" max="7947" width="8.88671875" style="82"/>
    <col min="7948" max="7949" width="10.88671875" style="82" bestFit="1" customWidth="1"/>
    <col min="7950" max="7950" width="11.6640625" style="82" bestFit="1" customWidth="1"/>
    <col min="7951" max="7951" width="10" style="82" bestFit="1" customWidth="1"/>
    <col min="7952" max="7952" width="8.88671875" style="82"/>
    <col min="7953" max="7953" width="14.6640625" style="82" bestFit="1" customWidth="1"/>
    <col min="7954" max="7954" width="7.6640625" style="82" bestFit="1" customWidth="1"/>
    <col min="7955" max="7955" width="15.5546875" style="82" customWidth="1"/>
    <col min="7956" max="7956" width="10" style="82" customWidth="1"/>
    <col min="7957" max="7957" width="10.88671875" style="82" customWidth="1"/>
    <col min="7958" max="8189" width="8.88671875" style="82"/>
    <col min="8190" max="8190" width="9.5546875" style="82" bestFit="1" customWidth="1"/>
    <col min="8191" max="8199" width="8.88671875" style="82"/>
    <col min="8200" max="8200" width="10.33203125" style="82" bestFit="1" customWidth="1"/>
    <col min="8201" max="8201" width="8.88671875" style="82"/>
    <col min="8202" max="8202" width="10" style="82" bestFit="1" customWidth="1"/>
    <col min="8203" max="8203" width="8.88671875" style="82"/>
    <col min="8204" max="8205" width="10.88671875" style="82" bestFit="1" customWidth="1"/>
    <col min="8206" max="8206" width="11.6640625" style="82" bestFit="1" customWidth="1"/>
    <col min="8207" max="8207" width="10" style="82" bestFit="1" customWidth="1"/>
    <col min="8208" max="8208" width="8.88671875" style="82"/>
    <col min="8209" max="8209" width="14.6640625" style="82" bestFit="1" customWidth="1"/>
    <col min="8210" max="8210" width="7.6640625" style="82" bestFit="1" customWidth="1"/>
    <col min="8211" max="8211" width="15.5546875" style="82" customWidth="1"/>
    <col min="8212" max="8212" width="10" style="82" customWidth="1"/>
    <col min="8213" max="8213" width="10.88671875" style="82" customWidth="1"/>
    <col min="8214" max="8445" width="8.88671875" style="82"/>
    <col min="8446" max="8446" width="9.5546875" style="82" bestFit="1" customWidth="1"/>
    <col min="8447" max="8455" width="8.88671875" style="82"/>
    <col min="8456" max="8456" width="10.33203125" style="82" bestFit="1" customWidth="1"/>
    <col min="8457" max="8457" width="8.88671875" style="82"/>
    <col min="8458" max="8458" width="10" style="82" bestFit="1" customWidth="1"/>
    <col min="8459" max="8459" width="8.88671875" style="82"/>
    <col min="8460" max="8461" width="10.88671875" style="82" bestFit="1" customWidth="1"/>
    <col min="8462" max="8462" width="11.6640625" style="82" bestFit="1" customWidth="1"/>
    <col min="8463" max="8463" width="10" style="82" bestFit="1" customWidth="1"/>
    <col min="8464" max="8464" width="8.88671875" style="82"/>
    <col min="8465" max="8465" width="14.6640625" style="82" bestFit="1" customWidth="1"/>
    <col min="8466" max="8466" width="7.6640625" style="82" bestFit="1" customWidth="1"/>
    <col min="8467" max="8467" width="15.5546875" style="82" customWidth="1"/>
    <col min="8468" max="8468" width="10" style="82" customWidth="1"/>
    <col min="8469" max="8469" width="10.88671875" style="82" customWidth="1"/>
    <col min="8470" max="8701" width="8.88671875" style="82"/>
    <col min="8702" max="8702" width="9.5546875" style="82" bestFit="1" customWidth="1"/>
    <col min="8703" max="8711" width="8.88671875" style="82"/>
    <col min="8712" max="8712" width="10.33203125" style="82" bestFit="1" customWidth="1"/>
    <col min="8713" max="8713" width="8.88671875" style="82"/>
    <col min="8714" max="8714" width="10" style="82" bestFit="1" customWidth="1"/>
    <col min="8715" max="8715" width="8.88671875" style="82"/>
    <col min="8716" max="8717" width="10.88671875" style="82" bestFit="1" customWidth="1"/>
    <col min="8718" max="8718" width="11.6640625" style="82" bestFit="1" customWidth="1"/>
    <col min="8719" max="8719" width="10" style="82" bestFit="1" customWidth="1"/>
    <col min="8720" max="8720" width="8.88671875" style="82"/>
    <col min="8721" max="8721" width="14.6640625" style="82" bestFit="1" customWidth="1"/>
    <col min="8722" max="8722" width="7.6640625" style="82" bestFit="1" customWidth="1"/>
    <col min="8723" max="8723" width="15.5546875" style="82" customWidth="1"/>
    <col min="8724" max="8724" width="10" style="82" customWidth="1"/>
    <col min="8725" max="8725" width="10.88671875" style="82" customWidth="1"/>
    <col min="8726" max="8957" width="8.88671875" style="82"/>
    <col min="8958" max="8958" width="9.5546875" style="82" bestFit="1" customWidth="1"/>
    <col min="8959" max="8967" width="8.88671875" style="82"/>
    <col min="8968" max="8968" width="10.33203125" style="82" bestFit="1" customWidth="1"/>
    <col min="8969" max="8969" width="8.88671875" style="82"/>
    <col min="8970" max="8970" width="10" style="82" bestFit="1" customWidth="1"/>
    <col min="8971" max="8971" width="8.88671875" style="82"/>
    <col min="8972" max="8973" width="10.88671875" style="82" bestFit="1" customWidth="1"/>
    <col min="8974" max="8974" width="11.6640625" style="82" bestFit="1" customWidth="1"/>
    <col min="8975" max="8975" width="10" style="82" bestFit="1" customWidth="1"/>
    <col min="8976" max="8976" width="8.88671875" style="82"/>
    <col min="8977" max="8977" width="14.6640625" style="82" bestFit="1" customWidth="1"/>
    <col min="8978" max="8978" width="7.6640625" style="82" bestFit="1" customWidth="1"/>
    <col min="8979" max="8979" width="15.5546875" style="82" customWidth="1"/>
    <col min="8980" max="8980" width="10" style="82" customWidth="1"/>
    <col min="8981" max="8981" width="10.88671875" style="82" customWidth="1"/>
    <col min="8982" max="9213" width="8.88671875" style="82"/>
    <col min="9214" max="9214" width="9.5546875" style="82" bestFit="1" customWidth="1"/>
    <col min="9215" max="9223" width="8.88671875" style="82"/>
    <col min="9224" max="9224" width="10.33203125" style="82" bestFit="1" customWidth="1"/>
    <col min="9225" max="9225" width="8.88671875" style="82"/>
    <col min="9226" max="9226" width="10" style="82" bestFit="1" customWidth="1"/>
    <col min="9227" max="9227" width="8.88671875" style="82"/>
    <col min="9228" max="9229" width="10.88671875" style="82" bestFit="1" customWidth="1"/>
    <col min="9230" max="9230" width="11.6640625" style="82" bestFit="1" customWidth="1"/>
    <col min="9231" max="9231" width="10" style="82" bestFit="1" customWidth="1"/>
    <col min="9232" max="9232" width="8.88671875" style="82"/>
    <col min="9233" max="9233" width="14.6640625" style="82" bestFit="1" customWidth="1"/>
    <col min="9234" max="9234" width="7.6640625" style="82" bestFit="1" customWidth="1"/>
    <col min="9235" max="9235" width="15.5546875" style="82" customWidth="1"/>
    <col min="9236" max="9236" width="10" style="82" customWidth="1"/>
    <col min="9237" max="9237" width="10.88671875" style="82" customWidth="1"/>
    <col min="9238" max="9469" width="8.88671875" style="82"/>
    <col min="9470" max="9470" width="9.5546875" style="82" bestFit="1" customWidth="1"/>
    <col min="9471" max="9479" width="8.88671875" style="82"/>
    <col min="9480" max="9480" width="10.33203125" style="82" bestFit="1" customWidth="1"/>
    <col min="9481" max="9481" width="8.88671875" style="82"/>
    <col min="9482" max="9482" width="10" style="82" bestFit="1" customWidth="1"/>
    <col min="9483" max="9483" width="8.88671875" style="82"/>
    <col min="9484" max="9485" width="10.88671875" style="82" bestFit="1" customWidth="1"/>
    <col min="9486" max="9486" width="11.6640625" style="82" bestFit="1" customWidth="1"/>
    <col min="9487" max="9487" width="10" style="82" bestFit="1" customWidth="1"/>
    <col min="9488" max="9488" width="8.88671875" style="82"/>
    <col min="9489" max="9489" width="14.6640625" style="82" bestFit="1" customWidth="1"/>
    <col min="9490" max="9490" width="7.6640625" style="82" bestFit="1" customWidth="1"/>
    <col min="9491" max="9491" width="15.5546875" style="82" customWidth="1"/>
    <col min="9492" max="9492" width="10" style="82" customWidth="1"/>
    <col min="9493" max="9493" width="10.88671875" style="82" customWidth="1"/>
    <col min="9494" max="9725" width="8.88671875" style="82"/>
    <col min="9726" max="9726" width="9.5546875" style="82" bestFit="1" customWidth="1"/>
    <col min="9727" max="9735" width="8.88671875" style="82"/>
    <col min="9736" max="9736" width="10.33203125" style="82" bestFit="1" customWidth="1"/>
    <col min="9737" max="9737" width="8.88671875" style="82"/>
    <col min="9738" max="9738" width="10" style="82" bestFit="1" customWidth="1"/>
    <col min="9739" max="9739" width="8.88671875" style="82"/>
    <col min="9740" max="9741" width="10.88671875" style="82" bestFit="1" customWidth="1"/>
    <col min="9742" max="9742" width="11.6640625" style="82" bestFit="1" customWidth="1"/>
    <col min="9743" max="9743" width="10" style="82" bestFit="1" customWidth="1"/>
    <col min="9744" max="9744" width="8.88671875" style="82"/>
    <col min="9745" max="9745" width="14.6640625" style="82" bestFit="1" customWidth="1"/>
    <col min="9746" max="9746" width="7.6640625" style="82" bestFit="1" customWidth="1"/>
    <col min="9747" max="9747" width="15.5546875" style="82" customWidth="1"/>
    <col min="9748" max="9748" width="10" style="82" customWidth="1"/>
    <col min="9749" max="9749" width="10.88671875" style="82" customWidth="1"/>
    <col min="9750" max="9981" width="8.88671875" style="82"/>
    <col min="9982" max="9982" width="9.5546875" style="82" bestFit="1" customWidth="1"/>
    <col min="9983" max="9991" width="8.88671875" style="82"/>
    <col min="9992" max="9992" width="10.33203125" style="82" bestFit="1" customWidth="1"/>
    <col min="9993" max="9993" width="8.88671875" style="82"/>
    <col min="9994" max="9994" width="10" style="82" bestFit="1" customWidth="1"/>
    <col min="9995" max="9995" width="8.88671875" style="82"/>
    <col min="9996" max="9997" width="10.88671875" style="82" bestFit="1" customWidth="1"/>
    <col min="9998" max="9998" width="11.6640625" style="82" bestFit="1" customWidth="1"/>
    <col min="9999" max="9999" width="10" style="82" bestFit="1" customWidth="1"/>
    <col min="10000" max="10000" width="8.88671875" style="82"/>
    <col min="10001" max="10001" width="14.6640625" style="82" bestFit="1" customWidth="1"/>
    <col min="10002" max="10002" width="7.6640625" style="82" bestFit="1" customWidth="1"/>
    <col min="10003" max="10003" width="15.5546875" style="82" customWidth="1"/>
    <col min="10004" max="10004" width="10" style="82" customWidth="1"/>
    <col min="10005" max="10005" width="10.88671875" style="82" customWidth="1"/>
    <col min="10006" max="10237" width="8.88671875" style="82"/>
    <col min="10238" max="10238" width="9.5546875" style="82" bestFit="1" customWidth="1"/>
    <col min="10239" max="10247" width="8.88671875" style="82"/>
    <col min="10248" max="10248" width="10.33203125" style="82" bestFit="1" customWidth="1"/>
    <col min="10249" max="10249" width="8.88671875" style="82"/>
    <col min="10250" max="10250" width="10" style="82" bestFit="1" customWidth="1"/>
    <col min="10251" max="10251" width="8.88671875" style="82"/>
    <col min="10252" max="10253" width="10.88671875" style="82" bestFit="1" customWidth="1"/>
    <col min="10254" max="10254" width="11.6640625" style="82" bestFit="1" customWidth="1"/>
    <col min="10255" max="10255" width="10" style="82" bestFit="1" customWidth="1"/>
    <col min="10256" max="10256" width="8.88671875" style="82"/>
    <col min="10257" max="10257" width="14.6640625" style="82" bestFit="1" customWidth="1"/>
    <col min="10258" max="10258" width="7.6640625" style="82" bestFit="1" customWidth="1"/>
    <col min="10259" max="10259" width="15.5546875" style="82" customWidth="1"/>
    <col min="10260" max="10260" width="10" style="82" customWidth="1"/>
    <col min="10261" max="10261" width="10.88671875" style="82" customWidth="1"/>
    <col min="10262" max="10493" width="8.88671875" style="82"/>
    <col min="10494" max="10494" width="9.5546875" style="82" bestFit="1" customWidth="1"/>
    <col min="10495" max="10503" width="8.88671875" style="82"/>
    <col min="10504" max="10504" width="10.33203125" style="82" bestFit="1" customWidth="1"/>
    <col min="10505" max="10505" width="8.88671875" style="82"/>
    <col min="10506" max="10506" width="10" style="82" bestFit="1" customWidth="1"/>
    <col min="10507" max="10507" width="8.88671875" style="82"/>
    <col min="10508" max="10509" width="10.88671875" style="82" bestFit="1" customWidth="1"/>
    <col min="10510" max="10510" width="11.6640625" style="82" bestFit="1" customWidth="1"/>
    <col min="10511" max="10511" width="10" style="82" bestFit="1" customWidth="1"/>
    <col min="10512" max="10512" width="8.88671875" style="82"/>
    <col min="10513" max="10513" width="14.6640625" style="82" bestFit="1" customWidth="1"/>
    <col min="10514" max="10514" width="7.6640625" style="82" bestFit="1" customWidth="1"/>
    <col min="10515" max="10515" width="15.5546875" style="82" customWidth="1"/>
    <col min="10516" max="10516" width="10" style="82" customWidth="1"/>
    <col min="10517" max="10517" width="10.88671875" style="82" customWidth="1"/>
    <col min="10518" max="10749" width="8.88671875" style="82"/>
    <col min="10750" max="10750" width="9.5546875" style="82" bestFit="1" customWidth="1"/>
    <col min="10751" max="10759" width="8.88671875" style="82"/>
    <col min="10760" max="10760" width="10.33203125" style="82" bestFit="1" customWidth="1"/>
    <col min="10761" max="10761" width="8.88671875" style="82"/>
    <col min="10762" max="10762" width="10" style="82" bestFit="1" customWidth="1"/>
    <col min="10763" max="10763" width="8.88671875" style="82"/>
    <col min="10764" max="10765" width="10.88671875" style="82" bestFit="1" customWidth="1"/>
    <col min="10766" max="10766" width="11.6640625" style="82" bestFit="1" customWidth="1"/>
    <col min="10767" max="10767" width="10" style="82" bestFit="1" customWidth="1"/>
    <col min="10768" max="10768" width="8.88671875" style="82"/>
    <col min="10769" max="10769" width="14.6640625" style="82" bestFit="1" customWidth="1"/>
    <col min="10770" max="10770" width="7.6640625" style="82" bestFit="1" customWidth="1"/>
    <col min="10771" max="10771" width="15.5546875" style="82" customWidth="1"/>
    <col min="10772" max="10772" width="10" style="82" customWidth="1"/>
    <col min="10773" max="10773" width="10.88671875" style="82" customWidth="1"/>
    <col min="10774" max="11005" width="8.88671875" style="82"/>
    <col min="11006" max="11006" width="9.5546875" style="82" bestFit="1" customWidth="1"/>
    <col min="11007" max="11015" width="8.88671875" style="82"/>
    <col min="11016" max="11016" width="10.33203125" style="82" bestFit="1" customWidth="1"/>
    <col min="11017" max="11017" width="8.88671875" style="82"/>
    <col min="11018" max="11018" width="10" style="82" bestFit="1" customWidth="1"/>
    <col min="11019" max="11019" width="8.88671875" style="82"/>
    <col min="11020" max="11021" width="10.88671875" style="82" bestFit="1" customWidth="1"/>
    <col min="11022" max="11022" width="11.6640625" style="82" bestFit="1" customWidth="1"/>
    <col min="11023" max="11023" width="10" style="82" bestFit="1" customWidth="1"/>
    <col min="11024" max="11024" width="8.88671875" style="82"/>
    <col min="11025" max="11025" width="14.6640625" style="82" bestFit="1" customWidth="1"/>
    <col min="11026" max="11026" width="7.6640625" style="82" bestFit="1" customWidth="1"/>
    <col min="11027" max="11027" width="15.5546875" style="82" customWidth="1"/>
    <col min="11028" max="11028" width="10" style="82" customWidth="1"/>
    <col min="11029" max="11029" width="10.88671875" style="82" customWidth="1"/>
    <col min="11030" max="11261" width="8.88671875" style="82"/>
    <col min="11262" max="11262" width="9.5546875" style="82" bestFit="1" customWidth="1"/>
    <col min="11263" max="11271" width="8.88671875" style="82"/>
    <col min="11272" max="11272" width="10.33203125" style="82" bestFit="1" customWidth="1"/>
    <col min="11273" max="11273" width="8.88671875" style="82"/>
    <col min="11274" max="11274" width="10" style="82" bestFit="1" customWidth="1"/>
    <col min="11275" max="11275" width="8.88671875" style="82"/>
    <col min="11276" max="11277" width="10.88671875" style="82" bestFit="1" customWidth="1"/>
    <col min="11278" max="11278" width="11.6640625" style="82" bestFit="1" customWidth="1"/>
    <col min="11279" max="11279" width="10" style="82" bestFit="1" customWidth="1"/>
    <col min="11280" max="11280" width="8.88671875" style="82"/>
    <col min="11281" max="11281" width="14.6640625" style="82" bestFit="1" customWidth="1"/>
    <col min="11282" max="11282" width="7.6640625" style="82" bestFit="1" customWidth="1"/>
    <col min="11283" max="11283" width="15.5546875" style="82" customWidth="1"/>
    <col min="11284" max="11284" width="10" style="82" customWidth="1"/>
    <col min="11285" max="11285" width="10.88671875" style="82" customWidth="1"/>
    <col min="11286" max="11517" width="8.88671875" style="82"/>
    <col min="11518" max="11518" width="9.5546875" style="82" bestFit="1" customWidth="1"/>
    <col min="11519" max="11527" width="8.88671875" style="82"/>
    <col min="11528" max="11528" width="10.33203125" style="82" bestFit="1" customWidth="1"/>
    <col min="11529" max="11529" width="8.88671875" style="82"/>
    <col min="11530" max="11530" width="10" style="82" bestFit="1" customWidth="1"/>
    <col min="11531" max="11531" width="8.88671875" style="82"/>
    <col min="11532" max="11533" width="10.88671875" style="82" bestFit="1" customWidth="1"/>
    <col min="11534" max="11534" width="11.6640625" style="82" bestFit="1" customWidth="1"/>
    <col min="11535" max="11535" width="10" style="82" bestFit="1" customWidth="1"/>
    <col min="11536" max="11536" width="8.88671875" style="82"/>
    <col min="11537" max="11537" width="14.6640625" style="82" bestFit="1" customWidth="1"/>
    <col min="11538" max="11538" width="7.6640625" style="82" bestFit="1" customWidth="1"/>
    <col min="11539" max="11539" width="15.5546875" style="82" customWidth="1"/>
    <col min="11540" max="11540" width="10" style="82" customWidth="1"/>
    <col min="11541" max="11541" width="10.88671875" style="82" customWidth="1"/>
    <col min="11542" max="11773" width="8.88671875" style="82"/>
    <col min="11774" max="11774" width="9.5546875" style="82" bestFit="1" customWidth="1"/>
    <col min="11775" max="11783" width="8.88671875" style="82"/>
    <col min="11784" max="11784" width="10.33203125" style="82" bestFit="1" customWidth="1"/>
    <col min="11785" max="11785" width="8.88671875" style="82"/>
    <col min="11786" max="11786" width="10" style="82" bestFit="1" customWidth="1"/>
    <col min="11787" max="11787" width="8.88671875" style="82"/>
    <col min="11788" max="11789" width="10.88671875" style="82" bestFit="1" customWidth="1"/>
    <col min="11790" max="11790" width="11.6640625" style="82" bestFit="1" customWidth="1"/>
    <col min="11791" max="11791" width="10" style="82" bestFit="1" customWidth="1"/>
    <col min="11792" max="11792" width="8.88671875" style="82"/>
    <col min="11793" max="11793" width="14.6640625" style="82" bestFit="1" customWidth="1"/>
    <col min="11794" max="11794" width="7.6640625" style="82" bestFit="1" customWidth="1"/>
    <col min="11795" max="11795" width="15.5546875" style="82" customWidth="1"/>
    <col min="11796" max="11796" width="10" style="82" customWidth="1"/>
    <col min="11797" max="11797" width="10.88671875" style="82" customWidth="1"/>
    <col min="11798" max="12029" width="8.88671875" style="82"/>
    <col min="12030" max="12030" width="9.5546875" style="82" bestFit="1" customWidth="1"/>
    <col min="12031" max="12039" width="8.88671875" style="82"/>
    <col min="12040" max="12040" width="10.33203125" style="82" bestFit="1" customWidth="1"/>
    <col min="12041" max="12041" width="8.88671875" style="82"/>
    <col min="12042" max="12042" width="10" style="82" bestFit="1" customWidth="1"/>
    <col min="12043" max="12043" width="8.88671875" style="82"/>
    <col min="12044" max="12045" width="10.88671875" style="82" bestFit="1" customWidth="1"/>
    <col min="12046" max="12046" width="11.6640625" style="82" bestFit="1" customWidth="1"/>
    <col min="12047" max="12047" width="10" style="82" bestFit="1" customWidth="1"/>
    <col min="12048" max="12048" width="8.88671875" style="82"/>
    <col min="12049" max="12049" width="14.6640625" style="82" bestFit="1" customWidth="1"/>
    <col min="12050" max="12050" width="7.6640625" style="82" bestFit="1" customWidth="1"/>
    <col min="12051" max="12051" width="15.5546875" style="82" customWidth="1"/>
    <col min="12052" max="12052" width="10" style="82" customWidth="1"/>
    <col min="12053" max="12053" width="10.88671875" style="82" customWidth="1"/>
    <col min="12054" max="12285" width="8.88671875" style="82"/>
    <col min="12286" max="12286" width="9.5546875" style="82" bestFit="1" customWidth="1"/>
    <col min="12287" max="12295" width="8.88671875" style="82"/>
    <col min="12296" max="12296" width="10.33203125" style="82" bestFit="1" customWidth="1"/>
    <col min="12297" max="12297" width="8.88671875" style="82"/>
    <col min="12298" max="12298" width="10" style="82" bestFit="1" customWidth="1"/>
    <col min="12299" max="12299" width="8.88671875" style="82"/>
    <col min="12300" max="12301" width="10.88671875" style="82" bestFit="1" customWidth="1"/>
    <col min="12302" max="12302" width="11.6640625" style="82" bestFit="1" customWidth="1"/>
    <col min="12303" max="12303" width="10" style="82" bestFit="1" customWidth="1"/>
    <col min="12304" max="12304" width="8.88671875" style="82"/>
    <col min="12305" max="12305" width="14.6640625" style="82" bestFit="1" customWidth="1"/>
    <col min="12306" max="12306" width="7.6640625" style="82" bestFit="1" customWidth="1"/>
    <col min="12307" max="12307" width="15.5546875" style="82" customWidth="1"/>
    <col min="12308" max="12308" width="10" style="82" customWidth="1"/>
    <col min="12309" max="12309" width="10.88671875" style="82" customWidth="1"/>
    <col min="12310" max="12541" width="8.88671875" style="82"/>
    <col min="12542" max="12542" width="9.5546875" style="82" bestFit="1" customWidth="1"/>
    <col min="12543" max="12551" width="8.88671875" style="82"/>
    <col min="12552" max="12552" width="10.33203125" style="82" bestFit="1" customWidth="1"/>
    <col min="12553" max="12553" width="8.88671875" style="82"/>
    <col min="12554" max="12554" width="10" style="82" bestFit="1" customWidth="1"/>
    <col min="12555" max="12555" width="8.88671875" style="82"/>
    <col min="12556" max="12557" width="10.88671875" style="82" bestFit="1" customWidth="1"/>
    <col min="12558" max="12558" width="11.6640625" style="82" bestFit="1" customWidth="1"/>
    <col min="12559" max="12559" width="10" style="82" bestFit="1" customWidth="1"/>
    <col min="12560" max="12560" width="8.88671875" style="82"/>
    <col min="12561" max="12561" width="14.6640625" style="82" bestFit="1" customWidth="1"/>
    <col min="12562" max="12562" width="7.6640625" style="82" bestFit="1" customWidth="1"/>
    <col min="12563" max="12563" width="15.5546875" style="82" customWidth="1"/>
    <col min="12564" max="12564" width="10" style="82" customWidth="1"/>
    <col min="12565" max="12565" width="10.88671875" style="82" customWidth="1"/>
    <col min="12566" max="12797" width="8.88671875" style="82"/>
    <col min="12798" max="12798" width="9.5546875" style="82" bestFit="1" customWidth="1"/>
    <col min="12799" max="12807" width="8.88671875" style="82"/>
    <col min="12808" max="12808" width="10.33203125" style="82" bestFit="1" customWidth="1"/>
    <col min="12809" max="12809" width="8.88671875" style="82"/>
    <col min="12810" max="12810" width="10" style="82" bestFit="1" customWidth="1"/>
    <col min="12811" max="12811" width="8.88671875" style="82"/>
    <col min="12812" max="12813" width="10.88671875" style="82" bestFit="1" customWidth="1"/>
    <col min="12814" max="12814" width="11.6640625" style="82" bestFit="1" customWidth="1"/>
    <col min="12815" max="12815" width="10" style="82" bestFit="1" customWidth="1"/>
    <col min="12816" max="12816" width="8.88671875" style="82"/>
    <col min="12817" max="12817" width="14.6640625" style="82" bestFit="1" customWidth="1"/>
    <col min="12818" max="12818" width="7.6640625" style="82" bestFit="1" customWidth="1"/>
    <col min="12819" max="12819" width="15.5546875" style="82" customWidth="1"/>
    <col min="12820" max="12820" width="10" style="82" customWidth="1"/>
    <col min="12821" max="12821" width="10.88671875" style="82" customWidth="1"/>
    <col min="12822" max="13053" width="8.88671875" style="82"/>
    <col min="13054" max="13054" width="9.5546875" style="82" bestFit="1" customWidth="1"/>
    <col min="13055" max="13063" width="8.88671875" style="82"/>
    <col min="13064" max="13064" width="10.33203125" style="82" bestFit="1" customWidth="1"/>
    <col min="13065" max="13065" width="8.88671875" style="82"/>
    <col min="13066" max="13066" width="10" style="82" bestFit="1" customWidth="1"/>
    <col min="13067" max="13067" width="8.88671875" style="82"/>
    <col min="13068" max="13069" width="10.88671875" style="82" bestFit="1" customWidth="1"/>
    <col min="13070" max="13070" width="11.6640625" style="82" bestFit="1" customWidth="1"/>
    <col min="13071" max="13071" width="10" style="82" bestFit="1" customWidth="1"/>
    <col min="13072" max="13072" width="8.88671875" style="82"/>
    <col min="13073" max="13073" width="14.6640625" style="82" bestFit="1" customWidth="1"/>
    <col min="13074" max="13074" width="7.6640625" style="82" bestFit="1" customWidth="1"/>
    <col min="13075" max="13075" width="15.5546875" style="82" customWidth="1"/>
    <col min="13076" max="13076" width="10" style="82" customWidth="1"/>
    <col min="13077" max="13077" width="10.88671875" style="82" customWidth="1"/>
    <col min="13078" max="13309" width="8.88671875" style="82"/>
    <col min="13310" max="13310" width="9.5546875" style="82" bestFit="1" customWidth="1"/>
    <col min="13311" max="13319" width="8.88671875" style="82"/>
    <col min="13320" max="13320" width="10.33203125" style="82" bestFit="1" customWidth="1"/>
    <col min="13321" max="13321" width="8.88671875" style="82"/>
    <col min="13322" max="13322" width="10" style="82" bestFit="1" customWidth="1"/>
    <col min="13323" max="13323" width="8.88671875" style="82"/>
    <col min="13324" max="13325" width="10.88671875" style="82" bestFit="1" customWidth="1"/>
    <col min="13326" max="13326" width="11.6640625" style="82" bestFit="1" customWidth="1"/>
    <col min="13327" max="13327" width="10" style="82" bestFit="1" customWidth="1"/>
    <col min="13328" max="13328" width="8.88671875" style="82"/>
    <col min="13329" max="13329" width="14.6640625" style="82" bestFit="1" customWidth="1"/>
    <col min="13330" max="13330" width="7.6640625" style="82" bestFit="1" customWidth="1"/>
    <col min="13331" max="13331" width="15.5546875" style="82" customWidth="1"/>
    <col min="13332" max="13332" width="10" style="82" customWidth="1"/>
    <col min="13333" max="13333" width="10.88671875" style="82" customWidth="1"/>
    <col min="13334" max="13565" width="8.88671875" style="82"/>
    <col min="13566" max="13566" width="9.5546875" style="82" bestFit="1" customWidth="1"/>
    <col min="13567" max="13575" width="8.88671875" style="82"/>
    <col min="13576" max="13576" width="10.33203125" style="82" bestFit="1" customWidth="1"/>
    <col min="13577" max="13577" width="8.88671875" style="82"/>
    <col min="13578" max="13578" width="10" style="82" bestFit="1" customWidth="1"/>
    <col min="13579" max="13579" width="8.88671875" style="82"/>
    <col min="13580" max="13581" width="10.88671875" style="82" bestFit="1" customWidth="1"/>
    <col min="13582" max="13582" width="11.6640625" style="82" bestFit="1" customWidth="1"/>
    <col min="13583" max="13583" width="10" style="82" bestFit="1" customWidth="1"/>
    <col min="13584" max="13584" width="8.88671875" style="82"/>
    <col min="13585" max="13585" width="14.6640625" style="82" bestFit="1" customWidth="1"/>
    <col min="13586" max="13586" width="7.6640625" style="82" bestFit="1" customWidth="1"/>
    <col min="13587" max="13587" width="15.5546875" style="82" customWidth="1"/>
    <col min="13588" max="13588" width="10" style="82" customWidth="1"/>
    <col min="13589" max="13589" width="10.88671875" style="82" customWidth="1"/>
    <col min="13590" max="13821" width="8.88671875" style="82"/>
    <col min="13822" max="13822" width="9.5546875" style="82" bestFit="1" customWidth="1"/>
    <col min="13823" max="13831" width="8.88671875" style="82"/>
    <col min="13832" max="13832" width="10.33203125" style="82" bestFit="1" customWidth="1"/>
    <col min="13833" max="13833" width="8.88671875" style="82"/>
    <col min="13834" max="13834" width="10" style="82" bestFit="1" customWidth="1"/>
    <col min="13835" max="13835" width="8.88671875" style="82"/>
    <col min="13836" max="13837" width="10.88671875" style="82" bestFit="1" customWidth="1"/>
    <col min="13838" max="13838" width="11.6640625" style="82" bestFit="1" customWidth="1"/>
    <col min="13839" max="13839" width="10" style="82" bestFit="1" customWidth="1"/>
    <col min="13840" max="13840" width="8.88671875" style="82"/>
    <col min="13841" max="13841" width="14.6640625" style="82" bestFit="1" customWidth="1"/>
    <col min="13842" max="13842" width="7.6640625" style="82" bestFit="1" customWidth="1"/>
    <col min="13843" max="13843" width="15.5546875" style="82" customWidth="1"/>
    <col min="13844" max="13844" width="10" style="82" customWidth="1"/>
    <col min="13845" max="13845" width="10.88671875" style="82" customWidth="1"/>
    <col min="13846" max="14077" width="8.88671875" style="82"/>
    <col min="14078" max="14078" width="9.5546875" style="82" bestFit="1" customWidth="1"/>
    <col min="14079" max="14087" width="8.88671875" style="82"/>
    <col min="14088" max="14088" width="10.33203125" style="82" bestFit="1" customWidth="1"/>
    <col min="14089" max="14089" width="8.88671875" style="82"/>
    <col min="14090" max="14090" width="10" style="82" bestFit="1" customWidth="1"/>
    <col min="14091" max="14091" width="8.88671875" style="82"/>
    <col min="14092" max="14093" width="10.88671875" style="82" bestFit="1" customWidth="1"/>
    <col min="14094" max="14094" width="11.6640625" style="82" bestFit="1" customWidth="1"/>
    <col min="14095" max="14095" width="10" style="82" bestFit="1" customWidth="1"/>
    <col min="14096" max="14096" width="8.88671875" style="82"/>
    <col min="14097" max="14097" width="14.6640625" style="82" bestFit="1" customWidth="1"/>
    <col min="14098" max="14098" width="7.6640625" style="82" bestFit="1" customWidth="1"/>
    <col min="14099" max="14099" width="15.5546875" style="82" customWidth="1"/>
    <col min="14100" max="14100" width="10" style="82" customWidth="1"/>
    <col min="14101" max="14101" width="10.88671875" style="82" customWidth="1"/>
    <col min="14102" max="14333" width="8.88671875" style="82"/>
    <col min="14334" max="14334" width="9.5546875" style="82" bestFit="1" customWidth="1"/>
    <col min="14335" max="14343" width="8.88671875" style="82"/>
    <col min="14344" max="14344" width="10.33203125" style="82" bestFit="1" customWidth="1"/>
    <col min="14345" max="14345" width="8.88671875" style="82"/>
    <col min="14346" max="14346" width="10" style="82" bestFit="1" customWidth="1"/>
    <col min="14347" max="14347" width="8.88671875" style="82"/>
    <col min="14348" max="14349" width="10.88671875" style="82" bestFit="1" customWidth="1"/>
    <col min="14350" max="14350" width="11.6640625" style="82" bestFit="1" customWidth="1"/>
    <col min="14351" max="14351" width="10" style="82" bestFit="1" customWidth="1"/>
    <col min="14352" max="14352" width="8.88671875" style="82"/>
    <col min="14353" max="14353" width="14.6640625" style="82" bestFit="1" customWidth="1"/>
    <col min="14354" max="14354" width="7.6640625" style="82" bestFit="1" customWidth="1"/>
    <col min="14355" max="14355" width="15.5546875" style="82" customWidth="1"/>
    <col min="14356" max="14356" width="10" style="82" customWidth="1"/>
    <col min="14357" max="14357" width="10.88671875" style="82" customWidth="1"/>
    <col min="14358" max="14589" width="8.88671875" style="82"/>
    <col min="14590" max="14590" width="9.5546875" style="82" bestFit="1" customWidth="1"/>
    <col min="14591" max="14599" width="8.88671875" style="82"/>
    <col min="14600" max="14600" width="10.33203125" style="82" bestFit="1" customWidth="1"/>
    <col min="14601" max="14601" width="8.88671875" style="82"/>
    <col min="14602" max="14602" width="10" style="82" bestFit="1" customWidth="1"/>
    <col min="14603" max="14603" width="8.88671875" style="82"/>
    <col min="14604" max="14605" width="10.88671875" style="82" bestFit="1" customWidth="1"/>
    <col min="14606" max="14606" width="11.6640625" style="82" bestFit="1" customWidth="1"/>
    <col min="14607" max="14607" width="10" style="82" bestFit="1" customWidth="1"/>
    <col min="14608" max="14608" width="8.88671875" style="82"/>
    <col min="14609" max="14609" width="14.6640625" style="82" bestFit="1" customWidth="1"/>
    <col min="14610" max="14610" width="7.6640625" style="82" bestFit="1" customWidth="1"/>
    <col min="14611" max="14611" width="15.5546875" style="82" customWidth="1"/>
    <col min="14612" max="14612" width="10" style="82" customWidth="1"/>
    <col min="14613" max="14613" width="10.88671875" style="82" customWidth="1"/>
    <col min="14614" max="14845" width="8.88671875" style="82"/>
    <col min="14846" max="14846" width="9.5546875" style="82" bestFit="1" customWidth="1"/>
    <col min="14847" max="14855" width="8.88671875" style="82"/>
    <col min="14856" max="14856" width="10.33203125" style="82" bestFit="1" customWidth="1"/>
    <col min="14857" max="14857" width="8.88671875" style="82"/>
    <col min="14858" max="14858" width="10" style="82" bestFit="1" customWidth="1"/>
    <col min="14859" max="14859" width="8.88671875" style="82"/>
    <col min="14860" max="14861" width="10.88671875" style="82" bestFit="1" customWidth="1"/>
    <col min="14862" max="14862" width="11.6640625" style="82" bestFit="1" customWidth="1"/>
    <col min="14863" max="14863" width="10" style="82" bestFit="1" customWidth="1"/>
    <col min="14864" max="14864" width="8.88671875" style="82"/>
    <col min="14865" max="14865" width="14.6640625" style="82" bestFit="1" customWidth="1"/>
    <col min="14866" max="14866" width="7.6640625" style="82" bestFit="1" customWidth="1"/>
    <col min="14867" max="14867" width="15.5546875" style="82" customWidth="1"/>
    <col min="14868" max="14868" width="10" style="82" customWidth="1"/>
    <col min="14869" max="14869" width="10.88671875" style="82" customWidth="1"/>
    <col min="14870" max="15101" width="8.88671875" style="82"/>
    <col min="15102" max="15102" width="9.5546875" style="82" bestFit="1" customWidth="1"/>
    <col min="15103" max="15111" width="8.88671875" style="82"/>
    <col min="15112" max="15112" width="10.33203125" style="82" bestFit="1" customWidth="1"/>
    <col min="15113" max="15113" width="8.88671875" style="82"/>
    <col min="15114" max="15114" width="10" style="82" bestFit="1" customWidth="1"/>
    <col min="15115" max="15115" width="8.88671875" style="82"/>
    <col min="15116" max="15117" width="10.88671875" style="82" bestFit="1" customWidth="1"/>
    <col min="15118" max="15118" width="11.6640625" style="82" bestFit="1" customWidth="1"/>
    <col min="15119" max="15119" width="10" style="82" bestFit="1" customWidth="1"/>
    <col min="15120" max="15120" width="8.88671875" style="82"/>
    <col min="15121" max="15121" width="14.6640625" style="82" bestFit="1" customWidth="1"/>
    <col min="15122" max="15122" width="7.6640625" style="82" bestFit="1" customWidth="1"/>
    <col min="15123" max="15123" width="15.5546875" style="82" customWidth="1"/>
    <col min="15124" max="15124" width="10" style="82" customWidth="1"/>
    <col min="15125" max="15125" width="10.88671875" style="82" customWidth="1"/>
    <col min="15126" max="15357" width="8.88671875" style="82"/>
    <col min="15358" max="15358" width="9.5546875" style="82" bestFit="1" customWidth="1"/>
    <col min="15359" max="15367" width="8.88671875" style="82"/>
    <col min="15368" max="15368" width="10.33203125" style="82" bestFit="1" customWidth="1"/>
    <col min="15369" max="15369" width="8.88671875" style="82"/>
    <col min="15370" max="15370" width="10" style="82" bestFit="1" customWidth="1"/>
    <col min="15371" max="15371" width="8.88671875" style="82"/>
    <col min="15372" max="15373" width="10.88671875" style="82" bestFit="1" customWidth="1"/>
    <col min="15374" max="15374" width="11.6640625" style="82" bestFit="1" customWidth="1"/>
    <col min="15375" max="15375" width="10" style="82" bestFit="1" customWidth="1"/>
    <col min="15376" max="15376" width="8.88671875" style="82"/>
    <col min="15377" max="15377" width="14.6640625" style="82" bestFit="1" customWidth="1"/>
    <col min="15378" max="15378" width="7.6640625" style="82" bestFit="1" customWidth="1"/>
    <col min="15379" max="15379" width="15.5546875" style="82" customWidth="1"/>
    <col min="15380" max="15380" width="10" style="82" customWidth="1"/>
    <col min="15381" max="15381" width="10.88671875" style="82" customWidth="1"/>
    <col min="15382" max="15613" width="8.88671875" style="82"/>
    <col min="15614" max="15614" width="9.5546875" style="82" bestFit="1" customWidth="1"/>
    <col min="15615" max="15623" width="8.88671875" style="82"/>
    <col min="15624" max="15624" width="10.33203125" style="82" bestFit="1" customWidth="1"/>
    <col min="15625" max="15625" width="8.88671875" style="82"/>
    <col min="15626" max="15626" width="10" style="82" bestFit="1" customWidth="1"/>
    <col min="15627" max="15627" width="8.88671875" style="82"/>
    <col min="15628" max="15629" width="10.88671875" style="82" bestFit="1" customWidth="1"/>
    <col min="15630" max="15630" width="11.6640625" style="82" bestFit="1" customWidth="1"/>
    <col min="15631" max="15631" width="10" style="82" bestFit="1" customWidth="1"/>
    <col min="15632" max="15632" width="8.88671875" style="82"/>
    <col min="15633" max="15633" width="14.6640625" style="82" bestFit="1" customWidth="1"/>
    <col min="15634" max="15634" width="7.6640625" style="82" bestFit="1" customWidth="1"/>
    <col min="15635" max="15635" width="15.5546875" style="82" customWidth="1"/>
    <col min="15636" max="15636" width="10" style="82" customWidth="1"/>
    <col min="15637" max="15637" width="10.88671875" style="82" customWidth="1"/>
    <col min="15638" max="15869" width="8.88671875" style="82"/>
    <col min="15870" max="15870" width="9.5546875" style="82" bestFit="1" customWidth="1"/>
    <col min="15871" max="15879" width="8.88671875" style="82"/>
    <col min="15880" max="15880" width="10.33203125" style="82" bestFit="1" customWidth="1"/>
    <col min="15881" max="15881" width="8.88671875" style="82"/>
    <col min="15882" max="15882" width="10" style="82" bestFit="1" customWidth="1"/>
    <col min="15883" max="15883" width="8.88671875" style="82"/>
    <col min="15884" max="15885" width="10.88671875" style="82" bestFit="1" customWidth="1"/>
    <col min="15886" max="15886" width="11.6640625" style="82" bestFit="1" customWidth="1"/>
    <col min="15887" max="15887" width="10" style="82" bestFit="1" customWidth="1"/>
    <col min="15888" max="15888" width="8.88671875" style="82"/>
    <col min="15889" max="15889" width="14.6640625" style="82" bestFit="1" customWidth="1"/>
    <col min="15890" max="15890" width="7.6640625" style="82" bestFit="1" customWidth="1"/>
    <col min="15891" max="15891" width="15.5546875" style="82" customWidth="1"/>
    <col min="15892" max="15892" width="10" style="82" customWidth="1"/>
    <col min="15893" max="15893" width="10.88671875" style="82" customWidth="1"/>
    <col min="15894" max="16125" width="8.88671875" style="82"/>
    <col min="16126" max="16126" width="9.5546875" style="82" bestFit="1" customWidth="1"/>
    <col min="16127" max="16135" width="8.88671875" style="82"/>
    <col min="16136" max="16136" width="10.33203125" style="82" bestFit="1" customWidth="1"/>
    <col min="16137" max="16137" width="8.88671875" style="82"/>
    <col min="16138" max="16138" width="10" style="82" bestFit="1" customWidth="1"/>
    <col min="16139" max="16139" width="8.88671875" style="82"/>
    <col min="16140" max="16141" width="10.88671875" style="82" bestFit="1" customWidth="1"/>
    <col min="16142" max="16142" width="11.6640625" style="82" bestFit="1" customWidth="1"/>
    <col min="16143" max="16143" width="10" style="82" bestFit="1" customWidth="1"/>
    <col min="16144" max="16144" width="8.88671875" style="82"/>
    <col min="16145" max="16145" width="14.6640625" style="82" bestFit="1" customWidth="1"/>
    <col min="16146" max="16146" width="7.6640625" style="82" bestFit="1" customWidth="1"/>
    <col min="16147" max="16147" width="15.5546875" style="82" customWidth="1"/>
    <col min="16148" max="16148" width="10" style="82" customWidth="1"/>
    <col min="16149" max="16149" width="10.88671875" style="82" customWidth="1"/>
    <col min="16150" max="16384" width="8.88671875" style="82"/>
  </cols>
  <sheetData>
    <row r="1" spans="1:36" s="109" customFormat="1" ht="12" x14ac:dyDescent="0.3">
      <c r="A1" s="168" t="s">
        <v>0</v>
      </c>
      <c r="B1" s="168"/>
      <c r="C1" s="104">
        <v>44743</v>
      </c>
      <c r="D1" s="105" t="s">
        <v>1</v>
      </c>
      <c r="E1" s="105"/>
      <c r="F1" s="105"/>
      <c r="G1" s="105"/>
      <c r="H1" s="105"/>
      <c r="I1" s="105"/>
      <c r="J1" s="105"/>
      <c r="K1" s="106"/>
      <c r="L1" s="106"/>
      <c r="M1" s="106"/>
      <c r="N1" s="106"/>
      <c r="O1" s="105"/>
      <c r="P1" s="169"/>
      <c r="Q1" s="169" t="e">
        <f>#REF!/#REF!</f>
        <v>#REF!</v>
      </c>
      <c r="R1" s="169" t="e">
        <f>#REF!/#REF!</f>
        <v>#REF!</v>
      </c>
      <c r="S1" s="169" t="e">
        <f>#REF!/#REF!</f>
        <v>#REF!</v>
      </c>
      <c r="T1" s="169"/>
      <c r="U1" s="106"/>
      <c r="V1" s="106"/>
      <c r="W1" s="106"/>
      <c r="X1" s="106"/>
      <c r="Y1" s="106"/>
      <c r="Z1" s="106"/>
      <c r="AA1" s="106"/>
      <c r="AE1" s="171" t="s">
        <v>51</v>
      </c>
      <c r="AF1" s="171"/>
      <c r="AH1" s="172" t="s">
        <v>82</v>
      </c>
    </row>
    <row r="2" spans="1:36" s="10" customFormat="1" ht="48" x14ac:dyDescent="0.3">
      <c r="A2" s="6" t="s">
        <v>2</v>
      </c>
      <c r="B2" s="6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120</v>
      </c>
      <c r="H2" s="8" t="s">
        <v>121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83</v>
      </c>
      <c r="U2" s="8" t="s">
        <v>84</v>
      </c>
      <c r="V2" s="8" t="s">
        <v>23</v>
      </c>
      <c r="W2" s="8" t="s">
        <v>24</v>
      </c>
      <c r="X2" s="8" t="s">
        <v>52</v>
      </c>
      <c r="Y2" s="8" t="s">
        <v>53</v>
      </c>
      <c r="Z2" s="8"/>
      <c r="AA2" s="8"/>
      <c r="AE2" s="8" t="s">
        <v>83</v>
      </c>
      <c r="AF2" s="8" t="s">
        <v>23</v>
      </c>
      <c r="AH2" s="174"/>
    </row>
    <row r="3" spans="1:36" customFormat="1" ht="15.6" x14ac:dyDescent="0.3">
      <c r="A3" s="65">
        <v>3</v>
      </c>
      <c r="B3" s="12">
        <v>4400124238</v>
      </c>
      <c r="C3" s="175">
        <v>482000082</v>
      </c>
      <c r="D3" s="176" t="s">
        <v>85</v>
      </c>
      <c r="E3" s="113"/>
      <c r="F3" s="71">
        <v>59</v>
      </c>
      <c r="G3" s="196" t="s">
        <v>122</v>
      </c>
      <c r="H3" s="177" t="s">
        <v>123</v>
      </c>
      <c r="I3" s="13">
        <v>3</v>
      </c>
      <c r="J3" s="13"/>
      <c r="K3" s="15">
        <v>3908.69</v>
      </c>
      <c r="L3" s="15">
        <v>3913.43</v>
      </c>
      <c r="M3" s="117">
        <f>K3-L3</f>
        <v>-4.7399999999997817</v>
      </c>
      <c r="N3" s="117"/>
      <c r="O3" s="15">
        <v>3</v>
      </c>
      <c r="P3" s="15"/>
      <c r="Q3" s="15"/>
      <c r="R3" s="16">
        <v>62802554.119999997</v>
      </c>
      <c r="S3" s="117">
        <f t="shared" ref="S3:S68" si="0">+R3/K3</f>
        <v>16067.417503050894</v>
      </c>
      <c r="T3" s="181">
        <v>4763.5774987928526</v>
      </c>
      <c r="U3" s="179"/>
      <c r="V3" s="67">
        <v>4763.5774987928526</v>
      </c>
      <c r="W3" s="15"/>
      <c r="X3" s="15"/>
      <c r="Y3" s="15"/>
      <c r="Z3" s="15"/>
      <c r="AB3" s="53"/>
      <c r="AH3" s="136"/>
      <c r="AJ3" s="53"/>
    </row>
    <row r="4" spans="1:36" customFormat="1" ht="15.6" x14ac:dyDescent="0.3">
      <c r="A4" s="65">
        <v>19</v>
      </c>
      <c r="B4" s="12">
        <v>4400124239</v>
      </c>
      <c r="C4" s="175">
        <v>482000088</v>
      </c>
      <c r="D4" s="176" t="s">
        <v>94</v>
      </c>
      <c r="E4" s="113"/>
      <c r="F4" s="71">
        <v>58</v>
      </c>
      <c r="G4" s="196" t="s">
        <v>122</v>
      </c>
      <c r="H4" s="177" t="s">
        <v>123</v>
      </c>
      <c r="I4" s="13">
        <v>19</v>
      </c>
      <c r="J4" s="13"/>
      <c r="K4" s="15">
        <v>3914.57</v>
      </c>
      <c r="L4" s="15">
        <v>3920.15</v>
      </c>
      <c r="M4" s="117">
        <f t="shared" ref="M4:M23" si="1">K4-L4</f>
        <v>-5.5799999999999272</v>
      </c>
      <c r="N4" s="117"/>
      <c r="O4" s="15">
        <v>19</v>
      </c>
      <c r="P4" s="15"/>
      <c r="Q4" s="15"/>
      <c r="R4" s="16">
        <v>62897030.520000003</v>
      </c>
      <c r="S4" s="117">
        <f t="shared" si="0"/>
        <v>16067.417499240019</v>
      </c>
      <c r="T4" s="181">
        <v>4733.435464414958</v>
      </c>
      <c r="U4" s="179"/>
      <c r="V4" s="67">
        <v>4733.435464414958</v>
      </c>
      <c r="W4" s="15"/>
      <c r="X4" s="15"/>
      <c r="Y4" s="15"/>
      <c r="Z4" s="15"/>
      <c r="AB4" s="53"/>
      <c r="AH4" s="136"/>
      <c r="AJ4" s="53"/>
    </row>
    <row r="5" spans="1:36" customFormat="1" ht="15.6" x14ac:dyDescent="0.3">
      <c r="A5" s="65">
        <v>24</v>
      </c>
      <c r="B5" s="12">
        <v>4400124240</v>
      </c>
      <c r="C5" s="175">
        <v>482000089</v>
      </c>
      <c r="D5" s="176" t="s">
        <v>94</v>
      </c>
      <c r="E5" s="113"/>
      <c r="F5" s="71">
        <v>59</v>
      </c>
      <c r="G5" s="196" t="s">
        <v>122</v>
      </c>
      <c r="H5" s="177" t="s">
        <v>123</v>
      </c>
      <c r="I5" s="13">
        <v>24</v>
      </c>
      <c r="J5" s="13"/>
      <c r="K5" s="15">
        <v>3840.65</v>
      </c>
      <c r="L5" s="197">
        <v>3772.7</v>
      </c>
      <c r="M5" s="117">
        <f t="shared" si="1"/>
        <v>67.950000000000273</v>
      </c>
      <c r="N5" s="117"/>
      <c r="O5" s="15">
        <v>24</v>
      </c>
      <c r="P5" s="15"/>
      <c r="Q5" s="15"/>
      <c r="R5" s="16">
        <v>61778738.280000001</v>
      </c>
      <c r="S5" s="117">
        <f t="shared" si="0"/>
        <v>16085.490289404137</v>
      </c>
      <c r="T5" s="181">
        <v>4741.8447234967407</v>
      </c>
      <c r="U5" s="179"/>
      <c r="V5" s="67">
        <v>4741.8447234967407</v>
      </c>
      <c r="W5" s="15"/>
      <c r="X5" s="15"/>
      <c r="Y5" s="15"/>
      <c r="Z5" s="15"/>
      <c r="AB5" s="53"/>
      <c r="AH5" s="136"/>
      <c r="AJ5" s="53"/>
    </row>
    <row r="6" spans="1:36" customFormat="1" ht="15.6" x14ac:dyDescent="0.3">
      <c r="A6" s="65">
        <v>25</v>
      </c>
      <c r="B6" s="12">
        <v>4400124653</v>
      </c>
      <c r="C6" s="175">
        <v>482000087</v>
      </c>
      <c r="D6" s="176" t="s">
        <v>94</v>
      </c>
      <c r="E6" s="113"/>
      <c r="F6" s="71">
        <v>58</v>
      </c>
      <c r="G6" s="196" t="s">
        <v>124</v>
      </c>
      <c r="H6" s="177" t="s">
        <v>125</v>
      </c>
      <c r="I6" s="13">
        <v>25</v>
      </c>
      <c r="J6" s="13"/>
      <c r="K6" s="15">
        <v>4005</v>
      </c>
      <c r="L6" s="15">
        <v>4008.8</v>
      </c>
      <c r="M6" s="117">
        <f t="shared" si="1"/>
        <v>-3.8000000000001819</v>
      </c>
      <c r="N6" s="117"/>
      <c r="O6" s="15">
        <v>25</v>
      </c>
      <c r="P6" s="15"/>
      <c r="Q6" s="15"/>
      <c r="R6" s="16">
        <v>64800010.890000001</v>
      </c>
      <c r="S6" s="117">
        <f t="shared" si="0"/>
        <v>16179.778</v>
      </c>
      <c r="T6" s="181">
        <v>4715.832127351664</v>
      </c>
      <c r="U6" s="179"/>
      <c r="V6" s="67">
        <v>4715.832127351664</v>
      </c>
      <c r="W6" s="15"/>
      <c r="X6" s="15"/>
      <c r="Y6" s="15"/>
      <c r="Z6" s="15"/>
      <c r="AB6" s="53"/>
      <c r="AH6" s="136"/>
      <c r="AJ6" s="53"/>
    </row>
    <row r="7" spans="1:36" customFormat="1" ht="15.6" x14ac:dyDescent="0.3">
      <c r="A7" s="65">
        <v>44</v>
      </c>
      <c r="B7" s="12">
        <v>4400124244</v>
      </c>
      <c r="C7" s="175">
        <v>482000092</v>
      </c>
      <c r="D7" s="176" t="s">
        <v>99</v>
      </c>
      <c r="E7" s="113"/>
      <c r="F7" s="71">
        <v>57</v>
      </c>
      <c r="G7" s="198" t="s">
        <v>122</v>
      </c>
      <c r="H7" s="183" t="s">
        <v>123</v>
      </c>
      <c r="I7" s="13">
        <v>40</v>
      </c>
      <c r="J7" s="13"/>
      <c r="K7" s="15">
        <v>3704.6</v>
      </c>
      <c r="L7" s="15">
        <v>3709.47</v>
      </c>
      <c r="M7" s="117">
        <f t="shared" si="1"/>
        <v>-4.8699999999998909</v>
      </c>
      <c r="N7" s="117"/>
      <c r="O7" s="15">
        <v>44</v>
      </c>
      <c r="P7" s="15"/>
      <c r="Q7" s="15"/>
      <c r="R7" s="16">
        <v>59523354.869999997</v>
      </c>
      <c r="S7" s="117">
        <f t="shared" si="0"/>
        <v>16067.417499865032</v>
      </c>
      <c r="T7" s="181">
        <v>4691.9337836207933</v>
      </c>
      <c r="U7" s="179"/>
      <c r="V7" s="67">
        <v>4691.9337836207933</v>
      </c>
      <c r="W7" s="15"/>
      <c r="X7" s="15"/>
      <c r="Y7" s="15"/>
      <c r="Z7" s="15"/>
      <c r="AB7" s="53"/>
      <c r="AH7" s="136"/>
      <c r="AJ7" s="53"/>
    </row>
    <row r="8" spans="1:36" customFormat="1" ht="15.6" x14ac:dyDescent="0.3">
      <c r="A8" s="65">
        <v>47</v>
      </c>
      <c r="B8" s="12">
        <v>4400124247</v>
      </c>
      <c r="C8" s="175">
        <v>482000095</v>
      </c>
      <c r="D8" s="176" t="s">
        <v>100</v>
      </c>
      <c r="E8" s="113"/>
      <c r="F8" s="71">
        <v>57</v>
      </c>
      <c r="G8" s="198" t="s">
        <v>122</v>
      </c>
      <c r="H8" s="183" t="s">
        <v>123</v>
      </c>
      <c r="I8" s="13">
        <v>44</v>
      </c>
      <c r="J8" s="13"/>
      <c r="K8" s="15">
        <v>3830</v>
      </c>
      <c r="L8" s="15">
        <v>3830</v>
      </c>
      <c r="M8" s="117">
        <f t="shared" si="1"/>
        <v>0</v>
      </c>
      <c r="N8" s="117"/>
      <c r="O8" s="15">
        <v>47</v>
      </c>
      <c r="P8" s="15"/>
      <c r="Q8" s="15"/>
      <c r="R8" s="16">
        <v>61612119.149999999</v>
      </c>
      <c r="S8" s="117">
        <f t="shared" si="0"/>
        <v>16086.715182767624</v>
      </c>
      <c r="T8" s="181">
        <v>4678.3567202028744</v>
      </c>
      <c r="U8" s="179"/>
      <c r="V8" s="67">
        <v>4678.3567202028744</v>
      </c>
      <c r="W8" s="15"/>
      <c r="X8" s="15"/>
      <c r="Y8" s="15"/>
      <c r="Z8" s="15"/>
      <c r="AB8" s="53"/>
      <c r="AH8" s="136"/>
      <c r="AJ8" s="53"/>
    </row>
    <row r="9" spans="1:36" customFormat="1" ht="15.6" x14ac:dyDescent="0.3">
      <c r="A9" s="65">
        <v>40</v>
      </c>
      <c r="B9" s="12">
        <v>4400124249</v>
      </c>
      <c r="C9" s="175">
        <v>482000094</v>
      </c>
      <c r="D9" s="176" t="s">
        <v>100</v>
      </c>
      <c r="E9" s="113"/>
      <c r="F9" s="71">
        <v>57</v>
      </c>
      <c r="G9" s="198" t="s">
        <v>122</v>
      </c>
      <c r="H9" s="183" t="s">
        <v>123</v>
      </c>
      <c r="I9" s="13">
        <v>47</v>
      </c>
      <c r="J9" s="13"/>
      <c r="K9" s="15">
        <v>3627.35</v>
      </c>
      <c r="L9" s="15">
        <v>3627.35</v>
      </c>
      <c r="M9" s="117">
        <f t="shared" si="1"/>
        <v>0</v>
      </c>
      <c r="N9" s="117"/>
      <c r="O9" s="15">
        <v>40</v>
      </c>
      <c r="P9" s="15"/>
      <c r="Q9" s="15"/>
      <c r="R9" s="16">
        <v>58352522.170000002</v>
      </c>
      <c r="S9" s="117">
        <f t="shared" si="0"/>
        <v>16086.818798847644</v>
      </c>
      <c r="T9" s="181">
        <v>4705.503080082136</v>
      </c>
      <c r="U9" s="179"/>
      <c r="V9" s="67">
        <v>4705.503080082136</v>
      </c>
      <c r="W9" s="15"/>
      <c r="X9" s="15"/>
      <c r="Y9" s="15"/>
      <c r="Z9" s="15"/>
      <c r="AB9" s="53"/>
      <c r="AH9" s="136"/>
      <c r="AJ9" s="53"/>
    </row>
    <row r="10" spans="1:36" customFormat="1" ht="15.6" x14ac:dyDescent="0.3">
      <c r="A10" s="65">
        <v>54</v>
      </c>
      <c r="B10" s="12">
        <v>4400124250</v>
      </c>
      <c r="C10" s="175">
        <v>482000099</v>
      </c>
      <c r="D10" s="176" t="s">
        <v>126</v>
      </c>
      <c r="E10" s="113"/>
      <c r="F10" s="71">
        <v>55</v>
      </c>
      <c r="G10" s="196" t="s">
        <v>122</v>
      </c>
      <c r="H10" s="177" t="s">
        <v>123</v>
      </c>
      <c r="I10" s="13">
        <v>54</v>
      </c>
      <c r="J10" s="13"/>
      <c r="K10" s="15">
        <v>3765</v>
      </c>
      <c r="L10" s="15">
        <v>3770</v>
      </c>
      <c r="M10" s="117">
        <f t="shared" si="1"/>
        <v>-5</v>
      </c>
      <c r="N10" s="117"/>
      <c r="O10" s="15">
        <v>54</v>
      </c>
      <c r="P10" s="15"/>
      <c r="Q10" s="15"/>
      <c r="R10" s="16">
        <v>60493826.890000001</v>
      </c>
      <c r="S10" s="117">
        <f t="shared" si="0"/>
        <v>16067.417500664011</v>
      </c>
      <c r="T10" s="181">
        <v>4751.7396101507902</v>
      </c>
      <c r="U10" s="179"/>
      <c r="V10" s="67">
        <v>4751.7396101507902</v>
      </c>
      <c r="W10" s="15"/>
      <c r="X10" s="15"/>
      <c r="Y10" s="15"/>
      <c r="Z10" s="15"/>
      <c r="AB10" s="53"/>
      <c r="AH10" s="136"/>
      <c r="AJ10" s="53"/>
    </row>
    <row r="11" spans="1:36" customFormat="1" ht="15.6" x14ac:dyDescent="0.3">
      <c r="A11" s="65">
        <v>68</v>
      </c>
      <c r="B11" s="12">
        <v>4400124303</v>
      </c>
      <c r="C11" s="175">
        <v>482000101</v>
      </c>
      <c r="D11" s="176" t="s">
        <v>63</v>
      </c>
      <c r="E11" s="113"/>
      <c r="F11" s="71">
        <v>53</v>
      </c>
      <c r="G11" s="198" t="s">
        <v>122</v>
      </c>
      <c r="H11" s="183" t="s">
        <v>123</v>
      </c>
      <c r="I11" s="13">
        <v>62</v>
      </c>
      <c r="J11" s="13"/>
      <c r="K11" s="15">
        <v>3670.25</v>
      </c>
      <c r="L11" s="15">
        <v>3670.25</v>
      </c>
      <c r="M11" s="117">
        <f t="shared" si="1"/>
        <v>0</v>
      </c>
      <c r="N11" s="117"/>
      <c r="O11" s="15">
        <v>68</v>
      </c>
      <c r="P11" s="15"/>
      <c r="Q11" s="15"/>
      <c r="R11" s="16">
        <v>59047759.310000002</v>
      </c>
      <c r="S11" s="117">
        <f t="shared" si="0"/>
        <v>16088.211786663034</v>
      </c>
      <c r="T11" s="181">
        <v>4728.3290212350494</v>
      </c>
      <c r="U11" s="179"/>
      <c r="V11" s="67">
        <v>4728.3290212350494</v>
      </c>
      <c r="W11" s="15"/>
      <c r="X11" s="15"/>
      <c r="Y11" s="15"/>
      <c r="Z11" s="15"/>
      <c r="AB11" s="53"/>
      <c r="AH11" s="136"/>
      <c r="AJ11" s="53"/>
    </row>
    <row r="12" spans="1:36" customFormat="1" ht="15.6" x14ac:dyDescent="0.3">
      <c r="A12" s="65">
        <v>62</v>
      </c>
      <c r="B12" s="12">
        <v>4400124316</v>
      </c>
      <c r="C12" s="175">
        <v>482000100</v>
      </c>
      <c r="D12" s="176" t="s">
        <v>104</v>
      </c>
      <c r="E12" s="113"/>
      <c r="F12" s="71">
        <v>59</v>
      </c>
      <c r="G12" s="196" t="s">
        <v>124</v>
      </c>
      <c r="H12" s="177" t="s">
        <v>125</v>
      </c>
      <c r="I12" s="13">
        <v>68</v>
      </c>
      <c r="J12" s="13"/>
      <c r="K12" s="15">
        <v>3919.5</v>
      </c>
      <c r="L12" s="15">
        <v>3919.5</v>
      </c>
      <c r="M12" s="117">
        <f t="shared" si="1"/>
        <v>0</v>
      </c>
      <c r="N12" s="117"/>
      <c r="O12" s="15">
        <v>62</v>
      </c>
      <c r="P12" s="15"/>
      <c r="Q12" s="15"/>
      <c r="R12" s="16">
        <v>63487345.509999998</v>
      </c>
      <c r="S12" s="117">
        <f t="shared" si="0"/>
        <v>16197.817453756856</v>
      </c>
      <c r="T12" s="181">
        <v>4734.3032077082571</v>
      </c>
      <c r="U12" s="179"/>
      <c r="V12" s="67">
        <v>4734.3032077082571</v>
      </c>
      <c r="W12" s="15"/>
      <c r="X12" s="15"/>
      <c r="Y12" s="15"/>
      <c r="Z12" s="15"/>
      <c r="AB12" s="53"/>
      <c r="AH12" s="136"/>
      <c r="AJ12" s="53"/>
    </row>
    <row r="13" spans="1:36" customFormat="1" ht="15.6" x14ac:dyDescent="0.3">
      <c r="A13" s="65">
        <v>72</v>
      </c>
      <c r="B13" s="12">
        <v>4400124320</v>
      </c>
      <c r="C13" s="175">
        <v>482000103</v>
      </c>
      <c r="D13" s="176" t="s">
        <v>107</v>
      </c>
      <c r="E13" s="113"/>
      <c r="F13" s="71">
        <v>49</v>
      </c>
      <c r="G13" s="196" t="s">
        <v>122</v>
      </c>
      <c r="H13" s="177" t="s">
        <v>123</v>
      </c>
      <c r="I13" s="13">
        <v>72</v>
      </c>
      <c r="J13" s="13"/>
      <c r="K13" s="15">
        <v>3078.95</v>
      </c>
      <c r="L13" s="15">
        <v>3078.95</v>
      </c>
      <c r="M13" s="117">
        <f t="shared" si="1"/>
        <v>0</v>
      </c>
      <c r="N13" s="117"/>
      <c r="O13" s="15">
        <v>72</v>
      </c>
      <c r="P13" s="15"/>
      <c r="Q13" s="15"/>
      <c r="R13" s="16">
        <v>50809892.82</v>
      </c>
      <c r="S13" s="117">
        <f t="shared" si="0"/>
        <v>16502.344247227142</v>
      </c>
      <c r="T13" s="181">
        <v>4731.287952987268</v>
      </c>
      <c r="U13" s="179"/>
      <c r="V13" s="67">
        <v>4731.287952987268</v>
      </c>
      <c r="W13" s="15"/>
      <c r="X13" s="15"/>
      <c r="Y13" s="15"/>
      <c r="Z13" s="15"/>
      <c r="AB13" s="53"/>
      <c r="AH13" s="136"/>
      <c r="AJ13" s="53"/>
    </row>
    <row r="14" spans="1:36" customFormat="1" ht="15.6" x14ac:dyDescent="0.3">
      <c r="A14" s="65">
        <v>78</v>
      </c>
      <c r="B14" s="12">
        <v>4400124328</v>
      </c>
      <c r="C14" s="175">
        <v>482000105</v>
      </c>
      <c r="D14" s="176" t="s">
        <v>108</v>
      </c>
      <c r="E14" s="113"/>
      <c r="F14" s="71">
        <v>49</v>
      </c>
      <c r="G14" s="196" t="s">
        <v>122</v>
      </c>
      <c r="H14" s="177" t="s">
        <v>123</v>
      </c>
      <c r="I14" s="13">
        <v>78</v>
      </c>
      <c r="J14" s="13"/>
      <c r="K14" s="15">
        <v>3078.6</v>
      </c>
      <c r="L14" s="15">
        <v>3078.6</v>
      </c>
      <c r="M14" s="117">
        <f t="shared" si="1"/>
        <v>0</v>
      </c>
      <c r="N14" s="117"/>
      <c r="O14" s="15">
        <v>78</v>
      </c>
      <c r="P14" s="15"/>
      <c r="Q14" s="15"/>
      <c r="R14" s="16">
        <v>51956467.530000001</v>
      </c>
      <c r="S14" s="117">
        <f t="shared" si="0"/>
        <v>16876.654170726953</v>
      </c>
      <c r="T14" s="181">
        <v>4701.1444894950237</v>
      </c>
      <c r="U14" s="179"/>
      <c r="V14" s="67">
        <v>4701.1444894950237</v>
      </c>
      <c r="W14" s="15"/>
      <c r="X14" s="15"/>
      <c r="Y14" s="15"/>
      <c r="Z14" s="15"/>
      <c r="AB14" s="53"/>
      <c r="AH14" s="136"/>
      <c r="AJ14" s="53"/>
    </row>
    <row r="15" spans="1:36" customFormat="1" ht="15.6" x14ac:dyDescent="0.3">
      <c r="A15" s="65">
        <v>79</v>
      </c>
      <c r="B15" s="12">
        <v>4400124329</v>
      </c>
      <c r="C15" s="175">
        <v>482000107</v>
      </c>
      <c r="D15" s="176" t="s">
        <v>111</v>
      </c>
      <c r="E15" s="113"/>
      <c r="F15" s="71">
        <v>58</v>
      </c>
      <c r="G15" s="196" t="s">
        <v>122</v>
      </c>
      <c r="H15" s="177" t="s">
        <v>123</v>
      </c>
      <c r="I15" s="13">
        <v>79</v>
      </c>
      <c r="J15" s="13"/>
      <c r="K15" s="15">
        <v>3838.3</v>
      </c>
      <c r="L15" s="15">
        <v>3838.3</v>
      </c>
      <c r="M15" s="117">
        <f t="shared" si="1"/>
        <v>0</v>
      </c>
      <c r="N15" s="117"/>
      <c r="O15" s="15">
        <v>79</v>
      </c>
      <c r="P15" s="15"/>
      <c r="Q15" s="15"/>
      <c r="R15" s="16">
        <v>63158502.380000003</v>
      </c>
      <c r="S15" s="117">
        <f t="shared" si="0"/>
        <v>16454.811343563557</v>
      </c>
      <c r="T15" s="181">
        <v>4764.8096059113295</v>
      </c>
      <c r="U15" s="179"/>
      <c r="V15" s="67">
        <v>4764.8096059113295</v>
      </c>
      <c r="W15" s="15"/>
      <c r="X15" s="15"/>
      <c r="Y15" s="15"/>
      <c r="Z15" s="15"/>
      <c r="AB15" s="53"/>
      <c r="AH15" s="136"/>
      <c r="AJ15" s="53"/>
    </row>
    <row r="16" spans="1:36" customFormat="1" ht="15.6" x14ac:dyDescent="0.3">
      <c r="A16" s="65">
        <v>86</v>
      </c>
      <c r="B16" s="12">
        <v>4400124330</v>
      </c>
      <c r="C16" s="175">
        <v>482000108</v>
      </c>
      <c r="D16" s="176" t="s">
        <v>111</v>
      </c>
      <c r="E16" s="113"/>
      <c r="F16" s="71">
        <v>59</v>
      </c>
      <c r="G16" s="199" t="s">
        <v>122</v>
      </c>
      <c r="H16" s="184" t="s">
        <v>123</v>
      </c>
      <c r="I16" s="13">
        <v>83</v>
      </c>
      <c r="J16" s="13"/>
      <c r="K16" s="15">
        <v>3776.7</v>
      </c>
      <c r="L16" s="15">
        <v>3776.7</v>
      </c>
      <c r="M16" s="117">
        <f t="shared" si="1"/>
        <v>0</v>
      </c>
      <c r="N16" s="117"/>
      <c r="O16" s="15">
        <v>86</v>
      </c>
      <c r="P16" s="15"/>
      <c r="Q16" s="15"/>
      <c r="R16" s="16">
        <v>61068183.649999999</v>
      </c>
      <c r="S16" s="117">
        <f t="shared" si="0"/>
        <v>16169.720562925306</v>
      </c>
      <c r="T16" s="181">
        <v>4713.6251676624797</v>
      </c>
      <c r="U16" s="179"/>
      <c r="V16" s="67">
        <v>4713.6251676624797</v>
      </c>
      <c r="W16" s="15"/>
      <c r="X16" s="15"/>
      <c r="Y16" s="15"/>
      <c r="Z16" s="15"/>
      <c r="AB16" s="53"/>
      <c r="AH16" s="136"/>
      <c r="AJ16" s="53"/>
    </row>
    <row r="17" spans="1:36" customFormat="1" ht="15.6" x14ac:dyDescent="0.3">
      <c r="A17" s="65">
        <v>83</v>
      </c>
      <c r="B17" s="12">
        <v>4400124331</v>
      </c>
      <c r="C17" s="175">
        <v>482000112</v>
      </c>
      <c r="D17" s="176" t="s">
        <v>112</v>
      </c>
      <c r="E17" s="113"/>
      <c r="F17" s="71">
        <v>52</v>
      </c>
      <c r="G17" s="198" t="s">
        <v>122</v>
      </c>
      <c r="H17" s="183" t="s">
        <v>123</v>
      </c>
      <c r="I17" s="13">
        <v>86</v>
      </c>
      <c r="J17" s="13"/>
      <c r="K17" s="15">
        <v>3305.55</v>
      </c>
      <c r="L17" s="15">
        <v>3305.55</v>
      </c>
      <c r="M17" s="117">
        <f t="shared" si="1"/>
        <v>0</v>
      </c>
      <c r="N17" s="117"/>
      <c r="O17" s="15">
        <v>83</v>
      </c>
      <c r="P17" s="15"/>
      <c r="Q17" s="15"/>
      <c r="R17" s="16">
        <v>54486521.869999997</v>
      </c>
      <c r="S17" s="117">
        <f t="shared" si="0"/>
        <v>16483.34524360545</v>
      </c>
      <c r="T17" s="181">
        <v>4705.3401910360035</v>
      </c>
      <c r="U17" s="179"/>
      <c r="V17" s="67">
        <v>4705.3401910360035</v>
      </c>
      <c r="W17" s="15"/>
      <c r="X17" s="15"/>
      <c r="Y17" s="15"/>
      <c r="Z17" s="15"/>
      <c r="AB17" s="53"/>
      <c r="AH17" s="136"/>
      <c r="AJ17" s="53"/>
    </row>
    <row r="18" spans="1:36" customFormat="1" ht="15.6" x14ac:dyDescent="0.3">
      <c r="A18" s="65">
        <v>104</v>
      </c>
      <c r="B18" s="12">
        <v>4400124373</v>
      </c>
      <c r="C18" s="175">
        <v>482000119</v>
      </c>
      <c r="D18" s="176" t="s">
        <v>67</v>
      </c>
      <c r="E18" s="113"/>
      <c r="F18" s="71">
        <v>56</v>
      </c>
      <c r="G18" s="198" t="s">
        <v>122</v>
      </c>
      <c r="H18" s="183" t="s">
        <v>123</v>
      </c>
      <c r="I18" s="13">
        <v>104</v>
      </c>
      <c r="J18" s="13"/>
      <c r="K18" s="15">
        <v>3705.05</v>
      </c>
      <c r="L18" s="15">
        <v>3705.05</v>
      </c>
      <c r="M18" s="117">
        <f t="shared" si="1"/>
        <v>0</v>
      </c>
      <c r="N18" s="117"/>
      <c r="O18" s="15">
        <v>104</v>
      </c>
      <c r="P18" s="15"/>
      <c r="Q18" s="15"/>
      <c r="R18" s="16">
        <v>59910950.649999999</v>
      </c>
      <c r="S18" s="117">
        <f t="shared" si="0"/>
        <v>16170.078851837356</v>
      </c>
      <c r="T18" s="181">
        <v>4726.2339196302473</v>
      </c>
      <c r="U18" s="179"/>
      <c r="V18" s="67">
        <v>4726.2339196302473</v>
      </c>
      <c r="W18" s="15"/>
      <c r="X18" s="15"/>
      <c r="Y18" s="15"/>
      <c r="Z18" s="15"/>
      <c r="AB18" s="53"/>
      <c r="AH18" s="136"/>
      <c r="AJ18" s="53"/>
    </row>
    <row r="19" spans="1:36" s="156" customFormat="1" ht="15.6" x14ac:dyDescent="0.3">
      <c r="A19" s="102">
        <v>112</v>
      </c>
      <c r="B19" s="142"/>
      <c r="C19" s="200">
        <v>482000123</v>
      </c>
      <c r="D19" s="201" t="s">
        <v>80</v>
      </c>
      <c r="E19" s="144"/>
      <c r="F19" s="202">
        <v>50</v>
      </c>
      <c r="G19" s="203"/>
      <c r="H19" s="204" t="s">
        <v>123</v>
      </c>
      <c r="I19" s="146">
        <v>112</v>
      </c>
      <c r="J19" s="13"/>
      <c r="K19" s="149">
        <v>3054.66</v>
      </c>
      <c r="L19" s="149">
        <v>3256.1</v>
      </c>
      <c r="M19" s="117">
        <f t="shared" si="1"/>
        <v>-201.44000000000005</v>
      </c>
      <c r="N19" s="149"/>
      <c r="O19" s="149"/>
      <c r="P19" s="149"/>
      <c r="Q19" s="149"/>
      <c r="R19" s="152">
        <v>60797688.920000002</v>
      </c>
      <c r="S19" s="149">
        <f t="shared" si="0"/>
        <v>19903.258928980642</v>
      </c>
      <c r="T19" s="181">
        <v>4781.2848237832659</v>
      </c>
      <c r="U19" s="205"/>
      <c r="V19" s="149">
        <v>4781.2848237832659</v>
      </c>
      <c r="W19" s="149"/>
      <c r="X19" s="149"/>
      <c r="Y19" s="149"/>
      <c r="Z19" s="149"/>
      <c r="AB19" s="155"/>
      <c r="AH19" s="155"/>
      <c r="AJ19" s="155"/>
    </row>
    <row r="20" spans="1:36" customFormat="1" ht="15.6" x14ac:dyDescent="0.3">
      <c r="A20" s="65">
        <v>117</v>
      </c>
      <c r="B20" s="12">
        <v>4400124376</v>
      </c>
      <c r="C20" s="175">
        <v>482000124</v>
      </c>
      <c r="D20" s="176" t="s">
        <v>71</v>
      </c>
      <c r="E20" s="113"/>
      <c r="F20" s="71">
        <v>58</v>
      </c>
      <c r="G20" s="196" t="s">
        <v>122</v>
      </c>
      <c r="H20" s="177" t="s">
        <v>123</v>
      </c>
      <c r="I20" s="13">
        <v>117</v>
      </c>
      <c r="J20" s="13"/>
      <c r="K20" s="15">
        <v>3784.2</v>
      </c>
      <c r="L20" s="15">
        <v>3784.2</v>
      </c>
      <c r="M20" s="117">
        <f t="shared" si="1"/>
        <v>0</v>
      </c>
      <c r="N20" s="117"/>
      <c r="O20" s="15">
        <v>117</v>
      </c>
      <c r="P20" s="15"/>
      <c r="Q20" s="15"/>
      <c r="R20" s="16">
        <v>61182033.68</v>
      </c>
      <c r="S20" s="117">
        <f t="shared" si="0"/>
        <v>16167.759019079331</v>
      </c>
      <c r="T20" s="181">
        <v>4762.4270351381774</v>
      </c>
      <c r="U20" s="179"/>
      <c r="V20" s="67">
        <v>4762.4270351381774</v>
      </c>
      <c r="W20" s="15"/>
      <c r="X20" s="15"/>
      <c r="Y20" s="15"/>
      <c r="Z20" s="15"/>
      <c r="AB20" s="53"/>
      <c r="AH20" s="136"/>
      <c r="AJ20" s="53"/>
    </row>
    <row r="21" spans="1:36" customFormat="1" ht="15.6" x14ac:dyDescent="0.3">
      <c r="A21" s="65">
        <v>130</v>
      </c>
      <c r="B21" s="12">
        <v>4400124654</v>
      </c>
      <c r="C21" s="175">
        <v>482000129</v>
      </c>
      <c r="D21" s="176" t="s">
        <v>75</v>
      </c>
      <c r="E21" s="113"/>
      <c r="F21" s="71">
        <v>59</v>
      </c>
      <c r="G21" s="196" t="s">
        <v>122</v>
      </c>
      <c r="H21" s="177" t="s">
        <v>123</v>
      </c>
      <c r="I21" s="13">
        <v>130</v>
      </c>
      <c r="J21" s="13"/>
      <c r="K21" s="15">
        <v>3759.35</v>
      </c>
      <c r="L21" s="15">
        <v>3759.35</v>
      </c>
      <c r="M21" s="117">
        <f t="shared" si="1"/>
        <v>0</v>
      </c>
      <c r="N21" s="117"/>
      <c r="O21" s="15">
        <v>130</v>
      </c>
      <c r="P21" s="15"/>
      <c r="Q21" s="15"/>
      <c r="R21" s="16">
        <v>60797688.920000002</v>
      </c>
      <c r="S21" s="117">
        <f t="shared" si="0"/>
        <v>16172.393876601009</v>
      </c>
      <c r="T21" s="181">
        <v>4785.0537324649295</v>
      </c>
      <c r="U21" s="179"/>
      <c r="V21" s="67">
        <v>4785.0537324649295</v>
      </c>
      <c r="W21" s="15"/>
      <c r="X21" s="15"/>
      <c r="Y21" s="15"/>
      <c r="Z21" s="15"/>
      <c r="AB21" s="53"/>
      <c r="AH21" s="136"/>
      <c r="AJ21" s="53"/>
    </row>
    <row r="22" spans="1:36" customFormat="1" ht="15.6" x14ac:dyDescent="0.3">
      <c r="A22" s="65">
        <v>135</v>
      </c>
      <c r="B22" s="12"/>
      <c r="C22" s="175">
        <v>482000133</v>
      </c>
      <c r="D22" s="176" t="s">
        <v>76</v>
      </c>
      <c r="E22" s="113"/>
      <c r="F22" s="71"/>
      <c r="G22" s="196"/>
      <c r="H22" s="177"/>
      <c r="I22" s="13">
        <v>135</v>
      </c>
      <c r="J22" s="13"/>
      <c r="K22" s="15">
        <v>2919.55</v>
      </c>
      <c r="L22" s="15">
        <v>2919.55</v>
      </c>
      <c r="M22" s="117">
        <f t="shared" si="1"/>
        <v>0</v>
      </c>
      <c r="N22" s="117"/>
      <c r="O22" s="15"/>
      <c r="P22" s="15"/>
      <c r="Q22" s="15"/>
      <c r="R22" s="206">
        <v>60797688.920000002</v>
      </c>
      <c r="S22" s="117"/>
      <c r="T22" s="181">
        <v>4759.5769230769229</v>
      </c>
      <c r="U22" s="179"/>
      <c r="V22" s="67">
        <v>4759.5769230769229</v>
      </c>
      <c r="W22" s="15"/>
      <c r="X22" s="15"/>
      <c r="Y22" s="15"/>
      <c r="Z22" s="15"/>
      <c r="AB22" s="53"/>
      <c r="AH22" s="136"/>
      <c r="AJ22" s="53"/>
    </row>
    <row r="23" spans="1:36" customFormat="1" ht="15.6" x14ac:dyDescent="0.3">
      <c r="A23" s="65">
        <v>137</v>
      </c>
      <c r="B23" s="12"/>
      <c r="C23" s="175">
        <v>482000135</v>
      </c>
      <c r="D23" s="176" t="s">
        <v>116</v>
      </c>
      <c r="E23" s="113"/>
      <c r="F23" s="71"/>
      <c r="G23" s="196"/>
      <c r="H23" s="177"/>
      <c r="I23" s="13">
        <v>137</v>
      </c>
      <c r="J23" s="13"/>
      <c r="K23" s="15">
        <v>3497</v>
      </c>
      <c r="L23" s="15">
        <v>3497</v>
      </c>
      <c r="M23" s="117">
        <f t="shared" si="1"/>
        <v>0</v>
      </c>
      <c r="N23" s="117"/>
      <c r="O23" s="15"/>
      <c r="P23" s="15"/>
      <c r="Q23" s="15"/>
      <c r="R23" s="206">
        <v>60797688.920000002</v>
      </c>
      <c r="S23" s="117"/>
      <c r="T23" s="181">
        <v>4764.321012658228</v>
      </c>
      <c r="U23" s="179"/>
      <c r="V23" s="67">
        <v>4764.321012658228</v>
      </c>
      <c r="W23" s="15"/>
      <c r="X23" s="15"/>
      <c r="Y23" s="15"/>
      <c r="Z23" s="15"/>
      <c r="AB23" s="53"/>
      <c r="AH23" s="136"/>
      <c r="AJ23" s="53"/>
    </row>
    <row r="24" spans="1:36" customFormat="1" ht="15.6" x14ac:dyDescent="0.3">
      <c r="A24" s="65"/>
      <c r="B24" s="12"/>
      <c r="C24" s="175"/>
      <c r="D24" s="176"/>
      <c r="E24" s="113"/>
      <c r="F24" s="71"/>
      <c r="G24" s="182"/>
      <c r="H24" s="183"/>
      <c r="I24" s="13"/>
      <c r="J24" s="13"/>
      <c r="K24" s="15"/>
      <c r="L24" s="15">
        <f>SUBTOTAL(9,L3:L23)</f>
        <v>76141</v>
      </c>
      <c r="M24" s="15">
        <f>SUBTOTAL(9,M3:M23)</f>
        <v>-157.47999999999956</v>
      </c>
      <c r="N24" s="117"/>
      <c r="O24" s="15"/>
      <c r="P24" s="15"/>
      <c r="Q24" s="15"/>
      <c r="R24" s="15">
        <f>SUBTOTAL(9,R3:R23)</f>
        <v>1260558569.9700003</v>
      </c>
      <c r="S24" s="117" t="e">
        <f t="shared" si="0"/>
        <v>#DIV/0!</v>
      </c>
      <c r="T24" s="181">
        <f>SUMPRODUCT(T3:T23,L3:L23)/L24</f>
        <v>4735.1491571907773</v>
      </c>
      <c r="U24" s="179"/>
      <c r="V24" s="67"/>
      <c r="W24" s="15"/>
      <c r="X24" s="15"/>
      <c r="Y24" s="15"/>
      <c r="Z24" s="15"/>
      <c r="AB24" s="53"/>
      <c r="AH24" s="136"/>
      <c r="AJ24" s="53"/>
    </row>
    <row r="25" spans="1:36" customFormat="1" ht="15.6" x14ac:dyDescent="0.3">
      <c r="A25" s="65"/>
      <c r="B25" s="12"/>
      <c r="C25" s="175"/>
      <c r="D25" s="176"/>
      <c r="E25" s="113"/>
      <c r="F25" s="71"/>
      <c r="G25" s="177"/>
      <c r="H25" s="177"/>
      <c r="I25" s="13"/>
      <c r="J25" s="13"/>
      <c r="K25" s="15"/>
      <c r="L25" s="15">
        <v>76141</v>
      </c>
      <c r="M25" s="117"/>
      <c r="N25" s="117"/>
      <c r="O25" s="15"/>
      <c r="P25" s="15"/>
      <c r="Q25" s="15"/>
      <c r="R25" s="16"/>
      <c r="S25" s="117" t="e">
        <f t="shared" si="0"/>
        <v>#DIV/0!</v>
      </c>
      <c r="T25" s="181"/>
      <c r="U25" s="179"/>
      <c r="V25" s="67"/>
      <c r="W25" s="15"/>
      <c r="X25" s="15"/>
      <c r="Y25" s="15"/>
      <c r="Z25" s="15"/>
      <c r="AB25" s="53"/>
      <c r="AH25" s="136"/>
      <c r="AJ25" s="53"/>
    </row>
    <row r="26" spans="1:36" customFormat="1" ht="15.6" x14ac:dyDescent="0.3">
      <c r="A26" s="65"/>
      <c r="B26" s="12"/>
      <c r="C26" s="175"/>
      <c r="D26" s="176"/>
      <c r="E26" s="113"/>
      <c r="F26" s="71"/>
      <c r="G26" s="177"/>
      <c r="H26" s="177"/>
      <c r="I26" s="13"/>
      <c r="J26" s="13"/>
      <c r="K26" s="15"/>
      <c r="L26" s="15">
        <f>L25-L24</f>
        <v>0</v>
      </c>
      <c r="M26" s="117"/>
      <c r="N26" s="117"/>
      <c r="O26" s="15"/>
      <c r="P26" s="15"/>
      <c r="Q26" s="15"/>
      <c r="R26" s="16"/>
      <c r="S26" s="117" t="e">
        <f t="shared" si="0"/>
        <v>#DIV/0!</v>
      </c>
      <c r="T26" s="181"/>
      <c r="U26" s="179"/>
      <c r="V26" s="67"/>
      <c r="W26" s="15"/>
      <c r="X26" s="15"/>
      <c r="Y26" s="15"/>
      <c r="Z26" s="15"/>
      <c r="AB26" s="53"/>
      <c r="AH26" s="136"/>
      <c r="AJ26" s="53"/>
    </row>
    <row r="27" spans="1:36" customFormat="1" ht="15.6" x14ac:dyDescent="0.3">
      <c r="A27" s="65"/>
      <c r="B27" s="12"/>
      <c r="C27" s="175"/>
      <c r="D27" s="176"/>
      <c r="E27" s="113"/>
      <c r="F27" s="71"/>
      <c r="G27" s="182"/>
      <c r="H27" s="183"/>
      <c r="I27" s="13"/>
      <c r="J27" s="13"/>
      <c r="K27" s="15"/>
      <c r="L27" s="15"/>
      <c r="M27" s="117"/>
      <c r="N27" s="117"/>
      <c r="O27" s="15"/>
      <c r="P27" s="15"/>
      <c r="Q27" s="15"/>
      <c r="R27" s="16"/>
      <c r="S27" s="117" t="e">
        <f t="shared" si="0"/>
        <v>#DIV/0!</v>
      </c>
      <c r="T27" s="181"/>
      <c r="U27" s="179"/>
      <c r="V27" s="67"/>
      <c r="W27" s="15"/>
      <c r="X27" s="15"/>
      <c r="Y27" s="15"/>
      <c r="Z27" s="15"/>
      <c r="AB27" s="53"/>
      <c r="AH27" s="136"/>
      <c r="AJ27" s="53"/>
    </row>
    <row r="28" spans="1:36" customFormat="1" ht="15.6" x14ac:dyDescent="0.3">
      <c r="A28" s="65"/>
      <c r="B28" s="12"/>
      <c r="C28" s="175"/>
      <c r="D28" s="176"/>
      <c r="E28" s="113"/>
      <c r="F28" s="71"/>
      <c r="G28" s="177"/>
      <c r="H28" s="177"/>
      <c r="I28" s="13"/>
      <c r="J28" s="13"/>
      <c r="K28" s="15"/>
      <c r="L28" s="15"/>
      <c r="M28" s="117"/>
      <c r="N28" s="117"/>
      <c r="O28" s="15"/>
      <c r="P28" s="15"/>
      <c r="Q28" s="15"/>
      <c r="R28" s="16"/>
      <c r="S28" s="117" t="e">
        <f t="shared" si="0"/>
        <v>#DIV/0!</v>
      </c>
      <c r="T28" s="181"/>
      <c r="U28" s="179"/>
      <c r="V28" s="67"/>
      <c r="W28" s="15"/>
      <c r="X28" s="15"/>
      <c r="Y28" s="15"/>
      <c r="Z28" s="15"/>
      <c r="AB28" s="53"/>
      <c r="AH28" s="136"/>
      <c r="AJ28" s="53"/>
    </row>
    <row r="29" spans="1:36" customFormat="1" ht="15.6" x14ac:dyDescent="0.3">
      <c r="A29" s="65"/>
      <c r="B29" s="12"/>
      <c r="C29" s="175"/>
      <c r="D29" s="176"/>
      <c r="E29" s="113"/>
      <c r="F29" s="71"/>
      <c r="G29" s="182"/>
      <c r="H29" s="183"/>
      <c r="I29" s="13"/>
      <c r="J29" s="13"/>
      <c r="K29" s="15"/>
      <c r="L29" s="15"/>
      <c r="M29" s="117"/>
      <c r="N29" s="117"/>
      <c r="O29" s="15"/>
      <c r="P29" s="15"/>
      <c r="Q29" s="15"/>
      <c r="R29" s="16"/>
      <c r="S29" s="117" t="e">
        <f t="shared" si="0"/>
        <v>#DIV/0!</v>
      </c>
      <c r="T29" s="181"/>
      <c r="U29" s="179"/>
      <c r="V29" s="67"/>
      <c r="W29" s="15"/>
      <c r="X29" s="15"/>
      <c r="Y29" s="15"/>
      <c r="Z29" s="15"/>
      <c r="AB29" s="53"/>
      <c r="AH29" s="136"/>
      <c r="AJ29" s="53"/>
    </row>
    <row r="30" spans="1:36" customFormat="1" ht="15.6" x14ac:dyDescent="0.3">
      <c r="A30" s="65"/>
      <c r="B30" s="12"/>
      <c r="C30" s="175"/>
      <c r="D30" s="176"/>
      <c r="E30" s="113"/>
      <c r="F30" s="71"/>
      <c r="G30" s="182"/>
      <c r="H30" s="183"/>
      <c r="I30" s="13"/>
      <c r="J30" s="13"/>
      <c r="K30" s="15"/>
      <c r="L30" s="15"/>
      <c r="M30" s="117"/>
      <c r="N30" s="117"/>
      <c r="O30" s="15"/>
      <c r="P30" s="15"/>
      <c r="Q30" s="15"/>
      <c r="R30" s="16"/>
      <c r="S30" s="117" t="e">
        <f t="shared" si="0"/>
        <v>#DIV/0!</v>
      </c>
      <c r="T30" s="181"/>
      <c r="U30" s="179"/>
      <c r="V30" s="67"/>
      <c r="W30" s="15"/>
      <c r="X30" s="15"/>
      <c r="Y30" s="15"/>
      <c r="Z30" s="15"/>
      <c r="AB30" s="53"/>
      <c r="AH30" s="136"/>
      <c r="AJ30" s="53"/>
    </row>
    <row r="31" spans="1:36" customFormat="1" ht="15.6" x14ac:dyDescent="0.3">
      <c r="A31" s="65"/>
      <c r="B31" s="12"/>
      <c r="C31" s="175"/>
      <c r="D31" s="176"/>
      <c r="E31" s="113"/>
      <c r="F31" s="71"/>
      <c r="G31" s="177"/>
      <c r="H31" s="177"/>
      <c r="I31" s="13"/>
      <c r="J31" s="13"/>
      <c r="K31" s="15"/>
      <c r="L31" s="15"/>
      <c r="M31" s="117"/>
      <c r="N31" s="117"/>
      <c r="O31" s="15"/>
      <c r="P31" s="15"/>
      <c r="Q31" s="15"/>
      <c r="R31" s="16"/>
      <c r="S31" s="117" t="e">
        <f t="shared" si="0"/>
        <v>#DIV/0!</v>
      </c>
      <c r="T31" s="181"/>
      <c r="U31" s="179"/>
      <c r="V31" s="67"/>
      <c r="W31" s="15"/>
      <c r="X31" s="15"/>
      <c r="Y31" s="15"/>
      <c r="Z31" s="15"/>
      <c r="AB31" s="53"/>
      <c r="AH31" s="136"/>
      <c r="AJ31" s="53"/>
    </row>
    <row r="32" spans="1:36" customFormat="1" ht="15.6" x14ac:dyDescent="0.3">
      <c r="A32" s="65"/>
      <c r="B32" s="12"/>
      <c r="C32" s="175"/>
      <c r="D32" s="176"/>
      <c r="E32" s="113"/>
      <c r="F32" s="71"/>
      <c r="G32" s="177"/>
      <c r="H32" s="177"/>
      <c r="I32" s="13"/>
      <c r="J32" s="13"/>
      <c r="K32" s="15"/>
      <c r="L32" s="15"/>
      <c r="M32" s="117"/>
      <c r="N32" s="117"/>
      <c r="O32" s="15"/>
      <c r="P32" s="15"/>
      <c r="Q32" s="15"/>
      <c r="R32" s="16"/>
      <c r="S32" s="117" t="e">
        <f t="shared" si="0"/>
        <v>#DIV/0!</v>
      </c>
      <c r="T32" s="181"/>
      <c r="U32" s="179"/>
      <c r="V32" s="67"/>
      <c r="W32" s="15"/>
      <c r="X32" s="15"/>
      <c r="Y32" s="15"/>
      <c r="Z32" s="15"/>
      <c r="AB32" s="53"/>
      <c r="AH32" s="136"/>
      <c r="AJ32" s="53"/>
    </row>
    <row r="33" spans="1:36" customFormat="1" ht="15.6" x14ac:dyDescent="0.3">
      <c r="A33" s="65"/>
      <c r="B33" s="12"/>
      <c r="C33" s="175"/>
      <c r="D33" s="176"/>
      <c r="E33" s="113"/>
      <c r="F33" s="71"/>
      <c r="G33" s="177"/>
      <c r="H33" s="177"/>
      <c r="I33" s="13"/>
      <c r="J33" s="13"/>
      <c r="K33" s="15"/>
      <c r="L33" s="15"/>
      <c r="M33" s="117"/>
      <c r="N33" s="117"/>
      <c r="O33" s="15"/>
      <c r="P33" s="15"/>
      <c r="Q33" s="15"/>
      <c r="R33" s="16"/>
      <c r="S33" s="117" t="e">
        <f t="shared" si="0"/>
        <v>#DIV/0!</v>
      </c>
      <c r="T33" s="181"/>
      <c r="U33" s="179"/>
      <c r="V33" s="67"/>
      <c r="W33" s="15"/>
      <c r="X33" s="15"/>
      <c r="Y33" s="15"/>
      <c r="Z33" s="15"/>
      <c r="AB33" s="53"/>
      <c r="AH33" s="136"/>
      <c r="AJ33" s="53"/>
    </row>
    <row r="34" spans="1:36" customFormat="1" ht="15.6" x14ac:dyDescent="0.3">
      <c r="A34" s="65"/>
      <c r="B34" s="12"/>
      <c r="C34" s="175"/>
      <c r="D34" s="176"/>
      <c r="E34" s="113"/>
      <c r="F34" s="71"/>
      <c r="G34" s="182"/>
      <c r="H34" s="183"/>
      <c r="I34" s="13"/>
      <c r="J34" s="13"/>
      <c r="K34" s="15"/>
      <c r="L34" s="15"/>
      <c r="M34" s="117"/>
      <c r="N34" s="117"/>
      <c r="O34" s="15"/>
      <c r="P34" s="15"/>
      <c r="Q34" s="15"/>
      <c r="R34" s="16"/>
      <c r="S34" s="117" t="e">
        <f t="shared" si="0"/>
        <v>#DIV/0!</v>
      </c>
      <c r="T34" s="181"/>
      <c r="U34" s="179"/>
      <c r="V34" s="67"/>
      <c r="W34" s="15"/>
      <c r="X34" s="15"/>
      <c r="Y34" s="15"/>
      <c r="Z34" s="15"/>
      <c r="AB34" s="53"/>
      <c r="AH34" s="136"/>
      <c r="AJ34" s="53"/>
    </row>
    <row r="35" spans="1:36" customFormat="1" ht="15.6" x14ac:dyDescent="0.3">
      <c r="A35" s="65"/>
      <c r="B35" s="12"/>
      <c r="C35" s="175"/>
      <c r="D35" s="176"/>
      <c r="E35" s="113"/>
      <c r="F35" s="71"/>
      <c r="G35" s="182"/>
      <c r="H35" s="183"/>
      <c r="I35" s="13"/>
      <c r="J35" s="13"/>
      <c r="K35" s="15"/>
      <c r="L35" s="15"/>
      <c r="M35" s="117"/>
      <c r="N35" s="117"/>
      <c r="O35" s="15"/>
      <c r="P35" s="15"/>
      <c r="Q35" s="15"/>
      <c r="R35" s="16"/>
      <c r="S35" s="117" t="e">
        <f t="shared" si="0"/>
        <v>#DIV/0!</v>
      </c>
      <c r="T35" s="181"/>
      <c r="U35" s="179"/>
      <c r="V35" s="67"/>
      <c r="W35" s="15"/>
      <c r="X35" s="15"/>
      <c r="Y35" s="15"/>
      <c r="Z35" s="15"/>
      <c r="AB35" s="53"/>
      <c r="AH35" s="136"/>
      <c r="AJ35" s="53"/>
    </row>
    <row r="36" spans="1:36" customFormat="1" ht="15.6" x14ac:dyDescent="0.3">
      <c r="A36" s="65"/>
      <c r="B36" s="12"/>
      <c r="C36" s="175"/>
      <c r="D36" s="176"/>
      <c r="E36" s="113"/>
      <c r="F36" s="71"/>
      <c r="G36" s="182"/>
      <c r="H36" s="183"/>
      <c r="I36" s="13"/>
      <c r="J36" s="13"/>
      <c r="K36" s="15"/>
      <c r="L36" s="15"/>
      <c r="M36" s="117"/>
      <c r="N36" s="117"/>
      <c r="O36" s="15"/>
      <c r="P36" s="15"/>
      <c r="Q36" s="15"/>
      <c r="R36" s="16"/>
      <c r="S36" s="117" t="e">
        <f t="shared" si="0"/>
        <v>#DIV/0!</v>
      </c>
      <c r="T36" s="181"/>
      <c r="U36" s="179"/>
      <c r="V36" s="67"/>
      <c r="W36" s="15"/>
      <c r="X36" s="15"/>
      <c r="Y36" s="15"/>
      <c r="Z36" s="15"/>
      <c r="AB36" s="53"/>
      <c r="AH36" s="136"/>
      <c r="AJ36" s="53"/>
    </row>
    <row r="37" spans="1:36" customFormat="1" ht="15.6" x14ac:dyDescent="0.3">
      <c r="A37" s="65"/>
      <c r="B37" s="12"/>
      <c r="C37" s="175"/>
      <c r="D37" s="176"/>
      <c r="E37" s="113"/>
      <c r="F37" s="71"/>
      <c r="G37" s="177"/>
      <c r="H37" s="177"/>
      <c r="I37" s="13"/>
      <c r="J37" s="13"/>
      <c r="K37" s="15"/>
      <c r="L37" s="15"/>
      <c r="M37" s="117"/>
      <c r="N37" s="117"/>
      <c r="O37" s="15"/>
      <c r="P37" s="15"/>
      <c r="Q37" s="15"/>
      <c r="R37" s="16"/>
      <c r="S37" s="117" t="e">
        <f t="shared" si="0"/>
        <v>#DIV/0!</v>
      </c>
      <c r="T37" s="181"/>
      <c r="U37" s="179"/>
      <c r="V37" s="67"/>
      <c r="W37" s="15"/>
      <c r="X37" s="15"/>
      <c r="Y37" s="15"/>
      <c r="Z37" s="15"/>
      <c r="AB37" s="53"/>
      <c r="AH37" s="136"/>
      <c r="AJ37" s="53"/>
    </row>
    <row r="38" spans="1:36" customFormat="1" ht="15.6" x14ac:dyDescent="0.3">
      <c r="A38" s="65"/>
      <c r="B38" s="12"/>
      <c r="C38" s="175"/>
      <c r="D38" s="176"/>
      <c r="E38" s="113"/>
      <c r="F38" s="71"/>
      <c r="G38" s="177"/>
      <c r="H38" s="177"/>
      <c r="I38" s="13"/>
      <c r="J38" s="13"/>
      <c r="K38" s="15"/>
      <c r="L38" s="15"/>
      <c r="M38" s="117"/>
      <c r="N38" s="117"/>
      <c r="O38" s="15"/>
      <c r="P38" s="15"/>
      <c r="Q38" s="15"/>
      <c r="R38" s="16"/>
      <c r="S38" s="117" t="e">
        <f t="shared" si="0"/>
        <v>#DIV/0!</v>
      </c>
      <c r="T38" s="181"/>
      <c r="U38" s="179"/>
      <c r="V38" s="67"/>
      <c r="W38" s="15"/>
      <c r="X38" s="15"/>
      <c r="Y38" s="15"/>
      <c r="Z38" s="15"/>
      <c r="AB38" s="53"/>
      <c r="AH38" s="136"/>
      <c r="AJ38" s="53"/>
    </row>
    <row r="39" spans="1:36" customFormat="1" ht="15.6" x14ac:dyDescent="0.3">
      <c r="A39" s="65"/>
      <c r="B39" s="12"/>
      <c r="C39" s="175"/>
      <c r="D39" s="176"/>
      <c r="E39" s="113"/>
      <c r="F39" s="71"/>
      <c r="G39" s="182"/>
      <c r="H39" s="183"/>
      <c r="I39" s="13"/>
      <c r="J39" s="13"/>
      <c r="K39" s="15"/>
      <c r="L39" s="15"/>
      <c r="M39" s="117"/>
      <c r="N39" s="117"/>
      <c r="O39" s="15"/>
      <c r="P39" s="15"/>
      <c r="Q39" s="15"/>
      <c r="R39" s="16"/>
      <c r="S39" s="117" t="e">
        <f t="shared" si="0"/>
        <v>#DIV/0!</v>
      </c>
      <c r="T39" s="181"/>
      <c r="U39" s="179"/>
      <c r="V39" s="67"/>
      <c r="W39" s="15"/>
      <c r="X39" s="15"/>
      <c r="Y39" s="15"/>
      <c r="Z39" s="15"/>
      <c r="AB39" s="53"/>
      <c r="AH39" s="136"/>
      <c r="AJ39" s="53"/>
    </row>
    <row r="40" spans="1:36" customFormat="1" ht="15.6" x14ac:dyDescent="0.3">
      <c r="A40" s="65"/>
      <c r="B40" s="12"/>
      <c r="C40" s="175"/>
      <c r="D40" s="176"/>
      <c r="E40" s="113"/>
      <c r="F40" s="71"/>
      <c r="G40" s="182"/>
      <c r="H40" s="183"/>
      <c r="I40" s="13"/>
      <c r="J40" s="13"/>
      <c r="K40" s="15"/>
      <c r="L40" s="15"/>
      <c r="M40" s="117"/>
      <c r="N40" s="117"/>
      <c r="O40" s="15"/>
      <c r="P40" s="15"/>
      <c r="Q40" s="15"/>
      <c r="R40" s="16"/>
      <c r="S40" s="117" t="e">
        <f t="shared" si="0"/>
        <v>#DIV/0!</v>
      </c>
      <c r="T40" s="181"/>
      <c r="U40" s="179"/>
      <c r="V40" s="67"/>
      <c r="W40" s="15"/>
      <c r="X40" s="15"/>
      <c r="Y40" s="15"/>
      <c r="Z40" s="15"/>
      <c r="AB40" s="53"/>
      <c r="AH40" s="136"/>
      <c r="AJ40" s="53"/>
    </row>
    <row r="41" spans="1:36" customFormat="1" ht="15.6" x14ac:dyDescent="0.3">
      <c r="A41" s="65"/>
      <c r="B41" s="12"/>
      <c r="C41" s="175"/>
      <c r="D41" s="176"/>
      <c r="E41" s="113"/>
      <c r="F41" s="71"/>
      <c r="G41" s="182"/>
      <c r="H41" s="183"/>
      <c r="I41" s="13"/>
      <c r="J41" s="13"/>
      <c r="K41" s="15"/>
      <c r="L41" s="15"/>
      <c r="M41" s="117"/>
      <c r="N41" s="117"/>
      <c r="O41" s="15"/>
      <c r="P41" s="15"/>
      <c r="Q41" s="15"/>
      <c r="R41" s="16"/>
      <c r="S41" s="117" t="e">
        <f t="shared" si="0"/>
        <v>#DIV/0!</v>
      </c>
      <c r="T41" s="181"/>
      <c r="U41" s="179"/>
      <c r="V41" s="67"/>
      <c r="W41" s="15"/>
      <c r="X41" s="15"/>
      <c r="Y41" s="15"/>
      <c r="Z41" s="15"/>
      <c r="AB41" s="53"/>
      <c r="AH41" s="136"/>
      <c r="AJ41" s="53"/>
    </row>
    <row r="42" spans="1:36" customFormat="1" ht="15.6" x14ac:dyDescent="0.3">
      <c r="A42" s="65"/>
      <c r="B42" s="12"/>
      <c r="C42" s="175"/>
      <c r="D42" s="176"/>
      <c r="E42" s="113"/>
      <c r="F42" s="71"/>
      <c r="G42" s="177"/>
      <c r="H42" s="177"/>
      <c r="I42" s="13"/>
      <c r="J42" s="13"/>
      <c r="K42" s="15"/>
      <c r="L42" s="15"/>
      <c r="M42" s="117"/>
      <c r="N42" s="117"/>
      <c r="O42" s="15"/>
      <c r="P42" s="15"/>
      <c r="Q42" s="15"/>
      <c r="R42" s="16"/>
      <c r="S42" s="117" t="e">
        <f t="shared" si="0"/>
        <v>#DIV/0!</v>
      </c>
      <c r="T42" s="181"/>
      <c r="U42" s="179"/>
      <c r="V42" s="67"/>
      <c r="W42" s="15"/>
      <c r="X42" s="15"/>
      <c r="Y42" s="15"/>
      <c r="Z42" s="15"/>
      <c r="AB42" s="53"/>
      <c r="AH42" s="136"/>
      <c r="AJ42" s="53"/>
    </row>
    <row r="43" spans="1:36" customFormat="1" ht="15.6" x14ac:dyDescent="0.3">
      <c r="A43" s="65"/>
      <c r="B43" s="12"/>
      <c r="C43" s="175"/>
      <c r="D43" s="176"/>
      <c r="E43" s="113"/>
      <c r="F43" s="71"/>
      <c r="G43" s="182"/>
      <c r="H43" s="183"/>
      <c r="I43" s="13"/>
      <c r="J43" s="13"/>
      <c r="K43" s="15"/>
      <c r="L43" s="15"/>
      <c r="M43" s="117"/>
      <c r="N43" s="117"/>
      <c r="O43" s="15"/>
      <c r="P43" s="15"/>
      <c r="Q43" s="15"/>
      <c r="R43" s="16"/>
      <c r="S43" s="117" t="e">
        <f t="shared" si="0"/>
        <v>#DIV/0!</v>
      </c>
      <c r="T43" s="181"/>
      <c r="U43" s="179"/>
      <c r="V43" s="67"/>
      <c r="W43" s="15"/>
      <c r="X43" s="15"/>
      <c r="Y43" s="15"/>
      <c r="Z43" s="15"/>
      <c r="AB43" s="53"/>
      <c r="AH43" s="136"/>
      <c r="AJ43" s="53"/>
    </row>
    <row r="44" spans="1:36" customFormat="1" ht="15.6" x14ac:dyDescent="0.3">
      <c r="A44" s="65"/>
      <c r="B44" s="12"/>
      <c r="C44" s="175"/>
      <c r="D44" s="176"/>
      <c r="E44" s="113"/>
      <c r="F44" s="71"/>
      <c r="G44" s="182"/>
      <c r="H44" s="183"/>
      <c r="I44" s="13"/>
      <c r="J44" s="13"/>
      <c r="K44" s="15"/>
      <c r="L44" s="15"/>
      <c r="M44" s="117"/>
      <c r="N44" s="117"/>
      <c r="O44" s="15"/>
      <c r="P44" s="15"/>
      <c r="Q44" s="15"/>
      <c r="R44" s="16"/>
      <c r="S44" s="117" t="e">
        <f t="shared" si="0"/>
        <v>#DIV/0!</v>
      </c>
      <c r="T44" s="181"/>
      <c r="U44" s="179"/>
      <c r="V44" s="67"/>
      <c r="W44" s="15"/>
      <c r="X44" s="15"/>
      <c r="Y44" s="15"/>
      <c r="Z44" s="15"/>
      <c r="AB44" s="53"/>
      <c r="AH44" s="136"/>
      <c r="AJ44" s="53"/>
    </row>
    <row r="45" spans="1:36" customFormat="1" ht="15.6" x14ac:dyDescent="0.3">
      <c r="A45" s="65"/>
      <c r="B45" s="12"/>
      <c r="C45" s="175"/>
      <c r="D45" s="176"/>
      <c r="E45" s="113"/>
      <c r="F45" s="71"/>
      <c r="G45" s="177"/>
      <c r="H45" s="177"/>
      <c r="I45" s="13"/>
      <c r="J45" s="13"/>
      <c r="K45" s="15"/>
      <c r="L45" s="15"/>
      <c r="M45" s="117"/>
      <c r="N45" s="117"/>
      <c r="O45" s="15"/>
      <c r="P45" s="15"/>
      <c r="Q45" s="15"/>
      <c r="R45" s="16"/>
      <c r="S45" s="117" t="e">
        <f t="shared" si="0"/>
        <v>#DIV/0!</v>
      </c>
      <c r="T45" s="181"/>
      <c r="U45" s="179"/>
      <c r="V45" s="67"/>
      <c r="W45" s="15"/>
      <c r="X45" s="15"/>
      <c r="Y45" s="15"/>
      <c r="Z45" s="15"/>
      <c r="AB45" s="53"/>
      <c r="AH45" s="136"/>
      <c r="AJ45" s="53"/>
    </row>
    <row r="46" spans="1:36" customFormat="1" ht="15.6" x14ac:dyDescent="0.3">
      <c r="A46" s="65"/>
      <c r="B46" s="12"/>
      <c r="C46" s="175"/>
      <c r="D46" s="176"/>
      <c r="E46" s="113"/>
      <c r="F46" s="71"/>
      <c r="G46" s="184"/>
      <c r="H46" s="184"/>
      <c r="I46" s="13"/>
      <c r="J46" s="13"/>
      <c r="K46" s="15"/>
      <c r="L46" s="15"/>
      <c r="M46" s="117"/>
      <c r="N46" s="117"/>
      <c r="O46" s="15"/>
      <c r="P46" s="15"/>
      <c r="Q46" s="15"/>
      <c r="R46" s="16"/>
      <c r="S46" s="117" t="e">
        <f t="shared" si="0"/>
        <v>#DIV/0!</v>
      </c>
      <c r="T46" s="181"/>
      <c r="U46" s="179"/>
      <c r="V46" s="67"/>
      <c r="W46" s="15"/>
      <c r="X46" s="15"/>
      <c r="Y46" s="15"/>
      <c r="Z46" s="15"/>
      <c r="AB46" s="53"/>
      <c r="AH46" s="136"/>
      <c r="AJ46" s="53"/>
    </row>
    <row r="47" spans="1:36" customFormat="1" ht="15.6" x14ac:dyDescent="0.3">
      <c r="A47" s="65"/>
      <c r="B47" s="12"/>
      <c r="C47" s="175"/>
      <c r="D47" s="176"/>
      <c r="E47" s="113"/>
      <c r="F47" s="71"/>
      <c r="G47" s="177"/>
      <c r="H47" s="177"/>
      <c r="I47" s="13"/>
      <c r="J47" s="13"/>
      <c r="K47" s="15"/>
      <c r="L47" s="15"/>
      <c r="M47" s="117"/>
      <c r="N47" s="117"/>
      <c r="O47" s="15"/>
      <c r="P47" s="15"/>
      <c r="Q47" s="15"/>
      <c r="R47" s="16"/>
      <c r="S47" s="117" t="e">
        <f t="shared" si="0"/>
        <v>#DIV/0!</v>
      </c>
      <c r="T47" s="181"/>
      <c r="U47" s="179"/>
      <c r="V47" s="67"/>
      <c r="W47" s="15"/>
      <c r="X47" s="15"/>
      <c r="Y47" s="15"/>
      <c r="Z47" s="15"/>
      <c r="AB47" s="53"/>
      <c r="AH47" s="136"/>
      <c r="AJ47" s="53"/>
    </row>
    <row r="48" spans="1:36" customFormat="1" ht="15.6" x14ac:dyDescent="0.3">
      <c r="A48" s="65"/>
      <c r="B48" s="12"/>
      <c r="C48" s="175"/>
      <c r="D48" s="176"/>
      <c r="E48" s="113"/>
      <c r="F48" s="71"/>
      <c r="G48" s="177"/>
      <c r="H48" s="177"/>
      <c r="I48" s="13"/>
      <c r="J48" s="13"/>
      <c r="K48" s="15"/>
      <c r="L48" s="15"/>
      <c r="M48" s="117"/>
      <c r="N48" s="117"/>
      <c r="O48" s="15"/>
      <c r="P48" s="15"/>
      <c r="Q48" s="15"/>
      <c r="R48" s="16"/>
      <c r="S48" s="117" t="e">
        <f t="shared" si="0"/>
        <v>#DIV/0!</v>
      </c>
      <c r="T48" s="181"/>
      <c r="U48" s="179"/>
      <c r="V48" s="67"/>
      <c r="W48" s="15"/>
      <c r="X48" s="15"/>
      <c r="Y48" s="15"/>
      <c r="Z48" s="15"/>
      <c r="AB48" s="53"/>
      <c r="AH48" s="136"/>
      <c r="AJ48" s="53"/>
    </row>
    <row r="49" spans="1:36" customFormat="1" ht="15.6" x14ac:dyDescent="0.3">
      <c r="A49" s="65"/>
      <c r="B49" s="12"/>
      <c r="C49" s="175"/>
      <c r="D49" s="176"/>
      <c r="E49" s="113"/>
      <c r="F49" s="71"/>
      <c r="G49" s="182"/>
      <c r="H49" s="183"/>
      <c r="I49" s="13"/>
      <c r="J49" s="13"/>
      <c r="K49" s="15"/>
      <c r="L49" s="15"/>
      <c r="M49" s="117"/>
      <c r="N49" s="117"/>
      <c r="O49" s="15"/>
      <c r="P49" s="15"/>
      <c r="Q49" s="15"/>
      <c r="R49" s="16"/>
      <c r="S49" s="117" t="e">
        <f t="shared" si="0"/>
        <v>#DIV/0!</v>
      </c>
      <c r="T49" s="181"/>
      <c r="U49" s="179"/>
      <c r="V49" s="67"/>
      <c r="W49" s="15"/>
      <c r="X49" s="15"/>
      <c r="Y49" s="15"/>
      <c r="Z49" s="15"/>
      <c r="AB49" s="53"/>
      <c r="AH49" s="136"/>
      <c r="AJ49" s="53"/>
    </row>
    <row r="50" spans="1:36" customFormat="1" ht="15.6" x14ac:dyDescent="0.3">
      <c r="A50" s="65"/>
      <c r="B50" s="12"/>
      <c r="C50" s="175"/>
      <c r="D50" s="176"/>
      <c r="E50" s="113"/>
      <c r="F50" s="71"/>
      <c r="G50" s="182"/>
      <c r="H50" s="183"/>
      <c r="I50" s="13"/>
      <c r="J50" s="13"/>
      <c r="K50" s="15"/>
      <c r="L50" s="15"/>
      <c r="M50" s="117"/>
      <c r="N50" s="117"/>
      <c r="O50" s="15"/>
      <c r="P50" s="15"/>
      <c r="Q50" s="15"/>
      <c r="R50" s="16"/>
      <c r="S50" s="117" t="e">
        <f t="shared" si="0"/>
        <v>#DIV/0!</v>
      </c>
      <c r="T50" s="181"/>
      <c r="U50" s="179"/>
      <c r="V50" s="67"/>
      <c r="W50" s="15"/>
      <c r="X50" s="15"/>
      <c r="Y50" s="15"/>
      <c r="Z50" s="15"/>
      <c r="AB50" s="53"/>
      <c r="AH50" s="136"/>
      <c r="AJ50" s="53"/>
    </row>
    <row r="51" spans="1:36" customFormat="1" ht="15.6" x14ac:dyDescent="0.3">
      <c r="A51" s="65"/>
      <c r="B51" s="12"/>
      <c r="C51" s="175"/>
      <c r="D51" s="176"/>
      <c r="E51" s="113"/>
      <c r="F51" s="71"/>
      <c r="G51" s="184"/>
      <c r="H51" s="184"/>
      <c r="I51" s="13"/>
      <c r="J51" s="13"/>
      <c r="K51" s="15"/>
      <c r="L51" s="15"/>
      <c r="M51" s="117"/>
      <c r="N51" s="117"/>
      <c r="O51" s="15"/>
      <c r="P51" s="15"/>
      <c r="Q51" s="15"/>
      <c r="R51" s="16"/>
      <c r="S51" s="117" t="e">
        <f t="shared" si="0"/>
        <v>#DIV/0!</v>
      </c>
      <c r="T51" s="181"/>
      <c r="U51" s="179"/>
      <c r="V51" s="67"/>
      <c r="W51" s="15"/>
      <c r="X51" s="15"/>
      <c r="Y51" s="15"/>
      <c r="Z51" s="15"/>
      <c r="AB51" s="53"/>
      <c r="AH51" s="136"/>
      <c r="AJ51" s="53"/>
    </row>
    <row r="52" spans="1:36" customFormat="1" ht="15.6" x14ac:dyDescent="0.3">
      <c r="A52" s="65"/>
      <c r="B52" s="12"/>
      <c r="C52" s="175"/>
      <c r="D52" s="176"/>
      <c r="E52" s="113"/>
      <c r="F52" s="71"/>
      <c r="G52" s="177"/>
      <c r="H52" s="177"/>
      <c r="I52" s="13"/>
      <c r="J52" s="13"/>
      <c r="K52" s="15"/>
      <c r="L52" s="15"/>
      <c r="M52" s="117"/>
      <c r="N52" s="117"/>
      <c r="O52" s="15"/>
      <c r="P52" s="15"/>
      <c r="Q52" s="15"/>
      <c r="R52" s="16"/>
      <c r="S52" s="117" t="e">
        <f t="shared" si="0"/>
        <v>#DIV/0!</v>
      </c>
      <c r="T52" s="181"/>
      <c r="U52" s="179"/>
      <c r="V52" s="67"/>
      <c r="W52" s="15"/>
      <c r="X52" s="15"/>
      <c r="Y52" s="15"/>
      <c r="Z52" s="15"/>
      <c r="AB52" s="53"/>
      <c r="AH52" s="136"/>
      <c r="AJ52" s="53"/>
    </row>
    <row r="53" spans="1:36" customFormat="1" ht="15.6" x14ac:dyDescent="0.3">
      <c r="A53" s="65"/>
      <c r="B53" s="12"/>
      <c r="C53" s="175"/>
      <c r="D53" s="176"/>
      <c r="E53" s="113"/>
      <c r="F53" s="71"/>
      <c r="G53" s="177"/>
      <c r="H53" s="177"/>
      <c r="I53" s="13"/>
      <c r="J53" s="13"/>
      <c r="K53" s="15"/>
      <c r="L53" s="15"/>
      <c r="M53" s="117"/>
      <c r="N53" s="117"/>
      <c r="O53" s="15"/>
      <c r="P53" s="15"/>
      <c r="Q53" s="15"/>
      <c r="R53" s="16"/>
      <c r="S53" s="117" t="e">
        <f t="shared" si="0"/>
        <v>#DIV/0!</v>
      </c>
      <c r="T53" s="181"/>
      <c r="U53" s="179"/>
      <c r="V53" s="67"/>
      <c r="W53" s="15"/>
      <c r="X53" s="15"/>
      <c r="Y53" s="15"/>
      <c r="Z53" s="15"/>
      <c r="AB53" s="53"/>
      <c r="AH53" s="136"/>
      <c r="AJ53" s="53"/>
    </row>
    <row r="54" spans="1:36" customFormat="1" ht="15.6" x14ac:dyDescent="0.3">
      <c r="A54" s="65"/>
      <c r="B54" s="12"/>
      <c r="C54" s="175"/>
      <c r="D54" s="176"/>
      <c r="E54" s="113"/>
      <c r="F54" s="71"/>
      <c r="G54" s="177"/>
      <c r="H54" s="177"/>
      <c r="I54" s="13"/>
      <c r="J54" s="13"/>
      <c r="K54" s="15"/>
      <c r="L54" s="15"/>
      <c r="M54" s="117"/>
      <c r="N54" s="117"/>
      <c r="O54" s="15"/>
      <c r="P54" s="15"/>
      <c r="Q54" s="15"/>
      <c r="R54" s="16"/>
      <c r="S54" s="117" t="e">
        <f t="shared" si="0"/>
        <v>#DIV/0!</v>
      </c>
      <c r="T54" s="181"/>
      <c r="U54" s="179"/>
      <c r="V54" s="67"/>
      <c r="W54" s="15"/>
      <c r="X54" s="15"/>
      <c r="Y54" s="15"/>
      <c r="Z54" s="15"/>
      <c r="AB54" s="53"/>
      <c r="AH54" s="136"/>
      <c r="AJ54" s="53"/>
    </row>
    <row r="55" spans="1:36" customFormat="1" ht="15.6" x14ac:dyDescent="0.3">
      <c r="A55" s="65"/>
      <c r="B55" s="12"/>
      <c r="C55" s="175"/>
      <c r="D55" s="176"/>
      <c r="E55" s="113"/>
      <c r="F55" s="71"/>
      <c r="G55" s="182"/>
      <c r="H55" s="183"/>
      <c r="I55" s="13"/>
      <c r="J55" s="13"/>
      <c r="K55" s="15"/>
      <c r="L55" s="15"/>
      <c r="M55" s="117"/>
      <c r="N55" s="117"/>
      <c r="O55" s="15"/>
      <c r="P55" s="15"/>
      <c r="Q55" s="15"/>
      <c r="R55" s="16"/>
      <c r="S55" s="117" t="e">
        <f t="shared" si="0"/>
        <v>#DIV/0!</v>
      </c>
      <c r="T55" s="181"/>
      <c r="U55" s="179"/>
      <c r="V55" s="67"/>
      <c r="W55" s="15"/>
      <c r="X55" s="15"/>
      <c r="Y55" s="15"/>
      <c r="Z55" s="15"/>
      <c r="AB55" s="53"/>
      <c r="AH55" s="136"/>
      <c r="AJ55" s="53"/>
    </row>
    <row r="56" spans="1:36" customFormat="1" ht="15.6" x14ac:dyDescent="0.3">
      <c r="A56" s="65"/>
      <c r="B56" s="12"/>
      <c r="C56" s="175"/>
      <c r="D56" s="176"/>
      <c r="E56" s="113"/>
      <c r="F56" s="71"/>
      <c r="G56" s="184"/>
      <c r="H56" s="184"/>
      <c r="I56" s="13"/>
      <c r="J56" s="13"/>
      <c r="K56" s="15"/>
      <c r="L56" s="15"/>
      <c r="M56" s="117"/>
      <c r="N56" s="117"/>
      <c r="O56" s="15"/>
      <c r="P56" s="15"/>
      <c r="Q56" s="15"/>
      <c r="R56" s="16"/>
      <c r="S56" s="117" t="e">
        <f t="shared" si="0"/>
        <v>#DIV/0!</v>
      </c>
      <c r="T56" s="181"/>
      <c r="U56" s="179"/>
      <c r="V56" s="67"/>
      <c r="W56" s="15"/>
      <c r="X56" s="15"/>
      <c r="Y56" s="15"/>
      <c r="Z56" s="15"/>
      <c r="AB56" s="53"/>
      <c r="AH56" s="136"/>
      <c r="AJ56" s="53"/>
    </row>
    <row r="57" spans="1:36" customFormat="1" ht="15.6" x14ac:dyDescent="0.3">
      <c r="A57" s="65"/>
      <c r="B57" s="12"/>
      <c r="C57" s="175"/>
      <c r="D57" s="176"/>
      <c r="E57" s="113"/>
      <c r="F57" s="71"/>
      <c r="G57" s="177"/>
      <c r="H57" s="177"/>
      <c r="I57" s="13"/>
      <c r="J57" s="13"/>
      <c r="K57" s="15"/>
      <c r="L57" s="15"/>
      <c r="M57" s="117"/>
      <c r="N57" s="117"/>
      <c r="O57" s="15"/>
      <c r="P57" s="15"/>
      <c r="Q57" s="15"/>
      <c r="R57" s="16"/>
      <c r="S57" s="117" t="e">
        <f t="shared" si="0"/>
        <v>#DIV/0!</v>
      </c>
      <c r="T57" s="181"/>
      <c r="U57" s="179"/>
      <c r="V57" s="67"/>
      <c r="W57" s="15"/>
      <c r="X57" s="15"/>
      <c r="Y57" s="15"/>
      <c r="Z57" s="15"/>
      <c r="AB57" s="53"/>
      <c r="AH57" s="136"/>
      <c r="AJ57" s="53"/>
    </row>
    <row r="58" spans="1:36" customFormat="1" ht="15.6" x14ac:dyDescent="0.3">
      <c r="A58" s="65"/>
      <c r="B58" s="12"/>
      <c r="C58" s="175"/>
      <c r="D58" s="176"/>
      <c r="E58" s="113"/>
      <c r="F58" s="71"/>
      <c r="G58" s="182"/>
      <c r="H58" s="183"/>
      <c r="I58" s="13"/>
      <c r="J58" s="13"/>
      <c r="K58" s="15"/>
      <c r="L58" s="15"/>
      <c r="M58" s="117"/>
      <c r="N58" s="117"/>
      <c r="O58" s="15"/>
      <c r="P58" s="15"/>
      <c r="Q58" s="15"/>
      <c r="R58" s="16"/>
      <c r="S58" s="117" t="e">
        <f t="shared" si="0"/>
        <v>#DIV/0!</v>
      </c>
      <c r="T58" s="181"/>
      <c r="U58" s="179"/>
      <c r="V58" s="67"/>
      <c r="W58" s="15"/>
      <c r="X58" s="15"/>
      <c r="Y58" s="15"/>
      <c r="Z58" s="15"/>
      <c r="AB58" s="53"/>
      <c r="AH58" s="136"/>
      <c r="AJ58" s="53"/>
    </row>
    <row r="59" spans="1:36" customFormat="1" ht="15.6" x14ac:dyDescent="0.3">
      <c r="A59" s="65"/>
      <c r="B59" s="12"/>
      <c r="C59" s="175"/>
      <c r="D59" s="176"/>
      <c r="E59" s="113"/>
      <c r="F59" s="71"/>
      <c r="G59" s="182"/>
      <c r="H59" s="183"/>
      <c r="I59" s="13"/>
      <c r="J59" s="13"/>
      <c r="K59" s="15"/>
      <c r="L59" s="15"/>
      <c r="M59" s="117"/>
      <c r="N59" s="117"/>
      <c r="O59" s="15"/>
      <c r="P59" s="15"/>
      <c r="Q59" s="15"/>
      <c r="R59" s="16"/>
      <c r="S59" s="117" t="e">
        <f t="shared" si="0"/>
        <v>#DIV/0!</v>
      </c>
      <c r="T59" s="181"/>
      <c r="U59" s="179"/>
      <c r="V59" s="67"/>
      <c r="W59" s="15"/>
      <c r="X59" s="15"/>
      <c r="Y59" s="15"/>
      <c r="Z59" s="15"/>
      <c r="AB59" s="53"/>
      <c r="AH59" s="136"/>
      <c r="AJ59" s="53"/>
    </row>
    <row r="60" spans="1:36" customFormat="1" ht="15.6" x14ac:dyDescent="0.3">
      <c r="A60" s="65"/>
      <c r="B60" s="12"/>
      <c r="C60" s="175"/>
      <c r="D60" s="176"/>
      <c r="E60" s="113"/>
      <c r="F60" s="71"/>
      <c r="G60" s="182"/>
      <c r="H60" s="183"/>
      <c r="I60" s="13"/>
      <c r="J60" s="13"/>
      <c r="K60" s="15"/>
      <c r="L60" s="15"/>
      <c r="M60" s="117"/>
      <c r="N60" s="117"/>
      <c r="O60" s="15"/>
      <c r="P60" s="15"/>
      <c r="Q60" s="15"/>
      <c r="R60" s="16"/>
      <c r="S60" s="117" t="e">
        <f t="shared" si="0"/>
        <v>#DIV/0!</v>
      </c>
      <c r="T60" s="181"/>
      <c r="U60" s="179"/>
      <c r="V60" s="67"/>
      <c r="W60" s="15"/>
      <c r="X60" s="15"/>
      <c r="Y60" s="15"/>
      <c r="Z60" s="15"/>
      <c r="AB60" s="53"/>
      <c r="AH60" s="136"/>
      <c r="AJ60" s="53"/>
    </row>
    <row r="61" spans="1:36" customFormat="1" ht="15.6" x14ac:dyDescent="0.3">
      <c r="A61" s="65"/>
      <c r="B61" s="12"/>
      <c r="C61" s="175"/>
      <c r="D61" s="176"/>
      <c r="E61" s="113"/>
      <c r="F61" s="71"/>
      <c r="G61" s="177"/>
      <c r="H61" s="177"/>
      <c r="I61" s="13"/>
      <c r="J61" s="13"/>
      <c r="K61" s="15"/>
      <c r="L61" s="15"/>
      <c r="M61" s="117"/>
      <c r="N61" s="117"/>
      <c r="O61" s="15"/>
      <c r="P61" s="15"/>
      <c r="Q61" s="15"/>
      <c r="R61" s="16"/>
      <c r="S61" s="117" t="e">
        <f t="shared" si="0"/>
        <v>#DIV/0!</v>
      </c>
      <c r="T61" s="181"/>
      <c r="U61" s="179"/>
      <c r="V61" s="67"/>
      <c r="W61" s="15"/>
      <c r="X61" s="15"/>
      <c r="Y61" s="15"/>
      <c r="Z61" s="15"/>
      <c r="AB61" s="53"/>
      <c r="AH61" s="136"/>
      <c r="AJ61" s="53"/>
    </row>
    <row r="62" spans="1:36" customFormat="1" ht="15.6" x14ac:dyDescent="0.3">
      <c r="A62" s="65"/>
      <c r="B62" s="12"/>
      <c r="C62" s="175"/>
      <c r="D62" s="176"/>
      <c r="E62" s="113"/>
      <c r="F62" s="71"/>
      <c r="G62" s="177"/>
      <c r="H62" s="177"/>
      <c r="I62" s="13"/>
      <c r="J62" s="13"/>
      <c r="K62" s="15"/>
      <c r="L62" s="15"/>
      <c r="M62" s="117"/>
      <c r="N62" s="117"/>
      <c r="O62" s="15"/>
      <c r="P62" s="15"/>
      <c r="Q62" s="15"/>
      <c r="R62" s="16"/>
      <c r="S62" s="117" t="e">
        <f t="shared" si="0"/>
        <v>#DIV/0!</v>
      </c>
      <c r="T62" s="181"/>
      <c r="U62" s="179"/>
      <c r="V62" s="67"/>
      <c r="W62" s="15"/>
      <c r="X62" s="15"/>
      <c r="Y62" s="15"/>
      <c r="Z62" s="15"/>
      <c r="AB62" s="53"/>
      <c r="AH62" s="136"/>
      <c r="AJ62" s="53"/>
    </row>
    <row r="63" spans="1:36" customFormat="1" ht="15.6" x14ac:dyDescent="0.3">
      <c r="A63" s="65"/>
      <c r="B63" s="12"/>
      <c r="C63" s="175"/>
      <c r="D63" s="176"/>
      <c r="E63" s="113"/>
      <c r="F63" s="71"/>
      <c r="G63" s="182"/>
      <c r="H63" s="183"/>
      <c r="I63" s="13"/>
      <c r="J63" s="13"/>
      <c r="K63" s="15"/>
      <c r="L63" s="15"/>
      <c r="M63" s="117"/>
      <c r="N63" s="117"/>
      <c r="O63" s="15"/>
      <c r="P63" s="15"/>
      <c r="Q63" s="15"/>
      <c r="R63" s="16"/>
      <c r="S63" s="117" t="e">
        <f t="shared" si="0"/>
        <v>#DIV/0!</v>
      </c>
      <c r="T63" s="181"/>
      <c r="U63" s="179"/>
      <c r="V63" s="67"/>
      <c r="W63" s="15"/>
      <c r="X63" s="15"/>
      <c r="Y63" s="15"/>
      <c r="Z63" s="15"/>
      <c r="AB63" s="53"/>
      <c r="AH63" s="136"/>
      <c r="AJ63" s="53"/>
    </row>
    <row r="64" spans="1:36" customFormat="1" ht="15.6" x14ac:dyDescent="0.3">
      <c r="A64" s="65"/>
      <c r="B64" s="12"/>
      <c r="C64" s="175"/>
      <c r="D64" s="176"/>
      <c r="E64" s="113"/>
      <c r="F64" s="71"/>
      <c r="G64" s="177"/>
      <c r="H64" s="177"/>
      <c r="I64" s="13"/>
      <c r="J64" s="13"/>
      <c r="K64" s="15"/>
      <c r="L64" s="15"/>
      <c r="M64" s="117"/>
      <c r="N64" s="117"/>
      <c r="O64" s="15"/>
      <c r="P64" s="15"/>
      <c r="Q64" s="15"/>
      <c r="R64" s="16"/>
      <c r="S64" s="117" t="e">
        <f t="shared" si="0"/>
        <v>#DIV/0!</v>
      </c>
      <c r="T64" s="181"/>
      <c r="U64" s="179"/>
      <c r="V64" s="67"/>
      <c r="W64" s="15"/>
      <c r="X64" s="15"/>
      <c r="Y64" s="15"/>
      <c r="Z64" s="15"/>
      <c r="AB64" s="53"/>
      <c r="AH64" s="136"/>
      <c r="AJ64" s="53"/>
    </row>
    <row r="65" spans="1:36" customFormat="1" ht="15.6" x14ac:dyDescent="0.3">
      <c r="A65" s="65"/>
      <c r="B65" s="12"/>
      <c r="C65" s="175"/>
      <c r="D65" s="176"/>
      <c r="E65" s="113"/>
      <c r="F65" s="71"/>
      <c r="G65" s="177"/>
      <c r="H65" s="177"/>
      <c r="I65" s="13"/>
      <c r="J65" s="13"/>
      <c r="K65" s="15"/>
      <c r="L65" s="15"/>
      <c r="M65" s="117"/>
      <c r="N65" s="117"/>
      <c r="O65" s="15"/>
      <c r="P65" s="15"/>
      <c r="Q65" s="15"/>
      <c r="R65" s="16"/>
      <c r="S65" s="117" t="e">
        <f t="shared" si="0"/>
        <v>#DIV/0!</v>
      </c>
      <c r="T65" s="181"/>
      <c r="U65" s="179"/>
      <c r="V65" s="67"/>
      <c r="W65" s="15"/>
      <c r="X65" s="15"/>
      <c r="Y65" s="15"/>
      <c r="Z65" s="15"/>
      <c r="AB65" s="53"/>
      <c r="AH65" s="136"/>
      <c r="AJ65" s="53"/>
    </row>
    <row r="66" spans="1:36" customFormat="1" ht="15.6" x14ac:dyDescent="0.3">
      <c r="A66" s="65"/>
      <c r="B66" s="12"/>
      <c r="C66" s="175"/>
      <c r="D66" s="176"/>
      <c r="E66" s="113"/>
      <c r="F66" s="71"/>
      <c r="G66" s="177"/>
      <c r="H66" s="177"/>
      <c r="I66" s="13"/>
      <c r="J66" s="13"/>
      <c r="K66" s="15"/>
      <c r="L66" s="15"/>
      <c r="M66" s="117"/>
      <c r="N66" s="117"/>
      <c r="O66" s="15"/>
      <c r="P66" s="15"/>
      <c r="Q66" s="15"/>
      <c r="R66" s="16"/>
      <c r="S66" s="117" t="e">
        <f t="shared" si="0"/>
        <v>#DIV/0!</v>
      </c>
      <c r="T66" s="181"/>
      <c r="U66" s="179"/>
      <c r="V66" s="67"/>
      <c r="W66" s="15"/>
      <c r="X66" s="15"/>
      <c r="Y66" s="15"/>
      <c r="Z66" s="15"/>
      <c r="AB66" s="53"/>
      <c r="AH66" s="136"/>
      <c r="AJ66" s="53"/>
    </row>
    <row r="67" spans="1:36" customFormat="1" ht="15.6" x14ac:dyDescent="0.3">
      <c r="A67" s="65"/>
      <c r="B67" s="12"/>
      <c r="C67" s="175"/>
      <c r="D67" s="176"/>
      <c r="E67" s="113"/>
      <c r="F67" s="71"/>
      <c r="G67" s="177"/>
      <c r="H67" s="177"/>
      <c r="I67" s="13"/>
      <c r="J67" s="13"/>
      <c r="K67" s="15"/>
      <c r="L67" s="15"/>
      <c r="M67" s="117"/>
      <c r="N67" s="117"/>
      <c r="O67" s="15"/>
      <c r="P67" s="15"/>
      <c r="Q67" s="15"/>
      <c r="R67" s="16"/>
      <c r="S67" s="117" t="e">
        <f t="shared" si="0"/>
        <v>#DIV/0!</v>
      </c>
      <c r="T67" s="181"/>
      <c r="U67" s="179"/>
      <c r="V67" s="67"/>
      <c r="W67" s="15"/>
      <c r="X67" s="15"/>
      <c r="Y67" s="15"/>
      <c r="Z67" s="15"/>
      <c r="AB67" s="53"/>
      <c r="AH67" s="136"/>
      <c r="AJ67" s="53"/>
    </row>
    <row r="68" spans="1:36" customFormat="1" ht="15.6" x14ac:dyDescent="0.3">
      <c r="A68" s="65"/>
      <c r="B68" s="12"/>
      <c r="C68" s="175"/>
      <c r="D68" s="176"/>
      <c r="E68" s="113"/>
      <c r="F68" s="71"/>
      <c r="G68" s="182"/>
      <c r="H68" s="183"/>
      <c r="I68" s="13"/>
      <c r="J68" s="13"/>
      <c r="K68" s="15"/>
      <c r="L68" s="15"/>
      <c r="M68" s="117"/>
      <c r="N68" s="117"/>
      <c r="O68" s="15"/>
      <c r="P68" s="15"/>
      <c r="Q68" s="15"/>
      <c r="R68" s="16"/>
      <c r="S68" s="117" t="e">
        <f t="shared" si="0"/>
        <v>#DIV/0!</v>
      </c>
      <c r="T68" s="181"/>
      <c r="U68" s="179"/>
      <c r="V68" s="67"/>
      <c r="W68" s="15"/>
      <c r="X68" s="15"/>
      <c r="Y68" s="15"/>
      <c r="Z68" s="15"/>
      <c r="AB68" s="53"/>
      <c r="AH68" s="136"/>
      <c r="AJ68" s="53"/>
    </row>
    <row r="69" spans="1:36" customFormat="1" ht="15.6" x14ac:dyDescent="0.3">
      <c r="A69" s="65"/>
      <c r="B69" s="12"/>
      <c r="C69" s="175"/>
      <c r="D69" s="176"/>
      <c r="E69" s="113"/>
      <c r="F69" s="71"/>
      <c r="G69" s="182"/>
      <c r="H69" s="183"/>
      <c r="I69" s="13"/>
      <c r="J69" s="13"/>
      <c r="K69" s="15"/>
      <c r="L69" s="15"/>
      <c r="M69" s="117"/>
      <c r="N69" s="117"/>
      <c r="O69" s="15"/>
      <c r="P69" s="15"/>
      <c r="Q69" s="15"/>
      <c r="R69" s="16"/>
      <c r="S69" s="117" t="e">
        <f t="shared" ref="S69:S132" si="2">+R69/K69</f>
        <v>#DIV/0!</v>
      </c>
      <c r="T69" s="181"/>
      <c r="U69" s="179"/>
      <c r="V69" s="67"/>
      <c r="W69" s="15"/>
      <c r="X69" s="15"/>
      <c r="Y69" s="15"/>
      <c r="Z69" s="15"/>
      <c r="AB69" s="53"/>
      <c r="AH69" s="136"/>
      <c r="AJ69" s="53"/>
    </row>
    <row r="70" spans="1:36" customFormat="1" ht="15.6" x14ac:dyDescent="0.3">
      <c r="A70" s="65"/>
      <c r="B70" s="12"/>
      <c r="C70" s="175"/>
      <c r="D70" s="176"/>
      <c r="E70" s="113"/>
      <c r="F70" s="71"/>
      <c r="G70" s="182"/>
      <c r="H70" s="183"/>
      <c r="I70" s="13"/>
      <c r="J70" s="13"/>
      <c r="K70" s="15"/>
      <c r="L70" s="15"/>
      <c r="M70" s="117"/>
      <c r="N70" s="117"/>
      <c r="O70" s="15"/>
      <c r="P70" s="15"/>
      <c r="Q70" s="15"/>
      <c r="R70" s="16"/>
      <c r="S70" s="117" t="e">
        <f t="shared" si="2"/>
        <v>#DIV/0!</v>
      </c>
      <c r="T70" s="181"/>
      <c r="U70" s="179"/>
      <c r="V70" s="67"/>
      <c r="W70" s="15"/>
      <c r="X70" s="15"/>
      <c r="Y70" s="15"/>
      <c r="Z70" s="15"/>
      <c r="AB70" s="53"/>
      <c r="AH70" s="136"/>
      <c r="AJ70" s="53"/>
    </row>
    <row r="71" spans="1:36" customFormat="1" ht="15.6" x14ac:dyDescent="0.3">
      <c r="A71" s="65"/>
      <c r="B71" s="12"/>
      <c r="C71" s="175"/>
      <c r="D71" s="176"/>
      <c r="E71" s="113"/>
      <c r="F71" s="71"/>
      <c r="G71" s="182"/>
      <c r="H71" s="183"/>
      <c r="I71" s="13"/>
      <c r="J71" s="13"/>
      <c r="K71" s="15"/>
      <c r="L71" s="15"/>
      <c r="M71" s="117"/>
      <c r="N71" s="117"/>
      <c r="O71" s="15"/>
      <c r="P71" s="15"/>
      <c r="Q71" s="15"/>
      <c r="R71" s="16"/>
      <c r="S71" s="117" t="e">
        <f t="shared" si="2"/>
        <v>#DIV/0!</v>
      </c>
      <c r="T71" s="181"/>
      <c r="U71" s="179"/>
      <c r="V71" s="67"/>
      <c r="W71" s="15"/>
      <c r="X71" s="15"/>
      <c r="Y71" s="15"/>
      <c r="Z71" s="15"/>
      <c r="AB71" s="53"/>
      <c r="AH71" s="136"/>
      <c r="AJ71" s="53"/>
    </row>
    <row r="72" spans="1:36" customFormat="1" ht="15.6" x14ac:dyDescent="0.3">
      <c r="A72" s="65"/>
      <c r="B72" s="12"/>
      <c r="C72" s="175"/>
      <c r="D72" s="176"/>
      <c r="E72" s="113"/>
      <c r="F72" s="71"/>
      <c r="G72" s="182"/>
      <c r="H72" s="183"/>
      <c r="I72" s="13"/>
      <c r="J72" s="13"/>
      <c r="K72" s="15"/>
      <c r="L72" s="15"/>
      <c r="M72" s="117"/>
      <c r="N72" s="117"/>
      <c r="O72" s="15"/>
      <c r="P72" s="15"/>
      <c r="Q72" s="15"/>
      <c r="R72" s="16"/>
      <c r="S72" s="117" t="e">
        <f t="shared" si="2"/>
        <v>#DIV/0!</v>
      </c>
      <c r="T72" s="181"/>
      <c r="U72" s="179"/>
      <c r="V72" s="67"/>
      <c r="W72" s="15"/>
      <c r="X72" s="15"/>
      <c r="Y72" s="15"/>
      <c r="Z72" s="15"/>
      <c r="AB72" s="53"/>
      <c r="AH72" s="136"/>
      <c r="AJ72" s="53"/>
    </row>
    <row r="73" spans="1:36" customFormat="1" ht="15.6" x14ac:dyDescent="0.3">
      <c r="A73" s="65"/>
      <c r="B73" s="12"/>
      <c r="C73" s="175"/>
      <c r="D73" s="176"/>
      <c r="E73" s="113"/>
      <c r="F73" s="71"/>
      <c r="G73" s="182"/>
      <c r="H73" s="183"/>
      <c r="I73" s="13"/>
      <c r="J73" s="13"/>
      <c r="K73" s="15"/>
      <c r="L73" s="15"/>
      <c r="M73" s="117"/>
      <c r="N73" s="117"/>
      <c r="O73" s="15"/>
      <c r="P73" s="15"/>
      <c r="Q73" s="15"/>
      <c r="R73" s="16"/>
      <c r="S73" s="117" t="e">
        <f t="shared" si="2"/>
        <v>#DIV/0!</v>
      </c>
      <c r="T73" s="181"/>
      <c r="U73" s="179"/>
      <c r="V73" s="67"/>
      <c r="W73" s="15"/>
      <c r="X73" s="15"/>
      <c r="Y73" s="15"/>
      <c r="Z73" s="15"/>
      <c r="AB73" s="53"/>
      <c r="AH73" s="136"/>
      <c r="AJ73" s="53"/>
    </row>
    <row r="74" spans="1:36" customFormat="1" ht="15.6" x14ac:dyDescent="0.3">
      <c r="A74" s="65"/>
      <c r="B74" s="12"/>
      <c r="C74" s="175"/>
      <c r="D74" s="176"/>
      <c r="E74" s="113"/>
      <c r="F74" s="71"/>
      <c r="G74" s="182"/>
      <c r="H74" s="183"/>
      <c r="I74" s="13"/>
      <c r="J74" s="13"/>
      <c r="K74" s="15"/>
      <c r="L74" s="15"/>
      <c r="M74" s="117"/>
      <c r="N74" s="117"/>
      <c r="O74" s="15"/>
      <c r="P74" s="15"/>
      <c r="Q74" s="15"/>
      <c r="R74" s="16"/>
      <c r="S74" s="117" t="e">
        <f t="shared" si="2"/>
        <v>#DIV/0!</v>
      </c>
      <c r="T74" s="181"/>
      <c r="U74" s="179"/>
      <c r="V74" s="67"/>
      <c r="W74" s="15"/>
      <c r="X74" s="15"/>
      <c r="Y74" s="15"/>
      <c r="Z74" s="15"/>
      <c r="AB74" s="53"/>
      <c r="AH74" s="136"/>
      <c r="AJ74" s="53"/>
    </row>
    <row r="75" spans="1:36" customFormat="1" ht="15.6" x14ac:dyDescent="0.3">
      <c r="A75" s="65"/>
      <c r="B75" s="12"/>
      <c r="C75" s="175"/>
      <c r="D75" s="176"/>
      <c r="E75" s="113"/>
      <c r="F75" s="71"/>
      <c r="G75" s="177"/>
      <c r="H75" s="177"/>
      <c r="I75" s="13"/>
      <c r="J75" s="13"/>
      <c r="K75" s="15"/>
      <c r="L75" s="15"/>
      <c r="M75" s="117"/>
      <c r="N75" s="117"/>
      <c r="O75" s="15"/>
      <c r="P75" s="15"/>
      <c r="Q75" s="15"/>
      <c r="R75" s="16"/>
      <c r="S75" s="117" t="e">
        <f t="shared" si="2"/>
        <v>#DIV/0!</v>
      </c>
      <c r="T75" s="181"/>
      <c r="U75" s="179"/>
      <c r="V75" s="67"/>
      <c r="W75" s="15"/>
      <c r="X75" s="15"/>
      <c r="Y75" s="15"/>
      <c r="Z75" s="15"/>
      <c r="AB75" s="53"/>
      <c r="AH75" s="136"/>
      <c r="AJ75" s="53"/>
    </row>
    <row r="76" spans="1:36" customFormat="1" ht="15.6" x14ac:dyDescent="0.3">
      <c r="A76" s="65"/>
      <c r="B76" s="12"/>
      <c r="C76" s="175"/>
      <c r="D76" s="176"/>
      <c r="E76" s="113"/>
      <c r="F76" s="71"/>
      <c r="G76" s="177"/>
      <c r="H76" s="177"/>
      <c r="I76" s="13"/>
      <c r="J76" s="13"/>
      <c r="K76" s="15"/>
      <c r="L76" s="15"/>
      <c r="M76" s="117"/>
      <c r="N76" s="117"/>
      <c r="O76" s="15"/>
      <c r="P76" s="15"/>
      <c r="Q76" s="15"/>
      <c r="R76" s="16"/>
      <c r="S76" s="117" t="e">
        <f t="shared" si="2"/>
        <v>#DIV/0!</v>
      </c>
      <c r="T76" s="181"/>
      <c r="U76" s="179"/>
      <c r="V76" s="67"/>
      <c r="W76" s="15"/>
      <c r="X76" s="15"/>
      <c r="Y76" s="15"/>
      <c r="Z76" s="15"/>
      <c r="AB76" s="53"/>
      <c r="AH76" s="136"/>
      <c r="AJ76" s="53"/>
    </row>
    <row r="77" spans="1:36" customFormat="1" ht="15.6" x14ac:dyDescent="0.3">
      <c r="A77" s="65"/>
      <c r="B77" s="12"/>
      <c r="C77" s="175"/>
      <c r="D77" s="176"/>
      <c r="E77" s="113"/>
      <c r="F77" s="71"/>
      <c r="G77" s="182"/>
      <c r="H77" s="183"/>
      <c r="I77" s="13"/>
      <c r="J77" s="13"/>
      <c r="K77" s="15"/>
      <c r="L77" s="15"/>
      <c r="M77" s="117"/>
      <c r="N77" s="117"/>
      <c r="O77" s="15"/>
      <c r="P77" s="15"/>
      <c r="Q77" s="15"/>
      <c r="R77" s="16"/>
      <c r="S77" s="117" t="e">
        <f t="shared" si="2"/>
        <v>#DIV/0!</v>
      </c>
      <c r="T77" s="181"/>
      <c r="U77" s="179"/>
      <c r="V77" s="67"/>
      <c r="W77" s="15"/>
      <c r="X77" s="15"/>
      <c r="Y77" s="15"/>
      <c r="Z77" s="15"/>
      <c r="AB77" s="53"/>
      <c r="AH77" s="136"/>
      <c r="AJ77" s="53"/>
    </row>
    <row r="78" spans="1:36" customFormat="1" ht="15.6" x14ac:dyDescent="0.3">
      <c r="A78" s="65"/>
      <c r="B78" s="12"/>
      <c r="C78" s="175"/>
      <c r="D78" s="176"/>
      <c r="E78" s="113"/>
      <c r="F78" s="71"/>
      <c r="G78" s="177"/>
      <c r="H78" s="177"/>
      <c r="I78" s="13"/>
      <c r="J78" s="13"/>
      <c r="K78" s="15"/>
      <c r="L78" s="15"/>
      <c r="M78" s="117"/>
      <c r="N78" s="117"/>
      <c r="O78" s="15"/>
      <c r="P78" s="15"/>
      <c r="Q78" s="15"/>
      <c r="R78" s="16"/>
      <c r="S78" s="117" t="e">
        <f t="shared" si="2"/>
        <v>#DIV/0!</v>
      </c>
      <c r="T78" s="181"/>
      <c r="U78" s="179"/>
      <c r="V78" s="67"/>
      <c r="W78" s="15"/>
      <c r="X78" s="15"/>
      <c r="Y78" s="15"/>
      <c r="Z78" s="15"/>
      <c r="AB78" s="53"/>
      <c r="AH78" s="136"/>
      <c r="AJ78" s="53"/>
    </row>
    <row r="79" spans="1:36" customFormat="1" ht="15.6" x14ac:dyDescent="0.3">
      <c r="A79" s="65"/>
      <c r="B79" s="12"/>
      <c r="C79" s="175"/>
      <c r="D79" s="176"/>
      <c r="E79" s="113"/>
      <c r="F79" s="71"/>
      <c r="G79" s="182"/>
      <c r="H79" s="183"/>
      <c r="I79" s="13"/>
      <c r="J79" s="13"/>
      <c r="K79" s="15"/>
      <c r="L79" s="15"/>
      <c r="M79" s="117"/>
      <c r="N79" s="117"/>
      <c r="O79" s="15"/>
      <c r="P79" s="15"/>
      <c r="Q79" s="15"/>
      <c r="R79" s="16"/>
      <c r="S79" s="117" t="e">
        <f t="shared" si="2"/>
        <v>#DIV/0!</v>
      </c>
      <c r="T79" s="181"/>
      <c r="U79" s="179"/>
      <c r="V79" s="67"/>
      <c r="W79" s="15"/>
      <c r="X79" s="15"/>
      <c r="Y79" s="15"/>
      <c r="Z79" s="15"/>
      <c r="AB79" s="53"/>
      <c r="AH79" s="136"/>
      <c r="AJ79" s="53"/>
    </row>
    <row r="80" spans="1:36" customFormat="1" ht="15.6" x14ac:dyDescent="0.3">
      <c r="A80" s="65"/>
      <c r="B80" s="12"/>
      <c r="C80" s="175"/>
      <c r="D80" s="176"/>
      <c r="E80" s="113"/>
      <c r="F80" s="71"/>
      <c r="G80" s="177"/>
      <c r="H80" s="177"/>
      <c r="I80" s="13"/>
      <c r="J80" s="13"/>
      <c r="K80" s="15"/>
      <c r="L80" s="15"/>
      <c r="M80" s="117"/>
      <c r="N80" s="117"/>
      <c r="O80" s="15"/>
      <c r="P80" s="15"/>
      <c r="Q80" s="15"/>
      <c r="R80" s="16"/>
      <c r="S80" s="117" t="e">
        <f t="shared" si="2"/>
        <v>#DIV/0!</v>
      </c>
      <c r="T80" s="181"/>
      <c r="U80" s="179"/>
      <c r="V80" s="67"/>
      <c r="W80" s="15"/>
      <c r="X80" s="15"/>
      <c r="Y80" s="15"/>
      <c r="Z80" s="15"/>
      <c r="AB80" s="53"/>
      <c r="AH80" s="136"/>
      <c r="AJ80" s="53"/>
    </row>
    <row r="81" spans="1:36" customFormat="1" ht="15.6" x14ac:dyDescent="0.3">
      <c r="A81" s="65"/>
      <c r="B81" s="12"/>
      <c r="C81" s="175"/>
      <c r="D81" s="176"/>
      <c r="E81" s="113"/>
      <c r="F81" s="71"/>
      <c r="G81" s="177"/>
      <c r="H81" s="177"/>
      <c r="I81" s="13"/>
      <c r="J81" s="13"/>
      <c r="K81" s="15"/>
      <c r="L81" s="15"/>
      <c r="M81" s="117"/>
      <c r="N81" s="117"/>
      <c r="O81" s="15"/>
      <c r="P81" s="15"/>
      <c r="Q81" s="15"/>
      <c r="R81" s="16"/>
      <c r="S81" s="117" t="e">
        <f t="shared" si="2"/>
        <v>#DIV/0!</v>
      </c>
      <c r="T81" s="181"/>
      <c r="U81" s="179"/>
      <c r="V81" s="67"/>
      <c r="W81" s="15"/>
      <c r="X81" s="15"/>
      <c r="Y81" s="15"/>
      <c r="Z81" s="15"/>
      <c r="AB81" s="53"/>
      <c r="AH81" s="136"/>
      <c r="AJ81" s="53"/>
    </row>
    <row r="82" spans="1:36" customFormat="1" ht="15.6" x14ac:dyDescent="0.3">
      <c r="A82" s="65"/>
      <c r="B82" s="12"/>
      <c r="C82" s="175"/>
      <c r="D82" s="176"/>
      <c r="E82" s="113"/>
      <c r="F82" s="71"/>
      <c r="G82" s="182"/>
      <c r="H82" s="183"/>
      <c r="I82" s="13"/>
      <c r="J82" s="13"/>
      <c r="K82" s="15"/>
      <c r="L82" s="15"/>
      <c r="M82" s="117"/>
      <c r="N82" s="117"/>
      <c r="O82" s="15"/>
      <c r="P82" s="15"/>
      <c r="Q82" s="15"/>
      <c r="R82" s="16"/>
      <c r="S82" s="117" t="e">
        <f t="shared" si="2"/>
        <v>#DIV/0!</v>
      </c>
      <c r="T82" s="181"/>
      <c r="U82" s="179"/>
      <c r="V82" s="67"/>
      <c r="W82" s="15"/>
      <c r="X82" s="15"/>
      <c r="Y82" s="15"/>
      <c r="Z82" s="15"/>
      <c r="AB82" s="53"/>
      <c r="AH82" s="136"/>
      <c r="AJ82" s="53"/>
    </row>
    <row r="83" spans="1:36" customFormat="1" ht="15.6" x14ac:dyDescent="0.3">
      <c r="A83" s="65"/>
      <c r="B83" s="12"/>
      <c r="C83" s="175"/>
      <c r="D83" s="176"/>
      <c r="E83" s="113"/>
      <c r="F83" s="71"/>
      <c r="G83" s="182"/>
      <c r="H83" s="183"/>
      <c r="I83" s="13"/>
      <c r="J83" s="13"/>
      <c r="K83" s="15"/>
      <c r="L83" s="15"/>
      <c r="M83" s="117"/>
      <c r="N83" s="117"/>
      <c r="O83" s="15"/>
      <c r="P83" s="15"/>
      <c r="Q83" s="15"/>
      <c r="R83" s="16"/>
      <c r="S83" s="117" t="e">
        <f t="shared" si="2"/>
        <v>#DIV/0!</v>
      </c>
      <c r="T83" s="181"/>
      <c r="U83" s="179"/>
      <c r="V83" s="67"/>
      <c r="W83" s="15"/>
      <c r="X83" s="15"/>
      <c r="Y83" s="15"/>
      <c r="Z83" s="15"/>
      <c r="AB83" s="53"/>
      <c r="AH83" s="136"/>
      <c r="AJ83" s="53"/>
    </row>
    <row r="84" spans="1:36" customFormat="1" ht="15.6" x14ac:dyDescent="0.3">
      <c r="A84" s="65"/>
      <c r="B84" s="12"/>
      <c r="C84" s="175"/>
      <c r="D84" s="176"/>
      <c r="E84" s="113"/>
      <c r="F84" s="71"/>
      <c r="G84" s="177"/>
      <c r="H84" s="177"/>
      <c r="I84" s="13"/>
      <c r="J84" s="13"/>
      <c r="K84" s="15"/>
      <c r="L84" s="15"/>
      <c r="M84" s="117"/>
      <c r="N84" s="117"/>
      <c r="O84" s="15"/>
      <c r="P84" s="15"/>
      <c r="Q84" s="15"/>
      <c r="R84" s="16"/>
      <c r="S84" s="117" t="e">
        <f t="shared" si="2"/>
        <v>#DIV/0!</v>
      </c>
      <c r="T84" s="181"/>
      <c r="U84" s="207"/>
      <c r="V84" s="67"/>
      <c r="W84" s="15"/>
      <c r="X84" s="15"/>
      <c r="Y84" s="15"/>
      <c r="Z84" s="15"/>
      <c r="AB84" s="53"/>
      <c r="AH84" s="136"/>
      <c r="AJ84" s="53"/>
    </row>
    <row r="85" spans="1:36" customFormat="1" ht="15.6" x14ac:dyDescent="0.3">
      <c r="A85" s="65"/>
      <c r="B85" s="12"/>
      <c r="C85" s="175"/>
      <c r="D85" s="176"/>
      <c r="E85" s="113"/>
      <c r="F85" s="71"/>
      <c r="G85" s="182"/>
      <c r="H85" s="183"/>
      <c r="I85" s="13"/>
      <c r="J85" s="13"/>
      <c r="K85" s="15"/>
      <c r="L85" s="15"/>
      <c r="M85" s="117"/>
      <c r="N85" s="117"/>
      <c r="O85" s="15"/>
      <c r="P85" s="15"/>
      <c r="Q85" s="15"/>
      <c r="R85" s="16"/>
      <c r="S85" s="117" t="e">
        <f t="shared" si="2"/>
        <v>#DIV/0!</v>
      </c>
      <c r="T85" s="181"/>
      <c r="U85" s="179"/>
      <c r="V85" s="67"/>
      <c r="W85" s="15"/>
      <c r="X85" s="15"/>
      <c r="Y85" s="15"/>
      <c r="Z85" s="15"/>
      <c r="AB85" s="53"/>
      <c r="AH85" s="136"/>
      <c r="AJ85" s="53"/>
    </row>
    <row r="86" spans="1:36" customFormat="1" ht="15.6" x14ac:dyDescent="0.3">
      <c r="A86" s="65"/>
      <c r="B86" s="12"/>
      <c r="C86" s="175"/>
      <c r="D86" s="176"/>
      <c r="E86" s="113"/>
      <c r="F86" s="71"/>
      <c r="G86" s="177"/>
      <c r="H86" s="177"/>
      <c r="I86" s="13"/>
      <c r="J86" s="13"/>
      <c r="K86" s="15"/>
      <c r="L86" s="15"/>
      <c r="M86" s="117"/>
      <c r="N86" s="117"/>
      <c r="O86" s="15"/>
      <c r="P86" s="15"/>
      <c r="Q86" s="15"/>
      <c r="R86" s="16"/>
      <c r="S86" s="117" t="e">
        <f t="shared" si="2"/>
        <v>#DIV/0!</v>
      </c>
      <c r="T86" s="181"/>
      <c r="U86" s="179"/>
      <c r="V86" s="67"/>
      <c r="W86" s="15"/>
      <c r="X86" s="15"/>
      <c r="Y86" s="15"/>
      <c r="Z86" s="15"/>
      <c r="AB86" s="53"/>
      <c r="AH86" s="136"/>
      <c r="AJ86" s="53"/>
    </row>
    <row r="87" spans="1:36" customFormat="1" ht="15.6" x14ac:dyDescent="0.3">
      <c r="A87" s="65"/>
      <c r="B87" s="12"/>
      <c r="C87" s="175"/>
      <c r="D87" s="176"/>
      <c r="E87" s="113"/>
      <c r="F87" s="71"/>
      <c r="G87" s="182"/>
      <c r="H87" s="183"/>
      <c r="I87" s="13"/>
      <c r="J87" s="13"/>
      <c r="K87" s="15"/>
      <c r="L87" s="15"/>
      <c r="M87" s="117"/>
      <c r="N87" s="117"/>
      <c r="O87" s="15"/>
      <c r="P87" s="15"/>
      <c r="Q87" s="15"/>
      <c r="R87" s="16"/>
      <c r="S87" s="117" t="e">
        <f t="shared" si="2"/>
        <v>#DIV/0!</v>
      </c>
      <c r="T87" s="181"/>
      <c r="U87" s="179"/>
      <c r="V87" s="67"/>
      <c r="W87" s="15"/>
      <c r="X87" s="15"/>
      <c r="Y87" s="15"/>
      <c r="Z87" s="15"/>
      <c r="AB87" s="53"/>
      <c r="AH87" s="136"/>
      <c r="AJ87" s="53"/>
    </row>
    <row r="88" spans="1:36" customFormat="1" ht="15.6" x14ac:dyDescent="0.3">
      <c r="A88" s="65"/>
      <c r="B88" s="12"/>
      <c r="C88" s="175"/>
      <c r="D88" s="176"/>
      <c r="E88" s="113"/>
      <c r="F88" s="71"/>
      <c r="G88" s="177"/>
      <c r="H88" s="177"/>
      <c r="I88" s="13"/>
      <c r="J88" s="13"/>
      <c r="K88" s="15"/>
      <c r="L88" s="15"/>
      <c r="M88" s="117"/>
      <c r="N88" s="117"/>
      <c r="O88" s="15"/>
      <c r="P88" s="15"/>
      <c r="Q88" s="15"/>
      <c r="R88" s="16"/>
      <c r="S88" s="117" t="e">
        <f t="shared" si="2"/>
        <v>#DIV/0!</v>
      </c>
      <c r="T88" s="181"/>
      <c r="U88" s="179"/>
      <c r="V88" s="67"/>
      <c r="W88" s="15"/>
      <c r="X88" s="15"/>
      <c r="Y88" s="15"/>
      <c r="Z88" s="15"/>
      <c r="AB88" s="53"/>
      <c r="AH88" s="136"/>
      <c r="AJ88" s="53"/>
    </row>
    <row r="89" spans="1:36" customFormat="1" ht="15.6" x14ac:dyDescent="0.3">
      <c r="A89" s="65"/>
      <c r="B89" s="12"/>
      <c r="C89" s="175"/>
      <c r="D89" s="176"/>
      <c r="E89" s="113"/>
      <c r="F89" s="71"/>
      <c r="G89" s="177"/>
      <c r="H89" s="177"/>
      <c r="I89" s="13"/>
      <c r="J89" s="13"/>
      <c r="K89" s="15"/>
      <c r="L89" s="15"/>
      <c r="M89" s="117"/>
      <c r="N89" s="117"/>
      <c r="O89" s="15"/>
      <c r="P89" s="15"/>
      <c r="Q89" s="15"/>
      <c r="R89" s="16"/>
      <c r="S89" s="117" t="e">
        <f t="shared" si="2"/>
        <v>#DIV/0!</v>
      </c>
      <c r="T89" s="181"/>
      <c r="U89" s="179"/>
      <c r="V89" s="67"/>
      <c r="W89" s="15"/>
      <c r="X89" s="15"/>
      <c r="Y89" s="15"/>
      <c r="Z89" s="15"/>
      <c r="AB89" s="53"/>
      <c r="AH89" s="136"/>
      <c r="AJ89" s="53"/>
    </row>
    <row r="90" spans="1:36" customFormat="1" ht="15.6" x14ac:dyDescent="0.3">
      <c r="A90" s="65"/>
      <c r="B90" s="12"/>
      <c r="C90" s="175"/>
      <c r="D90" s="176"/>
      <c r="E90" s="113"/>
      <c r="F90" s="71"/>
      <c r="G90" s="182"/>
      <c r="H90" s="183"/>
      <c r="I90" s="13"/>
      <c r="J90" s="13"/>
      <c r="K90" s="15"/>
      <c r="L90" s="15"/>
      <c r="M90" s="117"/>
      <c r="N90" s="117"/>
      <c r="O90" s="15"/>
      <c r="P90" s="15"/>
      <c r="Q90" s="15"/>
      <c r="R90" s="16"/>
      <c r="S90" s="117" t="e">
        <f t="shared" si="2"/>
        <v>#DIV/0!</v>
      </c>
      <c r="T90" s="181"/>
      <c r="U90" s="179"/>
      <c r="V90" s="67"/>
      <c r="W90" s="15"/>
      <c r="X90" s="15"/>
      <c r="Y90" s="15"/>
      <c r="Z90" s="15"/>
      <c r="AB90" s="53"/>
      <c r="AH90" s="136"/>
      <c r="AJ90" s="53"/>
    </row>
    <row r="91" spans="1:36" customFormat="1" ht="15.6" x14ac:dyDescent="0.3">
      <c r="A91" s="65"/>
      <c r="B91" s="12"/>
      <c r="C91" s="175"/>
      <c r="D91" s="176"/>
      <c r="E91" s="113"/>
      <c r="F91" s="71"/>
      <c r="G91" s="184"/>
      <c r="H91" s="184"/>
      <c r="I91" s="13"/>
      <c r="J91" s="13"/>
      <c r="K91" s="15"/>
      <c r="L91" s="15"/>
      <c r="M91" s="117"/>
      <c r="N91" s="117"/>
      <c r="O91" s="15"/>
      <c r="P91" s="15"/>
      <c r="Q91" s="15"/>
      <c r="R91" s="16"/>
      <c r="S91" s="117" t="e">
        <f t="shared" si="2"/>
        <v>#DIV/0!</v>
      </c>
      <c r="T91" s="181"/>
      <c r="U91" s="179"/>
      <c r="V91" s="67"/>
      <c r="W91" s="15"/>
      <c r="X91" s="15"/>
      <c r="Y91" s="15"/>
      <c r="Z91" s="15"/>
      <c r="AB91" s="53"/>
      <c r="AH91" s="136"/>
      <c r="AJ91" s="53"/>
    </row>
    <row r="92" spans="1:36" customFormat="1" ht="15.6" x14ac:dyDescent="0.3">
      <c r="A92" s="65"/>
      <c r="B92" s="12"/>
      <c r="C92" s="175"/>
      <c r="D92" s="176"/>
      <c r="E92" s="113"/>
      <c r="F92" s="71"/>
      <c r="G92" s="177"/>
      <c r="H92" s="177"/>
      <c r="I92" s="13"/>
      <c r="J92" s="13"/>
      <c r="K92" s="15"/>
      <c r="L92" s="15"/>
      <c r="M92" s="117"/>
      <c r="N92" s="117"/>
      <c r="O92" s="15"/>
      <c r="P92" s="15"/>
      <c r="Q92" s="15"/>
      <c r="R92" s="16"/>
      <c r="S92" s="117" t="e">
        <f t="shared" si="2"/>
        <v>#DIV/0!</v>
      </c>
      <c r="T92" s="181"/>
      <c r="U92" s="179"/>
      <c r="V92" s="67"/>
      <c r="W92" s="15"/>
      <c r="X92" s="15"/>
      <c r="Y92" s="15"/>
      <c r="Z92" s="15"/>
      <c r="AB92" s="53"/>
      <c r="AH92" s="136"/>
      <c r="AJ92" s="53"/>
    </row>
    <row r="93" spans="1:36" customFormat="1" ht="15.6" x14ac:dyDescent="0.3">
      <c r="A93" s="65"/>
      <c r="B93" s="12"/>
      <c r="C93" s="175"/>
      <c r="D93" s="176"/>
      <c r="E93" s="113"/>
      <c r="F93" s="71"/>
      <c r="G93" s="182"/>
      <c r="H93" s="183"/>
      <c r="I93" s="13"/>
      <c r="J93" s="13"/>
      <c r="K93" s="15"/>
      <c r="L93" s="15"/>
      <c r="M93" s="117"/>
      <c r="N93" s="117"/>
      <c r="O93" s="15"/>
      <c r="P93" s="15"/>
      <c r="Q93" s="15"/>
      <c r="R93" s="16"/>
      <c r="S93" s="117" t="e">
        <f t="shared" si="2"/>
        <v>#DIV/0!</v>
      </c>
      <c r="T93" s="181"/>
      <c r="U93" s="179"/>
      <c r="V93" s="67"/>
      <c r="W93" s="15"/>
      <c r="X93" s="15"/>
      <c r="Y93" s="15"/>
      <c r="Z93" s="15"/>
      <c r="AB93" s="53"/>
      <c r="AH93" s="136"/>
      <c r="AJ93" s="53"/>
    </row>
    <row r="94" spans="1:36" customFormat="1" ht="15.6" x14ac:dyDescent="0.3">
      <c r="A94" s="65"/>
      <c r="B94" s="12"/>
      <c r="C94" s="175"/>
      <c r="D94" s="176"/>
      <c r="E94" s="113"/>
      <c r="F94" s="71"/>
      <c r="G94" s="177"/>
      <c r="H94" s="177"/>
      <c r="I94" s="13"/>
      <c r="J94" s="13"/>
      <c r="K94" s="15"/>
      <c r="L94" s="15"/>
      <c r="M94" s="117"/>
      <c r="N94" s="117"/>
      <c r="O94" s="15"/>
      <c r="P94" s="15"/>
      <c r="Q94" s="15"/>
      <c r="R94" s="16"/>
      <c r="S94" s="117" t="e">
        <f t="shared" si="2"/>
        <v>#DIV/0!</v>
      </c>
      <c r="T94" s="181"/>
      <c r="U94" s="179"/>
      <c r="V94" s="67"/>
      <c r="W94" s="15"/>
      <c r="X94" s="15"/>
      <c r="Y94" s="15"/>
      <c r="Z94" s="15"/>
      <c r="AB94" s="53"/>
      <c r="AH94" s="136"/>
      <c r="AJ94" s="53"/>
    </row>
    <row r="95" spans="1:36" customFormat="1" ht="15.6" x14ac:dyDescent="0.3">
      <c r="A95" s="65"/>
      <c r="B95" s="12"/>
      <c r="C95" s="175"/>
      <c r="D95" s="176"/>
      <c r="E95" s="113"/>
      <c r="F95" s="71"/>
      <c r="G95" s="177"/>
      <c r="H95" s="177"/>
      <c r="I95" s="13"/>
      <c r="J95" s="13"/>
      <c r="K95" s="15"/>
      <c r="L95" s="15"/>
      <c r="M95" s="117"/>
      <c r="N95" s="117"/>
      <c r="O95" s="15"/>
      <c r="P95" s="15"/>
      <c r="Q95" s="15"/>
      <c r="R95" s="16"/>
      <c r="S95" s="117" t="e">
        <f t="shared" si="2"/>
        <v>#DIV/0!</v>
      </c>
      <c r="T95" s="181"/>
      <c r="U95" s="179"/>
      <c r="V95" s="67"/>
      <c r="W95" s="15"/>
      <c r="X95" s="15"/>
      <c r="Y95" s="15"/>
      <c r="Z95" s="15"/>
      <c r="AB95" s="53"/>
      <c r="AH95" s="136"/>
      <c r="AJ95" s="53"/>
    </row>
    <row r="96" spans="1:36" customFormat="1" ht="15.6" x14ac:dyDescent="0.3">
      <c r="A96" s="65"/>
      <c r="B96" s="12"/>
      <c r="C96" s="175"/>
      <c r="D96" s="176"/>
      <c r="E96" s="113"/>
      <c r="F96" s="71"/>
      <c r="G96" s="182"/>
      <c r="H96" s="183"/>
      <c r="I96" s="13"/>
      <c r="J96" s="13"/>
      <c r="K96" s="15"/>
      <c r="L96" s="15"/>
      <c r="M96" s="117"/>
      <c r="N96" s="117"/>
      <c r="O96" s="15"/>
      <c r="P96" s="15"/>
      <c r="Q96" s="15"/>
      <c r="R96" s="16"/>
      <c r="S96" s="117" t="e">
        <f t="shared" si="2"/>
        <v>#DIV/0!</v>
      </c>
      <c r="T96" s="181"/>
      <c r="U96" s="179"/>
      <c r="V96" s="67"/>
      <c r="W96" s="15"/>
      <c r="X96" s="15"/>
      <c r="Y96" s="15"/>
      <c r="Z96" s="15"/>
      <c r="AB96" s="53"/>
      <c r="AH96" s="136"/>
      <c r="AJ96" s="53"/>
    </row>
    <row r="97" spans="1:36" customFormat="1" ht="15.6" x14ac:dyDescent="0.3">
      <c r="A97" s="65"/>
      <c r="B97" s="12"/>
      <c r="C97" s="175"/>
      <c r="D97" s="176"/>
      <c r="E97" s="113"/>
      <c r="F97" s="71"/>
      <c r="G97" s="182"/>
      <c r="H97" s="183"/>
      <c r="I97" s="13"/>
      <c r="J97" s="13"/>
      <c r="K97" s="15"/>
      <c r="L97" s="15"/>
      <c r="M97" s="117"/>
      <c r="N97" s="117"/>
      <c r="O97" s="15"/>
      <c r="P97" s="15"/>
      <c r="Q97" s="15"/>
      <c r="R97" s="16"/>
      <c r="S97" s="117" t="e">
        <f t="shared" si="2"/>
        <v>#DIV/0!</v>
      </c>
      <c r="T97" s="181"/>
      <c r="U97" s="179"/>
      <c r="V97" s="67"/>
      <c r="W97" s="15"/>
      <c r="X97" s="15"/>
      <c r="Y97" s="15"/>
      <c r="Z97" s="15"/>
      <c r="AB97" s="53"/>
      <c r="AH97" s="136"/>
      <c r="AJ97" s="53"/>
    </row>
    <row r="98" spans="1:36" customFormat="1" ht="15.6" x14ac:dyDescent="0.3">
      <c r="A98" s="65"/>
      <c r="B98" s="12"/>
      <c r="C98" s="175"/>
      <c r="D98" s="176"/>
      <c r="E98" s="113"/>
      <c r="F98" s="71"/>
      <c r="G98" s="177"/>
      <c r="H98" s="177"/>
      <c r="I98" s="13"/>
      <c r="J98" s="13"/>
      <c r="K98" s="15"/>
      <c r="L98" s="15"/>
      <c r="M98" s="117"/>
      <c r="N98" s="117"/>
      <c r="O98" s="15"/>
      <c r="P98" s="15"/>
      <c r="Q98" s="15"/>
      <c r="R98" s="16"/>
      <c r="S98" s="117" t="e">
        <f t="shared" si="2"/>
        <v>#DIV/0!</v>
      </c>
      <c r="T98" s="181"/>
      <c r="U98" s="179"/>
      <c r="V98" s="67"/>
      <c r="W98" s="15"/>
      <c r="X98" s="15"/>
      <c r="Y98" s="15"/>
      <c r="Z98" s="15"/>
      <c r="AB98" s="53"/>
      <c r="AH98" s="136"/>
      <c r="AJ98" s="53"/>
    </row>
    <row r="99" spans="1:36" customFormat="1" ht="15.6" x14ac:dyDescent="0.3">
      <c r="A99" s="65"/>
      <c r="B99" s="12"/>
      <c r="C99" s="175"/>
      <c r="D99" s="176"/>
      <c r="E99" s="113"/>
      <c r="F99" s="71"/>
      <c r="G99" s="177"/>
      <c r="H99" s="177"/>
      <c r="I99" s="13"/>
      <c r="J99" s="13"/>
      <c r="K99" s="15"/>
      <c r="L99" s="15"/>
      <c r="M99" s="117"/>
      <c r="N99" s="117"/>
      <c r="O99" s="15"/>
      <c r="P99" s="15"/>
      <c r="Q99" s="15"/>
      <c r="R99" s="16"/>
      <c r="S99" s="117" t="e">
        <f t="shared" si="2"/>
        <v>#DIV/0!</v>
      </c>
      <c r="T99" s="181"/>
      <c r="U99" s="179"/>
      <c r="V99" s="67"/>
      <c r="W99" s="15"/>
      <c r="X99" s="15"/>
      <c r="Y99" s="15"/>
      <c r="Z99" s="15"/>
      <c r="AB99" s="53"/>
      <c r="AH99" s="136"/>
      <c r="AJ99" s="53"/>
    </row>
    <row r="100" spans="1:36" customFormat="1" ht="15.6" x14ac:dyDescent="0.3">
      <c r="A100" s="65"/>
      <c r="B100" s="12"/>
      <c r="C100" s="175"/>
      <c r="D100" s="176"/>
      <c r="E100" s="113"/>
      <c r="F100" s="71"/>
      <c r="G100" s="182"/>
      <c r="H100" s="183"/>
      <c r="I100" s="13"/>
      <c r="J100" s="13"/>
      <c r="K100" s="15"/>
      <c r="L100" s="15"/>
      <c r="M100" s="117"/>
      <c r="N100" s="117"/>
      <c r="O100" s="15"/>
      <c r="P100" s="15"/>
      <c r="Q100" s="15"/>
      <c r="R100" s="16"/>
      <c r="S100" s="117" t="e">
        <f t="shared" si="2"/>
        <v>#DIV/0!</v>
      </c>
      <c r="T100" s="181"/>
      <c r="U100" s="179"/>
      <c r="V100" s="67"/>
      <c r="W100" s="15"/>
      <c r="X100" s="15"/>
      <c r="Y100" s="15"/>
      <c r="Z100" s="15"/>
      <c r="AB100" s="53"/>
      <c r="AH100" s="136"/>
      <c r="AJ100" s="53"/>
    </row>
    <row r="101" spans="1:36" customFormat="1" ht="15.6" x14ac:dyDescent="0.3">
      <c r="A101" s="65"/>
      <c r="B101" s="12"/>
      <c r="C101" s="175"/>
      <c r="D101" s="176"/>
      <c r="E101" s="113"/>
      <c r="F101" s="71"/>
      <c r="G101" s="177"/>
      <c r="H101" s="177"/>
      <c r="I101" s="13"/>
      <c r="J101" s="13"/>
      <c r="K101" s="15"/>
      <c r="L101" s="15"/>
      <c r="M101" s="117"/>
      <c r="N101" s="117"/>
      <c r="O101" s="15"/>
      <c r="P101" s="15"/>
      <c r="Q101" s="15"/>
      <c r="R101" s="16"/>
      <c r="S101" s="117" t="e">
        <f t="shared" si="2"/>
        <v>#DIV/0!</v>
      </c>
      <c r="T101" s="181"/>
      <c r="U101" s="179"/>
      <c r="V101" s="67"/>
      <c r="W101" s="15"/>
      <c r="X101" s="15"/>
      <c r="Y101" s="15"/>
      <c r="Z101" s="15"/>
      <c r="AB101" s="53"/>
      <c r="AH101" s="136"/>
      <c r="AJ101" s="53"/>
    </row>
    <row r="102" spans="1:36" customFormat="1" ht="15.6" x14ac:dyDescent="0.3">
      <c r="A102" s="65"/>
      <c r="B102" s="12"/>
      <c r="C102" s="175"/>
      <c r="D102" s="176"/>
      <c r="E102" s="113"/>
      <c r="F102" s="71"/>
      <c r="G102" s="182"/>
      <c r="H102" s="183"/>
      <c r="I102" s="13"/>
      <c r="J102" s="13"/>
      <c r="K102" s="15"/>
      <c r="L102" s="15"/>
      <c r="M102" s="117"/>
      <c r="N102" s="117"/>
      <c r="O102" s="15"/>
      <c r="P102" s="15"/>
      <c r="Q102" s="15"/>
      <c r="R102" s="16"/>
      <c r="S102" s="117" t="e">
        <f t="shared" si="2"/>
        <v>#DIV/0!</v>
      </c>
      <c r="T102" s="181"/>
      <c r="U102" s="179"/>
      <c r="V102" s="67"/>
      <c r="W102" s="15"/>
      <c r="X102" s="15"/>
      <c r="Y102" s="15"/>
      <c r="Z102" s="15"/>
      <c r="AB102" s="53"/>
      <c r="AH102" s="136"/>
      <c r="AJ102" s="53"/>
    </row>
    <row r="103" spans="1:36" customFormat="1" ht="15.6" x14ac:dyDescent="0.3">
      <c r="A103" s="65"/>
      <c r="B103" s="12"/>
      <c r="C103" s="175"/>
      <c r="D103" s="176"/>
      <c r="E103" s="113"/>
      <c r="F103" s="71"/>
      <c r="G103" s="182"/>
      <c r="H103" s="183"/>
      <c r="I103" s="13"/>
      <c r="J103" s="13"/>
      <c r="K103" s="15"/>
      <c r="L103" s="15"/>
      <c r="M103" s="117"/>
      <c r="N103" s="117"/>
      <c r="O103" s="15"/>
      <c r="P103" s="15"/>
      <c r="Q103" s="15"/>
      <c r="R103" s="16"/>
      <c r="S103" s="117" t="e">
        <f t="shared" si="2"/>
        <v>#DIV/0!</v>
      </c>
      <c r="T103" s="181"/>
      <c r="U103" s="179"/>
      <c r="V103" s="67"/>
      <c r="W103" s="15"/>
      <c r="X103" s="15"/>
      <c r="Y103" s="15"/>
      <c r="Z103" s="15"/>
      <c r="AB103" s="53"/>
      <c r="AH103" s="136"/>
      <c r="AJ103" s="53"/>
    </row>
    <row r="104" spans="1:36" customFormat="1" ht="15.6" x14ac:dyDescent="0.3">
      <c r="A104" s="65"/>
      <c r="B104" s="12"/>
      <c r="C104" s="175"/>
      <c r="D104" s="176"/>
      <c r="E104" s="113"/>
      <c r="F104" s="71"/>
      <c r="G104" s="182"/>
      <c r="H104" s="183"/>
      <c r="I104" s="13"/>
      <c r="J104" s="13"/>
      <c r="K104" s="15"/>
      <c r="L104" s="15"/>
      <c r="M104" s="117"/>
      <c r="N104" s="117"/>
      <c r="O104" s="15"/>
      <c r="P104" s="15"/>
      <c r="Q104" s="15"/>
      <c r="R104" s="16"/>
      <c r="S104" s="117" t="e">
        <f t="shared" si="2"/>
        <v>#DIV/0!</v>
      </c>
      <c r="T104" s="181"/>
      <c r="U104" s="179"/>
      <c r="V104" s="67"/>
      <c r="W104" s="15"/>
      <c r="X104" s="15"/>
      <c r="Y104" s="15"/>
      <c r="Z104" s="15"/>
      <c r="AB104" s="53"/>
      <c r="AH104" s="136"/>
      <c r="AJ104" s="53"/>
    </row>
    <row r="105" spans="1:36" customFormat="1" ht="15.6" x14ac:dyDescent="0.3">
      <c r="A105" s="65"/>
      <c r="B105" s="12"/>
      <c r="C105" s="175"/>
      <c r="D105" s="176"/>
      <c r="E105" s="113"/>
      <c r="F105" s="71"/>
      <c r="G105" s="177"/>
      <c r="H105" s="177"/>
      <c r="I105" s="13"/>
      <c r="J105" s="13"/>
      <c r="K105" s="15"/>
      <c r="L105" s="15"/>
      <c r="M105" s="117"/>
      <c r="N105" s="117"/>
      <c r="O105" s="15"/>
      <c r="P105" s="15"/>
      <c r="Q105" s="15"/>
      <c r="R105" s="16"/>
      <c r="S105" s="117" t="e">
        <f t="shared" si="2"/>
        <v>#DIV/0!</v>
      </c>
      <c r="T105" s="181"/>
      <c r="U105" s="179"/>
      <c r="V105" s="67"/>
      <c r="W105" s="15"/>
      <c r="X105" s="15"/>
      <c r="Y105" s="15"/>
      <c r="Z105" s="15"/>
      <c r="AB105" s="53"/>
      <c r="AH105" s="136"/>
      <c r="AJ105" s="53"/>
    </row>
    <row r="106" spans="1:36" customFormat="1" ht="15.6" x14ac:dyDescent="0.3">
      <c r="A106" s="65"/>
      <c r="B106" s="12"/>
      <c r="C106" s="175"/>
      <c r="D106" s="176"/>
      <c r="E106" s="113"/>
      <c r="F106" s="71"/>
      <c r="G106" s="182"/>
      <c r="H106" s="183"/>
      <c r="I106" s="13"/>
      <c r="J106" s="13"/>
      <c r="K106" s="15"/>
      <c r="L106" s="15"/>
      <c r="M106" s="117"/>
      <c r="N106" s="117"/>
      <c r="O106" s="15"/>
      <c r="P106" s="15"/>
      <c r="Q106" s="15"/>
      <c r="R106" s="16"/>
      <c r="S106" s="117" t="e">
        <f t="shared" si="2"/>
        <v>#DIV/0!</v>
      </c>
      <c r="T106" s="181"/>
      <c r="U106" s="179"/>
      <c r="V106" s="67"/>
      <c r="W106" s="15"/>
      <c r="X106" s="15"/>
      <c r="Y106" s="15"/>
      <c r="Z106" s="15"/>
      <c r="AB106" s="53"/>
      <c r="AH106" s="136"/>
      <c r="AJ106" s="53"/>
    </row>
    <row r="107" spans="1:36" customFormat="1" ht="15.6" x14ac:dyDescent="0.3">
      <c r="A107" s="65"/>
      <c r="B107" s="12"/>
      <c r="C107" s="175"/>
      <c r="D107" s="176"/>
      <c r="E107" s="113"/>
      <c r="F107" s="71"/>
      <c r="G107" s="177"/>
      <c r="H107" s="177"/>
      <c r="I107" s="13"/>
      <c r="J107" s="13"/>
      <c r="K107" s="15"/>
      <c r="L107" s="15"/>
      <c r="M107" s="117"/>
      <c r="N107" s="117"/>
      <c r="O107" s="15"/>
      <c r="P107" s="15"/>
      <c r="Q107" s="15"/>
      <c r="R107" s="16"/>
      <c r="S107" s="117" t="e">
        <f t="shared" si="2"/>
        <v>#DIV/0!</v>
      </c>
      <c r="T107" s="181"/>
      <c r="U107" s="179"/>
      <c r="V107" s="67"/>
      <c r="W107" s="15"/>
      <c r="X107" s="15"/>
      <c r="Y107" s="15"/>
      <c r="Z107" s="15"/>
      <c r="AB107" s="53"/>
      <c r="AH107" s="136"/>
      <c r="AJ107" s="53"/>
    </row>
    <row r="108" spans="1:36" customFormat="1" ht="15.6" x14ac:dyDescent="0.3">
      <c r="A108" s="65"/>
      <c r="B108" s="12"/>
      <c r="C108" s="175"/>
      <c r="D108" s="176"/>
      <c r="E108" s="113"/>
      <c r="F108" s="71"/>
      <c r="G108" s="177"/>
      <c r="H108" s="177"/>
      <c r="I108" s="13"/>
      <c r="J108" s="13"/>
      <c r="K108" s="15"/>
      <c r="L108" s="15"/>
      <c r="M108" s="117"/>
      <c r="N108" s="117"/>
      <c r="O108" s="15"/>
      <c r="P108" s="15"/>
      <c r="Q108" s="15"/>
      <c r="R108" s="16"/>
      <c r="S108" s="117" t="e">
        <f t="shared" si="2"/>
        <v>#DIV/0!</v>
      </c>
      <c r="T108" s="181"/>
      <c r="U108" s="179"/>
      <c r="V108" s="67"/>
      <c r="W108" s="15"/>
      <c r="X108" s="15"/>
      <c r="Y108" s="15"/>
      <c r="Z108" s="15"/>
      <c r="AB108" s="53"/>
      <c r="AH108" s="136"/>
      <c r="AJ108" s="53"/>
    </row>
    <row r="109" spans="1:36" customFormat="1" ht="15.6" x14ac:dyDescent="0.3">
      <c r="A109" s="65"/>
      <c r="B109" s="12"/>
      <c r="C109" s="175"/>
      <c r="D109" s="176"/>
      <c r="E109" s="113"/>
      <c r="F109" s="71"/>
      <c r="G109" s="182"/>
      <c r="H109" s="183"/>
      <c r="I109" s="13"/>
      <c r="J109" s="13"/>
      <c r="K109" s="15"/>
      <c r="L109" s="15"/>
      <c r="M109" s="117"/>
      <c r="N109" s="117"/>
      <c r="O109" s="15"/>
      <c r="P109" s="15"/>
      <c r="Q109" s="15"/>
      <c r="R109" s="16"/>
      <c r="S109" s="117" t="e">
        <f t="shared" si="2"/>
        <v>#DIV/0!</v>
      </c>
      <c r="T109" s="181"/>
      <c r="U109" s="179"/>
      <c r="V109" s="67"/>
      <c r="W109" s="15"/>
      <c r="X109" s="15"/>
      <c r="Y109" s="15"/>
      <c r="Z109" s="15"/>
      <c r="AB109" s="53"/>
      <c r="AH109" s="136"/>
      <c r="AJ109" s="53"/>
    </row>
    <row r="110" spans="1:36" customFormat="1" ht="15.6" x14ac:dyDescent="0.3">
      <c r="A110" s="65"/>
      <c r="B110" s="12"/>
      <c r="C110" s="175"/>
      <c r="D110" s="176"/>
      <c r="E110" s="113"/>
      <c r="F110" s="71"/>
      <c r="G110" s="182"/>
      <c r="H110" s="183"/>
      <c r="I110" s="13"/>
      <c r="J110" s="13"/>
      <c r="K110" s="15"/>
      <c r="L110" s="15"/>
      <c r="M110" s="117"/>
      <c r="N110" s="117"/>
      <c r="O110" s="15"/>
      <c r="P110" s="15"/>
      <c r="Q110" s="15"/>
      <c r="R110" s="16"/>
      <c r="S110" s="117" t="e">
        <f t="shared" si="2"/>
        <v>#DIV/0!</v>
      </c>
      <c r="T110" s="181"/>
      <c r="U110" s="179"/>
      <c r="V110" s="67"/>
      <c r="W110" s="15"/>
      <c r="X110" s="15"/>
      <c r="Y110" s="15"/>
      <c r="Z110" s="15"/>
      <c r="AB110" s="53"/>
      <c r="AH110" s="136"/>
      <c r="AJ110" s="53"/>
    </row>
    <row r="111" spans="1:36" customFormat="1" ht="15.6" x14ac:dyDescent="0.3">
      <c r="A111" s="65"/>
      <c r="B111" s="12"/>
      <c r="C111" s="175"/>
      <c r="D111" s="176"/>
      <c r="E111" s="113"/>
      <c r="F111" s="71"/>
      <c r="G111" s="177"/>
      <c r="H111" s="177"/>
      <c r="I111" s="13"/>
      <c r="J111" s="13"/>
      <c r="K111" s="15"/>
      <c r="L111" s="15"/>
      <c r="M111" s="117"/>
      <c r="N111" s="117"/>
      <c r="O111" s="15"/>
      <c r="P111" s="15"/>
      <c r="Q111" s="15"/>
      <c r="R111" s="16"/>
      <c r="S111" s="117" t="e">
        <f t="shared" si="2"/>
        <v>#DIV/0!</v>
      </c>
      <c r="T111" s="181"/>
      <c r="U111" s="179"/>
      <c r="V111" s="67"/>
      <c r="W111" s="15"/>
      <c r="X111" s="15"/>
      <c r="Y111" s="15"/>
      <c r="Z111" s="15"/>
      <c r="AB111" s="53"/>
      <c r="AH111" s="136"/>
      <c r="AJ111" s="53"/>
    </row>
    <row r="112" spans="1:36" customFormat="1" ht="15.6" x14ac:dyDescent="0.3">
      <c r="A112" s="65"/>
      <c r="B112" s="12"/>
      <c r="C112" s="175"/>
      <c r="D112" s="176"/>
      <c r="E112" s="113"/>
      <c r="F112" s="71"/>
      <c r="G112" s="182"/>
      <c r="H112" s="183"/>
      <c r="I112" s="13"/>
      <c r="J112" s="13"/>
      <c r="K112" s="15"/>
      <c r="L112" s="15"/>
      <c r="M112" s="117"/>
      <c r="N112" s="117"/>
      <c r="O112" s="15"/>
      <c r="P112" s="15"/>
      <c r="Q112" s="15"/>
      <c r="R112" s="16"/>
      <c r="S112" s="117" t="e">
        <f t="shared" si="2"/>
        <v>#DIV/0!</v>
      </c>
      <c r="T112" s="181"/>
      <c r="U112" s="179"/>
      <c r="V112" s="67"/>
      <c r="W112" s="15"/>
      <c r="X112" s="15"/>
      <c r="Y112" s="15"/>
      <c r="Z112" s="15"/>
      <c r="AB112" s="53"/>
      <c r="AH112" s="136"/>
      <c r="AJ112" s="53"/>
    </row>
    <row r="113" spans="1:36" customFormat="1" ht="15.6" x14ac:dyDescent="0.3">
      <c r="A113" s="65"/>
      <c r="B113" s="12"/>
      <c r="C113" s="175"/>
      <c r="D113" s="176"/>
      <c r="E113" s="113"/>
      <c r="F113" s="71"/>
      <c r="G113" s="177"/>
      <c r="H113" s="177"/>
      <c r="I113" s="13"/>
      <c r="J113" s="13"/>
      <c r="K113" s="15"/>
      <c r="L113" s="15"/>
      <c r="M113" s="117"/>
      <c r="N113" s="117"/>
      <c r="O113" s="15"/>
      <c r="P113" s="15"/>
      <c r="Q113" s="15"/>
      <c r="R113" s="16"/>
      <c r="S113" s="117" t="e">
        <f t="shared" si="2"/>
        <v>#DIV/0!</v>
      </c>
      <c r="T113" s="181"/>
      <c r="U113" s="179"/>
      <c r="V113" s="67"/>
      <c r="W113" s="15"/>
      <c r="X113" s="15"/>
      <c r="Y113" s="15"/>
      <c r="Z113" s="15"/>
      <c r="AB113" s="53"/>
      <c r="AH113" s="136"/>
      <c r="AJ113" s="53"/>
    </row>
    <row r="114" spans="1:36" customFormat="1" ht="15.6" x14ac:dyDescent="0.3">
      <c r="A114" s="65"/>
      <c r="B114" s="12"/>
      <c r="C114" s="175"/>
      <c r="D114" s="176"/>
      <c r="E114" s="113"/>
      <c r="F114" s="71"/>
      <c r="G114" s="182"/>
      <c r="H114" s="183"/>
      <c r="I114" s="13"/>
      <c r="J114" s="13"/>
      <c r="K114" s="15"/>
      <c r="L114" s="15"/>
      <c r="M114" s="117"/>
      <c r="N114" s="117"/>
      <c r="O114" s="15"/>
      <c r="P114" s="15"/>
      <c r="Q114" s="15"/>
      <c r="R114" s="16"/>
      <c r="S114" s="117" t="e">
        <f t="shared" si="2"/>
        <v>#DIV/0!</v>
      </c>
      <c r="T114" s="181"/>
      <c r="U114" s="179"/>
      <c r="V114" s="67"/>
      <c r="W114" s="15"/>
      <c r="X114" s="15"/>
      <c r="Y114" s="15"/>
      <c r="Z114" s="15"/>
      <c r="AB114" s="53"/>
      <c r="AH114" s="136"/>
      <c r="AJ114" s="53"/>
    </row>
    <row r="115" spans="1:36" customFormat="1" ht="15.6" x14ac:dyDescent="0.3">
      <c r="A115" s="65"/>
      <c r="B115" s="12"/>
      <c r="C115" s="175"/>
      <c r="D115" s="176"/>
      <c r="E115" s="113"/>
      <c r="F115" s="71"/>
      <c r="G115" s="182"/>
      <c r="H115" s="183"/>
      <c r="I115" s="13"/>
      <c r="J115" s="13"/>
      <c r="K115" s="15"/>
      <c r="L115" s="15"/>
      <c r="M115" s="117"/>
      <c r="N115" s="117"/>
      <c r="O115" s="15"/>
      <c r="P115" s="15"/>
      <c r="Q115" s="15"/>
      <c r="R115" s="16"/>
      <c r="S115" s="117" t="e">
        <f t="shared" si="2"/>
        <v>#DIV/0!</v>
      </c>
      <c r="T115" s="181"/>
      <c r="U115" s="179"/>
      <c r="V115" s="67"/>
      <c r="W115" s="15"/>
      <c r="X115" s="15"/>
      <c r="Y115" s="15"/>
      <c r="Z115" s="15"/>
      <c r="AB115" s="53"/>
      <c r="AH115" s="136"/>
      <c r="AJ115" s="53"/>
    </row>
    <row r="116" spans="1:36" customFormat="1" ht="15.6" x14ac:dyDescent="0.3">
      <c r="A116" s="65"/>
      <c r="B116" s="12"/>
      <c r="C116" s="175"/>
      <c r="D116" s="176"/>
      <c r="E116" s="113"/>
      <c r="F116" s="71"/>
      <c r="G116" s="177"/>
      <c r="H116" s="177"/>
      <c r="I116" s="13"/>
      <c r="J116" s="13"/>
      <c r="K116" s="15"/>
      <c r="L116" s="15"/>
      <c r="M116" s="117"/>
      <c r="N116" s="117"/>
      <c r="O116" s="15"/>
      <c r="P116" s="15"/>
      <c r="Q116" s="15"/>
      <c r="R116" s="16"/>
      <c r="S116" s="117" t="e">
        <f t="shared" si="2"/>
        <v>#DIV/0!</v>
      </c>
      <c r="T116" s="181"/>
      <c r="U116" s="179"/>
      <c r="V116" s="67"/>
      <c r="W116" s="15"/>
      <c r="X116" s="15"/>
      <c r="Y116" s="15"/>
      <c r="Z116" s="15"/>
      <c r="AB116" s="53"/>
      <c r="AH116" s="136"/>
      <c r="AJ116" s="53"/>
    </row>
    <row r="117" spans="1:36" customFormat="1" ht="15.6" x14ac:dyDescent="0.3">
      <c r="A117" s="65"/>
      <c r="B117" s="12"/>
      <c r="C117" s="175"/>
      <c r="D117" s="176"/>
      <c r="E117" s="113"/>
      <c r="F117" s="71"/>
      <c r="G117" s="177"/>
      <c r="H117" s="177"/>
      <c r="I117" s="13"/>
      <c r="J117" s="13"/>
      <c r="K117" s="15"/>
      <c r="L117" s="15"/>
      <c r="M117" s="117"/>
      <c r="N117" s="117"/>
      <c r="O117" s="15"/>
      <c r="P117" s="15"/>
      <c r="Q117" s="15"/>
      <c r="R117" s="16"/>
      <c r="S117" s="117" t="e">
        <f t="shared" si="2"/>
        <v>#DIV/0!</v>
      </c>
      <c r="T117" s="181"/>
      <c r="U117" s="179"/>
      <c r="V117" s="67"/>
      <c r="W117" s="15"/>
      <c r="X117" s="15"/>
      <c r="Y117" s="15"/>
      <c r="Z117" s="15"/>
      <c r="AB117" s="53"/>
      <c r="AH117" s="136"/>
      <c r="AJ117" s="53"/>
    </row>
    <row r="118" spans="1:36" customFormat="1" ht="15.6" x14ac:dyDescent="0.3">
      <c r="A118" s="65"/>
      <c r="B118" s="12"/>
      <c r="C118" s="175"/>
      <c r="D118" s="176"/>
      <c r="E118" s="113"/>
      <c r="F118" s="71"/>
      <c r="G118" s="177"/>
      <c r="H118" s="177"/>
      <c r="I118" s="13"/>
      <c r="J118" s="13"/>
      <c r="K118" s="15"/>
      <c r="L118" s="15"/>
      <c r="M118" s="117"/>
      <c r="N118" s="117"/>
      <c r="O118" s="15"/>
      <c r="P118" s="15"/>
      <c r="Q118" s="15"/>
      <c r="R118" s="16"/>
      <c r="S118" s="117" t="e">
        <f t="shared" si="2"/>
        <v>#DIV/0!</v>
      </c>
      <c r="T118" s="181"/>
      <c r="U118" s="179"/>
      <c r="V118" s="67"/>
      <c r="W118" s="15"/>
      <c r="X118" s="15"/>
      <c r="Y118" s="15"/>
      <c r="Z118" s="15"/>
      <c r="AB118" s="53"/>
      <c r="AH118" s="136"/>
      <c r="AJ118" s="53"/>
    </row>
    <row r="119" spans="1:36" customFormat="1" ht="15.6" x14ac:dyDescent="0.3">
      <c r="A119" s="65"/>
      <c r="B119" s="12"/>
      <c r="C119" s="175"/>
      <c r="D119" s="176"/>
      <c r="E119" s="113"/>
      <c r="F119" s="71"/>
      <c r="G119" s="177"/>
      <c r="H119" s="177"/>
      <c r="I119" s="13"/>
      <c r="J119" s="13"/>
      <c r="K119" s="15"/>
      <c r="L119" s="15"/>
      <c r="M119" s="117"/>
      <c r="N119" s="117"/>
      <c r="O119" s="15"/>
      <c r="P119" s="15"/>
      <c r="Q119" s="15"/>
      <c r="R119" s="16"/>
      <c r="S119" s="117" t="e">
        <f t="shared" si="2"/>
        <v>#DIV/0!</v>
      </c>
      <c r="T119" s="181"/>
      <c r="U119" s="179"/>
      <c r="V119" s="67"/>
      <c r="W119" s="15"/>
      <c r="X119" s="15"/>
      <c r="Y119" s="15"/>
      <c r="Z119" s="15"/>
      <c r="AB119" s="53"/>
      <c r="AH119" s="136"/>
      <c r="AJ119" s="53"/>
    </row>
    <row r="120" spans="1:36" customFormat="1" ht="15.6" x14ac:dyDescent="0.3">
      <c r="A120" s="65"/>
      <c r="B120" s="12"/>
      <c r="C120" s="175"/>
      <c r="D120" s="176"/>
      <c r="E120" s="113"/>
      <c r="F120" s="71"/>
      <c r="G120" s="182"/>
      <c r="H120" s="183"/>
      <c r="I120" s="13"/>
      <c r="J120" s="13"/>
      <c r="K120" s="15"/>
      <c r="L120" s="15"/>
      <c r="M120" s="117"/>
      <c r="N120" s="117"/>
      <c r="O120" s="15"/>
      <c r="P120" s="15"/>
      <c r="Q120" s="15"/>
      <c r="R120" s="16"/>
      <c r="S120" s="117" t="e">
        <f t="shared" si="2"/>
        <v>#DIV/0!</v>
      </c>
      <c r="T120" s="181"/>
      <c r="U120" s="179"/>
      <c r="V120" s="67"/>
      <c r="W120" s="15"/>
      <c r="X120" s="15"/>
      <c r="Y120" s="15"/>
      <c r="Z120" s="15"/>
      <c r="AB120" s="53"/>
      <c r="AH120" s="136"/>
      <c r="AJ120" s="53"/>
    </row>
    <row r="121" spans="1:36" customFormat="1" ht="15.6" x14ac:dyDescent="0.3">
      <c r="A121" s="65"/>
      <c r="B121" s="12"/>
      <c r="C121" s="175"/>
      <c r="D121" s="176"/>
      <c r="E121" s="113"/>
      <c r="F121" s="71"/>
      <c r="G121" s="182"/>
      <c r="H121" s="183"/>
      <c r="I121" s="13"/>
      <c r="J121" s="13"/>
      <c r="K121" s="15"/>
      <c r="L121" s="15"/>
      <c r="M121" s="117"/>
      <c r="N121" s="117"/>
      <c r="O121" s="15"/>
      <c r="P121" s="15"/>
      <c r="Q121" s="15"/>
      <c r="R121" s="16"/>
      <c r="S121" s="117" t="e">
        <f t="shared" si="2"/>
        <v>#DIV/0!</v>
      </c>
      <c r="T121" s="181"/>
      <c r="U121" s="179"/>
      <c r="V121" s="67"/>
      <c r="W121" s="15"/>
      <c r="X121" s="15"/>
      <c r="Y121" s="15"/>
      <c r="Z121" s="15"/>
      <c r="AB121" s="53"/>
      <c r="AH121" s="136"/>
      <c r="AJ121" s="53"/>
    </row>
    <row r="122" spans="1:36" customFormat="1" ht="15.6" x14ac:dyDescent="0.3">
      <c r="A122" s="65"/>
      <c r="B122" s="12"/>
      <c r="C122" s="175"/>
      <c r="D122" s="176"/>
      <c r="E122" s="113"/>
      <c r="F122" s="71"/>
      <c r="G122" s="182"/>
      <c r="H122" s="183"/>
      <c r="I122" s="13"/>
      <c r="J122" s="13"/>
      <c r="K122" s="15"/>
      <c r="L122" s="15"/>
      <c r="M122" s="117"/>
      <c r="N122" s="117"/>
      <c r="O122" s="15"/>
      <c r="P122" s="15"/>
      <c r="Q122" s="15"/>
      <c r="R122" s="16"/>
      <c r="S122" s="117" t="e">
        <f t="shared" si="2"/>
        <v>#DIV/0!</v>
      </c>
      <c r="T122" s="181"/>
      <c r="U122" s="179"/>
      <c r="V122" s="67"/>
      <c r="W122" s="15"/>
      <c r="X122" s="15"/>
      <c r="Y122" s="15"/>
      <c r="Z122" s="15"/>
      <c r="AB122" s="53"/>
      <c r="AH122" s="136"/>
      <c r="AJ122" s="53"/>
    </row>
    <row r="123" spans="1:36" customFormat="1" ht="15.6" x14ac:dyDescent="0.3">
      <c r="A123" s="65"/>
      <c r="B123" s="12"/>
      <c r="C123" s="175"/>
      <c r="D123" s="176"/>
      <c r="E123" s="113"/>
      <c r="F123" s="71"/>
      <c r="G123" s="182"/>
      <c r="H123" s="183"/>
      <c r="I123" s="13"/>
      <c r="J123" s="13"/>
      <c r="K123" s="15"/>
      <c r="L123" s="15"/>
      <c r="M123" s="117"/>
      <c r="N123" s="117"/>
      <c r="O123" s="15"/>
      <c r="P123" s="15"/>
      <c r="Q123" s="15"/>
      <c r="R123" s="16"/>
      <c r="S123" s="117" t="e">
        <f t="shared" si="2"/>
        <v>#DIV/0!</v>
      </c>
      <c r="T123" s="181"/>
      <c r="U123" s="179"/>
      <c r="V123" s="67"/>
      <c r="W123" s="15"/>
      <c r="X123" s="15"/>
      <c r="Y123" s="15"/>
      <c r="Z123" s="15"/>
      <c r="AB123" s="53"/>
      <c r="AH123" s="136"/>
      <c r="AJ123" s="53"/>
    </row>
    <row r="124" spans="1:36" customFormat="1" ht="15.6" x14ac:dyDescent="0.3">
      <c r="A124" s="65"/>
      <c r="B124" s="12"/>
      <c r="C124" s="175"/>
      <c r="D124" s="176"/>
      <c r="E124" s="113"/>
      <c r="F124" s="71"/>
      <c r="G124" s="182"/>
      <c r="H124" s="183"/>
      <c r="I124" s="13"/>
      <c r="J124" s="13"/>
      <c r="K124" s="15"/>
      <c r="L124" s="15"/>
      <c r="M124" s="117"/>
      <c r="N124" s="117"/>
      <c r="O124" s="15"/>
      <c r="P124" s="15"/>
      <c r="Q124" s="15"/>
      <c r="R124" s="16"/>
      <c r="S124" s="117" t="e">
        <f t="shared" si="2"/>
        <v>#DIV/0!</v>
      </c>
      <c r="T124" s="181"/>
      <c r="U124" s="179"/>
      <c r="V124" s="67"/>
      <c r="W124" s="15"/>
      <c r="X124" s="15"/>
      <c r="Y124" s="15"/>
      <c r="Z124" s="15"/>
      <c r="AB124" s="53"/>
      <c r="AH124" s="136"/>
      <c r="AJ124" s="53"/>
    </row>
    <row r="125" spans="1:36" customFormat="1" ht="15.6" x14ac:dyDescent="0.3">
      <c r="A125" s="65"/>
      <c r="B125" s="12"/>
      <c r="C125" s="175"/>
      <c r="D125" s="176"/>
      <c r="E125" s="113"/>
      <c r="F125" s="71"/>
      <c r="G125" s="177"/>
      <c r="H125" s="177"/>
      <c r="I125" s="13"/>
      <c r="J125" s="13"/>
      <c r="K125" s="15"/>
      <c r="L125" s="15"/>
      <c r="M125" s="117"/>
      <c r="N125" s="117"/>
      <c r="O125" s="15"/>
      <c r="P125" s="15"/>
      <c r="Q125" s="15"/>
      <c r="R125" s="16"/>
      <c r="S125" s="117" t="e">
        <f t="shared" si="2"/>
        <v>#DIV/0!</v>
      </c>
      <c r="T125" s="181"/>
      <c r="U125" s="179"/>
      <c r="V125" s="67"/>
      <c r="W125" s="15"/>
      <c r="X125" s="15"/>
      <c r="Y125" s="15"/>
      <c r="Z125" s="15"/>
      <c r="AB125" s="53"/>
      <c r="AH125" s="136"/>
      <c r="AJ125" s="53"/>
    </row>
    <row r="126" spans="1:36" customFormat="1" ht="15.6" x14ac:dyDescent="0.3">
      <c r="A126" s="65"/>
      <c r="B126" s="12"/>
      <c r="C126" s="175"/>
      <c r="D126" s="176"/>
      <c r="E126" s="113"/>
      <c r="F126" s="71"/>
      <c r="G126" s="182"/>
      <c r="H126" s="183"/>
      <c r="I126" s="13"/>
      <c r="J126" s="13"/>
      <c r="K126" s="15"/>
      <c r="L126" s="15"/>
      <c r="M126" s="117"/>
      <c r="N126" s="117"/>
      <c r="O126" s="15"/>
      <c r="P126" s="15"/>
      <c r="Q126" s="15"/>
      <c r="R126" s="16"/>
      <c r="S126" s="117" t="e">
        <f t="shared" si="2"/>
        <v>#DIV/0!</v>
      </c>
      <c r="T126" s="181"/>
      <c r="U126" s="179"/>
      <c r="V126" s="67"/>
      <c r="W126" s="15"/>
      <c r="X126" s="15"/>
      <c r="Y126" s="15"/>
      <c r="Z126" s="15"/>
      <c r="AB126" s="53"/>
      <c r="AH126" s="136"/>
      <c r="AJ126" s="53"/>
    </row>
    <row r="127" spans="1:36" customFormat="1" ht="15.6" x14ac:dyDescent="0.3">
      <c r="A127" s="65"/>
      <c r="B127" s="12"/>
      <c r="C127" s="175"/>
      <c r="D127" s="176"/>
      <c r="E127" s="113"/>
      <c r="F127" s="71"/>
      <c r="G127" s="177"/>
      <c r="H127" s="177"/>
      <c r="I127" s="13"/>
      <c r="J127" s="13"/>
      <c r="K127" s="15"/>
      <c r="L127" s="15"/>
      <c r="M127" s="117"/>
      <c r="N127" s="117"/>
      <c r="O127" s="15"/>
      <c r="P127" s="15"/>
      <c r="Q127" s="15"/>
      <c r="R127" s="16"/>
      <c r="S127" s="117" t="e">
        <f t="shared" si="2"/>
        <v>#DIV/0!</v>
      </c>
      <c r="T127" s="181"/>
      <c r="U127" s="179"/>
      <c r="V127" s="67"/>
      <c r="W127" s="15"/>
      <c r="X127" s="15"/>
      <c r="Y127" s="15"/>
      <c r="Z127" s="15"/>
      <c r="AB127" s="53"/>
      <c r="AH127" s="136"/>
      <c r="AJ127" s="53"/>
    </row>
    <row r="128" spans="1:36" customFormat="1" ht="15.6" x14ac:dyDescent="0.3">
      <c r="A128" s="65"/>
      <c r="B128" s="12"/>
      <c r="C128" s="175"/>
      <c r="D128" s="176"/>
      <c r="E128" s="113"/>
      <c r="F128" s="71"/>
      <c r="G128" s="182"/>
      <c r="H128" s="183"/>
      <c r="I128" s="13"/>
      <c r="J128" s="13"/>
      <c r="K128" s="15"/>
      <c r="L128" s="15"/>
      <c r="M128" s="117"/>
      <c r="N128" s="117"/>
      <c r="O128" s="15"/>
      <c r="P128" s="15"/>
      <c r="Q128" s="15"/>
      <c r="R128" s="16"/>
      <c r="S128" s="117" t="e">
        <f t="shared" si="2"/>
        <v>#DIV/0!</v>
      </c>
      <c r="T128" s="181"/>
      <c r="U128" s="179"/>
      <c r="V128" s="67"/>
      <c r="W128" s="15"/>
      <c r="X128" s="15"/>
      <c r="Y128" s="15"/>
      <c r="Z128" s="15"/>
      <c r="AB128" s="53"/>
      <c r="AH128" s="136"/>
      <c r="AJ128" s="53"/>
    </row>
    <row r="129" spans="1:36" customFormat="1" ht="15.6" x14ac:dyDescent="0.3">
      <c r="A129" s="65"/>
      <c r="B129" s="12"/>
      <c r="C129" s="175"/>
      <c r="D129" s="176"/>
      <c r="E129" s="113"/>
      <c r="F129" s="71"/>
      <c r="G129" s="184"/>
      <c r="H129" s="184"/>
      <c r="I129" s="13"/>
      <c r="J129" s="13"/>
      <c r="K129" s="15"/>
      <c r="L129" s="15"/>
      <c r="M129" s="117"/>
      <c r="N129" s="117"/>
      <c r="O129" s="15"/>
      <c r="P129" s="15"/>
      <c r="Q129" s="15"/>
      <c r="R129" s="16"/>
      <c r="S129" s="117" t="e">
        <f t="shared" si="2"/>
        <v>#DIV/0!</v>
      </c>
      <c r="T129" s="181"/>
      <c r="U129" s="179"/>
      <c r="V129" s="67"/>
      <c r="W129" s="15"/>
      <c r="X129" s="15"/>
      <c r="Y129" s="15"/>
      <c r="Z129" s="15"/>
      <c r="AB129" s="53"/>
      <c r="AH129" s="136"/>
      <c r="AJ129" s="53"/>
    </row>
    <row r="130" spans="1:36" customFormat="1" ht="15.6" x14ac:dyDescent="0.3">
      <c r="A130" s="65"/>
      <c r="B130" s="12"/>
      <c r="C130" s="175"/>
      <c r="D130" s="176"/>
      <c r="E130" s="113"/>
      <c r="F130" s="71"/>
      <c r="G130" s="184"/>
      <c r="H130" s="184"/>
      <c r="I130" s="13"/>
      <c r="J130" s="13"/>
      <c r="K130" s="15"/>
      <c r="L130" s="15"/>
      <c r="M130" s="117"/>
      <c r="N130" s="117"/>
      <c r="O130" s="15"/>
      <c r="P130" s="15"/>
      <c r="Q130" s="15"/>
      <c r="R130" s="16"/>
      <c r="S130" s="117" t="e">
        <f t="shared" si="2"/>
        <v>#DIV/0!</v>
      </c>
      <c r="T130" s="181"/>
      <c r="U130" s="179"/>
      <c r="V130" s="67"/>
      <c r="W130" s="15"/>
      <c r="X130" s="15"/>
      <c r="Y130" s="15"/>
      <c r="Z130" s="15"/>
      <c r="AB130" s="53"/>
      <c r="AH130" s="136"/>
      <c r="AJ130" s="53"/>
    </row>
    <row r="131" spans="1:36" customFormat="1" ht="15.6" x14ac:dyDescent="0.3">
      <c r="A131" s="65"/>
      <c r="B131" s="12"/>
      <c r="C131" s="175"/>
      <c r="D131" s="176"/>
      <c r="E131" s="113"/>
      <c r="F131" s="71"/>
      <c r="G131" s="182"/>
      <c r="H131" s="183"/>
      <c r="I131" s="13"/>
      <c r="J131" s="13"/>
      <c r="K131" s="15"/>
      <c r="L131" s="15"/>
      <c r="M131" s="117"/>
      <c r="N131" s="117"/>
      <c r="O131" s="15"/>
      <c r="P131" s="15"/>
      <c r="Q131" s="15"/>
      <c r="R131" s="16"/>
      <c r="S131" s="117" t="e">
        <f t="shared" si="2"/>
        <v>#DIV/0!</v>
      </c>
      <c r="T131" s="181"/>
      <c r="U131" s="179"/>
      <c r="V131" s="67"/>
      <c r="W131" s="15"/>
      <c r="X131" s="15"/>
      <c r="Y131" s="15"/>
      <c r="Z131" s="15"/>
      <c r="AB131" s="53"/>
      <c r="AH131" s="136"/>
      <c r="AJ131" s="53"/>
    </row>
    <row r="132" spans="1:36" customFormat="1" ht="15.6" x14ac:dyDescent="0.3">
      <c r="A132" s="65"/>
      <c r="B132" s="12"/>
      <c r="C132" s="175"/>
      <c r="D132" s="176"/>
      <c r="E132" s="113"/>
      <c r="F132" s="71"/>
      <c r="G132" s="182"/>
      <c r="H132" s="183"/>
      <c r="I132" s="13"/>
      <c r="J132" s="13"/>
      <c r="K132" s="15"/>
      <c r="L132" s="15"/>
      <c r="M132" s="117"/>
      <c r="N132" s="117"/>
      <c r="O132" s="15"/>
      <c r="P132" s="15"/>
      <c r="Q132" s="15"/>
      <c r="R132" s="16"/>
      <c r="S132" s="117" t="e">
        <f t="shared" si="2"/>
        <v>#DIV/0!</v>
      </c>
      <c r="T132" s="181"/>
      <c r="U132" s="179"/>
      <c r="V132" s="67"/>
      <c r="W132" s="15"/>
      <c r="X132" s="15"/>
      <c r="Y132" s="15"/>
      <c r="Z132" s="15"/>
      <c r="AB132" s="53"/>
      <c r="AH132" s="136"/>
      <c r="AJ132" s="53"/>
    </row>
    <row r="133" spans="1:36" customFormat="1" ht="15.6" x14ac:dyDescent="0.3">
      <c r="A133" s="65"/>
      <c r="B133" s="12"/>
      <c r="C133" s="175"/>
      <c r="D133" s="176"/>
      <c r="E133" s="113"/>
      <c r="F133" s="71"/>
      <c r="G133" s="177"/>
      <c r="H133" s="177"/>
      <c r="I133" s="13"/>
      <c r="J133" s="13"/>
      <c r="K133" s="15"/>
      <c r="L133" s="15"/>
      <c r="M133" s="117"/>
      <c r="N133" s="117"/>
      <c r="O133" s="15"/>
      <c r="P133" s="15"/>
      <c r="Q133" s="15"/>
      <c r="R133" s="16"/>
      <c r="S133" s="117" t="e">
        <f t="shared" ref="S133:S166" si="3">+R133/K133</f>
        <v>#DIV/0!</v>
      </c>
      <c r="T133" s="181"/>
      <c r="U133" s="179"/>
      <c r="V133" s="67"/>
      <c r="W133" s="15"/>
      <c r="X133" s="15"/>
      <c r="Y133" s="15"/>
      <c r="Z133" s="15"/>
      <c r="AB133" s="53"/>
      <c r="AH133" s="136"/>
      <c r="AJ133" s="53"/>
    </row>
    <row r="134" spans="1:36" customFormat="1" ht="15.6" x14ac:dyDescent="0.3">
      <c r="A134" s="65"/>
      <c r="B134" s="12"/>
      <c r="C134" s="175"/>
      <c r="D134" s="176"/>
      <c r="E134" s="113"/>
      <c r="F134" s="71"/>
      <c r="G134" s="182"/>
      <c r="H134" s="183"/>
      <c r="I134" s="13"/>
      <c r="J134" s="13"/>
      <c r="K134" s="15"/>
      <c r="L134" s="15"/>
      <c r="M134" s="117"/>
      <c r="N134" s="117"/>
      <c r="O134" s="15"/>
      <c r="P134" s="15"/>
      <c r="Q134" s="15"/>
      <c r="R134" s="16"/>
      <c r="S134" s="117" t="e">
        <f t="shared" si="3"/>
        <v>#DIV/0!</v>
      </c>
      <c r="T134" s="181"/>
      <c r="U134" s="179"/>
      <c r="V134" s="67"/>
      <c r="W134" s="15"/>
      <c r="X134" s="15"/>
      <c r="Y134" s="15"/>
      <c r="Z134" s="15"/>
      <c r="AB134" s="53"/>
      <c r="AH134" s="136"/>
      <c r="AJ134" s="53"/>
    </row>
    <row r="135" spans="1:36" customFormat="1" ht="15.6" x14ac:dyDescent="0.3">
      <c r="A135" s="65"/>
      <c r="B135" s="12"/>
      <c r="C135" s="175"/>
      <c r="D135" s="176"/>
      <c r="E135" s="113"/>
      <c r="F135" s="71"/>
      <c r="G135" s="182"/>
      <c r="H135" s="183"/>
      <c r="I135" s="13"/>
      <c r="J135" s="13"/>
      <c r="K135" s="15"/>
      <c r="L135" s="15"/>
      <c r="M135" s="117"/>
      <c r="N135" s="117"/>
      <c r="O135" s="15"/>
      <c r="P135" s="15"/>
      <c r="Q135" s="15"/>
      <c r="R135" s="16"/>
      <c r="S135" s="117" t="e">
        <f t="shared" si="3"/>
        <v>#DIV/0!</v>
      </c>
      <c r="T135" s="181"/>
      <c r="U135" s="179"/>
      <c r="V135" s="67"/>
      <c r="W135" s="15"/>
      <c r="X135" s="15"/>
      <c r="Y135" s="15"/>
      <c r="Z135" s="15"/>
      <c r="AB135" s="53"/>
      <c r="AH135" s="136"/>
      <c r="AJ135" s="53"/>
    </row>
    <row r="136" spans="1:36" customFormat="1" ht="15.6" x14ac:dyDescent="0.3">
      <c r="A136" s="65"/>
      <c r="B136" s="12"/>
      <c r="C136" s="175"/>
      <c r="D136" s="176"/>
      <c r="E136" s="113"/>
      <c r="F136" s="71"/>
      <c r="G136" s="182"/>
      <c r="H136" s="183"/>
      <c r="I136" s="13"/>
      <c r="J136" s="13"/>
      <c r="K136" s="15"/>
      <c r="L136" s="15"/>
      <c r="M136" s="117"/>
      <c r="N136" s="117"/>
      <c r="O136" s="15"/>
      <c r="P136" s="15"/>
      <c r="Q136" s="15"/>
      <c r="R136" s="16"/>
      <c r="S136" s="117" t="e">
        <f t="shared" si="3"/>
        <v>#DIV/0!</v>
      </c>
      <c r="T136" s="181"/>
      <c r="U136" s="179"/>
      <c r="V136" s="67"/>
      <c r="W136" s="15"/>
      <c r="X136" s="15"/>
      <c r="Y136" s="15"/>
      <c r="Z136" s="15"/>
      <c r="AB136" s="53"/>
      <c r="AH136" s="136"/>
      <c r="AJ136" s="53"/>
    </row>
    <row r="137" spans="1:36" customFormat="1" ht="15.6" x14ac:dyDescent="0.3">
      <c r="A137" s="65"/>
      <c r="B137" s="12"/>
      <c r="C137" s="175"/>
      <c r="D137" s="176"/>
      <c r="E137" s="113"/>
      <c r="F137" s="71"/>
      <c r="G137" s="177"/>
      <c r="H137" s="177"/>
      <c r="I137" s="13"/>
      <c r="J137" s="13"/>
      <c r="K137" s="15"/>
      <c r="L137" s="15"/>
      <c r="M137" s="117"/>
      <c r="N137" s="117"/>
      <c r="O137" s="15"/>
      <c r="P137" s="15"/>
      <c r="Q137" s="15"/>
      <c r="R137" s="16"/>
      <c r="S137" s="117" t="e">
        <f t="shared" si="3"/>
        <v>#DIV/0!</v>
      </c>
      <c r="T137" s="181"/>
      <c r="U137" s="179"/>
      <c r="V137" s="67"/>
      <c r="W137" s="15"/>
      <c r="X137" s="15"/>
      <c r="Y137" s="15"/>
      <c r="Z137" s="15"/>
      <c r="AB137" s="53"/>
      <c r="AH137" s="136"/>
      <c r="AJ137" s="53"/>
    </row>
    <row r="138" spans="1:36" customFormat="1" ht="15.6" x14ac:dyDescent="0.3">
      <c r="A138" s="65"/>
      <c r="B138" s="12"/>
      <c r="C138" s="175"/>
      <c r="D138" s="176"/>
      <c r="E138" s="113"/>
      <c r="F138" s="71"/>
      <c r="G138" s="177"/>
      <c r="H138" s="177"/>
      <c r="I138" s="13"/>
      <c r="J138" s="13"/>
      <c r="K138" s="15"/>
      <c r="L138" s="15"/>
      <c r="M138" s="117"/>
      <c r="N138" s="117"/>
      <c r="O138" s="15"/>
      <c r="P138" s="15"/>
      <c r="Q138" s="15"/>
      <c r="R138" s="16"/>
      <c r="S138" s="117" t="e">
        <f t="shared" si="3"/>
        <v>#DIV/0!</v>
      </c>
      <c r="T138" s="181"/>
      <c r="U138" s="179"/>
      <c r="V138" s="67"/>
      <c r="W138" s="15"/>
      <c r="X138" s="15"/>
      <c r="Y138" s="15"/>
      <c r="Z138" s="15"/>
      <c r="AB138" s="53"/>
      <c r="AH138" s="136"/>
      <c r="AJ138" s="53"/>
    </row>
    <row r="139" spans="1:36" customFormat="1" ht="15.6" x14ac:dyDescent="0.3">
      <c r="A139" s="65"/>
      <c r="B139" s="12"/>
      <c r="C139" s="175"/>
      <c r="D139" s="176"/>
      <c r="E139" s="113"/>
      <c r="F139" s="71"/>
      <c r="G139" s="184"/>
      <c r="H139" s="184"/>
      <c r="I139" s="13"/>
      <c r="J139" s="13"/>
      <c r="K139" s="15"/>
      <c r="L139" s="15"/>
      <c r="M139" s="117"/>
      <c r="N139" s="117"/>
      <c r="O139" s="15"/>
      <c r="P139" s="15"/>
      <c r="Q139" s="15"/>
      <c r="R139" s="16"/>
      <c r="S139" s="117" t="e">
        <f t="shared" si="3"/>
        <v>#DIV/0!</v>
      </c>
      <c r="T139" s="181"/>
      <c r="U139" s="179"/>
      <c r="V139" s="67"/>
      <c r="W139" s="15"/>
      <c r="X139" s="15"/>
      <c r="Y139" s="15"/>
      <c r="Z139" s="15"/>
      <c r="AB139" s="53"/>
      <c r="AH139" s="136"/>
      <c r="AJ139" s="53"/>
    </row>
    <row r="140" spans="1:36" customFormat="1" ht="15.6" x14ac:dyDescent="0.3">
      <c r="A140" s="65"/>
      <c r="B140" s="12"/>
      <c r="C140" s="175"/>
      <c r="D140" s="176"/>
      <c r="E140" s="113"/>
      <c r="F140" s="71"/>
      <c r="G140" s="184"/>
      <c r="H140" s="184"/>
      <c r="I140" s="13"/>
      <c r="J140" s="13"/>
      <c r="K140" s="15"/>
      <c r="L140" s="15"/>
      <c r="M140" s="117"/>
      <c r="N140" s="117"/>
      <c r="O140" s="15"/>
      <c r="P140" s="15"/>
      <c r="Q140" s="15"/>
      <c r="R140" s="16"/>
      <c r="S140" s="117" t="e">
        <f t="shared" si="3"/>
        <v>#DIV/0!</v>
      </c>
      <c r="T140" s="181"/>
      <c r="U140" s="179"/>
      <c r="V140" s="67"/>
      <c r="W140" s="15"/>
      <c r="X140" s="15"/>
      <c r="Y140" s="15"/>
      <c r="Z140" s="15"/>
      <c r="AB140" s="53"/>
      <c r="AH140" s="136"/>
      <c r="AJ140" s="53"/>
    </row>
    <row r="141" spans="1:36" customFormat="1" ht="15.6" x14ac:dyDescent="0.3">
      <c r="A141" s="65"/>
      <c r="B141" s="12"/>
      <c r="C141" s="175"/>
      <c r="D141" s="176"/>
      <c r="E141" s="113"/>
      <c r="F141" s="71"/>
      <c r="G141" s="177"/>
      <c r="H141" s="177"/>
      <c r="I141" s="13"/>
      <c r="J141" s="13"/>
      <c r="K141" s="15"/>
      <c r="L141" s="15"/>
      <c r="M141" s="117"/>
      <c r="N141" s="117"/>
      <c r="O141" s="15"/>
      <c r="P141" s="15"/>
      <c r="Q141" s="15"/>
      <c r="R141" s="16"/>
      <c r="S141" s="117" t="e">
        <f t="shared" si="3"/>
        <v>#DIV/0!</v>
      </c>
      <c r="T141" s="181"/>
      <c r="U141" s="179"/>
      <c r="V141" s="67"/>
      <c r="W141" s="15"/>
      <c r="X141" s="15"/>
      <c r="Y141" s="15"/>
      <c r="Z141" s="15"/>
      <c r="AB141" s="53"/>
      <c r="AH141" s="136"/>
      <c r="AJ141" s="53"/>
    </row>
    <row r="142" spans="1:36" customFormat="1" ht="15.6" x14ac:dyDescent="0.3">
      <c r="A142" s="65"/>
      <c r="B142" s="12"/>
      <c r="C142" s="175"/>
      <c r="D142" s="176"/>
      <c r="E142" s="113"/>
      <c r="F142" s="191"/>
      <c r="G142" s="182"/>
      <c r="H142" s="183"/>
      <c r="I142" s="13"/>
      <c r="J142" s="13"/>
      <c r="K142" s="15"/>
      <c r="L142" s="15"/>
      <c r="M142" s="117"/>
      <c r="N142" s="117"/>
      <c r="O142" s="15"/>
      <c r="P142" s="15"/>
      <c r="Q142" s="15"/>
      <c r="R142" s="16"/>
      <c r="S142" s="117" t="e">
        <f t="shared" si="3"/>
        <v>#DIV/0!</v>
      </c>
      <c r="T142" s="181"/>
      <c r="U142" s="179"/>
      <c r="V142" s="67"/>
      <c r="W142" s="15"/>
      <c r="X142" s="15"/>
      <c r="Y142" s="15"/>
      <c r="Z142" s="15"/>
      <c r="AB142" s="53"/>
      <c r="AH142" s="136"/>
      <c r="AJ142" s="53"/>
    </row>
    <row r="143" spans="1:36" customFormat="1" ht="15.6" x14ac:dyDescent="0.3">
      <c r="A143" s="65"/>
      <c r="B143" s="12"/>
      <c r="C143" s="175"/>
      <c r="D143" s="176"/>
      <c r="E143" s="113"/>
      <c r="F143" s="71"/>
      <c r="G143" s="182"/>
      <c r="H143" s="183"/>
      <c r="I143" s="13"/>
      <c r="J143" s="13"/>
      <c r="K143" s="15"/>
      <c r="L143" s="15"/>
      <c r="M143" s="117"/>
      <c r="N143" s="117"/>
      <c r="O143" s="15"/>
      <c r="P143" s="15"/>
      <c r="Q143" s="15"/>
      <c r="R143" s="16"/>
      <c r="S143" s="117" t="e">
        <f t="shared" si="3"/>
        <v>#DIV/0!</v>
      </c>
      <c r="T143" s="181"/>
      <c r="U143" s="179"/>
      <c r="V143" s="67"/>
      <c r="W143" s="15"/>
      <c r="X143" s="15"/>
      <c r="Y143" s="15"/>
      <c r="Z143" s="15"/>
      <c r="AB143" s="53"/>
      <c r="AH143" s="136"/>
      <c r="AJ143" s="53"/>
    </row>
    <row r="144" spans="1:36" customFormat="1" ht="15.6" x14ac:dyDescent="0.3">
      <c r="A144" s="65"/>
      <c r="B144" s="12"/>
      <c r="C144" s="175"/>
      <c r="D144" s="176"/>
      <c r="E144" s="113"/>
      <c r="F144" s="71"/>
      <c r="G144" s="182"/>
      <c r="H144" s="183"/>
      <c r="I144" s="13"/>
      <c r="J144" s="13"/>
      <c r="K144" s="15"/>
      <c r="L144" s="15"/>
      <c r="M144" s="117"/>
      <c r="N144" s="117"/>
      <c r="O144" s="15"/>
      <c r="P144" s="15"/>
      <c r="Q144" s="15"/>
      <c r="R144" s="16"/>
      <c r="S144" s="117" t="e">
        <f t="shared" si="3"/>
        <v>#DIV/0!</v>
      </c>
      <c r="T144" s="181"/>
      <c r="U144" s="179"/>
      <c r="V144" s="67"/>
      <c r="W144" s="15"/>
      <c r="X144" s="15"/>
      <c r="Y144" s="15"/>
      <c r="Z144" s="15"/>
      <c r="AB144" s="53"/>
      <c r="AH144" s="136"/>
      <c r="AJ144" s="53"/>
    </row>
    <row r="145" spans="1:36" customFormat="1" ht="15.6" x14ac:dyDescent="0.3">
      <c r="A145" s="65"/>
      <c r="B145" s="12"/>
      <c r="C145" s="175"/>
      <c r="D145" s="176"/>
      <c r="E145" s="113"/>
      <c r="F145" s="71"/>
      <c r="G145" s="182"/>
      <c r="H145" s="183"/>
      <c r="I145" s="13"/>
      <c r="J145" s="13"/>
      <c r="K145" s="15"/>
      <c r="L145" s="15"/>
      <c r="M145" s="117"/>
      <c r="N145" s="117"/>
      <c r="O145" s="15"/>
      <c r="P145" s="15"/>
      <c r="Q145" s="15"/>
      <c r="R145" s="16"/>
      <c r="S145" s="117" t="e">
        <f t="shared" si="3"/>
        <v>#DIV/0!</v>
      </c>
      <c r="T145" s="181"/>
      <c r="U145" s="179"/>
      <c r="V145" s="67"/>
      <c r="W145" s="15"/>
      <c r="X145" s="15"/>
      <c r="Y145" s="15"/>
      <c r="Z145" s="15"/>
      <c r="AB145" s="53"/>
      <c r="AH145" s="136"/>
      <c r="AJ145" s="53"/>
    </row>
    <row r="146" spans="1:36" customFormat="1" ht="15.6" x14ac:dyDescent="0.3">
      <c r="A146" s="65"/>
      <c r="B146" s="12"/>
      <c r="C146" s="175"/>
      <c r="D146" s="176"/>
      <c r="E146" s="113"/>
      <c r="F146" s="71"/>
      <c r="G146" s="182"/>
      <c r="H146" s="183"/>
      <c r="I146" s="13"/>
      <c r="J146" s="13"/>
      <c r="K146" s="15"/>
      <c r="L146" s="15"/>
      <c r="M146" s="117"/>
      <c r="N146" s="117"/>
      <c r="O146" s="15"/>
      <c r="P146" s="15"/>
      <c r="Q146" s="15"/>
      <c r="R146" s="16"/>
      <c r="S146" s="117" t="e">
        <f t="shared" si="3"/>
        <v>#DIV/0!</v>
      </c>
      <c r="T146" s="181"/>
      <c r="U146" s="179"/>
      <c r="V146" s="67"/>
      <c r="W146" s="15"/>
      <c r="X146" s="15"/>
      <c r="Y146" s="15"/>
      <c r="Z146" s="15"/>
      <c r="AB146" s="53"/>
      <c r="AH146" s="136"/>
      <c r="AJ146" s="53"/>
    </row>
    <row r="147" spans="1:36" customFormat="1" ht="15.6" x14ac:dyDescent="0.3">
      <c r="A147" s="65"/>
      <c r="B147" s="12"/>
      <c r="C147" s="175"/>
      <c r="D147" s="176"/>
      <c r="E147" s="113"/>
      <c r="F147" s="71"/>
      <c r="G147" s="177"/>
      <c r="H147" s="177"/>
      <c r="I147" s="13"/>
      <c r="J147" s="13"/>
      <c r="K147" s="15"/>
      <c r="L147" s="15"/>
      <c r="M147" s="117"/>
      <c r="N147" s="117"/>
      <c r="O147" s="15"/>
      <c r="P147" s="15"/>
      <c r="Q147" s="15"/>
      <c r="R147" s="16"/>
      <c r="S147" s="117" t="e">
        <f t="shared" si="3"/>
        <v>#DIV/0!</v>
      </c>
      <c r="T147" s="181"/>
      <c r="U147" s="179"/>
      <c r="V147" s="67"/>
      <c r="W147" s="15"/>
      <c r="X147" s="15"/>
      <c r="Y147" s="15"/>
      <c r="Z147" s="15"/>
      <c r="AB147" s="53"/>
      <c r="AH147" s="136"/>
      <c r="AJ147" s="53"/>
    </row>
    <row r="148" spans="1:36" customFormat="1" ht="15.6" x14ac:dyDescent="0.3">
      <c r="A148" s="65"/>
      <c r="B148" s="12"/>
      <c r="C148" s="175"/>
      <c r="D148" s="176"/>
      <c r="E148" s="113"/>
      <c r="F148" s="71"/>
      <c r="G148" s="182"/>
      <c r="H148" s="183"/>
      <c r="I148" s="13"/>
      <c r="J148" s="13"/>
      <c r="K148" s="15"/>
      <c r="L148" s="15"/>
      <c r="M148" s="117"/>
      <c r="N148" s="117"/>
      <c r="O148" s="15"/>
      <c r="P148" s="15"/>
      <c r="Q148" s="15"/>
      <c r="R148" s="16"/>
      <c r="S148" s="117" t="e">
        <f t="shared" si="3"/>
        <v>#DIV/0!</v>
      </c>
      <c r="T148" s="181"/>
      <c r="U148" s="179"/>
      <c r="V148" s="67"/>
      <c r="W148" s="15"/>
      <c r="X148" s="15"/>
      <c r="Y148" s="15"/>
      <c r="Z148" s="15"/>
      <c r="AB148" s="53"/>
      <c r="AH148" s="136"/>
      <c r="AJ148" s="53"/>
    </row>
    <row r="149" spans="1:36" customFormat="1" ht="15.6" x14ac:dyDescent="0.3">
      <c r="A149" s="65"/>
      <c r="B149" s="12"/>
      <c r="C149" s="175"/>
      <c r="D149" s="176"/>
      <c r="E149" s="113"/>
      <c r="F149" s="187"/>
      <c r="G149" s="177"/>
      <c r="H149" s="177"/>
      <c r="I149" s="13"/>
      <c r="J149" s="13"/>
      <c r="K149" s="15"/>
      <c r="L149" s="15"/>
      <c r="M149" s="117"/>
      <c r="N149" s="117"/>
      <c r="O149" s="15"/>
      <c r="P149" s="15"/>
      <c r="Q149" s="15"/>
      <c r="R149" s="16"/>
      <c r="S149" s="117" t="e">
        <f t="shared" si="3"/>
        <v>#DIV/0!</v>
      </c>
      <c r="T149" s="181"/>
      <c r="U149" s="179"/>
      <c r="V149" s="67"/>
      <c r="W149" s="15"/>
      <c r="X149" s="15"/>
      <c r="Y149" s="15"/>
      <c r="Z149" s="15"/>
      <c r="AB149" s="53"/>
      <c r="AH149" s="136"/>
      <c r="AJ149" s="53"/>
    </row>
    <row r="150" spans="1:36" customFormat="1" ht="15.6" x14ac:dyDescent="0.3">
      <c r="A150" s="65"/>
      <c r="B150" s="12"/>
      <c r="C150" s="175"/>
      <c r="D150" s="176"/>
      <c r="E150" s="113"/>
      <c r="F150" s="71"/>
      <c r="G150" s="177"/>
      <c r="H150" s="177"/>
      <c r="I150" s="13"/>
      <c r="J150" s="13"/>
      <c r="K150" s="15"/>
      <c r="L150" s="15"/>
      <c r="M150" s="117"/>
      <c r="N150" s="117"/>
      <c r="O150" s="15"/>
      <c r="P150" s="15"/>
      <c r="Q150" s="15"/>
      <c r="R150" s="16"/>
      <c r="S150" s="117" t="e">
        <f t="shared" si="3"/>
        <v>#DIV/0!</v>
      </c>
      <c r="T150" s="181"/>
      <c r="U150" s="179"/>
      <c r="V150" s="67"/>
      <c r="W150" s="15"/>
      <c r="X150" s="15"/>
      <c r="Y150" s="15"/>
      <c r="Z150" s="15"/>
      <c r="AB150" s="53"/>
      <c r="AH150" s="136"/>
      <c r="AJ150" s="53"/>
    </row>
    <row r="151" spans="1:36" customFormat="1" ht="15.6" x14ac:dyDescent="0.3">
      <c r="A151" s="65"/>
      <c r="B151" s="12"/>
      <c r="C151" s="175"/>
      <c r="D151" s="176"/>
      <c r="E151" s="113"/>
      <c r="F151" s="71"/>
      <c r="G151" s="182"/>
      <c r="H151" s="183"/>
      <c r="I151" s="13"/>
      <c r="J151" s="13"/>
      <c r="K151" s="15"/>
      <c r="L151" s="15"/>
      <c r="M151" s="117"/>
      <c r="N151" s="117"/>
      <c r="O151" s="15"/>
      <c r="P151" s="15"/>
      <c r="Q151" s="15"/>
      <c r="R151" s="16"/>
      <c r="S151" s="117" t="e">
        <f t="shared" si="3"/>
        <v>#DIV/0!</v>
      </c>
      <c r="T151" s="181"/>
      <c r="U151" s="179"/>
      <c r="V151" s="67"/>
      <c r="W151" s="15"/>
      <c r="X151" s="15"/>
      <c r="Y151" s="15"/>
      <c r="Z151" s="15"/>
      <c r="AB151" s="53"/>
      <c r="AH151" s="136"/>
      <c r="AJ151" s="53"/>
    </row>
    <row r="152" spans="1:36" customFormat="1" ht="15.6" x14ac:dyDescent="0.3">
      <c r="A152" s="65"/>
      <c r="B152" s="12"/>
      <c r="C152" s="175"/>
      <c r="D152" s="176"/>
      <c r="E152" s="113"/>
      <c r="F152" s="71"/>
      <c r="G152" s="182"/>
      <c r="H152" s="183"/>
      <c r="I152" s="13"/>
      <c r="J152" s="13"/>
      <c r="K152" s="15"/>
      <c r="L152" s="15"/>
      <c r="M152" s="117"/>
      <c r="N152" s="117"/>
      <c r="O152" s="15"/>
      <c r="P152" s="15"/>
      <c r="Q152" s="15"/>
      <c r="R152" s="16"/>
      <c r="S152" s="117" t="e">
        <f t="shared" si="3"/>
        <v>#DIV/0!</v>
      </c>
      <c r="T152" s="181"/>
      <c r="U152" s="179"/>
      <c r="V152" s="67"/>
      <c r="W152" s="15"/>
      <c r="X152" s="15"/>
      <c r="Y152" s="15"/>
      <c r="Z152" s="15"/>
      <c r="AB152" s="53"/>
      <c r="AH152" s="136"/>
      <c r="AJ152" s="53"/>
    </row>
    <row r="153" spans="1:36" customFormat="1" ht="15.6" x14ac:dyDescent="0.3">
      <c r="A153" s="65"/>
      <c r="B153" s="12"/>
      <c r="C153" s="175"/>
      <c r="D153" s="176"/>
      <c r="E153" s="113"/>
      <c r="F153" s="71"/>
      <c r="G153" s="177"/>
      <c r="H153" s="177"/>
      <c r="I153" s="13"/>
      <c r="J153" s="13"/>
      <c r="K153" s="15"/>
      <c r="L153" s="15"/>
      <c r="M153" s="117"/>
      <c r="N153" s="117"/>
      <c r="O153" s="15"/>
      <c r="P153" s="15"/>
      <c r="Q153" s="15"/>
      <c r="R153" s="16"/>
      <c r="S153" s="117" t="e">
        <f t="shared" si="3"/>
        <v>#DIV/0!</v>
      </c>
      <c r="T153" s="181"/>
      <c r="U153" s="179"/>
      <c r="V153" s="67"/>
      <c r="W153" s="15"/>
      <c r="X153" s="15"/>
      <c r="Y153" s="15"/>
      <c r="Z153" s="15"/>
      <c r="AB153" s="53"/>
      <c r="AH153" s="136"/>
      <c r="AJ153" s="53"/>
    </row>
    <row r="154" spans="1:36" customFormat="1" ht="15.6" x14ac:dyDescent="0.3">
      <c r="A154" s="65"/>
      <c r="B154" s="12"/>
      <c r="C154" s="175"/>
      <c r="D154" s="176"/>
      <c r="E154" s="113"/>
      <c r="F154" s="71"/>
      <c r="G154" s="177"/>
      <c r="H154" s="177"/>
      <c r="I154" s="13"/>
      <c r="J154" s="13"/>
      <c r="K154" s="15"/>
      <c r="L154" s="15"/>
      <c r="M154" s="117"/>
      <c r="N154" s="117"/>
      <c r="O154" s="15"/>
      <c r="P154" s="15"/>
      <c r="Q154" s="15"/>
      <c r="R154" s="16"/>
      <c r="S154" s="117" t="e">
        <f t="shared" si="3"/>
        <v>#DIV/0!</v>
      </c>
      <c r="T154" s="181"/>
      <c r="U154" s="179"/>
      <c r="V154" s="67"/>
      <c r="W154" s="15"/>
      <c r="X154" s="15"/>
      <c r="Y154" s="15"/>
      <c r="Z154" s="15"/>
      <c r="AB154" s="53"/>
      <c r="AH154" s="136"/>
      <c r="AJ154" s="53"/>
    </row>
    <row r="155" spans="1:36" customFormat="1" ht="15.6" x14ac:dyDescent="0.3">
      <c r="A155" s="65"/>
      <c r="B155" s="12"/>
      <c r="C155" s="175"/>
      <c r="D155" s="176"/>
      <c r="E155" s="113"/>
      <c r="F155" s="71"/>
      <c r="G155" s="182"/>
      <c r="H155" s="183"/>
      <c r="I155" s="13"/>
      <c r="J155" s="13"/>
      <c r="K155" s="15"/>
      <c r="L155" s="15"/>
      <c r="M155" s="117"/>
      <c r="N155" s="117"/>
      <c r="O155" s="15"/>
      <c r="P155" s="15"/>
      <c r="Q155" s="15"/>
      <c r="R155" s="16"/>
      <c r="S155" s="117" t="e">
        <f t="shared" si="3"/>
        <v>#DIV/0!</v>
      </c>
      <c r="T155" s="181"/>
      <c r="U155" s="179"/>
      <c r="V155" s="67"/>
      <c r="W155" s="15"/>
      <c r="X155" s="15"/>
      <c r="Y155" s="15"/>
      <c r="Z155" s="15"/>
      <c r="AB155" s="53"/>
      <c r="AH155" s="136"/>
      <c r="AJ155" s="53"/>
    </row>
    <row r="156" spans="1:36" customFormat="1" ht="15.6" x14ac:dyDescent="0.3">
      <c r="A156" s="65"/>
      <c r="B156" s="12"/>
      <c r="C156" s="175"/>
      <c r="D156" s="176"/>
      <c r="E156" s="113"/>
      <c r="F156" s="71"/>
      <c r="G156" s="182"/>
      <c r="H156" s="183"/>
      <c r="I156" s="13"/>
      <c r="J156" s="13"/>
      <c r="K156" s="15"/>
      <c r="L156" s="15"/>
      <c r="M156" s="117"/>
      <c r="N156" s="117"/>
      <c r="O156" s="15"/>
      <c r="P156" s="15"/>
      <c r="Q156" s="15"/>
      <c r="R156" s="16"/>
      <c r="S156" s="117" t="e">
        <f t="shared" si="3"/>
        <v>#DIV/0!</v>
      </c>
      <c r="T156" s="181"/>
      <c r="U156" s="179"/>
      <c r="V156" s="67"/>
      <c r="W156" s="15"/>
      <c r="X156" s="15"/>
      <c r="Y156" s="15"/>
      <c r="Z156" s="15"/>
      <c r="AB156" s="53"/>
      <c r="AH156" s="136"/>
      <c r="AJ156" s="53"/>
    </row>
    <row r="157" spans="1:36" customFormat="1" ht="15.6" x14ac:dyDescent="0.3">
      <c r="A157" s="65"/>
      <c r="B157" s="12"/>
      <c r="C157" s="175"/>
      <c r="D157" s="176"/>
      <c r="E157" s="113"/>
      <c r="F157" s="71"/>
      <c r="G157" s="177"/>
      <c r="H157" s="177"/>
      <c r="I157" s="13"/>
      <c r="J157" s="13"/>
      <c r="K157" s="15"/>
      <c r="L157" s="15"/>
      <c r="M157" s="117"/>
      <c r="N157" s="117"/>
      <c r="O157" s="15"/>
      <c r="P157" s="15"/>
      <c r="Q157" s="15"/>
      <c r="R157" s="16"/>
      <c r="S157" s="117" t="e">
        <f t="shared" si="3"/>
        <v>#DIV/0!</v>
      </c>
      <c r="T157" s="181"/>
      <c r="U157" s="179"/>
      <c r="V157" s="67"/>
      <c r="W157" s="15"/>
      <c r="X157" s="15"/>
      <c r="Y157" s="15"/>
      <c r="Z157" s="15"/>
      <c r="AB157" s="53"/>
      <c r="AH157" s="136"/>
      <c r="AJ157" s="53"/>
    </row>
    <row r="158" spans="1:36" customFormat="1" ht="15.6" x14ac:dyDescent="0.3">
      <c r="A158" s="65"/>
      <c r="B158" s="12"/>
      <c r="C158" s="175"/>
      <c r="D158" s="176"/>
      <c r="E158" s="113"/>
      <c r="F158" s="71"/>
      <c r="G158" s="182"/>
      <c r="H158" s="183"/>
      <c r="I158" s="13"/>
      <c r="J158" s="13"/>
      <c r="K158" s="15"/>
      <c r="L158" s="15"/>
      <c r="M158" s="117"/>
      <c r="N158" s="117"/>
      <c r="O158" s="15"/>
      <c r="P158" s="15"/>
      <c r="Q158" s="15"/>
      <c r="R158" s="16"/>
      <c r="S158" s="117" t="e">
        <f t="shared" si="3"/>
        <v>#DIV/0!</v>
      </c>
      <c r="T158" s="181"/>
      <c r="U158" s="179"/>
      <c r="V158" s="67"/>
      <c r="W158" s="15"/>
      <c r="X158" s="15"/>
      <c r="Y158" s="15"/>
      <c r="Z158" s="15"/>
      <c r="AB158" s="53"/>
      <c r="AH158" s="136"/>
      <c r="AJ158" s="53"/>
    </row>
    <row r="159" spans="1:36" customFormat="1" ht="15.6" x14ac:dyDescent="0.3">
      <c r="A159" s="65"/>
      <c r="B159" s="12"/>
      <c r="C159" s="175"/>
      <c r="D159" s="176"/>
      <c r="E159" s="113"/>
      <c r="F159" s="71"/>
      <c r="G159" s="177"/>
      <c r="H159" s="177"/>
      <c r="I159" s="13"/>
      <c r="J159" s="13"/>
      <c r="K159" s="15"/>
      <c r="L159" s="15"/>
      <c r="M159" s="117"/>
      <c r="N159" s="117"/>
      <c r="O159" s="15"/>
      <c r="P159" s="15"/>
      <c r="Q159" s="15"/>
      <c r="R159" s="16"/>
      <c r="S159" s="117" t="e">
        <f t="shared" si="3"/>
        <v>#DIV/0!</v>
      </c>
      <c r="T159" s="181"/>
      <c r="U159" s="179"/>
      <c r="V159" s="67"/>
      <c r="W159" s="15"/>
      <c r="X159" s="15"/>
      <c r="Y159" s="15"/>
      <c r="Z159" s="15"/>
      <c r="AB159" s="53"/>
      <c r="AH159" s="136"/>
      <c r="AJ159" s="53"/>
    </row>
    <row r="160" spans="1:36" customFormat="1" ht="15.6" x14ac:dyDescent="0.3">
      <c r="A160" s="65"/>
      <c r="B160" s="12"/>
      <c r="C160" s="175"/>
      <c r="D160" s="176"/>
      <c r="E160" s="113"/>
      <c r="F160" s="71"/>
      <c r="G160" s="177"/>
      <c r="H160" s="177"/>
      <c r="I160" s="13"/>
      <c r="J160" s="13"/>
      <c r="K160" s="15"/>
      <c r="L160" s="15"/>
      <c r="M160" s="117"/>
      <c r="N160" s="117"/>
      <c r="O160" s="15"/>
      <c r="P160" s="15"/>
      <c r="Q160" s="15"/>
      <c r="R160" s="16"/>
      <c r="S160" s="117" t="e">
        <f t="shared" si="3"/>
        <v>#DIV/0!</v>
      </c>
      <c r="T160" s="181"/>
      <c r="U160" s="179"/>
      <c r="V160" s="67"/>
      <c r="W160" s="15"/>
      <c r="X160" s="15"/>
      <c r="Y160" s="15"/>
      <c r="Z160" s="15"/>
      <c r="AB160" s="53"/>
      <c r="AH160" s="136"/>
      <c r="AJ160" s="53"/>
    </row>
    <row r="161" spans="1:36" customFormat="1" ht="15.6" x14ac:dyDescent="0.3">
      <c r="A161" s="65"/>
      <c r="B161" s="12"/>
      <c r="C161" s="175"/>
      <c r="D161" s="176"/>
      <c r="E161" s="113"/>
      <c r="F161" s="71"/>
      <c r="G161" s="182"/>
      <c r="H161" s="183"/>
      <c r="I161" s="13"/>
      <c r="J161" s="13"/>
      <c r="K161" s="15"/>
      <c r="L161" s="15"/>
      <c r="M161" s="117"/>
      <c r="N161" s="117"/>
      <c r="O161" s="15"/>
      <c r="P161" s="15"/>
      <c r="Q161" s="15"/>
      <c r="R161" s="16"/>
      <c r="S161" s="117" t="e">
        <f t="shared" si="3"/>
        <v>#DIV/0!</v>
      </c>
      <c r="T161" s="181"/>
      <c r="U161" s="179"/>
      <c r="V161" s="67"/>
      <c r="W161" s="15"/>
      <c r="X161" s="15"/>
      <c r="Y161" s="15"/>
      <c r="Z161" s="15"/>
      <c r="AB161" s="53"/>
      <c r="AH161" s="136"/>
      <c r="AJ161" s="53"/>
    </row>
    <row r="162" spans="1:36" customFormat="1" ht="15.6" x14ac:dyDescent="0.3">
      <c r="A162" s="65"/>
      <c r="B162" s="12"/>
      <c r="C162" s="175"/>
      <c r="D162" s="176"/>
      <c r="E162" s="113"/>
      <c r="F162" s="71"/>
      <c r="G162" s="177"/>
      <c r="H162" s="177"/>
      <c r="I162" s="13"/>
      <c r="J162" s="13"/>
      <c r="K162" s="15"/>
      <c r="L162" s="15"/>
      <c r="M162" s="117"/>
      <c r="N162" s="117"/>
      <c r="O162" s="15"/>
      <c r="P162" s="15"/>
      <c r="Q162" s="15"/>
      <c r="R162" s="16"/>
      <c r="S162" s="117" t="e">
        <f t="shared" si="3"/>
        <v>#DIV/0!</v>
      </c>
      <c r="T162" s="181"/>
      <c r="U162" s="179"/>
      <c r="V162" s="67"/>
      <c r="W162" s="15"/>
      <c r="X162" s="15"/>
      <c r="Y162" s="15"/>
      <c r="Z162" s="15"/>
      <c r="AB162" s="53"/>
      <c r="AH162" s="136"/>
      <c r="AJ162" s="53"/>
    </row>
    <row r="163" spans="1:36" customFormat="1" ht="15.6" x14ac:dyDescent="0.3">
      <c r="A163" s="65"/>
      <c r="B163" s="12"/>
      <c r="C163" s="175"/>
      <c r="D163" s="176"/>
      <c r="E163" s="113"/>
      <c r="F163" s="71"/>
      <c r="G163" s="177"/>
      <c r="H163" s="177"/>
      <c r="I163" s="13"/>
      <c r="J163" s="13"/>
      <c r="K163" s="15"/>
      <c r="L163" s="15"/>
      <c r="M163" s="117"/>
      <c r="N163" s="117"/>
      <c r="O163" s="15"/>
      <c r="P163" s="15"/>
      <c r="Q163" s="15"/>
      <c r="R163" s="16"/>
      <c r="S163" s="117" t="e">
        <f t="shared" si="3"/>
        <v>#DIV/0!</v>
      </c>
      <c r="T163" s="181"/>
      <c r="U163" s="179"/>
      <c r="V163" s="67"/>
      <c r="W163" s="15"/>
      <c r="X163" s="15"/>
      <c r="Y163" s="15"/>
      <c r="Z163" s="15"/>
      <c r="AB163" s="53"/>
      <c r="AH163" s="136"/>
      <c r="AJ163" s="53"/>
    </row>
    <row r="164" spans="1:36" customFormat="1" ht="15.6" x14ac:dyDescent="0.3">
      <c r="A164" s="65"/>
      <c r="B164" s="12"/>
      <c r="C164" s="175"/>
      <c r="D164" s="176"/>
      <c r="E164" s="113"/>
      <c r="F164" s="71"/>
      <c r="G164" s="182"/>
      <c r="H164" s="183"/>
      <c r="I164" s="13"/>
      <c r="J164" s="13"/>
      <c r="K164" s="15"/>
      <c r="L164" s="15"/>
      <c r="M164" s="117"/>
      <c r="N164" s="117"/>
      <c r="O164" s="15"/>
      <c r="P164" s="15"/>
      <c r="Q164" s="15"/>
      <c r="R164" s="16"/>
      <c r="S164" s="117" t="e">
        <f t="shared" si="3"/>
        <v>#DIV/0!</v>
      </c>
      <c r="T164" s="181"/>
      <c r="U164" s="179"/>
      <c r="V164" s="67"/>
      <c r="W164" s="15"/>
      <c r="X164" s="15"/>
      <c r="Y164" s="15"/>
      <c r="Z164" s="15"/>
      <c r="AB164" s="53"/>
      <c r="AH164" s="136"/>
      <c r="AJ164" s="53"/>
    </row>
    <row r="165" spans="1:36" customFormat="1" ht="15.6" x14ac:dyDescent="0.3">
      <c r="A165" s="65"/>
      <c r="B165" s="12"/>
      <c r="C165" s="175"/>
      <c r="D165" s="176"/>
      <c r="E165" s="113"/>
      <c r="F165" s="71"/>
      <c r="G165" s="177"/>
      <c r="H165" s="177"/>
      <c r="I165" s="13"/>
      <c r="J165" s="13"/>
      <c r="K165" s="15"/>
      <c r="L165" s="15"/>
      <c r="M165" s="117"/>
      <c r="N165" s="117"/>
      <c r="O165" s="15"/>
      <c r="P165" s="15"/>
      <c r="Q165" s="15"/>
      <c r="R165" s="16"/>
      <c r="S165" s="117" t="e">
        <f t="shared" si="3"/>
        <v>#DIV/0!</v>
      </c>
      <c r="T165" s="181"/>
      <c r="U165" s="179"/>
      <c r="V165" s="67"/>
      <c r="W165" s="15"/>
      <c r="X165" s="15"/>
      <c r="Y165" s="15"/>
      <c r="Z165" s="15"/>
      <c r="AB165" s="53"/>
      <c r="AH165" s="136"/>
      <c r="AJ165" s="53"/>
    </row>
    <row r="166" spans="1:36" customFormat="1" ht="15.6" x14ac:dyDescent="0.3">
      <c r="A166" s="65"/>
      <c r="B166" s="12"/>
      <c r="C166" s="175"/>
      <c r="D166" s="176"/>
      <c r="E166" s="113"/>
      <c r="F166" s="70"/>
      <c r="G166" s="182"/>
      <c r="H166" s="183"/>
      <c r="I166" s="13"/>
      <c r="J166" s="13"/>
      <c r="K166" s="15"/>
      <c r="L166" s="15"/>
      <c r="M166" s="117"/>
      <c r="N166" s="117"/>
      <c r="O166" s="15"/>
      <c r="P166" s="15"/>
      <c r="Q166" s="15"/>
      <c r="R166" s="16"/>
      <c r="S166" s="117" t="e">
        <f t="shared" si="3"/>
        <v>#DIV/0!</v>
      </c>
      <c r="T166" s="181"/>
      <c r="U166" s="179"/>
      <c r="V166" s="67"/>
      <c r="W166" s="15"/>
      <c r="X166" s="15"/>
      <c r="Y166" s="15"/>
      <c r="Z166" s="15"/>
      <c r="AB166" s="53"/>
      <c r="AH166" s="136"/>
      <c r="AJ166" s="53"/>
    </row>
    <row r="167" spans="1:36" customFormat="1" ht="15.6" x14ac:dyDescent="0.3">
      <c r="A167" s="71"/>
      <c r="B167" s="12"/>
      <c r="C167" s="187"/>
      <c r="D167" s="187"/>
      <c r="E167" s="14"/>
      <c r="F167" s="71"/>
      <c r="G167" s="184"/>
      <c r="H167" s="192"/>
      <c r="I167" s="13"/>
      <c r="J167" s="13"/>
      <c r="K167" s="15"/>
      <c r="L167" s="15"/>
      <c r="M167" s="117"/>
      <c r="N167" s="117"/>
      <c r="O167" s="15"/>
      <c r="P167" s="15"/>
      <c r="Q167" s="15"/>
      <c r="R167" s="16"/>
      <c r="S167" s="117"/>
      <c r="T167" s="178"/>
      <c r="U167" s="179"/>
      <c r="V167" s="207"/>
      <c r="W167" s="15"/>
      <c r="X167" s="15"/>
      <c r="Y167" s="15"/>
      <c r="Z167" s="15"/>
      <c r="AB167" s="53"/>
      <c r="AH167" s="136"/>
      <c r="AJ167" s="53"/>
    </row>
    <row r="168" spans="1:36" customFormat="1" ht="15.6" x14ac:dyDescent="0.3">
      <c r="A168" s="71"/>
      <c r="B168" s="12"/>
      <c r="C168" s="71"/>
      <c r="D168" s="71"/>
      <c r="E168" s="14"/>
      <c r="F168" s="71"/>
      <c r="G168" s="182"/>
      <c r="H168" s="182"/>
      <c r="I168" s="13"/>
      <c r="J168" s="13"/>
      <c r="K168" s="15"/>
      <c r="L168" s="15"/>
      <c r="M168" s="117"/>
      <c r="N168" s="117"/>
      <c r="O168" s="15"/>
      <c r="P168" s="15"/>
      <c r="Q168" s="15"/>
      <c r="R168" s="15"/>
      <c r="S168" s="117"/>
      <c r="T168" s="178"/>
      <c r="U168" s="179"/>
      <c r="V168" s="207"/>
      <c r="W168" s="15"/>
      <c r="X168" s="15"/>
      <c r="Y168" s="15"/>
      <c r="Z168" s="15"/>
      <c r="AB168" s="53"/>
      <c r="AH168" s="136"/>
      <c r="AJ168" s="53"/>
    </row>
    <row r="169" spans="1:36" customFormat="1" ht="15.6" x14ac:dyDescent="0.3">
      <c r="A169" s="71"/>
      <c r="B169" s="12"/>
      <c r="C169" s="71"/>
      <c r="D169" s="71"/>
      <c r="E169" s="14"/>
      <c r="F169" s="71"/>
      <c r="G169" s="184"/>
      <c r="H169" s="184"/>
      <c r="I169" s="13"/>
      <c r="J169" s="13"/>
      <c r="K169" s="15"/>
      <c r="L169" s="15"/>
      <c r="M169" s="117"/>
      <c r="N169" s="117"/>
      <c r="O169" s="15"/>
      <c r="P169" s="15"/>
      <c r="Q169" s="15"/>
      <c r="R169" s="16"/>
      <c r="S169" s="117"/>
      <c r="T169" s="178"/>
      <c r="U169" s="179"/>
      <c r="V169" s="207"/>
      <c r="W169" s="15"/>
      <c r="X169" s="15"/>
      <c r="Y169" s="15"/>
      <c r="Z169" s="15"/>
      <c r="AB169" s="53"/>
      <c r="AH169" s="136"/>
      <c r="AJ169" s="53"/>
    </row>
    <row r="170" spans="1:36" customFormat="1" ht="15.6" x14ac:dyDescent="0.3">
      <c r="A170" s="71"/>
      <c r="B170" s="12"/>
      <c r="C170" s="71"/>
      <c r="D170" s="71"/>
      <c r="E170" s="14"/>
      <c r="F170" s="71"/>
      <c r="G170" s="182"/>
      <c r="H170" s="182"/>
      <c r="I170" s="13"/>
      <c r="J170" s="13"/>
      <c r="K170" s="15"/>
      <c r="L170" s="15"/>
      <c r="M170" s="117"/>
      <c r="N170" s="117"/>
      <c r="O170" s="15"/>
      <c r="P170" s="15"/>
      <c r="Q170" s="15"/>
      <c r="R170" s="16"/>
      <c r="S170" s="117"/>
      <c r="T170" s="178"/>
      <c r="U170" s="179"/>
      <c r="V170" s="207"/>
      <c r="W170" s="15"/>
      <c r="X170" s="15"/>
      <c r="Y170" s="15"/>
      <c r="Z170" s="15"/>
      <c r="AB170" s="53"/>
      <c r="AH170" s="136"/>
      <c r="AJ170" s="53"/>
    </row>
    <row r="171" spans="1:36" customFormat="1" ht="15.6" x14ac:dyDescent="0.3">
      <c r="A171" s="71"/>
      <c r="B171" s="12"/>
      <c r="C171" s="71"/>
      <c r="D171" s="71"/>
      <c r="E171" s="14"/>
      <c r="F171" s="71"/>
      <c r="G171" s="184"/>
      <c r="H171" s="184"/>
      <c r="I171" s="13"/>
      <c r="J171" s="13"/>
      <c r="K171" s="15"/>
      <c r="L171" s="15"/>
      <c r="M171" s="117"/>
      <c r="N171" s="117"/>
      <c r="O171" s="15"/>
      <c r="P171" s="15"/>
      <c r="Q171" s="15"/>
      <c r="R171" s="16"/>
      <c r="S171" s="117"/>
      <c r="T171" s="178"/>
      <c r="U171" s="179"/>
      <c r="V171" s="207"/>
      <c r="W171" s="15"/>
      <c r="X171" s="15"/>
      <c r="Y171" s="15"/>
      <c r="Z171" s="15"/>
      <c r="AB171" s="53"/>
      <c r="AH171" s="136"/>
      <c r="AJ171" s="53"/>
    </row>
    <row r="172" spans="1:36" customFormat="1" ht="15.6" x14ac:dyDescent="0.3">
      <c r="A172" s="71"/>
      <c r="B172" s="12"/>
      <c r="C172" s="71"/>
      <c r="D172" s="71"/>
      <c r="E172" s="14"/>
      <c r="F172" s="71"/>
      <c r="G172" s="184"/>
      <c r="H172" s="184"/>
      <c r="I172" s="13"/>
      <c r="J172" s="13"/>
      <c r="K172" s="15"/>
      <c r="L172" s="15"/>
      <c r="M172" s="117"/>
      <c r="N172" s="117"/>
      <c r="O172" s="15"/>
      <c r="P172" s="15"/>
      <c r="Q172" s="15"/>
      <c r="R172" s="16"/>
      <c r="S172" s="117"/>
      <c r="T172" s="178"/>
      <c r="U172" s="179"/>
      <c r="V172" s="207"/>
      <c r="W172" s="15"/>
      <c r="X172" s="15"/>
      <c r="Y172" s="15"/>
      <c r="Z172" s="15"/>
      <c r="AB172" s="53"/>
      <c r="AH172" s="136"/>
      <c r="AJ172" s="53"/>
    </row>
    <row r="173" spans="1:36" customFormat="1" ht="15.6" x14ac:dyDescent="0.3">
      <c r="A173" s="71"/>
      <c r="B173" s="12"/>
      <c r="C173" s="71"/>
      <c r="D173" s="71"/>
      <c r="E173" s="14"/>
      <c r="F173" s="71"/>
      <c r="G173" s="184"/>
      <c r="H173" s="184"/>
      <c r="I173" s="13"/>
      <c r="J173" s="13"/>
      <c r="K173" s="15"/>
      <c r="L173" s="15"/>
      <c r="M173" s="117"/>
      <c r="N173" s="117"/>
      <c r="O173" s="15"/>
      <c r="P173" s="15"/>
      <c r="Q173" s="15"/>
      <c r="R173" s="16"/>
      <c r="S173" s="117"/>
      <c r="T173" s="178"/>
      <c r="U173" s="179"/>
      <c r="V173" s="207"/>
      <c r="W173" s="15"/>
      <c r="X173" s="15"/>
      <c r="Y173" s="15"/>
      <c r="Z173" s="15"/>
      <c r="AB173" s="53"/>
      <c r="AH173" s="136"/>
      <c r="AJ173" s="53"/>
    </row>
    <row r="174" spans="1:36" customFormat="1" ht="15.6" x14ac:dyDescent="0.3">
      <c r="A174" s="65"/>
      <c r="B174" s="12"/>
      <c r="C174" s="175"/>
      <c r="D174" s="176"/>
      <c r="E174" s="14"/>
      <c r="F174" s="71"/>
      <c r="G174" s="182"/>
      <c r="H174" s="183"/>
      <c r="I174" s="13"/>
      <c r="J174" s="13"/>
      <c r="K174" s="15"/>
      <c r="L174" s="15"/>
      <c r="M174" s="117"/>
      <c r="N174" s="117"/>
      <c r="O174" s="15"/>
      <c r="P174" s="15"/>
      <c r="Q174" s="15"/>
      <c r="R174" s="16"/>
      <c r="S174" s="117"/>
      <c r="T174" s="181"/>
      <c r="U174" s="179"/>
      <c r="V174" s="67"/>
      <c r="W174" s="15"/>
      <c r="X174" s="15"/>
      <c r="Y174" s="15"/>
      <c r="Z174" s="15"/>
      <c r="AB174" s="53"/>
      <c r="AH174" s="136"/>
      <c r="AJ174" s="53"/>
    </row>
    <row r="175" spans="1:36" customFormat="1" ht="15.6" x14ac:dyDescent="0.3">
      <c r="A175" s="65"/>
      <c r="B175" s="12"/>
      <c r="C175" s="175"/>
      <c r="D175" s="176"/>
      <c r="E175" s="14"/>
      <c r="F175" s="70"/>
      <c r="G175" s="182"/>
      <c r="H175" s="183"/>
      <c r="I175" s="13"/>
      <c r="J175" s="13"/>
      <c r="K175" s="15"/>
      <c r="L175" s="15"/>
      <c r="M175" s="117"/>
      <c r="N175" s="117"/>
      <c r="O175" s="15"/>
      <c r="P175" s="15"/>
      <c r="Q175" s="15"/>
      <c r="R175" s="16"/>
      <c r="S175" s="117"/>
      <c r="T175" s="181"/>
      <c r="U175" s="179"/>
      <c r="V175" s="67"/>
      <c r="W175" s="15"/>
      <c r="X175" s="15"/>
      <c r="Y175" s="15"/>
      <c r="Z175" s="15"/>
      <c r="AB175" s="53"/>
      <c r="AH175" s="136"/>
      <c r="AJ175" s="53"/>
    </row>
    <row r="176" spans="1:36" customFormat="1" ht="15.6" x14ac:dyDescent="0.3">
      <c r="A176" s="71"/>
      <c r="B176" s="12"/>
      <c r="C176" s="71"/>
      <c r="D176" s="71"/>
      <c r="E176" s="14"/>
      <c r="F176" s="71"/>
      <c r="G176" s="184"/>
      <c r="H176" s="184"/>
      <c r="I176" s="13"/>
      <c r="J176" s="13"/>
      <c r="K176" s="15"/>
      <c r="L176" s="15"/>
      <c r="M176" s="117"/>
      <c r="N176" s="117"/>
      <c r="O176" s="15"/>
      <c r="P176" s="15"/>
      <c r="Q176" s="15"/>
      <c r="R176" s="15"/>
      <c r="S176" s="117"/>
      <c r="T176" s="178"/>
      <c r="U176" s="179"/>
      <c r="V176" s="207"/>
      <c r="W176" s="15"/>
      <c r="X176" s="15"/>
      <c r="Y176" s="15"/>
      <c r="Z176" s="15"/>
      <c r="AB176" s="53"/>
      <c r="AH176" s="136"/>
      <c r="AJ176" s="53"/>
    </row>
    <row r="177" spans="1:36" customFormat="1" ht="15.6" x14ac:dyDescent="0.3">
      <c r="A177" s="71"/>
      <c r="B177" s="12"/>
      <c r="C177" s="71"/>
      <c r="D177" s="71"/>
      <c r="E177" s="14"/>
      <c r="F177" s="71"/>
      <c r="G177" s="184"/>
      <c r="H177" s="184"/>
      <c r="I177" s="13"/>
      <c r="J177" s="13"/>
      <c r="K177" s="15"/>
      <c r="L177" s="15"/>
      <c r="M177" s="117"/>
      <c r="N177" s="117"/>
      <c r="O177" s="15"/>
      <c r="P177" s="15"/>
      <c r="Q177" s="15"/>
      <c r="R177" s="16"/>
      <c r="S177" s="117"/>
      <c r="T177" s="178"/>
      <c r="U177" s="179"/>
      <c r="V177" s="207"/>
      <c r="W177" s="15"/>
      <c r="X177" s="15"/>
      <c r="Y177" s="15"/>
      <c r="Z177" s="15"/>
      <c r="AB177" s="53"/>
      <c r="AH177" s="136"/>
      <c r="AJ177" s="53"/>
    </row>
    <row r="178" spans="1:36" customFormat="1" ht="15.6" x14ac:dyDescent="0.3">
      <c r="A178" s="71"/>
      <c r="B178" s="12"/>
      <c r="C178" s="71"/>
      <c r="D178" s="71"/>
      <c r="E178" s="14"/>
      <c r="F178" s="71"/>
      <c r="G178" s="184"/>
      <c r="H178" s="184"/>
      <c r="I178" s="13"/>
      <c r="J178" s="13"/>
      <c r="K178" s="15"/>
      <c r="L178" s="15"/>
      <c r="M178" s="117"/>
      <c r="N178" s="117"/>
      <c r="O178" s="15"/>
      <c r="P178" s="15"/>
      <c r="Q178" s="15"/>
      <c r="R178" s="16"/>
      <c r="S178" s="117"/>
      <c r="T178" s="178"/>
      <c r="U178" s="179"/>
      <c r="V178" s="207"/>
      <c r="W178" s="15"/>
      <c r="X178" s="15"/>
      <c r="Y178" s="15"/>
      <c r="Z178" s="15"/>
      <c r="AB178" s="53"/>
      <c r="AH178" s="136"/>
      <c r="AJ178" s="53"/>
    </row>
    <row r="179" spans="1:36" customFormat="1" ht="15.6" x14ac:dyDescent="0.3">
      <c r="A179" s="71"/>
      <c r="B179" s="12"/>
      <c r="C179" s="71"/>
      <c r="D179" s="71"/>
      <c r="E179" s="14"/>
      <c r="F179" s="71"/>
      <c r="G179" s="182"/>
      <c r="H179" s="182"/>
      <c r="I179" s="13"/>
      <c r="J179" s="13"/>
      <c r="K179" s="15"/>
      <c r="L179" s="15"/>
      <c r="M179" s="117"/>
      <c r="N179" s="117"/>
      <c r="O179" s="15"/>
      <c r="P179" s="15"/>
      <c r="Q179" s="15"/>
      <c r="R179" s="16"/>
      <c r="S179" s="117"/>
      <c r="T179" s="178"/>
      <c r="U179" s="179"/>
      <c r="V179" s="207"/>
      <c r="W179" s="15"/>
      <c r="X179" s="15"/>
      <c r="Y179" s="15"/>
      <c r="Z179" s="15"/>
      <c r="AB179" s="53"/>
      <c r="AH179" s="136"/>
      <c r="AJ179" s="53"/>
    </row>
    <row r="180" spans="1:36" customFormat="1" ht="15.6" x14ac:dyDescent="0.3">
      <c r="A180" s="71"/>
      <c r="B180" s="12"/>
      <c r="C180" s="71"/>
      <c r="D180" s="71"/>
      <c r="E180" s="14"/>
      <c r="F180" s="71"/>
      <c r="G180" s="182"/>
      <c r="H180" s="182"/>
      <c r="I180" s="13"/>
      <c r="J180" s="13"/>
      <c r="K180" s="15"/>
      <c r="L180" s="15"/>
      <c r="M180" s="117"/>
      <c r="N180" s="117"/>
      <c r="O180" s="15"/>
      <c r="P180" s="15"/>
      <c r="Q180" s="15"/>
      <c r="R180" s="16"/>
      <c r="S180" s="117"/>
      <c r="T180" s="178"/>
      <c r="U180" s="179"/>
      <c r="V180" s="207"/>
      <c r="W180" s="15"/>
      <c r="X180" s="15"/>
      <c r="Y180" s="15"/>
      <c r="Z180" s="15"/>
      <c r="AB180" s="53"/>
      <c r="AH180" s="136"/>
      <c r="AJ180" s="53"/>
    </row>
    <row r="181" spans="1:36" customFormat="1" ht="15.6" x14ac:dyDescent="0.3">
      <c r="A181" s="71"/>
      <c r="B181" s="12"/>
      <c r="C181" s="71"/>
      <c r="D181" s="71"/>
      <c r="E181" s="14"/>
      <c r="F181" s="71"/>
      <c r="G181" s="184"/>
      <c r="H181" s="184"/>
      <c r="I181" s="13"/>
      <c r="J181" s="13"/>
      <c r="K181" s="15"/>
      <c r="L181" s="15"/>
      <c r="M181" s="117"/>
      <c r="N181" s="117"/>
      <c r="O181" s="15"/>
      <c r="P181" s="15"/>
      <c r="Q181" s="15"/>
      <c r="R181" s="16"/>
      <c r="S181" s="117"/>
      <c r="T181" s="178"/>
      <c r="U181" s="179"/>
      <c r="V181" s="207"/>
      <c r="W181" s="15"/>
      <c r="X181" s="15"/>
      <c r="Y181" s="15"/>
      <c r="Z181" s="15"/>
      <c r="AB181" s="53"/>
      <c r="AH181" s="136"/>
      <c r="AJ181" s="53"/>
    </row>
    <row r="182" spans="1:36" customFormat="1" ht="15.6" x14ac:dyDescent="0.3">
      <c r="A182" s="71"/>
      <c r="B182" s="12"/>
      <c r="C182" s="71"/>
      <c r="D182" s="71"/>
      <c r="E182" s="14"/>
      <c r="F182" s="71"/>
      <c r="G182" s="182"/>
      <c r="H182" s="182"/>
      <c r="I182" s="13"/>
      <c r="J182" s="13"/>
      <c r="K182" s="15"/>
      <c r="L182" s="15"/>
      <c r="M182" s="117"/>
      <c r="N182" s="117"/>
      <c r="O182" s="15"/>
      <c r="P182" s="15"/>
      <c r="Q182" s="15"/>
      <c r="R182" s="16"/>
      <c r="S182" s="117"/>
      <c r="T182" s="178"/>
      <c r="U182" s="179"/>
      <c r="V182" s="207"/>
      <c r="W182" s="15"/>
      <c r="X182" s="15"/>
      <c r="Y182" s="15"/>
      <c r="Z182" s="15"/>
      <c r="AB182" s="53"/>
      <c r="AH182" s="136"/>
      <c r="AJ182" s="53"/>
    </row>
    <row r="183" spans="1:36" customFormat="1" ht="15.6" x14ac:dyDescent="0.3">
      <c r="A183" s="71"/>
      <c r="B183" s="12"/>
      <c r="C183" s="71"/>
      <c r="D183" s="71"/>
      <c r="E183" s="14"/>
      <c r="F183" s="71"/>
      <c r="G183" s="182"/>
      <c r="H183" s="182"/>
      <c r="I183" s="13"/>
      <c r="J183" s="13"/>
      <c r="K183" s="15"/>
      <c r="L183" s="15"/>
      <c r="M183" s="117"/>
      <c r="N183" s="117"/>
      <c r="O183" s="15"/>
      <c r="P183" s="15"/>
      <c r="Q183" s="15"/>
      <c r="R183" s="16"/>
      <c r="S183" s="117"/>
      <c r="T183" s="178"/>
      <c r="U183" s="179"/>
      <c r="V183" s="207"/>
      <c r="W183" s="15"/>
      <c r="X183" s="15"/>
      <c r="Y183" s="15"/>
      <c r="Z183" s="15"/>
      <c r="AB183" s="53"/>
      <c r="AH183" s="136"/>
      <c r="AJ183" s="53"/>
    </row>
    <row r="184" spans="1:36" customFormat="1" ht="15.6" x14ac:dyDescent="0.3">
      <c r="A184" s="71"/>
      <c r="B184" s="12"/>
      <c r="C184" s="71"/>
      <c r="D184" s="71"/>
      <c r="E184" s="14"/>
      <c r="F184" s="71"/>
      <c r="G184" s="184"/>
      <c r="H184" s="184"/>
      <c r="I184" s="13"/>
      <c r="J184" s="13"/>
      <c r="K184" s="15"/>
      <c r="L184" s="15"/>
      <c r="M184" s="117"/>
      <c r="N184" s="117"/>
      <c r="O184" s="15"/>
      <c r="P184" s="15"/>
      <c r="Q184" s="15"/>
      <c r="R184" s="16"/>
      <c r="S184" s="117"/>
      <c r="T184" s="178"/>
      <c r="U184" s="179"/>
      <c r="V184" s="207"/>
      <c r="W184" s="15"/>
      <c r="X184" s="15"/>
      <c r="Y184" s="15"/>
      <c r="Z184" s="15"/>
      <c r="AB184" s="53"/>
      <c r="AH184" s="136"/>
      <c r="AJ184" s="53"/>
    </row>
    <row r="185" spans="1:36" customFormat="1" ht="15.6" x14ac:dyDescent="0.3">
      <c r="A185" s="71"/>
      <c r="B185" s="12"/>
      <c r="C185" s="71"/>
      <c r="D185" s="71"/>
      <c r="E185" s="14"/>
      <c r="F185" s="71"/>
      <c r="G185" s="182"/>
      <c r="H185" s="182"/>
      <c r="I185" s="13"/>
      <c r="J185" s="13"/>
      <c r="K185" s="15"/>
      <c r="L185" s="15"/>
      <c r="M185" s="117"/>
      <c r="N185" s="117"/>
      <c r="O185" s="15"/>
      <c r="P185" s="15"/>
      <c r="Q185" s="15"/>
      <c r="R185" s="16"/>
      <c r="S185" s="117"/>
      <c r="T185" s="178"/>
      <c r="U185" s="179"/>
      <c r="V185" s="207"/>
      <c r="W185" s="15"/>
      <c r="X185" s="15"/>
      <c r="Y185" s="15"/>
      <c r="Z185" s="15"/>
      <c r="AB185" s="53"/>
      <c r="AH185" s="136"/>
      <c r="AJ185" s="53"/>
    </row>
    <row r="186" spans="1:36" customFormat="1" ht="15.6" x14ac:dyDescent="0.3">
      <c r="A186" s="71"/>
      <c r="B186" s="12"/>
      <c r="C186" s="71"/>
      <c r="D186" s="71"/>
      <c r="E186" s="14"/>
      <c r="F186" s="71"/>
      <c r="G186" s="184"/>
      <c r="H186" s="184"/>
      <c r="I186" s="13"/>
      <c r="J186" s="13"/>
      <c r="K186" s="15"/>
      <c r="L186" s="15"/>
      <c r="M186" s="117"/>
      <c r="N186" s="117"/>
      <c r="O186" s="15"/>
      <c r="P186" s="15"/>
      <c r="Q186" s="15"/>
      <c r="R186" s="16"/>
      <c r="S186" s="117"/>
      <c r="T186" s="178"/>
      <c r="U186" s="179"/>
      <c r="V186" s="207"/>
      <c r="W186" s="15"/>
      <c r="X186" s="15"/>
      <c r="Y186" s="15"/>
      <c r="Z186" s="15"/>
      <c r="AB186" s="53"/>
      <c r="AH186" s="136"/>
      <c r="AJ186" s="53"/>
    </row>
    <row r="187" spans="1:36" ht="15.6" x14ac:dyDescent="0.3">
      <c r="A187" s="71"/>
      <c r="C187" s="71"/>
      <c r="D187" s="71"/>
      <c r="E187" s="14"/>
      <c r="F187" s="71"/>
      <c r="G187" s="182"/>
      <c r="H187" s="182"/>
      <c r="M187" s="117"/>
      <c r="N187" s="117"/>
      <c r="S187" s="117"/>
    </row>
    <row r="188" spans="1:36" ht="15.6" x14ac:dyDescent="0.3">
      <c r="A188" s="71"/>
      <c r="C188" s="71"/>
      <c r="D188" s="71"/>
      <c r="E188" s="14"/>
      <c r="F188" s="71"/>
      <c r="G188" s="182"/>
      <c r="H188" s="182"/>
      <c r="M188" s="117"/>
      <c r="N188" s="117"/>
      <c r="P188" s="164"/>
      <c r="Q188" s="164"/>
      <c r="R188" s="164"/>
      <c r="S188" s="117"/>
    </row>
    <row r="189" spans="1:36" ht="15.6" x14ac:dyDescent="0.3">
      <c r="A189" s="71"/>
      <c r="C189" s="71"/>
      <c r="D189" s="71"/>
      <c r="E189" s="14"/>
      <c r="F189" s="71"/>
      <c r="G189" s="182"/>
      <c r="H189" s="182"/>
      <c r="K189" s="164"/>
      <c r="L189" s="164"/>
      <c r="M189" s="117"/>
      <c r="N189" s="117"/>
      <c r="S189" s="117"/>
    </row>
    <row r="190" spans="1:36" customFormat="1" ht="15.6" x14ac:dyDescent="0.3">
      <c r="A190" s="71"/>
      <c r="B190" s="12"/>
      <c r="C190" s="187"/>
      <c r="D190" s="187"/>
      <c r="E190" s="14"/>
      <c r="F190" s="194"/>
      <c r="G190" s="182"/>
      <c r="H190" s="189"/>
      <c r="I190" s="13"/>
      <c r="J190" s="13"/>
      <c r="K190" s="15"/>
      <c r="L190" s="15"/>
      <c r="M190" s="117"/>
      <c r="N190" s="117"/>
      <c r="O190" s="15"/>
      <c r="P190" s="15"/>
      <c r="Q190" s="15"/>
      <c r="R190" s="16"/>
      <c r="S190" s="117"/>
      <c r="T190" s="178"/>
      <c r="U190" s="179"/>
      <c r="V190" s="207"/>
      <c r="W190" s="15"/>
      <c r="X190" s="15"/>
      <c r="Y190" s="15"/>
      <c r="Z190" s="15"/>
      <c r="AB190" s="53"/>
      <c r="AH190" s="136"/>
      <c r="AJ190" s="53"/>
    </row>
    <row r="191" spans="1:36" customFormat="1" ht="15.6" x14ac:dyDescent="0.3">
      <c r="A191" s="71"/>
      <c r="B191" s="12"/>
      <c r="C191" s="71"/>
      <c r="D191" s="71"/>
      <c r="E191" s="14"/>
      <c r="F191" s="71"/>
      <c r="G191" s="184"/>
      <c r="H191" s="184"/>
      <c r="I191" s="13"/>
      <c r="J191" s="13"/>
      <c r="K191" s="15"/>
      <c r="L191" s="15"/>
      <c r="M191" s="117"/>
      <c r="N191" s="117"/>
      <c r="O191" s="15"/>
      <c r="P191" s="15"/>
      <c r="Q191" s="15"/>
      <c r="R191" s="16"/>
      <c r="S191" s="117"/>
      <c r="T191" s="178"/>
      <c r="U191" s="179"/>
      <c r="V191" s="207"/>
      <c r="W191" s="15"/>
      <c r="X191" s="15"/>
      <c r="Y191" s="15"/>
      <c r="Z191" s="15"/>
      <c r="AB191" s="53"/>
      <c r="AH191" s="136"/>
      <c r="AJ191" s="53"/>
    </row>
    <row r="192" spans="1:36" customFormat="1" ht="15.6" x14ac:dyDescent="0.3">
      <c r="A192" s="71"/>
      <c r="B192" s="12"/>
      <c r="C192" s="71"/>
      <c r="D192" s="71"/>
      <c r="E192" s="14"/>
      <c r="F192" s="71"/>
      <c r="G192" s="182"/>
      <c r="H192" s="182"/>
      <c r="I192" s="13"/>
      <c r="J192" s="13"/>
      <c r="K192" s="15"/>
      <c r="L192" s="15"/>
      <c r="M192" s="117"/>
      <c r="N192" s="117"/>
      <c r="O192" s="15"/>
      <c r="P192" s="15"/>
      <c r="Q192" s="15"/>
      <c r="R192" s="16"/>
      <c r="S192" s="117"/>
      <c r="T192" s="178"/>
      <c r="U192" s="179"/>
      <c r="V192" s="207"/>
      <c r="W192" s="15"/>
      <c r="X192" s="15"/>
      <c r="Y192" s="15"/>
      <c r="Z192" s="15"/>
      <c r="AB192" s="53"/>
      <c r="AH192" s="136"/>
      <c r="AJ192" s="53"/>
    </row>
    <row r="193" spans="1:36" customFormat="1" ht="15.6" x14ac:dyDescent="0.3">
      <c r="A193" s="71"/>
      <c r="B193" s="12"/>
      <c r="C193" s="71"/>
      <c r="D193" s="71"/>
      <c r="E193" s="14"/>
      <c r="F193" s="71"/>
      <c r="G193" s="184"/>
      <c r="H193" s="184"/>
      <c r="I193" s="13"/>
      <c r="J193" s="13"/>
      <c r="K193" s="15"/>
      <c r="L193" s="15"/>
      <c r="M193" s="117"/>
      <c r="N193" s="117"/>
      <c r="O193" s="15"/>
      <c r="P193" s="15"/>
      <c r="Q193" s="15"/>
      <c r="R193" s="16"/>
      <c r="S193" s="117"/>
      <c r="T193" s="178"/>
      <c r="U193" s="179"/>
      <c r="V193" s="207"/>
      <c r="W193" s="15"/>
      <c r="X193" s="15"/>
      <c r="Y193" s="15"/>
      <c r="Z193" s="15"/>
      <c r="AB193" s="53"/>
      <c r="AH193" s="136"/>
      <c r="AJ193" s="53"/>
    </row>
    <row r="194" spans="1:36" customFormat="1" x14ac:dyDescent="0.3">
      <c r="A194" s="12"/>
      <c r="B194" s="12"/>
      <c r="C194" s="13"/>
      <c r="D194" s="13"/>
      <c r="E194" s="14"/>
      <c r="F194" s="13"/>
      <c r="G194" s="13"/>
      <c r="H194" s="13"/>
      <c r="I194" s="13"/>
      <c r="J194" s="13"/>
      <c r="K194" s="15"/>
      <c r="L194" s="15"/>
      <c r="M194" s="117"/>
      <c r="N194" s="117"/>
      <c r="O194" s="15"/>
      <c r="P194" s="15"/>
      <c r="Q194" s="15"/>
      <c r="R194" s="16"/>
      <c r="S194" s="117"/>
      <c r="T194" s="178"/>
      <c r="U194" s="179"/>
      <c r="V194" s="67"/>
      <c r="W194" s="15"/>
      <c r="X194" s="15"/>
      <c r="Y194" s="15"/>
      <c r="Z194" s="15"/>
      <c r="AB194" s="53"/>
      <c r="AH194" s="136"/>
      <c r="AJ194" s="53"/>
    </row>
    <row r="195" spans="1:36" x14ac:dyDescent="0.3">
      <c r="K195" s="164"/>
      <c r="L195" s="164"/>
      <c r="N195" s="164"/>
      <c r="Q195" s="164"/>
      <c r="R195" s="164"/>
      <c r="V195" s="164"/>
    </row>
    <row r="196" spans="1:36" x14ac:dyDescent="0.3">
      <c r="R196" s="164"/>
      <c r="V196" s="164"/>
    </row>
    <row r="197" spans="1:36" x14ac:dyDescent="0.3">
      <c r="Q197" s="164"/>
      <c r="R197" s="164"/>
      <c r="S197" s="164"/>
    </row>
    <row r="198" spans="1:36" x14ac:dyDescent="0.3">
      <c r="L198" s="164"/>
    </row>
    <row r="199" spans="1:36" customFormat="1" ht="15.6" x14ac:dyDescent="0.3">
      <c r="A199" s="71"/>
      <c r="B199" s="12"/>
      <c r="C199" s="71"/>
      <c r="D199" s="71"/>
      <c r="E199" s="14"/>
      <c r="F199" s="71"/>
      <c r="G199" s="184"/>
      <c r="H199" s="184"/>
      <c r="I199" s="13"/>
      <c r="J199" s="13"/>
      <c r="K199" s="15"/>
      <c r="L199" s="15"/>
      <c r="M199" s="117"/>
      <c r="N199" s="117"/>
      <c r="O199" s="15"/>
      <c r="P199" s="15"/>
      <c r="Q199" s="15"/>
      <c r="R199" s="16"/>
      <c r="S199" s="117"/>
      <c r="T199" s="178"/>
      <c r="U199" s="179"/>
      <c r="V199" s="207"/>
      <c r="W199" s="15"/>
      <c r="X199" s="15"/>
      <c r="Y199" s="15"/>
      <c r="Z199" s="15"/>
      <c r="AB199" s="53"/>
      <c r="AH199" s="136"/>
      <c r="AJ199" s="53"/>
    </row>
    <row r="200" spans="1:36" customFormat="1" ht="15.6" x14ac:dyDescent="0.3">
      <c r="A200" s="71"/>
      <c r="B200" s="12"/>
      <c r="C200" s="71"/>
      <c r="D200" s="71"/>
      <c r="E200" s="14"/>
      <c r="F200" s="71"/>
      <c r="G200" s="182"/>
      <c r="H200" s="182"/>
      <c r="I200" s="13"/>
      <c r="J200" s="13"/>
      <c r="K200" s="15"/>
      <c r="L200" s="15"/>
      <c r="M200" s="117"/>
      <c r="N200" s="117"/>
      <c r="O200" s="15"/>
      <c r="P200" s="15"/>
      <c r="Q200" s="15"/>
      <c r="R200" s="16"/>
      <c r="S200" s="117"/>
      <c r="T200" s="178"/>
      <c r="U200" s="179"/>
      <c r="V200" s="207"/>
      <c r="W200" s="15"/>
      <c r="X200" s="15"/>
      <c r="Y200" s="15"/>
      <c r="Z200" s="15"/>
      <c r="AB200" s="53"/>
      <c r="AH200" s="136"/>
      <c r="AJ200" s="53"/>
    </row>
    <row r="201" spans="1:36" customFormat="1" ht="15.6" x14ac:dyDescent="0.3">
      <c r="A201" s="71"/>
      <c r="B201" s="12"/>
      <c r="C201" s="71"/>
      <c r="D201" s="71"/>
      <c r="E201" s="14"/>
      <c r="F201" s="71"/>
      <c r="G201" s="184"/>
      <c r="H201" s="184"/>
      <c r="I201" s="13"/>
      <c r="J201" s="13"/>
      <c r="K201" s="15"/>
      <c r="L201" s="15"/>
      <c r="M201" s="117"/>
      <c r="N201" s="117"/>
      <c r="O201" s="15"/>
      <c r="P201" s="15"/>
      <c r="Q201" s="15"/>
      <c r="R201" s="16"/>
      <c r="S201" s="117"/>
      <c r="T201" s="178"/>
      <c r="U201" s="179"/>
      <c r="V201" s="207"/>
      <c r="W201" s="15"/>
      <c r="X201" s="15"/>
      <c r="Y201" s="15"/>
      <c r="Z201" s="15"/>
      <c r="AB201" s="53"/>
      <c r="AH201" s="136"/>
      <c r="AJ201" s="53"/>
    </row>
    <row r="202" spans="1:36" customFormat="1" ht="15.6" x14ac:dyDescent="0.3">
      <c r="A202" s="71"/>
      <c r="B202" s="12"/>
      <c r="C202" s="71"/>
      <c r="D202" s="71"/>
      <c r="E202" s="14"/>
      <c r="F202" s="71"/>
      <c r="G202" s="182"/>
      <c r="H202" s="182"/>
      <c r="I202" s="13"/>
      <c r="J202" s="13"/>
      <c r="K202" s="15"/>
      <c r="L202" s="15"/>
      <c r="M202" s="117"/>
      <c r="N202" s="117"/>
      <c r="O202" s="15"/>
      <c r="P202" s="15"/>
      <c r="Q202" s="15"/>
      <c r="R202" s="16"/>
      <c r="S202" s="117"/>
      <c r="T202" s="178"/>
      <c r="U202" s="179"/>
      <c r="V202" s="207"/>
      <c r="W202" s="15"/>
      <c r="X202" s="15"/>
      <c r="Y202" s="15"/>
      <c r="Z202" s="15"/>
      <c r="AB202" s="53"/>
      <c r="AH202" s="136"/>
      <c r="AJ202" s="53"/>
    </row>
    <row r="203" spans="1:36" x14ac:dyDescent="0.3">
      <c r="K203" s="164"/>
      <c r="L203" s="164"/>
      <c r="M203" s="164"/>
      <c r="N203" s="164"/>
      <c r="Q203" s="164"/>
      <c r="R203" s="164"/>
    </row>
    <row r="204" spans="1:36" x14ac:dyDescent="0.25">
      <c r="K204" s="195"/>
      <c r="L204" s="195"/>
      <c r="M204" s="164"/>
      <c r="N204" s="164"/>
      <c r="Q204" s="164"/>
      <c r="R204" s="164"/>
    </row>
    <row r="205" spans="1:36" x14ac:dyDescent="0.25">
      <c r="K205" s="195"/>
      <c r="L205" s="195"/>
    </row>
    <row r="206" spans="1:36" x14ac:dyDescent="0.3">
      <c r="L206" s="164"/>
    </row>
    <row r="207" spans="1:36" x14ac:dyDescent="0.3">
      <c r="K207" s="164"/>
      <c r="L207" s="164"/>
      <c r="N207" s="164"/>
    </row>
    <row r="208" spans="1:36" x14ac:dyDescent="0.3">
      <c r="K208" s="164"/>
      <c r="L208" s="164"/>
    </row>
    <row r="209" spans="11:18" x14ac:dyDescent="0.3">
      <c r="K209" s="164"/>
      <c r="L209" s="164"/>
    </row>
    <row r="210" spans="11:18" x14ac:dyDescent="0.3">
      <c r="L210" s="164"/>
      <c r="Q210" s="164"/>
      <c r="R210" s="164"/>
    </row>
    <row r="213" spans="11:18" x14ac:dyDescent="0.3">
      <c r="O213" s="164"/>
    </row>
    <row r="214" spans="11:18" x14ac:dyDescent="0.3">
      <c r="O214" s="164"/>
    </row>
  </sheetData>
  <mergeCells count="1">
    <mergeCell ref="AE1:AF1"/>
  </mergeCells>
  <conditionalFormatting sqref="A167">
    <cfRule type="duplicateValues" dxfId="1056" priority="111"/>
    <cfRule type="duplicateValues" dxfId="1054" priority="114"/>
    <cfRule type="duplicateValues" dxfId="1055" priority="115"/>
  </conditionalFormatting>
  <conditionalFormatting sqref="A167:A186">
    <cfRule type="duplicateValues" dxfId="1052" priority="28"/>
    <cfRule type="duplicateValues" dxfId="1051" priority="29"/>
    <cfRule type="duplicateValues" dxfId="1053" priority="30" stopIfTrue="1"/>
  </conditionalFormatting>
  <conditionalFormatting sqref="A168">
    <cfRule type="duplicateValues" dxfId="1048" priority="106"/>
    <cfRule type="duplicateValues" dxfId="1049" priority="109"/>
    <cfRule type="duplicateValues" dxfId="1050" priority="110"/>
  </conditionalFormatting>
  <conditionalFormatting sqref="A169:A173">
    <cfRule type="duplicateValues" dxfId="1045" priority="103"/>
    <cfRule type="duplicateValues" dxfId="1046" priority="104"/>
    <cfRule type="duplicateValues" dxfId="1047" priority="105" stopIfTrue="1"/>
  </conditionalFormatting>
  <conditionalFormatting sqref="A174:A177">
    <cfRule type="duplicateValues" dxfId="1042" priority="98"/>
    <cfRule type="duplicateValues" dxfId="1043" priority="99"/>
    <cfRule type="duplicateValues" dxfId="1044" priority="100" stopIfTrue="1"/>
  </conditionalFormatting>
  <conditionalFormatting sqref="A174:A181">
    <cfRule type="duplicateValues" dxfId="1039" priority="47"/>
    <cfRule type="duplicateValues" dxfId="1040" priority="48"/>
    <cfRule type="duplicateValues" dxfId="1041" priority="49" stopIfTrue="1"/>
  </conditionalFormatting>
  <conditionalFormatting sqref="A178:A181 A185:A186">
    <cfRule type="duplicateValues" dxfId="1038" priority="88"/>
  </conditionalFormatting>
  <conditionalFormatting sqref="A179">
    <cfRule type="duplicateValues" dxfId="1037" priority="85"/>
    <cfRule type="duplicateValues" dxfId="1036" priority="86"/>
    <cfRule type="duplicateValues" dxfId="1035" priority="87" stopIfTrue="1"/>
  </conditionalFormatting>
  <conditionalFormatting sqref="A180 A178">
    <cfRule type="duplicateValues" dxfId="1034" priority="95" stopIfTrue="1"/>
  </conditionalFormatting>
  <conditionalFormatting sqref="A180:A181 A185:A186 A178">
    <cfRule type="duplicateValues" dxfId="1033" priority="91"/>
    <cfRule type="duplicateValues" dxfId="1032" priority="92"/>
    <cfRule type="duplicateValues" dxfId="1031" priority="94" stopIfTrue="1"/>
  </conditionalFormatting>
  <conditionalFormatting sqref="A180:A181 A185:A186">
    <cfRule type="duplicateValues" dxfId="1030" priority="93" stopIfTrue="1"/>
  </conditionalFormatting>
  <conditionalFormatting sqref="A182">
    <cfRule type="duplicateValues" dxfId="1025" priority="66" stopIfTrue="1"/>
    <cfRule type="duplicateValues" dxfId="1029" priority="69"/>
    <cfRule type="duplicateValues" dxfId="1028" priority="70"/>
    <cfRule type="duplicateValues" dxfId="1027" priority="71" stopIfTrue="1"/>
    <cfRule type="duplicateValues" dxfId="1026" priority="73"/>
  </conditionalFormatting>
  <conditionalFormatting sqref="A183">
    <cfRule type="duplicateValues" dxfId="1024" priority="58" stopIfTrue="1"/>
    <cfRule type="duplicateValues" dxfId="1021" priority="61"/>
    <cfRule type="duplicateValues" dxfId="1020" priority="62"/>
    <cfRule type="duplicateValues" dxfId="1022" priority="63" stopIfTrue="1"/>
    <cfRule type="duplicateValues" dxfId="1023" priority="65"/>
  </conditionalFormatting>
  <conditionalFormatting sqref="A184">
    <cfRule type="duplicateValues" dxfId="1017" priority="50" stopIfTrue="1"/>
    <cfRule type="duplicateValues" dxfId="1019" priority="53"/>
    <cfRule type="duplicateValues" dxfId="1016" priority="54"/>
    <cfRule type="duplicateValues" dxfId="1015" priority="55" stopIfTrue="1"/>
    <cfRule type="duplicateValues" dxfId="1018" priority="57"/>
  </conditionalFormatting>
  <conditionalFormatting sqref="A185:A186 A181">
    <cfRule type="duplicateValues" dxfId="1014" priority="82" stopIfTrue="1"/>
  </conditionalFormatting>
  <conditionalFormatting sqref="A185:A186">
    <cfRule type="duplicateValues" dxfId="1012" priority="42"/>
    <cfRule type="duplicateValues" dxfId="1013" priority="43"/>
    <cfRule type="duplicateValues" dxfId="1011" priority="44" stopIfTrue="1"/>
  </conditionalFormatting>
  <conditionalFormatting sqref="A190">
    <cfRule type="duplicateValues" dxfId="1008" priority="34"/>
    <cfRule type="duplicateValues" dxfId="1009" priority="35"/>
    <cfRule type="duplicateValues" dxfId="1010" priority="36" stopIfTrue="1"/>
    <cfRule type="duplicateValues" dxfId="1006" priority="37" stopIfTrue="1"/>
    <cfRule type="duplicateValues" dxfId="1007" priority="39"/>
  </conditionalFormatting>
  <conditionalFormatting sqref="A191:A194">
    <cfRule type="duplicateValues" dxfId="1002" priority="12"/>
    <cfRule type="duplicateValues" dxfId="1003" priority="13"/>
    <cfRule type="duplicateValues" dxfId="1004" priority="14" stopIfTrue="1"/>
    <cfRule type="duplicateValues" dxfId="1005" priority="16"/>
  </conditionalFormatting>
  <conditionalFormatting sqref="A195:A198 A203:A65312 A1:A2 A167:A189">
    <cfRule type="duplicateValues" dxfId="1001" priority="74" stopIfTrue="1"/>
  </conditionalFormatting>
  <conditionalFormatting sqref="A195:A198 A203:A1048576 A1:A2 A167:A189">
    <cfRule type="duplicateValues" dxfId="1000" priority="79"/>
  </conditionalFormatting>
  <conditionalFormatting sqref="A195:A198 A203:A1048576 A1:A2 A167:A190">
    <cfRule type="duplicateValues" dxfId="999" priority="31"/>
  </conditionalFormatting>
  <conditionalFormatting sqref="A199:A202">
    <cfRule type="duplicateValues" dxfId="992" priority="17"/>
    <cfRule type="duplicateValues" dxfId="998" priority="18"/>
    <cfRule type="duplicateValues" dxfId="995" priority="21"/>
    <cfRule type="duplicateValues" dxfId="993" priority="22"/>
    <cfRule type="duplicateValues" dxfId="996" priority="23" stopIfTrue="1"/>
    <cfRule type="duplicateValues" dxfId="997" priority="24" stopIfTrue="1"/>
    <cfRule type="duplicateValues" dxfId="994" priority="26"/>
  </conditionalFormatting>
  <conditionalFormatting sqref="A203:A1048576 A1:A2 A167:A198">
    <cfRule type="duplicateValues" dxfId="991" priority="27"/>
  </conditionalFormatting>
  <conditionalFormatting sqref="A65313:A1048576">
    <cfRule type="duplicateValues" dxfId="990" priority="122" stopIfTrue="1"/>
  </conditionalFormatting>
  <conditionalFormatting sqref="B3:B186">
    <cfRule type="duplicateValues" dxfId="988" priority="1"/>
    <cfRule type="duplicateValues" dxfId="989" priority="2"/>
  </conditionalFormatting>
  <conditionalFormatting sqref="B17">
    <cfRule type="duplicateValues" dxfId="986" priority="120"/>
    <cfRule type="duplicateValues" dxfId="987" priority="121"/>
  </conditionalFormatting>
  <conditionalFormatting sqref="B150:B153 B162">
    <cfRule type="duplicateValues" dxfId="985" priority="80"/>
    <cfRule type="duplicateValues" dxfId="984" priority="81"/>
  </conditionalFormatting>
  <conditionalFormatting sqref="B156 B73:B75">
    <cfRule type="duplicateValues" dxfId="983" priority="118"/>
    <cfRule type="duplicateValues" dxfId="982" priority="119"/>
  </conditionalFormatting>
  <conditionalFormatting sqref="B163">
    <cfRule type="duplicateValues" dxfId="980" priority="76"/>
    <cfRule type="duplicateValues" dxfId="981" priority="77"/>
  </conditionalFormatting>
  <conditionalFormatting sqref="B166">
    <cfRule type="duplicateValues" dxfId="979" priority="116"/>
    <cfRule type="duplicateValues" dxfId="978" priority="117"/>
  </conditionalFormatting>
  <conditionalFormatting sqref="B167">
    <cfRule type="duplicateValues" dxfId="977" priority="112"/>
    <cfRule type="duplicateValues" dxfId="976" priority="113"/>
  </conditionalFormatting>
  <conditionalFormatting sqref="B168">
    <cfRule type="duplicateValues" dxfId="974" priority="107"/>
    <cfRule type="duplicateValues" dxfId="975" priority="108"/>
  </conditionalFormatting>
  <conditionalFormatting sqref="B169:B173">
    <cfRule type="duplicateValues" dxfId="973" priority="101"/>
    <cfRule type="duplicateValues" dxfId="972" priority="102"/>
  </conditionalFormatting>
  <conditionalFormatting sqref="B174">
    <cfRule type="duplicateValues" dxfId="971" priority="5"/>
    <cfRule type="duplicateValues" dxfId="970" priority="6"/>
  </conditionalFormatting>
  <conditionalFormatting sqref="B174:B177">
    <cfRule type="duplicateValues" dxfId="969" priority="96"/>
    <cfRule type="duplicateValues" dxfId="968" priority="97"/>
  </conditionalFormatting>
  <conditionalFormatting sqref="B174:B181">
    <cfRule type="duplicateValues" dxfId="967" priority="45"/>
    <cfRule type="duplicateValues" dxfId="966" priority="46"/>
  </conditionalFormatting>
  <conditionalFormatting sqref="B175">
    <cfRule type="duplicateValues" dxfId="965" priority="3"/>
    <cfRule type="duplicateValues" dxfId="964" priority="4"/>
  </conditionalFormatting>
  <conditionalFormatting sqref="B179">
    <cfRule type="duplicateValues" dxfId="963" priority="83"/>
    <cfRule type="duplicateValues" dxfId="962" priority="84"/>
  </conditionalFormatting>
  <conditionalFormatting sqref="B180:B181 B185:B186 B178">
    <cfRule type="duplicateValues" dxfId="960" priority="89"/>
    <cfRule type="duplicateValues" dxfId="961" priority="90"/>
  </conditionalFormatting>
  <conditionalFormatting sqref="B182">
    <cfRule type="duplicateValues" dxfId="958" priority="67"/>
    <cfRule type="duplicateValues" dxfId="959" priority="68"/>
  </conditionalFormatting>
  <conditionalFormatting sqref="B183">
    <cfRule type="duplicateValues" dxfId="957" priority="59"/>
    <cfRule type="duplicateValues" dxfId="956" priority="60"/>
  </conditionalFormatting>
  <conditionalFormatting sqref="B184">
    <cfRule type="duplicateValues" dxfId="955" priority="51"/>
    <cfRule type="duplicateValues" dxfId="954" priority="52"/>
  </conditionalFormatting>
  <conditionalFormatting sqref="B185:B186">
    <cfRule type="duplicateValues" dxfId="952" priority="40"/>
    <cfRule type="duplicateValues" dxfId="953" priority="41"/>
  </conditionalFormatting>
  <conditionalFormatting sqref="B190">
    <cfRule type="duplicateValues" dxfId="951" priority="32"/>
    <cfRule type="duplicateValues" dxfId="950" priority="33"/>
  </conditionalFormatting>
  <conditionalFormatting sqref="B191:B194">
    <cfRule type="duplicateValues" dxfId="949" priority="10"/>
    <cfRule type="duplicateValues" dxfId="948" priority="11"/>
  </conditionalFormatting>
  <conditionalFormatting sqref="B199:B202">
    <cfRule type="duplicateValues" dxfId="947" priority="19"/>
    <cfRule type="duplicateValues" dxfId="946" priority="20"/>
  </conditionalFormatting>
  <conditionalFormatting sqref="C3:C60">
    <cfRule type="duplicateValues" dxfId="945" priority="9"/>
  </conditionalFormatting>
  <conditionalFormatting sqref="C74 C71 C69 C67 C61:C65">
    <cfRule type="duplicateValues" dxfId="944" priority="8"/>
  </conditionalFormatting>
  <conditionalFormatting sqref="C114:C126">
    <cfRule type="duplicateValues" dxfId="943" priority="7"/>
  </conditionalFormatting>
  <conditionalFormatting sqref="C163">
    <cfRule type="duplicateValues" dxfId="942" priority="75"/>
  </conditionalFormatting>
  <conditionalFormatting sqref="C182">
    <cfRule type="duplicateValues" dxfId="941" priority="72"/>
  </conditionalFormatting>
  <conditionalFormatting sqref="C183">
    <cfRule type="duplicateValues" dxfId="940" priority="64"/>
  </conditionalFormatting>
  <conditionalFormatting sqref="C184">
    <cfRule type="duplicateValues" dxfId="939" priority="56"/>
  </conditionalFormatting>
  <conditionalFormatting sqref="C190">
    <cfRule type="duplicateValues" dxfId="938" priority="38"/>
  </conditionalFormatting>
  <conditionalFormatting sqref="C191:C194">
    <cfRule type="duplicateValues" dxfId="937" priority="15"/>
  </conditionalFormatting>
  <conditionalFormatting sqref="C195:C198 C203:C1048576 C1:C189">
    <cfRule type="duplicateValues" dxfId="936" priority="78"/>
  </conditionalFormatting>
  <conditionalFormatting sqref="C199:C202">
    <cfRule type="duplicateValues" dxfId="935" priority="25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4DF74-8D20-4909-AD1F-071E70802FD8}">
  <sheetPr>
    <pageSetUpPr fitToPage="1"/>
  </sheetPr>
  <dimension ref="A1:W241"/>
  <sheetViews>
    <sheetView workbookViewId="0">
      <pane xSplit="1" ySplit="2" topLeftCell="B3" activePane="bottomRight" state="frozen"/>
      <selection pane="topRight" activeCell="M214" sqref="M214"/>
      <selection pane="bottomLeft" activeCell="M214" sqref="M214"/>
      <selection pane="bottomRight" activeCell="M214" sqref="M214"/>
    </sheetView>
  </sheetViews>
  <sheetFormatPr defaultRowHeight="14.4" x14ac:dyDescent="0.3"/>
  <cols>
    <col min="1" max="1" width="4.6640625" style="34" customWidth="1"/>
    <col min="2" max="2" width="21.33203125" style="41" customWidth="1"/>
    <col min="3" max="3" width="17.33203125" style="42" customWidth="1"/>
    <col min="4" max="4" width="11.88671875" style="34" bestFit="1" customWidth="1"/>
    <col min="5" max="5" width="10.109375" style="34" bestFit="1" customWidth="1"/>
    <col min="6" max="6" width="9.6640625" style="34" bestFit="1" customWidth="1"/>
    <col min="7" max="7" width="8.109375" style="34" customWidth="1"/>
    <col min="8" max="8" width="11.33203125" style="34" customWidth="1"/>
    <col min="9" max="9" width="15.6640625" style="34" bestFit="1" customWidth="1"/>
    <col min="10" max="10" width="10.6640625" style="34" bestFit="1" customWidth="1"/>
    <col min="11" max="11" width="10.88671875" style="35" bestFit="1" customWidth="1"/>
    <col min="12" max="12" width="11.44140625" style="35" bestFit="1" customWidth="1"/>
    <col min="13" max="13" width="13.6640625" style="35" bestFit="1" customWidth="1"/>
    <col min="14" max="14" width="14.33203125" style="35" bestFit="1" customWidth="1"/>
    <col min="15" max="15" width="13.88671875" style="35" bestFit="1" customWidth="1"/>
    <col min="16" max="16" width="13.6640625" style="35" bestFit="1" customWidth="1"/>
    <col min="17" max="17" width="12.33203125" style="35" bestFit="1" customWidth="1"/>
    <col min="18" max="18" width="12.5546875" style="35" bestFit="1" customWidth="1"/>
    <col min="19" max="19" width="10.33203125" style="35" customWidth="1"/>
    <col min="20" max="20" width="9" style="35" customWidth="1"/>
    <col min="21" max="21" width="12.33203125" style="35" bestFit="1" customWidth="1"/>
    <col min="22" max="22" width="9" style="35" customWidth="1"/>
    <col min="23" max="23" width="12.44140625" style="35" bestFit="1" customWidth="1"/>
    <col min="24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23" s="5" customFormat="1" ht="12" x14ac:dyDescent="0.25">
      <c r="A1" s="1" t="s">
        <v>0</v>
      </c>
      <c r="B1" s="1"/>
      <c r="C1" s="2">
        <f>+'[1]RAW COAL SHEET'!J1</f>
        <v>44743</v>
      </c>
      <c r="D1" s="3" t="s">
        <v>1</v>
      </c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4"/>
      <c r="Q1" s="4"/>
      <c r="R1" s="4"/>
      <c r="S1" s="4"/>
      <c r="T1" s="4"/>
      <c r="U1" s="4"/>
      <c r="V1" s="4"/>
      <c r="W1" s="4"/>
    </row>
    <row r="2" spans="1:23" s="10" customFormat="1" ht="32.25" customHeight="1" x14ac:dyDescent="0.3">
      <c r="A2" s="6" t="s">
        <v>2</v>
      </c>
      <c r="B2" s="7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</row>
    <row r="3" spans="1:23" customFormat="1" x14ac:dyDescent="0.3">
      <c r="A3" s="11">
        <v>100</v>
      </c>
      <c r="B3" s="12" t="e">
        <f>SUMIF('[1]COAL RECEIPT &amp; GCV DATA'!$A$3:$A$11,'MASTER DATA FILE RAW COAL 210'!A3,'[1]COAL RECEIPT &amp; GCV DATA'!$B$3:$B$11)</f>
        <v>#VALUE!</v>
      </c>
      <c r="C3" s="13" t="e">
        <f>SUMIF('[1]COAL RECEIPT &amp; GCV DATA'!$A$3:$A$140,'MASTER DATA FILE RAW COAL 210'!A3,'[1]COAL RECEIPT &amp; GCV DATA'!$C$3:$C$140)</f>
        <v>#VALUE!</v>
      </c>
      <c r="D3" s="13" t="str">
        <f>IFERROR(VLOOKUP(A3,'[1]COAL RECEIPT &amp; GCV DATA'!$A$2:$V$140,4,0),0)</f>
        <v>20.07.2022</v>
      </c>
      <c r="E3" s="14">
        <f>IFERROR(VLOOKUP(A3,'[1]COAL RECEIPT &amp; GCV DATA'!$A$2:$V$140,5,0),0)</f>
        <v>44743</v>
      </c>
      <c r="F3" s="13" t="e">
        <f>SUMIF('[1]COAL RECEIPT &amp; GCV DATA'!$A$3:$A$140,'MASTER DATA FILE RAW COAL 210'!A3,'[1]COAL RECEIPT &amp; GCV DATA'!$F$3:$F$140)</f>
        <v>#VALUE!</v>
      </c>
      <c r="G3" s="13" t="str">
        <f>IFERROR(VLOOKUP(A3,'[1]COAL RECEIPT &amp; GCV DATA'!$A$2:$V$140,7,0),0)</f>
        <v>MCL</v>
      </c>
      <c r="H3" s="13" t="str">
        <f>IFERROR(VLOOKUP(A3,'[1]COAL RECEIPT &amp; GCV DATA'!$A$2:$V$140,8,0),0)</f>
        <v>BOCB</v>
      </c>
      <c r="I3" s="13">
        <f>IFERROR(VLOOKUP(A3,'[1]COAL RECEIPT &amp; GCV DATA'!$A$2:$V$140,9,0),0)</f>
        <v>0</v>
      </c>
      <c r="J3" s="13">
        <f>IFERROR(VLOOKUP(A3,'[1]COAL RECEIPT &amp; GCV DATA'!$A$2:$V$140,10,0),0)</f>
        <v>0</v>
      </c>
      <c r="K3" s="15" t="e">
        <f>SUMIF('[1]COAL RECEIPT &amp; GCV DATA'!$A$3:$A$140,'MASTER DATA FILE RAW COAL 210'!A3,'[1]COAL RECEIPT &amp; GCV DATA'!$K$3:$K$140)</f>
        <v>#VALUE!</v>
      </c>
      <c r="L3" s="15" t="e">
        <f>SUMIF('[1]COAL RECEIPT &amp; GCV DATA'!$A$3:$A$140,'MASTER DATA FILE RAW COAL 210'!A3,'[1]COAL RECEIPT &amp; GCV DATA'!$L$3:$L$140)</f>
        <v>#VALUE!</v>
      </c>
      <c r="M3" s="15" t="e">
        <f t="shared" ref="M3:M66" si="0">+K3-L3</f>
        <v>#VALUE!</v>
      </c>
      <c r="N3" s="15" t="e">
        <f t="shared" ref="N3:N66" si="1">+M3*S3</f>
        <v>#VALUE!</v>
      </c>
      <c r="O3" s="15" t="e">
        <f>SUMIF('[1]COAL RECEIPT &amp; GCV DATA'!$A$3:$A$140,'MASTER DATA FILE RAW COAL 210'!A3,'[1]COAL RECEIPT &amp; GCV DATA'!$O$3:$O$140)</f>
        <v>#VALUE!</v>
      </c>
      <c r="P3" s="15" t="e">
        <f>SUMIF('[1]COAL RECEIPT &amp; GCV DATA'!$A$3:$A$140,'MASTER DATA FILE RAW COAL 210'!A3,'[1]COAL RECEIPT &amp; GCV DATA'!$P$3:$P$140)+IF(H3=$J$234,($K$234*K3),0)+IF(H3=$J$235,($K$235*K3),0)++IF(H2=$J$235,($K$236*K3),0)</f>
        <v>#VALUE!</v>
      </c>
      <c r="Q3" s="15" t="e">
        <f>SUMIF('[1]COAL RECEIPT &amp; GCV DATA'!$A$3:$A$140,'MASTER DATA FILE RAW COAL 210'!A3,'[1]COAL RECEIPT &amp; GCV DATA'!$Q$3:$Q$140)+IF(H3=$J$234,($K$234*K3),0)+IF(H3=$J$235,($K$235*K3),0)++IF(H2=$J$235,($K$236*K3),0)</f>
        <v>#VALUE!</v>
      </c>
      <c r="R3" s="16" t="e">
        <f>SUMIF('[1]COAL RECEIPT &amp; GCV DATA'!$A$3:$A$140,'MASTER DATA FILE RAW COAL 210'!A3,'[1]COAL RECEIPT &amp; GCV DATA'!$R$3:$R$140)+IF(H3=$J$234,($K$234*K3),0)+IF(H3=$J$235,($K$235*K3),0)</f>
        <v>#VALUE!</v>
      </c>
      <c r="S3" s="15">
        <f t="shared" ref="S3:S66" si="2">+IFERROR(R3/K3,0)</f>
        <v>0</v>
      </c>
      <c r="T3" s="15" t="e">
        <f>SUMIF('[1]COAL RECEIPT &amp; GCV DATA'!$A$3:$A$150,'MASTER DATA FILE RAW COAL 210'!A3,'[1]COAL RECEIPT &amp; GCV DATA'!$T$3:$T$150)</f>
        <v>#VALUE!</v>
      </c>
      <c r="U3" s="15" t="e">
        <f t="shared" ref="U3:U66" si="3">+T3*L3</f>
        <v>#VALUE!</v>
      </c>
      <c r="V3" s="15" t="e">
        <f>SUMIF('[1]COAL RECEIPT &amp; GCV DATA'!$A$3:$A$150,'MASTER DATA FILE RAW COAL 210'!A3,'[1]COAL RECEIPT &amp; GCV DATA'!$V$3:$V$150)</f>
        <v>#VALUE!</v>
      </c>
      <c r="W3" s="15" t="e">
        <f t="shared" ref="W3:W66" si="4">+V3*L3</f>
        <v>#VALUE!</v>
      </c>
    </row>
    <row r="4" spans="1:23" customFormat="1" x14ac:dyDescent="0.3">
      <c r="A4" s="11">
        <v>122</v>
      </c>
      <c r="B4" s="12" t="e">
        <f>SUMIF('[1]COAL RECEIPT &amp; GCV DATA'!$A$3:$A$11,'MASTER DATA FILE RAW COAL 210'!A4,'[1]COAL RECEIPT &amp; GCV DATA'!$B$3:$B$11)</f>
        <v>#VALUE!</v>
      </c>
      <c r="C4" s="13" t="e">
        <f>SUMIF('[1]COAL RECEIPT &amp; GCV DATA'!$A$3:$A$140,'MASTER DATA FILE RAW COAL 210'!A4,'[1]COAL RECEIPT &amp; GCV DATA'!$C$3:$C$140)</f>
        <v>#VALUE!</v>
      </c>
      <c r="D4" s="13" t="str">
        <f>IFERROR(VLOOKUP(A4,'[1]COAL RECEIPT &amp; GCV DATA'!$A$2:$V$140,4,0),0)</f>
        <v>24.07.2022</v>
      </c>
      <c r="E4" s="14">
        <f>IFERROR(VLOOKUP(A4,'[1]COAL RECEIPT &amp; GCV DATA'!$A$2:$V$140,5,0),0)</f>
        <v>44743</v>
      </c>
      <c r="F4" s="13" t="e">
        <f>SUMIF('[1]COAL RECEIPT &amp; GCV DATA'!$A$3:$A$140,'MASTER DATA FILE RAW COAL 210'!A4,'[1]COAL RECEIPT &amp; GCV DATA'!$F$3:$F$140)</f>
        <v>#VALUE!</v>
      </c>
      <c r="G4" s="13" t="str">
        <f>IFERROR(VLOOKUP(A4,'[1]COAL RECEIPT &amp; GCV DATA'!$A$2:$V$140,7,0),0)</f>
        <v>MCL</v>
      </c>
      <c r="H4" s="13" t="str">
        <f>IFERROR(VLOOKUP(A4,'[1]COAL RECEIPT &amp; GCV DATA'!$A$2:$V$140,8,0),0)</f>
        <v>BOMB</v>
      </c>
      <c r="I4" s="13">
        <f>IFERROR(VLOOKUP(A4,'[1]COAL RECEIPT &amp; GCV DATA'!$A$2:$V$140,9,0),0)</f>
        <v>0</v>
      </c>
      <c r="J4" s="13">
        <f>IFERROR(VLOOKUP(A4,'[1]COAL RECEIPT &amp; GCV DATA'!$A$2:$V$140,10,0),0)</f>
        <v>0</v>
      </c>
      <c r="K4" s="15" t="e">
        <f>SUMIF('[1]COAL RECEIPT &amp; GCV DATA'!$A$3:$A$140,'MASTER DATA FILE RAW COAL 210'!A4,'[1]COAL RECEIPT &amp; GCV DATA'!$K$3:$K$140)</f>
        <v>#VALUE!</v>
      </c>
      <c r="L4" s="15" t="e">
        <f>SUMIF('[1]COAL RECEIPT &amp; GCV DATA'!$A$3:$A$140,'MASTER DATA FILE RAW COAL 210'!A4,'[1]COAL RECEIPT &amp; GCV DATA'!$L$3:$L$140)</f>
        <v>#VALUE!</v>
      </c>
      <c r="M4" s="15" t="e">
        <f t="shared" si="0"/>
        <v>#VALUE!</v>
      </c>
      <c r="N4" s="15" t="e">
        <f t="shared" si="1"/>
        <v>#VALUE!</v>
      </c>
      <c r="O4" s="15" t="e">
        <f>SUMIF('[1]COAL RECEIPT &amp; GCV DATA'!$A$3:$A$140,'MASTER DATA FILE RAW COAL 210'!A4,'[1]COAL RECEIPT &amp; GCV DATA'!$O$3:$O$140)</f>
        <v>#VALUE!</v>
      </c>
      <c r="P4" s="15" t="e">
        <f>SUMIF('[1]COAL RECEIPT &amp; GCV DATA'!$A$3:$A$140,'MASTER DATA FILE RAW COAL 210'!A4,'[1]COAL RECEIPT &amp; GCV DATA'!$P$3:$P$140)+IF(H4=$J$234,($K$234*K4),0)+IF(H4=$J$235,($K$235*K4),0)++IF(H3=$J$235,($K$236*K4),0)</f>
        <v>#VALUE!</v>
      </c>
      <c r="Q4" s="15" t="e">
        <f>SUMIF('[1]COAL RECEIPT &amp; GCV DATA'!$A$3:$A$140,'MASTER DATA FILE RAW COAL 210'!A4,'[1]COAL RECEIPT &amp; GCV DATA'!$Q$3:$Q$140)+IF(H4=$J$234,($K$234*K4),0)+IF(H4=$J$235,($K$235*K4),0)++IF(H3=$J$235,($K$236*K4),0)</f>
        <v>#VALUE!</v>
      </c>
      <c r="R4" s="16" t="e">
        <f>SUMIF('[1]COAL RECEIPT &amp; GCV DATA'!$A$3:$A$140,'MASTER DATA FILE RAW COAL 210'!A4,'[1]COAL RECEIPT &amp; GCV DATA'!$R$3:$R$140)+IF(H4=$J$234,($K$234*K4),0)+IF(H4=$J$235,($K$235*K4),0)</f>
        <v>#VALUE!</v>
      </c>
      <c r="S4" s="15">
        <f t="shared" si="2"/>
        <v>0</v>
      </c>
      <c r="T4" s="15" t="e">
        <f>SUMIF('[1]COAL RECEIPT &amp; GCV DATA'!$A$3:$A$150,'MASTER DATA FILE RAW COAL 210'!A4,'[1]COAL RECEIPT &amp; GCV DATA'!$T$3:$T$150)</f>
        <v>#VALUE!</v>
      </c>
      <c r="U4" s="15" t="e">
        <f t="shared" si="3"/>
        <v>#VALUE!</v>
      </c>
      <c r="V4" s="15" t="e">
        <f>SUMIF('[1]COAL RECEIPT &amp; GCV DATA'!$A$3:$A$150,'MASTER DATA FILE RAW COAL 210'!A4,'[1]COAL RECEIPT &amp; GCV DATA'!$V$3:$V$150)</f>
        <v>#VALUE!</v>
      </c>
      <c r="W4" s="15" t="e">
        <f t="shared" si="4"/>
        <v>#VALUE!</v>
      </c>
    </row>
    <row r="5" spans="1:23" customFormat="1" x14ac:dyDescent="0.3">
      <c r="A5" s="11">
        <v>123</v>
      </c>
      <c r="B5" s="12" t="e">
        <f>SUMIF('[1]COAL RECEIPT &amp; GCV DATA'!$A$3:$A$11,'MASTER DATA FILE RAW COAL 210'!A5,'[1]COAL RECEIPT &amp; GCV DATA'!$B$3:$B$11)</f>
        <v>#VALUE!</v>
      </c>
      <c r="C5" s="13" t="e">
        <f>SUMIF('[1]COAL RECEIPT &amp; GCV DATA'!$A$3:$A$140,'MASTER DATA FILE RAW COAL 210'!A5,'[1]COAL RECEIPT &amp; GCV DATA'!$C$3:$C$140)</f>
        <v>#VALUE!</v>
      </c>
      <c r="D5" s="13" t="str">
        <f>IFERROR(VLOOKUP(A5,'[1]COAL RECEIPT &amp; GCV DATA'!$A$2:$V$140,4,0),0)</f>
        <v>26.07.2022</v>
      </c>
      <c r="E5" s="14">
        <f>IFERROR(VLOOKUP(A5,'[1]COAL RECEIPT &amp; GCV DATA'!$A$2:$V$140,5,0),0)</f>
        <v>44743</v>
      </c>
      <c r="F5" s="13" t="e">
        <f>SUMIF('[1]COAL RECEIPT &amp; GCV DATA'!$A$3:$A$140,'MASTER DATA FILE RAW COAL 210'!A5,'[1]COAL RECEIPT &amp; GCV DATA'!$F$3:$F$140)</f>
        <v>#VALUE!</v>
      </c>
      <c r="G5" s="13" t="str">
        <f>IFERROR(VLOOKUP(A5,'[1]COAL RECEIPT &amp; GCV DATA'!$A$2:$V$140,7,0),0)</f>
        <v>MCL</v>
      </c>
      <c r="H5" s="13" t="str">
        <f>IFERROR(VLOOKUP(A5,'[1]COAL RECEIPT &amp; GCV DATA'!$A$2:$V$140,8,0),0)</f>
        <v>LOCM</v>
      </c>
      <c r="I5" s="13">
        <f>IFERROR(VLOOKUP(A5,'[1]COAL RECEIPT &amp; GCV DATA'!$A$2:$V$140,9,0),0)</f>
        <v>0</v>
      </c>
      <c r="J5" s="13">
        <f>IFERROR(VLOOKUP(A5,'[1]COAL RECEIPT &amp; GCV DATA'!$A$2:$V$140,10,0),0)</f>
        <v>0</v>
      </c>
      <c r="K5" s="15" t="e">
        <f>SUMIF('[1]COAL RECEIPT &amp; GCV DATA'!$A$3:$A$140,'MASTER DATA FILE RAW COAL 210'!A5,'[1]COAL RECEIPT &amp; GCV DATA'!$K$3:$K$140)</f>
        <v>#VALUE!</v>
      </c>
      <c r="L5" s="15" t="e">
        <f>SUMIF('[1]COAL RECEIPT &amp; GCV DATA'!$A$3:$A$140,'MASTER DATA FILE RAW COAL 210'!A5,'[1]COAL RECEIPT &amp; GCV DATA'!$L$3:$L$140)</f>
        <v>#VALUE!</v>
      </c>
      <c r="M5" s="15" t="e">
        <f t="shared" si="0"/>
        <v>#VALUE!</v>
      </c>
      <c r="N5" s="15" t="e">
        <f t="shared" si="1"/>
        <v>#VALUE!</v>
      </c>
      <c r="O5" s="15" t="e">
        <f>SUMIF('[1]COAL RECEIPT &amp; GCV DATA'!$A$3:$A$140,'MASTER DATA FILE RAW COAL 210'!A5,'[1]COAL RECEIPT &amp; GCV DATA'!$O$3:$O$140)</f>
        <v>#VALUE!</v>
      </c>
      <c r="P5" s="15" t="e">
        <f>SUMIF('[1]COAL RECEIPT &amp; GCV DATA'!$A$3:$A$140,'MASTER DATA FILE RAW COAL 210'!A5,'[1]COAL RECEIPT &amp; GCV DATA'!$P$3:$P$140)+IF(H5=$J$234,($K$234*K5),0)+IF(H5=$J$235,($K$235*K5),0)++IF(H4=$J$235,($K$236*K5),0)</f>
        <v>#VALUE!</v>
      </c>
      <c r="Q5" s="15" t="e">
        <f>SUMIF('[1]COAL RECEIPT &amp; GCV DATA'!$A$3:$A$140,'MASTER DATA FILE RAW COAL 210'!A5,'[1]COAL RECEIPT &amp; GCV DATA'!$Q$3:$Q$140)+IF(H5=$J$234,($K$234*K5),0)+IF(H5=$J$235,($K$235*K5),0)++IF(H4=$J$235,($K$236*K5),0)</f>
        <v>#VALUE!</v>
      </c>
      <c r="R5" s="16" t="e">
        <f>SUMIF('[1]COAL RECEIPT &amp; GCV DATA'!$A$3:$A$140,'MASTER DATA FILE RAW COAL 210'!A5,'[1]COAL RECEIPT &amp; GCV DATA'!$R$3:$R$140)+IF(H5=$J$234,($K$234*K5),0)+IF(H5=$J$235,($K$235*K5),0)</f>
        <v>#VALUE!</v>
      </c>
      <c r="S5" s="15">
        <f t="shared" si="2"/>
        <v>0</v>
      </c>
      <c r="T5" s="15" t="e">
        <f>SUMIF('[1]COAL RECEIPT &amp; GCV DATA'!$A$3:$A$150,'MASTER DATA FILE RAW COAL 210'!A5,'[1]COAL RECEIPT &amp; GCV DATA'!$T$3:$T$150)</f>
        <v>#VALUE!</v>
      </c>
      <c r="U5" s="15" t="e">
        <f t="shared" si="3"/>
        <v>#VALUE!</v>
      </c>
      <c r="V5" s="15" t="e">
        <f>SUMIF('[1]COAL RECEIPT &amp; GCV DATA'!$A$3:$A$150,'MASTER DATA FILE RAW COAL 210'!A5,'[1]COAL RECEIPT &amp; GCV DATA'!$V$3:$V$150)</f>
        <v>#VALUE!</v>
      </c>
      <c r="W5" s="15" t="e">
        <f t="shared" si="4"/>
        <v>#VALUE!</v>
      </c>
    </row>
    <row r="6" spans="1:23" customFormat="1" x14ac:dyDescent="0.3">
      <c r="A6" s="11" t="s">
        <v>25</v>
      </c>
      <c r="B6" s="12" t="e">
        <f>SUMIF('[1]COAL RECEIPT &amp; GCV DATA'!$A$3:$A$11,'MASTER DATA FILE RAW COAL 210'!A6,'[1]COAL RECEIPT &amp; GCV DATA'!$B$3:$B$11)</f>
        <v>#VALUE!</v>
      </c>
      <c r="C6" s="13" t="e">
        <f>SUMIF('[1]COAL RECEIPT &amp; GCV DATA'!$A$3:$A$140,'MASTER DATA FILE RAW COAL 210'!A6,'[1]COAL RECEIPT &amp; GCV DATA'!$C$3:$C$140)</f>
        <v>#VALUE!</v>
      </c>
      <c r="D6" s="13" t="str">
        <f>IFERROR(VLOOKUP(A6,'[1]COAL RECEIPT &amp; GCV DATA'!$A$2:$V$140,4,0),0)</f>
        <v>25.07.2022</v>
      </c>
      <c r="E6" s="14">
        <f>IFERROR(VLOOKUP(A6,'[1]COAL RECEIPT &amp; GCV DATA'!$A$2:$V$140,5,0),0)</f>
        <v>44743</v>
      </c>
      <c r="F6" s="13" t="e">
        <f>SUMIF('[1]COAL RECEIPT &amp; GCV DATA'!$A$3:$A$140,'MASTER DATA FILE RAW COAL 210'!A6,'[1]COAL RECEIPT &amp; GCV DATA'!$F$3:$F$140)</f>
        <v>#VALUE!</v>
      </c>
      <c r="G6" s="13" t="str">
        <f>IFERROR(VLOOKUP(A6,'[1]COAL RECEIPT &amp; GCV DATA'!$A$2:$V$140,7,0),0)</f>
        <v>MCL</v>
      </c>
      <c r="H6" s="13" t="str">
        <f>IFERROR(VLOOKUP(A6,'[1]COAL RECEIPT &amp; GCV DATA'!$A$2:$V$140,8,0),0)</f>
        <v>BOCB</v>
      </c>
      <c r="I6" s="13">
        <f>IFERROR(VLOOKUP(A6,'[1]COAL RECEIPT &amp; GCV DATA'!$A$2:$V$140,9,0),0)</f>
        <v>0</v>
      </c>
      <c r="J6" s="13">
        <f>IFERROR(VLOOKUP(A6,'[1]COAL RECEIPT &amp; GCV DATA'!$A$2:$V$140,10,0),0)</f>
        <v>0</v>
      </c>
      <c r="K6" s="15" t="e">
        <f>SUMIF('[1]COAL RECEIPT &amp; GCV DATA'!$A$3:$A$140,'MASTER DATA FILE RAW COAL 210'!A6,'[1]COAL RECEIPT &amp; GCV DATA'!$K$3:$K$140)</f>
        <v>#VALUE!</v>
      </c>
      <c r="L6" s="15" t="e">
        <f>SUMIF('[1]COAL RECEIPT &amp; GCV DATA'!$A$3:$A$140,'MASTER DATA FILE RAW COAL 210'!A6,'[1]COAL RECEIPT &amp; GCV DATA'!$L$3:$L$140)</f>
        <v>#VALUE!</v>
      </c>
      <c r="M6" s="15" t="e">
        <f t="shared" si="0"/>
        <v>#VALUE!</v>
      </c>
      <c r="N6" s="15" t="e">
        <f t="shared" si="1"/>
        <v>#VALUE!</v>
      </c>
      <c r="O6" s="15" t="e">
        <f>SUMIF('[1]COAL RECEIPT &amp; GCV DATA'!$A$3:$A$140,'MASTER DATA FILE RAW COAL 210'!A6,'[1]COAL RECEIPT &amp; GCV DATA'!$O$3:$O$140)</f>
        <v>#VALUE!</v>
      </c>
      <c r="P6" s="15" t="e">
        <f>SUMIF('[1]COAL RECEIPT &amp; GCV DATA'!$A$3:$A$140,'MASTER DATA FILE RAW COAL 210'!A6,'[1]COAL RECEIPT &amp; GCV DATA'!$P$3:$P$140)+IF(H6=$J$234,($K$234*K6),0)+IF(H6=$J$235,($K$235*K6),0)++IF(H5=$J$235,($K$236*K6),0)</f>
        <v>#VALUE!</v>
      </c>
      <c r="Q6" s="15" t="e">
        <f>SUMIF('[1]COAL RECEIPT &amp; GCV DATA'!$A$3:$A$140,'MASTER DATA FILE RAW COAL 210'!A6,'[1]COAL RECEIPT &amp; GCV DATA'!$Q$3:$Q$140)+IF(H6=$J$234,($K$234*K6),0)+IF(H6=$J$235,($K$235*K6),0)++IF(H5=$J$235,($K$236*K6),0)</f>
        <v>#VALUE!</v>
      </c>
      <c r="R6" s="16" t="e">
        <f>SUMIF('[1]COAL RECEIPT &amp; GCV DATA'!$A$3:$A$140,'MASTER DATA FILE RAW COAL 210'!A6,'[1]COAL RECEIPT &amp; GCV DATA'!$R$3:$R$140)+IF(H6=$J$234,($K$234*K6),0)+IF(H6=$J$235,($K$235*K6),0)</f>
        <v>#VALUE!</v>
      </c>
      <c r="S6" s="15">
        <f t="shared" si="2"/>
        <v>0</v>
      </c>
      <c r="T6" s="15" t="e">
        <f>SUMIF('[1]COAL RECEIPT &amp; GCV DATA'!$A$3:$A$150,'MASTER DATA FILE RAW COAL 210'!A6,'[1]COAL RECEIPT &amp; GCV DATA'!$T$3:$T$150)</f>
        <v>#VALUE!</v>
      </c>
      <c r="U6" s="15" t="e">
        <f t="shared" si="3"/>
        <v>#VALUE!</v>
      </c>
      <c r="V6" s="15" t="e">
        <f>SUMIF('[1]COAL RECEIPT &amp; GCV DATA'!$A$3:$A$150,'MASTER DATA FILE RAW COAL 210'!A6,'[1]COAL RECEIPT &amp; GCV DATA'!$V$3:$V$150)</f>
        <v>#VALUE!</v>
      </c>
      <c r="W6" s="15" t="e">
        <f t="shared" si="4"/>
        <v>#VALUE!</v>
      </c>
    </row>
    <row r="7" spans="1:23" customFormat="1" x14ac:dyDescent="0.3">
      <c r="A7" s="17"/>
      <c r="B7" s="12" t="e">
        <f>SUMIF('[1]COAL RECEIPT &amp; GCV DATA'!$A$3:$A$11,'MASTER DATA FILE RAW COAL 210'!A7,'[1]COAL RECEIPT &amp; GCV DATA'!$B$3:$B$11)</f>
        <v>#VALUE!</v>
      </c>
      <c r="C7" s="13" t="e">
        <f>SUMIF('[1]COAL RECEIPT &amp; GCV DATA'!$A$3:$A$11,'MASTER DATA FILE RAW COAL 210'!A7,'[1]COAL RECEIPT &amp; GCV DATA'!$C$3:$C$11)</f>
        <v>#VALUE!</v>
      </c>
      <c r="D7" s="13">
        <f>IFERROR(VLOOKUP(A7,'[1]COAL RECEIPT &amp; GCV DATA'!$A$2:$V$11,4,0),0)</f>
        <v>0</v>
      </c>
      <c r="E7" s="14">
        <f>IFERROR(VLOOKUP(A7,'[1]COAL RECEIPT &amp; GCV DATA'!$A$2:$V$11,5,0),0)</f>
        <v>0</v>
      </c>
      <c r="F7" s="13" t="e">
        <f>SUMIF('[1]COAL RECEIPT &amp; GCV DATA'!$A$3:$A$11,'MASTER DATA FILE RAW COAL 210'!A7,'[1]COAL RECEIPT &amp; GCV DATA'!$F$3:$F$11)</f>
        <v>#VALUE!</v>
      </c>
      <c r="G7" s="13">
        <f>IFERROR(VLOOKUP(A7,'[1]COAL RECEIPT &amp; GCV DATA'!$A$2:$V$11,7,0),0)</f>
        <v>0</v>
      </c>
      <c r="H7" s="13">
        <f>IFERROR(VLOOKUP(A7,'[1]COAL RECEIPT &amp; GCV DATA'!$A$2:$V$11,8,0),0)</f>
        <v>0</v>
      </c>
      <c r="I7" s="13">
        <f>IFERROR(VLOOKUP(A7,'[1]COAL RECEIPT &amp; GCV DATA'!$A$2:$V$11,9,0),0)</f>
        <v>0</v>
      </c>
      <c r="J7" s="13">
        <f>IFERROR(VLOOKUP(A7,'[1]COAL RECEIPT &amp; GCV DATA'!$A$2:$V$11,10,0),0)</f>
        <v>0</v>
      </c>
      <c r="K7" s="15" t="e">
        <f>SUMIF('[1]COAL RECEIPT &amp; GCV DATA'!$A$3:$A$11,'MASTER DATA FILE RAW COAL 210'!A7,'[1]COAL RECEIPT &amp; GCV DATA'!$K$3:$K$11)</f>
        <v>#VALUE!</v>
      </c>
      <c r="L7" s="15" t="e">
        <f>SUMIF('[1]COAL RECEIPT &amp; GCV DATA'!$A$3:$A$11,'MASTER DATA FILE RAW COAL 210'!A7,'[1]COAL RECEIPT &amp; GCV DATA'!$L$3:$L$11)</f>
        <v>#VALUE!</v>
      </c>
      <c r="M7" s="15" t="e">
        <f t="shared" si="0"/>
        <v>#VALUE!</v>
      </c>
      <c r="N7" s="15" t="e">
        <f t="shared" si="1"/>
        <v>#VALUE!</v>
      </c>
      <c r="O7" s="15" t="e">
        <f>SUMIF('[1]COAL RECEIPT &amp; GCV DATA'!$A$3:$A$11,'MASTER DATA FILE RAW COAL 210'!A7,'[1]COAL RECEIPT &amp; GCV DATA'!$O$3:$O$11)</f>
        <v>#VALUE!</v>
      </c>
      <c r="P7" s="15" t="e">
        <f>SUMIF('[1]COAL RECEIPT &amp; GCV DATA'!$A$3:$A$11,'MASTER DATA FILE RAW COAL 210'!A7,'[1]COAL RECEIPT &amp; GCV DATA'!$P$3:$P$11)+IF(H7=$J$234,($K$234*K7),0)+IF(H7=$J$235,($K$235*K7),0)++IF(H6=$J$235,($K$236*K7),0)</f>
        <v>#VALUE!</v>
      </c>
      <c r="Q7" s="15" t="e">
        <f>SUMIF('[1]COAL RECEIPT &amp; GCV DATA'!$A$3:$A$11,'MASTER DATA FILE RAW COAL 210'!A7,'[1]COAL RECEIPT &amp; GCV DATA'!$Q$3:$Q$11)+IF(H7=$J$234,($K$234*K7),0)+IF(H7=$J$235,($K$235*K7),0)++IF(H6=$J$235,($K$236*K7),0)</f>
        <v>#VALUE!</v>
      </c>
      <c r="R7" s="16" t="e">
        <f>SUMIF('[1]COAL RECEIPT &amp; GCV DATA'!$A$3:$A$11,'MASTER DATA FILE RAW COAL 210'!A7,'[1]COAL RECEIPT &amp; GCV DATA'!$R$3:$R$11)+IF(H7=$J$234,($K$234*K7),0)+IF(H7=$J$235,($K$235*K7),0)</f>
        <v>#VALUE!</v>
      </c>
      <c r="S7" s="15">
        <f t="shared" si="2"/>
        <v>0</v>
      </c>
      <c r="T7" s="15" t="e">
        <f>SUMIF('[1]COAL RECEIPT &amp; GCV DATA'!$A$3:$A$150,'MASTER DATA FILE RAW COAL 210'!A7,'[1]COAL RECEIPT &amp; GCV DATA'!$T$3:$T$150)</f>
        <v>#VALUE!</v>
      </c>
      <c r="U7" s="15" t="e">
        <f t="shared" si="3"/>
        <v>#VALUE!</v>
      </c>
      <c r="V7" s="15" t="e">
        <f>SUMIF('[1]COAL RECEIPT &amp; GCV DATA'!$A$3:$A$150,'MASTER DATA FILE RAW COAL 210'!A7,'[1]COAL RECEIPT &amp; GCV DATA'!$V$3:$V$150)</f>
        <v>#VALUE!</v>
      </c>
      <c r="W7" s="15" t="e">
        <f t="shared" si="4"/>
        <v>#VALUE!</v>
      </c>
    </row>
    <row r="8" spans="1:23" customFormat="1" x14ac:dyDescent="0.3">
      <c r="A8" s="18"/>
      <c r="B8" s="12" t="e">
        <f>SUMIF('[1]COAL RECEIPT &amp; GCV DATA'!$A$3:$A$11,'MASTER DATA FILE RAW COAL 210'!A8,'[1]COAL RECEIPT &amp; GCV DATA'!$B$3:$B$11)</f>
        <v>#VALUE!</v>
      </c>
      <c r="C8" s="13" t="e">
        <f>SUMIF('[1]COAL RECEIPT &amp; GCV DATA'!$A$3:$A$11,'MASTER DATA FILE RAW COAL 210'!A8,'[1]COAL RECEIPT &amp; GCV DATA'!$C$3:$C$11)</f>
        <v>#VALUE!</v>
      </c>
      <c r="D8" s="13">
        <f>IFERROR(VLOOKUP(A8,'[1]COAL RECEIPT &amp; GCV DATA'!$A$2:$V$11,4,0),0)</f>
        <v>0</v>
      </c>
      <c r="E8" s="14">
        <f>IFERROR(VLOOKUP(A8,'[1]COAL RECEIPT &amp; GCV DATA'!$A$2:$V$11,5,0),0)</f>
        <v>0</v>
      </c>
      <c r="F8" s="13" t="e">
        <f>SUMIF('[1]COAL RECEIPT &amp; GCV DATA'!$A$3:$A$11,'MASTER DATA FILE RAW COAL 210'!A8,'[1]COAL RECEIPT &amp; GCV DATA'!$F$3:$F$11)</f>
        <v>#VALUE!</v>
      </c>
      <c r="G8" s="13">
        <f>IFERROR(VLOOKUP(A8,'[1]COAL RECEIPT &amp; GCV DATA'!$A$2:$V$11,7,0),0)</f>
        <v>0</v>
      </c>
      <c r="H8" s="13">
        <f>IFERROR(VLOOKUP(A8,'[1]COAL RECEIPT &amp; GCV DATA'!$A$2:$V$11,8,0),0)</f>
        <v>0</v>
      </c>
      <c r="I8" s="13">
        <f>IFERROR(VLOOKUP(A8,'[1]COAL RECEIPT &amp; GCV DATA'!$A$2:$V$11,9,0),0)</f>
        <v>0</v>
      </c>
      <c r="J8" s="13">
        <f>IFERROR(VLOOKUP(A8,'[1]COAL RECEIPT &amp; GCV DATA'!$A$2:$V$11,10,0),0)</f>
        <v>0</v>
      </c>
      <c r="K8" s="15" t="e">
        <f>SUMIF('[1]COAL RECEIPT &amp; GCV DATA'!$A$3:$A$11,'MASTER DATA FILE RAW COAL 210'!A8,'[1]COAL RECEIPT &amp; GCV DATA'!$K$3:$K$11)</f>
        <v>#VALUE!</v>
      </c>
      <c r="L8" s="15" t="e">
        <f>SUMIF('[1]COAL RECEIPT &amp; GCV DATA'!$A$3:$A$11,'MASTER DATA FILE RAW COAL 210'!A8,'[1]COAL RECEIPT &amp; GCV DATA'!$L$3:$L$11)</f>
        <v>#VALUE!</v>
      </c>
      <c r="M8" s="15" t="e">
        <f t="shared" si="0"/>
        <v>#VALUE!</v>
      </c>
      <c r="N8" s="15" t="e">
        <f t="shared" si="1"/>
        <v>#VALUE!</v>
      </c>
      <c r="O8" s="15" t="e">
        <f>SUMIF('[1]COAL RECEIPT &amp; GCV DATA'!$A$3:$A$11,'MASTER DATA FILE RAW COAL 210'!A8,'[1]COAL RECEIPT &amp; GCV DATA'!$O$3:$O$11)</f>
        <v>#VALUE!</v>
      </c>
      <c r="P8" s="15" t="e">
        <f>SUMIF('[1]COAL RECEIPT &amp; GCV DATA'!$A$3:$A$11,'MASTER DATA FILE RAW COAL 210'!A8,'[1]COAL RECEIPT &amp; GCV DATA'!$P$3:$P$11)+IF(H8=$J$234,($K$234*K8),0)+IF(H8=$J$235,($K$235*K8),0)++IF(H7=$J$235,($K$236*K8),0)</f>
        <v>#VALUE!</v>
      </c>
      <c r="Q8" s="15" t="e">
        <f>SUMIF('[1]COAL RECEIPT &amp; GCV DATA'!$A$3:$A$11,'MASTER DATA FILE RAW COAL 210'!A8,'[1]COAL RECEIPT &amp; GCV DATA'!$Q$3:$Q$11)+IF(H8=$J$234,($K$234*K8),0)+IF(H8=$J$235,($K$235*K8),0)++IF(H7=$J$235,($K$236*K8),0)</f>
        <v>#VALUE!</v>
      </c>
      <c r="R8" s="16" t="e">
        <f>SUMIF('[1]COAL RECEIPT &amp; GCV DATA'!$A$3:$A$11,'MASTER DATA FILE RAW COAL 210'!A8,'[1]COAL RECEIPT &amp; GCV DATA'!$R$3:$R$11)+IF(H8=$J$234,($K$234*K8),0)+IF(H8=$J$235,($K$235*K8),0)</f>
        <v>#VALUE!</v>
      </c>
      <c r="S8" s="15">
        <f t="shared" si="2"/>
        <v>0</v>
      </c>
      <c r="T8" s="15" t="e">
        <f>SUMIF('[1]COAL RECEIPT &amp; GCV DATA'!$A$3:$A$150,'MASTER DATA FILE RAW COAL 210'!A8,'[1]COAL RECEIPT &amp; GCV DATA'!$T$3:$T$150)</f>
        <v>#VALUE!</v>
      </c>
      <c r="U8" s="15" t="e">
        <f t="shared" si="3"/>
        <v>#VALUE!</v>
      </c>
      <c r="V8" s="15" t="e">
        <f>SUMIF('[1]COAL RECEIPT &amp; GCV DATA'!$A$3:$A$150,'MASTER DATA FILE RAW COAL 210'!A8,'[1]COAL RECEIPT &amp; GCV DATA'!$V$3:$V$150)</f>
        <v>#VALUE!</v>
      </c>
      <c r="W8" s="15" t="e">
        <f t="shared" si="4"/>
        <v>#VALUE!</v>
      </c>
    </row>
    <row r="9" spans="1:23" customFormat="1" x14ac:dyDescent="0.3">
      <c r="A9" s="17"/>
      <c r="B9" s="12" t="e">
        <f>SUMIF('[1]COAL RECEIPT &amp; GCV DATA'!$A$3:$A$11,'MASTER DATA FILE RAW COAL 210'!A9,'[1]COAL RECEIPT &amp; GCV DATA'!$B$3:$B$11)</f>
        <v>#VALUE!</v>
      </c>
      <c r="C9" s="13" t="e">
        <f>SUMIF('[1]COAL RECEIPT &amp; GCV DATA'!$A$3:$A$11,'MASTER DATA FILE RAW COAL 210'!A9,'[1]COAL RECEIPT &amp; GCV DATA'!$C$3:$C$11)</f>
        <v>#VALUE!</v>
      </c>
      <c r="D9" s="13">
        <f>IFERROR(VLOOKUP(A9,'[1]COAL RECEIPT &amp; GCV DATA'!$A$2:$V$11,4,0),0)</f>
        <v>0</v>
      </c>
      <c r="E9" s="14">
        <f>IFERROR(VLOOKUP(A9,'[1]COAL RECEIPT &amp; GCV DATA'!$A$2:$V$11,5,0),0)</f>
        <v>0</v>
      </c>
      <c r="F9" s="13" t="e">
        <f>SUMIF('[1]COAL RECEIPT &amp; GCV DATA'!$A$3:$A$11,'MASTER DATA FILE RAW COAL 210'!A9,'[1]COAL RECEIPT &amp; GCV DATA'!$F$3:$F$11)</f>
        <v>#VALUE!</v>
      </c>
      <c r="G9" s="13">
        <f>IFERROR(VLOOKUP(A9,'[1]COAL RECEIPT &amp; GCV DATA'!$A$2:$V$11,7,0),0)</f>
        <v>0</v>
      </c>
      <c r="H9" s="13">
        <f>IFERROR(VLOOKUP(A9,'[1]COAL RECEIPT &amp; GCV DATA'!$A$2:$V$11,8,0),0)</f>
        <v>0</v>
      </c>
      <c r="I9" s="13">
        <f>IFERROR(VLOOKUP(A9,'[1]COAL RECEIPT &amp; GCV DATA'!$A$2:$V$11,9,0),0)</f>
        <v>0</v>
      </c>
      <c r="J9" s="13">
        <f>IFERROR(VLOOKUP(A9,'[1]COAL RECEIPT &amp; GCV DATA'!$A$2:$V$11,10,0),0)</f>
        <v>0</v>
      </c>
      <c r="K9" s="15" t="e">
        <f>SUMIF('[1]COAL RECEIPT &amp; GCV DATA'!$A$3:$A$11,'MASTER DATA FILE RAW COAL 210'!A9,'[1]COAL RECEIPT &amp; GCV DATA'!$K$3:$K$11)</f>
        <v>#VALUE!</v>
      </c>
      <c r="L9" s="15" t="e">
        <f>SUMIF('[1]COAL RECEIPT &amp; GCV DATA'!$A$3:$A$11,'MASTER DATA FILE RAW COAL 210'!A9,'[1]COAL RECEIPT &amp; GCV DATA'!$L$3:$L$11)</f>
        <v>#VALUE!</v>
      </c>
      <c r="M9" s="15" t="e">
        <f t="shared" si="0"/>
        <v>#VALUE!</v>
      </c>
      <c r="N9" s="15" t="e">
        <f t="shared" si="1"/>
        <v>#VALUE!</v>
      </c>
      <c r="O9" s="15" t="e">
        <f>SUMIF('[1]COAL RECEIPT &amp; GCV DATA'!$A$3:$A$11,'MASTER DATA FILE RAW COAL 210'!A9,'[1]COAL RECEIPT &amp; GCV DATA'!$O$3:$O$11)</f>
        <v>#VALUE!</v>
      </c>
      <c r="P9" s="15" t="e">
        <f>SUMIF('[1]COAL RECEIPT &amp; GCV DATA'!$A$3:$A$11,'MASTER DATA FILE RAW COAL 210'!A9,'[1]COAL RECEIPT &amp; GCV DATA'!$P$3:$P$11)+IF(H9=$J$234,($K$234*K9),0)+IF(H9=$J$235,($K$235*K9),0)++IF(H8=$J$235,($K$236*K9),0)</f>
        <v>#VALUE!</v>
      </c>
      <c r="Q9" s="15" t="e">
        <f>SUMIF('[1]COAL RECEIPT &amp; GCV DATA'!$A$3:$A$11,'MASTER DATA FILE RAW COAL 210'!A9,'[1]COAL RECEIPT &amp; GCV DATA'!$Q$3:$Q$11)+IF(H9=$J$234,($K$234*K9),0)+IF(H9=$J$235,($K$235*K9),0)++IF(H8=$J$235,($K$236*K9),0)</f>
        <v>#VALUE!</v>
      </c>
      <c r="R9" s="16" t="e">
        <f>SUMIF('[1]COAL RECEIPT &amp; GCV DATA'!$A$3:$A$11,'MASTER DATA FILE RAW COAL 210'!A9,'[1]COAL RECEIPT &amp; GCV DATA'!$R$3:$R$11)+IF(H9=$J$234,($K$234*K9),0)+IF(H9=$J$235,($K$235*K9),0)</f>
        <v>#VALUE!</v>
      </c>
      <c r="S9" s="15">
        <f t="shared" si="2"/>
        <v>0</v>
      </c>
      <c r="T9" s="15" t="e">
        <f>SUMIF('[1]COAL RECEIPT &amp; GCV DATA'!$A$3:$A$150,'MASTER DATA FILE RAW COAL 210'!A9,'[1]COAL RECEIPT &amp; GCV DATA'!$T$3:$T$150)</f>
        <v>#VALUE!</v>
      </c>
      <c r="U9" s="15" t="e">
        <f t="shared" si="3"/>
        <v>#VALUE!</v>
      </c>
      <c r="V9" s="15" t="e">
        <f>SUMIF('[1]COAL RECEIPT &amp; GCV DATA'!$A$3:$A$150,'MASTER DATA FILE RAW COAL 210'!A9,'[1]COAL RECEIPT &amp; GCV DATA'!$V$3:$V$150)</f>
        <v>#VALUE!</v>
      </c>
      <c r="W9" s="15" t="e">
        <f t="shared" si="4"/>
        <v>#VALUE!</v>
      </c>
    </row>
    <row r="10" spans="1:23" customFormat="1" x14ac:dyDescent="0.3">
      <c r="A10" s="17"/>
      <c r="B10" s="12" t="e">
        <f>SUMIF('[1]COAL RECEIPT &amp; GCV DATA'!$A$3:$A$11,'MASTER DATA FILE RAW COAL 210'!A10,'[1]COAL RECEIPT &amp; GCV DATA'!$B$3:$B$11)</f>
        <v>#VALUE!</v>
      </c>
      <c r="C10" s="13" t="e">
        <f>SUMIF('[1]COAL RECEIPT &amp; GCV DATA'!$A$3:$A$11,'MASTER DATA FILE RAW COAL 210'!A10,'[1]COAL RECEIPT &amp; GCV DATA'!$C$3:$C$11)</f>
        <v>#VALUE!</v>
      </c>
      <c r="D10" s="13">
        <f>IFERROR(VLOOKUP(A10,'[1]COAL RECEIPT &amp; GCV DATA'!$A$2:$V$11,4,0),0)</f>
        <v>0</v>
      </c>
      <c r="E10" s="14">
        <f>IFERROR(VLOOKUP(A10,'[1]COAL RECEIPT &amp; GCV DATA'!$A$2:$V$11,5,0),0)</f>
        <v>0</v>
      </c>
      <c r="F10" s="13" t="e">
        <f>SUMIF('[1]COAL RECEIPT &amp; GCV DATA'!$A$3:$A$11,'MASTER DATA FILE RAW COAL 210'!A10,'[1]COAL RECEIPT &amp; GCV DATA'!$F$3:$F$11)</f>
        <v>#VALUE!</v>
      </c>
      <c r="G10" s="13">
        <f>IFERROR(VLOOKUP(A10,'[1]COAL RECEIPT &amp; GCV DATA'!$A$2:$V$11,7,0),0)</f>
        <v>0</v>
      </c>
      <c r="H10" s="13">
        <f>IFERROR(VLOOKUP(A10,'[1]COAL RECEIPT &amp; GCV DATA'!$A$2:$V$11,8,0),0)</f>
        <v>0</v>
      </c>
      <c r="I10" s="13">
        <f>IFERROR(VLOOKUP(A10,'[1]COAL RECEIPT &amp; GCV DATA'!$A$2:$V$11,9,0),0)</f>
        <v>0</v>
      </c>
      <c r="J10" s="13">
        <f>IFERROR(VLOOKUP(A10,'[1]COAL RECEIPT &amp; GCV DATA'!$A$2:$V$11,10,0),0)</f>
        <v>0</v>
      </c>
      <c r="K10" s="15" t="e">
        <f>SUMIF('[1]COAL RECEIPT &amp; GCV DATA'!$A$3:$A$11,'MASTER DATA FILE RAW COAL 210'!A10,'[1]COAL RECEIPT &amp; GCV DATA'!$K$3:$K$11)</f>
        <v>#VALUE!</v>
      </c>
      <c r="L10" s="15" t="e">
        <f>SUMIF('[1]COAL RECEIPT &amp; GCV DATA'!$A$3:$A$11,'MASTER DATA FILE RAW COAL 210'!A10,'[1]COAL RECEIPT &amp; GCV DATA'!$L$3:$L$11)</f>
        <v>#VALUE!</v>
      </c>
      <c r="M10" s="15" t="e">
        <f t="shared" si="0"/>
        <v>#VALUE!</v>
      </c>
      <c r="N10" s="15" t="e">
        <f t="shared" si="1"/>
        <v>#VALUE!</v>
      </c>
      <c r="O10" s="15" t="e">
        <f>SUMIF('[1]COAL RECEIPT &amp; GCV DATA'!$A$3:$A$11,'MASTER DATA FILE RAW COAL 210'!A10,'[1]COAL RECEIPT &amp; GCV DATA'!$O$3:$O$11)</f>
        <v>#VALUE!</v>
      </c>
      <c r="P10" s="15" t="e">
        <f>SUMIF('[1]COAL RECEIPT &amp; GCV DATA'!$A$3:$A$11,'MASTER DATA FILE RAW COAL 210'!A10,'[1]COAL RECEIPT &amp; GCV DATA'!$P$3:$P$11)+IF(H10=$J$234,($K$234*K10),0)+IF(H10=$J$235,($K$235*K10),0)++IF(H9=$J$235,($K$236*K10),0)</f>
        <v>#VALUE!</v>
      </c>
      <c r="Q10" s="15" t="e">
        <f>SUMIF('[1]COAL RECEIPT &amp; GCV DATA'!$A$3:$A$11,'MASTER DATA FILE RAW COAL 210'!A10,'[1]COAL RECEIPT &amp; GCV DATA'!$Q$3:$Q$11)+IF(H10=$J$234,($K$234*K10),0)+IF(H10=$J$235,($K$235*K10),0)++IF(H9=$J$235,($K$236*K10),0)</f>
        <v>#VALUE!</v>
      </c>
      <c r="R10" s="16" t="e">
        <f>SUMIF('[1]COAL RECEIPT &amp; GCV DATA'!$A$3:$A$11,'MASTER DATA FILE RAW COAL 210'!A10,'[1]COAL RECEIPT &amp; GCV DATA'!$R$3:$R$11)+IF(H10=$J$234,($K$234*K10),0)+IF(H10=$J$235,($K$235*K10),0)</f>
        <v>#VALUE!</v>
      </c>
      <c r="S10" s="15">
        <f t="shared" si="2"/>
        <v>0</v>
      </c>
      <c r="T10" s="15" t="e">
        <f>SUMIF('[1]COAL RECEIPT &amp; GCV DATA'!$A$3:$A$150,'MASTER DATA FILE RAW COAL 210'!A10,'[1]COAL RECEIPT &amp; GCV DATA'!$T$3:$T$150)</f>
        <v>#VALUE!</v>
      </c>
      <c r="U10" s="15" t="e">
        <f t="shared" si="3"/>
        <v>#VALUE!</v>
      </c>
      <c r="V10" s="15" t="e">
        <f>SUMIF('[1]COAL RECEIPT &amp; GCV DATA'!$A$3:$A$150,'MASTER DATA FILE RAW COAL 210'!A10,'[1]COAL RECEIPT &amp; GCV DATA'!$V$3:$V$150)</f>
        <v>#VALUE!</v>
      </c>
      <c r="W10" s="15" t="e">
        <f t="shared" si="4"/>
        <v>#VALUE!</v>
      </c>
    </row>
    <row r="11" spans="1:23" customFormat="1" x14ac:dyDescent="0.3">
      <c r="A11" s="19"/>
      <c r="B11" s="12" t="e">
        <f>SUMIF('[1]COAL RECEIPT &amp; GCV DATA'!$A$3:$A$11,'MASTER DATA FILE RAW COAL 210'!A11,'[1]COAL RECEIPT &amp; GCV DATA'!$B$3:$B$11)</f>
        <v>#VALUE!</v>
      </c>
      <c r="C11" s="13" t="e">
        <f>SUMIF('[1]COAL RECEIPT &amp; GCV DATA'!$A$3:$A$11,'MASTER DATA FILE RAW COAL 210'!A11,'[1]COAL RECEIPT &amp; GCV DATA'!$C$3:$C$11)</f>
        <v>#VALUE!</v>
      </c>
      <c r="D11" s="13">
        <f>IFERROR(VLOOKUP(A11,'[1]COAL RECEIPT &amp; GCV DATA'!$A$2:$V$11,4,0),0)</f>
        <v>0</v>
      </c>
      <c r="E11" s="14">
        <f>IFERROR(VLOOKUP(A11,'[1]COAL RECEIPT &amp; GCV DATA'!$A$2:$V$11,5,0),0)</f>
        <v>0</v>
      </c>
      <c r="F11" s="13" t="e">
        <f>SUMIF('[1]COAL RECEIPT &amp; GCV DATA'!$A$3:$A$11,'MASTER DATA FILE RAW COAL 210'!A11,'[1]COAL RECEIPT &amp; GCV DATA'!$F$3:$F$11)</f>
        <v>#VALUE!</v>
      </c>
      <c r="G11" s="13">
        <f>IFERROR(VLOOKUP(A11,'[1]COAL RECEIPT &amp; GCV DATA'!$A$2:$V$11,7,0),0)</f>
        <v>0</v>
      </c>
      <c r="H11" s="13">
        <f>IFERROR(VLOOKUP(A11,'[1]COAL RECEIPT &amp; GCV DATA'!$A$2:$V$11,8,0),0)</f>
        <v>0</v>
      </c>
      <c r="I11" s="13">
        <f>IFERROR(VLOOKUP(A11,'[1]COAL RECEIPT &amp; GCV DATA'!$A$2:$V$11,9,0),0)</f>
        <v>0</v>
      </c>
      <c r="J11" s="13">
        <f>IFERROR(VLOOKUP(A11,'[1]COAL RECEIPT &amp; GCV DATA'!$A$2:$V$11,10,0),0)</f>
        <v>0</v>
      </c>
      <c r="K11" s="15" t="e">
        <f>SUMIF('[1]COAL RECEIPT &amp; GCV DATA'!$A$3:$A$11,'MASTER DATA FILE RAW COAL 210'!A11,'[1]COAL RECEIPT &amp; GCV DATA'!$K$3:$K$11)</f>
        <v>#VALUE!</v>
      </c>
      <c r="L11" s="15" t="e">
        <f>SUMIF('[1]COAL RECEIPT &amp; GCV DATA'!$A$3:$A$11,'MASTER DATA FILE RAW COAL 210'!A11,'[1]COAL RECEIPT &amp; GCV DATA'!$L$3:$L$11)</f>
        <v>#VALUE!</v>
      </c>
      <c r="M11" s="15" t="e">
        <f t="shared" si="0"/>
        <v>#VALUE!</v>
      </c>
      <c r="N11" s="15" t="e">
        <f t="shared" si="1"/>
        <v>#VALUE!</v>
      </c>
      <c r="O11" s="15" t="e">
        <f>SUMIF('[1]COAL RECEIPT &amp; GCV DATA'!$A$3:$A$11,'MASTER DATA FILE RAW COAL 210'!A11,'[1]COAL RECEIPT &amp; GCV DATA'!$O$3:$O$11)</f>
        <v>#VALUE!</v>
      </c>
      <c r="P11" s="15" t="e">
        <f>SUMIF('[1]COAL RECEIPT &amp; GCV DATA'!$A$3:$A$11,'MASTER DATA FILE RAW COAL 210'!A11,'[1]COAL RECEIPT &amp; GCV DATA'!$P$3:$P$11)+IF(H11=$J$234,($K$234*K11),0)+IF(H11=$J$235,($K$235*K11),0)++IF(H10=$J$235,($K$236*K11),0)</f>
        <v>#VALUE!</v>
      </c>
      <c r="Q11" s="15" t="e">
        <f>SUMIF('[1]COAL RECEIPT &amp; GCV DATA'!$A$3:$A$11,'MASTER DATA FILE RAW COAL 210'!A11,'[1]COAL RECEIPT &amp; GCV DATA'!$Q$3:$Q$11)+IF(H11=$J$234,($K$234*K11),0)+IF(H11=$J$235,($K$235*K11),0)++IF(H10=$J$235,($K$236*K11),0)</f>
        <v>#VALUE!</v>
      </c>
      <c r="R11" s="16" t="e">
        <f>SUMIF('[1]COAL RECEIPT &amp; GCV DATA'!$A$3:$A$11,'MASTER DATA FILE RAW COAL 210'!A11,'[1]COAL RECEIPT &amp; GCV DATA'!$R$3:$R$11)+IF(H11=$J$234,($K$234*K11),0)+IF(H11=$J$235,($K$235*K11),0)</f>
        <v>#VALUE!</v>
      </c>
      <c r="S11" s="15">
        <f t="shared" si="2"/>
        <v>0</v>
      </c>
      <c r="T11" s="15" t="e">
        <f>SUMIF('[1]COAL RECEIPT &amp; GCV DATA'!$A$3:$A$150,'MASTER DATA FILE RAW COAL 210'!A11,'[1]COAL RECEIPT &amp; GCV DATA'!$T$3:$T$150)</f>
        <v>#VALUE!</v>
      </c>
      <c r="U11" s="15" t="e">
        <f t="shared" si="3"/>
        <v>#VALUE!</v>
      </c>
      <c r="V11" s="15" t="e">
        <f>SUMIF('[1]COAL RECEIPT &amp; GCV DATA'!$A$3:$A$150,'MASTER DATA FILE RAW COAL 210'!A11,'[1]COAL RECEIPT &amp; GCV DATA'!$V$3:$V$150)</f>
        <v>#VALUE!</v>
      </c>
      <c r="W11" s="15" t="e">
        <f t="shared" si="4"/>
        <v>#VALUE!</v>
      </c>
    </row>
    <row r="12" spans="1:23" customFormat="1" x14ac:dyDescent="0.3">
      <c r="A12" s="19"/>
      <c r="B12" s="12" t="e">
        <f>SUMIF('[1]COAL RECEIPT &amp; GCV DATA'!$A$3:$A$11,'MASTER DATA FILE RAW COAL 210'!A12,'[1]COAL RECEIPT &amp; GCV DATA'!$B$3:$B$11)</f>
        <v>#VALUE!</v>
      </c>
      <c r="C12" s="13" t="e">
        <f>SUMIF('[1]COAL RECEIPT &amp; GCV DATA'!$A$3:$A$11,'MASTER DATA FILE RAW COAL 210'!A12,'[1]COAL RECEIPT &amp; GCV DATA'!$C$3:$C$11)</f>
        <v>#VALUE!</v>
      </c>
      <c r="D12" s="13">
        <f>IFERROR(VLOOKUP(A12,'[1]COAL RECEIPT &amp; GCV DATA'!$A$2:$V$11,4,0),0)</f>
        <v>0</v>
      </c>
      <c r="E12" s="14">
        <f>IFERROR(VLOOKUP(A12,'[1]COAL RECEIPT &amp; GCV DATA'!$A$2:$V$11,5,0),0)</f>
        <v>0</v>
      </c>
      <c r="F12" s="13" t="e">
        <f>SUMIF('[1]COAL RECEIPT &amp; GCV DATA'!$A$3:$A$11,'MASTER DATA FILE RAW COAL 210'!A12,'[1]COAL RECEIPT &amp; GCV DATA'!$F$3:$F$11)</f>
        <v>#VALUE!</v>
      </c>
      <c r="G12" s="13">
        <f>IFERROR(VLOOKUP(A12,'[1]COAL RECEIPT &amp; GCV DATA'!$A$2:$V$11,7,0),0)</f>
        <v>0</v>
      </c>
      <c r="H12" s="13">
        <f>IFERROR(VLOOKUP(A12,'[1]COAL RECEIPT &amp; GCV DATA'!$A$2:$V$11,8,0),0)</f>
        <v>0</v>
      </c>
      <c r="I12" s="13">
        <f>IFERROR(VLOOKUP(A12,'[1]COAL RECEIPT &amp; GCV DATA'!$A$2:$V$11,9,0),0)</f>
        <v>0</v>
      </c>
      <c r="J12" s="13">
        <f>IFERROR(VLOOKUP(A12,'[1]COAL RECEIPT &amp; GCV DATA'!$A$2:$V$11,10,0),0)</f>
        <v>0</v>
      </c>
      <c r="K12" s="15" t="e">
        <f>SUMIF('[1]COAL RECEIPT &amp; GCV DATA'!$A$3:$A$11,'MASTER DATA FILE RAW COAL 210'!A12,'[1]COAL RECEIPT &amp; GCV DATA'!$K$3:$K$11)</f>
        <v>#VALUE!</v>
      </c>
      <c r="L12" s="15" t="e">
        <f>SUMIF('[1]COAL RECEIPT &amp; GCV DATA'!$A$3:$A$11,'MASTER DATA FILE RAW COAL 210'!A12,'[1]COAL RECEIPT &amp; GCV DATA'!$L$3:$L$11)</f>
        <v>#VALUE!</v>
      </c>
      <c r="M12" s="15" t="e">
        <f t="shared" si="0"/>
        <v>#VALUE!</v>
      </c>
      <c r="N12" s="15" t="e">
        <f t="shared" si="1"/>
        <v>#VALUE!</v>
      </c>
      <c r="O12" s="15" t="e">
        <f>SUMIF('[1]COAL RECEIPT &amp; GCV DATA'!$A$3:$A$11,'MASTER DATA FILE RAW COAL 210'!A12,'[1]COAL RECEIPT &amp; GCV DATA'!$O$3:$O$11)</f>
        <v>#VALUE!</v>
      </c>
      <c r="P12" s="15" t="e">
        <f>SUMIF('[1]COAL RECEIPT &amp; GCV DATA'!$A$3:$A$11,'MASTER DATA FILE RAW COAL 210'!A12,'[1]COAL RECEIPT &amp; GCV DATA'!$P$3:$P$11)+IF(H12=$J$234,($K$234*K12),0)+IF(H12=$J$235,($K$235*K12),0)++IF(H11=$J$235,($K$236*K12),0)</f>
        <v>#VALUE!</v>
      </c>
      <c r="Q12" s="15" t="e">
        <f>SUMIF('[1]COAL RECEIPT &amp; GCV DATA'!$A$3:$A$11,'MASTER DATA FILE RAW COAL 210'!A12,'[1]COAL RECEIPT &amp; GCV DATA'!$Q$3:$Q$11)+IF(H12=$J$234,($K$234*K12),0)+IF(H12=$J$235,($K$235*K12),0)++IF(H11=$J$235,($K$236*K12),0)</f>
        <v>#VALUE!</v>
      </c>
      <c r="R12" s="16" t="e">
        <f>SUMIF('[1]COAL RECEIPT &amp; GCV DATA'!$A$3:$A$11,'MASTER DATA FILE RAW COAL 210'!A12,'[1]COAL RECEIPT &amp; GCV DATA'!$R$3:$R$11)+IF(H12=$J$234,($K$234*K12),0)+IF(H12=$J$235,($K$235*K12),0)</f>
        <v>#VALUE!</v>
      </c>
      <c r="S12" s="15">
        <f t="shared" si="2"/>
        <v>0</v>
      </c>
      <c r="T12" s="15" t="e">
        <f>SUMIF('[1]COAL RECEIPT &amp; GCV DATA'!$A$3:$A$150,'MASTER DATA FILE RAW COAL 210'!A12,'[1]COAL RECEIPT &amp; GCV DATA'!$T$3:$T$150)</f>
        <v>#VALUE!</v>
      </c>
      <c r="U12" s="15" t="e">
        <f t="shared" si="3"/>
        <v>#VALUE!</v>
      </c>
      <c r="V12" s="15" t="e">
        <f>SUMIF('[1]COAL RECEIPT &amp; GCV DATA'!$A$3:$A$150,'MASTER DATA FILE RAW COAL 210'!A12,'[1]COAL RECEIPT &amp; GCV DATA'!$V$3:$V$150)</f>
        <v>#VALUE!</v>
      </c>
      <c r="W12" s="15" t="e">
        <f t="shared" si="4"/>
        <v>#VALUE!</v>
      </c>
    </row>
    <row r="13" spans="1:23" customFormat="1" x14ac:dyDescent="0.3">
      <c r="A13" s="19"/>
      <c r="B13" s="12" t="e">
        <f>SUMIF('[1]COAL RECEIPT &amp; GCV DATA'!$A$3:$A$11,'MASTER DATA FILE RAW COAL 210'!A13,'[1]COAL RECEIPT &amp; GCV DATA'!$B$3:$B$11)</f>
        <v>#VALUE!</v>
      </c>
      <c r="C13" s="13" t="e">
        <f>SUMIF('[1]COAL RECEIPT &amp; GCV DATA'!$A$3:$A$11,'MASTER DATA FILE RAW COAL 210'!A13,'[1]COAL RECEIPT &amp; GCV DATA'!$C$3:$C$11)</f>
        <v>#VALUE!</v>
      </c>
      <c r="D13" s="13">
        <f>IFERROR(VLOOKUP(A13,'[1]COAL RECEIPT &amp; GCV DATA'!$A$2:$V$11,4,0),0)</f>
        <v>0</v>
      </c>
      <c r="E13" s="14">
        <f>IFERROR(VLOOKUP(A13,'[1]COAL RECEIPT &amp; GCV DATA'!$A$2:$V$11,5,0),0)</f>
        <v>0</v>
      </c>
      <c r="F13" s="13" t="e">
        <f>SUMIF('[1]COAL RECEIPT &amp; GCV DATA'!$A$3:$A$11,'MASTER DATA FILE RAW COAL 210'!A13,'[1]COAL RECEIPT &amp; GCV DATA'!$F$3:$F$11)</f>
        <v>#VALUE!</v>
      </c>
      <c r="G13" s="13">
        <f>IFERROR(VLOOKUP(A13,'[1]COAL RECEIPT &amp; GCV DATA'!$A$2:$V$11,7,0),0)</f>
        <v>0</v>
      </c>
      <c r="H13" s="13">
        <f>IFERROR(VLOOKUP(A13,'[1]COAL RECEIPT &amp; GCV DATA'!$A$2:$V$11,8,0),0)</f>
        <v>0</v>
      </c>
      <c r="I13" s="13">
        <f>IFERROR(VLOOKUP(A13,'[1]COAL RECEIPT &amp; GCV DATA'!$A$2:$V$11,9,0),0)</f>
        <v>0</v>
      </c>
      <c r="J13" s="13">
        <f>IFERROR(VLOOKUP(A13,'[1]COAL RECEIPT &amp; GCV DATA'!$A$2:$V$11,10,0),0)</f>
        <v>0</v>
      </c>
      <c r="K13" s="15" t="e">
        <f>SUMIF('[1]COAL RECEIPT &amp; GCV DATA'!$A$3:$A$11,'MASTER DATA FILE RAW COAL 210'!A13,'[1]COAL RECEIPT &amp; GCV DATA'!$K$3:$K$11)</f>
        <v>#VALUE!</v>
      </c>
      <c r="L13" s="15" t="e">
        <f>SUMIF('[1]COAL RECEIPT &amp; GCV DATA'!$A$3:$A$11,'MASTER DATA FILE RAW COAL 210'!A13,'[1]COAL RECEIPT &amp; GCV DATA'!$L$3:$L$11)</f>
        <v>#VALUE!</v>
      </c>
      <c r="M13" s="15" t="e">
        <f t="shared" si="0"/>
        <v>#VALUE!</v>
      </c>
      <c r="N13" s="15" t="e">
        <f t="shared" si="1"/>
        <v>#VALUE!</v>
      </c>
      <c r="O13" s="15" t="e">
        <f>SUMIF('[1]COAL RECEIPT &amp; GCV DATA'!$A$3:$A$11,'MASTER DATA FILE RAW COAL 210'!A13,'[1]COAL RECEIPT &amp; GCV DATA'!$O$3:$O$11)</f>
        <v>#VALUE!</v>
      </c>
      <c r="P13" s="15" t="e">
        <f>SUMIF('[1]COAL RECEIPT &amp; GCV DATA'!$A$3:$A$11,'MASTER DATA FILE RAW COAL 210'!A13,'[1]COAL RECEIPT &amp; GCV DATA'!$P$3:$P$11)+IF(H13=$J$234,($K$234*K13),0)+IF(H13=$J$235,($K$235*K13),0)++IF(H12=$J$235,($K$236*K13),0)</f>
        <v>#VALUE!</v>
      </c>
      <c r="Q13" s="15" t="e">
        <f>SUMIF('[1]COAL RECEIPT &amp; GCV DATA'!$A$3:$A$11,'MASTER DATA FILE RAW COAL 210'!A13,'[1]COAL RECEIPT &amp; GCV DATA'!$Q$3:$Q$11)+IF(H13=$J$234,($K$234*K13),0)+IF(H13=$J$235,($K$235*K13),0)++IF(H12=$J$235,($K$236*K13),0)</f>
        <v>#VALUE!</v>
      </c>
      <c r="R13" s="16" t="e">
        <f>SUMIF('[1]COAL RECEIPT &amp; GCV DATA'!$A$3:$A$11,'MASTER DATA FILE RAW COAL 210'!A13,'[1]COAL RECEIPT &amp; GCV DATA'!$R$3:$R$11)+IF(H13=$J$234,($K$234*K13),0)+IF(H13=$J$235,($K$235*K13),0)</f>
        <v>#VALUE!</v>
      </c>
      <c r="S13" s="15">
        <f t="shared" si="2"/>
        <v>0</v>
      </c>
      <c r="T13" s="15" t="e">
        <f>SUMIF('[1]COAL RECEIPT &amp; GCV DATA'!$A$3:$A$150,'MASTER DATA FILE RAW COAL 210'!A13,'[1]COAL RECEIPT &amp; GCV DATA'!$T$3:$T$150)</f>
        <v>#VALUE!</v>
      </c>
      <c r="U13" s="15" t="e">
        <f t="shared" si="3"/>
        <v>#VALUE!</v>
      </c>
      <c r="V13" s="15" t="e">
        <f>SUMIF('[1]COAL RECEIPT &amp; GCV DATA'!$A$3:$A$150,'MASTER DATA FILE RAW COAL 210'!A13,'[1]COAL RECEIPT &amp; GCV DATA'!$V$3:$V$150)</f>
        <v>#VALUE!</v>
      </c>
      <c r="W13" s="15" t="e">
        <f t="shared" si="4"/>
        <v>#VALUE!</v>
      </c>
    </row>
    <row r="14" spans="1:23" customFormat="1" x14ac:dyDescent="0.3">
      <c r="A14" s="19"/>
      <c r="B14" s="12" t="e">
        <f>SUMIF('[1]COAL RECEIPT &amp; GCV DATA'!$A$3:$A$11,'MASTER DATA FILE RAW COAL 210'!A14,'[1]COAL RECEIPT &amp; GCV DATA'!$B$3:$B$11)</f>
        <v>#VALUE!</v>
      </c>
      <c r="C14" s="13" t="e">
        <f>SUMIF('[1]COAL RECEIPT &amp; GCV DATA'!$A$3:$A$11,'MASTER DATA FILE RAW COAL 210'!A14,'[1]COAL RECEIPT &amp; GCV DATA'!$C$3:$C$11)</f>
        <v>#VALUE!</v>
      </c>
      <c r="D14" s="13">
        <f>IFERROR(VLOOKUP(A14,'[1]COAL RECEIPT &amp; GCV DATA'!$A$2:$V$11,4,0),0)</f>
        <v>0</v>
      </c>
      <c r="E14" s="14">
        <f>IFERROR(VLOOKUP(A14,'[1]COAL RECEIPT &amp; GCV DATA'!$A$2:$V$11,5,0),0)</f>
        <v>0</v>
      </c>
      <c r="F14" s="13" t="e">
        <f>SUMIF('[1]COAL RECEIPT &amp; GCV DATA'!$A$3:$A$11,'MASTER DATA FILE RAW COAL 210'!A14,'[1]COAL RECEIPT &amp; GCV DATA'!$F$3:$F$11)</f>
        <v>#VALUE!</v>
      </c>
      <c r="G14" s="13">
        <f>IFERROR(VLOOKUP(A14,'[1]COAL RECEIPT &amp; GCV DATA'!$A$2:$V$11,7,0),0)</f>
        <v>0</v>
      </c>
      <c r="H14" s="13">
        <f>IFERROR(VLOOKUP(A14,'[1]COAL RECEIPT &amp; GCV DATA'!$A$2:$V$11,8,0),0)</f>
        <v>0</v>
      </c>
      <c r="I14" s="13">
        <f>IFERROR(VLOOKUP(A14,'[1]COAL RECEIPT &amp; GCV DATA'!$A$2:$V$11,9,0),0)</f>
        <v>0</v>
      </c>
      <c r="J14" s="13">
        <f>IFERROR(VLOOKUP(A14,'[1]COAL RECEIPT &amp; GCV DATA'!$A$2:$V$11,10,0),0)</f>
        <v>0</v>
      </c>
      <c r="K14" s="15" t="e">
        <f>SUMIF('[1]COAL RECEIPT &amp; GCV DATA'!$A$3:$A$11,'MASTER DATA FILE RAW COAL 210'!A14,'[1]COAL RECEIPT &amp; GCV DATA'!$K$3:$K$11)</f>
        <v>#VALUE!</v>
      </c>
      <c r="L14" s="15" t="e">
        <f>SUMIF('[1]COAL RECEIPT &amp; GCV DATA'!$A$3:$A$11,'MASTER DATA FILE RAW COAL 210'!A14,'[1]COAL RECEIPT &amp; GCV DATA'!$L$3:$L$11)</f>
        <v>#VALUE!</v>
      </c>
      <c r="M14" s="15" t="e">
        <f t="shared" si="0"/>
        <v>#VALUE!</v>
      </c>
      <c r="N14" s="15" t="e">
        <f t="shared" si="1"/>
        <v>#VALUE!</v>
      </c>
      <c r="O14" s="15" t="e">
        <f>SUMIF('[1]COAL RECEIPT &amp; GCV DATA'!$A$3:$A$11,'MASTER DATA FILE RAW COAL 210'!A14,'[1]COAL RECEIPT &amp; GCV DATA'!$O$3:$O$11)</f>
        <v>#VALUE!</v>
      </c>
      <c r="P14" s="15" t="e">
        <f>SUMIF('[1]COAL RECEIPT &amp; GCV DATA'!$A$3:$A$11,'MASTER DATA FILE RAW COAL 210'!A14,'[1]COAL RECEIPT &amp; GCV DATA'!$P$3:$P$11)+IF(H14=$J$234,($K$234*K14),0)+IF(H14=$J$235,($K$235*K14),0)++IF(H13=$J$235,($K$236*K14),0)</f>
        <v>#VALUE!</v>
      </c>
      <c r="Q14" s="15" t="e">
        <f>SUMIF('[1]COAL RECEIPT &amp; GCV DATA'!$A$3:$A$11,'MASTER DATA FILE RAW COAL 210'!A14,'[1]COAL RECEIPT &amp; GCV DATA'!$Q$3:$Q$11)+IF(H14=$J$234,($K$234*K14),0)+IF(H14=$J$235,($K$235*K14),0)++IF(H13=$J$235,($K$236*K14),0)</f>
        <v>#VALUE!</v>
      </c>
      <c r="R14" s="16" t="e">
        <f>SUMIF('[1]COAL RECEIPT &amp; GCV DATA'!$A$3:$A$11,'MASTER DATA FILE RAW COAL 210'!A14,'[1]COAL RECEIPT &amp; GCV DATA'!$R$3:$R$11)+IF(H14=$J$234,($K$234*K14),0)+IF(H14=$J$235,($K$235*K14),0)</f>
        <v>#VALUE!</v>
      </c>
      <c r="S14" s="15">
        <f t="shared" si="2"/>
        <v>0</v>
      </c>
      <c r="T14" s="15" t="e">
        <f>SUMIF('[1]COAL RECEIPT &amp; GCV DATA'!$A$3:$A$150,'MASTER DATA FILE RAW COAL 210'!A14,'[1]COAL RECEIPT &amp; GCV DATA'!$T$3:$T$150)</f>
        <v>#VALUE!</v>
      </c>
      <c r="U14" s="15" t="e">
        <f t="shared" si="3"/>
        <v>#VALUE!</v>
      </c>
      <c r="V14" s="15" t="e">
        <f>SUMIF('[1]COAL RECEIPT &amp; GCV DATA'!$A$3:$A$11,'MASTER DATA FILE RAW COAL 210'!A14,'[1]COAL RECEIPT &amp; GCV DATA'!$V$3:$V$11)</f>
        <v>#VALUE!</v>
      </c>
      <c r="W14" s="15" t="e">
        <f t="shared" si="4"/>
        <v>#VALUE!</v>
      </c>
    </row>
    <row r="15" spans="1:23" customFormat="1" x14ac:dyDescent="0.3">
      <c r="A15" s="20"/>
      <c r="B15" s="12" t="e">
        <f>SUMIF('[1]COAL RECEIPT &amp; GCV DATA'!$A$3:$A$11,'MASTER DATA FILE RAW COAL 210'!A15,'[1]COAL RECEIPT &amp; GCV DATA'!$B$3:$B$11)</f>
        <v>#VALUE!</v>
      </c>
      <c r="C15" s="13" t="e">
        <f>SUMIF('[1]COAL RECEIPT &amp; GCV DATA'!$A$3:$A$11,'MASTER DATA FILE RAW COAL 210'!A15,'[1]COAL RECEIPT &amp; GCV DATA'!$C$3:$C$11)</f>
        <v>#VALUE!</v>
      </c>
      <c r="D15" s="13">
        <f>IFERROR(VLOOKUP(A15,'[1]COAL RECEIPT &amp; GCV DATA'!$A$2:$V$11,4,0),0)</f>
        <v>0</v>
      </c>
      <c r="E15" s="14">
        <f>IFERROR(VLOOKUP(A15,'[1]COAL RECEIPT &amp; GCV DATA'!$A$2:$V$11,5,0),0)</f>
        <v>0</v>
      </c>
      <c r="F15" s="13" t="e">
        <f>SUMIF('[1]COAL RECEIPT &amp; GCV DATA'!$A$3:$A$11,'MASTER DATA FILE RAW COAL 210'!A15,'[1]COAL RECEIPT &amp; GCV DATA'!$F$3:$F$11)</f>
        <v>#VALUE!</v>
      </c>
      <c r="G15" s="13">
        <f>IFERROR(VLOOKUP(A15,'[1]COAL RECEIPT &amp; GCV DATA'!$A$2:$V$11,7,0),0)</f>
        <v>0</v>
      </c>
      <c r="H15" s="13">
        <f>IFERROR(VLOOKUP(A15,'[1]COAL RECEIPT &amp; GCV DATA'!$A$2:$V$11,8,0),0)</f>
        <v>0</v>
      </c>
      <c r="I15" s="13">
        <f>IFERROR(VLOOKUP(A15,'[1]COAL RECEIPT &amp; GCV DATA'!$A$2:$V$11,9,0),0)</f>
        <v>0</v>
      </c>
      <c r="J15" s="13">
        <f>IFERROR(VLOOKUP(A15,'[1]COAL RECEIPT &amp; GCV DATA'!$A$2:$V$11,10,0),0)</f>
        <v>0</v>
      </c>
      <c r="K15" s="15" t="e">
        <f>SUMIF('[1]COAL RECEIPT &amp; GCV DATA'!$A$3:$A$11,'MASTER DATA FILE RAW COAL 210'!A15,'[1]COAL RECEIPT &amp; GCV DATA'!$K$3:$K$11)</f>
        <v>#VALUE!</v>
      </c>
      <c r="L15" s="15" t="e">
        <f>SUMIF('[1]COAL RECEIPT &amp; GCV DATA'!$A$3:$A$11,'MASTER DATA FILE RAW COAL 210'!A15,'[1]COAL RECEIPT &amp; GCV DATA'!$L$3:$L$11)</f>
        <v>#VALUE!</v>
      </c>
      <c r="M15" s="15" t="e">
        <f t="shared" si="0"/>
        <v>#VALUE!</v>
      </c>
      <c r="N15" s="15" t="e">
        <f t="shared" si="1"/>
        <v>#VALUE!</v>
      </c>
      <c r="O15" s="15" t="e">
        <f>SUMIF('[1]COAL RECEIPT &amp; GCV DATA'!$A$3:$A$11,'MASTER DATA FILE RAW COAL 210'!A15,'[1]COAL RECEIPT &amp; GCV DATA'!$O$3:$O$11)</f>
        <v>#VALUE!</v>
      </c>
      <c r="P15" s="15" t="e">
        <f>SUMIF('[1]COAL RECEIPT &amp; GCV DATA'!$A$3:$A$11,'MASTER DATA FILE RAW COAL 210'!A15,'[1]COAL RECEIPT &amp; GCV DATA'!$P$3:$P$11)+IF(H15=$J$234,($K$234*K15),0)+IF(H15=$J$235,($K$235*K15),0)++IF(H14=$J$235,($K$236*K15),0)</f>
        <v>#VALUE!</v>
      </c>
      <c r="Q15" s="15" t="e">
        <f>SUMIF('[1]COAL RECEIPT &amp; GCV DATA'!$A$3:$A$11,'MASTER DATA FILE RAW COAL 210'!A15,'[1]COAL RECEIPT &amp; GCV DATA'!$Q$3:$Q$11)+IF(H15=$J$234,($K$234*K15),0)+IF(H15=$J$235,($K$235*K15),0)++IF(H14=$J$235,($K$236*K15),0)</f>
        <v>#VALUE!</v>
      </c>
      <c r="R15" s="16" t="e">
        <f>SUMIF('[1]COAL RECEIPT &amp; GCV DATA'!$A$3:$A$11,'MASTER DATA FILE RAW COAL 210'!A15,'[1]COAL RECEIPT &amp; GCV DATA'!$R$3:$R$11)+IF(H15=$J$234,($K$234*K15),0)+IF(H15=$J$235,($K$235*K15),0)</f>
        <v>#VALUE!</v>
      </c>
      <c r="S15" s="15">
        <f t="shared" si="2"/>
        <v>0</v>
      </c>
      <c r="T15" s="15" t="e">
        <f>SUMIF('[1]COAL RECEIPT &amp; GCV DATA'!$A$3:$A$150,'MASTER DATA FILE RAW COAL 210'!A15,'[1]COAL RECEIPT &amp; GCV DATA'!$T$3:$T$150)</f>
        <v>#VALUE!</v>
      </c>
      <c r="U15" s="15" t="e">
        <f t="shared" si="3"/>
        <v>#VALUE!</v>
      </c>
      <c r="V15" s="15" t="e">
        <f>SUMIF('[1]COAL RECEIPT &amp; GCV DATA'!$A$3:$A$11,'MASTER DATA FILE RAW COAL 210'!A15,'[1]COAL RECEIPT &amp; GCV DATA'!$V$3:$V$11)</f>
        <v>#VALUE!</v>
      </c>
      <c r="W15" s="15" t="e">
        <f t="shared" si="4"/>
        <v>#VALUE!</v>
      </c>
    </row>
    <row r="16" spans="1:23" customFormat="1" x14ac:dyDescent="0.3">
      <c r="A16" s="12"/>
      <c r="B16" s="12" t="e">
        <f>SUMIF('[1]COAL RECEIPT &amp; GCV DATA'!$A$3:$A$11,'MASTER DATA FILE RAW COAL 210'!A16,'[1]COAL RECEIPT &amp; GCV DATA'!$B$3:$B$11)</f>
        <v>#VALUE!</v>
      </c>
      <c r="C16" s="13" t="e">
        <f>SUMIF('[1]COAL RECEIPT &amp; GCV DATA'!$A$3:$A$11,'MASTER DATA FILE RAW COAL 210'!A16,'[1]COAL RECEIPT &amp; GCV DATA'!$C$3:$C$11)</f>
        <v>#VALUE!</v>
      </c>
      <c r="D16" s="13">
        <f>IFERROR(VLOOKUP(A16,'[1]COAL RECEIPT &amp; GCV DATA'!$A$2:$V$11,4,0),0)</f>
        <v>0</v>
      </c>
      <c r="E16" s="14">
        <f>IFERROR(VLOOKUP(A16,'[1]COAL RECEIPT &amp; GCV DATA'!$A$2:$V$11,5,0),0)</f>
        <v>0</v>
      </c>
      <c r="F16" s="13" t="e">
        <f>SUMIF('[1]COAL RECEIPT &amp; GCV DATA'!$A$3:$A$11,'MASTER DATA FILE RAW COAL 210'!A16,'[1]COAL RECEIPT &amp; GCV DATA'!$F$3:$F$11)</f>
        <v>#VALUE!</v>
      </c>
      <c r="G16" s="13">
        <f>IFERROR(VLOOKUP(A16,'[1]COAL RECEIPT &amp; GCV DATA'!$A$2:$V$11,7,0),0)</f>
        <v>0</v>
      </c>
      <c r="H16" s="13">
        <f>IFERROR(VLOOKUP(A16,'[1]COAL RECEIPT &amp; GCV DATA'!$A$2:$V$11,8,0),0)</f>
        <v>0</v>
      </c>
      <c r="I16" s="13">
        <f>IFERROR(VLOOKUP(A16,'[1]COAL RECEIPT &amp; GCV DATA'!$A$2:$V$11,9,0),0)</f>
        <v>0</v>
      </c>
      <c r="J16" s="13">
        <f>IFERROR(VLOOKUP(A16,'[1]COAL RECEIPT &amp; GCV DATA'!$A$2:$V$11,10,0),0)</f>
        <v>0</v>
      </c>
      <c r="K16" s="15" t="e">
        <f>SUMIF('[1]COAL RECEIPT &amp; GCV DATA'!$A$3:$A$11,'MASTER DATA FILE RAW COAL 210'!A16,'[1]COAL RECEIPT &amp; GCV DATA'!$K$3:$K$11)</f>
        <v>#VALUE!</v>
      </c>
      <c r="L16" s="15" t="e">
        <f>SUMIF('[1]COAL RECEIPT &amp; GCV DATA'!$A$3:$A$11,'MASTER DATA FILE RAW COAL 210'!A16,'[1]COAL RECEIPT &amp; GCV DATA'!$L$3:$L$11)</f>
        <v>#VALUE!</v>
      </c>
      <c r="M16" s="15" t="e">
        <f t="shared" si="0"/>
        <v>#VALUE!</v>
      </c>
      <c r="N16" s="15" t="e">
        <f t="shared" si="1"/>
        <v>#VALUE!</v>
      </c>
      <c r="O16" s="15" t="e">
        <f>SUMIF('[1]COAL RECEIPT &amp; GCV DATA'!$A$3:$A$11,'MASTER DATA FILE RAW COAL 210'!A16,'[1]COAL RECEIPT &amp; GCV DATA'!$O$3:$O$11)</f>
        <v>#VALUE!</v>
      </c>
      <c r="P16" s="15" t="e">
        <f>SUMIF('[1]COAL RECEIPT &amp; GCV DATA'!$A$3:$A$11,'MASTER DATA FILE RAW COAL 210'!A16,'[1]COAL RECEIPT &amp; GCV DATA'!$P$3:$P$11)+IF(H16=$J$234,($K$234*K16),0)+IF(H16=$J$235,($K$235*K16),0)++IF(H15=$J$235,($K$236*K16),0)</f>
        <v>#VALUE!</v>
      </c>
      <c r="Q16" s="15" t="e">
        <f>SUMIF('[1]COAL RECEIPT &amp; GCV DATA'!$A$3:$A$11,'MASTER DATA FILE RAW COAL 210'!A16,'[1]COAL RECEIPT &amp; GCV DATA'!$Q$3:$Q$11)+IF(H16=$J$234,($K$234*K16),0)+IF(H16=$J$235,($K$235*K16),0)++IF(H15=$J$235,($K$236*K16),0)</f>
        <v>#VALUE!</v>
      </c>
      <c r="R16" s="16" t="e">
        <f>SUMIF('[1]COAL RECEIPT &amp; GCV DATA'!$A$3:$A$11,'MASTER DATA FILE RAW COAL 210'!A16,'[1]COAL RECEIPT &amp; GCV DATA'!$R$3:$R$11)+IF(H16=$J$234,($K$234*K16),0)+IF(H16=$J$235,($K$235*K16),0)</f>
        <v>#VALUE!</v>
      </c>
      <c r="S16" s="15">
        <f t="shared" si="2"/>
        <v>0</v>
      </c>
      <c r="T16" s="15" t="e">
        <f>SUMIF('[1]COAL RECEIPT &amp; GCV DATA'!$A$3:$A$150,'MASTER DATA FILE RAW COAL 210'!A16,'[1]COAL RECEIPT &amp; GCV DATA'!$T$3:$T$150)</f>
        <v>#VALUE!</v>
      </c>
      <c r="U16" s="15" t="e">
        <f t="shared" si="3"/>
        <v>#VALUE!</v>
      </c>
      <c r="V16" s="15" t="e">
        <f>SUMIF('[1]COAL RECEIPT &amp; GCV DATA'!$A$3:$A$11,'MASTER DATA FILE RAW COAL 210'!A16,'[1]COAL RECEIPT &amp; GCV DATA'!$V$3:$V$11)</f>
        <v>#VALUE!</v>
      </c>
      <c r="W16" s="15" t="e">
        <f t="shared" si="4"/>
        <v>#VALUE!</v>
      </c>
    </row>
    <row r="17" spans="1:23" customFormat="1" x14ac:dyDescent="0.3">
      <c r="A17" s="21"/>
      <c r="B17" s="12" t="e">
        <f>SUMIF('[1]COAL RECEIPT &amp; GCV DATA'!$A$3:$A$11,'MASTER DATA FILE RAW COAL 210'!A17,'[1]COAL RECEIPT &amp; GCV DATA'!$B$3:$B$11)</f>
        <v>#VALUE!</v>
      </c>
      <c r="C17" s="13" t="e">
        <f>SUMIF('[1]COAL RECEIPT &amp; GCV DATA'!$A$3:$A$11,'MASTER DATA FILE RAW COAL 210'!A17,'[1]COAL RECEIPT &amp; GCV DATA'!$C$3:$C$11)</f>
        <v>#VALUE!</v>
      </c>
      <c r="D17" s="13">
        <f>IFERROR(VLOOKUP(A17,'[1]COAL RECEIPT &amp; GCV DATA'!$A$2:$V$11,4,0),0)</f>
        <v>0</v>
      </c>
      <c r="E17" s="14">
        <f>IFERROR(VLOOKUP(A17,'[1]COAL RECEIPT &amp; GCV DATA'!$A$2:$V$11,5,0),0)</f>
        <v>0</v>
      </c>
      <c r="F17" s="13" t="e">
        <f>SUMIF('[1]COAL RECEIPT &amp; GCV DATA'!$A$3:$A$11,'MASTER DATA FILE RAW COAL 210'!A17,'[1]COAL RECEIPT &amp; GCV DATA'!$F$3:$F$11)</f>
        <v>#VALUE!</v>
      </c>
      <c r="G17" s="13">
        <f>IFERROR(VLOOKUP(A17,'[1]COAL RECEIPT &amp; GCV DATA'!$A$2:$V$11,7,0),0)</f>
        <v>0</v>
      </c>
      <c r="H17" s="13">
        <f>IFERROR(VLOOKUP(A17,'[1]COAL RECEIPT &amp; GCV DATA'!$A$2:$V$11,8,0),0)</f>
        <v>0</v>
      </c>
      <c r="I17" s="13">
        <f>IFERROR(VLOOKUP(A17,'[1]COAL RECEIPT &amp; GCV DATA'!$A$2:$V$11,9,0),0)</f>
        <v>0</v>
      </c>
      <c r="J17" s="13">
        <f>IFERROR(VLOOKUP(A17,'[1]COAL RECEIPT &amp; GCV DATA'!$A$2:$V$11,10,0),0)</f>
        <v>0</v>
      </c>
      <c r="K17" s="15" t="e">
        <f>SUMIF('[1]COAL RECEIPT &amp; GCV DATA'!$A$3:$A$11,'MASTER DATA FILE RAW COAL 210'!A17,'[1]COAL RECEIPT &amp; GCV DATA'!$K$3:$K$11)</f>
        <v>#VALUE!</v>
      </c>
      <c r="L17" s="15" t="e">
        <f>SUMIF('[1]COAL RECEIPT &amp; GCV DATA'!$A$3:$A$11,'MASTER DATA FILE RAW COAL 210'!A17,'[1]COAL RECEIPT &amp; GCV DATA'!$L$3:$L$11)</f>
        <v>#VALUE!</v>
      </c>
      <c r="M17" s="15" t="e">
        <f t="shared" si="0"/>
        <v>#VALUE!</v>
      </c>
      <c r="N17" s="15" t="e">
        <f t="shared" si="1"/>
        <v>#VALUE!</v>
      </c>
      <c r="O17" s="15" t="e">
        <f>SUMIF('[1]COAL RECEIPT &amp; GCV DATA'!$A$3:$A$11,'MASTER DATA FILE RAW COAL 210'!A17,'[1]COAL RECEIPT &amp; GCV DATA'!$O$3:$O$11)</f>
        <v>#VALUE!</v>
      </c>
      <c r="P17" s="15" t="e">
        <f>SUMIF('[1]COAL RECEIPT &amp; GCV DATA'!$A$3:$A$11,'MASTER DATA FILE RAW COAL 210'!A17,'[1]COAL RECEIPT &amp; GCV DATA'!$P$3:$P$11)+IF(H17=$J$234,($K$234*K17),0)+IF(H17=$J$235,($K$235*K17),0)++IF(H16=$J$235,($K$236*K17),0)</f>
        <v>#VALUE!</v>
      </c>
      <c r="Q17" s="15" t="e">
        <f>SUMIF('[1]COAL RECEIPT &amp; GCV DATA'!$A$3:$A$11,'MASTER DATA FILE RAW COAL 210'!A17,'[1]COAL RECEIPT &amp; GCV DATA'!$Q$3:$Q$11)+IF(H17=$J$234,($K$234*K17),0)+IF(H17=$J$235,($K$235*K17),0)++IF(H16=$J$235,($K$236*K17),0)</f>
        <v>#VALUE!</v>
      </c>
      <c r="R17" s="16" t="e">
        <f>SUMIF('[1]COAL RECEIPT &amp; GCV DATA'!$A$3:$A$11,'MASTER DATA FILE RAW COAL 210'!A17,'[1]COAL RECEIPT &amp; GCV DATA'!$R$3:$R$11)+IF(H17=$J$234,($K$234*K17),0)+IF(H17=$J$235,($K$235*K17),0)</f>
        <v>#VALUE!</v>
      </c>
      <c r="S17" s="15">
        <f t="shared" si="2"/>
        <v>0</v>
      </c>
      <c r="T17" s="15" t="e">
        <f>SUMIF('[1]COAL RECEIPT &amp; GCV DATA'!$A$3:$A$150,'MASTER DATA FILE RAW COAL 210'!A17,'[1]COAL RECEIPT &amp; GCV DATA'!$T$3:$T$150)</f>
        <v>#VALUE!</v>
      </c>
      <c r="U17" s="15" t="e">
        <f t="shared" si="3"/>
        <v>#VALUE!</v>
      </c>
      <c r="V17" s="15" t="e">
        <f>SUMIF('[1]COAL RECEIPT &amp; GCV DATA'!$A$3:$A$11,'MASTER DATA FILE RAW COAL 210'!A17,'[1]COAL RECEIPT &amp; GCV DATA'!$V$3:$V$11)</f>
        <v>#VALUE!</v>
      </c>
      <c r="W17" s="15" t="e">
        <f t="shared" si="4"/>
        <v>#VALUE!</v>
      </c>
    </row>
    <row r="18" spans="1:23" customFormat="1" x14ac:dyDescent="0.3">
      <c r="A18" s="12"/>
      <c r="B18" s="12" t="e">
        <f>SUMIF('[1]COAL RECEIPT &amp; GCV DATA'!$A$3:$A$11,'MASTER DATA FILE RAW COAL 210'!A18,'[1]COAL RECEIPT &amp; GCV DATA'!$B$3:$B$11)</f>
        <v>#VALUE!</v>
      </c>
      <c r="C18" s="13" t="e">
        <f>SUMIF('[1]COAL RECEIPT &amp; GCV DATA'!$A$3:$A$11,'MASTER DATA FILE RAW COAL 210'!A18,'[1]COAL RECEIPT &amp; GCV DATA'!$C$3:$C$11)</f>
        <v>#VALUE!</v>
      </c>
      <c r="D18" s="13">
        <f>IFERROR(VLOOKUP(A18,'[1]COAL RECEIPT &amp; GCV DATA'!$A$2:$V$11,4,0),0)</f>
        <v>0</v>
      </c>
      <c r="E18" s="14">
        <f>IFERROR(VLOOKUP(A18,'[1]COAL RECEIPT &amp; GCV DATA'!$A$2:$V$11,5,0),0)</f>
        <v>0</v>
      </c>
      <c r="F18" s="13" t="e">
        <f>SUMIF('[1]COAL RECEIPT &amp; GCV DATA'!$A$3:$A$11,'MASTER DATA FILE RAW COAL 210'!A18,'[1]COAL RECEIPT &amp; GCV DATA'!$F$3:$F$11)</f>
        <v>#VALUE!</v>
      </c>
      <c r="G18" s="13">
        <f>IFERROR(VLOOKUP(A18,'[1]COAL RECEIPT &amp; GCV DATA'!$A$2:$V$11,7,0),0)</f>
        <v>0</v>
      </c>
      <c r="H18" s="13">
        <f>IFERROR(VLOOKUP(A18,'[1]COAL RECEIPT &amp; GCV DATA'!$A$2:$V$11,8,0),0)</f>
        <v>0</v>
      </c>
      <c r="I18" s="13">
        <f>IFERROR(VLOOKUP(A18,'[1]COAL RECEIPT &amp; GCV DATA'!$A$2:$V$11,9,0),0)</f>
        <v>0</v>
      </c>
      <c r="J18" s="13">
        <f>IFERROR(VLOOKUP(A18,'[1]COAL RECEIPT &amp; GCV DATA'!$A$2:$V$11,10,0),0)</f>
        <v>0</v>
      </c>
      <c r="K18" s="15" t="e">
        <f>SUMIF('[1]COAL RECEIPT &amp; GCV DATA'!$A$3:$A$11,'MASTER DATA FILE RAW COAL 210'!A18,'[1]COAL RECEIPT &amp; GCV DATA'!$K$3:$K$11)</f>
        <v>#VALUE!</v>
      </c>
      <c r="L18" s="15" t="e">
        <f>SUMIF('[1]COAL RECEIPT &amp; GCV DATA'!$A$3:$A$11,'MASTER DATA FILE RAW COAL 210'!A18,'[1]COAL RECEIPT &amp; GCV DATA'!$L$3:$L$11)</f>
        <v>#VALUE!</v>
      </c>
      <c r="M18" s="15" t="e">
        <f t="shared" si="0"/>
        <v>#VALUE!</v>
      </c>
      <c r="N18" s="15" t="e">
        <f t="shared" si="1"/>
        <v>#VALUE!</v>
      </c>
      <c r="O18" s="15" t="e">
        <f>SUMIF('[1]COAL RECEIPT &amp; GCV DATA'!$A$3:$A$11,'MASTER DATA FILE RAW COAL 210'!A18,'[1]COAL RECEIPT &amp; GCV DATA'!$O$3:$O$11)</f>
        <v>#VALUE!</v>
      </c>
      <c r="P18" s="15" t="e">
        <f t="shared" ref="P18:P81" si="5">+O18*K18</f>
        <v>#VALUE!</v>
      </c>
      <c r="Q18" s="15" t="e">
        <f>SUMIF('[1]COAL RECEIPT &amp; GCV DATA'!$A$3:$A$11,'MASTER DATA FILE RAW COAL 210'!A18,'[1]COAL RECEIPT &amp; GCV DATA'!$Q$3:$Q$11)+IF(H18=$J$234,($K$234*K18),0)+IF(H18=$J$235,($K$235*K18),0)++IF(H17=$J$235,($K$236*K18),0)</f>
        <v>#VALUE!</v>
      </c>
      <c r="R18" s="16" t="e">
        <f>SUMIF('[1]COAL RECEIPT &amp; GCV DATA'!$A$3:$A$11,'MASTER DATA FILE RAW COAL 210'!A18,'[1]COAL RECEIPT &amp; GCV DATA'!$R$3:$R$11)+IF(H18=$J$234,($K$234*K18),0)+IF(H18=$J$235,($K$235*K18),0)</f>
        <v>#VALUE!</v>
      </c>
      <c r="S18" s="15">
        <f t="shared" si="2"/>
        <v>0</v>
      </c>
      <c r="T18" s="15" t="e">
        <f>SUMIF('[1]COAL RECEIPT &amp; GCV DATA'!$A$3:$A$150,'MASTER DATA FILE RAW COAL 210'!A18,'[1]COAL RECEIPT &amp; GCV DATA'!$T$3:$T$150)</f>
        <v>#VALUE!</v>
      </c>
      <c r="U18" s="15" t="e">
        <f t="shared" si="3"/>
        <v>#VALUE!</v>
      </c>
      <c r="V18" s="15" t="e">
        <f>SUMIF('[1]COAL RECEIPT &amp; GCV DATA'!$A$3:$A$11,'MASTER DATA FILE RAW COAL 210'!A18,'[1]COAL RECEIPT &amp; GCV DATA'!$V$3:$V$11)</f>
        <v>#VALUE!</v>
      </c>
      <c r="W18" s="15" t="e">
        <f t="shared" si="4"/>
        <v>#VALUE!</v>
      </c>
    </row>
    <row r="19" spans="1:23" customFormat="1" x14ac:dyDescent="0.3">
      <c r="A19" s="12"/>
      <c r="B19" s="12" t="e">
        <f>SUMIF('[1]COAL RECEIPT &amp; GCV DATA'!$A$3:$A$11,'MASTER DATA FILE RAW COAL 210'!A19,'[1]COAL RECEIPT &amp; GCV DATA'!$B$3:$B$11)</f>
        <v>#VALUE!</v>
      </c>
      <c r="C19" s="13" t="e">
        <f>SUMIF('[1]COAL RECEIPT &amp; GCV DATA'!$A$3:$A$11,'MASTER DATA FILE RAW COAL 210'!A19,'[1]COAL RECEIPT &amp; GCV DATA'!$C$3:$C$11)</f>
        <v>#VALUE!</v>
      </c>
      <c r="D19" s="13">
        <f>IFERROR(VLOOKUP(A19,'[1]COAL RECEIPT &amp; GCV DATA'!$A$2:$V$11,4,0),0)</f>
        <v>0</v>
      </c>
      <c r="E19" s="14">
        <f>IFERROR(VLOOKUP(A19,'[1]COAL RECEIPT &amp; GCV DATA'!$A$2:$V$11,5,0),0)</f>
        <v>0</v>
      </c>
      <c r="F19" s="13" t="e">
        <f>SUMIF('[1]COAL RECEIPT &amp; GCV DATA'!$A$3:$A$11,'MASTER DATA FILE RAW COAL 210'!A19,'[1]COAL RECEIPT &amp; GCV DATA'!$F$3:$F$11)</f>
        <v>#VALUE!</v>
      </c>
      <c r="G19" s="13">
        <f>IFERROR(VLOOKUP(A19,'[1]COAL RECEIPT &amp; GCV DATA'!$A$2:$V$11,7,0),0)</f>
        <v>0</v>
      </c>
      <c r="H19" s="13">
        <f>IFERROR(VLOOKUP(A19,'[1]COAL RECEIPT &amp; GCV DATA'!$A$2:$V$11,8,0),0)</f>
        <v>0</v>
      </c>
      <c r="I19" s="13">
        <f>IFERROR(VLOOKUP(A19,'[1]COAL RECEIPT &amp; GCV DATA'!$A$2:$V$11,9,0),0)</f>
        <v>0</v>
      </c>
      <c r="J19" s="13">
        <f>IFERROR(VLOOKUP(A19,'[1]COAL RECEIPT &amp; GCV DATA'!$A$2:$V$11,10,0),0)</f>
        <v>0</v>
      </c>
      <c r="K19" s="15" t="e">
        <f>SUMIF('[1]COAL RECEIPT &amp; GCV DATA'!$A$3:$A$11,'MASTER DATA FILE RAW COAL 210'!A19,'[1]COAL RECEIPT &amp; GCV DATA'!$K$3:$K$11)</f>
        <v>#VALUE!</v>
      </c>
      <c r="L19" s="15" t="e">
        <f>SUMIF('[1]COAL RECEIPT &amp; GCV DATA'!$A$3:$A$11,'MASTER DATA FILE RAW COAL 210'!A19,'[1]COAL RECEIPT &amp; GCV DATA'!$L$3:$L$11)</f>
        <v>#VALUE!</v>
      </c>
      <c r="M19" s="15" t="e">
        <f t="shared" si="0"/>
        <v>#VALUE!</v>
      </c>
      <c r="N19" s="15" t="e">
        <f t="shared" si="1"/>
        <v>#VALUE!</v>
      </c>
      <c r="O19" s="15" t="e">
        <f>SUMIF('[1]COAL RECEIPT &amp; GCV DATA'!$A$3:$A$11,'MASTER DATA FILE RAW COAL 210'!A19,'[1]COAL RECEIPT &amp; GCV DATA'!$O$3:$O$11)</f>
        <v>#VALUE!</v>
      </c>
      <c r="P19" s="15" t="e">
        <f t="shared" si="5"/>
        <v>#VALUE!</v>
      </c>
      <c r="Q19" s="15" t="e">
        <f>SUMIF('[1]COAL RECEIPT &amp; GCV DATA'!$A$3:$A$11,'MASTER DATA FILE RAW COAL 210'!A19,'[1]COAL RECEIPT &amp; GCV DATA'!$Q$3:$Q$11)+IF(H19=$J$234,($K$234*K19),0)+IF(H19=$J$235,($K$235*K19),0)++IF(H18=$J$235,($K$236*K19),0)</f>
        <v>#VALUE!</v>
      </c>
      <c r="R19" s="16" t="e">
        <f>SUMIF('[1]COAL RECEIPT &amp; GCV DATA'!$A$3:$A$11,'MASTER DATA FILE RAW COAL 210'!A19,'[1]COAL RECEIPT &amp; GCV DATA'!$R$3:$R$11)+IF(H19=$J$234,($K$234*K19),0)+IF(H19=$J$235,($K$235*K19),0)</f>
        <v>#VALUE!</v>
      </c>
      <c r="S19" s="15">
        <f t="shared" si="2"/>
        <v>0</v>
      </c>
      <c r="T19" s="15" t="e">
        <f>SUMIF('[1]COAL RECEIPT &amp; GCV DATA'!$A$3:$A$11,'MASTER DATA FILE RAW COAL 210'!A19,'[1]COAL RECEIPT &amp; GCV DATA'!$T$3:$T$11)</f>
        <v>#VALUE!</v>
      </c>
      <c r="U19" s="15" t="e">
        <f t="shared" si="3"/>
        <v>#VALUE!</v>
      </c>
      <c r="V19" s="15" t="e">
        <f>SUMIF('[1]COAL RECEIPT &amp; GCV DATA'!$A$3:$A$11,'MASTER DATA FILE RAW COAL 210'!A19,'[1]COAL RECEIPT &amp; GCV DATA'!$V$3:$V$11)</f>
        <v>#VALUE!</v>
      </c>
      <c r="W19" s="15" t="e">
        <f t="shared" si="4"/>
        <v>#VALUE!</v>
      </c>
    </row>
    <row r="20" spans="1:23" customFormat="1" x14ac:dyDescent="0.3">
      <c r="A20" s="12"/>
      <c r="B20" s="12" t="e">
        <f>SUMIF('[1]COAL RECEIPT &amp; GCV DATA'!$A$3:$A$11,'MASTER DATA FILE RAW COAL 210'!A20,'[1]COAL RECEIPT &amp; GCV DATA'!$B$3:$B$11)</f>
        <v>#VALUE!</v>
      </c>
      <c r="C20" s="13" t="e">
        <f>SUMIF('[1]COAL RECEIPT &amp; GCV DATA'!$A$3:$A$11,'MASTER DATA FILE RAW COAL 210'!A20,'[1]COAL RECEIPT &amp; GCV DATA'!$C$3:$C$11)</f>
        <v>#VALUE!</v>
      </c>
      <c r="D20" s="13">
        <f>IFERROR(VLOOKUP(A20,'[1]COAL RECEIPT &amp; GCV DATA'!$A$2:$V$11,4,0),0)</f>
        <v>0</v>
      </c>
      <c r="E20" s="14">
        <f>IFERROR(VLOOKUP(A20,'[1]COAL RECEIPT &amp; GCV DATA'!$A$2:$V$11,5,0),0)</f>
        <v>0</v>
      </c>
      <c r="F20" s="13" t="e">
        <f>SUMIF('[1]COAL RECEIPT &amp; GCV DATA'!$A$3:$A$11,'MASTER DATA FILE RAW COAL 210'!A20,'[1]COAL RECEIPT &amp; GCV DATA'!$F$3:$F$11)</f>
        <v>#VALUE!</v>
      </c>
      <c r="G20" s="13">
        <f>IFERROR(VLOOKUP(A20,'[1]COAL RECEIPT &amp; GCV DATA'!$A$2:$V$11,7,0),0)</f>
        <v>0</v>
      </c>
      <c r="H20" s="13">
        <f>IFERROR(VLOOKUP(A20,'[1]COAL RECEIPT &amp; GCV DATA'!$A$2:$V$11,8,0),0)</f>
        <v>0</v>
      </c>
      <c r="I20" s="13">
        <f>IFERROR(VLOOKUP(A20,'[1]COAL RECEIPT &amp; GCV DATA'!$A$2:$V$11,9,0),0)</f>
        <v>0</v>
      </c>
      <c r="J20" s="13">
        <f>IFERROR(VLOOKUP(A20,'[1]COAL RECEIPT &amp; GCV DATA'!$A$2:$V$11,10,0),0)</f>
        <v>0</v>
      </c>
      <c r="K20" s="15" t="e">
        <f>SUMIF('[1]COAL RECEIPT &amp; GCV DATA'!$A$3:$A$11,'MASTER DATA FILE RAW COAL 210'!A20,'[1]COAL RECEIPT &amp; GCV DATA'!$K$3:$K$11)</f>
        <v>#VALUE!</v>
      </c>
      <c r="L20" s="15" t="e">
        <f>SUMIF('[1]COAL RECEIPT &amp; GCV DATA'!$A$3:$A$11,'MASTER DATA FILE RAW COAL 210'!A20,'[1]COAL RECEIPT &amp; GCV DATA'!$L$3:$L$11)</f>
        <v>#VALUE!</v>
      </c>
      <c r="M20" s="15" t="e">
        <f t="shared" si="0"/>
        <v>#VALUE!</v>
      </c>
      <c r="N20" s="15" t="e">
        <f t="shared" si="1"/>
        <v>#VALUE!</v>
      </c>
      <c r="O20" s="15" t="e">
        <f>SUMIF('[1]COAL RECEIPT &amp; GCV DATA'!$A$3:$A$11,'MASTER DATA FILE RAW COAL 210'!A20,'[1]COAL RECEIPT &amp; GCV DATA'!$O$3:$O$11)</f>
        <v>#VALUE!</v>
      </c>
      <c r="P20" s="15" t="e">
        <f t="shared" si="5"/>
        <v>#VALUE!</v>
      </c>
      <c r="Q20" s="15" t="e">
        <f>SUMIF('[1]COAL RECEIPT &amp; GCV DATA'!$A$3:$A$11,'MASTER DATA FILE RAW COAL 210'!A20,'[1]COAL RECEIPT &amp; GCV DATA'!$Q$3:$Q$11)+IF(H20=$J$234,($K$234*K20),0)+IF(H20=$J$235,($K$235*K20),0)++IF(H19=$J$235,($K$236*K20),0)</f>
        <v>#VALUE!</v>
      </c>
      <c r="R20" s="16" t="e">
        <f>SUMIF('[1]COAL RECEIPT &amp; GCV DATA'!$A$3:$A$11,'MASTER DATA FILE RAW COAL 210'!A20,'[1]COAL RECEIPT &amp; GCV DATA'!$R$3:$R$11)+IF(H20=$J$234,($K$234*K20),0)+IF(H20=$J$235,($K$235*K20),0)</f>
        <v>#VALUE!</v>
      </c>
      <c r="S20" s="15">
        <f t="shared" si="2"/>
        <v>0</v>
      </c>
      <c r="T20" s="15" t="e">
        <f>SUMIF('[1]COAL RECEIPT &amp; GCV DATA'!$A$3:$A$11,'MASTER DATA FILE RAW COAL 210'!A20,'[1]COAL RECEIPT &amp; GCV DATA'!$T$3:$T$11)</f>
        <v>#VALUE!</v>
      </c>
      <c r="U20" s="15" t="e">
        <f t="shared" si="3"/>
        <v>#VALUE!</v>
      </c>
      <c r="V20" s="15" t="e">
        <f>SUMIF('[1]COAL RECEIPT &amp; GCV DATA'!$A$3:$A$11,'MASTER DATA FILE RAW COAL 210'!A20,'[1]COAL RECEIPT &amp; GCV DATA'!$V$3:$V$11)</f>
        <v>#VALUE!</v>
      </c>
      <c r="W20" s="15" t="e">
        <f t="shared" si="4"/>
        <v>#VALUE!</v>
      </c>
    </row>
    <row r="21" spans="1:23" customFormat="1" x14ac:dyDescent="0.3">
      <c r="A21" s="12"/>
      <c r="B21" s="12" t="e">
        <f>SUMIF('[1]COAL RECEIPT &amp; GCV DATA'!$A$3:$A$11,'MASTER DATA FILE RAW COAL 210'!A21,'[1]COAL RECEIPT &amp; GCV DATA'!$B$3:$B$11)</f>
        <v>#VALUE!</v>
      </c>
      <c r="C21" s="13" t="e">
        <f>SUMIF('[1]COAL RECEIPT &amp; GCV DATA'!$A$3:$A$11,'MASTER DATA FILE RAW COAL 210'!A21,'[1]COAL RECEIPT &amp; GCV DATA'!$C$3:$C$11)</f>
        <v>#VALUE!</v>
      </c>
      <c r="D21" s="13">
        <f>IFERROR(VLOOKUP(A21,'[1]COAL RECEIPT &amp; GCV DATA'!$A$2:$V$11,4,0),0)</f>
        <v>0</v>
      </c>
      <c r="E21" s="14">
        <f>IFERROR(VLOOKUP(A21,'[1]COAL RECEIPT &amp; GCV DATA'!$A$2:$V$11,5,0),0)</f>
        <v>0</v>
      </c>
      <c r="F21" s="13" t="e">
        <f>SUMIF('[1]COAL RECEIPT &amp; GCV DATA'!$A$3:$A$11,'MASTER DATA FILE RAW COAL 210'!A21,'[1]COAL RECEIPT &amp; GCV DATA'!$F$3:$F$11)</f>
        <v>#VALUE!</v>
      </c>
      <c r="G21" s="13">
        <f>IFERROR(VLOOKUP(A21,'[1]COAL RECEIPT &amp; GCV DATA'!$A$2:$V$11,7,0),0)</f>
        <v>0</v>
      </c>
      <c r="H21" s="13">
        <f>IFERROR(VLOOKUP(A21,'[1]COAL RECEIPT &amp; GCV DATA'!$A$2:$V$11,8,0),0)</f>
        <v>0</v>
      </c>
      <c r="I21" s="13">
        <f>IFERROR(VLOOKUP(A21,'[1]COAL RECEIPT &amp; GCV DATA'!$A$2:$V$11,9,0),0)</f>
        <v>0</v>
      </c>
      <c r="J21" s="13">
        <f>IFERROR(VLOOKUP(A21,'[1]COAL RECEIPT &amp; GCV DATA'!$A$2:$V$11,10,0),0)</f>
        <v>0</v>
      </c>
      <c r="K21" s="15" t="e">
        <f>SUMIF('[1]COAL RECEIPT &amp; GCV DATA'!$A$3:$A$11,'MASTER DATA FILE RAW COAL 210'!A21,'[1]COAL RECEIPT &amp; GCV DATA'!$K$3:$K$11)</f>
        <v>#VALUE!</v>
      </c>
      <c r="L21" s="15" t="e">
        <f>SUMIF('[1]COAL RECEIPT &amp; GCV DATA'!$A$3:$A$11,'MASTER DATA FILE RAW COAL 210'!A21,'[1]COAL RECEIPT &amp; GCV DATA'!$L$3:$L$11)</f>
        <v>#VALUE!</v>
      </c>
      <c r="M21" s="15" t="e">
        <f t="shared" si="0"/>
        <v>#VALUE!</v>
      </c>
      <c r="N21" s="15" t="e">
        <f t="shared" si="1"/>
        <v>#VALUE!</v>
      </c>
      <c r="O21" s="15" t="e">
        <f>SUMIF('[1]COAL RECEIPT &amp; GCV DATA'!$A$3:$A$11,'MASTER DATA FILE RAW COAL 210'!A21,'[1]COAL RECEIPT &amp; GCV DATA'!$O$3:$O$11)</f>
        <v>#VALUE!</v>
      </c>
      <c r="P21" s="15" t="e">
        <f t="shared" si="5"/>
        <v>#VALUE!</v>
      </c>
      <c r="Q21" s="15" t="e">
        <f>SUMIF('[1]COAL RECEIPT &amp; GCV DATA'!$A$3:$A$11,'MASTER DATA FILE RAW COAL 210'!A21,'[1]COAL RECEIPT &amp; GCV DATA'!$Q$3:$Q$11)+IF(H21=$J$234,($K$234*K21),0)+IF(H21=$J$235,($K$235*K21),0)++IF(H20=$J$235,($K$236*K21),0)</f>
        <v>#VALUE!</v>
      </c>
      <c r="R21" s="16" t="e">
        <f>SUMIF('[1]COAL RECEIPT &amp; GCV DATA'!$A$3:$A$11,'MASTER DATA FILE RAW COAL 210'!A21,'[1]COAL RECEIPT &amp; GCV DATA'!$R$3:$R$11)+IF(H21=$J$234,($K$234*K21),0)+IF(H21=$J$235,($K$235*K21),0)</f>
        <v>#VALUE!</v>
      </c>
      <c r="S21" s="15">
        <f t="shared" si="2"/>
        <v>0</v>
      </c>
      <c r="T21" s="15" t="e">
        <f>SUMIF('[1]COAL RECEIPT &amp; GCV DATA'!$A$3:$A$11,'MASTER DATA FILE RAW COAL 210'!A21,'[1]COAL RECEIPT &amp; GCV DATA'!$T$3:$T$11)</f>
        <v>#VALUE!</v>
      </c>
      <c r="U21" s="15" t="e">
        <f t="shared" si="3"/>
        <v>#VALUE!</v>
      </c>
      <c r="V21" s="15" t="e">
        <f>SUMIF('[1]COAL RECEIPT &amp; GCV DATA'!$A$3:$A$11,'MASTER DATA FILE RAW COAL 210'!A21,'[1]COAL RECEIPT &amp; GCV DATA'!$V$3:$V$11)</f>
        <v>#VALUE!</v>
      </c>
      <c r="W21" s="15" t="e">
        <f t="shared" si="4"/>
        <v>#VALUE!</v>
      </c>
    </row>
    <row r="22" spans="1:23" customFormat="1" x14ac:dyDescent="0.3">
      <c r="A22" s="12"/>
      <c r="B22" s="12" t="e">
        <f>SUMIF('[1]COAL RECEIPT &amp; GCV DATA'!$A$3:$A$11,'MASTER DATA FILE RAW COAL 210'!A22,'[1]COAL RECEIPT &amp; GCV DATA'!$B$3:$B$11)</f>
        <v>#VALUE!</v>
      </c>
      <c r="C22" s="13" t="e">
        <f>SUMIF('[1]COAL RECEIPT &amp; GCV DATA'!$A$3:$A$11,'MASTER DATA FILE RAW COAL 210'!A22,'[1]COAL RECEIPT &amp; GCV DATA'!$C$3:$C$11)</f>
        <v>#VALUE!</v>
      </c>
      <c r="D22" s="13">
        <f>IFERROR(VLOOKUP(A22,'[1]COAL RECEIPT &amp; GCV DATA'!$A$2:$V$11,4,0),0)</f>
        <v>0</v>
      </c>
      <c r="E22" s="14">
        <f>IFERROR(VLOOKUP(A22,'[1]COAL RECEIPT &amp; GCV DATA'!$A$2:$V$11,5,0),0)</f>
        <v>0</v>
      </c>
      <c r="F22" s="13" t="e">
        <f>SUMIF('[1]COAL RECEIPT &amp; GCV DATA'!$A$3:$A$11,'MASTER DATA FILE RAW COAL 210'!A22,'[1]COAL RECEIPT &amp; GCV DATA'!$F$3:$F$11)</f>
        <v>#VALUE!</v>
      </c>
      <c r="G22" s="13">
        <f>IFERROR(VLOOKUP(A22,'[1]COAL RECEIPT &amp; GCV DATA'!$A$2:$V$11,7,0),0)</f>
        <v>0</v>
      </c>
      <c r="H22" s="13">
        <f>IFERROR(VLOOKUP(A22,'[1]COAL RECEIPT &amp; GCV DATA'!$A$2:$V$11,8,0),0)</f>
        <v>0</v>
      </c>
      <c r="I22" s="13">
        <f>IFERROR(VLOOKUP(A22,'[1]COAL RECEIPT &amp; GCV DATA'!$A$2:$V$11,9,0),0)</f>
        <v>0</v>
      </c>
      <c r="J22" s="13">
        <f>IFERROR(VLOOKUP(A22,'[1]COAL RECEIPT &amp; GCV DATA'!$A$2:$V$11,10,0),0)</f>
        <v>0</v>
      </c>
      <c r="K22" s="15" t="e">
        <f>SUMIF('[1]COAL RECEIPT &amp; GCV DATA'!$A$3:$A$11,'MASTER DATA FILE RAW COAL 210'!A22,'[1]COAL RECEIPT &amp; GCV DATA'!$K$3:$K$11)</f>
        <v>#VALUE!</v>
      </c>
      <c r="L22" s="15" t="e">
        <f>SUMIF('[1]COAL RECEIPT &amp; GCV DATA'!$A$3:$A$11,'MASTER DATA FILE RAW COAL 210'!A22,'[1]COAL RECEIPT &amp; GCV DATA'!$L$3:$L$11)</f>
        <v>#VALUE!</v>
      </c>
      <c r="M22" s="15" t="e">
        <f t="shared" si="0"/>
        <v>#VALUE!</v>
      </c>
      <c r="N22" s="15" t="e">
        <f t="shared" si="1"/>
        <v>#VALUE!</v>
      </c>
      <c r="O22" s="15" t="e">
        <f>SUMIF('[1]COAL RECEIPT &amp; GCV DATA'!$A$3:$A$11,'MASTER DATA FILE RAW COAL 210'!A22,'[1]COAL RECEIPT &amp; GCV DATA'!$O$3:$O$11)</f>
        <v>#VALUE!</v>
      </c>
      <c r="P22" s="15" t="e">
        <f t="shared" si="5"/>
        <v>#VALUE!</v>
      </c>
      <c r="Q22" s="15" t="e">
        <f>SUMIF('[1]COAL RECEIPT &amp; GCV DATA'!$A$3:$A$11,'MASTER DATA FILE RAW COAL 210'!A22,'[1]COAL RECEIPT &amp; GCV DATA'!$Q$3:$Q$11)+IF(H22=$J$234,($K$234*K22),0)+IF(H22=$J$235,($K$235*K22),0)++IF(H21=$J$235,($K$236*K22),0)</f>
        <v>#VALUE!</v>
      </c>
      <c r="R22" s="16" t="e">
        <f>SUMIF('[1]COAL RECEIPT &amp; GCV DATA'!$A$3:$A$11,'MASTER DATA FILE RAW COAL 210'!A22,'[1]COAL RECEIPT &amp; GCV DATA'!$R$3:$R$11)+IF(H22=$J$234,($K$234*K22),0)+IF(H22=$J$235,($K$235*K22),0)</f>
        <v>#VALUE!</v>
      </c>
      <c r="S22" s="15">
        <f t="shared" si="2"/>
        <v>0</v>
      </c>
      <c r="T22" s="15" t="e">
        <f>SUMIF('[1]COAL RECEIPT &amp; GCV DATA'!$A$3:$A$11,'MASTER DATA FILE RAW COAL 210'!A22,'[1]COAL RECEIPT &amp; GCV DATA'!$T$3:$T$11)</f>
        <v>#VALUE!</v>
      </c>
      <c r="U22" s="15" t="e">
        <f t="shared" si="3"/>
        <v>#VALUE!</v>
      </c>
      <c r="V22" s="15" t="e">
        <f>SUMIF('[1]COAL RECEIPT &amp; GCV DATA'!$A$3:$A$11,'MASTER DATA FILE RAW COAL 210'!A22,'[1]COAL RECEIPT &amp; GCV DATA'!$V$3:$V$11)</f>
        <v>#VALUE!</v>
      </c>
      <c r="W22" s="15" t="e">
        <f t="shared" si="4"/>
        <v>#VALUE!</v>
      </c>
    </row>
    <row r="23" spans="1:23" customFormat="1" x14ac:dyDescent="0.3">
      <c r="A23" s="12"/>
      <c r="B23" s="12" t="e">
        <f>SUMIF('[1]COAL RECEIPT &amp; GCV DATA'!$A$3:$A$11,'MASTER DATA FILE RAW COAL 210'!A23,'[1]COAL RECEIPT &amp; GCV DATA'!$B$3:$B$11)</f>
        <v>#VALUE!</v>
      </c>
      <c r="C23" s="13" t="e">
        <f>SUMIF('[1]COAL RECEIPT &amp; GCV DATA'!$A$3:$A$11,'MASTER DATA FILE RAW COAL 210'!A23,'[1]COAL RECEIPT &amp; GCV DATA'!$C$3:$C$11)</f>
        <v>#VALUE!</v>
      </c>
      <c r="D23" s="13">
        <f>IFERROR(VLOOKUP(A23,'[1]COAL RECEIPT &amp; GCV DATA'!$A$2:$V$11,4,0),0)</f>
        <v>0</v>
      </c>
      <c r="E23" s="14">
        <f>IFERROR(VLOOKUP(A23,'[1]COAL RECEIPT &amp; GCV DATA'!$A$2:$V$11,5,0),0)</f>
        <v>0</v>
      </c>
      <c r="F23" s="13" t="e">
        <f>SUMIF('[1]COAL RECEIPT &amp; GCV DATA'!$A$3:$A$11,'MASTER DATA FILE RAW COAL 210'!A23,'[1]COAL RECEIPT &amp; GCV DATA'!$F$3:$F$11)</f>
        <v>#VALUE!</v>
      </c>
      <c r="G23" s="13">
        <f>IFERROR(VLOOKUP(A23,'[1]COAL RECEIPT &amp; GCV DATA'!$A$2:$V$11,7,0),0)</f>
        <v>0</v>
      </c>
      <c r="H23" s="13">
        <f>IFERROR(VLOOKUP(A23,'[1]COAL RECEIPT &amp; GCV DATA'!$A$2:$V$11,8,0),0)</f>
        <v>0</v>
      </c>
      <c r="I23" s="13">
        <f>IFERROR(VLOOKUP(A23,'[1]COAL RECEIPT &amp; GCV DATA'!$A$2:$V$11,9,0),0)</f>
        <v>0</v>
      </c>
      <c r="J23" s="13">
        <f>IFERROR(VLOOKUP(A23,'[1]COAL RECEIPT &amp; GCV DATA'!$A$2:$V$11,10,0),0)</f>
        <v>0</v>
      </c>
      <c r="K23" s="15" t="e">
        <f>SUMIF('[1]COAL RECEIPT &amp; GCV DATA'!$A$3:$A$11,'MASTER DATA FILE RAW COAL 210'!A23,'[1]COAL RECEIPT &amp; GCV DATA'!$K$3:$K$11)</f>
        <v>#VALUE!</v>
      </c>
      <c r="L23" s="15" t="e">
        <f>SUMIF('[1]COAL RECEIPT &amp; GCV DATA'!$A$3:$A$11,'MASTER DATA FILE RAW COAL 210'!A23,'[1]COAL RECEIPT &amp; GCV DATA'!$L$3:$L$11)</f>
        <v>#VALUE!</v>
      </c>
      <c r="M23" s="15" t="e">
        <f t="shared" si="0"/>
        <v>#VALUE!</v>
      </c>
      <c r="N23" s="15" t="e">
        <f t="shared" si="1"/>
        <v>#VALUE!</v>
      </c>
      <c r="O23" s="15" t="e">
        <f>SUMIF('[1]COAL RECEIPT &amp; GCV DATA'!$A$3:$A$11,'MASTER DATA FILE RAW COAL 210'!A23,'[1]COAL RECEIPT &amp; GCV DATA'!$O$3:$O$11)</f>
        <v>#VALUE!</v>
      </c>
      <c r="P23" s="15" t="e">
        <f t="shared" si="5"/>
        <v>#VALUE!</v>
      </c>
      <c r="Q23" s="15" t="e">
        <f>SUMIF('[1]COAL RECEIPT &amp; GCV DATA'!$A$3:$A$11,'MASTER DATA FILE RAW COAL 210'!A23,'[1]COAL RECEIPT &amp; GCV DATA'!$Q$3:$Q$11)+IF(H23=$J$234,($K$234*K23),0)+IF(H23=$J$235,($K$235*K23),0)++IF(H22=$J$235,($K$236*K23),0)</f>
        <v>#VALUE!</v>
      </c>
      <c r="R23" s="16" t="e">
        <f>SUMIF('[1]COAL RECEIPT &amp; GCV DATA'!$A$3:$A$11,'MASTER DATA FILE RAW COAL 210'!A23,'[1]COAL RECEIPT &amp; GCV DATA'!$R$3:$R$11)+IF(H23=$J$234,($K$234*K23),0)+IF(H23=$J$235,($K$235*K23),0)</f>
        <v>#VALUE!</v>
      </c>
      <c r="S23" s="15">
        <f t="shared" si="2"/>
        <v>0</v>
      </c>
      <c r="T23" s="15" t="e">
        <f>SUMIF('[1]COAL RECEIPT &amp; GCV DATA'!$A$3:$A$11,'MASTER DATA FILE RAW COAL 210'!A23,'[1]COAL RECEIPT &amp; GCV DATA'!$T$3:$T$11)</f>
        <v>#VALUE!</v>
      </c>
      <c r="U23" s="15" t="e">
        <f t="shared" si="3"/>
        <v>#VALUE!</v>
      </c>
      <c r="V23" s="15" t="e">
        <f>SUMIF('[1]COAL RECEIPT &amp; GCV DATA'!$A$3:$A$11,'MASTER DATA FILE RAW COAL 210'!A23,'[1]COAL RECEIPT &amp; GCV DATA'!$V$3:$V$11)</f>
        <v>#VALUE!</v>
      </c>
      <c r="W23" s="15" t="e">
        <f t="shared" si="4"/>
        <v>#VALUE!</v>
      </c>
    </row>
    <row r="24" spans="1:23" customFormat="1" x14ac:dyDescent="0.3">
      <c r="A24" s="12"/>
      <c r="B24" s="12" t="e">
        <f>SUMIF('[1]COAL RECEIPT &amp; GCV DATA'!$A$3:$A$11,'MASTER DATA FILE RAW COAL 210'!A24,'[1]COAL RECEIPT &amp; GCV DATA'!$B$3:$B$11)</f>
        <v>#VALUE!</v>
      </c>
      <c r="C24" s="13" t="e">
        <f>SUMIF('[1]COAL RECEIPT &amp; GCV DATA'!$A$3:$A$11,'MASTER DATA FILE RAW COAL 210'!A24,'[1]COAL RECEIPT &amp; GCV DATA'!$C$3:$C$11)</f>
        <v>#VALUE!</v>
      </c>
      <c r="D24" s="13">
        <f>IFERROR(VLOOKUP(A24,'[1]COAL RECEIPT &amp; GCV DATA'!$A$2:$V$11,4,0),0)</f>
        <v>0</v>
      </c>
      <c r="E24" s="14">
        <f>IFERROR(VLOOKUP(A24,'[1]COAL RECEIPT &amp; GCV DATA'!$A$2:$V$11,5,0),0)</f>
        <v>0</v>
      </c>
      <c r="F24" s="13" t="e">
        <f>SUMIF('[1]COAL RECEIPT &amp; GCV DATA'!$A$3:$A$11,'MASTER DATA FILE RAW COAL 210'!A24,'[1]COAL RECEIPT &amp; GCV DATA'!$F$3:$F$11)</f>
        <v>#VALUE!</v>
      </c>
      <c r="G24" s="13">
        <f>IFERROR(VLOOKUP(A24,'[1]COAL RECEIPT &amp; GCV DATA'!$A$2:$V$11,7,0),0)</f>
        <v>0</v>
      </c>
      <c r="H24" s="13">
        <f>IFERROR(VLOOKUP(A24,'[1]COAL RECEIPT &amp; GCV DATA'!$A$2:$V$11,8,0),0)</f>
        <v>0</v>
      </c>
      <c r="I24" s="13">
        <f>IFERROR(VLOOKUP(A24,'[1]COAL RECEIPT &amp; GCV DATA'!$A$2:$V$11,9,0),0)</f>
        <v>0</v>
      </c>
      <c r="J24" s="13">
        <f>IFERROR(VLOOKUP(A24,'[1]COAL RECEIPT &amp; GCV DATA'!$A$2:$V$11,10,0),0)</f>
        <v>0</v>
      </c>
      <c r="K24" s="15" t="e">
        <f>SUMIF('[1]COAL RECEIPT &amp; GCV DATA'!$A$3:$A$11,'MASTER DATA FILE RAW COAL 210'!A24,'[1]COAL RECEIPT &amp; GCV DATA'!$K$3:$K$11)</f>
        <v>#VALUE!</v>
      </c>
      <c r="L24" s="15" t="e">
        <f>SUMIF('[1]COAL RECEIPT &amp; GCV DATA'!$A$3:$A$11,'MASTER DATA FILE RAW COAL 210'!A24,'[1]COAL RECEIPT &amp; GCV DATA'!$L$3:$L$11)</f>
        <v>#VALUE!</v>
      </c>
      <c r="M24" s="15" t="e">
        <f t="shared" si="0"/>
        <v>#VALUE!</v>
      </c>
      <c r="N24" s="15" t="e">
        <f t="shared" si="1"/>
        <v>#VALUE!</v>
      </c>
      <c r="O24" s="15" t="e">
        <f>SUMIF('[1]COAL RECEIPT &amp; GCV DATA'!$A$3:$A$11,'MASTER DATA FILE RAW COAL 210'!A24,'[1]COAL RECEIPT &amp; GCV DATA'!$O$3:$O$11)</f>
        <v>#VALUE!</v>
      </c>
      <c r="P24" s="15" t="e">
        <f t="shared" si="5"/>
        <v>#VALUE!</v>
      </c>
      <c r="Q24" s="15" t="e">
        <f>SUMIF('[1]COAL RECEIPT &amp; GCV DATA'!$A$3:$A$11,'MASTER DATA FILE RAW COAL 210'!A24,'[1]COAL RECEIPT &amp; GCV DATA'!$Q$3:$Q$11)+IF(H24=$J$234,($K$234*K24),0)+IF(H24=$J$235,($K$235*K24),0)++IF(H23=$J$235,($K$236*K24),0)</f>
        <v>#VALUE!</v>
      </c>
      <c r="R24" s="16" t="e">
        <f>SUMIF('[1]COAL RECEIPT &amp; GCV DATA'!$A$3:$A$11,'MASTER DATA FILE RAW COAL 210'!A24,'[1]COAL RECEIPT &amp; GCV DATA'!$R$3:$R$11)+IF(H24=$J$234,($K$234*K24),0)+IF(H24=$J$235,($K$235*K24),0)</f>
        <v>#VALUE!</v>
      </c>
      <c r="S24" s="15">
        <f t="shared" si="2"/>
        <v>0</v>
      </c>
      <c r="T24" s="15" t="e">
        <f>SUMIF('[1]COAL RECEIPT &amp; GCV DATA'!$A$3:$A$11,'MASTER DATA FILE RAW COAL 210'!A24,'[1]COAL RECEIPT &amp; GCV DATA'!$T$3:$T$11)</f>
        <v>#VALUE!</v>
      </c>
      <c r="U24" s="15" t="e">
        <f t="shared" si="3"/>
        <v>#VALUE!</v>
      </c>
      <c r="V24" s="15" t="e">
        <f>SUMIF('[1]COAL RECEIPT &amp; GCV DATA'!$A$3:$A$11,'MASTER DATA FILE RAW COAL 210'!A24,'[1]COAL RECEIPT &amp; GCV DATA'!$V$3:$V$11)</f>
        <v>#VALUE!</v>
      </c>
      <c r="W24" s="15" t="e">
        <f t="shared" si="4"/>
        <v>#VALUE!</v>
      </c>
    </row>
    <row r="25" spans="1:23" customFormat="1" x14ac:dyDescent="0.3">
      <c r="A25" s="12"/>
      <c r="B25" s="12" t="e">
        <f>SUMIF('[1]COAL RECEIPT &amp; GCV DATA'!$A$3:$A$11,'MASTER DATA FILE RAW COAL 210'!A25,'[1]COAL RECEIPT &amp; GCV DATA'!$B$3:$B$11)</f>
        <v>#VALUE!</v>
      </c>
      <c r="C25" s="13" t="e">
        <f>SUMIF('[1]COAL RECEIPT &amp; GCV DATA'!$A$3:$A$11,'MASTER DATA FILE RAW COAL 210'!A25,'[1]COAL RECEIPT &amp; GCV DATA'!$C$3:$C$11)</f>
        <v>#VALUE!</v>
      </c>
      <c r="D25" s="13">
        <f>IFERROR(VLOOKUP(A25,'[1]COAL RECEIPT &amp; GCV DATA'!$A$2:$V$11,4,0),0)</f>
        <v>0</v>
      </c>
      <c r="E25" s="14">
        <f>IFERROR(VLOOKUP(A25,'[1]COAL RECEIPT &amp; GCV DATA'!$A$2:$V$11,5,0),0)</f>
        <v>0</v>
      </c>
      <c r="F25" s="13" t="e">
        <f>SUMIF('[1]COAL RECEIPT &amp; GCV DATA'!$A$3:$A$11,'MASTER DATA FILE RAW COAL 210'!A25,'[1]COAL RECEIPT &amp; GCV DATA'!$F$3:$F$11)</f>
        <v>#VALUE!</v>
      </c>
      <c r="G25" s="13">
        <f>IFERROR(VLOOKUP(A25,'[1]COAL RECEIPT &amp; GCV DATA'!$A$2:$V$11,7,0),0)</f>
        <v>0</v>
      </c>
      <c r="H25" s="13">
        <f>IFERROR(VLOOKUP(A25,'[1]COAL RECEIPT &amp; GCV DATA'!$A$2:$V$11,8,0),0)</f>
        <v>0</v>
      </c>
      <c r="I25" s="13">
        <f>IFERROR(VLOOKUP(A25,'[1]COAL RECEIPT &amp; GCV DATA'!$A$2:$V$11,9,0),0)</f>
        <v>0</v>
      </c>
      <c r="J25" s="13">
        <f>IFERROR(VLOOKUP(A25,'[1]COAL RECEIPT &amp; GCV DATA'!$A$2:$V$11,10,0),0)</f>
        <v>0</v>
      </c>
      <c r="K25" s="15" t="e">
        <f>SUMIF('[1]COAL RECEIPT &amp; GCV DATA'!$A$3:$A$11,'MASTER DATA FILE RAW COAL 210'!A25,'[1]COAL RECEIPT &amp; GCV DATA'!$K$3:$K$11)</f>
        <v>#VALUE!</v>
      </c>
      <c r="L25" s="15" t="e">
        <f>SUMIF('[1]COAL RECEIPT &amp; GCV DATA'!$A$3:$A$11,'MASTER DATA FILE RAW COAL 210'!A25,'[1]COAL RECEIPT &amp; GCV DATA'!$L$3:$L$11)</f>
        <v>#VALUE!</v>
      </c>
      <c r="M25" s="15" t="e">
        <f t="shared" si="0"/>
        <v>#VALUE!</v>
      </c>
      <c r="N25" s="15" t="e">
        <f t="shared" si="1"/>
        <v>#VALUE!</v>
      </c>
      <c r="O25" s="15" t="e">
        <f>SUMIF('[1]COAL RECEIPT &amp; GCV DATA'!$A$3:$A$11,'MASTER DATA FILE RAW COAL 210'!A25,'[1]COAL RECEIPT &amp; GCV DATA'!$O$3:$O$11)</f>
        <v>#VALUE!</v>
      </c>
      <c r="P25" s="15" t="e">
        <f t="shared" si="5"/>
        <v>#VALUE!</v>
      </c>
      <c r="Q25" s="15" t="e">
        <f>SUMIF('[1]COAL RECEIPT &amp; GCV DATA'!$A$3:$A$11,'MASTER DATA FILE RAW COAL 210'!A25,'[1]COAL RECEIPT &amp; GCV DATA'!$Q$3:$Q$11)+IF(H25=$J$234,($K$234*K25),0)+IF(H25=$J$235,($K$235*K25),0)++IF(H24=$J$235,($K$236*K25),0)</f>
        <v>#VALUE!</v>
      </c>
      <c r="R25" s="16" t="e">
        <f>SUMIF('[1]COAL RECEIPT &amp; GCV DATA'!$A$3:$A$11,'MASTER DATA FILE RAW COAL 210'!A25,'[1]COAL RECEIPT &amp; GCV DATA'!$R$3:$R$11)+IF(H25=$J$234,($K$234*K25),0)+IF(H25=$J$235,($K$235*K25),0)</f>
        <v>#VALUE!</v>
      </c>
      <c r="S25" s="15">
        <f t="shared" si="2"/>
        <v>0</v>
      </c>
      <c r="T25" s="15" t="e">
        <f>SUMIF('[1]COAL RECEIPT &amp; GCV DATA'!$A$3:$A$11,'MASTER DATA FILE RAW COAL 210'!A25,'[1]COAL RECEIPT &amp; GCV DATA'!$T$3:$T$11)</f>
        <v>#VALUE!</v>
      </c>
      <c r="U25" s="15" t="e">
        <f t="shared" si="3"/>
        <v>#VALUE!</v>
      </c>
      <c r="V25" s="15" t="e">
        <f>SUMIF('[1]COAL RECEIPT &amp; GCV DATA'!$A$3:$A$11,'MASTER DATA FILE RAW COAL 210'!A25,'[1]COAL RECEIPT &amp; GCV DATA'!$V$3:$V$11)</f>
        <v>#VALUE!</v>
      </c>
      <c r="W25" s="15" t="e">
        <f t="shared" si="4"/>
        <v>#VALUE!</v>
      </c>
    </row>
    <row r="26" spans="1:23" customFormat="1" x14ac:dyDescent="0.3">
      <c r="A26" s="12"/>
      <c r="B26" s="12" t="e">
        <f>SUMIF('[1]COAL RECEIPT &amp; GCV DATA'!$A$3:$A$11,'MASTER DATA FILE RAW COAL 210'!A26,'[1]COAL RECEIPT &amp; GCV DATA'!$B$3:$B$11)</f>
        <v>#VALUE!</v>
      </c>
      <c r="C26" s="13" t="e">
        <f>SUMIF('[1]COAL RECEIPT &amp; GCV DATA'!$A$3:$A$11,'MASTER DATA FILE RAW COAL 210'!A26,'[1]COAL RECEIPT &amp; GCV DATA'!$C$3:$C$11)</f>
        <v>#VALUE!</v>
      </c>
      <c r="D26" s="13">
        <f>IFERROR(VLOOKUP(A26,'[1]COAL RECEIPT &amp; GCV DATA'!$A$2:$V$11,4,0),0)</f>
        <v>0</v>
      </c>
      <c r="E26" s="14">
        <f>IFERROR(VLOOKUP(A26,'[1]COAL RECEIPT &amp; GCV DATA'!$A$2:$V$11,5,0),0)</f>
        <v>0</v>
      </c>
      <c r="F26" s="13" t="e">
        <f>SUMIF('[1]COAL RECEIPT &amp; GCV DATA'!$A$3:$A$11,'MASTER DATA FILE RAW COAL 210'!A26,'[1]COAL RECEIPT &amp; GCV DATA'!$F$3:$F$11)</f>
        <v>#VALUE!</v>
      </c>
      <c r="G26" s="13">
        <f>IFERROR(VLOOKUP(A26,'[1]COAL RECEIPT &amp; GCV DATA'!$A$2:$V$11,7,0),0)</f>
        <v>0</v>
      </c>
      <c r="H26" s="13">
        <f>IFERROR(VLOOKUP(A26,'[1]COAL RECEIPT &amp; GCV DATA'!$A$2:$V$11,8,0),0)</f>
        <v>0</v>
      </c>
      <c r="I26" s="13">
        <f>IFERROR(VLOOKUP(A26,'[1]COAL RECEIPT &amp; GCV DATA'!$A$2:$V$11,9,0),0)</f>
        <v>0</v>
      </c>
      <c r="J26" s="13">
        <f>IFERROR(VLOOKUP(A26,'[1]COAL RECEIPT &amp; GCV DATA'!$A$2:$V$11,10,0),0)</f>
        <v>0</v>
      </c>
      <c r="K26" s="15" t="e">
        <f>SUMIF('[1]COAL RECEIPT &amp; GCV DATA'!$A$3:$A$11,'MASTER DATA FILE RAW COAL 210'!A26,'[1]COAL RECEIPT &amp; GCV DATA'!$K$3:$K$11)</f>
        <v>#VALUE!</v>
      </c>
      <c r="L26" s="15" t="e">
        <f>SUMIF('[1]COAL RECEIPT &amp; GCV DATA'!$A$3:$A$11,'MASTER DATA FILE RAW COAL 210'!A26,'[1]COAL RECEIPT &amp; GCV DATA'!$L$3:$L$11)</f>
        <v>#VALUE!</v>
      </c>
      <c r="M26" s="15" t="e">
        <f t="shared" si="0"/>
        <v>#VALUE!</v>
      </c>
      <c r="N26" s="15" t="e">
        <f t="shared" si="1"/>
        <v>#VALUE!</v>
      </c>
      <c r="O26" s="15" t="e">
        <f>SUMIF('[1]COAL RECEIPT &amp; GCV DATA'!$A$3:$A$11,'MASTER DATA FILE RAW COAL 210'!A26,'[1]COAL RECEIPT &amp; GCV DATA'!$O$3:$O$11)</f>
        <v>#VALUE!</v>
      </c>
      <c r="P26" s="15" t="e">
        <f t="shared" si="5"/>
        <v>#VALUE!</v>
      </c>
      <c r="Q26" s="15" t="e">
        <f>SUMIF('[1]COAL RECEIPT &amp; GCV DATA'!$A$3:$A$11,'MASTER DATA FILE RAW COAL 210'!A26,'[1]COAL RECEIPT &amp; GCV DATA'!$Q$3:$Q$11)+IF(H26=$J$234,($K$234*K26),0)+IF(H26=$J$235,($K$235*K26),0)++IF(H25=$J$235,($K$236*K26),0)</f>
        <v>#VALUE!</v>
      </c>
      <c r="R26" s="16" t="e">
        <f>SUMIF('[1]COAL RECEIPT &amp; GCV DATA'!$A$3:$A$11,'MASTER DATA FILE RAW COAL 210'!A26,'[1]COAL RECEIPT &amp; GCV DATA'!$R$3:$R$11)+IF(H26=$J$234,($K$234*K26),0)+IF(H26=$J$235,($K$235*K26),0)</f>
        <v>#VALUE!</v>
      </c>
      <c r="S26" s="15">
        <f t="shared" si="2"/>
        <v>0</v>
      </c>
      <c r="T26" s="15" t="e">
        <f>SUMIF('[1]COAL RECEIPT &amp; GCV DATA'!$A$3:$A$11,'MASTER DATA FILE RAW COAL 210'!A26,'[1]COAL RECEIPT &amp; GCV DATA'!$T$3:$T$11)</f>
        <v>#VALUE!</v>
      </c>
      <c r="U26" s="15" t="e">
        <f t="shared" si="3"/>
        <v>#VALUE!</v>
      </c>
      <c r="V26" s="15" t="e">
        <f>SUMIF('[1]COAL RECEIPT &amp; GCV DATA'!$A$3:$A$11,'MASTER DATA FILE RAW COAL 210'!A26,'[1]COAL RECEIPT &amp; GCV DATA'!$V$3:$V$11)</f>
        <v>#VALUE!</v>
      </c>
      <c r="W26" s="15" t="e">
        <f t="shared" si="4"/>
        <v>#VALUE!</v>
      </c>
    </row>
    <row r="27" spans="1:23" customFormat="1" x14ac:dyDescent="0.3">
      <c r="A27" s="12"/>
      <c r="B27" s="12" t="e">
        <f>SUMIF('[1]COAL RECEIPT &amp; GCV DATA'!$A$3:$A$11,'MASTER DATA FILE RAW COAL 210'!A27,'[1]COAL RECEIPT &amp; GCV DATA'!$B$3:$B$11)</f>
        <v>#VALUE!</v>
      </c>
      <c r="C27" s="13" t="e">
        <f>SUMIF('[1]COAL RECEIPT &amp; GCV DATA'!$A$3:$A$11,'MASTER DATA FILE RAW COAL 210'!A27,'[1]COAL RECEIPT &amp; GCV DATA'!$C$3:$C$11)</f>
        <v>#VALUE!</v>
      </c>
      <c r="D27" s="13">
        <f>IFERROR(VLOOKUP(A27,'[1]COAL RECEIPT &amp; GCV DATA'!$A$2:$V$11,4,0),0)</f>
        <v>0</v>
      </c>
      <c r="E27" s="14">
        <f>IFERROR(VLOOKUP(A27,'[1]COAL RECEIPT &amp; GCV DATA'!$A$2:$V$11,5,0),0)</f>
        <v>0</v>
      </c>
      <c r="F27" s="13" t="e">
        <f>SUMIF('[1]COAL RECEIPT &amp; GCV DATA'!$A$3:$A$11,'MASTER DATA FILE RAW COAL 210'!A27,'[1]COAL RECEIPT &amp; GCV DATA'!$F$3:$F$11)</f>
        <v>#VALUE!</v>
      </c>
      <c r="G27" s="13">
        <f>IFERROR(VLOOKUP(A27,'[1]COAL RECEIPT &amp; GCV DATA'!$A$2:$V$11,7,0),0)</f>
        <v>0</v>
      </c>
      <c r="H27" s="13">
        <f>IFERROR(VLOOKUP(A27,'[1]COAL RECEIPT &amp; GCV DATA'!$A$2:$V$11,8,0),0)</f>
        <v>0</v>
      </c>
      <c r="I27" s="13">
        <f>IFERROR(VLOOKUP(A27,'[1]COAL RECEIPT &amp; GCV DATA'!$A$2:$V$11,9,0),0)</f>
        <v>0</v>
      </c>
      <c r="J27" s="13">
        <f>IFERROR(VLOOKUP(A27,'[1]COAL RECEIPT &amp; GCV DATA'!$A$2:$V$11,10,0),0)</f>
        <v>0</v>
      </c>
      <c r="K27" s="15" t="e">
        <f>SUMIF('[1]COAL RECEIPT &amp; GCV DATA'!$A$3:$A$11,'MASTER DATA FILE RAW COAL 210'!A27,'[1]COAL RECEIPT &amp; GCV DATA'!$K$3:$K$11)</f>
        <v>#VALUE!</v>
      </c>
      <c r="L27" s="15" t="e">
        <f>SUMIF('[1]COAL RECEIPT &amp; GCV DATA'!$A$3:$A$11,'MASTER DATA FILE RAW COAL 210'!A27,'[1]COAL RECEIPT &amp; GCV DATA'!$L$3:$L$11)</f>
        <v>#VALUE!</v>
      </c>
      <c r="M27" s="15" t="e">
        <f t="shared" si="0"/>
        <v>#VALUE!</v>
      </c>
      <c r="N27" s="15" t="e">
        <f t="shared" si="1"/>
        <v>#VALUE!</v>
      </c>
      <c r="O27" s="15" t="e">
        <f>SUMIF('[1]COAL RECEIPT &amp; GCV DATA'!$A$3:$A$11,'MASTER DATA FILE RAW COAL 210'!A27,'[1]COAL RECEIPT &amp; GCV DATA'!$O$3:$O$11)</f>
        <v>#VALUE!</v>
      </c>
      <c r="P27" s="15" t="e">
        <f t="shared" si="5"/>
        <v>#VALUE!</v>
      </c>
      <c r="Q27" s="15" t="e">
        <f>SUMIF('[1]COAL RECEIPT &amp; GCV DATA'!$A$3:$A$11,'MASTER DATA FILE RAW COAL 210'!A27,'[1]COAL RECEIPT &amp; GCV DATA'!$Q$3:$Q$11)+IF(H27=$J$234,($K$234*K27),0)+IF(H27=$J$235,($K$235*K27),0)++IF(H26=$J$235,($K$236*K27),0)</f>
        <v>#VALUE!</v>
      </c>
      <c r="R27" s="16" t="e">
        <f>SUMIF('[1]COAL RECEIPT &amp; GCV DATA'!$A$3:$A$11,'MASTER DATA FILE RAW COAL 210'!A27,'[1]COAL RECEIPT &amp; GCV DATA'!$R$3:$R$11)+IF(H27=$J$234,($K$234*K27),0)+IF(H27=$J$235,($K$235*K27),0)</f>
        <v>#VALUE!</v>
      </c>
      <c r="S27" s="15">
        <f t="shared" si="2"/>
        <v>0</v>
      </c>
      <c r="T27" s="15" t="e">
        <f>SUMIF('[1]COAL RECEIPT &amp; GCV DATA'!$A$3:$A$11,'MASTER DATA FILE RAW COAL 210'!A27,'[1]COAL RECEIPT &amp; GCV DATA'!$T$3:$T$11)</f>
        <v>#VALUE!</v>
      </c>
      <c r="U27" s="15" t="e">
        <f t="shared" si="3"/>
        <v>#VALUE!</v>
      </c>
      <c r="V27" s="15" t="e">
        <f>SUMIF('[1]COAL RECEIPT &amp; GCV DATA'!$A$3:$A$11,'MASTER DATA FILE RAW COAL 210'!A27,'[1]COAL RECEIPT &amp; GCV DATA'!$V$3:$V$11)</f>
        <v>#VALUE!</v>
      </c>
      <c r="W27" s="15" t="e">
        <f t="shared" si="4"/>
        <v>#VALUE!</v>
      </c>
    </row>
    <row r="28" spans="1:23" customFormat="1" x14ac:dyDescent="0.3">
      <c r="A28" s="12"/>
      <c r="B28" s="12" t="e">
        <f>SUMIF('[1]COAL RECEIPT &amp; GCV DATA'!$A$3:$A$11,'MASTER DATA FILE RAW COAL 210'!A28,'[1]COAL RECEIPT &amp; GCV DATA'!$B$3:$B$11)</f>
        <v>#VALUE!</v>
      </c>
      <c r="C28" s="13" t="e">
        <f>SUMIF('[1]COAL RECEIPT &amp; GCV DATA'!$A$3:$A$11,'MASTER DATA FILE RAW COAL 210'!A28,'[1]COAL RECEIPT &amp; GCV DATA'!$C$3:$C$11)</f>
        <v>#VALUE!</v>
      </c>
      <c r="D28" s="13">
        <f>IFERROR(VLOOKUP(A28,'[1]COAL RECEIPT &amp; GCV DATA'!$A$2:$V$11,4,0),0)</f>
        <v>0</v>
      </c>
      <c r="E28" s="14">
        <f>IFERROR(VLOOKUP(A28,'[1]COAL RECEIPT &amp; GCV DATA'!$A$2:$V$11,5,0),0)</f>
        <v>0</v>
      </c>
      <c r="F28" s="13" t="e">
        <f>SUMIF('[1]COAL RECEIPT &amp; GCV DATA'!$A$3:$A$11,'MASTER DATA FILE RAW COAL 210'!A28,'[1]COAL RECEIPT &amp; GCV DATA'!$F$3:$F$11)</f>
        <v>#VALUE!</v>
      </c>
      <c r="G28" s="13">
        <f>IFERROR(VLOOKUP(A28,'[1]COAL RECEIPT &amp; GCV DATA'!$A$2:$V$11,7,0),0)</f>
        <v>0</v>
      </c>
      <c r="H28" s="13">
        <f>IFERROR(VLOOKUP(A28,'[1]COAL RECEIPT &amp; GCV DATA'!$A$2:$V$11,8,0),0)</f>
        <v>0</v>
      </c>
      <c r="I28" s="13">
        <f>IFERROR(VLOOKUP(A28,'[1]COAL RECEIPT &amp; GCV DATA'!$A$2:$V$11,9,0),0)</f>
        <v>0</v>
      </c>
      <c r="J28" s="13">
        <f>IFERROR(VLOOKUP(A28,'[1]COAL RECEIPT &amp; GCV DATA'!$A$2:$V$11,10,0),0)</f>
        <v>0</v>
      </c>
      <c r="K28" s="15" t="e">
        <f>SUMIF('[1]COAL RECEIPT &amp; GCV DATA'!$A$3:$A$11,'MASTER DATA FILE RAW COAL 210'!A28,'[1]COAL RECEIPT &amp; GCV DATA'!$K$3:$K$11)</f>
        <v>#VALUE!</v>
      </c>
      <c r="L28" s="15" t="e">
        <f>SUMIF('[1]COAL RECEIPT &amp; GCV DATA'!$A$3:$A$11,'MASTER DATA FILE RAW COAL 210'!A28,'[1]COAL RECEIPT &amp; GCV DATA'!$L$3:$L$11)</f>
        <v>#VALUE!</v>
      </c>
      <c r="M28" s="15" t="e">
        <f t="shared" si="0"/>
        <v>#VALUE!</v>
      </c>
      <c r="N28" s="15" t="e">
        <f t="shared" si="1"/>
        <v>#VALUE!</v>
      </c>
      <c r="O28" s="15" t="e">
        <f>SUMIF('[1]COAL RECEIPT &amp; GCV DATA'!$A$3:$A$11,'MASTER DATA FILE RAW COAL 210'!A28,'[1]COAL RECEIPT &amp; GCV DATA'!$O$3:$O$11)</f>
        <v>#VALUE!</v>
      </c>
      <c r="P28" s="15" t="e">
        <f t="shared" si="5"/>
        <v>#VALUE!</v>
      </c>
      <c r="Q28" s="15" t="e">
        <f>SUMIF('[1]COAL RECEIPT &amp; GCV DATA'!$A$3:$A$11,'MASTER DATA FILE RAW COAL 210'!A28,'[1]COAL RECEIPT &amp; GCV DATA'!$Q$3:$Q$11)+IF(H28=$J$234,($K$234*K28),0)+IF(H28=$J$235,($K$235*K28),0)++IF(H27=$J$235,($K$236*K28),0)</f>
        <v>#VALUE!</v>
      </c>
      <c r="R28" s="16" t="e">
        <f>SUMIF('[1]COAL RECEIPT &amp; GCV DATA'!$A$3:$A$11,'MASTER DATA FILE RAW COAL 210'!A28,'[1]COAL RECEIPT &amp; GCV DATA'!$R$3:$R$11)+IF(H28=$J$234,($K$234*K28),0)+IF(H28=$J$235,($K$235*K28),0)</f>
        <v>#VALUE!</v>
      </c>
      <c r="S28" s="15">
        <f t="shared" si="2"/>
        <v>0</v>
      </c>
      <c r="T28" s="15" t="e">
        <f>SUMIF('[1]COAL RECEIPT &amp; GCV DATA'!$A$3:$A$11,'MASTER DATA FILE RAW COAL 210'!A28,'[1]COAL RECEIPT &amp; GCV DATA'!$T$3:$T$11)</f>
        <v>#VALUE!</v>
      </c>
      <c r="U28" s="15" t="e">
        <f t="shared" si="3"/>
        <v>#VALUE!</v>
      </c>
      <c r="V28" s="15" t="e">
        <f>SUMIF('[1]COAL RECEIPT &amp; GCV DATA'!$A$3:$A$11,'MASTER DATA FILE RAW COAL 210'!A28,'[1]COAL RECEIPT &amp; GCV DATA'!$V$3:$V$11)</f>
        <v>#VALUE!</v>
      </c>
      <c r="W28" s="15" t="e">
        <f t="shared" si="4"/>
        <v>#VALUE!</v>
      </c>
    </row>
    <row r="29" spans="1:23" customFormat="1" x14ac:dyDescent="0.3">
      <c r="A29" s="12"/>
      <c r="B29" s="12" t="e">
        <f>SUMIF('[1]COAL RECEIPT &amp; GCV DATA'!$A$3:$A$11,'MASTER DATA FILE RAW COAL 210'!A29,'[1]COAL RECEIPT &amp; GCV DATA'!$B$3:$B$11)</f>
        <v>#VALUE!</v>
      </c>
      <c r="C29" s="13" t="e">
        <f>SUMIF('[1]COAL RECEIPT &amp; GCV DATA'!$A$3:$A$11,'MASTER DATA FILE RAW COAL 210'!A29,'[1]COAL RECEIPT &amp; GCV DATA'!$C$3:$C$11)</f>
        <v>#VALUE!</v>
      </c>
      <c r="D29" s="13">
        <f>IFERROR(VLOOKUP(A29,'[1]COAL RECEIPT &amp; GCV DATA'!$A$2:$V$11,4,0),0)</f>
        <v>0</v>
      </c>
      <c r="E29" s="14">
        <f>IFERROR(VLOOKUP(A29,'[1]COAL RECEIPT &amp; GCV DATA'!$A$2:$V$11,5,0),0)</f>
        <v>0</v>
      </c>
      <c r="F29" s="13" t="e">
        <f>SUMIF('[1]COAL RECEIPT &amp; GCV DATA'!$A$3:$A$11,'MASTER DATA FILE RAW COAL 210'!A29,'[1]COAL RECEIPT &amp; GCV DATA'!$F$3:$F$11)</f>
        <v>#VALUE!</v>
      </c>
      <c r="G29" s="13">
        <f>IFERROR(VLOOKUP(A29,'[1]COAL RECEIPT &amp; GCV DATA'!$A$2:$V$11,7,0),0)</f>
        <v>0</v>
      </c>
      <c r="H29" s="13">
        <f>IFERROR(VLOOKUP(A29,'[1]COAL RECEIPT &amp; GCV DATA'!$A$2:$V$11,8,0),0)</f>
        <v>0</v>
      </c>
      <c r="I29" s="13">
        <f>IFERROR(VLOOKUP(A29,'[1]COAL RECEIPT &amp; GCV DATA'!$A$2:$V$11,9,0),0)</f>
        <v>0</v>
      </c>
      <c r="J29" s="13">
        <f>IFERROR(VLOOKUP(A29,'[1]COAL RECEIPT &amp; GCV DATA'!$A$2:$V$11,10,0),0)</f>
        <v>0</v>
      </c>
      <c r="K29" s="15" t="e">
        <f>SUMIF('[1]COAL RECEIPT &amp; GCV DATA'!$A$3:$A$11,'MASTER DATA FILE RAW COAL 210'!A29,'[1]COAL RECEIPT &amp; GCV DATA'!$K$3:$K$11)</f>
        <v>#VALUE!</v>
      </c>
      <c r="L29" s="15" t="e">
        <f>SUMIF('[1]COAL RECEIPT &amp; GCV DATA'!$A$3:$A$11,'MASTER DATA FILE RAW COAL 210'!A29,'[1]COAL RECEIPT &amp; GCV DATA'!$L$3:$L$11)</f>
        <v>#VALUE!</v>
      </c>
      <c r="M29" s="15" t="e">
        <f t="shared" si="0"/>
        <v>#VALUE!</v>
      </c>
      <c r="N29" s="15" t="e">
        <f t="shared" si="1"/>
        <v>#VALUE!</v>
      </c>
      <c r="O29" s="15" t="e">
        <f>SUMIF('[1]COAL RECEIPT &amp; GCV DATA'!$A$3:$A$11,'MASTER DATA FILE RAW COAL 210'!A29,'[1]COAL RECEIPT &amp; GCV DATA'!$O$3:$O$11)</f>
        <v>#VALUE!</v>
      </c>
      <c r="P29" s="15" t="e">
        <f t="shared" si="5"/>
        <v>#VALUE!</v>
      </c>
      <c r="Q29" s="15" t="e">
        <f>SUMIF('[1]COAL RECEIPT &amp; GCV DATA'!$A$3:$A$11,'MASTER DATA FILE RAW COAL 210'!A29,'[1]COAL RECEIPT &amp; GCV DATA'!$Q$3:$Q$11)+IF(H29=$J$234,($K$234*K29),0)+IF(H29=$J$235,($K$235*K29),0)++IF(H28=$J$235,($K$236*K29),0)</f>
        <v>#VALUE!</v>
      </c>
      <c r="R29" s="16" t="e">
        <f>SUMIF('[1]COAL RECEIPT &amp; GCV DATA'!$A$3:$A$11,'MASTER DATA FILE RAW COAL 210'!A29,'[1]COAL RECEIPT &amp; GCV DATA'!$R$3:$R$11)+IF(H29=$J$234,($K$234*K29),0)+IF(H29=$J$235,($K$235*K29),0)</f>
        <v>#VALUE!</v>
      </c>
      <c r="S29" s="15">
        <f t="shared" si="2"/>
        <v>0</v>
      </c>
      <c r="T29" s="15" t="e">
        <f>SUMIF('[1]COAL RECEIPT &amp; GCV DATA'!$A$3:$A$11,'MASTER DATA FILE RAW COAL 210'!A29,'[1]COAL RECEIPT &amp; GCV DATA'!$T$3:$T$11)</f>
        <v>#VALUE!</v>
      </c>
      <c r="U29" s="15" t="e">
        <f t="shared" si="3"/>
        <v>#VALUE!</v>
      </c>
      <c r="V29" s="15" t="e">
        <f>SUMIF('[1]COAL RECEIPT &amp; GCV DATA'!$A$3:$A$11,'MASTER DATA FILE RAW COAL 210'!A29,'[1]COAL RECEIPT &amp; GCV DATA'!$V$3:$V$11)</f>
        <v>#VALUE!</v>
      </c>
      <c r="W29" s="15" t="e">
        <f t="shared" si="4"/>
        <v>#VALUE!</v>
      </c>
    </row>
    <row r="30" spans="1:23" customFormat="1" x14ac:dyDescent="0.3">
      <c r="A30" s="12"/>
      <c r="B30" s="12" t="e">
        <f>SUMIF('[1]COAL RECEIPT &amp; GCV DATA'!$A$3:$A$11,'MASTER DATA FILE RAW COAL 210'!A30,'[1]COAL RECEIPT &amp; GCV DATA'!$B$3:$B$11)</f>
        <v>#VALUE!</v>
      </c>
      <c r="C30" s="13" t="e">
        <f>SUMIF('[1]COAL RECEIPT &amp; GCV DATA'!$A$3:$A$11,'MASTER DATA FILE RAW COAL 210'!A30,'[1]COAL RECEIPT &amp; GCV DATA'!$C$3:$C$11)</f>
        <v>#VALUE!</v>
      </c>
      <c r="D30" s="13">
        <f>IFERROR(VLOOKUP(A30,'[1]COAL RECEIPT &amp; GCV DATA'!$A$2:$V$11,4,0),0)</f>
        <v>0</v>
      </c>
      <c r="E30" s="14">
        <f>IFERROR(VLOOKUP(A30,'[1]COAL RECEIPT &amp; GCV DATA'!$A$2:$V$11,5,0),0)</f>
        <v>0</v>
      </c>
      <c r="F30" s="13" t="e">
        <f>SUMIF('[1]COAL RECEIPT &amp; GCV DATA'!$A$3:$A$11,'MASTER DATA FILE RAW COAL 210'!A30,'[1]COAL RECEIPT &amp; GCV DATA'!$F$3:$F$11)</f>
        <v>#VALUE!</v>
      </c>
      <c r="G30" s="13">
        <f>IFERROR(VLOOKUP(A30,'[1]COAL RECEIPT &amp; GCV DATA'!$A$2:$V$11,7,0),0)</f>
        <v>0</v>
      </c>
      <c r="H30" s="13">
        <f>IFERROR(VLOOKUP(A30,'[1]COAL RECEIPT &amp; GCV DATA'!$A$2:$V$11,8,0),0)</f>
        <v>0</v>
      </c>
      <c r="I30" s="13">
        <f>IFERROR(VLOOKUP(A30,'[1]COAL RECEIPT &amp; GCV DATA'!$A$2:$V$11,9,0),0)</f>
        <v>0</v>
      </c>
      <c r="J30" s="13">
        <f>IFERROR(VLOOKUP(A30,'[1]COAL RECEIPT &amp; GCV DATA'!$A$2:$V$11,10,0),0)</f>
        <v>0</v>
      </c>
      <c r="K30" s="15" t="e">
        <f>SUMIF('[1]COAL RECEIPT &amp; GCV DATA'!$A$3:$A$11,'MASTER DATA FILE RAW COAL 210'!A30,'[1]COAL RECEIPT &amp; GCV DATA'!$K$3:$K$11)</f>
        <v>#VALUE!</v>
      </c>
      <c r="L30" s="15" t="e">
        <f>SUMIF('[1]COAL RECEIPT &amp; GCV DATA'!$A$3:$A$11,'MASTER DATA FILE RAW COAL 210'!A30,'[1]COAL RECEIPT &amp; GCV DATA'!$L$3:$L$11)</f>
        <v>#VALUE!</v>
      </c>
      <c r="M30" s="15" t="e">
        <f t="shared" si="0"/>
        <v>#VALUE!</v>
      </c>
      <c r="N30" s="15" t="e">
        <f t="shared" si="1"/>
        <v>#VALUE!</v>
      </c>
      <c r="O30" s="15" t="e">
        <f>SUMIF('[1]COAL RECEIPT &amp; GCV DATA'!$A$3:$A$11,'MASTER DATA FILE RAW COAL 210'!A30,'[1]COAL RECEIPT &amp; GCV DATA'!$O$3:$O$11)</f>
        <v>#VALUE!</v>
      </c>
      <c r="P30" s="15" t="e">
        <f t="shared" si="5"/>
        <v>#VALUE!</v>
      </c>
      <c r="Q30" s="15" t="e">
        <f>SUMIF('[1]COAL RECEIPT &amp; GCV DATA'!$A$3:$A$11,'MASTER DATA FILE RAW COAL 210'!A30,'[1]COAL RECEIPT &amp; GCV DATA'!$Q$3:$Q$11)+IF(H30=$J$234,($K$234*K30),0)+IF(H30=$J$235,($K$235*K30),0)++IF(H29=$J$235,($K$236*K30),0)</f>
        <v>#VALUE!</v>
      </c>
      <c r="R30" s="16" t="e">
        <f>SUMIF('[1]COAL RECEIPT &amp; GCV DATA'!$A$3:$A$11,'MASTER DATA FILE RAW COAL 210'!A30,'[1]COAL RECEIPT &amp; GCV DATA'!$R$3:$R$11)+IF(H30=$J$234,($K$234*K30),0)+IF(H30=$J$235,($K$235*K30),0)</f>
        <v>#VALUE!</v>
      </c>
      <c r="S30" s="15">
        <f t="shared" si="2"/>
        <v>0</v>
      </c>
      <c r="T30" s="15" t="e">
        <f>SUMIF('[1]COAL RECEIPT &amp; GCV DATA'!$A$3:$A$11,'MASTER DATA FILE RAW COAL 210'!A30,'[1]COAL RECEIPT &amp; GCV DATA'!$T$3:$T$11)</f>
        <v>#VALUE!</v>
      </c>
      <c r="U30" s="15" t="e">
        <f t="shared" si="3"/>
        <v>#VALUE!</v>
      </c>
      <c r="V30" s="15" t="e">
        <f>SUMIF('[1]COAL RECEIPT &amp; GCV DATA'!$A$3:$A$11,'MASTER DATA FILE RAW COAL 210'!A30,'[1]COAL RECEIPT &amp; GCV DATA'!$V$3:$V$11)</f>
        <v>#VALUE!</v>
      </c>
      <c r="W30" s="15" t="e">
        <f t="shared" si="4"/>
        <v>#VALUE!</v>
      </c>
    </row>
    <row r="31" spans="1:23" customFormat="1" x14ac:dyDescent="0.3">
      <c r="A31" s="12"/>
      <c r="B31" s="12" t="e">
        <f>SUMIF('[1]COAL RECEIPT &amp; GCV DATA'!$A$3:$A$11,'MASTER DATA FILE RAW COAL 210'!A31,'[1]COAL RECEIPT &amp; GCV DATA'!$B$3:$B$11)</f>
        <v>#VALUE!</v>
      </c>
      <c r="C31" s="13" t="e">
        <f>SUMIF('[1]COAL RECEIPT &amp; GCV DATA'!$A$3:$A$11,'MASTER DATA FILE RAW COAL 210'!A31,'[1]COAL RECEIPT &amp; GCV DATA'!$C$3:$C$11)</f>
        <v>#VALUE!</v>
      </c>
      <c r="D31" s="13">
        <f>IFERROR(VLOOKUP(A31,'[1]COAL RECEIPT &amp; GCV DATA'!$A$2:$V$11,4,0),0)</f>
        <v>0</v>
      </c>
      <c r="E31" s="14">
        <f>IFERROR(VLOOKUP(A31,'[1]COAL RECEIPT &amp; GCV DATA'!$A$2:$V$11,5,0),0)</f>
        <v>0</v>
      </c>
      <c r="F31" s="13" t="e">
        <f>SUMIF('[1]COAL RECEIPT &amp; GCV DATA'!$A$3:$A$11,'MASTER DATA FILE RAW COAL 210'!A31,'[1]COAL RECEIPT &amp; GCV DATA'!$F$3:$F$11)</f>
        <v>#VALUE!</v>
      </c>
      <c r="G31" s="13">
        <f>IFERROR(VLOOKUP(A31,'[1]COAL RECEIPT &amp; GCV DATA'!$A$2:$V$11,7,0),0)</f>
        <v>0</v>
      </c>
      <c r="H31" s="13">
        <f>IFERROR(VLOOKUP(A31,'[1]COAL RECEIPT &amp; GCV DATA'!$A$2:$V$11,8,0),0)</f>
        <v>0</v>
      </c>
      <c r="I31" s="13">
        <f>IFERROR(VLOOKUP(A31,'[1]COAL RECEIPT &amp; GCV DATA'!$A$2:$V$11,9,0),0)</f>
        <v>0</v>
      </c>
      <c r="J31" s="13">
        <f>IFERROR(VLOOKUP(A31,'[1]COAL RECEIPT &amp; GCV DATA'!$A$2:$V$11,10,0),0)</f>
        <v>0</v>
      </c>
      <c r="K31" s="15" t="e">
        <f>SUMIF('[1]COAL RECEIPT &amp; GCV DATA'!$A$3:$A$11,'MASTER DATA FILE RAW COAL 210'!A31,'[1]COAL RECEIPT &amp; GCV DATA'!$K$3:$K$11)</f>
        <v>#VALUE!</v>
      </c>
      <c r="L31" s="15" t="e">
        <f>SUMIF('[1]COAL RECEIPT &amp; GCV DATA'!$A$3:$A$11,'MASTER DATA FILE RAW COAL 210'!A31,'[1]COAL RECEIPT &amp; GCV DATA'!$L$3:$L$11)</f>
        <v>#VALUE!</v>
      </c>
      <c r="M31" s="15" t="e">
        <f t="shared" si="0"/>
        <v>#VALUE!</v>
      </c>
      <c r="N31" s="15" t="e">
        <f t="shared" si="1"/>
        <v>#VALUE!</v>
      </c>
      <c r="O31" s="15" t="e">
        <f>SUMIF('[1]COAL RECEIPT &amp; GCV DATA'!$A$3:$A$11,'MASTER DATA FILE RAW COAL 210'!A31,'[1]COAL RECEIPT &amp; GCV DATA'!$O$3:$O$11)</f>
        <v>#VALUE!</v>
      </c>
      <c r="P31" s="15" t="e">
        <f t="shared" si="5"/>
        <v>#VALUE!</v>
      </c>
      <c r="Q31" s="15" t="e">
        <f>SUMIF('[1]COAL RECEIPT &amp; GCV DATA'!$A$3:$A$11,'MASTER DATA FILE RAW COAL 210'!A31,'[1]COAL RECEIPT &amp; GCV DATA'!$Q$3:$Q$11)+IF(H31=$J$234,($K$234*K31),0)+IF(H31=$J$235,($K$235*K31),0)++IF(H30=$J$235,($K$236*K31),0)</f>
        <v>#VALUE!</v>
      </c>
      <c r="R31" s="16" t="e">
        <f>SUMIF('[1]COAL RECEIPT &amp; GCV DATA'!$A$3:$A$11,'MASTER DATA FILE RAW COAL 210'!A31,'[1]COAL RECEIPT &amp; GCV DATA'!$R$3:$R$11)+IF(H31=$J$234,($K$234*K31),0)+IF(H31=$J$235,($K$235*K31),0)</f>
        <v>#VALUE!</v>
      </c>
      <c r="S31" s="15">
        <f t="shared" si="2"/>
        <v>0</v>
      </c>
      <c r="T31" s="15" t="e">
        <f>SUMIF('[1]COAL RECEIPT &amp; GCV DATA'!$A$3:$A$11,'MASTER DATA FILE RAW COAL 210'!A31,'[1]COAL RECEIPT &amp; GCV DATA'!$T$3:$T$11)</f>
        <v>#VALUE!</v>
      </c>
      <c r="U31" s="15" t="e">
        <f t="shared" si="3"/>
        <v>#VALUE!</v>
      </c>
      <c r="V31" s="15" t="e">
        <f>SUMIF('[1]COAL RECEIPT &amp; GCV DATA'!$A$3:$A$11,'MASTER DATA FILE RAW COAL 210'!A31,'[1]COAL RECEIPT &amp; GCV DATA'!$V$3:$V$11)</f>
        <v>#VALUE!</v>
      </c>
      <c r="W31" s="15" t="e">
        <f t="shared" si="4"/>
        <v>#VALUE!</v>
      </c>
    </row>
    <row r="32" spans="1:23" customFormat="1" x14ac:dyDescent="0.3">
      <c r="A32" s="12"/>
      <c r="B32" s="12" t="e">
        <f>SUMIF('[1]COAL RECEIPT &amp; GCV DATA'!$A$3:$A$11,'MASTER DATA FILE RAW COAL 210'!A32,'[1]COAL RECEIPT &amp; GCV DATA'!$B$3:$B$11)</f>
        <v>#VALUE!</v>
      </c>
      <c r="C32" s="13" t="e">
        <f>SUMIF('[1]COAL RECEIPT &amp; GCV DATA'!$A$3:$A$11,'MASTER DATA FILE RAW COAL 210'!A32,'[1]COAL RECEIPT &amp; GCV DATA'!$C$3:$C$11)</f>
        <v>#VALUE!</v>
      </c>
      <c r="D32" s="13">
        <f>IFERROR(VLOOKUP(A32,'[1]COAL RECEIPT &amp; GCV DATA'!$A$2:$V$11,4,0),0)</f>
        <v>0</v>
      </c>
      <c r="E32" s="14">
        <f>IFERROR(VLOOKUP(A32,'[1]COAL RECEIPT &amp; GCV DATA'!$A$2:$V$11,5,0),0)</f>
        <v>0</v>
      </c>
      <c r="F32" s="13" t="e">
        <f>SUMIF('[1]COAL RECEIPT &amp; GCV DATA'!$A$3:$A$11,'MASTER DATA FILE RAW COAL 210'!A32,'[1]COAL RECEIPT &amp; GCV DATA'!$F$3:$F$11)</f>
        <v>#VALUE!</v>
      </c>
      <c r="G32" s="13">
        <f>IFERROR(VLOOKUP(A32,'[1]COAL RECEIPT &amp; GCV DATA'!$A$2:$V$11,7,0),0)</f>
        <v>0</v>
      </c>
      <c r="H32" s="13">
        <f>IFERROR(VLOOKUP(A32,'[1]COAL RECEIPT &amp; GCV DATA'!$A$2:$V$11,8,0),0)</f>
        <v>0</v>
      </c>
      <c r="I32" s="13">
        <f>IFERROR(VLOOKUP(A32,'[1]COAL RECEIPT &amp; GCV DATA'!$A$2:$V$11,9,0),0)</f>
        <v>0</v>
      </c>
      <c r="J32" s="13">
        <f>IFERROR(VLOOKUP(A32,'[1]COAL RECEIPT &amp; GCV DATA'!$A$2:$V$11,10,0),0)</f>
        <v>0</v>
      </c>
      <c r="K32" s="15" t="e">
        <f>SUMIF('[1]COAL RECEIPT &amp; GCV DATA'!$A$3:$A$11,'MASTER DATA FILE RAW COAL 210'!A32,'[1]COAL RECEIPT &amp; GCV DATA'!$K$3:$K$11)</f>
        <v>#VALUE!</v>
      </c>
      <c r="L32" s="15" t="e">
        <f>SUMIF('[1]COAL RECEIPT &amp; GCV DATA'!$A$3:$A$11,'MASTER DATA FILE RAW COAL 210'!A32,'[1]COAL RECEIPT &amp; GCV DATA'!$L$3:$L$11)</f>
        <v>#VALUE!</v>
      </c>
      <c r="M32" s="15" t="e">
        <f t="shared" si="0"/>
        <v>#VALUE!</v>
      </c>
      <c r="N32" s="15" t="e">
        <f t="shared" si="1"/>
        <v>#VALUE!</v>
      </c>
      <c r="O32" s="15" t="e">
        <f>SUMIF('[1]COAL RECEIPT &amp; GCV DATA'!$A$3:$A$11,'MASTER DATA FILE RAW COAL 210'!A32,'[1]COAL RECEIPT &amp; GCV DATA'!$O$3:$O$11)</f>
        <v>#VALUE!</v>
      </c>
      <c r="P32" s="15" t="e">
        <f t="shared" si="5"/>
        <v>#VALUE!</v>
      </c>
      <c r="Q32" s="15" t="e">
        <f>SUMIF('[1]COAL RECEIPT &amp; GCV DATA'!$A$3:$A$11,'MASTER DATA FILE RAW COAL 210'!A32,'[1]COAL RECEIPT &amp; GCV DATA'!$Q$3:$Q$11)+IF(H32=$J$234,($K$234*K32),0)+IF(H32=$J$235,($K$235*K32),0)++IF(H31=$J$235,($K$236*K32),0)</f>
        <v>#VALUE!</v>
      </c>
      <c r="R32" s="16" t="e">
        <f>SUMIF('[1]COAL RECEIPT &amp; GCV DATA'!$A$3:$A$11,'MASTER DATA FILE RAW COAL 210'!A32,'[1]COAL RECEIPT &amp; GCV DATA'!$R$3:$R$11)+IF(H32=$J$234,($K$234*K32),0)+IF(H32=$J$235,($K$235*K32),0)</f>
        <v>#VALUE!</v>
      </c>
      <c r="S32" s="15">
        <f t="shared" si="2"/>
        <v>0</v>
      </c>
      <c r="T32" s="15" t="e">
        <f>SUMIF('[1]COAL RECEIPT &amp; GCV DATA'!$A$3:$A$11,'MASTER DATA FILE RAW COAL 210'!A32,'[1]COAL RECEIPT &amp; GCV DATA'!$T$3:$T$11)</f>
        <v>#VALUE!</v>
      </c>
      <c r="U32" s="15" t="e">
        <f t="shared" si="3"/>
        <v>#VALUE!</v>
      </c>
      <c r="V32" s="15" t="e">
        <f>SUMIF('[1]COAL RECEIPT &amp; GCV DATA'!$A$3:$A$11,'MASTER DATA FILE RAW COAL 210'!A32,'[1]COAL RECEIPT &amp; GCV DATA'!$V$3:$V$11)</f>
        <v>#VALUE!</v>
      </c>
      <c r="W32" s="15" t="e">
        <f t="shared" si="4"/>
        <v>#VALUE!</v>
      </c>
    </row>
    <row r="33" spans="1:23" customFormat="1" x14ac:dyDescent="0.3">
      <c r="A33" s="12"/>
      <c r="B33" s="12" t="e">
        <f>SUMIF('[1]COAL RECEIPT &amp; GCV DATA'!$A$3:$A$11,'MASTER DATA FILE RAW COAL 210'!A33,'[1]COAL RECEIPT &amp; GCV DATA'!$B$3:$B$11)</f>
        <v>#VALUE!</v>
      </c>
      <c r="C33" s="13" t="e">
        <f>SUMIF('[1]COAL RECEIPT &amp; GCV DATA'!$A$3:$A$11,'MASTER DATA FILE RAW COAL 210'!A33,'[1]COAL RECEIPT &amp; GCV DATA'!$C$3:$C$11)</f>
        <v>#VALUE!</v>
      </c>
      <c r="D33" s="13">
        <f>IFERROR(VLOOKUP(A33,'[1]COAL RECEIPT &amp; GCV DATA'!$A$2:$V$11,4,0),0)</f>
        <v>0</v>
      </c>
      <c r="E33" s="14">
        <f>IFERROR(VLOOKUP(A33,'[1]COAL RECEIPT &amp; GCV DATA'!$A$2:$V$11,5,0),0)</f>
        <v>0</v>
      </c>
      <c r="F33" s="13" t="e">
        <f>SUMIF('[1]COAL RECEIPT &amp; GCV DATA'!$A$3:$A$11,'MASTER DATA FILE RAW COAL 210'!A33,'[1]COAL RECEIPT &amp; GCV DATA'!$F$3:$F$11)</f>
        <v>#VALUE!</v>
      </c>
      <c r="G33" s="13">
        <f>IFERROR(VLOOKUP(A33,'[1]COAL RECEIPT &amp; GCV DATA'!$A$2:$V$11,7,0),0)</f>
        <v>0</v>
      </c>
      <c r="H33" s="13">
        <f>IFERROR(VLOOKUP(A33,'[1]COAL RECEIPT &amp; GCV DATA'!$A$2:$V$11,8,0),0)</f>
        <v>0</v>
      </c>
      <c r="I33" s="13">
        <f>IFERROR(VLOOKUP(A33,'[1]COAL RECEIPT &amp; GCV DATA'!$A$2:$V$11,9,0),0)</f>
        <v>0</v>
      </c>
      <c r="J33" s="13">
        <f>IFERROR(VLOOKUP(A33,'[1]COAL RECEIPT &amp; GCV DATA'!$A$2:$V$11,10,0),0)</f>
        <v>0</v>
      </c>
      <c r="K33" s="15" t="e">
        <f>SUMIF('[1]COAL RECEIPT &amp; GCV DATA'!$A$3:$A$11,'MASTER DATA FILE RAW COAL 210'!A33,'[1]COAL RECEIPT &amp; GCV DATA'!$K$3:$K$11)</f>
        <v>#VALUE!</v>
      </c>
      <c r="L33" s="15" t="e">
        <f>SUMIF('[1]COAL RECEIPT &amp; GCV DATA'!$A$3:$A$11,'MASTER DATA FILE RAW COAL 210'!A33,'[1]COAL RECEIPT &amp; GCV DATA'!$L$3:$L$11)</f>
        <v>#VALUE!</v>
      </c>
      <c r="M33" s="15" t="e">
        <f t="shared" si="0"/>
        <v>#VALUE!</v>
      </c>
      <c r="N33" s="15" t="e">
        <f t="shared" si="1"/>
        <v>#VALUE!</v>
      </c>
      <c r="O33" s="15" t="e">
        <f>SUMIF('[1]COAL RECEIPT &amp; GCV DATA'!$A$3:$A$11,'MASTER DATA FILE RAW COAL 210'!A33,'[1]COAL RECEIPT &amp; GCV DATA'!$O$3:$O$11)</f>
        <v>#VALUE!</v>
      </c>
      <c r="P33" s="15" t="e">
        <f t="shared" si="5"/>
        <v>#VALUE!</v>
      </c>
      <c r="Q33" s="15" t="e">
        <f>SUMIF('[1]COAL RECEIPT &amp; GCV DATA'!$A$3:$A$11,'MASTER DATA FILE RAW COAL 210'!A33,'[1]COAL RECEIPT &amp; GCV DATA'!$Q$3:$Q$11)+IF(H33=$J$234,($K$234*K33),0)+IF(H33=$J$235,($K$235*K33),0)++IF(H32=$J$235,($K$236*K33),0)</f>
        <v>#VALUE!</v>
      </c>
      <c r="R33" s="16" t="e">
        <f>SUMIF('[1]COAL RECEIPT &amp; GCV DATA'!$A$3:$A$11,'MASTER DATA FILE RAW COAL 210'!A33,'[1]COAL RECEIPT &amp; GCV DATA'!$R$3:$R$11)+IF(H33=$J$234,($K$234*K33),0)+IF(H33=$J$235,($K$235*K33),0)</f>
        <v>#VALUE!</v>
      </c>
      <c r="S33" s="15">
        <f t="shared" si="2"/>
        <v>0</v>
      </c>
      <c r="T33" s="15" t="e">
        <f>SUMIF('[1]COAL RECEIPT &amp; GCV DATA'!$A$3:$A$11,'MASTER DATA FILE RAW COAL 210'!A33,'[1]COAL RECEIPT &amp; GCV DATA'!$T$3:$T$11)</f>
        <v>#VALUE!</v>
      </c>
      <c r="U33" s="15" t="e">
        <f t="shared" si="3"/>
        <v>#VALUE!</v>
      </c>
      <c r="V33" s="15" t="e">
        <f>SUMIF('[1]COAL RECEIPT &amp; GCV DATA'!$A$3:$A$11,'MASTER DATA FILE RAW COAL 210'!A33,'[1]COAL RECEIPT &amp; GCV DATA'!$V$3:$V$11)</f>
        <v>#VALUE!</v>
      </c>
      <c r="W33" s="15" t="e">
        <f t="shared" si="4"/>
        <v>#VALUE!</v>
      </c>
    </row>
    <row r="34" spans="1:23" customFormat="1" x14ac:dyDescent="0.3">
      <c r="A34" s="12"/>
      <c r="B34" s="12" t="e">
        <f>SUMIF('[1]COAL RECEIPT &amp; GCV DATA'!$A$3:$A$11,'MASTER DATA FILE RAW COAL 210'!A34,'[1]COAL RECEIPT &amp; GCV DATA'!$B$3:$B$11)</f>
        <v>#VALUE!</v>
      </c>
      <c r="C34" s="13" t="e">
        <f>SUMIF('[1]COAL RECEIPT &amp; GCV DATA'!$A$3:$A$11,'MASTER DATA FILE RAW COAL 210'!A34,'[1]COAL RECEIPT &amp; GCV DATA'!$C$3:$C$11)</f>
        <v>#VALUE!</v>
      </c>
      <c r="D34" s="13">
        <f>IFERROR(VLOOKUP(A34,'[1]COAL RECEIPT &amp; GCV DATA'!$A$2:$V$11,4,0),0)</f>
        <v>0</v>
      </c>
      <c r="E34" s="14">
        <f>IFERROR(VLOOKUP(A34,'[1]COAL RECEIPT &amp; GCV DATA'!$A$2:$V$11,5,0),0)</f>
        <v>0</v>
      </c>
      <c r="F34" s="13" t="e">
        <f>SUMIF('[1]COAL RECEIPT &amp; GCV DATA'!$A$3:$A$11,'MASTER DATA FILE RAW COAL 210'!A34,'[1]COAL RECEIPT &amp; GCV DATA'!$F$3:$F$11)</f>
        <v>#VALUE!</v>
      </c>
      <c r="G34" s="13">
        <f>IFERROR(VLOOKUP(A34,'[1]COAL RECEIPT &amp; GCV DATA'!$A$2:$V$11,7,0),0)</f>
        <v>0</v>
      </c>
      <c r="H34" s="13">
        <f>IFERROR(VLOOKUP(A34,'[1]COAL RECEIPT &amp; GCV DATA'!$A$2:$V$11,8,0),0)</f>
        <v>0</v>
      </c>
      <c r="I34" s="13">
        <f>IFERROR(VLOOKUP(A34,'[1]COAL RECEIPT &amp; GCV DATA'!$A$2:$V$11,9,0),0)</f>
        <v>0</v>
      </c>
      <c r="J34" s="13">
        <f>IFERROR(VLOOKUP(A34,'[1]COAL RECEIPT &amp; GCV DATA'!$A$2:$V$11,10,0),0)</f>
        <v>0</v>
      </c>
      <c r="K34" s="15" t="e">
        <f>SUMIF('[1]COAL RECEIPT &amp; GCV DATA'!$A$3:$A$11,'MASTER DATA FILE RAW COAL 210'!A34,'[1]COAL RECEIPT &amp; GCV DATA'!$K$3:$K$11)</f>
        <v>#VALUE!</v>
      </c>
      <c r="L34" s="15" t="e">
        <f>SUMIF('[1]COAL RECEIPT &amp; GCV DATA'!$A$3:$A$11,'MASTER DATA FILE RAW COAL 210'!A34,'[1]COAL RECEIPT &amp; GCV DATA'!$L$3:$L$11)</f>
        <v>#VALUE!</v>
      </c>
      <c r="M34" s="15" t="e">
        <f t="shared" si="0"/>
        <v>#VALUE!</v>
      </c>
      <c r="N34" s="15" t="e">
        <f t="shared" si="1"/>
        <v>#VALUE!</v>
      </c>
      <c r="O34" s="15" t="e">
        <f>SUMIF('[1]COAL RECEIPT &amp; GCV DATA'!$A$3:$A$11,'MASTER DATA FILE RAW COAL 210'!A34,'[1]COAL RECEIPT &amp; GCV DATA'!$O$3:$O$11)</f>
        <v>#VALUE!</v>
      </c>
      <c r="P34" s="15" t="e">
        <f t="shared" si="5"/>
        <v>#VALUE!</v>
      </c>
      <c r="Q34" s="15" t="e">
        <f>SUMIF('[1]COAL RECEIPT &amp; GCV DATA'!$A$3:$A$11,'MASTER DATA FILE RAW COAL 210'!A34,'[1]COAL RECEIPT &amp; GCV DATA'!$Q$3:$Q$11)+IF(H34=$J$234,($K$234*K34),0)+IF(H34=$J$235,($K$235*K34),0)++IF(H33=$J$235,($K$236*K34),0)</f>
        <v>#VALUE!</v>
      </c>
      <c r="R34" s="16" t="e">
        <f>SUMIF('[1]COAL RECEIPT &amp; GCV DATA'!$A$3:$A$11,'MASTER DATA FILE RAW COAL 210'!A34,'[1]COAL RECEIPT &amp; GCV DATA'!$R$3:$R$11)+IF(H34=$J$234,($K$234*K34),0)+IF(H34=$J$235,($K$235*K34),0)</f>
        <v>#VALUE!</v>
      </c>
      <c r="S34" s="15">
        <f t="shared" si="2"/>
        <v>0</v>
      </c>
      <c r="T34" s="15" t="e">
        <f>SUMIF('[1]COAL RECEIPT &amp; GCV DATA'!$A$3:$A$11,'MASTER DATA FILE RAW COAL 210'!A34,'[1]COAL RECEIPT &amp; GCV DATA'!$T$3:$T$11)</f>
        <v>#VALUE!</v>
      </c>
      <c r="U34" s="15" t="e">
        <f t="shared" si="3"/>
        <v>#VALUE!</v>
      </c>
      <c r="V34" s="15" t="e">
        <f>SUMIF('[1]COAL RECEIPT &amp; GCV DATA'!$A$3:$A$11,'MASTER DATA FILE RAW COAL 210'!A34,'[1]COAL RECEIPT &amp; GCV DATA'!$V$3:$V$11)</f>
        <v>#VALUE!</v>
      </c>
      <c r="W34" s="15" t="e">
        <f t="shared" si="4"/>
        <v>#VALUE!</v>
      </c>
    </row>
    <row r="35" spans="1:23" customFormat="1" x14ac:dyDescent="0.3">
      <c r="A35" s="12"/>
      <c r="B35" s="12" t="e">
        <f>SUMIF('[1]COAL RECEIPT &amp; GCV DATA'!$A$3:$A$11,'MASTER DATA FILE RAW COAL 210'!A35,'[1]COAL RECEIPT &amp; GCV DATA'!$B$3:$B$11)</f>
        <v>#VALUE!</v>
      </c>
      <c r="C35" s="13" t="e">
        <f>SUMIF('[1]COAL RECEIPT &amp; GCV DATA'!$A$3:$A$11,'MASTER DATA FILE RAW COAL 210'!A35,'[1]COAL RECEIPT &amp; GCV DATA'!$C$3:$C$11)</f>
        <v>#VALUE!</v>
      </c>
      <c r="D35" s="13">
        <f>IFERROR(VLOOKUP(A35,'[1]COAL RECEIPT &amp; GCV DATA'!$A$2:$V$11,4,0),0)</f>
        <v>0</v>
      </c>
      <c r="E35" s="14">
        <f>IFERROR(VLOOKUP(A35,'[1]COAL RECEIPT &amp; GCV DATA'!$A$2:$V$11,5,0),0)</f>
        <v>0</v>
      </c>
      <c r="F35" s="13" t="e">
        <f>SUMIF('[1]COAL RECEIPT &amp; GCV DATA'!$A$3:$A$11,'MASTER DATA FILE RAW COAL 210'!A35,'[1]COAL RECEIPT &amp; GCV DATA'!$F$3:$F$11)</f>
        <v>#VALUE!</v>
      </c>
      <c r="G35" s="13">
        <f>IFERROR(VLOOKUP(A35,'[1]COAL RECEIPT &amp; GCV DATA'!$A$2:$V$11,7,0),0)</f>
        <v>0</v>
      </c>
      <c r="H35" s="13">
        <f>IFERROR(VLOOKUP(A35,'[1]COAL RECEIPT &amp; GCV DATA'!$A$2:$V$11,8,0),0)</f>
        <v>0</v>
      </c>
      <c r="I35" s="13">
        <f>IFERROR(VLOOKUP(A35,'[1]COAL RECEIPT &amp; GCV DATA'!$A$2:$V$11,9,0),0)</f>
        <v>0</v>
      </c>
      <c r="J35" s="13">
        <f>IFERROR(VLOOKUP(A35,'[1]COAL RECEIPT &amp; GCV DATA'!$A$2:$V$11,10,0),0)</f>
        <v>0</v>
      </c>
      <c r="K35" s="15" t="e">
        <f>SUMIF('[1]COAL RECEIPT &amp; GCV DATA'!$A$3:$A$11,'MASTER DATA FILE RAW COAL 210'!A35,'[1]COAL RECEIPT &amp; GCV DATA'!$K$3:$K$11)</f>
        <v>#VALUE!</v>
      </c>
      <c r="L35" s="15" t="e">
        <f>SUMIF('[1]COAL RECEIPT &amp; GCV DATA'!$A$3:$A$11,'MASTER DATA FILE RAW COAL 210'!A35,'[1]COAL RECEIPT &amp; GCV DATA'!$L$3:$L$11)</f>
        <v>#VALUE!</v>
      </c>
      <c r="M35" s="15" t="e">
        <f t="shared" si="0"/>
        <v>#VALUE!</v>
      </c>
      <c r="N35" s="15" t="e">
        <f t="shared" si="1"/>
        <v>#VALUE!</v>
      </c>
      <c r="O35" s="15" t="e">
        <f>SUMIF('[1]COAL RECEIPT &amp; GCV DATA'!$A$3:$A$11,'MASTER DATA FILE RAW COAL 210'!A35,'[1]COAL RECEIPT &amp; GCV DATA'!$O$3:$O$11)</f>
        <v>#VALUE!</v>
      </c>
      <c r="P35" s="15" t="e">
        <f t="shared" si="5"/>
        <v>#VALUE!</v>
      </c>
      <c r="Q35" s="15" t="e">
        <f>SUMIF('[1]COAL RECEIPT &amp; GCV DATA'!$A$3:$A$11,'MASTER DATA FILE RAW COAL 210'!A35,'[1]COAL RECEIPT &amp; GCV DATA'!$Q$3:$Q$11)+IF(H35=$J$234,($K$234*K35),0)+IF(H35=$J$235,($K$235*K35),0)++IF(H34=$J$235,($K$236*K35),0)</f>
        <v>#VALUE!</v>
      </c>
      <c r="R35" s="16" t="e">
        <f>SUMIF('[1]COAL RECEIPT &amp; GCV DATA'!$A$3:$A$11,'MASTER DATA FILE RAW COAL 210'!A35,'[1]COAL RECEIPT &amp; GCV DATA'!$R$3:$R$11)+IF(H35=$J$234,($K$234*K35),0)+IF(H35=$J$235,($K$235*K35),0)</f>
        <v>#VALUE!</v>
      </c>
      <c r="S35" s="15">
        <f t="shared" si="2"/>
        <v>0</v>
      </c>
      <c r="T35" s="15" t="e">
        <f>SUMIF('[1]COAL RECEIPT &amp; GCV DATA'!$A$3:$A$11,'MASTER DATA FILE RAW COAL 210'!A35,'[1]COAL RECEIPT &amp; GCV DATA'!$T$3:$T$11)</f>
        <v>#VALUE!</v>
      </c>
      <c r="U35" s="15" t="e">
        <f t="shared" si="3"/>
        <v>#VALUE!</v>
      </c>
      <c r="V35" s="15" t="e">
        <f>SUMIF('[1]COAL RECEIPT &amp; GCV DATA'!$A$3:$A$11,'MASTER DATA FILE RAW COAL 210'!A35,'[1]COAL RECEIPT &amp; GCV DATA'!$V$3:$V$11)</f>
        <v>#VALUE!</v>
      </c>
      <c r="W35" s="15" t="e">
        <f t="shared" si="4"/>
        <v>#VALUE!</v>
      </c>
    </row>
    <row r="36" spans="1:23" customFormat="1" x14ac:dyDescent="0.3">
      <c r="A36" s="12"/>
      <c r="B36" s="12" t="e">
        <f>SUMIF('[1]COAL RECEIPT &amp; GCV DATA'!$A$3:$A$11,'MASTER DATA FILE RAW COAL 210'!A36,'[1]COAL RECEIPT &amp; GCV DATA'!$B$3:$B$11)</f>
        <v>#VALUE!</v>
      </c>
      <c r="C36" s="13" t="e">
        <f>SUMIF('[1]COAL RECEIPT &amp; GCV DATA'!$A$3:$A$11,'MASTER DATA FILE RAW COAL 210'!A36,'[1]COAL RECEIPT &amp; GCV DATA'!$C$3:$C$11)</f>
        <v>#VALUE!</v>
      </c>
      <c r="D36" s="13">
        <f>IFERROR(VLOOKUP(A36,'[1]COAL RECEIPT &amp; GCV DATA'!$A$2:$V$11,4,0),0)</f>
        <v>0</v>
      </c>
      <c r="E36" s="14">
        <f>IFERROR(VLOOKUP(A36,'[1]COAL RECEIPT &amp; GCV DATA'!$A$2:$V$11,5,0),0)</f>
        <v>0</v>
      </c>
      <c r="F36" s="13" t="e">
        <f>SUMIF('[1]COAL RECEIPT &amp; GCV DATA'!$A$3:$A$11,'MASTER DATA FILE RAW COAL 210'!A36,'[1]COAL RECEIPT &amp; GCV DATA'!$F$3:$F$11)</f>
        <v>#VALUE!</v>
      </c>
      <c r="G36" s="13">
        <f>IFERROR(VLOOKUP(A36,'[1]COAL RECEIPT &amp; GCV DATA'!$A$2:$V$11,7,0),0)</f>
        <v>0</v>
      </c>
      <c r="H36" s="13">
        <f>IFERROR(VLOOKUP(A36,'[1]COAL RECEIPT &amp; GCV DATA'!$A$2:$V$11,8,0),0)</f>
        <v>0</v>
      </c>
      <c r="I36" s="13">
        <f>IFERROR(VLOOKUP(A36,'[1]COAL RECEIPT &amp; GCV DATA'!$A$2:$V$11,9,0),0)</f>
        <v>0</v>
      </c>
      <c r="J36" s="13">
        <f>IFERROR(VLOOKUP(A36,'[1]COAL RECEIPT &amp; GCV DATA'!$A$2:$V$11,10,0),0)</f>
        <v>0</v>
      </c>
      <c r="K36" s="15" t="e">
        <f>SUMIF('[1]COAL RECEIPT &amp; GCV DATA'!$A$3:$A$11,'MASTER DATA FILE RAW COAL 210'!A36,'[1]COAL RECEIPT &amp; GCV DATA'!$K$3:$K$11)</f>
        <v>#VALUE!</v>
      </c>
      <c r="L36" s="15" t="e">
        <f>SUMIF('[1]COAL RECEIPT &amp; GCV DATA'!$A$3:$A$11,'MASTER DATA FILE RAW COAL 210'!A36,'[1]COAL RECEIPT &amp; GCV DATA'!$L$3:$L$11)</f>
        <v>#VALUE!</v>
      </c>
      <c r="M36" s="15" t="e">
        <f t="shared" si="0"/>
        <v>#VALUE!</v>
      </c>
      <c r="N36" s="15" t="e">
        <f t="shared" si="1"/>
        <v>#VALUE!</v>
      </c>
      <c r="O36" s="15" t="e">
        <f>SUMIF('[1]COAL RECEIPT &amp; GCV DATA'!$A$3:$A$11,'MASTER DATA FILE RAW COAL 210'!A36,'[1]COAL RECEIPT &amp; GCV DATA'!$O$3:$O$11)</f>
        <v>#VALUE!</v>
      </c>
      <c r="P36" s="15" t="e">
        <f t="shared" si="5"/>
        <v>#VALUE!</v>
      </c>
      <c r="Q36" s="15" t="e">
        <f>SUMIF('[1]COAL RECEIPT &amp; GCV DATA'!$A$3:$A$11,'MASTER DATA FILE RAW COAL 210'!A36,'[1]COAL RECEIPT &amp; GCV DATA'!$Q$3:$Q$11)+IF(H36=$J$234,($K$234*K36),0)+IF(H36=$J$235,($K$235*K36),0)++IF(H35=$J$235,($K$236*K36),0)</f>
        <v>#VALUE!</v>
      </c>
      <c r="R36" s="16" t="e">
        <f>SUMIF('[1]COAL RECEIPT &amp; GCV DATA'!$A$3:$A$11,'MASTER DATA FILE RAW COAL 210'!A36,'[1]COAL RECEIPT &amp; GCV DATA'!$R$3:$R$11)+IF(H36=$J$234,($K$234*K36),0)+IF(H36=$J$235,($K$235*K36),0)</f>
        <v>#VALUE!</v>
      </c>
      <c r="S36" s="15">
        <f t="shared" si="2"/>
        <v>0</v>
      </c>
      <c r="T36" s="15" t="e">
        <f>SUMIF('[1]COAL RECEIPT &amp; GCV DATA'!$A$3:$A$11,'MASTER DATA FILE RAW COAL 210'!A36,'[1]COAL RECEIPT &amp; GCV DATA'!$T$3:$T$11)</f>
        <v>#VALUE!</v>
      </c>
      <c r="U36" s="15" t="e">
        <f t="shared" si="3"/>
        <v>#VALUE!</v>
      </c>
      <c r="V36" s="15" t="e">
        <f>SUMIF('[1]COAL RECEIPT &amp; GCV DATA'!$A$3:$A$11,'MASTER DATA FILE RAW COAL 210'!A36,'[1]COAL RECEIPT &amp; GCV DATA'!$V$3:$V$11)</f>
        <v>#VALUE!</v>
      </c>
      <c r="W36" s="15" t="e">
        <f t="shared" si="4"/>
        <v>#VALUE!</v>
      </c>
    </row>
    <row r="37" spans="1:23" customFormat="1" x14ac:dyDescent="0.3">
      <c r="A37" s="12"/>
      <c r="B37" s="12" t="e">
        <f>SUMIF('[1]COAL RECEIPT &amp; GCV DATA'!$A$3:$A$11,'MASTER DATA FILE RAW COAL 210'!A37,'[1]COAL RECEIPT &amp; GCV DATA'!$B$3:$B$11)</f>
        <v>#VALUE!</v>
      </c>
      <c r="C37" s="13" t="e">
        <f>SUMIF('[1]COAL RECEIPT &amp; GCV DATA'!$A$3:$A$11,'MASTER DATA FILE RAW COAL 210'!A37,'[1]COAL RECEIPT &amp; GCV DATA'!$C$3:$C$11)</f>
        <v>#VALUE!</v>
      </c>
      <c r="D37" s="13">
        <f>IFERROR(VLOOKUP(A37,'[1]COAL RECEIPT &amp; GCV DATA'!$A$2:$V$11,4,0),0)</f>
        <v>0</v>
      </c>
      <c r="E37" s="14">
        <f>IFERROR(VLOOKUP(A37,'[1]COAL RECEIPT &amp; GCV DATA'!$A$2:$V$11,5,0),0)</f>
        <v>0</v>
      </c>
      <c r="F37" s="13" t="e">
        <f>SUMIF('[1]COAL RECEIPT &amp; GCV DATA'!$A$3:$A$11,'MASTER DATA FILE RAW COAL 210'!A37,'[1]COAL RECEIPT &amp; GCV DATA'!$F$3:$F$11)</f>
        <v>#VALUE!</v>
      </c>
      <c r="G37" s="13">
        <f>IFERROR(VLOOKUP(A37,'[1]COAL RECEIPT &amp; GCV DATA'!$A$2:$V$11,7,0),0)</f>
        <v>0</v>
      </c>
      <c r="H37" s="13">
        <f>IFERROR(VLOOKUP(A37,'[1]COAL RECEIPT &amp; GCV DATA'!$A$2:$V$11,8,0),0)</f>
        <v>0</v>
      </c>
      <c r="I37" s="13">
        <f>IFERROR(VLOOKUP(A37,'[1]COAL RECEIPT &amp; GCV DATA'!$A$2:$V$11,9,0),0)</f>
        <v>0</v>
      </c>
      <c r="J37" s="13">
        <f>IFERROR(VLOOKUP(A37,'[1]COAL RECEIPT &amp; GCV DATA'!$A$2:$V$11,10,0),0)</f>
        <v>0</v>
      </c>
      <c r="K37" s="15" t="e">
        <f>SUMIF('[1]COAL RECEIPT &amp; GCV DATA'!$A$3:$A$11,'MASTER DATA FILE RAW COAL 210'!A37,'[1]COAL RECEIPT &amp; GCV DATA'!$K$3:$K$11)</f>
        <v>#VALUE!</v>
      </c>
      <c r="L37" s="15" t="e">
        <f>SUMIF('[1]COAL RECEIPT &amp; GCV DATA'!$A$3:$A$11,'MASTER DATA FILE RAW COAL 210'!A37,'[1]COAL RECEIPT &amp; GCV DATA'!$L$3:$L$11)</f>
        <v>#VALUE!</v>
      </c>
      <c r="M37" s="15" t="e">
        <f t="shared" si="0"/>
        <v>#VALUE!</v>
      </c>
      <c r="N37" s="15" t="e">
        <f t="shared" si="1"/>
        <v>#VALUE!</v>
      </c>
      <c r="O37" s="15" t="e">
        <f>SUMIF('[1]COAL RECEIPT &amp; GCV DATA'!$A$3:$A$11,'MASTER DATA FILE RAW COAL 210'!A37,'[1]COAL RECEIPT &amp; GCV DATA'!$O$3:$O$11)</f>
        <v>#VALUE!</v>
      </c>
      <c r="P37" s="15" t="e">
        <f t="shared" si="5"/>
        <v>#VALUE!</v>
      </c>
      <c r="Q37" s="15" t="e">
        <f>SUMIF('[1]COAL RECEIPT &amp; GCV DATA'!$A$3:$A$11,'MASTER DATA FILE RAW COAL 210'!A37,'[1]COAL RECEIPT &amp; GCV DATA'!$Q$3:$Q$11)+IF(H37=$J$234,($K$234*K37),0)+IF(H37=$J$235,($K$235*K37),0)++IF(H36=$J$235,($K$236*K37),0)</f>
        <v>#VALUE!</v>
      </c>
      <c r="R37" s="16" t="e">
        <f>SUMIF('[1]COAL RECEIPT &amp; GCV DATA'!$A$3:$A$11,'MASTER DATA FILE RAW COAL 210'!A37,'[1]COAL RECEIPT &amp; GCV DATA'!$R$3:$R$11)+IF(H37=$J$234,($K$234*K37),0)+IF(H37=$J$235,($K$235*K37),0)</f>
        <v>#VALUE!</v>
      </c>
      <c r="S37" s="15">
        <f t="shared" si="2"/>
        <v>0</v>
      </c>
      <c r="T37" s="15" t="e">
        <f>SUMIF('[1]COAL RECEIPT &amp; GCV DATA'!$A$3:$A$11,'MASTER DATA FILE RAW COAL 210'!A37,'[1]COAL RECEIPT &amp; GCV DATA'!$T$3:$T$11)</f>
        <v>#VALUE!</v>
      </c>
      <c r="U37" s="15" t="e">
        <f t="shared" si="3"/>
        <v>#VALUE!</v>
      </c>
      <c r="V37" s="15" t="e">
        <f>SUMIF('[1]COAL RECEIPT &amp; GCV DATA'!$A$3:$A$11,'MASTER DATA FILE RAW COAL 210'!A37,'[1]COAL RECEIPT &amp; GCV DATA'!$V$3:$V$11)</f>
        <v>#VALUE!</v>
      </c>
      <c r="W37" s="15" t="e">
        <f t="shared" si="4"/>
        <v>#VALUE!</v>
      </c>
    </row>
    <row r="38" spans="1:23" customFormat="1" x14ac:dyDescent="0.3">
      <c r="A38" s="12"/>
      <c r="B38" s="12" t="e">
        <f>SUMIF('[1]COAL RECEIPT &amp; GCV DATA'!$A$3:$A$11,'MASTER DATA FILE RAW COAL 210'!A38,'[1]COAL RECEIPT &amp; GCV DATA'!$B$3:$B$11)</f>
        <v>#VALUE!</v>
      </c>
      <c r="C38" s="13" t="e">
        <f>SUMIF('[1]COAL RECEIPT &amp; GCV DATA'!$A$3:$A$11,'MASTER DATA FILE RAW COAL 210'!A38,'[1]COAL RECEIPT &amp; GCV DATA'!$C$3:$C$11)</f>
        <v>#VALUE!</v>
      </c>
      <c r="D38" s="13">
        <f>IFERROR(VLOOKUP(A38,'[1]COAL RECEIPT &amp; GCV DATA'!$A$2:$V$11,4,0),0)</f>
        <v>0</v>
      </c>
      <c r="E38" s="14">
        <f>IFERROR(VLOOKUP(A38,'[1]COAL RECEIPT &amp; GCV DATA'!$A$2:$V$11,5,0),0)</f>
        <v>0</v>
      </c>
      <c r="F38" s="13" t="e">
        <f>SUMIF('[1]COAL RECEIPT &amp; GCV DATA'!$A$3:$A$11,'MASTER DATA FILE RAW COAL 210'!A38,'[1]COAL RECEIPT &amp; GCV DATA'!$F$3:$F$11)</f>
        <v>#VALUE!</v>
      </c>
      <c r="G38" s="13">
        <f>IFERROR(VLOOKUP(A38,'[1]COAL RECEIPT &amp; GCV DATA'!$A$2:$V$11,7,0),0)</f>
        <v>0</v>
      </c>
      <c r="H38" s="13">
        <f>IFERROR(VLOOKUP(A38,'[1]COAL RECEIPT &amp; GCV DATA'!$A$2:$V$11,8,0),0)</f>
        <v>0</v>
      </c>
      <c r="I38" s="13">
        <f>IFERROR(VLOOKUP(A38,'[1]COAL RECEIPT &amp; GCV DATA'!$A$2:$V$11,9,0),0)</f>
        <v>0</v>
      </c>
      <c r="J38" s="13">
        <f>IFERROR(VLOOKUP(A38,'[1]COAL RECEIPT &amp; GCV DATA'!$A$2:$V$11,10,0),0)</f>
        <v>0</v>
      </c>
      <c r="K38" s="15" t="e">
        <f>SUMIF('[1]COAL RECEIPT &amp; GCV DATA'!$A$3:$A$11,'MASTER DATA FILE RAW COAL 210'!A38,'[1]COAL RECEIPT &amp; GCV DATA'!$K$3:$K$11)</f>
        <v>#VALUE!</v>
      </c>
      <c r="L38" s="15" t="e">
        <f>SUMIF('[1]COAL RECEIPT &amp; GCV DATA'!$A$3:$A$11,'MASTER DATA FILE RAW COAL 210'!A38,'[1]COAL RECEIPT &amp; GCV DATA'!$L$3:$L$11)</f>
        <v>#VALUE!</v>
      </c>
      <c r="M38" s="15" t="e">
        <f t="shared" si="0"/>
        <v>#VALUE!</v>
      </c>
      <c r="N38" s="15" t="e">
        <f t="shared" si="1"/>
        <v>#VALUE!</v>
      </c>
      <c r="O38" s="15" t="e">
        <f>SUMIF('[1]COAL RECEIPT &amp; GCV DATA'!$A$3:$A$11,'MASTER DATA FILE RAW COAL 210'!A38,'[1]COAL RECEIPT &amp; GCV DATA'!$O$3:$O$11)</f>
        <v>#VALUE!</v>
      </c>
      <c r="P38" s="15" t="e">
        <f t="shared" si="5"/>
        <v>#VALUE!</v>
      </c>
      <c r="Q38" s="15" t="e">
        <f>SUMIF('[1]COAL RECEIPT &amp; GCV DATA'!$A$3:$A$11,'MASTER DATA FILE RAW COAL 210'!A38,'[1]COAL RECEIPT &amp; GCV DATA'!$Q$3:$Q$11)+IF(H38=$J$234,($K$234*K38),0)+IF(H38=$J$235,($K$235*K38),0)++IF(H37=$J$235,($K$236*K38),0)</f>
        <v>#VALUE!</v>
      </c>
      <c r="R38" s="16" t="e">
        <f>SUMIF('[1]COAL RECEIPT &amp; GCV DATA'!$A$3:$A$11,'MASTER DATA FILE RAW COAL 210'!A38,'[1]COAL RECEIPT &amp; GCV DATA'!$R$3:$R$11)+IF(H38=$J$234,($K$234*K38),0)+IF(H38=$J$235,($K$235*K38),0)</f>
        <v>#VALUE!</v>
      </c>
      <c r="S38" s="15">
        <f t="shared" si="2"/>
        <v>0</v>
      </c>
      <c r="T38" s="15" t="e">
        <f>SUMIF('[1]COAL RECEIPT &amp; GCV DATA'!$A$3:$A$11,'MASTER DATA FILE RAW COAL 210'!A38,'[1]COAL RECEIPT &amp; GCV DATA'!$T$3:$T$11)</f>
        <v>#VALUE!</v>
      </c>
      <c r="U38" s="15" t="e">
        <f t="shared" si="3"/>
        <v>#VALUE!</v>
      </c>
      <c r="V38" s="15" t="e">
        <f>SUMIF('[1]COAL RECEIPT &amp; GCV DATA'!$A$3:$A$11,'MASTER DATA FILE RAW COAL 210'!A38,'[1]COAL RECEIPT &amp; GCV DATA'!$V$3:$V$11)</f>
        <v>#VALUE!</v>
      </c>
      <c r="W38" s="15" t="e">
        <f t="shared" si="4"/>
        <v>#VALUE!</v>
      </c>
    </row>
    <row r="39" spans="1:23" customFormat="1" x14ac:dyDescent="0.3">
      <c r="A39" s="12"/>
      <c r="B39" s="12" t="e">
        <f>SUMIF('[1]COAL RECEIPT &amp; GCV DATA'!$A$3:$A$11,'MASTER DATA FILE RAW COAL 210'!A39,'[1]COAL RECEIPT &amp; GCV DATA'!$B$3:$B$11)</f>
        <v>#VALUE!</v>
      </c>
      <c r="C39" s="13" t="e">
        <f>SUMIF('[1]COAL RECEIPT &amp; GCV DATA'!$A$3:$A$11,'MASTER DATA FILE RAW COAL 210'!A39,'[1]COAL RECEIPT &amp; GCV DATA'!$C$3:$C$11)</f>
        <v>#VALUE!</v>
      </c>
      <c r="D39" s="13">
        <f>IFERROR(VLOOKUP(A39,'[1]COAL RECEIPT &amp; GCV DATA'!$A$2:$V$11,4,0),0)</f>
        <v>0</v>
      </c>
      <c r="E39" s="14">
        <f>IFERROR(VLOOKUP(A39,'[1]COAL RECEIPT &amp; GCV DATA'!$A$2:$V$11,5,0),0)</f>
        <v>0</v>
      </c>
      <c r="F39" s="13" t="e">
        <f>SUMIF('[1]COAL RECEIPT &amp; GCV DATA'!$A$3:$A$11,'MASTER DATA FILE RAW COAL 210'!A39,'[1]COAL RECEIPT &amp; GCV DATA'!$F$3:$F$11)</f>
        <v>#VALUE!</v>
      </c>
      <c r="G39" s="13">
        <f>IFERROR(VLOOKUP(A39,'[1]COAL RECEIPT &amp; GCV DATA'!$A$2:$V$11,7,0),0)</f>
        <v>0</v>
      </c>
      <c r="H39" s="13">
        <f>IFERROR(VLOOKUP(A39,'[1]COAL RECEIPT &amp; GCV DATA'!$A$2:$V$11,8,0),0)</f>
        <v>0</v>
      </c>
      <c r="I39" s="13">
        <f>IFERROR(VLOOKUP(A39,'[1]COAL RECEIPT &amp; GCV DATA'!$A$2:$V$11,9,0),0)</f>
        <v>0</v>
      </c>
      <c r="J39" s="13">
        <f>IFERROR(VLOOKUP(A39,'[1]COAL RECEIPT &amp; GCV DATA'!$A$2:$V$11,10,0),0)</f>
        <v>0</v>
      </c>
      <c r="K39" s="15" t="e">
        <f>SUMIF('[1]COAL RECEIPT &amp; GCV DATA'!$A$3:$A$11,'MASTER DATA FILE RAW COAL 210'!A39,'[1]COAL RECEIPT &amp; GCV DATA'!$K$3:$K$11)</f>
        <v>#VALUE!</v>
      </c>
      <c r="L39" s="15" t="e">
        <f>SUMIF('[1]COAL RECEIPT &amp; GCV DATA'!$A$3:$A$11,'MASTER DATA FILE RAW COAL 210'!A39,'[1]COAL RECEIPT &amp; GCV DATA'!$L$3:$L$11)</f>
        <v>#VALUE!</v>
      </c>
      <c r="M39" s="15" t="e">
        <f t="shared" si="0"/>
        <v>#VALUE!</v>
      </c>
      <c r="N39" s="15" t="e">
        <f t="shared" si="1"/>
        <v>#VALUE!</v>
      </c>
      <c r="O39" s="15" t="e">
        <f>SUMIF('[1]COAL RECEIPT &amp; GCV DATA'!$A$3:$A$11,'MASTER DATA FILE RAW COAL 210'!A39,'[1]COAL RECEIPT &amp; GCV DATA'!$O$3:$O$11)</f>
        <v>#VALUE!</v>
      </c>
      <c r="P39" s="15" t="e">
        <f t="shared" si="5"/>
        <v>#VALUE!</v>
      </c>
      <c r="Q39" s="15" t="e">
        <f>SUMIF('[1]COAL RECEIPT &amp; GCV DATA'!$A$3:$A$11,'MASTER DATA FILE RAW COAL 210'!A39,'[1]COAL RECEIPT &amp; GCV DATA'!$Q$3:$Q$11)+IF(H39=$J$234,($K$234*K39),0)+IF(H39=$J$235,($K$235*K39),0)++IF(H38=$J$235,($K$236*K39),0)</f>
        <v>#VALUE!</v>
      </c>
      <c r="R39" s="16" t="e">
        <f>SUMIF('[1]COAL RECEIPT &amp; GCV DATA'!$A$3:$A$11,'MASTER DATA FILE RAW COAL 210'!A39,'[1]COAL RECEIPT &amp; GCV DATA'!$R$3:$R$11)+IF(H39=$J$234,($K$234*K39),0)+IF(H39=$J$235,($K$235*K39),0)</f>
        <v>#VALUE!</v>
      </c>
      <c r="S39" s="15">
        <f t="shared" si="2"/>
        <v>0</v>
      </c>
      <c r="T39" s="15" t="e">
        <f>SUMIF('[1]COAL RECEIPT &amp; GCV DATA'!$A$3:$A$11,'MASTER DATA FILE RAW COAL 210'!A39,'[1]COAL RECEIPT &amp; GCV DATA'!$T$3:$T$11)</f>
        <v>#VALUE!</v>
      </c>
      <c r="U39" s="15" t="e">
        <f t="shared" si="3"/>
        <v>#VALUE!</v>
      </c>
      <c r="V39" s="15" t="e">
        <f>SUMIF('[1]COAL RECEIPT &amp; GCV DATA'!$A$3:$A$11,'MASTER DATA FILE RAW COAL 210'!A39,'[1]COAL RECEIPT &amp; GCV DATA'!$V$3:$V$11)</f>
        <v>#VALUE!</v>
      </c>
      <c r="W39" s="15" t="e">
        <f t="shared" si="4"/>
        <v>#VALUE!</v>
      </c>
    </row>
    <row r="40" spans="1:23" customFormat="1" x14ac:dyDescent="0.3">
      <c r="A40" s="12"/>
      <c r="B40" s="12" t="e">
        <f>SUMIF('[1]COAL RECEIPT &amp; GCV DATA'!$A$3:$A$11,'MASTER DATA FILE RAW COAL 210'!A40,'[1]COAL RECEIPT &amp; GCV DATA'!$B$3:$B$11)</f>
        <v>#VALUE!</v>
      </c>
      <c r="C40" s="13" t="e">
        <f>SUMIF('[1]COAL RECEIPT &amp; GCV DATA'!$A$3:$A$11,'MASTER DATA FILE RAW COAL 210'!A40,'[1]COAL RECEIPT &amp; GCV DATA'!$C$3:$C$11)</f>
        <v>#VALUE!</v>
      </c>
      <c r="D40" s="13">
        <f>IFERROR(VLOOKUP(A40,'[1]COAL RECEIPT &amp; GCV DATA'!$A$2:$V$11,4,0),0)</f>
        <v>0</v>
      </c>
      <c r="E40" s="14">
        <f>IFERROR(VLOOKUP(A40,'[1]COAL RECEIPT &amp; GCV DATA'!$A$2:$V$11,5,0),0)</f>
        <v>0</v>
      </c>
      <c r="F40" s="13" t="e">
        <f>SUMIF('[1]COAL RECEIPT &amp; GCV DATA'!$A$3:$A$11,'MASTER DATA FILE RAW COAL 210'!A40,'[1]COAL RECEIPT &amp; GCV DATA'!$F$3:$F$11)</f>
        <v>#VALUE!</v>
      </c>
      <c r="G40" s="13">
        <f>IFERROR(VLOOKUP(A40,'[1]COAL RECEIPT &amp; GCV DATA'!$A$2:$V$11,7,0),0)</f>
        <v>0</v>
      </c>
      <c r="H40" s="13">
        <f>IFERROR(VLOOKUP(A40,'[1]COAL RECEIPT &amp; GCV DATA'!$A$2:$V$11,8,0),0)</f>
        <v>0</v>
      </c>
      <c r="I40" s="13">
        <f>IFERROR(VLOOKUP(A40,'[1]COAL RECEIPT &amp; GCV DATA'!$A$2:$V$11,9,0),0)</f>
        <v>0</v>
      </c>
      <c r="J40" s="13">
        <f>IFERROR(VLOOKUP(A40,'[1]COAL RECEIPT &amp; GCV DATA'!$A$2:$V$11,10,0),0)</f>
        <v>0</v>
      </c>
      <c r="K40" s="15" t="e">
        <f>SUMIF('[1]COAL RECEIPT &amp; GCV DATA'!$A$3:$A$11,'MASTER DATA FILE RAW COAL 210'!A40,'[1]COAL RECEIPT &amp; GCV DATA'!$K$3:$K$11)</f>
        <v>#VALUE!</v>
      </c>
      <c r="L40" s="15" t="e">
        <f>SUMIF('[1]COAL RECEIPT &amp; GCV DATA'!$A$3:$A$11,'MASTER DATA FILE RAW COAL 210'!A40,'[1]COAL RECEIPT &amp; GCV DATA'!$L$3:$L$11)</f>
        <v>#VALUE!</v>
      </c>
      <c r="M40" s="15" t="e">
        <f t="shared" si="0"/>
        <v>#VALUE!</v>
      </c>
      <c r="N40" s="15" t="e">
        <f t="shared" si="1"/>
        <v>#VALUE!</v>
      </c>
      <c r="O40" s="15" t="e">
        <f>SUMIF('[1]COAL RECEIPT &amp; GCV DATA'!$A$3:$A$11,'MASTER DATA FILE RAW COAL 210'!A40,'[1]COAL RECEIPT &amp; GCV DATA'!$O$3:$O$11)</f>
        <v>#VALUE!</v>
      </c>
      <c r="P40" s="15" t="e">
        <f t="shared" si="5"/>
        <v>#VALUE!</v>
      </c>
      <c r="Q40" s="15" t="e">
        <f>SUMIF('[1]COAL RECEIPT &amp; GCV DATA'!$A$3:$A$11,'MASTER DATA FILE RAW COAL 210'!A40,'[1]COAL RECEIPT &amp; GCV DATA'!$Q$3:$Q$11)+IF(H40=$J$234,($K$234*K40),0)+IF(H40=$J$235,($K$235*K40),0)++IF(H39=$J$235,($K$236*K40),0)</f>
        <v>#VALUE!</v>
      </c>
      <c r="R40" s="16" t="e">
        <f>SUMIF('[1]COAL RECEIPT &amp; GCV DATA'!$A$3:$A$11,'MASTER DATA FILE RAW COAL 210'!A40,'[1]COAL RECEIPT &amp; GCV DATA'!$R$3:$R$11)+IF(H40=$J$234,($K$234*K40),0)+IF(H40=$J$235,($K$235*K40),0)</f>
        <v>#VALUE!</v>
      </c>
      <c r="S40" s="15">
        <f t="shared" si="2"/>
        <v>0</v>
      </c>
      <c r="T40" s="15" t="e">
        <f>SUMIF('[1]COAL RECEIPT &amp; GCV DATA'!$A$3:$A$11,'MASTER DATA FILE RAW COAL 210'!A40,'[1]COAL RECEIPT &amp; GCV DATA'!$T$3:$T$11)</f>
        <v>#VALUE!</v>
      </c>
      <c r="U40" s="15" t="e">
        <f t="shared" si="3"/>
        <v>#VALUE!</v>
      </c>
      <c r="V40" s="15" t="e">
        <f>SUMIF('[1]COAL RECEIPT &amp; GCV DATA'!$A$3:$A$11,'MASTER DATA FILE RAW COAL 210'!A40,'[1]COAL RECEIPT &amp; GCV DATA'!$V$3:$V$11)</f>
        <v>#VALUE!</v>
      </c>
      <c r="W40" s="15" t="e">
        <f t="shared" si="4"/>
        <v>#VALUE!</v>
      </c>
    </row>
    <row r="41" spans="1:23" customFormat="1" x14ac:dyDescent="0.3">
      <c r="A41" s="12"/>
      <c r="B41" s="12" t="e">
        <f>SUMIF('[1]COAL RECEIPT &amp; GCV DATA'!$A$3:$A$11,'MASTER DATA FILE RAW COAL 210'!A41,'[1]COAL RECEIPT &amp; GCV DATA'!$B$3:$B$11)</f>
        <v>#VALUE!</v>
      </c>
      <c r="C41" s="13" t="e">
        <f>SUMIF('[1]COAL RECEIPT &amp; GCV DATA'!$A$3:$A$11,'MASTER DATA FILE RAW COAL 210'!A41,'[1]COAL RECEIPT &amp; GCV DATA'!$C$3:$C$11)</f>
        <v>#VALUE!</v>
      </c>
      <c r="D41" s="13">
        <f>IFERROR(VLOOKUP(A41,'[1]COAL RECEIPT &amp; GCV DATA'!$A$2:$V$11,4,0),0)</f>
        <v>0</v>
      </c>
      <c r="E41" s="14">
        <f>IFERROR(VLOOKUP(A41,'[1]COAL RECEIPT &amp; GCV DATA'!$A$2:$V$11,5,0),0)</f>
        <v>0</v>
      </c>
      <c r="F41" s="13" t="e">
        <f>SUMIF('[1]COAL RECEIPT &amp; GCV DATA'!$A$3:$A$11,'MASTER DATA FILE RAW COAL 210'!A41,'[1]COAL RECEIPT &amp; GCV DATA'!$F$3:$F$11)</f>
        <v>#VALUE!</v>
      </c>
      <c r="G41" s="13">
        <f>IFERROR(VLOOKUP(A41,'[1]COAL RECEIPT &amp; GCV DATA'!$A$2:$V$11,7,0),0)</f>
        <v>0</v>
      </c>
      <c r="H41" s="13">
        <f>IFERROR(VLOOKUP(A41,'[1]COAL RECEIPT &amp; GCV DATA'!$A$2:$V$11,8,0),0)</f>
        <v>0</v>
      </c>
      <c r="I41" s="13">
        <f>IFERROR(VLOOKUP(A41,'[1]COAL RECEIPT &amp; GCV DATA'!$A$2:$V$11,9,0),0)</f>
        <v>0</v>
      </c>
      <c r="J41" s="13">
        <f>IFERROR(VLOOKUP(A41,'[1]COAL RECEIPT &amp; GCV DATA'!$A$2:$V$11,10,0),0)</f>
        <v>0</v>
      </c>
      <c r="K41" s="15" t="e">
        <f>SUMIF('[1]COAL RECEIPT &amp; GCV DATA'!$A$3:$A$11,'MASTER DATA FILE RAW COAL 210'!A41,'[1]COAL RECEIPT &amp; GCV DATA'!$K$3:$K$11)</f>
        <v>#VALUE!</v>
      </c>
      <c r="L41" s="15" t="e">
        <f>SUMIF('[1]COAL RECEIPT &amp; GCV DATA'!$A$3:$A$11,'MASTER DATA FILE RAW COAL 210'!A41,'[1]COAL RECEIPT &amp; GCV DATA'!$L$3:$L$11)</f>
        <v>#VALUE!</v>
      </c>
      <c r="M41" s="15" t="e">
        <f t="shared" si="0"/>
        <v>#VALUE!</v>
      </c>
      <c r="N41" s="15" t="e">
        <f t="shared" si="1"/>
        <v>#VALUE!</v>
      </c>
      <c r="O41" s="15" t="e">
        <f>SUMIF('[1]COAL RECEIPT &amp; GCV DATA'!$A$3:$A$11,'MASTER DATA FILE RAW COAL 210'!A41,'[1]COAL RECEIPT &amp; GCV DATA'!$O$3:$O$11)</f>
        <v>#VALUE!</v>
      </c>
      <c r="P41" s="15" t="e">
        <f t="shared" si="5"/>
        <v>#VALUE!</v>
      </c>
      <c r="Q41" s="15" t="e">
        <f>SUMIF('[1]COAL RECEIPT &amp; GCV DATA'!$A$3:$A$11,'MASTER DATA FILE RAW COAL 210'!A41,'[1]COAL RECEIPT &amp; GCV DATA'!$Q$3:$Q$11)+IF(H41=$J$234,($K$234*K41),0)+IF(H41=$J$235,($K$235*K41),0)++IF(H40=$J$235,($K$236*K41),0)</f>
        <v>#VALUE!</v>
      </c>
      <c r="R41" s="16" t="e">
        <f>SUMIF('[1]COAL RECEIPT &amp; GCV DATA'!$A$3:$A$11,'MASTER DATA FILE RAW COAL 210'!A41,'[1]COAL RECEIPT &amp; GCV DATA'!$R$3:$R$11)+IF(H41=$J$234,($K$234*K41),0)+IF(H41=$J$235,($K$235*K41),0)</f>
        <v>#VALUE!</v>
      </c>
      <c r="S41" s="15">
        <f t="shared" si="2"/>
        <v>0</v>
      </c>
      <c r="T41" s="15" t="e">
        <f>SUMIF('[1]COAL RECEIPT &amp; GCV DATA'!$A$3:$A$11,'MASTER DATA FILE RAW COAL 210'!A41,'[1]COAL RECEIPT &amp; GCV DATA'!$T$3:$T$11)</f>
        <v>#VALUE!</v>
      </c>
      <c r="U41" s="15" t="e">
        <f t="shared" si="3"/>
        <v>#VALUE!</v>
      </c>
      <c r="V41" s="15" t="e">
        <f>SUMIF('[1]COAL RECEIPT &amp; GCV DATA'!$A$3:$A$11,'MASTER DATA FILE RAW COAL 210'!A41,'[1]COAL RECEIPT &amp; GCV DATA'!$V$3:$V$11)</f>
        <v>#VALUE!</v>
      </c>
      <c r="W41" s="15" t="e">
        <f t="shared" si="4"/>
        <v>#VALUE!</v>
      </c>
    </row>
    <row r="42" spans="1:23" customFormat="1" x14ac:dyDescent="0.3">
      <c r="A42" s="12"/>
      <c r="B42" s="12" t="e">
        <f>SUMIF('[1]COAL RECEIPT &amp; GCV DATA'!$A$3:$A$11,'MASTER DATA FILE RAW COAL 210'!A42,'[1]COAL RECEIPT &amp; GCV DATA'!$B$3:$B$11)</f>
        <v>#VALUE!</v>
      </c>
      <c r="C42" s="13" t="e">
        <f>SUMIF('[1]COAL RECEIPT &amp; GCV DATA'!$A$3:$A$11,'MASTER DATA FILE RAW COAL 210'!A42,'[1]COAL RECEIPT &amp; GCV DATA'!$C$3:$C$11)</f>
        <v>#VALUE!</v>
      </c>
      <c r="D42" s="13">
        <f>IFERROR(VLOOKUP(A42,'[1]COAL RECEIPT &amp; GCV DATA'!$A$2:$V$11,4,0),0)</f>
        <v>0</v>
      </c>
      <c r="E42" s="14">
        <f>IFERROR(VLOOKUP(A42,'[1]COAL RECEIPT &amp; GCV DATA'!$A$2:$V$11,5,0),0)</f>
        <v>0</v>
      </c>
      <c r="F42" s="13" t="e">
        <f>SUMIF('[1]COAL RECEIPT &amp; GCV DATA'!$A$3:$A$11,'MASTER DATA FILE RAW COAL 210'!A42,'[1]COAL RECEIPT &amp; GCV DATA'!$F$3:$F$11)</f>
        <v>#VALUE!</v>
      </c>
      <c r="G42" s="13">
        <f>IFERROR(VLOOKUP(A42,'[1]COAL RECEIPT &amp; GCV DATA'!$A$2:$V$11,7,0),0)</f>
        <v>0</v>
      </c>
      <c r="H42" s="13">
        <f>IFERROR(VLOOKUP(A42,'[1]COAL RECEIPT &amp; GCV DATA'!$A$2:$V$11,8,0),0)</f>
        <v>0</v>
      </c>
      <c r="I42" s="13">
        <f>IFERROR(VLOOKUP(A42,'[1]COAL RECEIPT &amp; GCV DATA'!$A$2:$V$11,9,0),0)</f>
        <v>0</v>
      </c>
      <c r="J42" s="13">
        <f>IFERROR(VLOOKUP(A42,'[1]COAL RECEIPT &amp; GCV DATA'!$A$2:$V$11,10,0),0)</f>
        <v>0</v>
      </c>
      <c r="K42" s="15" t="e">
        <f>SUMIF('[1]COAL RECEIPT &amp; GCV DATA'!$A$3:$A$11,'MASTER DATA FILE RAW COAL 210'!A42,'[1]COAL RECEIPT &amp; GCV DATA'!$K$3:$K$11)</f>
        <v>#VALUE!</v>
      </c>
      <c r="L42" s="15" t="e">
        <f>SUMIF('[1]COAL RECEIPT &amp; GCV DATA'!$A$3:$A$11,'MASTER DATA FILE RAW COAL 210'!A42,'[1]COAL RECEIPT &amp; GCV DATA'!$L$3:$L$11)</f>
        <v>#VALUE!</v>
      </c>
      <c r="M42" s="15" t="e">
        <f t="shared" si="0"/>
        <v>#VALUE!</v>
      </c>
      <c r="N42" s="15" t="e">
        <f t="shared" si="1"/>
        <v>#VALUE!</v>
      </c>
      <c r="O42" s="15" t="e">
        <f>SUMIF('[1]COAL RECEIPT &amp; GCV DATA'!$A$3:$A$11,'MASTER DATA FILE RAW COAL 210'!A42,'[1]COAL RECEIPT &amp; GCV DATA'!$O$3:$O$11)</f>
        <v>#VALUE!</v>
      </c>
      <c r="P42" s="15" t="e">
        <f t="shared" si="5"/>
        <v>#VALUE!</v>
      </c>
      <c r="Q42" s="15" t="e">
        <f>SUMIF('[1]COAL RECEIPT &amp; GCV DATA'!$A$3:$A$11,'MASTER DATA FILE RAW COAL 210'!A42,'[1]COAL RECEIPT &amp; GCV DATA'!$Q$3:$Q$11)+IF(H42=$J$234,($K$234*K42),0)+IF(H42=$J$235,($K$235*K42),0)++IF(H41=$J$235,($K$236*K42),0)</f>
        <v>#VALUE!</v>
      </c>
      <c r="R42" s="16" t="e">
        <f>SUMIF('[1]COAL RECEIPT &amp; GCV DATA'!$A$3:$A$11,'MASTER DATA FILE RAW COAL 210'!A42,'[1]COAL RECEIPT &amp; GCV DATA'!$R$3:$R$11)+IF(H42=$J$234,($K$234*K42),0)+IF(H42=$J$235,($K$235*K42),0)</f>
        <v>#VALUE!</v>
      </c>
      <c r="S42" s="15">
        <f t="shared" si="2"/>
        <v>0</v>
      </c>
      <c r="T42" s="15" t="e">
        <f>SUMIF('[1]COAL RECEIPT &amp; GCV DATA'!$A$3:$A$11,'MASTER DATA FILE RAW COAL 210'!A42,'[1]COAL RECEIPT &amp; GCV DATA'!$T$3:$T$11)</f>
        <v>#VALUE!</v>
      </c>
      <c r="U42" s="15" t="e">
        <f t="shared" si="3"/>
        <v>#VALUE!</v>
      </c>
      <c r="V42" s="15" t="e">
        <f>SUMIF('[1]COAL RECEIPT &amp; GCV DATA'!$A$3:$A$11,'MASTER DATA FILE RAW COAL 210'!A42,'[1]COAL RECEIPT &amp; GCV DATA'!$V$3:$V$11)</f>
        <v>#VALUE!</v>
      </c>
      <c r="W42" s="15" t="e">
        <f t="shared" si="4"/>
        <v>#VALUE!</v>
      </c>
    </row>
    <row r="43" spans="1:23" customFormat="1" x14ac:dyDescent="0.3">
      <c r="A43" s="12"/>
      <c r="B43" s="12" t="e">
        <f>SUMIF('[1]COAL RECEIPT &amp; GCV DATA'!$A$3:$A$11,'MASTER DATA FILE RAW COAL 210'!A43,'[1]COAL RECEIPT &amp; GCV DATA'!$B$3:$B$11)</f>
        <v>#VALUE!</v>
      </c>
      <c r="C43" s="13" t="e">
        <f>SUMIF('[1]COAL RECEIPT &amp; GCV DATA'!$A$3:$A$11,'MASTER DATA FILE RAW COAL 210'!A43,'[1]COAL RECEIPT &amp; GCV DATA'!$C$3:$C$11)</f>
        <v>#VALUE!</v>
      </c>
      <c r="D43" s="13">
        <f>IFERROR(VLOOKUP(A43,'[1]COAL RECEIPT &amp; GCV DATA'!$A$2:$V$11,4,0),0)</f>
        <v>0</v>
      </c>
      <c r="E43" s="14">
        <f>IFERROR(VLOOKUP(A43,'[1]COAL RECEIPT &amp; GCV DATA'!$A$2:$V$11,5,0),0)</f>
        <v>0</v>
      </c>
      <c r="F43" s="13" t="e">
        <f>SUMIF('[1]COAL RECEIPT &amp; GCV DATA'!$A$3:$A$11,'MASTER DATA FILE RAW COAL 210'!A43,'[1]COAL RECEIPT &amp; GCV DATA'!$F$3:$F$11)</f>
        <v>#VALUE!</v>
      </c>
      <c r="G43" s="13">
        <f>IFERROR(VLOOKUP(A43,'[1]COAL RECEIPT &amp; GCV DATA'!$A$2:$V$11,7,0),0)</f>
        <v>0</v>
      </c>
      <c r="H43" s="13">
        <f>IFERROR(VLOOKUP(A43,'[1]COAL RECEIPT &amp; GCV DATA'!$A$2:$V$11,8,0),0)</f>
        <v>0</v>
      </c>
      <c r="I43" s="13">
        <f>IFERROR(VLOOKUP(A43,'[1]COAL RECEIPT &amp; GCV DATA'!$A$2:$V$11,9,0),0)</f>
        <v>0</v>
      </c>
      <c r="J43" s="13">
        <f>IFERROR(VLOOKUP(A43,'[1]COAL RECEIPT &amp; GCV DATA'!$A$2:$V$11,10,0),0)</f>
        <v>0</v>
      </c>
      <c r="K43" s="15" t="e">
        <f>SUMIF('[1]COAL RECEIPT &amp; GCV DATA'!$A$3:$A$11,'MASTER DATA FILE RAW COAL 210'!A43,'[1]COAL RECEIPT &amp; GCV DATA'!$K$3:$K$11)</f>
        <v>#VALUE!</v>
      </c>
      <c r="L43" s="15" t="e">
        <f>SUMIF('[1]COAL RECEIPT &amp; GCV DATA'!$A$3:$A$11,'MASTER DATA FILE RAW COAL 210'!A43,'[1]COAL RECEIPT &amp; GCV DATA'!$L$3:$L$11)</f>
        <v>#VALUE!</v>
      </c>
      <c r="M43" s="15" t="e">
        <f t="shared" si="0"/>
        <v>#VALUE!</v>
      </c>
      <c r="N43" s="15" t="e">
        <f t="shared" si="1"/>
        <v>#VALUE!</v>
      </c>
      <c r="O43" s="15" t="e">
        <f>SUMIF('[1]COAL RECEIPT &amp; GCV DATA'!$A$3:$A$11,'MASTER DATA FILE RAW COAL 210'!A43,'[1]COAL RECEIPT &amp; GCV DATA'!$O$3:$O$11)</f>
        <v>#VALUE!</v>
      </c>
      <c r="P43" s="15" t="e">
        <f t="shared" si="5"/>
        <v>#VALUE!</v>
      </c>
      <c r="Q43" s="15" t="e">
        <f>SUMIF('[1]COAL RECEIPT &amp; GCV DATA'!$A$3:$A$11,'MASTER DATA FILE RAW COAL 210'!A43,'[1]COAL RECEIPT &amp; GCV DATA'!$Q$3:$Q$11)+IF(H43=$J$234,($K$234*K43),0)+IF(H43=$J$235,($K$235*K43),0)++IF(H42=$J$235,($K$236*K43),0)</f>
        <v>#VALUE!</v>
      </c>
      <c r="R43" s="16" t="e">
        <f>SUMIF('[1]COAL RECEIPT &amp; GCV DATA'!$A$3:$A$11,'MASTER DATA FILE RAW COAL 210'!A43,'[1]COAL RECEIPT &amp; GCV DATA'!$R$3:$R$11)+IF(H43=$J$234,($K$234*K43),0)+IF(H43=$J$235,($K$235*K43),0)</f>
        <v>#VALUE!</v>
      </c>
      <c r="S43" s="15">
        <f t="shared" si="2"/>
        <v>0</v>
      </c>
      <c r="T43" s="15" t="e">
        <f>SUMIF('[1]COAL RECEIPT &amp; GCV DATA'!$A$3:$A$11,'MASTER DATA FILE RAW COAL 210'!A43,'[1]COAL RECEIPT &amp; GCV DATA'!$T$3:$T$11)</f>
        <v>#VALUE!</v>
      </c>
      <c r="U43" s="15" t="e">
        <f t="shared" si="3"/>
        <v>#VALUE!</v>
      </c>
      <c r="V43" s="15" t="e">
        <f>SUMIF('[1]COAL RECEIPT &amp; GCV DATA'!$A$3:$A$11,'MASTER DATA FILE RAW COAL 210'!A43,'[1]COAL RECEIPT &amp; GCV DATA'!$V$3:$V$11)</f>
        <v>#VALUE!</v>
      </c>
      <c r="W43" s="15" t="e">
        <f t="shared" si="4"/>
        <v>#VALUE!</v>
      </c>
    </row>
    <row r="44" spans="1:23" customFormat="1" x14ac:dyDescent="0.3">
      <c r="A44" s="12"/>
      <c r="B44" s="12" t="e">
        <f>SUMIF('[1]COAL RECEIPT &amp; GCV DATA'!$A$3:$A$11,'MASTER DATA FILE RAW COAL 210'!A44,'[1]COAL RECEIPT &amp; GCV DATA'!$B$3:$B$11)</f>
        <v>#VALUE!</v>
      </c>
      <c r="C44" s="13" t="e">
        <f>SUMIF('[1]COAL RECEIPT &amp; GCV DATA'!$A$3:$A$11,'MASTER DATA FILE RAW COAL 210'!A44,'[1]COAL RECEIPT &amp; GCV DATA'!$C$3:$C$11)</f>
        <v>#VALUE!</v>
      </c>
      <c r="D44" s="13">
        <f>IFERROR(VLOOKUP(A44,'[1]COAL RECEIPT &amp; GCV DATA'!$A$2:$V$11,4,0),0)</f>
        <v>0</v>
      </c>
      <c r="E44" s="14">
        <f>IFERROR(VLOOKUP(A44,'[1]COAL RECEIPT &amp; GCV DATA'!$A$2:$V$11,5,0),0)</f>
        <v>0</v>
      </c>
      <c r="F44" s="13" t="e">
        <f>SUMIF('[1]COAL RECEIPT &amp; GCV DATA'!$A$3:$A$11,'MASTER DATA FILE RAW COAL 210'!A44,'[1]COAL RECEIPT &amp; GCV DATA'!$F$3:$F$11)</f>
        <v>#VALUE!</v>
      </c>
      <c r="G44" s="13">
        <f>IFERROR(VLOOKUP(A44,'[1]COAL RECEIPT &amp; GCV DATA'!$A$2:$V$11,7,0),0)</f>
        <v>0</v>
      </c>
      <c r="H44" s="13">
        <f>IFERROR(VLOOKUP(A44,'[1]COAL RECEIPT &amp; GCV DATA'!$A$2:$V$11,8,0),0)</f>
        <v>0</v>
      </c>
      <c r="I44" s="13">
        <f>IFERROR(VLOOKUP(A44,'[1]COAL RECEIPT &amp; GCV DATA'!$A$2:$V$11,9,0),0)</f>
        <v>0</v>
      </c>
      <c r="J44" s="13">
        <f>IFERROR(VLOOKUP(A44,'[1]COAL RECEIPT &amp; GCV DATA'!$A$2:$V$11,10,0),0)</f>
        <v>0</v>
      </c>
      <c r="K44" s="15" t="e">
        <f>SUMIF('[1]COAL RECEIPT &amp; GCV DATA'!$A$3:$A$11,'MASTER DATA FILE RAW COAL 210'!A44,'[1]COAL RECEIPT &amp; GCV DATA'!$K$3:$K$11)</f>
        <v>#VALUE!</v>
      </c>
      <c r="L44" s="15" t="e">
        <f>SUMIF('[1]COAL RECEIPT &amp; GCV DATA'!$A$3:$A$11,'MASTER DATA FILE RAW COAL 210'!A44,'[1]COAL RECEIPT &amp; GCV DATA'!$L$3:$L$11)</f>
        <v>#VALUE!</v>
      </c>
      <c r="M44" s="15" t="e">
        <f t="shared" si="0"/>
        <v>#VALUE!</v>
      </c>
      <c r="N44" s="15" t="e">
        <f t="shared" si="1"/>
        <v>#VALUE!</v>
      </c>
      <c r="O44" s="15" t="e">
        <f>SUMIF('[1]COAL RECEIPT &amp; GCV DATA'!$A$3:$A$11,'MASTER DATA FILE RAW COAL 210'!A44,'[1]COAL RECEIPT &amp; GCV DATA'!$O$3:$O$11)</f>
        <v>#VALUE!</v>
      </c>
      <c r="P44" s="15" t="e">
        <f t="shared" si="5"/>
        <v>#VALUE!</v>
      </c>
      <c r="Q44" s="15" t="e">
        <f>SUMIF('[1]COAL RECEIPT &amp; GCV DATA'!$A$3:$A$11,'MASTER DATA FILE RAW COAL 210'!A44,'[1]COAL RECEIPT &amp; GCV DATA'!$Q$3:$Q$11)+IF(H44=$J$234,($K$234*K44),0)+IF(H44=$J$235,($K$235*K44),0)++IF(H43=$J$235,($K$236*K44),0)</f>
        <v>#VALUE!</v>
      </c>
      <c r="R44" s="16" t="e">
        <f>SUMIF('[1]COAL RECEIPT &amp; GCV DATA'!$A$3:$A$11,'MASTER DATA FILE RAW COAL 210'!A44,'[1]COAL RECEIPT &amp; GCV DATA'!$R$3:$R$11)+IF(H44=$J$234,($K$234*K44),0)+IF(H44=$J$235,($K$235*K44),0)</f>
        <v>#VALUE!</v>
      </c>
      <c r="S44" s="15">
        <f t="shared" si="2"/>
        <v>0</v>
      </c>
      <c r="T44" s="15" t="e">
        <f>SUMIF('[1]COAL RECEIPT &amp; GCV DATA'!$A$3:$A$11,'MASTER DATA FILE RAW COAL 210'!A44,'[1]COAL RECEIPT &amp; GCV DATA'!$T$3:$T$11)</f>
        <v>#VALUE!</v>
      </c>
      <c r="U44" s="15" t="e">
        <f t="shared" si="3"/>
        <v>#VALUE!</v>
      </c>
      <c r="V44" s="15" t="e">
        <f>SUMIF('[1]COAL RECEIPT &amp; GCV DATA'!$A$3:$A$11,'MASTER DATA FILE RAW COAL 210'!A44,'[1]COAL RECEIPT &amp; GCV DATA'!$V$3:$V$11)</f>
        <v>#VALUE!</v>
      </c>
      <c r="W44" s="15" t="e">
        <f t="shared" si="4"/>
        <v>#VALUE!</v>
      </c>
    </row>
    <row r="45" spans="1:23" customFormat="1" x14ac:dyDescent="0.3">
      <c r="A45" s="12"/>
      <c r="B45" s="12" t="e">
        <f>SUMIF('[1]COAL RECEIPT &amp; GCV DATA'!$A$3:$A$11,'MASTER DATA FILE RAW COAL 210'!A45,'[1]COAL RECEIPT &amp; GCV DATA'!$B$3:$B$11)</f>
        <v>#VALUE!</v>
      </c>
      <c r="C45" s="13" t="e">
        <f>SUMIF('[1]COAL RECEIPT &amp; GCV DATA'!$A$3:$A$11,'MASTER DATA FILE RAW COAL 210'!A45,'[1]COAL RECEIPT &amp; GCV DATA'!$C$3:$C$11)</f>
        <v>#VALUE!</v>
      </c>
      <c r="D45" s="13">
        <f>IFERROR(VLOOKUP(A45,'[1]COAL RECEIPT &amp; GCV DATA'!$A$2:$V$11,4,0),0)</f>
        <v>0</v>
      </c>
      <c r="E45" s="14">
        <f>IFERROR(VLOOKUP(A45,'[1]COAL RECEIPT &amp; GCV DATA'!$A$2:$V$11,5,0),0)</f>
        <v>0</v>
      </c>
      <c r="F45" s="13" t="e">
        <f>SUMIF('[1]COAL RECEIPT &amp; GCV DATA'!$A$3:$A$11,'MASTER DATA FILE RAW COAL 210'!A45,'[1]COAL RECEIPT &amp; GCV DATA'!$F$3:$F$11)</f>
        <v>#VALUE!</v>
      </c>
      <c r="G45" s="13">
        <f>IFERROR(VLOOKUP(A45,'[1]COAL RECEIPT &amp; GCV DATA'!$A$2:$V$11,7,0),0)</f>
        <v>0</v>
      </c>
      <c r="H45" s="13">
        <f>IFERROR(VLOOKUP(A45,'[1]COAL RECEIPT &amp; GCV DATA'!$A$2:$V$11,8,0),0)</f>
        <v>0</v>
      </c>
      <c r="I45" s="13">
        <f>IFERROR(VLOOKUP(A45,'[1]COAL RECEIPT &amp; GCV DATA'!$A$2:$V$11,9,0),0)</f>
        <v>0</v>
      </c>
      <c r="J45" s="13">
        <f>IFERROR(VLOOKUP(A45,'[1]COAL RECEIPT &amp; GCV DATA'!$A$2:$V$11,10,0),0)</f>
        <v>0</v>
      </c>
      <c r="K45" s="15" t="e">
        <f>SUMIF('[1]COAL RECEIPT &amp; GCV DATA'!$A$3:$A$11,'MASTER DATA FILE RAW COAL 210'!A45,'[1]COAL RECEIPT &amp; GCV DATA'!$K$3:$K$11)</f>
        <v>#VALUE!</v>
      </c>
      <c r="L45" s="15" t="e">
        <f>SUMIF('[1]COAL RECEIPT &amp; GCV DATA'!$A$3:$A$11,'MASTER DATA FILE RAW COAL 210'!A45,'[1]COAL RECEIPT &amp; GCV DATA'!$L$3:$L$11)</f>
        <v>#VALUE!</v>
      </c>
      <c r="M45" s="15" t="e">
        <f t="shared" si="0"/>
        <v>#VALUE!</v>
      </c>
      <c r="N45" s="15" t="e">
        <f t="shared" si="1"/>
        <v>#VALUE!</v>
      </c>
      <c r="O45" s="15" t="e">
        <f>SUMIF('[1]COAL RECEIPT &amp; GCV DATA'!$A$3:$A$11,'MASTER DATA FILE RAW COAL 210'!A45,'[1]COAL RECEIPT &amp; GCV DATA'!$O$3:$O$11)</f>
        <v>#VALUE!</v>
      </c>
      <c r="P45" s="15" t="e">
        <f t="shared" si="5"/>
        <v>#VALUE!</v>
      </c>
      <c r="Q45" s="15" t="e">
        <f>SUMIF('[1]COAL RECEIPT &amp; GCV DATA'!$A$3:$A$11,'MASTER DATA FILE RAW COAL 210'!A45,'[1]COAL RECEIPT &amp; GCV DATA'!$Q$3:$Q$11)+IF(H45=$J$234,($K$234*K45),0)+IF(H45=$J$235,($K$235*K45),0)++IF(H44=$J$235,($K$236*K45),0)</f>
        <v>#VALUE!</v>
      </c>
      <c r="R45" s="16" t="e">
        <f>SUMIF('[1]COAL RECEIPT &amp; GCV DATA'!$A$3:$A$11,'MASTER DATA FILE RAW COAL 210'!A45,'[1]COAL RECEIPT &amp; GCV DATA'!$R$3:$R$11)+IF(H45=$J$234,($K$234*K45),0)+IF(H45=$J$235,($K$235*K45),0)</f>
        <v>#VALUE!</v>
      </c>
      <c r="S45" s="15">
        <f t="shared" si="2"/>
        <v>0</v>
      </c>
      <c r="T45" s="15" t="e">
        <f>SUMIF('[1]COAL RECEIPT &amp; GCV DATA'!$A$3:$A$11,'MASTER DATA FILE RAW COAL 210'!A45,'[1]COAL RECEIPT &amp; GCV DATA'!$T$3:$T$11)</f>
        <v>#VALUE!</v>
      </c>
      <c r="U45" s="15" t="e">
        <f t="shared" si="3"/>
        <v>#VALUE!</v>
      </c>
      <c r="V45" s="15" t="e">
        <f>SUMIF('[1]COAL RECEIPT &amp; GCV DATA'!$A$3:$A$11,'MASTER DATA FILE RAW COAL 210'!A45,'[1]COAL RECEIPT &amp; GCV DATA'!$V$3:$V$11)</f>
        <v>#VALUE!</v>
      </c>
      <c r="W45" s="15" t="e">
        <f t="shared" si="4"/>
        <v>#VALUE!</v>
      </c>
    </row>
    <row r="46" spans="1:23" customFormat="1" x14ac:dyDescent="0.3">
      <c r="A46" s="12"/>
      <c r="B46" s="12" t="e">
        <f>SUMIF('[1]COAL RECEIPT &amp; GCV DATA'!$A$3:$A$11,'MASTER DATA FILE RAW COAL 210'!A46,'[1]COAL RECEIPT &amp; GCV DATA'!$B$3:$B$11)</f>
        <v>#VALUE!</v>
      </c>
      <c r="C46" s="13" t="e">
        <f>SUMIF('[1]COAL RECEIPT &amp; GCV DATA'!$A$3:$A$11,'MASTER DATA FILE RAW COAL 210'!A46,'[1]COAL RECEIPT &amp; GCV DATA'!$C$3:$C$11)</f>
        <v>#VALUE!</v>
      </c>
      <c r="D46" s="13">
        <f>IFERROR(VLOOKUP(A46,'[1]COAL RECEIPT &amp; GCV DATA'!$A$2:$V$11,4,0),0)</f>
        <v>0</v>
      </c>
      <c r="E46" s="14">
        <f>IFERROR(VLOOKUP(A46,'[1]COAL RECEIPT &amp; GCV DATA'!$A$2:$V$11,5,0),0)</f>
        <v>0</v>
      </c>
      <c r="F46" s="13" t="e">
        <f>SUMIF('[1]COAL RECEIPT &amp; GCV DATA'!$A$3:$A$11,'MASTER DATA FILE RAW COAL 210'!A46,'[1]COAL RECEIPT &amp; GCV DATA'!$F$3:$F$11)</f>
        <v>#VALUE!</v>
      </c>
      <c r="G46" s="13">
        <f>IFERROR(VLOOKUP(A46,'[1]COAL RECEIPT &amp; GCV DATA'!$A$2:$V$11,7,0),0)</f>
        <v>0</v>
      </c>
      <c r="H46" s="13">
        <f>IFERROR(VLOOKUP(A46,'[1]COAL RECEIPT &amp; GCV DATA'!$A$2:$V$11,8,0),0)</f>
        <v>0</v>
      </c>
      <c r="I46" s="13">
        <f>IFERROR(VLOOKUP(A46,'[1]COAL RECEIPT &amp; GCV DATA'!$A$2:$V$11,9,0),0)</f>
        <v>0</v>
      </c>
      <c r="J46" s="13">
        <f>IFERROR(VLOOKUP(A46,'[1]COAL RECEIPT &amp; GCV DATA'!$A$2:$V$11,10,0),0)</f>
        <v>0</v>
      </c>
      <c r="K46" s="15" t="e">
        <f>SUMIF('[1]COAL RECEIPT &amp; GCV DATA'!$A$3:$A$11,'MASTER DATA FILE RAW COAL 210'!A46,'[1]COAL RECEIPT &amp; GCV DATA'!$K$3:$K$11)</f>
        <v>#VALUE!</v>
      </c>
      <c r="L46" s="15" t="e">
        <f>SUMIF('[1]COAL RECEIPT &amp; GCV DATA'!$A$3:$A$11,'MASTER DATA FILE RAW COAL 210'!A46,'[1]COAL RECEIPT &amp; GCV DATA'!$L$3:$L$11)</f>
        <v>#VALUE!</v>
      </c>
      <c r="M46" s="15" t="e">
        <f t="shared" si="0"/>
        <v>#VALUE!</v>
      </c>
      <c r="N46" s="15" t="e">
        <f t="shared" si="1"/>
        <v>#VALUE!</v>
      </c>
      <c r="O46" s="15" t="e">
        <f>SUMIF('[1]COAL RECEIPT &amp; GCV DATA'!$A$3:$A$11,'MASTER DATA FILE RAW COAL 210'!A46,'[1]COAL RECEIPT &amp; GCV DATA'!$O$3:$O$11)</f>
        <v>#VALUE!</v>
      </c>
      <c r="P46" s="15" t="e">
        <f t="shared" si="5"/>
        <v>#VALUE!</v>
      </c>
      <c r="Q46" s="15" t="e">
        <f>SUMIF('[1]COAL RECEIPT &amp; GCV DATA'!$A$3:$A$11,'MASTER DATA FILE RAW COAL 210'!A46,'[1]COAL RECEIPT &amp; GCV DATA'!$Q$3:$Q$11)+IF(H46=$J$234,($K$234*K46),0)+IF(H46=$J$235,($K$235*K46),0)++IF(H45=$J$235,($K$236*K46),0)</f>
        <v>#VALUE!</v>
      </c>
      <c r="R46" s="16" t="e">
        <f>SUMIF('[1]COAL RECEIPT &amp; GCV DATA'!$A$3:$A$11,'MASTER DATA FILE RAW COAL 210'!A46,'[1]COAL RECEIPT &amp; GCV DATA'!$R$3:$R$11)+IF(H46=$J$234,($K$234*K46),0)+IF(H46=$J$235,($K$235*K46),0)</f>
        <v>#VALUE!</v>
      </c>
      <c r="S46" s="15">
        <f t="shared" si="2"/>
        <v>0</v>
      </c>
      <c r="T46" s="15" t="e">
        <f>SUMIF('[1]COAL RECEIPT &amp; GCV DATA'!$A$3:$A$11,'MASTER DATA FILE RAW COAL 210'!A46,'[1]COAL RECEIPT &amp; GCV DATA'!$T$3:$T$11)</f>
        <v>#VALUE!</v>
      </c>
      <c r="U46" s="15" t="e">
        <f t="shared" si="3"/>
        <v>#VALUE!</v>
      </c>
      <c r="V46" s="15" t="e">
        <f>SUMIF('[1]COAL RECEIPT &amp; GCV DATA'!$A$3:$A$11,'MASTER DATA FILE RAW COAL 210'!A46,'[1]COAL RECEIPT &amp; GCV DATA'!$V$3:$V$11)</f>
        <v>#VALUE!</v>
      </c>
      <c r="W46" s="15" t="e">
        <f t="shared" si="4"/>
        <v>#VALUE!</v>
      </c>
    </row>
    <row r="47" spans="1:23" customFormat="1" x14ac:dyDescent="0.3">
      <c r="A47" s="12"/>
      <c r="B47" s="12" t="e">
        <f>SUMIF('[1]COAL RECEIPT &amp; GCV DATA'!$A$3:$A$11,'MASTER DATA FILE RAW COAL 210'!A47,'[1]COAL RECEIPT &amp; GCV DATA'!$B$3:$B$11)</f>
        <v>#VALUE!</v>
      </c>
      <c r="C47" s="13" t="e">
        <f>SUMIF('[1]COAL RECEIPT &amp; GCV DATA'!$A$3:$A$11,'MASTER DATA FILE RAW COAL 210'!A47,'[1]COAL RECEIPT &amp; GCV DATA'!$C$3:$C$11)</f>
        <v>#VALUE!</v>
      </c>
      <c r="D47" s="13">
        <f>IFERROR(VLOOKUP(A47,'[1]COAL RECEIPT &amp; GCV DATA'!$A$2:$V$11,4,0),0)</f>
        <v>0</v>
      </c>
      <c r="E47" s="14">
        <f>IFERROR(VLOOKUP(A47,'[1]COAL RECEIPT &amp; GCV DATA'!$A$2:$V$11,5,0),0)</f>
        <v>0</v>
      </c>
      <c r="F47" s="13" t="e">
        <f>SUMIF('[1]COAL RECEIPT &amp; GCV DATA'!$A$3:$A$11,'MASTER DATA FILE RAW COAL 210'!A47,'[1]COAL RECEIPT &amp; GCV DATA'!$F$3:$F$11)</f>
        <v>#VALUE!</v>
      </c>
      <c r="G47" s="13">
        <f>IFERROR(VLOOKUP(A47,'[1]COAL RECEIPT &amp; GCV DATA'!$A$2:$V$11,7,0),0)</f>
        <v>0</v>
      </c>
      <c r="H47" s="13">
        <f>IFERROR(VLOOKUP(A47,'[1]COAL RECEIPT &amp; GCV DATA'!$A$2:$V$11,8,0),0)</f>
        <v>0</v>
      </c>
      <c r="I47" s="13">
        <f>IFERROR(VLOOKUP(A47,'[1]COAL RECEIPT &amp; GCV DATA'!$A$2:$V$11,9,0),0)</f>
        <v>0</v>
      </c>
      <c r="J47" s="13">
        <f>IFERROR(VLOOKUP(A47,'[1]COAL RECEIPT &amp; GCV DATA'!$A$2:$V$11,10,0),0)</f>
        <v>0</v>
      </c>
      <c r="K47" s="15" t="e">
        <f>SUMIF('[1]COAL RECEIPT &amp; GCV DATA'!$A$3:$A$11,'MASTER DATA FILE RAW COAL 210'!A47,'[1]COAL RECEIPT &amp; GCV DATA'!$K$3:$K$11)</f>
        <v>#VALUE!</v>
      </c>
      <c r="L47" s="15" t="e">
        <f>SUMIF('[1]COAL RECEIPT &amp; GCV DATA'!$A$3:$A$11,'MASTER DATA FILE RAW COAL 210'!A47,'[1]COAL RECEIPT &amp; GCV DATA'!$L$3:$L$11)</f>
        <v>#VALUE!</v>
      </c>
      <c r="M47" s="15" t="e">
        <f t="shared" si="0"/>
        <v>#VALUE!</v>
      </c>
      <c r="N47" s="15" t="e">
        <f t="shared" si="1"/>
        <v>#VALUE!</v>
      </c>
      <c r="O47" s="15" t="e">
        <f>SUMIF('[1]COAL RECEIPT &amp; GCV DATA'!$A$3:$A$11,'MASTER DATA FILE RAW COAL 210'!A47,'[1]COAL RECEIPT &amp; GCV DATA'!$O$3:$O$11)</f>
        <v>#VALUE!</v>
      </c>
      <c r="P47" s="15" t="e">
        <f t="shared" si="5"/>
        <v>#VALUE!</v>
      </c>
      <c r="Q47" s="15" t="e">
        <f>SUMIF('[1]COAL RECEIPT &amp; GCV DATA'!$A$3:$A$11,'MASTER DATA FILE RAW COAL 210'!A47,'[1]COAL RECEIPT &amp; GCV DATA'!$Q$3:$Q$11)+IF(H47=$J$234,($K$234*K47),0)+IF(H47=$J$235,($K$235*K47),0)++IF(H46=$J$235,($K$236*K47),0)</f>
        <v>#VALUE!</v>
      </c>
      <c r="R47" s="16" t="e">
        <f>SUMIF('[1]COAL RECEIPT &amp; GCV DATA'!$A$3:$A$11,'MASTER DATA FILE RAW COAL 210'!A47,'[1]COAL RECEIPT &amp; GCV DATA'!$R$3:$R$11)+IF(H47=$J$234,($K$234*K47),0)+IF(H47=$J$235,($K$235*K47),0)</f>
        <v>#VALUE!</v>
      </c>
      <c r="S47" s="15">
        <f t="shared" si="2"/>
        <v>0</v>
      </c>
      <c r="T47" s="15" t="e">
        <f>SUMIF('[1]COAL RECEIPT &amp; GCV DATA'!$A$3:$A$11,'MASTER DATA FILE RAW COAL 210'!A47,'[1]COAL RECEIPT &amp; GCV DATA'!$T$3:$T$11)</f>
        <v>#VALUE!</v>
      </c>
      <c r="U47" s="15" t="e">
        <f t="shared" si="3"/>
        <v>#VALUE!</v>
      </c>
      <c r="V47" s="15" t="e">
        <f>SUMIF('[1]COAL RECEIPT &amp; GCV DATA'!$A$3:$A$11,'MASTER DATA FILE RAW COAL 210'!A47,'[1]COAL RECEIPT &amp; GCV DATA'!$V$3:$V$11)</f>
        <v>#VALUE!</v>
      </c>
      <c r="W47" s="15" t="e">
        <f t="shared" si="4"/>
        <v>#VALUE!</v>
      </c>
    </row>
    <row r="48" spans="1:23" customFormat="1" x14ac:dyDescent="0.3">
      <c r="A48" s="12"/>
      <c r="B48" s="12" t="e">
        <f>SUMIF('[1]COAL RECEIPT &amp; GCV DATA'!$A$3:$A$11,'MASTER DATA FILE RAW COAL 210'!A48,'[1]COAL RECEIPT &amp; GCV DATA'!$B$3:$B$11)</f>
        <v>#VALUE!</v>
      </c>
      <c r="C48" s="13" t="e">
        <f>SUMIF('[1]COAL RECEIPT &amp; GCV DATA'!$A$3:$A$11,'MASTER DATA FILE RAW COAL 210'!A48,'[1]COAL RECEIPT &amp; GCV DATA'!$C$3:$C$11)</f>
        <v>#VALUE!</v>
      </c>
      <c r="D48" s="13">
        <f>IFERROR(VLOOKUP(A48,'[1]COAL RECEIPT &amp; GCV DATA'!$A$2:$V$11,4,0),0)</f>
        <v>0</v>
      </c>
      <c r="E48" s="14">
        <f>IFERROR(VLOOKUP(A48,'[1]COAL RECEIPT &amp; GCV DATA'!$A$2:$V$11,5,0),0)</f>
        <v>0</v>
      </c>
      <c r="F48" s="13" t="e">
        <f>SUMIF('[1]COAL RECEIPT &amp; GCV DATA'!$A$3:$A$11,'MASTER DATA FILE RAW COAL 210'!A48,'[1]COAL RECEIPT &amp; GCV DATA'!$F$3:$F$11)</f>
        <v>#VALUE!</v>
      </c>
      <c r="G48" s="13">
        <f>IFERROR(VLOOKUP(A48,'[1]COAL RECEIPT &amp; GCV DATA'!$A$2:$V$11,7,0),0)</f>
        <v>0</v>
      </c>
      <c r="H48" s="13">
        <f>IFERROR(VLOOKUP(A48,'[1]COAL RECEIPT &amp; GCV DATA'!$A$2:$V$11,8,0),0)</f>
        <v>0</v>
      </c>
      <c r="I48" s="13">
        <f>IFERROR(VLOOKUP(A48,'[1]COAL RECEIPT &amp; GCV DATA'!$A$2:$V$11,9,0),0)</f>
        <v>0</v>
      </c>
      <c r="J48" s="13">
        <f>IFERROR(VLOOKUP(A48,'[1]COAL RECEIPT &amp; GCV DATA'!$A$2:$V$11,10,0),0)</f>
        <v>0</v>
      </c>
      <c r="K48" s="15" t="e">
        <f>SUMIF('[1]COAL RECEIPT &amp; GCV DATA'!$A$3:$A$11,'MASTER DATA FILE RAW COAL 210'!A48,'[1]COAL RECEIPT &amp; GCV DATA'!$K$3:$K$11)</f>
        <v>#VALUE!</v>
      </c>
      <c r="L48" s="15" t="e">
        <f>SUMIF('[1]COAL RECEIPT &amp; GCV DATA'!$A$3:$A$11,'MASTER DATA FILE RAW COAL 210'!A48,'[1]COAL RECEIPT &amp; GCV DATA'!$L$3:$L$11)</f>
        <v>#VALUE!</v>
      </c>
      <c r="M48" s="15" t="e">
        <f t="shared" si="0"/>
        <v>#VALUE!</v>
      </c>
      <c r="N48" s="15" t="e">
        <f t="shared" si="1"/>
        <v>#VALUE!</v>
      </c>
      <c r="O48" s="15" t="e">
        <f>SUMIF('[1]COAL RECEIPT &amp; GCV DATA'!$A$3:$A$11,'MASTER DATA FILE RAW COAL 210'!A48,'[1]COAL RECEIPT &amp; GCV DATA'!$O$3:$O$11)</f>
        <v>#VALUE!</v>
      </c>
      <c r="P48" s="15" t="e">
        <f t="shared" si="5"/>
        <v>#VALUE!</v>
      </c>
      <c r="Q48" s="15" t="e">
        <f>SUMIF('[1]COAL RECEIPT &amp; GCV DATA'!$A$3:$A$11,'MASTER DATA FILE RAW COAL 210'!A48,'[1]COAL RECEIPT &amp; GCV DATA'!$Q$3:$Q$11)+IF(H48=$J$234,($K$234*K48),0)+IF(H48=$J$235,($K$235*K48),0)++IF(H47=$J$235,($K$236*K48),0)</f>
        <v>#VALUE!</v>
      </c>
      <c r="R48" s="16" t="e">
        <f>SUMIF('[1]COAL RECEIPT &amp; GCV DATA'!$A$3:$A$11,'MASTER DATA FILE RAW COAL 210'!A48,'[1]COAL RECEIPT &amp; GCV DATA'!$R$3:$R$11)+IF(H48=$J$234,($K$234*K48),0)+IF(H48=$J$235,($K$235*K48),0)</f>
        <v>#VALUE!</v>
      </c>
      <c r="S48" s="15">
        <f t="shared" si="2"/>
        <v>0</v>
      </c>
      <c r="T48" s="15" t="e">
        <f>SUMIF('[1]COAL RECEIPT &amp; GCV DATA'!$A$3:$A$11,'MASTER DATA FILE RAW COAL 210'!A48,'[1]COAL RECEIPT &amp; GCV DATA'!$T$3:$T$11)</f>
        <v>#VALUE!</v>
      </c>
      <c r="U48" s="15" t="e">
        <f t="shared" si="3"/>
        <v>#VALUE!</v>
      </c>
      <c r="V48" s="15" t="e">
        <f>SUMIF('[1]COAL RECEIPT &amp; GCV DATA'!$A$3:$A$11,'MASTER DATA FILE RAW COAL 210'!A48,'[1]COAL RECEIPT &amp; GCV DATA'!$V$3:$V$11)</f>
        <v>#VALUE!</v>
      </c>
      <c r="W48" s="15" t="e">
        <f t="shared" si="4"/>
        <v>#VALUE!</v>
      </c>
    </row>
    <row r="49" spans="1:23" customFormat="1" x14ac:dyDescent="0.3">
      <c r="A49" s="12"/>
      <c r="B49" s="12" t="e">
        <f>SUMIF('[1]COAL RECEIPT &amp; GCV DATA'!$A$3:$A$11,'MASTER DATA FILE RAW COAL 210'!A49,'[1]COAL RECEIPT &amp; GCV DATA'!$B$3:$B$11)</f>
        <v>#VALUE!</v>
      </c>
      <c r="C49" s="13" t="e">
        <f>SUMIF('[1]COAL RECEIPT &amp; GCV DATA'!$A$3:$A$11,'MASTER DATA FILE RAW COAL 210'!A49,'[1]COAL RECEIPT &amp; GCV DATA'!$C$3:$C$11)</f>
        <v>#VALUE!</v>
      </c>
      <c r="D49" s="13">
        <f>IFERROR(VLOOKUP(A49,'[1]COAL RECEIPT &amp; GCV DATA'!$A$2:$V$11,4,0),0)</f>
        <v>0</v>
      </c>
      <c r="E49" s="14">
        <f>IFERROR(VLOOKUP(A49,'[1]COAL RECEIPT &amp; GCV DATA'!$A$2:$V$11,5,0),0)</f>
        <v>0</v>
      </c>
      <c r="F49" s="13" t="e">
        <f>SUMIF('[1]COAL RECEIPT &amp; GCV DATA'!$A$3:$A$11,'MASTER DATA FILE RAW COAL 210'!A49,'[1]COAL RECEIPT &amp; GCV DATA'!$F$3:$F$11)</f>
        <v>#VALUE!</v>
      </c>
      <c r="G49" s="13">
        <f>IFERROR(VLOOKUP(A49,'[1]COAL RECEIPT &amp; GCV DATA'!$A$2:$V$11,7,0),0)</f>
        <v>0</v>
      </c>
      <c r="H49" s="13">
        <f>IFERROR(VLOOKUP(A49,'[1]COAL RECEIPT &amp; GCV DATA'!$A$2:$V$11,8,0),0)</f>
        <v>0</v>
      </c>
      <c r="I49" s="13">
        <f>IFERROR(VLOOKUP(A49,'[1]COAL RECEIPT &amp; GCV DATA'!$A$2:$V$11,9,0),0)</f>
        <v>0</v>
      </c>
      <c r="J49" s="13">
        <f>IFERROR(VLOOKUP(A49,'[1]COAL RECEIPT &amp; GCV DATA'!$A$2:$V$11,10,0),0)</f>
        <v>0</v>
      </c>
      <c r="K49" s="15" t="e">
        <f>SUMIF('[1]COAL RECEIPT &amp; GCV DATA'!$A$3:$A$11,'MASTER DATA FILE RAW COAL 210'!A49,'[1]COAL RECEIPT &amp; GCV DATA'!$K$3:$K$11)</f>
        <v>#VALUE!</v>
      </c>
      <c r="L49" s="15" t="e">
        <f>SUMIF('[1]COAL RECEIPT &amp; GCV DATA'!$A$3:$A$11,'MASTER DATA FILE RAW COAL 210'!A49,'[1]COAL RECEIPT &amp; GCV DATA'!$L$3:$L$11)</f>
        <v>#VALUE!</v>
      </c>
      <c r="M49" s="15" t="e">
        <f t="shared" si="0"/>
        <v>#VALUE!</v>
      </c>
      <c r="N49" s="15" t="e">
        <f t="shared" si="1"/>
        <v>#VALUE!</v>
      </c>
      <c r="O49" s="15" t="e">
        <f>SUMIF('[1]COAL RECEIPT &amp; GCV DATA'!$A$3:$A$11,'MASTER DATA FILE RAW COAL 210'!A49,'[1]COAL RECEIPT &amp; GCV DATA'!$O$3:$O$11)</f>
        <v>#VALUE!</v>
      </c>
      <c r="P49" s="15" t="e">
        <f t="shared" si="5"/>
        <v>#VALUE!</v>
      </c>
      <c r="Q49" s="15" t="e">
        <f>SUMIF('[1]COAL RECEIPT &amp; GCV DATA'!$A$3:$A$11,'MASTER DATA FILE RAW COAL 210'!A49,'[1]COAL RECEIPT &amp; GCV DATA'!$Q$3:$Q$11)+IF(H49=$J$234,($K$234*K49),0)+IF(H49=$J$235,($K$235*K49),0)++IF(H48=$J$235,($K$236*K49),0)</f>
        <v>#VALUE!</v>
      </c>
      <c r="R49" s="16" t="e">
        <f>SUMIF('[1]COAL RECEIPT &amp; GCV DATA'!$A$3:$A$11,'MASTER DATA FILE RAW COAL 210'!A49,'[1]COAL RECEIPT &amp; GCV DATA'!$R$3:$R$11)+IF(H49=$J$234,($K$234*K49),0)+IF(H49=$J$235,($K$235*K49),0)</f>
        <v>#VALUE!</v>
      </c>
      <c r="S49" s="15">
        <f t="shared" si="2"/>
        <v>0</v>
      </c>
      <c r="T49" s="15" t="e">
        <f>SUMIF('[1]COAL RECEIPT &amp; GCV DATA'!$A$3:$A$11,'MASTER DATA FILE RAW COAL 210'!A49,'[1]COAL RECEIPT &amp; GCV DATA'!$T$3:$T$11)</f>
        <v>#VALUE!</v>
      </c>
      <c r="U49" s="15" t="e">
        <f t="shared" si="3"/>
        <v>#VALUE!</v>
      </c>
      <c r="V49" s="15" t="e">
        <f>SUMIF('[1]COAL RECEIPT &amp; GCV DATA'!$A$3:$A$11,'MASTER DATA FILE RAW COAL 210'!A49,'[1]COAL RECEIPT &amp; GCV DATA'!$V$3:$V$11)</f>
        <v>#VALUE!</v>
      </c>
      <c r="W49" s="15" t="e">
        <f t="shared" si="4"/>
        <v>#VALUE!</v>
      </c>
    </row>
    <row r="50" spans="1:23" customFormat="1" x14ac:dyDescent="0.3">
      <c r="A50" s="12"/>
      <c r="B50" s="12" t="e">
        <f>SUMIF('[1]COAL RECEIPT &amp; GCV DATA'!$A$3:$A$11,'MASTER DATA FILE RAW COAL 210'!A50,'[1]COAL RECEIPT &amp; GCV DATA'!$B$3:$B$11)</f>
        <v>#VALUE!</v>
      </c>
      <c r="C50" s="13" t="e">
        <f>SUMIF('[1]COAL RECEIPT &amp; GCV DATA'!$A$3:$A$11,'MASTER DATA FILE RAW COAL 210'!A50,'[1]COAL RECEIPT &amp; GCV DATA'!$C$3:$C$11)</f>
        <v>#VALUE!</v>
      </c>
      <c r="D50" s="13">
        <f>IFERROR(VLOOKUP(A50,'[1]COAL RECEIPT &amp; GCV DATA'!$A$2:$V$11,4,0),0)</f>
        <v>0</v>
      </c>
      <c r="E50" s="14">
        <f>IFERROR(VLOOKUP(A50,'[1]COAL RECEIPT &amp; GCV DATA'!$A$2:$V$11,5,0),0)</f>
        <v>0</v>
      </c>
      <c r="F50" s="13" t="e">
        <f>SUMIF('[1]COAL RECEIPT &amp; GCV DATA'!$A$3:$A$11,'MASTER DATA FILE RAW COAL 210'!A50,'[1]COAL RECEIPT &amp; GCV DATA'!$F$3:$F$11)</f>
        <v>#VALUE!</v>
      </c>
      <c r="G50" s="13">
        <f>IFERROR(VLOOKUP(A50,'[1]COAL RECEIPT &amp; GCV DATA'!$A$2:$V$11,7,0),0)</f>
        <v>0</v>
      </c>
      <c r="H50" s="13">
        <f>IFERROR(VLOOKUP(A50,'[1]COAL RECEIPT &amp; GCV DATA'!$A$2:$V$11,8,0),0)</f>
        <v>0</v>
      </c>
      <c r="I50" s="13">
        <f>IFERROR(VLOOKUP(A50,'[1]COAL RECEIPT &amp; GCV DATA'!$A$2:$V$11,9,0),0)</f>
        <v>0</v>
      </c>
      <c r="J50" s="13">
        <f>IFERROR(VLOOKUP(A50,'[1]COAL RECEIPT &amp; GCV DATA'!$A$2:$V$11,10,0),0)</f>
        <v>0</v>
      </c>
      <c r="K50" s="15" t="e">
        <f>SUMIF('[1]COAL RECEIPT &amp; GCV DATA'!$A$3:$A$11,'MASTER DATA FILE RAW COAL 210'!A50,'[1]COAL RECEIPT &amp; GCV DATA'!$K$3:$K$11)</f>
        <v>#VALUE!</v>
      </c>
      <c r="L50" s="15" t="e">
        <f>SUMIF('[1]COAL RECEIPT &amp; GCV DATA'!$A$3:$A$11,'MASTER DATA FILE RAW COAL 210'!A50,'[1]COAL RECEIPT &amp; GCV DATA'!$L$3:$L$11)</f>
        <v>#VALUE!</v>
      </c>
      <c r="M50" s="15" t="e">
        <f t="shared" si="0"/>
        <v>#VALUE!</v>
      </c>
      <c r="N50" s="15" t="e">
        <f t="shared" si="1"/>
        <v>#VALUE!</v>
      </c>
      <c r="O50" s="15" t="e">
        <f>SUMIF('[1]COAL RECEIPT &amp; GCV DATA'!$A$3:$A$11,'MASTER DATA FILE RAW COAL 210'!A50,'[1]COAL RECEIPT &amp; GCV DATA'!$O$3:$O$11)</f>
        <v>#VALUE!</v>
      </c>
      <c r="P50" s="15" t="e">
        <f t="shared" si="5"/>
        <v>#VALUE!</v>
      </c>
      <c r="Q50" s="15" t="e">
        <f>SUMIF('[1]COAL RECEIPT &amp; GCV DATA'!$A$3:$A$11,'MASTER DATA FILE RAW COAL 210'!A50,'[1]COAL RECEIPT &amp; GCV DATA'!$Q$3:$Q$11)+IF(H50=$J$234,($K$234*K50),0)+IF(H50=$J$235,($K$235*K50),0)++IF(H49=$J$235,($K$236*K50),0)</f>
        <v>#VALUE!</v>
      </c>
      <c r="R50" s="16" t="e">
        <f>SUMIF('[1]COAL RECEIPT &amp; GCV DATA'!$A$3:$A$11,'MASTER DATA FILE RAW COAL 210'!A50,'[1]COAL RECEIPT &amp; GCV DATA'!$R$3:$R$11)+IF(H50=$J$234,($K$234*K50),0)+IF(H50=$J$235,($K$235*K50),0)</f>
        <v>#VALUE!</v>
      </c>
      <c r="S50" s="15">
        <f t="shared" si="2"/>
        <v>0</v>
      </c>
      <c r="T50" s="15" t="e">
        <f>SUMIF('[1]COAL RECEIPT &amp; GCV DATA'!$A$3:$A$11,'MASTER DATA FILE RAW COAL 210'!A50,'[1]COAL RECEIPT &amp; GCV DATA'!$T$3:$T$11)</f>
        <v>#VALUE!</v>
      </c>
      <c r="U50" s="15" t="e">
        <f t="shared" si="3"/>
        <v>#VALUE!</v>
      </c>
      <c r="V50" s="15" t="e">
        <f>SUMIF('[1]COAL RECEIPT &amp; GCV DATA'!$A$3:$A$11,'MASTER DATA FILE RAW COAL 210'!A50,'[1]COAL RECEIPT &amp; GCV DATA'!$V$3:$V$11)</f>
        <v>#VALUE!</v>
      </c>
      <c r="W50" s="15" t="e">
        <f t="shared" si="4"/>
        <v>#VALUE!</v>
      </c>
    </row>
    <row r="51" spans="1:23" customFormat="1" x14ac:dyDescent="0.3">
      <c r="A51" s="12"/>
      <c r="B51" s="12" t="e">
        <f>SUMIF('[1]COAL RECEIPT &amp; GCV DATA'!$A$3:$A$11,'MASTER DATA FILE RAW COAL 210'!A51,'[1]COAL RECEIPT &amp; GCV DATA'!$B$3:$B$11)</f>
        <v>#VALUE!</v>
      </c>
      <c r="C51" s="13" t="e">
        <f>SUMIF('[1]COAL RECEIPT &amp; GCV DATA'!$A$3:$A$11,'MASTER DATA FILE RAW COAL 210'!A51,'[1]COAL RECEIPT &amp; GCV DATA'!$C$3:$C$11)</f>
        <v>#VALUE!</v>
      </c>
      <c r="D51" s="13">
        <f>IFERROR(VLOOKUP(A51,'[1]COAL RECEIPT &amp; GCV DATA'!$A$2:$V$11,4,0),0)</f>
        <v>0</v>
      </c>
      <c r="E51" s="14">
        <f>IFERROR(VLOOKUP(A51,'[1]COAL RECEIPT &amp; GCV DATA'!$A$2:$V$11,5,0),0)</f>
        <v>0</v>
      </c>
      <c r="F51" s="13" t="e">
        <f>SUMIF('[1]COAL RECEIPT &amp; GCV DATA'!$A$3:$A$11,'MASTER DATA FILE RAW COAL 210'!A51,'[1]COAL RECEIPT &amp; GCV DATA'!$F$3:$F$11)</f>
        <v>#VALUE!</v>
      </c>
      <c r="G51" s="13">
        <f>IFERROR(VLOOKUP(A51,'[1]COAL RECEIPT &amp; GCV DATA'!$A$2:$V$11,7,0),0)</f>
        <v>0</v>
      </c>
      <c r="H51" s="13">
        <f>IFERROR(VLOOKUP(A51,'[1]COAL RECEIPT &amp; GCV DATA'!$A$2:$V$11,8,0),0)</f>
        <v>0</v>
      </c>
      <c r="I51" s="13">
        <f>IFERROR(VLOOKUP(A51,'[1]COAL RECEIPT &amp; GCV DATA'!$A$2:$V$11,9,0),0)</f>
        <v>0</v>
      </c>
      <c r="J51" s="13">
        <f>IFERROR(VLOOKUP(A51,'[1]COAL RECEIPT &amp; GCV DATA'!$A$2:$V$11,10,0),0)</f>
        <v>0</v>
      </c>
      <c r="K51" s="15" t="e">
        <f>SUMIF('[1]COAL RECEIPT &amp; GCV DATA'!$A$3:$A$11,'MASTER DATA FILE RAW COAL 210'!A51,'[1]COAL RECEIPT &amp; GCV DATA'!$K$3:$K$11)</f>
        <v>#VALUE!</v>
      </c>
      <c r="L51" s="15" t="e">
        <f>SUMIF('[1]COAL RECEIPT &amp; GCV DATA'!$A$3:$A$11,'MASTER DATA FILE RAW COAL 210'!A51,'[1]COAL RECEIPT &amp; GCV DATA'!$L$3:$L$11)</f>
        <v>#VALUE!</v>
      </c>
      <c r="M51" s="15" t="e">
        <f t="shared" si="0"/>
        <v>#VALUE!</v>
      </c>
      <c r="N51" s="15" t="e">
        <f t="shared" si="1"/>
        <v>#VALUE!</v>
      </c>
      <c r="O51" s="15" t="e">
        <f>SUMIF('[1]COAL RECEIPT &amp; GCV DATA'!$A$3:$A$11,'MASTER DATA FILE RAW COAL 210'!A51,'[1]COAL RECEIPT &amp; GCV DATA'!$O$3:$O$11)</f>
        <v>#VALUE!</v>
      </c>
      <c r="P51" s="15" t="e">
        <f t="shared" si="5"/>
        <v>#VALUE!</v>
      </c>
      <c r="Q51" s="15" t="e">
        <f>SUMIF('[1]COAL RECEIPT &amp; GCV DATA'!$A$3:$A$11,'MASTER DATA FILE RAW COAL 210'!A51,'[1]COAL RECEIPT &amp; GCV DATA'!$Q$3:$Q$11)+IF(H51=$J$234,($K$234*K51),0)+IF(H51=$J$235,($K$235*K51),0)++IF(H50=$J$235,($K$236*K51),0)</f>
        <v>#VALUE!</v>
      </c>
      <c r="R51" s="16" t="e">
        <f>SUMIF('[1]COAL RECEIPT &amp; GCV DATA'!$A$3:$A$11,'MASTER DATA FILE RAW COAL 210'!A51,'[1]COAL RECEIPT &amp; GCV DATA'!$R$3:$R$11)+IF(H51=$J$234,($K$234*K51),0)+IF(H51=$J$235,($K$235*K51),0)</f>
        <v>#VALUE!</v>
      </c>
      <c r="S51" s="15">
        <f t="shared" si="2"/>
        <v>0</v>
      </c>
      <c r="T51" s="15" t="e">
        <f>SUMIF('[1]COAL RECEIPT &amp; GCV DATA'!$A$3:$A$11,'MASTER DATA FILE RAW COAL 210'!A51,'[1]COAL RECEIPT &amp; GCV DATA'!$T$3:$T$11)</f>
        <v>#VALUE!</v>
      </c>
      <c r="U51" s="15" t="e">
        <f t="shared" si="3"/>
        <v>#VALUE!</v>
      </c>
      <c r="V51" s="15" t="e">
        <f>SUMIF('[1]COAL RECEIPT &amp; GCV DATA'!$A$3:$A$11,'MASTER DATA FILE RAW COAL 210'!A51,'[1]COAL RECEIPT &amp; GCV DATA'!$V$3:$V$11)</f>
        <v>#VALUE!</v>
      </c>
      <c r="W51" s="15" t="e">
        <f t="shared" si="4"/>
        <v>#VALUE!</v>
      </c>
    </row>
    <row r="52" spans="1:23" customFormat="1" x14ac:dyDescent="0.3">
      <c r="A52" s="12"/>
      <c r="B52" s="12" t="e">
        <f>SUMIF('[1]COAL RECEIPT &amp; GCV DATA'!$A$3:$A$11,'MASTER DATA FILE RAW COAL 210'!A52,'[1]COAL RECEIPT &amp; GCV DATA'!$B$3:$B$11)</f>
        <v>#VALUE!</v>
      </c>
      <c r="C52" s="13" t="e">
        <f>SUMIF('[1]COAL RECEIPT &amp; GCV DATA'!$A$3:$A$11,'MASTER DATA FILE RAW COAL 210'!A52,'[1]COAL RECEIPT &amp; GCV DATA'!$C$3:$C$11)</f>
        <v>#VALUE!</v>
      </c>
      <c r="D52" s="13">
        <f>IFERROR(VLOOKUP(A52,'[1]COAL RECEIPT &amp; GCV DATA'!$A$2:$V$11,4,0),0)</f>
        <v>0</v>
      </c>
      <c r="E52" s="14">
        <f>IFERROR(VLOOKUP(A52,'[1]COAL RECEIPT &amp; GCV DATA'!$A$2:$V$11,5,0),0)</f>
        <v>0</v>
      </c>
      <c r="F52" s="13" t="e">
        <f>SUMIF('[1]COAL RECEIPT &amp; GCV DATA'!$A$3:$A$11,'MASTER DATA FILE RAW COAL 210'!A52,'[1]COAL RECEIPT &amp; GCV DATA'!$F$3:$F$11)</f>
        <v>#VALUE!</v>
      </c>
      <c r="G52" s="13">
        <f>IFERROR(VLOOKUP(A52,'[1]COAL RECEIPT &amp; GCV DATA'!$A$2:$V$11,7,0),0)</f>
        <v>0</v>
      </c>
      <c r="H52" s="13">
        <f>IFERROR(VLOOKUP(A52,'[1]COAL RECEIPT &amp; GCV DATA'!$A$2:$V$11,8,0),0)</f>
        <v>0</v>
      </c>
      <c r="I52" s="13">
        <f>IFERROR(VLOOKUP(A52,'[1]COAL RECEIPT &amp; GCV DATA'!$A$2:$V$11,9,0),0)</f>
        <v>0</v>
      </c>
      <c r="J52" s="13">
        <f>IFERROR(VLOOKUP(A52,'[1]COAL RECEIPT &amp; GCV DATA'!$A$2:$V$11,10,0),0)</f>
        <v>0</v>
      </c>
      <c r="K52" s="15" t="e">
        <f>SUMIF('[1]COAL RECEIPT &amp; GCV DATA'!$A$3:$A$11,'MASTER DATA FILE RAW COAL 210'!A52,'[1]COAL RECEIPT &amp; GCV DATA'!$K$3:$K$11)</f>
        <v>#VALUE!</v>
      </c>
      <c r="L52" s="15" t="e">
        <f>SUMIF('[1]COAL RECEIPT &amp; GCV DATA'!$A$3:$A$11,'MASTER DATA FILE RAW COAL 210'!A52,'[1]COAL RECEIPT &amp; GCV DATA'!$L$3:$L$11)</f>
        <v>#VALUE!</v>
      </c>
      <c r="M52" s="15" t="e">
        <f t="shared" si="0"/>
        <v>#VALUE!</v>
      </c>
      <c r="N52" s="15" t="e">
        <f t="shared" si="1"/>
        <v>#VALUE!</v>
      </c>
      <c r="O52" s="15" t="e">
        <f>SUMIF('[1]COAL RECEIPT &amp; GCV DATA'!$A$3:$A$11,'MASTER DATA FILE RAW COAL 210'!A52,'[1]COAL RECEIPT &amp; GCV DATA'!$O$3:$O$11)</f>
        <v>#VALUE!</v>
      </c>
      <c r="P52" s="15" t="e">
        <f t="shared" si="5"/>
        <v>#VALUE!</v>
      </c>
      <c r="Q52" s="15" t="e">
        <f>SUMIF('[1]COAL RECEIPT &amp; GCV DATA'!$A$3:$A$11,'MASTER DATA FILE RAW COAL 210'!A52,'[1]COAL RECEIPT &amp; GCV DATA'!$Q$3:$Q$11)+IF(H52=$J$234,($K$234*K52),0)+IF(H52=$J$235,($K$235*K52),0)++IF(H51=$J$235,($K$236*K52),0)</f>
        <v>#VALUE!</v>
      </c>
      <c r="R52" s="16" t="e">
        <f>SUMIF('[1]COAL RECEIPT &amp; GCV DATA'!$A$3:$A$11,'MASTER DATA FILE RAW COAL 210'!A52,'[1]COAL RECEIPT &amp; GCV DATA'!$R$3:$R$11)+IF(H52=$J$234,($K$234*K52),0)+IF(H52=$J$235,($K$235*K52),0)</f>
        <v>#VALUE!</v>
      </c>
      <c r="S52" s="15">
        <f t="shared" si="2"/>
        <v>0</v>
      </c>
      <c r="T52" s="15" t="e">
        <f>SUMIF('[1]COAL RECEIPT &amp; GCV DATA'!$A$3:$A$11,'MASTER DATA FILE RAW COAL 210'!A52,'[1]COAL RECEIPT &amp; GCV DATA'!$T$3:$T$11)</f>
        <v>#VALUE!</v>
      </c>
      <c r="U52" s="15" t="e">
        <f t="shared" si="3"/>
        <v>#VALUE!</v>
      </c>
      <c r="V52" s="15" t="e">
        <f>SUMIF('[1]COAL RECEIPT &amp; GCV DATA'!$A$3:$A$11,'MASTER DATA FILE RAW COAL 210'!A52,'[1]COAL RECEIPT &amp; GCV DATA'!$V$3:$V$11)</f>
        <v>#VALUE!</v>
      </c>
      <c r="W52" s="15" t="e">
        <f t="shared" si="4"/>
        <v>#VALUE!</v>
      </c>
    </row>
    <row r="53" spans="1:23" customFormat="1" x14ac:dyDescent="0.3">
      <c r="A53" s="12"/>
      <c r="B53" s="12" t="e">
        <f>SUMIF('[1]COAL RECEIPT &amp; GCV DATA'!$A$3:$A$11,'MASTER DATA FILE RAW COAL 210'!A53,'[1]COAL RECEIPT &amp; GCV DATA'!$B$3:$B$11)</f>
        <v>#VALUE!</v>
      </c>
      <c r="C53" s="13" t="e">
        <f>SUMIF('[1]COAL RECEIPT &amp; GCV DATA'!$A$3:$A$11,'MASTER DATA FILE RAW COAL 210'!A53,'[1]COAL RECEIPT &amp; GCV DATA'!$C$3:$C$11)</f>
        <v>#VALUE!</v>
      </c>
      <c r="D53" s="13">
        <f>IFERROR(VLOOKUP(A53,'[1]COAL RECEIPT &amp; GCV DATA'!$A$2:$V$11,4,0),0)</f>
        <v>0</v>
      </c>
      <c r="E53" s="14">
        <f>IFERROR(VLOOKUP(A53,'[1]COAL RECEIPT &amp; GCV DATA'!$A$2:$V$11,5,0),0)</f>
        <v>0</v>
      </c>
      <c r="F53" s="13" t="e">
        <f>SUMIF('[1]COAL RECEIPT &amp; GCV DATA'!$A$3:$A$11,'MASTER DATA FILE RAW COAL 210'!A53,'[1]COAL RECEIPT &amp; GCV DATA'!$F$3:$F$11)</f>
        <v>#VALUE!</v>
      </c>
      <c r="G53" s="13">
        <f>IFERROR(VLOOKUP(A53,'[1]COAL RECEIPT &amp; GCV DATA'!$A$2:$V$11,7,0),0)</f>
        <v>0</v>
      </c>
      <c r="H53" s="13">
        <f>IFERROR(VLOOKUP(A53,'[1]COAL RECEIPT &amp; GCV DATA'!$A$2:$V$11,8,0),0)</f>
        <v>0</v>
      </c>
      <c r="I53" s="13">
        <f>IFERROR(VLOOKUP(A53,'[1]COAL RECEIPT &amp; GCV DATA'!$A$2:$V$11,9,0),0)</f>
        <v>0</v>
      </c>
      <c r="J53" s="13">
        <f>IFERROR(VLOOKUP(A53,'[1]COAL RECEIPT &amp; GCV DATA'!$A$2:$V$11,10,0),0)</f>
        <v>0</v>
      </c>
      <c r="K53" s="15" t="e">
        <f>SUMIF('[1]COAL RECEIPT &amp; GCV DATA'!$A$3:$A$11,'MASTER DATA FILE RAW COAL 210'!A53,'[1]COAL RECEIPT &amp; GCV DATA'!$K$3:$K$11)</f>
        <v>#VALUE!</v>
      </c>
      <c r="L53" s="15" t="e">
        <f>SUMIF('[1]COAL RECEIPT &amp; GCV DATA'!$A$3:$A$11,'MASTER DATA FILE RAW COAL 210'!A53,'[1]COAL RECEIPT &amp; GCV DATA'!$L$3:$L$11)</f>
        <v>#VALUE!</v>
      </c>
      <c r="M53" s="15" t="e">
        <f t="shared" si="0"/>
        <v>#VALUE!</v>
      </c>
      <c r="N53" s="15" t="e">
        <f t="shared" si="1"/>
        <v>#VALUE!</v>
      </c>
      <c r="O53" s="15" t="e">
        <f>SUMIF('[1]COAL RECEIPT &amp; GCV DATA'!$A$3:$A$11,'MASTER DATA FILE RAW COAL 210'!A53,'[1]COAL RECEIPT &amp; GCV DATA'!$O$3:$O$11)</f>
        <v>#VALUE!</v>
      </c>
      <c r="P53" s="15" t="e">
        <f t="shared" si="5"/>
        <v>#VALUE!</v>
      </c>
      <c r="Q53" s="15" t="e">
        <f>SUMIF('[1]COAL RECEIPT &amp; GCV DATA'!$A$3:$A$11,'MASTER DATA FILE RAW COAL 210'!A53,'[1]COAL RECEIPT &amp; GCV DATA'!$Q$3:$Q$11)+IF(H53=$J$234,($K$234*K53),0)+IF(H53=$J$235,($K$235*K53),0)++IF(H52=$J$235,($K$236*K53),0)</f>
        <v>#VALUE!</v>
      </c>
      <c r="R53" s="16" t="e">
        <f>SUMIF('[1]COAL RECEIPT &amp; GCV DATA'!$A$3:$A$11,'MASTER DATA FILE RAW COAL 210'!A53,'[1]COAL RECEIPT &amp; GCV DATA'!$R$3:$R$11)+IF(H53=$J$234,($K$234*K53),0)+IF(H53=$J$235,($K$235*K53),0)</f>
        <v>#VALUE!</v>
      </c>
      <c r="S53" s="15">
        <f t="shared" si="2"/>
        <v>0</v>
      </c>
      <c r="T53" s="15" t="e">
        <f>SUMIF('[1]COAL RECEIPT &amp; GCV DATA'!$A$3:$A$11,'MASTER DATA FILE RAW COAL 210'!A53,'[1]COAL RECEIPT &amp; GCV DATA'!$T$3:$T$11)</f>
        <v>#VALUE!</v>
      </c>
      <c r="U53" s="15" t="e">
        <f t="shared" si="3"/>
        <v>#VALUE!</v>
      </c>
      <c r="V53" s="15" t="e">
        <f>SUMIF('[1]COAL RECEIPT &amp; GCV DATA'!$A$3:$A$11,'MASTER DATA FILE RAW COAL 210'!A53,'[1]COAL RECEIPT &amp; GCV DATA'!$V$3:$V$11)</f>
        <v>#VALUE!</v>
      </c>
      <c r="W53" s="15" t="e">
        <f t="shared" si="4"/>
        <v>#VALUE!</v>
      </c>
    </row>
    <row r="54" spans="1:23" customFormat="1" x14ac:dyDescent="0.3">
      <c r="A54" s="12"/>
      <c r="B54" s="12" t="e">
        <f>SUMIF('[1]COAL RECEIPT &amp; GCV DATA'!$A$3:$A$11,'MASTER DATA FILE RAW COAL 210'!A54,'[1]COAL RECEIPT &amp; GCV DATA'!$B$3:$B$11)</f>
        <v>#VALUE!</v>
      </c>
      <c r="C54" s="13" t="e">
        <f>SUMIF('[1]COAL RECEIPT &amp; GCV DATA'!$A$3:$A$11,'MASTER DATA FILE RAW COAL 210'!A54,'[1]COAL RECEIPT &amp; GCV DATA'!$C$3:$C$11)</f>
        <v>#VALUE!</v>
      </c>
      <c r="D54" s="13">
        <f>IFERROR(VLOOKUP(A54,'[1]COAL RECEIPT &amp; GCV DATA'!$A$2:$V$11,4,0),0)</f>
        <v>0</v>
      </c>
      <c r="E54" s="14">
        <f>IFERROR(VLOOKUP(A54,'[1]COAL RECEIPT &amp; GCV DATA'!$A$2:$V$11,5,0),0)</f>
        <v>0</v>
      </c>
      <c r="F54" s="13" t="e">
        <f>SUMIF('[1]COAL RECEIPT &amp; GCV DATA'!$A$3:$A$11,'MASTER DATA FILE RAW COAL 210'!A54,'[1]COAL RECEIPT &amp; GCV DATA'!$F$3:$F$11)</f>
        <v>#VALUE!</v>
      </c>
      <c r="G54" s="13">
        <f>IFERROR(VLOOKUP(A54,'[1]COAL RECEIPT &amp; GCV DATA'!$A$2:$V$11,7,0),0)</f>
        <v>0</v>
      </c>
      <c r="H54" s="13">
        <f>IFERROR(VLOOKUP(A54,'[1]COAL RECEIPT &amp; GCV DATA'!$A$2:$V$11,8,0),0)</f>
        <v>0</v>
      </c>
      <c r="I54" s="13">
        <f>IFERROR(VLOOKUP(A54,'[1]COAL RECEIPT &amp; GCV DATA'!$A$2:$V$11,9,0),0)</f>
        <v>0</v>
      </c>
      <c r="J54" s="13">
        <f>IFERROR(VLOOKUP(A54,'[1]COAL RECEIPT &amp; GCV DATA'!$A$2:$V$11,10,0),0)</f>
        <v>0</v>
      </c>
      <c r="K54" s="15" t="e">
        <f>SUMIF('[1]COAL RECEIPT &amp; GCV DATA'!$A$3:$A$11,'MASTER DATA FILE RAW COAL 210'!A54,'[1]COAL RECEIPT &amp; GCV DATA'!$K$3:$K$11)</f>
        <v>#VALUE!</v>
      </c>
      <c r="L54" s="15" t="e">
        <f>SUMIF('[1]COAL RECEIPT &amp; GCV DATA'!$A$3:$A$11,'MASTER DATA FILE RAW COAL 210'!A54,'[1]COAL RECEIPT &amp; GCV DATA'!$L$3:$L$11)</f>
        <v>#VALUE!</v>
      </c>
      <c r="M54" s="15" t="e">
        <f t="shared" si="0"/>
        <v>#VALUE!</v>
      </c>
      <c r="N54" s="15" t="e">
        <f t="shared" si="1"/>
        <v>#VALUE!</v>
      </c>
      <c r="O54" s="15" t="e">
        <f>SUMIF('[1]COAL RECEIPT &amp; GCV DATA'!$A$3:$A$11,'MASTER DATA FILE RAW COAL 210'!A54,'[1]COAL RECEIPT &amp; GCV DATA'!$O$3:$O$11)</f>
        <v>#VALUE!</v>
      </c>
      <c r="P54" s="15" t="e">
        <f t="shared" si="5"/>
        <v>#VALUE!</v>
      </c>
      <c r="Q54" s="15" t="e">
        <f>SUMIF('[1]COAL RECEIPT &amp; GCV DATA'!$A$3:$A$11,'MASTER DATA FILE RAW COAL 210'!A54,'[1]COAL RECEIPT &amp; GCV DATA'!$Q$3:$Q$11)+IF(H54=$J$234,($K$234*K54),0)+IF(H54=$J$235,($K$235*K54),0)++IF(H53=$J$235,($K$236*K54),0)</f>
        <v>#VALUE!</v>
      </c>
      <c r="R54" s="16" t="e">
        <f>SUMIF('[1]COAL RECEIPT &amp; GCV DATA'!$A$3:$A$11,'MASTER DATA FILE RAW COAL 210'!A54,'[1]COAL RECEIPT &amp; GCV DATA'!$R$3:$R$11)+IF(H54=$J$234,($K$234*K54),0)+IF(H54=$J$235,($K$235*K54),0)</f>
        <v>#VALUE!</v>
      </c>
      <c r="S54" s="15">
        <f t="shared" si="2"/>
        <v>0</v>
      </c>
      <c r="T54" s="15" t="e">
        <f>SUMIF('[1]COAL RECEIPT &amp; GCV DATA'!$A$3:$A$11,'MASTER DATA FILE RAW COAL 210'!A54,'[1]COAL RECEIPT &amp; GCV DATA'!$T$3:$T$11)</f>
        <v>#VALUE!</v>
      </c>
      <c r="U54" s="15" t="e">
        <f t="shared" si="3"/>
        <v>#VALUE!</v>
      </c>
      <c r="V54" s="15" t="e">
        <f>SUMIF('[1]COAL RECEIPT &amp; GCV DATA'!$A$3:$A$11,'MASTER DATA FILE RAW COAL 210'!A54,'[1]COAL RECEIPT &amp; GCV DATA'!$V$3:$V$11)</f>
        <v>#VALUE!</v>
      </c>
      <c r="W54" s="15" t="e">
        <f t="shared" si="4"/>
        <v>#VALUE!</v>
      </c>
    </row>
    <row r="55" spans="1:23" customFormat="1" x14ac:dyDescent="0.3">
      <c r="A55" s="12"/>
      <c r="B55" s="12" t="e">
        <f>SUMIF('[1]COAL RECEIPT &amp; GCV DATA'!$A$3:$A$11,'MASTER DATA FILE RAW COAL 210'!A55,'[1]COAL RECEIPT &amp; GCV DATA'!$B$3:$B$11)</f>
        <v>#VALUE!</v>
      </c>
      <c r="C55" s="13" t="e">
        <f>SUMIF('[1]COAL RECEIPT &amp; GCV DATA'!$A$3:$A$11,'MASTER DATA FILE RAW COAL 210'!A55,'[1]COAL RECEIPT &amp; GCV DATA'!$C$3:$C$11)</f>
        <v>#VALUE!</v>
      </c>
      <c r="D55" s="13">
        <f>IFERROR(VLOOKUP(A55,'[1]COAL RECEIPT &amp; GCV DATA'!$A$2:$V$11,4,0),0)</f>
        <v>0</v>
      </c>
      <c r="E55" s="14">
        <f>IFERROR(VLOOKUP(A55,'[1]COAL RECEIPT &amp; GCV DATA'!$A$2:$V$11,5,0),0)</f>
        <v>0</v>
      </c>
      <c r="F55" s="13" t="e">
        <f>SUMIF('[1]COAL RECEIPT &amp; GCV DATA'!$A$3:$A$11,'MASTER DATA FILE RAW COAL 210'!A55,'[1]COAL RECEIPT &amp; GCV DATA'!$F$3:$F$11)</f>
        <v>#VALUE!</v>
      </c>
      <c r="G55" s="13">
        <f>IFERROR(VLOOKUP(A55,'[1]COAL RECEIPT &amp; GCV DATA'!$A$2:$V$11,7,0),0)</f>
        <v>0</v>
      </c>
      <c r="H55" s="13">
        <f>IFERROR(VLOOKUP(A55,'[1]COAL RECEIPT &amp; GCV DATA'!$A$2:$V$11,8,0),0)</f>
        <v>0</v>
      </c>
      <c r="I55" s="13">
        <f>IFERROR(VLOOKUP(A55,'[1]COAL RECEIPT &amp; GCV DATA'!$A$2:$V$11,9,0),0)</f>
        <v>0</v>
      </c>
      <c r="J55" s="13">
        <f>IFERROR(VLOOKUP(A55,'[1]COAL RECEIPT &amp; GCV DATA'!$A$2:$V$11,10,0),0)</f>
        <v>0</v>
      </c>
      <c r="K55" s="15" t="e">
        <f>SUMIF('[1]COAL RECEIPT &amp; GCV DATA'!$A$3:$A$11,'MASTER DATA FILE RAW COAL 210'!A55,'[1]COAL RECEIPT &amp; GCV DATA'!$K$3:$K$11)</f>
        <v>#VALUE!</v>
      </c>
      <c r="L55" s="15" t="e">
        <f>SUMIF('[1]COAL RECEIPT &amp; GCV DATA'!$A$3:$A$11,'MASTER DATA FILE RAW COAL 210'!A55,'[1]COAL RECEIPT &amp; GCV DATA'!$L$3:$L$11)</f>
        <v>#VALUE!</v>
      </c>
      <c r="M55" s="15" t="e">
        <f t="shared" si="0"/>
        <v>#VALUE!</v>
      </c>
      <c r="N55" s="15" t="e">
        <f t="shared" si="1"/>
        <v>#VALUE!</v>
      </c>
      <c r="O55" s="15" t="e">
        <f>SUMIF('[1]COAL RECEIPT &amp; GCV DATA'!$A$3:$A$11,'MASTER DATA FILE RAW COAL 210'!A55,'[1]COAL RECEIPT &amp; GCV DATA'!$O$3:$O$11)</f>
        <v>#VALUE!</v>
      </c>
      <c r="P55" s="15" t="e">
        <f t="shared" si="5"/>
        <v>#VALUE!</v>
      </c>
      <c r="Q55" s="15" t="e">
        <f>SUMIF('[1]COAL RECEIPT &amp; GCV DATA'!$A$3:$A$11,'MASTER DATA FILE RAW COAL 210'!A55,'[1]COAL RECEIPT &amp; GCV DATA'!$Q$3:$Q$11)+IF(H55=$J$234,($K$234*K55),0)+IF(H55=$J$235,($K$235*K55),0)++IF(H54=$J$235,($K$236*K55),0)</f>
        <v>#VALUE!</v>
      </c>
      <c r="R55" s="16" t="e">
        <f>SUMIF('[1]COAL RECEIPT &amp; GCV DATA'!$A$3:$A$11,'MASTER DATA FILE RAW COAL 210'!A55,'[1]COAL RECEIPT &amp; GCV DATA'!$R$3:$R$11)+IF(H55=$J$234,($K$234*K55),0)+IF(H55=$J$235,($K$235*K55),0)</f>
        <v>#VALUE!</v>
      </c>
      <c r="S55" s="15">
        <f t="shared" si="2"/>
        <v>0</v>
      </c>
      <c r="T55" s="15" t="e">
        <f>SUMIF('[1]COAL RECEIPT &amp; GCV DATA'!$A$3:$A$11,'MASTER DATA FILE RAW COAL 210'!A55,'[1]COAL RECEIPT &amp; GCV DATA'!$T$3:$T$11)</f>
        <v>#VALUE!</v>
      </c>
      <c r="U55" s="15" t="e">
        <f t="shared" si="3"/>
        <v>#VALUE!</v>
      </c>
      <c r="V55" s="15" t="e">
        <f>SUMIF('[1]COAL RECEIPT &amp; GCV DATA'!$A$3:$A$11,'MASTER DATA FILE RAW COAL 210'!A55,'[1]COAL RECEIPT &amp; GCV DATA'!$V$3:$V$11)</f>
        <v>#VALUE!</v>
      </c>
      <c r="W55" s="15" t="e">
        <f t="shared" si="4"/>
        <v>#VALUE!</v>
      </c>
    </row>
    <row r="56" spans="1:23" customFormat="1" x14ac:dyDescent="0.3">
      <c r="A56" s="12"/>
      <c r="B56" s="12" t="e">
        <f>SUMIF('[1]COAL RECEIPT &amp; GCV DATA'!$A$3:$A$11,'MASTER DATA FILE RAW COAL 210'!A56,'[1]COAL RECEIPT &amp; GCV DATA'!$B$3:$B$11)</f>
        <v>#VALUE!</v>
      </c>
      <c r="C56" s="13" t="e">
        <f>SUMIF('[1]COAL RECEIPT &amp; GCV DATA'!$A$3:$A$11,'MASTER DATA FILE RAW COAL 210'!A56,'[1]COAL RECEIPT &amp; GCV DATA'!$C$3:$C$11)</f>
        <v>#VALUE!</v>
      </c>
      <c r="D56" s="13">
        <f>IFERROR(VLOOKUP(A56,'[1]COAL RECEIPT &amp; GCV DATA'!$A$2:$V$11,4,0),0)</f>
        <v>0</v>
      </c>
      <c r="E56" s="14">
        <f>IFERROR(VLOOKUP(A56,'[1]COAL RECEIPT &amp; GCV DATA'!$A$2:$V$11,5,0),0)</f>
        <v>0</v>
      </c>
      <c r="F56" s="13" t="e">
        <f>SUMIF('[1]COAL RECEIPT &amp; GCV DATA'!$A$3:$A$11,'MASTER DATA FILE RAW COAL 210'!A56,'[1]COAL RECEIPT &amp; GCV DATA'!$F$3:$F$11)</f>
        <v>#VALUE!</v>
      </c>
      <c r="G56" s="13">
        <f>IFERROR(VLOOKUP(A56,'[1]COAL RECEIPT &amp; GCV DATA'!$A$2:$V$11,7,0),0)</f>
        <v>0</v>
      </c>
      <c r="H56" s="13">
        <f>IFERROR(VLOOKUP(A56,'[1]COAL RECEIPT &amp; GCV DATA'!$A$2:$V$11,8,0),0)</f>
        <v>0</v>
      </c>
      <c r="I56" s="13">
        <f>IFERROR(VLOOKUP(A56,'[1]COAL RECEIPT &amp; GCV DATA'!$A$2:$V$11,9,0),0)</f>
        <v>0</v>
      </c>
      <c r="J56" s="13">
        <f>IFERROR(VLOOKUP(A56,'[1]COAL RECEIPT &amp; GCV DATA'!$A$2:$V$11,10,0),0)</f>
        <v>0</v>
      </c>
      <c r="K56" s="15" t="e">
        <f>SUMIF('[1]COAL RECEIPT &amp; GCV DATA'!$A$3:$A$11,'MASTER DATA FILE RAW COAL 210'!A56,'[1]COAL RECEIPT &amp; GCV DATA'!$K$3:$K$11)</f>
        <v>#VALUE!</v>
      </c>
      <c r="L56" s="15" t="e">
        <f>SUMIF('[1]COAL RECEIPT &amp; GCV DATA'!$A$3:$A$11,'MASTER DATA FILE RAW COAL 210'!A56,'[1]COAL RECEIPT &amp; GCV DATA'!$L$3:$L$11)</f>
        <v>#VALUE!</v>
      </c>
      <c r="M56" s="15" t="e">
        <f t="shared" si="0"/>
        <v>#VALUE!</v>
      </c>
      <c r="N56" s="15" t="e">
        <f t="shared" si="1"/>
        <v>#VALUE!</v>
      </c>
      <c r="O56" s="15" t="e">
        <f>SUMIF('[1]COAL RECEIPT &amp; GCV DATA'!$A$3:$A$11,'MASTER DATA FILE RAW COAL 210'!A56,'[1]COAL RECEIPT &amp; GCV DATA'!$O$3:$O$11)</f>
        <v>#VALUE!</v>
      </c>
      <c r="P56" s="15" t="e">
        <f t="shared" si="5"/>
        <v>#VALUE!</v>
      </c>
      <c r="Q56" s="15" t="e">
        <f>SUMIF('[1]COAL RECEIPT &amp; GCV DATA'!$A$3:$A$11,'MASTER DATA FILE RAW COAL 210'!A56,'[1]COAL RECEIPT &amp; GCV DATA'!$Q$3:$Q$11)+IF(H56=$J$234,($K$234*K56),0)+IF(H56=$J$235,($K$235*K56),0)++IF(H55=$J$235,($K$236*K56),0)</f>
        <v>#VALUE!</v>
      </c>
      <c r="R56" s="16" t="e">
        <f>SUMIF('[1]COAL RECEIPT &amp; GCV DATA'!$A$3:$A$11,'MASTER DATA FILE RAW COAL 210'!A56,'[1]COAL RECEIPT &amp; GCV DATA'!$R$3:$R$11)+IF(H56=$J$234,($K$234*K56),0)+IF(H56=$J$235,($K$235*K56),0)</f>
        <v>#VALUE!</v>
      </c>
      <c r="S56" s="15">
        <f t="shared" si="2"/>
        <v>0</v>
      </c>
      <c r="T56" s="15" t="e">
        <f>SUMIF('[1]COAL RECEIPT &amp; GCV DATA'!$A$3:$A$11,'MASTER DATA FILE RAW COAL 210'!A56,'[1]COAL RECEIPT &amp; GCV DATA'!$T$3:$T$11)</f>
        <v>#VALUE!</v>
      </c>
      <c r="U56" s="15" t="e">
        <f t="shared" si="3"/>
        <v>#VALUE!</v>
      </c>
      <c r="V56" s="15" t="e">
        <f>SUMIF('[1]COAL RECEIPT &amp; GCV DATA'!$A$3:$A$11,'MASTER DATA FILE RAW COAL 210'!A56,'[1]COAL RECEIPT &amp; GCV DATA'!$V$3:$V$11)</f>
        <v>#VALUE!</v>
      </c>
      <c r="W56" s="15" t="e">
        <f t="shared" si="4"/>
        <v>#VALUE!</v>
      </c>
    </row>
    <row r="57" spans="1:23" customFormat="1" x14ac:dyDescent="0.3">
      <c r="A57" s="12"/>
      <c r="B57" s="12" t="e">
        <f>SUMIF('[1]COAL RECEIPT &amp; GCV DATA'!$A$3:$A$11,'MASTER DATA FILE RAW COAL 210'!A57,'[1]COAL RECEIPT &amp; GCV DATA'!$B$3:$B$11)</f>
        <v>#VALUE!</v>
      </c>
      <c r="C57" s="13" t="e">
        <f>SUMIF('[1]COAL RECEIPT &amp; GCV DATA'!$A$3:$A$11,'MASTER DATA FILE RAW COAL 210'!A57,'[1]COAL RECEIPT &amp; GCV DATA'!$C$3:$C$11)</f>
        <v>#VALUE!</v>
      </c>
      <c r="D57" s="13">
        <f>IFERROR(VLOOKUP(A57,'[1]COAL RECEIPT &amp; GCV DATA'!$A$2:$V$11,4,0),0)</f>
        <v>0</v>
      </c>
      <c r="E57" s="14">
        <f>IFERROR(VLOOKUP(A57,'[1]COAL RECEIPT &amp; GCV DATA'!$A$2:$V$11,5,0),0)</f>
        <v>0</v>
      </c>
      <c r="F57" s="13" t="e">
        <f>SUMIF('[1]COAL RECEIPT &amp; GCV DATA'!$A$3:$A$11,'MASTER DATA FILE RAW COAL 210'!A57,'[1]COAL RECEIPT &amp; GCV DATA'!$F$3:$F$11)</f>
        <v>#VALUE!</v>
      </c>
      <c r="G57" s="13">
        <f>IFERROR(VLOOKUP(A57,'[1]COAL RECEIPT &amp; GCV DATA'!$A$2:$V$11,7,0),0)</f>
        <v>0</v>
      </c>
      <c r="H57" s="13">
        <f>IFERROR(VLOOKUP(A57,'[1]COAL RECEIPT &amp; GCV DATA'!$A$2:$V$11,8,0),0)</f>
        <v>0</v>
      </c>
      <c r="I57" s="13">
        <f>IFERROR(VLOOKUP(A57,'[1]COAL RECEIPT &amp; GCV DATA'!$A$2:$V$11,9,0),0)</f>
        <v>0</v>
      </c>
      <c r="J57" s="13">
        <f>IFERROR(VLOOKUP(A57,'[1]COAL RECEIPT &amp; GCV DATA'!$A$2:$V$11,10,0),0)</f>
        <v>0</v>
      </c>
      <c r="K57" s="15" t="e">
        <f>SUMIF('[1]COAL RECEIPT &amp; GCV DATA'!$A$3:$A$11,'MASTER DATA FILE RAW COAL 210'!A57,'[1]COAL RECEIPT &amp; GCV DATA'!$K$3:$K$11)</f>
        <v>#VALUE!</v>
      </c>
      <c r="L57" s="15" t="e">
        <f>SUMIF('[1]COAL RECEIPT &amp; GCV DATA'!$A$3:$A$11,'MASTER DATA FILE RAW COAL 210'!A57,'[1]COAL RECEIPT &amp; GCV DATA'!$L$3:$L$11)</f>
        <v>#VALUE!</v>
      </c>
      <c r="M57" s="15" t="e">
        <f t="shared" si="0"/>
        <v>#VALUE!</v>
      </c>
      <c r="N57" s="15" t="e">
        <f t="shared" si="1"/>
        <v>#VALUE!</v>
      </c>
      <c r="O57" s="15" t="e">
        <f>SUMIF('[1]COAL RECEIPT &amp; GCV DATA'!$A$3:$A$11,'MASTER DATA FILE RAW COAL 210'!A57,'[1]COAL RECEIPT &amp; GCV DATA'!$O$3:$O$11)</f>
        <v>#VALUE!</v>
      </c>
      <c r="P57" s="15" t="e">
        <f t="shared" si="5"/>
        <v>#VALUE!</v>
      </c>
      <c r="Q57" s="15" t="e">
        <f>SUMIF('[1]COAL RECEIPT &amp; GCV DATA'!$A$3:$A$11,'MASTER DATA FILE RAW COAL 210'!A57,'[1]COAL RECEIPT &amp; GCV DATA'!$Q$3:$Q$11)+IF(H57=$J$234,($K$234*K57),0)+IF(H57=$J$235,($K$235*K57),0)++IF(H56=$J$235,($K$236*K57),0)</f>
        <v>#VALUE!</v>
      </c>
      <c r="R57" s="16" t="e">
        <f>SUMIF('[1]COAL RECEIPT &amp; GCV DATA'!$A$3:$A$11,'MASTER DATA FILE RAW COAL 210'!A57,'[1]COAL RECEIPT &amp; GCV DATA'!$R$3:$R$11)+IF(H57=$J$234,($K$234*K57),0)+IF(H57=$J$235,($K$235*K57),0)</f>
        <v>#VALUE!</v>
      </c>
      <c r="S57" s="15">
        <f t="shared" si="2"/>
        <v>0</v>
      </c>
      <c r="T57" s="15" t="e">
        <f>SUMIF('[1]COAL RECEIPT &amp; GCV DATA'!$A$3:$A$11,'MASTER DATA FILE RAW COAL 210'!A57,'[1]COAL RECEIPT &amp; GCV DATA'!$T$3:$T$11)</f>
        <v>#VALUE!</v>
      </c>
      <c r="U57" s="15" t="e">
        <f t="shared" si="3"/>
        <v>#VALUE!</v>
      </c>
      <c r="V57" s="15" t="e">
        <f>SUMIF('[1]COAL RECEIPT &amp; GCV DATA'!$A$3:$A$11,'MASTER DATA FILE RAW COAL 210'!A57,'[1]COAL RECEIPT &amp; GCV DATA'!$V$3:$V$11)</f>
        <v>#VALUE!</v>
      </c>
      <c r="W57" s="15" t="e">
        <f t="shared" si="4"/>
        <v>#VALUE!</v>
      </c>
    </row>
    <row r="58" spans="1:23" customFormat="1" x14ac:dyDescent="0.3">
      <c r="A58" s="12"/>
      <c r="B58" s="12" t="e">
        <f>SUMIF('[1]COAL RECEIPT &amp; GCV DATA'!$A$3:$A$11,'MASTER DATA FILE RAW COAL 210'!A58,'[1]COAL RECEIPT &amp; GCV DATA'!$B$3:$B$11)</f>
        <v>#VALUE!</v>
      </c>
      <c r="C58" s="13" t="e">
        <f>SUMIF('[1]COAL RECEIPT &amp; GCV DATA'!$A$3:$A$11,'MASTER DATA FILE RAW COAL 210'!A58,'[1]COAL RECEIPT &amp; GCV DATA'!$C$3:$C$11)</f>
        <v>#VALUE!</v>
      </c>
      <c r="D58" s="13">
        <f>IFERROR(VLOOKUP(A58,'[1]COAL RECEIPT &amp; GCV DATA'!$A$2:$V$11,4,0),0)</f>
        <v>0</v>
      </c>
      <c r="E58" s="14">
        <f>IFERROR(VLOOKUP(A58,'[1]COAL RECEIPT &amp; GCV DATA'!$A$2:$V$11,5,0),0)</f>
        <v>0</v>
      </c>
      <c r="F58" s="13" t="e">
        <f>SUMIF('[1]COAL RECEIPT &amp; GCV DATA'!$A$3:$A$11,'MASTER DATA FILE RAW COAL 210'!A58,'[1]COAL RECEIPT &amp; GCV DATA'!$F$3:$F$11)</f>
        <v>#VALUE!</v>
      </c>
      <c r="G58" s="13">
        <f>IFERROR(VLOOKUP(A58,'[1]COAL RECEIPT &amp; GCV DATA'!$A$2:$V$11,7,0),0)</f>
        <v>0</v>
      </c>
      <c r="H58" s="13">
        <f>IFERROR(VLOOKUP(A58,'[1]COAL RECEIPT &amp; GCV DATA'!$A$2:$V$11,8,0),0)</f>
        <v>0</v>
      </c>
      <c r="I58" s="13">
        <f>IFERROR(VLOOKUP(A58,'[1]COAL RECEIPT &amp; GCV DATA'!$A$2:$V$11,9,0),0)</f>
        <v>0</v>
      </c>
      <c r="J58" s="13">
        <f>IFERROR(VLOOKUP(A58,'[1]COAL RECEIPT &amp; GCV DATA'!$A$2:$V$11,10,0),0)</f>
        <v>0</v>
      </c>
      <c r="K58" s="15" t="e">
        <f>SUMIF('[1]COAL RECEIPT &amp; GCV DATA'!$A$3:$A$11,'MASTER DATA FILE RAW COAL 210'!A58,'[1]COAL RECEIPT &amp; GCV DATA'!$K$3:$K$11)</f>
        <v>#VALUE!</v>
      </c>
      <c r="L58" s="15" t="e">
        <f>SUMIF('[1]COAL RECEIPT &amp; GCV DATA'!$A$3:$A$11,'MASTER DATA FILE RAW COAL 210'!A58,'[1]COAL RECEIPT &amp; GCV DATA'!$L$3:$L$11)</f>
        <v>#VALUE!</v>
      </c>
      <c r="M58" s="15" t="e">
        <f t="shared" si="0"/>
        <v>#VALUE!</v>
      </c>
      <c r="N58" s="15" t="e">
        <f t="shared" si="1"/>
        <v>#VALUE!</v>
      </c>
      <c r="O58" s="15" t="e">
        <f>SUMIF('[1]COAL RECEIPT &amp; GCV DATA'!$A$3:$A$11,'MASTER DATA FILE RAW COAL 210'!A58,'[1]COAL RECEIPT &amp; GCV DATA'!$O$3:$O$11)</f>
        <v>#VALUE!</v>
      </c>
      <c r="P58" s="15" t="e">
        <f t="shared" si="5"/>
        <v>#VALUE!</v>
      </c>
      <c r="Q58" s="15" t="e">
        <f>SUMIF('[1]COAL RECEIPT &amp; GCV DATA'!$A$3:$A$11,'MASTER DATA FILE RAW COAL 210'!A58,'[1]COAL RECEIPT &amp; GCV DATA'!$Q$3:$Q$11)+IF(H58=$J$234,($K$234*K58),0)+IF(H58=$J$235,($K$235*K58),0)++IF(H57=$J$235,($K$236*K58),0)</f>
        <v>#VALUE!</v>
      </c>
      <c r="R58" s="16" t="e">
        <f>SUMIF('[1]COAL RECEIPT &amp; GCV DATA'!$A$3:$A$11,'MASTER DATA FILE RAW COAL 210'!A58,'[1]COAL RECEIPT &amp; GCV DATA'!$R$3:$R$11)+IF(H58=$J$234,($K$234*K58),0)+IF(H58=$J$235,($K$235*K58),0)</f>
        <v>#VALUE!</v>
      </c>
      <c r="S58" s="15">
        <f t="shared" si="2"/>
        <v>0</v>
      </c>
      <c r="T58" s="15" t="e">
        <f>SUMIF('[1]COAL RECEIPT &amp; GCV DATA'!$A$3:$A$11,'MASTER DATA FILE RAW COAL 210'!A58,'[1]COAL RECEIPT &amp; GCV DATA'!$T$3:$T$11)</f>
        <v>#VALUE!</v>
      </c>
      <c r="U58" s="15" t="e">
        <f t="shared" si="3"/>
        <v>#VALUE!</v>
      </c>
      <c r="V58" s="15" t="e">
        <f>SUMIF('[1]COAL RECEIPT &amp; GCV DATA'!$A$3:$A$11,'MASTER DATA FILE RAW COAL 210'!A58,'[1]COAL RECEIPT &amp; GCV DATA'!$V$3:$V$11)</f>
        <v>#VALUE!</v>
      </c>
      <c r="W58" s="15" t="e">
        <f t="shared" si="4"/>
        <v>#VALUE!</v>
      </c>
    </row>
    <row r="59" spans="1:23" customFormat="1" x14ac:dyDescent="0.3">
      <c r="A59" s="12"/>
      <c r="B59" s="12" t="e">
        <f>SUMIF('[1]COAL RECEIPT &amp; GCV DATA'!$A$3:$A$11,'MASTER DATA FILE RAW COAL 210'!A59,'[1]COAL RECEIPT &amp; GCV DATA'!$B$3:$B$11)</f>
        <v>#VALUE!</v>
      </c>
      <c r="C59" s="13" t="e">
        <f>SUMIF('[1]COAL RECEIPT &amp; GCV DATA'!$A$3:$A$11,'MASTER DATA FILE RAW COAL 210'!A59,'[1]COAL RECEIPT &amp; GCV DATA'!$C$3:$C$11)</f>
        <v>#VALUE!</v>
      </c>
      <c r="D59" s="13">
        <f>IFERROR(VLOOKUP(A59,'[1]COAL RECEIPT &amp; GCV DATA'!$A$2:$V$11,4,0),0)</f>
        <v>0</v>
      </c>
      <c r="E59" s="14">
        <f>IFERROR(VLOOKUP(A59,'[1]COAL RECEIPT &amp; GCV DATA'!$A$2:$V$11,5,0),0)</f>
        <v>0</v>
      </c>
      <c r="F59" s="13" t="e">
        <f>SUMIF('[1]COAL RECEIPT &amp; GCV DATA'!$A$3:$A$11,'MASTER DATA FILE RAW COAL 210'!A59,'[1]COAL RECEIPT &amp; GCV DATA'!$F$3:$F$11)</f>
        <v>#VALUE!</v>
      </c>
      <c r="G59" s="13">
        <f>IFERROR(VLOOKUP(A59,'[1]COAL RECEIPT &amp; GCV DATA'!$A$2:$V$11,7,0),0)</f>
        <v>0</v>
      </c>
      <c r="H59" s="13">
        <f>IFERROR(VLOOKUP(A59,'[1]COAL RECEIPT &amp; GCV DATA'!$A$2:$V$11,8,0),0)</f>
        <v>0</v>
      </c>
      <c r="I59" s="13">
        <f>IFERROR(VLOOKUP(A59,'[1]COAL RECEIPT &amp; GCV DATA'!$A$2:$V$11,9,0),0)</f>
        <v>0</v>
      </c>
      <c r="J59" s="13">
        <f>IFERROR(VLOOKUP(A59,'[1]COAL RECEIPT &amp; GCV DATA'!$A$2:$V$11,10,0),0)</f>
        <v>0</v>
      </c>
      <c r="K59" s="15" t="e">
        <f>SUMIF('[1]COAL RECEIPT &amp; GCV DATA'!$A$3:$A$11,'MASTER DATA FILE RAW COAL 210'!A59,'[1]COAL RECEIPT &amp; GCV DATA'!$K$3:$K$11)</f>
        <v>#VALUE!</v>
      </c>
      <c r="L59" s="15" t="e">
        <f>SUMIF('[1]COAL RECEIPT &amp; GCV DATA'!$A$3:$A$11,'MASTER DATA FILE RAW COAL 210'!A59,'[1]COAL RECEIPT &amp; GCV DATA'!$L$3:$L$11)</f>
        <v>#VALUE!</v>
      </c>
      <c r="M59" s="15" t="e">
        <f t="shared" si="0"/>
        <v>#VALUE!</v>
      </c>
      <c r="N59" s="15" t="e">
        <f t="shared" si="1"/>
        <v>#VALUE!</v>
      </c>
      <c r="O59" s="15" t="e">
        <f>SUMIF('[1]COAL RECEIPT &amp; GCV DATA'!$A$3:$A$11,'MASTER DATA FILE RAW COAL 210'!A59,'[1]COAL RECEIPT &amp; GCV DATA'!$O$3:$O$11)</f>
        <v>#VALUE!</v>
      </c>
      <c r="P59" s="15" t="e">
        <f t="shared" si="5"/>
        <v>#VALUE!</v>
      </c>
      <c r="Q59" s="15" t="e">
        <f>SUMIF('[1]COAL RECEIPT &amp; GCV DATA'!$A$3:$A$11,'MASTER DATA FILE RAW COAL 210'!A59,'[1]COAL RECEIPT &amp; GCV DATA'!$Q$3:$Q$11)+IF(H59=$J$234,($K$234*K59),0)+IF(H59=$J$235,($K$235*K59),0)++IF(H58=$J$235,($K$236*K59),0)</f>
        <v>#VALUE!</v>
      </c>
      <c r="R59" s="16" t="e">
        <f>SUMIF('[1]COAL RECEIPT &amp; GCV DATA'!$A$3:$A$11,'MASTER DATA FILE RAW COAL 210'!A59,'[1]COAL RECEIPT &amp; GCV DATA'!$R$3:$R$11)+IF(H59=$J$234,($K$234*K59),0)+IF(H59=$J$235,($K$235*K59),0)</f>
        <v>#VALUE!</v>
      </c>
      <c r="S59" s="15">
        <f t="shared" si="2"/>
        <v>0</v>
      </c>
      <c r="T59" s="15" t="e">
        <f>SUMIF('[1]COAL RECEIPT &amp; GCV DATA'!$A$3:$A$11,'MASTER DATA FILE RAW COAL 210'!A59,'[1]COAL RECEIPT &amp; GCV DATA'!$T$3:$T$11)</f>
        <v>#VALUE!</v>
      </c>
      <c r="U59" s="15" t="e">
        <f t="shared" si="3"/>
        <v>#VALUE!</v>
      </c>
      <c r="V59" s="15" t="e">
        <f>SUMIF('[1]COAL RECEIPT &amp; GCV DATA'!$A$3:$A$11,'MASTER DATA FILE RAW COAL 210'!A59,'[1]COAL RECEIPT &amp; GCV DATA'!$V$3:$V$11)</f>
        <v>#VALUE!</v>
      </c>
      <c r="W59" s="15" t="e">
        <f t="shared" si="4"/>
        <v>#VALUE!</v>
      </c>
    </row>
    <row r="60" spans="1:23" customFormat="1" x14ac:dyDescent="0.3">
      <c r="A60" s="12"/>
      <c r="B60" s="12" t="e">
        <f>SUMIF('[1]COAL RECEIPT &amp; GCV DATA'!$A$3:$A$11,'MASTER DATA FILE RAW COAL 210'!A60,'[1]COAL RECEIPT &amp; GCV DATA'!$B$3:$B$11)</f>
        <v>#VALUE!</v>
      </c>
      <c r="C60" s="13" t="e">
        <f>SUMIF('[1]COAL RECEIPT &amp; GCV DATA'!$A$3:$A$11,'MASTER DATA FILE RAW COAL 210'!A60,'[1]COAL RECEIPT &amp; GCV DATA'!$C$3:$C$11)</f>
        <v>#VALUE!</v>
      </c>
      <c r="D60" s="13">
        <f>IFERROR(VLOOKUP(A60,'[1]COAL RECEIPT &amp; GCV DATA'!$A$2:$V$11,4,0),0)</f>
        <v>0</v>
      </c>
      <c r="E60" s="14">
        <f>IFERROR(VLOOKUP(A60,'[1]COAL RECEIPT &amp; GCV DATA'!$A$2:$V$11,5,0),0)</f>
        <v>0</v>
      </c>
      <c r="F60" s="13" t="e">
        <f>SUMIF('[1]COAL RECEIPT &amp; GCV DATA'!$A$3:$A$11,'MASTER DATA FILE RAW COAL 210'!A60,'[1]COAL RECEIPT &amp; GCV DATA'!$F$3:$F$11)</f>
        <v>#VALUE!</v>
      </c>
      <c r="G60" s="13">
        <f>IFERROR(VLOOKUP(A60,'[1]COAL RECEIPT &amp; GCV DATA'!$A$2:$V$11,7,0),0)</f>
        <v>0</v>
      </c>
      <c r="H60" s="13">
        <f>IFERROR(VLOOKUP(A60,'[1]COAL RECEIPT &amp; GCV DATA'!$A$2:$V$11,8,0),0)</f>
        <v>0</v>
      </c>
      <c r="I60" s="13">
        <f>IFERROR(VLOOKUP(A60,'[1]COAL RECEIPT &amp; GCV DATA'!$A$2:$V$11,9,0),0)</f>
        <v>0</v>
      </c>
      <c r="J60" s="13">
        <f>IFERROR(VLOOKUP(A60,'[1]COAL RECEIPT &amp; GCV DATA'!$A$2:$V$11,10,0),0)</f>
        <v>0</v>
      </c>
      <c r="K60" s="15" t="e">
        <f>SUMIF('[1]COAL RECEIPT &amp; GCV DATA'!$A$3:$A$11,'MASTER DATA FILE RAW COAL 210'!A60,'[1]COAL RECEIPT &amp; GCV DATA'!$K$3:$K$11)</f>
        <v>#VALUE!</v>
      </c>
      <c r="L60" s="15" t="e">
        <f>SUMIF('[1]COAL RECEIPT &amp; GCV DATA'!$A$3:$A$11,'MASTER DATA FILE RAW COAL 210'!A60,'[1]COAL RECEIPT &amp; GCV DATA'!$L$3:$L$11)</f>
        <v>#VALUE!</v>
      </c>
      <c r="M60" s="15" t="e">
        <f t="shared" si="0"/>
        <v>#VALUE!</v>
      </c>
      <c r="N60" s="15" t="e">
        <f t="shared" si="1"/>
        <v>#VALUE!</v>
      </c>
      <c r="O60" s="15" t="e">
        <f>SUMIF('[1]COAL RECEIPT &amp; GCV DATA'!$A$3:$A$11,'MASTER DATA FILE RAW COAL 210'!A60,'[1]COAL RECEIPT &amp; GCV DATA'!$O$3:$O$11)</f>
        <v>#VALUE!</v>
      </c>
      <c r="P60" s="15" t="e">
        <f t="shared" si="5"/>
        <v>#VALUE!</v>
      </c>
      <c r="Q60" s="15" t="e">
        <f>SUMIF('[1]COAL RECEIPT &amp; GCV DATA'!$A$3:$A$11,'MASTER DATA FILE RAW COAL 210'!A60,'[1]COAL RECEIPT &amp; GCV DATA'!$Q$3:$Q$11)+IF(H60=$J$234,($K$234*K60),0)+IF(H60=$J$235,($K$235*K60),0)++IF(H59=$J$235,($K$236*K60),0)</f>
        <v>#VALUE!</v>
      </c>
      <c r="R60" s="16" t="e">
        <f>SUMIF('[1]COAL RECEIPT &amp; GCV DATA'!$A$3:$A$11,'MASTER DATA FILE RAW COAL 210'!A60,'[1]COAL RECEIPT &amp; GCV DATA'!$R$3:$R$11)+IF(H60=$J$234,($K$234*K60),0)+IF(H60=$J$235,($K$235*K60),0)</f>
        <v>#VALUE!</v>
      </c>
      <c r="S60" s="15">
        <f t="shared" si="2"/>
        <v>0</v>
      </c>
      <c r="T60" s="15" t="e">
        <f>SUMIF('[1]COAL RECEIPT &amp; GCV DATA'!$A$3:$A$11,'MASTER DATA FILE RAW COAL 210'!A60,'[1]COAL RECEIPT &amp; GCV DATA'!$T$3:$T$11)</f>
        <v>#VALUE!</v>
      </c>
      <c r="U60" s="15" t="e">
        <f t="shared" si="3"/>
        <v>#VALUE!</v>
      </c>
      <c r="V60" s="15" t="e">
        <f>SUMIF('[1]COAL RECEIPT &amp; GCV DATA'!$A$3:$A$11,'MASTER DATA FILE RAW COAL 210'!A60,'[1]COAL RECEIPT &amp; GCV DATA'!$V$3:$V$11)</f>
        <v>#VALUE!</v>
      </c>
      <c r="W60" s="15" t="e">
        <f t="shared" si="4"/>
        <v>#VALUE!</v>
      </c>
    </row>
    <row r="61" spans="1:23" customFormat="1" x14ac:dyDescent="0.3">
      <c r="A61" s="12"/>
      <c r="B61" s="12" t="e">
        <f>SUMIF('[1]COAL RECEIPT &amp; GCV DATA'!$A$3:$A$11,'MASTER DATA FILE RAW COAL 210'!A61,'[1]COAL RECEIPT &amp; GCV DATA'!$B$3:$B$11)</f>
        <v>#VALUE!</v>
      </c>
      <c r="C61" s="13" t="e">
        <f>SUMIF('[1]COAL RECEIPT &amp; GCV DATA'!$A$3:$A$11,'MASTER DATA FILE RAW COAL 210'!A61,'[1]COAL RECEIPT &amp; GCV DATA'!$C$3:$C$11)</f>
        <v>#VALUE!</v>
      </c>
      <c r="D61" s="13">
        <f>IFERROR(VLOOKUP(A61,'[1]COAL RECEIPT &amp; GCV DATA'!$A$2:$V$11,4,0),0)</f>
        <v>0</v>
      </c>
      <c r="E61" s="14">
        <f>IFERROR(VLOOKUP(A61,'[1]COAL RECEIPT &amp; GCV DATA'!$A$2:$V$11,5,0),0)</f>
        <v>0</v>
      </c>
      <c r="F61" s="13" t="e">
        <f>SUMIF('[1]COAL RECEIPT &amp; GCV DATA'!$A$3:$A$11,'MASTER DATA FILE RAW COAL 210'!A61,'[1]COAL RECEIPT &amp; GCV DATA'!$F$3:$F$11)</f>
        <v>#VALUE!</v>
      </c>
      <c r="G61" s="13">
        <f>IFERROR(VLOOKUP(A61,'[1]COAL RECEIPT &amp; GCV DATA'!$A$2:$V$11,7,0),0)</f>
        <v>0</v>
      </c>
      <c r="H61" s="13">
        <f>IFERROR(VLOOKUP(A61,'[1]COAL RECEIPT &amp; GCV DATA'!$A$2:$V$11,8,0),0)</f>
        <v>0</v>
      </c>
      <c r="I61" s="13">
        <f>IFERROR(VLOOKUP(A61,'[1]COAL RECEIPT &amp; GCV DATA'!$A$2:$V$11,9,0),0)</f>
        <v>0</v>
      </c>
      <c r="J61" s="13">
        <f>IFERROR(VLOOKUP(A61,'[1]COAL RECEIPT &amp; GCV DATA'!$A$2:$V$11,10,0),0)</f>
        <v>0</v>
      </c>
      <c r="K61" s="15" t="e">
        <f>SUMIF('[1]COAL RECEIPT &amp; GCV DATA'!$A$3:$A$11,'MASTER DATA FILE RAW COAL 210'!A61,'[1]COAL RECEIPT &amp; GCV DATA'!$K$3:$K$11)</f>
        <v>#VALUE!</v>
      </c>
      <c r="L61" s="15" t="e">
        <f>SUMIF('[1]COAL RECEIPT &amp; GCV DATA'!$A$3:$A$11,'MASTER DATA FILE RAW COAL 210'!A61,'[1]COAL RECEIPT &amp; GCV DATA'!$L$3:$L$11)</f>
        <v>#VALUE!</v>
      </c>
      <c r="M61" s="15" t="e">
        <f t="shared" si="0"/>
        <v>#VALUE!</v>
      </c>
      <c r="N61" s="15" t="e">
        <f t="shared" si="1"/>
        <v>#VALUE!</v>
      </c>
      <c r="O61" s="15" t="e">
        <f>SUMIF('[1]COAL RECEIPT &amp; GCV DATA'!$A$3:$A$11,'MASTER DATA FILE RAW COAL 210'!A61,'[1]COAL RECEIPT &amp; GCV DATA'!$O$3:$O$11)</f>
        <v>#VALUE!</v>
      </c>
      <c r="P61" s="15" t="e">
        <f t="shared" si="5"/>
        <v>#VALUE!</v>
      </c>
      <c r="Q61" s="15" t="e">
        <f>SUMIF('[1]COAL RECEIPT &amp; GCV DATA'!$A$3:$A$11,'MASTER DATA FILE RAW COAL 210'!A61,'[1]COAL RECEIPT &amp; GCV DATA'!$Q$3:$Q$11)+IF(H61=$J$234,($K$234*K61),0)+IF(H61=$J$235,($K$235*K61),0)++IF(H60=$J$235,($K$236*K61),0)</f>
        <v>#VALUE!</v>
      </c>
      <c r="R61" s="16" t="e">
        <f>SUMIF('[1]COAL RECEIPT &amp; GCV DATA'!$A$3:$A$11,'MASTER DATA FILE RAW COAL 210'!A61,'[1]COAL RECEIPT &amp; GCV DATA'!$R$3:$R$11)+IF(H61=$J$234,($K$234*K61),0)+IF(H61=$J$235,($K$235*K61),0)</f>
        <v>#VALUE!</v>
      </c>
      <c r="S61" s="15">
        <f t="shared" si="2"/>
        <v>0</v>
      </c>
      <c r="T61" s="15" t="e">
        <f>SUMIF('[1]COAL RECEIPT &amp; GCV DATA'!$A$3:$A$11,'MASTER DATA FILE RAW COAL 210'!A61,'[1]COAL RECEIPT &amp; GCV DATA'!$T$3:$T$11)</f>
        <v>#VALUE!</v>
      </c>
      <c r="U61" s="15" t="e">
        <f t="shared" si="3"/>
        <v>#VALUE!</v>
      </c>
      <c r="V61" s="15" t="e">
        <f>SUMIF('[1]COAL RECEIPT &amp; GCV DATA'!$A$3:$A$11,'MASTER DATA FILE RAW COAL 210'!A61,'[1]COAL RECEIPT &amp; GCV DATA'!$V$3:$V$11)</f>
        <v>#VALUE!</v>
      </c>
      <c r="W61" s="15" t="e">
        <f t="shared" si="4"/>
        <v>#VALUE!</v>
      </c>
    </row>
    <row r="62" spans="1:23" customFormat="1" x14ac:dyDescent="0.3">
      <c r="A62" s="12"/>
      <c r="B62" s="12" t="e">
        <f>SUMIF('[1]COAL RECEIPT &amp; GCV DATA'!$A$3:$A$11,'MASTER DATA FILE RAW COAL 210'!A62,'[1]COAL RECEIPT &amp; GCV DATA'!$B$3:$B$11)</f>
        <v>#VALUE!</v>
      </c>
      <c r="C62" s="13" t="e">
        <f>SUMIF('[1]COAL RECEIPT &amp; GCV DATA'!$A$3:$A$11,'MASTER DATA FILE RAW COAL 210'!A62,'[1]COAL RECEIPT &amp; GCV DATA'!$C$3:$C$11)</f>
        <v>#VALUE!</v>
      </c>
      <c r="D62" s="13">
        <f>IFERROR(VLOOKUP(A62,'[1]COAL RECEIPT &amp; GCV DATA'!$A$2:$V$11,4,0),0)</f>
        <v>0</v>
      </c>
      <c r="E62" s="14">
        <f>IFERROR(VLOOKUP(A62,'[1]COAL RECEIPT &amp; GCV DATA'!$A$2:$V$11,5,0),0)</f>
        <v>0</v>
      </c>
      <c r="F62" s="13" t="e">
        <f>SUMIF('[1]COAL RECEIPT &amp; GCV DATA'!$A$3:$A$11,'MASTER DATA FILE RAW COAL 210'!A62,'[1]COAL RECEIPT &amp; GCV DATA'!$F$3:$F$11)</f>
        <v>#VALUE!</v>
      </c>
      <c r="G62" s="13">
        <f>IFERROR(VLOOKUP(A62,'[1]COAL RECEIPT &amp; GCV DATA'!$A$2:$V$11,7,0),0)</f>
        <v>0</v>
      </c>
      <c r="H62" s="13">
        <f>IFERROR(VLOOKUP(A62,'[1]COAL RECEIPT &amp; GCV DATA'!$A$2:$V$11,8,0),0)</f>
        <v>0</v>
      </c>
      <c r="I62" s="13">
        <f>IFERROR(VLOOKUP(A62,'[1]COAL RECEIPT &amp; GCV DATA'!$A$2:$V$11,9,0),0)</f>
        <v>0</v>
      </c>
      <c r="J62" s="13">
        <f>IFERROR(VLOOKUP(A62,'[1]COAL RECEIPT &amp; GCV DATA'!$A$2:$V$11,10,0),0)</f>
        <v>0</v>
      </c>
      <c r="K62" s="15" t="e">
        <f>SUMIF('[1]COAL RECEIPT &amp; GCV DATA'!$A$3:$A$11,'MASTER DATA FILE RAW COAL 210'!A62,'[1]COAL RECEIPT &amp; GCV DATA'!$K$3:$K$11)</f>
        <v>#VALUE!</v>
      </c>
      <c r="L62" s="15" t="e">
        <f>SUMIF('[1]COAL RECEIPT &amp; GCV DATA'!$A$3:$A$11,'MASTER DATA FILE RAW COAL 210'!A62,'[1]COAL RECEIPT &amp; GCV DATA'!$L$3:$L$11)</f>
        <v>#VALUE!</v>
      </c>
      <c r="M62" s="15" t="e">
        <f t="shared" si="0"/>
        <v>#VALUE!</v>
      </c>
      <c r="N62" s="15" t="e">
        <f t="shared" si="1"/>
        <v>#VALUE!</v>
      </c>
      <c r="O62" s="15" t="e">
        <f>SUMIF('[1]COAL RECEIPT &amp; GCV DATA'!$A$3:$A$11,'MASTER DATA FILE RAW COAL 210'!A62,'[1]COAL RECEIPT &amp; GCV DATA'!$O$3:$O$11)</f>
        <v>#VALUE!</v>
      </c>
      <c r="P62" s="15" t="e">
        <f t="shared" si="5"/>
        <v>#VALUE!</v>
      </c>
      <c r="Q62" s="15" t="e">
        <f>SUMIF('[1]COAL RECEIPT &amp; GCV DATA'!$A$3:$A$11,'MASTER DATA FILE RAW COAL 210'!A62,'[1]COAL RECEIPT &amp; GCV DATA'!$Q$3:$Q$11)+IF(H62=$J$234,($K$234*K62),0)+IF(H62=$J$235,($K$235*K62),0)++IF(H61=$J$235,($K$236*K62),0)</f>
        <v>#VALUE!</v>
      </c>
      <c r="R62" s="16" t="e">
        <f>SUMIF('[1]COAL RECEIPT &amp; GCV DATA'!$A$3:$A$11,'MASTER DATA FILE RAW COAL 210'!A62,'[1]COAL RECEIPT &amp; GCV DATA'!$R$3:$R$11)+IF(H62=$J$234,($K$234*K62),0)+IF(H62=$J$235,($K$235*K62),0)</f>
        <v>#VALUE!</v>
      </c>
      <c r="S62" s="15">
        <f t="shared" si="2"/>
        <v>0</v>
      </c>
      <c r="T62" s="15" t="e">
        <f>SUMIF('[1]COAL RECEIPT &amp; GCV DATA'!$A$3:$A$11,'MASTER DATA FILE RAW COAL 210'!A62,'[1]COAL RECEIPT &amp; GCV DATA'!$T$3:$T$11)</f>
        <v>#VALUE!</v>
      </c>
      <c r="U62" s="15" t="e">
        <f t="shared" si="3"/>
        <v>#VALUE!</v>
      </c>
      <c r="V62" s="15" t="e">
        <f>SUMIF('[1]COAL RECEIPT &amp; GCV DATA'!$A$3:$A$11,'MASTER DATA FILE RAW COAL 210'!A62,'[1]COAL RECEIPT &amp; GCV DATA'!$V$3:$V$11)</f>
        <v>#VALUE!</v>
      </c>
      <c r="W62" s="15" t="e">
        <f t="shared" si="4"/>
        <v>#VALUE!</v>
      </c>
    </row>
    <row r="63" spans="1:23" customFormat="1" x14ac:dyDescent="0.3">
      <c r="A63" s="12"/>
      <c r="B63" s="12" t="e">
        <f>SUMIF('[1]COAL RECEIPT &amp; GCV DATA'!$A$3:$A$11,'MASTER DATA FILE RAW COAL 210'!A63,'[1]COAL RECEIPT &amp; GCV DATA'!$B$3:$B$11)</f>
        <v>#VALUE!</v>
      </c>
      <c r="C63" s="13" t="e">
        <f>SUMIF('[1]COAL RECEIPT &amp; GCV DATA'!$A$3:$A$11,'MASTER DATA FILE RAW COAL 210'!A63,'[1]COAL RECEIPT &amp; GCV DATA'!$C$3:$C$11)</f>
        <v>#VALUE!</v>
      </c>
      <c r="D63" s="13">
        <f>IFERROR(VLOOKUP(A63,'[1]COAL RECEIPT &amp; GCV DATA'!$A$2:$V$11,4,0),0)</f>
        <v>0</v>
      </c>
      <c r="E63" s="14">
        <f>IFERROR(VLOOKUP(A63,'[1]COAL RECEIPT &amp; GCV DATA'!$A$2:$V$11,5,0),0)</f>
        <v>0</v>
      </c>
      <c r="F63" s="13" t="e">
        <f>SUMIF('[1]COAL RECEIPT &amp; GCV DATA'!$A$3:$A$11,'MASTER DATA FILE RAW COAL 210'!A63,'[1]COAL RECEIPT &amp; GCV DATA'!$F$3:$F$11)</f>
        <v>#VALUE!</v>
      </c>
      <c r="G63" s="13">
        <f>IFERROR(VLOOKUP(A63,'[1]COAL RECEIPT &amp; GCV DATA'!$A$2:$V$11,7,0),0)</f>
        <v>0</v>
      </c>
      <c r="H63" s="13">
        <f>IFERROR(VLOOKUP(A63,'[1]COAL RECEIPT &amp; GCV DATA'!$A$2:$V$11,8,0),0)</f>
        <v>0</v>
      </c>
      <c r="I63" s="13">
        <f>IFERROR(VLOOKUP(A63,'[1]COAL RECEIPT &amp; GCV DATA'!$A$2:$V$11,9,0),0)</f>
        <v>0</v>
      </c>
      <c r="J63" s="13">
        <f>IFERROR(VLOOKUP(A63,'[1]COAL RECEIPT &amp; GCV DATA'!$A$2:$V$11,10,0),0)</f>
        <v>0</v>
      </c>
      <c r="K63" s="15" t="e">
        <f>SUMIF('[1]COAL RECEIPT &amp; GCV DATA'!$A$3:$A$11,'MASTER DATA FILE RAW COAL 210'!A63,'[1]COAL RECEIPT &amp; GCV DATA'!$K$3:$K$11)</f>
        <v>#VALUE!</v>
      </c>
      <c r="L63" s="15" t="e">
        <f>SUMIF('[1]COAL RECEIPT &amp; GCV DATA'!$A$3:$A$11,'MASTER DATA FILE RAW COAL 210'!A63,'[1]COAL RECEIPT &amp; GCV DATA'!$L$3:$L$11)</f>
        <v>#VALUE!</v>
      </c>
      <c r="M63" s="15" t="e">
        <f t="shared" si="0"/>
        <v>#VALUE!</v>
      </c>
      <c r="N63" s="15" t="e">
        <f t="shared" si="1"/>
        <v>#VALUE!</v>
      </c>
      <c r="O63" s="15" t="e">
        <f>SUMIF('[1]COAL RECEIPT &amp; GCV DATA'!$A$3:$A$11,'MASTER DATA FILE RAW COAL 210'!A63,'[1]COAL RECEIPT &amp; GCV DATA'!$O$3:$O$11)</f>
        <v>#VALUE!</v>
      </c>
      <c r="P63" s="15" t="e">
        <f t="shared" si="5"/>
        <v>#VALUE!</v>
      </c>
      <c r="Q63" s="15" t="e">
        <f>SUMIF('[1]COAL RECEIPT &amp; GCV DATA'!$A$3:$A$11,'MASTER DATA FILE RAW COAL 210'!A63,'[1]COAL RECEIPT &amp; GCV DATA'!$Q$3:$Q$11)+IF(H63=$J$234,($K$234*K63),0)+IF(H63=$J$235,($K$235*K63),0)++IF(H62=$J$235,($K$236*K63),0)</f>
        <v>#VALUE!</v>
      </c>
      <c r="R63" s="16" t="e">
        <f>SUMIF('[1]COAL RECEIPT &amp; GCV DATA'!$A$3:$A$11,'MASTER DATA FILE RAW COAL 210'!A63,'[1]COAL RECEIPT &amp; GCV DATA'!$R$3:$R$11)+IF(H63=$J$234,($K$234*K63),0)+IF(H63=$J$235,($K$235*K63),0)</f>
        <v>#VALUE!</v>
      </c>
      <c r="S63" s="15">
        <f t="shared" si="2"/>
        <v>0</v>
      </c>
      <c r="T63" s="15" t="e">
        <f>SUMIF('[1]COAL RECEIPT &amp; GCV DATA'!$A$3:$A$11,'MASTER DATA FILE RAW COAL 210'!A63,'[1]COAL RECEIPT &amp; GCV DATA'!$T$3:$T$11)</f>
        <v>#VALUE!</v>
      </c>
      <c r="U63" s="15" t="e">
        <f t="shared" si="3"/>
        <v>#VALUE!</v>
      </c>
      <c r="V63" s="15" t="e">
        <f>SUMIF('[1]COAL RECEIPT &amp; GCV DATA'!$A$3:$A$11,'MASTER DATA FILE RAW COAL 210'!A63,'[1]COAL RECEIPT &amp; GCV DATA'!$V$3:$V$11)</f>
        <v>#VALUE!</v>
      </c>
      <c r="W63" s="15" t="e">
        <f t="shared" si="4"/>
        <v>#VALUE!</v>
      </c>
    </row>
    <row r="64" spans="1:23" customFormat="1" x14ac:dyDescent="0.3">
      <c r="A64" s="12"/>
      <c r="B64" s="12" t="e">
        <f>SUMIF('[1]COAL RECEIPT &amp; GCV DATA'!$A$3:$A$11,'MASTER DATA FILE RAW COAL 210'!A64,'[1]COAL RECEIPT &amp; GCV DATA'!$B$3:$B$11)</f>
        <v>#VALUE!</v>
      </c>
      <c r="C64" s="13" t="e">
        <f>SUMIF('[1]COAL RECEIPT &amp; GCV DATA'!$A$3:$A$11,'MASTER DATA FILE RAW COAL 210'!A64,'[1]COAL RECEIPT &amp; GCV DATA'!$C$3:$C$11)</f>
        <v>#VALUE!</v>
      </c>
      <c r="D64" s="13">
        <f>IFERROR(VLOOKUP(A64,'[1]COAL RECEIPT &amp; GCV DATA'!$A$2:$V$11,4,0),0)</f>
        <v>0</v>
      </c>
      <c r="E64" s="14">
        <f>IFERROR(VLOOKUP(A64,'[1]COAL RECEIPT &amp; GCV DATA'!$A$2:$V$11,5,0),0)</f>
        <v>0</v>
      </c>
      <c r="F64" s="13" t="e">
        <f>SUMIF('[1]COAL RECEIPT &amp; GCV DATA'!$A$3:$A$11,'MASTER DATA FILE RAW COAL 210'!A64,'[1]COAL RECEIPT &amp; GCV DATA'!$F$3:$F$11)</f>
        <v>#VALUE!</v>
      </c>
      <c r="G64" s="13">
        <f>IFERROR(VLOOKUP(A64,'[1]COAL RECEIPT &amp; GCV DATA'!$A$2:$V$11,7,0),0)</f>
        <v>0</v>
      </c>
      <c r="H64" s="13">
        <f>IFERROR(VLOOKUP(A64,'[1]COAL RECEIPT &amp; GCV DATA'!$A$2:$V$11,8,0),0)</f>
        <v>0</v>
      </c>
      <c r="I64" s="13">
        <f>IFERROR(VLOOKUP(A64,'[1]COAL RECEIPT &amp; GCV DATA'!$A$2:$V$11,9,0),0)</f>
        <v>0</v>
      </c>
      <c r="J64" s="13">
        <f>IFERROR(VLOOKUP(A64,'[1]COAL RECEIPT &amp; GCV DATA'!$A$2:$V$11,10,0),0)</f>
        <v>0</v>
      </c>
      <c r="K64" s="15" t="e">
        <f>SUMIF('[1]COAL RECEIPT &amp; GCV DATA'!$A$3:$A$11,'MASTER DATA FILE RAW COAL 210'!A64,'[1]COAL RECEIPT &amp; GCV DATA'!$K$3:$K$11)</f>
        <v>#VALUE!</v>
      </c>
      <c r="L64" s="15" t="e">
        <f>SUMIF('[1]COAL RECEIPT &amp; GCV DATA'!$A$3:$A$11,'MASTER DATA FILE RAW COAL 210'!A64,'[1]COAL RECEIPT &amp; GCV DATA'!$L$3:$L$11)</f>
        <v>#VALUE!</v>
      </c>
      <c r="M64" s="15" t="e">
        <f t="shared" si="0"/>
        <v>#VALUE!</v>
      </c>
      <c r="N64" s="15" t="e">
        <f t="shared" si="1"/>
        <v>#VALUE!</v>
      </c>
      <c r="O64" s="15" t="e">
        <f>SUMIF('[1]COAL RECEIPT &amp; GCV DATA'!$A$3:$A$11,'MASTER DATA FILE RAW COAL 210'!A64,'[1]COAL RECEIPT &amp; GCV DATA'!$O$3:$O$11)</f>
        <v>#VALUE!</v>
      </c>
      <c r="P64" s="15" t="e">
        <f t="shared" si="5"/>
        <v>#VALUE!</v>
      </c>
      <c r="Q64" s="15" t="e">
        <f>SUMIF('[1]COAL RECEIPT &amp; GCV DATA'!$A$3:$A$11,'MASTER DATA FILE RAW COAL 210'!A64,'[1]COAL RECEIPT &amp; GCV DATA'!$Q$3:$Q$11)+IF(H64=$J$234,($K$234*K64),0)+IF(H64=$J$235,($K$235*K64),0)++IF(H63=$J$235,($K$236*K64),0)</f>
        <v>#VALUE!</v>
      </c>
      <c r="R64" s="16" t="e">
        <f>SUMIF('[1]COAL RECEIPT &amp; GCV DATA'!$A$3:$A$11,'MASTER DATA FILE RAW COAL 210'!A64,'[1]COAL RECEIPT &amp; GCV DATA'!$R$3:$R$11)+IF(H64=$J$234,($K$234*K64),0)+IF(H64=$J$235,($K$235*K64),0)</f>
        <v>#VALUE!</v>
      </c>
      <c r="S64" s="15">
        <f t="shared" si="2"/>
        <v>0</v>
      </c>
      <c r="T64" s="15" t="e">
        <f>SUMIF('[1]COAL RECEIPT &amp; GCV DATA'!$A$3:$A$11,'MASTER DATA FILE RAW COAL 210'!A64,'[1]COAL RECEIPT &amp; GCV DATA'!$T$3:$T$11)</f>
        <v>#VALUE!</v>
      </c>
      <c r="U64" s="15" t="e">
        <f t="shared" si="3"/>
        <v>#VALUE!</v>
      </c>
      <c r="V64" s="15" t="e">
        <f>SUMIF('[1]COAL RECEIPT &amp; GCV DATA'!$A$3:$A$11,'MASTER DATA FILE RAW COAL 210'!A64,'[1]COAL RECEIPT &amp; GCV DATA'!$V$3:$V$11)</f>
        <v>#VALUE!</v>
      </c>
      <c r="W64" s="15" t="e">
        <f t="shared" si="4"/>
        <v>#VALUE!</v>
      </c>
    </row>
    <row r="65" spans="1:23" customFormat="1" x14ac:dyDescent="0.3">
      <c r="A65" s="12"/>
      <c r="B65" s="12" t="e">
        <f>SUMIF('[1]COAL RECEIPT &amp; GCV DATA'!$A$3:$A$11,'MASTER DATA FILE RAW COAL 210'!A65,'[1]COAL RECEIPT &amp; GCV DATA'!$B$3:$B$11)</f>
        <v>#VALUE!</v>
      </c>
      <c r="C65" s="13" t="e">
        <f>SUMIF('[1]COAL RECEIPT &amp; GCV DATA'!$A$3:$A$11,'MASTER DATA FILE RAW COAL 210'!A65,'[1]COAL RECEIPT &amp; GCV DATA'!$C$3:$C$11)</f>
        <v>#VALUE!</v>
      </c>
      <c r="D65" s="13">
        <f>IFERROR(VLOOKUP(A65,'[1]COAL RECEIPT &amp; GCV DATA'!$A$2:$V$11,4,0),0)</f>
        <v>0</v>
      </c>
      <c r="E65" s="14">
        <f>IFERROR(VLOOKUP(A65,'[1]COAL RECEIPT &amp; GCV DATA'!$A$2:$V$11,5,0),0)</f>
        <v>0</v>
      </c>
      <c r="F65" s="13" t="e">
        <f>SUMIF('[1]COAL RECEIPT &amp; GCV DATA'!$A$3:$A$11,'MASTER DATA FILE RAW COAL 210'!A65,'[1]COAL RECEIPT &amp; GCV DATA'!$F$3:$F$11)</f>
        <v>#VALUE!</v>
      </c>
      <c r="G65" s="13">
        <f>IFERROR(VLOOKUP(A65,'[1]COAL RECEIPT &amp; GCV DATA'!$A$2:$V$11,7,0),0)</f>
        <v>0</v>
      </c>
      <c r="H65" s="13">
        <f>IFERROR(VLOOKUP(A65,'[1]COAL RECEIPT &amp; GCV DATA'!$A$2:$V$11,8,0),0)</f>
        <v>0</v>
      </c>
      <c r="I65" s="13">
        <f>IFERROR(VLOOKUP(A65,'[1]COAL RECEIPT &amp; GCV DATA'!$A$2:$V$11,9,0),0)</f>
        <v>0</v>
      </c>
      <c r="J65" s="13">
        <f>IFERROR(VLOOKUP(A65,'[1]COAL RECEIPT &amp; GCV DATA'!$A$2:$V$11,10,0),0)</f>
        <v>0</v>
      </c>
      <c r="K65" s="15" t="e">
        <f>SUMIF('[1]COAL RECEIPT &amp; GCV DATA'!$A$3:$A$11,'MASTER DATA FILE RAW COAL 210'!A65,'[1]COAL RECEIPT &amp; GCV DATA'!$K$3:$K$11)</f>
        <v>#VALUE!</v>
      </c>
      <c r="L65" s="15" t="e">
        <f>SUMIF('[1]COAL RECEIPT &amp; GCV DATA'!$A$3:$A$11,'MASTER DATA FILE RAW COAL 210'!A65,'[1]COAL RECEIPT &amp; GCV DATA'!$L$3:$L$11)</f>
        <v>#VALUE!</v>
      </c>
      <c r="M65" s="15" t="e">
        <f t="shared" si="0"/>
        <v>#VALUE!</v>
      </c>
      <c r="N65" s="15" t="e">
        <f t="shared" si="1"/>
        <v>#VALUE!</v>
      </c>
      <c r="O65" s="15" t="e">
        <f>SUMIF('[1]COAL RECEIPT &amp; GCV DATA'!$A$3:$A$11,'MASTER DATA FILE RAW COAL 210'!A65,'[1]COAL RECEIPT &amp; GCV DATA'!$O$3:$O$11)</f>
        <v>#VALUE!</v>
      </c>
      <c r="P65" s="15" t="e">
        <f t="shared" si="5"/>
        <v>#VALUE!</v>
      </c>
      <c r="Q65" s="15" t="e">
        <f>SUMIF('[1]COAL RECEIPT &amp; GCV DATA'!$A$3:$A$11,'MASTER DATA FILE RAW COAL 210'!A65,'[1]COAL RECEIPT &amp; GCV DATA'!$Q$3:$Q$11)+IF(H65=$J$234,($K$234*K65),0)+IF(H65=$J$235,($K$235*K65),0)++IF(H64=$J$235,($K$236*K65),0)</f>
        <v>#VALUE!</v>
      </c>
      <c r="R65" s="16" t="e">
        <f>SUMIF('[1]COAL RECEIPT &amp; GCV DATA'!$A$3:$A$11,'MASTER DATA FILE RAW COAL 210'!A65,'[1]COAL RECEIPT &amp; GCV DATA'!$R$3:$R$11)+IF(H65=$J$234,($K$234*K65),0)+IF(H65=$J$235,($K$235*K65),0)</f>
        <v>#VALUE!</v>
      </c>
      <c r="S65" s="15">
        <f t="shared" si="2"/>
        <v>0</v>
      </c>
      <c r="T65" s="15" t="e">
        <f>SUMIF('[1]COAL RECEIPT &amp; GCV DATA'!$A$3:$A$11,'MASTER DATA FILE RAW COAL 210'!A65,'[1]COAL RECEIPT &amp; GCV DATA'!$T$3:$T$11)</f>
        <v>#VALUE!</v>
      </c>
      <c r="U65" s="15" t="e">
        <f t="shared" si="3"/>
        <v>#VALUE!</v>
      </c>
      <c r="V65" s="15" t="e">
        <f>SUMIF('[1]COAL RECEIPT &amp; GCV DATA'!$A$3:$A$11,'MASTER DATA FILE RAW COAL 210'!A65,'[1]COAL RECEIPT &amp; GCV DATA'!$V$3:$V$11)</f>
        <v>#VALUE!</v>
      </c>
      <c r="W65" s="15" t="e">
        <f t="shared" si="4"/>
        <v>#VALUE!</v>
      </c>
    </row>
    <row r="66" spans="1:23" customFormat="1" x14ac:dyDescent="0.3">
      <c r="A66" s="12"/>
      <c r="B66" s="12" t="e">
        <f>SUMIF('[1]COAL RECEIPT &amp; GCV DATA'!$A$3:$A$11,'MASTER DATA FILE RAW COAL 210'!A66,'[1]COAL RECEIPT &amp; GCV DATA'!$B$3:$B$11)</f>
        <v>#VALUE!</v>
      </c>
      <c r="C66" s="13" t="e">
        <f>SUMIF('[1]COAL RECEIPT &amp; GCV DATA'!$A$3:$A$11,'MASTER DATA FILE RAW COAL 210'!A66,'[1]COAL RECEIPT &amp; GCV DATA'!$C$3:$C$11)</f>
        <v>#VALUE!</v>
      </c>
      <c r="D66" s="13">
        <f>IFERROR(VLOOKUP(A66,'[1]COAL RECEIPT &amp; GCV DATA'!$A$2:$V$11,4,0),0)</f>
        <v>0</v>
      </c>
      <c r="E66" s="14">
        <f>IFERROR(VLOOKUP(A66,'[1]COAL RECEIPT &amp; GCV DATA'!$A$2:$V$11,5,0),0)</f>
        <v>0</v>
      </c>
      <c r="F66" s="13" t="e">
        <f>SUMIF('[1]COAL RECEIPT &amp; GCV DATA'!$A$3:$A$11,'MASTER DATA FILE RAW COAL 210'!A66,'[1]COAL RECEIPT &amp; GCV DATA'!$F$3:$F$11)</f>
        <v>#VALUE!</v>
      </c>
      <c r="G66" s="13">
        <f>IFERROR(VLOOKUP(A66,'[1]COAL RECEIPT &amp; GCV DATA'!$A$2:$V$11,7,0),0)</f>
        <v>0</v>
      </c>
      <c r="H66" s="13">
        <f>IFERROR(VLOOKUP(A66,'[1]COAL RECEIPT &amp; GCV DATA'!$A$2:$V$11,8,0),0)</f>
        <v>0</v>
      </c>
      <c r="I66" s="13">
        <f>IFERROR(VLOOKUP(A66,'[1]COAL RECEIPT &amp; GCV DATA'!$A$2:$V$11,9,0),0)</f>
        <v>0</v>
      </c>
      <c r="J66" s="13">
        <f>IFERROR(VLOOKUP(A66,'[1]COAL RECEIPT &amp; GCV DATA'!$A$2:$V$11,10,0),0)</f>
        <v>0</v>
      </c>
      <c r="K66" s="15" t="e">
        <f>SUMIF('[1]COAL RECEIPT &amp; GCV DATA'!$A$3:$A$11,'MASTER DATA FILE RAW COAL 210'!A66,'[1]COAL RECEIPT &amp; GCV DATA'!$K$3:$K$11)</f>
        <v>#VALUE!</v>
      </c>
      <c r="L66" s="15" t="e">
        <f>SUMIF('[1]COAL RECEIPT &amp; GCV DATA'!$A$3:$A$11,'MASTER DATA FILE RAW COAL 210'!A66,'[1]COAL RECEIPT &amp; GCV DATA'!$L$3:$L$11)</f>
        <v>#VALUE!</v>
      </c>
      <c r="M66" s="15" t="e">
        <f t="shared" si="0"/>
        <v>#VALUE!</v>
      </c>
      <c r="N66" s="15" t="e">
        <f t="shared" si="1"/>
        <v>#VALUE!</v>
      </c>
      <c r="O66" s="15" t="e">
        <f>SUMIF('[1]COAL RECEIPT &amp; GCV DATA'!$A$3:$A$11,'MASTER DATA FILE RAW COAL 210'!A66,'[1]COAL RECEIPT &amp; GCV DATA'!$O$3:$O$11)</f>
        <v>#VALUE!</v>
      </c>
      <c r="P66" s="15" t="e">
        <f t="shared" si="5"/>
        <v>#VALUE!</v>
      </c>
      <c r="Q66" s="15" t="e">
        <f>SUMIF('[1]COAL RECEIPT &amp; GCV DATA'!$A$3:$A$11,'MASTER DATA FILE RAW COAL 210'!A66,'[1]COAL RECEIPT &amp; GCV DATA'!$Q$3:$Q$11)+IF(H66=$J$234,($K$234*K66),0)+IF(H66=$J$235,($K$235*K66),0)++IF(H65=$J$235,($K$236*K66),0)</f>
        <v>#VALUE!</v>
      </c>
      <c r="R66" s="16" t="e">
        <f>SUMIF('[1]COAL RECEIPT &amp; GCV DATA'!$A$3:$A$11,'MASTER DATA FILE RAW COAL 210'!A66,'[1]COAL RECEIPT &amp; GCV DATA'!$R$3:$R$11)+IF(H66=$J$234,($K$234*K66),0)+IF(H66=$J$235,($K$235*K66),0)</f>
        <v>#VALUE!</v>
      </c>
      <c r="S66" s="15">
        <f t="shared" si="2"/>
        <v>0</v>
      </c>
      <c r="T66" s="15" t="e">
        <f>SUMIF('[1]COAL RECEIPT &amp; GCV DATA'!$A$3:$A$11,'MASTER DATA FILE RAW COAL 210'!A66,'[1]COAL RECEIPT &amp; GCV DATA'!$T$3:$T$11)</f>
        <v>#VALUE!</v>
      </c>
      <c r="U66" s="15" t="e">
        <f t="shared" si="3"/>
        <v>#VALUE!</v>
      </c>
      <c r="V66" s="15" t="e">
        <f>SUMIF('[1]COAL RECEIPT &amp; GCV DATA'!$A$3:$A$11,'MASTER DATA FILE RAW COAL 210'!A66,'[1]COAL RECEIPT &amp; GCV DATA'!$V$3:$V$11)</f>
        <v>#VALUE!</v>
      </c>
      <c r="W66" s="15" t="e">
        <f t="shared" si="4"/>
        <v>#VALUE!</v>
      </c>
    </row>
    <row r="67" spans="1:23" customFormat="1" x14ac:dyDescent="0.3">
      <c r="A67" s="12"/>
      <c r="B67" s="12" t="e">
        <f>SUMIF('[1]COAL RECEIPT &amp; GCV DATA'!$A$3:$A$11,'MASTER DATA FILE RAW COAL 210'!A67,'[1]COAL RECEIPT &amp; GCV DATA'!$B$3:$B$11)</f>
        <v>#VALUE!</v>
      </c>
      <c r="C67" s="13" t="e">
        <f>SUMIF('[1]COAL RECEIPT &amp; GCV DATA'!$A$3:$A$11,'MASTER DATA FILE RAW COAL 210'!A67,'[1]COAL RECEIPT &amp; GCV DATA'!$C$3:$C$11)</f>
        <v>#VALUE!</v>
      </c>
      <c r="D67" s="13">
        <f>IFERROR(VLOOKUP(A67,'[1]COAL RECEIPT &amp; GCV DATA'!$A$2:$V$11,4,0),0)</f>
        <v>0</v>
      </c>
      <c r="E67" s="14">
        <f>IFERROR(VLOOKUP(A67,'[1]COAL RECEIPT &amp; GCV DATA'!$A$2:$V$11,5,0),0)</f>
        <v>0</v>
      </c>
      <c r="F67" s="13" t="e">
        <f>SUMIF('[1]COAL RECEIPT &amp; GCV DATA'!$A$3:$A$11,'MASTER DATA FILE RAW COAL 210'!A67,'[1]COAL RECEIPT &amp; GCV DATA'!$F$3:$F$11)</f>
        <v>#VALUE!</v>
      </c>
      <c r="G67" s="13">
        <f>IFERROR(VLOOKUP(A67,'[1]COAL RECEIPT &amp; GCV DATA'!$A$2:$V$11,7,0),0)</f>
        <v>0</v>
      </c>
      <c r="H67" s="13">
        <f>IFERROR(VLOOKUP(A67,'[1]COAL RECEIPT &amp; GCV DATA'!$A$2:$V$11,8,0),0)</f>
        <v>0</v>
      </c>
      <c r="I67" s="13">
        <f>IFERROR(VLOOKUP(A67,'[1]COAL RECEIPT &amp; GCV DATA'!$A$2:$V$11,9,0),0)</f>
        <v>0</v>
      </c>
      <c r="J67" s="13">
        <f>IFERROR(VLOOKUP(A67,'[1]COAL RECEIPT &amp; GCV DATA'!$A$2:$V$11,10,0),0)</f>
        <v>0</v>
      </c>
      <c r="K67" s="15" t="e">
        <f>SUMIF('[1]COAL RECEIPT &amp; GCV DATA'!$A$3:$A$11,'MASTER DATA FILE RAW COAL 210'!A67,'[1]COAL RECEIPT &amp; GCV DATA'!$K$3:$K$11)</f>
        <v>#VALUE!</v>
      </c>
      <c r="L67" s="15" t="e">
        <f>SUMIF('[1]COAL RECEIPT &amp; GCV DATA'!$A$3:$A$11,'MASTER DATA FILE RAW COAL 210'!A67,'[1]COAL RECEIPT &amp; GCV DATA'!$L$3:$L$11)</f>
        <v>#VALUE!</v>
      </c>
      <c r="M67" s="15" t="e">
        <f t="shared" ref="M67:M130" si="6">+K67-L67</f>
        <v>#VALUE!</v>
      </c>
      <c r="N67" s="15" t="e">
        <f t="shared" ref="N67:N130" si="7">+M67*S67</f>
        <v>#VALUE!</v>
      </c>
      <c r="O67" s="15" t="e">
        <f>SUMIF('[1]COAL RECEIPT &amp; GCV DATA'!$A$3:$A$11,'MASTER DATA FILE RAW COAL 210'!A67,'[1]COAL RECEIPT &amp; GCV DATA'!$O$3:$O$11)</f>
        <v>#VALUE!</v>
      </c>
      <c r="P67" s="15" t="e">
        <f t="shared" si="5"/>
        <v>#VALUE!</v>
      </c>
      <c r="Q67" s="15" t="e">
        <f>SUMIF('[1]COAL RECEIPT &amp; GCV DATA'!$A$3:$A$11,'MASTER DATA FILE RAW COAL 210'!A67,'[1]COAL RECEIPT &amp; GCV DATA'!$Q$3:$Q$11)+IF(H67=$J$234,($K$234*K67),0)+IF(H67=$J$235,($K$235*K67),0)++IF(H66=$J$235,($K$236*K67),0)</f>
        <v>#VALUE!</v>
      </c>
      <c r="R67" s="16" t="e">
        <f>SUMIF('[1]COAL RECEIPT &amp; GCV DATA'!$A$3:$A$11,'MASTER DATA FILE RAW COAL 210'!A67,'[1]COAL RECEIPT &amp; GCV DATA'!$R$3:$R$11)+IF(H67=$J$234,($K$234*K67),0)+IF(H67=$J$235,($K$235*K67),0)</f>
        <v>#VALUE!</v>
      </c>
      <c r="S67" s="15">
        <f t="shared" ref="S67:S130" si="8">+IFERROR(R67/K67,0)</f>
        <v>0</v>
      </c>
      <c r="T67" s="15" t="e">
        <f>SUMIF('[1]COAL RECEIPT &amp; GCV DATA'!$A$3:$A$11,'MASTER DATA FILE RAW COAL 210'!A67,'[1]COAL RECEIPT &amp; GCV DATA'!$T$3:$T$11)</f>
        <v>#VALUE!</v>
      </c>
      <c r="U67" s="15" t="e">
        <f t="shared" ref="U67:U130" si="9">+T67*L67</f>
        <v>#VALUE!</v>
      </c>
      <c r="V67" s="15" t="e">
        <f>SUMIF('[1]COAL RECEIPT &amp; GCV DATA'!$A$3:$A$11,'MASTER DATA FILE RAW COAL 210'!A67,'[1]COAL RECEIPT &amp; GCV DATA'!$V$3:$V$11)</f>
        <v>#VALUE!</v>
      </c>
      <c r="W67" s="15" t="e">
        <f t="shared" ref="W67:W130" si="10">+V67*L67</f>
        <v>#VALUE!</v>
      </c>
    </row>
    <row r="68" spans="1:23" customFormat="1" x14ac:dyDescent="0.3">
      <c r="A68" s="12"/>
      <c r="B68" s="12" t="e">
        <f>SUMIF('[1]COAL RECEIPT &amp; GCV DATA'!$A$3:$A$11,'MASTER DATA FILE RAW COAL 210'!A68,'[1]COAL RECEIPT &amp; GCV DATA'!$B$3:$B$11)</f>
        <v>#VALUE!</v>
      </c>
      <c r="C68" s="13" t="e">
        <f>SUMIF('[1]COAL RECEIPT &amp; GCV DATA'!$A$3:$A$11,'MASTER DATA FILE RAW COAL 210'!A68,'[1]COAL RECEIPT &amp; GCV DATA'!$C$3:$C$11)</f>
        <v>#VALUE!</v>
      </c>
      <c r="D68" s="13">
        <f>IFERROR(VLOOKUP(A68,'[1]COAL RECEIPT &amp; GCV DATA'!$A$2:$V$11,4,0),0)</f>
        <v>0</v>
      </c>
      <c r="E68" s="14">
        <f>IFERROR(VLOOKUP(A68,'[1]COAL RECEIPT &amp; GCV DATA'!$A$2:$V$11,5,0),0)</f>
        <v>0</v>
      </c>
      <c r="F68" s="13" t="e">
        <f>SUMIF('[1]COAL RECEIPT &amp; GCV DATA'!$A$3:$A$11,'MASTER DATA FILE RAW COAL 210'!A68,'[1]COAL RECEIPT &amp; GCV DATA'!$F$3:$F$11)</f>
        <v>#VALUE!</v>
      </c>
      <c r="G68" s="13">
        <f>IFERROR(VLOOKUP(A68,'[1]COAL RECEIPT &amp; GCV DATA'!$A$2:$V$11,7,0),0)</f>
        <v>0</v>
      </c>
      <c r="H68" s="13">
        <f>IFERROR(VLOOKUP(A68,'[1]COAL RECEIPT &amp; GCV DATA'!$A$2:$V$11,8,0),0)</f>
        <v>0</v>
      </c>
      <c r="I68" s="13">
        <f>IFERROR(VLOOKUP(A68,'[1]COAL RECEIPT &amp; GCV DATA'!$A$2:$V$11,9,0),0)</f>
        <v>0</v>
      </c>
      <c r="J68" s="13">
        <f>IFERROR(VLOOKUP(A68,'[1]COAL RECEIPT &amp; GCV DATA'!$A$2:$V$11,10,0),0)</f>
        <v>0</v>
      </c>
      <c r="K68" s="15" t="e">
        <f>SUMIF('[1]COAL RECEIPT &amp; GCV DATA'!$A$3:$A$11,'MASTER DATA FILE RAW COAL 210'!A68,'[1]COAL RECEIPT &amp; GCV DATA'!$K$3:$K$11)</f>
        <v>#VALUE!</v>
      </c>
      <c r="L68" s="15" t="e">
        <f>SUMIF('[1]COAL RECEIPT &amp; GCV DATA'!$A$3:$A$11,'MASTER DATA FILE RAW COAL 210'!A68,'[1]COAL RECEIPT &amp; GCV DATA'!$L$3:$L$11)</f>
        <v>#VALUE!</v>
      </c>
      <c r="M68" s="15" t="e">
        <f t="shared" si="6"/>
        <v>#VALUE!</v>
      </c>
      <c r="N68" s="15" t="e">
        <f t="shared" si="7"/>
        <v>#VALUE!</v>
      </c>
      <c r="O68" s="15" t="e">
        <f>SUMIF('[1]COAL RECEIPT &amp; GCV DATA'!$A$3:$A$11,'MASTER DATA FILE RAW COAL 210'!A68,'[1]COAL RECEIPT &amp; GCV DATA'!$O$3:$O$11)</f>
        <v>#VALUE!</v>
      </c>
      <c r="P68" s="15" t="e">
        <f t="shared" si="5"/>
        <v>#VALUE!</v>
      </c>
      <c r="Q68" s="15" t="e">
        <f>SUMIF('[1]COAL RECEIPT &amp; GCV DATA'!$A$3:$A$11,'MASTER DATA FILE RAW COAL 210'!A68,'[1]COAL RECEIPT &amp; GCV DATA'!$Q$3:$Q$11)+IF(H68=$J$234,($K$234*K68),0)+IF(H68=$J$235,($K$235*K68),0)++IF(H67=$J$235,($K$236*K68),0)</f>
        <v>#VALUE!</v>
      </c>
      <c r="R68" s="16" t="e">
        <f>SUMIF('[1]COAL RECEIPT &amp; GCV DATA'!$A$3:$A$11,'MASTER DATA FILE RAW COAL 210'!A68,'[1]COAL RECEIPT &amp; GCV DATA'!$R$3:$R$11)+IF(H68=$J$234,($K$234*K68),0)+IF(H68=$J$235,($K$235*K68),0)</f>
        <v>#VALUE!</v>
      </c>
      <c r="S68" s="15">
        <f t="shared" si="8"/>
        <v>0</v>
      </c>
      <c r="T68" s="15" t="e">
        <f>SUMIF('[1]COAL RECEIPT &amp; GCV DATA'!$A$3:$A$11,'MASTER DATA FILE RAW COAL 210'!A68,'[1]COAL RECEIPT &amp; GCV DATA'!$T$3:$T$11)</f>
        <v>#VALUE!</v>
      </c>
      <c r="U68" s="15" t="e">
        <f t="shared" si="9"/>
        <v>#VALUE!</v>
      </c>
      <c r="V68" s="15" t="e">
        <f>SUMIF('[1]COAL RECEIPT &amp; GCV DATA'!$A$3:$A$11,'MASTER DATA FILE RAW COAL 210'!A68,'[1]COAL RECEIPT &amp; GCV DATA'!$V$3:$V$11)</f>
        <v>#VALUE!</v>
      </c>
      <c r="W68" s="15" t="e">
        <f t="shared" si="10"/>
        <v>#VALUE!</v>
      </c>
    </row>
    <row r="69" spans="1:23" customFormat="1" x14ac:dyDescent="0.3">
      <c r="A69" s="12"/>
      <c r="B69" s="12" t="e">
        <f>SUMIF('[1]COAL RECEIPT &amp; GCV DATA'!$A$3:$A$11,'MASTER DATA FILE RAW COAL 210'!A69,'[1]COAL RECEIPT &amp; GCV DATA'!$B$3:$B$11)</f>
        <v>#VALUE!</v>
      </c>
      <c r="C69" s="13" t="e">
        <f>SUMIF('[1]COAL RECEIPT &amp; GCV DATA'!$A$3:$A$11,'MASTER DATA FILE RAW COAL 210'!A69,'[1]COAL RECEIPT &amp; GCV DATA'!$C$3:$C$11)</f>
        <v>#VALUE!</v>
      </c>
      <c r="D69" s="13">
        <f>IFERROR(VLOOKUP(A69,'[1]COAL RECEIPT &amp; GCV DATA'!$A$2:$V$11,4,0),0)</f>
        <v>0</v>
      </c>
      <c r="E69" s="14">
        <f>IFERROR(VLOOKUP(A69,'[1]COAL RECEIPT &amp; GCV DATA'!$A$2:$V$11,5,0),0)</f>
        <v>0</v>
      </c>
      <c r="F69" s="13" t="e">
        <f>SUMIF('[1]COAL RECEIPT &amp; GCV DATA'!$A$3:$A$11,'MASTER DATA FILE RAW COAL 210'!A69,'[1]COAL RECEIPT &amp; GCV DATA'!$F$3:$F$11)</f>
        <v>#VALUE!</v>
      </c>
      <c r="G69" s="13">
        <f>IFERROR(VLOOKUP(A69,'[1]COAL RECEIPT &amp; GCV DATA'!$A$2:$V$11,7,0),0)</f>
        <v>0</v>
      </c>
      <c r="H69" s="13">
        <f>IFERROR(VLOOKUP(A69,'[1]COAL RECEIPT &amp; GCV DATA'!$A$2:$V$11,8,0),0)</f>
        <v>0</v>
      </c>
      <c r="I69" s="13">
        <f>IFERROR(VLOOKUP(A69,'[1]COAL RECEIPT &amp; GCV DATA'!$A$2:$V$11,9,0),0)</f>
        <v>0</v>
      </c>
      <c r="J69" s="13">
        <f>IFERROR(VLOOKUP(A69,'[1]COAL RECEIPT &amp; GCV DATA'!$A$2:$V$11,10,0),0)</f>
        <v>0</v>
      </c>
      <c r="K69" s="15" t="e">
        <f>SUMIF('[1]COAL RECEIPT &amp; GCV DATA'!$A$3:$A$11,'MASTER DATA FILE RAW COAL 210'!A69,'[1]COAL RECEIPT &amp; GCV DATA'!$K$3:$K$11)</f>
        <v>#VALUE!</v>
      </c>
      <c r="L69" s="15" t="e">
        <f>SUMIF('[1]COAL RECEIPT &amp; GCV DATA'!$A$3:$A$11,'MASTER DATA FILE RAW COAL 210'!A69,'[1]COAL RECEIPT &amp; GCV DATA'!$L$3:$L$11)</f>
        <v>#VALUE!</v>
      </c>
      <c r="M69" s="15" t="e">
        <f t="shared" si="6"/>
        <v>#VALUE!</v>
      </c>
      <c r="N69" s="15" t="e">
        <f t="shared" si="7"/>
        <v>#VALUE!</v>
      </c>
      <c r="O69" s="15" t="e">
        <f>SUMIF('[1]COAL RECEIPT &amp; GCV DATA'!$A$3:$A$11,'MASTER DATA FILE RAW COAL 210'!A69,'[1]COAL RECEIPT &amp; GCV DATA'!$O$3:$O$11)</f>
        <v>#VALUE!</v>
      </c>
      <c r="P69" s="15" t="e">
        <f t="shared" si="5"/>
        <v>#VALUE!</v>
      </c>
      <c r="Q69" s="15" t="e">
        <f>SUMIF('[1]COAL RECEIPT &amp; GCV DATA'!$A$3:$A$11,'MASTER DATA FILE RAW COAL 210'!A69,'[1]COAL RECEIPT &amp; GCV DATA'!$Q$3:$Q$11)+IF(H69=$J$234,($K$234*K69),0)+IF(H69=$J$235,($K$235*K69),0)++IF(H68=$J$235,($K$236*K69),0)</f>
        <v>#VALUE!</v>
      </c>
      <c r="R69" s="16" t="e">
        <f>SUMIF('[1]COAL RECEIPT &amp; GCV DATA'!$A$3:$A$11,'MASTER DATA FILE RAW COAL 210'!A69,'[1]COAL RECEIPT &amp; GCV DATA'!$R$3:$R$11)+IF(H69=$J$234,($K$234*K69),0)+IF(H69=$J$235,($K$235*K69),0)</f>
        <v>#VALUE!</v>
      </c>
      <c r="S69" s="15">
        <f t="shared" si="8"/>
        <v>0</v>
      </c>
      <c r="T69" s="15" t="e">
        <f>SUMIF('[1]COAL RECEIPT &amp; GCV DATA'!$A$3:$A$11,'MASTER DATA FILE RAW COAL 210'!A69,'[1]COAL RECEIPT &amp; GCV DATA'!$T$3:$T$11)</f>
        <v>#VALUE!</v>
      </c>
      <c r="U69" s="15" t="e">
        <f t="shared" si="9"/>
        <v>#VALUE!</v>
      </c>
      <c r="V69" s="15" t="e">
        <f>SUMIF('[1]COAL RECEIPT &amp; GCV DATA'!$A$3:$A$11,'MASTER DATA FILE RAW COAL 210'!A69,'[1]COAL RECEIPT &amp; GCV DATA'!$V$3:$V$11)</f>
        <v>#VALUE!</v>
      </c>
      <c r="W69" s="15" t="e">
        <f t="shared" si="10"/>
        <v>#VALUE!</v>
      </c>
    </row>
    <row r="70" spans="1:23" customFormat="1" x14ac:dyDescent="0.3">
      <c r="A70" s="12"/>
      <c r="B70" s="12" t="e">
        <f>SUMIF('[1]COAL RECEIPT &amp; GCV DATA'!$A$3:$A$11,'MASTER DATA FILE RAW COAL 210'!A70,'[1]COAL RECEIPT &amp; GCV DATA'!$B$3:$B$11)</f>
        <v>#VALUE!</v>
      </c>
      <c r="C70" s="13" t="e">
        <f>SUMIF('[1]COAL RECEIPT &amp; GCV DATA'!$A$3:$A$11,'MASTER DATA FILE RAW COAL 210'!A70,'[1]COAL RECEIPT &amp; GCV DATA'!$C$3:$C$11)</f>
        <v>#VALUE!</v>
      </c>
      <c r="D70" s="13">
        <f>IFERROR(VLOOKUP(A70,'[1]COAL RECEIPT &amp; GCV DATA'!$A$2:$V$11,4,0),0)</f>
        <v>0</v>
      </c>
      <c r="E70" s="14">
        <f>IFERROR(VLOOKUP(A70,'[1]COAL RECEIPT &amp; GCV DATA'!$A$2:$V$11,5,0),0)</f>
        <v>0</v>
      </c>
      <c r="F70" s="13" t="e">
        <f>SUMIF('[1]COAL RECEIPT &amp; GCV DATA'!$A$3:$A$11,'MASTER DATA FILE RAW COAL 210'!A70,'[1]COAL RECEIPT &amp; GCV DATA'!$F$3:$F$11)</f>
        <v>#VALUE!</v>
      </c>
      <c r="G70" s="13">
        <f>IFERROR(VLOOKUP(A70,'[1]COAL RECEIPT &amp; GCV DATA'!$A$2:$V$11,7,0),0)</f>
        <v>0</v>
      </c>
      <c r="H70" s="13">
        <f>IFERROR(VLOOKUP(A70,'[1]COAL RECEIPT &amp; GCV DATA'!$A$2:$V$11,8,0),0)</f>
        <v>0</v>
      </c>
      <c r="I70" s="13">
        <f>IFERROR(VLOOKUP(A70,'[1]COAL RECEIPT &amp; GCV DATA'!$A$2:$V$11,9,0),0)</f>
        <v>0</v>
      </c>
      <c r="J70" s="13">
        <f>IFERROR(VLOOKUP(A70,'[1]COAL RECEIPT &amp; GCV DATA'!$A$2:$V$11,10,0),0)</f>
        <v>0</v>
      </c>
      <c r="K70" s="15" t="e">
        <f>SUMIF('[1]COAL RECEIPT &amp; GCV DATA'!$A$3:$A$11,'MASTER DATA FILE RAW COAL 210'!A70,'[1]COAL RECEIPT &amp; GCV DATA'!$K$3:$K$11)</f>
        <v>#VALUE!</v>
      </c>
      <c r="L70" s="15" t="e">
        <f>SUMIF('[1]COAL RECEIPT &amp; GCV DATA'!$A$3:$A$11,'MASTER DATA FILE RAW COAL 210'!A70,'[1]COAL RECEIPT &amp; GCV DATA'!$L$3:$L$11)</f>
        <v>#VALUE!</v>
      </c>
      <c r="M70" s="15" t="e">
        <f t="shared" si="6"/>
        <v>#VALUE!</v>
      </c>
      <c r="N70" s="15" t="e">
        <f t="shared" si="7"/>
        <v>#VALUE!</v>
      </c>
      <c r="O70" s="15" t="e">
        <f>SUMIF('[1]COAL RECEIPT &amp; GCV DATA'!$A$3:$A$11,'MASTER DATA FILE RAW COAL 210'!A70,'[1]COAL RECEIPT &amp; GCV DATA'!$O$3:$O$11)</f>
        <v>#VALUE!</v>
      </c>
      <c r="P70" s="15" t="e">
        <f t="shared" si="5"/>
        <v>#VALUE!</v>
      </c>
      <c r="Q70" s="15" t="e">
        <f>SUMIF('[1]COAL RECEIPT &amp; GCV DATA'!$A$3:$A$11,'MASTER DATA FILE RAW COAL 210'!A70,'[1]COAL RECEIPT &amp; GCV DATA'!$Q$3:$Q$11)+IF(H70=$J$234,($K$234*K70),0)+IF(H70=$J$235,($K$235*K70),0)++IF(H69=$J$235,($K$236*K70),0)</f>
        <v>#VALUE!</v>
      </c>
      <c r="R70" s="16" t="e">
        <f>SUMIF('[1]COAL RECEIPT &amp; GCV DATA'!$A$3:$A$11,'MASTER DATA FILE RAW COAL 210'!A70,'[1]COAL RECEIPT &amp; GCV DATA'!$R$3:$R$11)+IF(H70=$J$234,($K$234*K70),0)+IF(H70=$J$235,($K$235*K70),0)</f>
        <v>#VALUE!</v>
      </c>
      <c r="S70" s="15">
        <f t="shared" si="8"/>
        <v>0</v>
      </c>
      <c r="T70" s="15" t="e">
        <f>SUMIF('[1]COAL RECEIPT &amp; GCV DATA'!$A$3:$A$11,'MASTER DATA FILE RAW COAL 210'!A70,'[1]COAL RECEIPT &amp; GCV DATA'!$T$3:$T$11)</f>
        <v>#VALUE!</v>
      </c>
      <c r="U70" s="15" t="e">
        <f t="shared" si="9"/>
        <v>#VALUE!</v>
      </c>
      <c r="V70" s="15" t="e">
        <f>SUMIF('[1]COAL RECEIPT &amp; GCV DATA'!$A$3:$A$11,'MASTER DATA FILE RAW COAL 210'!A70,'[1]COAL RECEIPT &amp; GCV DATA'!$V$3:$V$11)</f>
        <v>#VALUE!</v>
      </c>
      <c r="W70" s="15" t="e">
        <f t="shared" si="10"/>
        <v>#VALUE!</v>
      </c>
    </row>
    <row r="71" spans="1:23" customFormat="1" x14ac:dyDescent="0.3">
      <c r="A71" s="12"/>
      <c r="B71" s="12" t="e">
        <f>SUMIF('[1]COAL RECEIPT &amp; GCV DATA'!$A$3:$A$11,'MASTER DATA FILE RAW COAL 210'!A71,'[1]COAL RECEIPT &amp; GCV DATA'!$B$3:$B$11)</f>
        <v>#VALUE!</v>
      </c>
      <c r="C71" s="13" t="e">
        <f>SUMIF('[1]COAL RECEIPT &amp; GCV DATA'!$A$3:$A$11,'MASTER DATA FILE RAW COAL 210'!A71,'[1]COAL RECEIPT &amp; GCV DATA'!$C$3:$C$11)</f>
        <v>#VALUE!</v>
      </c>
      <c r="D71" s="13">
        <f>IFERROR(VLOOKUP(A71,'[1]COAL RECEIPT &amp; GCV DATA'!$A$2:$V$11,4,0),0)</f>
        <v>0</v>
      </c>
      <c r="E71" s="14">
        <f>IFERROR(VLOOKUP(A71,'[1]COAL RECEIPT &amp; GCV DATA'!$A$2:$V$11,5,0),0)</f>
        <v>0</v>
      </c>
      <c r="F71" s="13" t="e">
        <f>SUMIF('[1]COAL RECEIPT &amp; GCV DATA'!$A$3:$A$11,'MASTER DATA FILE RAW COAL 210'!A71,'[1]COAL RECEIPT &amp; GCV DATA'!$F$3:$F$11)</f>
        <v>#VALUE!</v>
      </c>
      <c r="G71" s="13">
        <f>IFERROR(VLOOKUP(A71,'[1]COAL RECEIPT &amp; GCV DATA'!$A$2:$V$11,7,0),0)</f>
        <v>0</v>
      </c>
      <c r="H71" s="13">
        <f>IFERROR(VLOOKUP(A71,'[1]COAL RECEIPT &amp; GCV DATA'!$A$2:$V$11,8,0),0)</f>
        <v>0</v>
      </c>
      <c r="I71" s="13">
        <f>IFERROR(VLOOKUP(A71,'[1]COAL RECEIPT &amp; GCV DATA'!$A$2:$V$11,9,0),0)</f>
        <v>0</v>
      </c>
      <c r="J71" s="13">
        <f>IFERROR(VLOOKUP(A71,'[1]COAL RECEIPT &amp; GCV DATA'!$A$2:$V$11,10,0),0)</f>
        <v>0</v>
      </c>
      <c r="K71" s="15" t="e">
        <f>SUMIF('[1]COAL RECEIPT &amp; GCV DATA'!$A$3:$A$11,'MASTER DATA FILE RAW COAL 210'!A71,'[1]COAL RECEIPT &amp; GCV DATA'!$K$3:$K$11)</f>
        <v>#VALUE!</v>
      </c>
      <c r="L71" s="15" t="e">
        <f>SUMIF('[1]COAL RECEIPT &amp; GCV DATA'!$A$3:$A$11,'MASTER DATA FILE RAW COAL 210'!A71,'[1]COAL RECEIPT &amp; GCV DATA'!$L$3:$L$11)</f>
        <v>#VALUE!</v>
      </c>
      <c r="M71" s="15" t="e">
        <f t="shared" si="6"/>
        <v>#VALUE!</v>
      </c>
      <c r="N71" s="15" t="e">
        <f t="shared" si="7"/>
        <v>#VALUE!</v>
      </c>
      <c r="O71" s="15" t="e">
        <f>SUMIF('[1]COAL RECEIPT &amp; GCV DATA'!$A$3:$A$11,'MASTER DATA FILE RAW COAL 210'!A71,'[1]COAL RECEIPT &amp; GCV DATA'!$O$3:$O$11)</f>
        <v>#VALUE!</v>
      </c>
      <c r="P71" s="15" t="e">
        <f t="shared" si="5"/>
        <v>#VALUE!</v>
      </c>
      <c r="Q71" s="15" t="e">
        <f>SUMIF('[1]COAL RECEIPT &amp; GCV DATA'!$A$3:$A$11,'MASTER DATA FILE RAW COAL 210'!A71,'[1]COAL RECEIPT &amp; GCV DATA'!$Q$3:$Q$11)+IF(H71=$J$234,($K$234*K71),0)+IF(H71=$J$235,($K$235*K71),0)++IF(H70=$J$235,($K$236*K71),0)</f>
        <v>#VALUE!</v>
      </c>
      <c r="R71" s="16" t="e">
        <f>SUMIF('[1]COAL RECEIPT &amp; GCV DATA'!$A$3:$A$11,'MASTER DATA FILE RAW COAL 210'!A71,'[1]COAL RECEIPT &amp; GCV DATA'!$R$3:$R$11)+IF(H71=$J$234,($K$234*K71),0)+IF(H71=$J$235,($K$235*K71),0)</f>
        <v>#VALUE!</v>
      </c>
      <c r="S71" s="15">
        <f t="shared" si="8"/>
        <v>0</v>
      </c>
      <c r="T71" s="15" t="e">
        <f>SUMIF('[1]COAL RECEIPT &amp; GCV DATA'!$A$3:$A$11,'MASTER DATA FILE RAW COAL 210'!A71,'[1]COAL RECEIPT &amp; GCV DATA'!$T$3:$T$11)</f>
        <v>#VALUE!</v>
      </c>
      <c r="U71" s="15" t="e">
        <f t="shared" si="9"/>
        <v>#VALUE!</v>
      </c>
      <c r="V71" s="15" t="e">
        <f>SUMIF('[1]COAL RECEIPT &amp; GCV DATA'!$A$3:$A$11,'MASTER DATA FILE RAW COAL 210'!A71,'[1]COAL RECEIPT &amp; GCV DATA'!$V$3:$V$11)</f>
        <v>#VALUE!</v>
      </c>
      <c r="W71" s="15" t="e">
        <f t="shared" si="10"/>
        <v>#VALUE!</v>
      </c>
    </row>
    <row r="72" spans="1:23" customFormat="1" x14ac:dyDescent="0.3">
      <c r="A72" s="12"/>
      <c r="B72" s="12" t="e">
        <f>SUMIF('[1]COAL RECEIPT &amp; GCV DATA'!$A$3:$A$11,'MASTER DATA FILE RAW COAL 210'!A72,'[1]COAL RECEIPT &amp; GCV DATA'!$B$3:$B$11)</f>
        <v>#VALUE!</v>
      </c>
      <c r="C72" s="13" t="e">
        <f>SUMIF('[1]COAL RECEIPT &amp; GCV DATA'!$A$3:$A$11,'MASTER DATA FILE RAW COAL 210'!A72,'[1]COAL RECEIPT &amp; GCV DATA'!$C$3:$C$11)</f>
        <v>#VALUE!</v>
      </c>
      <c r="D72" s="13">
        <f>IFERROR(VLOOKUP(A72,'[1]COAL RECEIPT &amp; GCV DATA'!$A$2:$V$11,4,0),0)</f>
        <v>0</v>
      </c>
      <c r="E72" s="14">
        <f>IFERROR(VLOOKUP(A72,'[1]COAL RECEIPT &amp; GCV DATA'!$A$2:$V$11,5,0),0)</f>
        <v>0</v>
      </c>
      <c r="F72" s="13" t="e">
        <f>SUMIF('[1]COAL RECEIPT &amp; GCV DATA'!$A$3:$A$11,'MASTER DATA FILE RAW COAL 210'!A72,'[1]COAL RECEIPT &amp; GCV DATA'!$F$3:$F$11)</f>
        <v>#VALUE!</v>
      </c>
      <c r="G72" s="13">
        <f>IFERROR(VLOOKUP(A72,'[1]COAL RECEIPT &amp; GCV DATA'!$A$2:$V$11,7,0),0)</f>
        <v>0</v>
      </c>
      <c r="H72" s="13">
        <f>IFERROR(VLOOKUP(A72,'[1]COAL RECEIPT &amp; GCV DATA'!$A$2:$V$11,8,0),0)</f>
        <v>0</v>
      </c>
      <c r="I72" s="13">
        <f>IFERROR(VLOOKUP(A72,'[1]COAL RECEIPT &amp; GCV DATA'!$A$2:$V$11,9,0),0)</f>
        <v>0</v>
      </c>
      <c r="J72" s="13">
        <f>IFERROR(VLOOKUP(A72,'[1]COAL RECEIPT &amp; GCV DATA'!$A$2:$V$11,10,0),0)</f>
        <v>0</v>
      </c>
      <c r="K72" s="15" t="e">
        <f>SUMIF('[1]COAL RECEIPT &amp; GCV DATA'!$A$3:$A$11,'MASTER DATA FILE RAW COAL 210'!A72,'[1]COAL RECEIPT &amp; GCV DATA'!$K$3:$K$11)</f>
        <v>#VALUE!</v>
      </c>
      <c r="L72" s="15" t="e">
        <f>SUMIF('[1]COAL RECEIPT &amp; GCV DATA'!$A$3:$A$11,'MASTER DATA FILE RAW COAL 210'!A72,'[1]COAL RECEIPT &amp; GCV DATA'!$L$3:$L$11)</f>
        <v>#VALUE!</v>
      </c>
      <c r="M72" s="15" t="e">
        <f t="shared" si="6"/>
        <v>#VALUE!</v>
      </c>
      <c r="N72" s="15" t="e">
        <f t="shared" si="7"/>
        <v>#VALUE!</v>
      </c>
      <c r="O72" s="15" t="e">
        <f>SUMIF('[1]COAL RECEIPT &amp; GCV DATA'!$A$3:$A$11,'MASTER DATA FILE RAW COAL 210'!A72,'[1]COAL RECEIPT &amp; GCV DATA'!$O$3:$O$11)</f>
        <v>#VALUE!</v>
      </c>
      <c r="P72" s="15" t="e">
        <f t="shared" si="5"/>
        <v>#VALUE!</v>
      </c>
      <c r="Q72" s="15" t="e">
        <f>SUMIF('[1]COAL RECEIPT &amp; GCV DATA'!$A$3:$A$11,'MASTER DATA FILE RAW COAL 210'!A72,'[1]COAL RECEIPT &amp; GCV DATA'!$Q$3:$Q$11)+IF(H72=$J$234,($K$234*K72),0)+IF(H72=$J$235,($K$235*K72),0)++IF(H71=$J$235,($K$236*K72),0)</f>
        <v>#VALUE!</v>
      </c>
      <c r="R72" s="16" t="e">
        <f>SUMIF('[1]COAL RECEIPT &amp; GCV DATA'!$A$3:$A$11,'MASTER DATA FILE RAW COAL 210'!A72,'[1]COAL RECEIPT &amp; GCV DATA'!$R$3:$R$11)+IF(H72=$J$234,($K$234*K72),0)+IF(H72=$J$235,($K$235*K72),0)</f>
        <v>#VALUE!</v>
      </c>
      <c r="S72" s="15">
        <f t="shared" si="8"/>
        <v>0</v>
      </c>
      <c r="T72" s="15" t="e">
        <f>SUMIF('[1]COAL RECEIPT &amp; GCV DATA'!$A$3:$A$11,'MASTER DATA FILE RAW COAL 210'!A72,'[1]COAL RECEIPT &amp; GCV DATA'!$T$3:$T$11)</f>
        <v>#VALUE!</v>
      </c>
      <c r="U72" s="15" t="e">
        <f t="shared" si="9"/>
        <v>#VALUE!</v>
      </c>
      <c r="V72" s="15" t="e">
        <f>SUMIF('[1]COAL RECEIPT &amp; GCV DATA'!$A$3:$A$11,'MASTER DATA FILE RAW COAL 210'!A72,'[1]COAL RECEIPT &amp; GCV DATA'!$V$3:$V$11)</f>
        <v>#VALUE!</v>
      </c>
      <c r="W72" s="15" t="e">
        <f t="shared" si="10"/>
        <v>#VALUE!</v>
      </c>
    </row>
    <row r="73" spans="1:23" customFormat="1" x14ac:dyDescent="0.3">
      <c r="A73" s="12"/>
      <c r="B73" s="12" t="e">
        <f>SUMIF('[1]COAL RECEIPT &amp; GCV DATA'!$A$3:$A$11,'MASTER DATA FILE RAW COAL 210'!A73,'[1]COAL RECEIPT &amp; GCV DATA'!$B$3:$B$11)</f>
        <v>#VALUE!</v>
      </c>
      <c r="C73" s="13" t="e">
        <f>SUMIF('[1]COAL RECEIPT &amp; GCV DATA'!$A$3:$A$11,'MASTER DATA FILE RAW COAL 210'!A73,'[1]COAL RECEIPT &amp; GCV DATA'!$C$3:$C$11)</f>
        <v>#VALUE!</v>
      </c>
      <c r="D73" s="13">
        <f>IFERROR(VLOOKUP(A73,'[1]COAL RECEIPT &amp; GCV DATA'!$A$2:$V$11,4,0),0)</f>
        <v>0</v>
      </c>
      <c r="E73" s="14">
        <f>IFERROR(VLOOKUP(A73,'[1]COAL RECEIPT &amp; GCV DATA'!$A$2:$V$11,5,0),0)</f>
        <v>0</v>
      </c>
      <c r="F73" s="13" t="e">
        <f>SUMIF('[1]COAL RECEIPT &amp; GCV DATA'!$A$3:$A$11,'MASTER DATA FILE RAW COAL 210'!A73,'[1]COAL RECEIPT &amp; GCV DATA'!$F$3:$F$11)</f>
        <v>#VALUE!</v>
      </c>
      <c r="G73" s="13">
        <f>IFERROR(VLOOKUP(A73,'[1]COAL RECEIPT &amp; GCV DATA'!$A$2:$V$11,7,0),0)</f>
        <v>0</v>
      </c>
      <c r="H73" s="13">
        <f>IFERROR(VLOOKUP(A73,'[1]COAL RECEIPT &amp; GCV DATA'!$A$2:$V$11,8,0),0)</f>
        <v>0</v>
      </c>
      <c r="I73" s="13">
        <f>IFERROR(VLOOKUP(A73,'[1]COAL RECEIPT &amp; GCV DATA'!$A$2:$V$11,9,0),0)</f>
        <v>0</v>
      </c>
      <c r="J73" s="13">
        <f>IFERROR(VLOOKUP(A73,'[1]COAL RECEIPT &amp; GCV DATA'!$A$2:$V$11,10,0),0)</f>
        <v>0</v>
      </c>
      <c r="K73" s="15" t="e">
        <f>SUMIF('[1]COAL RECEIPT &amp; GCV DATA'!$A$3:$A$11,'MASTER DATA FILE RAW COAL 210'!A73,'[1]COAL RECEIPT &amp; GCV DATA'!$K$3:$K$11)</f>
        <v>#VALUE!</v>
      </c>
      <c r="L73" s="15" t="e">
        <f>SUMIF('[1]COAL RECEIPT &amp; GCV DATA'!$A$3:$A$11,'MASTER DATA FILE RAW COAL 210'!A73,'[1]COAL RECEIPT &amp; GCV DATA'!$L$3:$L$11)</f>
        <v>#VALUE!</v>
      </c>
      <c r="M73" s="15" t="e">
        <f t="shared" si="6"/>
        <v>#VALUE!</v>
      </c>
      <c r="N73" s="15" t="e">
        <f t="shared" si="7"/>
        <v>#VALUE!</v>
      </c>
      <c r="O73" s="15" t="e">
        <f>SUMIF('[1]COAL RECEIPT &amp; GCV DATA'!$A$3:$A$11,'MASTER DATA FILE RAW COAL 210'!A73,'[1]COAL RECEIPT &amp; GCV DATA'!$O$3:$O$11)</f>
        <v>#VALUE!</v>
      </c>
      <c r="P73" s="15" t="e">
        <f t="shared" si="5"/>
        <v>#VALUE!</v>
      </c>
      <c r="Q73" s="15" t="e">
        <f>SUMIF('[1]COAL RECEIPT &amp; GCV DATA'!$A$3:$A$11,'MASTER DATA FILE RAW COAL 210'!A73,'[1]COAL RECEIPT &amp; GCV DATA'!$Q$3:$Q$11)+IF(H73=$J$234,($K$234*K73),0)+IF(H73=$J$235,($K$235*K73),0)++IF(H72=$J$235,($K$236*K73),0)</f>
        <v>#VALUE!</v>
      </c>
      <c r="R73" s="16" t="e">
        <f>SUMIF('[1]COAL RECEIPT &amp; GCV DATA'!$A$3:$A$11,'MASTER DATA FILE RAW COAL 210'!A73,'[1]COAL RECEIPT &amp; GCV DATA'!$R$3:$R$11)+IF(H73=$J$234,($K$234*K73),0)+IF(H73=$J$235,($K$235*K73),0)</f>
        <v>#VALUE!</v>
      </c>
      <c r="S73" s="15">
        <f t="shared" si="8"/>
        <v>0</v>
      </c>
      <c r="T73" s="15" t="e">
        <f>SUMIF('[1]COAL RECEIPT &amp; GCV DATA'!$A$3:$A$11,'MASTER DATA FILE RAW COAL 210'!A73,'[1]COAL RECEIPT &amp; GCV DATA'!$T$3:$T$11)</f>
        <v>#VALUE!</v>
      </c>
      <c r="U73" s="15" t="e">
        <f t="shared" si="9"/>
        <v>#VALUE!</v>
      </c>
      <c r="V73" s="15" t="e">
        <f>SUMIF('[1]COAL RECEIPT &amp; GCV DATA'!$A$3:$A$11,'MASTER DATA FILE RAW COAL 210'!A73,'[1]COAL RECEIPT &amp; GCV DATA'!$V$3:$V$11)</f>
        <v>#VALUE!</v>
      </c>
      <c r="W73" s="15" t="e">
        <f t="shared" si="10"/>
        <v>#VALUE!</v>
      </c>
    </row>
    <row r="74" spans="1:23" customFormat="1" x14ac:dyDescent="0.3">
      <c r="A74" s="12"/>
      <c r="B74" s="12" t="e">
        <f>SUMIF('[1]COAL RECEIPT &amp; GCV DATA'!$A$3:$A$11,'MASTER DATA FILE RAW COAL 210'!A74,'[1]COAL RECEIPT &amp; GCV DATA'!$B$3:$B$11)</f>
        <v>#VALUE!</v>
      </c>
      <c r="C74" s="13" t="e">
        <f>SUMIF('[1]COAL RECEIPT &amp; GCV DATA'!$A$3:$A$11,'MASTER DATA FILE RAW COAL 210'!A74,'[1]COAL RECEIPT &amp; GCV DATA'!$C$3:$C$11)</f>
        <v>#VALUE!</v>
      </c>
      <c r="D74" s="13">
        <f>IFERROR(VLOOKUP(A74,'[1]COAL RECEIPT &amp; GCV DATA'!$A$2:$V$11,4,0),0)</f>
        <v>0</v>
      </c>
      <c r="E74" s="14">
        <f>IFERROR(VLOOKUP(A74,'[1]COAL RECEIPT &amp; GCV DATA'!$A$2:$V$11,5,0),0)</f>
        <v>0</v>
      </c>
      <c r="F74" s="13" t="e">
        <f>SUMIF('[1]COAL RECEIPT &amp; GCV DATA'!$A$3:$A$11,'MASTER DATA FILE RAW COAL 210'!A74,'[1]COAL RECEIPT &amp; GCV DATA'!$F$3:$F$11)</f>
        <v>#VALUE!</v>
      </c>
      <c r="G74" s="13">
        <f>IFERROR(VLOOKUP(A74,'[1]COAL RECEIPT &amp; GCV DATA'!$A$2:$V$11,7,0),0)</f>
        <v>0</v>
      </c>
      <c r="H74" s="13">
        <f>IFERROR(VLOOKUP(A74,'[1]COAL RECEIPT &amp; GCV DATA'!$A$2:$V$11,8,0),0)</f>
        <v>0</v>
      </c>
      <c r="I74" s="13">
        <f>IFERROR(VLOOKUP(A74,'[1]COAL RECEIPT &amp; GCV DATA'!$A$2:$V$11,9,0),0)</f>
        <v>0</v>
      </c>
      <c r="J74" s="13">
        <f>IFERROR(VLOOKUP(A74,'[1]COAL RECEIPT &amp; GCV DATA'!$A$2:$V$11,10,0),0)</f>
        <v>0</v>
      </c>
      <c r="K74" s="15" t="e">
        <f>SUMIF('[1]COAL RECEIPT &amp; GCV DATA'!$A$3:$A$11,'MASTER DATA FILE RAW COAL 210'!A74,'[1]COAL RECEIPT &amp; GCV DATA'!$K$3:$K$11)</f>
        <v>#VALUE!</v>
      </c>
      <c r="L74" s="15" t="e">
        <f>SUMIF('[1]COAL RECEIPT &amp; GCV DATA'!$A$3:$A$11,'MASTER DATA FILE RAW COAL 210'!A74,'[1]COAL RECEIPT &amp; GCV DATA'!$L$3:$L$11)</f>
        <v>#VALUE!</v>
      </c>
      <c r="M74" s="15" t="e">
        <f t="shared" si="6"/>
        <v>#VALUE!</v>
      </c>
      <c r="N74" s="15" t="e">
        <f t="shared" si="7"/>
        <v>#VALUE!</v>
      </c>
      <c r="O74" s="15" t="e">
        <f>SUMIF('[1]COAL RECEIPT &amp; GCV DATA'!$A$3:$A$11,'MASTER DATA FILE RAW COAL 210'!A74,'[1]COAL RECEIPT &amp; GCV DATA'!$O$3:$O$11)</f>
        <v>#VALUE!</v>
      </c>
      <c r="P74" s="15" t="e">
        <f t="shared" si="5"/>
        <v>#VALUE!</v>
      </c>
      <c r="Q74" s="15" t="e">
        <f>SUMIF('[1]COAL RECEIPT &amp; GCV DATA'!$A$3:$A$11,'MASTER DATA FILE RAW COAL 210'!A74,'[1]COAL RECEIPT &amp; GCV DATA'!$Q$3:$Q$11)+IF(H74=$J$234,($K$234*K74),0)+IF(H74=$J$235,($K$235*K74),0)++IF(H73=$J$235,($K$236*K74),0)</f>
        <v>#VALUE!</v>
      </c>
      <c r="R74" s="16" t="e">
        <f>SUMIF('[1]COAL RECEIPT &amp; GCV DATA'!$A$3:$A$11,'MASTER DATA FILE RAW COAL 210'!A74,'[1]COAL RECEIPT &amp; GCV DATA'!$R$3:$R$11)+IF(H74=$J$234,($K$234*K74),0)+IF(H74=$J$235,($K$235*K74),0)</f>
        <v>#VALUE!</v>
      </c>
      <c r="S74" s="15">
        <f t="shared" si="8"/>
        <v>0</v>
      </c>
      <c r="T74" s="15" t="e">
        <f>SUMIF('[1]COAL RECEIPT &amp; GCV DATA'!$A$3:$A$11,'MASTER DATA FILE RAW COAL 210'!A74,'[1]COAL RECEIPT &amp; GCV DATA'!$T$3:$T$11)</f>
        <v>#VALUE!</v>
      </c>
      <c r="U74" s="15" t="e">
        <f t="shared" si="9"/>
        <v>#VALUE!</v>
      </c>
      <c r="V74" s="15" t="e">
        <f>SUMIF('[1]COAL RECEIPT &amp; GCV DATA'!$A$3:$A$11,'MASTER DATA FILE RAW COAL 210'!A74,'[1]COAL RECEIPT &amp; GCV DATA'!$V$3:$V$11)</f>
        <v>#VALUE!</v>
      </c>
      <c r="W74" s="15" t="e">
        <f t="shared" si="10"/>
        <v>#VALUE!</v>
      </c>
    </row>
    <row r="75" spans="1:23" customFormat="1" x14ac:dyDescent="0.3">
      <c r="A75" s="12"/>
      <c r="B75" s="12" t="e">
        <f>SUMIF('[1]COAL RECEIPT &amp; GCV DATA'!$A$3:$A$11,'MASTER DATA FILE RAW COAL 210'!A75,'[1]COAL RECEIPT &amp; GCV DATA'!$B$3:$B$11)</f>
        <v>#VALUE!</v>
      </c>
      <c r="C75" s="13" t="e">
        <f>SUMIF('[1]COAL RECEIPT &amp; GCV DATA'!$A$3:$A$11,'MASTER DATA FILE RAW COAL 210'!A75,'[1]COAL RECEIPT &amp; GCV DATA'!$C$3:$C$11)</f>
        <v>#VALUE!</v>
      </c>
      <c r="D75" s="13">
        <f>IFERROR(VLOOKUP(A75,'[1]COAL RECEIPT &amp; GCV DATA'!$A$2:$V$11,4,0),0)</f>
        <v>0</v>
      </c>
      <c r="E75" s="14">
        <f>IFERROR(VLOOKUP(A75,'[1]COAL RECEIPT &amp; GCV DATA'!$A$2:$V$11,5,0),0)</f>
        <v>0</v>
      </c>
      <c r="F75" s="13" t="e">
        <f>SUMIF('[1]COAL RECEIPT &amp; GCV DATA'!$A$3:$A$11,'MASTER DATA FILE RAW COAL 210'!A75,'[1]COAL RECEIPT &amp; GCV DATA'!$F$3:$F$11)</f>
        <v>#VALUE!</v>
      </c>
      <c r="G75" s="13">
        <f>IFERROR(VLOOKUP(A75,'[1]COAL RECEIPT &amp; GCV DATA'!$A$2:$V$11,7,0),0)</f>
        <v>0</v>
      </c>
      <c r="H75" s="13">
        <f>IFERROR(VLOOKUP(A75,'[1]COAL RECEIPT &amp; GCV DATA'!$A$2:$V$11,8,0),0)</f>
        <v>0</v>
      </c>
      <c r="I75" s="13">
        <f>IFERROR(VLOOKUP(A75,'[1]COAL RECEIPT &amp; GCV DATA'!$A$2:$V$11,9,0),0)</f>
        <v>0</v>
      </c>
      <c r="J75" s="13">
        <f>IFERROR(VLOOKUP(A75,'[1]COAL RECEIPT &amp; GCV DATA'!$A$2:$V$11,10,0),0)</f>
        <v>0</v>
      </c>
      <c r="K75" s="15" t="e">
        <f>SUMIF('[1]COAL RECEIPT &amp; GCV DATA'!$A$3:$A$11,'MASTER DATA FILE RAW COAL 210'!A75,'[1]COAL RECEIPT &amp; GCV DATA'!$K$3:$K$11)</f>
        <v>#VALUE!</v>
      </c>
      <c r="L75" s="15" t="e">
        <f>SUMIF('[1]COAL RECEIPT &amp; GCV DATA'!$A$3:$A$11,'MASTER DATA FILE RAW COAL 210'!A75,'[1]COAL RECEIPT &amp; GCV DATA'!$L$3:$L$11)</f>
        <v>#VALUE!</v>
      </c>
      <c r="M75" s="15" t="e">
        <f t="shared" si="6"/>
        <v>#VALUE!</v>
      </c>
      <c r="N75" s="15" t="e">
        <f t="shared" si="7"/>
        <v>#VALUE!</v>
      </c>
      <c r="O75" s="15" t="e">
        <f>SUMIF('[1]COAL RECEIPT &amp; GCV DATA'!$A$3:$A$11,'MASTER DATA FILE RAW COAL 210'!A75,'[1]COAL RECEIPT &amp; GCV DATA'!$O$3:$O$11)</f>
        <v>#VALUE!</v>
      </c>
      <c r="P75" s="15" t="e">
        <f t="shared" si="5"/>
        <v>#VALUE!</v>
      </c>
      <c r="Q75" s="15" t="e">
        <f>SUMIF('[1]COAL RECEIPT &amp; GCV DATA'!$A$3:$A$11,'MASTER DATA FILE RAW COAL 210'!A75,'[1]COAL RECEIPT &amp; GCV DATA'!$Q$3:$Q$11)+IF(H75=$J$234,($K$234*K75),0)+IF(H75=$J$235,($K$235*K75),0)++IF(H74=$J$235,($K$236*K75),0)</f>
        <v>#VALUE!</v>
      </c>
      <c r="R75" s="16" t="e">
        <f>SUMIF('[1]COAL RECEIPT &amp; GCV DATA'!$A$3:$A$11,'MASTER DATA FILE RAW COAL 210'!A75,'[1]COAL RECEIPT &amp; GCV DATA'!$R$3:$R$11)+IF(H75=$J$234,($K$234*K75),0)+IF(H75=$J$235,($K$235*K75),0)</f>
        <v>#VALUE!</v>
      </c>
      <c r="S75" s="15">
        <f t="shared" si="8"/>
        <v>0</v>
      </c>
      <c r="T75" s="15" t="e">
        <f>SUMIF('[1]COAL RECEIPT &amp; GCV DATA'!$A$3:$A$11,'MASTER DATA FILE RAW COAL 210'!A75,'[1]COAL RECEIPT &amp; GCV DATA'!$T$3:$T$11)</f>
        <v>#VALUE!</v>
      </c>
      <c r="U75" s="15" t="e">
        <f t="shared" si="9"/>
        <v>#VALUE!</v>
      </c>
      <c r="V75" s="15" t="e">
        <f>SUMIF('[1]COAL RECEIPT &amp; GCV DATA'!$A$3:$A$11,'MASTER DATA FILE RAW COAL 210'!A75,'[1]COAL RECEIPT &amp; GCV DATA'!$V$3:$V$11)</f>
        <v>#VALUE!</v>
      </c>
      <c r="W75" s="15" t="e">
        <f t="shared" si="10"/>
        <v>#VALUE!</v>
      </c>
    </row>
    <row r="76" spans="1:23" customFormat="1" x14ac:dyDescent="0.3">
      <c r="A76" s="12"/>
      <c r="B76" s="12" t="e">
        <f>SUMIF('[1]COAL RECEIPT &amp; GCV DATA'!$A$3:$A$11,'MASTER DATA FILE RAW COAL 210'!A76,'[1]COAL RECEIPT &amp; GCV DATA'!$B$3:$B$11)</f>
        <v>#VALUE!</v>
      </c>
      <c r="C76" s="13" t="e">
        <f>SUMIF('[1]COAL RECEIPT &amp; GCV DATA'!$A$3:$A$11,'MASTER DATA FILE RAW COAL 210'!A76,'[1]COAL RECEIPT &amp; GCV DATA'!$C$3:$C$11)</f>
        <v>#VALUE!</v>
      </c>
      <c r="D76" s="13">
        <f>IFERROR(VLOOKUP(A76,'[1]COAL RECEIPT &amp; GCV DATA'!$A$2:$V$11,4,0),0)</f>
        <v>0</v>
      </c>
      <c r="E76" s="14">
        <f>IFERROR(VLOOKUP(A76,'[1]COAL RECEIPT &amp; GCV DATA'!$A$2:$V$11,5,0),0)</f>
        <v>0</v>
      </c>
      <c r="F76" s="13" t="e">
        <f>SUMIF('[1]COAL RECEIPT &amp; GCV DATA'!$A$3:$A$11,'MASTER DATA FILE RAW COAL 210'!A76,'[1]COAL RECEIPT &amp; GCV DATA'!$F$3:$F$11)</f>
        <v>#VALUE!</v>
      </c>
      <c r="G76" s="13">
        <f>IFERROR(VLOOKUP(A76,'[1]COAL RECEIPT &amp; GCV DATA'!$A$2:$V$11,7,0),0)</f>
        <v>0</v>
      </c>
      <c r="H76" s="13">
        <f>IFERROR(VLOOKUP(A76,'[1]COAL RECEIPT &amp; GCV DATA'!$A$2:$V$11,8,0),0)</f>
        <v>0</v>
      </c>
      <c r="I76" s="13">
        <f>IFERROR(VLOOKUP(A76,'[1]COAL RECEIPT &amp; GCV DATA'!$A$2:$V$11,9,0),0)</f>
        <v>0</v>
      </c>
      <c r="J76" s="13">
        <f>IFERROR(VLOOKUP(A76,'[1]COAL RECEIPT &amp; GCV DATA'!$A$2:$V$11,10,0),0)</f>
        <v>0</v>
      </c>
      <c r="K76" s="15" t="e">
        <f>SUMIF('[1]COAL RECEIPT &amp; GCV DATA'!$A$3:$A$11,'MASTER DATA FILE RAW COAL 210'!A76,'[1]COAL RECEIPT &amp; GCV DATA'!$K$3:$K$11)</f>
        <v>#VALUE!</v>
      </c>
      <c r="L76" s="15" t="e">
        <f>SUMIF('[1]COAL RECEIPT &amp; GCV DATA'!$A$3:$A$11,'MASTER DATA FILE RAW COAL 210'!A76,'[1]COAL RECEIPT &amp; GCV DATA'!$L$3:$L$11)</f>
        <v>#VALUE!</v>
      </c>
      <c r="M76" s="15" t="e">
        <f t="shared" si="6"/>
        <v>#VALUE!</v>
      </c>
      <c r="N76" s="15" t="e">
        <f t="shared" si="7"/>
        <v>#VALUE!</v>
      </c>
      <c r="O76" s="15" t="e">
        <f>SUMIF('[1]COAL RECEIPT &amp; GCV DATA'!$A$3:$A$11,'MASTER DATA FILE RAW COAL 210'!A76,'[1]COAL RECEIPT &amp; GCV DATA'!$O$3:$O$11)</f>
        <v>#VALUE!</v>
      </c>
      <c r="P76" s="15" t="e">
        <f t="shared" si="5"/>
        <v>#VALUE!</v>
      </c>
      <c r="Q76" s="15" t="e">
        <f>SUMIF('[1]COAL RECEIPT &amp; GCV DATA'!$A$3:$A$11,'MASTER DATA FILE RAW COAL 210'!A76,'[1]COAL RECEIPT &amp; GCV DATA'!$Q$3:$Q$11)+IF(H76=$J$234,($K$234*K76),0)+IF(H76=$J$235,($K$235*K76),0)++IF(H75=$J$235,($K$236*K76),0)</f>
        <v>#VALUE!</v>
      </c>
      <c r="R76" s="16" t="e">
        <f>SUMIF('[1]COAL RECEIPT &amp; GCV DATA'!$A$3:$A$11,'MASTER DATA FILE RAW COAL 210'!A76,'[1]COAL RECEIPT &amp; GCV DATA'!$R$3:$R$11)+IF(H76=$J$234,($K$234*K76),0)+IF(H76=$J$235,($K$235*K76),0)</f>
        <v>#VALUE!</v>
      </c>
      <c r="S76" s="15">
        <f t="shared" si="8"/>
        <v>0</v>
      </c>
      <c r="T76" s="15" t="e">
        <f>SUMIF('[1]COAL RECEIPT &amp; GCV DATA'!$A$3:$A$11,'MASTER DATA FILE RAW COAL 210'!A76,'[1]COAL RECEIPT &amp; GCV DATA'!$T$3:$T$11)</f>
        <v>#VALUE!</v>
      </c>
      <c r="U76" s="15" t="e">
        <f t="shared" si="9"/>
        <v>#VALUE!</v>
      </c>
      <c r="V76" s="15" t="e">
        <f>SUMIF('[1]COAL RECEIPT &amp; GCV DATA'!$A$3:$A$11,'MASTER DATA FILE RAW COAL 210'!A76,'[1]COAL RECEIPT &amp; GCV DATA'!$V$3:$V$11)</f>
        <v>#VALUE!</v>
      </c>
      <c r="W76" s="15" t="e">
        <f t="shared" si="10"/>
        <v>#VALUE!</v>
      </c>
    </row>
    <row r="77" spans="1:23" customFormat="1" x14ac:dyDescent="0.3">
      <c r="A77" s="12"/>
      <c r="B77" s="12" t="e">
        <f>SUMIF('[1]COAL RECEIPT &amp; GCV DATA'!$A$3:$A$11,'MASTER DATA FILE RAW COAL 210'!A77,'[1]COAL RECEIPT &amp; GCV DATA'!$B$3:$B$11)</f>
        <v>#VALUE!</v>
      </c>
      <c r="C77" s="13" t="e">
        <f>SUMIF('[1]COAL RECEIPT &amp; GCV DATA'!$A$3:$A$11,'MASTER DATA FILE RAW COAL 210'!A77,'[1]COAL RECEIPT &amp; GCV DATA'!$C$3:$C$11)</f>
        <v>#VALUE!</v>
      </c>
      <c r="D77" s="13">
        <f>IFERROR(VLOOKUP(A77,'[1]COAL RECEIPT &amp; GCV DATA'!$A$2:$V$11,4,0),0)</f>
        <v>0</v>
      </c>
      <c r="E77" s="14">
        <f>IFERROR(VLOOKUP(A77,'[1]COAL RECEIPT &amp; GCV DATA'!$A$2:$V$11,5,0),0)</f>
        <v>0</v>
      </c>
      <c r="F77" s="13" t="e">
        <f>SUMIF('[1]COAL RECEIPT &amp; GCV DATA'!$A$3:$A$11,'MASTER DATA FILE RAW COAL 210'!A77,'[1]COAL RECEIPT &amp; GCV DATA'!$F$3:$F$11)</f>
        <v>#VALUE!</v>
      </c>
      <c r="G77" s="13">
        <f>IFERROR(VLOOKUP(A77,'[1]COAL RECEIPT &amp; GCV DATA'!$A$2:$V$11,7,0),0)</f>
        <v>0</v>
      </c>
      <c r="H77" s="13">
        <f>IFERROR(VLOOKUP(A77,'[1]COAL RECEIPT &amp; GCV DATA'!$A$2:$V$11,8,0),0)</f>
        <v>0</v>
      </c>
      <c r="I77" s="13">
        <f>IFERROR(VLOOKUP(A77,'[1]COAL RECEIPT &amp; GCV DATA'!$A$2:$V$11,9,0),0)</f>
        <v>0</v>
      </c>
      <c r="J77" s="13">
        <f>IFERROR(VLOOKUP(A77,'[1]COAL RECEIPT &amp; GCV DATA'!$A$2:$V$11,10,0),0)</f>
        <v>0</v>
      </c>
      <c r="K77" s="15" t="e">
        <f>SUMIF('[1]COAL RECEIPT &amp; GCV DATA'!$A$3:$A$11,'MASTER DATA FILE RAW COAL 210'!A77,'[1]COAL RECEIPT &amp; GCV DATA'!$K$3:$K$11)</f>
        <v>#VALUE!</v>
      </c>
      <c r="L77" s="15" t="e">
        <f>SUMIF('[1]COAL RECEIPT &amp; GCV DATA'!$A$3:$A$11,'MASTER DATA FILE RAW COAL 210'!A77,'[1]COAL RECEIPT &amp; GCV DATA'!$L$3:$L$11)</f>
        <v>#VALUE!</v>
      </c>
      <c r="M77" s="15" t="e">
        <f t="shared" si="6"/>
        <v>#VALUE!</v>
      </c>
      <c r="N77" s="15" t="e">
        <f t="shared" si="7"/>
        <v>#VALUE!</v>
      </c>
      <c r="O77" s="15" t="e">
        <f>SUMIF('[1]COAL RECEIPT &amp; GCV DATA'!$A$3:$A$11,'MASTER DATA FILE RAW COAL 210'!A77,'[1]COAL RECEIPT &amp; GCV DATA'!$O$3:$O$11)</f>
        <v>#VALUE!</v>
      </c>
      <c r="P77" s="15" t="e">
        <f t="shared" si="5"/>
        <v>#VALUE!</v>
      </c>
      <c r="Q77" s="15" t="e">
        <f>SUMIF('[1]COAL RECEIPT &amp; GCV DATA'!$A$3:$A$11,'MASTER DATA FILE RAW COAL 210'!A77,'[1]COAL RECEIPT &amp; GCV DATA'!$Q$3:$Q$11)+IF(H77=$J$234,($K$234*K77),0)+IF(H77=$J$235,($K$235*K77),0)++IF(H76=$J$235,($K$236*K77),0)</f>
        <v>#VALUE!</v>
      </c>
      <c r="R77" s="16" t="e">
        <f>SUMIF('[1]COAL RECEIPT &amp; GCV DATA'!$A$3:$A$11,'MASTER DATA FILE RAW COAL 210'!A77,'[1]COAL RECEIPT &amp; GCV DATA'!$R$3:$R$11)+IF(H77=$J$234,($K$234*K77),0)+IF(H77=$J$235,($K$235*K77),0)</f>
        <v>#VALUE!</v>
      </c>
      <c r="S77" s="15">
        <f t="shared" si="8"/>
        <v>0</v>
      </c>
      <c r="T77" s="15" t="e">
        <f>SUMIF('[1]COAL RECEIPT &amp; GCV DATA'!$A$3:$A$11,'MASTER DATA FILE RAW COAL 210'!A77,'[1]COAL RECEIPT &amp; GCV DATA'!$T$3:$T$11)</f>
        <v>#VALUE!</v>
      </c>
      <c r="U77" s="15" t="e">
        <f t="shared" si="9"/>
        <v>#VALUE!</v>
      </c>
      <c r="V77" s="15" t="e">
        <f>SUMIF('[1]COAL RECEIPT &amp; GCV DATA'!$A$3:$A$11,'MASTER DATA FILE RAW COAL 210'!A77,'[1]COAL RECEIPT &amp; GCV DATA'!$V$3:$V$11)</f>
        <v>#VALUE!</v>
      </c>
      <c r="W77" s="15" t="e">
        <f t="shared" si="10"/>
        <v>#VALUE!</v>
      </c>
    </row>
    <row r="78" spans="1:23" customFormat="1" x14ac:dyDescent="0.3">
      <c r="A78" s="12"/>
      <c r="B78" s="12" t="e">
        <f>SUMIF('[1]COAL RECEIPT &amp; GCV DATA'!$A$3:$A$11,'MASTER DATA FILE RAW COAL 210'!A78,'[1]COAL RECEIPT &amp; GCV DATA'!$B$3:$B$11)</f>
        <v>#VALUE!</v>
      </c>
      <c r="C78" s="13" t="e">
        <f>SUMIF('[1]COAL RECEIPT &amp; GCV DATA'!$A$3:$A$11,'MASTER DATA FILE RAW COAL 210'!A78,'[1]COAL RECEIPT &amp; GCV DATA'!$C$3:$C$11)</f>
        <v>#VALUE!</v>
      </c>
      <c r="D78" s="13">
        <f>IFERROR(VLOOKUP(A78,'[1]COAL RECEIPT &amp; GCV DATA'!$A$2:$V$11,4,0),0)</f>
        <v>0</v>
      </c>
      <c r="E78" s="14">
        <f>IFERROR(VLOOKUP(A78,'[1]COAL RECEIPT &amp; GCV DATA'!$A$2:$V$11,5,0),0)</f>
        <v>0</v>
      </c>
      <c r="F78" s="13" t="e">
        <f>SUMIF('[1]COAL RECEIPT &amp; GCV DATA'!$A$3:$A$11,'MASTER DATA FILE RAW COAL 210'!A78,'[1]COAL RECEIPT &amp; GCV DATA'!$F$3:$F$11)</f>
        <v>#VALUE!</v>
      </c>
      <c r="G78" s="13">
        <f>IFERROR(VLOOKUP(A78,'[1]COAL RECEIPT &amp; GCV DATA'!$A$2:$V$11,7,0),0)</f>
        <v>0</v>
      </c>
      <c r="H78" s="13">
        <f>IFERROR(VLOOKUP(A78,'[1]COAL RECEIPT &amp; GCV DATA'!$A$2:$V$11,8,0),0)</f>
        <v>0</v>
      </c>
      <c r="I78" s="13">
        <f>IFERROR(VLOOKUP(A78,'[1]COAL RECEIPT &amp; GCV DATA'!$A$2:$V$11,9,0),0)</f>
        <v>0</v>
      </c>
      <c r="J78" s="13">
        <f>IFERROR(VLOOKUP(A78,'[1]COAL RECEIPT &amp; GCV DATA'!$A$2:$V$11,10,0),0)</f>
        <v>0</v>
      </c>
      <c r="K78" s="15" t="e">
        <f>SUMIF('[1]COAL RECEIPT &amp; GCV DATA'!$A$3:$A$11,'MASTER DATA FILE RAW COAL 210'!A78,'[1]COAL RECEIPT &amp; GCV DATA'!$K$3:$K$11)</f>
        <v>#VALUE!</v>
      </c>
      <c r="L78" s="15" t="e">
        <f>SUMIF('[1]COAL RECEIPT &amp; GCV DATA'!$A$3:$A$11,'MASTER DATA FILE RAW COAL 210'!A78,'[1]COAL RECEIPT &amp; GCV DATA'!$L$3:$L$11)</f>
        <v>#VALUE!</v>
      </c>
      <c r="M78" s="15" t="e">
        <f t="shared" si="6"/>
        <v>#VALUE!</v>
      </c>
      <c r="N78" s="15" t="e">
        <f t="shared" si="7"/>
        <v>#VALUE!</v>
      </c>
      <c r="O78" s="15" t="e">
        <f>SUMIF('[1]COAL RECEIPT &amp; GCV DATA'!$A$3:$A$11,'MASTER DATA FILE RAW COAL 210'!A78,'[1]COAL RECEIPT &amp; GCV DATA'!$O$3:$O$11)</f>
        <v>#VALUE!</v>
      </c>
      <c r="P78" s="15" t="e">
        <f t="shared" si="5"/>
        <v>#VALUE!</v>
      </c>
      <c r="Q78" s="15" t="e">
        <f>SUMIF('[1]COAL RECEIPT &amp; GCV DATA'!$A$3:$A$11,'MASTER DATA FILE RAW COAL 210'!A78,'[1]COAL RECEIPT &amp; GCV DATA'!$Q$3:$Q$11)+IF(H78=$J$234,($K$234*K78),0)+IF(H78=$J$235,($K$235*K78),0)++IF(H77=$J$235,($K$236*K78),0)</f>
        <v>#VALUE!</v>
      </c>
      <c r="R78" s="16" t="e">
        <f>SUMIF('[1]COAL RECEIPT &amp; GCV DATA'!$A$3:$A$11,'MASTER DATA FILE RAW COAL 210'!A78,'[1]COAL RECEIPT &amp; GCV DATA'!$R$3:$R$11)+IF(H78=$J$234,($K$234*K78),0)+IF(H78=$J$235,($K$235*K78),0)</f>
        <v>#VALUE!</v>
      </c>
      <c r="S78" s="15">
        <f t="shared" si="8"/>
        <v>0</v>
      </c>
      <c r="T78" s="15" t="e">
        <f>SUMIF('[1]COAL RECEIPT &amp; GCV DATA'!$A$3:$A$11,'MASTER DATA FILE RAW COAL 210'!A78,'[1]COAL RECEIPT &amp; GCV DATA'!$T$3:$T$11)</f>
        <v>#VALUE!</v>
      </c>
      <c r="U78" s="15" t="e">
        <f t="shared" si="9"/>
        <v>#VALUE!</v>
      </c>
      <c r="V78" s="15" t="e">
        <f>SUMIF('[1]COAL RECEIPT &amp; GCV DATA'!$A$3:$A$11,'MASTER DATA FILE RAW COAL 210'!A78,'[1]COAL RECEIPT &amp; GCV DATA'!$V$3:$V$11)</f>
        <v>#VALUE!</v>
      </c>
      <c r="W78" s="15" t="e">
        <f t="shared" si="10"/>
        <v>#VALUE!</v>
      </c>
    </row>
    <row r="79" spans="1:23" customFormat="1" x14ac:dyDescent="0.3">
      <c r="A79" s="12"/>
      <c r="B79" s="12" t="e">
        <f>SUMIF('[1]COAL RECEIPT &amp; GCV DATA'!$A$3:$A$11,'MASTER DATA FILE RAW COAL 210'!A79,'[1]COAL RECEIPT &amp; GCV DATA'!$B$3:$B$11)</f>
        <v>#VALUE!</v>
      </c>
      <c r="C79" s="13" t="e">
        <f>SUMIF('[1]COAL RECEIPT &amp; GCV DATA'!$A$3:$A$11,'MASTER DATA FILE RAW COAL 210'!A79,'[1]COAL RECEIPT &amp; GCV DATA'!$C$3:$C$11)</f>
        <v>#VALUE!</v>
      </c>
      <c r="D79" s="13">
        <f>IFERROR(VLOOKUP(A79,'[1]COAL RECEIPT &amp; GCV DATA'!$A$2:$V$11,4,0),0)</f>
        <v>0</v>
      </c>
      <c r="E79" s="14">
        <f>IFERROR(VLOOKUP(A79,'[1]COAL RECEIPT &amp; GCV DATA'!$A$2:$V$11,5,0),0)</f>
        <v>0</v>
      </c>
      <c r="F79" s="13" t="e">
        <f>SUMIF('[1]COAL RECEIPT &amp; GCV DATA'!$A$3:$A$11,'MASTER DATA FILE RAW COAL 210'!A79,'[1]COAL RECEIPT &amp; GCV DATA'!$F$3:$F$11)</f>
        <v>#VALUE!</v>
      </c>
      <c r="G79" s="13">
        <f>IFERROR(VLOOKUP(A79,'[1]COAL RECEIPT &amp; GCV DATA'!$A$2:$V$11,7,0),0)</f>
        <v>0</v>
      </c>
      <c r="H79" s="13">
        <f>IFERROR(VLOOKUP(A79,'[1]COAL RECEIPT &amp; GCV DATA'!$A$2:$V$11,8,0),0)</f>
        <v>0</v>
      </c>
      <c r="I79" s="13">
        <f>IFERROR(VLOOKUP(A79,'[1]COAL RECEIPT &amp; GCV DATA'!$A$2:$V$11,9,0),0)</f>
        <v>0</v>
      </c>
      <c r="J79" s="13">
        <f>IFERROR(VLOOKUP(A79,'[1]COAL RECEIPT &amp; GCV DATA'!$A$2:$V$11,10,0),0)</f>
        <v>0</v>
      </c>
      <c r="K79" s="15" t="e">
        <f>SUMIF('[1]COAL RECEIPT &amp; GCV DATA'!$A$3:$A$11,'MASTER DATA FILE RAW COAL 210'!A79,'[1]COAL RECEIPT &amp; GCV DATA'!$K$3:$K$11)</f>
        <v>#VALUE!</v>
      </c>
      <c r="L79" s="15" t="e">
        <f>SUMIF('[1]COAL RECEIPT &amp; GCV DATA'!$A$3:$A$11,'MASTER DATA FILE RAW COAL 210'!A79,'[1]COAL RECEIPT &amp; GCV DATA'!$L$3:$L$11)</f>
        <v>#VALUE!</v>
      </c>
      <c r="M79" s="15" t="e">
        <f t="shared" si="6"/>
        <v>#VALUE!</v>
      </c>
      <c r="N79" s="15" t="e">
        <f t="shared" si="7"/>
        <v>#VALUE!</v>
      </c>
      <c r="O79" s="15" t="e">
        <f>SUMIF('[1]COAL RECEIPT &amp; GCV DATA'!$A$3:$A$11,'MASTER DATA FILE RAW COAL 210'!A79,'[1]COAL RECEIPT &amp; GCV DATA'!$O$3:$O$11)</f>
        <v>#VALUE!</v>
      </c>
      <c r="P79" s="15" t="e">
        <f t="shared" si="5"/>
        <v>#VALUE!</v>
      </c>
      <c r="Q79" s="15" t="e">
        <f>SUMIF('[1]COAL RECEIPT &amp; GCV DATA'!$A$3:$A$11,'MASTER DATA FILE RAW COAL 210'!A79,'[1]COAL RECEIPT &amp; GCV DATA'!$Q$3:$Q$11)+IF(H79=$J$234,($K$234*K79),0)+IF(H79=$J$235,($K$235*K79),0)++IF(H78=$J$235,($K$236*K79),0)</f>
        <v>#VALUE!</v>
      </c>
      <c r="R79" s="16" t="e">
        <f>SUMIF('[1]COAL RECEIPT &amp; GCV DATA'!$A$3:$A$11,'MASTER DATA FILE RAW COAL 210'!A79,'[1]COAL RECEIPT &amp; GCV DATA'!$R$3:$R$11)+IF(H79=$J$234,($K$234*K79),0)+IF(H79=$J$235,($K$235*K79),0)</f>
        <v>#VALUE!</v>
      </c>
      <c r="S79" s="15">
        <f t="shared" si="8"/>
        <v>0</v>
      </c>
      <c r="T79" s="15" t="e">
        <f>SUMIF('[1]COAL RECEIPT &amp; GCV DATA'!$A$3:$A$11,'MASTER DATA FILE RAW COAL 210'!A79,'[1]COAL RECEIPT &amp; GCV DATA'!$T$3:$T$11)</f>
        <v>#VALUE!</v>
      </c>
      <c r="U79" s="15" t="e">
        <f t="shared" si="9"/>
        <v>#VALUE!</v>
      </c>
      <c r="V79" s="15" t="e">
        <f>SUMIF('[1]COAL RECEIPT &amp; GCV DATA'!$A$3:$A$11,'MASTER DATA FILE RAW COAL 210'!A79,'[1]COAL RECEIPT &amp; GCV DATA'!$V$3:$V$11)</f>
        <v>#VALUE!</v>
      </c>
      <c r="W79" s="15" t="e">
        <f t="shared" si="10"/>
        <v>#VALUE!</v>
      </c>
    </row>
    <row r="80" spans="1:23" customFormat="1" x14ac:dyDescent="0.3">
      <c r="A80" s="12"/>
      <c r="B80" s="12" t="e">
        <f>SUMIF('[1]COAL RECEIPT &amp; GCV DATA'!$A$3:$A$11,'MASTER DATA FILE RAW COAL 210'!A80,'[1]COAL RECEIPT &amp; GCV DATA'!$B$3:$B$11)</f>
        <v>#VALUE!</v>
      </c>
      <c r="C80" s="13" t="e">
        <f>SUMIF('[1]COAL RECEIPT &amp; GCV DATA'!$A$3:$A$11,'MASTER DATA FILE RAW COAL 210'!A80,'[1]COAL RECEIPT &amp; GCV DATA'!$C$3:$C$11)</f>
        <v>#VALUE!</v>
      </c>
      <c r="D80" s="13">
        <f>IFERROR(VLOOKUP(A80,'[1]COAL RECEIPT &amp; GCV DATA'!$A$2:$V$11,4,0),0)</f>
        <v>0</v>
      </c>
      <c r="E80" s="14">
        <f>IFERROR(VLOOKUP(A80,'[1]COAL RECEIPT &amp; GCV DATA'!$A$2:$V$11,5,0),0)</f>
        <v>0</v>
      </c>
      <c r="F80" s="13" t="e">
        <f>SUMIF('[1]COAL RECEIPT &amp; GCV DATA'!$A$3:$A$11,'MASTER DATA FILE RAW COAL 210'!A80,'[1]COAL RECEIPT &amp; GCV DATA'!$F$3:$F$11)</f>
        <v>#VALUE!</v>
      </c>
      <c r="G80" s="13">
        <f>IFERROR(VLOOKUP(A80,'[1]COAL RECEIPT &amp; GCV DATA'!$A$2:$V$11,7,0),0)</f>
        <v>0</v>
      </c>
      <c r="H80" s="13">
        <f>IFERROR(VLOOKUP(A80,'[1]COAL RECEIPT &amp; GCV DATA'!$A$2:$V$11,8,0),0)</f>
        <v>0</v>
      </c>
      <c r="I80" s="13">
        <f>IFERROR(VLOOKUP(A80,'[1]COAL RECEIPT &amp; GCV DATA'!$A$2:$V$11,9,0),0)</f>
        <v>0</v>
      </c>
      <c r="J80" s="13">
        <f>IFERROR(VLOOKUP(A80,'[1]COAL RECEIPT &amp; GCV DATA'!$A$2:$V$11,10,0),0)</f>
        <v>0</v>
      </c>
      <c r="K80" s="15" t="e">
        <f>SUMIF('[1]COAL RECEIPT &amp; GCV DATA'!$A$3:$A$11,'MASTER DATA FILE RAW COAL 210'!A80,'[1]COAL RECEIPT &amp; GCV DATA'!$K$3:$K$11)</f>
        <v>#VALUE!</v>
      </c>
      <c r="L80" s="15" t="e">
        <f>SUMIF('[1]COAL RECEIPT &amp; GCV DATA'!$A$3:$A$11,'MASTER DATA FILE RAW COAL 210'!A80,'[1]COAL RECEIPT &amp; GCV DATA'!$L$3:$L$11)</f>
        <v>#VALUE!</v>
      </c>
      <c r="M80" s="15" t="e">
        <f t="shared" si="6"/>
        <v>#VALUE!</v>
      </c>
      <c r="N80" s="15" t="e">
        <f t="shared" si="7"/>
        <v>#VALUE!</v>
      </c>
      <c r="O80" s="15" t="e">
        <f>SUMIF('[1]COAL RECEIPT &amp; GCV DATA'!$A$3:$A$11,'MASTER DATA FILE RAW COAL 210'!A80,'[1]COAL RECEIPT &amp; GCV DATA'!$O$3:$O$11)</f>
        <v>#VALUE!</v>
      </c>
      <c r="P80" s="15" t="e">
        <f t="shared" si="5"/>
        <v>#VALUE!</v>
      </c>
      <c r="Q80" s="15" t="e">
        <f>SUMIF('[1]COAL RECEIPT &amp; GCV DATA'!$A$3:$A$11,'MASTER DATA FILE RAW COAL 210'!A80,'[1]COAL RECEIPT &amp; GCV DATA'!$Q$3:$Q$11)+IF(H80=$J$234,($K$234*K80),0)+IF(H80=$J$235,($K$235*K80),0)++IF(H79=$J$235,($K$236*K80),0)</f>
        <v>#VALUE!</v>
      </c>
      <c r="R80" s="16" t="e">
        <f>SUMIF('[1]COAL RECEIPT &amp; GCV DATA'!$A$3:$A$11,'MASTER DATA FILE RAW COAL 210'!A80,'[1]COAL RECEIPT &amp; GCV DATA'!$R$3:$R$11)+IF(H80=$J$234,($K$234*K80),0)+IF(H80=$J$235,($K$235*K80),0)</f>
        <v>#VALUE!</v>
      </c>
      <c r="S80" s="15">
        <f t="shared" si="8"/>
        <v>0</v>
      </c>
      <c r="T80" s="15" t="e">
        <f>SUMIF('[1]COAL RECEIPT &amp; GCV DATA'!$A$3:$A$11,'MASTER DATA FILE RAW COAL 210'!A80,'[1]COAL RECEIPT &amp; GCV DATA'!$T$3:$T$11)</f>
        <v>#VALUE!</v>
      </c>
      <c r="U80" s="15" t="e">
        <f t="shared" si="9"/>
        <v>#VALUE!</v>
      </c>
      <c r="V80" s="15" t="e">
        <f>SUMIF('[1]COAL RECEIPT &amp; GCV DATA'!$A$3:$A$11,'MASTER DATA FILE RAW COAL 210'!A80,'[1]COAL RECEIPT &amp; GCV DATA'!$V$3:$V$11)</f>
        <v>#VALUE!</v>
      </c>
      <c r="W80" s="15" t="e">
        <f t="shared" si="10"/>
        <v>#VALUE!</v>
      </c>
    </row>
    <row r="81" spans="1:23" customFormat="1" x14ac:dyDescent="0.3">
      <c r="A81" s="12"/>
      <c r="B81" s="12" t="e">
        <f>SUMIF('[1]COAL RECEIPT &amp; GCV DATA'!$A$3:$A$11,'MASTER DATA FILE RAW COAL 210'!A81,'[1]COAL RECEIPT &amp; GCV DATA'!$B$3:$B$11)</f>
        <v>#VALUE!</v>
      </c>
      <c r="C81" s="13" t="e">
        <f>SUMIF('[1]COAL RECEIPT &amp; GCV DATA'!$A$3:$A$11,'MASTER DATA FILE RAW COAL 210'!A81,'[1]COAL RECEIPT &amp; GCV DATA'!$C$3:$C$11)</f>
        <v>#VALUE!</v>
      </c>
      <c r="D81" s="13">
        <f>IFERROR(VLOOKUP(A81,'[1]COAL RECEIPT &amp; GCV DATA'!$A$2:$V$11,4,0),0)</f>
        <v>0</v>
      </c>
      <c r="E81" s="14">
        <f>IFERROR(VLOOKUP(A81,'[1]COAL RECEIPT &amp; GCV DATA'!$A$2:$V$11,5,0),0)</f>
        <v>0</v>
      </c>
      <c r="F81" s="13" t="e">
        <f>SUMIF('[1]COAL RECEIPT &amp; GCV DATA'!$A$3:$A$11,'MASTER DATA FILE RAW COAL 210'!A81,'[1]COAL RECEIPT &amp; GCV DATA'!$F$3:$F$11)</f>
        <v>#VALUE!</v>
      </c>
      <c r="G81" s="13">
        <f>IFERROR(VLOOKUP(A81,'[1]COAL RECEIPT &amp; GCV DATA'!$A$2:$V$11,7,0),0)</f>
        <v>0</v>
      </c>
      <c r="H81" s="13">
        <f>IFERROR(VLOOKUP(A81,'[1]COAL RECEIPT &amp; GCV DATA'!$A$2:$V$11,8,0),0)</f>
        <v>0</v>
      </c>
      <c r="I81" s="13">
        <f>IFERROR(VLOOKUP(A81,'[1]COAL RECEIPT &amp; GCV DATA'!$A$2:$V$11,9,0),0)</f>
        <v>0</v>
      </c>
      <c r="J81" s="13">
        <f>IFERROR(VLOOKUP(A81,'[1]COAL RECEIPT &amp; GCV DATA'!$A$2:$V$11,10,0),0)</f>
        <v>0</v>
      </c>
      <c r="K81" s="15" t="e">
        <f>SUMIF('[1]COAL RECEIPT &amp; GCV DATA'!$A$3:$A$11,'MASTER DATA FILE RAW COAL 210'!A81,'[1]COAL RECEIPT &amp; GCV DATA'!$K$3:$K$11)</f>
        <v>#VALUE!</v>
      </c>
      <c r="L81" s="15" t="e">
        <f>SUMIF('[1]COAL RECEIPT &amp; GCV DATA'!$A$3:$A$11,'MASTER DATA FILE RAW COAL 210'!A81,'[1]COAL RECEIPT &amp; GCV DATA'!$L$3:$L$11)</f>
        <v>#VALUE!</v>
      </c>
      <c r="M81" s="15" t="e">
        <f t="shared" si="6"/>
        <v>#VALUE!</v>
      </c>
      <c r="N81" s="15" t="e">
        <f t="shared" si="7"/>
        <v>#VALUE!</v>
      </c>
      <c r="O81" s="15" t="e">
        <f>SUMIF('[1]COAL RECEIPT &amp; GCV DATA'!$A$3:$A$11,'MASTER DATA FILE RAW COAL 210'!A81,'[1]COAL RECEIPT &amp; GCV DATA'!$O$3:$O$11)</f>
        <v>#VALUE!</v>
      </c>
      <c r="P81" s="15" t="e">
        <f t="shared" si="5"/>
        <v>#VALUE!</v>
      </c>
      <c r="Q81" s="15" t="e">
        <f>SUMIF('[1]COAL RECEIPT &amp; GCV DATA'!$A$3:$A$11,'MASTER DATA FILE RAW COAL 210'!A81,'[1]COAL RECEIPT &amp; GCV DATA'!$Q$3:$Q$11)+IF(H81=$J$234,($K$234*K81),0)+IF(H81=$J$235,($K$235*K81),0)++IF(H80=$J$235,($K$236*K81),0)</f>
        <v>#VALUE!</v>
      </c>
      <c r="R81" s="16" t="e">
        <f>SUMIF('[1]COAL RECEIPT &amp; GCV DATA'!$A$3:$A$11,'MASTER DATA FILE RAW COAL 210'!A81,'[1]COAL RECEIPT &amp; GCV DATA'!$R$3:$R$11)+IF(H81=$J$234,($K$234*K81),0)+IF(H81=$J$235,($K$235*K81),0)</f>
        <v>#VALUE!</v>
      </c>
      <c r="S81" s="15">
        <f t="shared" si="8"/>
        <v>0</v>
      </c>
      <c r="T81" s="15" t="e">
        <f>SUMIF('[1]COAL RECEIPT &amp; GCV DATA'!$A$3:$A$11,'MASTER DATA FILE RAW COAL 210'!A81,'[1]COAL RECEIPT &amp; GCV DATA'!$T$3:$T$11)</f>
        <v>#VALUE!</v>
      </c>
      <c r="U81" s="15" t="e">
        <f t="shared" si="9"/>
        <v>#VALUE!</v>
      </c>
      <c r="V81" s="15" t="e">
        <f>SUMIF('[1]COAL RECEIPT &amp; GCV DATA'!$A$3:$A$11,'MASTER DATA FILE RAW COAL 210'!A81,'[1]COAL RECEIPT &amp; GCV DATA'!$V$3:$V$11)</f>
        <v>#VALUE!</v>
      </c>
      <c r="W81" s="15" t="e">
        <f t="shared" si="10"/>
        <v>#VALUE!</v>
      </c>
    </row>
    <row r="82" spans="1:23" customFormat="1" x14ac:dyDescent="0.3">
      <c r="A82" s="12"/>
      <c r="B82" s="12" t="e">
        <f>SUMIF('[1]COAL RECEIPT &amp; GCV DATA'!$A$3:$A$11,'MASTER DATA FILE RAW COAL 210'!A82,'[1]COAL RECEIPT &amp; GCV DATA'!$B$3:$B$11)</f>
        <v>#VALUE!</v>
      </c>
      <c r="C82" s="13" t="e">
        <f>SUMIF('[1]COAL RECEIPT &amp; GCV DATA'!$A$3:$A$11,'MASTER DATA FILE RAW COAL 210'!A82,'[1]COAL RECEIPT &amp; GCV DATA'!$C$3:$C$11)</f>
        <v>#VALUE!</v>
      </c>
      <c r="D82" s="13">
        <f>IFERROR(VLOOKUP(A82,'[1]COAL RECEIPT &amp; GCV DATA'!$A$2:$V$11,4,0),0)</f>
        <v>0</v>
      </c>
      <c r="E82" s="14">
        <f>IFERROR(VLOOKUP(A82,'[1]COAL RECEIPT &amp; GCV DATA'!$A$2:$V$11,5,0),0)</f>
        <v>0</v>
      </c>
      <c r="F82" s="13" t="e">
        <f>SUMIF('[1]COAL RECEIPT &amp; GCV DATA'!$A$3:$A$11,'MASTER DATA FILE RAW COAL 210'!A82,'[1]COAL RECEIPT &amp; GCV DATA'!$F$3:$F$11)</f>
        <v>#VALUE!</v>
      </c>
      <c r="G82" s="13">
        <f>IFERROR(VLOOKUP(A82,'[1]COAL RECEIPT &amp; GCV DATA'!$A$2:$V$11,7,0),0)</f>
        <v>0</v>
      </c>
      <c r="H82" s="13">
        <f>IFERROR(VLOOKUP(A82,'[1]COAL RECEIPT &amp; GCV DATA'!$A$2:$V$11,8,0),0)</f>
        <v>0</v>
      </c>
      <c r="I82" s="13">
        <f>IFERROR(VLOOKUP(A82,'[1]COAL RECEIPT &amp; GCV DATA'!$A$2:$V$11,9,0),0)</f>
        <v>0</v>
      </c>
      <c r="J82" s="13">
        <f>IFERROR(VLOOKUP(A82,'[1]COAL RECEIPT &amp; GCV DATA'!$A$2:$V$11,10,0),0)</f>
        <v>0</v>
      </c>
      <c r="K82" s="15" t="e">
        <f>SUMIF('[1]COAL RECEIPT &amp; GCV DATA'!$A$3:$A$11,'MASTER DATA FILE RAW COAL 210'!A82,'[1]COAL RECEIPT &amp; GCV DATA'!$K$3:$K$11)</f>
        <v>#VALUE!</v>
      </c>
      <c r="L82" s="15" t="e">
        <f>SUMIF('[1]COAL RECEIPT &amp; GCV DATA'!$A$3:$A$11,'MASTER DATA FILE RAW COAL 210'!A82,'[1]COAL RECEIPT &amp; GCV DATA'!$L$3:$L$11)</f>
        <v>#VALUE!</v>
      </c>
      <c r="M82" s="15" t="e">
        <f t="shared" si="6"/>
        <v>#VALUE!</v>
      </c>
      <c r="N82" s="15" t="e">
        <f t="shared" si="7"/>
        <v>#VALUE!</v>
      </c>
      <c r="O82" s="15" t="e">
        <f>SUMIF('[1]COAL RECEIPT &amp; GCV DATA'!$A$3:$A$11,'MASTER DATA FILE RAW COAL 210'!A82,'[1]COAL RECEIPT &amp; GCV DATA'!$O$3:$O$11)</f>
        <v>#VALUE!</v>
      </c>
      <c r="P82" s="15" t="e">
        <f t="shared" ref="P82:P145" si="11">+O82*K82</f>
        <v>#VALUE!</v>
      </c>
      <c r="Q82" s="15" t="e">
        <f>SUMIF('[1]COAL RECEIPT &amp; GCV DATA'!$A$3:$A$11,'MASTER DATA FILE RAW COAL 210'!A82,'[1]COAL RECEIPT &amp; GCV DATA'!$Q$3:$Q$11)+IF(H82=$J$234,($K$234*K82),0)+IF(H82=$J$235,($K$235*K82),0)++IF(H81=$J$235,($K$236*K82),0)</f>
        <v>#VALUE!</v>
      </c>
      <c r="R82" s="16" t="e">
        <f>SUMIF('[1]COAL RECEIPT &amp; GCV DATA'!$A$3:$A$11,'MASTER DATA FILE RAW COAL 210'!A82,'[1]COAL RECEIPT &amp; GCV DATA'!$R$3:$R$11)+IF(H82=$J$234,($K$234*K82),0)+IF(H82=$J$235,($K$235*K82),0)</f>
        <v>#VALUE!</v>
      </c>
      <c r="S82" s="15">
        <f t="shared" si="8"/>
        <v>0</v>
      </c>
      <c r="T82" s="15" t="e">
        <f>SUMIF('[1]COAL RECEIPT &amp; GCV DATA'!$A$3:$A$11,'MASTER DATA FILE RAW COAL 210'!A82,'[1]COAL RECEIPT &amp; GCV DATA'!$T$3:$T$11)</f>
        <v>#VALUE!</v>
      </c>
      <c r="U82" s="15" t="e">
        <f t="shared" si="9"/>
        <v>#VALUE!</v>
      </c>
      <c r="V82" s="15" t="e">
        <f>SUMIF('[1]COAL RECEIPT &amp; GCV DATA'!$A$3:$A$11,'MASTER DATA FILE RAW COAL 210'!A82,'[1]COAL RECEIPT &amp; GCV DATA'!$V$3:$V$11)</f>
        <v>#VALUE!</v>
      </c>
      <c r="W82" s="15" t="e">
        <f t="shared" si="10"/>
        <v>#VALUE!</v>
      </c>
    </row>
    <row r="83" spans="1:23" customFormat="1" x14ac:dyDescent="0.3">
      <c r="A83" s="12"/>
      <c r="B83" s="12" t="e">
        <f>SUMIF('[1]COAL RECEIPT &amp; GCV DATA'!$A$3:$A$11,'MASTER DATA FILE RAW COAL 210'!A83,'[1]COAL RECEIPT &amp; GCV DATA'!$B$3:$B$11)</f>
        <v>#VALUE!</v>
      </c>
      <c r="C83" s="13" t="e">
        <f>SUMIF('[1]COAL RECEIPT &amp; GCV DATA'!$A$3:$A$11,'MASTER DATA FILE RAW COAL 210'!A83,'[1]COAL RECEIPT &amp; GCV DATA'!$C$3:$C$11)</f>
        <v>#VALUE!</v>
      </c>
      <c r="D83" s="13">
        <f>IFERROR(VLOOKUP(A83,'[1]COAL RECEIPT &amp; GCV DATA'!$A$2:$V$11,4,0),0)</f>
        <v>0</v>
      </c>
      <c r="E83" s="14">
        <f>IFERROR(VLOOKUP(A83,'[1]COAL RECEIPT &amp; GCV DATA'!$A$2:$V$11,5,0),0)</f>
        <v>0</v>
      </c>
      <c r="F83" s="13" t="e">
        <f>SUMIF('[1]COAL RECEIPT &amp; GCV DATA'!$A$3:$A$11,'MASTER DATA FILE RAW COAL 210'!A83,'[1]COAL RECEIPT &amp; GCV DATA'!$F$3:$F$11)</f>
        <v>#VALUE!</v>
      </c>
      <c r="G83" s="13">
        <f>IFERROR(VLOOKUP(A83,'[1]COAL RECEIPT &amp; GCV DATA'!$A$2:$V$11,7,0),0)</f>
        <v>0</v>
      </c>
      <c r="H83" s="13">
        <f>IFERROR(VLOOKUP(A83,'[1]COAL RECEIPT &amp; GCV DATA'!$A$2:$V$11,8,0),0)</f>
        <v>0</v>
      </c>
      <c r="I83" s="13">
        <f>IFERROR(VLOOKUP(A83,'[1]COAL RECEIPT &amp; GCV DATA'!$A$2:$V$11,9,0),0)</f>
        <v>0</v>
      </c>
      <c r="J83" s="13">
        <f>IFERROR(VLOOKUP(A83,'[1]COAL RECEIPT &amp; GCV DATA'!$A$2:$V$11,10,0),0)</f>
        <v>0</v>
      </c>
      <c r="K83" s="15" t="e">
        <f>SUMIF('[1]COAL RECEIPT &amp; GCV DATA'!$A$3:$A$11,'MASTER DATA FILE RAW COAL 210'!A83,'[1]COAL RECEIPT &amp; GCV DATA'!$K$3:$K$11)</f>
        <v>#VALUE!</v>
      </c>
      <c r="L83" s="15" t="e">
        <f>SUMIF('[1]COAL RECEIPT &amp; GCV DATA'!$A$3:$A$11,'MASTER DATA FILE RAW COAL 210'!A83,'[1]COAL RECEIPT &amp; GCV DATA'!$L$3:$L$11)</f>
        <v>#VALUE!</v>
      </c>
      <c r="M83" s="15" t="e">
        <f t="shared" si="6"/>
        <v>#VALUE!</v>
      </c>
      <c r="N83" s="15" t="e">
        <f t="shared" si="7"/>
        <v>#VALUE!</v>
      </c>
      <c r="O83" s="15" t="e">
        <f>SUMIF('[1]COAL RECEIPT &amp; GCV DATA'!$A$3:$A$11,'MASTER DATA FILE RAW COAL 210'!A83,'[1]COAL RECEIPT &amp; GCV DATA'!$O$3:$O$11)</f>
        <v>#VALUE!</v>
      </c>
      <c r="P83" s="15" t="e">
        <f t="shared" si="11"/>
        <v>#VALUE!</v>
      </c>
      <c r="Q83" s="15" t="e">
        <f>SUMIF('[1]COAL RECEIPT &amp; GCV DATA'!$A$3:$A$11,'MASTER DATA FILE RAW COAL 210'!A83,'[1]COAL RECEIPT &amp; GCV DATA'!$Q$3:$Q$11)+IF(H83=$J$234,($K$234*K83),0)+IF(H83=$J$235,($K$235*K83),0)++IF(H82=$J$235,($K$236*K83),0)</f>
        <v>#VALUE!</v>
      </c>
      <c r="R83" s="16" t="e">
        <f>SUMIF('[1]COAL RECEIPT &amp; GCV DATA'!$A$3:$A$11,'MASTER DATA FILE RAW COAL 210'!A83,'[1]COAL RECEIPT &amp; GCV DATA'!$R$3:$R$11)+IF(H83=$J$234,($K$234*K83),0)+IF(H83=$J$235,($K$235*K83),0)</f>
        <v>#VALUE!</v>
      </c>
      <c r="S83" s="15">
        <f t="shared" si="8"/>
        <v>0</v>
      </c>
      <c r="T83" s="15" t="e">
        <f>SUMIF('[1]COAL RECEIPT &amp; GCV DATA'!$A$3:$A$11,'MASTER DATA FILE RAW COAL 210'!A83,'[1]COAL RECEIPT &amp; GCV DATA'!$T$3:$T$11)</f>
        <v>#VALUE!</v>
      </c>
      <c r="U83" s="15" t="e">
        <f t="shared" si="9"/>
        <v>#VALUE!</v>
      </c>
      <c r="V83" s="15" t="e">
        <f>SUMIF('[1]COAL RECEIPT &amp; GCV DATA'!$A$3:$A$11,'MASTER DATA FILE RAW COAL 210'!A83,'[1]COAL RECEIPT &amp; GCV DATA'!$V$3:$V$11)</f>
        <v>#VALUE!</v>
      </c>
      <c r="W83" s="15" t="e">
        <f t="shared" si="10"/>
        <v>#VALUE!</v>
      </c>
    </row>
    <row r="84" spans="1:23" customFormat="1" x14ac:dyDescent="0.3">
      <c r="A84" s="12"/>
      <c r="B84" s="12" t="e">
        <f>SUMIF('[1]COAL RECEIPT &amp; GCV DATA'!$A$3:$A$11,'MASTER DATA FILE RAW COAL 210'!A84,'[1]COAL RECEIPT &amp; GCV DATA'!$B$3:$B$11)</f>
        <v>#VALUE!</v>
      </c>
      <c r="C84" s="13" t="e">
        <f>SUMIF('[1]COAL RECEIPT &amp; GCV DATA'!$A$3:$A$11,'MASTER DATA FILE RAW COAL 210'!A84,'[1]COAL RECEIPT &amp; GCV DATA'!$C$3:$C$11)</f>
        <v>#VALUE!</v>
      </c>
      <c r="D84" s="13">
        <f>IFERROR(VLOOKUP(A84,'[1]COAL RECEIPT &amp; GCV DATA'!$A$2:$V$11,4,0),0)</f>
        <v>0</v>
      </c>
      <c r="E84" s="14">
        <f>IFERROR(VLOOKUP(A84,'[1]COAL RECEIPT &amp; GCV DATA'!$A$2:$V$11,5,0),0)</f>
        <v>0</v>
      </c>
      <c r="F84" s="13" t="e">
        <f>SUMIF('[1]COAL RECEIPT &amp; GCV DATA'!$A$3:$A$11,'MASTER DATA FILE RAW COAL 210'!A84,'[1]COAL RECEIPT &amp; GCV DATA'!$F$3:$F$11)</f>
        <v>#VALUE!</v>
      </c>
      <c r="G84" s="13">
        <f>IFERROR(VLOOKUP(A84,'[1]COAL RECEIPT &amp; GCV DATA'!$A$2:$V$11,7,0),0)</f>
        <v>0</v>
      </c>
      <c r="H84" s="13">
        <f>IFERROR(VLOOKUP(A84,'[1]COAL RECEIPT &amp; GCV DATA'!$A$2:$V$11,8,0),0)</f>
        <v>0</v>
      </c>
      <c r="I84" s="13">
        <f>IFERROR(VLOOKUP(A84,'[1]COAL RECEIPT &amp; GCV DATA'!$A$2:$V$11,9,0),0)</f>
        <v>0</v>
      </c>
      <c r="J84" s="13">
        <f>IFERROR(VLOOKUP(A84,'[1]COAL RECEIPT &amp; GCV DATA'!$A$2:$V$11,10,0),0)</f>
        <v>0</v>
      </c>
      <c r="K84" s="15" t="e">
        <f>SUMIF('[1]COAL RECEIPT &amp; GCV DATA'!$A$3:$A$11,'MASTER DATA FILE RAW COAL 210'!A84,'[1]COAL RECEIPT &amp; GCV DATA'!$K$3:$K$11)</f>
        <v>#VALUE!</v>
      </c>
      <c r="L84" s="15" t="e">
        <f>SUMIF('[1]COAL RECEIPT &amp; GCV DATA'!$A$3:$A$11,'MASTER DATA FILE RAW COAL 210'!A84,'[1]COAL RECEIPT &amp; GCV DATA'!$L$3:$L$11)</f>
        <v>#VALUE!</v>
      </c>
      <c r="M84" s="15" t="e">
        <f t="shared" si="6"/>
        <v>#VALUE!</v>
      </c>
      <c r="N84" s="15" t="e">
        <f t="shared" si="7"/>
        <v>#VALUE!</v>
      </c>
      <c r="O84" s="15" t="e">
        <f>SUMIF('[1]COAL RECEIPT &amp; GCV DATA'!$A$3:$A$11,'MASTER DATA FILE RAW COAL 210'!A84,'[1]COAL RECEIPT &amp; GCV DATA'!$O$3:$O$11)</f>
        <v>#VALUE!</v>
      </c>
      <c r="P84" s="15" t="e">
        <f t="shared" si="11"/>
        <v>#VALUE!</v>
      </c>
      <c r="Q84" s="15" t="e">
        <f>SUMIF('[1]COAL RECEIPT &amp; GCV DATA'!$A$3:$A$11,'MASTER DATA FILE RAW COAL 210'!A84,'[1]COAL RECEIPT &amp; GCV DATA'!$Q$3:$Q$11)+IF(H84=$J$234,($K$234*K84),0)+IF(H84=$J$235,($K$235*K84),0)++IF(H83=$J$235,($K$236*K84),0)</f>
        <v>#VALUE!</v>
      </c>
      <c r="R84" s="16" t="e">
        <f>SUMIF('[1]COAL RECEIPT &amp; GCV DATA'!$A$3:$A$11,'MASTER DATA FILE RAW COAL 210'!A84,'[1]COAL RECEIPT &amp; GCV DATA'!$R$3:$R$11)+IF(H84=$J$234,($K$234*K84),0)+IF(H84=$J$235,($K$235*K84),0)</f>
        <v>#VALUE!</v>
      </c>
      <c r="S84" s="15">
        <f t="shared" si="8"/>
        <v>0</v>
      </c>
      <c r="T84" s="15" t="e">
        <f>SUMIF('[1]COAL RECEIPT &amp; GCV DATA'!$A$3:$A$11,'MASTER DATA FILE RAW COAL 210'!A84,'[1]COAL RECEIPT &amp; GCV DATA'!$T$3:$T$11)</f>
        <v>#VALUE!</v>
      </c>
      <c r="U84" s="15" t="e">
        <f t="shared" si="9"/>
        <v>#VALUE!</v>
      </c>
      <c r="V84" s="15" t="e">
        <f>SUMIF('[1]COAL RECEIPT &amp; GCV DATA'!$A$3:$A$11,'MASTER DATA FILE RAW COAL 210'!A84,'[1]COAL RECEIPT &amp; GCV DATA'!$V$3:$V$11)</f>
        <v>#VALUE!</v>
      </c>
      <c r="W84" s="15" t="e">
        <f t="shared" si="10"/>
        <v>#VALUE!</v>
      </c>
    </row>
    <row r="85" spans="1:23" customFormat="1" x14ac:dyDescent="0.3">
      <c r="A85" s="12"/>
      <c r="B85" s="12" t="e">
        <f>SUMIF('[1]COAL RECEIPT &amp; GCV DATA'!$A$3:$A$11,'MASTER DATA FILE RAW COAL 210'!A85,'[1]COAL RECEIPT &amp; GCV DATA'!$B$3:$B$11)</f>
        <v>#VALUE!</v>
      </c>
      <c r="C85" s="13" t="e">
        <f>SUMIF('[1]COAL RECEIPT &amp; GCV DATA'!$A$3:$A$11,'MASTER DATA FILE RAW COAL 210'!A85,'[1]COAL RECEIPT &amp; GCV DATA'!$C$3:$C$11)</f>
        <v>#VALUE!</v>
      </c>
      <c r="D85" s="13">
        <f>IFERROR(VLOOKUP(A85,'[1]COAL RECEIPT &amp; GCV DATA'!$A$2:$V$11,4,0),0)</f>
        <v>0</v>
      </c>
      <c r="E85" s="14">
        <f>IFERROR(VLOOKUP(A85,'[1]COAL RECEIPT &amp; GCV DATA'!$A$2:$V$11,5,0),0)</f>
        <v>0</v>
      </c>
      <c r="F85" s="13" t="e">
        <f>SUMIF('[1]COAL RECEIPT &amp; GCV DATA'!$A$3:$A$11,'MASTER DATA FILE RAW COAL 210'!A85,'[1]COAL RECEIPT &amp; GCV DATA'!$F$3:$F$11)</f>
        <v>#VALUE!</v>
      </c>
      <c r="G85" s="13">
        <f>IFERROR(VLOOKUP(A85,'[1]COAL RECEIPT &amp; GCV DATA'!$A$2:$V$11,7,0),0)</f>
        <v>0</v>
      </c>
      <c r="H85" s="13">
        <f>IFERROR(VLOOKUP(A85,'[1]COAL RECEIPT &amp; GCV DATA'!$A$2:$V$11,8,0),0)</f>
        <v>0</v>
      </c>
      <c r="I85" s="13">
        <f>IFERROR(VLOOKUP(A85,'[1]COAL RECEIPT &amp; GCV DATA'!$A$2:$V$11,9,0),0)</f>
        <v>0</v>
      </c>
      <c r="J85" s="13">
        <f>IFERROR(VLOOKUP(A85,'[1]COAL RECEIPT &amp; GCV DATA'!$A$2:$V$11,10,0),0)</f>
        <v>0</v>
      </c>
      <c r="K85" s="15" t="e">
        <f>SUMIF('[1]COAL RECEIPT &amp; GCV DATA'!$A$3:$A$11,'MASTER DATA FILE RAW COAL 210'!A85,'[1]COAL RECEIPT &amp; GCV DATA'!$K$3:$K$11)</f>
        <v>#VALUE!</v>
      </c>
      <c r="L85" s="15" t="e">
        <f>SUMIF('[1]COAL RECEIPT &amp; GCV DATA'!$A$3:$A$11,'MASTER DATA FILE RAW COAL 210'!A85,'[1]COAL RECEIPT &amp; GCV DATA'!$L$3:$L$11)</f>
        <v>#VALUE!</v>
      </c>
      <c r="M85" s="15" t="e">
        <f t="shared" si="6"/>
        <v>#VALUE!</v>
      </c>
      <c r="N85" s="15" t="e">
        <f t="shared" si="7"/>
        <v>#VALUE!</v>
      </c>
      <c r="O85" s="15" t="e">
        <f>SUMIF('[1]COAL RECEIPT &amp; GCV DATA'!$A$3:$A$11,'MASTER DATA FILE RAW COAL 210'!A85,'[1]COAL RECEIPT &amp; GCV DATA'!$O$3:$O$11)</f>
        <v>#VALUE!</v>
      </c>
      <c r="P85" s="15" t="e">
        <f t="shared" si="11"/>
        <v>#VALUE!</v>
      </c>
      <c r="Q85" s="15" t="e">
        <f>SUMIF('[1]COAL RECEIPT &amp; GCV DATA'!$A$3:$A$11,'MASTER DATA FILE RAW COAL 210'!A85,'[1]COAL RECEIPT &amp; GCV DATA'!$Q$3:$Q$11)+IF(H85=$J$234,($K$234*K85),0)+IF(H85=$J$235,($K$235*K85),0)++IF(H84=$J$235,($K$236*K85),0)</f>
        <v>#VALUE!</v>
      </c>
      <c r="R85" s="16" t="e">
        <f>SUMIF('[1]COAL RECEIPT &amp; GCV DATA'!$A$3:$A$11,'MASTER DATA FILE RAW COAL 210'!A85,'[1]COAL RECEIPT &amp; GCV DATA'!$R$3:$R$11)+IF(H85=$J$234,($K$234*K85),0)+IF(H85=$J$235,($K$235*K85),0)</f>
        <v>#VALUE!</v>
      </c>
      <c r="S85" s="15">
        <f t="shared" si="8"/>
        <v>0</v>
      </c>
      <c r="T85" s="15" t="e">
        <f>SUMIF('[1]COAL RECEIPT &amp; GCV DATA'!$A$3:$A$11,'MASTER DATA FILE RAW COAL 210'!A85,'[1]COAL RECEIPT &amp; GCV DATA'!$T$3:$T$11)</f>
        <v>#VALUE!</v>
      </c>
      <c r="U85" s="15" t="e">
        <f t="shared" si="9"/>
        <v>#VALUE!</v>
      </c>
      <c r="V85" s="15" t="e">
        <f>SUMIF('[1]COAL RECEIPT &amp; GCV DATA'!$A$3:$A$11,'MASTER DATA FILE RAW COAL 210'!A85,'[1]COAL RECEIPT &amp; GCV DATA'!$V$3:$V$11)</f>
        <v>#VALUE!</v>
      </c>
      <c r="W85" s="15" t="e">
        <f t="shared" si="10"/>
        <v>#VALUE!</v>
      </c>
    </row>
    <row r="86" spans="1:23" customFormat="1" x14ac:dyDescent="0.3">
      <c r="A86" s="12"/>
      <c r="B86" s="12" t="e">
        <f>SUMIF('[1]COAL RECEIPT &amp; GCV DATA'!$A$3:$A$11,'MASTER DATA FILE RAW COAL 210'!A86,'[1]COAL RECEIPT &amp; GCV DATA'!$B$3:$B$11)</f>
        <v>#VALUE!</v>
      </c>
      <c r="C86" s="13" t="e">
        <f>SUMIF('[1]COAL RECEIPT &amp; GCV DATA'!$A$3:$A$11,'MASTER DATA FILE RAW COAL 210'!A86,'[1]COAL RECEIPT &amp; GCV DATA'!$C$3:$C$11)</f>
        <v>#VALUE!</v>
      </c>
      <c r="D86" s="13">
        <f>IFERROR(VLOOKUP(A86,'[1]COAL RECEIPT &amp; GCV DATA'!$A$2:$V$11,4,0),0)</f>
        <v>0</v>
      </c>
      <c r="E86" s="14">
        <f>IFERROR(VLOOKUP(A86,'[1]COAL RECEIPT &amp; GCV DATA'!$A$2:$V$11,5,0),0)</f>
        <v>0</v>
      </c>
      <c r="F86" s="13" t="e">
        <f>SUMIF('[1]COAL RECEIPT &amp; GCV DATA'!$A$3:$A$11,'MASTER DATA FILE RAW COAL 210'!A86,'[1]COAL RECEIPT &amp; GCV DATA'!$F$3:$F$11)</f>
        <v>#VALUE!</v>
      </c>
      <c r="G86" s="13">
        <f>IFERROR(VLOOKUP(A86,'[1]COAL RECEIPT &amp; GCV DATA'!$A$2:$V$11,7,0),0)</f>
        <v>0</v>
      </c>
      <c r="H86" s="13">
        <f>IFERROR(VLOOKUP(A86,'[1]COAL RECEIPT &amp; GCV DATA'!$A$2:$V$11,8,0),0)</f>
        <v>0</v>
      </c>
      <c r="I86" s="13">
        <f>IFERROR(VLOOKUP(A86,'[1]COAL RECEIPT &amp; GCV DATA'!$A$2:$V$11,9,0),0)</f>
        <v>0</v>
      </c>
      <c r="J86" s="13">
        <f>IFERROR(VLOOKUP(A86,'[1]COAL RECEIPT &amp; GCV DATA'!$A$2:$V$11,10,0),0)</f>
        <v>0</v>
      </c>
      <c r="K86" s="15" t="e">
        <f>SUMIF('[1]COAL RECEIPT &amp; GCV DATA'!$A$3:$A$11,'MASTER DATA FILE RAW COAL 210'!A86,'[1]COAL RECEIPT &amp; GCV DATA'!$K$3:$K$11)</f>
        <v>#VALUE!</v>
      </c>
      <c r="L86" s="15" t="e">
        <f>SUMIF('[1]COAL RECEIPT &amp; GCV DATA'!$A$3:$A$11,'MASTER DATA FILE RAW COAL 210'!A86,'[1]COAL RECEIPT &amp; GCV DATA'!$L$3:$L$11)</f>
        <v>#VALUE!</v>
      </c>
      <c r="M86" s="15" t="e">
        <f t="shared" si="6"/>
        <v>#VALUE!</v>
      </c>
      <c r="N86" s="15" t="e">
        <f t="shared" si="7"/>
        <v>#VALUE!</v>
      </c>
      <c r="O86" s="15" t="e">
        <f>SUMIF('[1]COAL RECEIPT &amp; GCV DATA'!$A$3:$A$11,'MASTER DATA FILE RAW COAL 210'!A86,'[1]COAL RECEIPT &amp; GCV DATA'!$O$3:$O$11)</f>
        <v>#VALUE!</v>
      </c>
      <c r="P86" s="15" t="e">
        <f t="shared" si="11"/>
        <v>#VALUE!</v>
      </c>
      <c r="Q86" s="15" t="e">
        <f>SUMIF('[1]COAL RECEIPT &amp; GCV DATA'!$A$3:$A$11,'MASTER DATA FILE RAW COAL 210'!A86,'[1]COAL RECEIPT &amp; GCV DATA'!$Q$3:$Q$11)+IF(H86=$J$234,($K$234*K86),0)+IF(H86=$J$235,($K$235*K86),0)++IF(H85=$J$235,($K$236*K86),0)</f>
        <v>#VALUE!</v>
      </c>
      <c r="R86" s="16" t="e">
        <f>SUMIF('[1]COAL RECEIPT &amp; GCV DATA'!$A$3:$A$11,'MASTER DATA FILE RAW COAL 210'!A86,'[1]COAL RECEIPT &amp; GCV DATA'!$R$3:$R$11)+IF(H86=$J$234,($K$234*K86),0)+IF(H86=$J$235,($K$235*K86),0)</f>
        <v>#VALUE!</v>
      </c>
      <c r="S86" s="15">
        <f t="shared" si="8"/>
        <v>0</v>
      </c>
      <c r="T86" s="15" t="e">
        <f>SUMIF('[1]COAL RECEIPT &amp; GCV DATA'!$A$3:$A$11,'MASTER DATA FILE RAW COAL 210'!A86,'[1]COAL RECEIPT &amp; GCV DATA'!$T$3:$T$11)</f>
        <v>#VALUE!</v>
      </c>
      <c r="U86" s="15" t="e">
        <f t="shared" si="9"/>
        <v>#VALUE!</v>
      </c>
      <c r="V86" s="15" t="e">
        <f>SUMIF('[1]COAL RECEIPT &amp; GCV DATA'!$A$3:$A$11,'MASTER DATA FILE RAW COAL 210'!A86,'[1]COAL RECEIPT &amp; GCV DATA'!$V$3:$V$11)</f>
        <v>#VALUE!</v>
      </c>
      <c r="W86" s="15" t="e">
        <f t="shared" si="10"/>
        <v>#VALUE!</v>
      </c>
    </row>
    <row r="87" spans="1:23" customFormat="1" x14ac:dyDescent="0.3">
      <c r="A87" s="12"/>
      <c r="B87" s="12" t="e">
        <f>SUMIF('[1]COAL RECEIPT &amp; GCV DATA'!$A$3:$A$11,'MASTER DATA FILE RAW COAL 210'!A87,'[1]COAL RECEIPT &amp; GCV DATA'!$B$3:$B$11)</f>
        <v>#VALUE!</v>
      </c>
      <c r="C87" s="13" t="e">
        <f>SUMIF('[1]COAL RECEIPT &amp; GCV DATA'!$A$3:$A$11,'MASTER DATA FILE RAW COAL 210'!A87,'[1]COAL RECEIPT &amp; GCV DATA'!$C$3:$C$11)</f>
        <v>#VALUE!</v>
      </c>
      <c r="D87" s="13">
        <f>IFERROR(VLOOKUP(A87,'[1]COAL RECEIPT &amp; GCV DATA'!$A$2:$V$11,4,0),0)</f>
        <v>0</v>
      </c>
      <c r="E87" s="14">
        <f>IFERROR(VLOOKUP(A87,'[1]COAL RECEIPT &amp; GCV DATA'!$A$2:$V$11,5,0),0)</f>
        <v>0</v>
      </c>
      <c r="F87" s="13" t="e">
        <f>SUMIF('[1]COAL RECEIPT &amp; GCV DATA'!$A$3:$A$11,'MASTER DATA FILE RAW COAL 210'!A87,'[1]COAL RECEIPT &amp; GCV DATA'!$F$3:$F$11)</f>
        <v>#VALUE!</v>
      </c>
      <c r="G87" s="13">
        <f>IFERROR(VLOOKUP(A87,'[1]COAL RECEIPT &amp; GCV DATA'!$A$2:$V$11,7,0),0)</f>
        <v>0</v>
      </c>
      <c r="H87" s="13">
        <f>IFERROR(VLOOKUP(A87,'[1]COAL RECEIPT &amp; GCV DATA'!$A$2:$V$11,8,0),0)</f>
        <v>0</v>
      </c>
      <c r="I87" s="13">
        <f>IFERROR(VLOOKUP(A87,'[1]COAL RECEIPT &amp; GCV DATA'!$A$2:$V$11,9,0),0)</f>
        <v>0</v>
      </c>
      <c r="J87" s="13">
        <f>IFERROR(VLOOKUP(A87,'[1]COAL RECEIPT &amp; GCV DATA'!$A$2:$V$11,10,0),0)</f>
        <v>0</v>
      </c>
      <c r="K87" s="15" t="e">
        <f>SUMIF('[1]COAL RECEIPT &amp; GCV DATA'!$A$3:$A$11,'MASTER DATA FILE RAW COAL 210'!A87,'[1]COAL RECEIPT &amp; GCV DATA'!$K$3:$K$11)</f>
        <v>#VALUE!</v>
      </c>
      <c r="L87" s="15" t="e">
        <f>SUMIF('[1]COAL RECEIPT &amp; GCV DATA'!$A$3:$A$11,'MASTER DATA FILE RAW COAL 210'!A87,'[1]COAL RECEIPT &amp; GCV DATA'!$L$3:$L$11)</f>
        <v>#VALUE!</v>
      </c>
      <c r="M87" s="15" t="e">
        <f t="shared" si="6"/>
        <v>#VALUE!</v>
      </c>
      <c r="N87" s="15" t="e">
        <f t="shared" si="7"/>
        <v>#VALUE!</v>
      </c>
      <c r="O87" s="15" t="e">
        <f>SUMIF('[1]COAL RECEIPT &amp; GCV DATA'!$A$3:$A$11,'MASTER DATA FILE RAW COAL 210'!A87,'[1]COAL RECEIPT &amp; GCV DATA'!$O$3:$O$11)</f>
        <v>#VALUE!</v>
      </c>
      <c r="P87" s="15" t="e">
        <f t="shared" si="11"/>
        <v>#VALUE!</v>
      </c>
      <c r="Q87" s="15" t="e">
        <f>SUMIF('[1]COAL RECEIPT &amp; GCV DATA'!$A$3:$A$11,'MASTER DATA FILE RAW COAL 210'!A87,'[1]COAL RECEIPT &amp; GCV DATA'!$Q$3:$Q$11)+IF(H87=$J$234,($K$234*K87),0)+IF(H87=$J$235,($K$235*K87),0)++IF(H86=$J$235,($K$236*K87),0)</f>
        <v>#VALUE!</v>
      </c>
      <c r="R87" s="16" t="e">
        <f>SUMIF('[1]COAL RECEIPT &amp; GCV DATA'!$A$3:$A$11,'MASTER DATA FILE RAW COAL 210'!A87,'[1]COAL RECEIPT &amp; GCV DATA'!$R$3:$R$11)+IF(H87=$J$234,($K$234*K87),0)+IF(H87=$J$235,($K$235*K87),0)</f>
        <v>#VALUE!</v>
      </c>
      <c r="S87" s="15">
        <f t="shared" si="8"/>
        <v>0</v>
      </c>
      <c r="T87" s="15" t="e">
        <f>SUMIF('[1]COAL RECEIPT &amp; GCV DATA'!$A$3:$A$11,'MASTER DATA FILE RAW COAL 210'!A87,'[1]COAL RECEIPT &amp; GCV DATA'!$T$3:$T$11)</f>
        <v>#VALUE!</v>
      </c>
      <c r="U87" s="15" t="e">
        <f t="shared" si="9"/>
        <v>#VALUE!</v>
      </c>
      <c r="V87" s="15" t="e">
        <f>SUMIF('[1]COAL RECEIPT &amp; GCV DATA'!$A$3:$A$11,'MASTER DATA FILE RAW COAL 210'!A87,'[1]COAL RECEIPT &amp; GCV DATA'!$V$3:$V$11)</f>
        <v>#VALUE!</v>
      </c>
      <c r="W87" s="15" t="e">
        <f t="shared" si="10"/>
        <v>#VALUE!</v>
      </c>
    </row>
    <row r="88" spans="1:23" customFormat="1" x14ac:dyDescent="0.3">
      <c r="A88" s="12"/>
      <c r="B88" s="12" t="e">
        <f>SUMIF('[1]COAL RECEIPT &amp; GCV DATA'!$A$3:$A$11,'MASTER DATA FILE RAW COAL 210'!A88,'[1]COAL RECEIPT &amp; GCV DATA'!$B$3:$B$11)</f>
        <v>#VALUE!</v>
      </c>
      <c r="C88" s="13" t="e">
        <f>SUMIF('[1]COAL RECEIPT &amp; GCV DATA'!$A$3:$A$11,'MASTER DATA FILE RAW COAL 210'!A88,'[1]COAL RECEIPT &amp; GCV DATA'!$C$3:$C$11)</f>
        <v>#VALUE!</v>
      </c>
      <c r="D88" s="13">
        <f>IFERROR(VLOOKUP(A88,'[1]COAL RECEIPT &amp; GCV DATA'!$A$2:$V$11,4,0),0)</f>
        <v>0</v>
      </c>
      <c r="E88" s="14">
        <f>IFERROR(VLOOKUP(A88,'[1]COAL RECEIPT &amp; GCV DATA'!$A$2:$V$11,5,0),0)</f>
        <v>0</v>
      </c>
      <c r="F88" s="13" t="e">
        <f>SUMIF('[1]COAL RECEIPT &amp; GCV DATA'!$A$3:$A$11,'MASTER DATA FILE RAW COAL 210'!A88,'[1]COAL RECEIPT &amp; GCV DATA'!$F$3:$F$11)</f>
        <v>#VALUE!</v>
      </c>
      <c r="G88" s="13">
        <f>IFERROR(VLOOKUP(A88,'[1]COAL RECEIPT &amp; GCV DATA'!$A$2:$V$11,7,0),0)</f>
        <v>0</v>
      </c>
      <c r="H88" s="13">
        <f>IFERROR(VLOOKUP(A88,'[1]COAL RECEIPT &amp; GCV DATA'!$A$2:$V$11,8,0),0)</f>
        <v>0</v>
      </c>
      <c r="I88" s="13">
        <f>IFERROR(VLOOKUP(A88,'[1]COAL RECEIPT &amp; GCV DATA'!$A$2:$V$11,9,0),0)</f>
        <v>0</v>
      </c>
      <c r="J88" s="13">
        <f>IFERROR(VLOOKUP(A88,'[1]COAL RECEIPT &amp; GCV DATA'!$A$2:$V$11,10,0),0)</f>
        <v>0</v>
      </c>
      <c r="K88" s="15" t="e">
        <f>SUMIF('[1]COAL RECEIPT &amp; GCV DATA'!$A$3:$A$11,'MASTER DATA FILE RAW COAL 210'!A88,'[1]COAL RECEIPT &amp; GCV DATA'!$K$3:$K$11)</f>
        <v>#VALUE!</v>
      </c>
      <c r="L88" s="15" t="e">
        <f>SUMIF('[1]COAL RECEIPT &amp; GCV DATA'!$A$3:$A$11,'MASTER DATA FILE RAW COAL 210'!A88,'[1]COAL RECEIPT &amp; GCV DATA'!$L$3:$L$11)</f>
        <v>#VALUE!</v>
      </c>
      <c r="M88" s="15" t="e">
        <f t="shared" si="6"/>
        <v>#VALUE!</v>
      </c>
      <c r="N88" s="15" t="e">
        <f t="shared" si="7"/>
        <v>#VALUE!</v>
      </c>
      <c r="O88" s="15" t="e">
        <f>SUMIF('[1]COAL RECEIPT &amp; GCV DATA'!$A$3:$A$11,'MASTER DATA FILE RAW COAL 210'!A88,'[1]COAL RECEIPT &amp; GCV DATA'!$O$3:$O$11)</f>
        <v>#VALUE!</v>
      </c>
      <c r="P88" s="15" t="e">
        <f t="shared" si="11"/>
        <v>#VALUE!</v>
      </c>
      <c r="Q88" s="15" t="e">
        <f>SUMIF('[1]COAL RECEIPT &amp; GCV DATA'!$A$3:$A$11,'MASTER DATA FILE RAW COAL 210'!A88,'[1]COAL RECEIPT &amp; GCV DATA'!$Q$3:$Q$11)+IF(H88=$J$234,($K$234*K88),0)+IF(H88=$J$235,($K$235*K88),0)++IF(H87=$J$235,($K$236*K88),0)</f>
        <v>#VALUE!</v>
      </c>
      <c r="R88" s="16" t="e">
        <f>SUMIF('[1]COAL RECEIPT &amp; GCV DATA'!$A$3:$A$11,'MASTER DATA FILE RAW COAL 210'!A88,'[1]COAL RECEIPT &amp; GCV DATA'!$R$3:$R$11)+IF(H88=$J$234,($K$234*K88),0)+IF(H88=$J$235,($K$235*K88),0)</f>
        <v>#VALUE!</v>
      </c>
      <c r="S88" s="15">
        <f t="shared" si="8"/>
        <v>0</v>
      </c>
      <c r="T88" s="15" t="e">
        <f>SUMIF('[1]COAL RECEIPT &amp; GCV DATA'!$A$3:$A$11,'MASTER DATA FILE RAW COAL 210'!A88,'[1]COAL RECEIPT &amp; GCV DATA'!$T$3:$T$11)</f>
        <v>#VALUE!</v>
      </c>
      <c r="U88" s="15" t="e">
        <f t="shared" si="9"/>
        <v>#VALUE!</v>
      </c>
      <c r="V88" s="15" t="e">
        <f>SUMIF('[1]COAL RECEIPT &amp; GCV DATA'!$A$3:$A$11,'MASTER DATA FILE RAW COAL 210'!A88,'[1]COAL RECEIPT &amp; GCV DATA'!$V$3:$V$11)</f>
        <v>#VALUE!</v>
      </c>
      <c r="W88" s="15" t="e">
        <f t="shared" si="10"/>
        <v>#VALUE!</v>
      </c>
    </row>
    <row r="89" spans="1:23" customFormat="1" x14ac:dyDescent="0.3">
      <c r="A89" s="12"/>
      <c r="B89" s="12" t="e">
        <f>SUMIF('[1]COAL RECEIPT &amp; GCV DATA'!$A$3:$A$11,'MASTER DATA FILE RAW COAL 210'!A89,'[1]COAL RECEIPT &amp; GCV DATA'!$B$3:$B$11)</f>
        <v>#VALUE!</v>
      </c>
      <c r="C89" s="13" t="e">
        <f>SUMIF('[1]COAL RECEIPT &amp; GCV DATA'!$A$3:$A$11,'MASTER DATA FILE RAW COAL 210'!A89,'[1]COAL RECEIPT &amp; GCV DATA'!$C$3:$C$11)</f>
        <v>#VALUE!</v>
      </c>
      <c r="D89" s="13">
        <f>IFERROR(VLOOKUP(A89,'[1]COAL RECEIPT &amp; GCV DATA'!$A$2:$V$11,4,0),0)</f>
        <v>0</v>
      </c>
      <c r="E89" s="14">
        <f>IFERROR(VLOOKUP(A89,'[1]COAL RECEIPT &amp; GCV DATA'!$A$2:$V$11,5,0),0)</f>
        <v>0</v>
      </c>
      <c r="F89" s="13" t="e">
        <f>SUMIF('[1]COAL RECEIPT &amp; GCV DATA'!$A$3:$A$11,'MASTER DATA FILE RAW COAL 210'!A89,'[1]COAL RECEIPT &amp; GCV DATA'!$F$3:$F$11)</f>
        <v>#VALUE!</v>
      </c>
      <c r="G89" s="13">
        <f>IFERROR(VLOOKUP(A89,'[1]COAL RECEIPT &amp; GCV DATA'!$A$2:$V$11,7,0),0)</f>
        <v>0</v>
      </c>
      <c r="H89" s="13">
        <f>IFERROR(VLOOKUP(A89,'[1]COAL RECEIPT &amp; GCV DATA'!$A$2:$V$11,8,0),0)</f>
        <v>0</v>
      </c>
      <c r="I89" s="13">
        <f>IFERROR(VLOOKUP(A89,'[1]COAL RECEIPT &amp; GCV DATA'!$A$2:$V$11,9,0),0)</f>
        <v>0</v>
      </c>
      <c r="J89" s="13">
        <f>IFERROR(VLOOKUP(A89,'[1]COAL RECEIPT &amp; GCV DATA'!$A$2:$V$11,10,0),0)</f>
        <v>0</v>
      </c>
      <c r="K89" s="15" t="e">
        <f>SUMIF('[1]COAL RECEIPT &amp; GCV DATA'!$A$3:$A$11,'MASTER DATA FILE RAW COAL 210'!A89,'[1]COAL RECEIPT &amp; GCV DATA'!$K$3:$K$11)</f>
        <v>#VALUE!</v>
      </c>
      <c r="L89" s="15" t="e">
        <f>SUMIF('[1]COAL RECEIPT &amp; GCV DATA'!$A$3:$A$11,'MASTER DATA FILE RAW COAL 210'!A89,'[1]COAL RECEIPT &amp; GCV DATA'!$L$3:$L$11)</f>
        <v>#VALUE!</v>
      </c>
      <c r="M89" s="15" t="e">
        <f t="shared" si="6"/>
        <v>#VALUE!</v>
      </c>
      <c r="N89" s="15" t="e">
        <f t="shared" si="7"/>
        <v>#VALUE!</v>
      </c>
      <c r="O89" s="15" t="e">
        <f>SUMIF('[1]COAL RECEIPT &amp; GCV DATA'!$A$3:$A$11,'MASTER DATA FILE RAW COAL 210'!A89,'[1]COAL RECEIPT &amp; GCV DATA'!$O$3:$O$11)</f>
        <v>#VALUE!</v>
      </c>
      <c r="P89" s="15" t="e">
        <f t="shared" si="11"/>
        <v>#VALUE!</v>
      </c>
      <c r="Q89" s="15" t="e">
        <f>SUMIF('[1]COAL RECEIPT &amp; GCV DATA'!$A$3:$A$11,'MASTER DATA FILE RAW COAL 210'!A89,'[1]COAL RECEIPT &amp; GCV DATA'!$Q$3:$Q$11)+IF(H89=$J$234,($K$234*K89),0)+IF(H89=$J$235,($K$235*K89),0)++IF(H88=$J$235,($K$236*K89),0)</f>
        <v>#VALUE!</v>
      </c>
      <c r="R89" s="16" t="e">
        <f>SUMIF('[1]COAL RECEIPT &amp; GCV DATA'!$A$3:$A$11,'MASTER DATA FILE RAW COAL 210'!A89,'[1]COAL RECEIPT &amp; GCV DATA'!$R$3:$R$11)+IF(H89=$J$234,($K$234*K89),0)+IF(H89=$J$235,($K$235*K89),0)</f>
        <v>#VALUE!</v>
      </c>
      <c r="S89" s="15">
        <f t="shared" si="8"/>
        <v>0</v>
      </c>
      <c r="T89" s="15" t="e">
        <f>SUMIF('[1]COAL RECEIPT &amp; GCV DATA'!$A$3:$A$11,'MASTER DATA FILE RAW COAL 210'!A89,'[1]COAL RECEIPT &amp; GCV DATA'!$T$3:$T$11)</f>
        <v>#VALUE!</v>
      </c>
      <c r="U89" s="15" t="e">
        <f t="shared" si="9"/>
        <v>#VALUE!</v>
      </c>
      <c r="V89" s="15" t="e">
        <f>SUMIF('[1]COAL RECEIPT &amp; GCV DATA'!$A$3:$A$11,'MASTER DATA FILE RAW COAL 210'!A89,'[1]COAL RECEIPT &amp; GCV DATA'!$V$3:$V$11)</f>
        <v>#VALUE!</v>
      </c>
      <c r="W89" s="15" t="e">
        <f t="shared" si="10"/>
        <v>#VALUE!</v>
      </c>
    </row>
    <row r="90" spans="1:23" customFormat="1" x14ac:dyDescent="0.3">
      <c r="A90" s="12"/>
      <c r="B90" s="12" t="e">
        <f>SUMIF('[1]COAL RECEIPT &amp; GCV DATA'!$A$3:$A$11,'MASTER DATA FILE RAW COAL 210'!A90,'[1]COAL RECEIPT &amp; GCV DATA'!$B$3:$B$11)</f>
        <v>#VALUE!</v>
      </c>
      <c r="C90" s="13" t="e">
        <f>SUMIF('[1]COAL RECEIPT &amp; GCV DATA'!$A$3:$A$11,'MASTER DATA FILE RAW COAL 210'!A90,'[1]COAL RECEIPT &amp; GCV DATA'!$C$3:$C$11)</f>
        <v>#VALUE!</v>
      </c>
      <c r="D90" s="13">
        <f>IFERROR(VLOOKUP(A90,'[1]COAL RECEIPT &amp; GCV DATA'!$A$2:$V$11,4,0),0)</f>
        <v>0</v>
      </c>
      <c r="E90" s="14">
        <f>IFERROR(VLOOKUP(A90,'[1]COAL RECEIPT &amp; GCV DATA'!$A$2:$V$11,5,0),0)</f>
        <v>0</v>
      </c>
      <c r="F90" s="13" t="e">
        <f>SUMIF('[1]COAL RECEIPT &amp; GCV DATA'!$A$3:$A$11,'MASTER DATA FILE RAW COAL 210'!A90,'[1]COAL RECEIPT &amp; GCV DATA'!$F$3:$F$11)</f>
        <v>#VALUE!</v>
      </c>
      <c r="G90" s="13">
        <f>IFERROR(VLOOKUP(A90,'[1]COAL RECEIPT &amp; GCV DATA'!$A$2:$V$11,7,0),0)</f>
        <v>0</v>
      </c>
      <c r="H90" s="13">
        <f>IFERROR(VLOOKUP(A90,'[1]COAL RECEIPT &amp; GCV DATA'!$A$2:$V$11,8,0),0)</f>
        <v>0</v>
      </c>
      <c r="I90" s="13">
        <f>IFERROR(VLOOKUP(A90,'[1]COAL RECEIPT &amp; GCV DATA'!$A$2:$V$11,9,0),0)</f>
        <v>0</v>
      </c>
      <c r="J90" s="13">
        <f>IFERROR(VLOOKUP(A90,'[1]COAL RECEIPT &amp; GCV DATA'!$A$2:$V$11,10,0),0)</f>
        <v>0</v>
      </c>
      <c r="K90" s="15" t="e">
        <f>SUMIF('[1]COAL RECEIPT &amp; GCV DATA'!$A$3:$A$11,'MASTER DATA FILE RAW COAL 210'!A90,'[1]COAL RECEIPT &amp; GCV DATA'!$K$3:$K$11)</f>
        <v>#VALUE!</v>
      </c>
      <c r="L90" s="15" t="e">
        <f>SUMIF('[1]COAL RECEIPT &amp; GCV DATA'!$A$3:$A$11,'MASTER DATA FILE RAW COAL 210'!A90,'[1]COAL RECEIPT &amp; GCV DATA'!$L$3:$L$11)</f>
        <v>#VALUE!</v>
      </c>
      <c r="M90" s="15" t="e">
        <f t="shared" si="6"/>
        <v>#VALUE!</v>
      </c>
      <c r="N90" s="15" t="e">
        <f t="shared" si="7"/>
        <v>#VALUE!</v>
      </c>
      <c r="O90" s="15" t="e">
        <f>SUMIF('[1]COAL RECEIPT &amp; GCV DATA'!$A$3:$A$11,'MASTER DATA FILE RAW COAL 210'!A90,'[1]COAL RECEIPT &amp; GCV DATA'!$O$3:$O$11)</f>
        <v>#VALUE!</v>
      </c>
      <c r="P90" s="15" t="e">
        <f t="shared" si="11"/>
        <v>#VALUE!</v>
      </c>
      <c r="Q90" s="15" t="e">
        <f>SUMIF('[1]COAL RECEIPT &amp; GCV DATA'!$A$3:$A$11,'MASTER DATA FILE RAW COAL 210'!A90,'[1]COAL RECEIPT &amp; GCV DATA'!$Q$3:$Q$11)+IF(H90=$J$234,($K$234*K90),0)+IF(H90=$J$235,($K$235*K90),0)++IF(H89=$J$235,($K$236*K90),0)</f>
        <v>#VALUE!</v>
      </c>
      <c r="R90" s="16" t="e">
        <f>SUMIF('[1]COAL RECEIPT &amp; GCV DATA'!$A$3:$A$11,'MASTER DATA FILE RAW COAL 210'!A90,'[1]COAL RECEIPT &amp; GCV DATA'!$R$3:$R$11)+IF(H90=$J$234,($K$234*K90),0)+IF(H90=$J$235,($K$235*K90),0)</f>
        <v>#VALUE!</v>
      </c>
      <c r="S90" s="15">
        <f t="shared" si="8"/>
        <v>0</v>
      </c>
      <c r="T90" s="15" t="e">
        <f>SUMIF('[1]COAL RECEIPT &amp; GCV DATA'!$A$3:$A$11,'MASTER DATA FILE RAW COAL 210'!A90,'[1]COAL RECEIPT &amp; GCV DATA'!$T$3:$T$11)</f>
        <v>#VALUE!</v>
      </c>
      <c r="U90" s="15" t="e">
        <f t="shared" si="9"/>
        <v>#VALUE!</v>
      </c>
      <c r="V90" s="15" t="e">
        <f>SUMIF('[1]COAL RECEIPT &amp; GCV DATA'!$A$3:$A$11,'MASTER DATA FILE RAW COAL 210'!A90,'[1]COAL RECEIPT &amp; GCV DATA'!$V$3:$V$11)</f>
        <v>#VALUE!</v>
      </c>
      <c r="W90" s="15" t="e">
        <f t="shared" si="10"/>
        <v>#VALUE!</v>
      </c>
    </row>
    <row r="91" spans="1:23" customFormat="1" x14ac:dyDescent="0.3">
      <c r="A91" s="12"/>
      <c r="B91" s="12" t="e">
        <f>SUMIF('[1]COAL RECEIPT &amp; GCV DATA'!$A$3:$A$11,'MASTER DATA FILE RAW COAL 210'!A91,'[1]COAL RECEIPT &amp; GCV DATA'!$B$3:$B$11)</f>
        <v>#VALUE!</v>
      </c>
      <c r="C91" s="13" t="e">
        <f>SUMIF('[1]COAL RECEIPT &amp; GCV DATA'!$A$3:$A$11,'MASTER DATA FILE RAW COAL 210'!A91,'[1]COAL RECEIPT &amp; GCV DATA'!$C$3:$C$11)</f>
        <v>#VALUE!</v>
      </c>
      <c r="D91" s="13">
        <f>IFERROR(VLOOKUP(A91,'[1]COAL RECEIPT &amp; GCV DATA'!$A$2:$V$11,4,0),0)</f>
        <v>0</v>
      </c>
      <c r="E91" s="14">
        <f>IFERROR(VLOOKUP(A91,'[1]COAL RECEIPT &amp; GCV DATA'!$A$2:$V$11,5,0),0)</f>
        <v>0</v>
      </c>
      <c r="F91" s="13" t="e">
        <f>SUMIF('[1]COAL RECEIPT &amp; GCV DATA'!$A$3:$A$11,'MASTER DATA FILE RAW COAL 210'!A91,'[1]COAL RECEIPT &amp; GCV DATA'!$F$3:$F$11)</f>
        <v>#VALUE!</v>
      </c>
      <c r="G91" s="13">
        <f>IFERROR(VLOOKUP(A91,'[1]COAL RECEIPT &amp; GCV DATA'!$A$2:$V$11,7,0),0)</f>
        <v>0</v>
      </c>
      <c r="H91" s="13">
        <f>IFERROR(VLOOKUP(A91,'[1]COAL RECEIPT &amp; GCV DATA'!$A$2:$V$11,8,0),0)</f>
        <v>0</v>
      </c>
      <c r="I91" s="13">
        <f>IFERROR(VLOOKUP(A91,'[1]COAL RECEIPT &amp; GCV DATA'!$A$2:$V$11,9,0),0)</f>
        <v>0</v>
      </c>
      <c r="J91" s="13">
        <f>IFERROR(VLOOKUP(A91,'[1]COAL RECEIPT &amp; GCV DATA'!$A$2:$V$11,10,0),0)</f>
        <v>0</v>
      </c>
      <c r="K91" s="15" t="e">
        <f>SUMIF('[1]COAL RECEIPT &amp; GCV DATA'!$A$3:$A$11,'MASTER DATA FILE RAW COAL 210'!A91,'[1]COAL RECEIPT &amp; GCV DATA'!$K$3:$K$11)</f>
        <v>#VALUE!</v>
      </c>
      <c r="L91" s="15" t="e">
        <f>SUMIF('[1]COAL RECEIPT &amp; GCV DATA'!$A$3:$A$11,'MASTER DATA FILE RAW COAL 210'!A91,'[1]COAL RECEIPT &amp; GCV DATA'!$L$3:$L$11)</f>
        <v>#VALUE!</v>
      </c>
      <c r="M91" s="15" t="e">
        <f t="shared" si="6"/>
        <v>#VALUE!</v>
      </c>
      <c r="N91" s="15" t="e">
        <f t="shared" si="7"/>
        <v>#VALUE!</v>
      </c>
      <c r="O91" s="15" t="e">
        <f>SUMIF('[1]COAL RECEIPT &amp; GCV DATA'!$A$3:$A$11,'MASTER DATA FILE RAW COAL 210'!A91,'[1]COAL RECEIPT &amp; GCV DATA'!$O$3:$O$11)</f>
        <v>#VALUE!</v>
      </c>
      <c r="P91" s="15" t="e">
        <f t="shared" si="11"/>
        <v>#VALUE!</v>
      </c>
      <c r="Q91" s="15" t="e">
        <f>SUMIF('[1]COAL RECEIPT &amp; GCV DATA'!$A$3:$A$11,'MASTER DATA FILE RAW COAL 210'!A91,'[1]COAL RECEIPT &amp; GCV DATA'!$Q$3:$Q$11)+IF(H91=$J$234,($K$234*K91),0)+IF(H91=$J$235,($K$235*K91),0)++IF(H90=$J$235,($K$236*K91),0)</f>
        <v>#VALUE!</v>
      </c>
      <c r="R91" s="16" t="e">
        <f>SUMIF('[1]COAL RECEIPT &amp; GCV DATA'!$A$3:$A$11,'MASTER DATA FILE RAW COAL 210'!A91,'[1]COAL RECEIPT &amp; GCV DATA'!$R$3:$R$11)+IF(H91=$J$234,($K$234*K91),0)+IF(H91=$J$235,($K$235*K91),0)</f>
        <v>#VALUE!</v>
      </c>
      <c r="S91" s="15">
        <f t="shared" si="8"/>
        <v>0</v>
      </c>
      <c r="T91" s="15" t="e">
        <f>SUMIF('[1]COAL RECEIPT &amp; GCV DATA'!$A$3:$A$11,'MASTER DATA FILE RAW COAL 210'!A91,'[1]COAL RECEIPT &amp; GCV DATA'!$T$3:$T$11)</f>
        <v>#VALUE!</v>
      </c>
      <c r="U91" s="15" t="e">
        <f t="shared" si="9"/>
        <v>#VALUE!</v>
      </c>
      <c r="V91" s="15" t="e">
        <f>SUMIF('[1]COAL RECEIPT &amp; GCV DATA'!$A$3:$A$11,'MASTER DATA FILE RAW COAL 210'!A91,'[1]COAL RECEIPT &amp; GCV DATA'!$V$3:$V$11)</f>
        <v>#VALUE!</v>
      </c>
      <c r="W91" s="15" t="e">
        <f t="shared" si="10"/>
        <v>#VALUE!</v>
      </c>
    </row>
    <row r="92" spans="1:23" customFormat="1" x14ac:dyDescent="0.3">
      <c r="A92" s="12"/>
      <c r="B92" s="12" t="e">
        <f>SUMIF('[1]COAL RECEIPT &amp; GCV DATA'!$A$3:$A$11,'MASTER DATA FILE RAW COAL 210'!A92,'[1]COAL RECEIPT &amp; GCV DATA'!$B$3:$B$11)</f>
        <v>#VALUE!</v>
      </c>
      <c r="C92" s="13" t="e">
        <f>SUMIF('[1]COAL RECEIPT &amp; GCV DATA'!$A$3:$A$11,'MASTER DATA FILE RAW COAL 210'!A92,'[1]COAL RECEIPT &amp; GCV DATA'!$C$3:$C$11)</f>
        <v>#VALUE!</v>
      </c>
      <c r="D92" s="13">
        <f>IFERROR(VLOOKUP(A92,'[1]COAL RECEIPT &amp; GCV DATA'!$A$2:$V$11,4,0),0)</f>
        <v>0</v>
      </c>
      <c r="E92" s="14">
        <f>IFERROR(VLOOKUP(A92,'[1]COAL RECEIPT &amp; GCV DATA'!$A$2:$V$11,5,0),0)</f>
        <v>0</v>
      </c>
      <c r="F92" s="13" t="e">
        <f>SUMIF('[1]COAL RECEIPT &amp; GCV DATA'!$A$3:$A$11,'MASTER DATA FILE RAW COAL 210'!A92,'[1]COAL RECEIPT &amp; GCV DATA'!$F$3:$F$11)</f>
        <v>#VALUE!</v>
      </c>
      <c r="G92" s="13">
        <f>IFERROR(VLOOKUP(A92,'[1]COAL RECEIPT &amp; GCV DATA'!$A$2:$V$11,7,0),0)</f>
        <v>0</v>
      </c>
      <c r="H92" s="13">
        <f>IFERROR(VLOOKUP(A92,'[1]COAL RECEIPT &amp; GCV DATA'!$A$2:$V$11,8,0),0)</f>
        <v>0</v>
      </c>
      <c r="I92" s="13">
        <f>IFERROR(VLOOKUP(A92,'[1]COAL RECEIPT &amp; GCV DATA'!$A$2:$V$11,9,0),0)</f>
        <v>0</v>
      </c>
      <c r="J92" s="13">
        <f>IFERROR(VLOOKUP(A92,'[1]COAL RECEIPT &amp; GCV DATA'!$A$2:$V$11,10,0),0)</f>
        <v>0</v>
      </c>
      <c r="K92" s="15" t="e">
        <f>SUMIF('[1]COAL RECEIPT &amp; GCV DATA'!$A$3:$A$11,'MASTER DATA FILE RAW COAL 210'!A92,'[1]COAL RECEIPT &amp; GCV DATA'!$K$3:$K$11)</f>
        <v>#VALUE!</v>
      </c>
      <c r="L92" s="15" t="e">
        <f>SUMIF('[1]COAL RECEIPT &amp; GCV DATA'!$A$3:$A$11,'MASTER DATA FILE RAW COAL 210'!A92,'[1]COAL RECEIPT &amp; GCV DATA'!$L$3:$L$11)</f>
        <v>#VALUE!</v>
      </c>
      <c r="M92" s="15" t="e">
        <f t="shared" si="6"/>
        <v>#VALUE!</v>
      </c>
      <c r="N92" s="15" t="e">
        <f t="shared" si="7"/>
        <v>#VALUE!</v>
      </c>
      <c r="O92" s="15" t="e">
        <f>SUMIF('[1]COAL RECEIPT &amp; GCV DATA'!$A$3:$A$11,'MASTER DATA FILE RAW COAL 210'!A92,'[1]COAL RECEIPT &amp; GCV DATA'!$O$3:$O$11)</f>
        <v>#VALUE!</v>
      </c>
      <c r="P92" s="15" t="e">
        <f t="shared" si="11"/>
        <v>#VALUE!</v>
      </c>
      <c r="Q92" s="15" t="e">
        <f>SUMIF('[1]COAL RECEIPT &amp; GCV DATA'!$A$3:$A$11,'MASTER DATA FILE RAW COAL 210'!A92,'[1]COAL RECEIPT &amp; GCV DATA'!$Q$3:$Q$11)+IF(H92=$J$234,($K$234*K92),0)+IF(H92=$J$235,($K$235*K92),0)++IF(H91=$J$235,($K$236*K92),0)</f>
        <v>#VALUE!</v>
      </c>
      <c r="R92" s="16" t="e">
        <f>SUMIF('[1]COAL RECEIPT &amp; GCV DATA'!$A$3:$A$11,'MASTER DATA FILE RAW COAL 210'!A92,'[1]COAL RECEIPT &amp; GCV DATA'!$R$3:$R$11)+IF(H92=$J$234,($K$234*K92),0)+IF(H92=$J$235,($K$235*K92),0)</f>
        <v>#VALUE!</v>
      </c>
      <c r="S92" s="15">
        <f t="shared" si="8"/>
        <v>0</v>
      </c>
      <c r="T92" s="15" t="e">
        <f>SUMIF('[1]COAL RECEIPT &amp; GCV DATA'!$A$3:$A$11,'MASTER DATA FILE RAW COAL 210'!A92,'[1]COAL RECEIPT &amp; GCV DATA'!$T$3:$T$11)</f>
        <v>#VALUE!</v>
      </c>
      <c r="U92" s="15" t="e">
        <f t="shared" si="9"/>
        <v>#VALUE!</v>
      </c>
      <c r="V92" s="15" t="e">
        <f>SUMIF('[1]COAL RECEIPT &amp; GCV DATA'!$A$3:$A$11,'MASTER DATA FILE RAW COAL 210'!A92,'[1]COAL RECEIPT &amp; GCV DATA'!$V$3:$V$11)</f>
        <v>#VALUE!</v>
      </c>
      <c r="W92" s="15" t="e">
        <f t="shared" si="10"/>
        <v>#VALUE!</v>
      </c>
    </row>
    <row r="93" spans="1:23" customFormat="1" x14ac:dyDescent="0.3">
      <c r="A93" s="12"/>
      <c r="B93" s="12" t="e">
        <f>SUMIF('[1]COAL RECEIPT &amp; GCV DATA'!$A$3:$A$11,'MASTER DATA FILE RAW COAL 210'!A93,'[1]COAL RECEIPT &amp; GCV DATA'!$B$3:$B$11)</f>
        <v>#VALUE!</v>
      </c>
      <c r="C93" s="13" t="e">
        <f>SUMIF('[1]COAL RECEIPT &amp; GCV DATA'!$A$3:$A$11,'MASTER DATA FILE RAW COAL 210'!A93,'[1]COAL RECEIPT &amp; GCV DATA'!$C$3:$C$11)</f>
        <v>#VALUE!</v>
      </c>
      <c r="D93" s="13">
        <f>IFERROR(VLOOKUP(A93,'[1]COAL RECEIPT &amp; GCV DATA'!$A$2:$V$11,4,0),0)</f>
        <v>0</v>
      </c>
      <c r="E93" s="14">
        <f>IFERROR(VLOOKUP(A93,'[1]COAL RECEIPT &amp; GCV DATA'!$A$2:$V$11,5,0),0)</f>
        <v>0</v>
      </c>
      <c r="F93" s="13" t="e">
        <f>SUMIF('[1]COAL RECEIPT &amp; GCV DATA'!$A$3:$A$11,'MASTER DATA FILE RAW COAL 210'!A93,'[1]COAL RECEIPT &amp; GCV DATA'!$F$3:$F$11)</f>
        <v>#VALUE!</v>
      </c>
      <c r="G93" s="13">
        <f>IFERROR(VLOOKUP(A93,'[1]COAL RECEIPT &amp; GCV DATA'!$A$2:$V$11,7,0),0)</f>
        <v>0</v>
      </c>
      <c r="H93" s="13">
        <f>IFERROR(VLOOKUP(A93,'[1]COAL RECEIPT &amp; GCV DATA'!$A$2:$V$11,8,0),0)</f>
        <v>0</v>
      </c>
      <c r="I93" s="13">
        <f>IFERROR(VLOOKUP(A93,'[1]COAL RECEIPT &amp; GCV DATA'!$A$2:$V$11,9,0),0)</f>
        <v>0</v>
      </c>
      <c r="J93" s="13">
        <f>IFERROR(VLOOKUP(A93,'[1]COAL RECEIPT &amp; GCV DATA'!$A$2:$V$11,10,0),0)</f>
        <v>0</v>
      </c>
      <c r="K93" s="15" t="e">
        <f>SUMIF('[1]COAL RECEIPT &amp; GCV DATA'!$A$3:$A$11,'MASTER DATA FILE RAW COAL 210'!A93,'[1]COAL RECEIPT &amp; GCV DATA'!$K$3:$K$11)</f>
        <v>#VALUE!</v>
      </c>
      <c r="L93" s="15" t="e">
        <f>SUMIF('[1]COAL RECEIPT &amp; GCV DATA'!$A$3:$A$11,'MASTER DATA FILE RAW COAL 210'!A93,'[1]COAL RECEIPT &amp; GCV DATA'!$L$3:$L$11)</f>
        <v>#VALUE!</v>
      </c>
      <c r="M93" s="15" t="e">
        <f t="shared" si="6"/>
        <v>#VALUE!</v>
      </c>
      <c r="N93" s="15" t="e">
        <f t="shared" si="7"/>
        <v>#VALUE!</v>
      </c>
      <c r="O93" s="15" t="e">
        <f>SUMIF('[1]COAL RECEIPT &amp; GCV DATA'!$A$3:$A$11,'MASTER DATA FILE RAW COAL 210'!A93,'[1]COAL RECEIPT &amp; GCV DATA'!$O$3:$O$11)</f>
        <v>#VALUE!</v>
      </c>
      <c r="P93" s="15" t="e">
        <f t="shared" si="11"/>
        <v>#VALUE!</v>
      </c>
      <c r="Q93" s="15" t="e">
        <f>SUMIF('[1]COAL RECEIPT &amp; GCV DATA'!$A$3:$A$11,'MASTER DATA FILE RAW COAL 210'!A93,'[1]COAL RECEIPT &amp; GCV DATA'!$Q$3:$Q$11)+IF(H93=$J$234,($K$234*K93),0)+IF(H93=$J$235,($K$235*K93),0)++IF(H92=$J$235,($K$236*K93),0)</f>
        <v>#VALUE!</v>
      </c>
      <c r="R93" s="16" t="e">
        <f>SUMIF('[1]COAL RECEIPT &amp; GCV DATA'!$A$3:$A$11,'MASTER DATA FILE RAW COAL 210'!A93,'[1]COAL RECEIPT &amp; GCV DATA'!$R$3:$R$11)+IF(H93=$J$234,($K$234*K93),0)+IF(H93=$J$235,($K$235*K93),0)</f>
        <v>#VALUE!</v>
      </c>
      <c r="S93" s="15">
        <f t="shared" si="8"/>
        <v>0</v>
      </c>
      <c r="T93" s="15" t="e">
        <f>SUMIF('[1]COAL RECEIPT &amp; GCV DATA'!$A$3:$A$11,'MASTER DATA FILE RAW COAL 210'!A93,'[1]COAL RECEIPT &amp; GCV DATA'!$T$3:$T$11)</f>
        <v>#VALUE!</v>
      </c>
      <c r="U93" s="15" t="e">
        <f t="shared" si="9"/>
        <v>#VALUE!</v>
      </c>
      <c r="V93" s="15" t="e">
        <f>SUMIF('[1]COAL RECEIPT &amp; GCV DATA'!$A$3:$A$11,'MASTER DATA FILE RAW COAL 210'!A93,'[1]COAL RECEIPT &amp; GCV DATA'!$V$3:$V$11)</f>
        <v>#VALUE!</v>
      </c>
      <c r="W93" s="15" t="e">
        <f t="shared" si="10"/>
        <v>#VALUE!</v>
      </c>
    </row>
    <row r="94" spans="1:23" customFormat="1" x14ac:dyDescent="0.3">
      <c r="A94" s="12"/>
      <c r="B94" s="12" t="e">
        <f>SUMIF('[1]COAL RECEIPT &amp; GCV DATA'!$A$3:$A$11,'MASTER DATA FILE RAW COAL 210'!A94,'[1]COAL RECEIPT &amp; GCV DATA'!$B$3:$B$11)</f>
        <v>#VALUE!</v>
      </c>
      <c r="C94" s="13" t="e">
        <f>SUMIF('[1]COAL RECEIPT &amp; GCV DATA'!$A$3:$A$11,'MASTER DATA FILE RAW COAL 210'!A94,'[1]COAL RECEIPT &amp; GCV DATA'!$C$3:$C$11)</f>
        <v>#VALUE!</v>
      </c>
      <c r="D94" s="13">
        <f>IFERROR(VLOOKUP(A94,'[1]COAL RECEIPT &amp; GCV DATA'!$A$2:$V$11,4,0),0)</f>
        <v>0</v>
      </c>
      <c r="E94" s="14">
        <f>IFERROR(VLOOKUP(A94,'[1]COAL RECEIPT &amp; GCV DATA'!$A$2:$V$11,5,0),0)</f>
        <v>0</v>
      </c>
      <c r="F94" s="13" t="e">
        <f>SUMIF('[1]COAL RECEIPT &amp; GCV DATA'!$A$3:$A$11,'MASTER DATA FILE RAW COAL 210'!A94,'[1]COAL RECEIPT &amp; GCV DATA'!$F$3:$F$11)</f>
        <v>#VALUE!</v>
      </c>
      <c r="G94" s="13">
        <f>IFERROR(VLOOKUP(A94,'[1]COAL RECEIPT &amp; GCV DATA'!$A$2:$V$11,7,0),0)</f>
        <v>0</v>
      </c>
      <c r="H94" s="13">
        <f>IFERROR(VLOOKUP(A94,'[1]COAL RECEIPT &amp; GCV DATA'!$A$2:$V$11,8,0),0)</f>
        <v>0</v>
      </c>
      <c r="I94" s="13">
        <f>IFERROR(VLOOKUP(A94,'[1]COAL RECEIPT &amp; GCV DATA'!$A$2:$V$11,9,0),0)</f>
        <v>0</v>
      </c>
      <c r="J94" s="13">
        <f>IFERROR(VLOOKUP(A94,'[1]COAL RECEIPT &amp; GCV DATA'!$A$2:$V$11,10,0),0)</f>
        <v>0</v>
      </c>
      <c r="K94" s="15" t="e">
        <f>SUMIF('[1]COAL RECEIPT &amp; GCV DATA'!$A$3:$A$11,'MASTER DATA FILE RAW COAL 210'!A94,'[1]COAL RECEIPT &amp; GCV DATA'!$K$3:$K$11)</f>
        <v>#VALUE!</v>
      </c>
      <c r="L94" s="15" t="e">
        <f>SUMIF('[1]COAL RECEIPT &amp; GCV DATA'!$A$3:$A$11,'MASTER DATA FILE RAW COAL 210'!A94,'[1]COAL RECEIPT &amp; GCV DATA'!$L$3:$L$11)</f>
        <v>#VALUE!</v>
      </c>
      <c r="M94" s="15" t="e">
        <f t="shared" si="6"/>
        <v>#VALUE!</v>
      </c>
      <c r="N94" s="15" t="e">
        <f t="shared" si="7"/>
        <v>#VALUE!</v>
      </c>
      <c r="O94" s="15" t="e">
        <f>SUMIF('[1]COAL RECEIPT &amp; GCV DATA'!$A$3:$A$11,'MASTER DATA FILE RAW COAL 210'!A94,'[1]COAL RECEIPT &amp; GCV DATA'!$O$3:$O$11)</f>
        <v>#VALUE!</v>
      </c>
      <c r="P94" s="15" t="e">
        <f t="shared" si="11"/>
        <v>#VALUE!</v>
      </c>
      <c r="Q94" s="15" t="e">
        <f>SUMIF('[1]COAL RECEIPT &amp; GCV DATA'!$A$3:$A$11,'MASTER DATA FILE RAW COAL 210'!A94,'[1]COAL RECEIPT &amp; GCV DATA'!$Q$3:$Q$11)+IF(H94=$J$234,($K$234*K94),0)+IF(H94=$J$235,($K$235*K94),0)++IF(H93=$J$235,($K$236*K94),0)</f>
        <v>#VALUE!</v>
      </c>
      <c r="R94" s="16" t="e">
        <f>SUMIF('[1]COAL RECEIPT &amp; GCV DATA'!$A$3:$A$11,'MASTER DATA FILE RAW COAL 210'!A94,'[1]COAL RECEIPT &amp; GCV DATA'!$R$3:$R$11)+IF(H94=$J$234,($K$234*K94),0)+IF(H94=$J$235,($K$235*K94),0)</f>
        <v>#VALUE!</v>
      </c>
      <c r="S94" s="15">
        <f t="shared" si="8"/>
        <v>0</v>
      </c>
      <c r="T94" s="15" t="e">
        <f>SUMIF('[1]COAL RECEIPT &amp; GCV DATA'!$A$3:$A$11,'MASTER DATA FILE RAW COAL 210'!A94,'[1]COAL RECEIPT &amp; GCV DATA'!$T$3:$T$11)</f>
        <v>#VALUE!</v>
      </c>
      <c r="U94" s="15" t="e">
        <f t="shared" si="9"/>
        <v>#VALUE!</v>
      </c>
      <c r="V94" s="15" t="e">
        <f>SUMIF('[1]COAL RECEIPT &amp; GCV DATA'!$A$3:$A$11,'MASTER DATA FILE RAW COAL 210'!A94,'[1]COAL RECEIPT &amp; GCV DATA'!$V$3:$V$11)</f>
        <v>#VALUE!</v>
      </c>
      <c r="W94" s="15" t="e">
        <f t="shared" si="10"/>
        <v>#VALUE!</v>
      </c>
    </row>
    <row r="95" spans="1:23" customFormat="1" x14ac:dyDescent="0.3">
      <c r="A95" s="12"/>
      <c r="B95" s="12" t="e">
        <f>SUMIF('[1]COAL RECEIPT &amp; GCV DATA'!$A$3:$A$11,'MASTER DATA FILE RAW COAL 210'!A95,'[1]COAL RECEIPT &amp; GCV DATA'!$B$3:$B$11)</f>
        <v>#VALUE!</v>
      </c>
      <c r="C95" s="13" t="e">
        <f>SUMIF('[1]COAL RECEIPT &amp; GCV DATA'!$A$3:$A$11,'MASTER DATA FILE RAW COAL 210'!A95,'[1]COAL RECEIPT &amp; GCV DATA'!$C$3:$C$11)</f>
        <v>#VALUE!</v>
      </c>
      <c r="D95" s="13">
        <f>IFERROR(VLOOKUP(A95,'[1]COAL RECEIPT &amp; GCV DATA'!$A$2:$V$11,4,0),0)</f>
        <v>0</v>
      </c>
      <c r="E95" s="14">
        <f>IFERROR(VLOOKUP(A95,'[1]COAL RECEIPT &amp; GCV DATA'!$A$2:$V$11,5,0),0)</f>
        <v>0</v>
      </c>
      <c r="F95" s="13" t="e">
        <f>SUMIF('[1]COAL RECEIPT &amp; GCV DATA'!$A$3:$A$11,'MASTER DATA FILE RAW COAL 210'!A95,'[1]COAL RECEIPT &amp; GCV DATA'!$F$3:$F$11)</f>
        <v>#VALUE!</v>
      </c>
      <c r="G95" s="13">
        <f>IFERROR(VLOOKUP(A95,'[1]COAL RECEIPT &amp; GCV DATA'!$A$2:$V$11,7,0),0)</f>
        <v>0</v>
      </c>
      <c r="H95" s="13">
        <f>IFERROR(VLOOKUP(A95,'[1]COAL RECEIPT &amp; GCV DATA'!$A$2:$V$11,8,0),0)</f>
        <v>0</v>
      </c>
      <c r="I95" s="13">
        <f>IFERROR(VLOOKUP(A95,'[1]COAL RECEIPT &amp; GCV DATA'!$A$2:$V$11,9,0),0)</f>
        <v>0</v>
      </c>
      <c r="J95" s="13">
        <f>IFERROR(VLOOKUP(A95,'[1]COAL RECEIPT &amp; GCV DATA'!$A$2:$V$11,10,0),0)</f>
        <v>0</v>
      </c>
      <c r="K95" s="15" t="e">
        <f>SUMIF('[1]COAL RECEIPT &amp; GCV DATA'!$A$3:$A$11,'MASTER DATA FILE RAW COAL 210'!A95,'[1]COAL RECEIPT &amp; GCV DATA'!$K$3:$K$11)</f>
        <v>#VALUE!</v>
      </c>
      <c r="L95" s="15" t="e">
        <f>SUMIF('[1]COAL RECEIPT &amp; GCV DATA'!$A$3:$A$11,'MASTER DATA FILE RAW COAL 210'!A95,'[1]COAL RECEIPT &amp; GCV DATA'!$L$3:$L$11)</f>
        <v>#VALUE!</v>
      </c>
      <c r="M95" s="15" t="e">
        <f t="shared" si="6"/>
        <v>#VALUE!</v>
      </c>
      <c r="N95" s="15" t="e">
        <f t="shared" si="7"/>
        <v>#VALUE!</v>
      </c>
      <c r="O95" s="15" t="e">
        <f>SUMIF('[1]COAL RECEIPT &amp; GCV DATA'!$A$3:$A$11,'MASTER DATA FILE RAW COAL 210'!A95,'[1]COAL RECEIPT &amp; GCV DATA'!$O$3:$O$11)</f>
        <v>#VALUE!</v>
      </c>
      <c r="P95" s="15" t="e">
        <f t="shared" si="11"/>
        <v>#VALUE!</v>
      </c>
      <c r="Q95" s="15" t="e">
        <f>SUMIF('[1]COAL RECEIPT &amp; GCV DATA'!$A$3:$A$11,'MASTER DATA FILE RAW COAL 210'!A95,'[1]COAL RECEIPT &amp; GCV DATA'!$Q$3:$Q$11)+IF(H95=$J$234,($K$234*K95),0)+IF(H95=$J$235,($K$235*K95),0)++IF(H94=$J$235,($K$236*K95),0)</f>
        <v>#VALUE!</v>
      </c>
      <c r="R95" s="16" t="e">
        <f>SUMIF('[1]COAL RECEIPT &amp; GCV DATA'!$A$3:$A$11,'MASTER DATA FILE RAW COAL 210'!A95,'[1]COAL RECEIPT &amp; GCV DATA'!$R$3:$R$11)+IF(H95=$J$234,($K$234*K95),0)+IF(H95=$J$235,($K$235*K95),0)</f>
        <v>#VALUE!</v>
      </c>
      <c r="S95" s="15">
        <f t="shared" si="8"/>
        <v>0</v>
      </c>
      <c r="T95" s="15" t="e">
        <f>SUMIF('[1]COAL RECEIPT &amp; GCV DATA'!$A$3:$A$11,'MASTER DATA FILE RAW COAL 210'!A95,'[1]COAL RECEIPT &amp; GCV DATA'!$T$3:$T$11)</f>
        <v>#VALUE!</v>
      </c>
      <c r="U95" s="15" t="e">
        <f t="shared" si="9"/>
        <v>#VALUE!</v>
      </c>
      <c r="V95" s="15" t="e">
        <f>SUMIF('[1]COAL RECEIPT &amp; GCV DATA'!$A$3:$A$11,'MASTER DATA FILE RAW COAL 210'!A95,'[1]COAL RECEIPT &amp; GCV DATA'!$V$3:$V$11)</f>
        <v>#VALUE!</v>
      </c>
      <c r="W95" s="15" t="e">
        <f t="shared" si="10"/>
        <v>#VALUE!</v>
      </c>
    </row>
    <row r="96" spans="1:23" customFormat="1" x14ac:dyDescent="0.3">
      <c r="A96" s="12"/>
      <c r="B96" s="12" t="e">
        <f>SUMIF('[1]COAL RECEIPT &amp; GCV DATA'!$A$3:$A$11,'MASTER DATA FILE RAW COAL 210'!A96,'[1]COAL RECEIPT &amp; GCV DATA'!$B$3:$B$11)</f>
        <v>#VALUE!</v>
      </c>
      <c r="C96" s="13" t="e">
        <f>SUMIF('[1]COAL RECEIPT &amp; GCV DATA'!$A$3:$A$11,'MASTER DATA FILE RAW COAL 210'!A96,'[1]COAL RECEIPT &amp; GCV DATA'!$C$3:$C$11)</f>
        <v>#VALUE!</v>
      </c>
      <c r="D96" s="13">
        <f>IFERROR(VLOOKUP(A96,'[1]COAL RECEIPT &amp; GCV DATA'!$A$2:$V$11,4,0),0)</f>
        <v>0</v>
      </c>
      <c r="E96" s="14">
        <f>IFERROR(VLOOKUP(A96,'[1]COAL RECEIPT &amp; GCV DATA'!$A$2:$V$11,5,0),0)</f>
        <v>0</v>
      </c>
      <c r="F96" s="13" t="e">
        <f>SUMIF('[1]COAL RECEIPT &amp; GCV DATA'!$A$3:$A$11,'MASTER DATA FILE RAW COAL 210'!A96,'[1]COAL RECEIPT &amp; GCV DATA'!$F$3:$F$11)</f>
        <v>#VALUE!</v>
      </c>
      <c r="G96" s="13">
        <f>IFERROR(VLOOKUP(A96,'[1]COAL RECEIPT &amp; GCV DATA'!$A$2:$V$11,7,0),0)</f>
        <v>0</v>
      </c>
      <c r="H96" s="13">
        <f>IFERROR(VLOOKUP(A96,'[1]COAL RECEIPT &amp; GCV DATA'!$A$2:$V$11,8,0),0)</f>
        <v>0</v>
      </c>
      <c r="I96" s="13">
        <f>IFERROR(VLOOKUP(A96,'[1]COAL RECEIPT &amp; GCV DATA'!$A$2:$V$11,9,0),0)</f>
        <v>0</v>
      </c>
      <c r="J96" s="13">
        <f>IFERROR(VLOOKUP(A96,'[1]COAL RECEIPT &amp; GCV DATA'!$A$2:$V$11,10,0),0)</f>
        <v>0</v>
      </c>
      <c r="K96" s="15" t="e">
        <f>SUMIF('[1]COAL RECEIPT &amp; GCV DATA'!$A$3:$A$11,'MASTER DATA FILE RAW COAL 210'!A96,'[1]COAL RECEIPT &amp; GCV DATA'!$K$3:$K$11)</f>
        <v>#VALUE!</v>
      </c>
      <c r="L96" s="15" t="e">
        <f>SUMIF('[1]COAL RECEIPT &amp; GCV DATA'!$A$3:$A$11,'MASTER DATA FILE RAW COAL 210'!A96,'[1]COAL RECEIPT &amp; GCV DATA'!$L$3:$L$11)</f>
        <v>#VALUE!</v>
      </c>
      <c r="M96" s="15" t="e">
        <f t="shared" si="6"/>
        <v>#VALUE!</v>
      </c>
      <c r="N96" s="15" t="e">
        <f t="shared" si="7"/>
        <v>#VALUE!</v>
      </c>
      <c r="O96" s="15" t="e">
        <f>SUMIF('[1]COAL RECEIPT &amp; GCV DATA'!$A$3:$A$11,'MASTER DATA FILE RAW COAL 210'!A96,'[1]COAL RECEIPT &amp; GCV DATA'!$O$3:$O$11)</f>
        <v>#VALUE!</v>
      </c>
      <c r="P96" s="15" t="e">
        <f t="shared" si="11"/>
        <v>#VALUE!</v>
      </c>
      <c r="Q96" s="15" t="e">
        <f>SUMIF('[1]COAL RECEIPT &amp; GCV DATA'!$A$3:$A$11,'MASTER DATA FILE RAW COAL 210'!A96,'[1]COAL RECEIPT &amp; GCV DATA'!$Q$3:$Q$11)+IF(H96=$J$234,($K$234*K96),0)+IF(H96=$J$235,($K$235*K96),0)++IF(H95=$J$235,($K$236*K96),0)</f>
        <v>#VALUE!</v>
      </c>
      <c r="R96" s="16" t="e">
        <f>SUMIF('[1]COAL RECEIPT &amp; GCV DATA'!$A$3:$A$11,'MASTER DATA FILE RAW COAL 210'!A96,'[1]COAL RECEIPT &amp; GCV DATA'!$R$3:$R$11)+IF(H96=$J$234,($K$234*K96),0)+IF(H96=$J$235,($K$235*K96),0)</f>
        <v>#VALUE!</v>
      </c>
      <c r="S96" s="15">
        <f t="shared" si="8"/>
        <v>0</v>
      </c>
      <c r="T96" s="15" t="e">
        <f>SUMIF('[1]COAL RECEIPT &amp; GCV DATA'!$A$3:$A$11,'MASTER DATA FILE RAW COAL 210'!A96,'[1]COAL RECEIPT &amp; GCV DATA'!$T$3:$T$11)</f>
        <v>#VALUE!</v>
      </c>
      <c r="U96" s="15" t="e">
        <f t="shared" si="9"/>
        <v>#VALUE!</v>
      </c>
      <c r="V96" s="15" t="e">
        <f>SUMIF('[1]COAL RECEIPT &amp; GCV DATA'!$A$3:$A$11,'MASTER DATA FILE RAW COAL 210'!A96,'[1]COAL RECEIPT &amp; GCV DATA'!$V$3:$V$11)</f>
        <v>#VALUE!</v>
      </c>
      <c r="W96" s="15" t="e">
        <f t="shared" si="10"/>
        <v>#VALUE!</v>
      </c>
    </row>
    <row r="97" spans="1:23" customFormat="1" x14ac:dyDescent="0.3">
      <c r="A97" s="12"/>
      <c r="B97" s="12" t="e">
        <f>SUMIF('[1]COAL RECEIPT &amp; GCV DATA'!$A$3:$A$11,'MASTER DATA FILE RAW COAL 210'!A97,'[1]COAL RECEIPT &amp; GCV DATA'!$B$3:$B$11)</f>
        <v>#VALUE!</v>
      </c>
      <c r="C97" s="13" t="e">
        <f>SUMIF('[1]COAL RECEIPT &amp; GCV DATA'!$A$3:$A$11,'MASTER DATA FILE RAW COAL 210'!A97,'[1]COAL RECEIPT &amp; GCV DATA'!$C$3:$C$11)</f>
        <v>#VALUE!</v>
      </c>
      <c r="D97" s="13">
        <f>IFERROR(VLOOKUP(A97,'[1]COAL RECEIPT &amp; GCV DATA'!$A$2:$V$11,4,0),0)</f>
        <v>0</v>
      </c>
      <c r="E97" s="14">
        <f>IFERROR(VLOOKUP(A97,'[1]COAL RECEIPT &amp; GCV DATA'!$A$2:$V$11,5,0),0)</f>
        <v>0</v>
      </c>
      <c r="F97" s="13" t="e">
        <f>SUMIF('[1]COAL RECEIPT &amp; GCV DATA'!$A$3:$A$11,'MASTER DATA FILE RAW COAL 210'!A97,'[1]COAL RECEIPT &amp; GCV DATA'!$F$3:$F$11)</f>
        <v>#VALUE!</v>
      </c>
      <c r="G97" s="13">
        <f>IFERROR(VLOOKUP(A97,'[1]COAL RECEIPT &amp; GCV DATA'!$A$2:$V$11,7,0),0)</f>
        <v>0</v>
      </c>
      <c r="H97" s="13">
        <f>IFERROR(VLOOKUP(A97,'[1]COAL RECEIPT &amp; GCV DATA'!$A$2:$V$11,8,0),0)</f>
        <v>0</v>
      </c>
      <c r="I97" s="13">
        <f>IFERROR(VLOOKUP(A97,'[1]COAL RECEIPT &amp; GCV DATA'!$A$2:$V$11,9,0),0)</f>
        <v>0</v>
      </c>
      <c r="J97" s="13">
        <f>IFERROR(VLOOKUP(A97,'[1]COAL RECEIPT &amp; GCV DATA'!$A$2:$V$11,10,0),0)</f>
        <v>0</v>
      </c>
      <c r="K97" s="15" t="e">
        <f>SUMIF('[1]COAL RECEIPT &amp; GCV DATA'!$A$3:$A$11,'MASTER DATA FILE RAW COAL 210'!A97,'[1]COAL RECEIPT &amp; GCV DATA'!$K$3:$K$11)</f>
        <v>#VALUE!</v>
      </c>
      <c r="L97" s="15" t="e">
        <f>SUMIF('[1]COAL RECEIPT &amp; GCV DATA'!$A$3:$A$11,'MASTER DATA FILE RAW COAL 210'!A97,'[1]COAL RECEIPT &amp; GCV DATA'!$L$3:$L$11)</f>
        <v>#VALUE!</v>
      </c>
      <c r="M97" s="15" t="e">
        <f t="shared" si="6"/>
        <v>#VALUE!</v>
      </c>
      <c r="N97" s="15" t="e">
        <f t="shared" si="7"/>
        <v>#VALUE!</v>
      </c>
      <c r="O97" s="15" t="e">
        <f>SUMIF('[1]COAL RECEIPT &amp; GCV DATA'!$A$3:$A$11,'MASTER DATA FILE RAW COAL 210'!A97,'[1]COAL RECEIPT &amp; GCV DATA'!$O$3:$O$11)</f>
        <v>#VALUE!</v>
      </c>
      <c r="P97" s="15" t="e">
        <f t="shared" si="11"/>
        <v>#VALUE!</v>
      </c>
      <c r="Q97" s="15" t="e">
        <f>SUMIF('[1]COAL RECEIPT &amp; GCV DATA'!$A$3:$A$11,'MASTER DATA FILE RAW COAL 210'!A97,'[1]COAL RECEIPT &amp; GCV DATA'!$Q$3:$Q$11)+IF(H97=$J$234,($K$234*K97),0)+IF(H97=$J$235,($K$235*K97),0)++IF(H96=$J$235,($K$236*K97),0)</f>
        <v>#VALUE!</v>
      </c>
      <c r="R97" s="16" t="e">
        <f>SUMIF('[1]COAL RECEIPT &amp; GCV DATA'!$A$3:$A$11,'MASTER DATA FILE RAW COAL 210'!A97,'[1]COAL RECEIPT &amp; GCV DATA'!$R$3:$R$11)+IF(H97=$J$234,($K$234*K97),0)+IF(H97=$J$235,($K$235*K97),0)</f>
        <v>#VALUE!</v>
      </c>
      <c r="S97" s="15">
        <f t="shared" si="8"/>
        <v>0</v>
      </c>
      <c r="T97" s="15" t="e">
        <f>SUMIF('[1]COAL RECEIPT &amp; GCV DATA'!$A$3:$A$11,'MASTER DATA FILE RAW COAL 210'!A97,'[1]COAL RECEIPT &amp; GCV DATA'!$T$3:$T$11)</f>
        <v>#VALUE!</v>
      </c>
      <c r="U97" s="15" t="e">
        <f t="shared" si="9"/>
        <v>#VALUE!</v>
      </c>
      <c r="V97" s="15" t="e">
        <f>SUMIF('[1]COAL RECEIPT &amp; GCV DATA'!$A$3:$A$11,'MASTER DATA FILE RAW COAL 210'!A97,'[1]COAL RECEIPT &amp; GCV DATA'!$V$3:$V$11)</f>
        <v>#VALUE!</v>
      </c>
      <c r="W97" s="15" t="e">
        <f t="shared" si="10"/>
        <v>#VALUE!</v>
      </c>
    </row>
    <row r="98" spans="1:23" customFormat="1" x14ac:dyDescent="0.3">
      <c r="A98" s="12"/>
      <c r="B98" s="12" t="e">
        <f>SUMIF('[1]COAL RECEIPT &amp; GCV DATA'!$A$3:$A$11,'MASTER DATA FILE RAW COAL 210'!A98,'[1]COAL RECEIPT &amp; GCV DATA'!$B$3:$B$11)</f>
        <v>#VALUE!</v>
      </c>
      <c r="C98" s="13" t="e">
        <f>SUMIF('[1]COAL RECEIPT &amp; GCV DATA'!$A$3:$A$11,'MASTER DATA FILE RAW COAL 210'!A98,'[1]COAL RECEIPT &amp; GCV DATA'!$C$3:$C$11)</f>
        <v>#VALUE!</v>
      </c>
      <c r="D98" s="13">
        <f>IFERROR(VLOOKUP(A98,'[1]COAL RECEIPT &amp; GCV DATA'!$A$2:$V$11,4,0),0)</f>
        <v>0</v>
      </c>
      <c r="E98" s="14">
        <f>IFERROR(VLOOKUP(A98,'[1]COAL RECEIPT &amp; GCV DATA'!$A$2:$V$11,5,0),0)</f>
        <v>0</v>
      </c>
      <c r="F98" s="13" t="e">
        <f>SUMIF('[1]COAL RECEIPT &amp; GCV DATA'!$A$3:$A$11,'MASTER DATA FILE RAW COAL 210'!A98,'[1]COAL RECEIPT &amp; GCV DATA'!$F$3:$F$11)</f>
        <v>#VALUE!</v>
      </c>
      <c r="G98" s="13">
        <f>IFERROR(VLOOKUP(A98,'[1]COAL RECEIPT &amp; GCV DATA'!$A$2:$V$11,7,0),0)</f>
        <v>0</v>
      </c>
      <c r="H98" s="13">
        <f>IFERROR(VLOOKUP(A98,'[1]COAL RECEIPT &amp; GCV DATA'!$A$2:$V$11,8,0),0)</f>
        <v>0</v>
      </c>
      <c r="I98" s="13">
        <f>IFERROR(VLOOKUP(A98,'[1]COAL RECEIPT &amp; GCV DATA'!$A$2:$V$11,9,0),0)</f>
        <v>0</v>
      </c>
      <c r="J98" s="13">
        <f>IFERROR(VLOOKUP(A98,'[1]COAL RECEIPT &amp; GCV DATA'!$A$2:$V$11,10,0),0)</f>
        <v>0</v>
      </c>
      <c r="K98" s="15" t="e">
        <f>SUMIF('[1]COAL RECEIPT &amp; GCV DATA'!$A$3:$A$11,'MASTER DATA FILE RAW COAL 210'!A98,'[1]COAL RECEIPT &amp; GCV DATA'!$K$3:$K$11)</f>
        <v>#VALUE!</v>
      </c>
      <c r="L98" s="15" t="e">
        <f>SUMIF('[1]COAL RECEIPT &amp; GCV DATA'!$A$3:$A$11,'MASTER DATA FILE RAW COAL 210'!A98,'[1]COAL RECEIPT &amp; GCV DATA'!$L$3:$L$11)</f>
        <v>#VALUE!</v>
      </c>
      <c r="M98" s="15" t="e">
        <f t="shared" si="6"/>
        <v>#VALUE!</v>
      </c>
      <c r="N98" s="15" t="e">
        <f t="shared" si="7"/>
        <v>#VALUE!</v>
      </c>
      <c r="O98" s="15" t="e">
        <f>SUMIF('[1]COAL RECEIPT &amp; GCV DATA'!$A$3:$A$11,'MASTER DATA FILE RAW COAL 210'!A98,'[1]COAL RECEIPT &amp; GCV DATA'!$O$3:$O$11)</f>
        <v>#VALUE!</v>
      </c>
      <c r="P98" s="15" t="e">
        <f t="shared" si="11"/>
        <v>#VALUE!</v>
      </c>
      <c r="Q98" s="15" t="e">
        <f>SUMIF('[1]COAL RECEIPT &amp; GCV DATA'!$A$3:$A$11,'MASTER DATA FILE RAW COAL 210'!A98,'[1]COAL RECEIPT &amp; GCV DATA'!$Q$3:$Q$11)+IF(H98=$J$234,($K$234*K98),0)+IF(H98=$J$235,($K$235*K98),0)++IF(H97=$J$235,($K$236*K98),0)</f>
        <v>#VALUE!</v>
      </c>
      <c r="R98" s="16" t="e">
        <f>SUMIF('[1]COAL RECEIPT &amp; GCV DATA'!$A$3:$A$11,'MASTER DATA FILE RAW COAL 210'!A98,'[1]COAL RECEIPT &amp; GCV DATA'!$R$3:$R$11)+IF(H98=$J$234,($K$234*K98),0)+IF(H98=$J$235,($K$235*K98),0)</f>
        <v>#VALUE!</v>
      </c>
      <c r="S98" s="15">
        <f t="shared" si="8"/>
        <v>0</v>
      </c>
      <c r="T98" s="15" t="e">
        <f>SUMIF('[1]COAL RECEIPT &amp; GCV DATA'!$A$3:$A$11,'MASTER DATA FILE RAW COAL 210'!A98,'[1]COAL RECEIPT &amp; GCV DATA'!$T$3:$T$11)</f>
        <v>#VALUE!</v>
      </c>
      <c r="U98" s="15" t="e">
        <f t="shared" si="9"/>
        <v>#VALUE!</v>
      </c>
      <c r="V98" s="15" t="e">
        <f>SUMIF('[1]COAL RECEIPT &amp; GCV DATA'!$A$3:$A$11,'MASTER DATA FILE RAW COAL 210'!A98,'[1]COAL RECEIPT &amp; GCV DATA'!$V$3:$V$11)</f>
        <v>#VALUE!</v>
      </c>
      <c r="W98" s="15" t="e">
        <f t="shared" si="10"/>
        <v>#VALUE!</v>
      </c>
    </row>
    <row r="99" spans="1:23" customFormat="1" x14ac:dyDescent="0.3">
      <c r="A99" s="12"/>
      <c r="B99" s="12" t="e">
        <f>SUMIF('[1]COAL RECEIPT &amp; GCV DATA'!$A$3:$A$11,'MASTER DATA FILE RAW COAL 210'!A99,'[1]COAL RECEIPT &amp; GCV DATA'!$B$3:$B$11)</f>
        <v>#VALUE!</v>
      </c>
      <c r="C99" s="13" t="e">
        <f>SUMIF('[1]COAL RECEIPT &amp; GCV DATA'!$A$3:$A$11,'MASTER DATA FILE RAW COAL 210'!A99,'[1]COAL RECEIPT &amp; GCV DATA'!$C$3:$C$11)</f>
        <v>#VALUE!</v>
      </c>
      <c r="D99" s="13">
        <f>IFERROR(VLOOKUP(A99,'[1]COAL RECEIPT &amp; GCV DATA'!$A$2:$V$11,4,0),0)</f>
        <v>0</v>
      </c>
      <c r="E99" s="14">
        <f>IFERROR(VLOOKUP(A99,'[1]COAL RECEIPT &amp; GCV DATA'!$A$2:$V$11,5,0),0)</f>
        <v>0</v>
      </c>
      <c r="F99" s="13" t="e">
        <f>SUMIF('[1]COAL RECEIPT &amp; GCV DATA'!$A$3:$A$11,'MASTER DATA FILE RAW COAL 210'!A99,'[1]COAL RECEIPT &amp; GCV DATA'!$F$3:$F$11)</f>
        <v>#VALUE!</v>
      </c>
      <c r="G99" s="13">
        <f>IFERROR(VLOOKUP(A99,'[1]COAL RECEIPT &amp; GCV DATA'!$A$2:$V$11,7,0),0)</f>
        <v>0</v>
      </c>
      <c r="H99" s="13">
        <f>IFERROR(VLOOKUP(A99,'[1]COAL RECEIPT &amp; GCV DATA'!$A$2:$V$11,8,0),0)</f>
        <v>0</v>
      </c>
      <c r="I99" s="13">
        <f>IFERROR(VLOOKUP(A99,'[1]COAL RECEIPT &amp; GCV DATA'!$A$2:$V$11,9,0),0)</f>
        <v>0</v>
      </c>
      <c r="J99" s="13">
        <f>IFERROR(VLOOKUP(A99,'[1]COAL RECEIPT &amp; GCV DATA'!$A$2:$V$11,10,0),0)</f>
        <v>0</v>
      </c>
      <c r="K99" s="15" t="e">
        <f>SUMIF('[1]COAL RECEIPT &amp; GCV DATA'!$A$3:$A$11,'MASTER DATA FILE RAW COAL 210'!A99,'[1]COAL RECEIPT &amp; GCV DATA'!$K$3:$K$11)</f>
        <v>#VALUE!</v>
      </c>
      <c r="L99" s="15" t="e">
        <f>SUMIF('[1]COAL RECEIPT &amp; GCV DATA'!$A$3:$A$11,'MASTER DATA FILE RAW COAL 210'!A99,'[1]COAL RECEIPT &amp; GCV DATA'!$L$3:$L$11)</f>
        <v>#VALUE!</v>
      </c>
      <c r="M99" s="15" t="e">
        <f t="shared" si="6"/>
        <v>#VALUE!</v>
      </c>
      <c r="N99" s="15" t="e">
        <f t="shared" si="7"/>
        <v>#VALUE!</v>
      </c>
      <c r="O99" s="15" t="e">
        <f>SUMIF('[1]COAL RECEIPT &amp; GCV DATA'!$A$3:$A$11,'MASTER DATA FILE RAW COAL 210'!A99,'[1]COAL RECEIPT &amp; GCV DATA'!$O$3:$O$11)</f>
        <v>#VALUE!</v>
      </c>
      <c r="P99" s="15" t="e">
        <f t="shared" si="11"/>
        <v>#VALUE!</v>
      </c>
      <c r="Q99" s="15" t="e">
        <f>SUMIF('[1]COAL RECEIPT &amp; GCV DATA'!$A$3:$A$11,'MASTER DATA FILE RAW COAL 210'!A99,'[1]COAL RECEIPT &amp; GCV DATA'!$Q$3:$Q$11)+IF(H99=$J$234,($K$234*K99),0)+IF(H99=$J$235,($K$235*K99),0)++IF(H98=$J$235,($K$236*K99),0)</f>
        <v>#VALUE!</v>
      </c>
      <c r="R99" s="16" t="e">
        <f>SUMIF('[1]COAL RECEIPT &amp; GCV DATA'!$A$3:$A$11,'MASTER DATA FILE RAW COAL 210'!A99,'[1]COAL RECEIPT &amp; GCV DATA'!$R$3:$R$11)+IF(H99=$J$234,($K$234*K99),0)+IF(H99=$J$235,($K$235*K99),0)</f>
        <v>#VALUE!</v>
      </c>
      <c r="S99" s="15">
        <f t="shared" si="8"/>
        <v>0</v>
      </c>
      <c r="T99" s="15" t="e">
        <f>SUMIF('[1]COAL RECEIPT &amp; GCV DATA'!$A$3:$A$11,'MASTER DATA FILE RAW COAL 210'!A99,'[1]COAL RECEIPT &amp; GCV DATA'!$T$3:$T$11)</f>
        <v>#VALUE!</v>
      </c>
      <c r="U99" s="15" t="e">
        <f t="shared" si="9"/>
        <v>#VALUE!</v>
      </c>
      <c r="V99" s="15" t="e">
        <f>SUMIF('[1]COAL RECEIPT &amp; GCV DATA'!$A$3:$A$11,'MASTER DATA FILE RAW COAL 210'!A99,'[1]COAL RECEIPT &amp; GCV DATA'!$V$3:$V$11)</f>
        <v>#VALUE!</v>
      </c>
      <c r="W99" s="15" t="e">
        <f t="shared" si="10"/>
        <v>#VALUE!</v>
      </c>
    </row>
    <row r="100" spans="1:23" customFormat="1" x14ac:dyDescent="0.3">
      <c r="A100" s="12"/>
      <c r="B100" s="12" t="e">
        <f>SUMIF('[1]COAL RECEIPT &amp; GCV DATA'!$A$3:$A$11,'MASTER DATA FILE RAW COAL 210'!A100,'[1]COAL RECEIPT &amp; GCV DATA'!$B$3:$B$11)</f>
        <v>#VALUE!</v>
      </c>
      <c r="C100" s="13" t="e">
        <f>SUMIF('[1]COAL RECEIPT &amp; GCV DATA'!$A$3:$A$11,'MASTER DATA FILE RAW COAL 210'!A100,'[1]COAL RECEIPT &amp; GCV DATA'!$C$3:$C$11)</f>
        <v>#VALUE!</v>
      </c>
      <c r="D100" s="13">
        <f>IFERROR(VLOOKUP(A100,'[1]COAL RECEIPT &amp; GCV DATA'!$A$2:$V$11,4,0),0)</f>
        <v>0</v>
      </c>
      <c r="E100" s="14">
        <f>IFERROR(VLOOKUP(A100,'[1]COAL RECEIPT &amp; GCV DATA'!$A$2:$V$11,5,0),0)</f>
        <v>0</v>
      </c>
      <c r="F100" s="13" t="e">
        <f>SUMIF('[1]COAL RECEIPT &amp; GCV DATA'!$A$3:$A$11,'MASTER DATA FILE RAW COAL 210'!A100,'[1]COAL RECEIPT &amp; GCV DATA'!$F$3:$F$11)</f>
        <v>#VALUE!</v>
      </c>
      <c r="G100" s="13">
        <f>IFERROR(VLOOKUP(A100,'[1]COAL RECEIPT &amp; GCV DATA'!$A$2:$V$11,7,0),0)</f>
        <v>0</v>
      </c>
      <c r="H100" s="13">
        <f>IFERROR(VLOOKUP(A100,'[1]COAL RECEIPT &amp; GCV DATA'!$A$2:$V$11,8,0),0)</f>
        <v>0</v>
      </c>
      <c r="I100" s="13">
        <f>IFERROR(VLOOKUP(A100,'[1]COAL RECEIPT &amp; GCV DATA'!$A$2:$V$11,9,0),0)</f>
        <v>0</v>
      </c>
      <c r="J100" s="13">
        <f>IFERROR(VLOOKUP(A100,'[1]COAL RECEIPT &amp; GCV DATA'!$A$2:$V$11,10,0),0)</f>
        <v>0</v>
      </c>
      <c r="K100" s="15" t="e">
        <f>SUMIF('[1]COAL RECEIPT &amp; GCV DATA'!$A$3:$A$11,'MASTER DATA FILE RAW COAL 210'!A100,'[1]COAL RECEIPT &amp; GCV DATA'!$K$3:$K$11)</f>
        <v>#VALUE!</v>
      </c>
      <c r="L100" s="15" t="e">
        <f>SUMIF('[1]COAL RECEIPT &amp; GCV DATA'!$A$3:$A$11,'MASTER DATA FILE RAW COAL 210'!A100,'[1]COAL RECEIPT &amp; GCV DATA'!$L$3:$L$11)</f>
        <v>#VALUE!</v>
      </c>
      <c r="M100" s="15" t="e">
        <f t="shared" si="6"/>
        <v>#VALUE!</v>
      </c>
      <c r="N100" s="15" t="e">
        <f t="shared" si="7"/>
        <v>#VALUE!</v>
      </c>
      <c r="O100" s="15" t="e">
        <f>SUMIF('[1]COAL RECEIPT &amp; GCV DATA'!$A$3:$A$11,'MASTER DATA FILE RAW COAL 210'!A100,'[1]COAL RECEIPT &amp; GCV DATA'!$O$3:$O$11)</f>
        <v>#VALUE!</v>
      </c>
      <c r="P100" s="15" t="e">
        <f t="shared" si="11"/>
        <v>#VALUE!</v>
      </c>
      <c r="Q100" s="15" t="e">
        <f>SUMIF('[1]COAL RECEIPT &amp; GCV DATA'!$A$3:$A$11,'MASTER DATA FILE RAW COAL 210'!A100,'[1]COAL RECEIPT &amp; GCV DATA'!$Q$3:$Q$11)+IF(H100=$J$234,($K$234*K100),0)+IF(H100=$J$235,($K$235*K100),0)++IF(H99=$J$235,($K$236*K100),0)</f>
        <v>#VALUE!</v>
      </c>
      <c r="R100" s="16" t="e">
        <f>SUMIF('[1]COAL RECEIPT &amp; GCV DATA'!$A$3:$A$11,'MASTER DATA FILE RAW COAL 210'!A100,'[1]COAL RECEIPT &amp; GCV DATA'!$R$3:$R$11)+IF(H100=$J$234,($K$234*K100),0)+IF(H100=$J$235,($K$235*K100),0)</f>
        <v>#VALUE!</v>
      </c>
      <c r="S100" s="15">
        <f t="shared" si="8"/>
        <v>0</v>
      </c>
      <c r="T100" s="15" t="e">
        <f>SUMIF('[1]COAL RECEIPT &amp; GCV DATA'!$A$3:$A$11,'MASTER DATA FILE RAW COAL 210'!A100,'[1]COAL RECEIPT &amp; GCV DATA'!$T$3:$T$11)</f>
        <v>#VALUE!</v>
      </c>
      <c r="U100" s="15" t="e">
        <f t="shared" si="9"/>
        <v>#VALUE!</v>
      </c>
      <c r="V100" s="15" t="e">
        <f>SUMIF('[1]COAL RECEIPT &amp; GCV DATA'!$A$3:$A$11,'MASTER DATA FILE RAW COAL 210'!A100,'[1]COAL RECEIPT &amp; GCV DATA'!$V$3:$V$11)</f>
        <v>#VALUE!</v>
      </c>
      <c r="W100" s="15" t="e">
        <f t="shared" si="10"/>
        <v>#VALUE!</v>
      </c>
    </row>
    <row r="101" spans="1:23" customFormat="1" x14ac:dyDescent="0.3">
      <c r="A101" s="12"/>
      <c r="B101" s="12" t="e">
        <f>SUMIF('[1]COAL RECEIPT &amp; GCV DATA'!$A$3:$A$11,'MASTER DATA FILE RAW COAL 210'!A101,'[1]COAL RECEIPT &amp; GCV DATA'!$B$3:$B$11)</f>
        <v>#VALUE!</v>
      </c>
      <c r="C101" s="13" t="e">
        <f>SUMIF('[1]COAL RECEIPT &amp; GCV DATA'!$A$3:$A$11,'MASTER DATA FILE RAW COAL 210'!A101,'[1]COAL RECEIPT &amp; GCV DATA'!$C$3:$C$11)</f>
        <v>#VALUE!</v>
      </c>
      <c r="D101" s="13">
        <f>IFERROR(VLOOKUP(A101,'[1]COAL RECEIPT &amp; GCV DATA'!$A$2:$V$11,4,0),0)</f>
        <v>0</v>
      </c>
      <c r="E101" s="14">
        <f>IFERROR(VLOOKUP(A101,'[1]COAL RECEIPT &amp; GCV DATA'!$A$2:$V$11,5,0),0)</f>
        <v>0</v>
      </c>
      <c r="F101" s="13" t="e">
        <f>SUMIF('[1]COAL RECEIPT &amp; GCV DATA'!$A$3:$A$11,'MASTER DATA FILE RAW COAL 210'!A101,'[1]COAL RECEIPT &amp; GCV DATA'!$F$3:$F$11)</f>
        <v>#VALUE!</v>
      </c>
      <c r="G101" s="13">
        <f>IFERROR(VLOOKUP(A101,'[1]COAL RECEIPT &amp; GCV DATA'!$A$2:$V$11,7,0),0)</f>
        <v>0</v>
      </c>
      <c r="H101" s="13">
        <f>IFERROR(VLOOKUP(A101,'[1]COAL RECEIPT &amp; GCV DATA'!$A$2:$V$11,8,0),0)</f>
        <v>0</v>
      </c>
      <c r="I101" s="13">
        <f>IFERROR(VLOOKUP(A101,'[1]COAL RECEIPT &amp; GCV DATA'!$A$2:$V$11,9,0),0)</f>
        <v>0</v>
      </c>
      <c r="J101" s="13">
        <f>IFERROR(VLOOKUP(A101,'[1]COAL RECEIPT &amp; GCV DATA'!$A$2:$V$11,10,0),0)</f>
        <v>0</v>
      </c>
      <c r="K101" s="15" t="e">
        <f>SUMIF('[1]COAL RECEIPT &amp; GCV DATA'!$A$3:$A$11,'MASTER DATA FILE RAW COAL 210'!A101,'[1]COAL RECEIPT &amp; GCV DATA'!$K$3:$K$11)</f>
        <v>#VALUE!</v>
      </c>
      <c r="L101" s="15" t="e">
        <f>SUMIF('[1]COAL RECEIPT &amp; GCV DATA'!$A$3:$A$11,'MASTER DATA FILE RAW COAL 210'!A101,'[1]COAL RECEIPT &amp; GCV DATA'!$L$3:$L$11)</f>
        <v>#VALUE!</v>
      </c>
      <c r="M101" s="15" t="e">
        <f t="shared" si="6"/>
        <v>#VALUE!</v>
      </c>
      <c r="N101" s="15" t="e">
        <f t="shared" si="7"/>
        <v>#VALUE!</v>
      </c>
      <c r="O101" s="15" t="e">
        <f>SUMIF('[1]COAL RECEIPT &amp; GCV DATA'!$A$3:$A$11,'MASTER DATA FILE RAW COAL 210'!A101,'[1]COAL RECEIPT &amp; GCV DATA'!$O$3:$O$11)</f>
        <v>#VALUE!</v>
      </c>
      <c r="P101" s="15" t="e">
        <f t="shared" si="11"/>
        <v>#VALUE!</v>
      </c>
      <c r="Q101" s="15" t="e">
        <f>SUMIF('[1]COAL RECEIPT &amp; GCV DATA'!$A$3:$A$11,'MASTER DATA FILE RAW COAL 210'!A101,'[1]COAL RECEIPT &amp; GCV DATA'!$Q$3:$Q$11)+IF(H101=$J$234,($K$234*K101),0)+IF(H101=$J$235,($K$235*K101),0)++IF(H100=$J$235,($K$236*K101),0)</f>
        <v>#VALUE!</v>
      </c>
      <c r="R101" s="16" t="e">
        <f>SUMIF('[1]COAL RECEIPT &amp; GCV DATA'!$A$3:$A$11,'MASTER DATA FILE RAW COAL 210'!A101,'[1]COAL RECEIPT &amp; GCV DATA'!$R$3:$R$11)+IF(H101=$J$234,($K$234*K101),0)+IF(H101=$J$235,($K$235*K101),0)</f>
        <v>#VALUE!</v>
      </c>
      <c r="S101" s="15">
        <f t="shared" si="8"/>
        <v>0</v>
      </c>
      <c r="T101" s="15" t="e">
        <f>SUMIF('[1]COAL RECEIPT &amp; GCV DATA'!$A$3:$A$11,'MASTER DATA FILE RAW COAL 210'!A101,'[1]COAL RECEIPT &amp; GCV DATA'!$T$3:$T$11)</f>
        <v>#VALUE!</v>
      </c>
      <c r="U101" s="15" t="e">
        <f t="shared" si="9"/>
        <v>#VALUE!</v>
      </c>
      <c r="V101" s="15" t="e">
        <f>SUMIF('[1]COAL RECEIPT &amp; GCV DATA'!$A$3:$A$11,'MASTER DATA FILE RAW COAL 210'!A101,'[1]COAL RECEIPT &amp; GCV DATA'!$V$3:$V$11)</f>
        <v>#VALUE!</v>
      </c>
      <c r="W101" s="15" t="e">
        <f t="shared" si="10"/>
        <v>#VALUE!</v>
      </c>
    </row>
    <row r="102" spans="1:23" customFormat="1" x14ac:dyDescent="0.3">
      <c r="A102" s="12"/>
      <c r="B102" s="12" t="e">
        <f>SUMIF('[1]COAL RECEIPT &amp; GCV DATA'!$A$3:$A$11,'MASTER DATA FILE RAW COAL 210'!A102,'[1]COAL RECEIPT &amp; GCV DATA'!$B$3:$B$11)</f>
        <v>#VALUE!</v>
      </c>
      <c r="C102" s="13" t="e">
        <f>SUMIF('[1]COAL RECEIPT &amp; GCV DATA'!$A$3:$A$11,'MASTER DATA FILE RAW COAL 210'!A102,'[1]COAL RECEIPT &amp; GCV DATA'!$C$3:$C$11)</f>
        <v>#VALUE!</v>
      </c>
      <c r="D102" s="13">
        <f>IFERROR(VLOOKUP(A102,'[1]COAL RECEIPT &amp; GCV DATA'!$A$2:$V$11,4,0),0)</f>
        <v>0</v>
      </c>
      <c r="E102" s="14">
        <f>IFERROR(VLOOKUP(A102,'[1]COAL RECEIPT &amp; GCV DATA'!$A$2:$V$11,5,0),0)</f>
        <v>0</v>
      </c>
      <c r="F102" s="13" t="e">
        <f>SUMIF('[1]COAL RECEIPT &amp; GCV DATA'!$A$3:$A$11,'MASTER DATA FILE RAW COAL 210'!A102,'[1]COAL RECEIPT &amp; GCV DATA'!$F$3:$F$11)</f>
        <v>#VALUE!</v>
      </c>
      <c r="G102" s="13">
        <f>IFERROR(VLOOKUP(A102,'[1]COAL RECEIPT &amp; GCV DATA'!$A$2:$V$11,7,0),0)</f>
        <v>0</v>
      </c>
      <c r="H102" s="13">
        <f>IFERROR(VLOOKUP(A102,'[1]COAL RECEIPT &amp; GCV DATA'!$A$2:$V$11,8,0),0)</f>
        <v>0</v>
      </c>
      <c r="I102" s="13">
        <f>IFERROR(VLOOKUP(A102,'[1]COAL RECEIPT &amp; GCV DATA'!$A$2:$V$11,9,0),0)</f>
        <v>0</v>
      </c>
      <c r="J102" s="13">
        <f>IFERROR(VLOOKUP(A102,'[1]COAL RECEIPT &amp; GCV DATA'!$A$2:$V$11,10,0),0)</f>
        <v>0</v>
      </c>
      <c r="K102" s="15" t="e">
        <f>SUMIF('[1]COAL RECEIPT &amp; GCV DATA'!$A$3:$A$11,'MASTER DATA FILE RAW COAL 210'!A102,'[1]COAL RECEIPT &amp; GCV DATA'!$K$3:$K$11)</f>
        <v>#VALUE!</v>
      </c>
      <c r="L102" s="15" t="e">
        <f>SUMIF('[1]COAL RECEIPT &amp; GCV DATA'!$A$3:$A$11,'MASTER DATA FILE RAW COAL 210'!A102,'[1]COAL RECEIPT &amp; GCV DATA'!$L$3:$L$11)</f>
        <v>#VALUE!</v>
      </c>
      <c r="M102" s="15" t="e">
        <f t="shared" si="6"/>
        <v>#VALUE!</v>
      </c>
      <c r="N102" s="15" t="e">
        <f t="shared" si="7"/>
        <v>#VALUE!</v>
      </c>
      <c r="O102" s="15" t="e">
        <f>SUMIF('[1]COAL RECEIPT &amp; GCV DATA'!$A$3:$A$11,'MASTER DATA FILE RAW COAL 210'!A102,'[1]COAL RECEIPT &amp; GCV DATA'!$O$3:$O$11)</f>
        <v>#VALUE!</v>
      </c>
      <c r="P102" s="15" t="e">
        <f t="shared" si="11"/>
        <v>#VALUE!</v>
      </c>
      <c r="Q102" s="15" t="e">
        <f>SUMIF('[1]COAL RECEIPT &amp; GCV DATA'!$A$3:$A$11,'MASTER DATA FILE RAW COAL 210'!A102,'[1]COAL RECEIPT &amp; GCV DATA'!$Q$3:$Q$11)+IF(H102=$J$234,($K$234*K102),0)+IF(H102=$J$235,($K$235*K102),0)++IF(H101=$J$235,($K$236*K102),0)</f>
        <v>#VALUE!</v>
      </c>
      <c r="R102" s="16" t="e">
        <f>SUMIF('[1]COAL RECEIPT &amp; GCV DATA'!$A$3:$A$11,'MASTER DATA FILE RAW COAL 210'!A102,'[1]COAL RECEIPT &amp; GCV DATA'!$R$3:$R$11)+IF(H102=$J$234,($K$234*K102),0)+IF(H102=$J$235,($K$235*K102),0)</f>
        <v>#VALUE!</v>
      </c>
      <c r="S102" s="15">
        <f t="shared" si="8"/>
        <v>0</v>
      </c>
      <c r="T102" s="15" t="e">
        <f>SUMIF('[1]COAL RECEIPT &amp; GCV DATA'!$A$3:$A$11,'MASTER DATA FILE RAW COAL 210'!A102,'[1]COAL RECEIPT &amp; GCV DATA'!$T$3:$T$11)</f>
        <v>#VALUE!</v>
      </c>
      <c r="U102" s="15" t="e">
        <f t="shared" si="9"/>
        <v>#VALUE!</v>
      </c>
      <c r="V102" s="15" t="e">
        <f>SUMIF('[1]COAL RECEIPT &amp; GCV DATA'!$A$3:$A$11,'MASTER DATA FILE RAW COAL 210'!A102,'[1]COAL RECEIPT &amp; GCV DATA'!$V$3:$V$11)</f>
        <v>#VALUE!</v>
      </c>
      <c r="W102" s="15" t="e">
        <f t="shared" si="10"/>
        <v>#VALUE!</v>
      </c>
    </row>
    <row r="103" spans="1:23" customFormat="1" x14ac:dyDescent="0.3">
      <c r="A103" s="12"/>
      <c r="B103" s="12" t="e">
        <f>SUMIF('[1]COAL RECEIPT &amp; GCV DATA'!$A$3:$A$11,'MASTER DATA FILE RAW COAL 210'!A103,'[1]COAL RECEIPT &amp; GCV DATA'!$B$3:$B$11)</f>
        <v>#VALUE!</v>
      </c>
      <c r="C103" s="13" t="e">
        <f>SUMIF('[1]COAL RECEIPT &amp; GCV DATA'!$A$3:$A$11,'MASTER DATA FILE RAW COAL 210'!A103,'[1]COAL RECEIPT &amp; GCV DATA'!$C$3:$C$11)</f>
        <v>#VALUE!</v>
      </c>
      <c r="D103" s="13">
        <f>IFERROR(VLOOKUP(A103,'[1]COAL RECEIPT &amp; GCV DATA'!$A$2:$V$11,4,0),0)</f>
        <v>0</v>
      </c>
      <c r="E103" s="14">
        <f>IFERROR(VLOOKUP(A103,'[1]COAL RECEIPT &amp; GCV DATA'!$A$2:$V$11,5,0),0)</f>
        <v>0</v>
      </c>
      <c r="F103" s="13" t="e">
        <f>SUMIF('[1]COAL RECEIPT &amp; GCV DATA'!$A$3:$A$11,'MASTER DATA FILE RAW COAL 210'!A103,'[1]COAL RECEIPT &amp; GCV DATA'!$F$3:$F$11)</f>
        <v>#VALUE!</v>
      </c>
      <c r="G103" s="13">
        <f>IFERROR(VLOOKUP(A103,'[1]COAL RECEIPT &amp; GCV DATA'!$A$2:$V$11,7,0),0)</f>
        <v>0</v>
      </c>
      <c r="H103" s="13">
        <f>IFERROR(VLOOKUP(A103,'[1]COAL RECEIPT &amp; GCV DATA'!$A$2:$V$11,8,0),0)</f>
        <v>0</v>
      </c>
      <c r="I103" s="13">
        <f>IFERROR(VLOOKUP(A103,'[1]COAL RECEIPT &amp; GCV DATA'!$A$2:$V$11,9,0),0)</f>
        <v>0</v>
      </c>
      <c r="J103" s="13">
        <f>IFERROR(VLOOKUP(A103,'[1]COAL RECEIPT &amp; GCV DATA'!$A$2:$V$11,10,0),0)</f>
        <v>0</v>
      </c>
      <c r="K103" s="15" t="e">
        <f>SUMIF('[1]COAL RECEIPT &amp; GCV DATA'!$A$3:$A$11,'MASTER DATA FILE RAW COAL 210'!A103,'[1]COAL RECEIPT &amp; GCV DATA'!$K$3:$K$11)</f>
        <v>#VALUE!</v>
      </c>
      <c r="L103" s="15" t="e">
        <f>SUMIF('[1]COAL RECEIPT &amp; GCV DATA'!$A$3:$A$11,'MASTER DATA FILE RAW COAL 210'!A103,'[1]COAL RECEIPT &amp; GCV DATA'!$L$3:$L$11)</f>
        <v>#VALUE!</v>
      </c>
      <c r="M103" s="15" t="e">
        <f t="shared" si="6"/>
        <v>#VALUE!</v>
      </c>
      <c r="N103" s="15" t="e">
        <f t="shared" si="7"/>
        <v>#VALUE!</v>
      </c>
      <c r="O103" s="15" t="e">
        <f>SUMIF('[1]COAL RECEIPT &amp; GCV DATA'!$A$3:$A$11,'MASTER DATA FILE RAW COAL 210'!A103,'[1]COAL RECEIPT &amp; GCV DATA'!$O$3:$O$11)</f>
        <v>#VALUE!</v>
      </c>
      <c r="P103" s="15" t="e">
        <f t="shared" si="11"/>
        <v>#VALUE!</v>
      </c>
      <c r="Q103" s="15" t="e">
        <f>SUMIF('[1]COAL RECEIPT &amp; GCV DATA'!$A$3:$A$11,'MASTER DATA FILE RAW COAL 210'!A103,'[1]COAL RECEIPT &amp; GCV DATA'!$Q$3:$Q$11)+IF(H103=$J$234,($K$234*K103),0)+IF(H103=$J$235,($K$235*K103),0)++IF(H102=$J$235,($K$236*K103),0)</f>
        <v>#VALUE!</v>
      </c>
      <c r="R103" s="16" t="e">
        <f>SUMIF('[1]COAL RECEIPT &amp; GCV DATA'!$A$3:$A$11,'MASTER DATA FILE RAW COAL 210'!A103,'[1]COAL RECEIPT &amp; GCV DATA'!$R$3:$R$11)+IF(H103=$J$234,($K$234*K103),0)+IF(H103=$J$235,($K$235*K103),0)</f>
        <v>#VALUE!</v>
      </c>
      <c r="S103" s="15">
        <f t="shared" si="8"/>
        <v>0</v>
      </c>
      <c r="T103" s="15" t="e">
        <f>SUMIF('[1]COAL RECEIPT &amp; GCV DATA'!$A$3:$A$11,'MASTER DATA FILE RAW COAL 210'!A103,'[1]COAL RECEIPT &amp; GCV DATA'!$T$3:$T$11)</f>
        <v>#VALUE!</v>
      </c>
      <c r="U103" s="15" t="e">
        <f t="shared" si="9"/>
        <v>#VALUE!</v>
      </c>
      <c r="V103" s="15" t="e">
        <f>SUMIF('[1]COAL RECEIPT &amp; GCV DATA'!$A$3:$A$11,'MASTER DATA FILE RAW COAL 210'!A103,'[1]COAL RECEIPT &amp; GCV DATA'!$V$3:$V$11)</f>
        <v>#VALUE!</v>
      </c>
      <c r="W103" s="15" t="e">
        <f t="shared" si="10"/>
        <v>#VALUE!</v>
      </c>
    </row>
    <row r="104" spans="1:23" customFormat="1" x14ac:dyDescent="0.3">
      <c r="A104" s="12"/>
      <c r="B104" s="12" t="e">
        <f>SUMIF('[1]COAL RECEIPT &amp; GCV DATA'!$A$3:$A$11,'MASTER DATA FILE RAW COAL 210'!A104,'[1]COAL RECEIPT &amp; GCV DATA'!$B$3:$B$11)</f>
        <v>#VALUE!</v>
      </c>
      <c r="C104" s="13" t="e">
        <f>SUMIF('[1]COAL RECEIPT &amp; GCV DATA'!$A$3:$A$11,'MASTER DATA FILE RAW COAL 210'!A104,'[1]COAL RECEIPT &amp; GCV DATA'!$C$3:$C$11)</f>
        <v>#VALUE!</v>
      </c>
      <c r="D104" s="13">
        <f>IFERROR(VLOOKUP(A104,'[1]COAL RECEIPT &amp; GCV DATA'!$A$2:$V$11,4,0),0)</f>
        <v>0</v>
      </c>
      <c r="E104" s="14">
        <f>IFERROR(VLOOKUP(A104,'[1]COAL RECEIPT &amp; GCV DATA'!$A$2:$V$11,5,0),0)</f>
        <v>0</v>
      </c>
      <c r="F104" s="13" t="e">
        <f>SUMIF('[1]COAL RECEIPT &amp; GCV DATA'!$A$3:$A$11,'MASTER DATA FILE RAW COAL 210'!A104,'[1]COAL RECEIPT &amp; GCV DATA'!$F$3:$F$11)</f>
        <v>#VALUE!</v>
      </c>
      <c r="G104" s="13">
        <f>IFERROR(VLOOKUP(A104,'[1]COAL RECEIPT &amp; GCV DATA'!$A$2:$V$11,7,0),0)</f>
        <v>0</v>
      </c>
      <c r="H104" s="13">
        <f>IFERROR(VLOOKUP(A104,'[1]COAL RECEIPT &amp; GCV DATA'!$A$2:$V$11,8,0),0)</f>
        <v>0</v>
      </c>
      <c r="I104" s="13">
        <f>IFERROR(VLOOKUP(A104,'[1]COAL RECEIPT &amp; GCV DATA'!$A$2:$V$11,9,0),0)</f>
        <v>0</v>
      </c>
      <c r="J104" s="13">
        <f>IFERROR(VLOOKUP(A104,'[1]COAL RECEIPT &amp; GCV DATA'!$A$2:$V$11,10,0),0)</f>
        <v>0</v>
      </c>
      <c r="K104" s="15" t="e">
        <f>SUMIF('[1]COAL RECEIPT &amp; GCV DATA'!$A$3:$A$11,'MASTER DATA FILE RAW COAL 210'!A104,'[1]COAL RECEIPT &amp; GCV DATA'!$K$3:$K$11)</f>
        <v>#VALUE!</v>
      </c>
      <c r="L104" s="15" t="e">
        <f>SUMIF('[1]COAL RECEIPT &amp; GCV DATA'!$A$3:$A$11,'MASTER DATA FILE RAW COAL 210'!A104,'[1]COAL RECEIPT &amp; GCV DATA'!$L$3:$L$11)</f>
        <v>#VALUE!</v>
      </c>
      <c r="M104" s="15" t="e">
        <f t="shared" si="6"/>
        <v>#VALUE!</v>
      </c>
      <c r="N104" s="15" t="e">
        <f t="shared" si="7"/>
        <v>#VALUE!</v>
      </c>
      <c r="O104" s="15" t="e">
        <f>SUMIF('[1]COAL RECEIPT &amp; GCV DATA'!$A$3:$A$11,'MASTER DATA FILE RAW COAL 210'!A104,'[1]COAL RECEIPT &amp; GCV DATA'!$O$3:$O$11)</f>
        <v>#VALUE!</v>
      </c>
      <c r="P104" s="15" t="e">
        <f t="shared" si="11"/>
        <v>#VALUE!</v>
      </c>
      <c r="Q104" s="15" t="e">
        <f>SUMIF('[1]COAL RECEIPT &amp; GCV DATA'!$A$3:$A$11,'MASTER DATA FILE RAW COAL 210'!A104,'[1]COAL RECEIPT &amp; GCV DATA'!$Q$3:$Q$11)+IF(H104=$J$234,($K$234*K104),0)+IF(H104=$J$235,($K$235*K104),0)++IF(H103=$J$235,($K$236*K104),0)</f>
        <v>#VALUE!</v>
      </c>
      <c r="R104" s="16" t="e">
        <f>SUMIF('[1]COAL RECEIPT &amp; GCV DATA'!$A$3:$A$11,'MASTER DATA FILE RAW COAL 210'!A104,'[1]COAL RECEIPT &amp; GCV DATA'!$R$3:$R$11)+IF(H104=$J$234,($K$234*K104),0)+IF(H104=$J$235,($K$235*K104),0)</f>
        <v>#VALUE!</v>
      </c>
      <c r="S104" s="15">
        <f t="shared" si="8"/>
        <v>0</v>
      </c>
      <c r="T104" s="15" t="e">
        <f>SUMIF('[1]COAL RECEIPT &amp; GCV DATA'!$A$3:$A$11,'MASTER DATA FILE RAW COAL 210'!A104,'[1]COAL RECEIPT &amp; GCV DATA'!$T$3:$T$11)</f>
        <v>#VALUE!</v>
      </c>
      <c r="U104" s="15" t="e">
        <f t="shared" si="9"/>
        <v>#VALUE!</v>
      </c>
      <c r="V104" s="15" t="e">
        <f>SUMIF('[1]COAL RECEIPT &amp; GCV DATA'!$A$3:$A$11,'MASTER DATA FILE RAW COAL 210'!A104,'[1]COAL RECEIPT &amp; GCV DATA'!$V$3:$V$11)</f>
        <v>#VALUE!</v>
      </c>
      <c r="W104" s="15" t="e">
        <f t="shared" si="10"/>
        <v>#VALUE!</v>
      </c>
    </row>
    <row r="105" spans="1:23" customFormat="1" x14ac:dyDescent="0.3">
      <c r="A105" s="12"/>
      <c r="B105" s="12" t="e">
        <f>SUMIF('[1]COAL RECEIPT &amp; GCV DATA'!$A$3:$A$11,'MASTER DATA FILE RAW COAL 210'!A105,'[1]COAL RECEIPT &amp; GCV DATA'!$B$3:$B$11)</f>
        <v>#VALUE!</v>
      </c>
      <c r="C105" s="13" t="e">
        <f>SUMIF('[1]COAL RECEIPT &amp; GCV DATA'!$A$3:$A$11,'MASTER DATA FILE RAW COAL 210'!A105,'[1]COAL RECEIPT &amp; GCV DATA'!$C$3:$C$11)</f>
        <v>#VALUE!</v>
      </c>
      <c r="D105" s="13">
        <f>IFERROR(VLOOKUP(A105,'[1]COAL RECEIPT &amp; GCV DATA'!$A$2:$V$11,4,0),0)</f>
        <v>0</v>
      </c>
      <c r="E105" s="14">
        <f>IFERROR(VLOOKUP(A105,'[1]COAL RECEIPT &amp; GCV DATA'!$A$2:$V$11,5,0),0)</f>
        <v>0</v>
      </c>
      <c r="F105" s="13" t="e">
        <f>SUMIF('[1]COAL RECEIPT &amp; GCV DATA'!$A$3:$A$11,'MASTER DATA FILE RAW COAL 210'!A105,'[1]COAL RECEIPT &amp; GCV DATA'!$F$3:$F$11)</f>
        <v>#VALUE!</v>
      </c>
      <c r="G105" s="13">
        <f>IFERROR(VLOOKUP(A105,'[1]COAL RECEIPT &amp; GCV DATA'!$A$2:$V$11,7,0),0)</f>
        <v>0</v>
      </c>
      <c r="H105" s="13">
        <f>IFERROR(VLOOKUP(A105,'[1]COAL RECEIPT &amp; GCV DATA'!$A$2:$V$11,8,0),0)</f>
        <v>0</v>
      </c>
      <c r="I105" s="13">
        <f>IFERROR(VLOOKUP(A105,'[1]COAL RECEIPT &amp; GCV DATA'!$A$2:$V$11,9,0),0)</f>
        <v>0</v>
      </c>
      <c r="J105" s="13">
        <f>IFERROR(VLOOKUP(A105,'[1]COAL RECEIPT &amp; GCV DATA'!$A$2:$V$11,10,0),0)</f>
        <v>0</v>
      </c>
      <c r="K105" s="15" t="e">
        <f>SUMIF('[1]COAL RECEIPT &amp; GCV DATA'!$A$3:$A$11,'MASTER DATA FILE RAW COAL 210'!A105,'[1]COAL RECEIPT &amp; GCV DATA'!$K$3:$K$11)</f>
        <v>#VALUE!</v>
      </c>
      <c r="L105" s="15" t="e">
        <f>SUMIF('[1]COAL RECEIPT &amp; GCV DATA'!$A$3:$A$11,'MASTER DATA FILE RAW COAL 210'!A105,'[1]COAL RECEIPT &amp; GCV DATA'!$L$3:$L$11)</f>
        <v>#VALUE!</v>
      </c>
      <c r="M105" s="15" t="e">
        <f t="shared" si="6"/>
        <v>#VALUE!</v>
      </c>
      <c r="N105" s="15" t="e">
        <f t="shared" si="7"/>
        <v>#VALUE!</v>
      </c>
      <c r="O105" s="15" t="e">
        <f>SUMIF('[1]COAL RECEIPT &amp; GCV DATA'!$A$3:$A$11,'MASTER DATA FILE RAW COAL 210'!A105,'[1]COAL RECEIPT &amp; GCV DATA'!$O$3:$O$11)</f>
        <v>#VALUE!</v>
      </c>
      <c r="P105" s="15" t="e">
        <f t="shared" si="11"/>
        <v>#VALUE!</v>
      </c>
      <c r="Q105" s="15" t="e">
        <f>SUMIF('[1]COAL RECEIPT &amp; GCV DATA'!$A$3:$A$11,'MASTER DATA FILE RAW COAL 210'!A105,'[1]COAL RECEIPT &amp; GCV DATA'!$Q$3:$Q$11)+IF(H105=$J$234,($K$234*K105),0)+IF(H105=$J$235,($K$235*K105),0)++IF(H104=$J$235,($K$236*K105),0)</f>
        <v>#VALUE!</v>
      </c>
      <c r="R105" s="16" t="e">
        <f>SUMIF('[1]COAL RECEIPT &amp; GCV DATA'!$A$3:$A$11,'MASTER DATA FILE RAW COAL 210'!A105,'[1]COAL RECEIPT &amp; GCV DATA'!$R$3:$R$11)+IF(H105=$J$234,($K$234*K105),0)+IF(H105=$J$235,($K$235*K105),0)</f>
        <v>#VALUE!</v>
      </c>
      <c r="S105" s="15">
        <f t="shared" si="8"/>
        <v>0</v>
      </c>
      <c r="T105" s="15" t="e">
        <f>SUMIF('[1]COAL RECEIPT &amp; GCV DATA'!$A$3:$A$11,'MASTER DATA FILE RAW COAL 210'!A105,'[1]COAL RECEIPT &amp; GCV DATA'!$T$3:$T$11)</f>
        <v>#VALUE!</v>
      </c>
      <c r="U105" s="15" t="e">
        <f t="shared" si="9"/>
        <v>#VALUE!</v>
      </c>
      <c r="V105" s="15" t="e">
        <f>SUMIF('[1]COAL RECEIPT &amp; GCV DATA'!$A$3:$A$11,'MASTER DATA FILE RAW COAL 210'!A105,'[1]COAL RECEIPT &amp; GCV DATA'!$V$3:$V$11)</f>
        <v>#VALUE!</v>
      </c>
      <c r="W105" s="15" t="e">
        <f t="shared" si="10"/>
        <v>#VALUE!</v>
      </c>
    </row>
    <row r="106" spans="1:23" customFormat="1" x14ac:dyDescent="0.3">
      <c r="A106" s="12"/>
      <c r="B106" s="12" t="e">
        <f>SUMIF('[1]COAL RECEIPT &amp; GCV DATA'!$A$3:$A$11,'MASTER DATA FILE RAW COAL 210'!A106,'[1]COAL RECEIPT &amp; GCV DATA'!$B$3:$B$11)</f>
        <v>#VALUE!</v>
      </c>
      <c r="C106" s="13" t="e">
        <f>SUMIF('[1]COAL RECEIPT &amp; GCV DATA'!$A$3:$A$11,'MASTER DATA FILE RAW COAL 210'!A106,'[1]COAL RECEIPT &amp; GCV DATA'!$C$3:$C$11)</f>
        <v>#VALUE!</v>
      </c>
      <c r="D106" s="13">
        <f>IFERROR(VLOOKUP(A106,'[1]COAL RECEIPT &amp; GCV DATA'!$A$2:$V$11,4,0),0)</f>
        <v>0</v>
      </c>
      <c r="E106" s="14">
        <f>IFERROR(VLOOKUP(A106,'[1]COAL RECEIPT &amp; GCV DATA'!$A$2:$V$11,5,0),0)</f>
        <v>0</v>
      </c>
      <c r="F106" s="13" t="e">
        <f>SUMIF('[1]COAL RECEIPT &amp; GCV DATA'!$A$3:$A$11,'MASTER DATA FILE RAW COAL 210'!A106,'[1]COAL RECEIPT &amp; GCV DATA'!$F$3:$F$11)</f>
        <v>#VALUE!</v>
      </c>
      <c r="G106" s="13">
        <f>IFERROR(VLOOKUP(A106,'[1]COAL RECEIPT &amp; GCV DATA'!$A$2:$V$11,7,0),0)</f>
        <v>0</v>
      </c>
      <c r="H106" s="13">
        <f>IFERROR(VLOOKUP(A106,'[1]COAL RECEIPT &amp; GCV DATA'!$A$2:$V$11,8,0),0)</f>
        <v>0</v>
      </c>
      <c r="I106" s="13">
        <f>IFERROR(VLOOKUP(A106,'[1]COAL RECEIPT &amp; GCV DATA'!$A$2:$V$11,9,0),0)</f>
        <v>0</v>
      </c>
      <c r="J106" s="13">
        <f>IFERROR(VLOOKUP(A106,'[1]COAL RECEIPT &amp; GCV DATA'!$A$2:$V$11,10,0),0)</f>
        <v>0</v>
      </c>
      <c r="K106" s="15" t="e">
        <f>SUMIF('[1]COAL RECEIPT &amp; GCV DATA'!$A$3:$A$11,'MASTER DATA FILE RAW COAL 210'!A106,'[1]COAL RECEIPT &amp; GCV DATA'!$K$3:$K$11)</f>
        <v>#VALUE!</v>
      </c>
      <c r="L106" s="15" t="e">
        <f>SUMIF('[1]COAL RECEIPT &amp; GCV DATA'!$A$3:$A$11,'MASTER DATA FILE RAW COAL 210'!A106,'[1]COAL RECEIPT &amp; GCV DATA'!$L$3:$L$11)</f>
        <v>#VALUE!</v>
      </c>
      <c r="M106" s="15" t="e">
        <f t="shared" si="6"/>
        <v>#VALUE!</v>
      </c>
      <c r="N106" s="15" t="e">
        <f t="shared" si="7"/>
        <v>#VALUE!</v>
      </c>
      <c r="O106" s="15" t="e">
        <f>SUMIF('[1]COAL RECEIPT &amp; GCV DATA'!$A$3:$A$11,'MASTER DATA FILE RAW COAL 210'!A106,'[1]COAL RECEIPT &amp; GCV DATA'!$O$3:$O$11)</f>
        <v>#VALUE!</v>
      </c>
      <c r="P106" s="15" t="e">
        <f t="shared" si="11"/>
        <v>#VALUE!</v>
      </c>
      <c r="Q106" s="15" t="e">
        <f>SUMIF('[1]COAL RECEIPT &amp; GCV DATA'!$A$3:$A$11,'MASTER DATA FILE RAW COAL 210'!A106,'[1]COAL RECEIPT &amp; GCV DATA'!$Q$3:$Q$11)+IF(H106=$J$234,($K$234*K106),0)+IF(H106=$J$235,($K$235*K106),0)++IF(H105=$J$235,($K$236*K106),0)</f>
        <v>#VALUE!</v>
      </c>
      <c r="R106" s="16" t="e">
        <f>SUMIF('[1]COAL RECEIPT &amp; GCV DATA'!$A$3:$A$11,'MASTER DATA FILE RAW COAL 210'!A106,'[1]COAL RECEIPT &amp; GCV DATA'!$R$3:$R$11)+IF(H106=$J$234,($K$234*K106),0)+IF(H106=$J$235,($K$235*K106),0)</f>
        <v>#VALUE!</v>
      </c>
      <c r="S106" s="15">
        <f t="shared" si="8"/>
        <v>0</v>
      </c>
      <c r="T106" s="15" t="e">
        <f>SUMIF('[1]COAL RECEIPT &amp; GCV DATA'!$A$3:$A$11,'MASTER DATA FILE RAW COAL 210'!A106,'[1]COAL RECEIPT &amp; GCV DATA'!$T$3:$T$11)</f>
        <v>#VALUE!</v>
      </c>
      <c r="U106" s="15" t="e">
        <f t="shared" si="9"/>
        <v>#VALUE!</v>
      </c>
      <c r="V106" s="15" t="e">
        <f>SUMIF('[1]COAL RECEIPT &amp; GCV DATA'!$A$3:$A$11,'MASTER DATA FILE RAW COAL 210'!A106,'[1]COAL RECEIPT &amp; GCV DATA'!$V$3:$V$11)</f>
        <v>#VALUE!</v>
      </c>
      <c r="W106" s="15" t="e">
        <f t="shared" si="10"/>
        <v>#VALUE!</v>
      </c>
    </row>
    <row r="107" spans="1:23" customFormat="1" x14ac:dyDescent="0.3">
      <c r="A107" s="12"/>
      <c r="B107" s="12" t="e">
        <f>SUMIF('[1]COAL RECEIPT &amp; GCV DATA'!$A$3:$A$11,'MASTER DATA FILE RAW COAL 210'!A107,'[1]COAL RECEIPT &amp; GCV DATA'!$B$3:$B$11)</f>
        <v>#VALUE!</v>
      </c>
      <c r="C107" s="13" t="e">
        <f>SUMIF('[1]COAL RECEIPT &amp; GCV DATA'!$A$3:$A$11,'MASTER DATA FILE RAW COAL 210'!A107,'[1]COAL RECEIPT &amp; GCV DATA'!$C$3:$C$11)</f>
        <v>#VALUE!</v>
      </c>
      <c r="D107" s="13">
        <f>IFERROR(VLOOKUP(A107,'[1]COAL RECEIPT &amp; GCV DATA'!$A$2:$V$11,4,0),0)</f>
        <v>0</v>
      </c>
      <c r="E107" s="14">
        <f>IFERROR(VLOOKUP(A107,'[1]COAL RECEIPT &amp; GCV DATA'!$A$2:$V$11,5,0),0)</f>
        <v>0</v>
      </c>
      <c r="F107" s="13" t="e">
        <f>SUMIF('[1]COAL RECEIPT &amp; GCV DATA'!$A$3:$A$11,'MASTER DATA FILE RAW COAL 210'!A107,'[1]COAL RECEIPT &amp; GCV DATA'!$F$3:$F$11)</f>
        <v>#VALUE!</v>
      </c>
      <c r="G107" s="13">
        <f>IFERROR(VLOOKUP(A107,'[1]COAL RECEIPT &amp; GCV DATA'!$A$2:$V$11,7,0),0)</f>
        <v>0</v>
      </c>
      <c r="H107" s="13">
        <f>IFERROR(VLOOKUP(A107,'[1]COAL RECEIPT &amp; GCV DATA'!$A$2:$V$11,8,0),0)</f>
        <v>0</v>
      </c>
      <c r="I107" s="13">
        <f>IFERROR(VLOOKUP(A107,'[1]COAL RECEIPT &amp; GCV DATA'!$A$2:$V$11,9,0),0)</f>
        <v>0</v>
      </c>
      <c r="J107" s="13">
        <f>IFERROR(VLOOKUP(A107,'[1]COAL RECEIPT &amp; GCV DATA'!$A$2:$V$11,10,0),0)</f>
        <v>0</v>
      </c>
      <c r="K107" s="15" t="e">
        <f>SUMIF('[1]COAL RECEIPT &amp; GCV DATA'!$A$3:$A$11,'MASTER DATA FILE RAW COAL 210'!A107,'[1]COAL RECEIPT &amp; GCV DATA'!$K$3:$K$11)</f>
        <v>#VALUE!</v>
      </c>
      <c r="L107" s="15" t="e">
        <f>SUMIF('[1]COAL RECEIPT &amp; GCV DATA'!$A$3:$A$11,'MASTER DATA FILE RAW COAL 210'!A107,'[1]COAL RECEIPT &amp; GCV DATA'!$L$3:$L$11)</f>
        <v>#VALUE!</v>
      </c>
      <c r="M107" s="15" t="e">
        <f t="shared" si="6"/>
        <v>#VALUE!</v>
      </c>
      <c r="N107" s="15" t="e">
        <f t="shared" si="7"/>
        <v>#VALUE!</v>
      </c>
      <c r="O107" s="15" t="e">
        <f>SUMIF('[1]COAL RECEIPT &amp; GCV DATA'!$A$3:$A$11,'MASTER DATA FILE RAW COAL 210'!A107,'[1]COAL RECEIPT &amp; GCV DATA'!$O$3:$O$11)</f>
        <v>#VALUE!</v>
      </c>
      <c r="P107" s="15" t="e">
        <f t="shared" si="11"/>
        <v>#VALUE!</v>
      </c>
      <c r="Q107" s="15" t="e">
        <f>SUMIF('[1]COAL RECEIPT &amp; GCV DATA'!$A$3:$A$11,'MASTER DATA FILE RAW COAL 210'!A107,'[1]COAL RECEIPT &amp; GCV DATA'!$Q$3:$Q$11)+IF(H107=$J$234,($K$234*K107),0)+IF(H107=$J$235,($K$235*K107),0)++IF(H106=$J$235,($K$236*K107),0)</f>
        <v>#VALUE!</v>
      </c>
      <c r="R107" s="16" t="e">
        <f>SUMIF('[1]COAL RECEIPT &amp; GCV DATA'!$A$3:$A$11,'MASTER DATA FILE RAW COAL 210'!A107,'[1]COAL RECEIPT &amp; GCV DATA'!$R$3:$R$11)+IF(H107=$J$234,($K$234*K107),0)+IF(H107=$J$235,($K$235*K107),0)</f>
        <v>#VALUE!</v>
      </c>
      <c r="S107" s="15">
        <f t="shared" si="8"/>
        <v>0</v>
      </c>
      <c r="T107" s="15" t="e">
        <f>SUMIF('[1]COAL RECEIPT &amp; GCV DATA'!$A$3:$A$11,'MASTER DATA FILE RAW COAL 210'!A107,'[1]COAL RECEIPT &amp; GCV DATA'!$T$3:$T$11)</f>
        <v>#VALUE!</v>
      </c>
      <c r="U107" s="15" t="e">
        <f t="shared" si="9"/>
        <v>#VALUE!</v>
      </c>
      <c r="V107" s="15" t="e">
        <f>SUMIF('[1]COAL RECEIPT &amp; GCV DATA'!$A$3:$A$11,'MASTER DATA FILE RAW COAL 210'!A107,'[1]COAL RECEIPT &amp; GCV DATA'!$V$3:$V$11)</f>
        <v>#VALUE!</v>
      </c>
      <c r="W107" s="15" t="e">
        <f t="shared" si="10"/>
        <v>#VALUE!</v>
      </c>
    </row>
    <row r="108" spans="1:23" customFormat="1" x14ac:dyDescent="0.3">
      <c r="A108" s="12"/>
      <c r="B108" s="12" t="e">
        <f>SUMIF('[1]COAL RECEIPT &amp; GCV DATA'!$A$3:$A$11,'MASTER DATA FILE RAW COAL 210'!A108,'[1]COAL RECEIPT &amp; GCV DATA'!$B$3:$B$11)</f>
        <v>#VALUE!</v>
      </c>
      <c r="C108" s="13" t="e">
        <f>SUMIF('[1]COAL RECEIPT &amp; GCV DATA'!$A$3:$A$11,'MASTER DATA FILE RAW COAL 210'!A108,'[1]COAL RECEIPT &amp; GCV DATA'!$C$3:$C$11)</f>
        <v>#VALUE!</v>
      </c>
      <c r="D108" s="13">
        <f>IFERROR(VLOOKUP(A108,'[1]COAL RECEIPT &amp; GCV DATA'!$A$2:$V$11,4,0),0)</f>
        <v>0</v>
      </c>
      <c r="E108" s="14">
        <f>IFERROR(VLOOKUP(A108,'[1]COAL RECEIPT &amp; GCV DATA'!$A$2:$V$11,5,0),0)</f>
        <v>0</v>
      </c>
      <c r="F108" s="13" t="e">
        <f>SUMIF('[1]COAL RECEIPT &amp; GCV DATA'!$A$3:$A$11,'MASTER DATA FILE RAW COAL 210'!A108,'[1]COAL RECEIPT &amp; GCV DATA'!$F$3:$F$11)</f>
        <v>#VALUE!</v>
      </c>
      <c r="G108" s="13">
        <f>IFERROR(VLOOKUP(A108,'[1]COAL RECEIPT &amp; GCV DATA'!$A$2:$V$11,7,0),0)</f>
        <v>0</v>
      </c>
      <c r="H108" s="13">
        <f>IFERROR(VLOOKUP(A108,'[1]COAL RECEIPT &amp; GCV DATA'!$A$2:$V$11,8,0),0)</f>
        <v>0</v>
      </c>
      <c r="I108" s="13">
        <f>IFERROR(VLOOKUP(A108,'[1]COAL RECEIPT &amp; GCV DATA'!$A$2:$V$11,9,0),0)</f>
        <v>0</v>
      </c>
      <c r="J108" s="13">
        <f>IFERROR(VLOOKUP(A108,'[1]COAL RECEIPT &amp; GCV DATA'!$A$2:$V$11,10,0),0)</f>
        <v>0</v>
      </c>
      <c r="K108" s="15" t="e">
        <f>SUMIF('[1]COAL RECEIPT &amp; GCV DATA'!$A$3:$A$11,'MASTER DATA FILE RAW COAL 210'!A108,'[1]COAL RECEIPT &amp; GCV DATA'!$K$3:$K$11)</f>
        <v>#VALUE!</v>
      </c>
      <c r="L108" s="15" t="e">
        <f>SUMIF('[1]COAL RECEIPT &amp; GCV DATA'!$A$3:$A$11,'MASTER DATA FILE RAW COAL 210'!A108,'[1]COAL RECEIPT &amp; GCV DATA'!$L$3:$L$11)</f>
        <v>#VALUE!</v>
      </c>
      <c r="M108" s="15" t="e">
        <f t="shared" si="6"/>
        <v>#VALUE!</v>
      </c>
      <c r="N108" s="15" t="e">
        <f t="shared" si="7"/>
        <v>#VALUE!</v>
      </c>
      <c r="O108" s="15" t="e">
        <f>SUMIF('[1]COAL RECEIPT &amp; GCV DATA'!$A$3:$A$11,'MASTER DATA FILE RAW COAL 210'!A108,'[1]COAL RECEIPT &amp; GCV DATA'!$O$3:$O$11)</f>
        <v>#VALUE!</v>
      </c>
      <c r="P108" s="15" t="e">
        <f t="shared" si="11"/>
        <v>#VALUE!</v>
      </c>
      <c r="Q108" s="15" t="e">
        <f>SUMIF('[1]COAL RECEIPT &amp; GCV DATA'!$A$3:$A$11,'MASTER DATA FILE RAW COAL 210'!A108,'[1]COAL RECEIPT &amp; GCV DATA'!$Q$3:$Q$11)+IF(H108=$J$234,($K$234*K108),0)+IF(H108=$J$235,($K$235*K108),0)++IF(H107=$J$235,($K$236*K108),0)</f>
        <v>#VALUE!</v>
      </c>
      <c r="R108" s="16" t="e">
        <f>SUMIF('[1]COAL RECEIPT &amp; GCV DATA'!$A$3:$A$11,'MASTER DATA FILE RAW COAL 210'!A108,'[1]COAL RECEIPT &amp; GCV DATA'!$R$3:$R$11)+IF(H108=$J$234,($K$234*K108),0)+IF(H108=$J$235,($K$235*K108),0)</f>
        <v>#VALUE!</v>
      </c>
      <c r="S108" s="15">
        <f t="shared" si="8"/>
        <v>0</v>
      </c>
      <c r="T108" s="15" t="e">
        <f>SUMIF('[1]COAL RECEIPT &amp; GCV DATA'!$A$3:$A$11,'MASTER DATA FILE RAW COAL 210'!A108,'[1]COAL RECEIPT &amp; GCV DATA'!$T$3:$T$11)</f>
        <v>#VALUE!</v>
      </c>
      <c r="U108" s="15" t="e">
        <f t="shared" si="9"/>
        <v>#VALUE!</v>
      </c>
      <c r="V108" s="15" t="e">
        <f>SUMIF('[1]COAL RECEIPT &amp; GCV DATA'!$A$3:$A$11,'MASTER DATA FILE RAW COAL 210'!A108,'[1]COAL RECEIPT &amp; GCV DATA'!$V$3:$V$11)</f>
        <v>#VALUE!</v>
      </c>
      <c r="W108" s="15" t="e">
        <f t="shared" si="10"/>
        <v>#VALUE!</v>
      </c>
    </row>
    <row r="109" spans="1:23" customFormat="1" x14ac:dyDescent="0.3">
      <c r="A109" s="12"/>
      <c r="B109" s="12" t="e">
        <f>SUMIF('[1]COAL RECEIPT &amp; GCV DATA'!$A$3:$A$11,'MASTER DATA FILE RAW COAL 210'!A109,'[1]COAL RECEIPT &amp; GCV DATA'!$B$3:$B$11)</f>
        <v>#VALUE!</v>
      </c>
      <c r="C109" s="13" t="e">
        <f>SUMIF('[1]COAL RECEIPT &amp; GCV DATA'!$A$3:$A$11,'MASTER DATA FILE RAW COAL 210'!A109,'[1]COAL RECEIPT &amp; GCV DATA'!$C$3:$C$11)</f>
        <v>#VALUE!</v>
      </c>
      <c r="D109" s="13">
        <f>IFERROR(VLOOKUP(A109,'[1]COAL RECEIPT &amp; GCV DATA'!$A$2:$V$11,4,0),0)</f>
        <v>0</v>
      </c>
      <c r="E109" s="14">
        <f>IFERROR(VLOOKUP(A109,'[1]COAL RECEIPT &amp; GCV DATA'!$A$2:$V$11,5,0),0)</f>
        <v>0</v>
      </c>
      <c r="F109" s="13" t="e">
        <f>SUMIF('[1]COAL RECEIPT &amp; GCV DATA'!$A$3:$A$11,'MASTER DATA FILE RAW COAL 210'!A109,'[1]COAL RECEIPT &amp; GCV DATA'!$F$3:$F$11)</f>
        <v>#VALUE!</v>
      </c>
      <c r="G109" s="13">
        <f>IFERROR(VLOOKUP(A109,'[1]COAL RECEIPT &amp; GCV DATA'!$A$2:$V$11,7,0),0)</f>
        <v>0</v>
      </c>
      <c r="H109" s="13">
        <f>IFERROR(VLOOKUP(A109,'[1]COAL RECEIPT &amp; GCV DATA'!$A$2:$V$11,8,0),0)</f>
        <v>0</v>
      </c>
      <c r="I109" s="13">
        <f>IFERROR(VLOOKUP(A109,'[1]COAL RECEIPT &amp; GCV DATA'!$A$2:$V$11,9,0),0)</f>
        <v>0</v>
      </c>
      <c r="J109" s="13">
        <f>IFERROR(VLOOKUP(A109,'[1]COAL RECEIPT &amp; GCV DATA'!$A$2:$V$11,10,0),0)</f>
        <v>0</v>
      </c>
      <c r="K109" s="15" t="e">
        <f>SUMIF('[1]COAL RECEIPT &amp; GCV DATA'!$A$3:$A$11,'MASTER DATA FILE RAW COAL 210'!A109,'[1]COAL RECEIPT &amp; GCV DATA'!$K$3:$K$11)</f>
        <v>#VALUE!</v>
      </c>
      <c r="L109" s="15" t="e">
        <f>SUMIF('[1]COAL RECEIPT &amp; GCV DATA'!$A$3:$A$11,'MASTER DATA FILE RAW COAL 210'!A109,'[1]COAL RECEIPT &amp; GCV DATA'!$L$3:$L$11)</f>
        <v>#VALUE!</v>
      </c>
      <c r="M109" s="15" t="e">
        <f t="shared" si="6"/>
        <v>#VALUE!</v>
      </c>
      <c r="N109" s="15" t="e">
        <f t="shared" si="7"/>
        <v>#VALUE!</v>
      </c>
      <c r="O109" s="15" t="e">
        <f>SUMIF('[1]COAL RECEIPT &amp; GCV DATA'!$A$3:$A$11,'MASTER DATA FILE RAW COAL 210'!A109,'[1]COAL RECEIPT &amp; GCV DATA'!$O$3:$O$11)</f>
        <v>#VALUE!</v>
      </c>
      <c r="P109" s="15" t="e">
        <f t="shared" si="11"/>
        <v>#VALUE!</v>
      </c>
      <c r="Q109" s="15" t="e">
        <f>SUMIF('[1]COAL RECEIPT &amp; GCV DATA'!$A$3:$A$11,'MASTER DATA FILE RAW COAL 210'!A109,'[1]COAL RECEIPT &amp; GCV DATA'!$Q$3:$Q$11)+IF(H109=$J$234,($K$234*K109),0)+IF(H109=$J$235,($K$235*K109),0)++IF(H108=$J$235,($K$236*K109),0)</f>
        <v>#VALUE!</v>
      </c>
      <c r="R109" s="16" t="e">
        <f>SUMIF('[1]COAL RECEIPT &amp; GCV DATA'!$A$3:$A$11,'MASTER DATA FILE RAW COAL 210'!A109,'[1]COAL RECEIPT &amp; GCV DATA'!$R$3:$R$11)+IF(H109=$J$234,($K$234*K109),0)+IF(H109=$J$235,($K$235*K109),0)</f>
        <v>#VALUE!</v>
      </c>
      <c r="S109" s="15">
        <f t="shared" si="8"/>
        <v>0</v>
      </c>
      <c r="T109" s="15" t="e">
        <f>SUMIF('[1]COAL RECEIPT &amp; GCV DATA'!$A$3:$A$11,'MASTER DATA FILE RAW COAL 210'!A109,'[1]COAL RECEIPT &amp; GCV DATA'!$T$3:$T$11)</f>
        <v>#VALUE!</v>
      </c>
      <c r="U109" s="15" t="e">
        <f t="shared" si="9"/>
        <v>#VALUE!</v>
      </c>
      <c r="V109" s="15" t="e">
        <f>SUMIF('[1]COAL RECEIPT &amp; GCV DATA'!$A$3:$A$11,'MASTER DATA FILE RAW COAL 210'!A109,'[1]COAL RECEIPT &amp; GCV DATA'!$V$3:$V$11)</f>
        <v>#VALUE!</v>
      </c>
      <c r="W109" s="15" t="e">
        <f t="shared" si="10"/>
        <v>#VALUE!</v>
      </c>
    </row>
    <row r="110" spans="1:23" customFormat="1" x14ac:dyDescent="0.3">
      <c r="A110" s="12"/>
      <c r="B110" s="12" t="e">
        <f>SUMIF('[1]COAL RECEIPT &amp; GCV DATA'!$A$3:$A$11,'MASTER DATA FILE RAW COAL 210'!A110,'[1]COAL RECEIPT &amp; GCV DATA'!$B$3:$B$11)</f>
        <v>#VALUE!</v>
      </c>
      <c r="C110" s="13" t="e">
        <f>SUMIF('[1]COAL RECEIPT &amp; GCV DATA'!$A$3:$A$11,'MASTER DATA FILE RAW COAL 210'!A110,'[1]COAL RECEIPT &amp; GCV DATA'!$C$3:$C$11)</f>
        <v>#VALUE!</v>
      </c>
      <c r="D110" s="13">
        <f>IFERROR(VLOOKUP(A110,'[1]COAL RECEIPT &amp; GCV DATA'!$A$2:$V$11,4,0),0)</f>
        <v>0</v>
      </c>
      <c r="E110" s="14">
        <f>IFERROR(VLOOKUP(A110,'[1]COAL RECEIPT &amp; GCV DATA'!$A$2:$V$11,5,0),0)</f>
        <v>0</v>
      </c>
      <c r="F110" s="13" t="e">
        <f>SUMIF('[1]COAL RECEIPT &amp; GCV DATA'!$A$3:$A$11,'MASTER DATA FILE RAW COAL 210'!A110,'[1]COAL RECEIPT &amp; GCV DATA'!$F$3:$F$11)</f>
        <v>#VALUE!</v>
      </c>
      <c r="G110" s="13">
        <f>IFERROR(VLOOKUP(A110,'[1]COAL RECEIPT &amp; GCV DATA'!$A$2:$V$11,7,0),0)</f>
        <v>0</v>
      </c>
      <c r="H110" s="13">
        <f>IFERROR(VLOOKUP(A110,'[1]COAL RECEIPT &amp; GCV DATA'!$A$2:$V$11,8,0),0)</f>
        <v>0</v>
      </c>
      <c r="I110" s="13">
        <f>IFERROR(VLOOKUP(A110,'[1]COAL RECEIPT &amp; GCV DATA'!$A$2:$V$11,9,0),0)</f>
        <v>0</v>
      </c>
      <c r="J110" s="13">
        <f>IFERROR(VLOOKUP(A110,'[1]COAL RECEIPT &amp; GCV DATA'!$A$2:$V$11,10,0),0)</f>
        <v>0</v>
      </c>
      <c r="K110" s="15" t="e">
        <f>SUMIF('[1]COAL RECEIPT &amp; GCV DATA'!$A$3:$A$11,'MASTER DATA FILE RAW COAL 210'!A110,'[1]COAL RECEIPT &amp; GCV DATA'!$K$3:$K$11)</f>
        <v>#VALUE!</v>
      </c>
      <c r="L110" s="15" t="e">
        <f>SUMIF('[1]COAL RECEIPT &amp; GCV DATA'!$A$3:$A$11,'MASTER DATA FILE RAW COAL 210'!A110,'[1]COAL RECEIPT &amp; GCV DATA'!$L$3:$L$11)</f>
        <v>#VALUE!</v>
      </c>
      <c r="M110" s="15" t="e">
        <f t="shared" si="6"/>
        <v>#VALUE!</v>
      </c>
      <c r="N110" s="15" t="e">
        <f t="shared" si="7"/>
        <v>#VALUE!</v>
      </c>
      <c r="O110" s="15" t="e">
        <f>SUMIF('[1]COAL RECEIPT &amp; GCV DATA'!$A$3:$A$11,'MASTER DATA FILE RAW COAL 210'!A110,'[1]COAL RECEIPT &amp; GCV DATA'!$O$3:$O$11)</f>
        <v>#VALUE!</v>
      </c>
      <c r="P110" s="15" t="e">
        <f t="shared" si="11"/>
        <v>#VALUE!</v>
      </c>
      <c r="Q110" s="15" t="e">
        <f>SUMIF('[1]COAL RECEIPT &amp; GCV DATA'!$A$3:$A$11,'MASTER DATA FILE RAW COAL 210'!A110,'[1]COAL RECEIPT &amp; GCV DATA'!$Q$3:$Q$11)+IF(H110=$J$234,($K$234*K110),0)+IF(H110=$J$235,($K$235*K110),0)++IF(H109=$J$235,($K$236*K110),0)</f>
        <v>#VALUE!</v>
      </c>
      <c r="R110" s="16" t="e">
        <f>SUMIF('[1]COAL RECEIPT &amp; GCV DATA'!$A$3:$A$11,'MASTER DATA FILE RAW COAL 210'!A110,'[1]COAL RECEIPT &amp; GCV DATA'!$R$3:$R$11)+IF(H110=$J$234,($K$234*K110),0)+IF(H110=$J$235,($K$235*K110),0)</f>
        <v>#VALUE!</v>
      </c>
      <c r="S110" s="15">
        <f t="shared" si="8"/>
        <v>0</v>
      </c>
      <c r="T110" s="15" t="e">
        <f>SUMIF('[1]COAL RECEIPT &amp; GCV DATA'!$A$3:$A$11,'MASTER DATA FILE RAW COAL 210'!A110,'[1]COAL RECEIPT &amp; GCV DATA'!$T$3:$T$11)</f>
        <v>#VALUE!</v>
      </c>
      <c r="U110" s="15" t="e">
        <f t="shared" si="9"/>
        <v>#VALUE!</v>
      </c>
      <c r="V110" s="15" t="e">
        <f>SUMIF('[1]COAL RECEIPT &amp; GCV DATA'!$A$3:$A$11,'MASTER DATA FILE RAW COAL 210'!A110,'[1]COAL RECEIPT &amp; GCV DATA'!$V$3:$V$11)</f>
        <v>#VALUE!</v>
      </c>
      <c r="W110" s="15" t="e">
        <f t="shared" si="10"/>
        <v>#VALUE!</v>
      </c>
    </row>
    <row r="111" spans="1:23" customFormat="1" x14ac:dyDescent="0.3">
      <c r="A111" s="12"/>
      <c r="B111" s="12" t="e">
        <f>SUMIF('[1]COAL RECEIPT &amp; GCV DATA'!$A$3:$A$11,'MASTER DATA FILE RAW COAL 210'!A111,'[1]COAL RECEIPT &amp; GCV DATA'!$B$3:$B$11)</f>
        <v>#VALUE!</v>
      </c>
      <c r="C111" s="13" t="e">
        <f>SUMIF('[1]COAL RECEIPT &amp; GCV DATA'!$A$3:$A$11,'MASTER DATA FILE RAW COAL 210'!A111,'[1]COAL RECEIPT &amp; GCV DATA'!$C$3:$C$11)</f>
        <v>#VALUE!</v>
      </c>
      <c r="D111" s="13">
        <f>IFERROR(VLOOKUP(A111,'[1]COAL RECEIPT &amp; GCV DATA'!$A$2:$V$11,4,0),0)</f>
        <v>0</v>
      </c>
      <c r="E111" s="14">
        <f>IFERROR(VLOOKUP(A111,'[1]COAL RECEIPT &amp; GCV DATA'!$A$2:$V$11,5,0),0)</f>
        <v>0</v>
      </c>
      <c r="F111" s="13" t="e">
        <f>SUMIF('[1]COAL RECEIPT &amp; GCV DATA'!$A$3:$A$11,'MASTER DATA FILE RAW COAL 210'!A111,'[1]COAL RECEIPT &amp; GCV DATA'!$F$3:$F$11)</f>
        <v>#VALUE!</v>
      </c>
      <c r="G111" s="13">
        <f>IFERROR(VLOOKUP(A111,'[1]COAL RECEIPT &amp; GCV DATA'!$A$2:$V$11,7,0),0)</f>
        <v>0</v>
      </c>
      <c r="H111" s="13">
        <f>IFERROR(VLOOKUP(A111,'[1]COAL RECEIPT &amp; GCV DATA'!$A$2:$V$11,8,0),0)</f>
        <v>0</v>
      </c>
      <c r="I111" s="13">
        <f>IFERROR(VLOOKUP(A111,'[1]COAL RECEIPT &amp; GCV DATA'!$A$2:$V$11,9,0),0)</f>
        <v>0</v>
      </c>
      <c r="J111" s="13">
        <f>IFERROR(VLOOKUP(A111,'[1]COAL RECEIPT &amp; GCV DATA'!$A$2:$V$11,10,0),0)</f>
        <v>0</v>
      </c>
      <c r="K111" s="15" t="e">
        <f>SUMIF('[1]COAL RECEIPT &amp; GCV DATA'!$A$3:$A$11,'MASTER DATA FILE RAW COAL 210'!A111,'[1]COAL RECEIPT &amp; GCV DATA'!$K$3:$K$11)</f>
        <v>#VALUE!</v>
      </c>
      <c r="L111" s="15" t="e">
        <f>SUMIF('[1]COAL RECEIPT &amp; GCV DATA'!$A$3:$A$11,'MASTER DATA FILE RAW COAL 210'!A111,'[1]COAL RECEIPT &amp; GCV DATA'!$L$3:$L$11)</f>
        <v>#VALUE!</v>
      </c>
      <c r="M111" s="15" t="e">
        <f t="shared" si="6"/>
        <v>#VALUE!</v>
      </c>
      <c r="N111" s="15" t="e">
        <f t="shared" si="7"/>
        <v>#VALUE!</v>
      </c>
      <c r="O111" s="15" t="e">
        <f>SUMIF('[1]COAL RECEIPT &amp; GCV DATA'!$A$3:$A$11,'MASTER DATA FILE RAW COAL 210'!A111,'[1]COAL RECEIPT &amp; GCV DATA'!$O$3:$O$11)</f>
        <v>#VALUE!</v>
      </c>
      <c r="P111" s="15" t="e">
        <f t="shared" si="11"/>
        <v>#VALUE!</v>
      </c>
      <c r="Q111" s="15" t="e">
        <f>SUMIF('[1]COAL RECEIPT &amp; GCV DATA'!$A$3:$A$11,'MASTER DATA FILE RAW COAL 210'!A111,'[1]COAL RECEIPT &amp; GCV DATA'!$Q$3:$Q$11)+IF(H111=$J$234,($K$234*K111),0)+IF(H111=$J$235,($K$235*K111),0)++IF(H110=$J$235,($K$236*K111),0)</f>
        <v>#VALUE!</v>
      </c>
      <c r="R111" s="16" t="e">
        <f>SUMIF('[1]COAL RECEIPT &amp; GCV DATA'!$A$3:$A$11,'MASTER DATA FILE RAW COAL 210'!A111,'[1]COAL RECEIPT &amp; GCV DATA'!$R$3:$R$11)+IF(H111=$J$234,($K$234*K111),0)+IF(H111=$J$235,($K$235*K111),0)</f>
        <v>#VALUE!</v>
      </c>
      <c r="S111" s="15">
        <f t="shared" si="8"/>
        <v>0</v>
      </c>
      <c r="T111" s="15" t="e">
        <f>SUMIF('[1]COAL RECEIPT &amp; GCV DATA'!$A$3:$A$11,'MASTER DATA FILE RAW COAL 210'!A111,'[1]COAL RECEIPT &amp; GCV DATA'!$T$3:$T$11)</f>
        <v>#VALUE!</v>
      </c>
      <c r="U111" s="15" t="e">
        <f t="shared" si="9"/>
        <v>#VALUE!</v>
      </c>
      <c r="V111" s="15" t="e">
        <f>SUMIF('[1]COAL RECEIPT &amp; GCV DATA'!$A$3:$A$11,'MASTER DATA FILE RAW COAL 210'!A111,'[1]COAL RECEIPT &amp; GCV DATA'!$V$3:$V$11)</f>
        <v>#VALUE!</v>
      </c>
      <c r="W111" s="15" t="e">
        <f t="shared" si="10"/>
        <v>#VALUE!</v>
      </c>
    </row>
    <row r="112" spans="1:23" customFormat="1" x14ac:dyDescent="0.3">
      <c r="A112" s="12"/>
      <c r="B112" s="12" t="e">
        <f>SUMIF('[1]COAL RECEIPT &amp; GCV DATA'!$A$3:$A$11,'MASTER DATA FILE RAW COAL 210'!A112,'[1]COAL RECEIPT &amp; GCV DATA'!$B$3:$B$11)</f>
        <v>#VALUE!</v>
      </c>
      <c r="C112" s="13" t="e">
        <f>SUMIF('[1]COAL RECEIPT &amp; GCV DATA'!$A$3:$A$11,'MASTER DATA FILE RAW COAL 210'!A112,'[1]COAL RECEIPT &amp; GCV DATA'!$C$3:$C$11)</f>
        <v>#VALUE!</v>
      </c>
      <c r="D112" s="13">
        <f>IFERROR(VLOOKUP(A112,'[1]COAL RECEIPT &amp; GCV DATA'!$A$2:$V$11,4,0),0)</f>
        <v>0</v>
      </c>
      <c r="E112" s="14">
        <f>IFERROR(VLOOKUP(A112,'[1]COAL RECEIPT &amp; GCV DATA'!$A$2:$V$11,5,0),0)</f>
        <v>0</v>
      </c>
      <c r="F112" s="13" t="e">
        <f>SUMIF('[1]COAL RECEIPT &amp; GCV DATA'!$A$3:$A$11,'MASTER DATA FILE RAW COAL 210'!A112,'[1]COAL RECEIPT &amp; GCV DATA'!$F$3:$F$11)</f>
        <v>#VALUE!</v>
      </c>
      <c r="G112" s="13">
        <f>IFERROR(VLOOKUP(A112,'[1]COAL RECEIPT &amp; GCV DATA'!$A$2:$V$11,7,0),0)</f>
        <v>0</v>
      </c>
      <c r="H112" s="13">
        <f>IFERROR(VLOOKUP(A112,'[1]COAL RECEIPT &amp; GCV DATA'!$A$2:$V$11,8,0),0)</f>
        <v>0</v>
      </c>
      <c r="I112" s="13">
        <f>IFERROR(VLOOKUP(A112,'[1]COAL RECEIPT &amp; GCV DATA'!$A$2:$V$11,9,0),0)</f>
        <v>0</v>
      </c>
      <c r="J112" s="13">
        <f>IFERROR(VLOOKUP(A112,'[1]COAL RECEIPT &amp; GCV DATA'!$A$2:$V$11,10,0),0)</f>
        <v>0</v>
      </c>
      <c r="K112" s="15" t="e">
        <f>SUMIF('[1]COAL RECEIPT &amp; GCV DATA'!$A$3:$A$11,'MASTER DATA FILE RAW COAL 210'!A112,'[1]COAL RECEIPT &amp; GCV DATA'!$K$3:$K$11)</f>
        <v>#VALUE!</v>
      </c>
      <c r="L112" s="15" t="e">
        <f>SUMIF('[1]COAL RECEIPT &amp; GCV DATA'!$A$3:$A$11,'MASTER DATA FILE RAW COAL 210'!A112,'[1]COAL RECEIPT &amp; GCV DATA'!$L$3:$L$11)</f>
        <v>#VALUE!</v>
      </c>
      <c r="M112" s="15" t="e">
        <f t="shared" si="6"/>
        <v>#VALUE!</v>
      </c>
      <c r="N112" s="15" t="e">
        <f t="shared" si="7"/>
        <v>#VALUE!</v>
      </c>
      <c r="O112" s="15" t="e">
        <f>SUMIF('[1]COAL RECEIPT &amp; GCV DATA'!$A$3:$A$11,'MASTER DATA FILE RAW COAL 210'!A112,'[1]COAL RECEIPT &amp; GCV DATA'!$O$3:$O$11)</f>
        <v>#VALUE!</v>
      </c>
      <c r="P112" s="15" t="e">
        <f t="shared" si="11"/>
        <v>#VALUE!</v>
      </c>
      <c r="Q112" s="15" t="e">
        <f>SUMIF('[1]COAL RECEIPT &amp; GCV DATA'!$A$3:$A$11,'MASTER DATA FILE RAW COAL 210'!A112,'[1]COAL RECEIPT &amp; GCV DATA'!$Q$3:$Q$11)+IF(H112=$J$234,($K$234*K112),0)+IF(H112=$J$235,($K$235*K112),0)++IF(H111=$J$235,($K$236*K112),0)</f>
        <v>#VALUE!</v>
      </c>
      <c r="R112" s="16" t="e">
        <f>SUMIF('[1]COAL RECEIPT &amp; GCV DATA'!$A$3:$A$11,'MASTER DATA FILE RAW COAL 210'!A112,'[1]COAL RECEIPT &amp; GCV DATA'!$R$3:$R$11)+IF(H112=$J$234,($K$234*K112),0)+IF(H112=$J$235,($K$235*K112),0)</f>
        <v>#VALUE!</v>
      </c>
      <c r="S112" s="15">
        <f t="shared" si="8"/>
        <v>0</v>
      </c>
      <c r="T112" s="15" t="e">
        <f>SUMIF('[1]COAL RECEIPT &amp; GCV DATA'!$A$3:$A$11,'MASTER DATA FILE RAW COAL 210'!A112,'[1]COAL RECEIPT &amp; GCV DATA'!$T$3:$T$11)</f>
        <v>#VALUE!</v>
      </c>
      <c r="U112" s="15" t="e">
        <f t="shared" si="9"/>
        <v>#VALUE!</v>
      </c>
      <c r="V112" s="15" t="e">
        <f>SUMIF('[1]COAL RECEIPT &amp; GCV DATA'!$A$3:$A$11,'MASTER DATA FILE RAW COAL 210'!A112,'[1]COAL RECEIPT &amp; GCV DATA'!$V$3:$V$11)</f>
        <v>#VALUE!</v>
      </c>
      <c r="W112" s="15" t="e">
        <f t="shared" si="10"/>
        <v>#VALUE!</v>
      </c>
    </row>
    <row r="113" spans="1:23" customFormat="1" x14ac:dyDescent="0.3">
      <c r="A113" s="12"/>
      <c r="B113" s="12" t="e">
        <f>SUMIF('[1]COAL RECEIPT &amp; GCV DATA'!$A$3:$A$11,'MASTER DATA FILE RAW COAL 210'!A113,'[1]COAL RECEIPT &amp; GCV DATA'!$B$3:$B$11)</f>
        <v>#VALUE!</v>
      </c>
      <c r="C113" s="13" t="e">
        <f>SUMIF('[1]COAL RECEIPT &amp; GCV DATA'!$A$3:$A$11,'MASTER DATA FILE RAW COAL 210'!A113,'[1]COAL RECEIPT &amp; GCV DATA'!$C$3:$C$11)</f>
        <v>#VALUE!</v>
      </c>
      <c r="D113" s="13">
        <f>IFERROR(VLOOKUP(A113,'[1]COAL RECEIPT &amp; GCV DATA'!$A$2:$V$11,4,0),0)</f>
        <v>0</v>
      </c>
      <c r="E113" s="14">
        <f>IFERROR(VLOOKUP(A113,'[1]COAL RECEIPT &amp; GCV DATA'!$A$2:$V$11,5,0),0)</f>
        <v>0</v>
      </c>
      <c r="F113" s="13" t="e">
        <f>SUMIF('[1]COAL RECEIPT &amp; GCV DATA'!$A$3:$A$11,'MASTER DATA FILE RAW COAL 210'!A113,'[1]COAL RECEIPT &amp; GCV DATA'!$F$3:$F$11)</f>
        <v>#VALUE!</v>
      </c>
      <c r="G113" s="13">
        <f>IFERROR(VLOOKUP(A113,'[1]COAL RECEIPT &amp; GCV DATA'!$A$2:$V$11,7,0),0)</f>
        <v>0</v>
      </c>
      <c r="H113" s="13">
        <f>IFERROR(VLOOKUP(A113,'[1]COAL RECEIPT &amp; GCV DATA'!$A$2:$V$11,8,0),0)</f>
        <v>0</v>
      </c>
      <c r="I113" s="13">
        <f>IFERROR(VLOOKUP(A113,'[1]COAL RECEIPT &amp; GCV DATA'!$A$2:$V$11,9,0),0)</f>
        <v>0</v>
      </c>
      <c r="J113" s="13">
        <f>IFERROR(VLOOKUP(A113,'[1]COAL RECEIPT &amp; GCV DATA'!$A$2:$V$11,10,0),0)</f>
        <v>0</v>
      </c>
      <c r="K113" s="15" t="e">
        <f>SUMIF('[1]COAL RECEIPT &amp; GCV DATA'!$A$3:$A$11,'MASTER DATA FILE RAW COAL 210'!A113,'[1]COAL RECEIPT &amp; GCV DATA'!$K$3:$K$11)</f>
        <v>#VALUE!</v>
      </c>
      <c r="L113" s="15" t="e">
        <f>SUMIF('[1]COAL RECEIPT &amp; GCV DATA'!$A$3:$A$11,'MASTER DATA FILE RAW COAL 210'!A113,'[1]COAL RECEIPT &amp; GCV DATA'!$L$3:$L$11)</f>
        <v>#VALUE!</v>
      </c>
      <c r="M113" s="15" t="e">
        <f t="shared" si="6"/>
        <v>#VALUE!</v>
      </c>
      <c r="N113" s="15" t="e">
        <f t="shared" si="7"/>
        <v>#VALUE!</v>
      </c>
      <c r="O113" s="15" t="e">
        <f>SUMIF('[1]COAL RECEIPT &amp; GCV DATA'!$A$3:$A$11,'MASTER DATA FILE RAW COAL 210'!A113,'[1]COAL RECEIPT &amp; GCV DATA'!$O$3:$O$11)</f>
        <v>#VALUE!</v>
      </c>
      <c r="P113" s="15" t="e">
        <f t="shared" si="11"/>
        <v>#VALUE!</v>
      </c>
      <c r="Q113" s="15" t="e">
        <f>SUMIF('[1]COAL RECEIPT &amp; GCV DATA'!$A$3:$A$11,'MASTER DATA FILE RAW COAL 210'!A113,'[1]COAL RECEIPT &amp; GCV DATA'!$Q$3:$Q$11)+IF(H113=$J$234,($K$234*K113),0)+IF(H113=$J$235,($K$235*K113),0)++IF(H112=$J$235,($K$236*K113),0)</f>
        <v>#VALUE!</v>
      </c>
      <c r="R113" s="16" t="e">
        <f>SUMIF('[1]COAL RECEIPT &amp; GCV DATA'!$A$3:$A$11,'MASTER DATA FILE RAW COAL 210'!A113,'[1]COAL RECEIPT &amp; GCV DATA'!$R$3:$R$11)+IF(H113=$J$234,($K$234*K113),0)+IF(H113=$J$235,($K$235*K113),0)</f>
        <v>#VALUE!</v>
      </c>
      <c r="S113" s="15">
        <f t="shared" si="8"/>
        <v>0</v>
      </c>
      <c r="T113" s="15" t="e">
        <f>SUMIF('[1]COAL RECEIPT &amp; GCV DATA'!$A$3:$A$11,'MASTER DATA FILE RAW COAL 210'!A113,'[1]COAL RECEIPT &amp; GCV DATA'!$T$3:$T$11)</f>
        <v>#VALUE!</v>
      </c>
      <c r="U113" s="15" t="e">
        <f t="shared" si="9"/>
        <v>#VALUE!</v>
      </c>
      <c r="V113" s="15" t="e">
        <f>SUMIF('[1]COAL RECEIPT &amp; GCV DATA'!$A$3:$A$11,'MASTER DATA FILE RAW COAL 210'!A113,'[1]COAL RECEIPT &amp; GCV DATA'!$V$3:$V$11)</f>
        <v>#VALUE!</v>
      </c>
      <c r="W113" s="15" t="e">
        <f t="shared" si="10"/>
        <v>#VALUE!</v>
      </c>
    </row>
    <row r="114" spans="1:23" customFormat="1" x14ac:dyDescent="0.3">
      <c r="A114" s="12"/>
      <c r="B114" s="12" t="e">
        <f>SUMIF('[1]COAL RECEIPT &amp; GCV DATA'!$A$3:$A$11,'MASTER DATA FILE RAW COAL 210'!A114,'[1]COAL RECEIPT &amp; GCV DATA'!$B$3:$B$11)</f>
        <v>#VALUE!</v>
      </c>
      <c r="C114" s="13" t="e">
        <f>SUMIF('[1]COAL RECEIPT &amp; GCV DATA'!$A$3:$A$11,'MASTER DATA FILE RAW COAL 210'!A114,'[1]COAL RECEIPT &amp; GCV DATA'!$C$3:$C$11)</f>
        <v>#VALUE!</v>
      </c>
      <c r="D114" s="13">
        <f>IFERROR(VLOOKUP(A114,'[1]COAL RECEIPT &amp; GCV DATA'!$A$2:$V$11,4,0),0)</f>
        <v>0</v>
      </c>
      <c r="E114" s="14">
        <f>IFERROR(VLOOKUP(A114,'[1]COAL RECEIPT &amp; GCV DATA'!$A$2:$V$11,5,0),0)</f>
        <v>0</v>
      </c>
      <c r="F114" s="13" t="e">
        <f>SUMIF('[1]COAL RECEIPT &amp; GCV DATA'!$A$3:$A$11,'MASTER DATA FILE RAW COAL 210'!A114,'[1]COAL RECEIPT &amp; GCV DATA'!$F$3:$F$11)</f>
        <v>#VALUE!</v>
      </c>
      <c r="G114" s="13">
        <f>IFERROR(VLOOKUP(A114,'[1]COAL RECEIPT &amp; GCV DATA'!$A$2:$V$11,7,0),0)</f>
        <v>0</v>
      </c>
      <c r="H114" s="13">
        <f>IFERROR(VLOOKUP(A114,'[1]COAL RECEIPT &amp; GCV DATA'!$A$2:$V$11,8,0),0)</f>
        <v>0</v>
      </c>
      <c r="I114" s="13">
        <f>IFERROR(VLOOKUP(A114,'[1]COAL RECEIPT &amp; GCV DATA'!$A$2:$V$11,9,0),0)</f>
        <v>0</v>
      </c>
      <c r="J114" s="13">
        <f>IFERROR(VLOOKUP(A114,'[1]COAL RECEIPT &amp; GCV DATA'!$A$2:$V$11,10,0),0)</f>
        <v>0</v>
      </c>
      <c r="K114" s="15" t="e">
        <f>SUMIF('[1]COAL RECEIPT &amp; GCV DATA'!$A$3:$A$11,'MASTER DATA FILE RAW COAL 210'!A114,'[1]COAL RECEIPT &amp; GCV DATA'!$K$3:$K$11)</f>
        <v>#VALUE!</v>
      </c>
      <c r="L114" s="15" t="e">
        <f>SUMIF('[1]COAL RECEIPT &amp; GCV DATA'!$A$3:$A$11,'MASTER DATA FILE RAW COAL 210'!A114,'[1]COAL RECEIPT &amp; GCV DATA'!$L$3:$L$11)</f>
        <v>#VALUE!</v>
      </c>
      <c r="M114" s="15" t="e">
        <f t="shared" si="6"/>
        <v>#VALUE!</v>
      </c>
      <c r="N114" s="15" t="e">
        <f t="shared" si="7"/>
        <v>#VALUE!</v>
      </c>
      <c r="O114" s="15" t="e">
        <f>SUMIF('[1]COAL RECEIPT &amp; GCV DATA'!$A$3:$A$11,'MASTER DATA FILE RAW COAL 210'!A114,'[1]COAL RECEIPT &amp; GCV DATA'!$O$3:$O$11)</f>
        <v>#VALUE!</v>
      </c>
      <c r="P114" s="15" t="e">
        <f t="shared" si="11"/>
        <v>#VALUE!</v>
      </c>
      <c r="Q114" s="15" t="e">
        <f>SUMIF('[1]COAL RECEIPT &amp; GCV DATA'!$A$3:$A$11,'MASTER DATA FILE RAW COAL 210'!A114,'[1]COAL RECEIPT &amp; GCV DATA'!$Q$3:$Q$11)+IF(H114=$J$234,($K$234*K114),0)+IF(H114=$J$235,($K$235*K114),0)++IF(H113=$J$235,($K$236*K114),0)</f>
        <v>#VALUE!</v>
      </c>
      <c r="R114" s="16" t="e">
        <f>SUMIF('[1]COAL RECEIPT &amp; GCV DATA'!$A$3:$A$11,'MASTER DATA FILE RAW COAL 210'!A114,'[1]COAL RECEIPT &amp; GCV DATA'!$R$3:$R$11)+IF(H114=$J$234,($K$234*K114),0)+IF(H114=$J$235,($K$235*K114),0)</f>
        <v>#VALUE!</v>
      </c>
      <c r="S114" s="15">
        <f t="shared" si="8"/>
        <v>0</v>
      </c>
      <c r="T114" s="15" t="e">
        <f>SUMIF('[1]COAL RECEIPT &amp; GCV DATA'!$A$3:$A$11,'MASTER DATA FILE RAW COAL 210'!A114,'[1]COAL RECEIPT &amp; GCV DATA'!$T$3:$T$11)</f>
        <v>#VALUE!</v>
      </c>
      <c r="U114" s="15" t="e">
        <f t="shared" si="9"/>
        <v>#VALUE!</v>
      </c>
      <c r="V114" s="15" t="e">
        <f>SUMIF('[1]COAL RECEIPT &amp; GCV DATA'!$A$3:$A$11,'MASTER DATA FILE RAW COAL 210'!A114,'[1]COAL RECEIPT &amp; GCV DATA'!$V$3:$V$11)</f>
        <v>#VALUE!</v>
      </c>
      <c r="W114" s="15" t="e">
        <f t="shared" si="10"/>
        <v>#VALUE!</v>
      </c>
    </row>
    <row r="115" spans="1:23" customFormat="1" x14ac:dyDescent="0.3">
      <c r="A115" s="12"/>
      <c r="B115" s="12" t="e">
        <f>SUMIF('[1]COAL RECEIPT &amp; GCV DATA'!$A$3:$A$11,'MASTER DATA FILE RAW COAL 210'!A115,'[1]COAL RECEIPT &amp; GCV DATA'!$B$3:$B$11)</f>
        <v>#VALUE!</v>
      </c>
      <c r="C115" s="13" t="e">
        <f>SUMIF('[1]COAL RECEIPT &amp; GCV DATA'!$A$3:$A$11,'MASTER DATA FILE RAW COAL 210'!A115,'[1]COAL RECEIPT &amp; GCV DATA'!$C$3:$C$11)</f>
        <v>#VALUE!</v>
      </c>
      <c r="D115" s="13">
        <f>IFERROR(VLOOKUP(A115,'[1]COAL RECEIPT &amp; GCV DATA'!$A$2:$V$11,4,0),0)</f>
        <v>0</v>
      </c>
      <c r="E115" s="14">
        <f>IFERROR(VLOOKUP(A115,'[1]COAL RECEIPT &amp; GCV DATA'!$A$2:$V$11,5,0),0)</f>
        <v>0</v>
      </c>
      <c r="F115" s="13" t="e">
        <f>SUMIF('[1]COAL RECEIPT &amp; GCV DATA'!$A$3:$A$11,'MASTER DATA FILE RAW COAL 210'!A115,'[1]COAL RECEIPT &amp; GCV DATA'!$F$3:$F$11)</f>
        <v>#VALUE!</v>
      </c>
      <c r="G115" s="13">
        <f>IFERROR(VLOOKUP(A115,'[1]COAL RECEIPT &amp; GCV DATA'!$A$2:$V$11,7,0),0)</f>
        <v>0</v>
      </c>
      <c r="H115" s="13">
        <f>IFERROR(VLOOKUP(A115,'[1]COAL RECEIPT &amp; GCV DATA'!$A$2:$V$11,8,0),0)</f>
        <v>0</v>
      </c>
      <c r="I115" s="13">
        <f>IFERROR(VLOOKUP(A115,'[1]COAL RECEIPT &amp; GCV DATA'!$A$2:$V$11,9,0),0)</f>
        <v>0</v>
      </c>
      <c r="J115" s="13">
        <f>IFERROR(VLOOKUP(A115,'[1]COAL RECEIPT &amp; GCV DATA'!$A$2:$V$11,10,0),0)</f>
        <v>0</v>
      </c>
      <c r="K115" s="15" t="e">
        <f>SUMIF('[1]COAL RECEIPT &amp; GCV DATA'!$A$3:$A$11,'MASTER DATA FILE RAW COAL 210'!A115,'[1]COAL RECEIPT &amp; GCV DATA'!$K$3:$K$11)</f>
        <v>#VALUE!</v>
      </c>
      <c r="L115" s="15" t="e">
        <f>SUMIF('[1]COAL RECEIPT &amp; GCV DATA'!$A$3:$A$11,'MASTER DATA FILE RAW COAL 210'!A115,'[1]COAL RECEIPT &amp; GCV DATA'!$L$3:$L$11)</f>
        <v>#VALUE!</v>
      </c>
      <c r="M115" s="15" t="e">
        <f t="shared" si="6"/>
        <v>#VALUE!</v>
      </c>
      <c r="N115" s="15" t="e">
        <f t="shared" si="7"/>
        <v>#VALUE!</v>
      </c>
      <c r="O115" s="15" t="e">
        <f>SUMIF('[1]COAL RECEIPT &amp; GCV DATA'!$A$3:$A$11,'MASTER DATA FILE RAW COAL 210'!A115,'[1]COAL RECEIPT &amp; GCV DATA'!$O$3:$O$11)</f>
        <v>#VALUE!</v>
      </c>
      <c r="P115" s="15" t="e">
        <f t="shared" si="11"/>
        <v>#VALUE!</v>
      </c>
      <c r="Q115" s="15" t="e">
        <f>SUMIF('[1]COAL RECEIPT &amp; GCV DATA'!$A$3:$A$11,'MASTER DATA FILE RAW COAL 210'!A115,'[1]COAL RECEIPT &amp; GCV DATA'!$Q$3:$Q$11)+IF(H115=$J$234,($K$234*K115),0)+IF(H115=$J$235,($K$235*K115),0)++IF(H114=$J$235,($K$236*K115),0)</f>
        <v>#VALUE!</v>
      </c>
      <c r="R115" s="16" t="e">
        <f>SUMIF('[1]COAL RECEIPT &amp; GCV DATA'!$A$3:$A$11,'MASTER DATA FILE RAW COAL 210'!A115,'[1]COAL RECEIPT &amp; GCV DATA'!$R$3:$R$11)+IF(H115=$J$234,($K$234*K115),0)+IF(H115=$J$235,($K$235*K115),0)</f>
        <v>#VALUE!</v>
      </c>
      <c r="S115" s="15">
        <f t="shared" si="8"/>
        <v>0</v>
      </c>
      <c r="T115" s="15" t="e">
        <f>SUMIF('[1]COAL RECEIPT &amp; GCV DATA'!$A$3:$A$11,'MASTER DATA FILE RAW COAL 210'!A115,'[1]COAL RECEIPT &amp; GCV DATA'!$T$3:$T$11)</f>
        <v>#VALUE!</v>
      </c>
      <c r="U115" s="15" t="e">
        <f t="shared" si="9"/>
        <v>#VALUE!</v>
      </c>
      <c r="V115" s="15" t="e">
        <f>SUMIF('[1]COAL RECEIPT &amp; GCV DATA'!$A$3:$A$11,'MASTER DATA FILE RAW COAL 210'!A115,'[1]COAL RECEIPT &amp; GCV DATA'!$V$3:$V$11)</f>
        <v>#VALUE!</v>
      </c>
      <c r="W115" s="15" t="e">
        <f t="shared" si="10"/>
        <v>#VALUE!</v>
      </c>
    </row>
    <row r="116" spans="1:23" customFormat="1" x14ac:dyDescent="0.3">
      <c r="A116" s="12"/>
      <c r="B116" s="12" t="e">
        <f>SUMIF('[1]COAL RECEIPT &amp; GCV DATA'!$A$3:$A$11,'MASTER DATA FILE RAW COAL 210'!A116,'[1]COAL RECEIPT &amp; GCV DATA'!$B$3:$B$11)</f>
        <v>#VALUE!</v>
      </c>
      <c r="C116" s="13" t="e">
        <f>SUMIF('[1]COAL RECEIPT &amp; GCV DATA'!$A$3:$A$11,'MASTER DATA FILE RAW COAL 210'!A116,'[1]COAL RECEIPT &amp; GCV DATA'!$C$3:$C$11)</f>
        <v>#VALUE!</v>
      </c>
      <c r="D116" s="13">
        <f>IFERROR(VLOOKUP(A116,'[1]COAL RECEIPT &amp; GCV DATA'!$A$2:$V$11,4,0),0)</f>
        <v>0</v>
      </c>
      <c r="E116" s="14">
        <f>IFERROR(VLOOKUP(A116,'[1]COAL RECEIPT &amp; GCV DATA'!$A$2:$V$11,5,0),0)</f>
        <v>0</v>
      </c>
      <c r="F116" s="13" t="e">
        <f>SUMIF('[1]COAL RECEIPT &amp; GCV DATA'!$A$3:$A$11,'MASTER DATA FILE RAW COAL 210'!A116,'[1]COAL RECEIPT &amp; GCV DATA'!$F$3:$F$11)</f>
        <v>#VALUE!</v>
      </c>
      <c r="G116" s="13">
        <f>IFERROR(VLOOKUP(A116,'[1]COAL RECEIPT &amp; GCV DATA'!$A$2:$V$11,7,0),0)</f>
        <v>0</v>
      </c>
      <c r="H116" s="13">
        <f>IFERROR(VLOOKUP(A116,'[1]COAL RECEIPT &amp; GCV DATA'!$A$2:$V$11,8,0),0)</f>
        <v>0</v>
      </c>
      <c r="I116" s="13">
        <f>IFERROR(VLOOKUP(A116,'[1]COAL RECEIPT &amp; GCV DATA'!$A$2:$V$11,9,0),0)</f>
        <v>0</v>
      </c>
      <c r="J116" s="13">
        <f>IFERROR(VLOOKUP(A116,'[1]COAL RECEIPT &amp; GCV DATA'!$A$2:$V$11,10,0),0)</f>
        <v>0</v>
      </c>
      <c r="K116" s="15" t="e">
        <f>SUMIF('[1]COAL RECEIPT &amp; GCV DATA'!$A$3:$A$11,'MASTER DATA FILE RAW COAL 210'!A116,'[1]COAL RECEIPT &amp; GCV DATA'!$K$3:$K$11)</f>
        <v>#VALUE!</v>
      </c>
      <c r="L116" s="15" t="e">
        <f>SUMIF('[1]COAL RECEIPT &amp; GCV DATA'!$A$3:$A$11,'MASTER DATA FILE RAW COAL 210'!A116,'[1]COAL RECEIPT &amp; GCV DATA'!$L$3:$L$11)</f>
        <v>#VALUE!</v>
      </c>
      <c r="M116" s="15" t="e">
        <f t="shared" si="6"/>
        <v>#VALUE!</v>
      </c>
      <c r="N116" s="15" t="e">
        <f t="shared" si="7"/>
        <v>#VALUE!</v>
      </c>
      <c r="O116" s="15" t="e">
        <f>SUMIF('[1]COAL RECEIPT &amp; GCV DATA'!$A$3:$A$11,'MASTER DATA FILE RAW COAL 210'!A116,'[1]COAL RECEIPT &amp; GCV DATA'!$O$3:$O$11)</f>
        <v>#VALUE!</v>
      </c>
      <c r="P116" s="15" t="e">
        <f t="shared" si="11"/>
        <v>#VALUE!</v>
      </c>
      <c r="Q116" s="15" t="e">
        <f>SUMIF('[1]COAL RECEIPT &amp; GCV DATA'!$A$3:$A$11,'MASTER DATA FILE RAW COAL 210'!A116,'[1]COAL RECEIPT &amp; GCV DATA'!$Q$3:$Q$11)+IF(H116=$J$234,($K$234*K116),0)+IF(H116=$J$235,($K$235*K116),0)++IF(H115=$J$235,($K$236*K116),0)</f>
        <v>#VALUE!</v>
      </c>
      <c r="R116" s="16" t="e">
        <f>SUMIF('[1]COAL RECEIPT &amp; GCV DATA'!$A$3:$A$11,'MASTER DATA FILE RAW COAL 210'!A116,'[1]COAL RECEIPT &amp; GCV DATA'!$R$3:$R$11)+IF(H116=$J$234,($K$234*K116),0)+IF(H116=$J$235,($K$235*K116),0)</f>
        <v>#VALUE!</v>
      </c>
      <c r="S116" s="15">
        <f t="shared" si="8"/>
        <v>0</v>
      </c>
      <c r="T116" s="15" t="e">
        <f>SUMIF('[1]COAL RECEIPT &amp; GCV DATA'!$A$3:$A$11,'MASTER DATA FILE RAW COAL 210'!A116,'[1]COAL RECEIPT &amp; GCV DATA'!$T$3:$T$11)</f>
        <v>#VALUE!</v>
      </c>
      <c r="U116" s="15" t="e">
        <f t="shared" si="9"/>
        <v>#VALUE!</v>
      </c>
      <c r="V116" s="15" t="e">
        <f>SUMIF('[1]COAL RECEIPT &amp; GCV DATA'!$A$3:$A$11,'MASTER DATA FILE RAW COAL 210'!A116,'[1]COAL RECEIPT &amp; GCV DATA'!$V$3:$V$11)</f>
        <v>#VALUE!</v>
      </c>
      <c r="W116" s="15" t="e">
        <f t="shared" si="10"/>
        <v>#VALUE!</v>
      </c>
    </row>
    <row r="117" spans="1:23" customFormat="1" x14ac:dyDescent="0.3">
      <c r="A117" s="12"/>
      <c r="B117" s="12" t="e">
        <f>SUMIF('[1]COAL RECEIPT &amp; GCV DATA'!$A$3:$A$11,'MASTER DATA FILE RAW COAL 210'!A117,'[1]COAL RECEIPT &amp; GCV DATA'!$B$3:$B$11)</f>
        <v>#VALUE!</v>
      </c>
      <c r="C117" s="13" t="e">
        <f>SUMIF('[1]COAL RECEIPT &amp; GCV DATA'!$A$3:$A$11,'MASTER DATA FILE RAW COAL 210'!A117,'[1]COAL RECEIPT &amp; GCV DATA'!$C$3:$C$11)</f>
        <v>#VALUE!</v>
      </c>
      <c r="D117" s="13">
        <f>IFERROR(VLOOKUP(A117,'[1]COAL RECEIPT &amp; GCV DATA'!$A$2:$V$11,4,0),0)</f>
        <v>0</v>
      </c>
      <c r="E117" s="14">
        <f>IFERROR(VLOOKUP(A117,'[1]COAL RECEIPT &amp; GCV DATA'!$A$2:$V$11,5,0),0)</f>
        <v>0</v>
      </c>
      <c r="F117" s="13" t="e">
        <f>SUMIF('[1]COAL RECEIPT &amp; GCV DATA'!$A$3:$A$11,'MASTER DATA FILE RAW COAL 210'!A117,'[1]COAL RECEIPT &amp; GCV DATA'!$F$3:$F$11)</f>
        <v>#VALUE!</v>
      </c>
      <c r="G117" s="13">
        <f>IFERROR(VLOOKUP(A117,'[1]COAL RECEIPT &amp; GCV DATA'!$A$2:$V$11,7,0),0)</f>
        <v>0</v>
      </c>
      <c r="H117" s="13">
        <f>IFERROR(VLOOKUP(A117,'[1]COAL RECEIPT &amp; GCV DATA'!$A$2:$V$11,8,0),0)</f>
        <v>0</v>
      </c>
      <c r="I117" s="13">
        <f>IFERROR(VLOOKUP(A117,'[1]COAL RECEIPT &amp; GCV DATA'!$A$2:$V$11,9,0),0)</f>
        <v>0</v>
      </c>
      <c r="J117" s="13">
        <f>IFERROR(VLOOKUP(A117,'[1]COAL RECEIPT &amp; GCV DATA'!$A$2:$V$11,10,0),0)</f>
        <v>0</v>
      </c>
      <c r="K117" s="15" t="e">
        <f>SUMIF('[1]COAL RECEIPT &amp; GCV DATA'!$A$3:$A$11,'MASTER DATA FILE RAW COAL 210'!A117,'[1]COAL RECEIPT &amp; GCV DATA'!$K$3:$K$11)</f>
        <v>#VALUE!</v>
      </c>
      <c r="L117" s="15" t="e">
        <f>SUMIF('[1]COAL RECEIPT &amp; GCV DATA'!$A$3:$A$11,'MASTER DATA FILE RAW COAL 210'!A117,'[1]COAL RECEIPT &amp; GCV DATA'!$L$3:$L$11)</f>
        <v>#VALUE!</v>
      </c>
      <c r="M117" s="15" t="e">
        <f t="shared" si="6"/>
        <v>#VALUE!</v>
      </c>
      <c r="N117" s="15" t="e">
        <f t="shared" si="7"/>
        <v>#VALUE!</v>
      </c>
      <c r="O117" s="15" t="e">
        <f>SUMIF('[1]COAL RECEIPT &amp; GCV DATA'!$A$3:$A$11,'MASTER DATA FILE RAW COAL 210'!A117,'[1]COAL RECEIPT &amp; GCV DATA'!$O$3:$O$11)</f>
        <v>#VALUE!</v>
      </c>
      <c r="P117" s="15" t="e">
        <f t="shared" si="11"/>
        <v>#VALUE!</v>
      </c>
      <c r="Q117" s="15" t="e">
        <f>SUMIF('[1]COAL RECEIPT &amp; GCV DATA'!$A$3:$A$11,'MASTER DATA FILE RAW COAL 210'!A117,'[1]COAL RECEIPT &amp; GCV DATA'!$Q$3:$Q$11)+IF(H117=$J$234,($K$234*K117),0)+IF(H117=$J$235,($K$235*K117),0)++IF(H116=$J$235,($K$236*K117),0)</f>
        <v>#VALUE!</v>
      </c>
      <c r="R117" s="16" t="e">
        <f>SUMIF('[1]COAL RECEIPT &amp; GCV DATA'!$A$3:$A$11,'MASTER DATA FILE RAW COAL 210'!A117,'[1]COAL RECEIPT &amp; GCV DATA'!$R$3:$R$11)+IF(H117=$J$234,($K$234*K117),0)+IF(H117=$J$235,($K$235*K117),0)</f>
        <v>#VALUE!</v>
      </c>
      <c r="S117" s="15">
        <f t="shared" si="8"/>
        <v>0</v>
      </c>
      <c r="T117" s="15" t="e">
        <f>SUMIF('[1]COAL RECEIPT &amp; GCV DATA'!$A$3:$A$11,'MASTER DATA FILE RAW COAL 210'!A117,'[1]COAL RECEIPT &amp; GCV DATA'!$T$3:$T$11)</f>
        <v>#VALUE!</v>
      </c>
      <c r="U117" s="15" t="e">
        <f t="shared" si="9"/>
        <v>#VALUE!</v>
      </c>
      <c r="V117" s="15" t="e">
        <f>SUMIF('[1]COAL RECEIPT &amp; GCV DATA'!$A$3:$A$11,'MASTER DATA FILE RAW COAL 210'!A117,'[1]COAL RECEIPT &amp; GCV DATA'!$V$3:$V$11)</f>
        <v>#VALUE!</v>
      </c>
      <c r="W117" s="15" t="e">
        <f t="shared" si="10"/>
        <v>#VALUE!</v>
      </c>
    </row>
    <row r="118" spans="1:23" customFormat="1" x14ac:dyDescent="0.3">
      <c r="A118" s="12"/>
      <c r="B118" s="12" t="e">
        <f>SUMIF('[1]COAL RECEIPT &amp; GCV DATA'!$A$3:$A$11,'MASTER DATA FILE RAW COAL 210'!A118,'[1]COAL RECEIPT &amp; GCV DATA'!$B$3:$B$11)</f>
        <v>#VALUE!</v>
      </c>
      <c r="C118" s="13" t="e">
        <f>SUMIF('[1]COAL RECEIPT &amp; GCV DATA'!$A$3:$A$11,'MASTER DATA FILE RAW COAL 210'!A118,'[1]COAL RECEIPT &amp; GCV DATA'!$C$3:$C$11)</f>
        <v>#VALUE!</v>
      </c>
      <c r="D118" s="13">
        <f>IFERROR(VLOOKUP(A118,'[1]COAL RECEIPT &amp; GCV DATA'!$A$2:$V$11,4,0),0)</f>
        <v>0</v>
      </c>
      <c r="E118" s="14">
        <f>IFERROR(VLOOKUP(A118,'[1]COAL RECEIPT &amp; GCV DATA'!$A$2:$V$11,5,0),0)</f>
        <v>0</v>
      </c>
      <c r="F118" s="13" t="e">
        <f>SUMIF('[1]COAL RECEIPT &amp; GCV DATA'!$A$3:$A$11,'MASTER DATA FILE RAW COAL 210'!A118,'[1]COAL RECEIPT &amp; GCV DATA'!$F$3:$F$11)</f>
        <v>#VALUE!</v>
      </c>
      <c r="G118" s="13">
        <f>IFERROR(VLOOKUP(A118,'[1]COAL RECEIPT &amp; GCV DATA'!$A$2:$V$11,7,0),0)</f>
        <v>0</v>
      </c>
      <c r="H118" s="13">
        <f>IFERROR(VLOOKUP(A118,'[1]COAL RECEIPT &amp; GCV DATA'!$A$2:$V$11,8,0),0)</f>
        <v>0</v>
      </c>
      <c r="I118" s="13">
        <f>IFERROR(VLOOKUP(A118,'[1]COAL RECEIPT &amp; GCV DATA'!$A$2:$V$11,9,0),0)</f>
        <v>0</v>
      </c>
      <c r="J118" s="13">
        <f>IFERROR(VLOOKUP(A118,'[1]COAL RECEIPT &amp; GCV DATA'!$A$2:$V$11,10,0),0)</f>
        <v>0</v>
      </c>
      <c r="K118" s="15" t="e">
        <f>SUMIF('[1]COAL RECEIPT &amp; GCV DATA'!$A$3:$A$11,'MASTER DATA FILE RAW COAL 210'!A118,'[1]COAL RECEIPT &amp; GCV DATA'!$K$3:$K$11)</f>
        <v>#VALUE!</v>
      </c>
      <c r="L118" s="15" t="e">
        <f>SUMIF('[1]COAL RECEIPT &amp; GCV DATA'!$A$3:$A$11,'MASTER DATA FILE RAW COAL 210'!A118,'[1]COAL RECEIPT &amp; GCV DATA'!$L$3:$L$11)</f>
        <v>#VALUE!</v>
      </c>
      <c r="M118" s="15" t="e">
        <f t="shared" si="6"/>
        <v>#VALUE!</v>
      </c>
      <c r="N118" s="15" t="e">
        <f t="shared" si="7"/>
        <v>#VALUE!</v>
      </c>
      <c r="O118" s="15" t="e">
        <f>SUMIF('[1]COAL RECEIPT &amp; GCV DATA'!$A$3:$A$11,'MASTER DATA FILE RAW COAL 210'!A118,'[1]COAL RECEIPT &amp; GCV DATA'!$O$3:$O$11)</f>
        <v>#VALUE!</v>
      </c>
      <c r="P118" s="15" t="e">
        <f t="shared" si="11"/>
        <v>#VALUE!</v>
      </c>
      <c r="Q118" s="15" t="e">
        <f>SUMIF('[1]COAL RECEIPT &amp; GCV DATA'!$A$3:$A$11,'MASTER DATA FILE RAW COAL 210'!A118,'[1]COAL RECEIPT &amp; GCV DATA'!$Q$3:$Q$11)+IF(H118=$J$234,($K$234*K118),0)+IF(H118=$J$235,($K$235*K118),0)++IF(H117=$J$235,($K$236*K118),0)</f>
        <v>#VALUE!</v>
      </c>
      <c r="R118" s="16" t="e">
        <f>SUMIF('[1]COAL RECEIPT &amp; GCV DATA'!$A$3:$A$11,'MASTER DATA FILE RAW COAL 210'!A118,'[1]COAL RECEIPT &amp; GCV DATA'!$R$3:$R$11)+IF(H118=$J$234,($K$234*K118),0)+IF(H118=$J$235,($K$235*K118),0)</f>
        <v>#VALUE!</v>
      </c>
      <c r="S118" s="15">
        <f t="shared" si="8"/>
        <v>0</v>
      </c>
      <c r="T118" s="15" t="e">
        <f>SUMIF('[1]COAL RECEIPT &amp; GCV DATA'!$A$3:$A$11,'MASTER DATA FILE RAW COAL 210'!A118,'[1]COAL RECEIPT &amp; GCV DATA'!$T$3:$T$11)</f>
        <v>#VALUE!</v>
      </c>
      <c r="U118" s="15" t="e">
        <f t="shared" si="9"/>
        <v>#VALUE!</v>
      </c>
      <c r="V118" s="15" t="e">
        <f>SUMIF('[1]COAL RECEIPT &amp; GCV DATA'!$A$3:$A$11,'MASTER DATA FILE RAW COAL 210'!A118,'[1]COAL RECEIPT &amp; GCV DATA'!$V$3:$V$11)</f>
        <v>#VALUE!</v>
      </c>
      <c r="W118" s="15" t="e">
        <f t="shared" si="10"/>
        <v>#VALUE!</v>
      </c>
    </row>
    <row r="119" spans="1:23" customFormat="1" x14ac:dyDescent="0.3">
      <c r="A119" s="12"/>
      <c r="B119" s="12" t="e">
        <f>SUMIF('[1]COAL RECEIPT &amp; GCV DATA'!$A$3:$A$11,'MASTER DATA FILE RAW COAL 210'!A119,'[1]COAL RECEIPT &amp; GCV DATA'!$B$3:$B$11)</f>
        <v>#VALUE!</v>
      </c>
      <c r="C119" s="13" t="e">
        <f>SUMIF('[1]COAL RECEIPT &amp; GCV DATA'!$A$3:$A$11,'MASTER DATA FILE RAW COAL 210'!A119,'[1]COAL RECEIPT &amp; GCV DATA'!$C$3:$C$11)</f>
        <v>#VALUE!</v>
      </c>
      <c r="D119" s="13">
        <f>IFERROR(VLOOKUP(A119,'[1]COAL RECEIPT &amp; GCV DATA'!$A$2:$V$11,4,0),0)</f>
        <v>0</v>
      </c>
      <c r="E119" s="14">
        <f>IFERROR(VLOOKUP(A119,'[1]COAL RECEIPT &amp; GCV DATA'!$A$2:$V$11,5,0),0)</f>
        <v>0</v>
      </c>
      <c r="F119" s="13" t="e">
        <f>SUMIF('[1]COAL RECEIPT &amp; GCV DATA'!$A$3:$A$11,'MASTER DATA FILE RAW COAL 210'!A119,'[1]COAL RECEIPT &amp; GCV DATA'!$F$3:$F$11)</f>
        <v>#VALUE!</v>
      </c>
      <c r="G119" s="13">
        <f>IFERROR(VLOOKUP(A119,'[1]COAL RECEIPT &amp; GCV DATA'!$A$2:$V$11,7,0),0)</f>
        <v>0</v>
      </c>
      <c r="H119" s="13">
        <f>IFERROR(VLOOKUP(A119,'[1]COAL RECEIPT &amp; GCV DATA'!$A$2:$V$11,8,0),0)</f>
        <v>0</v>
      </c>
      <c r="I119" s="13">
        <f>IFERROR(VLOOKUP(A119,'[1]COAL RECEIPT &amp; GCV DATA'!$A$2:$V$11,9,0),0)</f>
        <v>0</v>
      </c>
      <c r="J119" s="13">
        <f>IFERROR(VLOOKUP(A119,'[1]COAL RECEIPT &amp; GCV DATA'!$A$2:$V$11,10,0),0)</f>
        <v>0</v>
      </c>
      <c r="K119" s="15" t="e">
        <f>SUMIF('[1]COAL RECEIPT &amp; GCV DATA'!$A$3:$A$11,'MASTER DATA FILE RAW COAL 210'!A119,'[1]COAL RECEIPT &amp; GCV DATA'!$K$3:$K$11)</f>
        <v>#VALUE!</v>
      </c>
      <c r="L119" s="15" t="e">
        <f>SUMIF('[1]COAL RECEIPT &amp; GCV DATA'!$A$3:$A$11,'MASTER DATA FILE RAW COAL 210'!A119,'[1]COAL RECEIPT &amp; GCV DATA'!$L$3:$L$11)</f>
        <v>#VALUE!</v>
      </c>
      <c r="M119" s="15" t="e">
        <f t="shared" si="6"/>
        <v>#VALUE!</v>
      </c>
      <c r="N119" s="15" t="e">
        <f t="shared" si="7"/>
        <v>#VALUE!</v>
      </c>
      <c r="O119" s="15" t="e">
        <f>SUMIF('[1]COAL RECEIPT &amp; GCV DATA'!$A$3:$A$11,'MASTER DATA FILE RAW COAL 210'!A119,'[1]COAL RECEIPT &amp; GCV DATA'!$O$3:$O$11)</f>
        <v>#VALUE!</v>
      </c>
      <c r="P119" s="15" t="e">
        <f t="shared" si="11"/>
        <v>#VALUE!</v>
      </c>
      <c r="Q119" s="15" t="e">
        <f>SUMIF('[1]COAL RECEIPT &amp; GCV DATA'!$A$3:$A$11,'MASTER DATA FILE RAW COAL 210'!A119,'[1]COAL RECEIPT &amp; GCV DATA'!$Q$3:$Q$11)+IF(H119=$J$234,($K$234*K119),0)+IF(H119=$J$235,($K$235*K119),0)++IF(H118=$J$235,($K$236*K119),0)</f>
        <v>#VALUE!</v>
      </c>
      <c r="R119" s="16" t="e">
        <f>SUMIF('[1]COAL RECEIPT &amp; GCV DATA'!$A$3:$A$11,'MASTER DATA FILE RAW COAL 210'!A119,'[1]COAL RECEIPT &amp; GCV DATA'!$R$3:$R$11)+IF(H119=$J$234,($K$234*K119),0)+IF(H119=$J$235,($K$235*K119),0)</f>
        <v>#VALUE!</v>
      </c>
      <c r="S119" s="15">
        <f t="shared" si="8"/>
        <v>0</v>
      </c>
      <c r="T119" s="15" t="e">
        <f>SUMIF('[1]COAL RECEIPT &amp; GCV DATA'!$A$3:$A$11,'MASTER DATA FILE RAW COAL 210'!A119,'[1]COAL RECEIPT &amp; GCV DATA'!$T$3:$T$11)</f>
        <v>#VALUE!</v>
      </c>
      <c r="U119" s="15" t="e">
        <f t="shared" si="9"/>
        <v>#VALUE!</v>
      </c>
      <c r="V119" s="15" t="e">
        <f>SUMIF('[1]COAL RECEIPT &amp; GCV DATA'!$A$3:$A$11,'MASTER DATA FILE RAW COAL 210'!A119,'[1]COAL RECEIPT &amp; GCV DATA'!$V$3:$V$11)</f>
        <v>#VALUE!</v>
      </c>
      <c r="W119" s="15" t="e">
        <f t="shared" si="10"/>
        <v>#VALUE!</v>
      </c>
    </row>
    <row r="120" spans="1:23" customFormat="1" x14ac:dyDescent="0.3">
      <c r="A120" s="12"/>
      <c r="B120" s="12" t="e">
        <f>SUMIF('[1]COAL RECEIPT &amp; GCV DATA'!$A$3:$A$11,'MASTER DATA FILE RAW COAL 210'!A120,'[1]COAL RECEIPT &amp; GCV DATA'!$B$3:$B$11)</f>
        <v>#VALUE!</v>
      </c>
      <c r="C120" s="13" t="e">
        <f>SUMIF('[1]COAL RECEIPT &amp; GCV DATA'!$A$3:$A$11,'MASTER DATA FILE RAW COAL 210'!A120,'[1]COAL RECEIPT &amp; GCV DATA'!$C$3:$C$11)</f>
        <v>#VALUE!</v>
      </c>
      <c r="D120" s="13">
        <f>IFERROR(VLOOKUP(A120,'[1]COAL RECEIPT &amp; GCV DATA'!$A$2:$V$11,4,0),0)</f>
        <v>0</v>
      </c>
      <c r="E120" s="14">
        <f>IFERROR(VLOOKUP(A120,'[1]COAL RECEIPT &amp; GCV DATA'!$A$2:$V$11,5,0),0)</f>
        <v>0</v>
      </c>
      <c r="F120" s="13" t="e">
        <f>SUMIF('[1]COAL RECEIPT &amp; GCV DATA'!$A$3:$A$11,'MASTER DATA FILE RAW COAL 210'!A120,'[1]COAL RECEIPT &amp; GCV DATA'!$F$3:$F$11)</f>
        <v>#VALUE!</v>
      </c>
      <c r="G120" s="13">
        <f>IFERROR(VLOOKUP(A120,'[1]COAL RECEIPT &amp; GCV DATA'!$A$2:$V$11,7,0),0)</f>
        <v>0</v>
      </c>
      <c r="H120" s="13">
        <f>IFERROR(VLOOKUP(A120,'[1]COAL RECEIPT &amp; GCV DATA'!$A$2:$V$11,8,0),0)</f>
        <v>0</v>
      </c>
      <c r="I120" s="13">
        <f>IFERROR(VLOOKUP(A120,'[1]COAL RECEIPT &amp; GCV DATA'!$A$2:$V$11,9,0),0)</f>
        <v>0</v>
      </c>
      <c r="J120" s="13">
        <f>IFERROR(VLOOKUP(A120,'[1]COAL RECEIPT &amp; GCV DATA'!$A$2:$V$11,10,0),0)</f>
        <v>0</v>
      </c>
      <c r="K120" s="15" t="e">
        <f>SUMIF('[1]COAL RECEIPT &amp; GCV DATA'!$A$3:$A$11,'MASTER DATA FILE RAW COAL 210'!A120,'[1]COAL RECEIPT &amp; GCV DATA'!$K$3:$K$11)</f>
        <v>#VALUE!</v>
      </c>
      <c r="L120" s="15" t="e">
        <f>SUMIF('[1]COAL RECEIPT &amp; GCV DATA'!$A$3:$A$11,'MASTER DATA FILE RAW COAL 210'!A120,'[1]COAL RECEIPT &amp; GCV DATA'!$L$3:$L$11)</f>
        <v>#VALUE!</v>
      </c>
      <c r="M120" s="15" t="e">
        <f t="shared" si="6"/>
        <v>#VALUE!</v>
      </c>
      <c r="N120" s="15" t="e">
        <f t="shared" si="7"/>
        <v>#VALUE!</v>
      </c>
      <c r="O120" s="15" t="e">
        <f>SUMIF('[1]COAL RECEIPT &amp; GCV DATA'!$A$3:$A$11,'MASTER DATA FILE RAW COAL 210'!A120,'[1]COAL RECEIPT &amp; GCV DATA'!$O$3:$O$11)</f>
        <v>#VALUE!</v>
      </c>
      <c r="P120" s="15" t="e">
        <f t="shared" si="11"/>
        <v>#VALUE!</v>
      </c>
      <c r="Q120" s="15" t="e">
        <f>SUMIF('[1]COAL RECEIPT &amp; GCV DATA'!$A$3:$A$11,'MASTER DATA FILE RAW COAL 210'!A120,'[1]COAL RECEIPT &amp; GCV DATA'!$Q$3:$Q$11)+IF(H120=$J$234,($K$234*K120),0)+IF(H120=$J$235,($K$235*K120),0)++IF(H119=$J$235,($K$236*K120),0)</f>
        <v>#VALUE!</v>
      </c>
      <c r="R120" s="16" t="e">
        <f>SUMIF('[1]COAL RECEIPT &amp; GCV DATA'!$A$3:$A$11,'MASTER DATA FILE RAW COAL 210'!A120,'[1]COAL RECEIPT &amp; GCV DATA'!$R$3:$R$11)+IF(H120=$J$234,($K$234*K120),0)+IF(H120=$J$235,($K$235*K120),0)</f>
        <v>#VALUE!</v>
      </c>
      <c r="S120" s="15">
        <f t="shared" si="8"/>
        <v>0</v>
      </c>
      <c r="T120" s="15" t="e">
        <f>SUMIF('[1]COAL RECEIPT &amp; GCV DATA'!$A$3:$A$11,'MASTER DATA FILE RAW COAL 210'!A120,'[1]COAL RECEIPT &amp; GCV DATA'!$T$3:$T$11)</f>
        <v>#VALUE!</v>
      </c>
      <c r="U120" s="15" t="e">
        <f t="shared" si="9"/>
        <v>#VALUE!</v>
      </c>
      <c r="V120" s="15" t="e">
        <f>SUMIF('[1]COAL RECEIPT &amp; GCV DATA'!$A$3:$A$11,'MASTER DATA FILE RAW COAL 210'!A120,'[1]COAL RECEIPT &amp; GCV DATA'!$V$3:$V$11)</f>
        <v>#VALUE!</v>
      </c>
      <c r="W120" s="15" t="e">
        <f t="shared" si="10"/>
        <v>#VALUE!</v>
      </c>
    </row>
    <row r="121" spans="1:23" customFormat="1" x14ac:dyDescent="0.3">
      <c r="A121" s="12"/>
      <c r="B121" s="12" t="e">
        <f>SUMIF('[1]COAL RECEIPT &amp; GCV DATA'!$A$3:$A$11,'MASTER DATA FILE RAW COAL 210'!A121,'[1]COAL RECEIPT &amp; GCV DATA'!$B$3:$B$11)</f>
        <v>#VALUE!</v>
      </c>
      <c r="C121" s="13" t="e">
        <f>SUMIF('[1]COAL RECEIPT &amp; GCV DATA'!$A$3:$A$11,'MASTER DATA FILE RAW COAL 210'!A121,'[1]COAL RECEIPT &amp; GCV DATA'!$C$3:$C$11)</f>
        <v>#VALUE!</v>
      </c>
      <c r="D121" s="13">
        <f>IFERROR(VLOOKUP(A121,'[1]COAL RECEIPT &amp; GCV DATA'!$A$2:$V$11,4,0),0)</f>
        <v>0</v>
      </c>
      <c r="E121" s="14">
        <f>IFERROR(VLOOKUP(A121,'[1]COAL RECEIPT &amp; GCV DATA'!$A$2:$V$11,5,0),0)</f>
        <v>0</v>
      </c>
      <c r="F121" s="13" t="e">
        <f>SUMIF('[1]COAL RECEIPT &amp; GCV DATA'!$A$3:$A$11,'MASTER DATA FILE RAW COAL 210'!A121,'[1]COAL RECEIPT &amp; GCV DATA'!$F$3:$F$11)</f>
        <v>#VALUE!</v>
      </c>
      <c r="G121" s="13">
        <f>IFERROR(VLOOKUP(A121,'[1]COAL RECEIPT &amp; GCV DATA'!$A$2:$V$11,7,0),0)</f>
        <v>0</v>
      </c>
      <c r="H121" s="13">
        <f>IFERROR(VLOOKUP(A121,'[1]COAL RECEIPT &amp; GCV DATA'!$A$2:$V$11,8,0),0)</f>
        <v>0</v>
      </c>
      <c r="I121" s="13">
        <f>IFERROR(VLOOKUP(A121,'[1]COAL RECEIPT &amp; GCV DATA'!$A$2:$V$11,9,0),0)</f>
        <v>0</v>
      </c>
      <c r="J121" s="13">
        <f>IFERROR(VLOOKUP(A121,'[1]COAL RECEIPT &amp; GCV DATA'!$A$2:$V$11,10,0),0)</f>
        <v>0</v>
      </c>
      <c r="K121" s="15" t="e">
        <f>SUMIF('[1]COAL RECEIPT &amp; GCV DATA'!$A$3:$A$11,'MASTER DATA FILE RAW COAL 210'!A121,'[1]COAL RECEIPT &amp; GCV DATA'!$K$3:$K$11)</f>
        <v>#VALUE!</v>
      </c>
      <c r="L121" s="15" t="e">
        <f>SUMIF('[1]COAL RECEIPT &amp; GCV DATA'!$A$3:$A$11,'MASTER DATA FILE RAW COAL 210'!A121,'[1]COAL RECEIPT &amp; GCV DATA'!$L$3:$L$11)</f>
        <v>#VALUE!</v>
      </c>
      <c r="M121" s="15" t="e">
        <f t="shared" si="6"/>
        <v>#VALUE!</v>
      </c>
      <c r="N121" s="15" t="e">
        <f t="shared" si="7"/>
        <v>#VALUE!</v>
      </c>
      <c r="O121" s="15" t="e">
        <f>SUMIF('[1]COAL RECEIPT &amp; GCV DATA'!$A$3:$A$11,'MASTER DATA FILE RAW COAL 210'!A121,'[1]COAL RECEIPT &amp; GCV DATA'!$O$3:$O$11)</f>
        <v>#VALUE!</v>
      </c>
      <c r="P121" s="15" t="e">
        <f t="shared" si="11"/>
        <v>#VALUE!</v>
      </c>
      <c r="Q121" s="15" t="e">
        <f>SUMIF('[1]COAL RECEIPT &amp; GCV DATA'!$A$3:$A$11,'MASTER DATA FILE RAW COAL 210'!A121,'[1]COAL RECEIPT &amp; GCV DATA'!$Q$3:$Q$11)+IF(H121=$J$234,($K$234*K121),0)+IF(H121=$J$235,($K$235*K121),0)++IF(H120=$J$235,($K$236*K121),0)</f>
        <v>#VALUE!</v>
      </c>
      <c r="R121" s="16" t="e">
        <f>SUMIF('[1]COAL RECEIPT &amp; GCV DATA'!$A$3:$A$11,'MASTER DATA FILE RAW COAL 210'!A121,'[1]COAL RECEIPT &amp; GCV DATA'!$R$3:$R$11)+IF(H121=$J$234,($K$234*K121),0)+IF(H121=$J$235,($K$235*K121),0)</f>
        <v>#VALUE!</v>
      </c>
      <c r="S121" s="15">
        <f t="shared" si="8"/>
        <v>0</v>
      </c>
      <c r="T121" s="15" t="e">
        <f>SUMIF('[1]COAL RECEIPT &amp; GCV DATA'!$A$3:$A$11,'MASTER DATA FILE RAW COAL 210'!A121,'[1]COAL RECEIPT &amp; GCV DATA'!$T$3:$T$11)</f>
        <v>#VALUE!</v>
      </c>
      <c r="U121" s="15" t="e">
        <f t="shared" si="9"/>
        <v>#VALUE!</v>
      </c>
      <c r="V121" s="15" t="e">
        <f>SUMIF('[1]COAL RECEIPT &amp; GCV DATA'!$A$3:$A$11,'MASTER DATA FILE RAW COAL 210'!A121,'[1]COAL RECEIPT &amp; GCV DATA'!$V$3:$V$11)</f>
        <v>#VALUE!</v>
      </c>
      <c r="W121" s="15" t="e">
        <f t="shared" si="10"/>
        <v>#VALUE!</v>
      </c>
    </row>
    <row r="122" spans="1:23" customFormat="1" x14ac:dyDescent="0.3">
      <c r="A122" s="12"/>
      <c r="B122" s="12" t="e">
        <f>SUMIF('[1]COAL RECEIPT &amp; GCV DATA'!$A$3:$A$11,'MASTER DATA FILE RAW COAL 210'!A122,'[1]COAL RECEIPT &amp; GCV DATA'!$B$3:$B$11)</f>
        <v>#VALUE!</v>
      </c>
      <c r="C122" s="13" t="e">
        <f>SUMIF('[1]COAL RECEIPT &amp; GCV DATA'!$A$3:$A$11,'MASTER DATA FILE RAW COAL 210'!A122,'[1]COAL RECEIPT &amp; GCV DATA'!$C$3:$C$11)</f>
        <v>#VALUE!</v>
      </c>
      <c r="D122" s="13">
        <f>IFERROR(VLOOKUP(A122,'[1]COAL RECEIPT &amp; GCV DATA'!$A$2:$V$11,4,0),0)</f>
        <v>0</v>
      </c>
      <c r="E122" s="14">
        <f>IFERROR(VLOOKUP(A122,'[1]COAL RECEIPT &amp; GCV DATA'!$A$2:$V$11,5,0),0)</f>
        <v>0</v>
      </c>
      <c r="F122" s="13" t="e">
        <f>SUMIF('[1]COAL RECEIPT &amp; GCV DATA'!$A$3:$A$11,'MASTER DATA FILE RAW COAL 210'!A122,'[1]COAL RECEIPT &amp; GCV DATA'!$F$3:$F$11)</f>
        <v>#VALUE!</v>
      </c>
      <c r="G122" s="13">
        <f>IFERROR(VLOOKUP(A122,'[1]COAL RECEIPT &amp; GCV DATA'!$A$2:$V$11,7,0),0)</f>
        <v>0</v>
      </c>
      <c r="H122" s="13">
        <f>IFERROR(VLOOKUP(A122,'[1]COAL RECEIPT &amp; GCV DATA'!$A$2:$V$11,8,0),0)</f>
        <v>0</v>
      </c>
      <c r="I122" s="13">
        <f>IFERROR(VLOOKUP(A122,'[1]COAL RECEIPT &amp; GCV DATA'!$A$2:$V$11,9,0),0)</f>
        <v>0</v>
      </c>
      <c r="J122" s="13">
        <f>IFERROR(VLOOKUP(A122,'[1]COAL RECEIPT &amp; GCV DATA'!$A$2:$V$11,10,0),0)</f>
        <v>0</v>
      </c>
      <c r="K122" s="15" t="e">
        <f>SUMIF('[1]COAL RECEIPT &amp; GCV DATA'!$A$3:$A$11,'MASTER DATA FILE RAW COAL 210'!A122,'[1]COAL RECEIPT &amp; GCV DATA'!$K$3:$K$11)</f>
        <v>#VALUE!</v>
      </c>
      <c r="L122" s="15" t="e">
        <f>SUMIF('[1]COAL RECEIPT &amp; GCV DATA'!$A$3:$A$11,'MASTER DATA FILE RAW COAL 210'!A122,'[1]COAL RECEIPT &amp; GCV DATA'!$L$3:$L$11)</f>
        <v>#VALUE!</v>
      </c>
      <c r="M122" s="15" t="e">
        <f t="shared" si="6"/>
        <v>#VALUE!</v>
      </c>
      <c r="N122" s="15" t="e">
        <f t="shared" si="7"/>
        <v>#VALUE!</v>
      </c>
      <c r="O122" s="15" t="e">
        <f>SUMIF('[1]COAL RECEIPT &amp; GCV DATA'!$A$3:$A$11,'MASTER DATA FILE RAW COAL 210'!A122,'[1]COAL RECEIPT &amp; GCV DATA'!$O$3:$O$11)</f>
        <v>#VALUE!</v>
      </c>
      <c r="P122" s="15" t="e">
        <f t="shared" si="11"/>
        <v>#VALUE!</v>
      </c>
      <c r="Q122" s="15" t="e">
        <f>SUMIF('[1]COAL RECEIPT &amp; GCV DATA'!$A$3:$A$11,'MASTER DATA FILE RAW COAL 210'!A122,'[1]COAL RECEIPT &amp; GCV DATA'!$Q$3:$Q$11)+IF(H122=$J$234,($K$234*K122),0)+IF(H122=$J$235,($K$235*K122),0)++IF(H121=$J$235,($K$236*K122),0)</f>
        <v>#VALUE!</v>
      </c>
      <c r="R122" s="16" t="e">
        <f>SUMIF('[1]COAL RECEIPT &amp; GCV DATA'!$A$3:$A$11,'MASTER DATA FILE RAW COAL 210'!A122,'[1]COAL RECEIPT &amp; GCV DATA'!$R$3:$R$11)+IF(H122=$J$234,($K$234*K122),0)+IF(H122=$J$235,($K$235*K122),0)</f>
        <v>#VALUE!</v>
      </c>
      <c r="S122" s="15">
        <f t="shared" si="8"/>
        <v>0</v>
      </c>
      <c r="T122" s="15" t="e">
        <f>SUMIF('[1]COAL RECEIPT &amp; GCV DATA'!$A$3:$A$11,'MASTER DATA FILE RAW COAL 210'!A122,'[1]COAL RECEIPT &amp; GCV DATA'!$T$3:$T$11)</f>
        <v>#VALUE!</v>
      </c>
      <c r="U122" s="15" t="e">
        <f t="shared" si="9"/>
        <v>#VALUE!</v>
      </c>
      <c r="V122" s="15" t="e">
        <f>SUMIF('[1]COAL RECEIPT &amp; GCV DATA'!$A$3:$A$11,'MASTER DATA FILE RAW COAL 210'!A122,'[1]COAL RECEIPT &amp; GCV DATA'!$V$3:$V$11)</f>
        <v>#VALUE!</v>
      </c>
      <c r="W122" s="15" t="e">
        <f t="shared" si="10"/>
        <v>#VALUE!</v>
      </c>
    </row>
    <row r="123" spans="1:23" customFormat="1" x14ac:dyDescent="0.3">
      <c r="A123" s="12"/>
      <c r="B123" s="12" t="e">
        <f>SUMIF('[1]COAL RECEIPT &amp; GCV DATA'!$A$3:$A$11,'MASTER DATA FILE RAW COAL 210'!A123,'[1]COAL RECEIPT &amp; GCV DATA'!$B$3:$B$11)</f>
        <v>#VALUE!</v>
      </c>
      <c r="C123" s="13" t="e">
        <f>SUMIF('[1]COAL RECEIPT &amp; GCV DATA'!$A$3:$A$11,'MASTER DATA FILE RAW COAL 210'!A123,'[1]COAL RECEIPT &amp; GCV DATA'!$C$3:$C$11)</f>
        <v>#VALUE!</v>
      </c>
      <c r="D123" s="13">
        <f>IFERROR(VLOOKUP(A123,'[1]COAL RECEIPT &amp; GCV DATA'!$A$2:$V$11,4,0),0)</f>
        <v>0</v>
      </c>
      <c r="E123" s="14">
        <f>IFERROR(VLOOKUP(A123,'[1]COAL RECEIPT &amp; GCV DATA'!$A$2:$V$11,5,0),0)</f>
        <v>0</v>
      </c>
      <c r="F123" s="13" t="e">
        <f>SUMIF('[1]COAL RECEIPT &amp; GCV DATA'!$A$3:$A$11,'MASTER DATA FILE RAW COAL 210'!A123,'[1]COAL RECEIPT &amp; GCV DATA'!$F$3:$F$11)</f>
        <v>#VALUE!</v>
      </c>
      <c r="G123" s="13">
        <f>IFERROR(VLOOKUP(A123,'[1]COAL RECEIPT &amp; GCV DATA'!$A$2:$V$11,7,0),0)</f>
        <v>0</v>
      </c>
      <c r="H123" s="13">
        <f>IFERROR(VLOOKUP(A123,'[1]COAL RECEIPT &amp; GCV DATA'!$A$2:$V$11,8,0),0)</f>
        <v>0</v>
      </c>
      <c r="I123" s="13">
        <f>IFERROR(VLOOKUP(A123,'[1]COAL RECEIPT &amp; GCV DATA'!$A$2:$V$11,9,0),0)</f>
        <v>0</v>
      </c>
      <c r="J123" s="13">
        <f>IFERROR(VLOOKUP(A123,'[1]COAL RECEIPT &amp; GCV DATA'!$A$2:$V$11,10,0),0)</f>
        <v>0</v>
      </c>
      <c r="K123" s="15" t="e">
        <f>SUMIF('[1]COAL RECEIPT &amp; GCV DATA'!$A$3:$A$11,'MASTER DATA FILE RAW COAL 210'!A123,'[1]COAL RECEIPT &amp; GCV DATA'!$K$3:$K$11)</f>
        <v>#VALUE!</v>
      </c>
      <c r="L123" s="15" t="e">
        <f>SUMIF('[1]COAL RECEIPT &amp; GCV DATA'!$A$3:$A$11,'MASTER DATA FILE RAW COAL 210'!A123,'[1]COAL RECEIPT &amp; GCV DATA'!$L$3:$L$11)</f>
        <v>#VALUE!</v>
      </c>
      <c r="M123" s="15" t="e">
        <f t="shared" si="6"/>
        <v>#VALUE!</v>
      </c>
      <c r="N123" s="15" t="e">
        <f t="shared" si="7"/>
        <v>#VALUE!</v>
      </c>
      <c r="O123" s="15" t="e">
        <f>SUMIF('[1]COAL RECEIPT &amp; GCV DATA'!$A$3:$A$11,'MASTER DATA FILE RAW COAL 210'!A123,'[1]COAL RECEIPT &amp; GCV DATA'!$O$3:$O$11)</f>
        <v>#VALUE!</v>
      </c>
      <c r="P123" s="15" t="e">
        <f t="shared" si="11"/>
        <v>#VALUE!</v>
      </c>
      <c r="Q123" s="15" t="e">
        <f>SUMIF('[1]COAL RECEIPT &amp; GCV DATA'!$A$3:$A$11,'MASTER DATA FILE RAW COAL 210'!A123,'[1]COAL RECEIPT &amp; GCV DATA'!$Q$3:$Q$11)+IF(H123=$J$234,($K$234*K123),0)+IF(H123=$J$235,($K$235*K123),0)++IF(H122=$J$235,($K$236*K123),0)</f>
        <v>#VALUE!</v>
      </c>
      <c r="R123" s="16" t="e">
        <f>SUMIF('[1]COAL RECEIPT &amp; GCV DATA'!$A$3:$A$11,'MASTER DATA FILE RAW COAL 210'!A123,'[1]COAL RECEIPT &amp; GCV DATA'!$R$3:$R$11)+IF(H123=$J$234,($K$234*K123),0)+IF(H123=$J$235,($K$235*K123),0)</f>
        <v>#VALUE!</v>
      </c>
      <c r="S123" s="15">
        <f t="shared" si="8"/>
        <v>0</v>
      </c>
      <c r="T123" s="15" t="e">
        <f>SUMIF('[1]COAL RECEIPT &amp; GCV DATA'!$A$3:$A$11,'MASTER DATA FILE RAW COAL 210'!A123,'[1]COAL RECEIPT &amp; GCV DATA'!$T$3:$T$11)</f>
        <v>#VALUE!</v>
      </c>
      <c r="U123" s="15" t="e">
        <f t="shared" si="9"/>
        <v>#VALUE!</v>
      </c>
      <c r="V123" s="15" t="e">
        <f>SUMIF('[1]COAL RECEIPT &amp; GCV DATA'!$A$3:$A$11,'MASTER DATA FILE RAW COAL 210'!A123,'[1]COAL RECEIPT &amp; GCV DATA'!$V$3:$V$11)</f>
        <v>#VALUE!</v>
      </c>
      <c r="W123" s="15" t="e">
        <f t="shared" si="10"/>
        <v>#VALUE!</v>
      </c>
    </row>
    <row r="124" spans="1:23" customFormat="1" x14ac:dyDescent="0.3">
      <c r="A124" s="12"/>
      <c r="B124" s="12" t="e">
        <f>SUMIF('[1]COAL RECEIPT &amp; GCV DATA'!$A$3:$A$11,'MASTER DATA FILE RAW COAL 210'!A124,'[1]COAL RECEIPT &amp; GCV DATA'!$B$3:$B$11)</f>
        <v>#VALUE!</v>
      </c>
      <c r="C124" s="13" t="e">
        <f>SUMIF('[1]COAL RECEIPT &amp; GCV DATA'!$A$3:$A$11,'MASTER DATA FILE RAW COAL 210'!A124,'[1]COAL RECEIPT &amp; GCV DATA'!$C$3:$C$11)</f>
        <v>#VALUE!</v>
      </c>
      <c r="D124" s="13">
        <f>IFERROR(VLOOKUP(A124,'[1]COAL RECEIPT &amp; GCV DATA'!$A$2:$V$11,4,0),0)</f>
        <v>0</v>
      </c>
      <c r="E124" s="14">
        <f>IFERROR(VLOOKUP(A124,'[1]COAL RECEIPT &amp; GCV DATA'!$A$2:$V$11,5,0),0)</f>
        <v>0</v>
      </c>
      <c r="F124" s="13" t="e">
        <f>SUMIF('[1]COAL RECEIPT &amp; GCV DATA'!$A$3:$A$11,'MASTER DATA FILE RAW COAL 210'!A124,'[1]COAL RECEIPT &amp; GCV DATA'!$F$3:$F$11)</f>
        <v>#VALUE!</v>
      </c>
      <c r="G124" s="13">
        <f>IFERROR(VLOOKUP(A124,'[1]COAL RECEIPT &amp; GCV DATA'!$A$2:$V$11,7,0),0)</f>
        <v>0</v>
      </c>
      <c r="H124" s="13">
        <f>IFERROR(VLOOKUP(A124,'[1]COAL RECEIPT &amp; GCV DATA'!$A$2:$V$11,8,0),0)</f>
        <v>0</v>
      </c>
      <c r="I124" s="13">
        <f>IFERROR(VLOOKUP(A124,'[1]COAL RECEIPT &amp; GCV DATA'!$A$2:$V$11,9,0),0)</f>
        <v>0</v>
      </c>
      <c r="J124" s="13">
        <f>IFERROR(VLOOKUP(A124,'[1]COAL RECEIPT &amp; GCV DATA'!$A$2:$V$11,10,0),0)</f>
        <v>0</v>
      </c>
      <c r="K124" s="15" t="e">
        <f>SUMIF('[1]COAL RECEIPT &amp; GCV DATA'!$A$3:$A$11,'MASTER DATA FILE RAW COAL 210'!A124,'[1]COAL RECEIPT &amp; GCV DATA'!$K$3:$K$11)</f>
        <v>#VALUE!</v>
      </c>
      <c r="L124" s="15" t="e">
        <f>SUMIF('[1]COAL RECEIPT &amp; GCV DATA'!$A$3:$A$11,'MASTER DATA FILE RAW COAL 210'!A124,'[1]COAL RECEIPT &amp; GCV DATA'!$L$3:$L$11)</f>
        <v>#VALUE!</v>
      </c>
      <c r="M124" s="15" t="e">
        <f t="shared" si="6"/>
        <v>#VALUE!</v>
      </c>
      <c r="N124" s="15" t="e">
        <f t="shared" si="7"/>
        <v>#VALUE!</v>
      </c>
      <c r="O124" s="15" t="e">
        <f>SUMIF('[1]COAL RECEIPT &amp; GCV DATA'!$A$3:$A$11,'MASTER DATA FILE RAW COAL 210'!A124,'[1]COAL RECEIPT &amp; GCV DATA'!$O$3:$O$11)</f>
        <v>#VALUE!</v>
      </c>
      <c r="P124" s="15" t="e">
        <f t="shared" si="11"/>
        <v>#VALUE!</v>
      </c>
      <c r="Q124" s="15" t="e">
        <f>SUMIF('[1]COAL RECEIPT &amp; GCV DATA'!$A$3:$A$11,'MASTER DATA FILE RAW COAL 210'!A124,'[1]COAL RECEIPT &amp; GCV DATA'!$Q$3:$Q$11)+IF(H124=$J$234,($K$234*K124),0)+IF(H124=$J$235,($K$235*K124),0)++IF(H123=$J$235,($K$236*K124),0)</f>
        <v>#VALUE!</v>
      </c>
      <c r="R124" s="16" t="e">
        <f>SUMIF('[1]COAL RECEIPT &amp; GCV DATA'!$A$3:$A$11,'MASTER DATA FILE RAW COAL 210'!A124,'[1]COAL RECEIPT &amp; GCV DATA'!$R$3:$R$11)+IF(H124=$J$234,($K$234*K124),0)+IF(H124=$J$235,($K$235*K124),0)</f>
        <v>#VALUE!</v>
      </c>
      <c r="S124" s="15">
        <f t="shared" si="8"/>
        <v>0</v>
      </c>
      <c r="T124" s="15" t="e">
        <f>SUMIF('[1]COAL RECEIPT &amp; GCV DATA'!$A$3:$A$11,'MASTER DATA FILE RAW COAL 210'!A124,'[1]COAL RECEIPT &amp; GCV DATA'!$T$3:$T$11)</f>
        <v>#VALUE!</v>
      </c>
      <c r="U124" s="15" t="e">
        <f t="shared" si="9"/>
        <v>#VALUE!</v>
      </c>
      <c r="V124" s="15" t="e">
        <f>SUMIF('[1]COAL RECEIPT &amp; GCV DATA'!$A$3:$A$11,'MASTER DATA FILE RAW COAL 210'!A124,'[1]COAL RECEIPT &amp; GCV DATA'!$V$3:$V$11)</f>
        <v>#VALUE!</v>
      </c>
      <c r="W124" s="15" t="e">
        <f t="shared" si="10"/>
        <v>#VALUE!</v>
      </c>
    </row>
    <row r="125" spans="1:23" customFormat="1" x14ac:dyDescent="0.3">
      <c r="A125" s="12"/>
      <c r="B125" s="12" t="e">
        <f>SUMIF('[1]COAL RECEIPT &amp; GCV DATA'!$A$3:$A$11,'MASTER DATA FILE RAW COAL 210'!A125,'[1]COAL RECEIPT &amp; GCV DATA'!$B$3:$B$11)</f>
        <v>#VALUE!</v>
      </c>
      <c r="C125" s="13" t="e">
        <f>SUMIF('[1]COAL RECEIPT &amp; GCV DATA'!$A$3:$A$11,'MASTER DATA FILE RAW COAL 210'!A125,'[1]COAL RECEIPT &amp; GCV DATA'!$C$3:$C$11)</f>
        <v>#VALUE!</v>
      </c>
      <c r="D125" s="13">
        <f>IFERROR(VLOOKUP(A125,'[1]COAL RECEIPT &amp; GCV DATA'!$A$2:$V$11,4,0),0)</f>
        <v>0</v>
      </c>
      <c r="E125" s="14">
        <f>IFERROR(VLOOKUP(A125,'[1]COAL RECEIPT &amp; GCV DATA'!$A$2:$V$11,5,0),0)</f>
        <v>0</v>
      </c>
      <c r="F125" s="13" t="e">
        <f>SUMIF('[1]COAL RECEIPT &amp; GCV DATA'!$A$3:$A$11,'MASTER DATA FILE RAW COAL 210'!A125,'[1]COAL RECEIPT &amp; GCV DATA'!$F$3:$F$11)</f>
        <v>#VALUE!</v>
      </c>
      <c r="G125" s="13">
        <f>IFERROR(VLOOKUP(A125,'[1]COAL RECEIPT &amp; GCV DATA'!$A$2:$V$11,7,0),0)</f>
        <v>0</v>
      </c>
      <c r="H125" s="13">
        <f>IFERROR(VLOOKUP(A125,'[1]COAL RECEIPT &amp; GCV DATA'!$A$2:$V$11,8,0),0)</f>
        <v>0</v>
      </c>
      <c r="I125" s="13">
        <f>IFERROR(VLOOKUP(A125,'[1]COAL RECEIPT &amp; GCV DATA'!$A$2:$V$11,9,0),0)</f>
        <v>0</v>
      </c>
      <c r="J125" s="13">
        <f>IFERROR(VLOOKUP(A125,'[1]COAL RECEIPT &amp; GCV DATA'!$A$2:$V$11,10,0),0)</f>
        <v>0</v>
      </c>
      <c r="K125" s="15" t="e">
        <f>SUMIF('[1]COAL RECEIPT &amp; GCV DATA'!$A$3:$A$11,'MASTER DATA FILE RAW COAL 210'!A125,'[1]COAL RECEIPT &amp; GCV DATA'!$K$3:$K$11)</f>
        <v>#VALUE!</v>
      </c>
      <c r="L125" s="15" t="e">
        <f>SUMIF('[1]COAL RECEIPT &amp; GCV DATA'!$A$3:$A$11,'MASTER DATA FILE RAW COAL 210'!A125,'[1]COAL RECEIPT &amp; GCV DATA'!$L$3:$L$11)</f>
        <v>#VALUE!</v>
      </c>
      <c r="M125" s="15" t="e">
        <f t="shared" si="6"/>
        <v>#VALUE!</v>
      </c>
      <c r="N125" s="15" t="e">
        <f t="shared" si="7"/>
        <v>#VALUE!</v>
      </c>
      <c r="O125" s="15" t="e">
        <f>SUMIF('[1]COAL RECEIPT &amp; GCV DATA'!$A$3:$A$11,'MASTER DATA FILE RAW COAL 210'!A125,'[1]COAL RECEIPT &amp; GCV DATA'!$O$3:$O$11)</f>
        <v>#VALUE!</v>
      </c>
      <c r="P125" s="15" t="e">
        <f t="shared" si="11"/>
        <v>#VALUE!</v>
      </c>
      <c r="Q125" s="15" t="e">
        <f>SUMIF('[1]COAL RECEIPT &amp; GCV DATA'!$A$3:$A$11,'MASTER DATA FILE RAW COAL 210'!A125,'[1]COAL RECEIPT &amp; GCV DATA'!$Q$3:$Q$11)+IF(H125=$J$234,($K$234*K125),0)+IF(H125=$J$235,($K$235*K125),0)++IF(H124=$J$235,($K$236*K125),0)</f>
        <v>#VALUE!</v>
      </c>
      <c r="R125" s="16" t="e">
        <f>SUMIF('[1]COAL RECEIPT &amp; GCV DATA'!$A$3:$A$11,'MASTER DATA FILE RAW COAL 210'!A125,'[1]COAL RECEIPT &amp; GCV DATA'!$R$3:$R$11)+IF(H125=$J$234,($K$234*K125),0)+IF(H125=$J$235,($K$235*K125),0)</f>
        <v>#VALUE!</v>
      </c>
      <c r="S125" s="15">
        <f t="shared" si="8"/>
        <v>0</v>
      </c>
      <c r="T125" s="15" t="e">
        <f>SUMIF('[1]COAL RECEIPT &amp; GCV DATA'!$A$3:$A$11,'MASTER DATA FILE RAW COAL 210'!A125,'[1]COAL RECEIPT &amp; GCV DATA'!$T$3:$T$11)</f>
        <v>#VALUE!</v>
      </c>
      <c r="U125" s="15" t="e">
        <f t="shared" si="9"/>
        <v>#VALUE!</v>
      </c>
      <c r="V125" s="15" t="e">
        <f>SUMIF('[1]COAL RECEIPT &amp; GCV DATA'!$A$3:$A$11,'MASTER DATA FILE RAW COAL 210'!A125,'[1]COAL RECEIPT &amp; GCV DATA'!$V$3:$V$11)</f>
        <v>#VALUE!</v>
      </c>
      <c r="W125" s="15" t="e">
        <f t="shared" si="10"/>
        <v>#VALUE!</v>
      </c>
    </row>
    <row r="126" spans="1:23" customFormat="1" x14ac:dyDescent="0.3">
      <c r="A126" s="12"/>
      <c r="B126" s="12" t="e">
        <f>SUMIF('[1]COAL RECEIPT &amp; GCV DATA'!$A$3:$A$11,'MASTER DATA FILE RAW COAL 210'!A126,'[1]COAL RECEIPT &amp; GCV DATA'!$B$3:$B$11)</f>
        <v>#VALUE!</v>
      </c>
      <c r="C126" s="13" t="e">
        <f>SUMIF('[1]COAL RECEIPT &amp; GCV DATA'!$A$3:$A$11,'MASTER DATA FILE RAW COAL 210'!A126,'[1]COAL RECEIPT &amp; GCV DATA'!$C$3:$C$11)</f>
        <v>#VALUE!</v>
      </c>
      <c r="D126" s="13">
        <f>IFERROR(VLOOKUP(A126,'[1]COAL RECEIPT &amp; GCV DATA'!$A$2:$V$11,4,0),0)</f>
        <v>0</v>
      </c>
      <c r="E126" s="14">
        <f>IFERROR(VLOOKUP(A126,'[1]COAL RECEIPT &amp; GCV DATA'!$A$2:$V$11,5,0),0)</f>
        <v>0</v>
      </c>
      <c r="F126" s="13" t="e">
        <f>SUMIF('[1]COAL RECEIPT &amp; GCV DATA'!$A$3:$A$11,'MASTER DATA FILE RAW COAL 210'!A126,'[1]COAL RECEIPT &amp; GCV DATA'!$F$3:$F$11)</f>
        <v>#VALUE!</v>
      </c>
      <c r="G126" s="13">
        <f>IFERROR(VLOOKUP(A126,'[1]COAL RECEIPT &amp; GCV DATA'!$A$2:$V$11,7,0),0)</f>
        <v>0</v>
      </c>
      <c r="H126" s="13">
        <f>IFERROR(VLOOKUP(A126,'[1]COAL RECEIPT &amp; GCV DATA'!$A$2:$V$11,8,0),0)</f>
        <v>0</v>
      </c>
      <c r="I126" s="13">
        <f>IFERROR(VLOOKUP(A126,'[1]COAL RECEIPT &amp; GCV DATA'!$A$2:$V$11,9,0),0)</f>
        <v>0</v>
      </c>
      <c r="J126" s="13">
        <f>IFERROR(VLOOKUP(A126,'[1]COAL RECEIPT &amp; GCV DATA'!$A$2:$V$11,10,0),0)</f>
        <v>0</v>
      </c>
      <c r="K126" s="15" t="e">
        <f>SUMIF('[1]COAL RECEIPT &amp; GCV DATA'!$A$3:$A$11,'MASTER DATA FILE RAW COAL 210'!A126,'[1]COAL RECEIPT &amp; GCV DATA'!$K$3:$K$11)</f>
        <v>#VALUE!</v>
      </c>
      <c r="L126" s="15" t="e">
        <f>SUMIF('[1]COAL RECEIPT &amp; GCV DATA'!$A$3:$A$11,'MASTER DATA FILE RAW COAL 210'!A126,'[1]COAL RECEIPT &amp; GCV DATA'!$L$3:$L$11)</f>
        <v>#VALUE!</v>
      </c>
      <c r="M126" s="15" t="e">
        <f t="shared" si="6"/>
        <v>#VALUE!</v>
      </c>
      <c r="N126" s="15" t="e">
        <f t="shared" si="7"/>
        <v>#VALUE!</v>
      </c>
      <c r="O126" s="15" t="e">
        <f>SUMIF('[1]COAL RECEIPT &amp; GCV DATA'!$A$3:$A$11,'MASTER DATA FILE RAW COAL 210'!A126,'[1]COAL RECEIPT &amp; GCV DATA'!$O$3:$O$11)</f>
        <v>#VALUE!</v>
      </c>
      <c r="P126" s="15" t="e">
        <f t="shared" si="11"/>
        <v>#VALUE!</v>
      </c>
      <c r="Q126" s="15" t="e">
        <f>SUMIF('[1]COAL RECEIPT &amp; GCV DATA'!$A$3:$A$11,'MASTER DATA FILE RAW COAL 210'!A126,'[1]COAL RECEIPT &amp; GCV DATA'!$Q$3:$Q$11)+IF(H126=$J$234,($K$234*K126),0)+IF(H126=$J$235,($K$235*K126),0)++IF(H125=$J$235,($K$236*K126),0)</f>
        <v>#VALUE!</v>
      </c>
      <c r="R126" s="16" t="e">
        <f>SUMIF('[1]COAL RECEIPT &amp; GCV DATA'!$A$3:$A$11,'MASTER DATA FILE RAW COAL 210'!A126,'[1]COAL RECEIPT &amp; GCV DATA'!$R$3:$R$11)+IF(H126=$J$234,($K$234*K126),0)+IF(H126=$J$235,($K$235*K126),0)</f>
        <v>#VALUE!</v>
      </c>
      <c r="S126" s="15">
        <f t="shared" si="8"/>
        <v>0</v>
      </c>
      <c r="T126" s="15" t="e">
        <f>SUMIF('[1]COAL RECEIPT &amp; GCV DATA'!$A$3:$A$11,'MASTER DATA FILE RAW COAL 210'!A126,'[1]COAL RECEIPT &amp; GCV DATA'!$T$3:$T$11)</f>
        <v>#VALUE!</v>
      </c>
      <c r="U126" s="15" t="e">
        <f t="shared" si="9"/>
        <v>#VALUE!</v>
      </c>
      <c r="V126" s="15" t="e">
        <f>SUMIF('[1]COAL RECEIPT &amp; GCV DATA'!$A$3:$A$11,'MASTER DATA FILE RAW COAL 210'!A126,'[1]COAL RECEIPT &amp; GCV DATA'!$V$3:$V$11)</f>
        <v>#VALUE!</v>
      </c>
      <c r="W126" s="15" t="e">
        <f t="shared" si="10"/>
        <v>#VALUE!</v>
      </c>
    </row>
    <row r="127" spans="1:23" customFormat="1" x14ac:dyDescent="0.3">
      <c r="A127" s="12"/>
      <c r="B127" s="12" t="e">
        <f>SUMIF('[1]COAL RECEIPT &amp; GCV DATA'!$A$3:$A$11,'MASTER DATA FILE RAW COAL 210'!A127,'[1]COAL RECEIPT &amp; GCV DATA'!$B$3:$B$11)</f>
        <v>#VALUE!</v>
      </c>
      <c r="C127" s="13" t="e">
        <f>SUMIF('[1]COAL RECEIPT &amp; GCV DATA'!$A$3:$A$11,'MASTER DATA FILE RAW COAL 210'!A127,'[1]COAL RECEIPT &amp; GCV DATA'!$C$3:$C$11)</f>
        <v>#VALUE!</v>
      </c>
      <c r="D127" s="13">
        <f>IFERROR(VLOOKUP(A127,'[1]COAL RECEIPT &amp; GCV DATA'!$A$2:$V$11,4,0),0)</f>
        <v>0</v>
      </c>
      <c r="E127" s="14">
        <f>IFERROR(VLOOKUP(A127,'[1]COAL RECEIPT &amp; GCV DATA'!$A$2:$V$11,5,0),0)</f>
        <v>0</v>
      </c>
      <c r="F127" s="13" t="e">
        <f>SUMIF('[1]COAL RECEIPT &amp; GCV DATA'!$A$3:$A$11,'MASTER DATA FILE RAW COAL 210'!A127,'[1]COAL RECEIPT &amp; GCV DATA'!$F$3:$F$11)</f>
        <v>#VALUE!</v>
      </c>
      <c r="G127" s="13">
        <f>IFERROR(VLOOKUP(A127,'[1]COAL RECEIPT &amp; GCV DATA'!$A$2:$V$11,7,0),0)</f>
        <v>0</v>
      </c>
      <c r="H127" s="13">
        <f>IFERROR(VLOOKUP(A127,'[1]COAL RECEIPT &amp; GCV DATA'!$A$2:$V$11,8,0),0)</f>
        <v>0</v>
      </c>
      <c r="I127" s="13">
        <f>IFERROR(VLOOKUP(A127,'[1]COAL RECEIPT &amp; GCV DATA'!$A$2:$V$11,9,0),0)</f>
        <v>0</v>
      </c>
      <c r="J127" s="13">
        <f>IFERROR(VLOOKUP(A127,'[1]COAL RECEIPT &amp; GCV DATA'!$A$2:$V$11,10,0),0)</f>
        <v>0</v>
      </c>
      <c r="K127" s="15" t="e">
        <f>SUMIF('[1]COAL RECEIPT &amp; GCV DATA'!$A$3:$A$11,'MASTER DATA FILE RAW COAL 210'!A127,'[1]COAL RECEIPT &amp; GCV DATA'!$K$3:$K$11)</f>
        <v>#VALUE!</v>
      </c>
      <c r="L127" s="15" t="e">
        <f>SUMIF('[1]COAL RECEIPT &amp; GCV DATA'!$A$3:$A$11,'MASTER DATA FILE RAW COAL 210'!A127,'[1]COAL RECEIPT &amp; GCV DATA'!$L$3:$L$11)</f>
        <v>#VALUE!</v>
      </c>
      <c r="M127" s="15" t="e">
        <f t="shared" si="6"/>
        <v>#VALUE!</v>
      </c>
      <c r="N127" s="15" t="e">
        <f t="shared" si="7"/>
        <v>#VALUE!</v>
      </c>
      <c r="O127" s="15" t="e">
        <f>SUMIF('[1]COAL RECEIPT &amp; GCV DATA'!$A$3:$A$11,'MASTER DATA FILE RAW COAL 210'!A127,'[1]COAL RECEIPT &amp; GCV DATA'!$O$3:$O$11)</f>
        <v>#VALUE!</v>
      </c>
      <c r="P127" s="15" t="e">
        <f t="shared" si="11"/>
        <v>#VALUE!</v>
      </c>
      <c r="Q127" s="15" t="e">
        <f>SUMIF('[1]COAL RECEIPT &amp; GCV DATA'!$A$3:$A$11,'MASTER DATA FILE RAW COAL 210'!A127,'[1]COAL RECEIPT &amp; GCV DATA'!$Q$3:$Q$11)+IF(H127=$J$234,($K$234*K127),0)+IF(H127=$J$235,($K$235*K127),0)++IF(H126=$J$235,($K$236*K127),0)</f>
        <v>#VALUE!</v>
      </c>
      <c r="R127" s="16" t="e">
        <f>SUMIF('[1]COAL RECEIPT &amp; GCV DATA'!$A$3:$A$11,'MASTER DATA FILE RAW COAL 210'!A127,'[1]COAL RECEIPT &amp; GCV DATA'!$R$3:$R$11)+IF(H127=$J$234,($K$234*K127),0)+IF(H127=$J$235,($K$235*K127),0)</f>
        <v>#VALUE!</v>
      </c>
      <c r="S127" s="15">
        <f t="shared" si="8"/>
        <v>0</v>
      </c>
      <c r="T127" s="15" t="e">
        <f>SUMIF('[1]COAL RECEIPT &amp; GCV DATA'!$A$3:$A$11,'MASTER DATA FILE RAW COAL 210'!A127,'[1]COAL RECEIPT &amp; GCV DATA'!$T$3:$T$11)</f>
        <v>#VALUE!</v>
      </c>
      <c r="U127" s="15" t="e">
        <f t="shared" si="9"/>
        <v>#VALUE!</v>
      </c>
      <c r="V127" s="15" t="e">
        <f>SUMIF('[1]COAL RECEIPT &amp; GCV DATA'!$A$3:$A$11,'MASTER DATA FILE RAW COAL 210'!A127,'[1]COAL RECEIPT &amp; GCV DATA'!$V$3:$V$11)</f>
        <v>#VALUE!</v>
      </c>
      <c r="W127" s="15" t="e">
        <f t="shared" si="10"/>
        <v>#VALUE!</v>
      </c>
    </row>
    <row r="128" spans="1:23" customFormat="1" x14ac:dyDescent="0.3">
      <c r="A128" s="12"/>
      <c r="B128" s="12" t="e">
        <f>SUMIF('[1]COAL RECEIPT &amp; GCV DATA'!$A$3:$A$11,'MASTER DATA FILE RAW COAL 210'!A128,'[1]COAL RECEIPT &amp; GCV DATA'!$B$3:$B$11)</f>
        <v>#VALUE!</v>
      </c>
      <c r="C128" s="13" t="e">
        <f>SUMIF('[1]COAL RECEIPT &amp; GCV DATA'!$A$3:$A$11,'MASTER DATA FILE RAW COAL 210'!A128,'[1]COAL RECEIPT &amp; GCV DATA'!$C$3:$C$11)</f>
        <v>#VALUE!</v>
      </c>
      <c r="D128" s="13">
        <f>IFERROR(VLOOKUP(A128,'[1]COAL RECEIPT &amp; GCV DATA'!$A$2:$V$11,4,0),0)</f>
        <v>0</v>
      </c>
      <c r="E128" s="14">
        <f>IFERROR(VLOOKUP(A128,'[1]COAL RECEIPT &amp; GCV DATA'!$A$2:$V$11,5,0),0)</f>
        <v>0</v>
      </c>
      <c r="F128" s="13" t="e">
        <f>SUMIF('[1]COAL RECEIPT &amp; GCV DATA'!$A$3:$A$11,'MASTER DATA FILE RAW COAL 210'!A128,'[1]COAL RECEIPT &amp; GCV DATA'!$F$3:$F$11)</f>
        <v>#VALUE!</v>
      </c>
      <c r="G128" s="13">
        <f>IFERROR(VLOOKUP(A128,'[1]COAL RECEIPT &amp; GCV DATA'!$A$2:$V$11,7,0),0)</f>
        <v>0</v>
      </c>
      <c r="H128" s="13">
        <f>IFERROR(VLOOKUP(A128,'[1]COAL RECEIPT &amp; GCV DATA'!$A$2:$V$11,8,0),0)</f>
        <v>0</v>
      </c>
      <c r="I128" s="13">
        <f>IFERROR(VLOOKUP(A128,'[1]COAL RECEIPT &amp; GCV DATA'!$A$2:$V$11,9,0),0)</f>
        <v>0</v>
      </c>
      <c r="J128" s="13">
        <f>IFERROR(VLOOKUP(A128,'[1]COAL RECEIPT &amp; GCV DATA'!$A$2:$V$11,10,0),0)</f>
        <v>0</v>
      </c>
      <c r="K128" s="15" t="e">
        <f>SUMIF('[1]COAL RECEIPT &amp; GCV DATA'!$A$3:$A$11,'MASTER DATA FILE RAW COAL 210'!A128,'[1]COAL RECEIPT &amp; GCV DATA'!$K$3:$K$11)</f>
        <v>#VALUE!</v>
      </c>
      <c r="L128" s="15" t="e">
        <f>SUMIF('[1]COAL RECEIPT &amp; GCV DATA'!$A$3:$A$11,'MASTER DATA FILE RAW COAL 210'!A128,'[1]COAL RECEIPT &amp; GCV DATA'!$L$3:$L$11)</f>
        <v>#VALUE!</v>
      </c>
      <c r="M128" s="15" t="e">
        <f t="shared" si="6"/>
        <v>#VALUE!</v>
      </c>
      <c r="N128" s="15" t="e">
        <f t="shared" si="7"/>
        <v>#VALUE!</v>
      </c>
      <c r="O128" s="15" t="e">
        <f>SUMIF('[1]COAL RECEIPT &amp; GCV DATA'!$A$3:$A$11,'MASTER DATA FILE RAW COAL 210'!A128,'[1]COAL RECEIPT &amp; GCV DATA'!$O$3:$O$11)</f>
        <v>#VALUE!</v>
      </c>
      <c r="P128" s="15" t="e">
        <f t="shared" si="11"/>
        <v>#VALUE!</v>
      </c>
      <c r="Q128" s="15" t="e">
        <f>SUMIF('[1]COAL RECEIPT &amp; GCV DATA'!$A$3:$A$11,'MASTER DATA FILE RAW COAL 210'!A128,'[1]COAL RECEIPT &amp; GCV DATA'!$Q$3:$Q$11)+IF(H128=$J$234,($K$234*K128),0)+IF(H128=$J$235,($K$235*K128),0)++IF(H127=$J$235,($K$236*K128),0)</f>
        <v>#VALUE!</v>
      </c>
      <c r="R128" s="16" t="e">
        <f>SUMIF('[1]COAL RECEIPT &amp; GCV DATA'!$A$3:$A$11,'MASTER DATA FILE RAW COAL 210'!A128,'[1]COAL RECEIPT &amp; GCV DATA'!$R$3:$R$11)+IF(H128=$J$234,($K$234*K128),0)+IF(H128=$J$235,($K$235*K128),0)</f>
        <v>#VALUE!</v>
      </c>
      <c r="S128" s="15">
        <f t="shared" si="8"/>
        <v>0</v>
      </c>
      <c r="T128" s="15" t="e">
        <f>SUMIF('[1]COAL RECEIPT &amp; GCV DATA'!$A$3:$A$11,'MASTER DATA FILE RAW COAL 210'!A128,'[1]COAL RECEIPT &amp; GCV DATA'!$T$3:$T$11)</f>
        <v>#VALUE!</v>
      </c>
      <c r="U128" s="15" t="e">
        <f t="shared" si="9"/>
        <v>#VALUE!</v>
      </c>
      <c r="V128" s="15" t="e">
        <f>SUMIF('[1]COAL RECEIPT &amp; GCV DATA'!$A$3:$A$11,'MASTER DATA FILE RAW COAL 210'!A128,'[1]COAL RECEIPT &amp; GCV DATA'!$V$3:$V$11)</f>
        <v>#VALUE!</v>
      </c>
      <c r="W128" s="15" t="e">
        <f t="shared" si="10"/>
        <v>#VALUE!</v>
      </c>
    </row>
    <row r="129" spans="1:23" customFormat="1" x14ac:dyDescent="0.3">
      <c r="A129" s="12"/>
      <c r="B129" s="12" t="e">
        <f>SUMIF('[1]COAL RECEIPT &amp; GCV DATA'!$A$3:$A$11,'MASTER DATA FILE RAW COAL 210'!A129,'[1]COAL RECEIPT &amp; GCV DATA'!$B$3:$B$11)</f>
        <v>#VALUE!</v>
      </c>
      <c r="C129" s="13" t="e">
        <f>SUMIF('[1]COAL RECEIPT &amp; GCV DATA'!$A$3:$A$11,'MASTER DATA FILE RAW COAL 210'!A129,'[1]COAL RECEIPT &amp; GCV DATA'!$C$3:$C$11)</f>
        <v>#VALUE!</v>
      </c>
      <c r="D129" s="13">
        <f>IFERROR(VLOOKUP(A129,'[1]COAL RECEIPT &amp; GCV DATA'!$A$2:$V$11,4,0),0)</f>
        <v>0</v>
      </c>
      <c r="E129" s="14">
        <f>IFERROR(VLOOKUP(A129,'[1]COAL RECEIPT &amp; GCV DATA'!$A$2:$V$11,5,0),0)</f>
        <v>0</v>
      </c>
      <c r="F129" s="13" t="e">
        <f>SUMIF('[1]COAL RECEIPT &amp; GCV DATA'!$A$3:$A$11,'MASTER DATA FILE RAW COAL 210'!A129,'[1]COAL RECEIPT &amp; GCV DATA'!$F$3:$F$11)</f>
        <v>#VALUE!</v>
      </c>
      <c r="G129" s="13">
        <f>IFERROR(VLOOKUP(A129,'[1]COAL RECEIPT &amp; GCV DATA'!$A$2:$V$11,7,0),0)</f>
        <v>0</v>
      </c>
      <c r="H129" s="13">
        <f>IFERROR(VLOOKUP(A129,'[1]COAL RECEIPT &amp; GCV DATA'!$A$2:$V$11,8,0),0)</f>
        <v>0</v>
      </c>
      <c r="I129" s="13">
        <f>IFERROR(VLOOKUP(A129,'[1]COAL RECEIPT &amp; GCV DATA'!$A$2:$V$11,9,0),0)</f>
        <v>0</v>
      </c>
      <c r="J129" s="13">
        <f>IFERROR(VLOOKUP(A129,'[1]COAL RECEIPT &amp; GCV DATA'!$A$2:$V$11,10,0),0)</f>
        <v>0</v>
      </c>
      <c r="K129" s="15" t="e">
        <f>SUMIF('[1]COAL RECEIPT &amp; GCV DATA'!$A$3:$A$11,'MASTER DATA FILE RAW COAL 210'!A129,'[1]COAL RECEIPT &amp; GCV DATA'!$K$3:$K$11)</f>
        <v>#VALUE!</v>
      </c>
      <c r="L129" s="15" t="e">
        <f>SUMIF('[1]COAL RECEIPT &amp; GCV DATA'!$A$3:$A$11,'MASTER DATA FILE RAW COAL 210'!A129,'[1]COAL RECEIPT &amp; GCV DATA'!$L$3:$L$11)</f>
        <v>#VALUE!</v>
      </c>
      <c r="M129" s="15" t="e">
        <f t="shared" si="6"/>
        <v>#VALUE!</v>
      </c>
      <c r="N129" s="15" t="e">
        <f t="shared" si="7"/>
        <v>#VALUE!</v>
      </c>
      <c r="O129" s="15" t="e">
        <f>SUMIF('[1]COAL RECEIPT &amp; GCV DATA'!$A$3:$A$11,'MASTER DATA FILE RAW COAL 210'!A129,'[1]COAL RECEIPT &amp; GCV DATA'!$O$3:$O$11)</f>
        <v>#VALUE!</v>
      </c>
      <c r="P129" s="15" t="e">
        <f t="shared" si="11"/>
        <v>#VALUE!</v>
      </c>
      <c r="Q129" s="15" t="e">
        <f>SUMIF('[1]COAL RECEIPT &amp; GCV DATA'!$A$3:$A$11,'MASTER DATA FILE RAW COAL 210'!A129,'[1]COAL RECEIPT &amp; GCV DATA'!$Q$3:$Q$11)+IF(H129=$J$234,($K$234*K129),0)+IF(H129=$J$235,($K$235*K129),0)++IF(H128=$J$235,($K$236*K129),0)</f>
        <v>#VALUE!</v>
      </c>
      <c r="R129" s="16" t="e">
        <f>SUMIF('[1]COAL RECEIPT &amp; GCV DATA'!$A$3:$A$11,'MASTER DATA FILE RAW COAL 210'!A129,'[1]COAL RECEIPT &amp; GCV DATA'!$R$3:$R$11)+IF(H129=$J$234,($K$234*K129),0)+IF(H129=$J$235,($K$235*K129),0)</f>
        <v>#VALUE!</v>
      </c>
      <c r="S129" s="15">
        <f t="shared" si="8"/>
        <v>0</v>
      </c>
      <c r="T129" s="15" t="e">
        <f>SUMIF('[1]COAL RECEIPT &amp; GCV DATA'!$A$3:$A$11,'MASTER DATA FILE RAW COAL 210'!A129,'[1]COAL RECEIPT &amp; GCV DATA'!$T$3:$T$11)</f>
        <v>#VALUE!</v>
      </c>
      <c r="U129" s="15" t="e">
        <f t="shared" si="9"/>
        <v>#VALUE!</v>
      </c>
      <c r="V129" s="15" t="e">
        <f>SUMIF('[1]COAL RECEIPT &amp; GCV DATA'!$A$3:$A$11,'MASTER DATA FILE RAW COAL 210'!A129,'[1]COAL RECEIPT &amp; GCV DATA'!$V$3:$V$11)</f>
        <v>#VALUE!</v>
      </c>
      <c r="W129" s="15" t="e">
        <f t="shared" si="10"/>
        <v>#VALUE!</v>
      </c>
    </row>
    <row r="130" spans="1:23" customFormat="1" x14ac:dyDescent="0.3">
      <c r="A130" s="12"/>
      <c r="B130" s="12" t="e">
        <f>SUMIF('[1]COAL RECEIPT &amp; GCV DATA'!$A$3:$A$11,'MASTER DATA FILE RAW COAL 210'!A130,'[1]COAL RECEIPT &amp; GCV DATA'!$B$3:$B$11)</f>
        <v>#VALUE!</v>
      </c>
      <c r="C130" s="13" t="e">
        <f>SUMIF('[1]COAL RECEIPT &amp; GCV DATA'!$A$3:$A$11,'MASTER DATA FILE RAW COAL 210'!A130,'[1]COAL RECEIPT &amp; GCV DATA'!$C$3:$C$11)</f>
        <v>#VALUE!</v>
      </c>
      <c r="D130" s="13">
        <f>IFERROR(VLOOKUP(A130,'[1]COAL RECEIPT &amp; GCV DATA'!$A$2:$V$11,4,0),0)</f>
        <v>0</v>
      </c>
      <c r="E130" s="14">
        <f>IFERROR(VLOOKUP(A130,'[1]COAL RECEIPT &amp; GCV DATA'!$A$2:$V$11,5,0),0)</f>
        <v>0</v>
      </c>
      <c r="F130" s="13" t="e">
        <f>SUMIF('[1]COAL RECEIPT &amp; GCV DATA'!$A$3:$A$11,'MASTER DATA FILE RAW COAL 210'!A130,'[1]COAL RECEIPT &amp; GCV DATA'!$F$3:$F$11)</f>
        <v>#VALUE!</v>
      </c>
      <c r="G130" s="13">
        <f>IFERROR(VLOOKUP(A130,'[1]COAL RECEIPT &amp; GCV DATA'!$A$2:$V$11,7,0),0)</f>
        <v>0</v>
      </c>
      <c r="H130" s="13">
        <f>IFERROR(VLOOKUP(A130,'[1]COAL RECEIPT &amp; GCV DATA'!$A$2:$V$11,8,0),0)</f>
        <v>0</v>
      </c>
      <c r="I130" s="13">
        <f>IFERROR(VLOOKUP(A130,'[1]COAL RECEIPT &amp; GCV DATA'!$A$2:$V$11,9,0),0)</f>
        <v>0</v>
      </c>
      <c r="J130" s="13">
        <f>IFERROR(VLOOKUP(A130,'[1]COAL RECEIPT &amp; GCV DATA'!$A$2:$V$11,10,0),0)</f>
        <v>0</v>
      </c>
      <c r="K130" s="15" t="e">
        <f>SUMIF('[1]COAL RECEIPT &amp; GCV DATA'!$A$3:$A$11,'MASTER DATA FILE RAW COAL 210'!A130,'[1]COAL RECEIPT &amp; GCV DATA'!$K$3:$K$11)</f>
        <v>#VALUE!</v>
      </c>
      <c r="L130" s="15" t="e">
        <f>SUMIF('[1]COAL RECEIPT &amp; GCV DATA'!$A$3:$A$11,'MASTER DATA FILE RAW COAL 210'!A130,'[1]COAL RECEIPT &amp; GCV DATA'!$L$3:$L$11)</f>
        <v>#VALUE!</v>
      </c>
      <c r="M130" s="15" t="e">
        <f t="shared" si="6"/>
        <v>#VALUE!</v>
      </c>
      <c r="N130" s="15" t="e">
        <f t="shared" si="7"/>
        <v>#VALUE!</v>
      </c>
      <c r="O130" s="15" t="e">
        <f>SUMIF('[1]COAL RECEIPT &amp; GCV DATA'!$A$3:$A$11,'MASTER DATA FILE RAW COAL 210'!A130,'[1]COAL RECEIPT &amp; GCV DATA'!$O$3:$O$11)</f>
        <v>#VALUE!</v>
      </c>
      <c r="P130" s="15" t="e">
        <f t="shared" si="11"/>
        <v>#VALUE!</v>
      </c>
      <c r="Q130" s="15" t="e">
        <f>SUMIF('[1]COAL RECEIPT &amp; GCV DATA'!$A$3:$A$11,'MASTER DATA FILE RAW COAL 210'!A130,'[1]COAL RECEIPT &amp; GCV DATA'!$Q$3:$Q$11)+IF(H130=$J$234,($K$234*K130),0)+IF(H130=$J$235,($K$235*K130),0)++IF(H129=$J$235,($K$236*K130),0)</f>
        <v>#VALUE!</v>
      </c>
      <c r="R130" s="16" t="e">
        <f>SUMIF('[1]COAL RECEIPT &amp; GCV DATA'!$A$3:$A$11,'MASTER DATA FILE RAW COAL 210'!A130,'[1]COAL RECEIPT &amp; GCV DATA'!$R$3:$R$11)+IF(H130=$J$234,($K$234*K130),0)+IF(H130=$J$235,($K$235*K130),0)</f>
        <v>#VALUE!</v>
      </c>
      <c r="S130" s="15">
        <f t="shared" si="8"/>
        <v>0</v>
      </c>
      <c r="T130" s="15" t="e">
        <f>SUMIF('[1]COAL RECEIPT &amp; GCV DATA'!$A$3:$A$11,'MASTER DATA FILE RAW COAL 210'!A130,'[1]COAL RECEIPT &amp; GCV DATA'!$T$3:$T$11)</f>
        <v>#VALUE!</v>
      </c>
      <c r="U130" s="15" t="e">
        <f t="shared" si="9"/>
        <v>#VALUE!</v>
      </c>
      <c r="V130" s="15" t="e">
        <f>SUMIF('[1]COAL RECEIPT &amp; GCV DATA'!$A$3:$A$11,'MASTER DATA FILE RAW COAL 210'!A130,'[1]COAL RECEIPT &amp; GCV DATA'!$V$3:$V$11)</f>
        <v>#VALUE!</v>
      </c>
      <c r="W130" s="15" t="e">
        <f t="shared" si="10"/>
        <v>#VALUE!</v>
      </c>
    </row>
    <row r="131" spans="1:23" customFormat="1" x14ac:dyDescent="0.3">
      <c r="A131" s="12"/>
      <c r="B131" s="12" t="e">
        <f>SUMIF('[1]COAL RECEIPT &amp; GCV DATA'!$A$3:$A$11,'MASTER DATA FILE RAW COAL 210'!A131,'[1]COAL RECEIPT &amp; GCV DATA'!$B$3:$B$11)</f>
        <v>#VALUE!</v>
      </c>
      <c r="C131" s="13" t="e">
        <f>SUMIF('[1]COAL RECEIPT &amp; GCV DATA'!$A$3:$A$11,'MASTER DATA FILE RAW COAL 210'!A131,'[1]COAL RECEIPT &amp; GCV DATA'!$C$3:$C$11)</f>
        <v>#VALUE!</v>
      </c>
      <c r="D131" s="13">
        <f>IFERROR(VLOOKUP(A131,'[1]COAL RECEIPT &amp; GCV DATA'!$A$2:$V$11,4,0),0)</f>
        <v>0</v>
      </c>
      <c r="E131" s="14">
        <f>IFERROR(VLOOKUP(A131,'[1]COAL RECEIPT &amp; GCV DATA'!$A$2:$V$11,5,0),0)</f>
        <v>0</v>
      </c>
      <c r="F131" s="13" t="e">
        <f>SUMIF('[1]COAL RECEIPT &amp; GCV DATA'!$A$3:$A$11,'MASTER DATA FILE RAW COAL 210'!A131,'[1]COAL RECEIPT &amp; GCV DATA'!$F$3:$F$11)</f>
        <v>#VALUE!</v>
      </c>
      <c r="G131" s="13">
        <f>IFERROR(VLOOKUP(A131,'[1]COAL RECEIPT &amp; GCV DATA'!$A$2:$V$11,7,0),0)</f>
        <v>0</v>
      </c>
      <c r="H131" s="13">
        <f>IFERROR(VLOOKUP(A131,'[1]COAL RECEIPT &amp; GCV DATA'!$A$2:$V$11,8,0),0)</f>
        <v>0</v>
      </c>
      <c r="I131" s="13">
        <f>IFERROR(VLOOKUP(A131,'[1]COAL RECEIPT &amp; GCV DATA'!$A$2:$V$11,9,0),0)</f>
        <v>0</v>
      </c>
      <c r="J131" s="13">
        <f>IFERROR(VLOOKUP(A131,'[1]COAL RECEIPT &amp; GCV DATA'!$A$2:$V$11,10,0),0)</f>
        <v>0</v>
      </c>
      <c r="K131" s="15" t="e">
        <f>SUMIF('[1]COAL RECEIPT &amp; GCV DATA'!$A$3:$A$11,'MASTER DATA FILE RAW COAL 210'!A131,'[1]COAL RECEIPT &amp; GCV DATA'!$K$3:$K$11)</f>
        <v>#VALUE!</v>
      </c>
      <c r="L131" s="15" t="e">
        <f>SUMIF('[1]COAL RECEIPT &amp; GCV DATA'!$A$3:$A$11,'MASTER DATA FILE RAW COAL 210'!A131,'[1]COAL RECEIPT &amp; GCV DATA'!$L$3:$L$11)</f>
        <v>#VALUE!</v>
      </c>
      <c r="M131" s="15" t="e">
        <f t="shared" ref="M131:M194" si="12">+K131-L131</f>
        <v>#VALUE!</v>
      </c>
      <c r="N131" s="15" t="e">
        <f t="shared" ref="N131:N194" si="13">+M131*S131</f>
        <v>#VALUE!</v>
      </c>
      <c r="O131" s="15" t="e">
        <f>SUMIF('[1]COAL RECEIPT &amp; GCV DATA'!$A$3:$A$11,'MASTER DATA FILE RAW COAL 210'!A131,'[1]COAL RECEIPT &amp; GCV DATA'!$O$3:$O$11)</f>
        <v>#VALUE!</v>
      </c>
      <c r="P131" s="15" t="e">
        <f t="shared" si="11"/>
        <v>#VALUE!</v>
      </c>
      <c r="Q131" s="15" t="e">
        <f>SUMIF('[1]COAL RECEIPT &amp; GCV DATA'!$A$3:$A$11,'MASTER DATA FILE RAW COAL 210'!A131,'[1]COAL RECEIPT &amp; GCV DATA'!$Q$3:$Q$11)+IF(H131=$J$234,($K$234*K131),0)+IF(H131=$J$235,($K$235*K131),0)++IF(H130=$J$235,($K$236*K131),0)</f>
        <v>#VALUE!</v>
      </c>
      <c r="R131" s="16" t="e">
        <f>SUMIF('[1]COAL RECEIPT &amp; GCV DATA'!$A$3:$A$11,'MASTER DATA FILE RAW COAL 210'!A131,'[1]COAL RECEIPT &amp; GCV DATA'!$R$3:$R$11)+IF(H131=$J$234,($K$234*K131),0)+IF(H131=$J$235,($K$235*K131),0)</f>
        <v>#VALUE!</v>
      </c>
      <c r="S131" s="15">
        <f t="shared" ref="S131:S194" si="14">+IFERROR(R131/K131,0)</f>
        <v>0</v>
      </c>
      <c r="T131" s="15" t="e">
        <f>SUMIF('[1]COAL RECEIPT &amp; GCV DATA'!$A$3:$A$11,'MASTER DATA FILE RAW COAL 210'!A131,'[1]COAL RECEIPT &amp; GCV DATA'!$T$3:$T$11)</f>
        <v>#VALUE!</v>
      </c>
      <c r="U131" s="15" t="e">
        <f t="shared" ref="U131:U194" si="15">+T131*L131</f>
        <v>#VALUE!</v>
      </c>
      <c r="V131" s="15" t="e">
        <f>SUMIF('[1]COAL RECEIPT &amp; GCV DATA'!$A$3:$A$11,'MASTER DATA FILE RAW COAL 210'!A131,'[1]COAL RECEIPT &amp; GCV DATA'!$V$3:$V$11)</f>
        <v>#VALUE!</v>
      </c>
      <c r="W131" s="15" t="e">
        <f t="shared" ref="W131:W194" si="16">+V131*L131</f>
        <v>#VALUE!</v>
      </c>
    </row>
    <row r="132" spans="1:23" customFormat="1" x14ac:dyDescent="0.3">
      <c r="A132" s="12"/>
      <c r="B132" s="12" t="e">
        <f>SUMIF('[1]COAL RECEIPT &amp; GCV DATA'!$A$3:$A$11,'MASTER DATA FILE RAW COAL 210'!A132,'[1]COAL RECEIPT &amp; GCV DATA'!$B$3:$B$11)</f>
        <v>#VALUE!</v>
      </c>
      <c r="C132" s="13" t="e">
        <f>SUMIF('[1]COAL RECEIPT &amp; GCV DATA'!$A$3:$A$11,'MASTER DATA FILE RAW COAL 210'!A132,'[1]COAL RECEIPT &amp; GCV DATA'!$C$3:$C$11)</f>
        <v>#VALUE!</v>
      </c>
      <c r="D132" s="13">
        <f>IFERROR(VLOOKUP(A132,'[1]COAL RECEIPT &amp; GCV DATA'!$A$2:$V$11,4,0),0)</f>
        <v>0</v>
      </c>
      <c r="E132" s="14">
        <f>IFERROR(VLOOKUP(A132,'[1]COAL RECEIPT &amp; GCV DATA'!$A$2:$V$11,5,0),0)</f>
        <v>0</v>
      </c>
      <c r="F132" s="13" t="e">
        <f>SUMIF('[1]COAL RECEIPT &amp; GCV DATA'!$A$3:$A$11,'MASTER DATA FILE RAW COAL 210'!A132,'[1]COAL RECEIPT &amp; GCV DATA'!$F$3:$F$11)</f>
        <v>#VALUE!</v>
      </c>
      <c r="G132" s="13">
        <f>IFERROR(VLOOKUP(A132,'[1]COAL RECEIPT &amp; GCV DATA'!$A$2:$V$11,7,0),0)</f>
        <v>0</v>
      </c>
      <c r="H132" s="13">
        <f>IFERROR(VLOOKUP(A132,'[1]COAL RECEIPT &amp; GCV DATA'!$A$2:$V$11,8,0),0)</f>
        <v>0</v>
      </c>
      <c r="I132" s="13">
        <f>IFERROR(VLOOKUP(A132,'[1]COAL RECEIPT &amp; GCV DATA'!$A$2:$V$11,9,0),0)</f>
        <v>0</v>
      </c>
      <c r="J132" s="13">
        <f>IFERROR(VLOOKUP(A132,'[1]COAL RECEIPT &amp; GCV DATA'!$A$2:$V$11,10,0),0)</f>
        <v>0</v>
      </c>
      <c r="K132" s="15" t="e">
        <f>SUMIF('[1]COAL RECEIPT &amp; GCV DATA'!$A$3:$A$11,'MASTER DATA FILE RAW COAL 210'!A132,'[1]COAL RECEIPT &amp; GCV DATA'!$K$3:$K$11)</f>
        <v>#VALUE!</v>
      </c>
      <c r="L132" s="15" t="e">
        <f>SUMIF('[1]COAL RECEIPT &amp; GCV DATA'!$A$3:$A$11,'MASTER DATA FILE RAW COAL 210'!A132,'[1]COAL RECEIPT &amp; GCV DATA'!$L$3:$L$11)</f>
        <v>#VALUE!</v>
      </c>
      <c r="M132" s="15" t="e">
        <f t="shared" si="12"/>
        <v>#VALUE!</v>
      </c>
      <c r="N132" s="15" t="e">
        <f t="shared" si="13"/>
        <v>#VALUE!</v>
      </c>
      <c r="O132" s="15" t="e">
        <f>SUMIF('[1]COAL RECEIPT &amp; GCV DATA'!$A$3:$A$11,'MASTER DATA FILE RAW COAL 210'!A132,'[1]COAL RECEIPT &amp; GCV DATA'!$O$3:$O$11)</f>
        <v>#VALUE!</v>
      </c>
      <c r="P132" s="15" t="e">
        <f t="shared" si="11"/>
        <v>#VALUE!</v>
      </c>
      <c r="Q132" s="15" t="e">
        <f>SUMIF('[1]COAL RECEIPT &amp; GCV DATA'!$A$3:$A$11,'MASTER DATA FILE RAW COAL 210'!A132,'[1]COAL RECEIPT &amp; GCV DATA'!$Q$3:$Q$11)+IF(H132=$J$234,($K$234*K132),0)+IF(H132=$J$235,($K$235*K132),0)++IF(H131=$J$235,($K$236*K132),0)</f>
        <v>#VALUE!</v>
      </c>
      <c r="R132" s="16" t="e">
        <f>SUMIF('[1]COAL RECEIPT &amp; GCV DATA'!$A$3:$A$11,'MASTER DATA FILE RAW COAL 210'!A132,'[1]COAL RECEIPT &amp; GCV DATA'!$R$3:$R$11)+IF(H132=$J$234,($K$234*K132),0)+IF(H132=$J$235,($K$235*K132),0)</f>
        <v>#VALUE!</v>
      </c>
      <c r="S132" s="15">
        <f t="shared" si="14"/>
        <v>0</v>
      </c>
      <c r="T132" s="15" t="e">
        <f>SUMIF('[1]COAL RECEIPT &amp; GCV DATA'!$A$3:$A$11,'MASTER DATA FILE RAW COAL 210'!A132,'[1]COAL RECEIPT &amp; GCV DATA'!$T$3:$T$11)</f>
        <v>#VALUE!</v>
      </c>
      <c r="U132" s="15" t="e">
        <f t="shared" si="15"/>
        <v>#VALUE!</v>
      </c>
      <c r="V132" s="15" t="e">
        <f>SUMIF('[1]COAL RECEIPT &amp; GCV DATA'!$A$3:$A$11,'MASTER DATA FILE RAW COAL 210'!A132,'[1]COAL RECEIPT &amp; GCV DATA'!$V$3:$V$11)</f>
        <v>#VALUE!</v>
      </c>
      <c r="W132" s="15" t="e">
        <f t="shared" si="16"/>
        <v>#VALUE!</v>
      </c>
    </row>
    <row r="133" spans="1:23" customFormat="1" x14ac:dyDescent="0.3">
      <c r="A133" s="12"/>
      <c r="B133" s="12" t="e">
        <f>SUMIF('[1]COAL RECEIPT &amp; GCV DATA'!$A$3:$A$11,'MASTER DATA FILE RAW COAL 210'!A133,'[1]COAL RECEIPT &amp; GCV DATA'!$B$3:$B$11)</f>
        <v>#VALUE!</v>
      </c>
      <c r="C133" s="13" t="e">
        <f>SUMIF('[1]COAL RECEIPT &amp; GCV DATA'!$A$3:$A$11,'MASTER DATA FILE RAW COAL 210'!A133,'[1]COAL RECEIPT &amp; GCV DATA'!$C$3:$C$11)</f>
        <v>#VALUE!</v>
      </c>
      <c r="D133" s="13">
        <f>IFERROR(VLOOKUP(A133,'[1]COAL RECEIPT &amp; GCV DATA'!$A$2:$V$11,4,0),0)</f>
        <v>0</v>
      </c>
      <c r="E133" s="14">
        <f>IFERROR(VLOOKUP(A133,'[1]COAL RECEIPT &amp; GCV DATA'!$A$2:$V$11,5,0),0)</f>
        <v>0</v>
      </c>
      <c r="F133" s="13" t="e">
        <f>SUMIF('[1]COAL RECEIPT &amp; GCV DATA'!$A$3:$A$11,'MASTER DATA FILE RAW COAL 210'!A133,'[1]COAL RECEIPT &amp; GCV DATA'!$F$3:$F$11)</f>
        <v>#VALUE!</v>
      </c>
      <c r="G133" s="13">
        <f>IFERROR(VLOOKUP(A133,'[1]COAL RECEIPT &amp; GCV DATA'!$A$2:$V$11,7,0),0)</f>
        <v>0</v>
      </c>
      <c r="H133" s="13">
        <f>IFERROR(VLOOKUP(A133,'[1]COAL RECEIPT &amp; GCV DATA'!$A$2:$V$11,8,0),0)</f>
        <v>0</v>
      </c>
      <c r="I133" s="13">
        <f>IFERROR(VLOOKUP(A133,'[1]COAL RECEIPT &amp; GCV DATA'!$A$2:$V$11,9,0),0)</f>
        <v>0</v>
      </c>
      <c r="J133" s="13">
        <f>IFERROR(VLOOKUP(A133,'[1]COAL RECEIPT &amp; GCV DATA'!$A$2:$V$11,10,0),0)</f>
        <v>0</v>
      </c>
      <c r="K133" s="15" t="e">
        <f>SUMIF('[1]COAL RECEIPT &amp; GCV DATA'!$A$3:$A$11,'MASTER DATA FILE RAW COAL 210'!A133,'[1]COAL RECEIPT &amp; GCV DATA'!$K$3:$K$11)</f>
        <v>#VALUE!</v>
      </c>
      <c r="L133" s="15" t="e">
        <f>SUMIF('[1]COAL RECEIPT &amp; GCV DATA'!$A$3:$A$11,'MASTER DATA FILE RAW COAL 210'!A133,'[1]COAL RECEIPT &amp; GCV DATA'!$L$3:$L$11)</f>
        <v>#VALUE!</v>
      </c>
      <c r="M133" s="15" t="e">
        <f t="shared" si="12"/>
        <v>#VALUE!</v>
      </c>
      <c r="N133" s="15" t="e">
        <f t="shared" si="13"/>
        <v>#VALUE!</v>
      </c>
      <c r="O133" s="15" t="e">
        <f>SUMIF('[1]COAL RECEIPT &amp; GCV DATA'!$A$3:$A$11,'MASTER DATA FILE RAW COAL 210'!A133,'[1]COAL RECEIPT &amp; GCV DATA'!$O$3:$O$11)</f>
        <v>#VALUE!</v>
      </c>
      <c r="P133" s="15" t="e">
        <f t="shared" si="11"/>
        <v>#VALUE!</v>
      </c>
      <c r="Q133" s="15" t="e">
        <f>SUMIF('[1]COAL RECEIPT &amp; GCV DATA'!$A$3:$A$11,'MASTER DATA FILE RAW COAL 210'!A133,'[1]COAL RECEIPT &amp; GCV DATA'!$Q$3:$Q$11)+IF(H133=$J$234,($K$234*K133),0)+IF(H133=$J$235,($K$235*K133),0)++IF(H132=$J$235,($K$236*K133),0)</f>
        <v>#VALUE!</v>
      </c>
      <c r="R133" s="16" t="e">
        <f>SUMIF('[1]COAL RECEIPT &amp; GCV DATA'!$A$3:$A$11,'MASTER DATA FILE RAW COAL 210'!A133,'[1]COAL RECEIPT &amp; GCV DATA'!$R$3:$R$11)+IF(H133=$J$234,($K$234*K133),0)+IF(H133=$J$235,($K$235*K133),0)</f>
        <v>#VALUE!</v>
      </c>
      <c r="S133" s="15">
        <f t="shared" si="14"/>
        <v>0</v>
      </c>
      <c r="T133" s="15" t="e">
        <f>SUMIF('[1]COAL RECEIPT &amp; GCV DATA'!$A$3:$A$11,'MASTER DATA FILE RAW COAL 210'!A133,'[1]COAL RECEIPT &amp; GCV DATA'!$T$3:$T$11)</f>
        <v>#VALUE!</v>
      </c>
      <c r="U133" s="15" t="e">
        <f t="shared" si="15"/>
        <v>#VALUE!</v>
      </c>
      <c r="V133" s="15" t="e">
        <f>SUMIF('[1]COAL RECEIPT &amp; GCV DATA'!$A$3:$A$11,'MASTER DATA FILE RAW COAL 210'!A133,'[1]COAL RECEIPT &amp; GCV DATA'!$V$3:$V$11)</f>
        <v>#VALUE!</v>
      </c>
      <c r="W133" s="15" t="e">
        <f t="shared" si="16"/>
        <v>#VALUE!</v>
      </c>
    </row>
    <row r="134" spans="1:23" customFormat="1" x14ac:dyDescent="0.3">
      <c r="A134" s="12"/>
      <c r="B134" s="12" t="e">
        <f>SUMIF('[1]COAL RECEIPT &amp; GCV DATA'!$A$3:$A$11,'MASTER DATA FILE RAW COAL 210'!A134,'[1]COAL RECEIPT &amp; GCV DATA'!$B$3:$B$11)</f>
        <v>#VALUE!</v>
      </c>
      <c r="C134" s="13" t="e">
        <f>SUMIF('[1]COAL RECEIPT &amp; GCV DATA'!$A$3:$A$11,'MASTER DATA FILE RAW COAL 210'!A134,'[1]COAL RECEIPT &amp; GCV DATA'!$C$3:$C$11)</f>
        <v>#VALUE!</v>
      </c>
      <c r="D134" s="13">
        <f>IFERROR(VLOOKUP(A134,'[1]COAL RECEIPT &amp; GCV DATA'!$A$2:$V$11,4,0),0)</f>
        <v>0</v>
      </c>
      <c r="E134" s="14">
        <f>IFERROR(VLOOKUP(A134,'[1]COAL RECEIPT &amp; GCV DATA'!$A$2:$V$11,5,0),0)</f>
        <v>0</v>
      </c>
      <c r="F134" s="13" t="e">
        <f>SUMIF('[1]COAL RECEIPT &amp; GCV DATA'!$A$3:$A$11,'MASTER DATA FILE RAW COAL 210'!A134,'[1]COAL RECEIPT &amp; GCV DATA'!$F$3:$F$11)</f>
        <v>#VALUE!</v>
      </c>
      <c r="G134" s="13">
        <f>IFERROR(VLOOKUP(A134,'[1]COAL RECEIPT &amp; GCV DATA'!$A$2:$V$11,7,0),0)</f>
        <v>0</v>
      </c>
      <c r="H134" s="13">
        <f>IFERROR(VLOOKUP(A134,'[1]COAL RECEIPT &amp; GCV DATA'!$A$2:$V$11,8,0),0)</f>
        <v>0</v>
      </c>
      <c r="I134" s="13">
        <f>IFERROR(VLOOKUP(A134,'[1]COAL RECEIPT &amp; GCV DATA'!$A$2:$V$11,9,0),0)</f>
        <v>0</v>
      </c>
      <c r="J134" s="13">
        <f>IFERROR(VLOOKUP(A134,'[1]COAL RECEIPT &amp; GCV DATA'!$A$2:$V$11,10,0),0)</f>
        <v>0</v>
      </c>
      <c r="K134" s="15" t="e">
        <f>SUMIF('[1]COAL RECEIPT &amp; GCV DATA'!$A$3:$A$11,'MASTER DATA FILE RAW COAL 210'!A134,'[1]COAL RECEIPT &amp; GCV DATA'!$K$3:$K$11)</f>
        <v>#VALUE!</v>
      </c>
      <c r="L134" s="15" t="e">
        <f>SUMIF('[1]COAL RECEIPT &amp; GCV DATA'!$A$3:$A$11,'MASTER DATA FILE RAW COAL 210'!A134,'[1]COAL RECEIPT &amp; GCV DATA'!$L$3:$L$11)</f>
        <v>#VALUE!</v>
      </c>
      <c r="M134" s="15" t="e">
        <f t="shared" si="12"/>
        <v>#VALUE!</v>
      </c>
      <c r="N134" s="15" t="e">
        <f t="shared" si="13"/>
        <v>#VALUE!</v>
      </c>
      <c r="O134" s="15" t="e">
        <f>SUMIF('[1]COAL RECEIPT &amp; GCV DATA'!$A$3:$A$11,'MASTER DATA FILE RAW COAL 210'!A134,'[1]COAL RECEIPT &amp; GCV DATA'!$O$3:$O$11)</f>
        <v>#VALUE!</v>
      </c>
      <c r="P134" s="15" t="e">
        <f t="shared" si="11"/>
        <v>#VALUE!</v>
      </c>
      <c r="Q134" s="15" t="e">
        <f>SUMIF('[1]COAL RECEIPT &amp; GCV DATA'!$A$3:$A$11,'MASTER DATA FILE RAW COAL 210'!A134,'[1]COAL RECEIPT &amp; GCV DATA'!$Q$3:$Q$11)+IF(H134=$J$234,($K$234*K134),0)+IF(H134=$J$235,($K$235*K134),0)++IF(H133=$J$235,($K$236*K134),0)</f>
        <v>#VALUE!</v>
      </c>
      <c r="R134" s="16" t="e">
        <f>SUMIF('[1]COAL RECEIPT &amp; GCV DATA'!$A$3:$A$11,'MASTER DATA FILE RAW COAL 210'!A134,'[1]COAL RECEIPT &amp; GCV DATA'!$R$3:$R$11)+IF(H134=$J$234,($K$234*K134),0)+IF(H134=$J$235,($K$235*K134),0)</f>
        <v>#VALUE!</v>
      </c>
      <c r="S134" s="15">
        <f t="shared" si="14"/>
        <v>0</v>
      </c>
      <c r="T134" s="15" t="e">
        <f>SUMIF('[1]COAL RECEIPT &amp; GCV DATA'!$A$3:$A$11,'MASTER DATA FILE RAW COAL 210'!A134,'[1]COAL RECEIPT &amp; GCV DATA'!$T$3:$T$11)</f>
        <v>#VALUE!</v>
      </c>
      <c r="U134" s="15" t="e">
        <f t="shared" si="15"/>
        <v>#VALUE!</v>
      </c>
      <c r="V134" s="15" t="e">
        <f>SUMIF('[1]COAL RECEIPT &amp; GCV DATA'!$A$3:$A$11,'MASTER DATA FILE RAW COAL 210'!A134,'[1]COAL RECEIPT &amp; GCV DATA'!$V$3:$V$11)</f>
        <v>#VALUE!</v>
      </c>
      <c r="W134" s="15" t="e">
        <f t="shared" si="16"/>
        <v>#VALUE!</v>
      </c>
    </row>
    <row r="135" spans="1:23" customFormat="1" x14ac:dyDescent="0.3">
      <c r="A135" s="12"/>
      <c r="B135" s="12" t="e">
        <f>SUMIF('[1]COAL RECEIPT &amp; GCV DATA'!$A$3:$A$11,'MASTER DATA FILE RAW COAL 210'!A135,'[1]COAL RECEIPT &amp; GCV DATA'!$B$3:$B$11)</f>
        <v>#VALUE!</v>
      </c>
      <c r="C135" s="13" t="e">
        <f>SUMIF('[1]COAL RECEIPT &amp; GCV DATA'!$A$3:$A$11,'MASTER DATA FILE RAW COAL 210'!A135,'[1]COAL RECEIPT &amp; GCV DATA'!$C$3:$C$11)</f>
        <v>#VALUE!</v>
      </c>
      <c r="D135" s="13">
        <f>IFERROR(VLOOKUP(A135,'[1]COAL RECEIPT &amp; GCV DATA'!$A$2:$V$11,4,0),0)</f>
        <v>0</v>
      </c>
      <c r="E135" s="14">
        <f>IFERROR(VLOOKUP(A135,'[1]COAL RECEIPT &amp; GCV DATA'!$A$2:$V$11,5,0),0)</f>
        <v>0</v>
      </c>
      <c r="F135" s="13" t="e">
        <f>SUMIF('[1]COAL RECEIPT &amp; GCV DATA'!$A$3:$A$11,'MASTER DATA FILE RAW COAL 210'!A135,'[1]COAL RECEIPT &amp; GCV DATA'!$F$3:$F$11)</f>
        <v>#VALUE!</v>
      </c>
      <c r="G135" s="13">
        <f>IFERROR(VLOOKUP(A135,'[1]COAL RECEIPT &amp; GCV DATA'!$A$2:$V$11,7,0),0)</f>
        <v>0</v>
      </c>
      <c r="H135" s="13">
        <f>IFERROR(VLOOKUP(A135,'[1]COAL RECEIPT &amp; GCV DATA'!$A$2:$V$11,8,0),0)</f>
        <v>0</v>
      </c>
      <c r="I135" s="13">
        <f>IFERROR(VLOOKUP(A135,'[1]COAL RECEIPT &amp; GCV DATA'!$A$2:$V$11,9,0),0)</f>
        <v>0</v>
      </c>
      <c r="J135" s="13">
        <f>IFERROR(VLOOKUP(A135,'[1]COAL RECEIPT &amp; GCV DATA'!$A$2:$V$11,10,0),0)</f>
        <v>0</v>
      </c>
      <c r="K135" s="15" t="e">
        <f>SUMIF('[1]COAL RECEIPT &amp; GCV DATA'!$A$3:$A$11,'MASTER DATA FILE RAW COAL 210'!A135,'[1]COAL RECEIPT &amp; GCV DATA'!$K$3:$K$11)</f>
        <v>#VALUE!</v>
      </c>
      <c r="L135" s="15" t="e">
        <f>SUMIF('[1]COAL RECEIPT &amp; GCV DATA'!$A$3:$A$11,'MASTER DATA FILE RAW COAL 210'!A135,'[1]COAL RECEIPT &amp; GCV DATA'!$L$3:$L$11)</f>
        <v>#VALUE!</v>
      </c>
      <c r="M135" s="15" t="e">
        <f t="shared" si="12"/>
        <v>#VALUE!</v>
      </c>
      <c r="N135" s="15" t="e">
        <f t="shared" si="13"/>
        <v>#VALUE!</v>
      </c>
      <c r="O135" s="15" t="e">
        <f>SUMIF('[1]COAL RECEIPT &amp; GCV DATA'!$A$3:$A$11,'MASTER DATA FILE RAW COAL 210'!A135,'[1]COAL RECEIPT &amp; GCV DATA'!$O$3:$O$11)</f>
        <v>#VALUE!</v>
      </c>
      <c r="P135" s="15" t="e">
        <f t="shared" si="11"/>
        <v>#VALUE!</v>
      </c>
      <c r="Q135" s="15" t="e">
        <f>SUMIF('[1]COAL RECEIPT &amp; GCV DATA'!$A$3:$A$11,'MASTER DATA FILE RAW COAL 210'!A135,'[1]COAL RECEIPT &amp; GCV DATA'!$Q$3:$Q$11)+IF(H135=$J$234,($K$234*K135),0)+IF(H135=$J$235,($K$235*K135),0)++IF(H134=$J$235,($K$236*K135),0)</f>
        <v>#VALUE!</v>
      </c>
      <c r="R135" s="16" t="e">
        <f>SUMIF('[1]COAL RECEIPT &amp; GCV DATA'!$A$3:$A$11,'MASTER DATA FILE RAW COAL 210'!A135,'[1]COAL RECEIPT &amp; GCV DATA'!$R$3:$R$11)+IF(H135=$J$234,($K$234*K135),0)+IF(H135=$J$235,($K$235*K135),0)</f>
        <v>#VALUE!</v>
      </c>
      <c r="S135" s="15">
        <f t="shared" si="14"/>
        <v>0</v>
      </c>
      <c r="T135" s="15" t="e">
        <f>SUMIF('[1]COAL RECEIPT &amp; GCV DATA'!$A$3:$A$11,'MASTER DATA FILE RAW COAL 210'!A135,'[1]COAL RECEIPT &amp; GCV DATA'!$T$3:$T$11)</f>
        <v>#VALUE!</v>
      </c>
      <c r="U135" s="15" t="e">
        <f t="shared" si="15"/>
        <v>#VALUE!</v>
      </c>
      <c r="V135" s="15" t="e">
        <f>SUMIF('[1]COAL RECEIPT &amp; GCV DATA'!$A$3:$A$11,'MASTER DATA FILE RAW COAL 210'!A135,'[1]COAL RECEIPT &amp; GCV DATA'!$V$3:$V$11)</f>
        <v>#VALUE!</v>
      </c>
      <c r="W135" s="15" t="e">
        <f t="shared" si="16"/>
        <v>#VALUE!</v>
      </c>
    </row>
    <row r="136" spans="1:23" customFormat="1" x14ac:dyDescent="0.3">
      <c r="A136" s="12"/>
      <c r="B136" s="12" t="e">
        <f>SUMIF('[1]COAL RECEIPT &amp; GCV DATA'!$A$3:$A$11,'MASTER DATA FILE RAW COAL 210'!A136,'[1]COAL RECEIPT &amp; GCV DATA'!$B$3:$B$11)</f>
        <v>#VALUE!</v>
      </c>
      <c r="C136" s="13" t="e">
        <f>SUMIF('[1]COAL RECEIPT &amp; GCV DATA'!$A$3:$A$11,'MASTER DATA FILE RAW COAL 210'!A136,'[1]COAL RECEIPT &amp; GCV DATA'!$C$3:$C$11)</f>
        <v>#VALUE!</v>
      </c>
      <c r="D136" s="13">
        <f>IFERROR(VLOOKUP(A136,'[1]COAL RECEIPT &amp; GCV DATA'!$A$2:$V$11,4,0),0)</f>
        <v>0</v>
      </c>
      <c r="E136" s="14">
        <f>IFERROR(VLOOKUP(A136,'[1]COAL RECEIPT &amp; GCV DATA'!$A$2:$V$11,5,0),0)</f>
        <v>0</v>
      </c>
      <c r="F136" s="13" t="e">
        <f>SUMIF('[1]COAL RECEIPT &amp; GCV DATA'!$A$3:$A$11,'MASTER DATA FILE RAW COAL 210'!A136,'[1]COAL RECEIPT &amp; GCV DATA'!$F$3:$F$11)</f>
        <v>#VALUE!</v>
      </c>
      <c r="G136" s="13">
        <f>IFERROR(VLOOKUP(A136,'[1]COAL RECEIPT &amp; GCV DATA'!$A$2:$V$11,7,0),0)</f>
        <v>0</v>
      </c>
      <c r="H136" s="13">
        <f>IFERROR(VLOOKUP(A136,'[1]COAL RECEIPT &amp; GCV DATA'!$A$2:$V$11,8,0),0)</f>
        <v>0</v>
      </c>
      <c r="I136" s="13">
        <f>IFERROR(VLOOKUP(A136,'[1]COAL RECEIPT &amp; GCV DATA'!$A$2:$V$11,9,0),0)</f>
        <v>0</v>
      </c>
      <c r="J136" s="13">
        <f>IFERROR(VLOOKUP(A136,'[1]COAL RECEIPT &amp; GCV DATA'!$A$2:$V$11,10,0),0)</f>
        <v>0</v>
      </c>
      <c r="K136" s="15" t="e">
        <f>SUMIF('[1]COAL RECEIPT &amp; GCV DATA'!$A$3:$A$11,'MASTER DATA FILE RAW COAL 210'!A136,'[1]COAL RECEIPT &amp; GCV DATA'!$K$3:$K$11)</f>
        <v>#VALUE!</v>
      </c>
      <c r="L136" s="15" t="e">
        <f>SUMIF('[1]COAL RECEIPT &amp; GCV DATA'!$A$3:$A$11,'MASTER DATA FILE RAW COAL 210'!A136,'[1]COAL RECEIPT &amp; GCV DATA'!$L$3:$L$11)</f>
        <v>#VALUE!</v>
      </c>
      <c r="M136" s="15" t="e">
        <f t="shared" si="12"/>
        <v>#VALUE!</v>
      </c>
      <c r="N136" s="15" t="e">
        <f t="shared" si="13"/>
        <v>#VALUE!</v>
      </c>
      <c r="O136" s="15" t="e">
        <f>SUMIF('[1]COAL RECEIPT &amp; GCV DATA'!$A$3:$A$11,'MASTER DATA FILE RAW COAL 210'!A136,'[1]COAL RECEIPT &amp; GCV DATA'!$O$3:$O$11)</f>
        <v>#VALUE!</v>
      </c>
      <c r="P136" s="15" t="e">
        <f t="shared" si="11"/>
        <v>#VALUE!</v>
      </c>
      <c r="Q136" s="15" t="e">
        <f>SUMIF('[1]COAL RECEIPT &amp; GCV DATA'!$A$3:$A$11,'MASTER DATA FILE RAW COAL 210'!A136,'[1]COAL RECEIPT &amp; GCV DATA'!$Q$3:$Q$11)+IF(H136=$J$234,($K$234*K136),0)+IF(H136=$J$235,($K$235*K136),0)++IF(H135=$J$235,($K$236*K136),0)</f>
        <v>#VALUE!</v>
      </c>
      <c r="R136" s="16" t="e">
        <f>SUMIF('[1]COAL RECEIPT &amp; GCV DATA'!$A$3:$A$11,'MASTER DATA FILE RAW COAL 210'!A136,'[1]COAL RECEIPT &amp; GCV DATA'!$R$3:$R$11)+IF(H136=$J$234,($K$234*K136),0)+IF(H136=$J$235,($K$235*K136),0)</f>
        <v>#VALUE!</v>
      </c>
      <c r="S136" s="15">
        <f t="shared" si="14"/>
        <v>0</v>
      </c>
      <c r="T136" s="15" t="e">
        <f>SUMIF('[1]COAL RECEIPT &amp; GCV DATA'!$A$3:$A$11,'MASTER DATA FILE RAW COAL 210'!A136,'[1]COAL RECEIPT &amp; GCV DATA'!$T$3:$T$11)</f>
        <v>#VALUE!</v>
      </c>
      <c r="U136" s="15" t="e">
        <f t="shared" si="15"/>
        <v>#VALUE!</v>
      </c>
      <c r="V136" s="15" t="e">
        <f>SUMIF('[1]COAL RECEIPT &amp; GCV DATA'!$A$3:$A$11,'MASTER DATA FILE RAW COAL 210'!A136,'[1]COAL RECEIPT &amp; GCV DATA'!$V$3:$V$11)</f>
        <v>#VALUE!</v>
      </c>
      <c r="W136" s="15" t="e">
        <f t="shared" si="16"/>
        <v>#VALUE!</v>
      </c>
    </row>
    <row r="137" spans="1:23" customFormat="1" x14ac:dyDescent="0.3">
      <c r="A137" s="12"/>
      <c r="B137" s="12" t="e">
        <f>SUMIF('[1]COAL RECEIPT &amp; GCV DATA'!$A$3:$A$11,'MASTER DATA FILE RAW COAL 210'!A137,'[1]COAL RECEIPT &amp; GCV DATA'!$B$3:$B$11)</f>
        <v>#VALUE!</v>
      </c>
      <c r="C137" s="13" t="e">
        <f>SUMIF('[1]COAL RECEIPT &amp; GCV DATA'!$A$3:$A$11,'MASTER DATA FILE RAW COAL 210'!A137,'[1]COAL RECEIPT &amp; GCV DATA'!$C$3:$C$11)</f>
        <v>#VALUE!</v>
      </c>
      <c r="D137" s="13">
        <f>IFERROR(VLOOKUP(A137,'[1]COAL RECEIPT &amp; GCV DATA'!$A$2:$V$11,4,0),0)</f>
        <v>0</v>
      </c>
      <c r="E137" s="14">
        <f>IFERROR(VLOOKUP(A137,'[1]COAL RECEIPT &amp; GCV DATA'!$A$2:$V$11,5,0),0)</f>
        <v>0</v>
      </c>
      <c r="F137" s="13" t="e">
        <f>SUMIF('[1]COAL RECEIPT &amp; GCV DATA'!$A$3:$A$11,'MASTER DATA FILE RAW COAL 210'!A137,'[1]COAL RECEIPT &amp; GCV DATA'!$F$3:$F$11)</f>
        <v>#VALUE!</v>
      </c>
      <c r="G137" s="13">
        <f>IFERROR(VLOOKUP(A137,'[1]COAL RECEIPT &amp; GCV DATA'!$A$2:$V$11,7,0),0)</f>
        <v>0</v>
      </c>
      <c r="H137" s="13">
        <f>IFERROR(VLOOKUP(A137,'[1]COAL RECEIPT &amp; GCV DATA'!$A$2:$V$11,8,0),0)</f>
        <v>0</v>
      </c>
      <c r="I137" s="13">
        <f>IFERROR(VLOOKUP(A137,'[1]COAL RECEIPT &amp; GCV DATA'!$A$2:$V$11,9,0),0)</f>
        <v>0</v>
      </c>
      <c r="J137" s="13">
        <f>IFERROR(VLOOKUP(A137,'[1]COAL RECEIPT &amp; GCV DATA'!$A$2:$V$11,10,0),0)</f>
        <v>0</v>
      </c>
      <c r="K137" s="15" t="e">
        <f>SUMIF('[1]COAL RECEIPT &amp; GCV DATA'!$A$3:$A$11,'MASTER DATA FILE RAW COAL 210'!A137,'[1]COAL RECEIPT &amp; GCV DATA'!$K$3:$K$11)</f>
        <v>#VALUE!</v>
      </c>
      <c r="L137" s="15" t="e">
        <f>SUMIF('[1]COAL RECEIPT &amp; GCV DATA'!$A$3:$A$11,'MASTER DATA FILE RAW COAL 210'!A137,'[1]COAL RECEIPT &amp; GCV DATA'!$L$3:$L$11)</f>
        <v>#VALUE!</v>
      </c>
      <c r="M137" s="15" t="e">
        <f t="shared" si="12"/>
        <v>#VALUE!</v>
      </c>
      <c r="N137" s="15" t="e">
        <f t="shared" si="13"/>
        <v>#VALUE!</v>
      </c>
      <c r="O137" s="15" t="e">
        <f>SUMIF('[1]COAL RECEIPT &amp; GCV DATA'!$A$3:$A$11,'MASTER DATA FILE RAW COAL 210'!A137,'[1]COAL RECEIPT &amp; GCV DATA'!$O$3:$O$11)</f>
        <v>#VALUE!</v>
      </c>
      <c r="P137" s="15" t="e">
        <f t="shared" si="11"/>
        <v>#VALUE!</v>
      </c>
      <c r="Q137" s="15" t="e">
        <f>SUMIF('[1]COAL RECEIPT &amp; GCV DATA'!$A$3:$A$11,'MASTER DATA FILE RAW COAL 210'!A137,'[1]COAL RECEIPT &amp; GCV DATA'!$Q$3:$Q$11)+IF(H137=$J$234,($K$234*K137),0)+IF(H137=$J$235,($K$235*K137),0)++IF(H136=$J$235,($K$236*K137),0)</f>
        <v>#VALUE!</v>
      </c>
      <c r="R137" s="16" t="e">
        <f>SUMIF('[1]COAL RECEIPT &amp; GCV DATA'!$A$3:$A$11,'MASTER DATA FILE RAW COAL 210'!A137,'[1]COAL RECEIPT &amp; GCV DATA'!$R$3:$R$11)+IF(H137=$J$234,($K$234*K137),0)+IF(H137=$J$235,($K$235*K137),0)</f>
        <v>#VALUE!</v>
      </c>
      <c r="S137" s="15">
        <f t="shared" si="14"/>
        <v>0</v>
      </c>
      <c r="T137" s="15" t="e">
        <f>SUMIF('[1]COAL RECEIPT &amp; GCV DATA'!$A$3:$A$11,'MASTER DATA FILE RAW COAL 210'!A137,'[1]COAL RECEIPT &amp; GCV DATA'!$T$3:$T$11)</f>
        <v>#VALUE!</v>
      </c>
      <c r="U137" s="15" t="e">
        <f t="shared" si="15"/>
        <v>#VALUE!</v>
      </c>
      <c r="V137" s="15" t="e">
        <f>SUMIF('[1]COAL RECEIPT &amp; GCV DATA'!$A$3:$A$11,'MASTER DATA FILE RAW COAL 210'!A137,'[1]COAL RECEIPT &amp; GCV DATA'!$V$3:$V$11)</f>
        <v>#VALUE!</v>
      </c>
      <c r="W137" s="15" t="e">
        <f t="shared" si="16"/>
        <v>#VALUE!</v>
      </c>
    </row>
    <row r="138" spans="1:23" customFormat="1" x14ac:dyDescent="0.3">
      <c r="A138" s="12"/>
      <c r="B138" s="12" t="e">
        <f>SUMIF('[1]COAL RECEIPT &amp; GCV DATA'!$A$3:$A$11,'MASTER DATA FILE RAW COAL 210'!A138,'[1]COAL RECEIPT &amp; GCV DATA'!$B$3:$B$11)</f>
        <v>#VALUE!</v>
      </c>
      <c r="C138" s="13" t="e">
        <f>SUMIF('[1]COAL RECEIPT &amp; GCV DATA'!$A$3:$A$11,'MASTER DATA FILE RAW COAL 210'!A138,'[1]COAL RECEIPT &amp; GCV DATA'!$C$3:$C$11)</f>
        <v>#VALUE!</v>
      </c>
      <c r="D138" s="13">
        <f>IFERROR(VLOOKUP(A138,'[1]COAL RECEIPT &amp; GCV DATA'!$A$2:$V$11,4,0),0)</f>
        <v>0</v>
      </c>
      <c r="E138" s="14">
        <f>IFERROR(VLOOKUP(A138,'[1]COAL RECEIPT &amp; GCV DATA'!$A$2:$V$11,5,0),0)</f>
        <v>0</v>
      </c>
      <c r="F138" s="13" t="e">
        <f>SUMIF('[1]COAL RECEIPT &amp; GCV DATA'!$A$3:$A$11,'MASTER DATA FILE RAW COAL 210'!A138,'[1]COAL RECEIPT &amp; GCV DATA'!$F$3:$F$11)</f>
        <v>#VALUE!</v>
      </c>
      <c r="G138" s="13">
        <f>IFERROR(VLOOKUP(A138,'[1]COAL RECEIPT &amp; GCV DATA'!$A$2:$V$11,7,0),0)</f>
        <v>0</v>
      </c>
      <c r="H138" s="13">
        <f>IFERROR(VLOOKUP(A138,'[1]COAL RECEIPT &amp; GCV DATA'!$A$2:$V$11,8,0),0)</f>
        <v>0</v>
      </c>
      <c r="I138" s="13">
        <f>IFERROR(VLOOKUP(A138,'[1]COAL RECEIPT &amp; GCV DATA'!$A$2:$V$11,9,0),0)</f>
        <v>0</v>
      </c>
      <c r="J138" s="13">
        <f>IFERROR(VLOOKUP(A138,'[1]COAL RECEIPT &amp; GCV DATA'!$A$2:$V$11,10,0),0)</f>
        <v>0</v>
      </c>
      <c r="K138" s="15" t="e">
        <f>SUMIF('[1]COAL RECEIPT &amp; GCV DATA'!$A$3:$A$11,'MASTER DATA FILE RAW COAL 210'!A138,'[1]COAL RECEIPT &amp; GCV DATA'!$K$3:$K$11)</f>
        <v>#VALUE!</v>
      </c>
      <c r="L138" s="15" t="e">
        <f>SUMIF('[1]COAL RECEIPT &amp; GCV DATA'!$A$3:$A$11,'MASTER DATA FILE RAW COAL 210'!A138,'[1]COAL RECEIPT &amp; GCV DATA'!$L$3:$L$11)</f>
        <v>#VALUE!</v>
      </c>
      <c r="M138" s="15" t="e">
        <f t="shared" si="12"/>
        <v>#VALUE!</v>
      </c>
      <c r="N138" s="15" t="e">
        <f t="shared" si="13"/>
        <v>#VALUE!</v>
      </c>
      <c r="O138" s="15" t="e">
        <f>SUMIF('[1]COAL RECEIPT &amp; GCV DATA'!$A$3:$A$11,'MASTER DATA FILE RAW COAL 210'!A138,'[1]COAL RECEIPT &amp; GCV DATA'!$O$3:$O$11)</f>
        <v>#VALUE!</v>
      </c>
      <c r="P138" s="15" t="e">
        <f t="shared" si="11"/>
        <v>#VALUE!</v>
      </c>
      <c r="Q138" s="15" t="e">
        <f>SUMIF('[1]COAL RECEIPT &amp; GCV DATA'!$A$3:$A$11,'MASTER DATA FILE RAW COAL 210'!A138,'[1]COAL RECEIPT &amp; GCV DATA'!$Q$3:$Q$11)+IF(H138=$J$234,($K$234*K138),0)+IF(H138=$J$235,($K$235*K138),0)++IF(H137=$J$235,($K$236*K138),0)</f>
        <v>#VALUE!</v>
      </c>
      <c r="R138" s="16" t="e">
        <f>SUMIF('[1]COAL RECEIPT &amp; GCV DATA'!$A$3:$A$11,'MASTER DATA FILE RAW COAL 210'!A138,'[1]COAL RECEIPT &amp; GCV DATA'!$R$3:$R$11)+IF(H138=$J$234,($K$234*K138),0)+IF(H138=$J$235,($K$235*K138),0)</f>
        <v>#VALUE!</v>
      </c>
      <c r="S138" s="15">
        <f t="shared" si="14"/>
        <v>0</v>
      </c>
      <c r="T138" s="15" t="e">
        <f>SUMIF('[1]COAL RECEIPT &amp; GCV DATA'!$A$3:$A$11,'MASTER DATA FILE RAW COAL 210'!A138,'[1]COAL RECEIPT &amp; GCV DATA'!$T$3:$T$11)</f>
        <v>#VALUE!</v>
      </c>
      <c r="U138" s="15" t="e">
        <f t="shared" si="15"/>
        <v>#VALUE!</v>
      </c>
      <c r="V138" s="15" t="e">
        <f>SUMIF('[1]COAL RECEIPT &amp; GCV DATA'!$A$3:$A$11,'MASTER DATA FILE RAW COAL 210'!A138,'[1]COAL RECEIPT &amp; GCV DATA'!$V$3:$V$11)</f>
        <v>#VALUE!</v>
      </c>
      <c r="W138" s="15" t="e">
        <f t="shared" si="16"/>
        <v>#VALUE!</v>
      </c>
    </row>
    <row r="139" spans="1:23" customFormat="1" x14ac:dyDescent="0.3">
      <c r="A139" s="12"/>
      <c r="B139" s="12" t="e">
        <f>SUMIF('[1]COAL RECEIPT &amp; GCV DATA'!$A$3:$A$11,'MASTER DATA FILE RAW COAL 210'!A139,'[1]COAL RECEIPT &amp; GCV DATA'!$B$3:$B$11)</f>
        <v>#VALUE!</v>
      </c>
      <c r="C139" s="13" t="e">
        <f>SUMIF('[1]COAL RECEIPT &amp; GCV DATA'!$A$3:$A$11,'MASTER DATA FILE RAW COAL 210'!A139,'[1]COAL RECEIPT &amp; GCV DATA'!$C$3:$C$11)</f>
        <v>#VALUE!</v>
      </c>
      <c r="D139" s="13">
        <f>IFERROR(VLOOKUP(A139,'[1]COAL RECEIPT &amp; GCV DATA'!$A$2:$V$11,4,0),0)</f>
        <v>0</v>
      </c>
      <c r="E139" s="14">
        <f>IFERROR(VLOOKUP(A139,'[1]COAL RECEIPT &amp; GCV DATA'!$A$2:$V$11,5,0),0)</f>
        <v>0</v>
      </c>
      <c r="F139" s="13" t="e">
        <f>SUMIF('[1]COAL RECEIPT &amp; GCV DATA'!$A$3:$A$11,'MASTER DATA FILE RAW COAL 210'!A139,'[1]COAL RECEIPT &amp; GCV DATA'!$F$3:$F$11)</f>
        <v>#VALUE!</v>
      </c>
      <c r="G139" s="13">
        <f>IFERROR(VLOOKUP(A139,'[1]COAL RECEIPT &amp; GCV DATA'!$A$2:$V$11,7,0),0)</f>
        <v>0</v>
      </c>
      <c r="H139" s="13">
        <f>IFERROR(VLOOKUP(A139,'[1]COAL RECEIPT &amp; GCV DATA'!$A$2:$V$11,8,0),0)</f>
        <v>0</v>
      </c>
      <c r="I139" s="13">
        <f>IFERROR(VLOOKUP(A139,'[1]COAL RECEIPT &amp; GCV DATA'!$A$2:$V$11,9,0),0)</f>
        <v>0</v>
      </c>
      <c r="J139" s="13">
        <f>IFERROR(VLOOKUP(A139,'[1]COAL RECEIPT &amp; GCV DATA'!$A$2:$V$11,10,0),0)</f>
        <v>0</v>
      </c>
      <c r="K139" s="15" t="e">
        <f>SUMIF('[1]COAL RECEIPT &amp; GCV DATA'!$A$3:$A$11,'MASTER DATA FILE RAW COAL 210'!A139,'[1]COAL RECEIPT &amp; GCV DATA'!$K$3:$K$11)</f>
        <v>#VALUE!</v>
      </c>
      <c r="L139" s="15" t="e">
        <f>SUMIF('[1]COAL RECEIPT &amp; GCV DATA'!$A$3:$A$11,'MASTER DATA FILE RAW COAL 210'!A139,'[1]COAL RECEIPT &amp; GCV DATA'!$L$3:$L$11)</f>
        <v>#VALUE!</v>
      </c>
      <c r="M139" s="15" t="e">
        <f t="shared" si="12"/>
        <v>#VALUE!</v>
      </c>
      <c r="N139" s="15" t="e">
        <f t="shared" si="13"/>
        <v>#VALUE!</v>
      </c>
      <c r="O139" s="15" t="e">
        <f>SUMIF('[1]COAL RECEIPT &amp; GCV DATA'!$A$3:$A$11,'MASTER DATA FILE RAW COAL 210'!A139,'[1]COAL RECEIPT &amp; GCV DATA'!$O$3:$O$11)</f>
        <v>#VALUE!</v>
      </c>
      <c r="P139" s="15" t="e">
        <f t="shared" si="11"/>
        <v>#VALUE!</v>
      </c>
      <c r="Q139" s="15" t="e">
        <f>SUMIF('[1]COAL RECEIPT &amp; GCV DATA'!$A$3:$A$11,'MASTER DATA FILE RAW COAL 210'!A139,'[1]COAL RECEIPT &amp; GCV DATA'!$Q$3:$Q$11)+IF(H139=$J$234,($K$234*K139),0)+IF(H139=$J$235,($K$235*K139),0)++IF(H138=$J$235,($K$236*K139),0)</f>
        <v>#VALUE!</v>
      </c>
      <c r="R139" s="16" t="e">
        <f>SUMIF('[1]COAL RECEIPT &amp; GCV DATA'!$A$3:$A$11,'MASTER DATA FILE RAW COAL 210'!A139,'[1]COAL RECEIPT &amp; GCV DATA'!$R$3:$R$11)+IF(H139=$J$234,($K$234*K139),0)+IF(H139=$J$235,($K$235*K139),0)</f>
        <v>#VALUE!</v>
      </c>
      <c r="S139" s="15">
        <f t="shared" si="14"/>
        <v>0</v>
      </c>
      <c r="T139" s="15" t="e">
        <f>SUMIF('[1]COAL RECEIPT &amp; GCV DATA'!$A$3:$A$11,'MASTER DATA FILE RAW COAL 210'!A139,'[1]COAL RECEIPT &amp; GCV DATA'!$T$3:$T$11)</f>
        <v>#VALUE!</v>
      </c>
      <c r="U139" s="15" t="e">
        <f t="shared" si="15"/>
        <v>#VALUE!</v>
      </c>
      <c r="V139" s="15" t="e">
        <f>SUMIF('[1]COAL RECEIPT &amp; GCV DATA'!$A$3:$A$11,'MASTER DATA FILE RAW COAL 210'!A139,'[1]COAL RECEIPT &amp; GCV DATA'!$V$3:$V$11)</f>
        <v>#VALUE!</v>
      </c>
      <c r="W139" s="15" t="e">
        <f t="shared" si="16"/>
        <v>#VALUE!</v>
      </c>
    </row>
    <row r="140" spans="1:23" customFormat="1" x14ac:dyDescent="0.3">
      <c r="A140" s="12"/>
      <c r="B140" s="12" t="e">
        <f>SUMIF('[1]COAL RECEIPT &amp; GCV DATA'!$A$3:$A$11,'MASTER DATA FILE RAW COAL 210'!A140,'[1]COAL RECEIPT &amp; GCV DATA'!$B$3:$B$11)</f>
        <v>#VALUE!</v>
      </c>
      <c r="C140" s="13" t="e">
        <f>SUMIF('[1]COAL RECEIPT &amp; GCV DATA'!$A$3:$A$11,'MASTER DATA FILE RAW COAL 210'!A140,'[1]COAL RECEIPT &amp; GCV DATA'!$C$3:$C$11)</f>
        <v>#VALUE!</v>
      </c>
      <c r="D140" s="13">
        <f>IFERROR(VLOOKUP(A140,'[1]COAL RECEIPT &amp; GCV DATA'!$A$2:$V$11,4,0),0)</f>
        <v>0</v>
      </c>
      <c r="E140" s="14">
        <f>IFERROR(VLOOKUP(A140,'[1]COAL RECEIPT &amp; GCV DATA'!$A$2:$V$11,5,0),0)</f>
        <v>0</v>
      </c>
      <c r="F140" s="13" t="e">
        <f>SUMIF('[1]COAL RECEIPT &amp; GCV DATA'!$A$3:$A$11,'MASTER DATA FILE RAW COAL 210'!A140,'[1]COAL RECEIPT &amp; GCV DATA'!$F$3:$F$11)</f>
        <v>#VALUE!</v>
      </c>
      <c r="G140" s="13">
        <f>IFERROR(VLOOKUP(A140,'[1]COAL RECEIPT &amp; GCV DATA'!$A$2:$V$11,7,0),0)</f>
        <v>0</v>
      </c>
      <c r="H140" s="13">
        <f>IFERROR(VLOOKUP(A140,'[1]COAL RECEIPT &amp; GCV DATA'!$A$2:$V$11,8,0),0)</f>
        <v>0</v>
      </c>
      <c r="I140" s="13">
        <f>IFERROR(VLOOKUP(A140,'[1]COAL RECEIPT &amp; GCV DATA'!$A$2:$V$11,9,0),0)</f>
        <v>0</v>
      </c>
      <c r="J140" s="13">
        <f>IFERROR(VLOOKUP(A140,'[1]COAL RECEIPT &amp; GCV DATA'!$A$2:$V$11,10,0),0)</f>
        <v>0</v>
      </c>
      <c r="K140" s="15" t="e">
        <f>SUMIF('[1]COAL RECEIPT &amp; GCV DATA'!$A$3:$A$11,'MASTER DATA FILE RAW COAL 210'!A140,'[1]COAL RECEIPT &amp; GCV DATA'!$K$3:$K$11)</f>
        <v>#VALUE!</v>
      </c>
      <c r="L140" s="15" t="e">
        <f>SUMIF('[1]COAL RECEIPT &amp; GCV DATA'!$A$3:$A$11,'MASTER DATA FILE RAW COAL 210'!A140,'[1]COAL RECEIPT &amp; GCV DATA'!$L$3:$L$11)</f>
        <v>#VALUE!</v>
      </c>
      <c r="M140" s="15" t="e">
        <f t="shared" si="12"/>
        <v>#VALUE!</v>
      </c>
      <c r="N140" s="15" t="e">
        <f t="shared" si="13"/>
        <v>#VALUE!</v>
      </c>
      <c r="O140" s="15" t="e">
        <f>SUMIF('[1]COAL RECEIPT &amp; GCV DATA'!$A$3:$A$11,'MASTER DATA FILE RAW COAL 210'!A140,'[1]COAL RECEIPT &amp; GCV DATA'!$O$3:$O$11)</f>
        <v>#VALUE!</v>
      </c>
      <c r="P140" s="15" t="e">
        <f t="shared" si="11"/>
        <v>#VALUE!</v>
      </c>
      <c r="Q140" s="15" t="e">
        <f>SUMIF('[1]COAL RECEIPT &amp; GCV DATA'!$A$3:$A$11,'MASTER DATA FILE RAW COAL 210'!A140,'[1]COAL RECEIPT &amp; GCV DATA'!$Q$3:$Q$11)+IF(H140=$J$234,($K$234*K140),0)+IF(H140=$J$235,($K$235*K140),0)++IF(H139=$J$235,($K$236*K140),0)</f>
        <v>#VALUE!</v>
      </c>
      <c r="R140" s="16" t="e">
        <f>SUMIF('[1]COAL RECEIPT &amp; GCV DATA'!$A$3:$A$11,'MASTER DATA FILE RAW COAL 210'!A140,'[1]COAL RECEIPT &amp; GCV DATA'!$R$3:$R$11)+IF(H140=$J$234,($K$234*K140),0)+IF(H140=$J$235,($K$235*K140),0)</f>
        <v>#VALUE!</v>
      </c>
      <c r="S140" s="15">
        <f t="shared" si="14"/>
        <v>0</v>
      </c>
      <c r="T140" s="15" t="e">
        <f>SUMIF('[1]COAL RECEIPT &amp; GCV DATA'!$A$3:$A$11,'MASTER DATA FILE RAW COAL 210'!A140,'[1]COAL RECEIPT &amp; GCV DATA'!$T$3:$T$11)</f>
        <v>#VALUE!</v>
      </c>
      <c r="U140" s="15" t="e">
        <f t="shared" si="15"/>
        <v>#VALUE!</v>
      </c>
      <c r="V140" s="15" t="e">
        <f>SUMIF('[1]COAL RECEIPT &amp; GCV DATA'!$A$3:$A$11,'MASTER DATA FILE RAW COAL 210'!A140,'[1]COAL RECEIPT &amp; GCV DATA'!$V$3:$V$11)</f>
        <v>#VALUE!</v>
      </c>
      <c r="W140" s="15" t="e">
        <f t="shared" si="16"/>
        <v>#VALUE!</v>
      </c>
    </row>
    <row r="141" spans="1:23" customFormat="1" x14ac:dyDescent="0.3">
      <c r="A141" s="12"/>
      <c r="B141" s="12" t="e">
        <f>SUMIF('[1]COAL RECEIPT &amp; GCV DATA'!$A$3:$A$11,'MASTER DATA FILE RAW COAL 210'!A141,'[1]COAL RECEIPT &amp; GCV DATA'!$B$3:$B$11)</f>
        <v>#VALUE!</v>
      </c>
      <c r="C141" s="13" t="e">
        <f>SUMIF('[1]COAL RECEIPT &amp; GCV DATA'!$A$3:$A$11,'MASTER DATA FILE RAW COAL 210'!A141,'[1]COAL RECEIPT &amp; GCV DATA'!$C$3:$C$11)</f>
        <v>#VALUE!</v>
      </c>
      <c r="D141" s="13">
        <f>IFERROR(VLOOKUP(A141,'[1]COAL RECEIPT &amp; GCV DATA'!$A$2:$V$11,4,0),0)</f>
        <v>0</v>
      </c>
      <c r="E141" s="14">
        <f>IFERROR(VLOOKUP(A141,'[1]COAL RECEIPT &amp; GCV DATA'!$A$2:$V$11,5,0),0)</f>
        <v>0</v>
      </c>
      <c r="F141" s="13" t="e">
        <f>SUMIF('[1]COAL RECEIPT &amp; GCV DATA'!$A$3:$A$11,'MASTER DATA FILE RAW COAL 210'!A141,'[1]COAL RECEIPT &amp; GCV DATA'!$F$3:$F$11)</f>
        <v>#VALUE!</v>
      </c>
      <c r="G141" s="13">
        <f>IFERROR(VLOOKUP(A141,'[1]COAL RECEIPT &amp; GCV DATA'!$A$2:$V$11,7,0),0)</f>
        <v>0</v>
      </c>
      <c r="H141" s="13">
        <f>IFERROR(VLOOKUP(A141,'[1]COAL RECEIPT &amp; GCV DATA'!$A$2:$V$11,8,0),0)</f>
        <v>0</v>
      </c>
      <c r="I141" s="13">
        <f>IFERROR(VLOOKUP(A141,'[1]COAL RECEIPT &amp; GCV DATA'!$A$2:$V$11,9,0),0)</f>
        <v>0</v>
      </c>
      <c r="J141" s="13">
        <f>IFERROR(VLOOKUP(A141,'[1]COAL RECEIPT &amp; GCV DATA'!$A$2:$V$11,10,0),0)</f>
        <v>0</v>
      </c>
      <c r="K141" s="15" t="e">
        <f>SUMIF('[1]COAL RECEIPT &amp; GCV DATA'!$A$3:$A$11,'MASTER DATA FILE RAW COAL 210'!A141,'[1]COAL RECEIPT &amp; GCV DATA'!$K$3:$K$11)</f>
        <v>#VALUE!</v>
      </c>
      <c r="L141" s="15" t="e">
        <f>SUMIF('[1]COAL RECEIPT &amp; GCV DATA'!$A$3:$A$11,'MASTER DATA FILE RAW COAL 210'!A141,'[1]COAL RECEIPT &amp; GCV DATA'!$L$3:$L$11)</f>
        <v>#VALUE!</v>
      </c>
      <c r="M141" s="15" t="e">
        <f t="shared" si="12"/>
        <v>#VALUE!</v>
      </c>
      <c r="N141" s="15" t="e">
        <f t="shared" si="13"/>
        <v>#VALUE!</v>
      </c>
      <c r="O141" s="15" t="e">
        <f>SUMIF('[1]COAL RECEIPT &amp; GCV DATA'!$A$3:$A$11,'MASTER DATA FILE RAW COAL 210'!A141,'[1]COAL RECEIPT &amp; GCV DATA'!$O$3:$O$11)</f>
        <v>#VALUE!</v>
      </c>
      <c r="P141" s="15" t="e">
        <f t="shared" si="11"/>
        <v>#VALUE!</v>
      </c>
      <c r="Q141" s="15" t="e">
        <f>SUMIF('[1]COAL RECEIPT &amp; GCV DATA'!$A$3:$A$11,'MASTER DATA FILE RAW COAL 210'!A141,'[1]COAL RECEIPT &amp; GCV DATA'!$Q$3:$Q$11)+IF(H141=$J$234,($K$234*K141),0)+IF(H141=$J$235,($K$235*K141),0)++IF(H140=$J$235,($K$236*K141),0)</f>
        <v>#VALUE!</v>
      </c>
      <c r="R141" s="16" t="e">
        <f>SUMIF('[1]COAL RECEIPT &amp; GCV DATA'!$A$3:$A$11,'MASTER DATA FILE RAW COAL 210'!A141,'[1]COAL RECEIPT &amp; GCV DATA'!$R$3:$R$11)+IF(H141=$J$234,($K$234*K141),0)+IF(H141=$J$235,($K$235*K141),0)</f>
        <v>#VALUE!</v>
      </c>
      <c r="S141" s="15">
        <f t="shared" si="14"/>
        <v>0</v>
      </c>
      <c r="T141" s="15" t="e">
        <f>SUMIF('[1]COAL RECEIPT &amp; GCV DATA'!$A$3:$A$11,'MASTER DATA FILE RAW COAL 210'!A141,'[1]COAL RECEIPT &amp; GCV DATA'!$T$3:$T$11)</f>
        <v>#VALUE!</v>
      </c>
      <c r="U141" s="15" t="e">
        <f t="shared" si="15"/>
        <v>#VALUE!</v>
      </c>
      <c r="V141" s="15" t="e">
        <f>SUMIF('[1]COAL RECEIPT &amp; GCV DATA'!$A$3:$A$11,'MASTER DATA FILE RAW COAL 210'!A141,'[1]COAL RECEIPT &amp; GCV DATA'!$V$3:$V$11)</f>
        <v>#VALUE!</v>
      </c>
      <c r="W141" s="15" t="e">
        <f t="shared" si="16"/>
        <v>#VALUE!</v>
      </c>
    </row>
    <row r="142" spans="1:23" customFormat="1" x14ac:dyDescent="0.3">
      <c r="A142" s="12"/>
      <c r="B142" s="12" t="e">
        <f>SUMIF('[1]COAL RECEIPT &amp; GCV DATA'!$A$3:$A$11,'MASTER DATA FILE RAW COAL 210'!A142,'[1]COAL RECEIPT &amp; GCV DATA'!$B$3:$B$11)</f>
        <v>#VALUE!</v>
      </c>
      <c r="C142" s="13" t="e">
        <f>SUMIF('[1]COAL RECEIPT &amp; GCV DATA'!$A$3:$A$11,'MASTER DATA FILE RAW COAL 210'!A142,'[1]COAL RECEIPT &amp; GCV DATA'!$C$3:$C$11)</f>
        <v>#VALUE!</v>
      </c>
      <c r="D142" s="13">
        <f>IFERROR(VLOOKUP(A142,'[1]COAL RECEIPT &amp; GCV DATA'!$A$2:$V$11,4,0),0)</f>
        <v>0</v>
      </c>
      <c r="E142" s="14">
        <f>IFERROR(VLOOKUP(A142,'[1]COAL RECEIPT &amp; GCV DATA'!$A$2:$V$11,5,0),0)</f>
        <v>0</v>
      </c>
      <c r="F142" s="13" t="e">
        <f>SUMIF('[1]COAL RECEIPT &amp; GCV DATA'!$A$3:$A$11,'MASTER DATA FILE RAW COAL 210'!A142,'[1]COAL RECEIPT &amp; GCV DATA'!$F$3:$F$11)</f>
        <v>#VALUE!</v>
      </c>
      <c r="G142" s="13">
        <f>IFERROR(VLOOKUP(A142,'[1]COAL RECEIPT &amp; GCV DATA'!$A$2:$V$11,7,0),0)</f>
        <v>0</v>
      </c>
      <c r="H142" s="13">
        <f>IFERROR(VLOOKUP(A142,'[1]COAL RECEIPT &amp; GCV DATA'!$A$2:$V$11,8,0),0)</f>
        <v>0</v>
      </c>
      <c r="I142" s="13">
        <f>IFERROR(VLOOKUP(A142,'[1]COAL RECEIPT &amp; GCV DATA'!$A$2:$V$11,9,0),0)</f>
        <v>0</v>
      </c>
      <c r="J142" s="13">
        <f>IFERROR(VLOOKUP(A142,'[1]COAL RECEIPT &amp; GCV DATA'!$A$2:$V$11,10,0),0)</f>
        <v>0</v>
      </c>
      <c r="K142" s="15" t="e">
        <f>SUMIF('[1]COAL RECEIPT &amp; GCV DATA'!$A$3:$A$11,'MASTER DATA FILE RAW COAL 210'!A142,'[1]COAL RECEIPT &amp; GCV DATA'!$K$3:$K$11)</f>
        <v>#VALUE!</v>
      </c>
      <c r="L142" s="15" t="e">
        <f>SUMIF('[1]COAL RECEIPT &amp; GCV DATA'!$A$3:$A$11,'MASTER DATA FILE RAW COAL 210'!A142,'[1]COAL RECEIPT &amp; GCV DATA'!$L$3:$L$11)</f>
        <v>#VALUE!</v>
      </c>
      <c r="M142" s="15" t="e">
        <f t="shared" si="12"/>
        <v>#VALUE!</v>
      </c>
      <c r="N142" s="15" t="e">
        <f t="shared" si="13"/>
        <v>#VALUE!</v>
      </c>
      <c r="O142" s="15" t="e">
        <f>SUMIF('[1]COAL RECEIPT &amp; GCV DATA'!$A$3:$A$11,'MASTER DATA FILE RAW COAL 210'!A142,'[1]COAL RECEIPT &amp; GCV DATA'!$O$3:$O$11)</f>
        <v>#VALUE!</v>
      </c>
      <c r="P142" s="15" t="e">
        <f t="shared" si="11"/>
        <v>#VALUE!</v>
      </c>
      <c r="Q142" s="15" t="e">
        <f>SUMIF('[1]COAL RECEIPT &amp; GCV DATA'!$A$3:$A$11,'MASTER DATA FILE RAW COAL 210'!A142,'[1]COAL RECEIPT &amp; GCV DATA'!$Q$3:$Q$11)+IF(H142=$J$234,($K$234*K142),0)+IF(H142=$J$235,($K$235*K142),0)++IF(H141=$J$235,($K$236*K142),0)</f>
        <v>#VALUE!</v>
      </c>
      <c r="R142" s="16" t="e">
        <f>SUMIF('[1]COAL RECEIPT &amp; GCV DATA'!$A$3:$A$11,'MASTER DATA FILE RAW COAL 210'!A142,'[1]COAL RECEIPT &amp; GCV DATA'!$R$3:$R$11)+IF(H142=$J$234,($K$234*K142),0)+IF(H142=$J$235,($K$235*K142),0)</f>
        <v>#VALUE!</v>
      </c>
      <c r="S142" s="15">
        <f t="shared" si="14"/>
        <v>0</v>
      </c>
      <c r="T142" s="15" t="e">
        <f>SUMIF('[1]COAL RECEIPT &amp; GCV DATA'!$A$3:$A$11,'MASTER DATA FILE RAW COAL 210'!A142,'[1]COAL RECEIPT &amp; GCV DATA'!$T$3:$T$11)</f>
        <v>#VALUE!</v>
      </c>
      <c r="U142" s="15" t="e">
        <f t="shared" si="15"/>
        <v>#VALUE!</v>
      </c>
      <c r="V142" s="15" t="e">
        <f>SUMIF('[1]COAL RECEIPT &amp; GCV DATA'!$A$3:$A$11,'MASTER DATA FILE RAW COAL 210'!A142,'[1]COAL RECEIPT &amp; GCV DATA'!$V$3:$V$11)</f>
        <v>#VALUE!</v>
      </c>
      <c r="W142" s="15" t="e">
        <f t="shared" si="16"/>
        <v>#VALUE!</v>
      </c>
    </row>
    <row r="143" spans="1:23" customFormat="1" x14ac:dyDescent="0.3">
      <c r="A143" s="12"/>
      <c r="B143" s="12" t="e">
        <f>SUMIF('[1]COAL RECEIPT &amp; GCV DATA'!$A$3:$A$11,'MASTER DATA FILE RAW COAL 210'!A143,'[1]COAL RECEIPT &amp; GCV DATA'!$B$3:$B$11)</f>
        <v>#VALUE!</v>
      </c>
      <c r="C143" s="13" t="e">
        <f>SUMIF('[1]COAL RECEIPT &amp; GCV DATA'!$A$3:$A$11,'MASTER DATA FILE RAW COAL 210'!A143,'[1]COAL RECEIPT &amp; GCV DATA'!$C$3:$C$11)</f>
        <v>#VALUE!</v>
      </c>
      <c r="D143" s="13">
        <f>IFERROR(VLOOKUP(A143,'[1]COAL RECEIPT &amp; GCV DATA'!$A$2:$V$11,4,0),0)</f>
        <v>0</v>
      </c>
      <c r="E143" s="14">
        <f>IFERROR(VLOOKUP(A143,'[1]COAL RECEIPT &amp; GCV DATA'!$A$2:$V$11,5,0),0)</f>
        <v>0</v>
      </c>
      <c r="F143" s="13" t="e">
        <f>SUMIF('[1]COAL RECEIPT &amp; GCV DATA'!$A$3:$A$11,'MASTER DATA FILE RAW COAL 210'!A143,'[1]COAL RECEIPT &amp; GCV DATA'!$F$3:$F$11)</f>
        <v>#VALUE!</v>
      </c>
      <c r="G143" s="13">
        <f>IFERROR(VLOOKUP(A143,'[1]COAL RECEIPT &amp; GCV DATA'!$A$2:$V$11,7,0),0)</f>
        <v>0</v>
      </c>
      <c r="H143" s="13">
        <f>IFERROR(VLOOKUP(A143,'[1]COAL RECEIPT &amp; GCV DATA'!$A$2:$V$11,8,0),0)</f>
        <v>0</v>
      </c>
      <c r="I143" s="13">
        <f>IFERROR(VLOOKUP(A143,'[1]COAL RECEIPT &amp; GCV DATA'!$A$2:$V$11,9,0),0)</f>
        <v>0</v>
      </c>
      <c r="J143" s="13">
        <f>IFERROR(VLOOKUP(A143,'[1]COAL RECEIPT &amp; GCV DATA'!$A$2:$V$11,10,0),0)</f>
        <v>0</v>
      </c>
      <c r="K143" s="15" t="e">
        <f>SUMIF('[1]COAL RECEIPT &amp; GCV DATA'!$A$3:$A$11,'MASTER DATA FILE RAW COAL 210'!A143,'[1]COAL RECEIPT &amp; GCV DATA'!$K$3:$K$11)</f>
        <v>#VALUE!</v>
      </c>
      <c r="L143" s="15" t="e">
        <f>SUMIF('[1]COAL RECEIPT &amp; GCV DATA'!$A$3:$A$11,'MASTER DATA FILE RAW COAL 210'!A143,'[1]COAL RECEIPT &amp; GCV DATA'!$L$3:$L$11)</f>
        <v>#VALUE!</v>
      </c>
      <c r="M143" s="15" t="e">
        <f t="shared" si="12"/>
        <v>#VALUE!</v>
      </c>
      <c r="N143" s="15" t="e">
        <f t="shared" si="13"/>
        <v>#VALUE!</v>
      </c>
      <c r="O143" s="15" t="e">
        <f>SUMIF('[1]COAL RECEIPT &amp; GCV DATA'!$A$3:$A$11,'MASTER DATA FILE RAW COAL 210'!A143,'[1]COAL RECEIPT &amp; GCV DATA'!$O$3:$O$11)</f>
        <v>#VALUE!</v>
      </c>
      <c r="P143" s="15" t="e">
        <f t="shared" si="11"/>
        <v>#VALUE!</v>
      </c>
      <c r="Q143" s="15" t="e">
        <f>SUMIF('[1]COAL RECEIPT &amp; GCV DATA'!$A$3:$A$11,'MASTER DATA FILE RAW COAL 210'!A143,'[1]COAL RECEIPT &amp; GCV DATA'!$Q$3:$Q$11)+IF(H143=$J$234,($K$234*K143),0)+IF(H143=$J$235,($K$235*K143),0)++IF(H142=$J$235,($K$236*K143),0)</f>
        <v>#VALUE!</v>
      </c>
      <c r="R143" s="16" t="e">
        <f>SUMIF('[1]COAL RECEIPT &amp; GCV DATA'!$A$3:$A$11,'MASTER DATA FILE RAW COAL 210'!A143,'[1]COAL RECEIPT &amp; GCV DATA'!$R$3:$R$11)+IF(H143=$J$234,($K$234*K143),0)+IF(H143=$J$235,($K$235*K143),0)</f>
        <v>#VALUE!</v>
      </c>
      <c r="S143" s="15">
        <f t="shared" si="14"/>
        <v>0</v>
      </c>
      <c r="T143" s="15" t="e">
        <f>SUMIF('[1]COAL RECEIPT &amp; GCV DATA'!$A$3:$A$11,'MASTER DATA FILE RAW COAL 210'!A143,'[1]COAL RECEIPT &amp; GCV DATA'!$T$3:$T$11)</f>
        <v>#VALUE!</v>
      </c>
      <c r="U143" s="15" t="e">
        <f t="shared" si="15"/>
        <v>#VALUE!</v>
      </c>
      <c r="V143" s="15" t="e">
        <f>SUMIF('[1]COAL RECEIPT &amp; GCV DATA'!$A$3:$A$11,'MASTER DATA FILE RAW COAL 210'!A143,'[1]COAL RECEIPT &amp; GCV DATA'!$V$3:$V$11)</f>
        <v>#VALUE!</v>
      </c>
      <c r="W143" s="15" t="e">
        <f t="shared" si="16"/>
        <v>#VALUE!</v>
      </c>
    </row>
    <row r="144" spans="1:23" customFormat="1" x14ac:dyDescent="0.3">
      <c r="A144" s="12"/>
      <c r="B144" s="12" t="e">
        <f>SUMIF('[1]COAL RECEIPT &amp; GCV DATA'!$A$3:$A$11,'MASTER DATA FILE RAW COAL 210'!A144,'[1]COAL RECEIPT &amp; GCV DATA'!$B$3:$B$11)</f>
        <v>#VALUE!</v>
      </c>
      <c r="C144" s="13" t="e">
        <f>SUMIF('[1]COAL RECEIPT &amp; GCV DATA'!$A$3:$A$11,'MASTER DATA FILE RAW COAL 210'!A144,'[1]COAL RECEIPT &amp; GCV DATA'!$C$3:$C$11)</f>
        <v>#VALUE!</v>
      </c>
      <c r="D144" s="13">
        <f>IFERROR(VLOOKUP(A144,'[1]COAL RECEIPT &amp; GCV DATA'!$A$2:$V$11,4,0),0)</f>
        <v>0</v>
      </c>
      <c r="E144" s="14">
        <f>IFERROR(VLOOKUP(A144,'[1]COAL RECEIPT &amp; GCV DATA'!$A$2:$V$11,5,0),0)</f>
        <v>0</v>
      </c>
      <c r="F144" s="13" t="e">
        <f>SUMIF('[1]COAL RECEIPT &amp; GCV DATA'!$A$3:$A$11,'MASTER DATA FILE RAW COAL 210'!A144,'[1]COAL RECEIPT &amp; GCV DATA'!$F$3:$F$11)</f>
        <v>#VALUE!</v>
      </c>
      <c r="G144" s="13">
        <f>IFERROR(VLOOKUP(A144,'[1]COAL RECEIPT &amp; GCV DATA'!$A$2:$V$11,7,0),0)</f>
        <v>0</v>
      </c>
      <c r="H144" s="13">
        <f>IFERROR(VLOOKUP(A144,'[1]COAL RECEIPT &amp; GCV DATA'!$A$2:$V$11,8,0),0)</f>
        <v>0</v>
      </c>
      <c r="I144" s="13">
        <f>IFERROR(VLOOKUP(A144,'[1]COAL RECEIPT &amp; GCV DATA'!$A$2:$V$11,9,0),0)</f>
        <v>0</v>
      </c>
      <c r="J144" s="13">
        <f>IFERROR(VLOOKUP(A144,'[1]COAL RECEIPT &amp; GCV DATA'!$A$2:$V$11,10,0),0)</f>
        <v>0</v>
      </c>
      <c r="K144" s="15" t="e">
        <f>SUMIF('[1]COAL RECEIPT &amp; GCV DATA'!$A$3:$A$11,'MASTER DATA FILE RAW COAL 210'!A144,'[1]COAL RECEIPT &amp; GCV DATA'!$K$3:$K$11)</f>
        <v>#VALUE!</v>
      </c>
      <c r="L144" s="15" t="e">
        <f>SUMIF('[1]COAL RECEIPT &amp; GCV DATA'!$A$3:$A$11,'MASTER DATA FILE RAW COAL 210'!A144,'[1]COAL RECEIPT &amp; GCV DATA'!$L$3:$L$11)</f>
        <v>#VALUE!</v>
      </c>
      <c r="M144" s="15" t="e">
        <f t="shared" si="12"/>
        <v>#VALUE!</v>
      </c>
      <c r="N144" s="15" t="e">
        <f t="shared" si="13"/>
        <v>#VALUE!</v>
      </c>
      <c r="O144" s="15" t="e">
        <f>SUMIF('[1]COAL RECEIPT &amp; GCV DATA'!$A$3:$A$11,'MASTER DATA FILE RAW COAL 210'!A144,'[1]COAL RECEIPT &amp; GCV DATA'!$O$3:$O$11)</f>
        <v>#VALUE!</v>
      </c>
      <c r="P144" s="15" t="e">
        <f t="shared" si="11"/>
        <v>#VALUE!</v>
      </c>
      <c r="Q144" s="15" t="e">
        <f>SUMIF('[1]COAL RECEIPT &amp; GCV DATA'!$A$3:$A$11,'MASTER DATA FILE RAW COAL 210'!A144,'[1]COAL RECEIPT &amp; GCV DATA'!$Q$3:$Q$11)+IF(H144=$J$234,($K$234*K144),0)+IF(H144=$J$235,($K$235*K144),0)++IF(H143=$J$235,($K$236*K144),0)</f>
        <v>#VALUE!</v>
      </c>
      <c r="R144" s="16" t="e">
        <f>SUMIF('[1]COAL RECEIPT &amp; GCV DATA'!$A$3:$A$11,'MASTER DATA FILE RAW COAL 210'!A144,'[1]COAL RECEIPT &amp; GCV DATA'!$R$3:$R$11)+IF(H144=$J$234,($K$234*K144),0)+IF(H144=$J$235,($K$235*K144),0)</f>
        <v>#VALUE!</v>
      </c>
      <c r="S144" s="15">
        <f t="shared" si="14"/>
        <v>0</v>
      </c>
      <c r="T144" s="15" t="e">
        <f>SUMIF('[1]COAL RECEIPT &amp; GCV DATA'!$A$3:$A$11,'MASTER DATA FILE RAW COAL 210'!A144,'[1]COAL RECEIPT &amp; GCV DATA'!$T$3:$T$11)</f>
        <v>#VALUE!</v>
      </c>
      <c r="U144" s="15" t="e">
        <f t="shared" si="15"/>
        <v>#VALUE!</v>
      </c>
      <c r="V144" s="15" t="e">
        <f>SUMIF('[1]COAL RECEIPT &amp; GCV DATA'!$A$3:$A$11,'MASTER DATA FILE RAW COAL 210'!A144,'[1]COAL RECEIPT &amp; GCV DATA'!$V$3:$V$11)</f>
        <v>#VALUE!</v>
      </c>
      <c r="W144" s="15" t="e">
        <f t="shared" si="16"/>
        <v>#VALUE!</v>
      </c>
    </row>
    <row r="145" spans="1:23" customFormat="1" x14ac:dyDescent="0.3">
      <c r="A145" s="12"/>
      <c r="B145" s="12" t="e">
        <f>SUMIF('[1]COAL RECEIPT &amp; GCV DATA'!$A$3:$A$11,'MASTER DATA FILE RAW COAL 210'!A145,'[1]COAL RECEIPT &amp; GCV DATA'!$B$3:$B$11)</f>
        <v>#VALUE!</v>
      </c>
      <c r="C145" s="13" t="e">
        <f>SUMIF('[1]COAL RECEIPT &amp; GCV DATA'!$A$3:$A$11,'MASTER DATA FILE RAW COAL 210'!A145,'[1]COAL RECEIPT &amp; GCV DATA'!$C$3:$C$11)</f>
        <v>#VALUE!</v>
      </c>
      <c r="D145" s="13">
        <f>IFERROR(VLOOKUP(A145,'[1]COAL RECEIPT &amp; GCV DATA'!$A$2:$V$11,4,0),0)</f>
        <v>0</v>
      </c>
      <c r="E145" s="14">
        <f>IFERROR(VLOOKUP(A145,'[1]COAL RECEIPT &amp; GCV DATA'!$A$2:$V$11,5,0),0)</f>
        <v>0</v>
      </c>
      <c r="F145" s="13" t="e">
        <f>SUMIF('[1]COAL RECEIPT &amp; GCV DATA'!$A$3:$A$11,'MASTER DATA FILE RAW COAL 210'!A145,'[1]COAL RECEIPT &amp; GCV DATA'!$F$3:$F$11)</f>
        <v>#VALUE!</v>
      </c>
      <c r="G145" s="13">
        <f>IFERROR(VLOOKUP(A145,'[1]COAL RECEIPT &amp; GCV DATA'!$A$2:$V$11,7,0),0)</f>
        <v>0</v>
      </c>
      <c r="H145" s="13">
        <f>IFERROR(VLOOKUP(A145,'[1]COAL RECEIPT &amp; GCV DATA'!$A$2:$V$11,8,0),0)</f>
        <v>0</v>
      </c>
      <c r="I145" s="13">
        <f>IFERROR(VLOOKUP(A145,'[1]COAL RECEIPT &amp; GCV DATA'!$A$2:$V$11,9,0),0)</f>
        <v>0</v>
      </c>
      <c r="J145" s="13">
        <f>IFERROR(VLOOKUP(A145,'[1]COAL RECEIPT &amp; GCV DATA'!$A$2:$V$11,10,0),0)</f>
        <v>0</v>
      </c>
      <c r="K145" s="15" t="e">
        <f>SUMIF('[1]COAL RECEIPT &amp; GCV DATA'!$A$3:$A$11,'MASTER DATA FILE RAW COAL 210'!A145,'[1]COAL RECEIPT &amp; GCV DATA'!$K$3:$K$11)</f>
        <v>#VALUE!</v>
      </c>
      <c r="L145" s="15" t="e">
        <f>SUMIF('[1]COAL RECEIPT &amp; GCV DATA'!$A$3:$A$11,'MASTER DATA FILE RAW COAL 210'!A145,'[1]COAL RECEIPT &amp; GCV DATA'!$L$3:$L$11)</f>
        <v>#VALUE!</v>
      </c>
      <c r="M145" s="15" t="e">
        <f t="shared" si="12"/>
        <v>#VALUE!</v>
      </c>
      <c r="N145" s="15" t="e">
        <f t="shared" si="13"/>
        <v>#VALUE!</v>
      </c>
      <c r="O145" s="15" t="e">
        <f>SUMIF('[1]COAL RECEIPT &amp; GCV DATA'!$A$3:$A$11,'MASTER DATA FILE RAW COAL 210'!A145,'[1]COAL RECEIPT &amp; GCV DATA'!$O$3:$O$11)</f>
        <v>#VALUE!</v>
      </c>
      <c r="P145" s="15" t="e">
        <f t="shared" si="11"/>
        <v>#VALUE!</v>
      </c>
      <c r="Q145" s="15" t="e">
        <f>SUMIF('[1]COAL RECEIPT &amp; GCV DATA'!$A$3:$A$11,'MASTER DATA FILE RAW COAL 210'!A145,'[1]COAL RECEIPT &amp; GCV DATA'!$Q$3:$Q$11)+IF(H145=$J$234,($K$234*K145),0)+IF(H145=$J$235,($K$235*K145),0)++IF(H144=$J$235,($K$236*K145),0)</f>
        <v>#VALUE!</v>
      </c>
      <c r="R145" s="16" t="e">
        <f>SUMIF('[1]COAL RECEIPT &amp; GCV DATA'!$A$3:$A$11,'MASTER DATA FILE RAW COAL 210'!A145,'[1]COAL RECEIPT &amp; GCV DATA'!$R$3:$R$11)+IF(H145=$J$234,($K$234*K145),0)+IF(H145=$J$235,($K$235*K145),0)</f>
        <v>#VALUE!</v>
      </c>
      <c r="S145" s="15">
        <f t="shared" si="14"/>
        <v>0</v>
      </c>
      <c r="T145" s="15" t="e">
        <f>SUMIF('[1]COAL RECEIPT &amp; GCV DATA'!$A$3:$A$11,'MASTER DATA FILE RAW COAL 210'!A145,'[1]COAL RECEIPT &amp; GCV DATA'!$T$3:$T$11)</f>
        <v>#VALUE!</v>
      </c>
      <c r="U145" s="15" t="e">
        <f t="shared" si="15"/>
        <v>#VALUE!</v>
      </c>
      <c r="V145" s="15" t="e">
        <f>SUMIF('[1]COAL RECEIPT &amp; GCV DATA'!$A$3:$A$11,'MASTER DATA FILE RAW COAL 210'!A145,'[1]COAL RECEIPT &amp; GCV DATA'!$V$3:$V$11)</f>
        <v>#VALUE!</v>
      </c>
      <c r="W145" s="15" t="e">
        <f t="shared" si="16"/>
        <v>#VALUE!</v>
      </c>
    </row>
    <row r="146" spans="1:23" customFormat="1" x14ac:dyDescent="0.3">
      <c r="A146" s="12"/>
      <c r="B146" s="12" t="e">
        <f>SUMIF('[1]COAL RECEIPT &amp; GCV DATA'!$A$3:$A$11,'MASTER DATA FILE RAW COAL 210'!A146,'[1]COAL RECEIPT &amp; GCV DATA'!$B$3:$B$11)</f>
        <v>#VALUE!</v>
      </c>
      <c r="C146" s="13" t="e">
        <f>SUMIF('[1]COAL RECEIPT &amp; GCV DATA'!$A$3:$A$11,'MASTER DATA FILE RAW COAL 210'!A146,'[1]COAL RECEIPT &amp; GCV DATA'!$C$3:$C$11)</f>
        <v>#VALUE!</v>
      </c>
      <c r="D146" s="13">
        <f>IFERROR(VLOOKUP(A146,'[1]COAL RECEIPT &amp; GCV DATA'!$A$2:$V$11,4,0),0)</f>
        <v>0</v>
      </c>
      <c r="E146" s="14">
        <f>IFERROR(VLOOKUP(A146,'[1]COAL RECEIPT &amp; GCV DATA'!$A$2:$V$11,5,0),0)</f>
        <v>0</v>
      </c>
      <c r="F146" s="13" t="e">
        <f>SUMIF('[1]COAL RECEIPT &amp; GCV DATA'!$A$3:$A$11,'MASTER DATA FILE RAW COAL 210'!A146,'[1]COAL RECEIPT &amp; GCV DATA'!$F$3:$F$11)</f>
        <v>#VALUE!</v>
      </c>
      <c r="G146" s="13">
        <f>IFERROR(VLOOKUP(A146,'[1]COAL RECEIPT &amp; GCV DATA'!$A$2:$V$11,7,0),0)</f>
        <v>0</v>
      </c>
      <c r="H146" s="13">
        <f>IFERROR(VLOOKUP(A146,'[1]COAL RECEIPT &amp; GCV DATA'!$A$2:$V$11,8,0),0)</f>
        <v>0</v>
      </c>
      <c r="I146" s="13">
        <f>IFERROR(VLOOKUP(A146,'[1]COAL RECEIPT &amp; GCV DATA'!$A$2:$V$11,9,0),0)</f>
        <v>0</v>
      </c>
      <c r="J146" s="13">
        <f>IFERROR(VLOOKUP(A146,'[1]COAL RECEIPT &amp; GCV DATA'!$A$2:$V$11,10,0),0)</f>
        <v>0</v>
      </c>
      <c r="K146" s="15" t="e">
        <f>SUMIF('[1]COAL RECEIPT &amp; GCV DATA'!$A$3:$A$11,'MASTER DATA FILE RAW COAL 210'!A146,'[1]COAL RECEIPT &amp; GCV DATA'!$K$3:$K$11)</f>
        <v>#VALUE!</v>
      </c>
      <c r="L146" s="15" t="e">
        <f>SUMIF('[1]COAL RECEIPT &amp; GCV DATA'!$A$3:$A$11,'MASTER DATA FILE RAW COAL 210'!A146,'[1]COAL RECEIPT &amp; GCV DATA'!$L$3:$L$11)</f>
        <v>#VALUE!</v>
      </c>
      <c r="M146" s="15" t="e">
        <f t="shared" si="12"/>
        <v>#VALUE!</v>
      </c>
      <c r="N146" s="15" t="e">
        <f t="shared" si="13"/>
        <v>#VALUE!</v>
      </c>
      <c r="O146" s="15" t="e">
        <f>SUMIF('[1]COAL RECEIPT &amp; GCV DATA'!$A$3:$A$11,'MASTER DATA FILE RAW COAL 210'!A146,'[1]COAL RECEIPT &amp; GCV DATA'!$O$3:$O$11)</f>
        <v>#VALUE!</v>
      </c>
      <c r="P146" s="15" t="e">
        <f t="shared" ref="P146:P209" si="17">+O146*K146</f>
        <v>#VALUE!</v>
      </c>
      <c r="Q146" s="15" t="e">
        <f>SUMIF('[1]COAL RECEIPT &amp; GCV DATA'!$A$3:$A$11,'MASTER DATA FILE RAW COAL 210'!A146,'[1]COAL RECEIPT &amp; GCV DATA'!$Q$3:$Q$11)+IF(H146=$J$234,($K$234*K146),0)+IF(H146=$J$235,($K$235*K146),0)++IF(H145=$J$235,($K$236*K146),0)</f>
        <v>#VALUE!</v>
      </c>
      <c r="R146" s="16" t="e">
        <f>SUMIF('[1]COAL RECEIPT &amp; GCV DATA'!$A$3:$A$11,'MASTER DATA FILE RAW COAL 210'!A146,'[1]COAL RECEIPT &amp; GCV DATA'!$R$3:$R$11)+IF(H146=$J$234,($K$234*K146),0)+IF(H146=$J$235,($K$235*K146),0)</f>
        <v>#VALUE!</v>
      </c>
      <c r="S146" s="15">
        <f t="shared" si="14"/>
        <v>0</v>
      </c>
      <c r="T146" s="15" t="e">
        <f>SUMIF('[1]COAL RECEIPT &amp; GCV DATA'!$A$3:$A$11,'MASTER DATA FILE RAW COAL 210'!A146,'[1]COAL RECEIPT &amp; GCV DATA'!$T$3:$T$11)</f>
        <v>#VALUE!</v>
      </c>
      <c r="U146" s="15" t="e">
        <f t="shared" si="15"/>
        <v>#VALUE!</v>
      </c>
      <c r="V146" s="15" t="e">
        <f>SUMIF('[1]COAL RECEIPT &amp; GCV DATA'!$A$3:$A$11,'MASTER DATA FILE RAW COAL 210'!A146,'[1]COAL RECEIPT &amp; GCV DATA'!$V$3:$V$11)</f>
        <v>#VALUE!</v>
      </c>
      <c r="W146" s="15" t="e">
        <f t="shared" si="16"/>
        <v>#VALUE!</v>
      </c>
    </row>
    <row r="147" spans="1:23" customFormat="1" x14ac:dyDescent="0.3">
      <c r="A147" s="12"/>
      <c r="B147" s="12" t="e">
        <f>SUMIF('[1]COAL RECEIPT &amp; GCV DATA'!$A$3:$A$11,'MASTER DATA FILE RAW COAL 210'!A147,'[1]COAL RECEIPT &amp; GCV DATA'!$B$3:$B$11)</f>
        <v>#VALUE!</v>
      </c>
      <c r="C147" s="13" t="e">
        <f>SUMIF('[1]COAL RECEIPT &amp; GCV DATA'!$A$3:$A$11,'MASTER DATA FILE RAW COAL 210'!A147,'[1]COAL RECEIPT &amp; GCV DATA'!$C$3:$C$11)</f>
        <v>#VALUE!</v>
      </c>
      <c r="D147" s="13">
        <f>IFERROR(VLOOKUP(A147,'[1]COAL RECEIPT &amp; GCV DATA'!$A$2:$V$11,4,0),0)</f>
        <v>0</v>
      </c>
      <c r="E147" s="14">
        <f>IFERROR(VLOOKUP(A147,'[1]COAL RECEIPT &amp; GCV DATA'!$A$2:$V$11,5,0),0)</f>
        <v>0</v>
      </c>
      <c r="F147" s="13" t="e">
        <f>SUMIF('[1]COAL RECEIPT &amp; GCV DATA'!$A$3:$A$11,'MASTER DATA FILE RAW COAL 210'!A147,'[1]COAL RECEIPT &amp; GCV DATA'!$F$3:$F$11)</f>
        <v>#VALUE!</v>
      </c>
      <c r="G147" s="13">
        <f>IFERROR(VLOOKUP(A147,'[1]COAL RECEIPT &amp; GCV DATA'!$A$2:$V$11,7,0),0)</f>
        <v>0</v>
      </c>
      <c r="H147" s="13">
        <f>IFERROR(VLOOKUP(A147,'[1]COAL RECEIPT &amp; GCV DATA'!$A$2:$V$11,8,0),0)</f>
        <v>0</v>
      </c>
      <c r="I147" s="13">
        <f>IFERROR(VLOOKUP(A147,'[1]COAL RECEIPT &amp; GCV DATA'!$A$2:$V$11,9,0),0)</f>
        <v>0</v>
      </c>
      <c r="J147" s="13">
        <f>IFERROR(VLOOKUP(A147,'[1]COAL RECEIPT &amp; GCV DATA'!$A$2:$V$11,10,0),0)</f>
        <v>0</v>
      </c>
      <c r="K147" s="15" t="e">
        <f>SUMIF('[1]COAL RECEIPT &amp; GCV DATA'!$A$3:$A$11,'MASTER DATA FILE RAW COAL 210'!A147,'[1]COAL RECEIPT &amp; GCV DATA'!$K$3:$K$11)</f>
        <v>#VALUE!</v>
      </c>
      <c r="L147" s="15" t="e">
        <f>SUMIF('[1]COAL RECEIPT &amp; GCV DATA'!$A$3:$A$11,'MASTER DATA FILE RAW COAL 210'!A147,'[1]COAL RECEIPT &amp; GCV DATA'!$L$3:$L$11)</f>
        <v>#VALUE!</v>
      </c>
      <c r="M147" s="15" t="e">
        <f t="shared" si="12"/>
        <v>#VALUE!</v>
      </c>
      <c r="N147" s="15" t="e">
        <f t="shared" si="13"/>
        <v>#VALUE!</v>
      </c>
      <c r="O147" s="15" t="e">
        <f>SUMIF('[1]COAL RECEIPT &amp; GCV DATA'!$A$3:$A$11,'MASTER DATA FILE RAW COAL 210'!A147,'[1]COAL RECEIPT &amp; GCV DATA'!$O$3:$O$11)</f>
        <v>#VALUE!</v>
      </c>
      <c r="P147" s="15" t="e">
        <f t="shared" si="17"/>
        <v>#VALUE!</v>
      </c>
      <c r="Q147" s="15" t="e">
        <f>SUMIF('[1]COAL RECEIPT &amp; GCV DATA'!$A$3:$A$11,'MASTER DATA FILE RAW COAL 210'!A147,'[1]COAL RECEIPT &amp; GCV DATA'!$Q$3:$Q$11)+IF(H147=$J$234,($K$234*K147),0)+IF(H147=$J$235,($K$235*K147),0)++IF(H146=$J$235,($K$236*K147),0)</f>
        <v>#VALUE!</v>
      </c>
      <c r="R147" s="16" t="e">
        <f>SUMIF('[1]COAL RECEIPT &amp; GCV DATA'!$A$3:$A$11,'MASTER DATA FILE RAW COAL 210'!A147,'[1]COAL RECEIPT &amp; GCV DATA'!$R$3:$R$11)+IF(H147=$J$234,($K$234*K147),0)+IF(H147=$J$235,($K$235*K147),0)</f>
        <v>#VALUE!</v>
      </c>
      <c r="S147" s="15">
        <f t="shared" si="14"/>
        <v>0</v>
      </c>
      <c r="T147" s="15" t="e">
        <f>SUMIF('[1]COAL RECEIPT &amp; GCV DATA'!$A$3:$A$11,'MASTER DATA FILE RAW COAL 210'!A147,'[1]COAL RECEIPT &amp; GCV DATA'!$T$3:$T$11)</f>
        <v>#VALUE!</v>
      </c>
      <c r="U147" s="15" t="e">
        <f t="shared" si="15"/>
        <v>#VALUE!</v>
      </c>
      <c r="V147" s="15" t="e">
        <f>SUMIF('[1]COAL RECEIPT &amp; GCV DATA'!$A$3:$A$11,'MASTER DATA FILE RAW COAL 210'!A147,'[1]COAL RECEIPT &amp; GCV DATA'!$V$3:$V$11)</f>
        <v>#VALUE!</v>
      </c>
      <c r="W147" s="15" t="e">
        <f t="shared" si="16"/>
        <v>#VALUE!</v>
      </c>
    </row>
    <row r="148" spans="1:23" customFormat="1" x14ac:dyDescent="0.3">
      <c r="A148" s="12"/>
      <c r="B148" s="12" t="e">
        <f>SUMIF('[1]COAL RECEIPT &amp; GCV DATA'!$A$3:$A$11,'MASTER DATA FILE RAW COAL 210'!A148,'[1]COAL RECEIPT &amp; GCV DATA'!$B$3:$B$11)</f>
        <v>#VALUE!</v>
      </c>
      <c r="C148" s="13" t="e">
        <f>SUMIF('[1]COAL RECEIPT &amp; GCV DATA'!$A$3:$A$11,'MASTER DATA FILE RAW COAL 210'!A148,'[1]COAL RECEIPT &amp; GCV DATA'!$C$3:$C$11)</f>
        <v>#VALUE!</v>
      </c>
      <c r="D148" s="13">
        <f>IFERROR(VLOOKUP(A148,'[1]COAL RECEIPT &amp; GCV DATA'!$A$2:$V$11,4,0),0)</f>
        <v>0</v>
      </c>
      <c r="E148" s="14">
        <f>IFERROR(VLOOKUP(A148,'[1]COAL RECEIPT &amp; GCV DATA'!$A$2:$V$11,5,0),0)</f>
        <v>0</v>
      </c>
      <c r="F148" s="13" t="e">
        <f>SUMIF('[1]COAL RECEIPT &amp; GCV DATA'!$A$3:$A$11,'MASTER DATA FILE RAW COAL 210'!A148,'[1]COAL RECEIPT &amp; GCV DATA'!$F$3:$F$11)</f>
        <v>#VALUE!</v>
      </c>
      <c r="G148" s="13">
        <f>IFERROR(VLOOKUP(A148,'[1]COAL RECEIPT &amp; GCV DATA'!$A$2:$V$11,7,0),0)</f>
        <v>0</v>
      </c>
      <c r="H148" s="13">
        <f>IFERROR(VLOOKUP(A148,'[1]COAL RECEIPT &amp; GCV DATA'!$A$2:$V$11,8,0),0)</f>
        <v>0</v>
      </c>
      <c r="I148" s="13">
        <f>IFERROR(VLOOKUP(A148,'[1]COAL RECEIPT &amp; GCV DATA'!$A$2:$V$11,9,0),0)</f>
        <v>0</v>
      </c>
      <c r="J148" s="13">
        <f>IFERROR(VLOOKUP(A148,'[1]COAL RECEIPT &amp; GCV DATA'!$A$2:$V$11,10,0),0)</f>
        <v>0</v>
      </c>
      <c r="K148" s="15" t="e">
        <f>SUMIF('[1]COAL RECEIPT &amp; GCV DATA'!$A$3:$A$11,'MASTER DATA FILE RAW COAL 210'!A148,'[1]COAL RECEIPT &amp; GCV DATA'!$K$3:$K$11)</f>
        <v>#VALUE!</v>
      </c>
      <c r="L148" s="15" t="e">
        <f>SUMIF('[1]COAL RECEIPT &amp; GCV DATA'!$A$3:$A$11,'MASTER DATA FILE RAW COAL 210'!A148,'[1]COAL RECEIPT &amp; GCV DATA'!$L$3:$L$11)</f>
        <v>#VALUE!</v>
      </c>
      <c r="M148" s="15" t="e">
        <f t="shared" si="12"/>
        <v>#VALUE!</v>
      </c>
      <c r="N148" s="15" t="e">
        <f t="shared" si="13"/>
        <v>#VALUE!</v>
      </c>
      <c r="O148" s="15" t="e">
        <f>SUMIF('[1]COAL RECEIPT &amp; GCV DATA'!$A$3:$A$11,'MASTER DATA FILE RAW COAL 210'!A148,'[1]COAL RECEIPT &amp; GCV DATA'!$O$3:$O$11)</f>
        <v>#VALUE!</v>
      </c>
      <c r="P148" s="15" t="e">
        <f t="shared" si="17"/>
        <v>#VALUE!</v>
      </c>
      <c r="Q148" s="15" t="e">
        <f>SUMIF('[1]COAL RECEIPT &amp; GCV DATA'!$A$3:$A$11,'MASTER DATA FILE RAW COAL 210'!A148,'[1]COAL RECEIPT &amp; GCV DATA'!$Q$3:$Q$11)+IF(H148=$J$234,($K$234*K148),0)+IF(H148=$J$235,($K$235*K148),0)++IF(H147=$J$235,($K$236*K148),0)</f>
        <v>#VALUE!</v>
      </c>
      <c r="R148" s="16" t="e">
        <f>SUMIF('[1]COAL RECEIPT &amp; GCV DATA'!$A$3:$A$11,'MASTER DATA FILE RAW COAL 210'!A148,'[1]COAL RECEIPT &amp; GCV DATA'!$R$3:$R$11)+IF(H148=$J$234,($K$234*K148),0)+IF(H148=$J$235,($K$235*K148),0)</f>
        <v>#VALUE!</v>
      </c>
      <c r="S148" s="15">
        <f t="shared" si="14"/>
        <v>0</v>
      </c>
      <c r="T148" s="15" t="e">
        <f>SUMIF('[1]COAL RECEIPT &amp; GCV DATA'!$A$3:$A$11,'MASTER DATA FILE RAW COAL 210'!A148,'[1]COAL RECEIPT &amp; GCV DATA'!$T$3:$T$11)</f>
        <v>#VALUE!</v>
      </c>
      <c r="U148" s="15" t="e">
        <f t="shared" si="15"/>
        <v>#VALUE!</v>
      </c>
      <c r="V148" s="15" t="e">
        <f>SUMIF('[1]COAL RECEIPT &amp; GCV DATA'!$A$3:$A$11,'MASTER DATA FILE RAW COAL 210'!A148,'[1]COAL RECEIPT &amp; GCV DATA'!$V$3:$V$11)</f>
        <v>#VALUE!</v>
      </c>
      <c r="W148" s="15" t="e">
        <f t="shared" si="16"/>
        <v>#VALUE!</v>
      </c>
    </row>
    <row r="149" spans="1:23" customFormat="1" x14ac:dyDescent="0.3">
      <c r="A149" s="12"/>
      <c r="B149" s="12" t="e">
        <f>SUMIF('[1]COAL RECEIPT &amp; GCV DATA'!$A$3:$A$11,'MASTER DATA FILE RAW COAL 210'!A149,'[1]COAL RECEIPT &amp; GCV DATA'!$B$3:$B$11)</f>
        <v>#VALUE!</v>
      </c>
      <c r="C149" s="13" t="e">
        <f>SUMIF('[1]COAL RECEIPT &amp; GCV DATA'!$A$3:$A$11,'MASTER DATA FILE RAW COAL 210'!A149,'[1]COAL RECEIPT &amp; GCV DATA'!$C$3:$C$11)</f>
        <v>#VALUE!</v>
      </c>
      <c r="D149" s="13">
        <f>IFERROR(VLOOKUP(A149,'[1]COAL RECEIPT &amp; GCV DATA'!$A$2:$V$11,4,0),0)</f>
        <v>0</v>
      </c>
      <c r="E149" s="14">
        <f>IFERROR(VLOOKUP(A149,'[1]COAL RECEIPT &amp; GCV DATA'!$A$2:$V$11,5,0),0)</f>
        <v>0</v>
      </c>
      <c r="F149" s="13" t="e">
        <f>SUMIF('[1]COAL RECEIPT &amp; GCV DATA'!$A$3:$A$11,'MASTER DATA FILE RAW COAL 210'!A149,'[1]COAL RECEIPT &amp; GCV DATA'!$F$3:$F$11)</f>
        <v>#VALUE!</v>
      </c>
      <c r="G149" s="13">
        <f>IFERROR(VLOOKUP(A149,'[1]COAL RECEIPT &amp; GCV DATA'!$A$2:$V$11,7,0),0)</f>
        <v>0</v>
      </c>
      <c r="H149" s="13">
        <f>IFERROR(VLOOKUP(A149,'[1]COAL RECEIPT &amp; GCV DATA'!$A$2:$V$11,8,0),0)</f>
        <v>0</v>
      </c>
      <c r="I149" s="13">
        <f>IFERROR(VLOOKUP(A149,'[1]COAL RECEIPT &amp; GCV DATA'!$A$2:$V$11,9,0),0)</f>
        <v>0</v>
      </c>
      <c r="J149" s="13">
        <f>IFERROR(VLOOKUP(A149,'[1]COAL RECEIPT &amp; GCV DATA'!$A$2:$V$11,10,0),0)</f>
        <v>0</v>
      </c>
      <c r="K149" s="15" t="e">
        <f>SUMIF('[1]COAL RECEIPT &amp; GCV DATA'!$A$3:$A$11,'MASTER DATA FILE RAW COAL 210'!A149,'[1]COAL RECEIPT &amp; GCV DATA'!$K$3:$K$11)</f>
        <v>#VALUE!</v>
      </c>
      <c r="L149" s="15" t="e">
        <f>SUMIF('[1]COAL RECEIPT &amp; GCV DATA'!$A$3:$A$11,'MASTER DATA FILE RAW COAL 210'!A149,'[1]COAL RECEIPT &amp; GCV DATA'!$L$3:$L$11)</f>
        <v>#VALUE!</v>
      </c>
      <c r="M149" s="15" t="e">
        <f t="shared" si="12"/>
        <v>#VALUE!</v>
      </c>
      <c r="N149" s="15" t="e">
        <f t="shared" si="13"/>
        <v>#VALUE!</v>
      </c>
      <c r="O149" s="15" t="e">
        <f>SUMIF('[1]COAL RECEIPT &amp; GCV DATA'!$A$3:$A$11,'MASTER DATA FILE RAW COAL 210'!A149,'[1]COAL RECEIPT &amp; GCV DATA'!$O$3:$O$11)</f>
        <v>#VALUE!</v>
      </c>
      <c r="P149" s="15" t="e">
        <f t="shared" si="17"/>
        <v>#VALUE!</v>
      </c>
      <c r="Q149" s="15" t="e">
        <f>SUMIF('[1]COAL RECEIPT &amp; GCV DATA'!$A$3:$A$11,'MASTER DATA FILE RAW COAL 210'!A149,'[1]COAL RECEIPT &amp; GCV DATA'!$Q$3:$Q$11)+IF(H149=$J$234,($K$234*K149),0)+IF(H149=$J$235,($K$235*K149),0)++IF(H148=$J$235,($K$236*K149),0)</f>
        <v>#VALUE!</v>
      </c>
      <c r="R149" s="16" t="e">
        <f>SUMIF('[1]COAL RECEIPT &amp; GCV DATA'!$A$3:$A$11,'MASTER DATA FILE RAW COAL 210'!A149,'[1]COAL RECEIPT &amp; GCV DATA'!$R$3:$R$11)+IF(H149=$J$234,($K$234*K149),0)+IF(H149=$J$235,($K$235*K149),0)</f>
        <v>#VALUE!</v>
      </c>
      <c r="S149" s="15">
        <f t="shared" si="14"/>
        <v>0</v>
      </c>
      <c r="T149" s="15" t="e">
        <f>SUMIF('[1]COAL RECEIPT &amp; GCV DATA'!$A$3:$A$11,'MASTER DATA FILE RAW COAL 210'!A149,'[1]COAL RECEIPT &amp; GCV DATA'!$T$3:$T$11)</f>
        <v>#VALUE!</v>
      </c>
      <c r="U149" s="15" t="e">
        <f t="shared" si="15"/>
        <v>#VALUE!</v>
      </c>
      <c r="V149" s="15" t="e">
        <f>SUMIF('[1]COAL RECEIPT &amp; GCV DATA'!$A$3:$A$11,'MASTER DATA FILE RAW COAL 210'!A149,'[1]COAL RECEIPT &amp; GCV DATA'!$V$3:$V$11)</f>
        <v>#VALUE!</v>
      </c>
      <c r="W149" s="15" t="e">
        <f t="shared" si="16"/>
        <v>#VALUE!</v>
      </c>
    </row>
    <row r="150" spans="1:23" customFormat="1" x14ac:dyDescent="0.3">
      <c r="A150" s="12"/>
      <c r="B150" s="12" t="e">
        <f>SUMIF('[1]COAL RECEIPT &amp; GCV DATA'!$A$3:$A$11,'MASTER DATA FILE RAW COAL 210'!A150,'[1]COAL RECEIPT &amp; GCV DATA'!$B$3:$B$11)</f>
        <v>#VALUE!</v>
      </c>
      <c r="C150" s="13" t="e">
        <f>SUMIF('[1]COAL RECEIPT &amp; GCV DATA'!$A$3:$A$11,'MASTER DATA FILE RAW COAL 210'!A150,'[1]COAL RECEIPT &amp; GCV DATA'!$C$3:$C$11)</f>
        <v>#VALUE!</v>
      </c>
      <c r="D150" s="13">
        <f>IFERROR(VLOOKUP(A150,'[1]COAL RECEIPT &amp; GCV DATA'!$A$2:$V$11,4,0),0)</f>
        <v>0</v>
      </c>
      <c r="E150" s="14">
        <f>IFERROR(VLOOKUP(A150,'[1]COAL RECEIPT &amp; GCV DATA'!$A$2:$V$11,5,0),0)</f>
        <v>0</v>
      </c>
      <c r="F150" s="13" t="e">
        <f>SUMIF('[1]COAL RECEIPT &amp; GCV DATA'!$A$3:$A$11,'MASTER DATA FILE RAW COAL 210'!A150,'[1]COAL RECEIPT &amp; GCV DATA'!$F$3:$F$11)</f>
        <v>#VALUE!</v>
      </c>
      <c r="G150" s="13">
        <f>IFERROR(VLOOKUP(A150,'[1]COAL RECEIPT &amp; GCV DATA'!$A$2:$V$11,7,0),0)</f>
        <v>0</v>
      </c>
      <c r="H150" s="13">
        <f>IFERROR(VLOOKUP(A150,'[1]COAL RECEIPT &amp; GCV DATA'!$A$2:$V$11,8,0),0)</f>
        <v>0</v>
      </c>
      <c r="I150" s="13">
        <f>IFERROR(VLOOKUP(A150,'[1]COAL RECEIPT &amp; GCV DATA'!$A$2:$V$11,9,0),0)</f>
        <v>0</v>
      </c>
      <c r="J150" s="13">
        <f>IFERROR(VLOOKUP(A150,'[1]COAL RECEIPT &amp; GCV DATA'!$A$2:$V$11,10,0),0)</f>
        <v>0</v>
      </c>
      <c r="K150" s="15" t="e">
        <f>SUMIF('[1]COAL RECEIPT &amp; GCV DATA'!$A$3:$A$11,'MASTER DATA FILE RAW COAL 210'!A150,'[1]COAL RECEIPT &amp; GCV DATA'!$K$3:$K$11)</f>
        <v>#VALUE!</v>
      </c>
      <c r="L150" s="15" t="e">
        <f>SUMIF('[1]COAL RECEIPT &amp; GCV DATA'!$A$3:$A$11,'MASTER DATA FILE RAW COAL 210'!A150,'[1]COAL RECEIPT &amp; GCV DATA'!$L$3:$L$11)</f>
        <v>#VALUE!</v>
      </c>
      <c r="M150" s="15" t="e">
        <f t="shared" si="12"/>
        <v>#VALUE!</v>
      </c>
      <c r="N150" s="15" t="e">
        <f t="shared" si="13"/>
        <v>#VALUE!</v>
      </c>
      <c r="O150" s="15" t="e">
        <f>SUMIF('[1]COAL RECEIPT &amp; GCV DATA'!$A$3:$A$11,'MASTER DATA FILE RAW COAL 210'!A150,'[1]COAL RECEIPT &amp; GCV DATA'!$O$3:$O$11)</f>
        <v>#VALUE!</v>
      </c>
      <c r="P150" s="15" t="e">
        <f t="shared" si="17"/>
        <v>#VALUE!</v>
      </c>
      <c r="Q150" s="15" t="e">
        <f>SUMIF('[1]COAL RECEIPT &amp; GCV DATA'!$A$3:$A$11,'MASTER DATA FILE RAW COAL 210'!A150,'[1]COAL RECEIPT &amp; GCV DATA'!$Q$3:$Q$11)+IF(H150=$J$234,($K$234*K150),0)+IF(H150=$J$235,($K$235*K150),0)++IF(H149=$J$235,($K$236*K150),0)</f>
        <v>#VALUE!</v>
      </c>
      <c r="R150" s="16" t="e">
        <f>SUMIF('[1]COAL RECEIPT &amp; GCV DATA'!$A$3:$A$11,'MASTER DATA FILE RAW COAL 210'!A150,'[1]COAL RECEIPT &amp; GCV DATA'!$R$3:$R$11)+IF(H150=$J$234,($K$234*K150),0)+IF(H150=$J$235,($K$235*K150),0)</f>
        <v>#VALUE!</v>
      </c>
      <c r="S150" s="15">
        <f t="shared" si="14"/>
        <v>0</v>
      </c>
      <c r="T150" s="15" t="e">
        <f>SUMIF('[1]COAL RECEIPT &amp; GCV DATA'!$A$3:$A$11,'MASTER DATA FILE RAW COAL 210'!A150,'[1]COAL RECEIPT &amp; GCV DATA'!$T$3:$T$11)</f>
        <v>#VALUE!</v>
      </c>
      <c r="U150" s="15" t="e">
        <f t="shared" si="15"/>
        <v>#VALUE!</v>
      </c>
      <c r="V150" s="15" t="e">
        <f>SUMIF('[1]COAL RECEIPT &amp; GCV DATA'!$A$3:$A$11,'MASTER DATA FILE RAW COAL 210'!A150,'[1]COAL RECEIPT &amp; GCV DATA'!$V$3:$V$11)</f>
        <v>#VALUE!</v>
      </c>
      <c r="W150" s="15" t="e">
        <f t="shared" si="16"/>
        <v>#VALUE!</v>
      </c>
    </row>
    <row r="151" spans="1:23" customFormat="1" x14ac:dyDescent="0.3">
      <c r="A151" s="12"/>
      <c r="B151" s="12" t="e">
        <f>SUMIF('[1]COAL RECEIPT &amp; GCV DATA'!$A$3:$A$11,'MASTER DATA FILE RAW COAL 210'!A151,'[1]COAL RECEIPT &amp; GCV DATA'!$B$3:$B$11)</f>
        <v>#VALUE!</v>
      </c>
      <c r="C151" s="13" t="e">
        <f>SUMIF('[1]COAL RECEIPT &amp; GCV DATA'!$A$3:$A$11,'MASTER DATA FILE RAW COAL 210'!A151,'[1]COAL RECEIPT &amp; GCV DATA'!$C$3:$C$11)</f>
        <v>#VALUE!</v>
      </c>
      <c r="D151" s="13">
        <f>IFERROR(VLOOKUP(A151,'[1]COAL RECEIPT &amp; GCV DATA'!$A$2:$V$11,4,0),0)</f>
        <v>0</v>
      </c>
      <c r="E151" s="14">
        <f>IFERROR(VLOOKUP(A151,'[1]COAL RECEIPT &amp; GCV DATA'!$A$2:$V$11,5,0),0)</f>
        <v>0</v>
      </c>
      <c r="F151" s="13" t="e">
        <f>SUMIF('[1]COAL RECEIPT &amp; GCV DATA'!$A$3:$A$11,'MASTER DATA FILE RAW COAL 210'!A151,'[1]COAL RECEIPT &amp; GCV DATA'!$F$3:$F$11)</f>
        <v>#VALUE!</v>
      </c>
      <c r="G151" s="13">
        <f>IFERROR(VLOOKUP(A151,'[1]COAL RECEIPT &amp; GCV DATA'!$A$2:$V$11,7,0),0)</f>
        <v>0</v>
      </c>
      <c r="H151" s="13">
        <f>IFERROR(VLOOKUP(A151,'[1]COAL RECEIPT &amp; GCV DATA'!$A$2:$V$11,8,0),0)</f>
        <v>0</v>
      </c>
      <c r="I151" s="13">
        <f>IFERROR(VLOOKUP(A151,'[1]COAL RECEIPT &amp; GCV DATA'!$A$2:$V$11,9,0),0)</f>
        <v>0</v>
      </c>
      <c r="J151" s="13">
        <f>IFERROR(VLOOKUP(A151,'[1]COAL RECEIPT &amp; GCV DATA'!$A$2:$V$11,10,0),0)</f>
        <v>0</v>
      </c>
      <c r="K151" s="15" t="e">
        <f>SUMIF('[1]COAL RECEIPT &amp; GCV DATA'!$A$3:$A$11,'MASTER DATA FILE RAW COAL 210'!A151,'[1]COAL RECEIPT &amp; GCV DATA'!$K$3:$K$11)</f>
        <v>#VALUE!</v>
      </c>
      <c r="L151" s="15" t="e">
        <f>SUMIF('[1]COAL RECEIPT &amp; GCV DATA'!$A$3:$A$11,'MASTER DATA FILE RAW COAL 210'!A151,'[1]COAL RECEIPT &amp; GCV DATA'!$L$3:$L$11)</f>
        <v>#VALUE!</v>
      </c>
      <c r="M151" s="15" t="e">
        <f t="shared" si="12"/>
        <v>#VALUE!</v>
      </c>
      <c r="N151" s="15" t="e">
        <f t="shared" si="13"/>
        <v>#VALUE!</v>
      </c>
      <c r="O151" s="15" t="e">
        <f>SUMIF('[1]COAL RECEIPT &amp; GCV DATA'!$A$3:$A$11,'MASTER DATA FILE RAW COAL 210'!A151,'[1]COAL RECEIPT &amp; GCV DATA'!$O$3:$O$11)</f>
        <v>#VALUE!</v>
      </c>
      <c r="P151" s="15" t="e">
        <f t="shared" si="17"/>
        <v>#VALUE!</v>
      </c>
      <c r="Q151" s="15" t="e">
        <f>SUMIF('[1]COAL RECEIPT &amp; GCV DATA'!$A$3:$A$11,'MASTER DATA FILE RAW COAL 210'!A151,'[1]COAL RECEIPT &amp; GCV DATA'!$Q$3:$Q$11)+IF(H151=$J$234,($K$234*K151),0)+IF(H151=$J$235,($K$235*K151),0)++IF(H150=$J$235,($K$236*K151),0)</f>
        <v>#VALUE!</v>
      </c>
      <c r="R151" s="16" t="e">
        <f>SUMIF('[1]COAL RECEIPT &amp; GCV DATA'!$A$3:$A$11,'MASTER DATA FILE RAW COAL 210'!A151,'[1]COAL RECEIPT &amp; GCV DATA'!$R$3:$R$11)+IF(H151=$J$234,($K$234*K151),0)+IF(H151=$J$235,($K$235*K151),0)</f>
        <v>#VALUE!</v>
      </c>
      <c r="S151" s="15">
        <f t="shared" si="14"/>
        <v>0</v>
      </c>
      <c r="T151" s="15" t="e">
        <f>SUMIF('[1]COAL RECEIPT &amp; GCV DATA'!$A$3:$A$11,'MASTER DATA FILE RAW COAL 210'!A151,'[1]COAL RECEIPT &amp; GCV DATA'!$T$3:$T$11)</f>
        <v>#VALUE!</v>
      </c>
      <c r="U151" s="15" t="e">
        <f t="shared" si="15"/>
        <v>#VALUE!</v>
      </c>
      <c r="V151" s="15" t="e">
        <f>SUMIF('[1]COAL RECEIPT &amp; GCV DATA'!$A$3:$A$11,'MASTER DATA FILE RAW COAL 210'!A151,'[1]COAL RECEIPT &amp; GCV DATA'!$V$3:$V$11)</f>
        <v>#VALUE!</v>
      </c>
      <c r="W151" s="15" t="e">
        <f t="shared" si="16"/>
        <v>#VALUE!</v>
      </c>
    </row>
    <row r="152" spans="1:23" customFormat="1" x14ac:dyDescent="0.3">
      <c r="A152" s="12"/>
      <c r="B152" s="12" t="e">
        <f>SUMIF('[1]COAL RECEIPT &amp; GCV DATA'!$A$3:$A$11,'MASTER DATA FILE RAW COAL 210'!A152,'[1]COAL RECEIPT &amp; GCV DATA'!$B$3:$B$11)</f>
        <v>#VALUE!</v>
      </c>
      <c r="C152" s="13" t="e">
        <f>SUMIF('[1]COAL RECEIPT &amp; GCV DATA'!$A$3:$A$11,'MASTER DATA FILE RAW COAL 210'!A152,'[1]COAL RECEIPT &amp; GCV DATA'!$C$3:$C$11)</f>
        <v>#VALUE!</v>
      </c>
      <c r="D152" s="13">
        <f>IFERROR(VLOOKUP(A152,'[1]COAL RECEIPT &amp; GCV DATA'!$A$2:$V$11,4,0),0)</f>
        <v>0</v>
      </c>
      <c r="E152" s="14">
        <f>IFERROR(VLOOKUP(A152,'[1]COAL RECEIPT &amp; GCV DATA'!$A$2:$V$11,5,0),0)</f>
        <v>0</v>
      </c>
      <c r="F152" s="13" t="e">
        <f>SUMIF('[1]COAL RECEIPT &amp; GCV DATA'!$A$3:$A$11,'MASTER DATA FILE RAW COAL 210'!A152,'[1]COAL RECEIPT &amp; GCV DATA'!$F$3:$F$11)</f>
        <v>#VALUE!</v>
      </c>
      <c r="G152" s="13">
        <f>IFERROR(VLOOKUP(A152,'[1]COAL RECEIPT &amp; GCV DATA'!$A$2:$V$11,7,0),0)</f>
        <v>0</v>
      </c>
      <c r="H152" s="13">
        <f>IFERROR(VLOOKUP(A152,'[1]COAL RECEIPT &amp; GCV DATA'!$A$2:$V$11,8,0),0)</f>
        <v>0</v>
      </c>
      <c r="I152" s="13">
        <f>IFERROR(VLOOKUP(A152,'[1]COAL RECEIPT &amp; GCV DATA'!$A$2:$V$11,9,0),0)</f>
        <v>0</v>
      </c>
      <c r="J152" s="13">
        <f>IFERROR(VLOOKUP(A152,'[1]COAL RECEIPT &amp; GCV DATA'!$A$2:$V$11,10,0),0)</f>
        <v>0</v>
      </c>
      <c r="K152" s="15" t="e">
        <f>SUMIF('[1]COAL RECEIPT &amp; GCV DATA'!$A$3:$A$11,'MASTER DATA FILE RAW COAL 210'!A152,'[1]COAL RECEIPT &amp; GCV DATA'!$K$3:$K$11)</f>
        <v>#VALUE!</v>
      </c>
      <c r="L152" s="15" t="e">
        <f>SUMIF('[1]COAL RECEIPT &amp; GCV DATA'!$A$3:$A$11,'MASTER DATA FILE RAW COAL 210'!A152,'[1]COAL RECEIPT &amp; GCV DATA'!$L$3:$L$11)</f>
        <v>#VALUE!</v>
      </c>
      <c r="M152" s="15" t="e">
        <f t="shared" si="12"/>
        <v>#VALUE!</v>
      </c>
      <c r="N152" s="15" t="e">
        <f t="shared" si="13"/>
        <v>#VALUE!</v>
      </c>
      <c r="O152" s="15" t="e">
        <f>SUMIF('[1]COAL RECEIPT &amp; GCV DATA'!$A$3:$A$11,'MASTER DATA FILE RAW COAL 210'!A152,'[1]COAL RECEIPT &amp; GCV DATA'!$O$3:$O$11)</f>
        <v>#VALUE!</v>
      </c>
      <c r="P152" s="15" t="e">
        <f t="shared" si="17"/>
        <v>#VALUE!</v>
      </c>
      <c r="Q152" s="15" t="e">
        <f>SUMIF('[1]COAL RECEIPT &amp; GCV DATA'!$A$3:$A$11,'MASTER DATA FILE RAW COAL 210'!A152,'[1]COAL RECEIPT &amp; GCV DATA'!$Q$3:$Q$11)+IF(H152=$J$234,($K$234*K152),0)+IF(H152=$J$235,($K$235*K152),0)++IF(H151=$J$235,($K$236*K152),0)</f>
        <v>#VALUE!</v>
      </c>
      <c r="R152" s="16" t="e">
        <f>SUMIF('[1]COAL RECEIPT &amp; GCV DATA'!$A$3:$A$11,'MASTER DATA FILE RAW COAL 210'!A152,'[1]COAL RECEIPT &amp; GCV DATA'!$R$3:$R$11)+IF(H152=$J$234,($K$234*K152),0)+IF(H152=$J$235,($K$235*K152),0)</f>
        <v>#VALUE!</v>
      </c>
      <c r="S152" s="15">
        <f t="shared" si="14"/>
        <v>0</v>
      </c>
      <c r="T152" s="15" t="e">
        <f>SUMIF('[1]COAL RECEIPT &amp; GCV DATA'!$A$3:$A$11,'MASTER DATA FILE RAW COAL 210'!A152,'[1]COAL RECEIPT &amp; GCV DATA'!$T$3:$T$11)</f>
        <v>#VALUE!</v>
      </c>
      <c r="U152" s="15" t="e">
        <f t="shared" si="15"/>
        <v>#VALUE!</v>
      </c>
      <c r="V152" s="15" t="e">
        <f>SUMIF('[1]COAL RECEIPT &amp; GCV DATA'!$A$3:$A$11,'MASTER DATA FILE RAW COAL 210'!A152,'[1]COAL RECEIPT &amp; GCV DATA'!$V$3:$V$11)</f>
        <v>#VALUE!</v>
      </c>
      <c r="W152" s="15" t="e">
        <f t="shared" si="16"/>
        <v>#VALUE!</v>
      </c>
    </row>
    <row r="153" spans="1:23" customFormat="1" x14ac:dyDescent="0.3">
      <c r="A153" s="12"/>
      <c r="B153" s="12" t="e">
        <f>SUMIF('[1]COAL RECEIPT &amp; GCV DATA'!$A$3:$A$11,'MASTER DATA FILE RAW COAL 210'!A153,'[1]COAL RECEIPT &amp; GCV DATA'!$B$3:$B$11)</f>
        <v>#VALUE!</v>
      </c>
      <c r="C153" s="13" t="e">
        <f>SUMIF('[1]COAL RECEIPT &amp; GCV DATA'!$A$3:$A$11,'MASTER DATA FILE RAW COAL 210'!A153,'[1]COAL RECEIPT &amp; GCV DATA'!$C$3:$C$11)</f>
        <v>#VALUE!</v>
      </c>
      <c r="D153" s="13">
        <f>IFERROR(VLOOKUP(A153,'[1]COAL RECEIPT &amp; GCV DATA'!$A$2:$V$11,4,0),0)</f>
        <v>0</v>
      </c>
      <c r="E153" s="14">
        <f>IFERROR(VLOOKUP(A153,'[1]COAL RECEIPT &amp; GCV DATA'!$A$2:$V$11,5,0),0)</f>
        <v>0</v>
      </c>
      <c r="F153" s="13" t="e">
        <f>SUMIF('[1]COAL RECEIPT &amp; GCV DATA'!$A$3:$A$11,'MASTER DATA FILE RAW COAL 210'!A153,'[1]COAL RECEIPT &amp; GCV DATA'!$F$3:$F$11)</f>
        <v>#VALUE!</v>
      </c>
      <c r="G153" s="13">
        <f>IFERROR(VLOOKUP(A153,'[1]COAL RECEIPT &amp; GCV DATA'!$A$2:$V$11,7,0),0)</f>
        <v>0</v>
      </c>
      <c r="H153" s="13">
        <f>IFERROR(VLOOKUP(A153,'[1]COAL RECEIPT &amp; GCV DATA'!$A$2:$V$11,8,0),0)</f>
        <v>0</v>
      </c>
      <c r="I153" s="13">
        <f>IFERROR(VLOOKUP(A153,'[1]COAL RECEIPT &amp; GCV DATA'!$A$2:$V$11,9,0),0)</f>
        <v>0</v>
      </c>
      <c r="J153" s="13">
        <f>IFERROR(VLOOKUP(A153,'[1]COAL RECEIPT &amp; GCV DATA'!$A$2:$V$11,10,0),0)</f>
        <v>0</v>
      </c>
      <c r="K153" s="15" t="e">
        <f>SUMIF('[1]COAL RECEIPT &amp; GCV DATA'!$A$3:$A$11,'MASTER DATA FILE RAW COAL 210'!A153,'[1]COAL RECEIPT &amp; GCV DATA'!$K$3:$K$11)</f>
        <v>#VALUE!</v>
      </c>
      <c r="L153" s="15" t="e">
        <f>SUMIF('[1]COAL RECEIPT &amp; GCV DATA'!$A$3:$A$11,'MASTER DATA FILE RAW COAL 210'!A153,'[1]COAL RECEIPT &amp; GCV DATA'!$L$3:$L$11)</f>
        <v>#VALUE!</v>
      </c>
      <c r="M153" s="15" t="e">
        <f t="shared" si="12"/>
        <v>#VALUE!</v>
      </c>
      <c r="N153" s="15" t="e">
        <f t="shared" si="13"/>
        <v>#VALUE!</v>
      </c>
      <c r="O153" s="15" t="e">
        <f>SUMIF('[1]COAL RECEIPT &amp; GCV DATA'!$A$3:$A$11,'MASTER DATA FILE RAW COAL 210'!A153,'[1]COAL RECEIPT &amp; GCV DATA'!$O$3:$O$11)</f>
        <v>#VALUE!</v>
      </c>
      <c r="P153" s="15" t="e">
        <f t="shared" si="17"/>
        <v>#VALUE!</v>
      </c>
      <c r="Q153" s="15" t="e">
        <f>SUMIF('[1]COAL RECEIPT &amp; GCV DATA'!$A$3:$A$11,'MASTER DATA FILE RAW COAL 210'!A153,'[1]COAL RECEIPT &amp; GCV DATA'!$Q$3:$Q$11)+IF(H153=$J$234,($K$234*K153),0)+IF(H153=$J$235,($K$235*K153),0)++IF(H152=$J$235,($K$236*K153),0)</f>
        <v>#VALUE!</v>
      </c>
      <c r="R153" s="16" t="e">
        <f>SUMIF('[1]COAL RECEIPT &amp; GCV DATA'!$A$3:$A$11,'MASTER DATA FILE RAW COAL 210'!A153,'[1]COAL RECEIPT &amp; GCV DATA'!$R$3:$R$11)+IF(H153=$J$234,($K$234*K153),0)+IF(H153=$J$235,($K$235*K153),0)</f>
        <v>#VALUE!</v>
      </c>
      <c r="S153" s="15">
        <f t="shared" si="14"/>
        <v>0</v>
      </c>
      <c r="T153" s="15" t="e">
        <f>SUMIF('[1]COAL RECEIPT &amp; GCV DATA'!$A$3:$A$11,'MASTER DATA FILE RAW COAL 210'!A153,'[1]COAL RECEIPT &amp; GCV DATA'!$T$3:$T$11)</f>
        <v>#VALUE!</v>
      </c>
      <c r="U153" s="15" t="e">
        <f t="shared" si="15"/>
        <v>#VALUE!</v>
      </c>
      <c r="V153" s="15" t="e">
        <f>SUMIF('[1]COAL RECEIPT &amp; GCV DATA'!$A$3:$A$11,'MASTER DATA FILE RAW COAL 210'!A153,'[1]COAL RECEIPT &amp; GCV DATA'!$V$3:$V$11)</f>
        <v>#VALUE!</v>
      </c>
      <c r="W153" s="15" t="e">
        <f t="shared" si="16"/>
        <v>#VALUE!</v>
      </c>
    </row>
    <row r="154" spans="1:23" customFormat="1" x14ac:dyDescent="0.3">
      <c r="A154" s="12"/>
      <c r="B154" s="12" t="e">
        <f>SUMIF('[1]COAL RECEIPT &amp; GCV DATA'!$A$3:$A$11,'MASTER DATA FILE RAW COAL 210'!A154,'[1]COAL RECEIPT &amp; GCV DATA'!$B$3:$B$11)</f>
        <v>#VALUE!</v>
      </c>
      <c r="C154" s="13" t="e">
        <f>SUMIF('[1]COAL RECEIPT &amp; GCV DATA'!$A$3:$A$11,'MASTER DATA FILE RAW COAL 210'!A154,'[1]COAL RECEIPT &amp; GCV DATA'!$C$3:$C$11)</f>
        <v>#VALUE!</v>
      </c>
      <c r="D154" s="13">
        <f>IFERROR(VLOOKUP(A154,'[1]COAL RECEIPT &amp; GCV DATA'!$A$2:$V$11,4,0),0)</f>
        <v>0</v>
      </c>
      <c r="E154" s="14">
        <f>IFERROR(VLOOKUP(A154,'[1]COAL RECEIPT &amp; GCV DATA'!$A$2:$V$11,5,0),0)</f>
        <v>0</v>
      </c>
      <c r="F154" s="13" t="e">
        <f>SUMIF('[1]COAL RECEIPT &amp; GCV DATA'!$A$3:$A$11,'MASTER DATA FILE RAW COAL 210'!A154,'[1]COAL RECEIPT &amp; GCV DATA'!$F$3:$F$11)</f>
        <v>#VALUE!</v>
      </c>
      <c r="G154" s="13">
        <f>IFERROR(VLOOKUP(A154,'[1]COAL RECEIPT &amp; GCV DATA'!$A$2:$V$11,7,0),0)</f>
        <v>0</v>
      </c>
      <c r="H154" s="13">
        <f>IFERROR(VLOOKUP(A154,'[1]COAL RECEIPT &amp; GCV DATA'!$A$2:$V$11,8,0),0)</f>
        <v>0</v>
      </c>
      <c r="I154" s="13">
        <f>IFERROR(VLOOKUP(A154,'[1]COAL RECEIPT &amp; GCV DATA'!$A$2:$V$11,9,0),0)</f>
        <v>0</v>
      </c>
      <c r="J154" s="13">
        <f>IFERROR(VLOOKUP(A154,'[1]COAL RECEIPT &amp; GCV DATA'!$A$2:$V$11,10,0),0)</f>
        <v>0</v>
      </c>
      <c r="K154" s="15" t="e">
        <f>SUMIF('[1]COAL RECEIPT &amp; GCV DATA'!$A$3:$A$11,'MASTER DATA FILE RAW COAL 210'!A154,'[1]COAL RECEIPT &amp; GCV DATA'!$K$3:$K$11)</f>
        <v>#VALUE!</v>
      </c>
      <c r="L154" s="15" t="e">
        <f>SUMIF('[1]COAL RECEIPT &amp; GCV DATA'!$A$3:$A$11,'MASTER DATA FILE RAW COAL 210'!A154,'[1]COAL RECEIPT &amp; GCV DATA'!$L$3:$L$11)</f>
        <v>#VALUE!</v>
      </c>
      <c r="M154" s="15" t="e">
        <f t="shared" si="12"/>
        <v>#VALUE!</v>
      </c>
      <c r="N154" s="15" t="e">
        <f t="shared" si="13"/>
        <v>#VALUE!</v>
      </c>
      <c r="O154" s="15" t="e">
        <f>SUMIF('[1]COAL RECEIPT &amp; GCV DATA'!$A$3:$A$11,'MASTER DATA FILE RAW COAL 210'!A154,'[1]COAL RECEIPT &amp; GCV DATA'!$O$3:$O$11)</f>
        <v>#VALUE!</v>
      </c>
      <c r="P154" s="15" t="e">
        <f t="shared" si="17"/>
        <v>#VALUE!</v>
      </c>
      <c r="Q154" s="15" t="e">
        <f>SUMIF('[1]COAL RECEIPT &amp; GCV DATA'!$A$3:$A$11,'MASTER DATA FILE RAW COAL 210'!A154,'[1]COAL RECEIPT &amp; GCV DATA'!$Q$3:$Q$11)+IF(H154=$J$234,($K$234*K154),0)+IF(H154=$J$235,($K$235*K154),0)++IF(H153=$J$235,($K$236*K154),0)</f>
        <v>#VALUE!</v>
      </c>
      <c r="R154" s="16" t="e">
        <f>SUMIF('[1]COAL RECEIPT &amp; GCV DATA'!$A$3:$A$11,'MASTER DATA FILE RAW COAL 210'!A154,'[1]COAL RECEIPT &amp; GCV DATA'!$R$3:$R$11)+IF(H154=$J$234,($K$234*K154),0)+IF(H154=$J$235,($K$235*K154),0)</f>
        <v>#VALUE!</v>
      </c>
      <c r="S154" s="15">
        <f t="shared" si="14"/>
        <v>0</v>
      </c>
      <c r="T154" s="15" t="e">
        <f>SUMIF('[1]COAL RECEIPT &amp; GCV DATA'!$A$3:$A$11,'MASTER DATA FILE RAW COAL 210'!A154,'[1]COAL RECEIPT &amp; GCV DATA'!$T$3:$T$11)</f>
        <v>#VALUE!</v>
      </c>
      <c r="U154" s="15" t="e">
        <f t="shared" si="15"/>
        <v>#VALUE!</v>
      </c>
      <c r="V154" s="15" t="e">
        <f>SUMIF('[1]COAL RECEIPT &amp; GCV DATA'!$A$3:$A$11,'MASTER DATA FILE RAW COAL 210'!A154,'[1]COAL RECEIPT &amp; GCV DATA'!$V$3:$V$11)</f>
        <v>#VALUE!</v>
      </c>
      <c r="W154" s="15" t="e">
        <f t="shared" si="16"/>
        <v>#VALUE!</v>
      </c>
    </row>
    <row r="155" spans="1:23" customFormat="1" x14ac:dyDescent="0.3">
      <c r="A155" s="12"/>
      <c r="B155" s="12" t="e">
        <f>SUMIF('[1]COAL RECEIPT &amp; GCV DATA'!$A$3:$A$11,'MASTER DATA FILE RAW COAL 210'!A155,'[1]COAL RECEIPT &amp; GCV DATA'!$B$3:$B$11)</f>
        <v>#VALUE!</v>
      </c>
      <c r="C155" s="13" t="e">
        <f>SUMIF('[1]COAL RECEIPT &amp; GCV DATA'!$A$3:$A$11,'MASTER DATA FILE RAW COAL 210'!A155,'[1]COAL RECEIPT &amp; GCV DATA'!$C$3:$C$11)</f>
        <v>#VALUE!</v>
      </c>
      <c r="D155" s="13">
        <f>IFERROR(VLOOKUP(A155,'[1]COAL RECEIPT &amp; GCV DATA'!$A$2:$V$11,4,0),0)</f>
        <v>0</v>
      </c>
      <c r="E155" s="14">
        <f>IFERROR(VLOOKUP(A155,'[1]COAL RECEIPT &amp; GCV DATA'!$A$2:$V$11,5,0),0)</f>
        <v>0</v>
      </c>
      <c r="F155" s="13" t="e">
        <f>SUMIF('[1]COAL RECEIPT &amp; GCV DATA'!$A$3:$A$11,'MASTER DATA FILE RAW COAL 210'!A155,'[1]COAL RECEIPT &amp; GCV DATA'!$F$3:$F$11)</f>
        <v>#VALUE!</v>
      </c>
      <c r="G155" s="13">
        <f>IFERROR(VLOOKUP(A155,'[1]COAL RECEIPT &amp; GCV DATA'!$A$2:$V$11,7,0),0)</f>
        <v>0</v>
      </c>
      <c r="H155" s="13">
        <f>IFERROR(VLOOKUP(A155,'[1]COAL RECEIPT &amp; GCV DATA'!$A$2:$V$11,8,0),0)</f>
        <v>0</v>
      </c>
      <c r="I155" s="13">
        <f>IFERROR(VLOOKUP(A155,'[1]COAL RECEIPT &amp; GCV DATA'!$A$2:$V$11,9,0),0)</f>
        <v>0</v>
      </c>
      <c r="J155" s="13">
        <f>IFERROR(VLOOKUP(A155,'[1]COAL RECEIPT &amp; GCV DATA'!$A$2:$V$11,10,0),0)</f>
        <v>0</v>
      </c>
      <c r="K155" s="15" t="e">
        <f>SUMIF('[1]COAL RECEIPT &amp; GCV DATA'!$A$3:$A$11,'MASTER DATA FILE RAW COAL 210'!A155,'[1]COAL RECEIPT &amp; GCV DATA'!$K$3:$K$11)</f>
        <v>#VALUE!</v>
      </c>
      <c r="L155" s="15" t="e">
        <f>SUMIF('[1]COAL RECEIPT &amp; GCV DATA'!$A$3:$A$11,'MASTER DATA FILE RAW COAL 210'!A155,'[1]COAL RECEIPT &amp; GCV DATA'!$L$3:$L$11)</f>
        <v>#VALUE!</v>
      </c>
      <c r="M155" s="15" t="e">
        <f t="shared" si="12"/>
        <v>#VALUE!</v>
      </c>
      <c r="N155" s="15" t="e">
        <f t="shared" si="13"/>
        <v>#VALUE!</v>
      </c>
      <c r="O155" s="15" t="e">
        <f>SUMIF('[1]COAL RECEIPT &amp; GCV DATA'!$A$3:$A$11,'MASTER DATA FILE RAW COAL 210'!A155,'[1]COAL RECEIPT &amp; GCV DATA'!$O$3:$O$11)</f>
        <v>#VALUE!</v>
      </c>
      <c r="P155" s="15" t="e">
        <f t="shared" si="17"/>
        <v>#VALUE!</v>
      </c>
      <c r="Q155" s="15" t="e">
        <f>SUMIF('[1]COAL RECEIPT &amp; GCV DATA'!$A$3:$A$11,'MASTER DATA FILE RAW COAL 210'!A155,'[1]COAL RECEIPT &amp; GCV DATA'!$Q$3:$Q$11)+IF(H155=$J$234,($K$234*K155),0)+IF(H155=$J$235,($K$235*K155),0)++IF(H154=$J$235,($K$236*K155),0)</f>
        <v>#VALUE!</v>
      </c>
      <c r="R155" s="16" t="e">
        <f>SUMIF('[1]COAL RECEIPT &amp; GCV DATA'!$A$3:$A$11,'MASTER DATA FILE RAW COAL 210'!A155,'[1]COAL RECEIPT &amp; GCV DATA'!$R$3:$R$11)+IF(H155=$J$234,($K$234*K155),0)+IF(H155=$J$235,($K$235*K155),0)</f>
        <v>#VALUE!</v>
      </c>
      <c r="S155" s="15">
        <f t="shared" si="14"/>
        <v>0</v>
      </c>
      <c r="T155" s="15" t="e">
        <f>SUMIF('[1]COAL RECEIPT &amp; GCV DATA'!$A$3:$A$11,'MASTER DATA FILE RAW COAL 210'!A155,'[1]COAL RECEIPT &amp; GCV DATA'!$T$3:$T$11)</f>
        <v>#VALUE!</v>
      </c>
      <c r="U155" s="15" t="e">
        <f t="shared" si="15"/>
        <v>#VALUE!</v>
      </c>
      <c r="V155" s="15" t="e">
        <f>SUMIF('[1]COAL RECEIPT &amp; GCV DATA'!$A$3:$A$11,'MASTER DATA FILE RAW COAL 210'!A155,'[1]COAL RECEIPT &amp; GCV DATA'!$V$3:$V$11)</f>
        <v>#VALUE!</v>
      </c>
      <c r="W155" s="15" t="e">
        <f t="shared" si="16"/>
        <v>#VALUE!</v>
      </c>
    </row>
    <row r="156" spans="1:23" customFormat="1" x14ac:dyDescent="0.3">
      <c r="A156" s="12"/>
      <c r="B156" s="12" t="e">
        <f>SUMIF('[1]COAL RECEIPT &amp; GCV DATA'!$A$3:$A$11,'MASTER DATA FILE RAW COAL 210'!A156,'[1]COAL RECEIPT &amp; GCV DATA'!$B$3:$B$11)</f>
        <v>#VALUE!</v>
      </c>
      <c r="C156" s="13" t="e">
        <f>SUMIF('[1]COAL RECEIPT &amp; GCV DATA'!$A$3:$A$11,'MASTER DATA FILE RAW COAL 210'!A156,'[1]COAL RECEIPT &amp; GCV DATA'!$C$3:$C$11)</f>
        <v>#VALUE!</v>
      </c>
      <c r="D156" s="13">
        <f>IFERROR(VLOOKUP(A156,'[1]COAL RECEIPT &amp; GCV DATA'!$A$2:$V$11,4,0),0)</f>
        <v>0</v>
      </c>
      <c r="E156" s="14">
        <f>IFERROR(VLOOKUP(A156,'[1]COAL RECEIPT &amp; GCV DATA'!$A$2:$V$11,5,0),0)</f>
        <v>0</v>
      </c>
      <c r="F156" s="13" t="e">
        <f>SUMIF('[1]COAL RECEIPT &amp; GCV DATA'!$A$3:$A$11,'MASTER DATA FILE RAW COAL 210'!A156,'[1]COAL RECEIPT &amp; GCV DATA'!$F$3:$F$11)</f>
        <v>#VALUE!</v>
      </c>
      <c r="G156" s="13">
        <f>IFERROR(VLOOKUP(A156,'[1]COAL RECEIPT &amp; GCV DATA'!$A$2:$V$11,7,0),0)</f>
        <v>0</v>
      </c>
      <c r="H156" s="13">
        <f>IFERROR(VLOOKUP(A156,'[1]COAL RECEIPT &amp; GCV DATA'!$A$2:$V$11,8,0),0)</f>
        <v>0</v>
      </c>
      <c r="I156" s="13">
        <f>IFERROR(VLOOKUP(A156,'[1]COAL RECEIPT &amp; GCV DATA'!$A$2:$V$11,9,0),0)</f>
        <v>0</v>
      </c>
      <c r="J156" s="13">
        <f>IFERROR(VLOOKUP(A156,'[1]COAL RECEIPT &amp; GCV DATA'!$A$2:$V$11,10,0),0)</f>
        <v>0</v>
      </c>
      <c r="K156" s="15" t="e">
        <f>SUMIF('[1]COAL RECEIPT &amp; GCV DATA'!$A$3:$A$11,'MASTER DATA FILE RAW COAL 210'!A156,'[1]COAL RECEIPT &amp; GCV DATA'!$K$3:$K$11)</f>
        <v>#VALUE!</v>
      </c>
      <c r="L156" s="15" t="e">
        <f>SUMIF('[1]COAL RECEIPT &amp; GCV DATA'!$A$3:$A$11,'MASTER DATA FILE RAW COAL 210'!A156,'[1]COAL RECEIPT &amp; GCV DATA'!$L$3:$L$11)</f>
        <v>#VALUE!</v>
      </c>
      <c r="M156" s="15" t="e">
        <f t="shared" si="12"/>
        <v>#VALUE!</v>
      </c>
      <c r="N156" s="15" t="e">
        <f t="shared" si="13"/>
        <v>#VALUE!</v>
      </c>
      <c r="O156" s="15" t="e">
        <f>SUMIF('[1]COAL RECEIPT &amp; GCV DATA'!$A$3:$A$11,'MASTER DATA FILE RAW COAL 210'!A156,'[1]COAL RECEIPT &amp; GCV DATA'!$O$3:$O$11)</f>
        <v>#VALUE!</v>
      </c>
      <c r="P156" s="15" t="e">
        <f t="shared" si="17"/>
        <v>#VALUE!</v>
      </c>
      <c r="Q156" s="15" t="e">
        <f>SUMIF('[1]COAL RECEIPT &amp; GCV DATA'!$A$3:$A$11,'MASTER DATA FILE RAW COAL 210'!A156,'[1]COAL RECEIPT &amp; GCV DATA'!$Q$3:$Q$11)+IF(H156=$J$234,($K$234*K156),0)+IF(H156=$J$235,($K$235*K156),0)++IF(H155=$J$235,($K$236*K156),0)</f>
        <v>#VALUE!</v>
      </c>
      <c r="R156" s="16" t="e">
        <f>SUMIF('[1]COAL RECEIPT &amp; GCV DATA'!$A$3:$A$11,'MASTER DATA FILE RAW COAL 210'!A156,'[1]COAL RECEIPT &amp; GCV DATA'!$R$3:$R$11)+IF(H156=$J$234,($K$234*K156),0)+IF(H156=$J$235,($K$235*K156),0)</f>
        <v>#VALUE!</v>
      </c>
      <c r="S156" s="15">
        <f t="shared" si="14"/>
        <v>0</v>
      </c>
      <c r="T156" s="15" t="e">
        <f>SUMIF('[1]COAL RECEIPT &amp; GCV DATA'!$A$3:$A$11,'MASTER DATA FILE RAW COAL 210'!A156,'[1]COAL RECEIPT &amp; GCV DATA'!$T$3:$T$11)</f>
        <v>#VALUE!</v>
      </c>
      <c r="U156" s="15" t="e">
        <f t="shared" si="15"/>
        <v>#VALUE!</v>
      </c>
      <c r="V156" s="15" t="e">
        <f>SUMIF('[1]COAL RECEIPT &amp; GCV DATA'!$A$3:$A$11,'MASTER DATA FILE RAW COAL 210'!A156,'[1]COAL RECEIPT &amp; GCV DATA'!$V$3:$V$11)</f>
        <v>#VALUE!</v>
      </c>
      <c r="W156" s="15" t="e">
        <f t="shared" si="16"/>
        <v>#VALUE!</v>
      </c>
    </row>
    <row r="157" spans="1:23" customFormat="1" x14ac:dyDescent="0.3">
      <c r="A157" s="12"/>
      <c r="B157" s="12" t="e">
        <f>SUMIF('[1]COAL RECEIPT &amp; GCV DATA'!$A$3:$A$11,'MASTER DATA FILE RAW COAL 210'!A157,'[1]COAL RECEIPT &amp; GCV DATA'!$B$3:$B$11)</f>
        <v>#VALUE!</v>
      </c>
      <c r="C157" s="13" t="e">
        <f>SUMIF('[1]COAL RECEIPT &amp; GCV DATA'!$A$3:$A$11,'MASTER DATA FILE RAW COAL 210'!A157,'[1]COAL RECEIPT &amp; GCV DATA'!$C$3:$C$11)</f>
        <v>#VALUE!</v>
      </c>
      <c r="D157" s="13">
        <f>IFERROR(VLOOKUP(A157,'[1]COAL RECEIPT &amp; GCV DATA'!$A$2:$V$11,4,0),0)</f>
        <v>0</v>
      </c>
      <c r="E157" s="14">
        <f>IFERROR(VLOOKUP(A157,'[1]COAL RECEIPT &amp; GCV DATA'!$A$2:$V$11,5,0),0)</f>
        <v>0</v>
      </c>
      <c r="F157" s="13" t="e">
        <f>SUMIF('[1]COAL RECEIPT &amp; GCV DATA'!$A$3:$A$11,'MASTER DATA FILE RAW COAL 210'!A157,'[1]COAL RECEIPT &amp; GCV DATA'!$F$3:$F$11)</f>
        <v>#VALUE!</v>
      </c>
      <c r="G157" s="13">
        <f>IFERROR(VLOOKUP(A157,'[1]COAL RECEIPT &amp; GCV DATA'!$A$2:$V$11,7,0),0)</f>
        <v>0</v>
      </c>
      <c r="H157" s="13">
        <f>IFERROR(VLOOKUP(A157,'[1]COAL RECEIPT &amp; GCV DATA'!$A$2:$V$11,8,0),0)</f>
        <v>0</v>
      </c>
      <c r="I157" s="13">
        <f>IFERROR(VLOOKUP(A157,'[1]COAL RECEIPT &amp; GCV DATA'!$A$2:$V$11,9,0),0)</f>
        <v>0</v>
      </c>
      <c r="J157" s="13">
        <f>IFERROR(VLOOKUP(A157,'[1]COAL RECEIPT &amp; GCV DATA'!$A$2:$V$11,10,0),0)</f>
        <v>0</v>
      </c>
      <c r="K157" s="15" t="e">
        <f>SUMIF('[1]COAL RECEIPT &amp; GCV DATA'!$A$3:$A$11,'MASTER DATA FILE RAW COAL 210'!A157,'[1]COAL RECEIPT &amp; GCV DATA'!$K$3:$K$11)</f>
        <v>#VALUE!</v>
      </c>
      <c r="L157" s="15" t="e">
        <f>SUMIF('[1]COAL RECEIPT &amp; GCV DATA'!$A$3:$A$11,'MASTER DATA FILE RAW COAL 210'!A157,'[1]COAL RECEIPT &amp; GCV DATA'!$L$3:$L$11)</f>
        <v>#VALUE!</v>
      </c>
      <c r="M157" s="15" t="e">
        <f t="shared" si="12"/>
        <v>#VALUE!</v>
      </c>
      <c r="N157" s="15" t="e">
        <f t="shared" si="13"/>
        <v>#VALUE!</v>
      </c>
      <c r="O157" s="15" t="e">
        <f>SUMIF('[1]COAL RECEIPT &amp; GCV DATA'!$A$3:$A$11,'MASTER DATA FILE RAW COAL 210'!A157,'[1]COAL RECEIPT &amp; GCV DATA'!$O$3:$O$11)</f>
        <v>#VALUE!</v>
      </c>
      <c r="P157" s="15" t="e">
        <f t="shared" si="17"/>
        <v>#VALUE!</v>
      </c>
      <c r="Q157" s="15" t="e">
        <f>SUMIF('[1]COAL RECEIPT &amp; GCV DATA'!$A$3:$A$11,'MASTER DATA FILE RAW COAL 210'!A157,'[1]COAL RECEIPT &amp; GCV DATA'!$Q$3:$Q$11)+IF(H157=$J$234,($K$234*K157),0)+IF(H157=$J$235,($K$235*K157),0)++IF(H156=$J$235,($K$236*K157),0)</f>
        <v>#VALUE!</v>
      </c>
      <c r="R157" s="16" t="e">
        <f>SUMIF('[1]COAL RECEIPT &amp; GCV DATA'!$A$3:$A$11,'MASTER DATA FILE RAW COAL 210'!A157,'[1]COAL RECEIPT &amp; GCV DATA'!$R$3:$R$11)+IF(H157=$J$234,($K$234*K157),0)+IF(H157=$J$235,($K$235*K157),0)</f>
        <v>#VALUE!</v>
      </c>
      <c r="S157" s="15">
        <f t="shared" si="14"/>
        <v>0</v>
      </c>
      <c r="T157" s="15" t="e">
        <f>SUMIF('[1]COAL RECEIPT &amp; GCV DATA'!$A$3:$A$11,'MASTER DATA FILE RAW COAL 210'!A157,'[1]COAL RECEIPT &amp; GCV DATA'!$T$3:$T$11)</f>
        <v>#VALUE!</v>
      </c>
      <c r="U157" s="15" t="e">
        <f t="shared" si="15"/>
        <v>#VALUE!</v>
      </c>
      <c r="V157" s="15" t="e">
        <f>SUMIF('[1]COAL RECEIPT &amp; GCV DATA'!$A$3:$A$11,'MASTER DATA FILE RAW COAL 210'!A157,'[1]COAL RECEIPT &amp; GCV DATA'!$V$3:$V$11)</f>
        <v>#VALUE!</v>
      </c>
      <c r="W157" s="15" t="e">
        <f t="shared" si="16"/>
        <v>#VALUE!</v>
      </c>
    </row>
    <row r="158" spans="1:23" customFormat="1" x14ac:dyDescent="0.3">
      <c r="A158" s="12"/>
      <c r="B158" s="12" t="e">
        <f>SUMIF('[1]COAL RECEIPT &amp; GCV DATA'!$A$3:$A$11,'MASTER DATA FILE RAW COAL 210'!A158,'[1]COAL RECEIPT &amp; GCV DATA'!$B$3:$B$11)</f>
        <v>#VALUE!</v>
      </c>
      <c r="C158" s="13" t="e">
        <f>SUMIF('[1]COAL RECEIPT &amp; GCV DATA'!$A$3:$A$11,'MASTER DATA FILE RAW COAL 210'!A158,'[1]COAL RECEIPT &amp; GCV DATA'!$C$3:$C$11)</f>
        <v>#VALUE!</v>
      </c>
      <c r="D158" s="13">
        <f>IFERROR(VLOOKUP(A158,'[1]COAL RECEIPT &amp; GCV DATA'!$A$2:$V$11,4,0),0)</f>
        <v>0</v>
      </c>
      <c r="E158" s="14">
        <f>IFERROR(VLOOKUP(A158,'[1]COAL RECEIPT &amp; GCV DATA'!$A$2:$V$11,5,0),0)</f>
        <v>0</v>
      </c>
      <c r="F158" s="13" t="e">
        <f>SUMIF('[1]COAL RECEIPT &amp; GCV DATA'!$A$3:$A$11,'MASTER DATA FILE RAW COAL 210'!A158,'[1]COAL RECEIPT &amp; GCV DATA'!$F$3:$F$11)</f>
        <v>#VALUE!</v>
      </c>
      <c r="G158" s="13">
        <f>IFERROR(VLOOKUP(A158,'[1]COAL RECEIPT &amp; GCV DATA'!$A$2:$V$11,7,0),0)</f>
        <v>0</v>
      </c>
      <c r="H158" s="13">
        <f>IFERROR(VLOOKUP(A158,'[1]COAL RECEIPT &amp; GCV DATA'!$A$2:$V$11,8,0),0)</f>
        <v>0</v>
      </c>
      <c r="I158" s="13">
        <f>IFERROR(VLOOKUP(A158,'[1]COAL RECEIPT &amp; GCV DATA'!$A$2:$V$11,9,0),0)</f>
        <v>0</v>
      </c>
      <c r="J158" s="13">
        <f>IFERROR(VLOOKUP(A158,'[1]COAL RECEIPT &amp; GCV DATA'!$A$2:$V$11,10,0),0)</f>
        <v>0</v>
      </c>
      <c r="K158" s="15" t="e">
        <f>SUMIF('[1]COAL RECEIPT &amp; GCV DATA'!$A$3:$A$11,'MASTER DATA FILE RAW COAL 210'!A158,'[1]COAL RECEIPT &amp; GCV DATA'!$K$3:$K$11)</f>
        <v>#VALUE!</v>
      </c>
      <c r="L158" s="15" t="e">
        <f>SUMIF('[1]COAL RECEIPT &amp; GCV DATA'!$A$3:$A$11,'MASTER DATA FILE RAW COAL 210'!A158,'[1]COAL RECEIPT &amp; GCV DATA'!$L$3:$L$11)</f>
        <v>#VALUE!</v>
      </c>
      <c r="M158" s="15" t="e">
        <f t="shared" si="12"/>
        <v>#VALUE!</v>
      </c>
      <c r="N158" s="15" t="e">
        <f t="shared" si="13"/>
        <v>#VALUE!</v>
      </c>
      <c r="O158" s="15" t="e">
        <f>SUMIF('[1]COAL RECEIPT &amp; GCV DATA'!$A$3:$A$11,'MASTER DATA FILE RAW COAL 210'!A158,'[1]COAL RECEIPT &amp; GCV DATA'!$O$3:$O$11)</f>
        <v>#VALUE!</v>
      </c>
      <c r="P158" s="15" t="e">
        <f t="shared" si="17"/>
        <v>#VALUE!</v>
      </c>
      <c r="Q158" s="15" t="e">
        <f>SUMIF('[1]COAL RECEIPT &amp; GCV DATA'!$A$3:$A$11,'MASTER DATA FILE RAW COAL 210'!A158,'[1]COAL RECEIPT &amp; GCV DATA'!$Q$3:$Q$11)+IF(H158=$J$234,($K$234*K158),0)+IF(H158=$J$235,($K$235*K158),0)++IF(H157=$J$235,($K$236*K158),0)</f>
        <v>#VALUE!</v>
      </c>
      <c r="R158" s="16" t="e">
        <f>SUMIF('[1]COAL RECEIPT &amp; GCV DATA'!$A$3:$A$11,'MASTER DATA FILE RAW COAL 210'!A158,'[1]COAL RECEIPT &amp; GCV DATA'!$R$3:$R$11)+IF(H158=$J$234,($K$234*K158),0)+IF(H158=$J$235,($K$235*K158),0)</f>
        <v>#VALUE!</v>
      </c>
      <c r="S158" s="15">
        <f t="shared" si="14"/>
        <v>0</v>
      </c>
      <c r="T158" s="15" t="e">
        <f>SUMIF('[1]COAL RECEIPT &amp; GCV DATA'!$A$3:$A$11,'MASTER DATA FILE RAW COAL 210'!A158,'[1]COAL RECEIPT &amp; GCV DATA'!$T$3:$T$11)</f>
        <v>#VALUE!</v>
      </c>
      <c r="U158" s="15" t="e">
        <f t="shared" si="15"/>
        <v>#VALUE!</v>
      </c>
      <c r="V158" s="15" t="e">
        <f>SUMIF('[1]COAL RECEIPT &amp; GCV DATA'!$A$3:$A$11,'MASTER DATA FILE RAW COAL 210'!A158,'[1]COAL RECEIPT &amp; GCV DATA'!$V$3:$V$11)</f>
        <v>#VALUE!</v>
      </c>
      <c r="W158" s="15" t="e">
        <f t="shared" si="16"/>
        <v>#VALUE!</v>
      </c>
    </row>
    <row r="159" spans="1:23" customFormat="1" x14ac:dyDescent="0.3">
      <c r="A159" s="12"/>
      <c r="B159" s="12" t="e">
        <f>SUMIF('[1]COAL RECEIPT &amp; GCV DATA'!$A$3:$A$11,'MASTER DATA FILE RAW COAL 210'!A159,'[1]COAL RECEIPT &amp; GCV DATA'!$B$3:$B$11)</f>
        <v>#VALUE!</v>
      </c>
      <c r="C159" s="13" t="e">
        <f>SUMIF('[1]COAL RECEIPT &amp; GCV DATA'!$A$3:$A$11,'MASTER DATA FILE RAW COAL 210'!A159,'[1]COAL RECEIPT &amp; GCV DATA'!$C$3:$C$11)</f>
        <v>#VALUE!</v>
      </c>
      <c r="D159" s="13">
        <f>IFERROR(VLOOKUP(A159,'[1]COAL RECEIPT &amp; GCV DATA'!$A$2:$V$11,4,0),0)</f>
        <v>0</v>
      </c>
      <c r="E159" s="14">
        <f>IFERROR(VLOOKUP(A159,'[1]COAL RECEIPT &amp; GCV DATA'!$A$2:$V$11,5,0),0)</f>
        <v>0</v>
      </c>
      <c r="F159" s="13" t="e">
        <f>SUMIF('[1]COAL RECEIPT &amp; GCV DATA'!$A$3:$A$11,'MASTER DATA FILE RAW COAL 210'!A159,'[1]COAL RECEIPT &amp; GCV DATA'!$F$3:$F$11)</f>
        <v>#VALUE!</v>
      </c>
      <c r="G159" s="13">
        <f>IFERROR(VLOOKUP(A159,'[1]COAL RECEIPT &amp; GCV DATA'!$A$2:$V$11,7,0),0)</f>
        <v>0</v>
      </c>
      <c r="H159" s="13">
        <f>IFERROR(VLOOKUP(A159,'[1]COAL RECEIPT &amp; GCV DATA'!$A$2:$V$11,8,0),0)</f>
        <v>0</v>
      </c>
      <c r="I159" s="13">
        <f>IFERROR(VLOOKUP(A159,'[1]COAL RECEIPT &amp; GCV DATA'!$A$2:$V$11,9,0),0)</f>
        <v>0</v>
      </c>
      <c r="J159" s="13">
        <f>IFERROR(VLOOKUP(A159,'[1]COAL RECEIPT &amp; GCV DATA'!$A$2:$V$11,10,0),0)</f>
        <v>0</v>
      </c>
      <c r="K159" s="15" t="e">
        <f>SUMIF('[1]COAL RECEIPT &amp; GCV DATA'!$A$3:$A$11,'MASTER DATA FILE RAW COAL 210'!A159,'[1]COAL RECEIPT &amp; GCV DATA'!$K$3:$K$11)</f>
        <v>#VALUE!</v>
      </c>
      <c r="L159" s="15" t="e">
        <f>SUMIF('[1]COAL RECEIPT &amp; GCV DATA'!$A$3:$A$11,'MASTER DATA FILE RAW COAL 210'!A159,'[1]COAL RECEIPT &amp; GCV DATA'!$L$3:$L$11)</f>
        <v>#VALUE!</v>
      </c>
      <c r="M159" s="15" t="e">
        <f t="shared" si="12"/>
        <v>#VALUE!</v>
      </c>
      <c r="N159" s="15" t="e">
        <f t="shared" si="13"/>
        <v>#VALUE!</v>
      </c>
      <c r="O159" s="15" t="e">
        <f>SUMIF('[1]COAL RECEIPT &amp; GCV DATA'!$A$3:$A$11,'MASTER DATA FILE RAW COAL 210'!A159,'[1]COAL RECEIPT &amp; GCV DATA'!$O$3:$O$11)</f>
        <v>#VALUE!</v>
      </c>
      <c r="P159" s="15" t="e">
        <f t="shared" si="17"/>
        <v>#VALUE!</v>
      </c>
      <c r="Q159" s="15" t="e">
        <f>SUMIF('[1]COAL RECEIPT &amp; GCV DATA'!$A$3:$A$11,'MASTER DATA FILE RAW COAL 210'!A159,'[1]COAL RECEIPT &amp; GCV DATA'!$Q$3:$Q$11)+IF(H159=$J$234,($K$234*K159),0)+IF(H159=$J$235,($K$235*K159),0)++IF(H158=$J$235,($K$236*K159),0)</f>
        <v>#VALUE!</v>
      </c>
      <c r="R159" s="16" t="e">
        <f>SUMIF('[1]COAL RECEIPT &amp; GCV DATA'!$A$3:$A$11,'MASTER DATA FILE RAW COAL 210'!A159,'[1]COAL RECEIPT &amp; GCV DATA'!$R$3:$R$11)+IF(H159=$J$234,($K$234*K159),0)+IF(H159=$J$235,($K$235*K159),0)</f>
        <v>#VALUE!</v>
      </c>
      <c r="S159" s="15">
        <f t="shared" si="14"/>
        <v>0</v>
      </c>
      <c r="T159" s="15" t="e">
        <f>SUMIF('[1]COAL RECEIPT &amp; GCV DATA'!$A$3:$A$11,'MASTER DATA FILE RAW COAL 210'!A159,'[1]COAL RECEIPT &amp; GCV DATA'!$T$3:$T$11)</f>
        <v>#VALUE!</v>
      </c>
      <c r="U159" s="15" t="e">
        <f t="shared" si="15"/>
        <v>#VALUE!</v>
      </c>
      <c r="V159" s="15" t="e">
        <f>SUMIF('[1]COAL RECEIPT &amp; GCV DATA'!$A$3:$A$11,'MASTER DATA FILE RAW COAL 210'!A159,'[1]COAL RECEIPT &amp; GCV DATA'!$V$3:$V$11)</f>
        <v>#VALUE!</v>
      </c>
      <c r="W159" s="15" t="e">
        <f t="shared" si="16"/>
        <v>#VALUE!</v>
      </c>
    </row>
    <row r="160" spans="1:23" customFormat="1" x14ac:dyDescent="0.3">
      <c r="A160" s="12"/>
      <c r="B160" s="12" t="e">
        <f>SUMIF('[1]COAL RECEIPT &amp; GCV DATA'!$A$3:$A$11,'MASTER DATA FILE RAW COAL 210'!A160,'[1]COAL RECEIPT &amp; GCV DATA'!$B$3:$B$11)</f>
        <v>#VALUE!</v>
      </c>
      <c r="C160" s="13" t="e">
        <f>SUMIF('[1]COAL RECEIPT &amp; GCV DATA'!$A$3:$A$11,'MASTER DATA FILE RAW COAL 210'!A160,'[1]COAL RECEIPT &amp; GCV DATA'!$C$3:$C$11)</f>
        <v>#VALUE!</v>
      </c>
      <c r="D160" s="13">
        <f>IFERROR(VLOOKUP(A160,'[1]COAL RECEIPT &amp; GCV DATA'!$A$2:$V$11,4,0),0)</f>
        <v>0</v>
      </c>
      <c r="E160" s="14">
        <f>IFERROR(VLOOKUP(A160,'[1]COAL RECEIPT &amp; GCV DATA'!$A$2:$V$11,5,0),0)</f>
        <v>0</v>
      </c>
      <c r="F160" s="13" t="e">
        <f>SUMIF('[1]COAL RECEIPT &amp; GCV DATA'!$A$3:$A$11,'MASTER DATA FILE RAW COAL 210'!A160,'[1]COAL RECEIPT &amp; GCV DATA'!$F$3:$F$11)</f>
        <v>#VALUE!</v>
      </c>
      <c r="G160" s="13">
        <f>IFERROR(VLOOKUP(A160,'[1]COAL RECEIPT &amp; GCV DATA'!$A$2:$V$11,7,0),0)</f>
        <v>0</v>
      </c>
      <c r="H160" s="13">
        <f>IFERROR(VLOOKUP(A160,'[1]COAL RECEIPT &amp; GCV DATA'!$A$2:$V$11,8,0),0)</f>
        <v>0</v>
      </c>
      <c r="I160" s="13">
        <f>IFERROR(VLOOKUP(A160,'[1]COAL RECEIPT &amp; GCV DATA'!$A$2:$V$11,9,0),0)</f>
        <v>0</v>
      </c>
      <c r="J160" s="13">
        <f>IFERROR(VLOOKUP(A160,'[1]COAL RECEIPT &amp; GCV DATA'!$A$2:$V$11,10,0),0)</f>
        <v>0</v>
      </c>
      <c r="K160" s="15" t="e">
        <f>SUMIF('[1]COAL RECEIPT &amp; GCV DATA'!$A$3:$A$11,'MASTER DATA FILE RAW COAL 210'!A160,'[1]COAL RECEIPT &amp; GCV DATA'!$K$3:$K$11)</f>
        <v>#VALUE!</v>
      </c>
      <c r="L160" s="15" t="e">
        <f>SUMIF('[1]COAL RECEIPT &amp; GCV DATA'!$A$3:$A$11,'MASTER DATA FILE RAW COAL 210'!A160,'[1]COAL RECEIPT &amp; GCV DATA'!$L$3:$L$11)</f>
        <v>#VALUE!</v>
      </c>
      <c r="M160" s="15" t="e">
        <f t="shared" si="12"/>
        <v>#VALUE!</v>
      </c>
      <c r="N160" s="15" t="e">
        <f t="shared" si="13"/>
        <v>#VALUE!</v>
      </c>
      <c r="O160" s="15" t="e">
        <f>SUMIF('[1]COAL RECEIPT &amp; GCV DATA'!$A$3:$A$11,'MASTER DATA FILE RAW COAL 210'!A160,'[1]COAL RECEIPT &amp; GCV DATA'!$O$3:$O$11)</f>
        <v>#VALUE!</v>
      </c>
      <c r="P160" s="15" t="e">
        <f t="shared" si="17"/>
        <v>#VALUE!</v>
      </c>
      <c r="Q160" s="15" t="e">
        <f>SUMIF('[1]COAL RECEIPT &amp; GCV DATA'!$A$3:$A$11,'MASTER DATA FILE RAW COAL 210'!A160,'[1]COAL RECEIPT &amp; GCV DATA'!$Q$3:$Q$11)+IF(H160=$J$234,($K$234*K160),0)+IF(H160=$J$235,($K$235*K160),0)++IF(H159=$J$235,($K$236*K160),0)</f>
        <v>#VALUE!</v>
      </c>
      <c r="R160" s="16" t="e">
        <f>SUMIF('[1]COAL RECEIPT &amp; GCV DATA'!$A$3:$A$11,'MASTER DATA FILE RAW COAL 210'!A160,'[1]COAL RECEIPT &amp; GCV DATA'!$R$3:$R$11)+IF(H160=$J$234,($K$234*K160),0)+IF(H160=$J$235,($K$235*K160),0)</f>
        <v>#VALUE!</v>
      </c>
      <c r="S160" s="15">
        <f t="shared" si="14"/>
        <v>0</v>
      </c>
      <c r="T160" s="15" t="e">
        <f>SUMIF('[1]COAL RECEIPT &amp; GCV DATA'!$A$3:$A$11,'MASTER DATA FILE RAW COAL 210'!A160,'[1]COAL RECEIPT &amp; GCV DATA'!$T$3:$T$11)</f>
        <v>#VALUE!</v>
      </c>
      <c r="U160" s="15" t="e">
        <f t="shared" si="15"/>
        <v>#VALUE!</v>
      </c>
      <c r="V160" s="15" t="e">
        <f>SUMIF('[1]COAL RECEIPT &amp; GCV DATA'!$A$3:$A$11,'MASTER DATA FILE RAW COAL 210'!A160,'[1]COAL RECEIPT &amp; GCV DATA'!$V$3:$V$11)</f>
        <v>#VALUE!</v>
      </c>
      <c r="W160" s="15" t="e">
        <f t="shared" si="16"/>
        <v>#VALUE!</v>
      </c>
    </row>
    <row r="161" spans="1:23" customFormat="1" x14ac:dyDescent="0.3">
      <c r="A161" s="12"/>
      <c r="B161" s="12" t="e">
        <f>SUMIF('[1]COAL RECEIPT &amp; GCV DATA'!$A$3:$A$11,'MASTER DATA FILE RAW COAL 210'!A161,'[1]COAL RECEIPT &amp; GCV DATA'!$B$3:$B$11)</f>
        <v>#VALUE!</v>
      </c>
      <c r="C161" s="13" t="e">
        <f>SUMIF('[1]COAL RECEIPT &amp; GCV DATA'!$A$3:$A$11,'MASTER DATA FILE RAW COAL 210'!A161,'[1]COAL RECEIPT &amp; GCV DATA'!$C$3:$C$11)</f>
        <v>#VALUE!</v>
      </c>
      <c r="D161" s="13">
        <f>IFERROR(VLOOKUP(A161,'[1]COAL RECEIPT &amp; GCV DATA'!$A$2:$V$11,4,0),0)</f>
        <v>0</v>
      </c>
      <c r="E161" s="14">
        <f>IFERROR(VLOOKUP(A161,'[1]COAL RECEIPT &amp; GCV DATA'!$A$2:$V$11,5,0),0)</f>
        <v>0</v>
      </c>
      <c r="F161" s="13" t="e">
        <f>SUMIF('[1]COAL RECEIPT &amp; GCV DATA'!$A$3:$A$11,'MASTER DATA FILE RAW COAL 210'!A161,'[1]COAL RECEIPT &amp; GCV DATA'!$F$3:$F$11)</f>
        <v>#VALUE!</v>
      </c>
      <c r="G161" s="13">
        <f>IFERROR(VLOOKUP(A161,'[1]COAL RECEIPT &amp; GCV DATA'!$A$2:$V$11,7,0),0)</f>
        <v>0</v>
      </c>
      <c r="H161" s="13">
        <f>IFERROR(VLOOKUP(A161,'[1]COAL RECEIPT &amp; GCV DATA'!$A$2:$V$11,8,0),0)</f>
        <v>0</v>
      </c>
      <c r="I161" s="13">
        <f>IFERROR(VLOOKUP(A161,'[1]COAL RECEIPT &amp; GCV DATA'!$A$2:$V$11,9,0),0)</f>
        <v>0</v>
      </c>
      <c r="J161" s="13">
        <f>IFERROR(VLOOKUP(A161,'[1]COAL RECEIPT &amp; GCV DATA'!$A$2:$V$11,10,0),0)</f>
        <v>0</v>
      </c>
      <c r="K161" s="15" t="e">
        <f>SUMIF('[1]COAL RECEIPT &amp; GCV DATA'!$A$3:$A$11,'MASTER DATA FILE RAW COAL 210'!A161,'[1]COAL RECEIPT &amp; GCV DATA'!$K$3:$K$11)</f>
        <v>#VALUE!</v>
      </c>
      <c r="L161" s="15" t="e">
        <f>SUMIF('[1]COAL RECEIPT &amp; GCV DATA'!$A$3:$A$11,'MASTER DATA FILE RAW COAL 210'!A161,'[1]COAL RECEIPT &amp; GCV DATA'!$L$3:$L$11)</f>
        <v>#VALUE!</v>
      </c>
      <c r="M161" s="15" t="e">
        <f t="shared" si="12"/>
        <v>#VALUE!</v>
      </c>
      <c r="N161" s="15" t="e">
        <f t="shared" si="13"/>
        <v>#VALUE!</v>
      </c>
      <c r="O161" s="15" t="e">
        <f>SUMIF('[1]COAL RECEIPT &amp; GCV DATA'!$A$3:$A$11,'MASTER DATA FILE RAW COAL 210'!A161,'[1]COAL RECEIPT &amp; GCV DATA'!$O$3:$O$11)</f>
        <v>#VALUE!</v>
      </c>
      <c r="P161" s="15" t="e">
        <f t="shared" si="17"/>
        <v>#VALUE!</v>
      </c>
      <c r="Q161" s="15" t="e">
        <f>SUMIF('[1]COAL RECEIPT &amp; GCV DATA'!$A$3:$A$11,'MASTER DATA FILE RAW COAL 210'!A161,'[1]COAL RECEIPT &amp; GCV DATA'!$Q$3:$Q$11)+IF(H161=$J$234,($K$234*K161),0)+IF(H161=$J$235,($K$235*K161),0)++IF(H160=$J$235,($K$236*K161),0)</f>
        <v>#VALUE!</v>
      </c>
      <c r="R161" s="16" t="e">
        <f>SUMIF('[1]COAL RECEIPT &amp; GCV DATA'!$A$3:$A$11,'MASTER DATA FILE RAW COAL 210'!A161,'[1]COAL RECEIPT &amp; GCV DATA'!$R$3:$R$11)+IF(H161=$J$234,($K$234*K161),0)+IF(H161=$J$235,($K$235*K161),0)</f>
        <v>#VALUE!</v>
      </c>
      <c r="S161" s="15">
        <f t="shared" si="14"/>
        <v>0</v>
      </c>
      <c r="T161" s="15" t="e">
        <f>SUMIF('[1]COAL RECEIPT &amp; GCV DATA'!$A$3:$A$11,'MASTER DATA FILE RAW COAL 210'!A161,'[1]COAL RECEIPT &amp; GCV DATA'!$T$3:$T$11)</f>
        <v>#VALUE!</v>
      </c>
      <c r="U161" s="15" t="e">
        <f t="shared" si="15"/>
        <v>#VALUE!</v>
      </c>
      <c r="V161" s="15" t="e">
        <f>SUMIF('[1]COAL RECEIPT &amp; GCV DATA'!$A$3:$A$11,'MASTER DATA FILE RAW COAL 210'!A161,'[1]COAL RECEIPT &amp; GCV DATA'!$V$3:$V$11)</f>
        <v>#VALUE!</v>
      </c>
      <c r="W161" s="15" t="e">
        <f t="shared" si="16"/>
        <v>#VALUE!</v>
      </c>
    </row>
    <row r="162" spans="1:23" customFormat="1" x14ac:dyDescent="0.3">
      <c r="A162" s="12"/>
      <c r="B162" s="12" t="e">
        <f>SUMIF('[1]COAL RECEIPT &amp; GCV DATA'!$A$3:$A$11,'MASTER DATA FILE RAW COAL 210'!A162,'[1]COAL RECEIPT &amp; GCV DATA'!$B$3:$B$11)</f>
        <v>#VALUE!</v>
      </c>
      <c r="C162" s="13" t="e">
        <f>SUMIF('[1]COAL RECEIPT &amp; GCV DATA'!$A$3:$A$11,'MASTER DATA FILE RAW COAL 210'!A162,'[1]COAL RECEIPT &amp; GCV DATA'!$C$3:$C$11)</f>
        <v>#VALUE!</v>
      </c>
      <c r="D162" s="13">
        <f>IFERROR(VLOOKUP(A162,'[1]COAL RECEIPT &amp; GCV DATA'!$A$2:$V$11,4,0),0)</f>
        <v>0</v>
      </c>
      <c r="E162" s="14">
        <f>IFERROR(VLOOKUP(A162,'[1]COAL RECEIPT &amp; GCV DATA'!$A$2:$V$11,5,0),0)</f>
        <v>0</v>
      </c>
      <c r="F162" s="13" t="e">
        <f>SUMIF('[1]COAL RECEIPT &amp; GCV DATA'!$A$3:$A$11,'MASTER DATA FILE RAW COAL 210'!A162,'[1]COAL RECEIPT &amp; GCV DATA'!$F$3:$F$11)</f>
        <v>#VALUE!</v>
      </c>
      <c r="G162" s="13">
        <f>IFERROR(VLOOKUP(A162,'[1]COAL RECEIPT &amp; GCV DATA'!$A$2:$V$11,7,0),0)</f>
        <v>0</v>
      </c>
      <c r="H162" s="13">
        <f>IFERROR(VLOOKUP(A162,'[1]COAL RECEIPT &amp; GCV DATA'!$A$2:$V$11,8,0),0)</f>
        <v>0</v>
      </c>
      <c r="I162" s="13">
        <f>IFERROR(VLOOKUP(A162,'[1]COAL RECEIPT &amp; GCV DATA'!$A$2:$V$11,9,0),0)</f>
        <v>0</v>
      </c>
      <c r="J162" s="13">
        <f>IFERROR(VLOOKUP(A162,'[1]COAL RECEIPT &amp; GCV DATA'!$A$2:$V$11,10,0),0)</f>
        <v>0</v>
      </c>
      <c r="K162" s="15" t="e">
        <f>SUMIF('[1]COAL RECEIPT &amp; GCV DATA'!$A$3:$A$11,'MASTER DATA FILE RAW COAL 210'!A162,'[1]COAL RECEIPT &amp; GCV DATA'!$K$3:$K$11)</f>
        <v>#VALUE!</v>
      </c>
      <c r="L162" s="15" t="e">
        <f>SUMIF('[1]COAL RECEIPT &amp; GCV DATA'!$A$3:$A$11,'MASTER DATA FILE RAW COAL 210'!A162,'[1]COAL RECEIPT &amp; GCV DATA'!$L$3:$L$11)</f>
        <v>#VALUE!</v>
      </c>
      <c r="M162" s="15" t="e">
        <f t="shared" si="12"/>
        <v>#VALUE!</v>
      </c>
      <c r="N162" s="15" t="e">
        <f t="shared" si="13"/>
        <v>#VALUE!</v>
      </c>
      <c r="O162" s="15" t="e">
        <f>SUMIF('[1]COAL RECEIPT &amp; GCV DATA'!$A$3:$A$11,'MASTER DATA FILE RAW COAL 210'!A162,'[1]COAL RECEIPT &amp; GCV DATA'!$O$3:$O$11)</f>
        <v>#VALUE!</v>
      </c>
      <c r="P162" s="15" t="e">
        <f t="shared" si="17"/>
        <v>#VALUE!</v>
      </c>
      <c r="Q162" s="15" t="e">
        <f>SUMIF('[1]COAL RECEIPT &amp; GCV DATA'!$A$3:$A$11,'MASTER DATA FILE RAW COAL 210'!A162,'[1]COAL RECEIPT &amp; GCV DATA'!$Q$3:$Q$11)+IF(H162=$J$234,($K$234*K162),0)+IF(H162=$J$235,($K$235*K162),0)++IF(H161=$J$235,($K$236*K162),0)</f>
        <v>#VALUE!</v>
      </c>
      <c r="R162" s="16" t="e">
        <f>SUMIF('[1]COAL RECEIPT &amp; GCV DATA'!$A$3:$A$11,'MASTER DATA FILE RAW COAL 210'!A162,'[1]COAL RECEIPT &amp; GCV DATA'!$R$3:$R$11)+IF(H162=$J$234,($K$234*K162),0)+IF(H162=$J$235,($K$235*K162),0)</f>
        <v>#VALUE!</v>
      </c>
      <c r="S162" s="15">
        <f t="shared" si="14"/>
        <v>0</v>
      </c>
      <c r="T162" s="15" t="e">
        <f>SUMIF('[1]COAL RECEIPT &amp; GCV DATA'!$A$3:$A$11,'MASTER DATA FILE RAW COAL 210'!A162,'[1]COAL RECEIPT &amp; GCV DATA'!$T$3:$T$11)</f>
        <v>#VALUE!</v>
      </c>
      <c r="U162" s="15" t="e">
        <f t="shared" si="15"/>
        <v>#VALUE!</v>
      </c>
      <c r="V162" s="15" t="e">
        <f>SUMIF('[1]COAL RECEIPT &amp; GCV DATA'!$A$3:$A$11,'MASTER DATA FILE RAW COAL 210'!A162,'[1]COAL RECEIPT &amp; GCV DATA'!$V$3:$V$11)</f>
        <v>#VALUE!</v>
      </c>
      <c r="W162" s="15" t="e">
        <f t="shared" si="16"/>
        <v>#VALUE!</v>
      </c>
    </row>
    <row r="163" spans="1:23" customFormat="1" x14ac:dyDescent="0.3">
      <c r="A163" s="12"/>
      <c r="B163" s="12" t="e">
        <f>SUMIF('[1]COAL RECEIPT &amp; GCV DATA'!$A$3:$A$11,'MASTER DATA FILE RAW COAL 210'!A163,'[1]COAL RECEIPT &amp; GCV DATA'!$B$3:$B$11)</f>
        <v>#VALUE!</v>
      </c>
      <c r="C163" s="13" t="e">
        <f>SUMIF('[1]COAL RECEIPT &amp; GCV DATA'!$A$3:$A$11,'MASTER DATA FILE RAW COAL 210'!A163,'[1]COAL RECEIPT &amp; GCV DATA'!$C$3:$C$11)</f>
        <v>#VALUE!</v>
      </c>
      <c r="D163" s="13">
        <f>IFERROR(VLOOKUP(A163,'[1]COAL RECEIPT &amp; GCV DATA'!$A$2:$V$11,4,0),0)</f>
        <v>0</v>
      </c>
      <c r="E163" s="14">
        <f>IFERROR(VLOOKUP(A163,'[1]COAL RECEIPT &amp; GCV DATA'!$A$2:$V$11,5,0),0)</f>
        <v>0</v>
      </c>
      <c r="F163" s="13" t="e">
        <f>SUMIF('[1]COAL RECEIPT &amp; GCV DATA'!$A$3:$A$11,'MASTER DATA FILE RAW COAL 210'!A163,'[1]COAL RECEIPT &amp; GCV DATA'!$F$3:$F$11)</f>
        <v>#VALUE!</v>
      </c>
      <c r="G163" s="13">
        <f>IFERROR(VLOOKUP(A163,'[1]COAL RECEIPT &amp; GCV DATA'!$A$2:$V$11,7,0),0)</f>
        <v>0</v>
      </c>
      <c r="H163" s="13">
        <f>IFERROR(VLOOKUP(A163,'[1]COAL RECEIPT &amp; GCV DATA'!$A$2:$V$11,8,0),0)</f>
        <v>0</v>
      </c>
      <c r="I163" s="13">
        <f>IFERROR(VLOOKUP(A163,'[1]COAL RECEIPT &amp; GCV DATA'!$A$2:$V$11,9,0),0)</f>
        <v>0</v>
      </c>
      <c r="J163" s="13">
        <f>IFERROR(VLOOKUP(A163,'[1]COAL RECEIPT &amp; GCV DATA'!$A$2:$V$11,10,0),0)</f>
        <v>0</v>
      </c>
      <c r="K163" s="15" t="e">
        <f>SUMIF('[1]COAL RECEIPT &amp; GCV DATA'!$A$3:$A$11,'MASTER DATA FILE RAW COAL 210'!A163,'[1]COAL RECEIPT &amp; GCV DATA'!$K$3:$K$11)</f>
        <v>#VALUE!</v>
      </c>
      <c r="L163" s="15" t="e">
        <f>SUMIF('[1]COAL RECEIPT &amp; GCV DATA'!$A$3:$A$11,'MASTER DATA FILE RAW COAL 210'!A163,'[1]COAL RECEIPT &amp; GCV DATA'!$L$3:$L$11)</f>
        <v>#VALUE!</v>
      </c>
      <c r="M163" s="15" t="e">
        <f t="shared" si="12"/>
        <v>#VALUE!</v>
      </c>
      <c r="N163" s="15" t="e">
        <f t="shared" si="13"/>
        <v>#VALUE!</v>
      </c>
      <c r="O163" s="15" t="e">
        <f>SUMIF('[1]COAL RECEIPT &amp; GCV DATA'!$A$3:$A$11,'MASTER DATA FILE RAW COAL 210'!A163,'[1]COAL RECEIPT &amp; GCV DATA'!$O$3:$O$11)</f>
        <v>#VALUE!</v>
      </c>
      <c r="P163" s="15" t="e">
        <f t="shared" si="17"/>
        <v>#VALUE!</v>
      </c>
      <c r="Q163" s="15" t="e">
        <f>SUMIF('[1]COAL RECEIPT &amp; GCV DATA'!$A$3:$A$11,'MASTER DATA FILE RAW COAL 210'!A163,'[1]COAL RECEIPT &amp; GCV DATA'!$Q$3:$Q$11)+IF(H163=$J$234,($K$234*K163),0)+IF(H163=$J$235,($K$235*K163),0)++IF(H162=$J$235,($K$236*K163),0)</f>
        <v>#VALUE!</v>
      </c>
      <c r="R163" s="16" t="e">
        <f>SUMIF('[1]COAL RECEIPT &amp; GCV DATA'!$A$3:$A$11,'MASTER DATA FILE RAW COAL 210'!A163,'[1]COAL RECEIPT &amp; GCV DATA'!$R$3:$R$11)+IF(H163=$J$234,($K$234*K163),0)+IF(H163=$J$235,($K$235*K163),0)</f>
        <v>#VALUE!</v>
      </c>
      <c r="S163" s="15">
        <f t="shared" si="14"/>
        <v>0</v>
      </c>
      <c r="T163" s="15" t="e">
        <f>SUMIF('[1]COAL RECEIPT &amp; GCV DATA'!$A$3:$A$11,'MASTER DATA FILE RAW COAL 210'!A163,'[1]COAL RECEIPT &amp; GCV DATA'!$T$3:$T$11)</f>
        <v>#VALUE!</v>
      </c>
      <c r="U163" s="15" t="e">
        <f t="shared" si="15"/>
        <v>#VALUE!</v>
      </c>
      <c r="V163" s="15" t="e">
        <f>SUMIF('[1]COAL RECEIPT &amp; GCV DATA'!$A$3:$A$11,'MASTER DATA FILE RAW COAL 210'!A163,'[1]COAL RECEIPT &amp; GCV DATA'!$V$3:$V$11)</f>
        <v>#VALUE!</v>
      </c>
      <c r="W163" s="15" t="e">
        <f t="shared" si="16"/>
        <v>#VALUE!</v>
      </c>
    </row>
    <row r="164" spans="1:23" customFormat="1" x14ac:dyDescent="0.3">
      <c r="A164" s="12"/>
      <c r="B164" s="12" t="e">
        <f>SUMIF('[1]COAL RECEIPT &amp; GCV DATA'!$A$3:$A$11,'MASTER DATA FILE RAW COAL 210'!A164,'[1]COAL RECEIPT &amp; GCV DATA'!$B$3:$B$11)</f>
        <v>#VALUE!</v>
      </c>
      <c r="C164" s="13" t="e">
        <f>SUMIF('[1]COAL RECEIPT &amp; GCV DATA'!$A$3:$A$11,'MASTER DATA FILE RAW COAL 210'!A164,'[1]COAL RECEIPT &amp; GCV DATA'!$C$3:$C$11)</f>
        <v>#VALUE!</v>
      </c>
      <c r="D164" s="13">
        <f>IFERROR(VLOOKUP(A164,'[1]COAL RECEIPT &amp; GCV DATA'!$A$2:$V$11,4,0),0)</f>
        <v>0</v>
      </c>
      <c r="E164" s="14">
        <f>IFERROR(VLOOKUP(A164,'[1]COAL RECEIPT &amp; GCV DATA'!$A$2:$V$11,5,0),0)</f>
        <v>0</v>
      </c>
      <c r="F164" s="13" t="e">
        <f>SUMIF('[1]COAL RECEIPT &amp; GCV DATA'!$A$3:$A$11,'MASTER DATA FILE RAW COAL 210'!A164,'[1]COAL RECEIPT &amp; GCV DATA'!$F$3:$F$11)</f>
        <v>#VALUE!</v>
      </c>
      <c r="G164" s="13">
        <f>IFERROR(VLOOKUP(A164,'[1]COAL RECEIPT &amp; GCV DATA'!$A$2:$V$11,7,0),0)</f>
        <v>0</v>
      </c>
      <c r="H164" s="13">
        <f>IFERROR(VLOOKUP(A164,'[1]COAL RECEIPT &amp; GCV DATA'!$A$2:$V$11,8,0),0)</f>
        <v>0</v>
      </c>
      <c r="I164" s="13">
        <f>IFERROR(VLOOKUP(A164,'[1]COAL RECEIPT &amp; GCV DATA'!$A$2:$V$11,9,0),0)</f>
        <v>0</v>
      </c>
      <c r="J164" s="13">
        <f>IFERROR(VLOOKUP(A164,'[1]COAL RECEIPT &amp; GCV DATA'!$A$2:$V$11,10,0),0)</f>
        <v>0</v>
      </c>
      <c r="K164" s="15" t="e">
        <f>SUMIF('[1]COAL RECEIPT &amp; GCV DATA'!$A$3:$A$11,'MASTER DATA FILE RAW COAL 210'!A164,'[1]COAL RECEIPT &amp; GCV DATA'!$K$3:$K$11)</f>
        <v>#VALUE!</v>
      </c>
      <c r="L164" s="15" t="e">
        <f>SUMIF('[1]COAL RECEIPT &amp; GCV DATA'!$A$3:$A$11,'MASTER DATA FILE RAW COAL 210'!A164,'[1]COAL RECEIPT &amp; GCV DATA'!$L$3:$L$11)</f>
        <v>#VALUE!</v>
      </c>
      <c r="M164" s="15" t="e">
        <f t="shared" si="12"/>
        <v>#VALUE!</v>
      </c>
      <c r="N164" s="15" t="e">
        <f t="shared" si="13"/>
        <v>#VALUE!</v>
      </c>
      <c r="O164" s="15" t="e">
        <f>SUMIF('[1]COAL RECEIPT &amp; GCV DATA'!$A$3:$A$11,'MASTER DATA FILE RAW COAL 210'!A164,'[1]COAL RECEIPT &amp; GCV DATA'!$O$3:$O$11)</f>
        <v>#VALUE!</v>
      </c>
      <c r="P164" s="15" t="e">
        <f t="shared" si="17"/>
        <v>#VALUE!</v>
      </c>
      <c r="Q164" s="15" t="e">
        <f>SUMIF('[1]COAL RECEIPT &amp; GCV DATA'!$A$3:$A$11,'MASTER DATA FILE RAW COAL 210'!A164,'[1]COAL RECEIPT &amp; GCV DATA'!$Q$3:$Q$11)+IF(H164=$J$234,($K$234*K164),0)+IF(H164=$J$235,($K$235*K164),0)++IF(H163=$J$235,($K$236*K164),0)</f>
        <v>#VALUE!</v>
      </c>
      <c r="R164" s="16" t="e">
        <f>SUMIF('[1]COAL RECEIPT &amp; GCV DATA'!$A$3:$A$11,'MASTER DATA FILE RAW COAL 210'!A164,'[1]COAL RECEIPT &amp; GCV DATA'!$R$3:$R$11)+IF(H164=$J$234,($K$234*K164),0)+IF(H164=$J$235,($K$235*K164),0)</f>
        <v>#VALUE!</v>
      </c>
      <c r="S164" s="15">
        <f t="shared" si="14"/>
        <v>0</v>
      </c>
      <c r="T164" s="15" t="e">
        <f>SUMIF('[1]COAL RECEIPT &amp; GCV DATA'!$A$3:$A$11,'MASTER DATA FILE RAW COAL 210'!A164,'[1]COAL RECEIPT &amp; GCV DATA'!$T$3:$T$11)</f>
        <v>#VALUE!</v>
      </c>
      <c r="U164" s="15" t="e">
        <f t="shared" si="15"/>
        <v>#VALUE!</v>
      </c>
      <c r="V164" s="15" t="e">
        <f>SUMIF('[1]COAL RECEIPT &amp; GCV DATA'!$A$3:$A$11,'MASTER DATA FILE RAW COAL 210'!A164,'[1]COAL RECEIPT &amp; GCV DATA'!$V$3:$V$11)</f>
        <v>#VALUE!</v>
      </c>
      <c r="W164" s="15" t="e">
        <f t="shared" si="16"/>
        <v>#VALUE!</v>
      </c>
    </row>
    <row r="165" spans="1:23" customFormat="1" x14ac:dyDescent="0.3">
      <c r="A165" s="12"/>
      <c r="B165" s="12" t="e">
        <f>SUMIF('[1]COAL RECEIPT &amp; GCV DATA'!$A$3:$A$11,'MASTER DATA FILE RAW COAL 210'!A165,'[1]COAL RECEIPT &amp; GCV DATA'!$B$3:$B$11)</f>
        <v>#VALUE!</v>
      </c>
      <c r="C165" s="13" t="e">
        <f>SUMIF('[1]COAL RECEIPT &amp; GCV DATA'!$A$3:$A$11,'MASTER DATA FILE RAW COAL 210'!A165,'[1]COAL RECEIPT &amp; GCV DATA'!$C$3:$C$11)</f>
        <v>#VALUE!</v>
      </c>
      <c r="D165" s="13">
        <f>IFERROR(VLOOKUP(A165,'[1]COAL RECEIPT &amp; GCV DATA'!$A$2:$V$11,4,0),0)</f>
        <v>0</v>
      </c>
      <c r="E165" s="14">
        <f>IFERROR(VLOOKUP(A165,'[1]COAL RECEIPT &amp; GCV DATA'!$A$2:$V$11,5,0),0)</f>
        <v>0</v>
      </c>
      <c r="F165" s="13" t="e">
        <f>SUMIF('[1]COAL RECEIPT &amp; GCV DATA'!$A$3:$A$11,'MASTER DATA FILE RAW COAL 210'!A165,'[1]COAL RECEIPT &amp; GCV DATA'!$F$3:$F$11)</f>
        <v>#VALUE!</v>
      </c>
      <c r="G165" s="13">
        <f>IFERROR(VLOOKUP(A165,'[1]COAL RECEIPT &amp; GCV DATA'!$A$2:$V$11,7,0),0)</f>
        <v>0</v>
      </c>
      <c r="H165" s="13">
        <f>IFERROR(VLOOKUP(A165,'[1]COAL RECEIPT &amp; GCV DATA'!$A$2:$V$11,8,0),0)</f>
        <v>0</v>
      </c>
      <c r="I165" s="13">
        <f>IFERROR(VLOOKUP(A165,'[1]COAL RECEIPT &amp; GCV DATA'!$A$2:$V$11,9,0),0)</f>
        <v>0</v>
      </c>
      <c r="J165" s="13">
        <f>IFERROR(VLOOKUP(A165,'[1]COAL RECEIPT &amp; GCV DATA'!$A$2:$V$11,10,0),0)</f>
        <v>0</v>
      </c>
      <c r="K165" s="15" t="e">
        <f>SUMIF('[1]COAL RECEIPT &amp; GCV DATA'!$A$3:$A$11,'MASTER DATA FILE RAW COAL 210'!A165,'[1]COAL RECEIPT &amp; GCV DATA'!$K$3:$K$11)</f>
        <v>#VALUE!</v>
      </c>
      <c r="L165" s="15" t="e">
        <f>SUMIF('[1]COAL RECEIPT &amp; GCV DATA'!$A$3:$A$11,'MASTER DATA FILE RAW COAL 210'!A165,'[1]COAL RECEIPT &amp; GCV DATA'!$L$3:$L$11)</f>
        <v>#VALUE!</v>
      </c>
      <c r="M165" s="15" t="e">
        <f t="shared" si="12"/>
        <v>#VALUE!</v>
      </c>
      <c r="N165" s="15" t="e">
        <f t="shared" si="13"/>
        <v>#VALUE!</v>
      </c>
      <c r="O165" s="15" t="e">
        <f>SUMIF('[1]COAL RECEIPT &amp; GCV DATA'!$A$3:$A$11,'MASTER DATA FILE RAW COAL 210'!A165,'[1]COAL RECEIPT &amp; GCV DATA'!$O$3:$O$11)</f>
        <v>#VALUE!</v>
      </c>
      <c r="P165" s="15" t="e">
        <f t="shared" si="17"/>
        <v>#VALUE!</v>
      </c>
      <c r="Q165" s="15" t="e">
        <f>SUMIF('[1]COAL RECEIPT &amp; GCV DATA'!$A$3:$A$11,'MASTER DATA FILE RAW COAL 210'!A165,'[1]COAL RECEIPT &amp; GCV DATA'!$Q$3:$Q$11)+IF(H165=$J$234,($K$234*K165),0)+IF(H165=$J$235,($K$235*K165),0)++IF(H164=$J$235,($K$236*K165),0)</f>
        <v>#VALUE!</v>
      </c>
      <c r="R165" s="16" t="e">
        <f>SUMIF('[1]COAL RECEIPT &amp; GCV DATA'!$A$3:$A$11,'MASTER DATA FILE RAW COAL 210'!A165,'[1]COAL RECEIPT &amp; GCV DATA'!$R$3:$R$11)+IF(H165=$J$234,($K$234*K165),0)+IF(H165=$J$235,($K$235*K165),0)</f>
        <v>#VALUE!</v>
      </c>
      <c r="S165" s="15">
        <f t="shared" si="14"/>
        <v>0</v>
      </c>
      <c r="T165" s="15" t="e">
        <f>SUMIF('[1]COAL RECEIPT &amp; GCV DATA'!$A$3:$A$11,'MASTER DATA FILE RAW COAL 210'!A165,'[1]COAL RECEIPT &amp; GCV DATA'!$T$3:$T$11)</f>
        <v>#VALUE!</v>
      </c>
      <c r="U165" s="15" t="e">
        <f t="shared" si="15"/>
        <v>#VALUE!</v>
      </c>
      <c r="V165" s="15" t="e">
        <f>SUMIF('[1]COAL RECEIPT &amp; GCV DATA'!$A$3:$A$11,'MASTER DATA FILE RAW COAL 210'!A165,'[1]COAL RECEIPT &amp; GCV DATA'!$V$3:$V$11)</f>
        <v>#VALUE!</v>
      </c>
      <c r="W165" s="15" t="e">
        <f t="shared" si="16"/>
        <v>#VALUE!</v>
      </c>
    </row>
    <row r="166" spans="1:23" customFormat="1" x14ac:dyDescent="0.3">
      <c r="A166" s="12"/>
      <c r="B166" s="12" t="e">
        <f>SUMIF('[1]COAL RECEIPT &amp; GCV DATA'!$A$3:$A$11,'MASTER DATA FILE RAW COAL 210'!A166,'[1]COAL RECEIPT &amp; GCV DATA'!$B$3:$B$11)</f>
        <v>#VALUE!</v>
      </c>
      <c r="C166" s="13" t="e">
        <f>SUMIF('[1]COAL RECEIPT &amp; GCV DATA'!$A$3:$A$11,'MASTER DATA FILE RAW COAL 210'!A166,'[1]COAL RECEIPT &amp; GCV DATA'!$C$3:$C$11)</f>
        <v>#VALUE!</v>
      </c>
      <c r="D166" s="13">
        <f>IFERROR(VLOOKUP(A166,'[1]COAL RECEIPT &amp; GCV DATA'!$A$2:$V$11,4,0),0)</f>
        <v>0</v>
      </c>
      <c r="E166" s="14">
        <f>IFERROR(VLOOKUP(A166,'[1]COAL RECEIPT &amp; GCV DATA'!$A$2:$V$11,5,0),0)</f>
        <v>0</v>
      </c>
      <c r="F166" s="13" t="e">
        <f>SUMIF('[1]COAL RECEIPT &amp; GCV DATA'!$A$3:$A$11,'MASTER DATA FILE RAW COAL 210'!A166,'[1]COAL RECEIPT &amp; GCV DATA'!$F$3:$F$11)</f>
        <v>#VALUE!</v>
      </c>
      <c r="G166" s="13">
        <f>IFERROR(VLOOKUP(A166,'[1]COAL RECEIPT &amp; GCV DATA'!$A$2:$V$11,7,0),0)</f>
        <v>0</v>
      </c>
      <c r="H166" s="13">
        <f>IFERROR(VLOOKUP(A166,'[1]COAL RECEIPT &amp; GCV DATA'!$A$2:$V$11,8,0),0)</f>
        <v>0</v>
      </c>
      <c r="I166" s="13">
        <f>IFERROR(VLOOKUP(A166,'[1]COAL RECEIPT &amp; GCV DATA'!$A$2:$V$11,9,0),0)</f>
        <v>0</v>
      </c>
      <c r="J166" s="13">
        <f>IFERROR(VLOOKUP(A166,'[1]COAL RECEIPT &amp; GCV DATA'!$A$2:$V$11,10,0),0)</f>
        <v>0</v>
      </c>
      <c r="K166" s="15" t="e">
        <f>SUMIF('[1]COAL RECEIPT &amp; GCV DATA'!$A$3:$A$11,'MASTER DATA FILE RAW COAL 210'!A166,'[1]COAL RECEIPT &amp; GCV DATA'!$K$3:$K$11)</f>
        <v>#VALUE!</v>
      </c>
      <c r="L166" s="15" t="e">
        <f>SUMIF('[1]COAL RECEIPT &amp; GCV DATA'!$A$3:$A$11,'MASTER DATA FILE RAW COAL 210'!A166,'[1]COAL RECEIPT &amp; GCV DATA'!$L$3:$L$11)</f>
        <v>#VALUE!</v>
      </c>
      <c r="M166" s="15" t="e">
        <f t="shared" si="12"/>
        <v>#VALUE!</v>
      </c>
      <c r="N166" s="15" t="e">
        <f t="shared" si="13"/>
        <v>#VALUE!</v>
      </c>
      <c r="O166" s="15" t="e">
        <f>SUMIF('[1]COAL RECEIPT &amp; GCV DATA'!$A$3:$A$11,'MASTER DATA FILE RAW COAL 210'!A166,'[1]COAL RECEIPT &amp; GCV DATA'!$O$3:$O$11)</f>
        <v>#VALUE!</v>
      </c>
      <c r="P166" s="15" t="e">
        <f t="shared" si="17"/>
        <v>#VALUE!</v>
      </c>
      <c r="Q166" s="15" t="e">
        <f>SUMIF('[1]COAL RECEIPT &amp; GCV DATA'!$A$3:$A$11,'MASTER DATA FILE RAW COAL 210'!A166,'[1]COAL RECEIPT &amp; GCV DATA'!$Q$3:$Q$11)+IF(H166=$J$234,($K$234*K166),0)+IF(H166=$J$235,($K$235*K166),0)++IF(H165=$J$235,($K$236*K166),0)</f>
        <v>#VALUE!</v>
      </c>
      <c r="R166" s="16" t="e">
        <f>SUMIF('[1]COAL RECEIPT &amp; GCV DATA'!$A$3:$A$11,'MASTER DATA FILE RAW COAL 210'!A166,'[1]COAL RECEIPT &amp; GCV DATA'!$R$3:$R$11)+IF(H166=$J$234,($K$234*K166),0)+IF(H166=$J$235,($K$235*K166),0)</f>
        <v>#VALUE!</v>
      </c>
      <c r="S166" s="15">
        <f t="shared" si="14"/>
        <v>0</v>
      </c>
      <c r="T166" s="15" t="e">
        <f>SUMIF('[1]COAL RECEIPT &amp; GCV DATA'!$A$3:$A$11,'MASTER DATA FILE RAW COAL 210'!A166,'[1]COAL RECEIPT &amp; GCV DATA'!$T$3:$T$11)</f>
        <v>#VALUE!</v>
      </c>
      <c r="U166" s="15" t="e">
        <f t="shared" si="15"/>
        <v>#VALUE!</v>
      </c>
      <c r="V166" s="15" t="e">
        <f>SUMIF('[1]COAL RECEIPT &amp; GCV DATA'!$A$3:$A$11,'MASTER DATA FILE RAW COAL 210'!A166,'[1]COAL RECEIPT &amp; GCV DATA'!$V$3:$V$11)</f>
        <v>#VALUE!</v>
      </c>
      <c r="W166" s="15" t="e">
        <f t="shared" si="16"/>
        <v>#VALUE!</v>
      </c>
    </row>
    <row r="167" spans="1:23" customFormat="1" x14ac:dyDescent="0.3">
      <c r="A167" s="12"/>
      <c r="B167" s="12" t="e">
        <f>SUMIF('[1]COAL RECEIPT &amp; GCV DATA'!$A$3:$A$11,'MASTER DATA FILE RAW COAL 210'!A167,'[1]COAL RECEIPT &amp; GCV DATA'!$B$3:$B$11)</f>
        <v>#VALUE!</v>
      </c>
      <c r="C167" s="13" t="e">
        <f>SUMIF('[1]COAL RECEIPT &amp; GCV DATA'!$A$3:$A$11,'MASTER DATA FILE RAW COAL 210'!A167,'[1]COAL RECEIPT &amp; GCV DATA'!$C$3:$C$11)</f>
        <v>#VALUE!</v>
      </c>
      <c r="D167" s="13">
        <f>IFERROR(VLOOKUP(A167,'[1]COAL RECEIPT &amp; GCV DATA'!$A$2:$V$11,4,0),0)</f>
        <v>0</v>
      </c>
      <c r="E167" s="14">
        <f>IFERROR(VLOOKUP(A167,'[1]COAL RECEIPT &amp; GCV DATA'!$A$2:$V$11,5,0),0)</f>
        <v>0</v>
      </c>
      <c r="F167" s="13" t="e">
        <f>SUMIF('[1]COAL RECEIPT &amp; GCV DATA'!$A$3:$A$11,'MASTER DATA FILE RAW COAL 210'!A167,'[1]COAL RECEIPT &amp; GCV DATA'!$F$3:$F$11)</f>
        <v>#VALUE!</v>
      </c>
      <c r="G167" s="13">
        <f>IFERROR(VLOOKUP(A167,'[1]COAL RECEIPT &amp; GCV DATA'!$A$2:$V$11,7,0),0)</f>
        <v>0</v>
      </c>
      <c r="H167" s="13">
        <f>IFERROR(VLOOKUP(A167,'[1]COAL RECEIPT &amp; GCV DATA'!$A$2:$V$11,8,0),0)</f>
        <v>0</v>
      </c>
      <c r="I167" s="13">
        <f>IFERROR(VLOOKUP(A167,'[1]COAL RECEIPT &amp; GCV DATA'!$A$2:$V$11,9,0),0)</f>
        <v>0</v>
      </c>
      <c r="J167" s="13">
        <f>IFERROR(VLOOKUP(A167,'[1]COAL RECEIPT &amp; GCV DATA'!$A$2:$V$11,10,0),0)</f>
        <v>0</v>
      </c>
      <c r="K167" s="15" t="e">
        <f>SUMIF('[1]COAL RECEIPT &amp; GCV DATA'!$A$3:$A$11,'MASTER DATA FILE RAW COAL 210'!A167,'[1]COAL RECEIPT &amp; GCV DATA'!$K$3:$K$11)</f>
        <v>#VALUE!</v>
      </c>
      <c r="L167" s="15" t="e">
        <f>SUMIF('[1]COAL RECEIPT &amp; GCV DATA'!$A$3:$A$11,'MASTER DATA FILE RAW COAL 210'!A167,'[1]COAL RECEIPT &amp; GCV DATA'!$L$3:$L$11)</f>
        <v>#VALUE!</v>
      </c>
      <c r="M167" s="15" t="e">
        <f t="shared" si="12"/>
        <v>#VALUE!</v>
      </c>
      <c r="N167" s="15" t="e">
        <f t="shared" si="13"/>
        <v>#VALUE!</v>
      </c>
      <c r="O167" s="15" t="e">
        <f>SUMIF('[1]COAL RECEIPT &amp; GCV DATA'!$A$3:$A$11,'MASTER DATA FILE RAW COAL 210'!A167,'[1]COAL RECEIPT &amp; GCV DATA'!$O$3:$O$11)</f>
        <v>#VALUE!</v>
      </c>
      <c r="P167" s="15" t="e">
        <f t="shared" si="17"/>
        <v>#VALUE!</v>
      </c>
      <c r="Q167" s="15" t="e">
        <f>SUMIF('[1]COAL RECEIPT &amp; GCV DATA'!$A$3:$A$11,'MASTER DATA FILE RAW COAL 210'!A167,'[1]COAL RECEIPT &amp; GCV DATA'!$Q$3:$Q$11)+IF(H167=$J$234,($K$234*K167),0)+IF(H167=$J$235,($K$235*K167),0)++IF(H166=$J$235,($K$236*K167),0)</f>
        <v>#VALUE!</v>
      </c>
      <c r="R167" s="16" t="e">
        <f>SUMIF('[1]COAL RECEIPT &amp; GCV DATA'!$A$3:$A$11,'MASTER DATA FILE RAW COAL 210'!A167,'[1]COAL RECEIPT &amp; GCV DATA'!$R$3:$R$11)+IF(H167=$J$234,($K$234*K167),0)+IF(H167=$J$235,($K$235*K167),0)</f>
        <v>#VALUE!</v>
      </c>
      <c r="S167" s="15">
        <f t="shared" si="14"/>
        <v>0</v>
      </c>
      <c r="T167" s="15" t="e">
        <f>SUMIF('[1]COAL RECEIPT &amp; GCV DATA'!$A$3:$A$11,'MASTER DATA FILE RAW COAL 210'!A167,'[1]COAL RECEIPT &amp; GCV DATA'!$T$3:$T$11)</f>
        <v>#VALUE!</v>
      </c>
      <c r="U167" s="15" t="e">
        <f t="shared" si="15"/>
        <v>#VALUE!</v>
      </c>
      <c r="V167" s="15" t="e">
        <f>SUMIF('[1]COAL RECEIPT &amp; GCV DATA'!$A$3:$A$11,'MASTER DATA FILE RAW COAL 210'!A167,'[1]COAL RECEIPT &amp; GCV DATA'!$V$3:$V$11)</f>
        <v>#VALUE!</v>
      </c>
      <c r="W167" s="15" t="e">
        <f t="shared" si="16"/>
        <v>#VALUE!</v>
      </c>
    </row>
    <row r="168" spans="1:23" customFormat="1" x14ac:dyDescent="0.3">
      <c r="A168" s="12"/>
      <c r="B168" s="12" t="e">
        <f>SUMIF('[1]COAL RECEIPT &amp; GCV DATA'!$A$3:$A$11,'MASTER DATA FILE RAW COAL 210'!A168,'[1]COAL RECEIPT &amp; GCV DATA'!$B$3:$B$11)</f>
        <v>#VALUE!</v>
      </c>
      <c r="C168" s="13" t="e">
        <f>SUMIF('[1]COAL RECEIPT &amp; GCV DATA'!$A$3:$A$11,'MASTER DATA FILE RAW COAL 210'!A168,'[1]COAL RECEIPT &amp; GCV DATA'!$C$3:$C$11)</f>
        <v>#VALUE!</v>
      </c>
      <c r="D168" s="13">
        <f>IFERROR(VLOOKUP(A168,'[1]COAL RECEIPT &amp; GCV DATA'!$A$2:$V$11,4,0),0)</f>
        <v>0</v>
      </c>
      <c r="E168" s="14">
        <f>IFERROR(VLOOKUP(A168,'[1]COAL RECEIPT &amp; GCV DATA'!$A$2:$V$11,5,0),0)</f>
        <v>0</v>
      </c>
      <c r="F168" s="13" t="e">
        <f>SUMIF('[1]COAL RECEIPT &amp; GCV DATA'!$A$3:$A$11,'MASTER DATA FILE RAW COAL 210'!A168,'[1]COAL RECEIPT &amp; GCV DATA'!$F$3:$F$11)</f>
        <v>#VALUE!</v>
      </c>
      <c r="G168" s="13">
        <f>IFERROR(VLOOKUP(A168,'[1]COAL RECEIPT &amp; GCV DATA'!$A$2:$V$11,7,0),0)</f>
        <v>0</v>
      </c>
      <c r="H168" s="13">
        <f>IFERROR(VLOOKUP(A168,'[1]COAL RECEIPT &amp; GCV DATA'!$A$2:$V$11,8,0),0)</f>
        <v>0</v>
      </c>
      <c r="I168" s="13">
        <f>IFERROR(VLOOKUP(A168,'[1]COAL RECEIPT &amp; GCV DATA'!$A$2:$V$11,9,0),0)</f>
        <v>0</v>
      </c>
      <c r="J168" s="13">
        <f>IFERROR(VLOOKUP(A168,'[1]COAL RECEIPT &amp; GCV DATA'!$A$2:$V$11,10,0),0)</f>
        <v>0</v>
      </c>
      <c r="K168" s="15" t="e">
        <f>SUMIF('[1]COAL RECEIPT &amp; GCV DATA'!$A$3:$A$11,'MASTER DATA FILE RAW COAL 210'!A168,'[1]COAL RECEIPT &amp; GCV DATA'!$K$3:$K$11)</f>
        <v>#VALUE!</v>
      </c>
      <c r="L168" s="15" t="e">
        <f>SUMIF('[1]COAL RECEIPT &amp; GCV DATA'!$A$3:$A$11,'MASTER DATA FILE RAW COAL 210'!A168,'[1]COAL RECEIPT &amp; GCV DATA'!$L$3:$L$11)</f>
        <v>#VALUE!</v>
      </c>
      <c r="M168" s="15" t="e">
        <f t="shared" si="12"/>
        <v>#VALUE!</v>
      </c>
      <c r="N168" s="15" t="e">
        <f t="shared" si="13"/>
        <v>#VALUE!</v>
      </c>
      <c r="O168" s="15" t="e">
        <f>SUMIF('[1]COAL RECEIPT &amp; GCV DATA'!$A$3:$A$11,'MASTER DATA FILE RAW COAL 210'!A168,'[1]COAL RECEIPT &amp; GCV DATA'!$O$3:$O$11)</f>
        <v>#VALUE!</v>
      </c>
      <c r="P168" s="15" t="e">
        <f t="shared" si="17"/>
        <v>#VALUE!</v>
      </c>
      <c r="Q168" s="15" t="e">
        <f>SUMIF('[1]COAL RECEIPT &amp; GCV DATA'!$A$3:$A$11,'MASTER DATA FILE RAW COAL 210'!A168,'[1]COAL RECEIPT &amp; GCV DATA'!$Q$3:$Q$11)+IF(H168=$J$234,($K$234*K168),0)+IF(H168=$J$235,($K$235*K168),0)++IF(H167=$J$235,($K$236*K168),0)</f>
        <v>#VALUE!</v>
      </c>
      <c r="R168" s="16" t="e">
        <f>SUMIF('[1]COAL RECEIPT &amp; GCV DATA'!$A$3:$A$11,'MASTER DATA FILE RAW COAL 210'!A168,'[1]COAL RECEIPT &amp; GCV DATA'!$R$3:$R$11)+IF(H168=$J$234,($K$234*K168),0)+IF(H168=$J$235,($K$235*K168),0)</f>
        <v>#VALUE!</v>
      </c>
      <c r="S168" s="15">
        <f t="shared" si="14"/>
        <v>0</v>
      </c>
      <c r="T168" s="15" t="e">
        <f>SUMIF('[1]COAL RECEIPT &amp; GCV DATA'!$A$3:$A$11,'MASTER DATA FILE RAW COAL 210'!A168,'[1]COAL RECEIPT &amp; GCV DATA'!$T$3:$T$11)</f>
        <v>#VALUE!</v>
      </c>
      <c r="U168" s="15" t="e">
        <f t="shared" si="15"/>
        <v>#VALUE!</v>
      </c>
      <c r="V168" s="15" t="e">
        <f>SUMIF('[1]COAL RECEIPT &amp; GCV DATA'!$A$3:$A$11,'MASTER DATA FILE RAW COAL 210'!A168,'[1]COAL RECEIPT &amp; GCV DATA'!$V$3:$V$11)</f>
        <v>#VALUE!</v>
      </c>
      <c r="W168" s="15" t="e">
        <f t="shared" si="16"/>
        <v>#VALUE!</v>
      </c>
    </row>
    <row r="169" spans="1:23" customFormat="1" x14ac:dyDescent="0.3">
      <c r="A169" s="12"/>
      <c r="B169" s="12" t="e">
        <f>SUMIF('[1]COAL RECEIPT &amp; GCV DATA'!$A$3:$A$11,'MASTER DATA FILE RAW COAL 210'!A169,'[1]COAL RECEIPT &amp; GCV DATA'!$B$3:$B$11)</f>
        <v>#VALUE!</v>
      </c>
      <c r="C169" s="13" t="e">
        <f>SUMIF('[1]COAL RECEIPT &amp; GCV DATA'!$A$3:$A$11,'MASTER DATA FILE RAW COAL 210'!A169,'[1]COAL RECEIPT &amp; GCV DATA'!$C$3:$C$11)</f>
        <v>#VALUE!</v>
      </c>
      <c r="D169" s="13">
        <f>IFERROR(VLOOKUP(A169,'[1]COAL RECEIPT &amp; GCV DATA'!$A$2:$V$11,4,0),0)</f>
        <v>0</v>
      </c>
      <c r="E169" s="14">
        <f>IFERROR(VLOOKUP(A169,'[1]COAL RECEIPT &amp; GCV DATA'!$A$2:$V$11,5,0),0)</f>
        <v>0</v>
      </c>
      <c r="F169" s="13" t="e">
        <f>SUMIF('[1]COAL RECEIPT &amp; GCV DATA'!$A$3:$A$11,'MASTER DATA FILE RAW COAL 210'!A169,'[1]COAL RECEIPT &amp; GCV DATA'!$F$3:$F$11)</f>
        <v>#VALUE!</v>
      </c>
      <c r="G169" s="13">
        <f>IFERROR(VLOOKUP(A169,'[1]COAL RECEIPT &amp; GCV DATA'!$A$2:$V$11,7,0),0)</f>
        <v>0</v>
      </c>
      <c r="H169" s="13">
        <f>IFERROR(VLOOKUP(A169,'[1]COAL RECEIPT &amp; GCV DATA'!$A$2:$V$11,8,0),0)</f>
        <v>0</v>
      </c>
      <c r="I169" s="13">
        <f>IFERROR(VLOOKUP(A169,'[1]COAL RECEIPT &amp; GCV DATA'!$A$2:$V$11,9,0),0)</f>
        <v>0</v>
      </c>
      <c r="J169" s="13">
        <f>IFERROR(VLOOKUP(A169,'[1]COAL RECEIPT &amp; GCV DATA'!$A$2:$V$11,10,0),0)</f>
        <v>0</v>
      </c>
      <c r="K169" s="15" t="e">
        <f>SUMIF('[1]COAL RECEIPT &amp; GCV DATA'!$A$3:$A$11,'MASTER DATA FILE RAW COAL 210'!A169,'[1]COAL RECEIPT &amp; GCV DATA'!$K$3:$K$11)</f>
        <v>#VALUE!</v>
      </c>
      <c r="L169" s="15" t="e">
        <f>SUMIF('[1]COAL RECEIPT &amp; GCV DATA'!$A$3:$A$11,'MASTER DATA FILE RAW COAL 210'!A169,'[1]COAL RECEIPT &amp; GCV DATA'!$L$3:$L$11)</f>
        <v>#VALUE!</v>
      </c>
      <c r="M169" s="15" t="e">
        <f t="shared" si="12"/>
        <v>#VALUE!</v>
      </c>
      <c r="N169" s="15" t="e">
        <f t="shared" si="13"/>
        <v>#VALUE!</v>
      </c>
      <c r="O169" s="15" t="e">
        <f>SUMIF('[1]COAL RECEIPT &amp; GCV DATA'!$A$3:$A$11,'MASTER DATA FILE RAW COAL 210'!A169,'[1]COAL RECEIPT &amp; GCV DATA'!$O$3:$O$11)</f>
        <v>#VALUE!</v>
      </c>
      <c r="P169" s="15" t="e">
        <f t="shared" si="17"/>
        <v>#VALUE!</v>
      </c>
      <c r="Q169" s="15" t="e">
        <f>SUMIF('[1]COAL RECEIPT &amp; GCV DATA'!$A$3:$A$11,'MASTER DATA FILE RAW COAL 210'!A169,'[1]COAL RECEIPT &amp; GCV DATA'!$Q$3:$Q$11)+IF(H169=$J$234,($K$234*K169),0)+IF(H169=$J$235,($K$235*K169),0)++IF(H168=$J$235,($K$236*K169),0)</f>
        <v>#VALUE!</v>
      </c>
      <c r="R169" s="16" t="e">
        <f>SUMIF('[1]COAL RECEIPT &amp; GCV DATA'!$A$3:$A$11,'MASTER DATA FILE RAW COAL 210'!A169,'[1]COAL RECEIPT &amp; GCV DATA'!$R$3:$R$11)+IF(H169=$J$234,($K$234*K169),0)+IF(H169=$J$235,($K$235*K169),0)</f>
        <v>#VALUE!</v>
      </c>
      <c r="S169" s="15">
        <f t="shared" si="14"/>
        <v>0</v>
      </c>
      <c r="T169" s="15" t="e">
        <f>SUMIF('[1]COAL RECEIPT &amp; GCV DATA'!$A$3:$A$11,'MASTER DATA FILE RAW COAL 210'!A169,'[1]COAL RECEIPT &amp; GCV DATA'!$T$3:$T$11)</f>
        <v>#VALUE!</v>
      </c>
      <c r="U169" s="15" t="e">
        <f t="shared" si="15"/>
        <v>#VALUE!</v>
      </c>
      <c r="V169" s="15" t="e">
        <f>SUMIF('[1]COAL RECEIPT &amp; GCV DATA'!$A$3:$A$11,'MASTER DATA FILE RAW COAL 210'!A169,'[1]COAL RECEIPT &amp; GCV DATA'!$V$3:$V$11)</f>
        <v>#VALUE!</v>
      </c>
      <c r="W169" s="15" t="e">
        <f t="shared" si="16"/>
        <v>#VALUE!</v>
      </c>
    </row>
    <row r="170" spans="1:23" customFormat="1" x14ac:dyDescent="0.3">
      <c r="A170" s="12"/>
      <c r="B170" s="12" t="e">
        <f>SUMIF('[1]COAL RECEIPT &amp; GCV DATA'!$A$3:$A$11,'MASTER DATA FILE RAW COAL 210'!A170,'[1]COAL RECEIPT &amp; GCV DATA'!$B$3:$B$11)</f>
        <v>#VALUE!</v>
      </c>
      <c r="C170" s="13" t="e">
        <f>SUMIF('[1]COAL RECEIPT &amp; GCV DATA'!$A$3:$A$11,'MASTER DATA FILE RAW COAL 210'!A170,'[1]COAL RECEIPT &amp; GCV DATA'!$C$3:$C$11)</f>
        <v>#VALUE!</v>
      </c>
      <c r="D170" s="13">
        <f>IFERROR(VLOOKUP(A170,'[1]COAL RECEIPT &amp; GCV DATA'!$A$2:$V$11,4,0),0)</f>
        <v>0</v>
      </c>
      <c r="E170" s="14">
        <f>IFERROR(VLOOKUP(A170,'[1]COAL RECEIPT &amp; GCV DATA'!$A$2:$V$11,5,0),0)</f>
        <v>0</v>
      </c>
      <c r="F170" s="13" t="e">
        <f>SUMIF('[1]COAL RECEIPT &amp; GCV DATA'!$A$3:$A$11,'MASTER DATA FILE RAW COAL 210'!A170,'[1]COAL RECEIPT &amp; GCV DATA'!$F$3:$F$11)</f>
        <v>#VALUE!</v>
      </c>
      <c r="G170" s="13">
        <f>IFERROR(VLOOKUP(A170,'[1]COAL RECEIPT &amp; GCV DATA'!$A$2:$V$11,7,0),0)</f>
        <v>0</v>
      </c>
      <c r="H170" s="13">
        <f>IFERROR(VLOOKUP(A170,'[1]COAL RECEIPT &amp; GCV DATA'!$A$2:$V$11,8,0),0)</f>
        <v>0</v>
      </c>
      <c r="I170" s="13">
        <f>IFERROR(VLOOKUP(A170,'[1]COAL RECEIPT &amp; GCV DATA'!$A$2:$V$11,9,0),0)</f>
        <v>0</v>
      </c>
      <c r="J170" s="13">
        <f>IFERROR(VLOOKUP(A170,'[1]COAL RECEIPT &amp; GCV DATA'!$A$2:$V$11,10,0),0)</f>
        <v>0</v>
      </c>
      <c r="K170" s="15" t="e">
        <f>SUMIF('[1]COAL RECEIPT &amp; GCV DATA'!$A$3:$A$11,'MASTER DATA FILE RAW COAL 210'!A170,'[1]COAL RECEIPT &amp; GCV DATA'!$K$3:$K$11)</f>
        <v>#VALUE!</v>
      </c>
      <c r="L170" s="15" t="e">
        <f>SUMIF('[1]COAL RECEIPT &amp; GCV DATA'!$A$3:$A$11,'MASTER DATA FILE RAW COAL 210'!A170,'[1]COAL RECEIPT &amp; GCV DATA'!$L$3:$L$11)</f>
        <v>#VALUE!</v>
      </c>
      <c r="M170" s="15" t="e">
        <f t="shared" si="12"/>
        <v>#VALUE!</v>
      </c>
      <c r="N170" s="15" t="e">
        <f t="shared" si="13"/>
        <v>#VALUE!</v>
      </c>
      <c r="O170" s="15" t="e">
        <f>SUMIF('[1]COAL RECEIPT &amp; GCV DATA'!$A$3:$A$11,'MASTER DATA FILE RAW COAL 210'!A170,'[1]COAL RECEIPT &amp; GCV DATA'!$O$3:$O$11)</f>
        <v>#VALUE!</v>
      </c>
      <c r="P170" s="15" t="e">
        <f t="shared" si="17"/>
        <v>#VALUE!</v>
      </c>
      <c r="Q170" s="15" t="e">
        <f>SUMIF('[1]COAL RECEIPT &amp; GCV DATA'!$A$3:$A$11,'MASTER DATA FILE RAW COAL 210'!A170,'[1]COAL RECEIPT &amp; GCV DATA'!$Q$3:$Q$11)+IF(H170=$J$234,($K$234*K170),0)+IF(H170=$J$235,($K$235*K170),0)++IF(H169=$J$235,($K$236*K170),0)</f>
        <v>#VALUE!</v>
      </c>
      <c r="R170" s="16" t="e">
        <f>SUMIF('[1]COAL RECEIPT &amp; GCV DATA'!$A$3:$A$11,'MASTER DATA FILE RAW COAL 210'!A170,'[1]COAL RECEIPT &amp; GCV DATA'!$R$3:$R$11)+IF(H170=$J$234,($K$234*K170),0)+IF(H170=$J$235,($K$235*K170),0)</f>
        <v>#VALUE!</v>
      </c>
      <c r="S170" s="15">
        <f t="shared" si="14"/>
        <v>0</v>
      </c>
      <c r="T170" s="15" t="e">
        <f>SUMIF('[1]COAL RECEIPT &amp; GCV DATA'!$A$3:$A$11,'MASTER DATA FILE RAW COAL 210'!A170,'[1]COAL RECEIPT &amp; GCV DATA'!$T$3:$T$11)</f>
        <v>#VALUE!</v>
      </c>
      <c r="U170" s="15" t="e">
        <f t="shared" si="15"/>
        <v>#VALUE!</v>
      </c>
      <c r="V170" s="15" t="e">
        <f>SUMIF('[1]COAL RECEIPT &amp; GCV DATA'!$A$3:$A$11,'MASTER DATA FILE RAW COAL 210'!A170,'[1]COAL RECEIPT &amp; GCV DATA'!$V$3:$V$11)</f>
        <v>#VALUE!</v>
      </c>
      <c r="W170" s="15" t="e">
        <f t="shared" si="16"/>
        <v>#VALUE!</v>
      </c>
    </row>
    <row r="171" spans="1:23" customFormat="1" x14ac:dyDescent="0.3">
      <c r="A171" s="12"/>
      <c r="B171" s="12" t="e">
        <f>SUMIF('[1]COAL RECEIPT &amp; GCV DATA'!$A$3:$A$11,'MASTER DATA FILE RAW COAL 210'!A171,'[1]COAL RECEIPT &amp; GCV DATA'!$B$3:$B$11)</f>
        <v>#VALUE!</v>
      </c>
      <c r="C171" s="13" t="e">
        <f>SUMIF('[1]COAL RECEIPT &amp; GCV DATA'!$A$3:$A$11,'MASTER DATA FILE RAW COAL 210'!A171,'[1]COAL RECEIPT &amp; GCV DATA'!$C$3:$C$11)</f>
        <v>#VALUE!</v>
      </c>
      <c r="D171" s="13">
        <f>IFERROR(VLOOKUP(A171,'[1]COAL RECEIPT &amp; GCV DATA'!$A$2:$V$11,4,0),0)</f>
        <v>0</v>
      </c>
      <c r="E171" s="14">
        <f>IFERROR(VLOOKUP(A171,'[1]COAL RECEIPT &amp; GCV DATA'!$A$2:$V$11,5,0),0)</f>
        <v>0</v>
      </c>
      <c r="F171" s="13" t="e">
        <f>SUMIF('[1]COAL RECEIPT &amp; GCV DATA'!$A$3:$A$11,'MASTER DATA FILE RAW COAL 210'!A171,'[1]COAL RECEIPT &amp; GCV DATA'!$F$3:$F$11)</f>
        <v>#VALUE!</v>
      </c>
      <c r="G171" s="13">
        <f>IFERROR(VLOOKUP(A171,'[1]COAL RECEIPT &amp; GCV DATA'!$A$2:$V$11,7,0),0)</f>
        <v>0</v>
      </c>
      <c r="H171" s="13">
        <f>IFERROR(VLOOKUP(A171,'[1]COAL RECEIPT &amp; GCV DATA'!$A$2:$V$11,8,0),0)</f>
        <v>0</v>
      </c>
      <c r="I171" s="13">
        <f>IFERROR(VLOOKUP(A171,'[1]COAL RECEIPT &amp; GCV DATA'!$A$2:$V$11,9,0),0)</f>
        <v>0</v>
      </c>
      <c r="J171" s="13">
        <f>IFERROR(VLOOKUP(A171,'[1]COAL RECEIPT &amp; GCV DATA'!$A$2:$V$11,10,0),0)</f>
        <v>0</v>
      </c>
      <c r="K171" s="15" t="e">
        <f>SUMIF('[1]COAL RECEIPT &amp; GCV DATA'!$A$3:$A$11,'MASTER DATA FILE RAW COAL 210'!A171,'[1]COAL RECEIPT &amp; GCV DATA'!$K$3:$K$11)</f>
        <v>#VALUE!</v>
      </c>
      <c r="L171" s="15" t="e">
        <f>SUMIF('[1]COAL RECEIPT &amp; GCV DATA'!$A$3:$A$11,'MASTER DATA FILE RAW COAL 210'!A171,'[1]COAL RECEIPT &amp; GCV DATA'!$L$3:$L$11)</f>
        <v>#VALUE!</v>
      </c>
      <c r="M171" s="15" t="e">
        <f t="shared" si="12"/>
        <v>#VALUE!</v>
      </c>
      <c r="N171" s="15" t="e">
        <f t="shared" si="13"/>
        <v>#VALUE!</v>
      </c>
      <c r="O171" s="15" t="e">
        <f>SUMIF('[1]COAL RECEIPT &amp; GCV DATA'!$A$3:$A$11,'MASTER DATA FILE RAW COAL 210'!A171,'[1]COAL RECEIPT &amp; GCV DATA'!$O$3:$O$11)</f>
        <v>#VALUE!</v>
      </c>
      <c r="P171" s="15" t="e">
        <f t="shared" si="17"/>
        <v>#VALUE!</v>
      </c>
      <c r="Q171" s="15" t="e">
        <f>SUMIF('[1]COAL RECEIPT &amp; GCV DATA'!$A$3:$A$11,'MASTER DATA FILE RAW COAL 210'!A171,'[1]COAL RECEIPT &amp; GCV DATA'!$Q$3:$Q$11)+IF(H171=$J$234,($K$234*K171),0)+IF(H171=$J$235,($K$235*K171),0)++IF(H170=$J$235,($K$236*K171),0)</f>
        <v>#VALUE!</v>
      </c>
      <c r="R171" s="16" t="e">
        <f>SUMIF('[1]COAL RECEIPT &amp; GCV DATA'!$A$3:$A$11,'MASTER DATA FILE RAW COAL 210'!A171,'[1]COAL RECEIPT &amp; GCV DATA'!$R$3:$R$11)+IF(H171=$J$234,($K$234*K171),0)+IF(H171=$J$235,($K$235*K171),0)</f>
        <v>#VALUE!</v>
      </c>
      <c r="S171" s="15">
        <f t="shared" si="14"/>
        <v>0</v>
      </c>
      <c r="T171" s="15" t="e">
        <f>SUMIF('[1]COAL RECEIPT &amp; GCV DATA'!$A$3:$A$11,'MASTER DATA FILE RAW COAL 210'!A171,'[1]COAL RECEIPT &amp; GCV DATA'!$T$3:$T$11)</f>
        <v>#VALUE!</v>
      </c>
      <c r="U171" s="15" t="e">
        <f t="shared" si="15"/>
        <v>#VALUE!</v>
      </c>
      <c r="V171" s="15" t="e">
        <f>SUMIF('[1]COAL RECEIPT &amp; GCV DATA'!$A$3:$A$11,'MASTER DATA FILE RAW COAL 210'!A171,'[1]COAL RECEIPT &amp; GCV DATA'!$V$3:$V$11)</f>
        <v>#VALUE!</v>
      </c>
      <c r="W171" s="15" t="e">
        <f t="shared" si="16"/>
        <v>#VALUE!</v>
      </c>
    </row>
    <row r="172" spans="1:23" customFormat="1" x14ac:dyDescent="0.3">
      <c r="A172" s="12"/>
      <c r="B172" s="12" t="e">
        <f>SUMIF('[1]COAL RECEIPT &amp; GCV DATA'!$A$3:$A$11,'MASTER DATA FILE RAW COAL 210'!A172,'[1]COAL RECEIPT &amp; GCV DATA'!$B$3:$B$11)</f>
        <v>#VALUE!</v>
      </c>
      <c r="C172" s="13" t="e">
        <f>SUMIF('[1]COAL RECEIPT &amp; GCV DATA'!$A$3:$A$11,'MASTER DATA FILE RAW COAL 210'!A172,'[1]COAL RECEIPT &amp; GCV DATA'!$C$3:$C$11)</f>
        <v>#VALUE!</v>
      </c>
      <c r="D172" s="13">
        <f>IFERROR(VLOOKUP(A172,'[1]COAL RECEIPT &amp; GCV DATA'!$A$2:$V$11,4,0),0)</f>
        <v>0</v>
      </c>
      <c r="E172" s="14">
        <f>IFERROR(VLOOKUP(A172,'[1]COAL RECEIPT &amp; GCV DATA'!$A$2:$V$11,5,0),0)</f>
        <v>0</v>
      </c>
      <c r="F172" s="13" t="e">
        <f>SUMIF('[1]COAL RECEIPT &amp; GCV DATA'!$A$3:$A$11,'MASTER DATA FILE RAW COAL 210'!A172,'[1]COAL RECEIPT &amp; GCV DATA'!$F$3:$F$11)</f>
        <v>#VALUE!</v>
      </c>
      <c r="G172" s="13">
        <f>IFERROR(VLOOKUP(A172,'[1]COAL RECEIPT &amp; GCV DATA'!$A$2:$V$11,7,0),0)</f>
        <v>0</v>
      </c>
      <c r="H172" s="13">
        <f>IFERROR(VLOOKUP(A172,'[1]COAL RECEIPT &amp; GCV DATA'!$A$2:$V$11,8,0),0)</f>
        <v>0</v>
      </c>
      <c r="I172" s="13">
        <f>IFERROR(VLOOKUP(A172,'[1]COAL RECEIPT &amp; GCV DATA'!$A$2:$V$11,9,0),0)</f>
        <v>0</v>
      </c>
      <c r="J172" s="13">
        <f>IFERROR(VLOOKUP(A172,'[1]COAL RECEIPT &amp; GCV DATA'!$A$2:$V$11,10,0),0)</f>
        <v>0</v>
      </c>
      <c r="K172" s="15" t="e">
        <f>SUMIF('[1]COAL RECEIPT &amp; GCV DATA'!$A$3:$A$11,'MASTER DATA FILE RAW COAL 210'!A172,'[1]COAL RECEIPT &amp; GCV DATA'!$K$3:$K$11)</f>
        <v>#VALUE!</v>
      </c>
      <c r="L172" s="15" t="e">
        <f>SUMIF('[1]COAL RECEIPT &amp; GCV DATA'!$A$3:$A$11,'MASTER DATA FILE RAW COAL 210'!A172,'[1]COAL RECEIPT &amp; GCV DATA'!$L$3:$L$11)</f>
        <v>#VALUE!</v>
      </c>
      <c r="M172" s="15" t="e">
        <f t="shared" si="12"/>
        <v>#VALUE!</v>
      </c>
      <c r="N172" s="15" t="e">
        <f t="shared" si="13"/>
        <v>#VALUE!</v>
      </c>
      <c r="O172" s="15" t="e">
        <f>SUMIF('[1]COAL RECEIPT &amp; GCV DATA'!$A$3:$A$11,'MASTER DATA FILE RAW COAL 210'!A172,'[1]COAL RECEIPT &amp; GCV DATA'!$O$3:$O$11)</f>
        <v>#VALUE!</v>
      </c>
      <c r="P172" s="15" t="e">
        <f t="shared" si="17"/>
        <v>#VALUE!</v>
      </c>
      <c r="Q172" s="15" t="e">
        <f>SUMIF('[1]COAL RECEIPT &amp; GCV DATA'!$A$3:$A$11,'MASTER DATA FILE RAW COAL 210'!A172,'[1]COAL RECEIPT &amp; GCV DATA'!$Q$3:$Q$11)+IF(H172=$J$234,($K$234*K172),0)+IF(H172=$J$235,($K$235*K172),0)++IF(H171=$J$235,($K$236*K172),0)</f>
        <v>#VALUE!</v>
      </c>
      <c r="R172" s="16" t="e">
        <f>SUMIF('[1]COAL RECEIPT &amp; GCV DATA'!$A$3:$A$11,'MASTER DATA FILE RAW COAL 210'!A172,'[1]COAL RECEIPT &amp; GCV DATA'!$R$3:$R$11)+IF(H172=$J$234,($K$234*K172),0)+IF(H172=$J$235,($K$235*K172),0)</f>
        <v>#VALUE!</v>
      </c>
      <c r="S172" s="15">
        <f t="shared" si="14"/>
        <v>0</v>
      </c>
      <c r="T172" s="15" t="e">
        <f>SUMIF('[1]COAL RECEIPT &amp; GCV DATA'!$A$3:$A$11,'MASTER DATA FILE RAW COAL 210'!A172,'[1]COAL RECEIPT &amp; GCV DATA'!$T$3:$T$11)</f>
        <v>#VALUE!</v>
      </c>
      <c r="U172" s="15" t="e">
        <f t="shared" si="15"/>
        <v>#VALUE!</v>
      </c>
      <c r="V172" s="15" t="e">
        <f>SUMIF('[1]COAL RECEIPT &amp; GCV DATA'!$A$3:$A$11,'MASTER DATA FILE RAW COAL 210'!A172,'[1]COAL RECEIPT &amp; GCV DATA'!$V$3:$V$11)</f>
        <v>#VALUE!</v>
      </c>
      <c r="W172" s="15" t="e">
        <f t="shared" si="16"/>
        <v>#VALUE!</v>
      </c>
    </row>
    <row r="173" spans="1:23" customFormat="1" x14ac:dyDescent="0.3">
      <c r="A173" s="12"/>
      <c r="B173" s="12" t="e">
        <f>SUMIF('[1]COAL RECEIPT &amp; GCV DATA'!$A$3:$A$11,'MASTER DATA FILE RAW COAL 210'!A173,'[1]COAL RECEIPT &amp; GCV DATA'!$B$3:$B$11)</f>
        <v>#VALUE!</v>
      </c>
      <c r="C173" s="13" t="e">
        <f>SUMIF('[1]COAL RECEIPT &amp; GCV DATA'!$A$3:$A$11,'MASTER DATA FILE RAW COAL 210'!A173,'[1]COAL RECEIPT &amp; GCV DATA'!$C$3:$C$11)</f>
        <v>#VALUE!</v>
      </c>
      <c r="D173" s="13">
        <f>IFERROR(VLOOKUP(A173,'[1]COAL RECEIPT &amp; GCV DATA'!$A$2:$V$11,4,0),0)</f>
        <v>0</v>
      </c>
      <c r="E173" s="14">
        <f>IFERROR(VLOOKUP(A173,'[1]COAL RECEIPT &amp; GCV DATA'!$A$2:$V$11,5,0),0)</f>
        <v>0</v>
      </c>
      <c r="F173" s="13" t="e">
        <f>SUMIF('[1]COAL RECEIPT &amp; GCV DATA'!$A$3:$A$11,'MASTER DATA FILE RAW COAL 210'!A173,'[1]COAL RECEIPT &amp; GCV DATA'!$F$3:$F$11)</f>
        <v>#VALUE!</v>
      </c>
      <c r="G173" s="13">
        <f>IFERROR(VLOOKUP(A173,'[1]COAL RECEIPT &amp; GCV DATA'!$A$2:$V$11,7,0),0)</f>
        <v>0</v>
      </c>
      <c r="H173" s="13">
        <f>IFERROR(VLOOKUP(A173,'[1]COAL RECEIPT &amp; GCV DATA'!$A$2:$V$11,8,0),0)</f>
        <v>0</v>
      </c>
      <c r="I173" s="13">
        <f>IFERROR(VLOOKUP(A173,'[1]COAL RECEIPT &amp; GCV DATA'!$A$2:$V$11,9,0),0)</f>
        <v>0</v>
      </c>
      <c r="J173" s="13">
        <f>IFERROR(VLOOKUP(A173,'[1]COAL RECEIPT &amp; GCV DATA'!$A$2:$V$11,10,0),0)</f>
        <v>0</v>
      </c>
      <c r="K173" s="15" t="e">
        <f>SUMIF('[1]COAL RECEIPT &amp; GCV DATA'!$A$3:$A$11,'MASTER DATA FILE RAW COAL 210'!A173,'[1]COAL RECEIPT &amp; GCV DATA'!$K$3:$K$11)</f>
        <v>#VALUE!</v>
      </c>
      <c r="L173" s="15" t="e">
        <f>SUMIF('[1]COAL RECEIPT &amp; GCV DATA'!$A$3:$A$11,'MASTER DATA FILE RAW COAL 210'!A173,'[1]COAL RECEIPT &amp; GCV DATA'!$L$3:$L$11)</f>
        <v>#VALUE!</v>
      </c>
      <c r="M173" s="15" t="e">
        <f t="shared" si="12"/>
        <v>#VALUE!</v>
      </c>
      <c r="N173" s="15" t="e">
        <f t="shared" si="13"/>
        <v>#VALUE!</v>
      </c>
      <c r="O173" s="15" t="e">
        <f>SUMIF('[1]COAL RECEIPT &amp; GCV DATA'!$A$3:$A$11,'MASTER DATA FILE RAW COAL 210'!A173,'[1]COAL RECEIPT &amp; GCV DATA'!$O$3:$O$11)</f>
        <v>#VALUE!</v>
      </c>
      <c r="P173" s="15" t="e">
        <f t="shared" si="17"/>
        <v>#VALUE!</v>
      </c>
      <c r="Q173" s="15" t="e">
        <f>SUMIF('[1]COAL RECEIPT &amp; GCV DATA'!$A$3:$A$11,'MASTER DATA FILE RAW COAL 210'!A173,'[1]COAL RECEIPT &amp; GCV DATA'!$Q$3:$Q$11)+IF(H173=$J$234,($K$234*K173),0)+IF(H173=$J$235,($K$235*K173),0)++IF(H172=$J$235,($K$236*K173),0)</f>
        <v>#VALUE!</v>
      </c>
      <c r="R173" s="16" t="e">
        <f>SUMIF('[1]COAL RECEIPT &amp; GCV DATA'!$A$3:$A$11,'MASTER DATA FILE RAW COAL 210'!A173,'[1]COAL RECEIPT &amp; GCV DATA'!$R$3:$R$11)+IF(H173=$J$234,($K$234*K173),0)+IF(H173=$J$235,($K$235*K173),0)</f>
        <v>#VALUE!</v>
      </c>
      <c r="S173" s="15">
        <f t="shared" si="14"/>
        <v>0</v>
      </c>
      <c r="T173" s="15" t="e">
        <f>SUMIF('[1]COAL RECEIPT &amp; GCV DATA'!$A$3:$A$11,'MASTER DATA FILE RAW COAL 210'!A173,'[1]COAL RECEIPT &amp; GCV DATA'!$T$3:$T$11)</f>
        <v>#VALUE!</v>
      </c>
      <c r="U173" s="15" t="e">
        <f t="shared" si="15"/>
        <v>#VALUE!</v>
      </c>
      <c r="V173" s="15" t="e">
        <f>SUMIF('[1]COAL RECEIPT &amp; GCV DATA'!$A$3:$A$11,'MASTER DATA FILE RAW COAL 210'!A173,'[1]COAL RECEIPT &amp; GCV DATA'!$V$3:$V$11)</f>
        <v>#VALUE!</v>
      </c>
      <c r="W173" s="15" t="e">
        <f t="shared" si="16"/>
        <v>#VALUE!</v>
      </c>
    </row>
    <row r="174" spans="1:23" customFormat="1" x14ac:dyDescent="0.3">
      <c r="A174" s="12"/>
      <c r="B174" s="12" t="e">
        <f>SUMIF('[1]COAL RECEIPT &amp; GCV DATA'!$A$3:$A$11,'MASTER DATA FILE RAW COAL 210'!A174,'[1]COAL RECEIPT &amp; GCV DATA'!$B$3:$B$11)</f>
        <v>#VALUE!</v>
      </c>
      <c r="C174" s="13" t="e">
        <f>SUMIF('[1]COAL RECEIPT &amp; GCV DATA'!$A$3:$A$11,'MASTER DATA FILE RAW COAL 210'!A174,'[1]COAL RECEIPT &amp; GCV DATA'!$C$3:$C$11)</f>
        <v>#VALUE!</v>
      </c>
      <c r="D174" s="13">
        <f>IFERROR(VLOOKUP(A174,'[1]COAL RECEIPT &amp; GCV DATA'!$A$2:$V$11,4,0),0)</f>
        <v>0</v>
      </c>
      <c r="E174" s="14">
        <f>IFERROR(VLOOKUP(A174,'[1]COAL RECEIPT &amp; GCV DATA'!$A$2:$V$11,5,0),0)</f>
        <v>0</v>
      </c>
      <c r="F174" s="13" t="e">
        <f>SUMIF('[1]COAL RECEIPT &amp; GCV DATA'!$A$3:$A$11,'MASTER DATA FILE RAW COAL 210'!A174,'[1]COAL RECEIPT &amp; GCV DATA'!$F$3:$F$11)</f>
        <v>#VALUE!</v>
      </c>
      <c r="G174" s="13">
        <f>IFERROR(VLOOKUP(A174,'[1]COAL RECEIPT &amp; GCV DATA'!$A$2:$V$11,7,0),0)</f>
        <v>0</v>
      </c>
      <c r="H174" s="13">
        <f>IFERROR(VLOOKUP(A174,'[1]COAL RECEIPT &amp; GCV DATA'!$A$2:$V$11,8,0),0)</f>
        <v>0</v>
      </c>
      <c r="I174" s="13">
        <f>IFERROR(VLOOKUP(A174,'[1]COAL RECEIPT &amp; GCV DATA'!$A$2:$V$11,9,0),0)</f>
        <v>0</v>
      </c>
      <c r="J174" s="13">
        <f>IFERROR(VLOOKUP(A174,'[1]COAL RECEIPT &amp; GCV DATA'!$A$2:$V$11,10,0),0)</f>
        <v>0</v>
      </c>
      <c r="K174" s="15" t="e">
        <f>SUMIF('[1]COAL RECEIPT &amp; GCV DATA'!$A$3:$A$11,'MASTER DATA FILE RAW COAL 210'!A174,'[1]COAL RECEIPT &amp; GCV DATA'!$K$3:$K$11)</f>
        <v>#VALUE!</v>
      </c>
      <c r="L174" s="15" t="e">
        <f>SUMIF('[1]COAL RECEIPT &amp; GCV DATA'!$A$3:$A$11,'MASTER DATA FILE RAW COAL 210'!A174,'[1]COAL RECEIPT &amp; GCV DATA'!$L$3:$L$11)</f>
        <v>#VALUE!</v>
      </c>
      <c r="M174" s="15" t="e">
        <f t="shared" si="12"/>
        <v>#VALUE!</v>
      </c>
      <c r="N174" s="15" t="e">
        <f t="shared" si="13"/>
        <v>#VALUE!</v>
      </c>
      <c r="O174" s="15" t="e">
        <f>SUMIF('[1]COAL RECEIPT &amp; GCV DATA'!$A$3:$A$11,'MASTER DATA FILE RAW COAL 210'!A174,'[1]COAL RECEIPT &amp; GCV DATA'!$O$3:$O$11)</f>
        <v>#VALUE!</v>
      </c>
      <c r="P174" s="15" t="e">
        <f t="shared" si="17"/>
        <v>#VALUE!</v>
      </c>
      <c r="Q174" s="15" t="e">
        <f>SUMIF('[1]COAL RECEIPT &amp; GCV DATA'!$A$3:$A$11,'MASTER DATA FILE RAW COAL 210'!A174,'[1]COAL RECEIPT &amp; GCV DATA'!$Q$3:$Q$11)+IF(H174=$J$234,($K$234*K174),0)+IF(H174=$J$235,($K$235*K174),0)++IF(H173=$J$235,($K$236*K174),0)</f>
        <v>#VALUE!</v>
      </c>
      <c r="R174" s="16" t="e">
        <f>SUMIF('[1]COAL RECEIPT &amp; GCV DATA'!$A$3:$A$11,'MASTER DATA FILE RAW COAL 210'!A174,'[1]COAL RECEIPT &amp; GCV DATA'!$R$3:$R$11)+IF(H174=$J$234,($K$234*K174),0)+IF(H174=$J$235,($K$235*K174),0)</f>
        <v>#VALUE!</v>
      </c>
      <c r="S174" s="15">
        <f t="shared" si="14"/>
        <v>0</v>
      </c>
      <c r="T174" s="15" t="e">
        <f>SUMIF('[1]COAL RECEIPT &amp; GCV DATA'!$A$3:$A$11,'MASTER DATA FILE RAW COAL 210'!A174,'[1]COAL RECEIPT &amp; GCV DATA'!$T$3:$T$11)</f>
        <v>#VALUE!</v>
      </c>
      <c r="U174" s="15" t="e">
        <f t="shared" si="15"/>
        <v>#VALUE!</v>
      </c>
      <c r="V174" s="15" t="e">
        <f>SUMIF('[1]COAL RECEIPT &amp; GCV DATA'!$A$3:$A$11,'MASTER DATA FILE RAW COAL 210'!A174,'[1]COAL RECEIPT &amp; GCV DATA'!$V$3:$V$11)</f>
        <v>#VALUE!</v>
      </c>
      <c r="W174" s="15" t="e">
        <f t="shared" si="16"/>
        <v>#VALUE!</v>
      </c>
    </row>
    <row r="175" spans="1:23" customFormat="1" x14ac:dyDescent="0.3">
      <c r="A175" s="12"/>
      <c r="B175" s="12" t="e">
        <f>SUMIF('[1]COAL RECEIPT &amp; GCV DATA'!$A$3:$A$11,'MASTER DATA FILE RAW COAL 210'!A175,'[1]COAL RECEIPT &amp; GCV DATA'!$B$3:$B$11)</f>
        <v>#VALUE!</v>
      </c>
      <c r="C175" s="13" t="e">
        <f>SUMIF('[1]COAL RECEIPT &amp; GCV DATA'!$A$3:$A$11,'MASTER DATA FILE RAW COAL 210'!A175,'[1]COAL RECEIPT &amp; GCV DATA'!$C$3:$C$11)</f>
        <v>#VALUE!</v>
      </c>
      <c r="D175" s="13">
        <f>IFERROR(VLOOKUP(A175,'[1]COAL RECEIPT &amp; GCV DATA'!$A$2:$V$11,4,0),0)</f>
        <v>0</v>
      </c>
      <c r="E175" s="14">
        <f>IFERROR(VLOOKUP(A175,'[1]COAL RECEIPT &amp; GCV DATA'!$A$2:$V$11,5,0),0)</f>
        <v>0</v>
      </c>
      <c r="F175" s="13" t="e">
        <f>SUMIF('[1]COAL RECEIPT &amp; GCV DATA'!$A$3:$A$11,'MASTER DATA FILE RAW COAL 210'!A175,'[1]COAL RECEIPT &amp; GCV DATA'!$F$3:$F$11)</f>
        <v>#VALUE!</v>
      </c>
      <c r="G175" s="13">
        <f>IFERROR(VLOOKUP(A175,'[1]COAL RECEIPT &amp; GCV DATA'!$A$2:$V$11,7,0),0)</f>
        <v>0</v>
      </c>
      <c r="H175" s="13">
        <f>IFERROR(VLOOKUP(A175,'[1]COAL RECEIPT &amp; GCV DATA'!$A$2:$V$11,8,0),0)</f>
        <v>0</v>
      </c>
      <c r="I175" s="13">
        <f>IFERROR(VLOOKUP(A175,'[1]COAL RECEIPT &amp; GCV DATA'!$A$2:$V$11,9,0),0)</f>
        <v>0</v>
      </c>
      <c r="J175" s="13">
        <f>IFERROR(VLOOKUP(A175,'[1]COAL RECEIPT &amp; GCV DATA'!$A$2:$V$11,10,0),0)</f>
        <v>0</v>
      </c>
      <c r="K175" s="15" t="e">
        <f>SUMIF('[1]COAL RECEIPT &amp; GCV DATA'!$A$3:$A$11,'MASTER DATA FILE RAW COAL 210'!A175,'[1]COAL RECEIPT &amp; GCV DATA'!$K$3:$K$11)</f>
        <v>#VALUE!</v>
      </c>
      <c r="L175" s="15" t="e">
        <f>SUMIF('[1]COAL RECEIPT &amp; GCV DATA'!$A$3:$A$11,'MASTER DATA FILE RAW COAL 210'!A175,'[1]COAL RECEIPT &amp; GCV DATA'!$L$3:$L$11)</f>
        <v>#VALUE!</v>
      </c>
      <c r="M175" s="15" t="e">
        <f t="shared" si="12"/>
        <v>#VALUE!</v>
      </c>
      <c r="N175" s="15" t="e">
        <f t="shared" si="13"/>
        <v>#VALUE!</v>
      </c>
      <c r="O175" s="15" t="e">
        <f>SUMIF('[1]COAL RECEIPT &amp; GCV DATA'!$A$3:$A$11,'MASTER DATA FILE RAW COAL 210'!A175,'[1]COAL RECEIPT &amp; GCV DATA'!$O$3:$O$11)</f>
        <v>#VALUE!</v>
      </c>
      <c r="P175" s="15" t="e">
        <f t="shared" si="17"/>
        <v>#VALUE!</v>
      </c>
      <c r="Q175" s="15" t="e">
        <f>SUMIF('[1]COAL RECEIPT &amp; GCV DATA'!$A$3:$A$11,'MASTER DATA FILE RAW COAL 210'!A175,'[1]COAL RECEIPT &amp; GCV DATA'!$Q$3:$Q$11)+IF(H175=$J$234,($K$234*K175),0)+IF(H175=$J$235,($K$235*K175),0)++IF(H174=$J$235,($K$236*K175),0)</f>
        <v>#VALUE!</v>
      </c>
      <c r="R175" s="16" t="e">
        <f>SUMIF('[1]COAL RECEIPT &amp; GCV DATA'!$A$3:$A$11,'MASTER DATA FILE RAW COAL 210'!A175,'[1]COAL RECEIPT &amp; GCV DATA'!$R$3:$R$11)+IF(H175=$J$234,($K$234*K175),0)+IF(H175=$J$235,($K$235*K175),0)</f>
        <v>#VALUE!</v>
      </c>
      <c r="S175" s="15">
        <f t="shared" si="14"/>
        <v>0</v>
      </c>
      <c r="T175" s="15" t="e">
        <f>SUMIF('[1]COAL RECEIPT &amp; GCV DATA'!$A$3:$A$11,'MASTER DATA FILE RAW COAL 210'!A175,'[1]COAL RECEIPT &amp; GCV DATA'!$T$3:$T$11)</f>
        <v>#VALUE!</v>
      </c>
      <c r="U175" s="15" t="e">
        <f t="shared" si="15"/>
        <v>#VALUE!</v>
      </c>
      <c r="V175" s="15" t="e">
        <f>SUMIF('[1]COAL RECEIPT &amp; GCV DATA'!$A$3:$A$11,'MASTER DATA FILE RAW COAL 210'!A175,'[1]COAL RECEIPT &amp; GCV DATA'!$V$3:$V$11)</f>
        <v>#VALUE!</v>
      </c>
      <c r="W175" s="15" t="e">
        <f t="shared" si="16"/>
        <v>#VALUE!</v>
      </c>
    </row>
    <row r="176" spans="1:23" customFormat="1" x14ac:dyDescent="0.3">
      <c r="A176" s="12"/>
      <c r="B176" s="12" t="e">
        <f>SUMIF('[1]COAL RECEIPT &amp; GCV DATA'!$A$3:$A$11,'MASTER DATA FILE RAW COAL 210'!A176,'[1]COAL RECEIPT &amp; GCV DATA'!$B$3:$B$11)</f>
        <v>#VALUE!</v>
      </c>
      <c r="C176" s="13" t="e">
        <f>SUMIF('[1]COAL RECEIPT &amp; GCV DATA'!$A$3:$A$11,'MASTER DATA FILE RAW COAL 210'!A176,'[1]COAL RECEIPT &amp; GCV DATA'!$C$3:$C$11)</f>
        <v>#VALUE!</v>
      </c>
      <c r="D176" s="13">
        <f>IFERROR(VLOOKUP(A176,'[1]COAL RECEIPT &amp; GCV DATA'!$A$2:$V$11,4,0),0)</f>
        <v>0</v>
      </c>
      <c r="E176" s="14">
        <f>IFERROR(VLOOKUP(A176,'[1]COAL RECEIPT &amp; GCV DATA'!$A$2:$V$11,5,0),0)</f>
        <v>0</v>
      </c>
      <c r="F176" s="13" t="e">
        <f>SUMIF('[1]COAL RECEIPT &amp; GCV DATA'!$A$3:$A$11,'MASTER DATA FILE RAW COAL 210'!A176,'[1]COAL RECEIPT &amp; GCV DATA'!$F$3:$F$11)</f>
        <v>#VALUE!</v>
      </c>
      <c r="G176" s="13">
        <f>IFERROR(VLOOKUP(A176,'[1]COAL RECEIPT &amp; GCV DATA'!$A$2:$V$11,7,0),0)</f>
        <v>0</v>
      </c>
      <c r="H176" s="13">
        <f>IFERROR(VLOOKUP(A176,'[1]COAL RECEIPT &amp; GCV DATA'!$A$2:$V$11,8,0),0)</f>
        <v>0</v>
      </c>
      <c r="I176" s="13">
        <f>IFERROR(VLOOKUP(A176,'[1]COAL RECEIPT &amp; GCV DATA'!$A$2:$V$11,9,0),0)</f>
        <v>0</v>
      </c>
      <c r="J176" s="13">
        <f>IFERROR(VLOOKUP(A176,'[1]COAL RECEIPT &amp; GCV DATA'!$A$2:$V$11,10,0),0)</f>
        <v>0</v>
      </c>
      <c r="K176" s="15" t="e">
        <f>SUMIF('[1]COAL RECEIPT &amp; GCV DATA'!$A$3:$A$11,'MASTER DATA FILE RAW COAL 210'!A176,'[1]COAL RECEIPT &amp; GCV DATA'!$K$3:$K$11)</f>
        <v>#VALUE!</v>
      </c>
      <c r="L176" s="15" t="e">
        <f>SUMIF('[1]COAL RECEIPT &amp; GCV DATA'!$A$3:$A$11,'MASTER DATA FILE RAW COAL 210'!A176,'[1]COAL RECEIPT &amp; GCV DATA'!$L$3:$L$11)</f>
        <v>#VALUE!</v>
      </c>
      <c r="M176" s="15" t="e">
        <f t="shared" si="12"/>
        <v>#VALUE!</v>
      </c>
      <c r="N176" s="15" t="e">
        <f t="shared" si="13"/>
        <v>#VALUE!</v>
      </c>
      <c r="O176" s="15" t="e">
        <f>SUMIF('[1]COAL RECEIPT &amp; GCV DATA'!$A$3:$A$11,'MASTER DATA FILE RAW COAL 210'!A176,'[1]COAL RECEIPT &amp; GCV DATA'!$O$3:$O$11)</f>
        <v>#VALUE!</v>
      </c>
      <c r="P176" s="15" t="e">
        <f t="shared" si="17"/>
        <v>#VALUE!</v>
      </c>
      <c r="Q176" s="15" t="e">
        <f>SUMIF('[1]COAL RECEIPT &amp; GCV DATA'!$A$3:$A$11,'MASTER DATA FILE RAW COAL 210'!A176,'[1]COAL RECEIPT &amp; GCV DATA'!$Q$3:$Q$11)+IF(H176=$J$234,($K$234*K176),0)+IF(H176=$J$235,($K$235*K176),0)++IF(H175=$J$235,($K$236*K176),0)</f>
        <v>#VALUE!</v>
      </c>
      <c r="R176" s="16" t="e">
        <f>SUMIF('[1]COAL RECEIPT &amp; GCV DATA'!$A$3:$A$11,'MASTER DATA FILE RAW COAL 210'!A176,'[1]COAL RECEIPT &amp; GCV DATA'!$R$3:$R$11)+IF(H176=$J$234,($K$234*K176),0)+IF(H176=$J$235,($K$235*K176),0)</f>
        <v>#VALUE!</v>
      </c>
      <c r="S176" s="15">
        <f t="shared" si="14"/>
        <v>0</v>
      </c>
      <c r="T176" s="15" t="e">
        <f>SUMIF('[1]COAL RECEIPT &amp; GCV DATA'!$A$3:$A$11,'MASTER DATA FILE RAW COAL 210'!A176,'[1]COAL RECEIPT &amp; GCV DATA'!$T$3:$T$11)</f>
        <v>#VALUE!</v>
      </c>
      <c r="U176" s="15" t="e">
        <f t="shared" si="15"/>
        <v>#VALUE!</v>
      </c>
      <c r="V176" s="15" t="e">
        <f>SUMIF('[1]COAL RECEIPT &amp; GCV DATA'!$A$3:$A$11,'MASTER DATA FILE RAW COAL 210'!A176,'[1]COAL RECEIPT &amp; GCV DATA'!$V$3:$V$11)</f>
        <v>#VALUE!</v>
      </c>
      <c r="W176" s="15" t="e">
        <f t="shared" si="16"/>
        <v>#VALUE!</v>
      </c>
    </row>
    <row r="177" spans="1:23" customFormat="1" x14ac:dyDescent="0.3">
      <c r="A177" s="12"/>
      <c r="B177" s="12" t="e">
        <f>SUMIF('[1]COAL RECEIPT &amp; GCV DATA'!$A$3:$A$11,'MASTER DATA FILE RAW COAL 210'!A177,'[1]COAL RECEIPT &amp; GCV DATA'!$B$3:$B$11)</f>
        <v>#VALUE!</v>
      </c>
      <c r="C177" s="13" t="e">
        <f>SUMIF('[1]COAL RECEIPT &amp; GCV DATA'!$A$3:$A$11,'MASTER DATA FILE RAW COAL 210'!A177,'[1]COAL RECEIPT &amp; GCV DATA'!$C$3:$C$11)</f>
        <v>#VALUE!</v>
      </c>
      <c r="D177" s="13">
        <f>IFERROR(VLOOKUP(A177,'[1]COAL RECEIPT &amp; GCV DATA'!$A$2:$V$11,4,0),0)</f>
        <v>0</v>
      </c>
      <c r="E177" s="14">
        <f>IFERROR(VLOOKUP(A177,'[1]COAL RECEIPT &amp; GCV DATA'!$A$2:$V$11,5,0),0)</f>
        <v>0</v>
      </c>
      <c r="F177" s="13" t="e">
        <f>SUMIF('[1]COAL RECEIPT &amp; GCV DATA'!$A$3:$A$11,'MASTER DATA FILE RAW COAL 210'!A177,'[1]COAL RECEIPT &amp; GCV DATA'!$F$3:$F$11)</f>
        <v>#VALUE!</v>
      </c>
      <c r="G177" s="13">
        <f>IFERROR(VLOOKUP(A177,'[1]COAL RECEIPT &amp; GCV DATA'!$A$2:$V$11,7,0),0)</f>
        <v>0</v>
      </c>
      <c r="H177" s="13">
        <f>IFERROR(VLOOKUP(A177,'[1]COAL RECEIPT &amp; GCV DATA'!$A$2:$V$11,8,0),0)</f>
        <v>0</v>
      </c>
      <c r="I177" s="13">
        <f>IFERROR(VLOOKUP(A177,'[1]COAL RECEIPT &amp; GCV DATA'!$A$2:$V$11,9,0),0)</f>
        <v>0</v>
      </c>
      <c r="J177" s="13">
        <f>IFERROR(VLOOKUP(A177,'[1]COAL RECEIPT &amp; GCV DATA'!$A$2:$V$11,10,0),0)</f>
        <v>0</v>
      </c>
      <c r="K177" s="15" t="e">
        <f>SUMIF('[1]COAL RECEIPT &amp; GCV DATA'!$A$3:$A$11,'MASTER DATA FILE RAW COAL 210'!A177,'[1]COAL RECEIPT &amp; GCV DATA'!$K$3:$K$11)</f>
        <v>#VALUE!</v>
      </c>
      <c r="L177" s="15" t="e">
        <f>SUMIF('[1]COAL RECEIPT &amp; GCV DATA'!$A$3:$A$11,'MASTER DATA FILE RAW COAL 210'!A177,'[1]COAL RECEIPT &amp; GCV DATA'!$L$3:$L$11)</f>
        <v>#VALUE!</v>
      </c>
      <c r="M177" s="15" t="e">
        <f t="shared" si="12"/>
        <v>#VALUE!</v>
      </c>
      <c r="N177" s="15" t="e">
        <f t="shared" si="13"/>
        <v>#VALUE!</v>
      </c>
      <c r="O177" s="15" t="e">
        <f>SUMIF('[1]COAL RECEIPT &amp; GCV DATA'!$A$3:$A$11,'MASTER DATA FILE RAW COAL 210'!A177,'[1]COAL RECEIPT &amp; GCV DATA'!$O$3:$O$11)</f>
        <v>#VALUE!</v>
      </c>
      <c r="P177" s="15" t="e">
        <f t="shared" si="17"/>
        <v>#VALUE!</v>
      </c>
      <c r="Q177" s="15" t="e">
        <f>SUMIF('[1]COAL RECEIPT &amp; GCV DATA'!$A$3:$A$11,'MASTER DATA FILE RAW COAL 210'!A177,'[1]COAL RECEIPT &amp; GCV DATA'!$Q$3:$Q$11)+IF(H177=$J$234,($K$234*K177),0)+IF(H177=$J$235,($K$235*K177),0)++IF(H176=$J$235,($K$236*K177),0)</f>
        <v>#VALUE!</v>
      </c>
      <c r="R177" s="16" t="e">
        <f>SUMIF('[1]COAL RECEIPT &amp; GCV DATA'!$A$3:$A$11,'MASTER DATA FILE RAW COAL 210'!A177,'[1]COAL RECEIPT &amp; GCV DATA'!$R$3:$R$11)+IF(H177=$J$234,($K$234*K177),0)+IF(H177=$J$235,($K$235*K177),0)</f>
        <v>#VALUE!</v>
      </c>
      <c r="S177" s="15">
        <f t="shared" si="14"/>
        <v>0</v>
      </c>
      <c r="T177" s="15" t="e">
        <f>SUMIF('[1]COAL RECEIPT &amp; GCV DATA'!$A$3:$A$11,'MASTER DATA FILE RAW COAL 210'!A177,'[1]COAL RECEIPT &amp; GCV DATA'!$T$3:$T$11)</f>
        <v>#VALUE!</v>
      </c>
      <c r="U177" s="15" t="e">
        <f t="shared" si="15"/>
        <v>#VALUE!</v>
      </c>
      <c r="V177" s="15" t="e">
        <f>SUMIF('[1]COAL RECEIPT &amp; GCV DATA'!$A$3:$A$11,'MASTER DATA FILE RAW COAL 210'!A177,'[1]COAL RECEIPT &amp; GCV DATA'!$V$3:$V$11)</f>
        <v>#VALUE!</v>
      </c>
      <c r="W177" s="15" t="e">
        <f t="shared" si="16"/>
        <v>#VALUE!</v>
      </c>
    </row>
    <row r="178" spans="1:23" customFormat="1" x14ac:dyDescent="0.3">
      <c r="A178" s="12"/>
      <c r="B178" s="12" t="e">
        <f>SUMIF('[1]COAL RECEIPT &amp; GCV DATA'!$A$3:$A$11,'MASTER DATA FILE RAW COAL 210'!A178,'[1]COAL RECEIPT &amp; GCV DATA'!$B$3:$B$11)</f>
        <v>#VALUE!</v>
      </c>
      <c r="C178" s="13" t="e">
        <f>SUMIF('[1]COAL RECEIPT &amp; GCV DATA'!$A$3:$A$11,'MASTER DATA FILE RAW COAL 210'!A178,'[1]COAL RECEIPT &amp; GCV DATA'!$C$3:$C$11)</f>
        <v>#VALUE!</v>
      </c>
      <c r="D178" s="13">
        <f>IFERROR(VLOOKUP(A178,'[1]COAL RECEIPT &amp; GCV DATA'!$A$2:$V$11,4,0),0)</f>
        <v>0</v>
      </c>
      <c r="E178" s="14">
        <f>IFERROR(VLOOKUP(A178,'[1]COAL RECEIPT &amp; GCV DATA'!$A$2:$V$11,5,0),0)</f>
        <v>0</v>
      </c>
      <c r="F178" s="13" t="e">
        <f>SUMIF('[1]COAL RECEIPT &amp; GCV DATA'!$A$3:$A$11,'MASTER DATA FILE RAW COAL 210'!A178,'[1]COAL RECEIPT &amp; GCV DATA'!$F$3:$F$11)</f>
        <v>#VALUE!</v>
      </c>
      <c r="G178" s="13">
        <f>IFERROR(VLOOKUP(A178,'[1]COAL RECEIPT &amp; GCV DATA'!$A$2:$V$11,7,0),0)</f>
        <v>0</v>
      </c>
      <c r="H178" s="13">
        <f>IFERROR(VLOOKUP(A178,'[1]COAL RECEIPT &amp; GCV DATA'!$A$2:$V$11,8,0),0)</f>
        <v>0</v>
      </c>
      <c r="I178" s="13">
        <f>IFERROR(VLOOKUP(A178,'[1]COAL RECEIPT &amp; GCV DATA'!$A$2:$V$11,9,0),0)</f>
        <v>0</v>
      </c>
      <c r="J178" s="13">
        <f>IFERROR(VLOOKUP(A178,'[1]COAL RECEIPT &amp; GCV DATA'!$A$2:$V$11,10,0),0)</f>
        <v>0</v>
      </c>
      <c r="K178" s="15" t="e">
        <f>SUMIF('[1]COAL RECEIPT &amp; GCV DATA'!$A$3:$A$11,'MASTER DATA FILE RAW COAL 210'!A178,'[1]COAL RECEIPT &amp; GCV DATA'!$K$3:$K$11)</f>
        <v>#VALUE!</v>
      </c>
      <c r="L178" s="15" t="e">
        <f>SUMIF('[1]COAL RECEIPT &amp; GCV DATA'!$A$3:$A$11,'MASTER DATA FILE RAW COAL 210'!A178,'[1]COAL RECEIPT &amp; GCV DATA'!$L$3:$L$11)</f>
        <v>#VALUE!</v>
      </c>
      <c r="M178" s="15" t="e">
        <f t="shared" si="12"/>
        <v>#VALUE!</v>
      </c>
      <c r="N178" s="15" t="e">
        <f t="shared" si="13"/>
        <v>#VALUE!</v>
      </c>
      <c r="O178" s="15" t="e">
        <f>SUMIF('[1]COAL RECEIPT &amp; GCV DATA'!$A$3:$A$11,'MASTER DATA FILE RAW COAL 210'!A178,'[1]COAL RECEIPT &amp; GCV DATA'!$O$3:$O$11)</f>
        <v>#VALUE!</v>
      </c>
      <c r="P178" s="15" t="e">
        <f t="shared" si="17"/>
        <v>#VALUE!</v>
      </c>
      <c r="Q178" s="15" t="e">
        <f>SUMIF('[1]COAL RECEIPT &amp; GCV DATA'!$A$3:$A$11,'MASTER DATA FILE RAW COAL 210'!A178,'[1]COAL RECEIPT &amp; GCV DATA'!$Q$3:$Q$11)+IF(H178=$J$234,($K$234*K178),0)+IF(H178=$J$235,($K$235*K178),0)++IF(H177=$J$235,($K$236*K178),0)</f>
        <v>#VALUE!</v>
      </c>
      <c r="R178" s="16" t="e">
        <f>SUMIF('[1]COAL RECEIPT &amp; GCV DATA'!$A$3:$A$11,'MASTER DATA FILE RAW COAL 210'!A178,'[1]COAL RECEIPT &amp; GCV DATA'!$R$3:$R$11)+IF(H178=$J$234,($K$234*K178),0)+IF(H178=$J$235,($K$235*K178),0)</f>
        <v>#VALUE!</v>
      </c>
      <c r="S178" s="15">
        <f t="shared" si="14"/>
        <v>0</v>
      </c>
      <c r="T178" s="15" t="e">
        <f>SUMIF('[1]COAL RECEIPT &amp; GCV DATA'!$A$3:$A$11,'MASTER DATA FILE RAW COAL 210'!A178,'[1]COAL RECEIPT &amp; GCV DATA'!$T$3:$T$11)</f>
        <v>#VALUE!</v>
      </c>
      <c r="U178" s="15" t="e">
        <f t="shared" si="15"/>
        <v>#VALUE!</v>
      </c>
      <c r="V178" s="15" t="e">
        <f>SUMIF('[1]COAL RECEIPT &amp; GCV DATA'!$A$3:$A$11,'MASTER DATA FILE RAW COAL 210'!A178,'[1]COAL RECEIPT &amp; GCV DATA'!$V$3:$V$11)</f>
        <v>#VALUE!</v>
      </c>
      <c r="W178" s="15" t="e">
        <f t="shared" si="16"/>
        <v>#VALUE!</v>
      </c>
    </row>
    <row r="179" spans="1:23" customFormat="1" x14ac:dyDescent="0.3">
      <c r="A179" s="12"/>
      <c r="B179" s="12" t="e">
        <f>SUMIF('[1]COAL RECEIPT &amp; GCV DATA'!$A$3:$A$11,'MASTER DATA FILE RAW COAL 210'!A179,'[1]COAL RECEIPT &amp; GCV DATA'!$B$3:$B$11)</f>
        <v>#VALUE!</v>
      </c>
      <c r="C179" s="13" t="e">
        <f>SUMIF('[1]COAL RECEIPT &amp; GCV DATA'!$A$3:$A$11,'MASTER DATA FILE RAW COAL 210'!A179,'[1]COAL RECEIPT &amp; GCV DATA'!$C$3:$C$11)</f>
        <v>#VALUE!</v>
      </c>
      <c r="D179" s="13">
        <f>IFERROR(VLOOKUP(A179,'[1]COAL RECEIPT &amp; GCV DATA'!$A$2:$V$11,4,0),0)</f>
        <v>0</v>
      </c>
      <c r="E179" s="14">
        <f>IFERROR(VLOOKUP(A179,'[1]COAL RECEIPT &amp; GCV DATA'!$A$2:$V$11,5,0),0)</f>
        <v>0</v>
      </c>
      <c r="F179" s="13" t="e">
        <f>SUMIF('[1]COAL RECEIPT &amp; GCV DATA'!$A$3:$A$11,'MASTER DATA FILE RAW COAL 210'!A179,'[1]COAL RECEIPT &amp; GCV DATA'!$F$3:$F$11)</f>
        <v>#VALUE!</v>
      </c>
      <c r="G179" s="13">
        <f>IFERROR(VLOOKUP(A179,'[1]COAL RECEIPT &amp; GCV DATA'!$A$2:$V$11,7,0),0)</f>
        <v>0</v>
      </c>
      <c r="H179" s="13">
        <f>IFERROR(VLOOKUP(A179,'[1]COAL RECEIPT &amp; GCV DATA'!$A$2:$V$11,8,0),0)</f>
        <v>0</v>
      </c>
      <c r="I179" s="13">
        <f>IFERROR(VLOOKUP(A179,'[1]COAL RECEIPT &amp; GCV DATA'!$A$2:$V$11,9,0),0)</f>
        <v>0</v>
      </c>
      <c r="J179" s="13">
        <f>IFERROR(VLOOKUP(A179,'[1]COAL RECEIPT &amp; GCV DATA'!$A$2:$V$11,10,0),0)</f>
        <v>0</v>
      </c>
      <c r="K179" s="15" t="e">
        <f>SUMIF('[1]COAL RECEIPT &amp; GCV DATA'!$A$3:$A$11,'MASTER DATA FILE RAW COAL 210'!A179,'[1]COAL RECEIPT &amp; GCV DATA'!$K$3:$K$11)</f>
        <v>#VALUE!</v>
      </c>
      <c r="L179" s="15" t="e">
        <f>SUMIF('[1]COAL RECEIPT &amp; GCV DATA'!$A$3:$A$11,'MASTER DATA FILE RAW COAL 210'!A179,'[1]COAL RECEIPT &amp; GCV DATA'!$L$3:$L$11)</f>
        <v>#VALUE!</v>
      </c>
      <c r="M179" s="15" t="e">
        <f t="shared" si="12"/>
        <v>#VALUE!</v>
      </c>
      <c r="N179" s="15" t="e">
        <f t="shared" si="13"/>
        <v>#VALUE!</v>
      </c>
      <c r="O179" s="15" t="e">
        <f>SUMIF('[1]COAL RECEIPT &amp; GCV DATA'!$A$3:$A$11,'MASTER DATA FILE RAW COAL 210'!A179,'[1]COAL RECEIPT &amp; GCV DATA'!$O$3:$O$11)</f>
        <v>#VALUE!</v>
      </c>
      <c r="P179" s="15" t="e">
        <f t="shared" si="17"/>
        <v>#VALUE!</v>
      </c>
      <c r="Q179" s="15" t="e">
        <f>SUMIF('[1]COAL RECEIPT &amp; GCV DATA'!$A$3:$A$11,'MASTER DATA FILE RAW COAL 210'!A179,'[1]COAL RECEIPT &amp; GCV DATA'!$Q$3:$Q$11)+IF(H179=$J$234,($K$234*K179),0)+IF(H179=$J$235,($K$235*K179),0)++IF(H178=$J$235,($K$236*K179),0)</f>
        <v>#VALUE!</v>
      </c>
      <c r="R179" s="16" t="e">
        <f>SUMIF('[1]COAL RECEIPT &amp; GCV DATA'!$A$3:$A$11,'MASTER DATA FILE RAW COAL 210'!A179,'[1]COAL RECEIPT &amp; GCV DATA'!$R$3:$R$11)+IF(H179=$J$234,($K$234*K179),0)+IF(H179=$J$235,($K$235*K179),0)</f>
        <v>#VALUE!</v>
      </c>
      <c r="S179" s="15">
        <f t="shared" si="14"/>
        <v>0</v>
      </c>
      <c r="T179" s="15" t="e">
        <f>SUMIF('[1]COAL RECEIPT &amp; GCV DATA'!$A$3:$A$11,'MASTER DATA FILE RAW COAL 210'!A179,'[1]COAL RECEIPT &amp; GCV DATA'!$T$3:$T$11)</f>
        <v>#VALUE!</v>
      </c>
      <c r="U179" s="15" t="e">
        <f t="shared" si="15"/>
        <v>#VALUE!</v>
      </c>
      <c r="V179" s="15" t="e">
        <f>SUMIF('[1]COAL RECEIPT &amp; GCV DATA'!$A$3:$A$11,'MASTER DATA FILE RAW COAL 210'!A179,'[1]COAL RECEIPT &amp; GCV DATA'!$V$3:$V$11)</f>
        <v>#VALUE!</v>
      </c>
      <c r="W179" s="15" t="e">
        <f t="shared" si="16"/>
        <v>#VALUE!</v>
      </c>
    </row>
    <row r="180" spans="1:23" customFormat="1" x14ac:dyDescent="0.3">
      <c r="A180" s="12"/>
      <c r="B180" s="12" t="e">
        <f>SUMIF('[1]COAL RECEIPT &amp; GCV DATA'!$A$3:$A$11,'MASTER DATA FILE RAW COAL 210'!A180,'[1]COAL RECEIPT &amp; GCV DATA'!$B$3:$B$11)</f>
        <v>#VALUE!</v>
      </c>
      <c r="C180" s="13" t="e">
        <f>SUMIF('[1]COAL RECEIPT &amp; GCV DATA'!$A$3:$A$11,'MASTER DATA FILE RAW COAL 210'!A180,'[1]COAL RECEIPT &amp; GCV DATA'!$C$3:$C$11)</f>
        <v>#VALUE!</v>
      </c>
      <c r="D180" s="13">
        <f>IFERROR(VLOOKUP(A180,'[1]COAL RECEIPT &amp; GCV DATA'!$A$2:$V$11,4,0),0)</f>
        <v>0</v>
      </c>
      <c r="E180" s="14">
        <f>IFERROR(VLOOKUP(A180,'[1]COAL RECEIPT &amp; GCV DATA'!$A$2:$V$11,5,0),0)</f>
        <v>0</v>
      </c>
      <c r="F180" s="13" t="e">
        <f>SUMIF('[1]COAL RECEIPT &amp; GCV DATA'!$A$3:$A$11,'MASTER DATA FILE RAW COAL 210'!A180,'[1]COAL RECEIPT &amp; GCV DATA'!$F$3:$F$11)</f>
        <v>#VALUE!</v>
      </c>
      <c r="G180" s="13">
        <f>IFERROR(VLOOKUP(A180,'[1]COAL RECEIPT &amp; GCV DATA'!$A$2:$V$11,7,0),0)</f>
        <v>0</v>
      </c>
      <c r="H180" s="13">
        <f>IFERROR(VLOOKUP(A180,'[1]COAL RECEIPT &amp; GCV DATA'!$A$2:$V$11,8,0),0)</f>
        <v>0</v>
      </c>
      <c r="I180" s="13">
        <f>IFERROR(VLOOKUP(A180,'[1]COAL RECEIPT &amp; GCV DATA'!$A$2:$V$11,9,0),0)</f>
        <v>0</v>
      </c>
      <c r="J180" s="13">
        <f>IFERROR(VLOOKUP(A180,'[1]COAL RECEIPT &amp; GCV DATA'!$A$2:$V$11,10,0),0)</f>
        <v>0</v>
      </c>
      <c r="K180" s="15" t="e">
        <f>SUMIF('[1]COAL RECEIPT &amp; GCV DATA'!$A$3:$A$11,'MASTER DATA FILE RAW COAL 210'!A180,'[1]COAL RECEIPT &amp; GCV DATA'!$K$3:$K$11)</f>
        <v>#VALUE!</v>
      </c>
      <c r="L180" s="15" t="e">
        <f>SUMIF('[1]COAL RECEIPT &amp; GCV DATA'!$A$3:$A$11,'MASTER DATA FILE RAW COAL 210'!A180,'[1]COAL RECEIPT &amp; GCV DATA'!$L$3:$L$11)</f>
        <v>#VALUE!</v>
      </c>
      <c r="M180" s="15" t="e">
        <f t="shared" si="12"/>
        <v>#VALUE!</v>
      </c>
      <c r="N180" s="15" t="e">
        <f t="shared" si="13"/>
        <v>#VALUE!</v>
      </c>
      <c r="O180" s="15" t="e">
        <f>SUMIF('[1]COAL RECEIPT &amp; GCV DATA'!$A$3:$A$11,'MASTER DATA FILE RAW COAL 210'!A180,'[1]COAL RECEIPT &amp; GCV DATA'!$O$3:$O$11)</f>
        <v>#VALUE!</v>
      </c>
      <c r="P180" s="15" t="e">
        <f t="shared" si="17"/>
        <v>#VALUE!</v>
      </c>
      <c r="Q180" s="15" t="e">
        <f>SUMIF('[1]COAL RECEIPT &amp; GCV DATA'!$A$3:$A$11,'MASTER DATA FILE RAW COAL 210'!A180,'[1]COAL RECEIPT &amp; GCV DATA'!$Q$3:$Q$11)+IF(H180=$J$234,($K$234*K180),0)+IF(H180=$J$235,($K$235*K180),0)++IF(H179=$J$235,($K$236*K180),0)</f>
        <v>#VALUE!</v>
      </c>
      <c r="R180" s="16" t="e">
        <f>SUMIF('[1]COAL RECEIPT &amp; GCV DATA'!$A$3:$A$11,'MASTER DATA FILE RAW COAL 210'!A180,'[1]COAL RECEIPT &amp; GCV DATA'!$R$3:$R$11)+IF(H180=$J$234,($K$234*K180),0)+IF(H180=$J$235,($K$235*K180),0)</f>
        <v>#VALUE!</v>
      </c>
      <c r="S180" s="15">
        <f t="shared" si="14"/>
        <v>0</v>
      </c>
      <c r="T180" s="15" t="e">
        <f>SUMIF('[1]COAL RECEIPT &amp; GCV DATA'!$A$3:$A$11,'MASTER DATA FILE RAW COAL 210'!A180,'[1]COAL RECEIPT &amp; GCV DATA'!$T$3:$T$11)</f>
        <v>#VALUE!</v>
      </c>
      <c r="U180" s="15" t="e">
        <f t="shared" si="15"/>
        <v>#VALUE!</v>
      </c>
      <c r="V180" s="15" t="e">
        <f>SUMIF('[1]COAL RECEIPT &amp; GCV DATA'!$A$3:$A$11,'MASTER DATA FILE RAW COAL 210'!A180,'[1]COAL RECEIPT &amp; GCV DATA'!$V$3:$V$11)</f>
        <v>#VALUE!</v>
      </c>
      <c r="W180" s="15" t="e">
        <f t="shared" si="16"/>
        <v>#VALUE!</v>
      </c>
    </row>
    <row r="181" spans="1:23" customFormat="1" x14ac:dyDescent="0.3">
      <c r="A181" s="12"/>
      <c r="B181" s="12" t="e">
        <f>SUMIF('[1]COAL RECEIPT &amp; GCV DATA'!$A$3:$A$11,'MASTER DATA FILE RAW COAL 210'!A181,'[1]COAL RECEIPT &amp; GCV DATA'!$B$3:$B$11)</f>
        <v>#VALUE!</v>
      </c>
      <c r="C181" s="13" t="e">
        <f>SUMIF('[1]COAL RECEIPT &amp; GCV DATA'!$A$3:$A$11,'MASTER DATA FILE RAW COAL 210'!A181,'[1]COAL RECEIPT &amp; GCV DATA'!$C$3:$C$11)</f>
        <v>#VALUE!</v>
      </c>
      <c r="D181" s="13">
        <f>IFERROR(VLOOKUP(A181,'[1]COAL RECEIPT &amp; GCV DATA'!$A$2:$V$11,4,0),0)</f>
        <v>0</v>
      </c>
      <c r="E181" s="14">
        <f>IFERROR(VLOOKUP(A181,'[1]COAL RECEIPT &amp; GCV DATA'!$A$2:$V$11,5,0),0)</f>
        <v>0</v>
      </c>
      <c r="F181" s="13" t="e">
        <f>SUMIF('[1]COAL RECEIPT &amp; GCV DATA'!$A$3:$A$11,'MASTER DATA FILE RAW COAL 210'!A181,'[1]COAL RECEIPT &amp; GCV DATA'!$F$3:$F$11)</f>
        <v>#VALUE!</v>
      </c>
      <c r="G181" s="13">
        <f>IFERROR(VLOOKUP(A181,'[1]COAL RECEIPT &amp; GCV DATA'!$A$2:$V$11,7,0),0)</f>
        <v>0</v>
      </c>
      <c r="H181" s="13">
        <f>IFERROR(VLOOKUP(A181,'[1]COAL RECEIPT &amp; GCV DATA'!$A$2:$V$11,8,0),0)</f>
        <v>0</v>
      </c>
      <c r="I181" s="13">
        <f>IFERROR(VLOOKUP(A181,'[1]COAL RECEIPT &amp; GCV DATA'!$A$2:$V$11,9,0),0)</f>
        <v>0</v>
      </c>
      <c r="J181" s="13">
        <f>IFERROR(VLOOKUP(A181,'[1]COAL RECEIPT &amp; GCV DATA'!$A$2:$V$11,10,0),0)</f>
        <v>0</v>
      </c>
      <c r="K181" s="15" t="e">
        <f>SUMIF('[1]COAL RECEIPT &amp; GCV DATA'!$A$3:$A$11,'MASTER DATA FILE RAW COAL 210'!A181,'[1]COAL RECEIPT &amp; GCV DATA'!$K$3:$K$11)</f>
        <v>#VALUE!</v>
      </c>
      <c r="L181" s="15" t="e">
        <f>SUMIF('[1]COAL RECEIPT &amp; GCV DATA'!$A$3:$A$11,'MASTER DATA FILE RAW COAL 210'!A181,'[1]COAL RECEIPT &amp; GCV DATA'!$L$3:$L$11)</f>
        <v>#VALUE!</v>
      </c>
      <c r="M181" s="15" t="e">
        <f t="shared" si="12"/>
        <v>#VALUE!</v>
      </c>
      <c r="N181" s="15" t="e">
        <f t="shared" si="13"/>
        <v>#VALUE!</v>
      </c>
      <c r="O181" s="15" t="e">
        <f>SUMIF('[1]COAL RECEIPT &amp; GCV DATA'!$A$3:$A$11,'MASTER DATA FILE RAW COAL 210'!A181,'[1]COAL RECEIPT &amp; GCV DATA'!$O$3:$O$11)</f>
        <v>#VALUE!</v>
      </c>
      <c r="P181" s="15" t="e">
        <f t="shared" si="17"/>
        <v>#VALUE!</v>
      </c>
      <c r="Q181" s="15" t="e">
        <f>SUMIF('[1]COAL RECEIPT &amp; GCV DATA'!$A$3:$A$11,'MASTER DATA FILE RAW COAL 210'!A181,'[1]COAL RECEIPT &amp; GCV DATA'!$Q$3:$Q$11)+IF(H181=$J$234,($K$234*K181),0)+IF(H181=$J$235,($K$235*K181),0)++IF(H180=$J$235,($K$236*K181),0)</f>
        <v>#VALUE!</v>
      </c>
      <c r="R181" s="16" t="e">
        <f>SUMIF('[1]COAL RECEIPT &amp; GCV DATA'!$A$3:$A$11,'MASTER DATA FILE RAW COAL 210'!A181,'[1]COAL RECEIPT &amp; GCV DATA'!$R$3:$R$11)+IF(H181=$J$234,($K$234*K181),0)+IF(H181=$J$235,($K$235*K181),0)</f>
        <v>#VALUE!</v>
      </c>
      <c r="S181" s="15">
        <f t="shared" si="14"/>
        <v>0</v>
      </c>
      <c r="T181" s="15" t="e">
        <f>SUMIF('[1]COAL RECEIPT &amp; GCV DATA'!$A$3:$A$11,'MASTER DATA FILE RAW COAL 210'!A181,'[1]COAL RECEIPT &amp; GCV DATA'!$T$3:$T$11)</f>
        <v>#VALUE!</v>
      </c>
      <c r="U181" s="15" t="e">
        <f t="shared" si="15"/>
        <v>#VALUE!</v>
      </c>
      <c r="V181" s="15" t="e">
        <f>SUMIF('[1]COAL RECEIPT &amp; GCV DATA'!$A$3:$A$11,'MASTER DATA FILE RAW COAL 210'!A181,'[1]COAL RECEIPT &amp; GCV DATA'!$V$3:$V$11)</f>
        <v>#VALUE!</v>
      </c>
      <c r="W181" s="15" t="e">
        <f t="shared" si="16"/>
        <v>#VALUE!</v>
      </c>
    </row>
    <row r="182" spans="1:23" customFormat="1" x14ac:dyDescent="0.3">
      <c r="A182" s="12"/>
      <c r="B182" s="12" t="e">
        <f>SUMIF('[1]COAL RECEIPT &amp; GCV DATA'!$A$3:$A$11,'MASTER DATA FILE RAW COAL 210'!A182,'[1]COAL RECEIPT &amp; GCV DATA'!$B$3:$B$11)</f>
        <v>#VALUE!</v>
      </c>
      <c r="C182" s="13" t="e">
        <f>SUMIF('[1]COAL RECEIPT &amp; GCV DATA'!$A$3:$A$11,'MASTER DATA FILE RAW COAL 210'!A182,'[1]COAL RECEIPT &amp; GCV DATA'!$C$3:$C$11)</f>
        <v>#VALUE!</v>
      </c>
      <c r="D182" s="13">
        <f>IFERROR(VLOOKUP(A182,'[1]COAL RECEIPT &amp; GCV DATA'!$A$2:$V$11,4,0),0)</f>
        <v>0</v>
      </c>
      <c r="E182" s="14">
        <f>IFERROR(VLOOKUP(A182,'[1]COAL RECEIPT &amp; GCV DATA'!$A$2:$V$11,5,0),0)</f>
        <v>0</v>
      </c>
      <c r="F182" s="13" t="e">
        <f>SUMIF('[1]COAL RECEIPT &amp; GCV DATA'!$A$3:$A$11,'MASTER DATA FILE RAW COAL 210'!A182,'[1]COAL RECEIPT &amp; GCV DATA'!$F$3:$F$11)</f>
        <v>#VALUE!</v>
      </c>
      <c r="G182" s="13">
        <f>IFERROR(VLOOKUP(A182,'[1]COAL RECEIPT &amp; GCV DATA'!$A$2:$V$11,7,0),0)</f>
        <v>0</v>
      </c>
      <c r="H182" s="13">
        <f>IFERROR(VLOOKUP(A182,'[1]COAL RECEIPT &amp; GCV DATA'!$A$2:$V$11,8,0),0)</f>
        <v>0</v>
      </c>
      <c r="I182" s="13">
        <f>IFERROR(VLOOKUP(A182,'[1]COAL RECEIPT &amp; GCV DATA'!$A$2:$V$11,9,0),0)</f>
        <v>0</v>
      </c>
      <c r="J182" s="13">
        <f>IFERROR(VLOOKUP(A182,'[1]COAL RECEIPT &amp; GCV DATA'!$A$2:$V$11,10,0),0)</f>
        <v>0</v>
      </c>
      <c r="K182" s="15" t="e">
        <f>SUMIF('[1]COAL RECEIPT &amp; GCV DATA'!$A$3:$A$11,'MASTER DATA FILE RAW COAL 210'!A182,'[1]COAL RECEIPT &amp; GCV DATA'!$K$3:$K$11)</f>
        <v>#VALUE!</v>
      </c>
      <c r="L182" s="15" t="e">
        <f>SUMIF('[1]COAL RECEIPT &amp; GCV DATA'!$A$3:$A$11,'MASTER DATA FILE RAW COAL 210'!A182,'[1]COAL RECEIPT &amp; GCV DATA'!$L$3:$L$11)</f>
        <v>#VALUE!</v>
      </c>
      <c r="M182" s="15" t="e">
        <f t="shared" si="12"/>
        <v>#VALUE!</v>
      </c>
      <c r="N182" s="15" t="e">
        <f t="shared" si="13"/>
        <v>#VALUE!</v>
      </c>
      <c r="O182" s="15" t="e">
        <f>SUMIF('[1]COAL RECEIPT &amp; GCV DATA'!$A$3:$A$11,'MASTER DATA FILE RAW COAL 210'!A182,'[1]COAL RECEIPT &amp; GCV DATA'!$O$3:$O$11)</f>
        <v>#VALUE!</v>
      </c>
      <c r="P182" s="15" t="e">
        <f t="shared" si="17"/>
        <v>#VALUE!</v>
      </c>
      <c r="Q182" s="15" t="e">
        <f>SUMIF('[1]COAL RECEIPT &amp; GCV DATA'!$A$3:$A$11,'MASTER DATA FILE RAW COAL 210'!A182,'[1]COAL RECEIPT &amp; GCV DATA'!$Q$3:$Q$11)+IF(H182=$J$234,($K$234*K182),0)+IF(H182=$J$235,($K$235*K182),0)++IF(H181=$J$235,($K$236*K182),0)</f>
        <v>#VALUE!</v>
      </c>
      <c r="R182" s="16" t="e">
        <f>SUMIF('[1]COAL RECEIPT &amp; GCV DATA'!$A$3:$A$11,'MASTER DATA FILE RAW COAL 210'!A182,'[1]COAL RECEIPT &amp; GCV DATA'!$R$3:$R$11)+IF(H182=$J$234,($K$234*K182),0)+IF(H182=$J$235,($K$235*K182),0)</f>
        <v>#VALUE!</v>
      </c>
      <c r="S182" s="15">
        <f t="shared" si="14"/>
        <v>0</v>
      </c>
      <c r="T182" s="15" t="e">
        <f>SUMIF('[1]COAL RECEIPT &amp; GCV DATA'!$A$3:$A$11,'MASTER DATA FILE RAW COAL 210'!A182,'[1]COAL RECEIPT &amp; GCV DATA'!$T$3:$T$11)</f>
        <v>#VALUE!</v>
      </c>
      <c r="U182" s="15" t="e">
        <f t="shared" si="15"/>
        <v>#VALUE!</v>
      </c>
      <c r="V182" s="15" t="e">
        <f>SUMIF('[1]COAL RECEIPT &amp; GCV DATA'!$A$3:$A$11,'MASTER DATA FILE RAW COAL 210'!A182,'[1]COAL RECEIPT &amp; GCV DATA'!$V$3:$V$11)</f>
        <v>#VALUE!</v>
      </c>
      <c r="W182" s="15" t="e">
        <f t="shared" si="16"/>
        <v>#VALUE!</v>
      </c>
    </row>
    <row r="183" spans="1:23" customFormat="1" x14ac:dyDescent="0.3">
      <c r="A183" s="12"/>
      <c r="B183" s="12" t="e">
        <f>SUMIF('[1]COAL RECEIPT &amp; GCV DATA'!$A$3:$A$11,'MASTER DATA FILE RAW COAL 210'!A183,'[1]COAL RECEIPT &amp; GCV DATA'!$B$3:$B$11)</f>
        <v>#VALUE!</v>
      </c>
      <c r="C183" s="13" t="e">
        <f>SUMIF('[1]COAL RECEIPT &amp; GCV DATA'!$A$3:$A$11,'MASTER DATA FILE RAW COAL 210'!A183,'[1]COAL RECEIPT &amp; GCV DATA'!$C$3:$C$11)</f>
        <v>#VALUE!</v>
      </c>
      <c r="D183" s="13">
        <f>IFERROR(VLOOKUP(A183,'[1]COAL RECEIPT &amp; GCV DATA'!$A$2:$V$11,4,0),0)</f>
        <v>0</v>
      </c>
      <c r="E183" s="14">
        <f>IFERROR(VLOOKUP(A183,'[1]COAL RECEIPT &amp; GCV DATA'!$A$2:$V$11,5,0),0)</f>
        <v>0</v>
      </c>
      <c r="F183" s="13" t="e">
        <f>SUMIF('[1]COAL RECEIPT &amp; GCV DATA'!$A$3:$A$11,'MASTER DATA FILE RAW COAL 210'!A183,'[1]COAL RECEIPT &amp; GCV DATA'!$F$3:$F$11)</f>
        <v>#VALUE!</v>
      </c>
      <c r="G183" s="13">
        <f>IFERROR(VLOOKUP(A183,'[1]COAL RECEIPT &amp; GCV DATA'!$A$2:$V$11,7,0),0)</f>
        <v>0</v>
      </c>
      <c r="H183" s="13">
        <f>IFERROR(VLOOKUP(A183,'[1]COAL RECEIPT &amp; GCV DATA'!$A$2:$V$11,8,0),0)</f>
        <v>0</v>
      </c>
      <c r="I183" s="13">
        <f>IFERROR(VLOOKUP(A183,'[1]COAL RECEIPT &amp; GCV DATA'!$A$2:$V$11,9,0),0)</f>
        <v>0</v>
      </c>
      <c r="J183" s="13">
        <f>IFERROR(VLOOKUP(A183,'[1]COAL RECEIPT &amp; GCV DATA'!$A$2:$V$11,10,0),0)</f>
        <v>0</v>
      </c>
      <c r="K183" s="15" t="e">
        <f>SUMIF('[1]COAL RECEIPT &amp; GCV DATA'!$A$3:$A$11,'MASTER DATA FILE RAW COAL 210'!A183,'[1]COAL RECEIPT &amp; GCV DATA'!$K$3:$K$11)</f>
        <v>#VALUE!</v>
      </c>
      <c r="L183" s="15" t="e">
        <f>SUMIF('[1]COAL RECEIPT &amp; GCV DATA'!$A$3:$A$11,'MASTER DATA FILE RAW COAL 210'!A183,'[1]COAL RECEIPT &amp; GCV DATA'!$L$3:$L$11)</f>
        <v>#VALUE!</v>
      </c>
      <c r="M183" s="15" t="e">
        <f t="shared" si="12"/>
        <v>#VALUE!</v>
      </c>
      <c r="N183" s="15" t="e">
        <f t="shared" si="13"/>
        <v>#VALUE!</v>
      </c>
      <c r="O183" s="15" t="e">
        <f>SUMIF('[1]COAL RECEIPT &amp; GCV DATA'!$A$3:$A$11,'MASTER DATA FILE RAW COAL 210'!A183,'[1]COAL RECEIPT &amp; GCV DATA'!$O$3:$O$11)</f>
        <v>#VALUE!</v>
      </c>
      <c r="P183" s="15" t="e">
        <f t="shared" si="17"/>
        <v>#VALUE!</v>
      </c>
      <c r="Q183" s="15" t="e">
        <f>SUMIF('[1]COAL RECEIPT &amp; GCV DATA'!$A$3:$A$11,'MASTER DATA FILE RAW COAL 210'!A183,'[1]COAL RECEIPT &amp; GCV DATA'!$Q$3:$Q$11)+IF(H183=$J$234,($K$234*K183),0)+IF(H183=$J$235,($K$235*K183),0)++IF(H182=$J$235,($K$236*K183),0)</f>
        <v>#VALUE!</v>
      </c>
      <c r="R183" s="16" t="e">
        <f>SUMIF('[1]COAL RECEIPT &amp; GCV DATA'!$A$3:$A$11,'MASTER DATA FILE RAW COAL 210'!A183,'[1]COAL RECEIPT &amp; GCV DATA'!$R$3:$R$11)+IF(H183=$J$234,($K$234*K183),0)+IF(H183=$J$235,($K$235*K183),0)</f>
        <v>#VALUE!</v>
      </c>
      <c r="S183" s="15">
        <f t="shared" si="14"/>
        <v>0</v>
      </c>
      <c r="T183" s="15" t="e">
        <f>SUMIF('[1]COAL RECEIPT &amp; GCV DATA'!$A$3:$A$11,'MASTER DATA FILE RAW COAL 210'!A183,'[1]COAL RECEIPT &amp; GCV DATA'!$T$3:$T$11)</f>
        <v>#VALUE!</v>
      </c>
      <c r="U183" s="15" t="e">
        <f t="shared" si="15"/>
        <v>#VALUE!</v>
      </c>
      <c r="V183" s="15" t="e">
        <f>SUMIF('[1]COAL RECEIPT &amp; GCV DATA'!$A$3:$A$11,'MASTER DATA FILE RAW COAL 210'!A183,'[1]COAL RECEIPT &amp; GCV DATA'!$V$3:$V$11)</f>
        <v>#VALUE!</v>
      </c>
      <c r="W183" s="15" t="e">
        <f t="shared" si="16"/>
        <v>#VALUE!</v>
      </c>
    </row>
    <row r="184" spans="1:23" customFormat="1" x14ac:dyDescent="0.3">
      <c r="A184" s="12"/>
      <c r="B184" s="12" t="e">
        <f>SUMIF('[1]COAL RECEIPT &amp; GCV DATA'!$A$3:$A$11,'MASTER DATA FILE RAW COAL 210'!A184,'[1]COAL RECEIPT &amp; GCV DATA'!$B$3:$B$11)</f>
        <v>#VALUE!</v>
      </c>
      <c r="C184" s="13" t="e">
        <f>SUMIF('[1]COAL RECEIPT &amp; GCV DATA'!$A$3:$A$11,'MASTER DATA FILE RAW COAL 210'!A184,'[1]COAL RECEIPT &amp; GCV DATA'!$C$3:$C$11)</f>
        <v>#VALUE!</v>
      </c>
      <c r="D184" s="13">
        <f>IFERROR(VLOOKUP(A184,'[1]COAL RECEIPT &amp; GCV DATA'!$A$2:$V$11,4,0),0)</f>
        <v>0</v>
      </c>
      <c r="E184" s="14">
        <f>IFERROR(VLOOKUP(A184,'[1]COAL RECEIPT &amp; GCV DATA'!$A$2:$V$11,5,0),0)</f>
        <v>0</v>
      </c>
      <c r="F184" s="13" t="e">
        <f>SUMIF('[1]COAL RECEIPT &amp; GCV DATA'!$A$3:$A$11,'MASTER DATA FILE RAW COAL 210'!A184,'[1]COAL RECEIPT &amp; GCV DATA'!$F$3:$F$11)</f>
        <v>#VALUE!</v>
      </c>
      <c r="G184" s="13">
        <f>IFERROR(VLOOKUP(A184,'[1]COAL RECEIPT &amp; GCV DATA'!$A$2:$V$11,7,0),0)</f>
        <v>0</v>
      </c>
      <c r="H184" s="13">
        <f>IFERROR(VLOOKUP(A184,'[1]COAL RECEIPT &amp; GCV DATA'!$A$2:$V$11,8,0),0)</f>
        <v>0</v>
      </c>
      <c r="I184" s="13">
        <f>IFERROR(VLOOKUP(A184,'[1]COAL RECEIPT &amp; GCV DATA'!$A$2:$V$11,9,0),0)</f>
        <v>0</v>
      </c>
      <c r="J184" s="13">
        <f>IFERROR(VLOOKUP(A184,'[1]COAL RECEIPT &amp; GCV DATA'!$A$2:$V$11,10,0),0)</f>
        <v>0</v>
      </c>
      <c r="K184" s="15" t="e">
        <f>SUMIF('[1]COAL RECEIPT &amp; GCV DATA'!$A$3:$A$11,'MASTER DATA FILE RAW COAL 210'!A184,'[1]COAL RECEIPT &amp; GCV DATA'!$K$3:$K$11)</f>
        <v>#VALUE!</v>
      </c>
      <c r="L184" s="15" t="e">
        <f>SUMIF('[1]COAL RECEIPT &amp; GCV DATA'!$A$3:$A$11,'MASTER DATA FILE RAW COAL 210'!A184,'[1]COAL RECEIPT &amp; GCV DATA'!$L$3:$L$11)</f>
        <v>#VALUE!</v>
      </c>
      <c r="M184" s="15" t="e">
        <f t="shared" si="12"/>
        <v>#VALUE!</v>
      </c>
      <c r="N184" s="15" t="e">
        <f t="shared" si="13"/>
        <v>#VALUE!</v>
      </c>
      <c r="O184" s="15" t="e">
        <f>SUMIF('[1]COAL RECEIPT &amp; GCV DATA'!$A$3:$A$11,'MASTER DATA FILE RAW COAL 210'!A184,'[1]COAL RECEIPT &amp; GCV DATA'!$O$3:$O$11)</f>
        <v>#VALUE!</v>
      </c>
      <c r="P184" s="15" t="e">
        <f t="shared" si="17"/>
        <v>#VALUE!</v>
      </c>
      <c r="Q184" s="15" t="e">
        <f>SUMIF('[1]COAL RECEIPT &amp; GCV DATA'!$A$3:$A$11,'MASTER DATA FILE RAW COAL 210'!A184,'[1]COAL RECEIPT &amp; GCV DATA'!$Q$3:$Q$11)+IF(H184=$J$234,($K$234*K184),0)+IF(H184=$J$235,($K$235*K184),0)++IF(H183=$J$235,($K$236*K184),0)</f>
        <v>#VALUE!</v>
      </c>
      <c r="R184" s="16" t="e">
        <f>SUMIF('[1]COAL RECEIPT &amp; GCV DATA'!$A$3:$A$11,'MASTER DATA FILE RAW COAL 210'!A184,'[1]COAL RECEIPT &amp; GCV DATA'!$R$3:$R$11)+IF(H184=$J$234,($K$234*K184),0)+IF(H184=$J$235,($K$235*K184),0)</f>
        <v>#VALUE!</v>
      </c>
      <c r="S184" s="15">
        <f t="shared" si="14"/>
        <v>0</v>
      </c>
      <c r="T184" s="15" t="e">
        <f>SUMIF('[1]COAL RECEIPT &amp; GCV DATA'!$A$3:$A$11,'MASTER DATA FILE RAW COAL 210'!A184,'[1]COAL RECEIPT &amp; GCV DATA'!$T$3:$T$11)</f>
        <v>#VALUE!</v>
      </c>
      <c r="U184" s="15" t="e">
        <f t="shared" si="15"/>
        <v>#VALUE!</v>
      </c>
      <c r="V184" s="15" t="e">
        <f>SUMIF('[1]COAL RECEIPT &amp; GCV DATA'!$A$3:$A$11,'MASTER DATA FILE RAW COAL 210'!A184,'[1]COAL RECEIPT &amp; GCV DATA'!$V$3:$V$11)</f>
        <v>#VALUE!</v>
      </c>
      <c r="W184" s="15" t="e">
        <f t="shared" si="16"/>
        <v>#VALUE!</v>
      </c>
    </row>
    <row r="185" spans="1:23" customFormat="1" x14ac:dyDescent="0.3">
      <c r="A185" s="12"/>
      <c r="B185" s="12" t="e">
        <f>SUMIF('[1]COAL RECEIPT &amp; GCV DATA'!$A$3:$A$11,'MASTER DATA FILE RAW COAL 210'!A185,'[1]COAL RECEIPT &amp; GCV DATA'!$B$3:$B$11)</f>
        <v>#VALUE!</v>
      </c>
      <c r="C185" s="13" t="e">
        <f>SUMIF('[1]COAL RECEIPT &amp; GCV DATA'!$A$3:$A$11,'MASTER DATA FILE RAW COAL 210'!A185,'[1]COAL RECEIPT &amp; GCV DATA'!$C$3:$C$11)</f>
        <v>#VALUE!</v>
      </c>
      <c r="D185" s="13">
        <f>IFERROR(VLOOKUP(A185,'[1]COAL RECEIPT &amp; GCV DATA'!$A$2:$V$11,4,0),0)</f>
        <v>0</v>
      </c>
      <c r="E185" s="14">
        <f>IFERROR(VLOOKUP(A185,'[1]COAL RECEIPT &amp; GCV DATA'!$A$2:$V$11,5,0),0)</f>
        <v>0</v>
      </c>
      <c r="F185" s="13" t="e">
        <f>SUMIF('[1]COAL RECEIPT &amp; GCV DATA'!$A$3:$A$11,'MASTER DATA FILE RAW COAL 210'!A185,'[1]COAL RECEIPT &amp; GCV DATA'!$F$3:$F$11)</f>
        <v>#VALUE!</v>
      </c>
      <c r="G185" s="13">
        <f>IFERROR(VLOOKUP(A185,'[1]COAL RECEIPT &amp; GCV DATA'!$A$2:$V$11,7,0),0)</f>
        <v>0</v>
      </c>
      <c r="H185" s="13">
        <f>IFERROR(VLOOKUP(A185,'[1]COAL RECEIPT &amp; GCV DATA'!$A$2:$V$11,8,0),0)</f>
        <v>0</v>
      </c>
      <c r="I185" s="13">
        <f>IFERROR(VLOOKUP(A185,'[1]COAL RECEIPT &amp; GCV DATA'!$A$2:$V$11,9,0),0)</f>
        <v>0</v>
      </c>
      <c r="J185" s="13">
        <f>IFERROR(VLOOKUP(A185,'[1]COAL RECEIPT &amp; GCV DATA'!$A$2:$V$11,10,0),0)</f>
        <v>0</v>
      </c>
      <c r="K185" s="15" t="e">
        <f>SUMIF('[1]COAL RECEIPT &amp; GCV DATA'!$A$3:$A$11,'MASTER DATA FILE RAW COAL 210'!A185,'[1]COAL RECEIPT &amp; GCV DATA'!$K$3:$K$11)</f>
        <v>#VALUE!</v>
      </c>
      <c r="L185" s="15" t="e">
        <f>SUMIF('[1]COAL RECEIPT &amp; GCV DATA'!$A$3:$A$11,'MASTER DATA FILE RAW COAL 210'!A185,'[1]COAL RECEIPT &amp; GCV DATA'!$L$3:$L$11)</f>
        <v>#VALUE!</v>
      </c>
      <c r="M185" s="15" t="e">
        <f t="shared" si="12"/>
        <v>#VALUE!</v>
      </c>
      <c r="N185" s="15" t="e">
        <f t="shared" si="13"/>
        <v>#VALUE!</v>
      </c>
      <c r="O185" s="15" t="e">
        <f>SUMIF('[1]COAL RECEIPT &amp; GCV DATA'!$A$3:$A$11,'MASTER DATA FILE RAW COAL 210'!A185,'[1]COAL RECEIPT &amp; GCV DATA'!$O$3:$O$11)</f>
        <v>#VALUE!</v>
      </c>
      <c r="P185" s="15" t="e">
        <f t="shared" si="17"/>
        <v>#VALUE!</v>
      </c>
      <c r="Q185" s="15" t="e">
        <f>SUMIF('[1]COAL RECEIPT &amp; GCV DATA'!$A$3:$A$11,'MASTER DATA FILE RAW COAL 210'!A185,'[1]COAL RECEIPT &amp; GCV DATA'!$Q$3:$Q$11)+IF(H185=$J$234,($K$234*K185),0)+IF(H185=$J$235,($K$235*K185),0)++IF(H184=$J$235,($K$236*K185),0)</f>
        <v>#VALUE!</v>
      </c>
      <c r="R185" s="16" t="e">
        <f>SUMIF('[1]COAL RECEIPT &amp; GCV DATA'!$A$3:$A$11,'MASTER DATA FILE RAW COAL 210'!A185,'[1]COAL RECEIPT &amp; GCV DATA'!$R$3:$R$11)+IF(H185=$J$234,($K$234*K185),0)+IF(H185=$J$235,($K$235*K185),0)</f>
        <v>#VALUE!</v>
      </c>
      <c r="S185" s="15">
        <f t="shared" si="14"/>
        <v>0</v>
      </c>
      <c r="T185" s="15" t="e">
        <f>SUMIF('[1]COAL RECEIPT &amp; GCV DATA'!$A$3:$A$11,'MASTER DATA FILE RAW COAL 210'!A185,'[1]COAL RECEIPT &amp; GCV DATA'!$T$3:$T$11)</f>
        <v>#VALUE!</v>
      </c>
      <c r="U185" s="15" t="e">
        <f t="shared" si="15"/>
        <v>#VALUE!</v>
      </c>
      <c r="V185" s="15" t="e">
        <f>SUMIF('[1]COAL RECEIPT &amp; GCV DATA'!$A$3:$A$11,'MASTER DATA FILE RAW COAL 210'!A185,'[1]COAL RECEIPT &amp; GCV DATA'!$V$3:$V$11)</f>
        <v>#VALUE!</v>
      </c>
      <c r="W185" s="15" t="e">
        <f t="shared" si="16"/>
        <v>#VALUE!</v>
      </c>
    </row>
    <row r="186" spans="1:23" customFormat="1" x14ac:dyDescent="0.3">
      <c r="A186" s="12"/>
      <c r="B186" s="12" t="e">
        <f>SUMIF('[1]COAL RECEIPT &amp; GCV DATA'!$A$3:$A$11,'MASTER DATA FILE RAW COAL 210'!A186,'[1]COAL RECEIPT &amp; GCV DATA'!$B$3:$B$11)</f>
        <v>#VALUE!</v>
      </c>
      <c r="C186" s="13" t="e">
        <f>SUMIF('[1]COAL RECEIPT &amp; GCV DATA'!$A$3:$A$11,'MASTER DATA FILE RAW COAL 210'!A186,'[1]COAL RECEIPT &amp; GCV DATA'!$C$3:$C$11)</f>
        <v>#VALUE!</v>
      </c>
      <c r="D186" s="13">
        <f>IFERROR(VLOOKUP(A186,'[1]COAL RECEIPT &amp; GCV DATA'!$A$2:$V$11,4,0),0)</f>
        <v>0</v>
      </c>
      <c r="E186" s="14">
        <f>IFERROR(VLOOKUP(A186,'[1]COAL RECEIPT &amp; GCV DATA'!$A$2:$V$11,5,0),0)</f>
        <v>0</v>
      </c>
      <c r="F186" s="13" t="e">
        <f>SUMIF('[1]COAL RECEIPT &amp; GCV DATA'!$A$3:$A$11,'MASTER DATA FILE RAW COAL 210'!A186,'[1]COAL RECEIPT &amp; GCV DATA'!$F$3:$F$11)</f>
        <v>#VALUE!</v>
      </c>
      <c r="G186" s="13">
        <f>IFERROR(VLOOKUP(A186,'[1]COAL RECEIPT &amp; GCV DATA'!$A$2:$V$11,7,0),0)</f>
        <v>0</v>
      </c>
      <c r="H186" s="13">
        <f>IFERROR(VLOOKUP(A186,'[1]COAL RECEIPT &amp; GCV DATA'!$A$2:$V$11,8,0),0)</f>
        <v>0</v>
      </c>
      <c r="I186" s="13">
        <f>IFERROR(VLOOKUP(A186,'[1]COAL RECEIPT &amp; GCV DATA'!$A$2:$V$11,9,0),0)</f>
        <v>0</v>
      </c>
      <c r="J186" s="13">
        <f>IFERROR(VLOOKUP(A186,'[1]COAL RECEIPT &amp; GCV DATA'!$A$2:$V$11,10,0),0)</f>
        <v>0</v>
      </c>
      <c r="K186" s="15" t="e">
        <f>SUMIF('[1]COAL RECEIPT &amp; GCV DATA'!$A$3:$A$11,'MASTER DATA FILE RAW COAL 210'!A186,'[1]COAL RECEIPT &amp; GCV DATA'!$K$3:$K$11)</f>
        <v>#VALUE!</v>
      </c>
      <c r="L186" s="15" t="e">
        <f>SUMIF('[1]COAL RECEIPT &amp; GCV DATA'!$A$3:$A$11,'MASTER DATA FILE RAW COAL 210'!A186,'[1]COAL RECEIPT &amp; GCV DATA'!$L$3:$L$11)</f>
        <v>#VALUE!</v>
      </c>
      <c r="M186" s="15" t="e">
        <f t="shared" si="12"/>
        <v>#VALUE!</v>
      </c>
      <c r="N186" s="15" t="e">
        <f t="shared" si="13"/>
        <v>#VALUE!</v>
      </c>
      <c r="O186" s="15" t="e">
        <f>SUMIF('[1]COAL RECEIPT &amp; GCV DATA'!$A$3:$A$11,'MASTER DATA FILE RAW COAL 210'!A186,'[1]COAL RECEIPT &amp; GCV DATA'!$O$3:$O$11)</f>
        <v>#VALUE!</v>
      </c>
      <c r="P186" s="15" t="e">
        <f t="shared" si="17"/>
        <v>#VALUE!</v>
      </c>
      <c r="Q186" s="15" t="e">
        <f>SUMIF('[1]COAL RECEIPT &amp; GCV DATA'!$A$3:$A$11,'MASTER DATA FILE RAW COAL 210'!A186,'[1]COAL RECEIPT &amp; GCV DATA'!$Q$3:$Q$11)+IF(H186=$J$234,($K$234*K186),0)+IF(H186=$J$235,($K$235*K186),0)++IF(H185=$J$235,($K$236*K186),0)</f>
        <v>#VALUE!</v>
      </c>
      <c r="R186" s="16" t="e">
        <f>SUMIF('[1]COAL RECEIPT &amp; GCV DATA'!$A$3:$A$11,'MASTER DATA FILE RAW COAL 210'!A186,'[1]COAL RECEIPT &amp; GCV DATA'!$R$3:$R$11)+IF(H186=$J$234,($K$234*K186),0)+IF(H186=$J$235,($K$235*K186),0)</f>
        <v>#VALUE!</v>
      </c>
      <c r="S186" s="15">
        <f t="shared" si="14"/>
        <v>0</v>
      </c>
      <c r="T186" s="15" t="e">
        <f>SUMIF('[1]COAL RECEIPT &amp; GCV DATA'!$A$3:$A$11,'MASTER DATA FILE RAW COAL 210'!A186,'[1]COAL RECEIPT &amp; GCV DATA'!$T$3:$T$11)</f>
        <v>#VALUE!</v>
      </c>
      <c r="U186" s="15" t="e">
        <f t="shared" si="15"/>
        <v>#VALUE!</v>
      </c>
      <c r="V186" s="15" t="e">
        <f>SUMIF('[1]COAL RECEIPT &amp; GCV DATA'!$A$3:$A$11,'MASTER DATA FILE RAW COAL 210'!A186,'[1]COAL RECEIPT &amp; GCV DATA'!$V$3:$V$11)</f>
        <v>#VALUE!</v>
      </c>
      <c r="W186" s="15" t="e">
        <f t="shared" si="16"/>
        <v>#VALUE!</v>
      </c>
    </row>
    <row r="187" spans="1:23" customFormat="1" x14ac:dyDescent="0.3">
      <c r="A187" s="12"/>
      <c r="B187" s="12" t="e">
        <f>SUMIF('[1]COAL RECEIPT &amp; GCV DATA'!$A$3:$A$11,'MASTER DATA FILE RAW COAL 210'!A187,'[1]COAL RECEIPT &amp; GCV DATA'!$B$3:$B$11)</f>
        <v>#VALUE!</v>
      </c>
      <c r="C187" s="13" t="e">
        <f>SUMIF('[1]COAL RECEIPT &amp; GCV DATA'!$A$3:$A$11,'MASTER DATA FILE RAW COAL 210'!A187,'[1]COAL RECEIPT &amp; GCV DATA'!$C$3:$C$11)</f>
        <v>#VALUE!</v>
      </c>
      <c r="D187" s="13">
        <f>IFERROR(VLOOKUP(A187,'[1]COAL RECEIPT &amp; GCV DATA'!$A$2:$V$11,4,0),0)</f>
        <v>0</v>
      </c>
      <c r="E187" s="14">
        <f>IFERROR(VLOOKUP(A187,'[1]COAL RECEIPT &amp; GCV DATA'!$A$2:$V$11,5,0),0)</f>
        <v>0</v>
      </c>
      <c r="F187" s="13" t="e">
        <f>SUMIF('[1]COAL RECEIPT &amp; GCV DATA'!$A$3:$A$11,'MASTER DATA FILE RAW COAL 210'!A187,'[1]COAL RECEIPT &amp; GCV DATA'!$F$3:$F$11)</f>
        <v>#VALUE!</v>
      </c>
      <c r="G187" s="13">
        <f>IFERROR(VLOOKUP(A187,'[1]COAL RECEIPT &amp; GCV DATA'!$A$2:$V$11,7,0),0)</f>
        <v>0</v>
      </c>
      <c r="H187" s="13">
        <f>IFERROR(VLOOKUP(A187,'[1]COAL RECEIPT &amp; GCV DATA'!$A$2:$V$11,8,0),0)</f>
        <v>0</v>
      </c>
      <c r="I187" s="13">
        <f>IFERROR(VLOOKUP(A187,'[1]COAL RECEIPT &amp; GCV DATA'!$A$2:$V$11,9,0),0)</f>
        <v>0</v>
      </c>
      <c r="J187" s="13">
        <f>IFERROR(VLOOKUP(A187,'[1]COAL RECEIPT &amp; GCV DATA'!$A$2:$V$11,10,0),0)</f>
        <v>0</v>
      </c>
      <c r="K187" s="15" t="e">
        <f>SUMIF('[1]COAL RECEIPT &amp; GCV DATA'!$A$3:$A$11,'MASTER DATA FILE RAW COAL 210'!A187,'[1]COAL RECEIPT &amp; GCV DATA'!$K$3:$K$11)</f>
        <v>#VALUE!</v>
      </c>
      <c r="L187" s="15" t="e">
        <f>SUMIF('[1]COAL RECEIPT &amp; GCV DATA'!$A$3:$A$11,'MASTER DATA FILE RAW COAL 210'!A187,'[1]COAL RECEIPT &amp; GCV DATA'!$L$3:$L$11)</f>
        <v>#VALUE!</v>
      </c>
      <c r="M187" s="15" t="e">
        <f t="shared" si="12"/>
        <v>#VALUE!</v>
      </c>
      <c r="N187" s="15" t="e">
        <f t="shared" si="13"/>
        <v>#VALUE!</v>
      </c>
      <c r="O187" s="15" t="e">
        <f>SUMIF('[1]COAL RECEIPT &amp; GCV DATA'!$A$3:$A$11,'MASTER DATA FILE RAW COAL 210'!A187,'[1]COAL RECEIPT &amp; GCV DATA'!$O$3:$O$11)</f>
        <v>#VALUE!</v>
      </c>
      <c r="P187" s="15" t="e">
        <f t="shared" si="17"/>
        <v>#VALUE!</v>
      </c>
      <c r="Q187" s="15" t="e">
        <f>SUMIF('[1]COAL RECEIPT &amp; GCV DATA'!$A$3:$A$11,'MASTER DATA FILE RAW COAL 210'!A187,'[1]COAL RECEIPT &amp; GCV DATA'!$Q$3:$Q$11)+IF(H187=$J$234,($K$234*K187),0)+IF(H187=$J$235,($K$235*K187),0)++IF(H186=$J$235,($K$236*K187),0)</f>
        <v>#VALUE!</v>
      </c>
      <c r="R187" s="16" t="e">
        <f>SUMIF('[1]COAL RECEIPT &amp; GCV DATA'!$A$3:$A$11,'MASTER DATA FILE RAW COAL 210'!A187,'[1]COAL RECEIPT &amp; GCV DATA'!$R$3:$R$11)+IF(H187=$J$234,($K$234*K187),0)+IF(H187=$J$235,($K$235*K187),0)</f>
        <v>#VALUE!</v>
      </c>
      <c r="S187" s="15">
        <f t="shared" si="14"/>
        <v>0</v>
      </c>
      <c r="T187" s="15" t="e">
        <f>SUMIF('[1]COAL RECEIPT &amp; GCV DATA'!$A$3:$A$11,'MASTER DATA FILE RAW COAL 210'!A187,'[1]COAL RECEIPT &amp; GCV DATA'!$T$3:$T$11)</f>
        <v>#VALUE!</v>
      </c>
      <c r="U187" s="15" t="e">
        <f t="shared" si="15"/>
        <v>#VALUE!</v>
      </c>
      <c r="V187" s="15" t="e">
        <f>SUMIF('[1]COAL RECEIPT &amp; GCV DATA'!$A$3:$A$11,'MASTER DATA FILE RAW COAL 210'!A187,'[1]COAL RECEIPT &amp; GCV DATA'!$V$3:$V$11)</f>
        <v>#VALUE!</v>
      </c>
      <c r="W187" s="15" t="e">
        <f t="shared" si="16"/>
        <v>#VALUE!</v>
      </c>
    </row>
    <row r="188" spans="1:23" customFormat="1" x14ac:dyDescent="0.3">
      <c r="A188" s="12"/>
      <c r="B188" s="12" t="e">
        <f>SUMIF('[1]COAL RECEIPT &amp; GCV DATA'!$A$3:$A$11,'MASTER DATA FILE RAW COAL 210'!A188,'[1]COAL RECEIPT &amp; GCV DATA'!$B$3:$B$11)</f>
        <v>#VALUE!</v>
      </c>
      <c r="C188" s="13" t="e">
        <f>SUMIF('[1]COAL RECEIPT &amp; GCV DATA'!$A$3:$A$11,'MASTER DATA FILE RAW COAL 210'!A188,'[1]COAL RECEIPT &amp; GCV DATA'!$C$3:$C$11)</f>
        <v>#VALUE!</v>
      </c>
      <c r="D188" s="13">
        <f>IFERROR(VLOOKUP(A188,'[1]COAL RECEIPT &amp; GCV DATA'!$A$2:$V$11,4,0),0)</f>
        <v>0</v>
      </c>
      <c r="E188" s="14">
        <f>IFERROR(VLOOKUP(A188,'[1]COAL RECEIPT &amp; GCV DATA'!$A$2:$V$11,5,0),0)</f>
        <v>0</v>
      </c>
      <c r="F188" s="13" t="e">
        <f>SUMIF('[1]COAL RECEIPT &amp; GCV DATA'!$A$3:$A$11,'MASTER DATA FILE RAW COAL 210'!A188,'[1]COAL RECEIPT &amp; GCV DATA'!$F$3:$F$11)</f>
        <v>#VALUE!</v>
      </c>
      <c r="G188" s="13">
        <f>IFERROR(VLOOKUP(A188,'[1]COAL RECEIPT &amp; GCV DATA'!$A$2:$V$11,7,0),0)</f>
        <v>0</v>
      </c>
      <c r="H188" s="13">
        <f>IFERROR(VLOOKUP(A188,'[1]COAL RECEIPT &amp; GCV DATA'!$A$2:$V$11,8,0),0)</f>
        <v>0</v>
      </c>
      <c r="I188" s="13">
        <f>IFERROR(VLOOKUP(A188,'[1]COAL RECEIPT &amp; GCV DATA'!$A$2:$V$11,9,0),0)</f>
        <v>0</v>
      </c>
      <c r="J188" s="13">
        <f>IFERROR(VLOOKUP(A188,'[1]COAL RECEIPT &amp; GCV DATA'!$A$2:$V$11,10,0),0)</f>
        <v>0</v>
      </c>
      <c r="K188" s="15" t="e">
        <f>SUMIF('[1]COAL RECEIPT &amp; GCV DATA'!$A$3:$A$11,'MASTER DATA FILE RAW COAL 210'!A188,'[1]COAL RECEIPT &amp; GCV DATA'!$K$3:$K$11)</f>
        <v>#VALUE!</v>
      </c>
      <c r="L188" s="15" t="e">
        <f>SUMIF('[1]COAL RECEIPT &amp; GCV DATA'!$A$3:$A$11,'MASTER DATA FILE RAW COAL 210'!A188,'[1]COAL RECEIPT &amp; GCV DATA'!$L$3:$L$11)</f>
        <v>#VALUE!</v>
      </c>
      <c r="M188" s="15" t="e">
        <f t="shared" si="12"/>
        <v>#VALUE!</v>
      </c>
      <c r="N188" s="15" t="e">
        <f t="shared" si="13"/>
        <v>#VALUE!</v>
      </c>
      <c r="O188" s="15" t="e">
        <f>SUMIF('[1]COAL RECEIPT &amp; GCV DATA'!$A$3:$A$11,'MASTER DATA FILE RAW COAL 210'!A188,'[1]COAL RECEIPT &amp; GCV DATA'!$O$3:$O$11)</f>
        <v>#VALUE!</v>
      </c>
      <c r="P188" s="15" t="e">
        <f t="shared" si="17"/>
        <v>#VALUE!</v>
      </c>
      <c r="Q188" s="15" t="e">
        <f>SUMIF('[1]COAL RECEIPT &amp; GCV DATA'!$A$3:$A$11,'MASTER DATA FILE RAW COAL 210'!A188,'[1]COAL RECEIPT &amp; GCV DATA'!$Q$3:$Q$11)+IF(H188=$J$234,($K$234*K188),0)+IF(H188=$J$235,($K$235*K188),0)++IF(H187=$J$235,($K$236*K188),0)</f>
        <v>#VALUE!</v>
      </c>
      <c r="R188" s="16" t="e">
        <f>SUMIF('[1]COAL RECEIPT &amp; GCV DATA'!$A$3:$A$11,'MASTER DATA FILE RAW COAL 210'!A188,'[1]COAL RECEIPT &amp; GCV DATA'!$R$3:$R$11)+IF(H188=$J$234,($K$234*K188),0)+IF(H188=$J$235,($K$235*K188),0)</f>
        <v>#VALUE!</v>
      </c>
      <c r="S188" s="15">
        <f t="shared" si="14"/>
        <v>0</v>
      </c>
      <c r="T188" s="15" t="e">
        <f>SUMIF('[1]COAL RECEIPT &amp; GCV DATA'!$A$3:$A$11,'MASTER DATA FILE RAW COAL 210'!A188,'[1]COAL RECEIPT &amp; GCV DATA'!$T$3:$T$11)</f>
        <v>#VALUE!</v>
      </c>
      <c r="U188" s="15" t="e">
        <f t="shared" si="15"/>
        <v>#VALUE!</v>
      </c>
      <c r="V188" s="15" t="e">
        <f>SUMIF('[1]COAL RECEIPT &amp; GCV DATA'!$A$3:$A$11,'MASTER DATA FILE RAW COAL 210'!A188,'[1]COAL RECEIPT &amp; GCV DATA'!$V$3:$V$11)</f>
        <v>#VALUE!</v>
      </c>
      <c r="W188" s="15" t="e">
        <f t="shared" si="16"/>
        <v>#VALUE!</v>
      </c>
    </row>
    <row r="189" spans="1:23" customFormat="1" x14ac:dyDescent="0.3">
      <c r="A189" s="12"/>
      <c r="B189" s="12" t="e">
        <f>SUMIF('[1]COAL RECEIPT &amp; GCV DATA'!$A$3:$A$11,'MASTER DATA FILE RAW COAL 210'!A189,'[1]COAL RECEIPT &amp; GCV DATA'!$B$3:$B$11)</f>
        <v>#VALUE!</v>
      </c>
      <c r="C189" s="13" t="e">
        <f>SUMIF('[1]COAL RECEIPT &amp; GCV DATA'!$A$3:$A$11,'MASTER DATA FILE RAW COAL 210'!A189,'[1]COAL RECEIPT &amp; GCV DATA'!$C$3:$C$11)</f>
        <v>#VALUE!</v>
      </c>
      <c r="D189" s="13">
        <f>IFERROR(VLOOKUP(A189,'[1]COAL RECEIPT &amp; GCV DATA'!$A$2:$V$11,4,0),0)</f>
        <v>0</v>
      </c>
      <c r="E189" s="14">
        <f>IFERROR(VLOOKUP(A189,'[1]COAL RECEIPT &amp; GCV DATA'!$A$2:$V$11,5,0),0)</f>
        <v>0</v>
      </c>
      <c r="F189" s="13" t="e">
        <f>SUMIF('[1]COAL RECEIPT &amp; GCV DATA'!$A$3:$A$11,'MASTER DATA FILE RAW COAL 210'!A189,'[1]COAL RECEIPT &amp; GCV DATA'!$F$3:$F$11)</f>
        <v>#VALUE!</v>
      </c>
      <c r="G189" s="13">
        <f>IFERROR(VLOOKUP(A189,'[1]COAL RECEIPT &amp; GCV DATA'!$A$2:$V$11,7,0),0)</f>
        <v>0</v>
      </c>
      <c r="H189" s="13">
        <f>IFERROR(VLOOKUP(A189,'[1]COAL RECEIPT &amp; GCV DATA'!$A$2:$V$11,8,0),0)</f>
        <v>0</v>
      </c>
      <c r="I189" s="13">
        <f>IFERROR(VLOOKUP(A189,'[1]COAL RECEIPT &amp; GCV DATA'!$A$2:$V$11,9,0),0)</f>
        <v>0</v>
      </c>
      <c r="J189" s="13">
        <f>IFERROR(VLOOKUP(A189,'[1]COAL RECEIPT &amp; GCV DATA'!$A$2:$V$11,10,0),0)</f>
        <v>0</v>
      </c>
      <c r="K189" s="15" t="e">
        <f>SUMIF('[1]COAL RECEIPT &amp; GCV DATA'!$A$3:$A$11,'MASTER DATA FILE RAW COAL 210'!A189,'[1]COAL RECEIPT &amp; GCV DATA'!$K$3:$K$11)</f>
        <v>#VALUE!</v>
      </c>
      <c r="L189" s="15" t="e">
        <f>SUMIF('[1]COAL RECEIPT &amp; GCV DATA'!$A$3:$A$11,'MASTER DATA FILE RAW COAL 210'!A189,'[1]COAL RECEIPT &amp; GCV DATA'!$L$3:$L$11)</f>
        <v>#VALUE!</v>
      </c>
      <c r="M189" s="15" t="e">
        <f t="shared" si="12"/>
        <v>#VALUE!</v>
      </c>
      <c r="N189" s="15" t="e">
        <f t="shared" si="13"/>
        <v>#VALUE!</v>
      </c>
      <c r="O189" s="15" t="e">
        <f>SUMIF('[1]COAL RECEIPT &amp; GCV DATA'!$A$3:$A$11,'MASTER DATA FILE RAW COAL 210'!A189,'[1]COAL RECEIPT &amp; GCV DATA'!$O$3:$O$11)</f>
        <v>#VALUE!</v>
      </c>
      <c r="P189" s="15" t="e">
        <f t="shared" si="17"/>
        <v>#VALUE!</v>
      </c>
      <c r="Q189" s="15" t="e">
        <f>SUMIF('[1]COAL RECEIPT &amp; GCV DATA'!$A$3:$A$11,'MASTER DATA FILE RAW COAL 210'!A189,'[1]COAL RECEIPT &amp; GCV DATA'!$Q$3:$Q$11)+IF(H189=$J$234,($K$234*K189),0)+IF(H189=$J$235,($K$235*K189),0)++IF(H188=$J$235,($K$236*K189),0)</f>
        <v>#VALUE!</v>
      </c>
      <c r="R189" s="16" t="e">
        <f>SUMIF('[1]COAL RECEIPT &amp; GCV DATA'!$A$3:$A$11,'MASTER DATA FILE RAW COAL 210'!A189,'[1]COAL RECEIPT &amp; GCV DATA'!$R$3:$R$11)+IF(H189=$J$234,($K$234*K189),0)+IF(H189=$J$235,($K$235*K189),0)</f>
        <v>#VALUE!</v>
      </c>
      <c r="S189" s="15">
        <f t="shared" si="14"/>
        <v>0</v>
      </c>
      <c r="T189" s="15" t="e">
        <f>SUMIF('[1]COAL RECEIPT &amp; GCV DATA'!$A$3:$A$11,'MASTER DATA FILE RAW COAL 210'!A189,'[1]COAL RECEIPT &amp; GCV DATA'!$T$3:$T$11)</f>
        <v>#VALUE!</v>
      </c>
      <c r="U189" s="15" t="e">
        <f t="shared" si="15"/>
        <v>#VALUE!</v>
      </c>
      <c r="V189" s="15" t="e">
        <f>SUMIF('[1]COAL RECEIPT &amp; GCV DATA'!$A$3:$A$11,'MASTER DATA FILE RAW COAL 210'!A189,'[1]COAL RECEIPT &amp; GCV DATA'!$V$3:$V$11)</f>
        <v>#VALUE!</v>
      </c>
      <c r="W189" s="15" t="e">
        <f t="shared" si="16"/>
        <v>#VALUE!</v>
      </c>
    </row>
    <row r="190" spans="1:23" customFormat="1" x14ac:dyDescent="0.3">
      <c r="A190" s="12"/>
      <c r="B190" s="12" t="e">
        <f>SUMIF('[1]COAL RECEIPT &amp; GCV DATA'!$A$3:$A$11,'MASTER DATA FILE RAW COAL 210'!A190,'[1]COAL RECEIPT &amp; GCV DATA'!$B$3:$B$11)</f>
        <v>#VALUE!</v>
      </c>
      <c r="C190" s="13" t="e">
        <f>SUMIF('[1]COAL RECEIPT &amp; GCV DATA'!$A$3:$A$11,'MASTER DATA FILE RAW COAL 210'!A190,'[1]COAL RECEIPT &amp; GCV DATA'!$C$3:$C$11)</f>
        <v>#VALUE!</v>
      </c>
      <c r="D190" s="13">
        <f>IFERROR(VLOOKUP(A190,'[1]COAL RECEIPT &amp; GCV DATA'!$A$2:$V$11,4,0),0)</f>
        <v>0</v>
      </c>
      <c r="E190" s="14">
        <f>IFERROR(VLOOKUP(A190,'[1]COAL RECEIPT &amp; GCV DATA'!$A$2:$V$11,5,0),0)</f>
        <v>0</v>
      </c>
      <c r="F190" s="13" t="e">
        <f>SUMIF('[1]COAL RECEIPT &amp; GCV DATA'!$A$3:$A$11,'MASTER DATA FILE RAW COAL 210'!A190,'[1]COAL RECEIPT &amp; GCV DATA'!$F$3:$F$11)</f>
        <v>#VALUE!</v>
      </c>
      <c r="G190" s="13">
        <f>IFERROR(VLOOKUP(A190,'[1]COAL RECEIPT &amp; GCV DATA'!$A$2:$V$11,7,0),0)</f>
        <v>0</v>
      </c>
      <c r="H190" s="13">
        <f>IFERROR(VLOOKUP(A190,'[1]COAL RECEIPT &amp; GCV DATA'!$A$2:$V$11,8,0),0)</f>
        <v>0</v>
      </c>
      <c r="I190" s="13">
        <f>IFERROR(VLOOKUP(A190,'[1]COAL RECEIPT &amp; GCV DATA'!$A$2:$V$11,9,0),0)</f>
        <v>0</v>
      </c>
      <c r="J190" s="13">
        <f>IFERROR(VLOOKUP(A190,'[1]COAL RECEIPT &amp; GCV DATA'!$A$2:$V$11,10,0),0)</f>
        <v>0</v>
      </c>
      <c r="K190" s="15" t="e">
        <f>SUMIF('[1]COAL RECEIPT &amp; GCV DATA'!$A$3:$A$11,'MASTER DATA FILE RAW COAL 210'!A190,'[1]COAL RECEIPT &amp; GCV DATA'!$K$3:$K$11)</f>
        <v>#VALUE!</v>
      </c>
      <c r="L190" s="15" t="e">
        <f>SUMIF('[1]COAL RECEIPT &amp; GCV DATA'!$A$3:$A$11,'MASTER DATA FILE RAW COAL 210'!A190,'[1]COAL RECEIPT &amp; GCV DATA'!$L$3:$L$11)</f>
        <v>#VALUE!</v>
      </c>
      <c r="M190" s="15" t="e">
        <f t="shared" si="12"/>
        <v>#VALUE!</v>
      </c>
      <c r="N190" s="15" t="e">
        <f t="shared" si="13"/>
        <v>#VALUE!</v>
      </c>
      <c r="O190" s="15" t="e">
        <f>SUMIF('[1]COAL RECEIPT &amp; GCV DATA'!$A$3:$A$11,'MASTER DATA FILE RAW COAL 210'!A190,'[1]COAL RECEIPT &amp; GCV DATA'!$O$3:$O$11)</f>
        <v>#VALUE!</v>
      </c>
      <c r="P190" s="15" t="e">
        <f t="shared" si="17"/>
        <v>#VALUE!</v>
      </c>
      <c r="Q190" s="15" t="e">
        <f>SUMIF('[1]COAL RECEIPT &amp; GCV DATA'!$A$3:$A$11,'MASTER DATA FILE RAW COAL 210'!A190,'[1]COAL RECEIPT &amp; GCV DATA'!$Q$3:$Q$11)+IF(H190=$J$234,($K$234*K190),0)+IF(H190=$J$235,($K$235*K190),0)++IF(H189=$J$235,($K$236*K190),0)</f>
        <v>#VALUE!</v>
      </c>
      <c r="R190" s="16" t="e">
        <f>SUMIF('[1]COAL RECEIPT &amp; GCV DATA'!$A$3:$A$11,'MASTER DATA FILE RAW COAL 210'!A190,'[1]COAL RECEIPT &amp; GCV DATA'!$R$3:$R$11)+IF(H190=$J$234,($K$234*K190),0)+IF(H190=$J$235,($K$235*K190),0)</f>
        <v>#VALUE!</v>
      </c>
      <c r="S190" s="15">
        <f t="shared" si="14"/>
        <v>0</v>
      </c>
      <c r="T190" s="15" t="e">
        <f>SUMIF('[1]COAL RECEIPT &amp; GCV DATA'!$A$3:$A$11,'MASTER DATA FILE RAW COAL 210'!A190,'[1]COAL RECEIPT &amp; GCV DATA'!$T$3:$T$11)</f>
        <v>#VALUE!</v>
      </c>
      <c r="U190" s="15" t="e">
        <f t="shared" si="15"/>
        <v>#VALUE!</v>
      </c>
      <c r="V190" s="15" t="e">
        <f>SUMIF('[1]COAL RECEIPT &amp; GCV DATA'!$A$3:$A$11,'MASTER DATA FILE RAW COAL 210'!A190,'[1]COAL RECEIPT &amp; GCV DATA'!$V$3:$V$11)</f>
        <v>#VALUE!</v>
      </c>
      <c r="W190" s="15" t="e">
        <f t="shared" si="16"/>
        <v>#VALUE!</v>
      </c>
    </row>
    <row r="191" spans="1:23" customFormat="1" x14ac:dyDescent="0.3">
      <c r="A191" s="12"/>
      <c r="B191" s="12" t="e">
        <f>SUMIF('[1]COAL RECEIPT &amp; GCV DATA'!$A$3:$A$11,'MASTER DATA FILE RAW COAL 210'!A191,'[1]COAL RECEIPT &amp; GCV DATA'!$B$3:$B$11)</f>
        <v>#VALUE!</v>
      </c>
      <c r="C191" s="13" t="e">
        <f>SUMIF('[1]COAL RECEIPT &amp; GCV DATA'!$A$3:$A$11,'MASTER DATA FILE RAW COAL 210'!A191,'[1]COAL RECEIPT &amp; GCV DATA'!$C$3:$C$11)</f>
        <v>#VALUE!</v>
      </c>
      <c r="D191" s="13">
        <f>IFERROR(VLOOKUP(A191,'[1]COAL RECEIPT &amp; GCV DATA'!$A$2:$V$11,4,0),0)</f>
        <v>0</v>
      </c>
      <c r="E191" s="14">
        <f>IFERROR(VLOOKUP(A191,'[1]COAL RECEIPT &amp; GCV DATA'!$A$2:$V$11,5,0),0)</f>
        <v>0</v>
      </c>
      <c r="F191" s="13" t="e">
        <f>SUMIF('[1]COAL RECEIPT &amp; GCV DATA'!$A$3:$A$11,'MASTER DATA FILE RAW COAL 210'!A191,'[1]COAL RECEIPT &amp; GCV DATA'!$F$3:$F$11)</f>
        <v>#VALUE!</v>
      </c>
      <c r="G191" s="13">
        <f>IFERROR(VLOOKUP(A191,'[1]COAL RECEIPT &amp; GCV DATA'!$A$2:$V$11,7,0),0)</f>
        <v>0</v>
      </c>
      <c r="H191" s="13">
        <f>IFERROR(VLOOKUP(A191,'[1]COAL RECEIPT &amp; GCV DATA'!$A$2:$V$11,8,0),0)</f>
        <v>0</v>
      </c>
      <c r="I191" s="13">
        <f>IFERROR(VLOOKUP(A191,'[1]COAL RECEIPT &amp; GCV DATA'!$A$2:$V$11,9,0),0)</f>
        <v>0</v>
      </c>
      <c r="J191" s="13">
        <f>IFERROR(VLOOKUP(A191,'[1]COAL RECEIPT &amp; GCV DATA'!$A$2:$V$11,10,0),0)</f>
        <v>0</v>
      </c>
      <c r="K191" s="15" t="e">
        <f>SUMIF('[1]COAL RECEIPT &amp; GCV DATA'!$A$3:$A$11,'MASTER DATA FILE RAW COAL 210'!A191,'[1]COAL RECEIPT &amp; GCV DATA'!$K$3:$K$11)</f>
        <v>#VALUE!</v>
      </c>
      <c r="L191" s="15" t="e">
        <f>SUMIF('[1]COAL RECEIPT &amp; GCV DATA'!$A$3:$A$11,'MASTER DATA FILE RAW COAL 210'!A191,'[1]COAL RECEIPT &amp; GCV DATA'!$L$3:$L$11)</f>
        <v>#VALUE!</v>
      </c>
      <c r="M191" s="15" t="e">
        <f t="shared" si="12"/>
        <v>#VALUE!</v>
      </c>
      <c r="N191" s="15" t="e">
        <f t="shared" si="13"/>
        <v>#VALUE!</v>
      </c>
      <c r="O191" s="15" t="e">
        <f>SUMIF('[1]COAL RECEIPT &amp; GCV DATA'!$A$3:$A$11,'MASTER DATA FILE RAW COAL 210'!A191,'[1]COAL RECEIPT &amp; GCV DATA'!$O$3:$O$11)</f>
        <v>#VALUE!</v>
      </c>
      <c r="P191" s="15" t="e">
        <f t="shared" si="17"/>
        <v>#VALUE!</v>
      </c>
      <c r="Q191" s="15" t="e">
        <f>SUMIF('[1]COAL RECEIPT &amp; GCV DATA'!$A$3:$A$11,'MASTER DATA FILE RAW COAL 210'!A191,'[1]COAL RECEIPT &amp; GCV DATA'!$Q$3:$Q$11)+IF(H191=$J$234,($K$234*K191),0)+IF(H191=$J$235,($K$235*K191),0)++IF(H190=$J$235,($K$236*K191),0)</f>
        <v>#VALUE!</v>
      </c>
      <c r="R191" s="16" t="e">
        <f>SUMIF('[1]COAL RECEIPT &amp; GCV DATA'!$A$3:$A$11,'MASTER DATA FILE RAW COAL 210'!A191,'[1]COAL RECEIPT &amp; GCV DATA'!$R$3:$R$11)+IF(H191=$J$234,($K$234*K191),0)+IF(H191=$J$235,($K$235*K191),0)</f>
        <v>#VALUE!</v>
      </c>
      <c r="S191" s="15">
        <f t="shared" si="14"/>
        <v>0</v>
      </c>
      <c r="T191" s="15" t="e">
        <f>SUMIF('[1]COAL RECEIPT &amp; GCV DATA'!$A$3:$A$11,'MASTER DATA FILE RAW COAL 210'!A191,'[1]COAL RECEIPT &amp; GCV DATA'!$T$3:$T$11)</f>
        <v>#VALUE!</v>
      </c>
      <c r="U191" s="15" t="e">
        <f t="shared" si="15"/>
        <v>#VALUE!</v>
      </c>
      <c r="V191" s="15" t="e">
        <f>SUMIF('[1]COAL RECEIPT &amp; GCV DATA'!$A$3:$A$11,'MASTER DATA FILE RAW COAL 210'!A191,'[1]COAL RECEIPT &amp; GCV DATA'!$V$3:$V$11)</f>
        <v>#VALUE!</v>
      </c>
      <c r="W191" s="15" t="e">
        <f t="shared" si="16"/>
        <v>#VALUE!</v>
      </c>
    </row>
    <row r="192" spans="1:23" customFormat="1" x14ac:dyDescent="0.3">
      <c r="A192" s="12"/>
      <c r="B192" s="12" t="e">
        <f>SUMIF('[1]COAL RECEIPT &amp; GCV DATA'!$A$3:$A$11,'MASTER DATA FILE RAW COAL 210'!A192,'[1]COAL RECEIPT &amp; GCV DATA'!$B$3:$B$11)</f>
        <v>#VALUE!</v>
      </c>
      <c r="C192" s="13" t="e">
        <f>SUMIF('[1]COAL RECEIPT &amp; GCV DATA'!$A$3:$A$11,'MASTER DATA FILE RAW COAL 210'!A192,'[1]COAL RECEIPT &amp; GCV DATA'!$C$3:$C$11)</f>
        <v>#VALUE!</v>
      </c>
      <c r="D192" s="13">
        <f>IFERROR(VLOOKUP(A192,'[1]COAL RECEIPT &amp; GCV DATA'!$A$2:$V$11,4,0),0)</f>
        <v>0</v>
      </c>
      <c r="E192" s="14">
        <f>IFERROR(VLOOKUP(A192,'[1]COAL RECEIPT &amp; GCV DATA'!$A$2:$V$11,5,0),0)</f>
        <v>0</v>
      </c>
      <c r="F192" s="13" t="e">
        <f>SUMIF('[1]COAL RECEIPT &amp; GCV DATA'!$A$3:$A$11,'MASTER DATA FILE RAW COAL 210'!A192,'[1]COAL RECEIPT &amp; GCV DATA'!$F$3:$F$11)</f>
        <v>#VALUE!</v>
      </c>
      <c r="G192" s="13">
        <f>IFERROR(VLOOKUP(A192,'[1]COAL RECEIPT &amp; GCV DATA'!$A$2:$V$11,7,0),0)</f>
        <v>0</v>
      </c>
      <c r="H192" s="13">
        <f>IFERROR(VLOOKUP(A192,'[1]COAL RECEIPT &amp; GCV DATA'!$A$2:$V$11,8,0),0)</f>
        <v>0</v>
      </c>
      <c r="I192" s="13">
        <f>IFERROR(VLOOKUP(A192,'[1]COAL RECEIPT &amp; GCV DATA'!$A$2:$V$11,9,0),0)</f>
        <v>0</v>
      </c>
      <c r="J192" s="13">
        <f>IFERROR(VLOOKUP(A192,'[1]COAL RECEIPT &amp; GCV DATA'!$A$2:$V$11,10,0),0)</f>
        <v>0</v>
      </c>
      <c r="K192" s="15" t="e">
        <f>SUMIF('[1]COAL RECEIPT &amp; GCV DATA'!$A$3:$A$11,'MASTER DATA FILE RAW COAL 210'!A192,'[1]COAL RECEIPT &amp; GCV DATA'!$K$3:$K$11)</f>
        <v>#VALUE!</v>
      </c>
      <c r="L192" s="15" t="e">
        <f>SUMIF('[1]COAL RECEIPT &amp; GCV DATA'!$A$3:$A$11,'MASTER DATA FILE RAW COAL 210'!A192,'[1]COAL RECEIPT &amp; GCV DATA'!$L$3:$L$11)</f>
        <v>#VALUE!</v>
      </c>
      <c r="M192" s="15" t="e">
        <f t="shared" si="12"/>
        <v>#VALUE!</v>
      </c>
      <c r="N192" s="15" t="e">
        <f t="shared" si="13"/>
        <v>#VALUE!</v>
      </c>
      <c r="O192" s="15" t="e">
        <f>SUMIF('[1]COAL RECEIPT &amp; GCV DATA'!$A$3:$A$11,'MASTER DATA FILE RAW COAL 210'!A192,'[1]COAL RECEIPT &amp; GCV DATA'!$O$3:$O$11)</f>
        <v>#VALUE!</v>
      </c>
      <c r="P192" s="15" t="e">
        <f t="shared" si="17"/>
        <v>#VALUE!</v>
      </c>
      <c r="Q192" s="15" t="e">
        <f>SUMIF('[1]COAL RECEIPT &amp; GCV DATA'!$A$3:$A$11,'MASTER DATA FILE RAW COAL 210'!A192,'[1]COAL RECEIPT &amp; GCV DATA'!$Q$3:$Q$11)+IF(H192=$J$234,($K$234*K192),0)+IF(H192=$J$235,($K$235*K192),0)++IF(H191=$J$235,($K$236*K192),0)</f>
        <v>#VALUE!</v>
      </c>
      <c r="R192" s="16" t="e">
        <f>SUMIF('[1]COAL RECEIPT &amp; GCV DATA'!$A$3:$A$11,'MASTER DATA FILE RAW COAL 210'!A192,'[1]COAL RECEIPT &amp; GCV DATA'!$R$3:$R$11)+IF(H192=$J$234,($K$234*K192),0)+IF(H192=$J$235,($K$235*K192),0)</f>
        <v>#VALUE!</v>
      </c>
      <c r="S192" s="15">
        <f t="shared" si="14"/>
        <v>0</v>
      </c>
      <c r="T192" s="15" t="e">
        <f>SUMIF('[1]COAL RECEIPT &amp; GCV DATA'!$A$3:$A$11,'MASTER DATA FILE RAW COAL 210'!A192,'[1]COAL RECEIPT &amp; GCV DATA'!$T$3:$T$11)</f>
        <v>#VALUE!</v>
      </c>
      <c r="U192" s="15" t="e">
        <f t="shared" si="15"/>
        <v>#VALUE!</v>
      </c>
      <c r="V192" s="15" t="e">
        <f>SUMIF('[1]COAL RECEIPT &amp; GCV DATA'!$A$3:$A$11,'MASTER DATA FILE RAW COAL 210'!A192,'[1]COAL RECEIPT &amp; GCV DATA'!$V$3:$V$11)</f>
        <v>#VALUE!</v>
      </c>
      <c r="W192" s="15" t="e">
        <f t="shared" si="16"/>
        <v>#VALUE!</v>
      </c>
    </row>
    <row r="193" spans="1:23" customFormat="1" x14ac:dyDescent="0.3">
      <c r="A193" s="12"/>
      <c r="B193" s="12" t="e">
        <f>SUMIF('[1]COAL RECEIPT &amp; GCV DATA'!$A$3:$A$11,'MASTER DATA FILE RAW COAL 210'!A193,'[1]COAL RECEIPT &amp; GCV DATA'!$B$3:$B$11)</f>
        <v>#VALUE!</v>
      </c>
      <c r="C193" s="13" t="e">
        <f>SUMIF('[1]COAL RECEIPT &amp; GCV DATA'!$A$3:$A$11,'MASTER DATA FILE RAW COAL 210'!A193,'[1]COAL RECEIPT &amp; GCV DATA'!$C$3:$C$11)</f>
        <v>#VALUE!</v>
      </c>
      <c r="D193" s="13">
        <f>IFERROR(VLOOKUP(A193,'[1]COAL RECEIPT &amp; GCV DATA'!$A$2:$V$11,4,0),0)</f>
        <v>0</v>
      </c>
      <c r="E193" s="14">
        <f>IFERROR(VLOOKUP(A193,'[1]COAL RECEIPT &amp; GCV DATA'!$A$2:$V$11,5,0),0)</f>
        <v>0</v>
      </c>
      <c r="F193" s="13" t="e">
        <f>SUMIF('[1]COAL RECEIPT &amp; GCV DATA'!$A$3:$A$11,'MASTER DATA FILE RAW COAL 210'!A193,'[1]COAL RECEIPT &amp; GCV DATA'!$F$3:$F$11)</f>
        <v>#VALUE!</v>
      </c>
      <c r="G193" s="13">
        <f>IFERROR(VLOOKUP(A193,'[1]COAL RECEIPT &amp; GCV DATA'!$A$2:$V$11,7,0),0)</f>
        <v>0</v>
      </c>
      <c r="H193" s="13">
        <f>IFERROR(VLOOKUP(A193,'[1]COAL RECEIPT &amp; GCV DATA'!$A$2:$V$11,8,0),0)</f>
        <v>0</v>
      </c>
      <c r="I193" s="13">
        <f>IFERROR(VLOOKUP(A193,'[1]COAL RECEIPT &amp; GCV DATA'!$A$2:$V$11,9,0),0)</f>
        <v>0</v>
      </c>
      <c r="J193" s="13">
        <f>IFERROR(VLOOKUP(A193,'[1]COAL RECEIPT &amp; GCV DATA'!$A$2:$V$11,10,0),0)</f>
        <v>0</v>
      </c>
      <c r="K193" s="15" t="e">
        <f>SUMIF('[1]COAL RECEIPT &amp; GCV DATA'!$A$3:$A$11,'MASTER DATA FILE RAW COAL 210'!A193,'[1]COAL RECEIPT &amp; GCV DATA'!$K$3:$K$11)</f>
        <v>#VALUE!</v>
      </c>
      <c r="L193" s="15" t="e">
        <f>SUMIF('[1]COAL RECEIPT &amp; GCV DATA'!$A$3:$A$11,'MASTER DATA FILE RAW COAL 210'!A193,'[1]COAL RECEIPT &amp; GCV DATA'!$L$3:$L$11)</f>
        <v>#VALUE!</v>
      </c>
      <c r="M193" s="15" t="e">
        <f t="shared" si="12"/>
        <v>#VALUE!</v>
      </c>
      <c r="N193" s="15" t="e">
        <f t="shared" si="13"/>
        <v>#VALUE!</v>
      </c>
      <c r="O193" s="15" t="e">
        <f>SUMIF('[1]COAL RECEIPT &amp; GCV DATA'!$A$3:$A$11,'MASTER DATA FILE RAW COAL 210'!A193,'[1]COAL RECEIPT &amp; GCV DATA'!$O$3:$O$11)</f>
        <v>#VALUE!</v>
      </c>
      <c r="P193" s="15" t="e">
        <f t="shared" si="17"/>
        <v>#VALUE!</v>
      </c>
      <c r="Q193" s="15" t="e">
        <f>SUMIF('[1]COAL RECEIPT &amp; GCV DATA'!$A$3:$A$11,'MASTER DATA FILE RAW COAL 210'!A193,'[1]COAL RECEIPT &amp; GCV DATA'!$Q$3:$Q$11)+IF(H193=$J$234,($K$234*K193),0)+IF(H193=$J$235,($K$235*K193),0)++IF(H192=$J$235,($K$236*K193),0)</f>
        <v>#VALUE!</v>
      </c>
      <c r="R193" s="16" t="e">
        <f>SUMIF('[1]COAL RECEIPT &amp; GCV DATA'!$A$3:$A$11,'MASTER DATA FILE RAW COAL 210'!A193,'[1]COAL RECEIPT &amp; GCV DATA'!$R$3:$R$11)+IF(H193=$J$234,($K$234*K193),0)+IF(H193=$J$235,($K$235*K193),0)</f>
        <v>#VALUE!</v>
      </c>
      <c r="S193" s="15">
        <f t="shared" si="14"/>
        <v>0</v>
      </c>
      <c r="T193" s="15" t="e">
        <f>SUMIF('[1]COAL RECEIPT &amp; GCV DATA'!$A$3:$A$11,'MASTER DATA FILE RAW COAL 210'!A193,'[1]COAL RECEIPT &amp; GCV DATA'!$T$3:$T$11)</f>
        <v>#VALUE!</v>
      </c>
      <c r="U193" s="15" t="e">
        <f t="shared" si="15"/>
        <v>#VALUE!</v>
      </c>
      <c r="V193" s="15" t="e">
        <f>SUMIF('[1]COAL RECEIPT &amp; GCV DATA'!$A$3:$A$11,'MASTER DATA FILE RAW COAL 210'!A193,'[1]COAL RECEIPT &amp; GCV DATA'!$V$3:$V$11)</f>
        <v>#VALUE!</v>
      </c>
      <c r="W193" s="15" t="e">
        <f t="shared" si="16"/>
        <v>#VALUE!</v>
      </c>
    </row>
    <row r="194" spans="1:23" customFormat="1" x14ac:dyDescent="0.3">
      <c r="A194" s="12"/>
      <c r="B194" s="12" t="e">
        <f>SUMIF('[1]COAL RECEIPT &amp; GCV DATA'!$A$3:$A$11,'MASTER DATA FILE RAW COAL 210'!A194,'[1]COAL RECEIPT &amp; GCV DATA'!$B$3:$B$11)</f>
        <v>#VALUE!</v>
      </c>
      <c r="C194" s="13" t="e">
        <f>SUMIF('[1]COAL RECEIPT &amp; GCV DATA'!$A$3:$A$11,'MASTER DATA FILE RAW COAL 210'!A194,'[1]COAL RECEIPT &amp; GCV DATA'!$C$3:$C$11)</f>
        <v>#VALUE!</v>
      </c>
      <c r="D194" s="13">
        <f>IFERROR(VLOOKUP(A194,'[1]COAL RECEIPT &amp; GCV DATA'!$A$2:$V$11,4,0),0)</f>
        <v>0</v>
      </c>
      <c r="E194" s="14">
        <f>IFERROR(VLOOKUP(A194,'[1]COAL RECEIPT &amp; GCV DATA'!$A$2:$V$11,5,0),0)</f>
        <v>0</v>
      </c>
      <c r="F194" s="13" t="e">
        <f>SUMIF('[1]COAL RECEIPT &amp; GCV DATA'!$A$3:$A$11,'MASTER DATA FILE RAW COAL 210'!A194,'[1]COAL RECEIPT &amp; GCV DATA'!$F$3:$F$11)</f>
        <v>#VALUE!</v>
      </c>
      <c r="G194" s="13">
        <f>IFERROR(VLOOKUP(A194,'[1]COAL RECEIPT &amp; GCV DATA'!$A$2:$V$11,7,0),0)</f>
        <v>0</v>
      </c>
      <c r="H194" s="13">
        <f>IFERROR(VLOOKUP(A194,'[1]COAL RECEIPT &amp; GCV DATA'!$A$2:$V$11,8,0),0)</f>
        <v>0</v>
      </c>
      <c r="I194" s="13">
        <f>IFERROR(VLOOKUP(A194,'[1]COAL RECEIPT &amp; GCV DATA'!$A$2:$V$11,9,0),0)</f>
        <v>0</v>
      </c>
      <c r="J194" s="13">
        <f>IFERROR(VLOOKUP(A194,'[1]COAL RECEIPT &amp; GCV DATA'!$A$2:$V$11,10,0),0)</f>
        <v>0</v>
      </c>
      <c r="K194" s="15" t="e">
        <f>SUMIF('[1]COAL RECEIPT &amp; GCV DATA'!$A$3:$A$11,'MASTER DATA FILE RAW COAL 210'!A194,'[1]COAL RECEIPT &amp; GCV DATA'!$K$3:$K$11)</f>
        <v>#VALUE!</v>
      </c>
      <c r="L194" s="15" t="e">
        <f>SUMIF('[1]COAL RECEIPT &amp; GCV DATA'!$A$3:$A$11,'MASTER DATA FILE RAW COAL 210'!A194,'[1]COAL RECEIPT &amp; GCV DATA'!$L$3:$L$11)</f>
        <v>#VALUE!</v>
      </c>
      <c r="M194" s="15" t="e">
        <f t="shared" si="12"/>
        <v>#VALUE!</v>
      </c>
      <c r="N194" s="15" t="e">
        <f t="shared" si="13"/>
        <v>#VALUE!</v>
      </c>
      <c r="O194" s="15" t="e">
        <f>SUMIF('[1]COAL RECEIPT &amp; GCV DATA'!$A$3:$A$11,'MASTER DATA FILE RAW COAL 210'!A194,'[1]COAL RECEIPT &amp; GCV DATA'!$O$3:$O$11)</f>
        <v>#VALUE!</v>
      </c>
      <c r="P194" s="15" t="e">
        <f t="shared" si="17"/>
        <v>#VALUE!</v>
      </c>
      <c r="Q194" s="15" t="e">
        <f>SUMIF('[1]COAL RECEIPT &amp; GCV DATA'!$A$3:$A$11,'MASTER DATA FILE RAW COAL 210'!A194,'[1]COAL RECEIPT &amp; GCV DATA'!$Q$3:$Q$11)+IF(H194=$J$234,($K$234*K194),0)+IF(H194=$J$235,($K$235*K194),0)++IF(H193=$J$235,($K$236*K194),0)</f>
        <v>#VALUE!</v>
      </c>
      <c r="R194" s="16" t="e">
        <f>SUMIF('[1]COAL RECEIPT &amp; GCV DATA'!$A$3:$A$11,'MASTER DATA FILE RAW COAL 210'!A194,'[1]COAL RECEIPT &amp; GCV DATA'!$R$3:$R$11)+IF(H194=$J$234,($K$234*K194),0)+IF(H194=$J$235,($K$235*K194),0)</f>
        <v>#VALUE!</v>
      </c>
      <c r="S194" s="15">
        <f t="shared" si="14"/>
        <v>0</v>
      </c>
      <c r="T194" s="15" t="e">
        <f>SUMIF('[1]COAL RECEIPT &amp; GCV DATA'!$A$3:$A$11,'MASTER DATA FILE RAW COAL 210'!A194,'[1]COAL RECEIPT &amp; GCV DATA'!$T$3:$T$11)</f>
        <v>#VALUE!</v>
      </c>
      <c r="U194" s="15" t="e">
        <f t="shared" si="15"/>
        <v>#VALUE!</v>
      </c>
      <c r="V194" s="15" t="e">
        <f>SUMIF('[1]COAL RECEIPT &amp; GCV DATA'!$A$3:$A$11,'MASTER DATA FILE RAW COAL 210'!A194,'[1]COAL RECEIPT &amp; GCV DATA'!$V$3:$V$11)</f>
        <v>#VALUE!</v>
      </c>
      <c r="W194" s="15" t="e">
        <f t="shared" si="16"/>
        <v>#VALUE!</v>
      </c>
    </row>
    <row r="195" spans="1:23" customFormat="1" x14ac:dyDescent="0.3">
      <c r="A195" s="12"/>
      <c r="B195" s="12" t="e">
        <f>SUMIF('[1]COAL RECEIPT &amp; GCV DATA'!$A$3:$A$11,'MASTER DATA FILE RAW COAL 210'!A195,'[1]COAL RECEIPT &amp; GCV DATA'!$B$3:$B$11)</f>
        <v>#VALUE!</v>
      </c>
      <c r="C195" s="13" t="e">
        <f>SUMIF('[1]COAL RECEIPT &amp; GCV DATA'!$A$3:$A$11,'MASTER DATA FILE RAW COAL 210'!A195,'[1]COAL RECEIPT &amp; GCV DATA'!$C$3:$C$11)</f>
        <v>#VALUE!</v>
      </c>
      <c r="D195" s="13">
        <f>IFERROR(VLOOKUP(A195,'[1]COAL RECEIPT &amp; GCV DATA'!$A$2:$V$11,4,0),0)</f>
        <v>0</v>
      </c>
      <c r="E195" s="14">
        <f>IFERROR(VLOOKUP(A195,'[1]COAL RECEIPT &amp; GCV DATA'!$A$2:$V$11,5,0),0)</f>
        <v>0</v>
      </c>
      <c r="F195" s="13" t="e">
        <f>SUMIF('[1]COAL RECEIPT &amp; GCV DATA'!$A$3:$A$11,'MASTER DATA FILE RAW COAL 210'!A195,'[1]COAL RECEIPT &amp; GCV DATA'!$F$3:$F$11)</f>
        <v>#VALUE!</v>
      </c>
      <c r="G195" s="13">
        <f>IFERROR(VLOOKUP(A195,'[1]COAL RECEIPT &amp; GCV DATA'!$A$2:$V$11,7,0),0)</f>
        <v>0</v>
      </c>
      <c r="H195" s="13">
        <f>IFERROR(VLOOKUP(A195,'[1]COAL RECEIPT &amp; GCV DATA'!$A$2:$V$11,8,0),0)</f>
        <v>0</v>
      </c>
      <c r="I195" s="13">
        <f>IFERROR(VLOOKUP(A195,'[1]COAL RECEIPT &amp; GCV DATA'!$A$2:$V$11,9,0),0)</f>
        <v>0</v>
      </c>
      <c r="J195" s="13">
        <f>IFERROR(VLOOKUP(A195,'[1]COAL RECEIPT &amp; GCV DATA'!$A$2:$V$11,10,0),0)</f>
        <v>0</v>
      </c>
      <c r="K195" s="15" t="e">
        <f>SUMIF('[1]COAL RECEIPT &amp; GCV DATA'!$A$3:$A$11,'MASTER DATA FILE RAW COAL 210'!A195,'[1]COAL RECEIPT &amp; GCV DATA'!$K$3:$K$11)</f>
        <v>#VALUE!</v>
      </c>
      <c r="L195" s="15" t="e">
        <f>SUMIF('[1]COAL RECEIPT &amp; GCV DATA'!$A$3:$A$11,'MASTER DATA FILE RAW COAL 210'!A195,'[1]COAL RECEIPT &amp; GCV DATA'!$L$3:$L$11)</f>
        <v>#VALUE!</v>
      </c>
      <c r="M195" s="15" t="e">
        <f t="shared" ref="M195:M213" si="18">+K195-L195</f>
        <v>#VALUE!</v>
      </c>
      <c r="N195" s="15" t="e">
        <f t="shared" ref="N195:N213" si="19">+M195*S195</f>
        <v>#VALUE!</v>
      </c>
      <c r="O195" s="15" t="e">
        <f>SUMIF('[1]COAL RECEIPT &amp; GCV DATA'!$A$3:$A$11,'MASTER DATA FILE RAW COAL 210'!A195,'[1]COAL RECEIPT &amp; GCV DATA'!$O$3:$O$11)</f>
        <v>#VALUE!</v>
      </c>
      <c r="P195" s="15" t="e">
        <f t="shared" si="17"/>
        <v>#VALUE!</v>
      </c>
      <c r="Q195" s="15" t="e">
        <f>SUMIF('[1]COAL RECEIPT &amp; GCV DATA'!$A$3:$A$11,'MASTER DATA FILE RAW COAL 210'!A195,'[1]COAL RECEIPT &amp; GCV DATA'!$Q$3:$Q$11)+IF(H195=$J$234,($K$234*K195),0)+IF(H195=$J$235,($K$235*K195),0)++IF(H194=$J$235,($K$236*K195),0)</f>
        <v>#VALUE!</v>
      </c>
      <c r="R195" s="16" t="e">
        <f>SUMIF('[1]COAL RECEIPT &amp; GCV DATA'!$A$3:$A$11,'MASTER DATA FILE RAW COAL 210'!A195,'[1]COAL RECEIPT &amp; GCV DATA'!$R$3:$R$11)+IF(H195=$J$234,($K$234*K195),0)+IF(H195=$J$235,($K$235*K195),0)</f>
        <v>#VALUE!</v>
      </c>
      <c r="S195" s="15">
        <f t="shared" ref="S195:S214" si="20">+IFERROR(R195/K195,0)</f>
        <v>0</v>
      </c>
      <c r="T195" s="15" t="e">
        <f>SUMIF('[1]COAL RECEIPT &amp; GCV DATA'!$A$3:$A$11,'MASTER DATA FILE RAW COAL 210'!A195,'[1]COAL RECEIPT &amp; GCV DATA'!$T$3:$T$11)</f>
        <v>#VALUE!</v>
      </c>
      <c r="U195" s="15" t="e">
        <f t="shared" ref="U195:U213" si="21">+T195*L195</f>
        <v>#VALUE!</v>
      </c>
      <c r="V195" s="15" t="e">
        <f>SUMIF('[1]COAL RECEIPT &amp; GCV DATA'!$A$3:$A$11,'MASTER DATA FILE RAW COAL 210'!A195,'[1]COAL RECEIPT &amp; GCV DATA'!$V$3:$V$11)</f>
        <v>#VALUE!</v>
      </c>
      <c r="W195" s="15" t="e">
        <f t="shared" ref="W195:W213" si="22">+V195*L195</f>
        <v>#VALUE!</v>
      </c>
    </row>
    <row r="196" spans="1:23" customFormat="1" x14ac:dyDescent="0.3">
      <c r="A196" s="12"/>
      <c r="B196" s="12" t="e">
        <f>SUMIF('[1]COAL RECEIPT &amp; GCV DATA'!$A$3:$A$11,'MASTER DATA FILE RAW COAL 210'!A196,'[1]COAL RECEIPT &amp; GCV DATA'!$B$3:$B$11)</f>
        <v>#VALUE!</v>
      </c>
      <c r="C196" s="13" t="e">
        <f>SUMIF('[1]COAL RECEIPT &amp; GCV DATA'!$A$3:$A$11,'MASTER DATA FILE RAW COAL 210'!A196,'[1]COAL RECEIPT &amp; GCV DATA'!$C$3:$C$11)</f>
        <v>#VALUE!</v>
      </c>
      <c r="D196" s="13">
        <f>IFERROR(VLOOKUP(A196,'[1]COAL RECEIPT &amp; GCV DATA'!$A$2:$V$11,4,0),0)</f>
        <v>0</v>
      </c>
      <c r="E196" s="14">
        <f>IFERROR(VLOOKUP(A196,'[1]COAL RECEIPT &amp; GCV DATA'!$A$2:$V$11,5,0),0)</f>
        <v>0</v>
      </c>
      <c r="F196" s="13" t="e">
        <f>SUMIF('[1]COAL RECEIPT &amp; GCV DATA'!$A$3:$A$11,'MASTER DATA FILE RAW COAL 210'!A196,'[1]COAL RECEIPT &amp; GCV DATA'!$F$3:$F$11)</f>
        <v>#VALUE!</v>
      </c>
      <c r="G196" s="13">
        <f>IFERROR(VLOOKUP(A196,'[1]COAL RECEIPT &amp; GCV DATA'!$A$2:$V$11,7,0),0)</f>
        <v>0</v>
      </c>
      <c r="H196" s="13">
        <f>IFERROR(VLOOKUP(A196,'[1]COAL RECEIPT &amp; GCV DATA'!$A$2:$V$11,8,0),0)</f>
        <v>0</v>
      </c>
      <c r="I196" s="13">
        <f>IFERROR(VLOOKUP(A196,'[1]COAL RECEIPT &amp; GCV DATA'!$A$2:$V$11,9,0),0)</f>
        <v>0</v>
      </c>
      <c r="J196" s="13">
        <f>IFERROR(VLOOKUP(A196,'[1]COAL RECEIPT &amp; GCV DATA'!$A$2:$V$11,10,0),0)</f>
        <v>0</v>
      </c>
      <c r="K196" s="15" t="e">
        <f>SUMIF('[1]COAL RECEIPT &amp; GCV DATA'!$A$3:$A$11,'MASTER DATA FILE RAW COAL 210'!A196,'[1]COAL RECEIPT &amp; GCV DATA'!$K$3:$K$11)</f>
        <v>#VALUE!</v>
      </c>
      <c r="L196" s="15" t="e">
        <f>SUMIF('[1]COAL RECEIPT &amp; GCV DATA'!$A$3:$A$11,'MASTER DATA FILE RAW COAL 210'!A196,'[1]COAL RECEIPT &amp; GCV DATA'!$L$3:$L$11)</f>
        <v>#VALUE!</v>
      </c>
      <c r="M196" s="15" t="e">
        <f t="shared" si="18"/>
        <v>#VALUE!</v>
      </c>
      <c r="N196" s="15" t="e">
        <f t="shared" si="19"/>
        <v>#VALUE!</v>
      </c>
      <c r="O196" s="15" t="e">
        <f>SUMIF('[1]COAL RECEIPT &amp; GCV DATA'!$A$3:$A$11,'MASTER DATA FILE RAW COAL 210'!A196,'[1]COAL RECEIPT &amp; GCV DATA'!$O$3:$O$11)</f>
        <v>#VALUE!</v>
      </c>
      <c r="P196" s="15" t="e">
        <f t="shared" si="17"/>
        <v>#VALUE!</v>
      </c>
      <c r="Q196" s="15" t="e">
        <f>SUMIF('[1]COAL RECEIPT &amp; GCV DATA'!$A$3:$A$11,'MASTER DATA FILE RAW COAL 210'!A196,'[1]COAL RECEIPT &amp; GCV DATA'!$Q$3:$Q$11)+IF(H196=$J$234,($K$234*K196),0)+IF(H196=$J$235,($K$235*K196),0)++IF(H195=$J$235,($K$236*K196),0)</f>
        <v>#VALUE!</v>
      </c>
      <c r="R196" s="16" t="e">
        <f>SUMIF('[1]COAL RECEIPT &amp; GCV DATA'!$A$3:$A$11,'MASTER DATA FILE RAW COAL 210'!A196,'[1]COAL RECEIPT &amp; GCV DATA'!$R$3:$R$11)+IF(H196=$J$234,($K$234*K196),0)+IF(H196=$J$235,($K$235*K196),0)</f>
        <v>#VALUE!</v>
      </c>
      <c r="S196" s="15">
        <f t="shared" si="20"/>
        <v>0</v>
      </c>
      <c r="T196" s="15" t="e">
        <f>SUMIF('[1]COAL RECEIPT &amp; GCV DATA'!$A$3:$A$11,'MASTER DATA FILE RAW COAL 210'!A196,'[1]COAL RECEIPT &amp; GCV DATA'!$T$3:$T$11)</f>
        <v>#VALUE!</v>
      </c>
      <c r="U196" s="15" t="e">
        <f t="shared" si="21"/>
        <v>#VALUE!</v>
      </c>
      <c r="V196" s="15" t="e">
        <f>SUMIF('[1]COAL RECEIPT &amp; GCV DATA'!$A$3:$A$11,'MASTER DATA FILE RAW COAL 210'!A196,'[1]COAL RECEIPT &amp; GCV DATA'!$V$3:$V$11)</f>
        <v>#VALUE!</v>
      </c>
      <c r="W196" s="15" t="e">
        <f t="shared" si="22"/>
        <v>#VALUE!</v>
      </c>
    </row>
    <row r="197" spans="1:23" customFormat="1" x14ac:dyDescent="0.3">
      <c r="A197" s="12"/>
      <c r="B197" s="12" t="e">
        <f>SUMIF('[1]COAL RECEIPT &amp; GCV DATA'!$A$3:$A$11,'MASTER DATA FILE RAW COAL 210'!A197,'[1]COAL RECEIPT &amp; GCV DATA'!$B$3:$B$11)</f>
        <v>#VALUE!</v>
      </c>
      <c r="C197" s="13" t="e">
        <f>SUMIF('[1]COAL RECEIPT &amp; GCV DATA'!$A$3:$A$11,'MASTER DATA FILE RAW COAL 210'!A197,'[1]COAL RECEIPT &amp; GCV DATA'!$C$3:$C$11)</f>
        <v>#VALUE!</v>
      </c>
      <c r="D197" s="13">
        <f>IFERROR(VLOOKUP(A197,'[1]COAL RECEIPT &amp; GCV DATA'!$A$2:$V$11,4,0),0)</f>
        <v>0</v>
      </c>
      <c r="E197" s="14">
        <f>IFERROR(VLOOKUP(A197,'[1]COAL RECEIPT &amp; GCV DATA'!$A$2:$V$11,5,0),0)</f>
        <v>0</v>
      </c>
      <c r="F197" s="13" t="e">
        <f>SUMIF('[1]COAL RECEIPT &amp; GCV DATA'!$A$3:$A$11,'MASTER DATA FILE RAW COAL 210'!A197,'[1]COAL RECEIPT &amp; GCV DATA'!$F$3:$F$11)</f>
        <v>#VALUE!</v>
      </c>
      <c r="G197" s="13">
        <f>IFERROR(VLOOKUP(A197,'[1]COAL RECEIPT &amp; GCV DATA'!$A$2:$V$11,7,0),0)</f>
        <v>0</v>
      </c>
      <c r="H197" s="13">
        <f>IFERROR(VLOOKUP(A197,'[1]COAL RECEIPT &amp; GCV DATA'!$A$2:$V$11,8,0),0)</f>
        <v>0</v>
      </c>
      <c r="I197" s="13">
        <f>IFERROR(VLOOKUP(A197,'[1]COAL RECEIPT &amp; GCV DATA'!$A$2:$V$11,9,0),0)</f>
        <v>0</v>
      </c>
      <c r="J197" s="13">
        <f>IFERROR(VLOOKUP(A197,'[1]COAL RECEIPT &amp; GCV DATA'!$A$2:$V$11,10,0),0)</f>
        <v>0</v>
      </c>
      <c r="K197" s="15" t="e">
        <f>SUMIF('[1]COAL RECEIPT &amp; GCV DATA'!$A$3:$A$11,'MASTER DATA FILE RAW COAL 210'!A197,'[1]COAL RECEIPT &amp; GCV DATA'!$K$3:$K$11)</f>
        <v>#VALUE!</v>
      </c>
      <c r="L197" s="15" t="e">
        <f>SUMIF('[1]COAL RECEIPT &amp; GCV DATA'!$A$3:$A$11,'MASTER DATA FILE RAW COAL 210'!A197,'[1]COAL RECEIPT &amp; GCV DATA'!$L$3:$L$11)</f>
        <v>#VALUE!</v>
      </c>
      <c r="M197" s="15" t="e">
        <f t="shared" si="18"/>
        <v>#VALUE!</v>
      </c>
      <c r="N197" s="15" t="e">
        <f t="shared" si="19"/>
        <v>#VALUE!</v>
      </c>
      <c r="O197" s="15" t="e">
        <f>SUMIF('[1]COAL RECEIPT &amp; GCV DATA'!$A$3:$A$11,'MASTER DATA FILE RAW COAL 210'!A197,'[1]COAL RECEIPT &amp; GCV DATA'!$O$3:$O$11)</f>
        <v>#VALUE!</v>
      </c>
      <c r="P197" s="15" t="e">
        <f t="shared" si="17"/>
        <v>#VALUE!</v>
      </c>
      <c r="Q197" s="15" t="e">
        <f>SUMIF('[1]COAL RECEIPT &amp; GCV DATA'!$A$3:$A$11,'MASTER DATA FILE RAW COAL 210'!A197,'[1]COAL RECEIPT &amp; GCV DATA'!$Q$3:$Q$11)+IF(H197=$J$234,($K$234*K197),0)+IF(H197=$J$235,($K$235*K197),0)++IF(H196=$J$235,($K$236*K197),0)</f>
        <v>#VALUE!</v>
      </c>
      <c r="R197" s="16" t="e">
        <f>SUMIF('[1]COAL RECEIPT &amp; GCV DATA'!$A$3:$A$11,'MASTER DATA FILE RAW COAL 210'!A197,'[1]COAL RECEIPT &amp; GCV DATA'!$R$3:$R$11)+IF(H197=$J$234,($K$234*K197),0)+IF(H197=$J$235,($K$235*K197),0)</f>
        <v>#VALUE!</v>
      </c>
      <c r="S197" s="15">
        <f t="shared" si="20"/>
        <v>0</v>
      </c>
      <c r="T197" s="15" t="e">
        <f>SUMIF('[1]COAL RECEIPT &amp; GCV DATA'!$A$3:$A$11,'MASTER DATA FILE RAW COAL 210'!A197,'[1]COAL RECEIPT &amp; GCV DATA'!$T$3:$T$11)</f>
        <v>#VALUE!</v>
      </c>
      <c r="U197" s="15" t="e">
        <f t="shared" si="21"/>
        <v>#VALUE!</v>
      </c>
      <c r="V197" s="15" t="e">
        <f>SUMIF('[1]COAL RECEIPT &amp; GCV DATA'!$A$3:$A$11,'MASTER DATA FILE RAW COAL 210'!A197,'[1]COAL RECEIPT &amp; GCV DATA'!$V$3:$V$11)</f>
        <v>#VALUE!</v>
      </c>
      <c r="W197" s="15" t="e">
        <f t="shared" si="22"/>
        <v>#VALUE!</v>
      </c>
    </row>
    <row r="198" spans="1:23" customFormat="1" x14ac:dyDescent="0.3">
      <c r="A198" s="12"/>
      <c r="B198" s="12" t="e">
        <f>SUMIF('[1]COAL RECEIPT &amp; GCV DATA'!$A$3:$A$11,'MASTER DATA FILE RAW COAL 210'!A198,'[1]COAL RECEIPT &amp; GCV DATA'!$B$3:$B$11)</f>
        <v>#VALUE!</v>
      </c>
      <c r="C198" s="13" t="e">
        <f>SUMIF('[1]COAL RECEIPT &amp; GCV DATA'!$A$3:$A$11,'MASTER DATA FILE RAW COAL 210'!A198,'[1]COAL RECEIPT &amp; GCV DATA'!$C$3:$C$11)</f>
        <v>#VALUE!</v>
      </c>
      <c r="D198" s="13">
        <f>IFERROR(VLOOKUP(A198,'[1]COAL RECEIPT &amp; GCV DATA'!$A$2:$V$11,4,0),0)</f>
        <v>0</v>
      </c>
      <c r="E198" s="14">
        <f>IFERROR(VLOOKUP(A198,'[1]COAL RECEIPT &amp; GCV DATA'!$A$2:$V$11,5,0),0)</f>
        <v>0</v>
      </c>
      <c r="F198" s="13" t="e">
        <f>SUMIF('[1]COAL RECEIPT &amp; GCV DATA'!$A$3:$A$11,'MASTER DATA FILE RAW COAL 210'!A198,'[1]COAL RECEIPT &amp; GCV DATA'!$F$3:$F$11)</f>
        <v>#VALUE!</v>
      </c>
      <c r="G198" s="13">
        <f>IFERROR(VLOOKUP(A198,'[1]COAL RECEIPT &amp; GCV DATA'!$A$2:$V$11,7,0),0)</f>
        <v>0</v>
      </c>
      <c r="H198" s="13">
        <f>IFERROR(VLOOKUP(A198,'[1]COAL RECEIPT &amp; GCV DATA'!$A$2:$V$11,8,0),0)</f>
        <v>0</v>
      </c>
      <c r="I198" s="13">
        <f>IFERROR(VLOOKUP(A198,'[1]COAL RECEIPT &amp; GCV DATA'!$A$2:$V$11,9,0),0)</f>
        <v>0</v>
      </c>
      <c r="J198" s="13">
        <f>IFERROR(VLOOKUP(A198,'[1]COAL RECEIPT &amp; GCV DATA'!$A$2:$V$11,10,0),0)</f>
        <v>0</v>
      </c>
      <c r="K198" s="15" t="e">
        <f>SUMIF('[1]COAL RECEIPT &amp; GCV DATA'!$A$3:$A$11,'MASTER DATA FILE RAW COAL 210'!A198,'[1]COAL RECEIPT &amp; GCV DATA'!$K$3:$K$11)</f>
        <v>#VALUE!</v>
      </c>
      <c r="L198" s="15" t="e">
        <f>SUMIF('[1]COAL RECEIPT &amp; GCV DATA'!$A$3:$A$11,'MASTER DATA FILE RAW COAL 210'!A198,'[1]COAL RECEIPT &amp; GCV DATA'!$L$3:$L$11)</f>
        <v>#VALUE!</v>
      </c>
      <c r="M198" s="15" t="e">
        <f t="shared" si="18"/>
        <v>#VALUE!</v>
      </c>
      <c r="N198" s="15" t="e">
        <f t="shared" si="19"/>
        <v>#VALUE!</v>
      </c>
      <c r="O198" s="15" t="e">
        <f>SUMIF('[1]COAL RECEIPT &amp; GCV DATA'!$A$3:$A$11,'MASTER DATA FILE RAW COAL 210'!A198,'[1]COAL RECEIPT &amp; GCV DATA'!$O$3:$O$11)</f>
        <v>#VALUE!</v>
      </c>
      <c r="P198" s="15" t="e">
        <f t="shared" si="17"/>
        <v>#VALUE!</v>
      </c>
      <c r="Q198" s="15" t="e">
        <f>SUMIF('[1]COAL RECEIPT &amp; GCV DATA'!$A$3:$A$11,'MASTER DATA FILE RAW COAL 210'!A198,'[1]COAL RECEIPT &amp; GCV DATA'!$Q$3:$Q$11)+IF(H198=$J$234,($K$234*K198),0)+IF(H198=$J$235,($K$235*K198),0)++IF(H197=$J$235,($K$236*K198),0)</f>
        <v>#VALUE!</v>
      </c>
      <c r="R198" s="16" t="e">
        <f>SUMIF('[1]COAL RECEIPT &amp; GCV DATA'!$A$3:$A$11,'MASTER DATA FILE RAW COAL 210'!A198,'[1]COAL RECEIPT &amp; GCV DATA'!$R$3:$R$11)+IF(H198=$J$234,($K$234*K198),0)+IF(H198=$J$235,($K$235*K198),0)</f>
        <v>#VALUE!</v>
      </c>
      <c r="S198" s="15">
        <f t="shared" si="20"/>
        <v>0</v>
      </c>
      <c r="T198" s="15" t="e">
        <f>SUMIF('[1]COAL RECEIPT &amp; GCV DATA'!$A$3:$A$11,'MASTER DATA FILE RAW COAL 210'!A198,'[1]COAL RECEIPT &amp; GCV DATA'!$T$3:$T$11)</f>
        <v>#VALUE!</v>
      </c>
      <c r="U198" s="15" t="e">
        <f t="shared" si="21"/>
        <v>#VALUE!</v>
      </c>
      <c r="V198" s="15" t="e">
        <f>SUMIF('[1]COAL RECEIPT &amp; GCV DATA'!$A$3:$A$11,'MASTER DATA FILE RAW COAL 210'!A198,'[1]COAL RECEIPT &amp; GCV DATA'!$V$3:$V$11)</f>
        <v>#VALUE!</v>
      </c>
      <c r="W198" s="15" t="e">
        <f t="shared" si="22"/>
        <v>#VALUE!</v>
      </c>
    </row>
    <row r="199" spans="1:23" customFormat="1" x14ac:dyDescent="0.3">
      <c r="A199" s="12"/>
      <c r="B199" s="12" t="e">
        <f>SUMIF('[1]COAL RECEIPT &amp; GCV DATA'!$A$3:$A$11,'MASTER DATA FILE RAW COAL 210'!A199,'[1]COAL RECEIPT &amp; GCV DATA'!$B$3:$B$11)</f>
        <v>#VALUE!</v>
      </c>
      <c r="C199" s="13" t="e">
        <f>SUMIF('[1]COAL RECEIPT &amp; GCV DATA'!$A$3:$A$11,'MASTER DATA FILE RAW COAL 210'!A199,'[1]COAL RECEIPT &amp; GCV DATA'!$C$3:$C$11)</f>
        <v>#VALUE!</v>
      </c>
      <c r="D199" s="13">
        <f>IFERROR(VLOOKUP(A199,'[1]COAL RECEIPT &amp; GCV DATA'!$A$2:$V$11,4,0),0)</f>
        <v>0</v>
      </c>
      <c r="E199" s="14">
        <f>IFERROR(VLOOKUP(A199,'[1]COAL RECEIPT &amp; GCV DATA'!$A$2:$V$11,5,0),0)</f>
        <v>0</v>
      </c>
      <c r="F199" s="13" t="e">
        <f>SUMIF('[1]COAL RECEIPT &amp; GCV DATA'!$A$3:$A$11,'MASTER DATA FILE RAW COAL 210'!A199,'[1]COAL RECEIPT &amp; GCV DATA'!$F$3:$F$11)</f>
        <v>#VALUE!</v>
      </c>
      <c r="G199" s="13">
        <f>IFERROR(VLOOKUP(A199,'[1]COAL RECEIPT &amp; GCV DATA'!$A$2:$V$11,7,0),0)</f>
        <v>0</v>
      </c>
      <c r="H199" s="13">
        <f>IFERROR(VLOOKUP(A199,'[1]COAL RECEIPT &amp; GCV DATA'!$A$2:$V$11,8,0),0)</f>
        <v>0</v>
      </c>
      <c r="I199" s="13">
        <f>IFERROR(VLOOKUP(A199,'[1]COAL RECEIPT &amp; GCV DATA'!$A$2:$V$11,9,0),0)</f>
        <v>0</v>
      </c>
      <c r="J199" s="13">
        <f>IFERROR(VLOOKUP(A199,'[1]COAL RECEIPT &amp; GCV DATA'!$A$2:$V$11,10,0),0)</f>
        <v>0</v>
      </c>
      <c r="K199" s="15" t="e">
        <f>SUMIF('[1]COAL RECEIPT &amp; GCV DATA'!$A$3:$A$11,'MASTER DATA FILE RAW COAL 210'!A199,'[1]COAL RECEIPT &amp; GCV DATA'!$K$3:$K$11)</f>
        <v>#VALUE!</v>
      </c>
      <c r="L199" s="15" t="e">
        <f>SUMIF('[1]COAL RECEIPT &amp; GCV DATA'!$A$3:$A$11,'MASTER DATA FILE RAW COAL 210'!A199,'[1]COAL RECEIPT &amp; GCV DATA'!$L$3:$L$11)</f>
        <v>#VALUE!</v>
      </c>
      <c r="M199" s="15" t="e">
        <f t="shared" si="18"/>
        <v>#VALUE!</v>
      </c>
      <c r="N199" s="15" t="e">
        <f t="shared" si="19"/>
        <v>#VALUE!</v>
      </c>
      <c r="O199" s="15" t="e">
        <f>SUMIF('[1]COAL RECEIPT &amp; GCV DATA'!$A$3:$A$11,'MASTER DATA FILE RAW COAL 210'!A199,'[1]COAL RECEIPT &amp; GCV DATA'!$O$3:$O$11)</f>
        <v>#VALUE!</v>
      </c>
      <c r="P199" s="15" t="e">
        <f t="shared" si="17"/>
        <v>#VALUE!</v>
      </c>
      <c r="Q199" s="15" t="e">
        <f>SUMIF('[1]COAL RECEIPT &amp; GCV DATA'!$A$3:$A$11,'MASTER DATA FILE RAW COAL 210'!A199,'[1]COAL RECEIPT &amp; GCV DATA'!$Q$3:$Q$11)+IF(H199=$J$234,($K$234*K199),0)+IF(H199=$J$235,($K$235*K199),0)++IF(H198=$J$235,($K$236*K199),0)</f>
        <v>#VALUE!</v>
      </c>
      <c r="R199" s="16" t="e">
        <f>SUMIF('[1]COAL RECEIPT &amp; GCV DATA'!$A$3:$A$11,'MASTER DATA FILE RAW COAL 210'!A199,'[1]COAL RECEIPT &amp; GCV DATA'!$R$3:$R$11)+IF(H199=$J$234,($K$234*K199),0)+IF(H199=$J$235,($K$235*K199),0)</f>
        <v>#VALUE!</v>
      </c>
      <c r="S199" s="15">
        <f t="shared" si="20"/>
        <v>0</v>
      </c>
      <c r="T199" s="15" t="e">
        <f>SUMIF('[1]COAL RECEIPT &amp; GCV DATA'!$A$3:$A$11,'MASTER DATA FILE RAW COAL 210'!A199,'[1]COAL RECEIPT &amp; GCV DATA'!$T$3:$T$11)</f>
        <v>#VALUE!</v>
      </c>
      <c r="U199" s="15" t="e">
        <f t="shared" si="21"/>
        <v>#VALUE!</v>
      </c>
      <c r="V199" s="15" t="e">
        <f>SUMIF('[1]COAL RECEIPT &amp; GCV DATA'!$A$3:$A$11,'MASTER DATA FILE RAW COAL 210'!A199,'[1]COAL RECEIPT &amp; GCV DATA'!$V$3:$V$11)</f>
        <v>#VALUE!</v>
      </c>
      <c r="W199" s="15" t="e">
        <f t="shared" si="22"/>
        <v>#VALUE!</v>
      </c>
    </row>
    <row r="200" spans="1:23" customFormat="1" x14ac:dyDescent="0.3">
      <c r="A200" s="12"/>
      <c r="B200" s="12" t="e">
        <f>SUMIF('[1]COAL RECEIPT &amp; GCV DATA'!$A$3:$A$11,'MASTER DATA FILE RAW COAL 210'!A200,'[1]COAL RECEIPT &amp; GCV DATA'!$B$3:$B$11)</f>
        <v>#VALUE!</v>
      </c>
      <c r="C200" s="13" t="e">
        <f>SUMIF('[1]COAL RECEIPT &amp; GCV DATA'!$A$3:$A$11,'MASTER DATA FILE RAW COAL 210'!A200,'[1]COAL RECEIPT &amp; GCV DATA'!$C$3:$C$11)</f>
        <v>#VALUE!</v>
      </c>
      <c r="D200" s="13">
        <f>IFERROR(VLOOKUP(A200,'[1]COAL RECEIPT &amp; GCV DATA'!$A$2:$V$11,4,0),0)</f>
        <v>0</v>
      </c>
      <c r="E200" s="14">
        <f>IFERROR(VLOOKUP(A200,'[1]COAL RECEIPT &amp; GCV DATA'!$A$2:$V$11,5,0),0)</f>
        <v>0</v>
      </c>
      <c r="F200" s="13" t="e">
        <f>SUMIF('[1]COAL RECEIPT &amp; GCV DATA'!$A$3:$A$11,'MASTER DATA FILE RAW COAL 210'!A200,'[1]COAL RECEIPT &amp; GCV DATA'!$F$3:$F$11)</f>
        <v>#VALUE!</v>
      </c>
      <c r="G200" s="13">
        <f>IFERROR(VLOOKUP(A200,'[1]COAL RECEIPT &amp; GCV DATA'!$A$2:$V$11,7,0),0)</f>
        <v>0</v>
      </c>
      <c r="H200" s="13">
        <f>IFERROR(VLOOKUP(A200,'[1]COAL RECEIPT &amp; GCV DATA'!$A$2:$V$11,8,0),0)</f>
        <v>0</v>
      </c>
      <c r="I200" s="13">
        <f>IFERROR(VLOOKUP(A200,'[1]COAL RECEIPT &amp; GCV DATA'!$A$2:$V$11,9,0),0)</f>
        <v>0</v>
      </c>
      <c r="J200" s="13">
        <f>IFERROR(VLOOKUP(A200,'[1]COAL RECEIPT &amp; GCV DATA'!$A$2:$V$11,10,0),0)</f>
        <v>0</v>
      </c>
      <c r="K200" s="15" t="e">
        <f>SUMIF('[1]COAL RECEIPT &amp; GCV DATA'!$A$3:$A$11,'MASTER DATA FILE RAW COAL 210'!A200,'[1]COAL RECEIPT &amp; GCV DATA'!$K$3:$K$11)</f>
        <v>#VALUE!</v>
      </c>
      <c r="L200" s="15" t="e">
        <f>SUMIF('[1]COAL RECEIPT &amp; GCV DATA'!$A$3:$A$11,'MASTER DATA FILE RAW COAL 210'!A200,'[1]COAL RECEIPT &amp; GCV DATA'!$L$3:$L$11)</f>
        <v>#VALUE!</v>
      </c>
      <c r="M200" s="15" t="e">
        <f t="shared" si="18"/>
        <v>#VALUE!</v>
      </c>
      <c r="N200" s="15" t="e">
        <f t="shared" si="19"/>
        <v>#VALUE!</v>
      </c>
      <c r="O200" s="15" t="e">
        <f>SUMIF('[1]COAL RECEIPT &amp; GCV DATA'!$A$3:$A$11,'MASTER DATA FILE RAW COAL 210'!A200,'[1]COAL RECEIPT &amp; GCV DATA'!$O$3:$O$11)</f>
        <v>#VALUE!</v>
      </c>
      <c r="P200" s="15" t="e">
        <f t="shared" si="17"/>
        <v>#VALUE!</v>
      </c>
      <c r="Q200" s="15" t="e">
        <f>SUMIF('[1]COAL RECEIPT &amp; GCV DATA'!$A$3:$A$11,'MASTER DATA FILE RAW COAL 210'!A200,'[1]COAL RECEIPT &amp; GCV DATA'!$Q$3:$Q$11)+IF(H200=$J$234,($K$234*K200),0)+IF(H200=$J$235,($K$235*K200),0)++IF(H199=$J$235,($K$236*K200),0)</f>
        <v>#VALUE!</v>
      </c>
      <c r="R200" s="16" t="e">
        <f>SUMIF('[1]COAL RECEIPT &amp; GCV DATA'!$A$3:$A$11,'MASTER DATA FILE RAW COAL 210'!A200,'[1]COAL RECEIPT &amp; GCV DATA'!$R$3:$R$11)+IF(H200=$J$234,($K$234*K200),0)+IF(H200=$J$235,($K$235*K200),0)</f>
        <v>#VALUE!</v>
      </c>
      <c r="S200" s="15">
        <f t="shared" si="20"/>
        <v>0</v>
      </c>
      <c r="T200" s="15" t="e">
        <f>SUMIF('[1]COAL RECEIPT &amp; GCV DATA'!$A$3:$A$11,'MASTER DATA FILE RAW COAL 210'!A200,'[1]COAL RECEIPT &amp; GCV DATA'!$T$3:$T$11)</f>
        <v>#VALUE!</v>
      </c>
      <c r="U200" s="15" t="e">
        <f t="shared" si="21"/>
        <v>#VALUE!</v>
      </c>
      <c r="V200" s="15" t="e">
        <f>SUMIF('[1]COAL RECEIPT &amp; GCV DATA'!$A$3:$A$11,'MASTER DATA FILE RAW COAL 210'!A200,'[1]COAL RECEIPT &amp; GCV DATA'!$V$3:$V$11)</f>
        <v>#VALUE!</v>
      </c>
      <c r="W200" s="15" t="e">
        <f t="shared" si="22"/>
        <v>#VALUE!</v>
      </c>
    </row>
    <row r="201" spans="1:23" customFormat="1" x14ac:dyDescent="0.3">
      <c r="A201" s="12"/>
      <c r="B201" s="12" t="e">
        <f>SUMIF('[1]COAL RECEIPT &amp; GCV DATA'!$A$3:$A$11,'MASTER DATA FILE RAW COAL 210'!A201,'[1]COAL RECEIPT &amp; GCV DATA'!$B$3:$B$11)</f>
        <v>#VALUE!</v>
      </c>
      <c r="C201" s="13" t="e">
        <f>SUMIF('[1]COAL RECEIPT &amp; GCV DATA'!$A$3:$A$11,'MASTER DATA FILE RAW COAL 210'!A201,'[1]COAL RECEIPT &amp; GCV DATA'!$C$3:$C$11)</f>
        <v>#VALUE!</v>
      </c>
      <c r="D201" s="13">
        <f>IFERROR(VLOOKUP(A201,'[1]COAL RECEIPT &amp; GCV DATA'!$A$2:$V$11,4,0),0)</f>
        <v>0</v>
      </c>
      <c r="E201" s="14">
        <f>IFERROR(VLOOKUP(A201,'[1]COAL RECEIPT &amp; GCV DATA'!$A$2:$V$11,5,0),0)</f>
        <v>0</v>
      </c>
      <c r="F201" s="13" t="e">
        <f>SUMIF('[1]COAL RECEIPT &amp; GCV DATA'!$A$3:$A$11,'MASTER DATA FILE RAW COAL 210'!A201,'[1]COAL RECEIPT &amp; GCV DATA'!$F$3:$F$11)</f>
        <v>#VALUE!</v>
      </c>
      <c r="G201" s="13">
        <f>IFERROR(VLOOKUP(A201,'[1]COAL RECEIPT &amp; GCV DATA'!$A$2:$V$11,7,0),0)</f>
        <v>0</v>
      </c>
      <c r="H201" s="13">
        <f>IFERROR(VLOOKUP(A201,'[1]COAL RECEIPT &amp; GCV DATA'!$A$2:$V$11,8,0),0)</f>
        <v>0</v>
      </c>
      <c r="I201" s="13">
        <f>IFERROR(VLOOKUP(A201,'[1]COAL RECEIPT &amp; GCV DATA'!$A$2:$V$11,9,0),0)</f>
        <v>0</v>
      </c>
      <c r="J201" s="13">
        <f>IFERROR(VLOOKUP(A201,'[1]COAL RECEIPT &amp; GCV DATA'!$A$2:$V$11,10,0),0)</f>
        <v>0</v>
      </c>
      <c r="K201" s="15" t="e">
        <f>SUMIF('[1]COAL RECEIPT &amp; GCV DATA'!$A$3:$A$11,'MASTER DATA FILE RAW COAL 210'!A201,'[1]COAL RECEIPT &amp; GCV DATA'!$K$3:$K$11)</f>
        <v>#VALUE!</v>
      </c>
      <c r="L201" s="15" t="e">
        <f>SUMIF('[1]COAL RECEIPT &amp; GCV DATA'!$A$3:$A$11,'MASTER DATA FILE RAW COAL 210'!A201,'[1]COAL RECEIPT &amp; GCV DATA'!$L$3:$L$11)</f>
        <v>#VALUE!</v>
      </c>
      <c r="M201" s="15" t="e">
        <f t="shared" si="18"/>
        <v>#VALUE!</v>
      </c>
      <c r="N201" s="15" t="e">
        <f t="shared" si="19"/>
        <v>#VALUE!</v>
      </c>
      <c r="O201" s="15" t="e">
        <f>SUMIF('[1]COAL RECEIPT &amp; GCV DATA'!$A$3:$A$11,'MASTER DATA FILE RAW COAL 210'!A201,'[1]COAL RECEIPT &amp; GCV DATA'!$O$3:$O$11)</f>
        <v>#VALUE!</v>
      </c>
      <c r="P201" s="15" t="e">
        <f t="shared" si="17"/>
        <v>#VALUE!</v>
      </c>
      <c r="Q201" s="15" t="e">
        <f>SUMIF('[1]COAL RECEIPT &amp; GCV DATA'!$A$3:$A$11,'MASTER DATA FILE RAW COAL 210'!A201,'[1]COAL RECEIPT &amp; GCV DATA'!$Q$3:$Q$11)+IF(H201=$J$234,($K$234*K201),0)+IF(H201=$J$235,($K$235*K201),0)++IF(H200=$J$235,($K$236*K201),0)</f>
        <v>#VALUE!</v>
      </c>
      <c r="R201" s="16" t="e">
        <f>SUMIF('[1]COAL RECEIPT &amp; GCV DATA'!$A$3:$A$11,'MASTER DATA FILE RAW COAL 210'!A201,'[1]COAL RECEIPT &amp; GCV DATA'!$R$3:$R$11)+IF(H201=$J$234,($K$234*K201),0)+IF(H201=$J$235,($K$235*K201),0)</f>
        <v>#VALUE!</v>
      </c>
      <c r="S201" s="15">
        <f t="shared" si="20"/>
        <v>0</v>
      </c>
      <c r="T201" s="15" t="e">
        <f>SUMIF('[1]COAL RECEIPT &amp; GCV DATA'!$A$3:$A$11,'MASTER DATA FILE RAW COAL 210'!A201,'[1]COAL RECEIPT &amp; GCV DATA'!$T$3:$T$11)</f>
        <v>#VALUE!</v>
      </c>
      <c r="U201" s="15" t="e">
        <f t="shared" si="21"/>
        <v>#VALUE!</v>
      </c>
      <c r="V201" s="15" t="e">
        <f>SUMIF('[1]COAL RECEIPT &amp; GCV DATA'!$A$3:$A$11,'MASTER DATA FILE RAW COAL 210'!A201,'[1]COAL RECEIPT &amp; GCV DATA'!$V$3:$V$11)</f>
        <v>#VALUE!</v>
      </c>
      <c r="W201" s="15" t="e">
        <f t="shared" si="22"/>
        <v>#VALUE!</v>
      </c>
    </row>
    <row r="202" spans="1:23" customFormat="1" x14ac:dyDescent="0.3">
      <c r="A202" s="12"/>
      <c r="B202" s="12" t="e">
        <f>SUMIF('[1]COAL RECEIPT &amp; GCV DATA'!$A$3:$A$11,'MASTER DATA FILE RAW COAL 210'!A202,'[1]COAL RECEIPT &amp; GCV DATA'!$B$3:$B$11)</f>
        <v>#VALUE!</v>
      </c>
      <c r="C202" s="13" t="e">
        <f>SUMIF('[1]COAL RECEIPT &amp; GCV DATA'!$A$3:$A$11,'MASTER DATA FILE RAW COAL 210'!A202,'[1]COAL RECEIPT &amp; GCV DATA'!$C$3:$C$11)</f>
        <v>#VALUE!</v>
      </c>
      <c r="D202" s="13">
        <f>IFERROR(VLOOKUP(A202,'[1]COAL RECEIPT &amp; GCV DATA'!$A$2:$V$11,4,0),0)</f>
        <v>0</v>
      </c>
      <c r="E202" s="14">
        <f>IFERROR(VLOOKUP(A202,'[1]COAL RECEIPT &amp; GCV DATA'!$A$2:$V$11,5,0),0)</f>
        <v>0</v>
      </c>
      <c r="F202" s="13" t="e">
        <f>SUMIF('[1]COAL RECEIPT &amp; GCV DATA'!$A$3:$A$11,'MASTER DATA FILE RAW COAL 210'!A202,'[1]COAL RECEIPT &amp; GCV DATA'!$F$3:$F$11)</f>
        <v>#VALUE!</v>
      </c>
      <c r="G202" s="13">
        <f>IFERROR(VLOOKUP(A202,'[1]COAL RECEIPT &amp; GCV DATA'!$A$2:$V$11,7,0),0)</f>
        <v>0</v>
      </c>
      <c r="H202" s="13">
        <f>IFERROR(VLOOKUP(A202,'[1]COAL RECEIPT &amp; GCV DATA'!$A$2:$V$11,8,0),0)</f>
        <v>0</v>
      </c>
      <c r="I202" s="13">
        <f>IFERROR(VLOOKUP(A202,'[1]COAL RECEIPT &amp; GCV DATA'!$A$2:$V$11,9,0),0)</f>
        <v>0</v>
      </c>
      <c r="J202" s="13">
        <f>IFERROR(VLOOKUP(A202,'[1]COAL RECEIPT &amp; GCV DATA'!$A$2:$V$11,10,0),0)</f>
        <v>0</v>
      </c>
      <c r="K202" s="15" t="e">
        <f>SUMIF('[1]COAL RECEIPT &amp; GCV DATA'!$A$3:$A$11,'MASTER DATA FILE RAW COAL 210'!A202,'[1]COAL RECEIPT &amp; GCV DATA'!$K$3:$K$11)</f>
        <v>#VALUE!</v>
      </c>
      <c r="L202" s="15" t="e">
        <f>SUMIF('[1]COAL RECEIPT &amp; GCV DATA'!$A$3:$A$11,'MASTER DATA FILE RAW COAL 210'!A202,'[1]COAL RECEIPT &amp; GCV DATA'!$L$3:$L$11)</f>
        <v>#VALUE!</v>
      </c>
      <c r="M202" s="15" t="e">
        <f t="shared" si="18"/>
        <v>#VALUE!</v>
      </c>
      <c r="N202" s="15" t="e">
        <f t="shared" si="19"/>
        <v>#VALUE!</v>
      </c>
      <c r="O202" s="15" t="e">
        <f>SUMIF('[1]COAL RECEIPT &amp; GCV DATA'!$A$3:$A$11,'MASTER DATA FILE RAW COAL 210'!A202,'[1]COAL RECEIPT &amp; GCV DATA'!$O$3:$O$11)</f>
        <v>#VALUE!</v>
      </c>
      <c r="P202" s="15" t="e">
        <f t="shared" si="17"/>
        <v>#VALUE!</v>
      </c>
      <c r="Q202" s="15" t="e">
        <f>SUMIF('[1]COAL RECEIPT &amp; GCV DATA'!$A$3:$A$11,'MASTER DATA FILE RAW COAL 210'!A202,'[1]COAL RECEIPT &amp; GCV DATA'!$Q$3:$Q$11)+IF(H202=$J$234,($K$234*K202),0)+IF(H202=$J$235,($K$235*K202),0)++IF(H201=$J$235,($K$236*K202),0)</f>
        <v>#VALUE!</v>
      </c>
      <c r="R202" s="16" t="e">
        <f>SUMIF('[1]COAL RECEIPT &amp; GCV DATA'!$A$3:$A$11,'MASTER DATA FILE RAW COAL 210'!A202,'[1]COAL RECEIPT &amp; GCV DATA'!$R$3:$R$11)+IF(H202=$J$234,($K$234*K202),0)+IF(H202=$J$235,($K$235*K202),0)</f>
        <v>#VALUE!</v>
      </c>
      <c r="S202" s="15">
        <f t="shared" si="20"/>
        <v>0</v>
      </c>
      <c r="T202" s="15" t="e">
        <f>SUMIF('[1]COAL RECEIPT &amp; GCV DATA'!$A$3:$A$11,'MASTER DATA FILE RAW COAL 210'!A202,'[1]COAL RECEIPT &amp; GCV DATA'!$T$3:$T$11)</f>
        <v>#VALUE!</v>
      </c>
      <c r="U202" s="15" t="e">
        <f t="shared" si="21"/>
        <v>#VALUE!</v>
      </c>
      <c r="V202" s="15" t="e">
        <f>SUMIF('[1]COAL RECEIPT &amp; GCV DATA'!$A$3:$A$11,'MASTER DATA FILE RAW COAL 210'!A202,'[1]COAL RECEIPT &amp; GCV DATA'!$V$3:$V$11)</f>
        <v>#VALUE!</v>
      </c>
      <c r="W202" s="15" t="e">
        <f t="shared" si="22"/>
        <v>#VALUE!</v>
      </c>
    </row>
    <row r="203" spans="1:23" customFormat="1" x14ac:dyDescent="0.3">
      <c r="A203" s="12"/>
      <c r="B203" s="12" t="e">
        <f>SUMIF('[1]COAL RECEIPT &amp; GCV DATA'!$A$3:$A$11,'MASTER DATA FILE RAW COAL 210'!A203,'[1]COAL RECEIPT &amp; GCV DATA'!$B$3:$B$11)</f>
        <v>#VALUE!</v>
      </c>
      <c r="C203" s="13" t="e">
        <f>SUMIF('[1]COAL RECEIPT &amp; GCV DATA'!$A$3:$A$11,'MASTER DATA FILE RAW COAL 210'!A203,'[1]COAL RECEIPT &amp; GCV DATA'!$C$3:$C$11)</f>
        <v>#VALUE!</v>
      </c>
      <c r="D203" s="13">
        <f>IFERROR(VLOOKUP(A203,'[1]COAL RECEIPT &amp; GCV DATA'!$A$2:$V$11,4,0),0)</f>
        <v>0</v>
      </c>
      <c r="E203" s="14">
        <f>IFERROR(VLOOKUP(A203,'[1]COAL RECEIPT &amp; GCV DATA'!$A$2:$V$11,5,0),0)</f>
        <v>0</v>
      </c>
      <c r="F203" s="13" t="e">
        <f>SUMIF('[1]COAL RECEIPT &amp; GCV DATA'!$A$3:$A$11,'MASTER DATA FILE RAW COAL 210'!A203,'[1]COAL RECEIPT &amp; GCV DATA'!$F$3:$F$11)</f>
        <v>#VALUE!</v>
      </c>
      <c r="G203" s="13">
        <f>IFERROR(VLOOKUP(A203,'[1]COAL RECEIPT &amp; GCV DATA'!$A$2:$V$11,7,0),0)</f>
        <v>0</v>
      </c>
      <c r="H203" s="13">
        <f>IFERROR(VLOOKUP(A203,'[1]COAL RECEIPT &amp; GCV DATA'!$A$2:$V$11,8,0),0)</f>
        <v>0</v>
      </c>
      <c r="I203" s="13">
        <f>IFERROR(VLOOKUP(A203,'[1]COAL RECEIPT &amp; GCV DATA'!$A$2:$V$11,9,0),0)</f>
        <v>0</v>
      </c>
      <c r="J203" s="13">
        <f>IFERROR(VLOOKUP(A203,'[1]COAL RECEIPT &amp; GCV DATA'!$A$2:$V$11,10,0),0)</f>
        <v>0</v>
      </c>
      <c r="K203" s="15" t="e">
        <f>SUMIF('[1]COAL RECEIPT &amp; GCV DATA'!$A$3:$A$11,'MASTER DATA FILE RAW COAL 210'!A203,'[1]COAL RECEIPT &amp; GCV DATA'!$K$3:$K$11)</f>
        <v>#VALUE!</v>
      </c>
      <c r="L203" s="15" t="e">
        <f>SUMIF('[1]COAL RECEIPT &amp; GCV DATA'!$A$3:$A$11,'MASTER DATA FILE RAW COAL 210'!A203,'[1]COAL RECEIPT &amp; GCV DATA'!$L$3:$L$11)</f>
        <v>#VALUE!</v>
      </c>
      <c r="M203" s="15" t="e">
        <f t="shared" si="18"/>
        <v>#VALUE!</v>
      </c>
      <c r="N203" s="15" t="e">
        <f t="shared" si="19"/>
        <v>#VALUE!</v>
      </c>
      <c r="O203" s="15" t="e">
        <f>SUMIF('[1]COAL RECEIPT &amp; GCV DATA'!$A$3:$A$11,'MASTER DATA FILE RAW COAL 210'!A203,'[1]COAL RECEIPT &amp; GCV DATA'!$O$3:$O$11)</f>
        <v>#VALUE!</v>
      </c>
      <c r="P203" s="15" t="e">
        <f t="shared" si="17"/>
        <v>#VALUE!</v>
      </c>
      <c r="Q203" s="15" t="e">
        <f>SUMIF('[1]COAL RECEIPT &amp; GCV DATA'!$A$3:$A$11,'MASTER DATA FILE RAW COAL 210'!A203,'[1]COAL RECEIPT &amp; GCV DATA'!$Q$3:$Q$11)+IF(H203=$J$234,($K$234*K203),0)+IF(H203=$J$235,($K$235*K203),0)++IF(H202=$J$235,($K$236*K203),0)</f>
        <v>#VALUE!</v>
      </c>
      <c r="R203" s="16" t="e">
        <f>SUMIF('[1]COAL RECEIPT &amp; GCV DATA'!$A$3:$A$11,'MASTER DATA FILE RAW COAL 210'!A203,'[1]COAL RECEIPT &amp; GCV DATA'!$R$3:$R$11)+IF(H203=$J$234,($K$234*K203),0)+IF(H203=$J$235,($K$235*K203),0)</f>
        <v>#VALUE!</v>
      </c>
      <c r="S203" s="15">
        <f t="shared" si="20"/>
        <v>0</v>
      </c>
      <c r="T203" s="15" t="e">
        <f>SUMIF('[1]COAL RECEIPT &amp; GCV DATA'!$A$3:$A$11,'MASTER DATA FILE RAW COAL 210'!A203,'[1]COAL RECEIPT &amp; GCV DATA'!$T$3:$T$11)</f>
        <v>#VALUE!</v>
      </c>
      <c r="U203" s="15" t="e">
        <f t="shared" si="21"/>
        <v>#VALUE!</v>
      </c>
      <c r="V203" s="15" t="e">
        <f>SUMIF('[1]COAL RECEIPT &amp; GCV DATA'!$A$3:$A$11,'MASTER DATA FILE RAW COAL 210'!A203,'[1]COAL RECEIPT &amp; GCV DATA'!$V$3:$V$11)</f>
        <v>#VALUE!</v>
      </c>
      <c r="W203" s="15" t="e">
        <f t="shared" si="22"/>
        <v>#VALUE!</v>
      </c>
    </row>
    <row r="204" spans="1:23" customFormat="1" x14ac:dyDescent="0.3">
      <c r="A204" s="12"/>
      <c r="B204" s="12" t="e">
        <f>SUMIF('[1]COAL RECEIPT &amp; GCV DATA'!$A$3:$A$11,'MASTER DATA FILE RAW COAL 210'!A204,'[1]COAL RECEIPT &amp; GCV DATA'!$B$3:$B$11)</f>
        <v>#VALUE!</v>
      </c>
      <c r="C204" s="13" t="e">
        <f>SUMIF('[1]COAL RECEIPT &amp; GCV DATA'!$A$3:$A$11,'MASTER DATA FILE RAW COAL 210'!A204,'[1]COAL RECEIPT &amp; GCV DATA'!$C$3:$C$11)</f>
        <v>#VALUE!</v>
      </c>
      <c r="D204" s="13">
        <f>IFERROR(VLOOKUP(A204,'[1]COAL RECEIPT &amp; GCV DATA'!$A$2:$V$11,4,0),0)</f>
        <v>0</v>
      </c>
      <c r="E204" s="14">
        <f>IFERROR(VLOOKUP(A204,'[1]COAL RECEIPT &amp; GCV DATA'!$A$2:$V$11,5,0),0)</f>
        <v>0</v>
      </c>
      <c r="F204" s="13" t="e">
        <f>SUMIF('[1]COAL RECEIPT &amp; GCV DATA'!$A$3:$A$11,'MASTER DATA FILE RAW COAL 210'!A204,'[1]COAL RECEIPT &amp; GCV DATA'!$F$3:$F$11)</f>
        <v>#VALUE!</v>
      </c>
      <c r="G204" s="13">
        <f>IFERROR(VLOOKUP(A204,'[1]COAL RECEIPT &amp; GCV DATA'!$A$2:$V$11,7,0),0)</f>
        <v>0</v>
      </c>
      <c r="H204" s="13">
        <f>IFERROR(VLOOKUP(A204,'[1]COAL RECEIPT &amp; GCV DATA'!$A$2:$V$11,8,0),0)</f>
        <v>0</v>
      </c>
      <c r="I204" s="13">
        <f>IFERROR(VLOOKUP(A204,'[1]COAL RECEIPT &amp; GCV DATA'!$A$2:$V$11,9,0),0)</f>
        <v>0</v>
      </c>
      <c r="J204" s="13">
        <f>IFERROR(VLOOKUP(A204,'[1]COAL RECEIPT &amp; GCV DATA'!$A$2:$V$11,10,0),0)</f>
        <v>0</v>
      </c>
      <c r="K204" s="15" t="e">
        <f>SUMIF('[1]COAL RECEIPT &amp; GCV DATA'!$A$3:$A$11,'MASTER DATA FILE RAW COAL 210'!A204,'[1]COAL RECEIPT &amp; GCV DATA'!$K$3:$K$11)</f>
        <v>#VALUE!</v>
      </c>
      <c r="L204" s="15" t="e">
        <f>SUMIF('[1]COAL RECEIPT &amp; GCV DATA'!$A$3:$A$11,'MASTER DATA FILE RAW COAL 210'!A204,'[1]COAL RECEIPT &amp; GCV DATA'!$L$3:$L$11)</f>
        <v>#VALUE!</v>
      </c>
      <c r="M204" s="15" t="e">
        <f t="shared" si="18"/>
        <v>#VALUE!</v>
      </c>
      <c r="N204" s="15" t="e">
        <f t="shared" si="19"/>
        <v>#VALUE!</v>
      </c>
      <c r="O204" s="15" t="e">
        <f>SUMIF('[1]COAL RECEIPT &amp; GCV DATA'!$A$3:$A$11,'MASTER DATA FILE RAW COAL 210'!A204,'[1]COAL RECEIPT &amp; GCV DATA'!$O$3:$O$11)</f>
        <v>#VALUE!</v>
      </c>
      <c r="P204" s="15" t="e">
        <f t="shared" si="17"/>
        <v>#VALUE!</v>
      </c>
      <c r="Q204" s="15" t="e">
        <f>SUMIF('[1]COAL RECEIPT &amp; GCV DATA'!$A$3:$A$11,'MASTER DATA FILE RAW COAL 210'!A204,'[1]COAL RECEIPT &amp; GCV DATA'!$Q$3:$Q$11)+IF(H204=$J$234,($K$234*K204),0)+IF(H204=$J$235,($K$235*K204),0)++IF(H203=$J$235,($K$236*K204),0)</f>
        <v>#VALUE!</v>
      </c>
      <c r="R204" s="16" t="e">
        <f>SUMIF('[1]COAL RECEIPT &amp; GCV DATA'!$A$3:$A$11,'MASTER DATA FILE RAW COAL 210'!A204,'[1]COAL RECEIPT &amp; GCV DATA'!$R$3:$R$11)+IF(H204=$J$234,($K$234*K204),0)+IF(H204=$J$235,($K$235*K204),0)</f>
        <v>#VALUE!</v>
      </c>
      <c r="S204" s="15">
        <f t="shared" si="20"/>
        <v>0</v>
      </c>
      <c r="T204" s="15" t="e">
        <f>SUMIF('[1]COAL RECEIPT &amp; GCV DATA'!$A$3:$A$11,'MASTER DATA FILE RAW COAL 210'!A204,'[1]COAL RECEIPT &amp; GCV DATA'!$T$3:$T$11)</f>
        <v>#VALUE!</v>
      </c>
      <c r="U204" s="15" t="e">
        <f t="shared" si="21"/>
        <v>#VALUE!</v>
      </c>
      <c r="V204" s="15" t="e">
        <f>SUMIF('[1]COAL RECEIPT &amp; GCV DATA'!$A$3:$A$11,'MASTER DATA FILE RAW COAL 210'!A204,'[1]COAL RECEIPT &amp; GCV DATA'!$V$3:$V$11)</f>
        <v>#VALUE!</v>
      </c>
      <c r="W204" s="15" t="e">
        <f t="shared" si="22"/>
        <v>#VALUE!</v>
      </c>
    </row>
    <row r="205" spans="1:23" customFormat="1" x14ac:dyDescent="0.3">
      <c r="A205" s="12"/>
      <c r="B205" s="12" t="e">
        <f>SUMIF('[1]COAL RECEIPT &amp; GCV DATA'!$A$3:$A$11,'MASTER DATA FILE RAW COAL 210'!A205,'[1]COAL RECEIPT &amp; GCV DATA'!$B$3:$B$11)</f>
        <v>#VALUE!</v>
      </c>
      <c r="C205" s="13" t="e">
        <f>SUMIF('[1]COAL RECEIPT &amp; GCV DATA'!$A$3:$A$11,'MASTER DATA FILE RAW COAL 210'!A205,'[1]COAL RECEIPT &amp; GCV DATA'!$C$3:$C$11)</f>
        <v>#VALUE!</v>
      </c>
      <c r="D205" s="13">
        <f>IFERROR(VLOOKUP(A205,'[1]COAL RECEIPT &amp; GCV DATA'!$A$2:$V$11,4,0),0)</f>
        <v>0</v>
      </c>
      <c r="E205" s="14">
        <f>IFERROR(VLOOKUP(A205,'[1]COAL RECEIPT &amp; GCV DATA'!$A$2:$V$11,5,0),0)</f>
        <v>0</v>
      </c>
      <c r="F205" s="13" t="e">
        <f>SUMIF('[1]COAL RECEIPT &amp; GCV DATA'!$A$3:$A$11,'MASTER DATA FILE RAW COAL 210'!A205,'[1]COAL RECEIPT &amp; GCV DATA'!$F$3:$F$11)</f>
        <v>#VALUE!</v>
      </c>
      <c r="G205" s="13">
        <f>IFERROR(VLOOKUP(A205,'[1]COAL RECEIPT &amp; GCV DATA'!$A$2:$V$11,7,0),0)</f>
        <v>0</v>
      </c>
      <c r="H205" s="13">
        <f>IFERROR(VLOOKUP(A205,'[1]COAL RECEIPT &amp; GCV DATA'!$A$2:$V$11,8,0),0)</f>
        <v>0</v>
      </c>
      <c r="I205" s="13">
        <f>IFERROR(VLOOKUP(A205,'[1]COAL RECEIPT &amp; GCV DATA'!$A$2:$V$11,9,0),0)</f>
        <v>0</v>
      </c>
      <c r="J205" s="13">
        <f>IFERROR(VLOOKUP(A205,'[1]COAL RECEIPT &amp; GCV DATA'!$A$2:$V$11,10,0),0)</f>
        <v>0</v>
      </c>
      <c r="K205" s="15" t="e">
        <f>SUMIF('[1]COAL RECEIPT &amp; GCV DATA'!$A$3:$A$11,'MASTER DATA FILE RAW COAL 210'!A205,'[1]COAL RECEIPT &amp; GCV DATA'!$K$3:$K$11)</f>
        <v>#VALUE!</v>
      </c>
      <c r="L205" s="15" t="e">
        <f>SUMIF('[1]COAL RECEIPT &amp; GCV DATA'!$A$3:$A$11,'MASTER DATA FILE RAW COAL 210'!A205,'[1]COAL RECEIPT &amp; GCV DATA'!$L$3:$L$11)</f>
        <v>#VALUE!</v>
      </c>
      <c r="M205" s="15" t="e">
        <f t="shared" si="18"/>
        <v>#VALUE!</v>
      </c>
      <c r="N205" s="15" t="e">
        <f t="shared" si="19"/>
        <v>#VALUE!</v>
      </c>
      <c r="O205" s="15" t="e">
        <f>SUMIF('[1]COAL RECEIPT &amp; GCV DATA'!$A$3:$A$11,'MASTER DATA FILE RAW COAL 210'!A205,'[1]COAL RECEIPT &amp; GCV DATA'!$O$3:$O$11)</f>
        <v>#VALUE!</v>
      </c>
      <c r="P205" s="15" t="e">
        <f t="shared" si="17"/>
        <v>#VALUE!</v>
      </c>
      <c r="Q205" s="15" t="e">
        <f>SUMIF('[1]COAL RECEIPT &amp; GCV DATA'!$A$3:$A$11,'MASTER DATA FILE RAW COAL 210'!A205,'[1]COAL RECEIPT &amp; GCV DATA'!$Q$3:$Q$11)+IF(H205=$J$234,($K$234*K205),0)+IF(H205=$J$235,($K$235*K205),0)++IF(H204=$J$235,($K$236*K205),0)</f>
        <v>#VALUE!</v>
      </c>
      <c r="R205" s="16" t="e">
        <f>SUMIF('[1]COAL RECEIPT &amp; GCV DATA'!$A$3:$A$11,'MASTER DATA FILE RAW COAL 210'!A205,'[1]COAL RECEIPT &amp; GCV DATA'!$R$3:$R$11)+IF(H205=$J$234,($K$234*K205),0)+IF(H205=$J$235,($K$235*K205),0)</f>
        <v>#VALUE!</v>
      </c>
      <c r="S205" s="15">
        <f t="shared" si="20"/>
        <v>0</v>
      </c>
      <c r="T205" s="15" t="e">
        <f>SUMIF('[1]COAL RECEIPT &amp; GCV DATA'!$A$3:$A$11,'MASTER DATA FILE RAW COAL 210'!A205,'[1]COAL RECEIPT &amp; GCV DATA'!$T$3:$T$11)</f>
        <v>#VALUE!</v>
      </c>
      <c r="U205" s="15" t="e">
        <f t="shared" si="21"/>
        <v>#VALUE!</v>
      </c>
      <c r="V205" s="15" t="e">
        <f>SUMIF('[1]COAL RECEIPT &amp; GCV DATA'!$A$3:$A$11,'MASTER DATA FILE RAW COAL 210'!A205,'[1]COAL RECEIPT &amp; GCV DATA'!$V$3:$V$11)</f>
        <v>#VALUE!</v>
      </c>
      <c r="W205" s="15" t="e">
        <f t="shared" si="22"/>
        <v>#VALUE!</v>
      </c>
    </row>
    <row r="206" spans="1:23" customFormat="1" x14ac:dyDescent="0.3">
      <c r="A206" s="12"/>
      <c r="B206" s="12" t="e">
        <f>SUMIF('[1]COAL RECEIPT &amp; GCV DATA'!$A$3:$A$11,'MASTER DATA FILE RAW COAL 210'!A206,'[1]COAL RECEIPT &amp; GCV DATA'!$B$3:$B$11)</f>
        <v>#VALUE!</v>
      </c>
      <c r="C206" s="13" t="e">
        <f>SUMIF('[1]COAL RECEIPT &amp; GCV DATA'!$A$3:$A$11,'MASTER DATA FILE RAW COAL 210'!A206,'[1]COAL RECEIPT &amp; GCV DATA'!$C$3:$C$11)</f>
        <v>#VALUE!</v>
      </c>
      <c r="D206" s="13">
        <f>IFERROR(VLOOKUP(A206,'[1]COAL RECEIPT &amp; GCV DATA'!$A$2:$V$11,4,0),0)</f>
        <v>0</v>
      </c>
      <c r="E206" s="14">
        <f>IFERROR(VLOOKUP(A206,'[1]COAL RECEIPT &amp; GCV DATA'!$A$2:$V$11,5,0),0)</f>
        <v>0</v>
      </c>
      <c r="F206" s="13" t="e">
        <f>SUMIF('[1]COAL RECEIPT &amp; GCV DATA'!$A$3:$A$11,'MASTER DATA FILE RAW COAL 210'!A206,'[1]COAL RECEIPT &amp; GCV DATA'!$F$3:$F$11)</f>
        <v>#VALUE!</v>
      </c>
      <c r="G206" s="13">
        <f>IFERROR(VLOOKUP(A206,'[1]COAL RECEIPT &amp; GCV DATA'!$A$2:$V$11,7,0),0)</f>
        <v>0</v>
      </c>
      <c r="H206" s="13">
        <f>IFERROR(VLOOKUP(A206,'[1]COAL RECEIPT &amp; GCV DATA'!$A$2:$V$11,8,0),0)</f>
        <v>0</v>
      </c>
      <c r="I206" s="13">
        <f>IFERROR(VLOOKUP(A206,'[1]COAL RECEIPT &amp; GCV DATA'!$A$2:$V$11,9,0),0)</f>
        <v>0</v>
      </c>
      <c r="J206" s="13">
        <f>IFERROR(VLOOKUP(A206,'[1]COAL RECEIPT &amp; GCV DATA'!$A$2:$V$11,10,0),0)</f>
        <v>0</v>
      </c>
      <c r="K206" s="15" t="e">
        <f>SUMIF('[1]COAL RECEIPT &amp; GCV DATA'!$A$3:$A$11,'MASTER DATA FILE RAW COAL 210'!A206,'[1]COAL RECEIPT &amp; GCV DATA'!$K$3:$K$11)</f>
        <v>#VALUE!</v>
      </c>
      <c r="L206" s="15" t="e">
        <f>SUMIF('[1]COAL RECEIPT &amp; GCV DATA'!$A$3:$A$11,'MASTER DATA FILE RAW COAL 210'!A206,'[1]COAL RECEIPT &amp; GCV DATA'!$L$3:$L$11)</f>
        <v>#VALUE!</v>
      </c>
      <c r="M206" s="15" t="e">
        <f t="shared" si="18"/>
        <v>#VALUE!</v>
      </c>
      <c r="N206" s="15" t="e">
        <f t="shared" si="19"/>
        <v>#VALUE!</v>
      </c>
      <c r="O206" s="15" t="e">
        <f>SUMIF('[1]COAL RECEIPT &amp; GCV DATA'!$A$3:$A$11,'MASTER DATA FILE RAW COAL 210'!A206,'[1]COAL RECEIPT &amp; GCV DATA'!$O$3:$O$11)</f>
        <v>#VALUE!</v>
      </c>
      <c r="P206" s="15" t="e">
        <f t="shared" si="17"/>
        <v>#VALUE!</v>
      </c>
      <c r="Q206" s="15" t="e">
        <f>SUMIF('[1]COAL RECEIPT &amp; GCV DATA'!$A$3:$A$11,'MASTER DATA FILE RAW COAL 210'!A206,'[1]COAL RECEIPT &amp; GCV DATA'!$Q$3:$Q$11)+IF(H206=$J$234,($K$234*K206),0)+IF(H206=$J$235,($K$235*K206),0)++IF(H205=$J$235,($K$236*K206),0)</f>
        <v>#VALUE!</v>
      </c>
      <c r="R206" s="16" t="e">
        <f>SUMIF('[1]COAL RECEIPT &amp; GCV DATA'!$A$3:$A$11,'MASTER DATA FILE RAW COAL 210'!A206,'[1]COAL RECEIPT &amp; GCV DATA'!$R$3:$R$11)+IF(H206=$J$234,($K$234*K206),0)+IF(H206=$J$235,($K$235*K206),0)</f>
        <v>#VALUE!</v>
      </c>
      <c r="S206" s="15">
        <f t="shared" si="20"/>
        <v>0</v>
      </c>
      <c r="T206" s="15" t="e">
        <f>SUMIF('[1]COAL RECEIPT &amp; GCV DATA'!$A$3:$A$11,'MASTER DATA FILE RAW COAL 210'!A206,'[1]COAL RECEIPT &amp; GCV DATA'!$T$3:$T$11)</f>
        <v>#VALUE!</v>
      </c>
      <c r="U206" s="15" t="e">
        <f t="shared" si="21"/>
        <v>#VALUE!</v>
      </c>
      <c r="V206" s="15" t="e">
        <f>SUMIF('[1]COAL RECEIPT &amp; GCV DATA'!$A$3:$A$11,'MASTER DATA FILE RAW COAL 210'!A206,'[1]COAL RECEIPT &amp; GCV DATA'!$V$3:$V$11)</f>
        <v>#VALUE!</v>
      </c>
      <c r="W206" s="15" t="e">
        <f t="shared" si="22"/>
        <v>#VALUE!</v>
      </c>
    </row>
    <row r="207" spans="1:23" customFormat="1" x14ac:dyDescent="0.3">
      <c r="A207" s="12"/>
      <c r="B207" s="12" t="e">
        <f>SUMIF('[1]COAL RECEIPT &amp; GCV DATA'!$A$3:$A$11,'MASTER DATA FILE RAW COAL 210'!A207,'[1]COAL RECEIPT &amp; GCV DATA'!$B$3:$B$11)</f>
        <v>#VALUE!</v>
      </c>
      <c r="C207" s="13" t="e">
        <f>SUMIF('[1]COAL RECEIPT &amp; GCV DATA'!$A$3:$A$11,'MASTER DATA FILE RAW COAL 210'!A207,'[1]COAL RECEIPT &amp; GCV DATA'!$C$3:$C$11)</f>
        <v>#VALUE!</v>
      </c>
      <c r="D207" s="13">
        <f>IFERROR(VLOOKUP(A207,'[1]COAL RECEIPT &amp; GCV DATA'!$A$2:$V$11,4,0),0)</f>
        <v>0</v>
      </c>
      <c r="E207" s="14">
        <f>IFERROR(VLOOKUP(A207,'[1]COAL RECEIPT &amp; GCV DATA'!$A$2:$V$11,5,0),0)</f>
        <v>0</v>
      </c>
      <c r="F207" s="13" t="e">
        <f>SUMIF('[1]COAL RECEIPT &amp; GCV DATA'!$A$3:$A$11,'MASTER DATA FILE RAW COAL 210'!A207,'[1]COAL RECEIPT &amp; GCV DATA'!$F$3:$F$11)</f>
        <v>#VALUE!</v>
      </c>
      <c r="G207" s="13">
        <f>IFERROR(VLOOKUP(A207,'[1]COAL RECEIPT &amp; GCV DATA'!$A$2:$V$11,7,0),0)</f>
        <v>0</v>
      </c>
      <c r="H207" s="13">
        <f>IFERROR(VLOOKUP(A207,'[1]COAL RECEIPT &amp; GCV DATA'!$A$2:$V$11,8,0),0)</f>
        <v>0</v>
      </c>
      <c r="I207" s="13">
        <f>IFERROR(VLOOKUP(A207,'[1]COAL RECEIPT &amp; GCV DATA'!$A$2:$V$11,9,0),0)</f>
        <v>0</v>
      </c>
      <c r="J207" s="13">
        <f>IFERROR(VLOOKUP(A207,'[1]COAL RECEIPT &amp; GCV DATA'!$A$2:$V$11,10,0),0)</f>
        <v>0</v>
      </c>
      <c r="K207" s="15" t="e">
        <f>SUMIF('[1]COAL RECEIPT &amp; GCV DATA'!$A$3:$A$11,'MASTER DATA FILE RAW COAL 210'!A207,'[1]COAL RECEIPT &amp; GCV DATA'!$K$3:$K$11)</f>
        <v>#VALUE!</v>
      </c>
      <c r="L207" s="15" t="e">
        <f>SUMIF('[1]COAL RECEIPT &amp; GCV DATA'!$A$3:$A$11,'MASTER DATA FILE RAW COAL 210'!A207,'[1]COAL RECEIPT &amp; GCV DATA'!$L$3:$L$11)</f>
        <v>#VALUE!</v>
      </c>
      <c r="M207" s="15" t="e">
        <f t="shared" si="18"/>
        <v>#VALUE!</v>
      </c>
      <c r="N207" s="15" t="e">
        <f t="shared" si="19"/>
        <v>#VALUE!</v>
      </c>
      <c r="O207" s="15" t="e">
        <f>SUMIF('[1]COAL RECEIPT &amp; GCV DATA'!$A$3:$A$11,'MASTER DATA FILE RAW COAL 210'!A207,'[1]COAL RECEIPT &amp; GCV DATA'!$O$3:$O$11)</f>
        <v>#VALUE!</v>
      </c>
      <c r="P207" s="15" t="e">
        <f t="shared" si="17"/>
        <v>#VALUE!</v>
      </c>
      <c r="Q207" s="15" t="e">
        <f>SUMIF('[1]COAL RECEIPT &amp; GCV DATA'!$A$3:$A$11,'MASTER DATA FILE RAW COAL 210'!A207,'[1]COAL RECEIPT &amp; GCV DATA'!$Q$3:$Q$11)+IF(H207=$J$234,($K$234*K207),0)+IF(H207=$J$235,($K$235*K207),0)++IF(H206=$J$235,($K$236*K207),0)</f>
        <v>#VALUE!</v>
      </c>
      <c r="R207" s="16" t="e">
        <f>SUMIF('[1]COAL RECEIPT &amp; GCV DATA'!$A$3:$A$11,'MASTER DATA FILE RAW COAL 210'!A207,'[1]COAL RECEIPT &amp; GCV DATA'!$R$3:$R$11)+IF(H207=$J$234,($K$234*K207),0)+IF(H207=$J$235,($K$235*K207),0)</f>
        <v>#VALUE!</v>
      </c>
      <c r="S207" s="15">
        <f t="shared" si="20"/>
        <v>0</v>
      </c>
      <c r="T207" s="15" t="e">
        <f>SUMIF('[1]COAL RECEIPT &amp; GCV DATA'!$A$3:$A$11,'MASTER DATA FILE RAW COAL 210'!A207,'[1]COAL RECEIPT &amp; GCV DATA'!$T$3:$T$11)</f>
        <v>#VALUE!</v>
      </c>
      <c r="U207" s="15" t="e">
        <f t="shared" si="21"/>
        <v>#VALUE!</v>
      </c>
      <c r="V207" s="15" t="e">
        <f>SUMIF('[1]COAL RECEIPT &amp; GCV DATA'!$A$3:$A$11,'MASTER DATA FILE RAW COAL 210'!A207,'[1]COAL RECEIPT &amp; GCV DATA'!$V$3:$V$11)</f>
        <v>#VALUE!</v>
      </c>
      <c r="W207" s="15" t="e">
        <f t="shared" si="22"/>
        <v>#VALUE!</v>
      </c>
    </row>
    <row r="208" spans="1:23" customFormat="1" x14ac:dyDescent="0.3">
      <c r="A208" s="12"/>
      <c r="B208" s="12" t="e">
        <f>SUMIF('[1]COAL RECEIPT &amp; GCV DATA'!$A$3:$A$11,'MASTER DATA FILE RAW COAL 210'!A208,'[1]COAL RECEIPT &amp; GCV DATA'!$B$3:$B$11)</f>
        <v>#VALUE!</v>
      </c>
      <c r="C208" s="13" t="e">
        <f>SUMIF('[1]COAL RECEIPT &amp; GCV DATA'!$A$3:$A$11,'MASTER DATA FILE RAW COAL 210'!A208,'[1]COAL RECEIPT &amp; GCV DATA'!$C$3:$C$11)</f>
        <v>#VALUE!</v>
      </c>
      <c r="D208" s="13">
        <f>IFERROR(VLOOKUP(A208,'[1]COAL RECEIPT &amp; GCV DATA'!$A$2:$V$11,4,0),0)</f>
        <v>0</v>
      </c>
      <c r="E208" s="14">
        <f>IFERROR(VLOOKUP(A208,'[1]COAL RECEIPT &amp; GCV DATA'!$A$2:$V$11,5,0),0)</f>
        <v>0</v>
      </c>
      <c r="F208" s="13" t="e">
        <f>SUMIF('[1]COAL RECEIPT &amp; GCV DATA'!$A$3:$A$11,'MASTER DATA FILE RAW COAL 210'!A208,'[1]COAL RECEIPT &amp; GCV DATA'!$F$3:$F$11)</f>
        <v>#VALUE!</v>
      </c>
      <c r="G208" s="13">
        <f>IFERROR(VLOOKUP(A208,'[1]COAL RECEIPT &amp; GCV DATA'!$A$2:$V$11,7,0),0)</f>
        <v>0</v>
      </c>
      <c r="H208" s="13">
        <f>IFERROR(VLOOKUP(A208,'[1]COAL RECEIPT &amp; GCV DATA'!$A$2:$V$11,8,0),0)</f>
        <v>0</v>
      </c>
      <c r="I208" s="13">
        <f>IFERROR(VLOOKUP(A208,'[1]COAL RECEIPT &amp; GCV DATA'!$A$2:$V$11,9,0),0)</f>
        <v>0</v>
      </c>
      <c r="J208" s="13">
        <f>IFERROR(VLOOKUP(A208,'[1]COAL RECEIPT &amp; GCV DATA'!$A$2:$V$11,10,0),0)</f>
        <v>0</v>
      </c>
      <c r="K208" s="15" t="e">
        <f>SUMIF('[1]COAL RECEIPT &amp; GCV DATA'!$A$3:$A$11,'MASTER DATA FILE RAW COAL 210'!A208,'[1]COAL RECEIPT &amp; GCV DATA'!$K$3:$K$11)</f>
        <v>#VALUE!</v>
      </c>
      <c r="L208" s="15" t="e">
        <f>SUMIF('[1]COAL RECEIPT &amp; GCV DATA'!$A$3:$A$11,'MASTER DATA FILE RAW COAL 210'!A208,'[1]COAL RECEIPT &amp; GCV DATA'!$L$3:$L$11)</f>
        <v>#VALUE!</v>
      </c>
      <c r="M208" s="15" t="e">
        <f t="shared" si="18"/>
        <v>#VALUE!</v>
      </c>
      <c r="N208" s="15" t="e">
        <f t="shared" si="19"/>
        <v>#VALUE!</v>
      </c>
      <c r="O208" s="15" t="e">
        <f>SUMIF('[1]COAL RECEIPT &amp; GCV DATA'!$A$3:$A$11,'MASTER DATA FILE RAW COAL 210'!A208,'[1]COAL RECEIPT &amp; GCV DATA'!$O$3:$O$11)</f>
        <v>#VALUE!</v>
      </c>
      <c r="P208" s="15" t="e">
        <f t="shared" si="17"/>
        <v>#VALUE!</v>
      </c>
      <c r="Q208" s="15" t="e">
        <f>SUMIF('[1]COAL RECEIPT &amp; GCV DATA'!$A$3:$A$11,'MASTER DATA FILE RAW COAL 210'!A208,'[1]COAL RECEIPT &amp; GCV DATA'!$Q$3:$Q$11)+IF(H208=$J$234,($K$234*K208),0)+IF(H208=$J$235,($K$235*K208),0)++IF(H207=$J$235,($K$236*K208),0)</f>
        <v>#VALUE!</v>
      </c>
      <c r="R208" s="16" t="e">
        <f>SUMIF('[1]COAL RECEIPT &amp; GCV DATA'!$A$3:$A$11,'MASTER DATA FILE RAW COAL 210'!A208,'[1]COAL RECEIPT &amp; GCV DATA'!$R$3:$R$11)+IF(H208=$J$234,($K$234*K208),0)+IF(H208=$J$235,($K$235*K208),0)</f>
        <v>#VALUE!</v>
      </c>
      <c r="S208" s="15">
        <f t="shared" si="20"/>
        <v>0</v>
      </c>
      <c r="T208" s="15" t="e">
        <f>SUMIF('[1]COAL RECEIPT &amp; GCV DATA'!$A$3:$A$11,'MASTER DATA FILE RAW COAL 210'!A208,'[1]COAL RECEIPT &amp; GCV DATA'!$T$3:$T$11)</f>
        <v>#VALUE!</v>
      </c>
      <c r="U208" s="15" t="e">
        <f t="shared" si="21"/>
        <v>#VALUE!</v>
      </c>
      <c r="V208" s="15" t="e">
        <f>SUMIF('[1]COAL RECEIPT &amp; GCV DATA'!$A$3:$A$11,'MASTER DATA FILE RAW COAL 210'!A208,'[1]COAL RECEIPT &amp; GCV DATA'!$V$3:$V$11)</f>
        <v>#VALUE!</v>
      </c>
      <c r="W208" s="15" t="e">
        <f t="shared" si="22"/>
        <v>#VALUE!</v>
      </c>
    </row>
    <row r="209" spans="1:23" customFormat="1" x14ac:dyDescent="0.3">
      <c r="A209" s="12"/>
      <c r="B209" s="12" t="e">
        <f>SUMIF('[1]COAL RECEIPT &amp; GCV DATA'!$A$3:$A$11,'MASTER DATA FILE RAW COAL 210'!A209,'[1]COAL RECEIPT &amp; GCV DATA'!$B$3:$B$11)</f>
        <v>#VALUE!</v>
      </c>
      <c r="C209" s="13" t="e">
        <f>SUMIF('[1]COAL RECEIPT &amp; GCV DATA'!$A$3:$A$11,'MASTER DATA FILE RAW COAL 210'!A209,'[1]COAL RECEIPT &amp; GCV DATA'!$C$3:$C$11)</f>
        <v>#VALUE!</v>
      </c>
      <c r="D209" s="13">
        <f>IFERROR(VLOOKUP(A209,'[1]COAL RECEIPT &amp; GCV DATA'!$A$2:$V$11,4,0),0)</f>
        <v>0</v>
      </c>
      <c r="E209" s="14">
        <f>IFERROR(VLOOKUP(A209,'[1]COAL RECEIPT &amp; GCV DATA'!$A$2:$V$11,5,0),0)</f>
        <v>0</v>
      </c>
      <c r="F209" s="13" t="e">
        <f>SUMIF('[1]COAL RECEIPT &amp; GCV DATA'!$A$3:$A$11,'MASTER DATA FILE RAW COAL 210'!A209,'[1]COAL RECEIPT &amp; GCV DATA'!$F$3:$F$11)</f>
        <v>#VALUE!</v>
      </c>
      <c r="G209" s="13">
        <f>IFERROR(VLOOKUP(A209,'[1]COAL RECEIPT &amp; GCV DATA'!$A$2:$V$11,7,0),0)</f>
        <v>0</v>
      </c>
      <c r="H209" s="13">
        <f>IFERROR(VLOOKUP(A209,'[1]COAL RECEIPT &amp; GCV DATA'!$A$2:$V$11,8,0),0)</f>
        <v>0</v>
      </c>
      <c r="I209" s="13">
        <f>IFERROR(VLOOKUP(A209,'[1]COAL RECEIPT &amp; GCV DATA'!$A$2:$V$11,9,0),0)</f>
        <v>0</v>
      </c>
      <c r="J209" s="13">
        <f>IFERROR(VLOOKUP(A209,'[1]COAL RECEIPT &amp; GCV DATA'!$A$2:$V$11,10,0),0)</f>
        <v>0</v>
      </c>
      <c r="K209" s="15" t="e">
        <f>SUMIF('[1]COAL RECEIPT &amp; GCV DATA'!$A$3:$A$11,'MASTER DATA FILE RAW COAL 210'!A209,'[1]COAL RECEIPT &amp; GCV DATA'!$K$3:$K$11)</f>
        <v>#VALUE!</v>
      </c>
      <c r="L209" s="15" t="e">
        <f>SUMIF('[1]COAL RECEIPT &amp; GCV DATA'!$A$3:$A$11,'MASTER DATA FILE RAW COAL 210'!A209,'[1]COAL RECEIPT &amp; GCV DATA'!$L$3:$L$11)</f>
        <v>#VALUE!</v>
      </c>
      <c r="M209" s="15" t="e">
        <f t="shared" si="18"/>
        <v>#VALUE!</v>
      </c>
      <c r="N209" s="15" t="e">
        <f t="shared" si="19"/>
        <v>#VALUE!</v>
      </c>
      <c r="O209" s="15" t="e">
        <f>SUMIF('[1]COAL RECEIPT &amp; GCV DATA'!$A$3:$A$11,'MASTER DATA FILE RAW COAL 210'!A209,'[1]COAL RECEIPT &amp; GCV DATA'!$O$3:$O$11)</f>
        <v>#VALUE!</v>
      </c>
      <c r="P209" s="15" t="e">
        <f t="shared" si="17"/>
        <v>#VALUE!</v>
      </c>
      <c r="Q209" s="15" t="e">
        <f>SUMIF('[1]COAL RECEIPT &amp; GCV DATA'!$A$3:$A$11,'MASTER DATA FILE RAW COAL 210'!A209,'[1]COAL RECEIPT &amp; GCV DATA'!$Q$3:$Q$11)+IF(H209=$J$234,($K$234*K209),0)+IF(H209=$J$235,($K$235*K209),0)++IF(H208=$J$235,($K$236*K209),0)</f>
        <v>#VALUE!</v>
      </c>
      <c r="R209" s="16" t="e">
        <f>SUMIF('[1]COAL RECEIPT &amp; GCV DATA'!$A$3:$A$11,'MASTER DATA FILE RAW COAL 210'!A209,'[1]COAL RECEIPT &amp; GCV DATA'!$R$3:$R$11)+IF(H209=$J$234,($K$234*K209),0)+IF(H209=$J$235,($K$235*K209),0)</f>
        <v>#VALUE!</v>
      </c>
      <c r="S209" s="15">
        <f t="shared" si="20"/>
        <v>0</v>
      </c>
      <c r="T209" s="15" t="e">
        <f>SUMIF('[1]COAL RECEIPT &amp; GCV DATA'!$A$3:$A$11,'MASTER DATA FILE RAW COAL 210'!A209,'[1]COAL RECEIPT &amp; GCV DATA'!$T$3:$T$11)</f>
        <v>#VALUE!</v>
      </c>
      <c r="U209" s="15" t="e">
        <f t="shared" si="21"/>
        <v>#VALUE!</v>
      </c>
      <c r="V209" s="15" t="e">
        <f>SUMIF('[1]COAL RECEIPT &amp; GCV DATA'!$A$3:$A$11,'MASTER DATA FILE RAW COAL 210'!A209,'[1]COAL RECEIPT &amp; GCV DATA'!$V$3:$V$11)</f>
        <v>#VALUE!</v>
      </c>
      <c r="W209" s="15" t="e">
        <f t="shared" si="22"/>
        <v>#VALUE!</v>
      </c>
    </row>
    <row r="210" spans="1:23" customFormat="1" x14ac:dyDescent="0.3">
      <c r="A210" s="12"/>
      <c r="B210" s="12" t="e">
        <f>SUMIF('[1]COAL RECEIPT &amp; GCV DATA'!$A$3:$A$11,'MASTER DATA FILE RAW COAL 210'!A210,'[1]COAL RECEIPT &amp; GCV DATA'!$B$3:$B$11)</f>
        <v>#VALUE!</v>
      </c>
      <c r="C210" s="13" t="e">
        <f>SUMIF('[1]COAL RECEIPT &amp; GCV DATA'!$A$3:$A$11,'MASTER DATA FILE RAW COAL 210'!A210,'[1]COAL RECEIPT &amp; GCV DATA'!$C$3:$C$11)</f>
        <v>#VALUE!</v>
      </c>
      <c r="D210" s="13">
        <f>IFERROR(VLOOKUP(A210,'[1]COAL RECEIPT &amp; GCV DATA'!$A$2:$V$11,4,0),0)</f>
        <v>0</v>
      </c>
      <c r="E210" s="14">
        <f>IFERROR(VLOOKUP(A210,'[1]COAL RECEIPT &amp; GCV DATA'!$A$2:$V$11,5,0),0)</f>
        <v>0</v>
      </c>
      <c r="F210" s="13" t="e">
        <f>SUMIF('[1]COAL RECEIPT &amp; GCV DATA'!$A$3:$A$11,'MASTER DATA FILE RAW COAL 210'!A210,'[1]COAL RECEIPT &amp; GCV DATA'!$F$3:$F$11)</f>
        <v>#VALUE!</v>
      </c>
      <c r="G210" s="13">
        <f>IFERROR(VLOOKUP(A210,'[1]COAL RECEIPT &amp; GCV DATA'!$A$2:$V$11,7,0),0)</f>
        <v>0</v>
      </c>
      <c r="H210" s="13">
        <f>IFERROR(VLOOKUP(A210,'[1]COAL RECEIPT &amp; GCV DATA'!$A$2:$V$11,8,0),0)</f>
        <v>0</v>
      </c>
      <c r="I210" s="13">
        <f>IFERROR(VLOOKUP(A210,'[1]COAL RECEIPT &amp; GCV DATA'!$A$2:$V$11,9,0),0)</f>
        <v>0</v>
      </c>
      <c r="J210" s="13">
        <f>IFERROR(VLOOKUP(A210,'[1]COAL RECEIPT &amp; GCV DATA'!$A$2:$V$11,10,0),0)</f>
        <v>0</v>
      </c>
      <c r="K210" s="15" t="e">
        <f>SUMIF('[1]COAL RECEIPT &amp; GCV DATA'!$A$3:$A$11,'MASTER DATA FILE RAW COAL 210'!A210,'[1]COAL RECEIPT &amp; GCV DATA'!$K$3:$K$11)</f>
        <v>#VALUE!</v>
      </c>
      <c r="L210" s="15" t="e">
        <f>SUMIF('[1]COAL RECEIPT &amp; GCV DATA'!$A$3:$A$11,'MASTER DATA FILE RAW COAL 210'!A210,'[1]COAL RECEIPT &amp; GCV DATA'!$L$3:$L$11)</f>
        <v>#VALUE!</v>
      </c>
      <c r="M210" s="15" t="e">
        <f t="shared" si="18"/>
        <v>#VALUE!</v>
      </c>
      <c r="N210" s="15" t="e">
        <f t="shared" si="19"/>
        <v>#VALUE!</v>
      </c>
      <c r="O210" s="15" t="e">
        <f>SUMIF('[1]COAL RECEIPT &amp; GCV DATA'!$A$3:$A$11,'MASTER DATA FILE RAW COAL 210'!A210,'[1]COAL RECEIPT &amp; GCV DATA'!$O$3:$O$11)</f>
        <v>#VALUE!</v>
      </c>
      <c r="P210" s="15" t="e">
        <f t="shared" ref="P210:P228" si="23">+O210*K210</f>
        <v>#VALUE!</v>
      </c>
      <c r="Q210" s="15" t="e">
        <f>SUMIF('[1]COAL RECEIPT &amp; GCV DATA'!$A$3:$A$11,'MASTER DATA FILE RAW COAL 210'!A210,'[1]COAL RECEIPT &amp; GCV DATA'!$Q$3:$Q$11)+IF(H210=$J$234,($K$234*K210),0)+IF(H210=$J$235,($K$235*K210),0)++IF(H209=$J$235,($K$236*K210),0)</f>
        <v>#VALUE!</v>
      </c>
      <c r="R210" s="16" t="e">
        <f>SUMIF('[1]COAL RECEIPT &amp; GCV DATA'!$A$3:$A$11,'MASTER DATA FILE RAW COAL 210'!A210,'[1]COAL RECEIPT &amp; GCV DATA'!$R$3:$R$11)+IF(H210=$J$234,($K$234*K210),0)+IF(H210=$J$235,($K$235*K210),0)</f>
        <v>#VALUE!</v>
      </c>
      <c r="S210" s="15">
        <f t="shared" si="20"/>
        <v>0</v>
      </c>
      <c r="T210" s="15" t="e">
        <f>SUMIF('[1]COAL RECEIPT &amp; GCV DATA'!$A$3:$A$11,'MASTER DATA FILE RAW COAL 210'!A210,'[1]COAL RECEIPT &amp; GCV DATA'!$T$3:$T$11)</f>
        <v>#VALUE!</v>
      </c>
      <c r="U210" s="15" t="e">
        <f t="shared" si="21"/>
        <v>#VALUE!</v>
      </c>
      <c r="V210" s="15" t="e">
        <f>SUMIF('[1]COAL RECEIPT &amp; GCV DATA'!$A$3:$A$11,'MASTER DATA FILE RAW COAL 210'!A210,'[1]COAL RECEIPT &amp; GCV DATA'!$V$3:$V$11)</f>
        <v>#VALUE!</v>
      </c>
      <c r="W210" s="15" t="e">
        <f t="shared" si="22"/>
        <v>#VALUE!</v>
      </c>
    </row>
    <row r="211" spans="1:23" customFormat="1" x14ac:dyDescent="0.3">
      <c r="A211" s="12"/>
      <c r="B211" s="12" t="e">
        <f>SUMIF('[1]COAL RECEIPT &amp; GCV DATA'!$A$3:$A$11,'MASTER DATA FILE RAW COAL 210'!A211,'[1]COAL RECEIPT &amp; GCV DATA'!$B$3:$B$11)</f>
        <v>#VALUE!</v>
      </c>
      <c r="C211" s="13" t="e">
        <f>SUMIF('[1]COAL RECEIPT &amp; GCV DATA'!$A$3:$A$11,'MASTER DATA FILE RAW COAL 210'!A211,'[1]COAL RECEIPT &amp; GCV DATA'!$C$3:$C$11)</f>
        <v>#VALUE!</v>
      </c>
      <c r="D211" s="13">
        <f>IFERROR(VLOOKUP(A211,'[1]COAL RECEIPT &amp; GCV DATA'!$A$2:$V$11,4,0),0)</f>
        <v>0</v>
      </c>
      <c r="E211" s="14">
        <f>IFERROR(VLOOKUP(A211,'[1]COAL RECEIPT &amp; GCV DATA'!$A$2:$V$11,5,0),0)</f>
        <v>0</v>
      </c>
      <c r="F211" s="13" t="e">
        <f>SUMIF('[1]COAL RECEIPT &amp; GCV DATA'!$A$3:$A$11,'MASTER DATA FILE RAW COAL 210'!A211,'[1]COAL RECEIPT &amp; GCV DATA'!$F$3:$F$11)</f>
        <v>#VALUE!</v>
      </c>
      <c r="G211" s="13">
        <f>IFERROR(VLOOKUP(A211,'[1]COAL RECEIPT &amp; GCV DATA'!$A$2:$V$11,7,0),0)</f>
        <v>0</v>
      </c>
      <c r="H211" s="13">
        <f>IFERROR(VLOOKUP(A211,'[1]COAL RECEIPT &amp; GCV DATA'!$A$2:$V$11,8,0),0)</f>
        <v>0</v>
      </c>
      <c r="I211" s="13">
        <f>IFERROR(VLOOKUP(A211,'[1]COAL RECEIPT &amp; GCV DATA'!$A$2:$V$11,9,0),0)</f>
        <v>0</v>
      </c>
      <c r="J211" s="13">
        <f>IFERROR(VLOOKUP(A211,'[1]COAL RECEIPT &amp; GCV DATA'!$A$2:$V$11,10,0),0)</f>
        <v>0</v>
      </c>
      <c r="K211" s="15" t="e">
        <f>SUMIF('[1]COAL RECEIPT &amp; GCV DATA'!$A$3:$A$11,'MASTER DATA FILE RAW COAL 210'!A211,'[1]COAL RECEIPT &amp; GCV DATA'!$K$3:$K$11)</f>
        <v>#VALUE!</v>
      </c>
      <c r="L211" s="15" t="e">
        <f>SUMIF('[1]COAL RECEIPT &amp; GCV DATA'!$A$3:$A$11,'MASTER DATA FILE RAW COAL 210'!A211,'[1]COAL RECEIPT &amp; GCV DATA'!$L$3:$L$11)</f>
        <v>#VALUE!</v>
      </c>
      <c r="M211" s="15" t="e">
        <f t="shared" si="18"/>
        <v>#VALUE!</v>
      </c>
      <c r="N211" s="15" t="e">
        <f t="shared" si="19"/>
        <v>#VALUE!</v>
      </c>
      <c r="O211" s="15" t="e">
        <f>SUMIF('[1]COAL RECEIPT &amp; GCV DATA'!$A$3:$A$11,'MASTER DATA FILE RAW COAL 210'!A211,'[1]COAL RECEIPT &amp; GCV DATA'!$O$3:$O$11)</f>
        <v>#VALUE!</v>
      </c>
      <c r="P211" s="15" t="e">
        <f t="shared" si="23"/>
        <v>#VALUE!</v>
      </c>
      <c r="Q211" s="15" t="e">
        <f>SUMIF('[1]COAL RECEIPT &amp; GCV DATA'!$A$3:$A$11,'MASTER DATA FILE RAW COAL 210'!A211,'[1]COAL RECEIPT &amp; GCV DATA'!$Q$3:$Q$11)+IF(H211=$J$234,($K$234*K211),0)+IF(H211=$J$235,($K$235*K211),0)++IF(H210=$J$235,($K$236*K211),0)</f>
        <v>#VALUE!</v>
      </c>
      <c r="R211" s="16" t="e">
        <f>SUMIF('[1]COAL RECEIPT &amp; GCV DATA'!$A$3:$A$11,'MASTER DATA FILE RAW COAL 210'!A211,'[1]COAL RECEIPT &amp; GCV DATA'!$R$3:$R$11)+IF(H211=$J$234,($K$234*K211),0)+IF(H211=$J$235,($K$235*K211),0)</f>
        <v>#VALUE!</v>
      </c>
      <c r="S211" s="15">
        <f t="shared" si="20"/>
        <v>0</v>
      </c>
      <c r="T211" s="15" t="e">
        <f>SUMIF('[1]COAL RECEIPT &amp; GCV DATA'!$A$3:$A$11,'MASTER DATA FILE RAW COAL 210'!A211,'[1]COAL RECEIPT &amp; GCV DATA'!$T$3:$T$11)</f>
        <v>#VALUE!</v>
      </c>
      <c r="U211" s="15" t="e">
        <f t="shared" si="21"/>
        <v>#VALUE!</v>
      </c>
      <c r="V211" s="15" t="e">
        <f>SUMIF('[1]COAL RECEIPT &amp; GCV DATA'!$A$3:$A$11,'MASTER DATA FILE RAW COAL 210'!A211,'[1]COAL RECEIPT &amp; GCV DATA'!$V$3:$V$11)</f>
        <v>#VALUE!</v>
      </c>
      <c r="W211" s="15" t="e">
        <f t="shared" si="22"/>
        <v>#VALUE!</v>
      </c>
    </row>
    <row r="212" spans="1:23" customFormat="1" x14ac:dyDescent="0.3">
      <c r="A212" s="12"/>
      <c r="B212" s="12" t="e">
        <f>SUMIF('[1]COAL RECEIPT &amp; GCV DATA'!$A$3:$A$11,'MASTER DATA FILE RAW COAL 210'!A212,'[1]COAL RECEIPT &amp; GCV DATA'!$B$3:$B$11)</f>
        <v>#VALUE!</v>
      </c>
      <c r="C212" s="13" t="e">
        <f>SUMIF('[1]COAL RECEIPT &amp; GCV DATA'!$A$3:$A$11,'MASTER DATA FILE RAW COAL 210'!A212,'[1]COAL RECEIPT &amp; GCV DATA'!$C$3:$C$11)</f>
        <v>#VALUE!</v>
      </c>
      <c r="D212" s="13">
        <f>IFERROR(VLOOKUP(A212,'[1]COAL RECEIPT &amp; GCV DATA'!$A$2:$V$11,4,0),0)</f>
        <v>0</v>
      </c>
      <c r="E212" s="14">
        <f>IFERROR(VLOOKUP(A212,'[1]COAL RECEIPT &amp; GCV DATA'!$A$2:$V$11,5,0),0)</f>
        <v>0</v>
      </c>
      <c r="F212" s="13" t="e">
        <f>SUMIF('[1]COAL RECEIPT &amp; GCV DATA'!$A$3:$A$11,'MASTER DATA FILE RAW COAL 210'!A212,'[1]COAL RECEIPT &amp; GCV DATA'!$F$3:$F$11)</f>
        <v>#VALUE!</v>
      </c>
      <c r="G212" s="13">
        <f>IFERROR(VLOOKUP(A212,'[1]COAL RECEIPT &amp; GCV DATA'!$A$2:$V$11,7,0),0)</f>
        <v>0</v>
      </c>
      <c r="H212" s="13">
        <f>IFERROR(VLOOKUP(A212,'[1]COAL RECEIPT &amp; GCV DATA'!$A$2:$V$11,8,0),0)</f>
        <v>0</v>
      </c>
      <c r="I212" s="13">
        <f>IFERROR(VLOOKUP(A212,'[1]COAL RECEIPT &amp; GCV DATA'!$A$2:$V$11,9,0),0)</f>
        <v>0</v>
      </c>
      <c r="J212" s="13">
        <f>IFERROR(VLOOKUP(A212,'[1]COAL RECEIPT &amp; GCV DATA'!$A$2:$V$11,10,0),0)</f>
        <v>0</v>
      </c>
      <c r="K212" s="15" t="e">
        <f>SUMIF('[1]COAL RECEIPT &amp; GCV DATA'!$A$3:$A$11,'MASTER DATA FILE RAW COAL 210'!A212,'[1]COAL RECEIPT &amp; GCV DATA'!$K$3:$K$11)</f>
        <v>#VALUE!</v>
      </c>
      <c r="L212" s="15" t="e">
        <f>SUMIF('[1]COAL RECEIPT &amp; GCV DATA'!$A$3:$A$11,'MASTER DATA FILE RAW COAL 210'!A212,'[1]COAL RECEIPT &amp; GCV DATA'!$L$3:$L$11)</f>
        <v>#VALUE!</v>
      </c>
      <c r="M212" s="15" t="e">
        <f t="shared" si="18"/>
        <v>#VALUE!</v>
      </c>
      <c r="N212" s="15" t="e">
        <f t="shared" si="19"/>
        <v>#VALUE!</v>
      </c>
      <c r="O212" s="15" t="e">
        <f>SUMIF('[1]COAL RECEIPT &amp; GCV DATA'!$A$3:$A$11,'MASTER DATA FILE RAW COAL 210'!A212,'[1]COAL RECEIPT &amp; GCV DATA'!$O$3:$O$11)</f>
        <v>#VALUE!</v>
      </c>
      <c r="P212" s="15" t="e">
        <f t="shared" si="23"/>
        <v>#VALUE!</v>
      </c>
      <c r="Q212" s="15" t="e">
        <f>SUMIF('[1]COAL RECEIPT &amp; GCV DATA'!$A$3:$A$11,'MASTER DATA FILE RAW COAL 210'!A212,'[1]COAL RECEIPT &amp; GCV DATA'!$Q$3:$Q$11)+IF(H212=$J$234,($K$234*K212),0)+IF(H212=$J$235,($K$235*K212),0)++IF(H211=$J$235,($K$236*K212),0)</f>
        <v>#VALUE!</v>
      </c>
      <c r="R212" s="16" t="e">
        <f>SUMIF('[1]COAL RECEIPT &amp; GCV DATA'!$A$3:$A$11,'MASTER DATA FILE RAW COAL 210'!A212,'[1]COAL RECEIPT &amp; GCV DATA'!$R$3:$R$11)+IF(H212=$J$234,($K$234*K212),0)+IF(H212=$J$235,($K$235*K212),0)</f>
        <v>#VALUE!</v>
      </c>
      <c r="S212" s="15">
        <f t="shared" si="20"/>
        <v>0</v>
      </c>
      <c r="T212" s="15" t="e">
        <f>SUMIF('[1]COAL RECEIPT &amp; GCV DATA'!$A$3:$A$11,'MASTER DATA FILE RAW COAL 210'!A212,'[1]COAL RECEIPT &amp; GCV DATA'!$T$3:$T$11)</f>
        <v>#VALUE!</v>
      </c>
      <c r="U212" s="15" t="e">
        <f t="shared" si="21"/>
        <v>#VALUE!</v>
      </c>
      <c r="V212" s="15" t="e">
        <f>SUMIF('[1]COAL RECEIPT &amp; GCV DATA'!$A$3:$A$11,'MASTER DATA FILE RAW COAL 210'!A212,'[1]COAL RECEIPT &amp; GCV DATA'!$V$3:$V$11)</f>
        <v>#VALUE!</v>
      </c>
      <c r="W212" s="15" t="e">
        <f t="shared" si="22"/>
        <v>#VALUE!</v>
      </c>
    </row>
    <row r="213" spans="1:23" customFormat="1" x14ac:dyDescent="0.3">
      <c r="A213" s="12"/>
      <c r="B213" s="12" t="e">
        <f>SUMIF('[1]COAL RECEIPT &amp; GCV DATA'!$A$3:$A$11,'MASTER DATA FILE RAW COAL 210'!A213,'[1]COAL RECEIPT &amp; GCV DATA'!$B$3:$B$11)</f>
        <v>#VALUE!</v>
      </c>
      <c r="C213" s="13" t="e">
        <f>SUMIF('[1]COAL RECEIPT &amp; GCV DATA'!$A$3:$A$11,'MASTER DATA FILE RAW COAL 210'!A213,'[1]COAL RECEIPT &amp; GCV DATA'!$C$3:$C$11)</f>
        <v>#VALUE!</v>
      </c>
      <c r="D213" s="13">
        <f>IFERROR(VLOOKUP(A213,'[1]COAL RECEIPT &amp; GCV DATA'!$A$2:$V$11,4,0),0)</f>
        <v>0</v>
      </c>
      <c r="E213" s="14">
        <f>IFERROR(VLOOKUP(A213,'[1]COAL RECEIPT &amp; GCV DATA'!$A$2:$V$11,5,0),0)</f>
        <v>0</v>
      </c>
      <c r="F213" s="13" t="e">
        <f>SUMIF('[1]COAL RECEIPT &amp; GCV DATA'!$A$3:$A$11,'MASTER DATA FILE RAW COAL 210'!A213,'[1]COAL RECEIPT &amp; GCV DATA'!$F$3:$F$11)</f>
        <v>#VALUE!</v>
      </c>
      <c r="G213" s="13">
        <f>IFERROR(VLOOKUP(A213,'[1]COAL RECEIPT &amp; GCV DATA'!$A$2:$V$11,7,0),0)</f>
        <v>0</v>
      </c>
      <c r="H213" s="13">
        <f>IFERROR(VLOOKUP(A213,'[1]COAL RECEIPT &amp; GCV DATA'!$A$2:$V$11,8,0),0)</f>
        <v>0</v>
      </c>
      <c r="I213" s="13">
        <f>IFERROR(VLOOKUP(A213,'[1]COAL RECEIPT &amp; GCV DATA'!$A$2:$V$11,9,0),0)</f>
        <v>0</v>
      </c>
      <c r="J213" s="13">
        <f>IFERROR(VLOOKUP(A213,'[1]COAL RECEIPT &amp; GCV DATA'!$A$2:$V$11,10,0),0)</f>
        <v>0</v>
      </c>
      <c r="K213" s="15" t="e">
        <f>SUMIF('[1]COAL RECEIPT &amp; GCV DATA'!$A$3:$A$11,'MASTER DATA FILE RAW COAL 210'!A213,'[1]COAL RECEIPT &amp; GCV DATA'!$K$3:$K$11)</f>
        <v>#VALUE!</v>
      </c>
      <c r="L213" s="15" t="e">
        <f>SUMIF('[1]COAL RECEIPT &amp; GCV DATA'!$A$3:$A$11,'MASTER DATA FILE RAW COAL 210'!A213,'[1]COAL RECEIPT &amp; GCV DATA'!$L$3:$L$11)</f>
        <v>#VALUE!</v>
      </c>
      <c r="M213" s="15" t="e">
        <f t="shared" si="18"/>
        <v>#VALUE!</v>
      </c>
      <c r="N213" s="15" t="e">
        <f t="shared" si="19"/>
        <v>#VALUE!</v>
      </c>
      <c r="O213" s="15" t="e">
        <f>SUMIF('[1]COAL RECEIPT &amp; GCV DATA'!$A$3:$A$11,'MASTER DATA FILE RAW COAL 210'!A213,'[1]COAL RECEIPT &amp; GCV DATA'!$O$3:$O$11)</f>
        <v>#VALUE!</v>
      </c>
      <c r="P213" s="15" t="e">
        <f t="shared" si="23"/>
        <v>#VALUE!</v>
      </c>
      <c r="Q213" s="15" t="e">
        <f>SUMIF('[1]COAL RECEIPT &amp; GCV DATA'!$A$3:$A$11,'MASTER DATA FILE RAW COAL 210'!A213,'[1]COAL RECEIPT &amp; GCV DATA'!$Q$3:$Q$11)+IF(H213=$J$234,($K$234*K213),0)+IF(H213=$J$235,($K$235*K213),0)++IF(H212=$J$235,($K$236*K213),0)</f>
        <v>#VALUE!</v>
      </c>
      <c r="R213" s="16" t="e">
        <f>SUMIF('[1]COAL RECEIPT &amp; GCV DATA'!$A$3:$A$11,'MASTER DATA FILE RAW COAL 210'!A213,'[1]COAL RECEIPT &amp; GCV DATA'!$R$3:$R$11)+IF(H213=$J$234,($K$234*K213),0)+IF(H213=$J$235,($K$235*K213),0)</f>
        <v>#VALUE!</v>
      </c>
      <c r="S213" s="15">
        <f t="shared" si="20"/>
        <v>0</v>
      </c>
      <c r="T213" s="15" t="e">
        <f>SUMIF('[1]COAL RECEIPT &amp; GCV DATA'!$A$3:$A$11,'MASTER DATA FILE RAW COAL 210'!A213,'[1]COAL RECEIPT &amp; GCV DATA'!$T$3:$T$11)</f>
        <v>#VALUE!</v>
      </c>
      <c r="U213" s="15" t="e">
        <f t="shared" si="21"/>
        <v>#VALUE!</v>
      </c>
      <c r="V213" s="15" t="e">
        <f>SUMIF('[1]COAL RECEIPT &amp; GCV DATA'!$A$3:$A$11,'MASTER DATA FILE RAW COAL 210'!A213,'[1]COAL RECEIPT &amp; GCV DATA'!$V$3:$V$11)</f>
        <v>#VALUE!</v>
      </c>
      <c r="W213" s="15" t="e">
        <f t="shared" si="22"/>
        <v>#VALUE!</v>
      </c>
    </row>
    <row r="214" spans="1:23" s="28" customFormat="1" x14ac:dyDescent="0.3">
      <c r="A214" s="22"/>
      <c r="B214" s="22"/>
      <c r="C214" s="23"/>
      <c r="D214" s="24"/>
      <c r="E214" s="24"/>
      <c r="F214" s="24"/>
      <c r="G214" s="24"/>
      <c r="H214" s="24"/>
      <c r="I214" s="24"/>
      <c r="J214" s="24"/>
      <c r="K214" s="25" t="e">
        <f>+SUM(K3:K213)</f>
        <v>#VALUE!</v>
      </c>
      <c r="L214" s="25" t="e">
        <f>+SUM(L3:L213)</f>
        <v>#VALUE!</v>
      </c>
      <c r="M214" s="25" t="e">
        <f>+SUM(M3:M213)</f>
        <v>#VALUE!</v>
      </c>
      <c r="N214" s="25" t="e">
        <f>+SUM(N3:N213)</f>
        <v>#VALUE!</v>
      </c>
      <c r="O214" s="26"/>
      <c r="P214" s="25" t="e">
        <f>+SUM(P3:P213)</f>
        <v>#VALUE!</v>
      </c>
      <c r="Q214" s="25" t="e">
        <f>+SUM(Q3:Q213)</f>
        <v>#VALUE!</v>
      </c>
      <c r="R214" s="25" t="e">
        <f>+SUM(R3:R213)</f>
        <v>#VALUE!</v>
      </c>
      <c r="S214" s="25">
        <f t="shared" si="20"/>
        <v>0</v>
      </c>
      <c r="T214" s="27">
        <f>IFERROR(+U214/L214,0)</f>
        <v>0</v>
      </c>
      <c r="U214" s="25" t="e">
        <f>SUM(U3:U213)</f>
        <v>#VALUE!</v>
      </c>
      <c r="V214" s="27">
        <f>IFERROR(+W214/L214,0)</f>
        <v>0</v>
      </c>
      <c r="W214" s="25" t="e">
        <f>SUM(W3:W213)</f>
        <v>#VALUE!</v>
      </c>
    </row>
    <row r="215" spans="1:23" s="34" customFormat="1" x14ac:dyDescent="0.3">
      <c r="A215" s="29"/>
      <c r="B215" s="30"/>
      <c r="C215" s="31"/>
      <c r="D215" s="29"/>
      <c r="E215" s="29"/>
      <c r="F215" s="29"/>
      <c r="G215" s="29"/>
      <c r="H215" s="32"/>
      <c r="I215" s="29"/>
      <c r="J215" s="29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</row>
    <row r="216" spans="1:23" s="34" customFormat="1" x14ac:dyDescent="0.3">
      <c r="A216" s="29"/>
      <c r="B216" s="30"/>
      <c r="C216" s="31"/>
      <c r="D216" s="29"/>
      <c r="E216" s="29"/>
      <c r="F216" s="29"/>
      <c r="G216" s="29"/>
      <c r="H216" s="29"/>
      <c r="I216" s="29"/>
      <c r="J216" s="29"/>
      <c r="K216" s="33"/>
      <c r="L216" s="33"/>
      <c r="M216" s="33"/>
      <c r="N216" s="33"/>
      <c r="O216" s="33"/>
      <c r="P216" s="33"/>
      <c r="Q216" s="33"/>
      <c r="R216" s="35" t="e">
        <f>R214/L214</f>
        <v>#VALUE!</v>
      </c>
      <c r="S216" s="33"/>
    </row>
    <row r="217" spans="1:23" s="34" customFormat="1" x14ac:dyDescent="0.3">
      <c r="A217" s="36"/>
      <c r="B217" s="37"/>
      <c r="C217" s="38"/>
      <c r="D217" s="36"/>
      <c r="E217" s="36"/>
      <c r="F217" s="36"/>
      <c r="G217" s="36"/>
      <c r="H217" s="36"/>
      <c r="I217" s="36"/>
      <c r="J217" s="36"/>
      <c r="K217" s="39" t="e">
        <f>SUBTOTAL(9,K3:K66)</f>
        <v>#VALUE!</v>
      </c>
      <c r="L217" s="39" t="e">
        <f>SUBTOTAL(9,L3:L213)</f>
        <v>#VALUE!</v>
      </c>
      <c r="M217" s="39"/>
      <c r="N217" s="39"/>
      <c r="O217" s="39"/>
      <c r="P217" s="39"/>
      <c r="Q217" s="39" t="e">
        <f>R217/K217</f>
        <v>#VALUE!</v>
      </c>
      <c r="R217" s="39" t="e">
        <f>SUBTOTAL(9,R3:R66)</f>
        <v>#VALUE!</v>
      </c>
      <c r="S217" s="15">
        <f t="shared" ref="S217:S218" si="24">+IFERROR(R217/K217,0)</f>
        <v>0</v>
      </c>
      <c r="T217" s="39" t="e">
        <f>U217/L217</f>
        <v>#VALUE!</v>
      </c>
      <c r="U217" s="39" t="e">
        <f>SUBTOTAL(9,U3:U66)</f>
        <v>#VALUE!</v>
      </c>
      <c r="V217" s="39" t="e">
        <f>W217/L217</f>
        <v>#VALUE!</v>
      </c>
      <c r="W217" s="39" t="e">
        <f>SUBTOTAL(9,W3:W66)</f>
        <v>#VALUE!</v>
      </c>
    </row>
    <row r="218" spans="1:23" s="34" customFormat="1" x14ac:dyDescent="0.3">
      <c r="A218" s="36"/>
      <c r="B218" s="37"/>
      <c r="C218" s="38"/>
      <c r="D218" s="36"/>
      <c r="E218" s="36"/>
      <c r="F218" s="36"/>
      <c r="G218" s="36"/>
      <c r="H218" s="40"/>
      <c r="I218" s="36"/>
      <c r="J218" s="36"/>
      <c r="K218" s="39">
        <v>82142.009999999995</v>
      </c>
      <c r="L218" s="39">
        <v>82408.600000000006</v>
      </c>
      <c r="M218" s="39"/>
      <c r="N218" s="39"/>
      <c r="O218" s="39"/>
      <c r="P218" s="39"/>
      <c r="Q218" s="39"/>
      <c r="R218" s="39">
        <v>225913060.01320213</v>
      </c>
      <c r="S218" s="15">
        <f t="shared" si="24"/>
        <v>2750.2743116853621</v>
      </c>
      <c r="T218" s="34">
        <v>4116</v>
      </c>
      <c r="U218" s="39">
        <f>T218*L218</f>
        <v>339193797.60000002</v>
      </c>
      <c r="V218" s="34">
        <v>2898</v>
      </c>
      <c r="W218" s="39">
        <f>V218*L218</f>
        <v>238820122.80000001</v>
      </c>
    </row>
    <row r="219" spans="1:23" s="34" customFormat="1" ht="16.5" customHeight="1" x14ac:dyDescent="0.3">
      <c r="B219" s="41"/>
      <c r="C219" s="42"/>
      <c r="K219" s="35" t="e">
        <f>SUBTOTAL(9,K3:K43)</f>
        <v>#VALUE!</v>
      </c>
      <c r="L219" s="35" t="e">
        <f>L218+L217</f>
        <v>#VALUE!</v>
      </c>
      <c r="M219" s="35"/>
      <c r="N219" s="35" t="e">
        <f>SUBTOTAL(9,N3:N43)</f>
        <v>#VALUE!</v>
      </c>
      <c r="O219" s="35"/>
      <c r="P219" s="35"/>
      <c r="Q219" s="35" t="e">
        <f>R219/K219</f>
        <v>#VALUE!</v>
      </c>
      <c r="R219" s="35" t="e">
        <f>R218+R217</f>
        <v>#VALUE!</v>
      </c>
      <c r="S219" s="35" t="e">
        <f>R219/L219</f>
        <v>#VALUE!</v>
      </c>
      <c r="T219" s="39" t="e">
        <f>U219/L219</f>
        <v>#VALUE!</v>
      </c>
      <c r="U219" s="39" t="e">
        <f>U218+U217</f>
        <v>#VALUE!</v>
      </c>
      <c r="V219" s="39" t="e">
        <f>W219/L219</f>
        <v>#VALUE!</v>
      </c>
      <c r="W219" s="39" t="e">
        <f>W218+W217</f>
        <v>#VALUE!</v>
      </c>
    </row>
    <row r="220" spans="1:23" s="34" customFormat="1" x14ac:dyDescent="0.3">
      <c r="B220" s="41"/>
      <c r="C220" s="42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3" s="43" customFormat="1" ht="43.2" x14ac:dyDescent="0.3">
      <c r="C221" s="44"/>
      <c r="I221" s="45"/>
      <c r="J221" s="45" t="s">
        <v>26</v>
      </c>
      <c r="K221" s="46" t="s">
        <v>18</v>
      </c>
      <c r="L221" s="46" t="s">
        <v>27</v>
      </c>
      <c r="M221" s="47" t="s">
        <v>28</v>
      </c>
      <c r="N221" s="47" t="s">
        <v>29</v>
      </c>
      <c r="O221" s="47" t="s">
        <v>12</v>
      </c>
      <c r="P221" s="47" t="s">
        <v>13</v>
      </c>
      <c r="Q221" s="47" t="s">
        <v>30</v>
      </c>
      <c r="R221" s="47" t="s">
        <v>31</v>
      </c>
      <c r="S221" s="47" t="s">
        <v>15</v>
      </c>
      <c r="T221" s="48"/>
      <c r="U221" s="48"/>
      <c r="V221" s="48"/>
      <c r="W221" s="48"/>
    </row>
    <row r="222" spans="1:23" s="34" customFormat="1" x14ac:dyDescent="0.3">
      <c r="B222" s="41"/>
      <c r="C222" s="42"/>
      <c r="I222" s="49" t="s">
        <v>32</v>
      </c>
      <c r="J222" s="50">
        <f>IFERROR(SUMIF($G$3:$G$213,I222,$P$3:$P$213)/SUMIF($G$3:$G$213,I222,$K$3:$K$213),0)</f>
        <v>0</v>
      </c>
      <c r="K222" s="50" t="e">
        <f>+SUMIF($G$3:$G$213,I222,$Q$3:$Q$213)/SUMIF($G$3:$G$213,I222,$K$3:$K$213)</f>
        <v>#DIV/0!</v>
      </c>
      <c r="L222" s="50" t="e">
        <f>(SUMIF($G$3:$G$213,I222,$R$3:$R$213)-SUMIF($G$3:$G$213,I222,$Q$3:$Q$213)-SUMIF($G$3:$G$213,I222,$P$3:$P$213))/SUMIF($G$3:$G$213,I222,$K$3:$K$213)</f>
        <v>#DIV/0!</v>
      </c>
      <c r="M222" s="50" t="e">
        <f>SUMIF($G$3:$G$213,I222,$R$3:$R$213)/SUMIF($G$3:$G$213,I222,$K$3:$K$213)</f>
        <v>#DIV/0!</v>
      </c>
      <c r="N222" s="50" t="e">
        <f>(SUMIF($G$3:$G$213,I222,$R$3:$R$213)-SUMIF($G$3:$G$213,I222,$N$3:$N$213))/SUMIF($G$3:$G$213,I222,$K$3:$K$213)</f>
        <v>#DIV/0!</v>
      </c>
      <c r="O222" s="50">
        <f>SUMIF($G$3:$G$213,I222,$K$3:$K$213)</f>
        <v>0</v>
      </c>
      <c r="P222" s="50">
        <f>SUMIF($G$3:$G$213,I222,$L$3:$L$213)</f>
        <v>0</v>
      </c>
      <c r="Q222" s="50">
        <f>SUMIF($G$3:$G$213,I222,$R$3:$R$213)</f>
        <v>0</v>
      </c>
      <c r="R222" s="50">
        <f>SUMIF($G$3:$G$213,I222,$M$3:$M$213)</f>
        <v>0</v>
      </c>
      <c r="S222" s="50">
        <f>SUMIF($G$3:$G$213,I222,$N$3:$N$213)</f>
        <v>0</v>
      </c>
      <c r="T222" s="35"/>
      <c r="U222" s="35"/>
      <c r="V222" s="35"/>
      <c r="W222" s="35"/>
    </row>
    <row r="223" spans="1:23" s="34" customFormat="1" x14ac:dyDescent="0.3">
      <c r="B223" s="41"/>
      <c r="C223" s="42"/>
      <c r="I223" s="49" t="s">
        <v>33</v>
      </c>
      <c r="J223" s="50" t="e">
        <f>SUMIF($G$3:$G$213,I223,$P$3:$P$213)/SUMIF($G$3:$G$213,I223,$K$3:$K$213)</f>
        <v>#VALUE!</v>
      </c>
      <c r="K223" s="50" t="e">
        <f>+SUMIF($G$3:$G$213,I223,$Q$3:$Q$213)/SUMIF($G$3:$G$213,I223,$K$3:$K$213)</f>
        <v>#VALUE!</v>
      </c>
      <c r="L223" s="50" t="e">
        <f>(SUMIF($G$3:$G$213,I223,$R$3:$R$213)-SUMIF($G$3:$G$213,I223,$Q$3:$Q$213)-SUMIF($G$3:$G$213,I223,$P$3:$P$213))/SUMIF($G$3:$G$213,I223,$K$3:$K$213)</f>
        <v>#VALUE!</v>
      </c>
      <c r="M223" s="50" t="e">
        <f>SUMIF($G$3:$G$213,I223,$R$3:$R$213)/SUMIF($G$3:$G$213,I223,$K$3:$K$213)</f>
        <v>#VALUE!</v>
      </c>
      <c r="N223" s="50" t="e">
        <f>(SUMIF($G$3:$G$213,I223,$R$3:$R$213)-SUMIF($G$3:$G$213,I223,$N$3:$N$213))/SUMIF($G$3:$G$213,I223,$K$3:$K$213)</f>
        <v>#VALUE!</v>
      </c>
      <c r="O223" s="50" t="e">
        <f t="shared" ref="O223:O226" si="25">SUMIF($G$3:$G$213,I223,$K$3:$K$213)</f>
        <v>#VALUE!</v>
      </c>
      <c r="P223" s="50" t="e">
        <f t="shared" ref="P223:P226" si="26">SUMIF($G$3:$G$213,I223,$L$3:$L$213)</f>
        <v>#VALUE!</v>
      </c>
      <c r="Q223" s="50" t="e">
        <f t="shared" ref="Q223:Q226" si="27">SUMIF($G$3:$G$213,I223,$R$3:$R$213)</f>
        <v>#VALUE!</v>
      </c>
      <c r="R223" s="50" t="e">
        <f t="shared" ref="R223:R226" si="28">SUMIF($G$3:$G$213,I223,$M$3:$M$213)</f>
        <v>#VALUE!</v>
      </c>
      <c r="S223" s="50" t="e">
        <f t="shared" ref="S223:S226" si="29">SUMIF($G$3:$G$213,I223,$N$3:$N$213)</f>
        <v>#VALUE!</v>
      </c>
      <c r="T223" s="35"/>
      <c r="U223" s="35"/>
      <c r="V223" s="35"/>
      <c r="W223" s="35"/>
    </row>
    <row r="224" spans="1:23" s="34" customFormat="1" x14ac:dyDescent="0.3">
      <c r="B224" s="41"/>
      <c r="C224" s="42"/>
      <c r="I224" s="49" t="s">
        <v>34</v>
      </c>
      <c r="J224" s="50">
        <f>IFERROR(SUMIF($G$3:$G$213,I224,$P$3:$P$213)/SUMIF($G$3:$G$213,I224,$K$3:$K$213),0)</f>
        <v>0</v>
      </c>
      <c r="K224" s="50">
        <f>+IFERROR(SUMIF($G$3:$G$213,I224,$Q$3:$Q$213)/SUMIF($G$3:$G$213,I224,$K$3:$K$213),0)</f>
        <v>0</v>
      </c>
      <c r="L224" s="50">
        <f>IFERROR((SUMIF($G$3:$G$213,I224,$R$3:$R$213)-SUMIF($G$3:$G$213,I224,$Q$3:$Q$213)-SUMIF($G$3:$G$213,I224,$P$3:$P$213))/SUMIF($G$3:$G$213,I224,$K$3:$K$213),0)</f>
        <v>0</v>
      </c>
      <c r="M224" s="50">
        <f>IFERROR(SUMIF($G$3:$G$213,I224,$R$3:$R$213)/SUMIF($G$3:$G$213,I224,$K$3:$K$213),0)</f>
        <v>0</v>
      </c>
      <c r="N224" s="50">
        <f>IFERROR((SUMIF($G$3:$G$213,I224,$R$3:$R$213)-SUMIF($G$3:$G$213,I224,$N$3:$N$213))/SUMIF($G$3:$G$213,I224,$K$3:$K$213),0)</f>
        <v>0</v>
      </c>
      <c r="O224" s="50">
        <f t="shared" si="25"/>
        <v>0</v>
      </c>
      <c r="P224" s="50">
        <f t="shared" si="26"/>
        <v>0</v>
      </c>
      <c r="Q224" s="50">
        <f t="shared" si="27"/>
        <v>0</v>
      </c>
      <c r="R224" s="50">
        <f t="shared" si="28"/>
        <v>0</v>
      </c>
      <c r="S224" s="50">
        <f t="shared" si="29"/>
        <v>0</v>
      </c>
      <c r="T224" s="35"/>
      <c r="U224" s="35"/>
      <c r="V224" s="35"/>
      <c r="W224" s="35"/>
    </row>
    <row r="225" spans="9:19" x14ac:dyDescent="0.3">
      <c r="I225" s="49" t="s">
        <v>35</v>
      </c>
      <c r="J225" s="50" t="e">
        <f>SUMIF($G$3:$G$213,I225,$P$3:$P$213)/SUMIF($G$3:$G$213,I225,$K$3:$K$213)</f>
        <v>#DIV/0!</v>
      </c>
      <c r="K225" s="50" t="e">
        <f>+SUMIF($G$3:$G$213,I225,$Q$3:$Q$213)/SUMIF($G$3:$G$213,I225,$K$3:$K$213)</f>
        <v>#DIV/0!</v>
      </c>
      <c r="L225" s="50" t="e">
        <f>(SUMIF($G$3:$G$213,I225,$R$3:$R$213)-SUMIF($G$3:$G$213,I225,$Q$3:$Q$213)-SUMIF($G$3:$G$213,I225,$P$3:$P$213))/SUMIF($G$3:$G$213,I225,$K$3:$K$213)</f>
        <v>#DIV/0!</v>
      </c>
      <c r="M225" s="50" t="e">
        <f>SUMIF($G$3:$G$213,I225,$R$3:$R$213)/SUMIF($G$3:$G$213,I225,$K$3:$K$213)</f>
        <v>#DIV/0!</v>
      </c>
      <c r="N225" s="50" t="e">
        <f>(SUMIF($G$3:$G$213,I225,$R$3:$R$213)-SUMIF($G$3:$G$213,I225,$N$3:$N$213))/SUMIF($G$3:$G$213,I225,$K$3:$K$213)</f>
        <v>#DIV/0!</v>
      </c>
      <c r="O225" s="50">
        <f t="shared" si="25"/>
        <v>0</v>
      </c>
      <c r="P225" s="50">
        <f t="shared" si="26"/>
        <v>0</v>
      </c>
      <c r="Q225" s="50">
        <f>SUMIF($G$3:$G$213,I225,$R$3:$R$213)</f>
        <v>0</v>
      </c>
      <c r="R225" s="50">
        <f t="shared" si="28"/>
        <v>0</v>
      </c>
      <c r="S225" s="50">
        <f t="shared" si="29"/>
        <v>0</v>
      </c>
    </row>
    <row r="226" spans="9:19" x14ac:dyDescent="0.3">
      <c r="I226" s="49" t="s">
        <v>36</v>
      </c>
      <c r="J226" s="50">
        <f>IFERROR(SUMIF($G$3:$G$213,I226,$P$3:$P$213)/SUMIF($G$3:$G$213,I226,$K$3:$K$213),0)</f>
        <v>0</v>
      </c>
      <c r="K226" s="50">
        <f>+IFERROR(SUMIF($G$3:$G$213,I226,$Q$3:$Q$213)/SUMIF($G$3:$G$213,I226,$K$3:$K$213),0)</f>
        <v>0</v>
      </c>
      <c r="L226" s="50">
        <f>IFERROR((SUMIF($G$3:$G$213,I226,$R$3:$R$213)-SUMIF($G$3:$G$213,I226,$Q$3:$Q$213)-SUMIF($G$3:$G$213,I226,$P$3:$P$213))/SUMIF($G$3:$G$213,I226,$K$3:$K$213),0)</f>
        <v>0</v>
      </c>
      <c r="M226" s="50">
        <f>IFERROR(SUMIF($G$3:$G$213,I226,$R$3:$R$213)/SUMIF($G$3:$G$213,I226,$K$3:$K$213),0)</f>
        <v>0</v>
      </c>
      <c r="N226" s="50">
        <f>IFERROR((SUMIF($G$3:$G$213,I226,$R$3:$R$213)-SUMIF($G$3:$G$213,I226,$N$3:$N$213))/SUMIF($G$3:$G$213,I226,$K$3:$K$213),0)</f>
        <v>0</v>
      </c>
      <c r="O226" s="50">
        <f t="shared" si="25"/>
        <v>0</v>
      </c>
      <c r="P226" s="50">
        <f t="shared" si="26"/>
        <v>0</v>
      </c>
      <c r="Q226" s="50">
        <f t="shared" si="27"/>
        <v>0</v>
      </c>
      <c r="R226" s="50">
        <f t="shared" si="28"/>
        <v>0</v>
      </c>
      <c r="S226" s="50">
        <f t="shared" si="29"/>
        <v>0</v>
      </c>
    </row>
    <row r="227" spans="9:19" x14ac:dyDescent="0.3">
      <c r="I227" s="49" t="s">
        <v>37</v>
      </c>
      <c r="J227" s="50">
        <f>+'[1]ROAD CALCULATION'!M10</f>
        <v>2739.0435328436761</v>
      </c>
      <c r="K227" s="50"/>
      <c r="L227" s="50"/>
      <c r="M227" s="50">
        <f>+J227</f>
        <v>2739.0435328436761</v>
      </c>
      <c r="N227" s="50">
        <f>+J227</f>
        <v>2739.0435328436761</v>
      </c>
      <c r="O227" s="50"/>
      <c r="P227" s="50"/>
      <c r="Q227" s="50"/>
      <c r="R227" s="50"/>
      <c r="S227" s="50"/>
    </row>
    <row r="231" spans="9:19" x14ac:dyDescent="0.3">
      <c r="R231" s="35" t="e">
        <f>R214+'[1]MASTER DATA FILE RAW COAL'!R214</f>
        <v>#VALUE!</v>
      </c>
    </row>
    <row r="233" spans="9:19" x14ac:dyDescent="0.3">
      <c r="I233" s="19" t="s">
        <v>38</v>
      </c>
      <c r="J233" s="19" t="s">
        <v>39</v>
      </c>
      <c r="K233" s="19" t="s">
        <v>40</v>
      </c>
    </row>
    <row r="234" spans="9:19" x14ac:dyDescent="0.3">
      <c r="I234" s="51" t="s">
        <v>32</v>
      </c>
      <c r="J234" s="51" t="s">
        <v>41</v>
      </c>
      <c r="K234" s="51">
        <v>841.98</v>
      </c>
    </row>
    <row r="235" spans="9:19" x14ac:dyDescent="0.3">
      <c r="I235" s="51" t="s">
        <v>32</v>
      </c>
      <c r="J235" s="51" t="s">
        <v>42</v>
      </c>
      <c r="K235" s="51">
        <v>781.17000000000007</v>
      </c>
    </row>
    <row r="236" spans="9:19" x14ac:dyDescent="0.3">
      <c r="I236" s="51" t="s">
        <v>32</v>
      </c>
      <c r="J236" s="51" t="s">
        <v>43</v>
      </c>
      <c r="K236" s="51">
        <v>781.17000000000007</v>
      </c>
    </row>
    <row r="240" spans="9:19" x14ac:dyDescent="0.3">
      <c r="N240" s="35">
        <v>6.61</v>
      </c>
      <c r="O240" s="35">
        <v>97</v>
      </c>
      <c r="P240" s="35">
        <f>+O240*N240</f>
        <v>641.17000000000007</v>
      </c>
    </row>
    <row r="241" spans="16:16" x14ac:dyDescent="0.3">
      <c r="P241" s="35">
        <f>140+P240</f>
        <v>781.17000000000007</v>
      </c>
    </row>
  </sheetData>
  <sheetProtection selectLockedCells="1" selectUnlockedCells="1"/>
  <autoFilter ref="A2:WWE214" xr:uid="{00000000-0009-0000-0000-000013000000}"/>
  <mergeCells count="1">
    <mergeCell ref="A1:B1"/>
  </mergeCells>
  <conditionalFormatting sqref="A3">
    <cfRule type="duplicateValues" dxfId="1624" priority="12"/>
    <cfRule type="duplicateValues" dxfId="1623" priority="13" stopIfTrue="1"/>
    <cfRule type="duplicateValues" dxfId="1627" priority="14"/>
    <cfRule type="duplicateValues" dxfId="1626" priority="15"/>
    <cfRule type="duplicateValues" dxfId="1625" priority="16"/>
    <cfRule type="duplicateValues" dxfId="1628" priority="17"/>
    <cfRule type="duplicateValues" dxfId="1622" priority="18"/>
    <cfRule type="duplicateValues" dxfId="1621" priority="19"/>
    <cfRule type="duplicateValues" dxfId="1620" priority="20" stopIfTrue="1"/>
    <cfRule type="duplicateValues" dxfId="1619" priority="21"/>
    <cfRule type="duplicateValues" dxfId="1618" priority="22"/>
    <cfRule type="duplicateValues" dxfId="1617" priority="23"/>
  </conditionalFormatting>
  <conditionalFormatting sqref="A4">
    <cfRule type="duplicateValues" dxfId="1616" priority="10" stopIfTrue="1"/>
  </conditionalFormatting>
  <conditionalFormatting sqref="A4:A6">
    <cfRule type="duplicateValues" dxfId="1614" priority="1"/>
    <cfRule type="duplicateValues" dxfId="1611" priority="2" stopIfTrue="1"/>
    <cfRule type="duplicateValues" dxfId="1610" priority="3"/>
    <cfRule type="duplicateValues" dxfId="1609" priority="4"/>
    <cfRule type="duplicateValues" dxfId="1608" priority="5"/>
    <cfRule type="duplicateValues" dxfId="1607" priority="6"/>
    <cfRule type="duplicateValues" dxfId="1606" priority="7" stopIfTrue="1"/>
    <cfRule type="duplicateValues" dxfId="1615" priority="8"/>
    <cfRule type="duplicateValues" dxfId="1612" priority="9"/>
    <cfRule type="duplicateValues" dxfId="1613" priority="11"/>
  </conditionalFormatting>
  <conditionalFormatting sqref="A7:A14">
    <cfRule type="duplicateValues" dxfId="1605" priority="24"/>
    <cfRule type="duplicateValues" dxfId="1603" priority="26"/>
    <cfRule type="duplicateValues" dxfId="1602" priority="27"/>
    <cfRule type="duplicateValues" dxfId="1601" priority="28" stopIfTrue="1"/>
    <cfRule type="duplicateValues" dxfId="1598" priority="31"/>
    <cfRule type="duplicateValues" dxfId="1597" priority="32"/>
    <cfRule type="duplicateValues" dxfId="1596" priority="33"/>
    <cfRule type="duplicateValues" dxfId="1604" priority="34"/>
    <cfRule type="duplicateValues" dxfId="1600" priority="35" stopIfTrue="1"/>
    <cfRule type="duplicateValues" dxfId="1599" priority="38"/>
  </conditionalFormatting>
  <conditionalFormatting sqref="A7:A17">
    <cfRule type="duplicateValues" dxfId="1592" priority="39"/>
    <cfRule type="duplicateValues" dxfId="1593" priority="44"/>
    <cfRule type="duplicateValues" dxfId="1591" priority="45" stopIfTrue="1"/>
    <cfRule type="duplicateValues" dxfId="1590" priority="46"/>
    <cfRule type="duplicateValues" dxfId="1589" priority="47"/>
    <cfRule type="duplicateValues" dxfId="1588" priority="48"/>
    <cfRule type="duplicateValues" dxfId="1587" priority="49"/>
    <cfRule type="duplicateValues" dxfId="1586" priority="52" stopIfTrue="1"/>
    <cfRule type="duplicateValues" dxfId="1595" priority="53"/>
    <cfRule type="duplicateValues" dxfId="1594" priority="54"/>
  </conditionalFormatting>
  <conditionalFormatting sqref="A8">
    <cfRule type="duplicateValues" dxfId="1585" priority="29"/>
    <cfRule type="duplicateValues" dxfId="1584" priority="30"/>
  </conditionalFormatting>
  <conditionalFormatting sqref="A9">
    <cfRule type="duplicateValues" dxfId="1582" priority="36"/>
    <cfRule type="duplicateValues" dxfId="1583" priority="37"/>
  </conditionalFormatting>
  <conditionalFormatting sqref="A10">
    <cfRule type="duplicateValues" dxfId="1581" priority="50"/>
    <cfRule type="duplicateValues" dxfId="1580" priority="51"/>
  </conditionalFormatting>
  <conditionalFormatting sqref="A11">
    <cfRule type="duplicateValues" dxfId="1579" priority="43"/>
  </conditionalFormatting>
  <conditionalFormatting sqref="A12 A7">
    <cfRule type="duplicateValues" dxfId="1578" priority="25" stopIfTrue="1"/>
  </conditionalFormatting>
  <conditionalFormatting sqref="A14 A8:A9">
    <cfRule type="duplicateValues" dxfId="1577" priority="55" stopIfTrue="1"/>
  </conditionalFormatting>
  <conditionalFormatting sqref="A17">
    <cfRule type="duplicateValues" dxfId="1576" priority="40"/>
    <cfRule type="duplicateValues" dxfId="1575" priority="41"/>
    <cfRule type="duplicateValues" dxfId="1574" priority="42"/>
  </conditionalFormatting>
  <conditionalFormatting sqref="A18:A41">
    <cfRule type="duplicateValues" dxfId="1573" priority="60"/>
    <cfRule type="duplicateValues" dxfId="1572" priority="61"/>
    <cfRule type="duplicateValues" dxfId="1571" priority="66"/>
    <cfRule type="duplicateValues" dxfId="1570" priority="67"/>
  </conditionalFormatting>
  <conditionalFormatting sqref="A42">
    <cfRule type="duplicateValues" dxfId="1569" priority="62"/>
    <cfRule type="duplicateValues" dxfId="1568" priority="63"/>
    <cfRule type="duplicateValues" dxfId="1567" priority="64"/>
    <cfRule type="duplicateValues" dxfId="1566" priority="65"/>
  </conditionalFormatting>
  <conditionalFormatting sqref="A43">
    <cfRule type="duplicateValues" dxfId="1565" priority="56"/>
    <cfRule type="duplicateValues" dxfId="1564" priority="57"/>
    <cfRule type="duplicateValues" dxfId="1563" priority="58"/>
    <cfRule type="duplicateValues" dxfId="1562" priority="59"/>
  </conditionalFormatting>
  <conditionalFormatting sqref="A44:A61 A63">
    <cfRule type="duplicateValues" dxfId="1561" priority="68"/>
    <cfRule type="duplicateValues" dxfId="1560" priority="69"/>
  </conditionalFormatting>
  <conditionalFormatting sqref="A62">
    <cfRule type="duplicateValues" dxfId="1559" priority="70"/>
    <cfRule type="duplicateValues" dxfId="1558" priority="71"/>
  </conditionalFormatting>
  <pageMargins left="0.75" right="0.75" top="1" bottom="1" header="0.5" footer="0.5"/>
  <pageSetup paperSize="9" scale="2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5ECE7-E7A3-4430-A4C5-17B97C3A5399}">
  <sheetPr>
    <pageSetUpPr fitToPage="1"/>
  </sheetPr>
  <dimension ref="A1:AF236"/>
  <sheetViews>
    <sheetView workbookViewId="0">
      <selection activeCell="C10" sqref="C10"/>
    </sheetView>
  </sheetViews>
  <sheetFormatPr defaultRowHeight="14.4" x14ac:dyDescent="0.3"/>
  <cols>
    <col min="1" max="1" width="4.6640625" style="34" customWidth="1"/>
    <col min="2" max="2" width="21.33203125" style="41" customWidth="1"/>
    <col min="3" max="3" width="17.33203125" style="42" customWidth="1"/>
    <col min="4" max="4" width="11.88671875" style="34" bestFit="1" customWidth="1"/>
    <col min="5" max="5" width="10.109375" style="34" bestFit="1" customWidth="1"/>
    <col min="6" max="6" width="9.6640625" style="34" bestFit="1" customWidth="1"/>
    <col min="7" max="7" width="8.109375" style="34" customWidth="1"/>
    <col min="8" max="8" width="11.33203125" style="34" customWidth="1"/>
    <col min="9" max="9" width="15.6640625" style="34" bestFit="1" customWidth="1"/>
    <col min="10" max="10" width="10.6640625" style="34" bestFit="1" customWidth="1"/>
    <col min="11" max="11" width="10.88671875" style="35" bestFit="1" customWidth="1"/>
    <col min="12" max="12" width="11.44140625" style="35" bestFit="1" customWidth="1"/>
    <col min="13" max="13" width="13.6640625" style="35" bestFit="1" customWidth="1"/>
    <col min="14" max="14" width="14.33203125" style="35" bestFit="1" customWidth="1"/>
    <col min="15" max="15" width="13.88671875" style="35" bestFit="1" customWidth="1"/>
    <col min="16" max="16" width="13.6640625" style="35" bestFit="1" customWidth="1"/>
    <col min="17" max="17" width="12.33203125" style="35" bestFit="1" customWidth="1"/>
    <col min="18" max="18" width="12.5546875" style="35" bestFit="1" customWidth="1"/>
    <col min="19" max="19" width="11.5546875" style="35" bestFit="1" customWidth="1"/>
    <col min="20" max="20" width="9" style="35" customWidth="1"/>
    <col min="21" max="21" width="12.33203125" style="35" bestFit="1" customWidth="1"/>
    <col min="22" max="22" width="9" style="35" customWidth="1"/>
    <col min="23" max="23" width="12.44140625" style="35" bestFit="1" customWidth="1"/>
    <col min="24" max="258" width="8.88671875" style="52"/>
    <col min="259" max="259" width="4.6640625" style="52" customWidth="1"/>
    <col min="260" max="260" width="14.5546875" style="52" bestFit="1" customWidth="1"/>
    <col min="261" max="261" width="10.33203125" style="52" customWidth="1"/>
    <col min="262" max="262" width="11.88671875" style="52" bestFit="1" customWidth="1"/>
    <col min="263" max="263" width="10.109375" style="52" bestFit="1" customWidth="1"/>
    <col min="264" max="264" width="9.33203125" style="52" bestFit="1" customWidth="1"/>
    <col min="265" max="265" width="8.109375" style="52" customWidth="1"/>
    <col min="266" max="266" width="11.33203125" style="52" customWidth="1"/>
    <col min="267" max="267" width="15.6640625" style="52" bestFit="1" customWidth="1"/>
    <col min="268" max="268" width="10.6640625" style="52" bestFit="1" customWidth="1"/>
    <col min="269" max="269" width="10.88671875" style="52" bestFit="1" customWidth="1"/>
    <col min="270" max="270" width="11.44140625" style="52" bestFit="1" customWidth="1"/>
    <col min="271" max="271" width="11.109375" style="52" bestFit="1" customWidth="1"/>
    <col min="272" max="272" width="14.33203125" style="52" bestFit="1" customWidth="1"/>
    <col min="273" max="273" width="13.88671875" style="52" bestFit="1" customWidth="1"/>
    <col min="274" max="276" width="12.33203125" style="52" bestFit="1" customWidth="1"/>
    <col min="277" max="278" width="9" style="52" customWidth="1"/>
    <col min="279" max="279" width="12.33203125" style="52" bestFit="1" customWidth="1"/>
    <col min="280" max="280" width="9" style="52" customWidth="1"/>
    <col min="281" max="281" width="12.44140625" style="52" bestFit="1" customWidth="1"/>
    <col min="282" max="514" width="8.88671875" style="52"/>
    <col min="515" max="515" width="4.6640625" style="52" customWidth="1"/>
    <col min="516" max="516" width="14.5546875" style="52" bestFit="1" customWidth="1"/>
    <col min="517" max="517" width="10.33203125" style="52" customWidth="1"/>
    <col min="518" max="518" width="11.88671875" style="52" bestFit="1" customWidth="1"/>
    <col min="519" max="519" width="10.109375" style="52" bestFit="1" customWidth="1"/>
    <col min="520" max="520" width="9.33203125" style="52" bestFit="1" customWidth="1"/>
    <col min="521" max="521" width="8.109375" style="52" customWidth="1"/>
    <col min="522" max="522" width="11.33203125" style="52" customWidth="1"/>
    <col min="523" max="523" width="15.6640625" style="52" bestFit="1" customWidth="1"/>
    <col min="524" max="524" width="10.6640625" style="52" bestFit="1" customWidth="1"/>
    <col min="525" max="525" width="10.88671875" style="52" bestFit="1" customWidth="1"/>
    <col min="526" max="526" width="11.44140625" style="52" bestFit="1" customWidth="1"/>
    <col min="527" max="527" width="11.109375" style="52" bestFit="1" customWidth="1"/>
    <col min="528" max="528" width="14.33203125" style="52" bestFit="1" customWidth="1"/>
    <col min="529" max="529" width="13.88671875" style="52" bestFit="1" customWidth="1"/>
    <col min="530" max="532" width="12.33203125" style="52" bestFit="1" customWidth="1"/>
    <col min="533" max="534" width="9" style="52" customWidth="1"/>
    <col min="535" max="535" width="12.33203125" style="52" bestFit="1" customWidth="1"/>
    <col min="536" max="536" width="9" style="52" customWidth="1"/>
    <col min="537" max="537" width="12.44140625" style="52" bestFit="1" customWidth="1"/>
    <col min="538" max="770" width="8.88671875" style="52"/>
    <col min="771" max="771" width="4.6640625" style="52" customWidth="1"/>
    <col min="772" max="772" width="14.5546875" style="52" bestFit="1" customWidth="1"/>
    <col min="773" max="773" width="10.33203125" style="52" customWidth="1"/>
    <col min="774" max="774" width="11.88671875" style="52" bestFit="1" customWidth="1"/>
    <col min="775" max="775" width="10.109375" style="52" bestFit="1" customWidth="1"/>
    <col min="776" max="776" width="9.33203125" style="52" bestFit="1" customWidth="1"/>
    <col min="777" max="777" width="8.109375" style="52" customWidth="1"/>
    <col min="778" max="778" width="11.33203125" style="52" customWidth="1"/>
    <col min="779" max="779" width="15.6640625" style="52" bestFit="1" customWidth="1"/>
    <col min="780" max="780" width="10.6640625" style="52" bestFit="1" customWidth="1"/>
    <col min="781" max="781" width="10.88671875" style="52" bestFit="1" customWidth="1"/>
    <col min="782" max="782" width="11.44140625" style="52" bestFit="1" customWidth="1"/>
    <col min="783" max="783" width="11.109375" style="52" bestFit="1" customWidth="1"/>
    <col min="784" max="784" width="14.33203125" style="52" bestFit="1" customWidth="1"/>
    <col min="785" max="785" width="13.88671875" style="52" bestFit="1" customWidth="1"/>
    <col min="786" max="788" width="12.33203125" style="52" bestFit="1" customWidth="1"/>
    <col min="789" max="790" width="9" style="52" customWidth="1"/>
    <col min="791" max="791" width="12.33203125" style="52" bestFit="1" customWidth="1"/>
    <col min="792" max="792" width="9" style="52" customWidth="1"/>
    <col min="793" max="793" width="12.44140625" style="52" bestFit="1" customWidth="1"/>
    <col min="794" max="1026" width="8.88671875" style="52"/>
    <col min="1027" max="1027" width="4.6640625" style="52" customWidth="1"/>
    <col min="1028" max="1028" width="14.5546875" style="52" bestFit="1" customWidth="1"/>
    <col min="1029" max="1029" width="10.33203125" style="52" customWidth="1"/>
    <col min="1030" max="1030" width="11.88671875" style="52" bestFit="1" customWidth="1"/>
    <col min="1031" max="1031" width="10.109375" style="52" bestFit="1" customWidth="1"/>
    <col min="1032" max="1032" width="9.33203125" style="52" bestFit="1" customWidth="1"/>
    <col min="1033" max="1033" width="8.109375" style="52" customWidth="1"/>
    <col min="1034" max="1034" width="11.33203125" style="52" customWidth="1"/>
    <col min="1035" max="1035" width="15.6640625" style="52" bestFit="1" customWidth="1"/>
    <col min="1036" max="1036" width="10.6640625" style="52" bestFit="1" customWidth="1"/>
    <col min="1037" max="1037" width="10.88671875" style="52" bestFit="1" customWidth="1"/>
    <col min="1038" max="1038" width="11.44140625" style="52" bestFit="1" customWidth="1"/>
    <col min="1039" max="1039" width="11.109375" style="52" bestFit="1" customWidth="1"/>
    <col min="1040" max="1040" width="14.33203125" style="52" bestFit="1" customWidth="1"/>
    <col min="1041" max="1041" width="13.88671875" style="52" bestFit="1" customWidth="1"/>
    <col min="1042" max="1044" width="12.33203125" style="52" bestFit="1" customWidth="1"/>
    <col min="1045" max="1046" width="9" style="52" customWidth="1"/>
    <col min="1047" max="1047" width="12.33203125" style="52" bestFit="1" customWidth="1"/>
    <col min="1048" max="1048" width="9" style="52" customWidth="1"/>
    <col min="1049" max="1049" width="12.44140625" style="52" bestFit="1" customWidth="1"/>
    <col min="1050" max="1282" width="8.88671875" style="52"/>
    <col min="1283" max="1283" width="4.6640625" style="52" customWidth="1"/>
    <col min="1284" max="1284" width="14.5546875" style="52" bestFit="1" customWidth="1"/>
    <col min="1285" max="1285" width="10.33203125" style="52" customWidth="1"/>
    <col min="1286" max="1286" width="11.88671875" style="52" bestFit="1" customWidth="1"/>
    <col min="1287" max="1287" width="10.109375" style="52" bestFit="1" customWidth="1"/>
    <col min="1288" max="1288" width="9.33203125" style="52" bestFit="1" customWidth="1"/>
    <col min="1289" max="1289" width="8.109375" style="52" customWidth="1"/>
    <col min="1290" max="1290" width="11.33203125" style="52" customWidth="1"/>
    <col min="1291" max="1291" width="15.6640625" style="52" bestFit="1" customWidth="1"/>
    <col min="1292" max="1292" width="10.6640625" style="52" bestFit="1" customWidth="1"/>
    <col min="1293" max="1293" width="10.88671875" style="52" bestFit="1" customWidth="1"/>
    <col min="1294" max="1294" width="11.44140625" style="52" bestFit="1" customWidth="1"/>
    <col min="1295" max="1295" width="11.109375" style="52" bestFit="1" customWidth="1"/>
    <col min="1296" max="1296" width="14.33203125" style="52" bestFit="1" customWidth="1"/>
    <col min="1297" max="1297" width="13.88671875" style="52" bestFit="1" customWidth="1"/>
    <col min="1298" max="1300" width="12.33203125" style="52" bestFit="1" customWidth="1"/>
    <col min="1301" max="1302" width="9" style="52" customWidth="1"/>
    <col min="1303" max="1303" width="12.33203125" style="52" bestFit="1" customWidth="1"/>
    <col min="1304" max="1304" width="9" style="52" customWidth="1"/>
    <col min="1305" max="1305" width="12.44140625" style="52" bestFit="1" customWidth="1"/>
    <col min="1306" max="1538" width="8.88671875" style="52"/>
    <col min="1539" max="1539" width="4.6640625" style="52" customWidth="1"/>
    <col min="1540" max="1540" width="14.5546875" style="52" bestFit="1" customWidth="1"/>
    <col min="1541" max="1541" width="10.33203125" style="52" customWidth="1"/>
    <col min="1542" max="1542" width="11.88671875" style="52" bestFit="1" customWidth="1"/>
    <col min="1543" max="1543" width="10.109375" style="52" bestFit="1" customWidth="1"/>
    <col min="1544" max="1544" width="9.33203125" style="52" bestFit="1" customWidth="1"/>
    <col min="1545" max="1545" width="8.109375" style="52" customWidth="1"/>
    <col min="1546" max="1546" width="11.33203125" style="52" customWidth="1"/>
    <col min="1547" max="1547" width="15.6640625" style="52" bestFit="1" customWidth="1"/>
    <col min="1548" max="1548" width="10.6640625" style="52" bestFit="1" customWidth="1"/>
    <col min="1549" max="1549" width="10.88671875" style="52" bestFit="1" customWidth="1"/>
    <col min="1550" max="1550" width="11.44140625" style="52" bestFit="1" customWidth="1"/>
    <col min="1551" max="1551" width="11.109375" style="52" bestFit="1" customWidth="1"/>
    <col min="1552" max="1552" width="14.33203125" style="52" bestFit="1" customWidth="1"/>
    <col min="1553" max="1553" width="13.88671875" style="52" bestFit="1" customWidth="1"/>
    <col min="1554" max="1556" width="12.33203125" style="52" bestFit="1" customWidth="1"/>
    <col min="1557" max="1558" width="9" style="52" customWidth="1"/>
    <col min="1559" max="1559" width="12.33203125" style="52" bestFit="1" customWidth="1"/>
    <col min="1560" max="1560" width="9" style="52" customWidth="1"/>
    <col min="1561" max="1561" width="12.44140625" style="52" bestFit="1" customWidth="1"/>
    <col min="1562" max="1794" width="8.88671875" style="52"/>
    <col min="1795" max="1795" width="4.6640625" style="52" customWidth="1"/>
    <col min="1796" max="1796" width="14.5546875" style="52" bestFit="1" customWidth="1"/>
    <col min="1797" max="1797" width="10.33203125" style="52" customWidth="1"/>
    <col min="1798" max="1798" width="11.88671875" style="52" bestFit="1" customWidth="1"/>
    <col min="1799" max="1799" width="10.109375" style="52" bestFit="1" customWidth="1"/>
    <col min="1800" max="1800" width="9.33203125" style="52" bestFit="1" customWidth="1"/>
    <col min="1801" max="1801" width="8.109375" style="52" customWidth="1"/>
    <col min="1802" max="1802" width="11.33203125" style="52" customWidth="1"/>
    <col min="1803" max="1803" width="15.6640625" style="52" bestFit="1" customWidth="1"/>
    <col min="1804" max="1804" width="10.6640625" style="52" bestFit="1" customWidth="1"/>
    <col min="1805" max="1805" width="10.88671875" style="52" bestFit="1" customWidth="1"/>
    <col min="1806" max="1806" width="11.44140625" style="52" bestFit="1" customWidth="1"/>
    <col min="1807" max="1807" width="11.109375" style="52" bestFit="1" customWidth="1"/>
    <col min="1808" max="1808" width="14.33203125" style="52" bestFit="1" customWidth="1"/>
    <col min="1809" max="1809" width="13.88671875" style="52" bestFit="1" customWidth="1"/>
    <col min="1810" max="1812" width="12.33203125" style="52" bestFit="1" customWidth="1"/>
    <col min="1813" max="1814" width="9" style="52" customWidth="1"/>
    <col min="1815" max="1815" width="12.33203125" style="52" bestFit="1" customWidth="1"/>
    <col min="1816" max="1816" width="9" style="52" customWidth="1"/>
    <col min="1817" max="1817" width="12.44140625" style="52" bestFit="1" customWidth="1"/>
    <col min="1818" max="2050" width="8.88671875" style="52"/>
    <col min="2051" max="2051" width="4.6640625" style="52" customWidth="1"/>
    <col min="2052" max="2052" width="14.5546875" style="52" bestFit="1" customWidth="1"/>
    <col min="2053" max="2053" width="10.33203125" style="52" customWidth="1"/>
    <col min="2054" max="2054" width="11.88671875" style="52" bestFit="1" customWidth="1"/>
    <col min="2055" max="2055" width="10.109375" style="52" bestFit="1" customWidth="1"/>
    <col min="2056" max="2056" width="9.33203125" style="52" bestFit="1" customWidth="1"/>
    <col min="2057" max="2057" width="8.109375" style="52" customWidth="1"/>
    <col min="2058" max="2058" width="11.33203125" style="52" customWidth="1"/>
    <col min="2059" max="2059" width="15.6640625" style="52" bestFit="1" customWidth="1"/>
    <col min="2060" max="2060" width="10.6640625" style="52" bestFit="1" customWidth="1"/>
    <col min="2061" max="2061" width="10.88671875" style="52" bestFit="1" customWidth="1"/>
    <col min="2062" max="2062" width="11.44140625" style="52" bestFit="1" customWidth="1"/>
    <col min="2063" max="2063" width="11.109375" style="52" bestFit="1" customWidth="1"/>
    <col min="2064" max="2064" width="14.33203125" style="52" bestFit="1" customWidth="1"/>
    <col min="2065" max="2065" width="13.88671875" style="52" bestFit="1" customWidth="1"/>
    <col min="2066" max="2068" width="12.33203125" style="52" bestFit="1" customWidth="1"/>
    <col min="2069" max="2070" width="9" style="52" customWidth="1"/>
    <col min="2071" max="2071" width="12.33203125" style="52" bestFit="1" customWidth="1"/>
    <col min="2072" max="2072" width="9" style="52" customWidth="1"/>
    <col min="2073" max="2073" width="12.44140625" style="52" bestFit="1" customWidth="1"/>
    <col min="2074" max="2306" width="8.88671875" style="52"/>
    <col min="2307" max="2307" width="4.6640625" style="52" customWidth="1"/>
    <col min="2308" max="2308" width="14.5546875" style="52" bestFit="1" customWidth="1"/>
    <col min="2309" max="2309" width="10.33203125" style="52" customWidth="1"/>
    <col min="2310" max="2310" width="11.88671875" style="52" bestFit="1" customWidth="1"/>
    <col min="2311" max="2311" width="10.109375" style="52" bestFit="1" customWidth="1"/>
    <col min="2312" max="2312" width="9.33203125" style="52" bestFit="1" customWidth="1"/>
    <col min="2313" max="2313" width="8.109375" style="52" customWidth="1"/>
    <col min="2314" max="2314" width="11.33203125" style="52" customWidth="1"/>
    <col min="2315" max="2315" width="15.6640625" style="52" bestFit="1" customWidth="1"/>
    <col min="2316" max="2316" width="10.6640625" style="52" bestFit="1" customWidth="1"/>
    <col min="2317" max="2317" width="10.88671875" style="52" bestFit="1" customWidth="1"/>
    <col min="2318" max="2318" width="11.44140625" style="52" bestFit="1" customWidth="1"/>
    <col min="2319" max="2319" width="11.109375" style="52" bestFit="1" customWidth="1"/>
    <col min="2320" max="2320" width="14.33203125" style="52" bestFit="1" customWidth="1"/>
    <col min="2321" max="2321" width="13.88671875" style="52" bestFit="1" customWidth="1"/>
    <col min="2322" max="2324" width="12.33203125" style="52" bestFit="1" customWidth="1"/>
    <col min="2325" max="2326" width="9" style="52" customWidth="1"/>
    <col min="2327" max="2327" width="12.33203125" style="52" bestFit="1" customWidth="1"/>
    <col min="2328" max="2328" width="9" style="52" customWidth="1"/>
    <col min="2329" max="2329" width="12.44140625" style="52" bestFit="1" customWidth="1"/>
    <col min="2330" max="2562" width="8.88671875" style="52"/>
    <col min="2563" max="2563" width="4.6640625" style="52" customWidth="1"/>
    <col min="2564" max="2564" width="14.5546875" style="52" bestFit="1" customWidth="1"/>
    <col min="2565" max="2565" width="10.33203125" style="52" customWidth="1"/>
    <col min="2566" max="2566" width="11.88671875" style="52" bestFit="1" customWidth="1"/>
    <col min="2567" max="2567" width="10.109375" style="52" bestFit="1" customWidth="1"/>
    <col min="2568" max="2568" width="9.33203125" style="52" bestFit="1" customWidth="1"/>
    <col min="2569" max="2569" width="8.109375" style="52" customWidth="1"/>
    <col min="2570" max="2570" width="11.33203125" style="52" customWidth="1"/>
    <col min="2571" max="2571" width="15.6640625" style="52" bestFit="1" customWidth="1"/>
    <col min="2572" max="2572" width="10.6640625" style="52" bestFit="1" customWidth="1"/>
    <col min="2573" max="2573" width="10.88671875" style="52" bestFit="1" customWidth="1"/>
    <col min="2574" max="2574" width="11.44140625" style="52" bestFit="1" customWidth="1"/>
    <col min="2575" max="2575" width="11.109375" style="52" bestFit="1" customWidth="1"/>
    <col min="2576" max="2576" width="14.33203125" style="52" bestFit="1" customWidth="1"/>
    <col min="2577" max="2577" width="13.88671875" style="52" bestFit="1" customWidth="1"/>
    <col min="2578" max="2580" width="12.33203125" style="52" bestFit="1" customWidth="1"/>
    <col min="2581" max="2582" width="9" style="52" customWidth="1"/>
    <col min="2583" max="2583" width="12.33203125" style="52" bestFit="1" customWidth="1"/>
    <col min="2584" max="2584" width="9" style="52" customWidth="1"/>
    <col min="2585" max="2585" width="12.44140625" style="52" bestFit="1" customWidth="1"/>
    <col min="2586" max="2818" width="8.88671875" style="52"/>
    <col min="2819" max="2819" width="4.6640625" style="52" customWidth="1"/>
    <col min="2820" max="2820" width="14.5546875" style="52" bestFit="1" customWidth="1"/>
    <col min="2821" max="2821" width="10.33203125" style="52" customWidth="1"/>
    <col min="2822" max="2822" width="11.88671875" style="52" bestFit="1" customWidth="1"/>
    <col min="2823" max="2823" width="10.109375" style="52" bestFit="1" customWidth="1"/>
    <col min="2824" max="2824" width="9.33203125" style="52" bestFit="1" customWidth="1"/>
    <col min="2825" max="2825" width="8.109375" style="52" customWidth="1"/>
    <col min="2826" max="2826" width="11.33203125" style="52" customWidth="1"/>
    <col min="2827" max="2827" width="15.6640625" style="52" bestFit="1" customWidth="1"/>
    <col min="2828" max="2828" width="10.6640625" style="52" bestFit="1" customWidth="1"/>
    <col min="2829" max="2829" width="10.88671875" style="52" bestFit="1" customWidth="1"/>
    <col min="2830" max="2830" width="11.44140625" style="52" bestFit="1" customWidth="1"/>
    <col min="2831" max="2831" width="11.109375" style="52" bestFit="1" customWidth="1"/>
    <col min="2832" max="2832" width="14.33203125" style="52" bestFit="1" customWidth="1"/>
    <col min="2833" max="2833" width="13.88671875" style="52" bestFit="1" customWidth="1"/>
    <col min="2834" max="2836" width="12.33203125" style="52" bestFit="1" customWidth="1"/>
    <col min="2837" max="2838" width="9" style="52" customWidth="1"/>
    <col min="2839" max="2839" width="12.33203125" style="52" bestFit="1" customWidth="1"/>
    <col min="2840" max="2840" width="9" style="52" customWidth="1"/>
    <col min="2841" max="2841" width="12.44140625" style="52" bestFit="1" customWidth="1"/>
    <col min="2842" max="3074" width="8.88671875" style="52"/>
    <col min="3075" max="3075" width="4.6640625" style="52" customWidth="1"/>
    <col min="3076" max="3076" width="14.5546875" style="52" bestFit="1" customWidth="1"/>
    <col min="3077" max="3077" width="10.33203125" style="52" customWidth="1"/>
    <col min="3078" max="3078" width="11.88671875" style="52" bestFit="1" customWidth="1"/>
    <col min="3079" max="3079" width="10.109375" style="52" bestFit="1" customWidth="1"/>
    <col min="3080" max="3080" width="9.33203125" style="52" bestFit="1" customWidth="1"/>
    <col min="3081" max="3081" width="8.109375" style="52" customWidth="1"/>
    <col min="3082" max="3082" width="11.33203125" style="52" customWidth="1"/>
    <col min="3083" max="3083" width="15.6640625" style="52" bestFit="1" customWidth="1"/>
    <col min="3084" max="3084" width="10.6640625" style="52" bestFit="1" customWidth="1"/>
    <col min="3085" max="3085" width="10.88671875" style="52" bestFit="1" customWidth="1"/>
    <col min="3086" max="3086" width="11.44140625" style="52" bestFit="1" customWidth="1"/>
    <col min="3087" max="3087" width="11.109375" style="52" bestFit="1" customWidth="1"/>
    <col min="3088" max="3088" width="14.33203125" style="52" bestFit="1" customWidth="1"/>
    <col min="3089" max="3089" width="13.88671875" style="52" bestFit="1" customWidth="1"/>
    <col min="3090" max="3092" width="12.33203125" style="52" bestFit="1" customWidth="1"/>
    <col min="3093" max="3094" width="9" style="52" customWidth="1"/>
    <col min="3095" max="3095" width="12.33203125" style="52" bestFit="1" customWidth="1"/>
    <col min="3096" max="3096" width="9" style="52" customWidth="1"/>
    <col min="3097" max="3097" width="12.44140625" style="52" bestFit="1" customWidth="1"/>
    <col min="3098" max="3330" width="8.88671875" style="52"/>
    <col min="3331" max="3331" width="4.6640625" style="52" customWidth="1"/>
    <col min="3332" max="3332" width="14.5546875" style="52" bestFit="1" customWidth="1"/>
    <col min="3333" max="3333" width="10.33203125" style="52" customWidth="1"/>
    <col min="3334" max="3334" width="11.88671875" style="52" bestFit="1" customWidth="1"/>
    <col min="3335" max="3335" width="10.109375" style="52" bestFit="1" customWidth="1"/>
    <col min="3336" max="3336" width="9.33203125" style="52" bestFit="1" customWidth="1"/>
    <col min="3337" max="3337" width="8.109375" style="52" customWidth="1"/>
    <col min="3338" max="3338" width="11.33203125" style="52" customWidth="1"/>
    <col min="3339" max="3339" width="15.6640625" style="52" bestFit="1" customWidth="1"/>
    <col min="3340" max="3340" width="10.6640625" style="52" bestFit="1" customWidth="1"/>
    <col min="3341" max="3341" width="10.88671875" style="52" bestFit="1" customWidth="1"/>
    <col min="3342" max="3342" width="11.44140625" style="52" bestFit="1" customWidth="1"/>
    <col min="3343" max="3343" width="11.109375" style="52" bestFit="1" customWidth="1"/>
    <col min="3344" max="3344" width="14.33203125" style="52" bestFit="1" customWidth="1"/>
    <col min="3345" max="3345" width="13.88671875" style="52" bestFit="1" customWidth="1"/>
    <col min="3346" max="3348" width="12.33203125" style="52" bestFit="1" customWidth="1"/>
    <col min="3349" max="3350" width="9" style="52" customWidth="1"/>
    <col min="3351" max="3351" width="12.33203125" style="52" bestFit="1" customWidth="1"/>
    <col min="3352" max="3352" width="9" style="52" customWidth="1"/>
    <col min="3353" max="3353" width="12.44140625" style="52" bestFit="1" customWidth="1"/>
    <col min="3354" max="3586" width="8.88671875" style="52"/>
    <col min="3587" max="3587" width="4.6640625" style="52" customWidth="1"/>
    <col min="3588" max="3588" width="14.5546875" style="52" bestFit="1" customWidth="1"/>
    <col min="3589" max="3589" width="10.33203125" style="52" customWidth="1"/>
    <col min="3590" max="3590" width="11.88671875" style="52" bestFit="1" customWidth="1"/>
    <col min="3591" max="3591" width="10.109375" style="52" bestFit="1" customWidth="1"/>
    <col min="3592" max="3592" width="9.33203125" style="52" bestFit="1" customWidth="1"/>
    <col min="3593" max="3593" width="8.109375" style="52" customWidth="1"/>
    <col min="3594" max="3594" width="11.33203125" style="52" customWidth="1"/>
    <col min="3595" max="3595" width="15.6640625" style="52" bestFit="1" customWidth="1"/>
    <col min="3596" max="3596" width="10.6640625" style="52" bestFit="1" customWidth="1"/>
    <col min="3597" max="3597" width="10.88671875" style="52" bestFit="1" customWidth="1"/>
    <col min="3598" max="3598" width="11.44140625" style="52" bestFit="1" customWidth="1"/>
    <col min="3599" max="3599" width="11.109375" style="52" bestFit="1" customWidth="1"/>
    <col min="3600" max="3600" width="14.33203125" style="52" bestFit="1" customWidth="1"/>
    <col min="3601" max="3601" width="13.88671875" style="52" bestFit="1" customWidth="1"/>
    <col min="3602" max="3604" width="12.33203125" style="52" bestFit="1" customWidth="1"/>
    <col min="3605" max="3606" width="9" style="52" customWidth="1"/>
    <col min="3607" max="3607" width="12.33203125" style="52" bestFit="1" customWidth="1"/>
    <col min="3608" max="3608" width="9" style="52" customWidth="1"/>
    <col min="3609" max="3609" width="12.44140625" style="52" bestFit="1" customWidth="1"/>
    <col min="3610" max="3842" width="8.88671875" style="52"/>
    <col min="3843" max="3843" width="4.6640625" style="52" customWidth="1"/>
    <col min="3844" max="3844" width="14.5546875" style="52" bestFit="1" customWidth="1"/>
    <col min="3845" max="3845" width="10.33203125" style="52" customWidth="1"/>
    <col min="3846" max="3846" width="11.88671875" style="52" bestFit="1" customWidth="1"/>
    <col min="3847" max="3847" width="10.109375" style="52" bestFit="1" customWidth="1"/>
    <col min="3848" max="3848" width="9.33203125" style="52" bestFit="1" customWidth="1"/>
    <col min="3849" max="3849" width="8.109375" style="52" customWidth="1"/>
    <col min="3850" max="3850" width="11.33203125" style="52" customWidth="1"/>
    <col min="3851" max="3851" width="15.6640625" style="52" bestFit="1" customWidth="1"/>
    <col min="3852" max="3852" width="10.6640625" style="52" bestFit="1" customWidth="1"/>
    <col min="3853" max="3853" width="10.88671875" style="52" bestFit="1" customWidth="1"/>
    <col min="3854" max="3854" width="11.44140625" style="52" bestFit="1" customWidth="1"/>
    <col min="3855" max="3855" width="11.109375" style="52" bestFit="1" customWidth="1"/>
    <col min="3856" max="3856" width="14.33203125" style="52" bestFit="1" customWidth="1"/>
    <col min="3857" max="3857" width="13.88671875" style="52" bestFit="1" customWidth="1"/>
    <col min="3858" max="3860" width="12.33203125" style="52" bestFit="1" customWidth="1"/>
    <col min="3861" max="3862" width="9" style="52" customWidth="1"/>
    <col min="3863" max="3863" width="12.33203125" style="52" bestFit="1" customWidth="1"/>
    <col min="3864" max="3864" width="9" style="52" customWidth="1"/>
    <col min="3865" max="3865" width="12.44140625" style="52" bestFit="1" customWidth="1"/>
    <col min="3866" max="4098" width="8.88671875" style="52"/>
    <col min="4099" max="4099" width="4.6640625" style="52" customWidth="1"/>
    <col min="4100" max="4100" width="14.5546875" style="52" bestFit="1" customWidth="1"/>
    <col min="4101" max="4101" width="10.33203125" style="52" customWidth="1"/>
    <col min="4102" max="4102" width="11.88671875" style="52" bestFit="1" customWidth="1"/>
    <col min="4103" max="4103" width="10.109375" style="52" bestFit="1" customWidth="1"/>
    <col min="4104" max="4104" width="9.33203125" style="52" bestFit="1" customWidth="1"/>
    <col min="4105" max="4105" width="8.109375" style="52" customWidth="1"/>
    <col min="4106" max="4106" width="11.33203125" style="52" customWidth="1"/>
    <col min="4107" max="4107" width="15.6640625" style="52" bestFit="1" customWidth="1"/>
    <col min="4108" max="4108" width="10.6640625" style="52" bestFit="1" customWidth="1"/>
    <col min="4109" max="4109" width="10.88671875" style="52" bestFit="1" customWidth="1"/>
    <col min="4110" max="4110" width="11.44140625" style="52" bestFit="1" customWidth="1"/>
    <col min="4111" max="4111" width="11.109375" style="52" bestFit="1" customWidth="1"/>
    <col min="4112" max="4112" width="14.33203125" style="52" bestFit="1" customWidth="1"/>
    <col min="4113" max="4113" width="13.88671875" style="52" bestFit="1" customWidth="1"/>
    <col min="4114" max="4116" width="12.33203125" style="52" bestFit="1" customWidth="1"/>
    <col min="4117" max="4118" width="9" style="52" customWidth="1"/>
    <col min="4119" max="4119" width="12.33203125" style="52" bestFit="1" customWidth="1"/>
    <col min="4120" max="4120" width="9" style="52" customWidth="1"/>
    <col min="4121" max="4121" width="12.44140625" style="52" bestFit="1" customWidth="1"/>
    <col min="4122" max="4354" width="8.88671875" style="52"/>
    <col min="4355" max="4355" width="4.6640625" style="52" customWidth="1"/>
    <col min="4356" max="4356" width="14.5546875" style="52" bestFit="1" customWidth="1"/>
    <col min="4357" max="4357" width="10.33203125" style="52" customWidth="1"/>
    <col min="4358" max="4358" width="11.88671875" style="52" bestFit="1" customWidth="1"/>
    <col min="4359" max="4359" width="10.109375" style="52" bestFit="1" customWidth="1"/>
    <col min="4360" max="4360" width="9.33203125" style="52" bestFit="1" customWidth="1"/>
    <col min="4361" max="4361" width="8.109375" style="52" customWidth="1"/>
    <col min="4362" max="4362" width="11.33203125" style="52" customWidth="1"/>
    <col min="4363" max="4363" width="15.6640625" style="52" bestFit="1" customWidth="1"/>
    <col min="4364" max="4364" width="10.6640625" style="52" bestFit="1" customWidth="1"/>
    <col min="4365" max="4365" width="10.88671875" style="52" bestFit="1" customWidth="1"/>
    <col min="4366" max="4366" width="11.44140625" style="52" bestFit="1" customWidth="1"/>
    <col min="4367" max="4367" width="11.109375" style="52" bestFit="1" customWidth="1"/>
    <col min="4368" max="4368" width="14.33203125" style="52" bestFit="1" customWidth="1"/>
    <col min="4369" max="4369" width="13.88671875" style="52" bestFit="1" customWidth="1"/>
    <col min="4370" max="4372" width="12.33203125" style="52" bestFit="1" customWidth="1"/>
    <col min="4373" max="4374" width="9" style="52" customWidth="1"/>
    <col min="4375" max="4375" width="12.33203125" style="52" bestFit="1" customWidth="1"/>
    <col min="4376" max="4376" width="9" style="52" customWidth="1"/>
    <col min="4377" max="4377" width="12.44140625" style="52" bestFit="1" customWidth="1"/>
    <col min="4378" max="4610" width="8.88671875" style="52"/>
    <col min="4611" max="4611" width="4.6640625" style="52" customWidth="1"/>
    <col min="4612" max="4612" width="14.5546875" style="52" bestFit="1" customWidth="1"/>
    <col min="4613" max="4613" width="10.33203125" style="52" customWidth="1"/>
    <col min="4614" max="4614" width="11.88671875" style="52" bestFit="1" customWidth="1"/>
    <col min="4615" max="4615" width="10.109375" style="52" bestFit="1" customWidth="1"/>
    <col min="4616" max="4616" width="9.33203125" style="52" bestFit="1" customWidth="1"/>
    <col min="4617" max="4617" width="8.109375" style="52" customWidth="1"/>
    <col min="4618" max="4618" width="11.33203125" style="52" customWidth="1"/>
    <col min="4619" max="4619" width="15.6640625" style="52" bestFit="1" customWidth="1"/>
    <col min="4620" max="4620" width="10.6640625" style="52" bestFit="1" customWidth="1"/>
    <col min="4621" max="4621" width="10.88671875" style="52" bestFit="1" customWidth="1"/>
    <col min="4622" max="4622" width="11.44140625" style="52" bestFit="1" customWidth="1"/>
    <col min="4623" max="4623" width="11.109375" style="52" bestFit="1" customWidth="1"/>
    <col min="4624" max="4624" width="14.33203125" style="52" bestFit="1" customWidth="1"/>
    <col min="4625" max="4625" width="13.88671875" style="52" bestFit="1" customWidth="1"/>
    <col min="4626" max="4628" width="12.33203125" style="52" bestFit="1" customWidth="1"/>
    <col min="4629" max="4630" width="9" style="52" customWidth="1"/>
    <col min="4631" max="4631" width="12.33203125" style="52" bestFit="1" customWidth="1"/>
    <col min="4632" max="4632" width="9" style="52" customWidth="1"/>
    <col min="4633" max="4633" width="12.44140625" style="52" bestFit="1" customWidth="1"/>
    <col min="4634" max="4866" width="8.88671875" style="52"/>
    <col min="4867" max="4867" width="4.6640625" style="52" customWidth="1"/>
    <col min="4868" max="4868" width="14.5546875" style="52" bestFit="1" customWidth="1"/>
    <col min="4869" max="4869" width="10.33203125" style="52" customWidth="1"/>
    <col min="4870" max="4870" width="11.88671875" style="52" bestFit="1" customWidth="1"/>
    <col min="4871" max="4871" width="10.109375" style="52" bestFit="1" customWidth="1"/>
    <col min="4872" max="4872" width="9.33203125" style="52" bestFit="1" customWidth="1"/>
    <col min="4873" max="4873" width="8.109375" style="52" customWidth="1"/>
    <col min="4874" max="4874" width="11.33203125" style="52" customWidth="1"/>
    <col min="4875" max="4875" width="15.6640625" style="52" bestFit="1" customWidth="1"/>
    <col min="4876" max="4876" width="10.6640625" style="52" bestFit="1" customWidth="1"/>
    <col min="4877" max="4877" width="10.88671875" style="52" bestFit="1" customWidth="1"/>
    <col min="4878" max="4878" width="11.44140625" style="52" bestFit="1" customWidth="1"/>
    <col min="4879" max="4879" width="11.109375" style="52" bestFit="1" customWidth="1"/>
    <col min="4880" max="4880" width="14.33203125" style="52" bestFit="1" customWidth="1"/>
    <col min="4881" max="4881" width="13.88671875" style="52" bestFit="1" customWidth="1"/>
    <col min="4882" max="4884" width="12.33203125" style="52" bestFit="1" customWidth="1"/>
    <col min="4885" max="4886" width="9" style="52" customWidth="1"/>
    <col min="4887" max="4887" width="12.33203125" style="52" bestFit="1" customWidth="1"/>
    <col min="4888" max="4888" width="9" style="52" customWidth="1"/>
    <col min="4889" max="4889" width="12.44140625" style="52" bestFit="1" customWidth="1"/>
    <col min="4890" max="5122" width="8.88671875" style="52"/>
    <col min="5123" max="5123" width="4.6640625" style="52" customWidth="1"/>
    <col min="5124" max="5124" width="14.5546875" style="52" bestFit="1" customWidth="1"/>
    <col min="5125" max="5125" width="10.33203125" style="52" customWidth="1"/>
    <col min="5126" max="5126" width="11.88671875" style="52" bestFit="1" customWidth="1"/>
    <col min="5127" max="5127" width="10.109375" style="52" bestFit="1" customWidth="1"/>
    <col min="5128" max="5128" width="9.33203125" style="52" bestFit="1" customWidth="1"/>
    <col min="5129" max="5129" width="8.109375" style="52" customWidth="1"/>
    <col min="5130" max="5130" width="11.33203125" style="52" customWidth="1"/>
    <col min="5131" max="5131" width="15.6640625" style="52" bestFit="1" customWidth="1"/>
    <col min="5132" max="5132" width="10.6640625" style="52" bestFit="1" customWidth="1"/>
    <col min="5133" max="5133" width="10.88671875" style="52" bestFit="1" customWidth="1"/>
    <col min="5134" max="5134" width="11.44140625" style="52" bestFit="1" customWidth="1"/>
    <col min="5135" max="5135" width="11.109375" style="52" bestFit="1" customWidth="1"/>
    <col min="5136" max="5136" width="14.33203125" style="52" bestFit="1" customWidth="1"/>
    <col min="5137" max="5137" width="13.88671875" style="52" bestFit="1" customWidth="1"/>
    <col min="5138" max="5140" width="12.33203125" style="52" bestFit="1" customWidth="1"/>
    <col min="5141" max="5142" width="9" style="52" customWidth="1"/>
    <col min="5143" max="5143" width="12.33203125" style="52" bestFit="1" customWidth="1"/>
    <col min="5144" max="5144" width="9" style="52" customWidth="1"/>
    <col min="5145" max="5145" width="12.44140625" style="52" bestFit="1" customWidth="1"/>
    <col min="5146" max="5378" width="8.88671875" style="52"/>
    <col min="5379" max="5379" width="4.6640625" style="52" customWidth="1"/>
    <col min="5380" max="5380" width="14.5546875" style="52" bestFit="1" customWidth="1"/>
    <col min="5381" max="5381" width="10.33203125" style="52" customWidth="1"/>
    <col min="5382" max="5382" width="11.88671875" style="52" bestFit="1" customWidth="1"/>
    <col min="5383" max="5383" width="10.109375" style="52" bestFit="1" customWidth="1"/>
    <col min="5384" max="5384" width="9.33203125" style="52" bestFit="1" customWidth="1"/>
    <col min="5385" max="5385" width="8.109375" style="52" customWidth="1"/>
    <col min="5386" max="5386" width="11.33203125" style="52" customWidth="1"/>
    <col min="5387" max="5387" width="15.6640625" style="52" bestFit="1" customWidth="1"/>
    <col min="5388" max="5388" width="10.6640625" style="52" bestFit="1" customWidth="1"/>
    <col min="5389" max="5389" width="10.88671875" style="52" bestFit="1" customWidth="1"/>
    <col min="5390" max="5390" width="11.44140625" style="52" bestFit="1" customWidth="1"/>
    <col min="5391" max="5391" width="11.109375" style="52" bestFit="1" customWidth="1"/>
    <col min="5392" max="5392" width="14.33203125" style="52" bestFit="1" customWidth="1"/>
    <col min="5393" max="5393" width="13.88671875" style="52" bestFit="1" customWidth="1"/>
    <col min="5394" max="5396" width="12.33203125" style="52" bestFit="1" customWidth="1"/>
    <col min="5397" max="5398" width="9" style="52" customWidth="1"/>
    <col min="5399" max="5399" width="12.33203125" style="52" bestFit="1" customWidth="1"/>
    <col min="5400" max="5400" width="9" style="52" customWidth="1"/>
    <col min="5401" max="5401" width="12.44140625" style="52" bestFit="1" customWidth="1"/>
    <col min="5402" max="5634" width="8.88671875" style="52"/>
    <col min="5635" max="5635" width="4.6640625" style="52" customWidth="1"/>
    <col min="5636" max="5636" width="14.5546875" style="52" bestFit="1" customWidth="1"/>
    <col min="5637" max="5637" width="10.33203125" style="52" customWidth="1"/>
    <col min="5638" max="5638" width="11.88671875" style="52" bestFit="1" customWidth="1"/>
    <col min="5639" max="5639" width="10.109375" style="52" bestFit="1" customWidth="1"/>
    <col min="5640" max="5640" width="9.33203125" style="52" bestFit="1" customWidth="1"/>
    <col min="5641" max="5641" width="8.109375" style="52" customWidth="1"/>
    <col min="5642" max="5642" width="11.33203125" style="52" customWidth="1"/>
    <col min="5643" max="5643" width="15.6640625" style="52" bestFit="1" customWidth="1"/>
    <col min="5644" max="5644" width="10.6640625" style="52" bestFit="1" customWidth="1"/>
    <col min="5645" max="5645" width="10.88671875" style="52" bestFit="1" customWidth="1"/>
    <col min="5646" max="5646" width="11.44140625" style="52" bestFit="1" customWidth="1"/>
    <col min="5647" max="5647" width="11.109375" style="52" bestFit="1" customWidth="1"/>
    <col min="5648" max="5648" width="14.33203125" style="52" bestFit="1" customWidth="1"/>
    <col min="5649" max="5649" width="13.88671875" style="52" bestFit="1" customWidth="1"/>
    <col min="5650" max="5652" width="12.33203125" style="52" bestFit="1" customWidth="1"/>
    <col min="5653" max="5654" width="9" style="52" customWidth="1"/>
    <col min="5655" max="5655" width="12.33203125" style="52" bestFit="1" customWidth="1"/>
    <col min="5656" max="5656" width="9" style="52" customWidth="1"/>
    <col min="5657" max="5657" width="12.44140625" style="52" bestFit="1" customWidth="1"/>
    <col min="5658" max="5890" width="8.88671875" style="52"/>
    <col min="5891" max="5891" width="4.6640625" style="52" customWidth="1"/>
    <col min="5892" max="5892" width="14.5546875" style="52" bestFit="1" customWidth="1"/>
    <col min="5893" max="5893" width="10.33203125" style="52" customWidth="1"/>
    <col min="5894" max="5894" width="11.88671875" style="52" bestFit="1" customWidth="1"/>
    <col min="5895" max="5895" width="10.109375" style="52" bestFit="1" customWidth="1"/>
    <col min="5896" max="5896" width="9.33203125" style="52" bestFit="1" customWidth="1"/>
    <col min="5897" max="5897" width="8.109375" style="52" customWidth="1"/>
    <col min="5898" max="5898" width="11.33203125" style="52" customWidth="1"/>
    <col min="5899" max="5899" width="15.6640625" style="52" bestFit="1" customWidth="1"/>
    <col min="5900" max="5900" width="10.6640625" style="52" bestFit="1" customWidth="1"/>
    <col min="5901" max="5901" width="10.88671875" style="52" bestFit="1" customWidth="1"/>
    <col min="5902" max="5902" width="11.44140625" style="52" bestFit="1" customWidth="1"/>
    <col min="5903" max="5903" width="11.109375" style="52" bestFit="1" customWidth="1"/>
    <col min="5904" max="5904" width="14.33203125" style="52" bestFit="1" customWidth="1"/>
    <col min="5905" max="5905" width="13.88671875" style="52" bestFit="1" customWidth="1"/>
    <col min="5906" max="5908" width="12.33203125" style="52" bestFit="1" customWidth="1"/>
    <col min="5909" max="5910" width="9" style="52" customWidth="1"/>
    <col min="5911" max="5911" width="12.33203125" style="52" bestFit="1" customWidth="1"/>
    <col min="5912" max="5912" width="9" style="52" customWidth="1"/>
    <col min="5913" max="5913" width="12.44140625" style="52" bestFit="1" customWidth="1"/>
    <col min="5914" max="6146" width="8.88671875" style="52"/>
    <col min="6147" max="6147" width="4.6640625" style="52" customWidth="1"/>
    <col min="6148" max="6148" width="14.5546875" style="52" bestFit="1" customWidth="1"/>
    <col min="6149" max="6149" width="10.33203125" style="52" customWidth="1"/>
    <col min="6150" max="6150" width="11.88671875" style="52" bestFit="1" customWidth="1"/>
    <col min="6151" max="6151" width="10.109375" style="52" bestFit="1" customWidth="1"/>
    <col min="6152" max="6152" width="9.33203125" style="52" bestFit="1" customWidth="1"/>
    <col min="6153" max="6153" width="8.109375" style="52" customWidth="1"/>
    <col min="6154" max="6154" width="11.33203125" style="52" customWidth="1"/>
    <col min="6155" max="6155" width="15.6640625" style="52" bestFit="1" customWidth="1"/>
    <col min="6156" max="6156" width="10.6640625" style="52" bestFit="1" customWidth="1"/>
    <col min="6157" max="6157" width="10.88671875" style="52" bestFit="1" customWidth="1"/>
    <col min="6158" max="6158" width="11.44140625" style="52" bestFit="1" customWidth="1"/>
    <col min="6159" max="6159" width="11.109375" style="52" bestFit="1" customWidth="1"/>
    <col min="6160" max="6160" width="14.33203125" style="52" bestFit="1" customWidth="1"/>
    <col min="6161" max="6161" width="13.88671875" style="52" bestFit="1" customWidth="1"/>
    <col min="6162" max="6164" width="12.33203125" style="52" bestFit="1" customWidth="1"/>
    <col min="6165" max="6166" width="9" style="52" customWidth="1"/>
    <col min="6167" max="6167" width="12.33203125" style="52" bestFit="1" customWidth="1"/>
    <col min="6168" max="6168" width="9" style="52" customWidth="1"/>
    <col min="6169" max="6169" width="12.44140625" style="52" bestFit="1" customWidth="1"/>
    <col min="6170" max="6402" width="8.88671875" style="52"/>
    <col min="6403" max="6403" width="4.6640625" style="52" customWidth="1"/>
    <col min="6404" max="6404" width="14.5546875" style="52" bestFit="1" customWidth="1"/>
    <col min="6405" max="6405" width="10.33203125" style="52" customWidth="1"/>
    <col min="6406" max="6406" width="11.88671875" style="52" bestFit="1" customWidth="1"/>
    <col min="6407" max="6407" width="10.109375" style="52" bestFit="1" customWidth="1"/>
    <col min="6408" max="6408" width="9.33203125" style="52" bestFit="1" customWidth="1"/>
    <col min="6409" max="6409" width="8.109375" style="52" customWidth="1"/>
    <col min="6410" max="6410" width="11.33203125" style="52" customWidth="1"/>
    <col min="6411" max="6411" width="15.6640625" style="52" bestFit="1" customWidth="1"/>
    <col min="6412" max="6412" width="10.6640625" style="52" bestFit="1" customWidth="1"/>
    <col min="6413" max="6413" width="10.88671875" style="52" bestFit="1" customWidth="1"/>
    <col min="6414" max="6414" width="11.44140625" style="52" bestFit="1" customWidth="1"/>
    <col min="6415" max="6415" width="11.109375" style="52" bestFit="1" customWidth="1"/>
    <col min="6416" max="6416" width="14.33203125" style="52" bestFit="1" customWidth="1"/>
    <col min="6417" max="6417" width="13.88671875" style="52" bestFit="1" customWidth="1"/>
    <col min="6418" max="6420" width="12.33203125" style="52" bestFit="1" customWidth="1"/>
    <col min="6421" max="6422" width="9" style="52" customWidth="1"/>
    <col min="6423" max="6423" width="12.33203125" style="52" bestFit="1" customWidth="1"/>
    <col min="6424" max="6424" width="9" style="52" customWidth="1"/>
    <col min="6425" max="6425" width="12.44140625" style="52" bestFit="1" customWidth="1"/>
    <col min="6426" max="6658" width="8.88671875" style="52"/>
    <col min="6659" max="6659" width="4.6640625" style="52" customWidth="1"/>
    <col min="6660" max="6660" width="14.5546875" style="52" bestFit="1" customWidth="1"/>
    <col min="6661" max="6661" width="10.33203125" style="52" customWidth="1"/>
    <col min="6662" max="6662" width="11.88671875" style="52" bestFit="1" customWidth="1"/>
    <col min="6663" max="6663" width="10.109375" style="52" bestFit="1" customWidth="1"/>
    <col min="6664" max="6664" width="9.33203125" style="52" bestFit="1" customWidth="1"/>
    <col min="6665" max="6665" width="8.109375" style="52" customWidth="1"/>
    <col min="6666" max="6666" width="11.33203125" style="52" customWidth="1"/>
    <col min="6667" max="6667" width="15.6640625" style="52" bestFit="1" customWidth="1"/>
    <col min="6668" max="6668" width="10.6640625" style="52" bestFit="1" customWidth="1"/>
    <col min="6669" max="6669" width="10.88671875" style="52" bestFit="1" customWidth="1"/>
    <col min="6670" max="6670" width="11.44140625" style="52" bestFit="1" customWidth="1"/>
    <col min="6671" max="6671" width="11.109375" style="52" bestFit="1" customWidth="1"/>
    <col min="6672" max="6672" width="14.33203125" style="52" bestFit="1" customWidth="1"/>
    <col min="6673" max="6673" width="13.88671875" style="52" bestFit="1" customWidth="1"/>
    <col min="6674" max="6676" width="12.33203125" style="52" bestFit="1" customWidth="1"/>
    <col min="6677" max="6678" width="9" style="52" customWidth="1"/>
    <col min="6679" max="6679" width="12.33203125" style="52" bestFit="1" customWidth="1"/>
    <col min="6680" max="6680" width="9" style="52" customWidth="1"/>
    <col min="6681" max="6681" width="12.44140625" style="52" bestFit="1" customWidth="1"/>
    <col min="6682" max="6914" width="8.88671875" style="52"/>
    <col min="6915" max="6915" width="4.6640625" style="52" customWidth="1"/>
    <col min="6916" max="6916" width="14.5546875" style="52" bestFit="1" customWidth="1"/>
    <col min="6917" max="6917" width="10.33203125" style="52" customWidth="1"/>
    <col min="6918" max="6918" width="11.88671875" style="52" bestFit="1" customWidth="1"/>
    <col min="6919" max="6919" width="10.109375" style="52" bestFit="1" customWidth="1"/>
    <col min="6920" max="6920" width="9.33203125" style="52" bestFit="1" customWidth="1"/>
    <col min="6921" max="6921" width="8.109375" style="52" customWidth="1"/>
    <col min="6922" max="6922" width="11.33203125" style="52" customWidth="1"/>
    <col min="6923" max="6923" width="15.6640625" style="52" bestFit="1" customWidth="1"/>
    <col min="6924" max="6924" width="10.6640625" style="52" bestFit="1" customWidth="1"/>
    <col min="6925" max="6925" width="10.88671875" style="52" bestFit="1" customWidth="1"/>
    <col min="6926" max="6926" width="11.44140625" style="52" bestFit="1" customWidth="1"/>
    <col min="6927" max="6927" width="11.109375" style="52" bestFit="1" customWidth="1"/>
    <col min="6928" max="6928" width="14.33203125" style="52" bestFit="1" customWidth="1"/>
    <col min="6929" max="6929" width="13.88671875" style="52" bestFit="1" customWidth="1"/>
    <col min="6930" max="6932" width="12.33203125" style="52" bestFit="1" customWidth="1"/>
    <col min="6933" max="6934" width="9" style="52" customWidth="1"/>
    <col min="6935" max="6935" width="12.33203125" style="52" bestFit="1" customWidth="1"/>
    <col min="6936" max="6936" width="9" style="52" customWidth="1"/>
    <col min="6937" max="6937" width="12.44140625" style="52" bestFit="1" customWidth="1"/>
    <col min="6938" max="7170" width="8.88671875" style="52"/>
    <col min="7171" max="7171" width="4.6640625" style="52" customWidth="1"/>
    <col min="7172" max="7172" width="14.5546875" style="52" bestFit="1" customWidth="1"/>
    <col min="7173" max="7173" width="10.33203125" style="52" customWidth="1"/>
    <col min="7174" max="7174" width="11.88671875" style="52" bestFit="1" customWidth="1"/>
    <col min="7175" max="7175" width="10.109375" style="52" bestFit="1" customWidth="1"/>
    <col min="7176" max="7176" width="9.33203125" style="52" bestFit="1" customWidth="1"/>
    <col min="7177" max="7177" width="8.109375" style="52" customWidth="1"/>
    <col min="7178" max="7178" width="11.33203125" style="52" customWidth="1"/>
    <col min="7179" max="7179" width="15.6640625" style="52" bestFit="1" customWidth="1"/>
    <col min="7180" max="7180" width="10.6640625" style="52" bestFit="1" customWidth="1"/>
    <col min="7181" max="7181" width="10.88671875" style="52" bestFit="1" customWidth="1"/>
    <col min="7182" max="7182" width="11.44140625" style="52" bestFit="1" customWidth="1"/>
    <col min="7183" max="7183" width="11.109375" style="52" bestFit="1" customWidth="1"/>
    <col min="7184" max="7184" width="14.33203125" style="52" bestFit="1" customWidth="1"/>
    <col min="7185" max="7185" width="13.88671875" style="52" bestFit="1" customWidth="1"/>
    <col min="7186" max="7188" width="12.33203125" style="52" bestFit="1" customWidth="1"/>
    <col min="7189" max="7190" width="9" style="52" customWidth="1"/>
    <col min="7191" max="7191" width="12.33203125" style="52" bestFit="1" customWidth="1"/>
    <col min="7192" max="7192" width="9" style="52" customWidth="1"/>
    <col min="7193" max="7193" width="12.44140625" style="52" bestFit="1" customWidth="1"/>
    <col min="7194" max="7426" width="8.88671875" style="52"/>
    <col min="7427" max="7427" width="4.6640625" style="52" customWidth="1"/>
    <col min="7428" max="7428" width="14.5546875" style="52" bestFit="1" customWidth="1"/>
    <col min="7429" max="7429" width="10.33203125" style="52" customWidth="1"/>
    <col min="7430" max="7430" width="11.88671875" style="52" bestFit="1" customWidth="1"/>
    <col min="7431" max="7431" width="10.109375" style="52" bestFit="1" customWidth="1"/>
    <col min="7432" max="7432" width="9.33203125" style="52" bestFit="1" customWidth="1"/>
    <col min="7433" max="7433" width="8.109375" style="52" customWidth="1"/>
    <col min="7434" max="7434" width="11.33203125" style="52" customWidth="1"/>
    <col min="7435" max="7435" width="15.6640625" style="52" bestFit="1" customWidth="1"/>
    <col min="7436" max="7436" width="10.6640625" style="52" bestFit="1" customWidth="1"/>
    <col min="7437" max="7437" width="10.88671875" style="52" bestFit="1" customWidth="1"/>
    <col min="7438" max="7438" width="11.44140625" style="52" bestFit="1" customWidth="1"/>
    <col min="7439" max="7439" width="11.109375" style="52" bestFit="1" customWidth="1"/>
    <col min="7440" max="7440" width="14.33203125" style="52" bestFit="1" customWidth="1"/>
    <col min="7441" max="7441" width="13.88671875" style="52" bestFit="1" customWidth="1"/>
    <col min="7442" max="7444" width="12.33203125" style="52" bestFit="1" customWidth="1"/>
    <col min="7445" max="7446" width="9" style="52" customWidth="1"/>
    <col min="7447" max="7447" width="12.33203125" style="52" bestFit="1" customWidth="1"/>
    <col min="7448" max="7448" width="9" style="52" customWidth="1"/>
    <col min="7449" max="7449" width="12.44140625" style="52" bestFit="1" customWidth="1"/>
    <col min="7450" max="7682" width="8.88671875" style="52"/>
    <col min="7683" max="7683" width="4.6640625" style="52" customWidth="1"/>
    <col min="7684" max="7684" width="14.5546875" style="52" bestFit="1" customWidth="1"/>
    <col min="7685" max="7685" width="10.33203125" style="52" customWidth="1"/>
    <col min="7686" max="7686" width="11.88671875" style="52" bestFit="1" customWidth="1"/>
    <col min="7687" max="7687" width="10.109375" style="52" bestFit="1" customWidth="1"/>
    <col min="7688" max="7688" width="9.33203125" style="52" bestFit="1" customWidth="1"/>
    <col min="7689" max="7689" width="8.109375" style="52" customWidth="1"/>
    <col min="7690" max="7690" width="11.33203125" style="52" customWidth="1"/>
    <col min="7691" max="7691" width="15.6640625" style="52" bestFit="1" customWidth="1"/>
    <col min="7692" max="7692" width="10.6640625" style="52" bestFit="1" customWidth="1"/>
    <col min="7693" max="7693" width="10.88671875" style="52" bestFit="1" customWidth="1"/>
    <col min="7694" max="7694" width="11.44140625" style="52" bestFit="1" customWidth="1"/>
    <col min="7695" max="7695" width="11.109375" style="52" bestFit="1" customWidth="1"/>
    <col min="7696" max="7696" width="14.33203125" style="52" bestFit="1" customWidth="1"/>
    <col min="7697" max="7697" width="13.88671875" style="52" bestFit="1" customWidth="1"/>
    <col min="7698" max="7700" width="12.33203125" style="52" bestFit="1" customWidth="1"/>
    <col min="7701" max="7702" width="9" style="52" customWidth="1"/>
    <col min="7703" max="7703" width="12.33203125" style="52" bestFit="1" customWidth="1"/>
    <col min="7704" max="7704" width="9" style="52" customWidth="1"/>
    <col min="7705" max="7705" width="12.44140625" style="52" bestFit="1" customWidth="1"/>
    <col min="7706" max="7938" width="8.88671875" style="52"/>
    <col min="7939" max="7939" width="4.6640625" style="52" customWidth="1"/>
    <col min="7940" max="7940" width="14.5546875" style="52" bestFit="1" customWidth="1"/>
    <col min="7941" max="7941" width="10.33203125" style="52" customWidth="1"/>
    <col min="7942" max="7942" width="11.88671875" style="52" bestFit="1" customWidth="1"/>
    <col min="7943" max="7943" width="10.109375" style="52" bestFit="1" customWidth="1"/>
    <col min="7944" max="7944" width="9.33203125" style="52" bestFit="1" customWidth="1"/>
    <col min="7945" max="7945" width="8.109375" style="52" customWidth="1"/>
    <col min="7946" max="7946" width="11.33203125" style="52" customWidth="1"/>
    <col min="7947" max="7947" width="15.6640625" style="52" bestFit="1" customWidth="1"/>
    <col min="7948" max="7948" width="10.6640625" style="52" bestFit="1" customWidth="1"/>
    <col min="7949" max="7949" width="10.88671875" style="52" bestFit="1" customWidth="1"/>
    <col min="7950" max="7950" width="11.44140625" style="52" bestFit="1" customWidth="1"/>
    <col min="7951" max="7951" width="11.109375" style="52" bestFit="1" customWidth="1"/>
    <col min="7952" max="7952" width="14.33203125" style="52" bestFit="1" customWidth="1"/>
    <col min="7953" max="7953" width="13.88671875" style="52" bestFit="1" customWidth="1"/>
    <col min="7954" max="7956" width="12.33203125" style="52" bestFit="1" customWidth="1"/>
    <col min="7957" max="7958" width="9" style="52" customWidth="1"/>
    <col min="7959" max="7959" width="12.33203125" style="52" bestFit="1" customWidth="1"/>
    <col min="7960" max="7960" width="9" style="52" customWidth="1"/>
    <col min="7961" max="7961" width="12.44140625" style="52" bestFit="1" customWidth="1"/>
    <col min="7962" max="8194" width="8.88671875" style="52"/>
    <col min="8195" max="8195" width="4.6640625" style="52" customWidth="1"/>
    <col min="8196" max="8196" width="14.5546875" style="52" bestFit="1" customWidth="1"/>
    <col min="8197" max="8197" width="10.33203125" style="52" customWidth="1"/>
    <col min="8198" max="8198" width="11.88671875" style="52" bestFit="1" customWidth="1"/>
    <col min="8199" max="8199" width="10.109375" style="52" bestFit="1" customWidth="1"/>
    <col min="8200" max="8200" width="9.33203125" style="52" bestFit="1" customWidth="1"/>
    <col min="8201" max="8201" width="8.109375" style="52" customWidth="1"/>
    <col min="8202" max="8202" width="11.33203125" style="52" customWidth="1"/>
    <col min="8203" max="8203" width="15.6640625" style="52" bestFit="1" customWidth="1"/>
    <col min="8204" max="8204" width="10.6640625" style="52" bestFit="1" customWidth="1"/>
    <col min="8205" max="8205" width="10.88671875" style="52" bestFit="1" customWidth="1"/>
    <col min="8206" max="8206" width="11.44140625" style="52" bestFit="1" customWidth="1"/>
    <col min="8207" max="8207" width="11.109375" style="52" bestFit="1" customWidth="1"/>
    <col min="8208" max="8208" width="14.33203125" style="52" bestFit="1" customWidth="1"/>
    <col min="8209" max="8209" width="13.88671875" style="52" bestFit="1" customWidth="1"/>
    <col min="8210" max="8212" width="12.33203125" style="52" bestFit="1" customWidth="1"/>
    <col min="8213" max="8214" width="9" style="52" customWidth="1"/>
    <col min="8215" max="8215" width="12.33203125" style="52" bestFit="1" customWidth="1"/>
    <col min="8216" max="8216" width="9" style="52" customWidth="1"/>
    <col min="8217" max="8217" width="12.44140625" style="52" bestFit="1" customWidth="1"/>
    <col min="8218" max="8450" width="8.88671875" style="52"/>
    <col min="8451" max="8451" width="4.6640625" style="52" customWidth="1"/>
    <col min="8452" max="8452" width="14.5546875" style="52" bestFit="1" customWidth="1"/>
    <col min="8453" max="8453" width="10.33203125" style="52" customWidth="1"/>
    <col min="8454" max="8454" width="11.88671875" style="52" bestFit="1" customWidth="1"/>
    <col min="8455" max="8455" width="10.109375" style="52" bestFit="1" customWidth="1"/>
    <col min="8456" max="8456" width="9.33203125" style="52" bestFit="1" customWidth="1"/>
    <col min="8457" max="8457" width="8.109375" style="52" customWidth="1"/>
    <col min="8458" max="8458" width="11.33203125" style="52" customWidth="1"/>
    <col min="8459" max="8459" width="15.6640625" style="52" bestFit="1" customWidth="1"/>
    <col min="8460" max="8460" width="10.6640625" style="52" bestFit="1" customWidth="1"/>
    <col min="8461" max="8461" width="10.88671875" style="52" bestFit="1" customWidth="1"/>
    <col min="8462" max="8462" width="11.44140625" style="52" bestFit="1" customWidth="1"/>
    <col min="8463" max="8463" width="11.109375" style="52" bestFit="1" customWidth="1"/>
    <col min="8464" max="8464" width="14.33203125" style="52" bestFit="1" customWidth="1"/>
    <col min="8465" max="8465" width="13.88671875" style="52" bestFit="1" customWidth="1"/>
    <col min="8466" max="8468" width="12.33203125" style="52" bestFit="1" customWidth="1"/>
    <col min="8469" max="8470" width="9" style="52" customWidth="1"/>
    <col min="8471" max="8471" width="12.33203125" style="52" bestFit="1" customWidth="1"/>
    <col min="8472" max="8472" width="9" style="52" customWidth="1"/>
    <col min="8473" max="8473" width="12.44140625" style="52" bestFit="1" customWidth="1"/>
    <col min="8474" max="8706" width="8.88671875" style="52"/>
    <col min="8707" max="8707" width="4.6640625" style="52" customWidth="1"/>
    <col min="8708" max="8708" width="14.5546875" style="52" bestFit="1" customWidth="1"/>
    <col min="8709" max="8709" width="10.33203125" style="52" customWidth="1"/>
    <col min="8710" max="8710" width="11.88671875" style="52" bestFit="1" customWidth="1"/>
    <col min="8711" max="8711" width="10.109375" style="52" bestFit="1" customWidth="1"/>
    <col min="8712" max="8712" width="9.33203125" style="52" bestFit="1" customWidth="1"/>
    <col min="8713" max="8713" width="8.109375" style="52" customWidth="1"/>
    <col min="8714" max="8714" width="11.33203125" style="52" customWidth="1"/>
    <col min="8715" max="8715" width="15.6640625" style="52" bestFit="1" customWidth="1"/>
    <col min="8716" max="8716" width="10.6640625" style="52" bestFit="1" customWidth="1"/>
    <col min="8717" max="8717" width="10.88671875" style="52" bestFit="1" customWidth="1"/>
    <col min="8718" max="8718" width="11.44140625" style="52" bestFit="1" customWidth="1"/>
    <col min="8719" max="8719" width="11.109375" style="52" bestFit="1" customWidth="1"/>
    <col min="8720" max="8720" width="14.33203125" style="52" bestFit="1" customWidth="1"/>
    <col min="8721" max="8721" width="13.88671875" style="52" bestFit="1" customWidth="1"/>
    <col min="8722" max="8724" width="12.33203125" style="52" bestFit="1" customWidth="1"/>
    <col min="8725" max="8726" width="9" style="52" customWidth="1"/>
    <col min="8727" max="8727" width="12.33203125" style="52" bestFit="1" customWidth="1"/>
    <col min="8728" max="8728" width="9" style="52" customWidth="1"/>
    <col min="8729" max="8729" width="12.44140625" style="52" bestFit="1" customWidth="1"/>
    <col min="8730" max="8962" width="8.88671875" style="52"/>
    <col min="8963" max="8963" width="4.6640625" style="52" customWidth="1"/>
    <col min="8964" max="8964" width="14.5546875" style="52" bestFit="1" customWidth="1"/>
    <col min="8965" max="8965" width="10.33203125" style="52" customWidth="1"/>
    <col min="8966" max="8966" width="11.88671875" style="52" bestFit="1" customWidth="1"/>
    <col min="8967" max="8967" width="10.109375" style="52" bestFit="1" customWidth="1"/>
    <col min="8968" max="8968" width="9.33203125" style="52" bestFit="1" customWidth="1"/>
    <col min="8969" max="8969" width="8.109375" style="52" customWidth="1"/>
    <col min="8970" max="8970" width="11.33203125" style="52" customWidth="1"/>
    <col min="8971" max="8971" width="15.6640625" style="52" bestFit="1" customWidth="1"/>
    <col min="8972" max="8972" width="10.6640625" style="52" bestFit="1" customWidth="1"/>
    <col min="8973" max="8973" width="10.88671875" style="52" bestFit="1" customWidth="1"/>
    <col min="8974" max="8974" width="11.44140625" style="52" bestFit="1" customWidth="1"/>
    <col min="8975" max="8975" width="11.109375" style="52" bestFit="1" customWidth="1"/>
    <col min="8976" max="8976" width="14.33203125" style="52" bestFit="1" customWidth="1"/>
    <col min="8977" max="8977" width="13.88671875" style="52" bestFit="1" customWidth="1"/>
    <col min="8978" max="8980" width="12.33203125" style="52" bestFit="1" customWidth="1"/>
    <col min="8981" max="8982" width="9" style="52" customWidth="1"/>
    <col min="8983" max="8983" width="12.33203125" style="52" bestFit="1" customWidth="1"/>
    <col min="8984" max="8984" width="9" style="52" customWidth="1"/>
    <col min="8985" max="8985" width="12.44140625" style="52" bestFit="1" customWidth="1"/>
    <col min="8986" max="9218" width="8.88671875" style="52"/>
    <col min="9219" max="9219" width="4.6640625" style="52" customWidth="1"/>
    <col min="9220" max="9220" width="14.5546875" style="52" bestFit="1" customWidth="1"/>
    <col min="9221" max="9221" width="10.33203125" style="52" customWidth="1"/>
    <col min="9222" max="9222" width="11.88671875" style="52" bestFit="1" customWidth="1"/>
    <col min="9223" max="9223" width="10.109375" style="52" bestFit="1" customWidth="1"/>
    <col min="9224" max="9224" width="9.33203125" style="52" bestFit="1" customWidth="1"/>
    <col min="9225" max="9225" width="8.109375" style="52" customWidth="1"/>
    <col min="9226" max="9226" width="11.33203125" style="52" customWidth="1"/>
    <col min="9227" max="9227" width="15.6640625" style="52" bestFit="1" customWidth="1"/>
    <col min="9228" max="9228" width="10.6640625" style="52" bestFit="1" customWidth="1"/>
    <col min="9229" max="9229" width="10.88671875" style="52" bestFit="1" customWidth="1"/>
    <col min="9230" max="9230" width="11.44140625" style="52" bestFit="1" customWidth="1"/>
    <col min="9231" max="9231" width="11.109375" style="52" bestFit="1" customWidth="1"/>
    <col min="9232" max="9232" width="14.33203125" style="52" bestFit="1" customWidth="1"/>
    <col min="9233" max="9233" width="13.88671875" style="52" bestFit="1" customWidth="1"/>
    <col min="9234" max="9236" width="12.33203125" style="52" bestFit="1" customWidth="1"/>
    <col min="9237" max="9238" width="9" style="52" customWidth="1"/>
    <col min="9239" max="9239" width="12.33203125" style="52" bestFit="1" customWidth="1"/>
    <col min="9240" max="9240" width="9" style="52" customWidth="1"/>
    <col min="9241" max="9241" width="12.44140625" style="52" bestFit="1" customWidth="1"/>
    <col min="9242" max="9474" width="8.88671875" style="52"/>
    <col min="9475" max="9475" width="4.6640625" style="52" customWidth="1"/>
    <col min="9476" max="9476" width="14.5546875" style="52" bestFit="1" customWidth="1"/>
    <col min="9477" max="9477" width="10.33203125" style="52" customWidth="1"/>
    <col min="9478" max="9478" width="11.88671875" style="52" bestFit="1" customWidth="1"/>
    <col min="9479" max="9479" width="10.109375" style="52" bestFit="1" customWidth="1"/>
    <col min="9480" max="9480" width="9.33203125" style="52" bestFit="1" customWidth="1"/>
    <col min="9481" max="9481" width="8.109375" style="52" customWidth="1"/>
    <col min="9482" max="9482" width="11.33203125" style="52" customWidth="1"/>
    <col min="9483" max="9483" width="15.6640625" style="52" bestFit="1" customWidth="1"/>
    <col min="9484" max="9484" width="10.6640625" style="52" bestFit="1" customWidth="1"/>
    <col min="9485" max="9485" width="10.88671875" style="52" bestFit="1" customWidth="1"/>
    <col min="9486" max="9486" width="11.44140625" style="52" bestFit="1" customWidth="1"/>
    <col min="9487" max="9487" width="11.109375" style="52" bestFit="1" customWidth="1"/>
    <col min="9488" max="9488" width="14.33203125" style="52" bestFit="1" customWidth="1"/>
    <col min="9489" max="9489" width="13.88671875" style="52" bestFit="1" customWidth="1"/>
    <col min="9490" max="9492" width="12.33203125" style="52" bestFit="1" customWidth="1"/>
    <col min="9493" max="9494" width="9" style="52" customWidth="1"/>
    <col min="9495" max="9495" width="12.33203125" style="52" bestFit="1" customWidth="1"/>
    <col min="9496" max="9496" width="9" style="52" customWidth="1"/>
    <col min="9497" max="9497" width="12.44140625" style="52" bestFit="1" customWidth="1"/>
    <col min="9498" max="9730" width="8.88671875" style="52"/>
    <col min="9731" max="9731" width="4.6640625" style="52" customWidth="1"/>
    <col min="9732" max="9732" width="14.5546875" style="52" bestFit="1" customWidth="1"/>
    <col min="9733" max="9733" width="10.33203125" style="52" customWidth="1"/>
    <col min="9734" max="9734" width="11.88671875" style="52" bestFit="1" customWidth="1"/>
    <col min="9735" max="9735" width="10.109375" style="52" bestFit="1" customWidth="1"/>
    <col min="9736" max="9736" width="9.33203125" style="52" bestFit="1" customWidth="1"/>
    <col min="9737" max="9737" width="8.109375" style="52" customWidth="1"/>
    <col min="9738" max="9738" width="11.33203125" style="52" customWidth="1"/>
    <col min="9739" max="9739" width="15.6640625" style="52" bestFit="1" customWidth="1"/>
    <col min="9740" max="9740" width="10.6640625" style="52" bestFit="1" customWidth="1"/>
    <col min="9741" max="9741" width="10.88671875" style="52" bestFit="1" customWidth="1"/>
    <col min="9742" max="9742" width="11.44140625" style="52" bestFit="1" customWidth="1"/>
    <col min="9743" max="9743" width="11.109375" style="52" bestFit="1" customWidth="1"/>
    <col min="9744" max="9744" width="14.33203125" style="52" bestFit="1" customWidth="1"/>
    <col min="9745" max="9745" width="13.88671875" style="52" bestFit="1" customWidth="1"/>
    <col min="9746" max="9748" width="12.33203125" style="52" bestFit="1" customWidth="1"/>
    <col min="9749" max="9750" width="9" style="52" customWidth="1"/>
    <col min="9751" max="9751" width="12.33203125" style="52" bestFit="1" customWidth="1"/>
    <col min="9752" max="9752" width="9" style="52" customWidth="1"/>
    <col min="9753" max="9753" width="12.44140625" style="52" bestFit="1" customWidth="1"/>
    <col min="9754" max="9986" width="8.88671875" style="52"/>
    <col min="9987" max="9987" width="4.6640625" style="52" customWidth="1"/>
    <col min="9988" max="9988" width="14.5546875" style="52" bestFit="1" customWidth="1"/>
    <col min="9989" max="9989" width="10.33203125" style="52" customWidth="1"/>
    <col min="9990" max="9990" width="11.88671875" style="52" bestFit="1" customWidth="1"/>
    <col min="9991" max="9991" width="10.109375" style="52" bestFit="1" customWidth="1"/>
    <col min="9992" max="9992" width="9.33203125" style="52" bestFit="1" customWidth="1"/>
    <col min="9993" max="9993" width="8.109375" style="52" customWidth="1"/>
    <col min="9994" max="9994" width="11.33203125" style="52" customWidth="1"/>
    <col min="9995" max="9995" width="15.6640625" style="52" bestFit="1" customWidth="1"/>
    <col min="9996" max="9996" width="10.6640625" style="52" bestFit="1" customWidth="1"/>
    <col min="9997" max="9997" width="10.88671875" style="52" bestFit="1" customWidth="1"/>
    <col min="9998" max="9998" width="11.44140625" style="52" bestFit="1" customWidth="1"/>
    <col min="9999" max="9999" width="11.109375" style="52" bestFit="1" customWidth="1"/>
    <col min="10000" max="10000" width="14.33203125" style="52" bestFit="1" customWidth="1"/>
    <col min="10001" max="10001" width="13.88671875" style="52" bestFit="1" customWidth="1"/>
    <col min="10002" max="10004" width="12.33203125" style="52" bestFit="1" customWidth="1"/>
    <col min="10005" max="10006" width="9" style="52" customWidth="1"/>
    <col min="10007" max="10007" width="12.33203125" style="52" bestFit="1" customWidth="1"/>
    <col min="10008" max="10008" width="9" style="52" customWidth="1"/>
    <col min="10009" max="10009" width="12.44140625" style="52" bestFit="1" customWidth="1"/>
    <col min="10010" max="10242" width="8.88671875" style="52"/>
    <col min="10243" max="10243" width="4.6640625" style="52" customWidth="1"/>
    <col min="10244" max="10244" width="14.5546875" style="52" bestFit="1" customWidth="1"/>
    <col min="10245" max="10245" width="10.33203125" style="52" customWidth="1"/>
    <col min="10246" max="10246" width="11.88671875" style="52" bestFit="1" customWidth="1"/>
    <col min="10247" max="10247" width="10.109375" style="52" bestFit="1" customWidth="1"/>
    <col min="10248" max="10248" width="9.33203125" style="52" bestFit="1" customWidth="1"/>
    <col min="10249" max="10249" width="8.109375" style="52" customWidth="1"/>
    <col min="10250" max="10250" width="11.33203125" style="52" customWidth="1"/>
    <col min="10251" max="10251" width="15.6640625" style="52" bestFit="1" customWidth="1"/>
    <col min="10252" max="10252" width="10.6640625" style="52" bestFit="1" customWidth="1"/>
    <col min="10253" max="10253" width="10.88671875" style="52" bestFit="1" customWidth="1"/>
    <col min="10254" max="10254" width="11.44140625" style="52" bestFit="1" customWidth="1"/>
    <col min="10255" max="10255" width="11.109375" style="52" bestFit="1" customWidth="1"/>
    <col min="10256" max="10256" width="14.33203125" style="52" bestFit="1" customWidth="1"/>
    <col min="10257" max="10257" width="13.88671875" style="52" bestFit="1" customWidth="1"/>
    <col min="10258" max="10260" width="12.33203125" style="52" bestFit="1" customWidth="1"/>
    <col min="10261" max="10262" width="9" style="52" customWidth="1"/>
    <col min="10263" max="10263" width="12.33203125" style="52" bestFit="1" customWidth="1"/>
    <col min="10264" max="10264" width="9" style="52" customWidth="1"/>
    <col min="10265" max="10265" width="12.44140625" style="52" bestFit="1" customWidth="1"/>
    <col min="10266" max="10498" width="8.88671875" style="52"/>
    <col min="10499" max="10499" width="4.6640625" style="52" customWidth="1"/>
    <col min="10500" max="10500" width="14.5546875" style="52" bestFit="1" customWidth="1"/>
    <col min="10501" max="10501" width="10.33203125" style="52" customWidth="1"/>
    <col min="10502" max="10502" width="11.88671875" style="52" bestFit="1" customWidth="1"/>
    <col min="10503" max="10503" width="10.109375" style="52" bestFit="1" customWidth="1"/>
    <col min="10504" max="10504" width="9.33203125" style="52" bestFit="1" customWidth="1"/>
    <col min="10505" max="10505" width="8.109375" style="52" customWidth="1"/>
    <col min="10506" max="10506" width="11.33203125" style="52" customWidth="1"/>
    <col min="10507" max="10507" width="15.6640625" style="52" bestFit="1" customWidth="1"/>
    <col min="10508" max="10508" width="10.6640625" style="52" bestFit="1" customWidth="1"/>
    <col min="10509" max="10509" width="10.88671875" style="52" bestFit="1" customWidth="1"/>
    <col min="10510" max="10510" width="11.44140625" style="52" bestFit="1" customWidth="1"/>
    <col min="10511" max="10511" width="11.109375" style="52" bestFit="1" customWidth="1"/>
    <col min="10512" max="10512" width="14.33203125" style="52" bestFit="1" customWidth="1"/>
    <col min="10513" max="10513" width="13.88671875" style="52" bestFit="1" customWidth="1"/>
    <col min="10514" max="10516" width="12.33203125" style="52" bestFit="1" customWidth="1"/>
    <col min="10517" max="10518" width="9" style="52" customWidth="1"/>
    <col min="10519" max="10519" width="12.33203125" style="52" bestFit="1" customWidth="1"/>
    <col min="10520" max="10520" width="9" style="52" customWidth="1"/>
    <col min="10521" max="10521" width="12.44140625" style="52" bestFit="1" customWidth="1"/>
    <col min="10522" max="10754" width="8.88671875" style="52"/>
    <col min="10755" max="10755" width="4.6640625" style="52" customWidth="1"/>
    <col min="10756" max="10756" width="14.5546875" style="52" bestFit="1" customWidth="1"/>
    <col min="10757" max="10757" width="10.33203125" style="52" customWidth="1"/>
    <col min="10758" max="10758" width="11.88671875" style="52" bestFit="1" customWidth="1"/>
    <col min="10759" max="10759" width="10.109375" style="52" bestFit="1" customWidth="1"/>
    <col min="10760" max="10760" width="9.33203125" style="52" bestFit="1" customWidth="1"/>
    <col min="10761" max="10761" width="8.109375" style="52" customWidth="1"/>
    <col min="10762" max="10762" width="11.33203125" style="52" customWidth="1"/>
    <col min="10763" max="10763" width="15.6640625" style="52" bestFit="1" customWidth="1"/>
    <col min="10764" max="10764" width="10.6640625" style="52" bestFit="1" customWidth="1"/>
    <col min="10765" max="10765" width="10.88671875" style="52" bestFit="1" customWidth="1"/>
    <col min="10766" max="10766" width="11.44140625" style="52" bestFit="1" customWidth="1"/>
    <col min="10767" max="10767" width="11.109375" style="52" bestFit="1" customWidth="1"/>
    <col min="10768" max="10768" width="14.33203125" style="52" bestFit="1" customWidth="1"/>
    <col min="10769" max="10769" width="13.88671875" style="52" bestFit="1" customWidth="1"/>
    <col min="10770" max="10772" width="12.33203125" style="52" bestFit="1" customWidth="1"/>
    <col min="10773" max="10774" width="9" style="52" customWidth="1"/>
    <col min="10775" max="10775" width="12.33203125" style="52" bestFit="1" customWidth="1"/>
    <col min="10776" max="10776" width="9" style="52" customWidth="1"/>
    <col min="10777" max="10777" width="12.44140625" style="52" bestFit="1" customWidth="1"/>
    <col min="10778" max="11010" width="8.88671875" style="52"/>
    <col min="11011" max="11011" width="4.6640625" style="52" customWidth="1"/>
    <col min="11012" max="11012" width="14.5546875" style="52" bestFit="1" customWidth="1"/>
    <col min="11013" max="11013" width="10.33203125" style="52" customWidth="1"/>
    <col min="11014" max="11014" width="11.88671875" style="52" bestFit="1" customWidth="1"/>
    <col min="11015" max="11015" width="10.109375" style="52" bestFit="1" customWidth="1"/>
    <col min="11016" max="11016" width="9.33203125" style="52" bestFit="1" customWidth="1"/>
    <col min="11017" max="11017" width="8.109375" style="52" customWidth="1"/>
    <col min="11018" max="11018" width="11.33203125" style="52" customWidth="1"/>
    <col min="11019" max="11019" width="15.6640625" style="52" bestFit="1" customWidth="1"/>
    <col min="11020" max="11020" width="10.6640625" style="52" bestFit="1" customWidth="1"/>
    <col min="11021" max="11021" width="10.88671875" style="52" bestFit="1" customWidth="1"/>
    <col min="11022" max="11022" width="11.44140625" style="52" bestFit="1" customWidth="1"/>
    <col min="11023" max="11023" width="11.109375" style="52" bestFit="1" customWidth="1"/>
    <col min="11024" max="11024" width="14.33203125" style="52" bestFit="1" customWidth="1"/>
    <col min="11025" max="11025" width="13.88671875" style="52" bestFit="1" customWidth="1"/>
    <col min="11026" max="11028" width="12.33203125" style="52" bestFit="1" customWidth="1"/>
    <col min="11029" max="11030" width="9" style="52" customWidth="1"/>
    <col min="11031" max="11031" width="12.33203125" style="52" bestFit="1" customWidth="1"/>
    <col min="11032" max="11032" width="9" style="52" customWidth="1"/>
    <col min="11033" max="11033" width="12.44140625" style="52" bestFit="1" customWidth="1"/>
    <col min="11034" max="11266" width="8.88671875" style="52"/>
    <col min="11267" max="11267" width="4.6640625" style="52" customWidth="1"/>
    <col min="11268" max="11268" width="14.5546875" style="52" bestFit="1" customWidth="1"/>
    <col min="11269" max="11269" width="10.33203125" style="52" customWidth="1"/>
    <col min="11270" max="11270" width="11.88671875" style="52" bestFit="1" customWidth="1"/>
    <col min="11271" max="11271" width="10.109375" style="52" bestFit="1" customWidth="1"/>
    <col min="11272" max="11272" width="9.33203125" style="52" bestFit="1" customWidth="1"/>
    <col min="11273" max="11273" width="8.109375" style="52" customWidth="1"/>
    <col min="11274" max="11274" width="11.33203125" style="52" customWidth="1"/>
    <col min="11275" max="11275" width="15.6640625" style="52" bestFit="1" customWidth="1"/>
    <col min="11276" max="11276" width="10.6640625" style="52" bestFit="1" customWidth="1"/>
    <col min="11277" max="11277" width="10.88671875" style="52" bestFit="1" customWidth="1"/>
    <col min="11278" max="11278" width="11.44140625" style="52" bestFit="1" customWidth="1"/>
    <col min="11279" max="11279" width="11.109375" style="52" bestFit="1" customWidth="1"/>
    <col min="11280" max="11280" width="14.33203125" style="52" bestFit="1" customWidth="1"/>
    <col min="11281" max="11281" width="13.88671875" style="52" bestFit="1" customWidth="1"/>
    <col min="11282" max="11284" width="12.33203125" style="52" bestFit="1" customWidth="1"/>
    <col min="11285" max="11286" width="9" style="52" customWidth="1"/>
    <col min="11287" max="11287" width="12.33203125" style="52" bestFit="1" customWidth="1"/>
    <col min="11288" max="11288" width="9" style="52" customWidth="1"/>
    <col min="11289" max="11289" width="12.44140625" style="52" bestFit="1" customWidth="1"/>
    <col min="11290" max="11522" width="8.88671875" style="52"/>
    <col min="11523" max="11523" width="4.6640625" style="52" customWidth="1"/>
    <col min="11524" max="11524" width="14.5546875" style="52" bestFit="1" customWidth="1"/>
    <col min="11525" max="11525" width="10.33203125" style="52" customWidth="1"/>
    <col min="11526" max="11526" width="11.88671875" style="52" bestFit="1" customWidth="1"/>
    <col min="11527" max="11527" width="10.109375" style="52" bestFit="1" customWidth="1"/>
    <col min="11528" max="11528" width="9.33203125" style="52" bestFit="1" customWidth="1"/>
    <col min="11529" max="11529" width="8.109375" style="52" customWidth="1"/>
    <col min="11530" max="11530" width="11.33203125" style="52" customWidth="1"/>
    <col min="11531" max="11531" width="15.6640625" style="52" bestFit="1" customWidth="1"/>
    <col min="11532" max="11532" width="10.6640625" style="52" bestFit="1" customWidth="1"/>
    <col min="11533" max="11533" width="10.88671875" style="52" bestFit="1" customWidth="1"/>
    <col min="11534" max="11534" width="11.44140625" style="52" bestFit="1" customWidth="1"/>
    <col min="11535" max="11535" width="11.109375" style="52" bestFit="1" customWidth="1"/>
    <col min="11536" max="11536" width="14.33203125" style="52" bestFit="1" customWidth="1"/>
    <col min="11537" max="11537" width="13.88671875" style="52" bestFit="1" customWidth="1"/>
    <col min="11538" max="11540" width="12.33203125" style="52" bestFit="1" customWidth="1"/>
    <col min="11541" max="11542" width="9" style="52" customWidth="1"/>
    <col min="11543" max="11543" width="12.33203125" style="52" bestFit="1" customWidth="1"/>
    <col min="11544" max="11544" width="9" style="52" customWidth="1"/>
    <col min="11545" max="11545" width="12.44140625" style="52" bestFit="1" customWidth="1"/>
    <col min="11546" max="11778" width="8.88671875" style="52"/>
    <col min="11779" max="11779" width="4.6640625" style="52" customWidth="1"/>
    <col min="11780" max="11780" width="14.5546875" style="52" bestFit="1" customWidth="1"/>
    <col min="11781" max="11781" width="10.33203125" style="52" customWidth="1"/>
    <col min="11782" max="11782" width="11.88671875" style="52" bestFit="1" customWidth="1"/>
    <col min="11783" max="11783" width="10.109375" style="52" bestFit="1" customWidth="1"/>
    <col min="11784" max="11784" width="9.33203125" style="52" bestFit="1" customWidth="1"/>
    <col min="11785" max="11785" width="8.109375" style="52" customWidth="1"/>
    <col min="11786" max="11786" width="11.33203125" style="52" customWidth="1"/>
    <col min="11787" max="11787" width="15.6640625" style="52" bestFit="1" customWidth="1"/>
    <col min="11788" max="11788" width="10.6640625" style="52" bestFit="1" customWidth="1"/>
    <col min="11789" max="11789" width="10.88671875" style="52" bestFit="1" customWidth="1"/>
    <col min="11790" max="11790" width="11.44140625" style="52" bestFit="1" customWidth="1"/>
    <col min="11791" max="11791" width="11.109375" style="52" bestFit="1" customWidth="1"/>
    <col min="11792" max="11792" width="14.33203125" style="52" bestFit="1" customWidth="1"/>
    <col min="11793" max="11793" width="13.88671875" style="52" bestFit="1" customWidth="1"/>
    <col min="11794" max="11796" width="12.33203125" style="52" bestFit="1" customWidth="1"/>
    <col min="11797" max="11798" width="9" style="52" customWidth="1"/>
    <col min="11799" max="11799" width="12.33203125" style="52" bestFit="1" customWidth="1"/>
    <col min="11800" max="11800" width="9" style="52" customWidth="1"/>
    <col min="11801" max="11801" width="12.44140625" style="52" bestFit="1" customWidth="1"/>
    <col min="11802" max="12034" width="8.88671875" style="52"/>
    <col min="12035" max="12035" width="4.6640625" style="52" customWidth="1"/>
    <col min="12036" max="12036" width="14.5546875" style="52" bestFit="1" customWidth="1"/>
    <col min="12037" max="12037" width="10.33203125" style="52" customWidth="1"/>
    <col min="12038" max="12038" width="11.88671875" style="52" bestFit="1" customWidth="1"/>
    <col min="12039" max="12039" width="10.109375" style="52" bestFit="1" customWidth="1"/>
    <col min="12040" max="12040" width="9.33203125" style="52" bestFit="1" customWidth="1"/>
    <col min="12041" max="12041" width="8.109375" style="52" customWidth="1"/>
    <col min="12042" max="12042" width="11.33203125" style="52" customWidth="1"/>
    <col min="12043" max="12043" width="15.6640625" style="52" bestFit="1" customWidth="1"/>
    <col min="12044" max="12044" width="10.6640625" style="52" bestFit="1" customWidth="1"/>
    <col min="12045" max="12045" width="10.88671875" style="52" bestFit="1" customWidth="1"/>
    <col min="12046" max="12046" width="11.44140625" style="52" bestFit="1" customWidth="1"/>
    <col min="12047" max="12047" width="11.109375" style="52" bestFit="1" customWidth="1"/>
    <col min="12048" max="12048" width="14.33203125" style="52" bestFit="1" customWidth="1"/>
    <col min="12049" max="12049" width="13.88671875" style="52" bestFit="1" customWidth="1"/>
    <col min="12050" max="12052" width="12.33203125" style="52" bestFit="1" customWidth="1"/>
    <col min="12053" max="12054" width="9" style="52" customWidth="1"/>
    <col min="12055" max="12055" width="12.33203125" style="52" bestFit="1" customWidth="1"/>
    <col min="12056" max="12056" width="9" style="52" customWidth="1"/>
    <col min="12057" max="12057" width="12.44140625" style="52" bestFit="1" customWidth="1"/>
    <col min="12058" max="12290" width="8.88671875" style="52"/>
    <col min="12291" max="12291" width="4.6640625" style="52" customWidth="1"/>
    <col min="12292" max="12292" width="14.5546875" style="52" bestFit="1" customWidth="1"/>
    <col min="12293" max="12293" width="10.33203125" style="52" customWidth="1"/>
    <col min="12294" max="12294" width="11.88671875" style="52" bestFit="1" customWidth="1"/>
    <col min="12295" max="12295" width="10.109375" style="52" bestFit="1" customWidth="1"/>
    <col min="12296" max="12296" width="9.33203125" style="52" bestFit="1" customWidth="1"/>
    <col min="12297" max="12297" width="8.109375" style="52" customWidth="1"/>
    <col min="12298" max="12298" width="11.33203125" style="52" customWidth="1"/>
    <col min="12299" max="12299" width="15.6640625" style="52" bestFit="1" customWidth="1"/>
    <col min="12300" max="12300" width="10.6640625" style="52" bestFit="1" customWidth="1"/>
    <col min="12301" max="12301" width="10.88671875" style="52" bestFit="1" customWidth="1"/>
    <col min="12302" max="12302" width="11.44140625" style="52" bestFit="1" customWidth="1"/>
    <col min="12303" max="12303" width="11.109375" style="52" bestFit="1" customWidth="1"/>
    <col min="12304" max="12304" width="14.33203125" style="52" bestFit="1" customWidth="1"/>
    <col min="12305" max="12305" width="13.88671875" style="52" bestFit="1" customWidth="1"/>
    <col min="12306" max="12308" width="12.33203125" style="52" bestFit="1" customWidth="1"/>
    <col min="12309" max="12310" width="9" style="52" customWidth="1"/>
    <col min="12311" max="12311" width="12.33203125" style="52" bestFit="1" customWidth="1"/>
    <col min="12312" max="12312" width="9" style="52" customWidth="1"/>
    <col min="12313" max="12313" width="12.44140625" style="52" bestFit="1" customWidth="1"/>
    <col min="12314" max="12546" width="8.88671875" style="52"/>
    <col min="12547" max="12547" width="4.6640625" style="52" customWidth="1"/>
    <col min="12548" max="12548" width="14.5546875" style="52" bestFit="1" customWidth="1"/>
    <col min="12549" max="12549" width="10.33203125" style="52" customWidth="1"/>
    <col min="12550" max="12550" width="11.88671875" style="52" bestFit="1" customWidth="1"/>
    <col min="12551" max="12551" width="10.109375" style="52" bestFit="1" customWidth="1"/>
    <col min="12552" max="12552" width="9.33203125" style="52" bestFit="1" customWidth="1"/>
    <col min="12553" max="12553" width="8.109375" style="52" customWidth="1"/>
    <col min="12554" max="12554" width="11.33203125" style="52" customWidth="1"/>
    <col min="12555" max="12555" width="15.6640625" style="52" bestFit="1" customWidth="1"/>
    <col min="12556" max="12556" width="10.6640625" style="52" bestFit="1" customWidth="1"/>
    <col min="12557" max="12557" width="10.88671875" style="52" bestFit="1" customWidth="1"/>
    <col min="12558" max="12558" width="11.44140625" style="52" bestFit="1" customWidth="1"/>
    <col min="12559" max="12559" width="11.109375" style="52" bestFit="1" customWidth="1"/>
    <col min="12560" max="12560" width="14.33203125" style="52" bestFit="1" customWidth="1"/>
    <col min="12561" max="12561" width="13.88671875" style="52" bestFit="1" customWidth="1"/>
    <col min="12562" max="12564" width="12.33203125" style="52" bestFit="1" customWidth="1"/>
    <col min="12565" max="12566" width="9" style="52" customWidth="1"/>
    <col min="12567" max="12567" width="12.33203125" style="52" bestFit="1" customWidth="1"/>
    <col min="12568" max="12568" width="9" style="52" customWidth="1"/>
    <col min="12569" max="12569" width="12.44140625" style="52" bestFit="1" customWidth="1"/>
    <col min="12570" max="12802" width="8.88671875" style="52"/>
    <col min="12803" max="12803" width="4.6640625" style="52" customWidth="1"/>
    <col min="12804" max="12804" width="14.5546875" style="52" bestFit="1" customWidth="1"/>
    <col min="12805" max="12805" width="10.33203125" style="52" customWidth="1"/>
    <col min="12806" max="12806" width="11.88671875" style="52" bestFit="1" customWidth="1"/>
    <col min="12807" max="12807" width="10.109375" style="52" bestFit="1" customWidth="1"/>
    <col min="12808" max="12808" width="9.33203125" style="52" bestFit="1" customWidth="1"/>
    <col min="12809" max="12809" width="8.109375" style="52" customWidth="1"/>
    <col min="12810" max="12810" width="11.33203125" style="52" customWidth="1"/>
    <col min="12811" max="12811" width="15.6640625" style="52" bestFit="1" customWidth="1"/>
    <col min="12812" max="12812" width="10.6640625" style="52" bestFit="1" customWidth="1"/>
    <col min="12813" max="12813" width="10.88671875" style="52" bestFit="1" customWidth="1"/>
    <col min="12814" max="12814" width="11.44140625" style="52" bestFit="1" customWidth="1"/>
    <col min="12815" max="12815" width="11.109375" style="52" bestFit="1" customWidth="1"/>
    <col min="12816" max="12816" width="14.33203125" style="52" bestFit="1" customWidth="1"/>
    <col min="12817" max="12817" width="13.88671875" style="52" bestFit="1" customWidth="1"/>
    <col min="12818" max="12820" width="12.33203125" style="52" bestFit="1" customWidth="1"/>
    <col min="12821" max="12822" width="9" style="52" customWidth="1"/>
    <col min="12823" max="12823" width="12.33203125" style="52" bestFit="1" customWidth="1"/>
    <col min="12824" max="12824" width="9" style="52" customWidth="1"/>
    <col min="12825" max="12825" width="12.44140625" style="52" bestFit="1" customWidth="1"/>
    <col min="12826" max="13058" width="8.88671875" style="52"/>
    <col min="13059" max="13059" width="4.6640625" style="52" customWidth="1"/>
    <col min="13060" max="13060" width="14.5546875" style="52" bestFit="1" customWidth="1"/>
    <col min="13061" max="13061" width="10.33203125" style="52" customWidth="1"/>
    <col min="13062" max="13062" width="11.88671875" style="52" bestFit="1" customWidth="1"/>
    <col min="13063" max="13063" width="10.109375" style="52" bestFit="1" customWidth="1"/>
    <col min="13064" max="13064" width="9.33203125" style="52" bestFit="1" customWidth="1"/>
    <col min="13065" max="13065" width="8.109375" style="52" customWidth="1"/>
    <col min="13066" max="13066" width="11.33203125" style="52" customWidth="1"/>
    <col min="13067" max="13067" width="15.6640625" style="52" bestFit="1" customWidth="1"/>
    <col min="13068" max="13068" width="10.6640625" style="52" bestFit="1" customWidth="1"/>
    <col min="13069" max="13069" width="10.88671875" style="52" bestFit="1" customWidth="1"/>
    <col min="13070" max="13070" width="11.44140625" style="52" bestFit="1" customWidth="1"/>
    <col min="13071" max="13071" width="11.109375" style="52" bestFit="1" customWidth="1"/>
    <col min="13072" max="13072" width="14.33203125" style="52" bestFit="1" customWidth="1"/>
    <col min="13073" max="13073" width="13.88671875" style="52" bestFit="1" customWidth="1"/>
    <col min="13074" max="13076" width="12.33203125" style="52" bestFit="1" customWidth="1"/>
    <col min="13077" max="13078" width="9" style="52" customWidth="1"/>
    <col min="13079" max="13079" width="12.33203125" style="52" bestFit="1" customWidth="1"/>
    <col min="13080" max="13080" width="9" style="52" customWidth="1"/>
    <col min="13081" max="13081" width="12.44140625" style="52" bestFit="1" customWidth="1"/>
    <col min="13082" max="13314" width="8.88671875" style="52"/>
    <col min="13315" max="13315" width="4.6640625" style="52" customWidth="1"/>
    <col min="13316" max="13316" width="14.5546875" style="52" bestFit="1" customWidth="1"/>
    <col min="13317" max="13317" width="10.33203125" style="52" customWidth="1"/>
    <col min="13318" max="13318" width="11.88671875" style="52" bestFit="1" customWidth="1"/>
    <col min="13319" max="13319" width="10.109375" style="52" bestFit="1" customWidth="1"/>
    <col min="13320" max="13320" width="9.33203125" style="52" bestFit="1" customWidth="1"/>
    <col min="13321" max="13321" width="8.109375" style="52" customWidth="1"/>
    <col min="13322" max="13322" width="11.33203125" style="52" customWidth="1"/>
    <col min="13323" max="13323" width="15.6640625" style="52" bestFit="1" customWidth="1"/>
    <col min="13324" max="13324" width="10.6640625" style="52" bestFit="1" customWidth="1"/>
    <col min="13325" max="13325" width="10.88671875" style="52" bestFit="1" customWidth="1"/>
    <col min="13326" max="13326" width="11.44140625" style="52" bestFit="1" customWidth="1"/>
    <col min="13327" max="13327" width="11.109375" style="52" bestFit="1" customWidth="1"/>
    <col min="13328" max="13328" width="14.33203125" style="52" bestFit="1" customWidth="1"/>
    <col min="13329" max="13329" width="13.88671875" style="52" bestFit="1" customWidth="1"/>
    <col min="13330" max="13332" width="12.33203125" style="52" bestFit="1" customWidth="1"/>
    <col min="13333" max="13334" width="9" style="52" customWidth="1"/>
    <col min="13335" max="13335" width="12.33203125" style="52" bestFit="1" customWidth="1"/>
    <col min="13336" max="13336" width="9" style="52" customWidth="1"/>
    <col min="13337" max="13337" width="12.44140625" style="52" bestFit="1" customWidth="1"/>
    <col min="13338" max="13570" width="8.88671875" style="52"/>
    <col min="13571" max="13571" width="4.6640625" style="52" customWidth="1"/>
    <col min="13572" max="13572" width="14.5546875" style="52" bestFit="1" customWidth="1"/>
    <col min="13573" max="13573" width="10.33203125" style="52" customWidth="1"/>
    <col min="13574" max="13574" width="11.88671875" style="52" bestFit="1" customWidth="1"/>
    <col min="13575" max="13575" width="10.109375" style="52" bestFit="1" customWidth="1"/>
    <col min="13576" max="13576" width="9.33203125" style="52" bestFit="1" customWidth="1"/>
    <col min="13577" max="13577" width="8.109375" style="52" customWidth="1"/>
    <col min="13578" max="13578" width="11.33203125" style="52" customWidth="1"/>
    <col min="13579" max="13579" width="15.6640625" style="52" bestFit="1" customWidth="1"/>
    <col min="13580" max="13580" width="10.6640625" style="52" bestFit="1" customWidth="1"/>
    <col min="13581" max="13581" width="10.88671875" style="52" bestFit="1" customWidth="1"/>
    <col min="13582" max="13582" width="11.44140625" style="52" bestFit="1" customWidth="1"/>
    <col min="13583" max="13583" width="11.109375" style="52" bestFit="1" customWidth="1"/>
    <col min="13584" max="13584" width="14.33203125" style="52" bestFit="1" customWidth="1"/>
    <col min="13585" max="13585" width="13.88671875" style="52" bestFit="1" customWidth="1"/>
    <col min="13586" max="13588" width="12.33203125" style="52" bestFit="1" customWidth="1"/>
    <col min="13589" max="13590" width="9" style="52" customWidth="1"/>
    <col min="13591" max="13591" width="12.33203125" style="52" bestFit="1" customWidth="1"/>
    <col min="13592" max="13592" width="9" style="52" customWidth="1"/>
    <col min="13593" max="13593" width="12.44140625" style="52" bestFit="1" customWidth="1"/>
    <col min="13594" max="13826" width="8.88671875" style="52"/>
    <col min="13827" max="13827" width="4.6640625" style="52" customWidth="1"/>
    <col min="13828" max="13828" width="14.5546875" style="52" bestFit="1" customWidth="1"/>
    <col min="13829" max="13829" width="10.33203125" style="52" customWidth="1"/>
    <col min="13830" max="13830" width="11.88671875" style="52" bestFit="1" customWidth="1"/>
    <col min="13831" max="13831" width="10.109375" style="52" bestFit="1" customWidth="1"/>
    <col min="13832" max="13832" width="9.33203125" style="52" bestFit="1" customWidth="1"/>
    <col min="13833" max="13833" width="8.109375" style="52" customWidth="1"/>
    <col min="13834" max="13834" width="11.33203125" style="52" customWidth="1"/>
    <col min="13835" max="13835" width="15.6640625" style="52" bestFit="1" customWidth="1"/>
    <col min="13836" max="13836" width="10.6640625" style="52" bestFit="1" customWidth="1"/>
    <col min="13837" max="13837" width="10.88671875" style="52" bestFit="1" customWidth="1"/>
    <col min="13838" max="13838" width="11.44140625" style="52" bestFit="1" customWidth="1"/>
    <col min="13839" max="13839" width="11.109375" style="52" bestFit="1" customWidth="1"/>
    <col min="13840" max="13840" width="14.33203125" style="52" bestFit="1" customWidth="1"/>
    <col min="13841" max="13841" width="13.88671875" style="52" bestFit="1" customWidth="1"/>
    <col min="13842" max="13844" width="12.33203125" style="52" bestFit="1" customWidth="1"/>
    <col min="13845" max="13846" width="9" style="52" customWidth="1"/>
    <col min="13847" max="13847" width="12.33203125" style="52" bestFit="1" customWidth="1"/>
    <col min="13848" max="13848" width="9" style="52" customWidth="1"/>
    <col min="13849" max="13849" width="12.44140625" style="52" bestFit="1" customWidth="1"/>
    <col min="13850" max="14082" width="8.88671875" style="52"/>
    <col min="14083" max="14083" width="4.6640625" style="52" customWidth="1"/>
    <col min="14084" max="14084" width="14.5546875" style="52" bestFit="1" customWidth="1"/>
    <col min="14085" max="14085" width="10.33203125" style="52" customWidth="1"/>
    <col min="14086" max="14086" width="11.88671875" style="52" bestFit="1" customWidth="1"/>
    <col min="14087" max="14087" width="10.109375" style="52" bestFit="1" customWidth="1"/>
    <col min="14088" max="14088" width="9.33203125" style="52" bestFit="1" customWidth="1"/>
    <col min="14089" max="14089" width="8.109375" style="52" customWidth="1"/>
    <col min="14090" max="14090" width="11.33203125" style="52" customWidth="1"/>
    <col min="14091" max="14091" width="15.6640625" style="52" bestFit="1" customWidth="1"/>
    <col min="14092" max="14092" width="10.6640625" style="52" bestFit="1" customWidth="1"/>
    <col min="14093" max="14093" width="10.88671875" style="52" bestFit="1" customWidth="1"/>
    <col min="14094" max="14094" width="11.44140625" style="52" bestFit="1" customWidth="1"/>
    <col min="14095" max="14095" width="11.109375" style="52" bestFit="1" customWidth="1"/>
    <col min="14096" max="14096" width="14.33203125" style="52" bestFit="1" customWidth="1"/>
    <col min="14097" max="14097" width="13.88671875" style="52" bestFit="1" customWidth="1"/>
    <col min="14098" max="14100" width="12.33203125" style="52" bestFit="1" customWidth="1"/>
    <col min="14101" max="14102" width="9" style="52" customWidth="1"/>
    <col min="14103" max="14103" width="12.33203125" style="52" bestFit="1" customWidth="1"/>
    <col min="14104" max="14104" width="9" style="52" customWidth="1"/>
    <col min="14105" max="14105" width="12.44140625" style="52" bestFit="1" customWidth="1"/>
    <col min="14106" max="14338" width="8.88671875" style="52"/>
    <col min="14339" max="14339" width="4.6640625" style="52" customWidth="1"/>
    <col min="14340" max="14340" width="14.5546875" style="52" bestFit="1" customWidth="1"/>
    <col min="14341" max="14341" width="10.33203125" style="52" customWidth="1"/>
    <col min="14342" max="14342" width="11.88671875" style="52" bestFit="1" customWidth="1"/>
    <col min="14343" max="14343" width="10.109375" style="52" bestFit="1" customWidth="1"/>
    <col min="14344" max="14344" width="9.33203125" style="52" bestFit="1" customWidth="1"/>
    <col min="14345" max="14345" width="8.109375" style="52" customWidth="1"/>
    <col min="14346" max="14346" width="11.33203125" style="52" customWidth="1"/>
    <col min="14347" max="14347" width="15.6640625" style="52" bestFit="1" customWidth="1"/>
    <col min="14348" max="14348" width="10.6640625" style="52" bestFit="1" customWidth="1"/>
    <col min="14349" max="14349" width="10.88671875" style="52" bestFit="1" customWidth="1"/>
    <col min="14350" max="14350" width="11.44140625" style="52" bestFit="1" customWidth="1"/>
    <col min="14351" max="14351" width="11.109375" style="52" bestFit="1" customWidth="1"/>
    <col min="14352" max="14352" width="14.33203125" style="52" bestFit="1" customWidth="1"/>
    <col min="14353" max="14353" width="13.88671875" style="52" bestFit="1" customWidth="1"/>
    <col min="14354" max="14356" width="12.33203125" style="52" bestFit="1" customWidth="1"/>
    <col min="14357" max="14358" width="9" style="52" customWidth="1"/>
    <col min="14359" max="14359" width="12.33203125" style="52" bestFit="1" customWidth="1"/>
    <col min="14360" max="14360" width="9" style="52" customWidth="1"/>
    <col min="14361" max="14361" width="12.44140625" style="52" bestFit="1" customWidth="1"/>
    <col min="14362" max="14594" width="8.88671875" style="52"/>
    <col min="14595" max="14595" width="4.6640625" style="52" customWidth="1"/>
    <col min="14596" max="14596" width="14.5546875" style="52" bestFit="1" customWidth="1"/>
    <col min="14597" max="14597" width="10.33203125" style="52" customWidth="1"/>
    <col min="14598" max="14598" width="11.88671875" style="52" bestFit="1" customWidth="1"/>
    <col min="14599" max="14599" width="10.109375" style="52" bestFit="1" customWidth="1"/>
    <col min="14600" max="14600" width="9.33203125" style="52" bestFit="1" customWidth="1"/>
    <col min="14601" max="14601" width="8.109375" style="52" customWidth="1"/>
    <col min="14602" max="14602" width="11.33203125" style="52" customWidth="1"/>
    <col min="14603" max="14603" width="15.6640625" style="52" bestFit="1" customWidth="1"/>
    <col min="14604" max="14604" width="10.6640625" style="52" bestFit="1" customWidth="1"/>
    <col min="14605" max="14605" width="10.88671875" style="52" bestFit="1" customWidth="1"/>
    <col min="14606" max="14606" width="11.44140625" style="52" bestFit="1" customWidth="1"/>
    <col min="14607" max="14607" width="11.109375" style="52" bestFit="1" customWidth="1"/>
    <col min="14608" max="14608" width="14.33203125" style="52" bestFit="1" customWidth="1"/>
    <col min="14609" max="14609" width="13.88671875" style="52" bestFit="1" customWidth="1"/>
    <col min="14610" max="14612" width="12.33203125" style="52" bestFit="1" customWidth="1"/>
    <col min="14613" max="14614" width="9" style="52" customWidth="1"/>
    <col min="14615" max="14615" width="12.33203125" style="52" bestFit="1" customWidth="1"/>
    <col min="14616" max="14616" width="9" style="52" customWidth="1"/>
    <col min="14617" max="14617" width="12.44140625" style="52" bestFit="1" customWidth="1"/>
    <col min="14618" max="14850" width="8.88671875" style="52"/>
    <col min="14851" max="14851" width="4.6640625" style="52" customWidth="1"/>
    <col min="14852" max="14852" width="14.5546875" style="52" bestFit="1" customWidth="1"/>
    <col min="14853" max="14853" width="10.33203125" style="52" customWidth="1"/>
    <col min="14854" max="14854" width="11.88671875" style="52" bestFit="1" customWidth="1"/>
    <col min="14855" max="14855" width="10.109375" style="52" bestFit="1" customWidth="1"/>
    <col min="14856" max="14856" width="9.33203125" style="52" bestFit="1" customWidth="1"/>
    <col min="14857" max="14857" width="8.109375" style="52" customWidth="1"/>
    <col min="14858" max="14858" width="11.33203125" style="52" customWidth="1"/>
    <col min="14859" max="14859" width="15.6640625" style="52" bestFit="1" customWidth="1"/>
    <col min="14860" max="14860" width="10.6640625" style="52" bestFit="1" customWidth="1"/>
    <col min="14861" max="14861" width="10.88671875" style="52" bestFit="1" customWidth="1"/>
    <col min="14862" max="14862" width="11.44140625" style="52" bestFit="1" customWidth="1"/>
    <col min="14863" max="14863" width="11.109375" style="52" bestFit="1" customWidth="1"/>
    <col min="14864" max="14864" width="14.33203125" style="52" bestFit="1" customWidth="1"/>
    <col min="14865" max="14865" width="13.88671875" style="52" bestFit="1" customWidth="1"/>
    <col min="14866" max="14868" width="12.33203125" style="52" bestFit="1" customWidth="1"/>
    <col min="14869" max="14870" width="9" style="52" customWidth="1"/>
    <col min="14871" max="14871" width="12.33203125" style="52" bestFit="1" customWidth="1"/>
    <col min="14872" max="14872" width="9" style="52" customWidth="1"/>
    <col min="14873" max="14873" width="12.44140625" style="52" bestFit="1" customWidth="1"/>
    <col min="14874" max="15106" width="8.88671875" style="52"/>
    <col min="15107" max="15107" width="4.6640625" style="52" customWidth="1"/>
    <col min="15108" max="15108" width="14.5546875" style="52" bestFit="1" customWidth="1"/>
    <col min="15109" max="15109" width="10.33203125" style="52" customWidth="1"/>
    <col min="15110" max="15110" width="11.88671875" style="52" bestFit="1" customWidth="1"/>
    <col min="15111" max="15111" width="10.109375" style="52" bestFit="1" customWidth="1"/>
    <col min="15112" max="15112" width="9.33203125" style="52" bestFit="1" customWidth="1"/>
    <col min="15113" max="15113" width="8.109375" style="52" customWidth="1"/>
    <col min="15114" max="15114" width="11.33203125" style="52" customWidth="1"/>
    <col min="15115" max="15115" width="15.6640625" style="52" bestFit="1" customWidth="1"/>
    <col min="15116" max="15116" width="10.6640625" style="52" bestFit="1" customWidth="1"/>
    <col min="15117" max="15117" width="10.88671875" style="52" bestFit="1" customWidth="1"/>
    <col min="15118" max="15118" width="11.44140625" style="52" bestFit="1" customWidth="1"/>
    <col min="15119" max="15119" width="11.109375" style="52" bestFit="1" customWidth="1"/>
    <col min="15120" max="15120" width="14.33203125" style="52" bestFit="1" customWidth="1"/>
    <col min="15121" max="15121" width="13.88671875" style="52" bestFit="1" customWidth="1"/>
    <col min="15122" max="15124" width="12.33203125" style="52" bestFit="1" customWidth="1"/>
    <col min="15125" max="15126" width="9" style="52" customWidth="1"/>
    <col min="15127" max="15127" width="12.33203125" style="52" bestFit="1" customWidth="1"/>
    <col min="15128" max="15128" width="9" style="52" customWidth="1"/>
    <col min="15129" max="15129" width="12.44140625" style="52" bestFit="1" customWidth="1"/>
    <col min="15130" max="15362" width="8.88671875" style="52"/>
    <col min="15363" max="15363" width="4.6640625" style="52" customWidth="1"/>
    <col min="15364" max="15364" width="14.5546875" style="52" bestFit="1" customWidth="1"/>
    <col min="15365" max="15365" width="10.33203125" style="52" customWidth="1"/>
    <col min="15366" max="15366" width="11.88671875" style="52" bestFit="1" customWidth="1"/>
    <col min="15367" max="15367" width="10.109375" style="52" bestFit="1" customWidth="1"/>
    <col min="15368" max="15368" width="9.33203125" style="52" bestFit="1" customWidth="1"/>
    <col min="15369" max="15369" width="8.109375" style="52" customWidth="1"/>
    <col min="15370" max="15370" width="11.33203125" style="52" customWidth="1"/>
    <col min="15371" max="15371" width="15.6640625" style="52" bestFit="1" customWidth="1"/>
    <col min="15372" max="15372" width="10.6640625" style="52" bestFit="1" customWidth="1"/>
    <col min="15373" max="15373" width="10.88671875" style="52" bestFit="1" customWidth="1"/>
    <col min="15374" max="15374" width="11.44140625" style="52" bestFit="1" customWidth="1"/>
    <col min="15375" max="15375" width="11.109375" style="52" bestFit="1" customWidth="1"/>
    <col min="15376" max="15376" width="14.33203125" style="52" bestFit="1" customWidth="1"/>
    <col min="15377" max="15377" width="13.88671875" style="52" bestFit="1" customWidth="1"/>
    <col min="15378" max="15380" width="12.33203125" style="52" bestFit="1" customWidth="1"/>
    <col min="15381" max="15382" width="9" style="52" customWidth="1"/>
    <col min="15383" max="15383" width="12.33203125" style="52" bestFit="1" customWidth="1"/>
    <col min="15384" max="15384" width="9" style="52" customWidth="1"/>
    <col min="15385" max="15385" width="12.44140625" style="52" bestFit="1" customWidth="1"/>
    <col min="15386" max="15618" width="8.88671875" style="52"/>
    <col min="15619" max="15619" width="4.6640625" style="52" customWidth="1"/>
    <col min="15620" max="15620" width="14.5546875" style="52" bestFit="1" customWidth="1"/>
    <col min="15621" max="15621" width="10.33203125" style="52" customWidth="1"/>
    <col min="15622" max="15622" width="11.88671875" style="52" bestFit="1" customWidth="1"/>
    <col min="15623" max="15623" width="10.109375" style="52" bestFit="1" customWidth="1"/>
    <col min="15624" max="15624" width="9.33203125" style="52" bestFit="1" customWidth="1"/>
    <col min="15625" max="15625" width="8.109375" style="52" customWidth="1"/>
    <col min="15626" max="15626" width="11.33203125" style="52" customWidth="1"/>
    <col min="15627" max="15627" width="15.6640625" style="52" bestFit="1" customWidth="1"/>
    <col min="15628" max="15628" width="10.6640625" style="52" bestFit="1" customWidth="1"/>
    <col min="15629" max="15629" width="10.88671875" style="52" bestFit="1" customWidth="1"/>
    <col min="15630" max="15630" width="11.44140625" style="52" bestFit="1" customWidth="1"/>
    <col min="15631" max="15631" width="11.109375" style="52" bestFit="1" customWidth="1"/>
    <col min="15632" max="15632" width="14.33203125" style="52" bestFit="1" customWidth="1"/>
    <col min="15633" max="15633" width="13.88671875" style="52" bestFit="1" customWidth="1"/>
    <col min="15634" max="15636" width="12.33203125" style="52" bestFit="1" customWidth="1"/>
    <col min="15637" max="15638" width="9" style="52" customWidth="1"/>
    <col min="15639" max="15639" width="12.33203125" style="52" bestFit="1" customWidth="1"/>
    <col min="15640" max="15640" width="9" style="52" customWidth="1"/>
    <col min="15641" max="15641" width="12.44140625" style="52" bestFit="1" customWidth="1"/>
    <col min="15642" max="15874" width="8.88671875" style="52"/>
    <col min="15875" max="15875" width="4.6640625" style="52" customWidth="1"/>
    <col min="15876" max="15876" width="14.5546875" style="52" bestFit="1" customWidth="1"/>
    <col min="15877" max="15877" width="10.33203125" style="52" customWidth="1"/>
    <col min="15878" max="15878" width="11.88671875" style="52" bestFit="1" customWidth="1"/>
    <col min="15879" max="15879" width="10.109375" style="52" bestFit="1" customWidth="1"/>
    <col min="15880" max="15880" width="9.33203125" style="52" bestFit="1" customWidth="1"/>
    <col min="15881" max="15881" width="8.109375" style="52" customWidth="1"/>
    <col min="15882" max="15882" width="11.33203125" style="52" customWidth="1"/>
    <col min="15883" max="15883" width="15.6640625" style="52" bestFit="1" customWidth="1"/>
    <col min="15884" max="15884" width="10.6640625" style="52" bestFit="1" customWidth="1"/>
    <col min="15885" max="15885" width="10.88671875" style="52" bestFit="1" customWidth="1"/>
    <col min="15886" max="15886" width="11.44140625" style="52" bestFit="1" customWidth="1"/>
    <col min="15887" max="15887" width="11.109375" style="52" bestFit="1" customWidth="1"/>
    <col min="15888" max="15888" width="14.33203125" style="52" bestFit="1" customWidth="1"/>
    <col min="15889" max="15889" width="13.88671875" style="52" bestFit="1" customWidth="1"/>
    <col min="15890" max="15892" width="12.33203125" style="52" bestFit="1" customWidth="1"/>
    <col min="15893" max="15894" width="9" style="52" customWidth="1"/>
    <col min="15895" max="15895" width="12.33203125" style="52" bestFit="1" customWidth="1"/>
    <col min="15896" max="15896" width="9" style="52" customWidth="1"/>
    <col min="15897" max="15897" width="12.44140625" style="52" bestFit="1" customWidth="1"/>
    <col min="15898" max="16130" width="8.88671875" style="52"/>
    <col min="16131" max="16131" width="4.6640625" style="52" customWidth="1"/>
    <col min="16132" max="16132" width="14.5546875" style="52" bestFit="1" customWidth="1"/>
    <col min="16133" max="16133" width="10.33203125" style="52" customWidth="1"/>
    <col min="16134" max="16134" width="11.88671875" style="52" bestFit="1" customWidth="1"/>
    <col min="16135" max="16135" width="10.109375" style="52" bestFit="1" customWidth="1"/>
    <col min="16136" max="16136" width="9.33203125" style="52" bestFit="1" customWidth="1"/>
    <col min="16137" max="16137" width="8.109375" style="52" customWidth="1"/>
    <col min="16138" max="16138" width="11.33203125" style="52" customWidth="1"/>
    <col min="16139" max="16139" width="15.6640625" style="52" bestFit="1" customWidth="1"/>
    <col min="16140" max="16140" width="10.6640625" style="52" bestFit="1" customWidth="1"/>
    <col min="16141" max="16141" width="10.88671875" style="52" bestFit="1" customWidth="1"/>
    <col min="16142" max="16142" width="11.44140625" style="52" bestFit="1" customWidth="1"/>
    <col min="16143" max="16143" width="11.109375" style="52" bestFit="1" customWidth="1"/>
    <col min="16144" max="16144" width="14.33203125" style="52" bestFit="1" customWidth="1"/>
    <col min="16145" max="16145" width="13.88671875" style="52" bestFit="1" customWidth="1"/>
    <col min="16146" max="16148" width="12.33203125" style="52" bestFit="1" customWidth="1"/>
    <col min="16149" max="16150" width="9" style="52" customWidth="1"/>
    <col min="16151" max="16151" width="12.33203125" style="52" bestFit="1" customWidth="1"/>
    <col min="16152" max="16152" width="9" style="52" customWidth="1"/>
    <col min="16153" max="16153" width="12.44140625" style="52" bestFit="1" customWidth="1"/>
    <col min="16154" max="16384" width="8.88671875" style="52"/>
  </cols>
  <sheetData>
    <row r="1" spans="1:32" s="5" customFormat="1" ht="12" x14ac:dyDescent="0.25">
      <c r="A1" s="1" t="s">
        <v>0</v>
      </c>
      <c r="B1" s="1"/>
      <c r="C1" s="2">
        <f>+'[1]RAW COAL SHEET'!J1</f>
        <v>44743</v>
      </c>
      <c r="D1" s="3" t="s">
        <v>1</v>
      </c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4"/>
      <c r="Q1" s="4"/>
      <c r="R1" s="4"/>
      <c r="S1" s="4"/>
      <c r="T1" s="4"/>
      <c r="U1" s="4"/>
      <c r="V1" s="4"/>
      <c r="W1" s="4"/>
    </row>
    <row r="2" spans="1:32" s="10" customFormat="1" ht="32.25" customHeight="1" x14ac:dyDescent="0.3">
      <c r="A2" s="6" t="s">
        <v>2</v>
      </c>
      <c r="B2" s="7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</row>
    <row r="3" spans="1:32" customFormat="1" x14ac:dyDescent="0.3">
      <c r="A3" s="18">
        <v>7</v>
      </c>
      <c r="B3" s="12"/>
      <c r="C3" s="13" t="e">
        <f>SUMIF('[1]COAL RECEIPT &amp; GCV DATA'!$A$3:$A$140,'[1]COAL RECEIPT &amp; GCV DATA'!A3,'[1]COAL RECEIPT &amp; GCV DATA'!$C$3:$C$140)</f>
        <v>#VALUE!</v>
      </c>
      <c r="D3" s="13" t="str">
        <f>IFERROR(VLOOKUP(A3,'[1]COAL RECEIPT &amp; GCV DATA'!$A$2:$V$140,4,0),0)</f>
        <v>01.07.2022</v>
      </c>
      <c r="E3" s="14">
        <f>IFERROR(VLOOKUP(A3,'[1]COAL RECEIPT &amp; GCV DATA'!$A$2:$V$140,5,0),0)</f>
        <v>44743</v>
      </c>
      <c r="F3" s="13" t="e">
        <f>SUMIF('[1]COAL RECEIPT &amp; GCV DATA'!$A$3:$A$140,'[1]COAL RECEIPT &amp; GCV DATA'!A3,'[1]COAL RECEIPT &amp; GCV DATA'!$F$3:$F$140)</f>
        <v>#VALUE!</v>
      </c>
      <c r="G3" s="13" t="str">
        <f>IFERROR(VLOOKUP(A3,'[1]COAL RECEIPT &amp; GCV DATA'!$A$2:$V$140,7,0),0)</f>
        <v>SECL</v>
      </c>
      <c r="H3" s="13" t="str">
        <f>IFERROR(VLOOKUP(A3,'[1]COAL RECEIPT &amp; GCV DATA'!$A$2:$V$140,8,0),0)</f>
        <v>MMBD1</v>
      </c>
      <c r="I3" s="13">
        <f>IFERROR(VLOOKUP(A3,'[1]COAL RECEIPT &amp; GCV DATA'!$A$2:$V$140,9,0),0)</f>
        <v>0</v>
      </c>
      <c r="J3" s="13" t="str">
        <f>IFERROR(VLOOKUP(A3,'[1]COAL RECEIPT &amp; GCV DATA'!$A$2:$V$140,10,0),0)</f>
        <v>G13</v>
      </c>
      <c r="K3" s="15" t="e">
        <f>SUMIF('[1]COAL RECEIPT &amp; GCV DATA'!$A$3:$A$140,'[1]COAL RECEIPT &amp; GCV DATA'!A3,'[1]COAL RECEIPT &amp; GCV DATA'!$K$3:$K$140)</f>
        <v>#VALUE!</v>
      </c>
      <c r="L3" s="15" t="e">
        <f>SUMIF('[1]COAL RECEIPT &amp; GCV DATA'!$A$3:$A$140,'[1]COAL RECEIPT &amp; GCV DATA'!A3,'[1]COAL RECEIPT &amp; GCV DATA'!$L$3:$L$140)</f>
        <v>#VALUE!</v>
      </c>
      <c r="M3" s="15" t="e">
        <f t="shared" ref="M3:M66" si="0">+K3-L3</f>
        <v>#VALUE!</v>
      </c>
      <c r="N3" s="15" t="e">
        <f t="shared" ref="N3:N66" si="1">+M3*S3</f>
        <v>#VALUE!</v>
      </c>
      <c r="O3" s="15" t="e">
        <f>SUMIF('[1]COAL RECEIPT &amp; GCV DATA'!$A$3:$A$140,'[1]COAL RECEIPT &amp; GCV DATA'!A3,'[1]COAL RECEIPT &amp; GCV DATA'!$O$3:$O$140)</f>
        <v>#VALUE!</v>
      </c>
      <c r="P3" s="15" t="e">
        <f t="shared" ref="P3:P16" si="2">+O3*K3</f>
        <v>#VALUE!</v>
      </c>
      <c r="Q3" s="15" t="e">
        <f>SUMIF('[1]COAL RECEIPT &amp; GCV DATA'!$A$3:$A$150,'MASTER DATA FILE RAW COAL'!A3,'[1]COAL RECEIPT &amp; GCV DATA'!$Q$3:$Q$151)+IF(H3=$J$234,($K$234*K3),0)+IF(H3=$J$235,($K$235*K3),0)+IF(H2=$J$235,($K$236*K3),0)</f>
        <v>#VALUE!</v>
      </c>
      <c r="R3" s="16" t="e">
        <f>SUMIF('[1]COAL RECEIPT &amp; GCV DATA'!$A$3:$A$11,'MASTER DATA FILE RAW COAL'!A3,'[1]COAL RECEIPT &amp; GCV DATA'!$R$3:$R$11)+IF(H3=$J$234,($K$234*K3),0)+IF(H3=$J$235,($K$235*K3),0)</f>
        <v>#VALUE!</v>
      </c>
      <c r="S3" s="15">
        <f t="shared" ref="S3:S66" si="3">+IFERROR(R3/K3,0)</f>
        <v>0</v>
      </c>
      <c r="T3" s="15" t="e">
        <f>SUMIF('[1]COAL RECEIPT &amp; GCV DATA'!$A$3:$A$140,'[1]COAL RECEIPT &amp; GCV DATA'!A3,'[1]COAL RECEIPT &amp; GCV DATA'!$T$3:$T$140)</f>
        <v>#VALUE!</v>
      </c>
      <c r="U3" s="15" t="e">
        <f t="shared" ref="U3:U66" si="4">+T3*L3</f>
        <v>#VALUE!</v>
      </c>
      <c r="V3" s="15" t="e">
        <f>SUMIF('[1]COAL RECEIPT &amp; GCV DATA'!$A$3:$A$140,'[1]COAL RECEIPT &amp; GCV DATA'!A3,'[1]COAL RECEIPT &amp; GCV DATA'!$V$3:$V$140)</f>
        <v>#VALUE!</v>
      </c>
      <c r="W3" s="15" t="e">
        <f t="shared" ref="W3:W66" si="5">+V3*L3</f>
        <v>#VALUE!</v>
      </c>
      <c r="Y3">
        <v>3337681.03</v>
      </c>
      <c r="AA3">
        <v>3981569</v>
      </c>
      <c r="AC3">
        <v>7319250.0299999993</v>
      </c>
      <c r="AE3">
        <v>3337681.03</v>
      </c>
      <c r="AF3" s="53" t="e">
        <f>P3-AE3</f>
        <v>#VALUE!</v>
      </c>
    </row>
    <row r="4" spans="1:32" customFormat="1" x14ac:dyDescent="0.3">
      <c r="A4" s="19">
        <v>63</v>
      </c>
      <c r="B4" s="12"/>
      <c r="C4" s="13" t="e">
        <f>SUMIF('[1]COAL RECEIPT &amp; GCV DATA'!$A$3:$A$140,'[1]COAL RECEIPT &amp; GCV DATA'!A4,'[1]COAL RECEIPT &amp; GCV DATA'!$C$3:$C$140)</f>
        <v>#VALUE!</v>
      </c>
      <c r="D4" s="13" t="str">
        <f>IFERROR(VLOOKUP(A4,'[1]COAL RECEIPT &amp; GCV DATA'!$A$2:$V$140,4,0),0)</f>
        <v>09.07.2022</v>
      </c>
      <c r="E4" s="14">
        <f>IFERROR(VLOOKUP(A4,'[1]COAL RECEIPT &amp; GCV DATA'!$A$2:$V$140,5,0),0)</f>
        <v>44743</v>
      </c>
      <c r="F4" s="13" t="e">
        <f>SUMIF('[1]COAL RECEIPT &amp; GCV DATA'!$A$3:$A$140,'[1]COAL RECEIPT &amp; GCV DATA'!A4,'[1]COAL RECEIPT &amp; GCV DATA'!$F$3:$F$140)</f>
        <v>#VALUE!</v>
      </c>
      <c r="G4" s="13" t="str">
        <f>IFERROR(VLOOKUP(A4,'[1]COAL RECEIPT &amp; GCV DATA'!$A$2:$V$140,7,0),0)</f>
        <v>MCL</v>
      </c>
      <c r="H4" s="13" t="str">
        <f>IFERROR(VLOOKUP(A4,'[1]COAL RECEIPT &amp; GCV DATA'!$A$2:$V$140,8,0),0)</f>
        <v>BOCM</v>
      </c>
      <c r="I4" s="13">
        <f>IFERROR(VLOOKUP(A4,'[1]COAL RECEIPT &amp; GCV DATA'!$A$2:$V$140,9,0),0)</f>
        <v>0</v>
      </c>
      <c r="J4" s="13">
        <f>IFERROR(VLOOKUP(A4,'[1]COAL RECEIPT &amp; GCV DATA'!$A$2:$V$140,10,0),0)</f>
        <v>0</v>
      </c>
      <c r="K4" s="15" t="e">
        <f>SUMIF('[1]COAL RECEIPT &amp; GCV DATA'!$A$3:$A$140,'[1]COAL RECEIPT &amp; GCV DATA'!A4,'[1]COAL RECEIPT &amp; GCV DATA'!$K$3:$K$140)</f>
        <v>#VALUE!</v>
      </c>
      <c r="L4" s="15" t="e">
        <f>SUMIF('[1]COAL RECEIPT &amp; GCV DATA'!$A$3:$A$140,'[1]COAL RECEIPT &amp; GCV DATA'!A4,'[1]COAL RECEIPT &amp; GCV DATA'!$L$3:$L$140)</f>
        <v>#VALUE!</v>
      </c>
      <c r="M4" s="15" t="e">
        <f t="shared" si="0"/>
        <v>#VALUE!</v>
      </c>
      <c r="N4" s="15" t="e">
        <f t="shared" si="1"/>
        <v>#VALUE!</v>
      </c>
      <c r="O4" s="15" t="e">
        <f>SUMIF('[1]COAL RECEIPT &amp; GCV DATA'!$A$3:$A$140,'[1]COAL RECEIPT &amp; GCV DATA'!A4,'[1]COAL RECEIPT &amp; GCV DATA'!$O$3:$O$140)</f>
        <v>#VALUE!</v>
      </c>
      <c r="P4" s="15" t="e">
        <f t="shared" si="2"/>
        <v>#VALUE!</v>
      </c>
      <c r="Q4" s="15" t="e">
        <f>SUMIF('[1]COAL RECEIPT &amp; GCV DATA'!$A$3:$A$140,'MASTER DATA FILE RAW COAL'!A4,'[1]COAL RECEIPT &amp; GCV DATA'!$Q$3:$Q$140)+IF(H4=$J$234,($K$234*K4),0)+IF(H4=$J$235,($K$235*K4),0)++IF(H4=$J$235,($K$236*K4),0)</f>
        <v>#VALUE!</v>
      </c>
      <c r="R4" s="16" t="e">
        <f>SUMIF('[1]COAL RECEIPT &amp; GCV DATA'!$A$3:$A$11,'MASTER DATA FILE RAW COAL'!A4,'[1]COAL RECEIPT &amp; GCV DATA'!$R$3:$R$11)+IF(H4=$J$234,($K$234*K4),0)+IF(H4=$J$235,($K$235*K4),0)</f>
        <v>#VALUE!</v>
      </c>
      <c r="S4" s="15">
        <f t="shared" si="3"/>
        <v>0</v>
      </c>
      <c r="T4" s="15" t="e">
        <f>SUMIF('[1]COAL RECEIPT &amp; GCV DATA'!$A$3:$A$140,'[1]COAL RECEIPT &amp; GCV DATA'!A4,'[1]COAL RECEIPT &amp; GCV DATA'!$T$3:$T$140)</f>
        <v>#VALUE!</v>
      </c>
      <c r="U4" s="15" t="e">
        <f t="shared" si="4"/>
        <v>#VALUE!</v>
      </c>
      <c r="V4" s="15" t="e">
        <f>SUMIF('[1]COAL RECEIPT &amp; GCV DATA'!$A$3:$A$140,'[1]COAL RECEIPT &amp; GCV DATA'!A4,'[1]COAL RECEIPT &amp; GCV DATA'!$V$3:$V$140)</f>
        <v>#VALUE!</v>
      </c>
      <c r="W4" s="15" t="e">
        <f t="shared" si="5"/>
        <v>#VALUE!</v>
      </c>
      <c r="Y4">
        <v>2875548.8</v>
      </c>
      <c r="AA4">
        <v>6052179</v>
      </c>
      <c r="AC4">
        <v>12051584.352</v>
      </c>
      <c r="AE4">
        <v>2875548.8</v>
      </c>
      <c r="AF4" s="53" t="e">
        <f t="shared" ref="AF4:AF13" si="6">P4-AE4</f>
        <v>#VALUE!</v>
      </c>
    </row>
    <row r="5" spans="1:32" customFormat="1" x14ac:dyDescent="0.3">
      <c r="A5" s="54">
        <v>91</v>
      </c>
      <c r="B5" s="12"/>
      <c r="C5" s="13" t="e">
        <f>SUMIF('[1]COAL RECEIPT &amp; GCV DATA'!$A$3:$A$140,'[1]COAL RECEIPT &amp; GCV DATA'!A5,'[1]COAL RECEIPT &amp; GCV DATA'!$C$3:$C$140)</f>
        <v>#VALUE!</v>
      </c>
      <c r="D5" s="13" t="str">
        <f>IFERROR(VLOOKUP(A5,'[1]COAL RECEIPT &amp; GCV DATA'!$A$2:$V$140,4,0),0)</f>
        <v>17.07.2022</v>
      </c>
      <c r="E5" s="14">
        <f>IFERROR(VLOOKUP(A5,'[1]COAL RECEIPT &amp; GCV DATA'!$A$2:$V$140,5,0),0)</f>
        <v>44743</v>
      </c>
      <c r="F5" s="13" t="e">
        <f>SUMIF('[1]COAL RECEIPT &amp; GCV DATA'!$A$3:$A$140,'[1]COAL RECEIPT &amp; GCV DATA'!A5,'[1]COAL RECEIPT &amp; GCV DATA'!$F$3:$F$140)</f>
        <v>#VALUE!</v>
      </c>
      <c r="G5" s="13" t="str">
        <f>IFERROR(VLOOKUP(A5,'[1]COAL RECEIPT &amp; GCV DATA'!$A$2:$V$140,7,0),0)</f>
        <v>MCL</v>
      </c>
      <c r="H5" s="13" t="str">
        <f>IFERROR(VLOOKUP(A5,'[1]COAL RECEIPT &amp; GCV DATA'!$A$2:$V$140,8,0),0)</f>
        <v>BOCB</v>
      </c>
      <c r="I5" s="13">
        <f>IFERROR(VLOOKUP(A5,'[1]COAL RECEIPT &amp; GCV DATA'!$A$2:$V$140,9,0),0)</f>
        <v>0</v>
      </c>
      <c r="J5" s="13">
        <f>IFERROR(VLOOKUP(A5,'[1]COAL RECEIPT &amp; GCV DATA'!$A$2:$V$140,10,0),0)</f>
        <v>0</v>
      </c>
      <c r="K5" s="15" t="e">
        <f>SUMIF('[1]COAL RECEIPT &amp; GCV DATA'!$A$3:$A$140,'[1]COAL RECEIPT &amp; GCV DATA'!A5,'[1]COAL RECEIPT &amp; GCV DATA'!$K$3:$K$140)</f>
        <v>#VALUE!</v>
      </c>
      <c r="L5" s="15" t="e">
        <f>SUMIF('[1]COAL RECEIPT &amp; GCV DATA'!$A$3:$A$140,'[1]COAL RECEIPT &amp; GCV DATA'!A5,'[1]COAL RECEIPT &amp; GCV DATA'!$L$3:$L$140)</f>
        <v>#VALUE!</v>
      </c>
      <c r="M5" s="15" t="e">
        <f t="shared" si="0"/>
        <v>#VALUE!</v>
      </c>
      <c r="N5" s="15" t="e">
        <f t="shared" si="1"/>
        <v>#VALUE!</v>
      </c>
      <c r="O5" s="15" t="e">
        <f>SUMIF('[1]COAL RECEIPT &amp; GCV DATA'!$A$3:$A$140,'[1]COAL RECEIPT &amp; GCV DATA'!A5,'[1]COAL RECEIPT &amp; GCV DATA'!$O$3:$O$140)</f>
        <v>#VALUE!</v>
      </c>
      <c r="P5" s="15" t="e">
        <f t="shared" si="2"/>
        <v>#VALUE!</v>
      </c>
      <c r="Q5" s="15" t="e">
        <f>SUMIF('[1]COAL RECEIPT &amp; GCV DATA'!$A$3:$A$140,'MASTER DATA FILE RAW COAL'!A5,'[1]COAL RECEIPT &amp; GCV DATA'!$Q$3:$Q$140)+IF(H5=$J$234,($K$234*K5),0)+IF(H5=$J$235,($K$235*K5),0)++IF(H5=$J$235,($K$236*K5),0)</f>
        <v>#VALUE!</v>
      </c>
      <c r="R5" s="16" t="e">
        <f>SUMIF('[1]COAL RECEIPT &amp; GCV DATA'!$A$3:$A$11,'MASTER DATA FILE RAW COAL'!A5,'[1]COAL RECEIPT &amp; GCV DATA'!$R$3:$R$11)+IF(H5=$J$234,($K$234*K5),0)+IF(H5=$J$235,($K$235*K5),0)</f>
        <v>#VALUE!</v>
      </c>
      <c r="S5" s="15">
        <f t="shared" si="3"/>
        <v>0</v>
      </c>
      <c r="T5" s="15" t="e">
        <f>SUMIF('[1]COAL RECEIPT &amp; GCV DATA'!$A$3:$A$140,'[1]COAL RECEIPT &amp; GCV DATA'!A5,'[1]COAL RECEIPT &amp; GCV DATA'!$T$3:$T$140)</f>
        <v>#VALUE!</v>
      </c>
      <c r="U5" s="15" t="e">
        <f t="shared" si="4"/>
        <v>#VALUE!</v>
      </c>
      <c r="V5" s="15" t="e">
        <f>SUMIF('[1]COAL RECEIPT &amp; GCV DATA'!$A$3:$A$140,'[1]COAL RECEIPT &amp; GCV DATA'!A5,'[1]COAL RECEIPT &amp; GCV DATA'!$V$3:$V$140)</f>
        <v>#VALUE!</v>
      </c>
      <c r="W5" s="15" t="e">
        <f t="shared" si="5"/>
        <v>#VALUE!</v>
      </c>
      <c r="Y5">
        <v>3024238.08</v>
      </c>
      <c r="AA5">
        <v>5948934</v>
      </c>
      <c r="AC5">
        <v>12587493.312000001</v>
      </c>
      <c r="AE5">
        <v>3024238.08</v>
      </c>
      <c r="AF5" s="53" t="e">
        <f t="shared" si="6"/>
        <v>#VALUE!</v>
      </c>
    </row>
    <row r="6" spans="1:32" customFormat="1" x14ac:dyDescent="0.3">
      <c r="A6" s="55">
        <v>96</v>
      </c>
      <c r="B6" s="12"/>
      <c r="C6" s="13" t="e">
        <f>SUMIF('[1]COAL RECEIPT &amp; GCV DATA'!$A$3:$A$140,'[1]COAL RECEIPT &amp; GCV DATA'!A6,'[1]COAL RECEIPT &amp; GCV DATA'!$C$3:$C$140)</f>
        <v>#VALUE!</v>
      </c>
      <c r="D6" s="13" t="str">
        <f>IFERROR(VLOOKUP(A6,'[1]COAL RECEIPT &amp; GCV DATA'!$A$2:$V$140,4,0),0)</f>
        <v>19.07.2022</v>
      </c>
      <c r="E6" s="14">
        <f>IFERROR(VLOOKUP(A6,'[1]COAL RECEIPT &amp; GCV DATA'!$A$2:$V$140,5,0),0)</f>
        <v>44743</v>
      </c>
      <c r="F6" s="13" t="e">
        <f>SUMIF('[1]COAL RECEIPT &amp; GCV DATA'!$A$3:$A$140,'[1]COAL RECEIPT &amp; GCV DATA'!A6,'[1]COAL RECEIPT &amp; GCV DATA'!$F$3:$F$140)</f>
        <v>#VALUE!</v>
      </c>
      <c r="G6" s="13" t="str">
        <f>IFERROR(VLOOKUP(A6,'[1]COAL RECEIPT &amp; GCV DATA'!$A$2:$V$140,7,0),0)</f>
        <v>MCL</v>
      </c>
      <c r="H6" s="13" t="str">
        <f>IFERROR(VLOOKUP(A6,'[1]COAL RECEIPT &amp; GCV DATA'!$A$2:$V$140,8,0),0)</f>
        <v>LOCM</v>
      </c>
      <c r="I6" s="13">
        <f>IFERROR(VLOOKUP(A6,'[1]COAL RECEIPT &amp; GCV DATA'!$A$2:$V$140,9,0),0)</f>
        <v>0</v>
      </c>
      <c r="J6" s="13">
        <f>IFERROR(VLOOKUP(A6,'[1]COAL RECEIPT &amp; GCV DATA'!$A$2:$V$140,10,0),0)</f>
        <v>0</v>
      </c>
      <c r="K6" s="15" t="e">
        <f>SUMIF('[1]COAL RECEIPT &amp; GCV DATA'!$A$3:$A$140,'[1]COAL RECEIPT &amp; GCV DATA'!A6,'[1]COAL RECEIPT &amp; GCV DATA'!$K$3:$K$140)</f>
        <v>#VALUE!</v>
      </c>
      <c r="L6" s="15" t="e">
        <f>SUMIF('[1]COAL RECEIPT &amp; GCV DATA'!$A$3:$A$140,'[1]COAL RECEIPT &amp; GCV DATA'!A6,'[1]COAL RECEIPT &amp; GCV DATA'!$L$3:$L$140)</f>
        <v>#VALUE!</v>
      </c>
      <c r="M6" s="15" t="e">
        <f t="shared" si="0"/>
        <v>#VALUE!</v>
      </c>
      <c r="N6" s="15" t="e">
        <f t="shared" si="1"/>
        <v>#VALUE!</v>
      </c>
      <c r="O6" s="15" t="e">
        <f>SUMIF('[1]COAL RECEIPT &amp; GCV DATA'!$A$3:$A$140,'[1]COAL RECEIPT &amp; GCV DATA'!A6,'[1]COAL RECEIPT &amp; GCV DATA'!$O$3:$O$140)</f>
        <v>#VALUE!</v>
      </c>
      <c r="P6" s="15" t="e">
        <f t="shared" si="2"/>
        <v>#VALUE!</v>
      </c>
      <c r="Q6" s="15" t="e">
        <f>SUMIF('[1]COAL RECEIPT &amp; GCV DATA'!$A$3:$A$140,'MASTER DATA FILE RAW COAL'!A6,'[1]COAL RECEIPT &amp; GCV DATA'!$Q$3:$Q$140)+IF(H6=$J$234,($K$234*K6),0)+IF(H6=$J$235,($K$235*K6),0)++IF(H6=$J$235,($K$236*K6),0)</f>
        <v>#VALUE!</v>
      </c>
      <c r="R6" s="16" t="e">
        <f>SUMIF('[1]COAL RECEIPT &amp; GCV DATA'!$A$3:$A$11,'MASTER DATA FILE RAW COAL'!A6,'[1]COAL RECEIPT &amp; GCV DATA'!$R$3:$R$11)+IF(H6=$J$234,($K$234*K6),0)+IF(H6=$J$235,($K$235*K6),0)</f>
        <v>#VALUE!</v>
      </c>
      <c r="S6" s="15">
        <f t="shared" si="3"/>
        <v>0</v>
      </c>
      <c r="T6" s="15" t="e">
        <f>SUMIF('[1]COAL RECEIPT &amp; GCV DATA'!$A$3:$A$140,'[1]COAL RECEIPT &amp; GCV DATA'!A6,'[1]COAL RECEIPT &amp; GCV DATA'!$T$3:$T$140)</f>
        <v>#VALUE!</v>
      </c>
      <c r="U6" s="15" t="e">
        <f t="shared" si="4"/>
        <v>#VALUE!</v>
      </c>
      <c r="V6" s="15" t="e">
        <f>SUMIF('[1]COAL RECEIPT &amp; GCV DATA'!$A$3:$A$140,'[1]COAL RECEIPT &amp; GCV DATA'!A6,'[1]COAL RECEIPT &amp; GCV DATA'!$V$3:$V$140)</f>
        <v>#VALUE!</v>
      </c>
      <c r="W6" s="15" t="e">
        <f t="shared" si="5"/>
        <v>#VALUE!</v>
      </c>
      <c r="Y6">
        <v>2923909.2</v>
      </c>
      <c r="AA6">
        <v>5921681</v>
      </c>
      <c r="AC6">
        <v>12241034.585999999</v>
      </c>
      <c r="AE6">
        <v>2923909.2</v>
      </c>
      <c r="AF6" s="53" t="e">
        <f t="shared" si="6"/>
        <v>#VALUE!</v>
      </c>
    </row>
    <row r="7" spans="1:32" customFormat="1" x14ac:dyDescent="0.3">
      <c r="A7" s="17">
        <v>97</v>
      </c>
      <c r="B7" s="12"/>
      <c r="C7" s="13" t="e">
        <f>SUMIF('[1]COAL RECEIPT &amp; GCV DATA'!$A$3:$A$140,'[1]COAL RECEIPT &amp; GCV DATA'!A7,'[1]COAL RECEIPT &amp; GCV DATA'!$C$3:$C$140)</f>
        <v>#VALUE!</v>
      </c>
      <c r="D7" s="13" t="str">
        <f>IFERROR(VLOOKUP(A7,'[1]COAL RECEIPT &amp; GCV DATA'!$A$2:$V$140,4,0),0)</f>
        <v>19.07.2022</v>
      </c>
      <c r="E7" s="14">
        <f>IFERROR(VLOOKUP(A7,'[1]COAL RECEIPT &amp; GCV DATA'!$A$2:$V$140,5,0),0)</f>
        <v>44743</v>
      </c>
      <c r="F7" s="13" t="e">
        <f>SUMIF('[1]COAL RECEIPT &amp; GCV DATA'!$A$3:$A$140,'[1]COAL RECEIPT &amp; GCV DATA'!A7,'[1]COAL RECEIPT &amp; GCV DATA'!$F$3:$F$140)</f>
        <v>#VALUE!</v>
      </c>
      <c r="G7" s="13" t="str">
        <f>IFERROR(VLOOKUP(A7,'[1]COAL RECEIPT &amp; GCV DATA'!$A$2:$V$140,7,0),0)</f>
        <v>MCL</v>
      </c>
      <c r="H7" s="13" t="str">
        <f>IFERROR(VLOOKUP(A7,'[1]COAL RECEIPT &amp; GCV DATA'!$A$2:$V$140,8,0),0)</f>
        <v>BOMB</v>
      </c>
      <c r="I7" s="13">
        <f>IFERROR(VLOOKUP(A7,'[1]COAL RECEIPT &amp; GCV DATA'!$A$2:$V$140,9,0),0)</f>
        <v>0</v>
      </c>
      <c r="J7" s="13">
        <f>IFERROR(VLOOKUP(A7,'[1]COAL RECEIPT &amp; GCV DATA'!$A$2:$V$140,10,0),0)</f>
        <v>0</v>
      </c>
      <c r="K7" s="15" t="e">
        <f>SUMIF('[1]COAL RECEIPT &amp; GCV DATA'!$A$3:$A$140,'[1]COAL RECEIPT &amp; GCV DATA'!A7,'[1]COAL RECEIPT &amp; GCV DATA'!$K$3:$K$140)</f>
        <v>#VALUE!</v>
      </c>
      <c r="L7" s="15" t="e">
        <f>SUMIF('[1]COAL RECEIPT &amp; GCV DATA'!$A$3:$A$140,'[1]COAL RECEIPT &amp; GCV DATA'!A7,'[1]COAL RECEIPT &amp; GCV DATA'!$L$3:$L$140)</f>
        <v>#VALUE!</v>
      </c>
      <c r="M7" s="15" t="e">
        <f t="shared" si="0"/>
        <v>#VALUE!</v>
      </c>
      <c r="N7" s="15" t="e">
        <f t="shared" si="1"/>
        <v>#VALUE!</v>
      </c>
      <c r="O7" s="15" t="e">
        <f>SUMIF('[1]COAL RECEIPT &amp; GCV DATA'!$A$3:$A$140,'[1]COAL RECEIPT &amp; GCV DATA'!A7,'[1]COAL RECEIPT &amp; GCV DATA'!$O$3:$O$140)</f>
        <v>#VALUE!</v>
      </c>
      <c r="P7" s="15" t="e">
        <f t="shared" si="2"/>
        <v>#VALUE!</v>
      </c>
      <c r="Q7" s="15" t="e">
        <f>SUMIF('[1]COAL RECEIPT &amp; GCV DATA'!$A$3:$A$140,'MASTER DATA FILE RAW COAL'!A7,'[1]COAL RECEIPT &amp; GCV DATA'!$Q$3:$Q$140)+IF(H7=$J$234,($K$234*K7),0)+IF(H7=$J$235,($K$235*K7),0)++IF(H7=$J$235,($K$236*K7),0)</f>
        <v>#VALUE!</v>
      </c>
      <c r="R7" s="16" t="e">
        <f>SUMIF('[1]COAL RECEIPT &amp; GCV DATA'!$A$3:$A$11,'MASTER DATA FILE RAW COAL'!A7,'[1]COAL RECEIPT &amp; GCV DATA'!$R$3:$R$11)+IF(H7=$J$234,($K$234*K7),0)+IF(H7=$J$235,($K$235*K7),0)</f>
        <v>#VALUE!</v>
      </c>
      <c r="S7" s="15">
        <f t="shared" si="3"/>
        <v>0</v>
      </c>
      <c r="T7" s="15" t="e">
        <f>SUMIF('[1]COAL RECEIPT &amp; GCV DATA'!$A$3:$A$140,'[1]COAL RECEIPT &amp; GCV DATA'!A7,'[1]COAL RECEIPT &amp; GCV DATA'!$T$3:$T$140)</f>
        <v>#VALUE!</v>
      </c>
      <c r="U7" s="15" t="e">
        <f t="shared" si="4"/>
        <v>#VALUE!</v>
      </c>
      <c r="V7" s="15" t="e">
        <f>SUMIF('[1]COAL RECEIPT &amp; GCV DATA'!$A$3:$A$140,'[1]COAL RECEIPT &amp; GCV DATA'!A7,'[1]COAL RECEIPT &amp; GCV DATA'!$V$3:$V$140)</f>
        <v>#VALUE!</v>
      </c>
      <c r="W7" s="15" t="e">
        <f t="shared" si="5"/>
        <v>#VALUE!</v>
      </c>
      <c r="Y7">
        <v>3001225.2</v>
      </c>
      <c r="AA7">
        <v>5926087</v>
      </c>
      <c r="AC7">
        <v>12633693.114</v>
      </c>
      <c r="AE7">
        <v>3001225.2</v>
      </c>
      <c r="AF7" s="53" t="e">
        <f t="shared" si="6"/>
        <v>#VALUE!</v>
      </c>
    </row>
    <row r="8" spans="1:32" customFormat="1" x14ac:dyDescent="0.3">
      <c r="A8" s="17">
        <v>101</v>
      </c>
      <c r="B8" s="12"/>
      <c r="C8" s="13" t="e">
        <f>SUMIF('[1]COAL RECEIPT &amp; GCV DATA'!$A$3:$A$140,'[1]COAL RECEIPT &amp; GCV DATA'!A8,'[1]COAL RECEIPT &amp; GCV DATA'!$C$3:$C$140)</f>
        <v>#VALUE!</v>
      </c>
      <c r="D8" s="13" t="str">
        <f>IFERROR(VLOOKUP(A8,'[1]COAL RECEIPT &amp; GCV DATA'!$A$2:$V$140,4,0),0)</f>
        <v>21.07.2022</v>
      </c>
      <c r="E8" s="14">
        <f>IFERROR(VLOOKUP(A8,'[1]COAL RECEIPT &amp; GCV DATA'!$A$2:$V$140,5,0),0)</f>
        <v>44743</v>
      </c>
      <c r="F8" s="13" t="e">
        <f>SUMIF('[1]COAL RECEIPT &amp; GCV DATA'!$A$3:$A$140,'[1]COAL RECEIPT &amp; GCV DATA'!A8,'[1]COAL RECEIPT &amp; GCV DATA'!$F$3:$F$140)</f>
        <v>#VALUE!</v>
      </c>
      <c r="G8" s="13" t="str">
        <f>IFERROR(VLOOKUP(A8,'[1]COAL RECEIPT &amp; GCV DATA'!$A$2:$V$140,7,0),0)</f>
        <v>SECL</v>
      </c>
      <c r="H8" s="13" t="str">
        <f>IFERROR(VLOOKUP(A8,'[1]COAL RECEIPT &amp; GCV DATA'!$A$2:$V$140,8,0),0)</f>
        <v>MMBD1</v>
      </c>
      <c r="I8" s="13">
        <f>IFERROR(VLOOKUP(A8,'[1]COAL RECEIPT &amp; GCV DATA'!$A$2:$V$140,9,0),0)</f>
        <v>0</v>
      </c>
      <c r="J8" s="13" t="str">
        <f>IFERROR(VLOOKUP(A8,'[1]COAL RECEIPT &amp; GCV DATA'!$A$2:$V$140,10,0),0)</f>
        <v>G13</v>
      </c>
      <c r="K8" s="15" t="e">
        <f>SUMIF('[1]COAL RECEIPT &amp; GCV DATA'!$A$3:$A$140,'[1]COAL RECEIPT &amp; GCV DATA'!A8,'[1]COAL RECEIPT &amp; GCV DATA'!$K$3:$K$140)</f>
        <v>#VALUE!</v>
      </c>
      <c r="L8" s="15" t="e">
        <f>SUMIF('[1]COAL RECEIPT &amp; GCV DATA'!$A$3:$A$140,'[1]COAL RECEIPT &amp; GCV DATA'!A8,'[1]COAL RECEIPT &amp; GCV DATA'!$L$3:$L$140)</f>
        <v>#VALUE!</v>
      </c>
      <c r="M8" s="15" t="e">
        <f t="shared" si="0"/>
        <v>#VALUE!</v>
      </c>
      <c r="N8" s="15" t="e">
        <f t="shared" si="1"/>
        <v>#VALUE!</v>
      </c>
      <c r="O8" s="15" t="e">
        <f>SUMIF('[1]COAL RECEIPT &amp; GCV DATA'!$A$3:$A$140,'[1]COAL RECEIPT &amp; GCV DATA'!A8,'[1]COAL RECEIPT &amp; GCV DATA'!$O$3:$O$140)</f>
        <v>#VALUE!</v>
      </c>
      <c r="P8" s="15" t="e">
        <f t="shared" si="2"/>
        <v>#VALUE!</v>
      </c>
      <c r="Q8" s="15" t="e">
        <f>SUMIF('[1]COAL RECEIPT &amp; GCV DATA'!$A$3:$A$140,'MASTER DATA FILE RAW COAL'!A8,'[1]COAL RECEIPT &amp; GCV DATA'!$Q$3:$Q$140)+IF(H8=$J$234,($K$234*K8),0)+IF(H8=$J$235,($K$235*K8),0)++IF(H8=$J$235,($K$236*K8),0)</f>
        <v>#VALUE!</v>
      </c>
      <c r="R8" s="16" t="e">
        <f>SUMIF('[1]COAL RECEIPT &amp; GCV DATA'!$A$3:$A$11,'MASTER DATA FILE RAW COAL'!A8,'[1]COAL RECEIPT &amp; GCV DATA'!$R$3:$R$11)+IF(H8=$J$234,($K$234*K8),0)+IF(H8=$J$235,($K$235*K8),0)</f>
        <v>#VALUE!</v>
      </c>
      <c r="S8" s="15">
        <f t="shared" si="3"/>
        <v>0</v>
      </c>
      <c r="T8" s="15" t="e">
        <f>SUMIF('[1]COAL RECEIPT &amp; GCV DATA'!$A$3:$A$140,'[1]COAL RECEIPT &amp; GCV DATA'!A8,'[1]COAL RECEIPT &amp; GCV DATA'!$T$3:$T$140)</f>
        <v>#VALUE!</v>
      </c>
      <c r="U8" s="15" t="e">
        <f t="shared" si="4"/>
        <v>#VALUE!</v>
      </c>
      <c r="V8" s="15" t="e">
        <f>SUMIF('[1]COAL RECEIPT &amp; GCV DATA'!$A$3:$A$140,'[1]COAL RECEIPT &amp; GCV DATA'!A8,'[1]COAL RECEIPT &amp; GCV DATA'!$V$3:$V$140)</f>
        <v>#VALUE!</v>
      </c>
      <c r="W8" s="15" t="e">
        <f t="shared" si="5"/>
        <v>#VALUE!</v>
      </c>
      <c r="Y8">
        <v>2974232.82</v>
      </c>
      <c r="AA8">
        <v>5936598</v>
      </c>
      <c r="AC8">
        <v>12520068.369899999</v>
      </c>
      <c r="AE8">
        <v>3226292.4</v>
      </c>
      <c r="AF8" s="53" t="e">
        <f t="shared" si="6"/>
        <v>#VALUE!</v>
      </c>
    </row>
    <row r="9" spans="1:32" customFormat="1" x14ac:dyDescent="0.3">
      <c r="A9" s="17">
        <v>116</v>
      </c>
      <c r="B9" s="12"/>
      <c r="C9" s="13" t="e">
        <f>SUMIF('[1]COAL RECEIPT &amp; GCV DATA'!$A$3:$A$140,'[1]COAL RECEIPT &amp; GCV DATA'!A9,'[1]COAL RECEIPT &amp; GCV DATA'!$C$3:$C$140)</f>
        <v>#VALUE!</v>
      </c>
      <c r="D9" s="13" t="str">
        <f>IFERROR(VLOOKUP(A9,'[1]COAL RECEIPT &amp; GCV DATA'!$A$2:$V$140,4,0),0)</f>
        <v>23.07.2022</v>
      </c>
      <c r="E9" s="14">
        <f>IFERROR(VLOOKUP(A9,'[1]COAL RECEIPT &amp; GCV DATA'!$A$2:$V$140,5,0),0)</f>
        <v>44743</v>
      </c>
      <c r="F9" s="13" t="e">
        <f>SUMIF('[1]COAL RECEIPT &amp; GCV DATA'!$A$3:$A$140,'[1]COAL RECEIPT &amp; GCV DATA'!A9,'[1]COAL RECEIPT &amp; GCV DATA'!$F$3:$F$140)</f>
        <v>#VALUE!</v>
      </c>
      <c r="G9" s="13" t="str">
        <f>IFERROR(VLOOKUP(A9,'[1]COAL RECEIPT &amp; GCV DATA'!$A$2:$V$140,7,0),0)</f>
        <v>MCL</v>
      </c>
      <c r="H9" s="13" t="str">
        <f>IFERROR(VLOOKUP(A9,'[1]COAL RECEIPT &amp; GCV DATA'!$A$2:$V$140,8,0),0)</f>
        <v>BOCB</v>
      </c>
      <c r="I9" s="13">
        <f>IFERROR(VLOOKUP(A9,'[1]COAL RECEIPT &amp; GCV DATA'!$A$2:$V$140,9,0),0)</f>
        <v>0</v>
      </c>
      <c r="J9" s="13">
        <f>IFERROR(VLOOKUP(A9,'[1]COAL RECEIPT &amp; GCV DATA'!$A$2:$V$140,10,0),0)</f>
        <v>0</v>
      </c>
      <c r="K9" s="15" t="e">
        <f>SUMIF('[1]COAL RECEIPT &amp; GCV DATA'!$A$3:$A$140,'[1]COAL RECEIPT &amp; GCV DATA'!A9,'[1]COAL RECEIPT &amp; GCV DATA'!$K$3:$K$140)</f>
        <v>#VALUE!</v>
      </c>
      <c r="L9" s="15" t="e">
        <f>SUMIF('[1]COAL RECEIPT &amp; GCV DATA'!$A$3:$A$140,'[1]COAL RECEIPT &amp; GCV DATA'!A9,'[1]COAL RECEIPT &amp; GCV DATA'!$L$3:$L$140)</f>
        <v>#VALUE!</v>
      </c>
      <c r="M9" s="15" t="e">
        <f t="shared" si="0"/>
        <v>#VALUE!</v>
      </c>
      <c r="N9" s="15" t="e">
        <f t="shared" si="1"/>
        <v>#VALUE!</v>
      </c>
      <c r="O9" s="15" t="e">
        <f>SUMIF('[1]COAL RECEIPT &amp; GCV DATA'!$A$3:$A$140,'[1]COAL RECEIPT &amp; GCV DATA'!A9,'[1]COAL RECEIPT &amp; GCV DATA'!$O$3:$O$140)</f>
        <v>#VALUE!</v>
      </c>
      <c r="P9" s="15" t="e">
        <f t="shared" si="2"/>
        <v>#VALUE!</v>
      </c>
      <c r="Q9" s="15" t="e">
        <f>SUMIF('[1]COAL RECEIPT &amp; GCV DATA'!$A$3:$A$140,'MASTER DATA FILE RAW COAL'!A9,'[1]COAL RECEIPT &amp; GCV DATA'!$Q$3:$Q$140)+IF(H9=$J$234,($K$234*K9),0)+IF(H9=$J$235,($K$235*K9),0)++IF(H9=$J$235,($K$236*K9),0)</f>
        <v>#VALUE!</v>
      </c>
      <c r="R9" s="16" t="e">
        <f>SUMIF('[1]COAL RECEIPT &amp; GCV DATA'!$A$3:$A$11,'MASTER DATA FILE RAW COAL'!A9,'[1]COAL RECEIPT &amp; GCV DATA'!$R$3:$R$11)+IF(H9=$J$234,($K$234*K9),0)+IF(H9=$J$235,($K$235*K9),0)</f>
        <v>#VALUE!</v>
      </c>
      <c r="S9" s="15">
        <f t="shared" si="3"/>
        <v>0</v>
      </c>
      <c r="T9" s="15" t="e">
        <f>SUMIF('[1]COAL RECEIPT &amp; GCV DATA'!$A$3:$A$140,'[1]COAL RECEIPT &amp; GCV DATA'!A9,'[1]COAL RECEIPT &amp; GCV DATA'!$T$3:$T$140)</f>
        <v>#VALUE!</v>
      </c>
      <c r="U9" s="15" t="e">
        <f t="shared" si="4"/>
        <v>#VALUE!</v>
      </c>
      <c r="V9" s="15" t="e">
        <f>SUMIF('[1]COAL RECEIPT &amp; GCV DATA'!$A$3:$A$140,'[1]COAL RECEIPT &amp; GCV DATA'!A9,'[1]COAL RECEIPT &amp; GCV DATA'!$V$3:$V$140)</f>
        <v>#VALUE!</v>
      </c>
      <c r="W9" s="15" t="e">
        <f t="shared" si="5"/>
        <v>#VALUE!</v>
      </c>
      <c r="Y9">
        <v>3226292.4</v>
      </c>
      <c r="AA9">
        <v>3958623</v>
      </c>
      <c r="AC9">
        <v>7184915.4000000004</v>
      </c>
      <c r="AE9">
        <v>3086234.9</v>
      </c>
      <c r="AF9" s="53" t="e">
        <f t="shared" si="6"/>
        <v>#VALUE!</v>
      </c>
    </row>
    <row r="10" spans="1:32" customFormat="1" x14ac:dyDescent="0.3">
      <c r="A10" s="19">
        <v>118</v>
      </c>
      <c r="B10" s="12"/>
      <c r="C10" s="13" t="e">
        <f>SUMIF('[1]COAL RECEIPT &amp; GCV DATA'!$A$3:$A$140,'[1]COAL RECEIPT &amp; GCV DATA'!A10,'[1]COAL RECEIPT &amp; GCV DATA'!$C$3:$C$140)</f>
        <v>#VALUE!</v>
      </c>
      <c r="D10" s="13" t="str">
        <f>IFERROR(VLOOKUP(A10,'[1]COAL RECEIPT &amp; GCV DATA'!$A$2:$V$140,4,0),0)</f>
        <v>23.07.2022</v>
      </c>
      <c r="E10" s="14">
        <f>IFERROR(VLOOKUP(A10,'[1]COAL RECEIPT &amp; GCV DATA'!$A$2:$V$140,5,0),0)</f>
        <v>44743</v>
      </c>
      <c r="F10" s="13" t="e">
        <f>SUMIF('[1]COAL RECEIPT &amp; GCV DATA'!$A$3:$A$140,'[1]COAL RECEIPT &amp; GCV DATA'!A10,'[1]COAL RECEIPT &amp; GCV DATA'!$F$3:$F$140)</f>
        <v>#VALUE!</v>
      </c>
      <c r="G10" s="13" t="str">
        <f>IFERROR(VLOOKUP(A10,'[1]COAL RECEIPT &amp; GCV DATA'!$A$2:$V$140,7,0),0)</f>
        <v>MCL</v>
      </c>
      <c r="H10" s="13" t="str">
        <f>IFERROR(VLOOKUP(A10,'[1]COAL RECEIPT &amp; GCV DATA'!$A$2:$V$140,8,0),0)</f>
        <v>PISK1</v>
      </c>
      <c r="I10" s="13">
        <f>IFERROR(VLOOKUP(A10,'[1]COAL RECEIPT &amp; GCV DATA'!$A$2:$V$140,9,0),0)</f>
        <v>0</v>
      </c>
      <c r="J10" s="13" t="str">
        <f>IFERROR(VLOOKUP(A10,'[1]COAL RECEIPT &amp; GCV DATA'!$A$2:$V$140,10,0),0)</f>
        <v>G13</v>
      </c>
      <c r="K10" s="15" t="e">
        <f>SUMIF('[1]COAL RECEIPT &amp; GCV DATA'!$A$3:$A$140,'[1]COAL RECEIPT &amp; GCV DATA'!A10,'[1]COAL RECEIPT &amp; GCV DATA'!$K$3:$K$140)</f>
        <v>#VALUE!</v>
      </c>
      <c r="L10" s="15" t="e">
        <f>SUMIF('[1]COAL RECEIPT &amp; GCV DATA'!$A$3:$A$140,'[1]COAL RECEIPT &amp; GCV DATA'!A10,'[1]COAL RECEIPT &amp; GCV DATA'!$L$3:$L$140)</f>
        <v>#VALUE!</v>
      </c>
      <c r="M10" s="15" t="e">
        <f t="shared" si="0"/>
        <v>#VALUE!</v>
      </c>
      <c r="N10" s="15" t="e">
        <f t="shared" si="1"/>
        <v>#VALUE!</v>
      </c>
      <c r="O10" s="15" t="e">
        <f>SUMIF('[1]COAL RECEIPT &amp; GCV DATA'!$A$3:$A$140,'[1]COAL RECEIPT &amp; GCV DATA'!A10,'[1]COAL RECEIPT &amp; GCV DATA'!$O$3:$O$140)</f>
        <v>#VALUE!</v>
      </c>
      <c r="P10" s="15" t="e">
        <f t="shared" si="2"/>
        <v>#VALUE!</v>
      </c>
      <c r="Q10" s="15" t="e">
        <f>SUMIF('[1]COAL RECEIPT &amp; GCV DATA'!$A$3:$A$140,'MASTER DATA FILE RAW COAL'!A10,'[1]COAL RECEIPT &amp; GCV DATA'!$Q$3:$Q$140)+IF(H10=$J$234,($K$234*K10),0)+IF(H10=$J$235,($K$235*K10),0)++IF(H10=$J$235,($K$236*K10),0)</f>
        <v>#VALUE!</v>
      </c>
      <c r="R10" s="16" t="e">
        <f>SUMIF('[1]COAL RECEIPT &amp; GCV DATA'!$A$3:$A$11,'MASTER DATA FILE RAW COAL'!A10,'[1]COAL RECEIPT &amp; GCV DATA'!$R$3:$R$11)+IF(H10=$J$234,($K$234*K10),0)+IF(H10=$J$235,($K$235*K10),0)</f>
        <v>#VALUE!</v>
      </c>
      <c r="S10" s="15">
        <f t="shared" si="3"/>
        <v>0</v>
      </c>
      <c r="T10" s="15" t="e">
        <f>SUMIF('[1]COAL RECEIPT &amp; GCV DATA'!$A$3:$A$140,'[1]COAL RECEIPT &amp; GCV DATA'!A10,'[1]COAL RECEIPT &amp; GCV DATA'!$T$3:$T$140)</f>
        <v>#VALUE!</v>
      </c>
      <c r="U10" s="15" t="e">
        <f t="shared" si="4"/>
        <v>#VALUE!</v>
      </c>
      <c r="V10" s="15" t="e">
        <f>SUMIF('[1]COAL RECEIPT &amp; GCV DATA'!$A$3:$A$140,'[1]COAL RECEIPT &amp; GCV DATA'!A10,'[1]COAL RECEIPT &amp; GCV DATA'!$V$3:$V$140)</f>
        <v>#VALUE!</v>
      </c>
      <c r="W10" s="15" t="e">
        <f t="shared" si="5"/>
        <v>#VALUE!</v>
      </c>
      <c r="Y10">
        <v>3086234.9</v>
      </c>
      <c r="AA10">
        <v>6100418</v>
      </c>
      <c r="AC10">
        <v>12991542.455500001</v>
      </c>
      <c r="AE10">
        <v>3146710.19</v>
      </c>
      <c r="AF10" s="53" t="e">
        <f t="shared" si="6"/>
        <v>#VALUE!</v>
      </c>
    </row>
    <row r="11" spans="1:32" customFormat="1" x14ac:dyDescent="0.3">
      <c r="A11" s="11">
        <v>126</v>
      </c>
      <c r="B11" s="12"/>
      <c r="C11" s="13" t="e">
        <f>SUMIF('[1]COAL RECEIPT &amp; GCV DATA'!$A$3:$A$140,'[1]COAL RECEIPT &amp; GCV DATA'!A11,'[1]COAL RECEIPT &amp; GCV DATA'!$C$3:$C$140)</f>
        <v>#VALUE!</v>
      </c>
      <c r="D11" s="13" t="str">
        <f>IFERROR(VLOOKUP(A11,'[1]COAL RECEIPT &amp; GCV DATA'!$A$2:$V$140,4,0),0)</f>
        <v>25.07.2022</v>
      </c>
      <c r="E11" s="14">
        <f>IFERROR(VLOOKUP(A11,'[1]COAL RECEIPT &amp; GCV DATA'!$A$2:$V$140,5,0),0)</f>
        <v>44743</v>
      </c>
      <c r="F11" s="13" t="e">
        <f>SUMIF('[1]COAL RECEIPT &amp; GCV DATA'!$A$3:$A$140,'[1]COAL RECEIPT &amp; GCV DATA'!A11,'[1]COAL RECEIPT &amp; GCV DATA'!$F$3:$F$140)</f>
        <v>#VALUE!</v>
      </c>
      <c r="G11" s="13" t="str">
        <f>IFERROR(VLOOKUP(A11,'[1]COAL RECEIPT &amp; GCV DATA'!$A$2:$V$140,7,0),0)</f>
        <v>MCL</v>
      </c>
      <c r="H11" s="13" t="str">
        <f>IFERROR(VLOOKUP(A11,'[1]COAL RECEIPT &amp; GCV DATA'!$A$2:$V$140,8,0),0)</f>
        <v>BOCB</v>
      </c>
      <c r="I11" s="13">
        <f>IFERROR(VLOOKUP(A11,'[1]COAL RECEIPT &amp; GCV DATA'!$A$2:$V$140,9,0),0)</f>
        <v>0</v>
      </c>
      <c r="J11" s="13">
        <f>IFERROR(VLOOKUP(A11,'[1]COAL RECEIPT &amp; GCV DATA'!$A$2:$V$140,10,0),0)</f>
        <v>0</v>
      </c>
      <c r="K11" s="15" t="e">
        <f>SUMIF('[1]COAL RECEIPT &amp; GCV DATA'!$A$3:$A$140,'[1]COAL RECEIPT &amp; GCV DATA'!A11,'[1]COAL RECEIPT &amp; GCV DATA'!$K$3:$K$140)</f>
        <v>#VALUE!</v>
      </c>
      <c r="L11" s="15" t="e">
        <f>SUMIF('[1]COAL RECEIPT &amp; GCV DATA'!$A$3:$A$140,'[1]COAL RECEIPT &amp; GCV DATA'!A11,'[1]COAL RECEIPT &amp; GCV DATA'!$L$3:$L$140)</f>
        <v>#VALUE!</v>
      </c>
      <c r="M11" s="15" t="e">
        <f t="shared" si="0"/>
        <v>#VALUE!</v>
      </c>
      <c r="N11" s="15" t="e">
        <f t="shared" si="1"/>
        <v>#VALUE!</v>
      </c>
      <c r="O11" s="15" t="e">
        <f>SUMIF('[1]COAL RECEIPT &amp; GCV DATA'!$A$3:$A$140,'[1]COAL RECEIPT &amp; GCV DATA'!A11,'[1]COAL RECEIPT &amp; GCV DATA'!$O$3:$O$140)</f>
        <v>#VALUE!</v>
      </c>
      <c r="P11" s="15" t="e">
        <f>+O11*K11</f>
        <v>#VALUE!</v>
      </c>
      <c r="Q11" s="15" t="e">
        <f>SUMIF('[1]COAL RECEIPT &amp; GCV DATA'!$A$3:$A$140,'MASTER DATA FILE RAW COAL'!A11,'[1]COAL RECEIPT &amp; GCV DATA'!$Q$3:$Q$140)+IF(H11=$J$234,($K$234*K11),0)+IF(H11=$J$235,($K$235*K11),0)++IF(H11=$J$235,($K$236*K11),0)</f>
        <v>#VALUE!</v>
      </c>
      <c r="R11" s="16" t="e">
        <f>SUMIF('[1]COAL RECEIPT &amp; GCV DATA'!$A$3:$A$11,'MASTER DATA FILE RAW COAL'!A11,'[1]COAL RECEIPT &amp; GCV DATA'!$R$3:$R$11)+IF(H11=$J$234,($K$234*K11),0)+IF(H11=$J$235,($K$235*K11),0)</f>
        <v>#VALUE!</v>
      </c>
      <c r="S11" s="15">
        <f t="shared" si="3"/>
        <v>0</v>
      </c>
      <c r="T11" s="15" t="e">
        <f>SUMIF('[1]COAL RECEIPT &amp; GCV DATA'!$A$3:$A$140,'[1]COAL RECEIPT &amp; GCV DATA'!A11,'[1]COAL RECEIPT &amp; GCV DATA'!$T$3:$T$140)</f>
        <v>#VALUE!</v>
      </c>
      <c r="U11" s="15" t="e">
        <f t="shared" si="4"/>
        <v>#VALUE!</v>
      </c>
      <c r="V11" s="15" t="e">
        <f>SUMIF('[1]COAL RECEIPT &amp; GCV DATA'!$A$3:$A$140,'[1]COAL RECEIPT &amp; GCV DATA'!A11,'[1]COAL RECEIPT &amp; GCV DATA'!$V$3:$V$140)</f>
        <v>#VALUE!</v>
      </c>
      <c r="W11" s="15" t="e">
        <f t="shared" si="5"/>
        <v>#VALUE!</v>
      </c>
      <c r="Y11">
        <v>3146710.19</v>
      </c>
      <c r="AA11">
        <v>5089997</v>
      </c>
      <c r="AC11">
        <v>8236707.1899999995</v>
      </c>
      <c r="AE11">
        <v>2143009.650465331</v>
      </c>
      <c r="AF11" s="53" t="e">
        <f t="shared" si="6"/>
        <v>#VALUE!</v>
      </c>
    </row>
    <row r="12" spans="1:32" customFormat="1" x14ac:dyDescent="0.3">
      <c r="A12" s="19">
        <v>127</v>
      </c>
      <c r="B12" s="12"/>
      <c r="C12" s="13" t="e">
        <f>SUMIF('[1]COAL RECEIPT &amp; GCV DATA'!$A$3:$A$140,'[1]COAL RECEIPT &amp; GCV DATA'!A12,'[1]COAL RECEIPT &amp; GCV DATA'!$C$3:$C$140)</f>
        <v>#VALUE!</v>
      </c>
      <c r="D12" s="13" t="str">
        <f>IFERROR(VLOOKUP(A12,'[1]COAL RECEIPT &amp; GCV DATA'!$A$2:$V$140,4,0),0)</f>
        <v>26.07.2022</v>
      </c>
      <c r="E12" s="14">
        <f>IFERROR(VLOOKUP(A12,'[1]COAL RECEIPT &amp; GCV DATA'!$A$2:$V$140,5,0),0)</f>
        <v>44743</v>
      </c>
      <c r="F12" s="13" t="e">
        <f>SUMIF('[1]COAL RECEIPT &amp; GCV DATA'!$A$3:$A$140,'[1]COAL RECEIPT &amp; GCV DATA'!A12,'[1]COAL RECEIPT &amp; GCV DATA'!$F$3:$F$140)</f>
        <v>#VALUE!</v>
      </c>
      <c r="G12" s="13" t="str">
        <f>IFERROR(VLOOKUP(A12,'[1]COAL RECEIPT &amp; GCV DATA'!$A$2:$V$140,7,0),0)</f>
        <v>SECL</v>
      </c>
      <c r="H12" s="13" t="str">
        <f>IFERROR(VLOOKUP(A12,'[1]COAL RECEIPT &amp; GCV DATA'!$A$2:$V$140,8,0),0)</f>
        <v>KMKA</v>
      </c>
      <c r="I12" s="13">
        <f>IFERROR(VLOOKUP(A12,'[1]COAL RECEIPT &amp; GCV DATA'!$A$2:$V$140,9,0),0)</f>
        <v>0</v>
      </c>
      <c r="J12" s="13">
        <f>IFERROR(VLOOKUP(A12,'[1]COAL RECEIPT &amp; GCV DATA'!$A$2:$V$140,10,0),0)</f>
        <v>0</v>
      </c>
      <c r="K12" s="15" t="e">
        <f>SUMIF('[1]COAL RECEIPT &amp; GCV DATA'!$A$3:$A$140,'[1]COAL RECEIPT &amp; GCV DATA'!A12,'[1]COAL RECEIPT &amp; GCV DATA'!$K$3:$K$140)</f>
        <v>#VALUE!</v>
      </c>
      <c r="L12" s="15" t="e">
        <f>SUMIF('[1]COAL RECEIPT &amp; GCV DATA'!$A$3:$A$140,'[1]COAL RECEIPT &amp; GCV DATA'!A12,'[1]COAL RECEIPT &amp; GCV DATA'!$L$3:$L$140)</f>
        <v>#VALUE!</v>
      </c>
      <c r="M12" s="15" t="e">
        <f t="shared" si="0"/>
        <v>#VALUE!</v>
      </c>
      <c r="N12" s="15" t="e">
        <f t="shared" si="1"/>
        <v>#VALUE!</v>
      </c>
      <c r="O12" s="15" t="e">
        <f>SUMIF('[1]COAL RECEIPT &amp; GCV DATA'!$A$3:$A$140,'[1]COAL RECEIPT &amp; GCV DATA'!A12,'[1]COAL RECEIPT &amp; GCV DATA'!$O$3:$O$140)</f>
        <v>#VALUE!</v>
      </c>
      <c r="P12" s="15" t="e">
        <f t="shared" si="2"/>
        <v>#VALUE!</v>
      </c>
      <c r="Q12" s="15" t="e">
        <f>SUMIF('[1]COAL RECEIPT &amp; GCV DATA'!$A$3:$A$140,'MASTER DATA FILE RAW COAL'!A12,'[1]COAL RECEIPT &amp; GCV DATA'!$Q$3:$Q$140)+IF(H12=$J$234,($K$234*K12),0)+IF(H12=$J$235,($K$235*K12),0)++IF(H12=$J$235,($K$236*K12),0)</f>
        <v>#VALUE!</v>
      </c>
      <c r="R12" s="16" t="e">
        <f>SUMIF('[1]COAL RECEIPT &amp; GCV DATA'!$A$3:$A$151,'MASTER DATA FILE RAW COAL'!A12,'[1]COAL RECEIPT &amp; GCV DATA'!$R$3:$R$511)+IF(H12=$J$234,($K$234*K12),0)+IF(H12=$J$235,($K$235*K12),0)</f>
        <v>#VALUE!</v>
      </c>
      <c r="S12" s="15">
        <f t="shared" si="3"/>
        <v>0</v>
      </c>
      <c r="T12" s="15" t="e">
        <f>SUMIF('[1]COAL RECEIPT &amp; GCV DATA'!$A$3:$A$140,'[1]COAL RECEIPT &amp; GCV DATA'!A12,'[1]COAL RECEIPT &amp; GCV DATA'!$T$3:$T$140)</f>
        <v>#VALUE!</v>
      </c>
      <c r="U12" s="15" t="e">
        <f t="shared" si="4"/>
        <v>#VALUE!</v>
      </c>
      <c r="V12" s="15" t="e">
        <f>SUMIF('[1]COAL RECEIPT &amp; GCV DATA'!$A$3:$A$140,'[1]COAL RECEIPT &amp; GCV DATA'!A12,'[1]COAL RECEIPT &amp; GCV DATA'!$V$3:$V$140)</f>
        <v>#VALUE!</v>
      </c>
      <c r="W12" s="15" t="e">
        <f t="shared" si="5"/>
        <v>#VALUE!</v>
      </c>
      <c r="Y12">
        <v>2941191.6</v>
      </c>
      <c r="AA12">
        <v>6165366</v>
      </c>
      <c r="AC12">
        <v>12380980.961999999</v>
      </c>
      <c r="AE12">
        <v>3953556.75</v>
      </c>
      <c r="AF12" s="53" t="e">
        <f t="shared" si="6"/>
        <v>#VALUE!</v>
      </c>
    </row>
    <row r="13" spans="1:32" customFormat="1" x14ac:dyDescent="0.3">
      <c r="A13" s="19">
        <v>144</v>
      </c>
      <c r="B13" s="12"/>
      <c r="C13" s="13" t="e">
        <f>SUMIF('[1]COAL RECEIPT &amp; GCV DATA'!$A$3:$A$140,'[1]COAL RECEIPT &amp; GCV DATA'!A13,'[1]COAL RECEIPT &amp; GCV DATA'!$C$3:$C$140)</f>
        <v>#VALUE!</v>
      </c>
      <c r="D13" s="13" t="str">
        <f>IFERROR(VLOOKUP(A13,'[1]COAL RECEIPT &amp; GCV DATA'!$A$2:$V$140,4,0),0)</f>
        <v>29.07.2022</v>
      </c>
      <c r="E13" s="14">
        <f>IFERROR(VLOOKUP(A13,'[1]COAL RECEIPT &amp; GCV DATA'!$A$2:$V$140,5,0),0)</f>
        <v>44743</v>
      </c>
      <c r="F13" s="13" t="e">
        <f>SUMIF('[1]COAL RECEIPT &amp; GCV DATA'!$A$3:$A$140,'[1]COAL RECEIPT &amp; GCV DATA'!A13,'[1]COAL RECEIPT &amp; GCV DATA'!$F$3:$F$140)</f>
        <v>#VALUE!</v>
      </c>
      <c r="G13" s="13" t="str">
        <f>IFERROR(VLOOKUP(A13,'[1]COAL RECEIPT &amp; GCV DATA'!$A$2:$V$140,7,0),0)</f>
        <v>SECL</v>
      </c>
      <c r="H13" s="13" t="str">
        <f>IFERROR(VLOOKUP(A13,'[1]COAL RECEIPT &amp; GCV DATA'!$A$2:$V$140,8,0),0)</f>
        <v>NKCR</v>
      </c>
      <c r="I13" s="13">
        <f>IFERROR(VLOOKUP(A13,'[1]COAL RECEIPT &amp; GCV DATA'!$A$2:$V$140,9,0),0)</f>
        <v>0</v>
      </c>
      <c r="J13" s="13">
        <f>IFERROR(VLOOKUP(A13,'[1]COAL RECEIPT &amp; GCV DATA'!$A$2:$V$140,10,0),0)</f>
        <v>0</v>
      </c>
      <c r="K13" s="15" t="e">
        <f>SUMIF('[1]COAL RECEIPT &amp; GCV DATA'!$A$3:$A$140,'[1]COAL RECEIPT &amp; GCV DATA'!A13,'[1]COAL RECEIPT &amp; GCV DATA'!$K$3:$K$140)</f>
        <v>#VALUE!</v>
      </c>
      <c r="L13" s="15" t="e">
        <f>SUMIF('[1]COAL RECEIPT &amp; GCV DATA'!$A$3:$A$140,'[1]COAL RECEIPT &amp; GCV DATA'!A13,'[1]COAL RECEIPT &amp; GCV DATA'!$L$3:$L$140)</f>
        <v>#VALUE!</v>
      </c>
      <c r="M13" s="15" t="e">
        <f t="shared" si="0"/>
        <v>#VALUE!</v>
      </c>
      <c r="N13" s="15" t="e">
        <f t="shared" si="1"/>
        <v>#VALUE!</v>
      </c>
      <c r="O13" s="15" t="e">
        <f>SUMIF('[1]COAL RECEIPT &amp; GCV DATA'!$A$3:$A$140,'[1]COAL RECEIPT &amp; GCV DATA'!A13,'[1]COAL RECEIPT &amp; GCV DATA'!$O$3:$O$140)</f>
        <v>#VALUE!</v>
      </c>
      <c r="P13" s="15" t="e">
        <f t="shared" si="2"/>
        <v>#VALUE!</v>
      </c>
      <c r="Q13" s="15" t="e">
        <f>SUMIF('[1]COAL RECEIPT &amp; GCV DATA'!$A$3:$A$140,'MASTER DATA FILE RAW COAL'!A13,'[1]COAL RECEIPT &amp; GCV DATA'!$Q$3:$Q$140)+IF(H13=$J$234,($K$234*K13),0)+IF(H13=$J$235,($K$235*K13),0)++IF(H13=$J$235,($K$236*K13),0)</f>
        <v>#VALUE!</v>
      </c>
      <c r="R13" s="16" t="e">
        <f>SUMIF('[1]COAL RECEIPT &amp; GCV DATA'!$A$3:$A$511,'MASTER DATA FILE RAW COAL'!A13,'[1]COAL RECEIPT &amp; GCV DATA'!$R$3:$R$511)+IF(H13=$J$234,($K$234*K13),0)+IF(H13=$J$235,($K$235*K13),0)</f>
        <v>#VALUE!</v>
      </c>
      <c r="S13" s="15">
        <f t="shared" si="3"/>
        <v>0</v>
      </c>
      <c r="T13" s="15" t="e">
        <f>SUMIF('[1]COAL RECEIPT &amp; GCV DATA'!$A$3:$A$140,'[1]COAL RECEIPT &amp; GCV DATA'!A13,'[1]COAL RECEIPT &amp; GCV DATA'!$T$3:$T$140)</f>
        <v>#VALUE!</v>
      </c>
      <c r="U13" s="15" t="e">
        <f t="shared" si="4"/>
        <v>#VALUE!</v>
      </c>
      <c r="V13" s="15" t="e">
        <f>SUMIF('[1]COAL RECEIPT &amp; GCV DATA'!$A$3:$A$140,'[1]COAL RECEIPT &amp; GCV DATA'!A13,'[1]COAL RECEIPT &amp; GCV DATA'!$V$3:$V$140)</f>
        <v>#VALUE!</v>
      </c>
      <c r="W13" s="15" t="e">
        <f t="shared" si="5"/>
        <v>#VALUE!</v>
      </c>
      <c r="Y13">
        <v>2997586.8</v>
      </c>
      <c r="AA13">
        <v>6264023</v>
      </c>
      <c r="AC13">
        <v>12618377.226</v>
      </c>
      <c r="AE13">
        <v>3761554</v>
      </c>
      <c r="AF13" s="53" t="e">
        <f t="shared" si="6"/>
        <v>#VALUE!</v>
      </c>
    </row>
    <row r="14" spans="1:32" customFormat="1" x14ac:dyDescent="0.3">
      <c r="A14" s="11"/>
      <c r="B14" s="12"/>
      <c r="C14" s="13" t="e">
        <f>SUMIF('[1]COAL RECEIPT &amp; GCV DATA'!$A$3:$A$140,'[1]COAL RECEIPT &amp; GCV DATA'!A14,'[1]COAL RECEIPT &amp; GCV DATA'!$C$3:$C$140)</f>
        <v>#VALUE!</v>
      </c>
      <c r="D14" s="13">
        <f>IFERROR(VLOOKUP(A14,'[1]COAL RECEIPT &amp; GCV DATA'!$A$2:$V$140,4,0),0)</f>
        <v>0</v>
      </c>
      <c r="E14" s="14">
        <f>IFERROR(VLOOKUP(A14,'[1]COAL RECEIPT &amp; GCV DATA'!$A$2:$V$140,5,0),0)</f>
        <v>0</v>
      </c>
      <c r="F14" s="13" t="e">
        <f>SUMIF('[1]COAL RECEIPT &amp; GCV DATA'!$A$3:$A$140,'[1]COAL RECEIPT &amp; GCV DATA'!A14,'[1]COAL RECEIPT &amp; GCV DATA'!$F$3:$F$140)</f>
        <v>#VALUE!</v>
      </c>
      <c r="G14" s="13">
        <f>IFERROR(VLOOKUP(A14,'[1]COAL RECEIPT &amp; GCV DATA'!$A$2:$V$140,7,0),0)</f>
        <v>0</v>
      </c>
      <c r="H14" s="13">
        <f>IFERROR(VLOOKUP(A14,'[1]COAL RECEIPT &amp; GCV DATA'!$A$2:$V$140,8,0),0)</f>
        <v>0</v>
      </c>
      <c r="I14" s="13">
        <f>IFERROR(VLOOKUP(A14,'[1]COAL RECEIPT &amp; GCV DATA'!$A$2:$V$140,9,0),0)</f>
        <v>0</v>
      </c>
      <c r="J14" s="13">
        <f>IFERROR(VLOOKUP(A14,'[1]COAL RECEIPT &amp; GCV DATA'!$A$2:$V$140,10,0),0)</f>
        <v>0</v>
      </c>
      <c r="K14" s="15" t="e">
        <f>SUMIF('[1]COAL RECEIPT &amp; GCV DATA'!$A$3:$A$140,'[1]COAL RECEIPT &amp; GCV DATA'!A14,'[1]COAL RECEIPT &amp; GCV DATA'!$K$3:$K$140)</f>
        <v>#VALUE!</v>
      </c>
      <c r="L14" s="15" t="e">
        <f>SUMIF('[1]COAL RECEIPT &amp; GCV DATA'!$A$3:$A$140,'[1]COAL RECEIPT &amp; GCV DATA'!A14,'[1]COAL RECEIPT &amp; GCV DATA'!$L$3:$L$140)</f>
        <v>#VALUE!</v>
      </c>
      <c r="M14" s="15" t="e">
        <f t="shared" si="0"/>
        <v>#VALUE!</v>
      </c>
      <c r="N14" s="15" t="e">
        <f t="shared" si="1"/>
        <v>#VALUE!</v>
      </c>
      <c r="O14" s="15" t="e">
        <f>SUMIF('[1]COAL RECEIPT &amp; GCV DATA'!$A$3:$A$140,'[1]COAL RECEIPT &amp; GCV DATA'!A14,'[1]COAL RECEIPT &amp; GCV DATA'!$O$3:$O$140)</f>
        <v>#VALUE!</v>
      </c>
      <c r="P14" s="15" t="e">
        <f t="shared" si="2"/>
        <v>#VALUE!</v>
      </c>
      <c r="Q14" s="15" t="e">
        <f>SUMIF('[1]COAL RECEIPT &amp; GCV DATA'!$A$3:$A$150,'MASTER DATA FILE RAW COAL'!A14,'[1]COAL RECEIPT &amp; GCV DATA'!$Q$3:$Q$151)+IF(H14=$J$234,($K$234*K14),0)+IF(H14=$J$235,($K$235*K14),0)+IF(H13=$J$235,($K$236*K14),0)</f>
        <v>#VALUE!</v>
      </c>
      <c r="R14" s="16" t="e">
        <f>SUMIF('[1]COAL RECEIPT &amp; GCV DATA'!$A$3:$A$140,'[1]COAL RECEIPT &amp; GCV DATA'!A14,'[1]COAL RECEIPT &amp; GCV DATA'!$R$3:$R$140)+IF(H14=$J$234,($K$234*K14),0)+IF(H14=$J$235,($K$235*K14),0)</f>
        <v>#VALUE!</v>
      </c>
      <c r="S14" s="15">
        <f t="shared" si="3"/>
        <v>0</v>
      </c>
      <c r="T14" s="15" t="e">
        <f>SUMIF('[1]COAL RECEIPT &amp; GCV DATA'!$A$3:$A$140,'[1]COAL RECEIPT &amp; GCV DATA'!A14,'[1]COAL RECEIPT &amp; GCV DATA'!$T$3:$T$140)</f>
        <v>#VALUE!</v>
      </c>
      <c r="U14" s="15" t="e">
        <f t="shared" si="4"/>
        <v>#VALUE!</v>
      </c>
      <c r="V14" s="15" t="e">
        <f>SUMIF('[1]COAL RECEIPT &amp; GCV DATA'!$A$3:$A$140,'[1]COAL RECEIPT &amp; GCV DATA'!A14,'[1]COAL RECEIPT &amp; GCV DATA'!$V$3:$V$140)</f>
        <v>#VALUE!</v>
      </c>
      <c r="W14" s="15" t="e">
        <f t="shared" si="5"/>
        <v>#VALUE!</v>
      </c>
      <c r="Y14">
        <v>2143009.650465331</v>
      </c>
      <c r="AA14">
        <v>4343611.9109834041</v>
      </c>
      <c r="AC14">
        <v>9021024.5683394223</v>
      </c>
    </row>
    <row r="15" spans="1:32" customFormat="1" x14ac:dyDescent="0.3">
      <c r="A15" s="19"/>
      <c r="B15" s="12"/>
      <c r="C15" s="13" t="e">
        <f>SUMIF('[1]COAL RECEIPT &amp; GCV DATA'!$A$3:$A$13,'MASTER DATA FILE RAW COAL'!A15,'[1]COAL RECEIPT &amp; GCV DATA'!$C$3:$C$13)</f>
        <v>#VALUE!</v>
      </c>
      <c r="D15" s="13">
        <f>IFERROR(VLOOKUP(A15,'[1]COAL RECEIPT &amp; GCV DATA'!$A$2:$V$13,4,0),0)</f>
        <v>0</v>
      </c>
      <c r="E15" s="14">
        <f>IFERROR(VLOOKUP(A15,'[1]COAL RECEIPT &amp; GCV DATA'!$A$2:$V$13,5,0),0)</f>
        <v>0</v>
      </c>
      <c r="F15" s="13" t="e">
        <f>SUMIF('[1]COAL RECEIPT &amp; GCV DATA'!$A$3:$A$13,'MASTER DATA FILE RAW COAL'!A15,'[1]COAL RECEIPT &amp; GCV DATA'!$F$3:$F$13)</f>
        <v>#VALUE!</v>
      </c>
      <c r="G15" s="13">
        <f>IFERROR(VLOOKUP(A15,'[1]COAL RECEIPT &amp; GCV DATA'!$A$2:$V$13,7,0),0)</f>
        <v>0</v>
      </c>
      <c r="H15" s="13">
        <f>IFERROR(VLOOKUP(A15,'[1]COAL RECEIPT &amp; GCV DATA'!$A$2:$V$13,8,0),0)</f>
        <v>0</v>
      </c>
      <c r="I15" s="13">
        <f>IFERROR(VLOOKUP(A15,'[1]COAL RECEIPT &amp; GCV DATA'!$A$2:$V$13,9,0),0)</f>
        <v>0</v>
      </c>
      <c r="J15" s="13">
        <f>IFERROR(VLOOKUP(A15,'[1]COAL RECEIPT &amp; GCV DATA'!$A$2:$V$13,10,0),0)</f>
        <v>0</v>
      </c>
      <c r="K15" s="15" t="e">
        <f>SUMIF('[1]COAL RECEIPT &amp; GCV DATA'!$A$3:$A$13,'MASTER DATA FILE RAW COAL'!A15,'[1]COAL RECEIPT &amp; GCV DATA'!$K$3:$K$13)</f>
        <v>#VALUE!</v>
      </c>
      <c r="L15" s="15" t="e">
        <f>SUMIF('[1]COAL RECEIPT &amp; GCV DATA'!$A$3:$A$13,'MASTER DATA FILE RAW COAL'!A15,'[1]COAL RECEIPT &amp; GCV DATA'!$L$3:$L$13)</f>
        <v>#VALUE!</v>
      </c>
      <c r="M15" s="15" t="e">
        <f t="shared" si="0"/>
        <v>#VALUE!</v>
      </c>
      <c r="N15" s="15" t="e">
        <f t="shared" si="1"/>
        <v>#VALUE!</v>
      </c>
      <c r="O15" s="15" t="e">
        <f>SUMIF('[1]COAL RECEIPT &amp; GCV DATA'!$A$3:$A$11,'MASTER DATA FILE RAW COAL'!A15,'[1]COAL RECEIPT &amp; GCV DATA'!$O$3:$O$11)</f>
        <v>#VALUE!</v>
      </c>
      <c r="P15" s="15" t="e">
        <f t="shared" si="2"/>
        <v>#VALUE!</v>
      </c>
      <c r="Q15" s="15" t="e">
        <f>SUMIF('[1]COAL RECEIPT &amp; GCV DATA'!$A$3:$A$150,'MASTER DATA FILE RAW COAL'!A15,'[1]COAL RECEIPT &amp; GCV DATA'!$Q$3:$Q$151)+IF(H15=$J$234,($K$234*K15),0)+IF(H15=$J$235,($K$235*K15),0)+IF(H14=$J$235,($K$236*K15),0)</f>
        <v>#VALUE!</v>
      </c>
      <c r="R15" s="16" t="e">
        <f>SUMIF('[1]COAL RECEIPT &amp; GCV DATA'!$A$3:$A$13,'MASTER DATA FILE RAW COAL'!A15,'[1]COAL RECEIPT &amp; GCV DATA'!$R$3:$R$13)+IF(H15=$J$234,($K$234*K15),0)+IF(H15=$J$235,($K$235*K15),0)</f>
        <v>#VALUE!</v>
      </c>
      <c r="S15" s="15">
        <f t="shared" si="3"/>
        <v>0</v>
      </c>
      <c r="T15" s="15" t="e">
        <f>SUMIF('[1]COAL RECEIPT &amp; GCV DATA'!$A$3:$A$13,'MASTER DATA FILE RAW COAL'!A15,'[1]COAL RECEIPT &amp; GCV DATA'!$T$3:$T$13)</f>
        <v>#VALUE!</v>
      </c>
      <c r="U15" s="15" t="e">
        <f t="shared" si="4"/>
        <v>#VALUE!</v>
      </c>
      <c r="V15" s="15" t="e">
        <f>SUMIF('[1]COAL RECEIPT &amp; GCV DATA'!$A$3:$A$13,'MASTER DATA FILE RAW COAL'!A15,'[1]COAL RECEIPT &amp; GCV DATA'!$V$3:$V$13)</f>
        <v>#VALUE!</v>
      </c>
      <c r="W15" s="15" t="e">
        <f t="shared" si="5"/>
        <v>#VALUE!</v>
      </c>
      <c r="Y15">
        <v>3953556.75</v>
      </c>
      <c r="AA15">
        <v>5338116</v>
      </c>
      <c r="AC15">
        <v>12865334.119999999</v>
      </c>
    </row>
    <row r="16" spans="1:32" customFormat="1" x14ac:dyDescent="0.3">
      <c r="A16" s="19"/>
      <c r="B16" s="12"/>
      <c r="C16" s="13" t="e">
        <f>SUMIF('[1]COAL RECEIPT &amp; GCV DATA'!$A$3:$A$13,'MASTER DATA FILE RAW COAL'!A16,'[1]COAL RECEIPT &amp; GCV DATA'!$C$3:$C$13)</f>
        <v>#VALUE!</v>
      </c>
      <c r="D16" s="13">
        <f>IFERROR(VLOOKUP(A16,'[1]COAL RECEIPT &amp; GCV DATA'!$A$2:$V$13,4,0),0)</f>
        <v>0</v>
      </c>
      <c r="E16" s="14">
        <f>IFERROR(VLOOKUP(A16,'[1]COAL RECEIPT &amp; GCV DATA'!$A$2:$V$13,5,0),0)</f>
        <v>0</v>
      </c>
      <c r="F16" s="13" t="e">
        <f>SUMIF('[1]COAL RECEIPT &amp; GCV DATA'!$A$3:$A$13,'MASTER DATA FILE RAW COAL'!A16,'[1]COAL RECEIPT &amp; GCV DATA'!$F$3:$F$13)</f>
        <v>#VALUE!</v>
      </c>
      <c r="G16" s="13">
        <f>IFERROR(VLOOKUP(A16,'[1]COAL RECEIPT &amp; GCV DATA'!$A$2:$V$13,7,0),0)</f>
        <v>0</v>
      </c>
      <c r="H16" s="13">
        <f>IFERROR(VLOOKUP(A16,'[1]COAL RECEIPT &amp; GCV DATA'!$A$2:$V$13,8,0),0)</f>
        <v>0</v>
      </c>
      <c r="I16" s="13">
        <f>IFERROR(VLOOKUP(A16,'[1]COAL RECEIPT &amp; GCV DATA'!$A$2:$V$13,9,0),0)</f>
        <v>0</v>
      </c>
      <c r="J16" s="13">
        <f>IFERROR(VLOOKUP(A16,'[1]COAL RECEIPT &amp; GCV DATA'!$A$2:$V$13,10,0),0)</f>
        <v>0</v>
      </c>
      <c r="K16" s="15" t="e">
        <f>SUMIF('[1]COAL RECEIPT &amp; GCV DATA'!$A$3:$A$13,'MASTER DATA FILE RAW COAL'!A16,'[1]COAL RECEIPT &amp; GCV DATA'!$K$3:$K$13)</f>
        <v>#VALUE!</v>
      </c>
      <c r="L16" s="15" t="e">
        <f>SUMIF('[1]COAL RECEIPT &amp; GCV DATA'!$A$3:$A$13,'MASTER DATA FILE RAW COAL'!A16,'[1]COAL RECEIPT &amp; GCV DATA'!$L$3:$L$13)</f>
        <v>#VALUE!</v>
      </c>
      <c r="M16" s="15" t="e">
        <f t="shared" si="0"/>
        <v>#VALUE!</v>
      </c>
      <c r="N16" s="15" t="e">
        <f t="shared" si="1"/>
        <v>#VALUE!</v>
      </c>
      <c r="O16" s="15" t="e">
        <f>SUMIF('[1]COAL RECEIPT &amp; GCV DATA'!$A$3:$A$11,'MASTER DATA FILE RAW COAL'!A16,'[1]COAL RECEIPT &amp; GCV DATA'!$O$3:$O$11)</f>
        <v>#VALUE!</v>
      </c>
      <c r="P16" s="15" t="e">
        <f t="shared" si="2"/>
        <v>#VALUE!</v>
      </c>
      <c r="Q16" s="15" t="e">
        <f>SUMIF('[1]COAL RECEIPT &amp; GCV DATA'!$A$3:$A$150,'MASTER DATA FILE RAW COAL'!A16,'[1]COAL RECEIPT &amp; GCV DATA'!$Q$3:$Q$151)+IF(H16=$J$234,($K$234*K16),0)+IF(H16=$J$235,($K$235*K16),0)+IF(H15=$J$235,($K$236*K16),0)</f>
        <v>#VALUE!</v>
      </c>
      <c r="R16" s="16" t="e">
        <f>SUMIF('[1]COAL RECEIPT &amp; GCV DATA'!$A$3:$A$13,'MASTER DATA FILE RAW COAL'!A16,'[1]COAL RECEIPT &amp; GCV DATA'!$R$3:$R$13)+IF(H16=$J$234,($K$234*K16),0)+IF(H16=$J$235,($K$235*K16),0)</f>
        <v>#VALUE!</v>
      </c>
      <c r="S16" s="15">
        <f t="shared" si="3"/>
        <v>0</v>
      </c>
      <c r="T16" s="15" t="e">
        <f>SUMIF('[1]COAL RECEIPT &amp; GCV DATA'!$A$3:$A$13,'MASTER DATA FILE RAW COAL'!A16,'[1]COAL RECEIPT &amp; GCV DATA'!$T$3:$T$13)</f>
        <v>#VALUE!</v>
      </c>
      <c r="U16" s="15" t="e">
        <f t="shared" si="4"/>
        <v>#VALUE!</v>
      </c>
      <c r="V16" s="15" t="e">
        <f>SUMIF('[1]COAL RECEIPT &amp; GCV DATA'!$A$3:$A$13,'MASTER DATA FILE RAW COAL'!A16,'[1]COAL RECEIPT &amp; GCV DATA'!$V$3:$V$13)</f>
        <v>#VALUE!</v>
      </c>
      <c r="W16" s="15" t="e">
        <f t="shared" si="5"/>
        <v>#VALUE!</v>
      </c>
      <c r="Y16">
        <v>3761554</v>
      </c>
      <c r="AA16">
        <v>5339149</v>
      </c>
      <c r="AC16">
        <v>12406865.57</v>
      </c>
    </row>
    <row r="17" spans="1:23" customFormat="1" x14ac:dyDescent="0.3">
      <c r="A17" s="12"/>
      <c r="B17" s="12" t="e">
        <f>SUMIF('[1]COAL RECEIPT &amp; GCV DATA'!$A$3:$A$11,'MASTER DATA FILE RAW COAL'!A17,'[1]COAL RECEIPT &amp; GCV DATA'!$B$3:$B$11)</f>
        <v>#VALUE!</v>
      </c>
      <c r="C17" s="13" t="e">
        <f>SUMIF('[1]COAL RECEIPT &amp; GCV DATA'!$A$3:$A$11,'MASTER DATA FILE RAW COAL'!A17,'[1]COAL RECEIPT &amp; GCV DATA'!$C$3:$C$11)</f>
        <v>#VALUE!</v>
      </c>
      <c r="D17" s="13">
        <f>IFERROR(VLOOKUP(A17,'[1]COAL RECEIPT &amp; GCV DATA'!$A$2:$V$11,4,0),0)</f>
        <v>0</v>
      </c>
      <c r="E17" s="14">
        <f>IFERROR(VLOOKUP(A17,'[1]COAL RECEIPT &amp; GCV DATA'!$A$2:$V$11,5,0),0)</f>
        <v>0</v>
      </c>
      <c r="F17" s="13" t="e">
        <f>SUMIF('[1]COAL RECEIPT &amp; GCV DATA'!$A$3:$A$11,'MASTER DATA FILE RAW COAL'!A17,'[1]COAL RECEIPT &amp; GCV DATA'!$F$3:$F$11)</f>
        <v>#VALUE!</v>
      </c>
      <c r="G17" s="13">
        <f>IFERROR(VLOOKUP(A17,'[1]COAL RECEIPT &amp; GCV DATA'!$A$2:$V$11,7,0),0)</f>
        <v>0</v>
      </c>
      <c r="H17" s="13">
        <f>IFERROR(VLOOKUP(A17,'[1]COAL RECEIPT &amp; GCV DATA'!$A$2:$V$11,8,0),0)</f>
        <v>0</v>
      </c>
      <c r="I17" s="13">
        <f>IFERROR(VLOOKUP(A17,'[1]COAL RECEIPT &amp; GCV DATA'!$A$2:$V$11,9,0),0)</f>
        <v>0</v>
      </c>
      <c r="J17" s="13">
        <f>IFERROR(VLOOKUP(A17,'[1]COAL RECEIPT &amp; GCV DATA'!$A$2:$V$11,10,0),0)</f>
        <v>0</v>
      </c>
      <c r="K17" s="15" t="e">
        <f>SUMIF('[1]COAL RECEIPT &amp; GCV DATA'!$A$3:$A$11,'MASTER DATA FILE RAW COAL'!A17,'[1]COAL RECEIPT &amp; GCV DATA'!$K$3:$K$11)</f>
        <v>#VALUE!</v>
      </c>
      <c r="L17" s="15" t="e">
        <f>SUMIF('[1]COAL RECEIPT &amp; GCV DATA'!$A$3:$A$11,'MASTER DATA FILE RAW COAL'!A17,'[1]COAL RECEIPT &amp; GCV DATA'!$L$3:$L$11)</f>
        <v>#VALUE!</v>
      </c>
      <c r="M17" s="15" t="e">
        <f t="shared" si="0"/>
        <v>#VALUE!</v>
      </c>
      <c r="N17" s="15" t="e">
        <f t="shared" si="1"/>
        <v>#VALUE!</v>
      </c>
      <c r="O17" s="15" t="e">
        <f>SUMIF('[1]COAL RECEIPT &amp; GCV DATA'!$A$3:$A$11,'MASTER DATA FILE RAW COAL'!A17,'[1]COAL RECEIPT &amp; GCV DATA'!$O$3:$O$11)</f>
        <v>#VALUE!</v>
      </c>
      <c r="P17" s="15" t="e">
        <f>+O17*K17</f>
        <v>#VALUE!</v>
      </c>
      <c r="Q17" s="15" t="e">
        <f>SUMIF('[1]COAL RECEIPT &amp; GCV DATA'!$A$3:$A$150,'MASTER DATA FILE RAW COAL'!A17,'[1]COAL RECEIPT &amp; GCV DATA'!$Q$3:$Q$151)+IF(H17=$J$234,($K$234*K17),0)+IF(H17=$J$235,($K$235*K17),0)+IF(H16=$J$235,($K$236*K17),0)</f>
        <v>#VALUE!</v>
      </c>
      <c r="R17" s="16" t="e">
        <f>SUMIF('[1]COAL RECEIPT &amp; GCV DATA'!$A$3:$A$11,'MASTER DATA FILE RAW COAL'!A17,'[1]COAL RECEIPT &amp; GCV DATA'!$R$3:$R$11)+IF(H17=$J$234,($K$234*K17),0)+IF(H17=$J$235,($K$235*K17),0)</f>
        <v>#VALUE!</v>
      </c>
      <c r="S17" s="15">
        <f t="shared" si="3"/>
        <v>0</v>
      </c>
      <c r="T17" s="15" t="e">
        <f>SUMIF('[1]COAL RECEIPT &amp; GCV DATA'!$A$3:$A$11,'MASTER DATA FILE RAW COAL'!A17,'[1]COAL RECEIPT &amp; GCV DATA'!$T$3:$T$11)</f>
        <v>#VALUE!</v>
      </c>
      <c r="U17" s="15" t="e">
        <f t="shared" si="4"/>
        <v>#VALUE!</v>
      </c>
      <c r="V17" s="15" t="e">
        <f>SUMIF('[1]COAL RECEIPT &amp; GCV DATA'!$A$3:$A$11,'MASTER DATA FILE RAW COAL'!A17,'[1]COAL RECEIPT &amp; GCV DATA'!$V$3:$V$11)</f>
        <v>#VALUE!</v>
      </c>
      <c r="W17" s="15" t="e">
        <f t="shared" si="5"/>
        <v>#VALUE!</v>
      </c>
    </row>
    <row r="18" spans="1:23" customFormat="1" x14ac:dyDescent="0.3">
      <c r="A18" s="12"/>
      <c r="B18" s="12" t="e">
        <f>SUMIF('[1]COAL RECEIPT &amp; GCV DATA'!$A$3:$A$11,'MASTER DATA FILE RAW COAL'!A18,'[1]COAL RECEIPT &amp; GCV DATA'!$B$3:$B$11)</f>
        <v>#VALUE!</v>
      </c>
      <c r="C18" s="13" t="e">
        <f>SUMIF('[1]COAL RECEIPT &amp; GCV DATA'!$A$3:$A$11,'MASTER DATA FILE RAW COAL'!A18,'[1]COAL RECEIPT &amp; GCV DATA'!$C$3:$C$11)</f>
        <v>#VALUE!</v>
      </c>
      <c r="D18" s="13">
        <f>IFERROR(VLOOKUP(A18,'[1]COAL RECEIPT &amp; GCV DATA'!$A$2:$V$11,4,0),0)</f>
        <v>0</v>
      </c>
      <c r="E18" s="14">
        <f>IFERROR(VLOOKUP(A18,'[1]COAL RECEIPT &amp; GCV DATA'!$A$2:$V$11,5,0),0)</f>
        <v>0</v>
      </c>
      <c r="F18" s="13" t="e">
        <f>SUMIF('[1]COAL RECEIPT &amp; GCV DATA'!$A$3:$A$11,'MASTER DATA FILE RAW COAL'!A18,'[1]COAL RECEIPT &amp; GCV DATA'!$F$3:$F$11)</f>
        <v>#VALUE!</v>
      </c>
      <c r="G18" s="13">
        <f>IFERROR(VLOOKUP(A18,'[1]COAL RECEIPT &amp; GCV DATA'!$A$2:$V$11,7,0),0)</f>
        <v>0</v>
      </c>
      <c r="H18" s="13">
        <f>IFERROR(VLOOKUP(A18,'[1]COAL RECEIPT &amp; GCV DATA'!$A$2:$V$11,8,0),0)</f>
        <v>0</v>
      </c>
      <c r="I18" s="13">
        <f>IFERROR(VLOOKUP(A18,'[1]COAL RECEIPT &amp; GCV DATA'!$A$2:$V$11,9,0),0)</f>
        <v>0</v>
      </c>
      <c r="J18" s="13">
        <f>IFERROR(VLOOKUP(A18,'[1]COAL RECEIPT &amp; GCV DATA'!$A$2:$V$11,10,0),0)</f>
        <v>0</v>
      </c>
      <c r="K18" s="15" t="e">
        <f>SUMIF('[1]COAL RECEIPT &amp; GCV DATA'!$A$3:$A$11,'MASTER DATA FILE RAW COAL'!A18,'[1]COAL RECEIPT &amp; GCV DATA'!$K$3:$K$11)</f>
        <v>#VALUE!</v>
      </c>
      <c r="L18" s="15" t="e">
        <f>SUMIF('[1]COAL RECEIPT &amp; GCV DATA'!$A$3:$A$11,'MASTER DATA FILE RAW COAL'!A18,'[1]COAL RECEIPT &amp; GCV DATA'!$L$3:$L$11)</f>
        <v>#VALUE!</v>
      </c>
      <c r="M18" s="15" t="e">
        <f t="shared" si="0"/>
        <v>#VALUE!</v>
      </c>
      <c r="N18" s="15" t="e">
        <f t="shared" si="1"/>
        <v>#VALUE!</v>
      </c>
      <c r="O18" s="15" t="e">
        <f>SUMIF('[1]COAL RECEIPT &amp; GCV DATA'!$A$3:$A$11,'MASTER DATA FILE RAW COAL'!A18,'[1]COAL RECEIPT &amp; GCV DATA'!$O$3:$O$11)</f>
        <v>#VALUE!</v>
      </c>
      <c r="P18" s="15" t="e">
        <f t="shared" ref="P18:P81" si="7">+O18*K18</f>
        <v>#VALUE!</v>
      </c>
      <c r="Q18" s="15" t="e">
        <f>SUMIF('[1]COAL RECEIPT &amp; GCV DATA'!$A$3:$A$150,'MASTER DATA FILE RAW COAL'!A18,'[1]COAL RECEIPT &amp; GCV DATA'!$Q$3:$Q$151)+IF(H18=$J$234,($K$234*K18),0)+IF(H18=$J$235,($K$235*K18),0)+IF(H17=$J$235,($K$236*K18),0)</f>
        <v>#VALUE!</v>
      </c>
      <c r="R18" s="16" t="e">
        <f>SUMIF('[1]COAL RECEIPT &amp; GCV DATA'!$A$3:$A$11,'MASTER DATA FILE RAW COAL'!A18,'[1]COAL RECEIPT &amp; GCV DATA'!$R$3:$R$11)+IF(H18=$J$234,($K$234*K18),0)+IF(H18=$J$235,($K$235*K18),0)</f>
        <v>#VALUE!</v>
      </c>
      <c r="S18" s="15">
        <f t="shared" si="3"/>
        <v>0</v>
      </c>
      <c r="T18" s="15" t="e">
        <f>SUMIF('[1]COAL RECEIPT &amp; GCV DATA'!$A$3:$A$11,'MASTER DATA FILE RAW COAL'!A18,'[1]COAL RECEIPT &amp; GCV DATA'!$T$3:$T$11)</f>
        <v>#VALUE!</v>
      </c>
      <c r="U18" s="15" t="e">
        <f t="shared" si="4"/>
        <v>#VALUE!</v>
      </c>
      <c r="V18" s="15" t="e">
        <f>SUMIF('[1]COAL RECEIPT &amp; GCV DATA'!$A$3:$A$11,'MASTER DATA FILE RAW COAL'!A18,'[1]COAL RECEIPT &amp; GCV DATA'!$V$3:$V$11)</f>
        <v>#VALUE!</v>
      </c>
      <c r="W18" s="15" t="e">
        <f t="shared" si="5"/>
        <v>#VALUE!</v>
      </c>
    </row>
    <row r="19" spans="1:23" customFormat="1" x14ac:dyDescent="0.3">
      <c r="A19" s="12"/>
      <c r="B19" s="12" t="e">
        <f>SUMIF('[1]COAL RECEIPT &amp; GCV DATA'!$A$3:$A$11,'MASTER DATA FILE RAW COAL'!A19,'[1]COAL RECEIPT &amp; GCV DATA'!$B$3:$B$11)</f>
        <v>#VALUE!</v>
      </c>
      <c r="C19" s="13" t="e">
        <f>SUMIF('[1]COAL RECEIPT &amp; GCV DATA'!$A$3:$A$11,'MASTER DATA FILE RAW COAL'!A19,'[1]COAL RECEIPT &amp; GCV DATA'!$C$3:$C$11)</f>
        <v>#VALUE!</v>
      </c>
      <c r="D19" s="13">
        <f>IFERROR(VLOOKUP(A19,'[1]COAL RECEIPT &amp; GCV DATA'!$A$2:$V$11,4,0),0)</f>
        <v>0</v>
      </c>
      <c r="E19" s="14">
        <f>IFERROR(VLOOKUP(A19,'[1]COAL RECEIPT &amp; GCV DATA'!$A$2:$V$11,5,0),0)</f>
        <v>0</v>
      </c>
      <c r="F19" s="13" t="e">
        <f>SUMIF('[1]COAL RECEIPT &amp; GCV DATA'!$A$3:$A$11,'MASTER DATA FILE RAW COAL'!A19,'[1]COAL RECEIPT &amp; GCV DATA'!$F$3:$F$11)</f>
        <v>#VALUE!</v>
      </c>
      <c r="G19" s="13">
        <f>IFERROR(VLOOKUP(A19,'[1]COAL RECEIPT &amp; GCV DATA'!$A$2:$V$11,7,0),0)</f>
        <v>0</v>
      </c>
      <c r="H19" s="13">
        <f>IFERROR(VLOOKUP(A19,'[1]COAL RECEIPT &amp; GCV DATA'!$A$2:$V$11,8,0),0)</f>
        <v>0</v>
      </c>
      <c r="I19" s="13">
        <f>IFERROR(VLOOKUP(A19,'[1]COAL RECEIPT &amp; GCV DATA'!$A$2:$V$11,9,0),0)</f>
        <v>0</v>
      </c>
      <c r="J19" s="13">
        <f>IFERROR(VLOOKUP(A19,'[1]COAL RECEIPT &amp; GCV DATA'!$A$2:$V$11,10,0),0)</f>
        <v>0</v>
      </c>
      <c r="K19" s="15" t="e">
        <f>SUMIF('[1]COAL RECEIPT &amp; GCV DATA'!$A$3:$A$11,'MASTER DATA FILE RAW COAL'!A19,'[1]COAL RECEIPT &amp; GCV DATA'!$K$3:$K$11)</f>
        <v>#VALUE!</v>
      </c>
      <c r="L19" s="15" t="e">
        <f>SUMIF('[1]COAL RECEIPT &amp; GCV DATA'!$A$3:$A$11,'MASTER DATA FILE RAW COAL'!A19,'[1]COAL RECEIPT &amp; GCV DATA'!$L$3:$L$11)</f>
        <v>#VALUE!</v>
      </c>
      <c r="M19" s="15" t="e">
        <f t="shared" si="0"/>
        <v>#VALUE!</v>
      </c>
      <c r="N19" s="15" t="e">
        <f t="shared" si="1"/>
        <v>#VALUE!</v>
      </c>
      <c r="O19" s="15" t="e">
        <f>SUMIF('[1]COAL RECEIPT &amp; GCV DATA'!$A$3:$A$11,'MASTER DATA FILE RAW COAL'!A19,'[1]COAL RECEIPT &amp; GCV DATA'!$O$3:$O$11)</f>
        <v>#VALUE!</v>
      </c>
      <c r="P19" s="15" t="e">
        <f t="shared" si="7"/>
        <v>#VALUE!</v>
      </c>
      <c r="Q19" s="15" t="e">
        <f>SUMIF('[1]COAL RECEIPT &amp; GCV DATA'!$A$3:$A$150,'MASTER DATA FILE RAW COAL'!A19,'[1]COAL RECEIPT &amp; GCV DATA'!$Q$3:$Q$151)+IF(H19=$J$234,($K$234*K19),0)+IF(H19=$J$235,($K$235*K19),0)+IF(H18=$J$235,($K$236*K19),0)</f>
        <v>#VALUE!</v>
      </c>
      <c r="R19" s="16" t="e">
        <f>SUMIF('[1]COAL RECEIPT &amp; GCV DATA'!$A$3:$A$11,'MASTER DATA FILE RAW COAL'!A19,'[1]COAL RECEIPT &amp; GCV DATA'!$R$3:$R$11)+IF(H19=$J$234,($K$234*K19),0)+IF(H19=$J$235,($K$235*K19),0)</f>
        <v>#VALUE!</v>
      </c>
      <c r="S19" s="15">
        <f t="shared" si="3"/>
        <v>0</v>
      </c>
      <c r="T19" s="15" t="e">
        <f>SUMIF('[1]COAL RECEIPT &amp; GCV DATA'!$A$3:$A$11,'MASTER DATA FILE RAW COAL'!A19,'[1]COAL RECEIPT &amp; GCV DATA'!$T$3:$T$11)</f>
        <v>#VALUE!</v>
      </c>
      <c r="U19" s="15" t="e">
        <f t="shared" si="4"/>
        <v>#VALUE!</v>
      </c>
      <c r="V19" s="15" t="e">
        <f>SUMIF('[1]COAL RECEIPT &amp; GCV DATA'!$A$3:$A$11,'MASTER DATA FILE RAW COAL'!A19,'[1]COAL RECEIPT &amp; GCV DATA'!$V$3:$V$11)</f>
        <v>#VALUE!</v>
      </c>
      <c r="W19" s="15" t="e">
        <f t="shared" si="5"/>
        <v>#VALUE!</v>
      </c>
    </row>
    <row r="20" spans="1:23" customFormat="1" x14ac:dyDescent="0.3">
      <c r="A20" s="12"/>
      <c r="B20" s="12" t="e">
        <f>SUMIF('[1]COAL RECEIPT &amp; GCV DATA'!$A$3:$A$11,'MASTER DATA FILE RAW COAL'!A20,'[1]COAL RECEIPT &amp; GCV DATA'!$B$3:$B$11)</f>
        <v>#VALUE!</v>
      </c>
      <c r="C20" s="13" t="e">
        <f>SUMIF('[1]COAL RECEIPT &amp; GCV DATA'!$A$3:$A$11,'MASTER DATA FILE RAW COAL'!A20,'[1]COAL RECEIPT &amp; GCV DATA'!$C$3:$C$11)</f>
        <v>#VALUE!</v>
      </c>
      <c r="D20" s="13">
        <f>IFERROR(VLOOKUP(A20,'[1]COAL RECEIPT &amp; GCV DATA'!$A$2:$V$11,4,0),0)</f>
        <v>0</v>
      </c>
      <c r="E20" s="14">
        <f>IFERROR(VLOOKUP(A20,'[1]COAL RECEIPT &amp; GCV DATA'!$A$2:$V$11,5,0),0)</f>
        <v>0</v>
      </c>
      <c r="F20" s="13" t="e">
        <f>SUMIF('[1]COAL RECEIPT &amp; GCV DATA'!$A$3:$A$11,'MASTER DATA FILE RAW COAL'!A20,'[1]COAL RECEIPT &amp; GCV DATA'!$F$3:$F$11)</f>
        <v>#VALUE!</v>
      </c>
      <c r="G20" s="13">
        <f>IFERROR(VLOOKUP(A20,'[1]COAL RECEIPT &amp; GCV DATA'!$A$2:$V$11,7,0),0)</f>
        <v>0</v>
      </c>
      <c r="H20" s="13">
        <f>IFERROR(VLOOKUP(A20,'[1]COAL RECEIPT &amp; GCV DATA'!$A$2:$V$11,8,0),0)</f>
        <v>0</v>
      </c>
      <c r="I20" s="13">
        <f>IFERROR(VLOOKUP(A20,'[1]COAL RECEIPT &amp; GCV DATA'!$A$2:$V$11,9,0),0)</f>
        <v>0</v>
      </c>
      <c r="J20" s="13">
        <f>IFERROR(VLOOKUP(A20,'[1]COAL RECEIPT &amp; GCV DATA'!$A$2:$V$11,10,0),0)</f>
        <v>0</v>
      </c>
      <c r="K20" s="15" t="e">
        <f>SUMIF('[1]COAL RECEIPT &amp; GCV DATA'!$A$3:$A$11,'MASTER DATA FILE RAW COAL'!A20,'[1]COAL RECEIPT &amp; GCV DATA'!$K$3:$K$11)</f>
        <v>#VALUE!</v>
      </c>
      <c r="L20" s="15" t="e">
        <f>SUMIF('[1]COAL RECEIPT &amp; GCV DATA'!$A$3:$A$11,'MASTER DATA FILE RAW COAL'!A20,'[1]COAL RECEIPT &amp; GCV DATA'!$L$3:$L$11)</f>
        <v>#VALUE!</v>
      </c>
      <c r="M20" s="15" t="e">
        <f t="shared" si="0"/>
        <v>#VALUE!</v>
      </c>
      <c r="N20" s="15" t="e">
        <f t="shared" si="1"/>
        <v>#VALUE!</v>
      </c>
      <c r="O20" s="15" t="e">
        <f>SUMIF('[1]COAL RECEIPT &amp; GCV DATA'!$A$3:$A$11,'MASTER DATA FILE RAW COAL'!A20,'[1]COAL RECEIPT &amp; GCV DATA'!$O$3:$O$11)</f>
        <v>#VALUE!</v>
      </c>
      <c r="P20" s="15" t="e">
        <f t="shared" si="7"/>
        <v>#VALUE!</v>
      </c>
      <c r="Q20" s="15" t="e">
        <f>SUMIF('[1]COAL RECEIPT &amp; GCV DATA'!$A$3:$A$150,'MASTER DATA FILE RAW COAL'!A20,'[1]COAL RECEIPT &amp; GCV DATA'!$Q$3:$Q$151)+IF(H20=$J$234,($K$234*K20),0)+IF(H20=$J$235,($K$235*K20),0)+IF(H19=$J$235,($K$236*K20),0)</f>
        <v>#VALUE!</v>
      </c>
      <c r="R20" s="16" t="e">
        <f>SUMIF('[1]COAL RECEIPT &amp; GCV DATA'!$A$3:$A$11,'MASTER DATA FILE RAW COAL'!A20,'[1]COAL RECEIPT &amp; GCV DATA'!$R$3:$R$11)+IF(H20=$J$234,($K$234*K20),0)+IF(H20=$J$235,($K$235*K20),0)</f>
        <v>#VALUE!</v>
      </c>
      <c r="S20" s="15">
        <f t="shared" si="3"/>
        <v>0</v>
      </c>
      <c r="T20" s="15" t="e">
        <f>SUMIF('[1]COAL RECEIPT &amp; GCV DATA'!$A$3:$A$11,'MASTER DATA FILE RAW COAL'!A20,'[1]COAL RECEIPT &amp; GCV DATA'!$T$3:$T$11)</f>
        <v>#VALUE!</v>
      </c>
      <c r="U20" s="15" t="e">
        <f t="shared" si="4"/>
        <v>#VALUE!</v>
      </c>
      <c r="V20" s="15" t="e">
        <f>SUMIF('[1]COAL RECEIPT &amp; GCV DATA'!$A$3:$A$11,'MASTER DATA FILE RAW COAL'!A20,'[1]COAL RECEIPT &amp; GCV DATA'!$V$3:$V$11)</f>
        <v>#VALUE!</v>
      </c>
      <c r="W20" s="15" t="e">
        <f t="shared" si="5"/>
        <v>#VALUE!</v>
      </c>
    </row>
    <row r="21" spans="1:23" customFormat="1" x14ac:dyDescent="0.3">
      <c r="A21" s="12"/>
      <c r="B21" s="12" t="e">
        <f>SUMIF('[1]COAL RECEIPT &amp; GCV DATA'!$A$3:$A$11,'MASTER DATA FILE RAW COAL'!A21,'[1]COAL RECEIPT &amp; GCV DATA'!$B$3:$B$11)</f>
        <v>#VALUE!</v>
      </c>
      <c r="C21" s="13" t="e">
        <f>SUMIF('[1]COAL RECEIPT &amp; GCV DATA'!$A$3:$A$11,'MASTER DATA FILE RAW COAL'!A21,'[1]COAL RECEIPT &amp; GCV DATA'!$C$3:$C$11)</f>
        <v>#VALUE!</v>
      </c>
      <c r="D21" s="13">
        <f>IFERROR(VLOOKUP(A21,'[1]COAL RECEIPT &amp; GCV DATA'!$A$2:$V$11,4,0),0)</f>
        <v>0</v>
      </c>
      <c r="E21" s="14">
        <f>IFERROR(VLOOKUP(A21,'[1]COAL RECEIPT &amp; GCV DATA'!$A$2:$V$11,5,0),0)</f>
        <v>0</v>
      </c>
      <c r="F21" s="13" t="e">
        <f>SUMIF('[1]COAL RECEIPT &amp; GCV DATA'!$A$3:$A$11,'MASTER DATA FILE RAW COAL'!A21,'[1]COAL RECEIPT &amp; GCV DATA'!$F$3:$F$11)</f>
        <v>#VALUE!</v>
      </c>
      <c r="G21" s="13">
        <f>IFERROR(VLOOKUP(A21,'[1]COAL RECEIPT &amp; GCV DATA'!$A$2:$V$11,7,0),0)</f>
        <v>0</v>
      </c>
      <c r="H21" s="13">
        <f>IFERROR(VLOOKUP(A21,'[1]COAL RECEIPT &amp; GCV DATA'!$A$2:$V$11,8,0),0)</f>
        <v>0</v>
      </c>
      <c r="I21" s="13">
        <f>IFERROR(VLOOKUP(A21,'[1]COAL RECEIPT &amp; GCV DATA'!$A$2:$V$11,9,0),0)</f>
        <v>0</v>
      </c>
      <c r="J21" s="13">
        <f>IFERROR(VLOOKUP(A21,'[1]COAL RECEIPT &amp; GCV DATA'!$A$2:$V$11,10,0),0)</f>
        <v>0</v>
      </c>
      <c r="K21" s="15" t="e">
        <f>SUMIF('[1]COAL RECEIPT &amp; GCV DATA'!$A$3:$A$11,'MASTER DATA FILE RAW COAL'!A21,'[1]COAL RECEIPT &amp; GCV DATA'!$K$3:$K$11)</f>
        <v>#VALUE!</v>
      </c>
      <c r="L21" s="15" t="e">
        <f>SUMIF('[1]COAL RECEIPT &amp; GCV DATA'!$A$3:$A$11,'MASTER DATA FILE RAW COAL'!A21,'[1]COAL RECEIPT &amp; GCV DATA'!$L$3:$L$11)</f>
        <v>#VALUE!</v>
      </c>
      <c r="M21" s="15" t="e">
        <f t="shared" si="0"/>
        <v>#VALUE!</v>
      </c>
      <c r="N21" s="15" t="e">
        <f t="shared" si="1"/>
        <v>#VALUE!</v>
      </c>
      <c r="O21" s="15" t="e">
        <f>SUMIF('[1]COAL RECEIPT &amp; GCV DATA'!$A$3:$A$11,'MASTER DATA FILE RAW COAL'!A21,'[1]COAL RECEIPT &amp; GCV DATA'!$O$3:$O$11)</f>
        <v>#VALUE!</v>
      </c>
      <c r="P21" s="15" t="e">
        <f t="shared" si="7"/>
        <v>#VALUE!</v>
      </c>
      <c r="Q21" s="15" t="e">
        <f>SUMIF('[1]COAL RECEIPT &amp; GCV DATA'!$A$3:$A$150,'MASTER DATA FILE RAW COAL'!A21,'[1]COAL RECEIPT &amp; GCV DATA'!$Q$3:$Q$151)+IF(H21=$J$234,($K$234*K21),0)+IF(H21=$J$235,($K$235*K21),0)+IF(H20=$J$235,($K$236*K21),0)</f>
        <v>#VALUE!</v>
      </c>
      <c r="R21" s="16" t="e">
        <f>SUMIF('[1]COAL RECEIPT &amp; GCV DATA'!$A$3:$A$11,'MASTER DATA FILE RAW COAL'!A21,'[1]COAL RECEIPT &amp; GCV DATA'!$R$3:$R$11)+IF(H21=$J$234,($K$234*K21),0)+IF(H21=$J$235,($K$235*K21),0)</f>
        <v>#VALUE!</v>
      </c>
      <c r="S21" s="15">
        <f t="shared" si="3"/>
        <v>0</v>
      </c>
      <c r="T21" s="15" t="e">
        <f>SUMIF('[1]COAL RECEIPT &amp; GCV DATA'!$A$3:$A$11,'MASTER DATA FILE RAW COAL'!A21,'[1]COAL RECEIPT &amp; GCV DATA'!$T$3:$T$11)</f>
        <v>#VALUE!</v>
      </c>
      <c r="U21" s="15" t="e">
        <f t="shared" si="4"/>
        <v>#VALUE!</v>
      </c>
      <c r="V21" s="15" t="e">
        <f>SUMIF('[1]COAL RECEIPT &amp; GCV DATA'!$A$3:$A$11,'MASTER DATA FILE RAW COAL'!A21,'[1]COAL RECEIPT &amp; GCV DATA'!$V$3:$V$11)</f>
        <v>#VALUE!</v>
      </c>
      <c r="W21" s="15" t="e">
        <f t="shared" si="5"/>
        <v>#VALUE!</v>
      </c>
    </row>
    <row r="22" spans="1:23" customFormat="1" x14ac:dyDescent="0.3">
      <c r="A22" s="12"/>
      <c r="B22" s="12" t="e">
        <f>SUMIF('[1]COAL RECEIPT &amp; GCV DATA'!$A$3:$A$11,'MASTER DATA FILE RAW COAL'!A22,'[1]COAL RECEIPT &amp; GCV DATA'!$B$3:$B$11)</f>
        <v>#VALUE!</v>
      </c>
      <c r="C22" s="13" t="e">
        <f>SUMIF('[1]COAL RECEIPT &amp; GCV DATA'!$A$3:$A$11,'MASTER DATA FILE RAW COAL'!A22,'[1]COAL RECEIPT &amp; GCV DATA'!$C$3:$C$11)</f>
        <v>#VALUE!</v>
      </c>
      <c r="D22" s="13">
        <f>IFERROR(VLOOKUP(A22,'[1]COAL RECEIPT &amp; GCV DATA'!$A$2:$V$11,4,0),0)</f>
        <v>0</v>
      </c>
      <c r="E22" s="14">
        <f>IFERROR(VLOOKUP(A22,'[1]COAL RECEIPT &amp; GCV DATA'!$A$2:$V$11,5,0),0)</f>
        <v>0</v>
      </c>
      <c r="F22" s="13" t="e">
        <f>SUMIF('[1]COAL RECEIPT &amp; GCV DATA'!$A$3:$A$11,'MASTER DATA FILE RAW COAL'!A22,'[1]COAL RECEIPT &amp; GCV DATA'!$F$3:$F$11)</f>
        <v>#VALUE!</v>
      </c>
      <c r="G22" s="13">
        <f>IFERROR(VLOOKUP(A22,'[1]COAL RECEIPT &amp; GCV DATA'!$A$2:$V$11,7,0),0)</f>
        <v>0</v>
      </c>
      <c r="H22" s="13">
        <f>IFERROR(VLOOKUP(A22,'[1]COAL RECEIPT &amp; GCV DATA'!$A$2:$V$11,8,0),0)</f>
        <v>0</v>
      </c>
      <c r="I22" s="13">
        <f>IFERROR(VLOOKUP(A22,'[1]COAL RECEIPT &amp; GCV DATA'!$A$2:$V$11,9,0),0)</f>
        <v>0</v>
      </c>
      <c r="J22" s="13">
        <f>IFERROR(VLOOKUP(A22,'[1]COAL RECEIPT &amp; GCV DATA'!$A$2:$V$11,10,0),0)</f>
        <v>0</v>
      </c>
      <c r="K22" s="15" t="e">
        <f>SUMIF('[1]COAL RECEIPT &amp; GCV DATA'!$A$3:$A$11,'MASTER DATA FILE RAW COAL'!A22,'[1]COAL RECEIPT &amp; GCV DATA'!$K$3:$K$11)</f>
        <v>#VALUE!</v>
      </c>
      <c r="L22" s="15" t="e">
        <f>SUMIF('[1]COAL RECEIPT &amp; GCV DATA'!$A$3:$A$11,'MASTER DATA FILE RAW COAL'!A22,'[1]COAL RECEIPT &amp; GCV DATA'!$L$3:$L$11)</f>
        <v>#VALUE!</v>
      </c>
      <c r="M22" s="15" t="e">
        <f t="shared" si="0"/>
        <v>#VALUE!</v>
      </c>
      <c r="N22" s="15" t="e">
        <f t="shared" si="1"/>
        <v>#VALUE!</v>
      </c>
      <c r="O22" s="15" t="e">
        <f>SUMIF('[1]COAL RECEIPT &amp; GCV DATA'!$A$3:$A$11,'MASTER DATA FILE RAW COAL'!A22,'[1]COAL RECEIPT &amp; GCV DATA'!$O$3:$O$11)</f>
        <v>#VALUE!</v>
      </c>
      <c r="P22" s="15" t="e">
        <f t="shared" si="7"/>
        <v>#VALUE!</v>
      </c>
      <c r="Q22" s="15" t="e">
        <f>SUMIF('[1]COAL RECEIPT &amp; GCV DATA'!$A$3:$A$150,'MASTER DATA FILE RAW COAL'!A22,'[1]COAL RECEIPT &amp; GCV DATA'!$Q$3:$Q$151)+IF(H22=$J$234,($K$234*K22),0)+IF(H22=$J$235,($K$235*K22),0)+IF(H21=$J$235,($K$236*K22),0)</f>
        <v>#VALUE!</v>
      </c>
      <c r="R22" s="16" t="e">
        <f>SUMIF('[1]COAL RECEIPT &amp; GCV DATA'!$A$3:$A$11,'MASTER DATA FILE RAW COAL'!A22,'[1]COAL RECEIPT &amp; GCV DATA'!$R$3:$R$11)+IF(H22=$J$234,($K$234*K22),0)+IF(H22=$J$235,($K$235*K22),0)</f>
        <v>#VALUE!</v>
      </c>
      <c r="S22" s="15">
        <f t="shared" si="3"/>
        <v>0</v>
      </c>
      <c r="T22" s="15" t="e">
        <f>SUMIF('[1]COAL RECEIPT &amp; GCV DATA'!$A$3:$A$11,'MASTER DATA FILE RAW COAL'!A22,'[1]COAL RECEIPT &amp; GCV DATA'!$T$3:$T$11)</f>
        <v>#VALUE!</v>
      </c>
      <c r="U22" s="15" t="e">
        <f t="shared" si="4"/>
        <v>#VALUE!</v>
      </c>
      <c r="V22" s="15" t="e">
        <f>SUMIF('[1]COAL RECEIPT &amp; GCV DATA'!$A$3:$A$11,'MASTER DATA FILE RAW COAL'!A22,'[1]COAL RECEIPT &amp; GCV DATA'!$V$3:$V$11)</f>
        <v>#VALUE!</v>
      </c>
      <c r="W22" s="15" t="e">
        <f t="shared" si="5"/>
        <v>#VALUE!</v>
      </c>
    </row>
    <row r="23" spans="1:23" customFormat="1" x14ac:dyDescent="0.3">
      <c r="A23" s="12"/>
      <c r="B23" s="12" t="e">
        <f>SUMIF('[1]COAL RECEIPT &amp; GCV DATA'!$A$3:$A$11,'MASTER DATA FILE RAW COAL'!A23,'[1]COAL RECEIPT &amp; GCV DATA'!$B$3:$B$11)</f>
        <v>#VALUE!</v>
      </c>
      <c r="C23" s="13" t="e">
        <f>SUMIF('[1]COAL RECEIPT &amp; GCV DATA'!$A$3:$A$11,'MASTER DATA FILE RAW COAL'!A23,'[1]COAL RECEIPT &amp; GCV DATA'!$C$3:$C$11)</f>
        <v>#VALUE!</v>
      </c>
      <c r="D23" s="13">
        <f>IFERROR(VLOOKUP(A23,'[1]COAL RECEIPT &amp; GCV DATA'!$A$2:$V$11,4,0),0)</f>
        <v>0</v>
      </c>
      <c r="E23" s="14">
        <f>IFERROR(VLOOKUP(A23,'[1]COAL RECEIPT &amp; GCV DATA'!$A$2:$V$11,5,0),0)</f>
        <v>0</v>
      </c>
      <c r="F23" s="13" t="e">
        <f>SUMIF('[1]COAL RECEIPT &amp; GCV DATA'!$A$3:$A$11,'MASTER DATA FILE RAW COAL'!A23,'[1]COAL RECEIPT &amp; GCV DATA'!$F$3:$F$11)</f>
        <v>#VALUE!</v>
      </c>
      <c r="G23" s="13">
        <f>IFERROR(VLOOKUP(A23,'[1]COAL RECEIPT &amp; GCV DATA'!$A$2:$V$11,7,0),0)</f>
        <v>0</v>
      </c>
      <c r="H23" s="13">
        <f>IFERROR(VLOOKUP(A23,'[1]COAL RECEIPT &amp; GCV DATA'!$A$2:$V$11,8,0),0)</f>
        <v>0</v>
      </c>
      <c r="I23" s="13">
        <f>IFERROR(VLOOKUP(A23,'[1]COAL RECEIPT &amp; GCV DATA'!$A$2:$V$11,9,0),0)</f>
        <v>0</v>
      </c>
      <c r="J23" s="13">
        <f>IFERROR(VLOOKUP(A23,'[1]COAL RECEIPT &amp; GCV DATA'!$A$2:$V$11,10,0),0)</f>
        <v>0</v>
      </c>
      <c r="K23" s="15" t="e">
        <f>SUMIF('[1]COAL RECEIPT &amp; GCV DATA'!$A$3:$A$11,'MASTER DATA FILE RAW COAL'!A23,'[1]COAL RECEIPT &amp; GCV DATA'!$K$3:$K$11)</f>
        <v>#VALUE!</v>
      </c>
      <c r="L23" s="15" t="e">
        <f>SUMIF('[1]COAL RECEIPT &amp; GCV DATA'!$A$3:$A$11,'MASTER DATA FILE RAW COAL'!A23,'[1]COAL RECEIPT &amp; GCV DATA'!$L$3:$L$11)</f>
        <v>#VALUE!</v>
      </c>
      <c r="M23" s="15" t="e">
        <f t="shared" si="0"/>
        <v>#VALUE!</v>
      </c>
      <c r="N23" s="15" t="e">
        <f t="shared" si="1"/>
        <v>#VALUE!</v>
      </c>
      <c r="O23" s="15" t="e">
        <f>SUMIF('[1]COAL RECEIPT &amp; GCV DATA'!$A$3:$A$11,'MASTER DATA FILE RAW COAL'!A23,'[1]COAL RECEIPT &amp; GCV DATA'!$O$3:$O$11)</f>
        <v>#VALUE!</v>
      </c>
      <c r="P23" s="15" t="e">
        <f t="shared" si="7"/>
        <v>#VALUE!</v>
      </c>
      <c r="Q23" s="15" t="e">
        <f>SUMIF('[1]COAL RECEIPT &amp; GCV DATA'!$A$3:$A$150,'MASTER DATA FILE RAW COAL'!A23,'[1]COAL RECEIPT &amp; GCV DATA'!$Q$3:$Q$151)+IF(H23=$J$234,($K$234*K23),0)+IF(H23=$J$235,($K$235*K23),0)+IF(H22=$J$235,($K$236*K23),0)</f>
        <v>#VALUE!</v>
      </c>
      <c r="R23" s="16" t="e">
        <f>SUMIF('[1]COAL RECEIPT &amp; GCV DATA'!$A$3:$A$11,'MASTER DATA FILE RAW COAL'!A23,'[1]COAL RECEIPT &amp; GCV DATA'!$R$3:$R$11)+IF(H23=$J$234,($K$234*K23),0)+IF(H23=$J$235,($K$235*K23),0)</f>
        <v>#VALUE!</v>
      </c>
      <c r="S23" s="15">
        <f t="shared" si="3"/>
        <v>0</v>
      </c>
      <c r="T23" s="15" t="e">
        <f>SUMIF('[1]COAL RECEIPT &amp; GCV DATA'!$A$3:$A$11,'MASTER DATA FILE RAW COAL'!A23,'[1]COAL RECEIPT &amp; GCV DATA'!$T$3:$T$11)</f>
        <v>#VALUE!</v>
      </c>
      <c r="U23" s="15" t="e">
        <f t="shared" si="4"/>
        <v>#VALUE!</v>
      </c>
      <c r="V23" s="15" t="e">
        <f>SUMIF('[1]COAL RECEIPT &amp; GCV DATA'!$A$3:$A$11,'MASTER DATA FILE RAW COAL'!A23,'[1]COAL RECEIPT &amp; GCV DATA'!$V$3:$V$11)</f>
        <v>#VALUE!</v>
      </c>
      <c r="W23" s="15" t="e">
        <f t="shared" si="5"/>
        <v>#VALUE!</v>
      </c>
    </row>
    <row r="24" spans="1:23" customFormat="1" x14ac:dyDescent="0.3">
      <c r="A24" s="12"/>
      <c r="B24" s="12" t="e">
        <f>SUMIF('[1]COAL RECEIPT &amp; GCV DATA'!$A$3:$A$11,'MASTER DATA FILE RAW COAL'!A24,'[1]COAL RECEIPT &amp; GCV DATA'!$B$3:$B$11)</f>
        <v>#VALUE!</v>
      </c>
      <c r="C24" s="13" t="e">
        <f>SUMIF('[1]COAL RECEIPT &amp; GCV DATA'!$A$3:$A$11,'MASTER DATA FILE RAW COAL'!A24,'[1]COAL RECEIPT &amp; GCV DATA'!$C$3:$C$11)</f>
        <v>#VALUE!</v>
      </c>
      <c r="D24" s="13">
        <f>IFERROR(VLOOKUP(A24,'[1]COAL RECEIPT &amp; GCV DATA'!$A$2:$V$11,4,0),0)</f>
        <v>0</v>
      </c>
      <c r="E24" s="14">
        <f>IFERROR(VLOOKUP(A24,'[1]COAL RECEIPT &amp; GCV DATA'!$A$2:$V$11,5,0),0)</f>
        <v>0</v>
      </c>
      <c r="F24" s="13" t="e">
        <f>SUMIF('[1]COAL RECEIPT &amp; GCV DATA'!$A$3:$A$11,'MASTER DATA FILE RAW COAL'!A24,'[1]COAL RECEIPT &amp; GCV DATA'!$F$3:$F$11)</f>
        <v>#VALUE!</v>
      </c>
      <c r="G24" s="13">
        <f>IFERROR(VLOOKUP(A24,'[1]COAL RECEIPT &amp; GCV DATA'!$A$2:$V$11,7,0),0)</f>
        <v>0</v>
      </c>
      <c r="H24" s="13">
        <f>IFERROR(VLOOKUP(A24,'[1]COAL RECEIPT &amp; GCV DATA'!$A$2:$V$11,8,0),0)</f>
        <v>0</v>
      </c>
      <c r="I24" s="13">
        <f>IFERROR(VLOOKUP(A24,'[1]COAL RECEIPT &amp; GCV DATA'!$A$2:$V$11,9,0),0)</f>
        <v>0</v>
      </c>
      <c r="J24" s="13">
        <f>IFERROR(VLOOKUP(A24,'[1]COAL RECEIPT &amp; GCV DATA'!$A$2:$V$11,10,0),0)</f>
        <v>0</v>
      </c>
      <c r="K24" s="15" t="e">
        <f>SUMIF('[1]COAL RECEIPT &amp; GCV DATA'!$A$3:$A$11,'MASTER DATA FILE RAW COAL'!A24,'[1]COAL RECEIPT &amp; GCV DATA'!$K$3:$K$11)</f>
        <v>#VALUE!</v>
      </c>
      <c r="L24" s="15" t="e">
        <f>SUMIF('[1]COAL RECEIPT &amp; GCV DATA'!$A$3:$A$11,'MASTER DATA FILE RAW COAL'!A24,'[1]COAL RECEIPT &amp; GCV DATA'!$L$3:$L$11)</f>
        <v>#VALUE!</v>
      </c>
      <c r="M24" s="15" t="e">
        <f t="shared" si="0"/>
        <v>#VALUE!</v>
      </c>
      <c r="N24" s="15" t="e">
        <f t="shared" si="1"/>
        <v>#VALUE!</v>
      </c>
      <c r="O24" s="15" t="e">
        <f>SUMIF('[1]COAL RECEIPT &amp; GCV DATA'!$A$3:$A$11,'MASTER DATA FILE RAW COAL'!A24,'[1]COAL RECEIPT &amp; GCV DATA'!$O$3:$O$11)</f>
        <v>#VALUE!</v>
      </c>
      <c r="P24" s="15" t="e">
        <f t="shared" si="7"/>
        <v>#VALUE!</v>
      </c>
      <c r="Q24" s="15" t="e">
        <f>SUMIF('[1]COAL RECEIPT &amp; GCV DATA'!$A$3:$A$150,'MASTER DATA FILE RAW COAL'!A24,'[1]COAL RECEIPT &amp; GCV DATA'!$Q$3:$Q$151)+IF(H24=$J$234,($K$234*K24),0)+IF(H24=$J$235,($K$235*K24),0)+IF(H23=$J$235,($K$236*K24),0)</f>
        <v>#VALUE!</v>
      </c>
      <c r="R24" s="16" t="e">
        <f>SUMIF('[1]COAL RECEIPT &amp; GCV DATA'!$A$3:$A$11,'MASTER DATA FILE RAW COAL'!A24,'[1]COAL RECEIPT &amp; GCV DATA'!$R$3:$R$11)+IF(H24=$J$234,($K$234*K24),0)+IF(H24=$J$235,($K$235*K24),0)</f>
        <v>#VALUE!</v>
      </c>
      <c r="S24" s="15">
        <f t="shared" si="3"/>
        <v>0</v>
      </c>
      <c r="T24" s="15" t="e">
        <f>SUMIF('[1]COAL RECEIPT &amp; GCV DATA'!$A$3:$A$11,'MASTER DATA FILE RAW COAL'!A24,'[1]COAL RECEIPT &amp; GCV DATA'!$T$3:$T$11)</f>
        <v>#VALUE!</v>
      </c>
      <c r="U24" s="15" t="e">
        <f t="shared" si="4"/>
        <v>#VALUE!</v>
      </c>
      <c r="V24" s="15" t="e">
        <f>SUMIF('[1]COAL RECEIPT &amp; GCV DATA'!$A$3:$A$11,'MASTER DATA FILE RAW COAL'!A24,'[1]COAL RECEIPT &amp; GCV DATA'!$V$3:$V$11)</f>
        <v>#VALUE!</v>
      </c>
      <c r="W24" s="15" t="e">
        <f t="shared" si="5"/>
        <v>#VALUE!</v>
      </c>
    </row>
    <row r="25" spans="1:23" customFormat="1" x14ac:dyDescent="0.3">
      <c r="A25" s="12"/>
      <c r="B25" s="12" t="e">
        <f>SUMIF('[1]COAL RECEIPT &amp; GCV DATA'!$A$3:$A$11,'MASTER DATA FILE RAW COAL'!A25,'[1]COAL RECEIPT &amp; GCV DATA'!$B$3:$B$11)</f>
        <v>#VALUE!</v>
      </c>
      <c r="C25" s="13" t="e">
        <f>SUMIF('[1]COAL RECEIPT &amp; GCV DATA'!$A$3:$A$11,'MASTER DATA FILE RAW COAL'!A25,'[1]COAL RECEIPT &amp; GCV DATA'!$C$3:$C$11)</f>
        <v>#VALUE!</v>
      </c>
      <c r="D25" s="13">
        <f>IFERROR(VLOOKUP(A25,'[1]COAL RECEIPT &amp; GCV DATA'!$A$2:$V$11,4,0),0)</f>
        <v>0</v>
      </c>
      <c r="E25" s="14">
        <f>IFERROR(VLOOKUP(A25,'[1]COAL RECEIPT &amp; GCV DATA'!$A$2:$V$11,5,0),0)</f>
        <v>0</v>
      </c>
      <c r="F25" s="13" t="e">
        <f>SUMIF('[1]COAL RECEIPT &amp; GCV DATA'!$A$3:$A$11,'MASTER DATA FILE RAW COAL'!A25,'[1]COAL RECEIPT &amp; GCV DATA'!$F$3:$F$11)</f>
        <v>#VALUE!</v>
      </c>
      <c r="G25" s="13">
        <f>IFERROR(VLOOKUP(A25,'[1]COAL RECEIPT &amp; GCV DATA'!$A$2:$V$11,7,0),0)</f>
        <v>0</v>
      </c>
      <c r="H25" s="13">
        <f>IFERROR(VLOOKUP(A25,'[1]COAL RECEIPT &amp; GCV DATA'!$A$2:$V$11,8,0),0)</f>
        <v>0</v>
      </c>
      <c r="I25" s="13">
        <f>IFERROR(VLOOKUP(A25,'[1]COAL RECEIPT &amp; GCV DATA'!$A$2:$V$11,9,0),0)</f>
        <v>0</v>
      </c>
      <c r="J25" s="13">
        <f>IFERROR(VLOOKUP(A25,'[1]COAL RECEIPT &amp; GCV DATA'!$A$2:$V$11,10,0),0)</f>
        <v>0</v>
      </c>
      <c r="K25" s="15" t="e">
        <f>SUMIF('[1]COAL RECEIPT &amp; GCV DATA'!$A$3:$A$11,'MASTER DATA FILE RAW COAL'!A25,'[1]COAL RECEIPT &amp; GCV DATA'!$K$3:$K$11)</f>
        <v>#VALUE!</v>
      </c>
      <c r="L25" s="15" t="e">
        <f>SUMIF('[1]COAL RECEIPT &amp; GCV DATA'!$A$3:$A$11,'MASTER DATA FILE RAW COAL'!A25,'[1]COAL RECEIPT &amp; GCV DATA'!$L$3:$L$11)</f>
        <v>#VALUE!</v>
      </c>
      <c r="M25" s="15" t="e">
        <f t="shared" si="0"/>
        <v>#VALUE!</v>
      </c>
      <c r="N25" s="15" t="e">
        <f t="shared" si="1"/>
        <v>#VALUE!</v>
      </c>
      <c r="O25" s="15" t="e">
        <f>SUMIF('[1]COAL RECEIPT &amp; GCV DATA'!$A$3:$A$11,'MASTER DATA FILE RAW COAL'!A25,'[1]COAL RECEIPT &amp; GCV DATA'!$O$3:$O$11)</f>
        <v>#VALUE!</v>
      </c>
      <c r="P25" s="15" t="e">
        <f t="shared" si="7"/>
        <v>#VALUE!</v>
      </c>
      <c r="Q25" s="15" t="e">
        <f>SUMIF('[1]COAL RECEIPT &amp; GCV DATA'!$A$3:$A$150,'MASTER DATA FILE RAW COAL'!A25,'[1]COAL RECEIPT &amp; GCV DATA'!$Q$3:$Q$151)+IF(H25=$J$234,($K$234*K25),0)+IF(H25=$J$235,($K$235*K25),0)+IF(H24=$J$235,($K$236*K25),0)</f>
        <v>#VALUE!</v>
      </c>
      <c r="R25" s="16" t="e">
        <f>SUMIF('[1]COAL RECEIPT &amp; GCV DATA'!$A$3:$A$11,'MASTER DATA FILE RAW COAL'!A25,'[1]COAL RECEIPT &amp; GCV DATA'!$R$3:$R$11)+IF(H25=$J$234,($K$234*K25),0)+IF(H25=$J$235,($K$235*K25),0)</f>
        <v>#VALUE!</v>
      </c>
      <c r="S25" s="15">
        <f t="shared" si="3"/>
        <v>0</v>
      </c>
      <c r="T25" s="15" t="e">
        <f>SUMIF('[1]COAL RECEIPT &amp; GCV DATA'!$A$3:$A$11,'MASTER DATA FILE RAW COAL'!A25,'[1]COAL RECEIPT &amp; GCV DATA'!$T$3:$T$11)</f>
        <v>#VALUE!</v>
      </c>
      <c r="U25" s="15" t="e">
        <f t="shared" si="4"/>
        <v>#VALUE!</v>
      </c>
      <c r="V25" s="15" t="e">
        <f>SUMIF('[1]COAL RECEIPT &amp; GCV DATA'!$A$3:$A$11,'MASTER DATA FILE RAW COAL'!A25,'[1]COAL RECEIPT &amp; GCV DATA'!$V$3:$V$11)</f>
        <v>#VALUE!</v>
      </c>
      <c r="W25" s="15" t="e">
        <f t="shared" si="5"/>
        <v>#VALUE!</v>
      </c>
    </row>
    <row r="26" spans="1:23" customFormat="1" x14ac:dyDescent="0.3">
      <c r="A26" s="12"/>
      <c r="B26" s="12" t="e">
        <f>SUMIF('[1]COAL RECEIPT &amp; GCV DATA'!$A$3:$A$11,'MASTER DATA FILE RAW COAL'!A26,'[1]COAL RECEIPT &amp; GCV DATA'!$B$3:$B$11)</f>
        <v>#VALUE!</v>
      </c>
      <c r="C26" s="13" t="e">
        <f>SUMIF('[1]COAL RECEIPT &amp; GCV DATA'!$A$3:$A$11,'MASTER DATA FILE RAW COAL'!A26,'[1]COAL RECEIPT &amp; GCV DATA'!$C$3:$C$11)</f>
        <v>#VALUE!</v>
      </c>
      <c r="D26" s="13">
        <f>IFERROR(VLOOKUP(A26,'[1]COAL RECEIPT &amp; GCV DATA'!$A$2:$V$11,4,0),0)</f>
        <v>0</v>
      </c>
      <c r="E26" s="14">
        <f>IFERROR(VLOOKUP(A26,'[1]COAL RECEIPT &amp; GCV DATA'!$A$2:$V$11,5,0),0)</f>
        <v>0</v>
      </c>
      <c r="F26" s="13" t="e">
        <f>SUMIF('[1]COAL RECEIPT &amp; GCV DATA'!$A$3:$A$11,'MASTER DATA FILE RAW COAL'!A26,'[1]COAL RECEIPT &amp; GCV DATA'!$F$3:$F$11)</f>
        <v>#VALUE!</v>
      </c>
      <c r="G26" s="13">
        <f>IFERROR(VLOOKUP(A26,'[1]COAL RECEIPT &amp; GCV DATA'!$A$2:$V$11,7,0),0)</f>
        <v>0</v>
      </c>
      <c r="H26" s="13">
        <f>IFERROR(VLOOKUP(A26,'[1]COAL RECEIPT &amp; GCV DATA'!$A$2:$V$11,8,0),0)</f>
        <v>0</v>
      </c>
      <c r="I26" s="13">
        <f>IFERROR(VLOOKUP(A26,'[1]COAL RECEIPT &amp; GCV DATA'!$A$2:$V$11,9,0),0)</f>
        <v>0</v>
      </c>
      <c r="J26" s="13">
        <f>IFERROR(VLOOKUP(A26,'[1]COAL RECEIPT &amp; GCV DATA'!$A$2:$V$11,10,0),0)</f>
        <v>0</v>
      </c>
      <c r="K26" s="15" t="e">
        <f>SUMIF('[1]COAL RECEIPT &amp; GCV DATA'!$A$3:$A$11,'MASTER DATA FILE RAW COAL'!A26,'[1]COAL RECEIPT &amp; GCV DATA'!$K$3:$K$11)</f>
        <v>#VALUE!</v>
      </c>
      <c r="L26" s="15" t="e">
        <f>SUMIF('[1]COAL RECEIPT &amp; GCV DATA'!$A$3:$A$11,'MASTER DATA FILE RAW COAL'!A26,'[1]COAL RECEIPT &amp; GCV DATA'!$L$3:$L$11)</f>
        <v>#VALUE!</v>
      </c>
      <c r="M26" s="15" t="e">
        <f t="shared" si="0"/>
        <v>#VALUE!</v>
      </c>
      <c r="N26" s="15" t="e">
        <f t="shared" si="1"/>
        <v>#VALUE!</v>
      </c>
      <c r="O26" s="15" t="e">
        <f>SUMIF('[1]COAL RECEIPT &amp; GCV DATA'!$A$3:$A$11,'MASTER DATA FILE RAW COAL'!A26,'[1]COAL RECEIPT &amp; GCV DATA'!$O$3:$O$11)</f>
        <v>#VALUE!</v>
      </c>
      <c r="P26" s="15" t="e">
        <f t="shared" si="7"/>
        <v>#VALUE!</v>
      </c>
      <c r="Q26" s="15" t="e">
        <f>SUMIF('[1]COAL RECEIPT &amp; GCV DATA'!$A$3:$A$150,'MASTER DATA FILE RAW COAL'!A26,'[1]COAL RECEIPT &amp; GCV DATA'!$Q$3:$Q$151)+IF(H26=$J$234,($K$234*K26),0)+IF(H26=$J$235,($K$235*K26),0)+IF(H25=$J$235,($K$236*K26),0)</f>
        <v>#VALUE!</v>
      </c>
      <c r="R26" s="16" t="e">
        <f>SUMIF('[1]COAL RECEIPT &amp; GCV DATA'!$A$3:$A$11,'MASTER DATA FILE RAW COAL'!A26,'[1]COAL RECEIPT &amp; GCV DATA'!$R$3:$R$11)+IF(H26=$J$234,($K$234*K26),0)+IF(H26=$J$235,($K$235*K26),0)</f>
        <v>#VALUE!</v>
      </c>
      <c r="S26" s="15">
        <f t="shared" si="3"/>
        <v>0</v>
      </c>
      <c r="T26" s="15" t="e">
        <f>SUMIF('[1]COAL RECEIPT &amp; GCV DATA'!$A$3:$A$11,'MASTER DATA FILE RAW COAL'!A26,'[1]COAL RECEIPT &amp; GCV DATA'!$T$3:$T$11)</f>
        <v>#VALUE!</v>
      </c>
      <c r="U26" s="15" t="e">
        <f t="shared" si="4"/>
        <v>#VALUE!</v>
      </c>
      <c r="V26" s="15" t="e">
        <f>SUMIF('[1]COAL RECEIPT &amp; GCV DATA'!$A$3:$A$11,'MASTER DATA FILE RAW COAL'!A26,'[1]COAL RECEIPT &amp; GCV DATA'!$V$3:$V$11)</f>
        <v>#VALUE!</v>
      </c>
      <c r="W26" s="15" t="e">
        <f t="shared" si="5"/>
        <v>#VALUE!</v>
      </c>
    </row>
    <row r="27" spans="1:23" customFormat="1" x14ac:dyDescent="0.3">
      <c r="A27" s="12"/>
      <c r="B27" s="12" t="e">
        <f>SUMIF('[1]COAL RECEIPT &amp; GCV DATA'!$A$3:$A$11,'MASTER DATA FILE RAW COAL'!A27,'[1]COAL RECEIPT &amp; GCV DATA'!$B$3:$B$11)</f>
        <v>#VALUE!</v>
      </c>
      <c r="C27" s="13" t="e">
        <f>SUMIF('[1]COAL RECEIPT &amp; GCV DATA'!$A$3:$A$11,'MASTER DATA FILE RAW COAL'!A27,'[1]COAL RECEIPT &amp; GCV DATA'!$C$3:$C$11)</f>
        <v>#VALUE!</v>
      </c>
      <c r="D27" s="13">
        <f>IFERROR(VLOOKUP(A27,'[1]COAL RECEIPT &amp; GCV DATA'!$A$2:$V$11,4,0),0)</f>
        <v>0</v>
      </c>
      <c r="E27" s="14">
        <f>IFERROR(VLOOKUP(A27,'[1]COAL RECEIPT &amp; GCV DATA'!$A$2:$V$11,5,0),0)</f>
        <v>0</v>
      </c>
      <c r="F27" s="13" t="e">
        <f>SUMIF('[1]COAL RECEIPT &amp; GCV DATA'!$A$3:$A$11,'MASTER DATA FILE RAW COAL'!A27,'[1]COAL RECEIPT &amp; GCV DATA'!$F$3:$F$11)</f>
        <v>#VALUE!</v>
      </c>
      <c r="G27" s="13">
        <f>IFERROR(VLOOKUP(A27,'[1]COAL RECEIPT &amp; GCV DATA'!$A$2:$V$11,7,0),0)</f>
        <v>0</v>
      </c>
      <c r="H27" s="13">
        <f>IFERROR(VLOOKUP(A27,'[1]COAL RECEIPT &amp; GCV DATA'!$A$2:$V$11,8,0),0)</f>
        <v>0</v>
      </c>
      <c r="I27" s="13">
        <f>IFERROR(VLOOKUP(A27,'[1]COAL RECEIPT &amp; GCV DATA'!$A$2:$V$11,9,0),0)</f>
        <v>0</v>
      </c>
      <c r="J27" s="13">
        <f>IFERROR(VLOOKUP(A27,'[1]COAL RECEIPT &amp; GCV DATA'!$A$2:$V$11,10,0),0)</f>
        <v>0</v>
      </c>
      <c r="K27" s="15" t="e">
        <f>SUMIF('[1]COAL RECEIPT &amp; GCV DATA'!$A$3:$A$11,'MASTER DATA FILE RAW COAL'!A27,'[1]COAL RECEIPT &amp; GCV DATA'!$K$3:$K$11)</f>
        <v>#VALUE!</v>
      </c>
      <c r="L27" s="15" t="e">
        <f>SUMIF('[1]COAL RECEIPT &amp; GCV DATA'!$A$3:$A$11,'MASTER DATA FILE RAW COAL'!A27,'[1]COAL RECEIPT &amp; GCV DATA'!$L$3:$L$11)</f>
        <v>#VALUE!</v>
      </c>
      <c r="M27" s="15" t="e">
        <f t="shared" si="0"/>
        <v>#VALUE!</v>
      </c>
      <c r="N27" s="15" t="e">
        <f t="shared" si="1"/>
        <v>#VALUE!</v>
      </c>
      <c r="O27" s="15" t="e">
        <f>SUMIF('[1]COAL RECEIPT &amp; GCV DATA'!$A$3:$A$11,'MASTER DATA FILE RAW COAL'!A27,'[1]COAL RECEIPT &amp; GCV DATA'!$O$3:$O$11)</f>
        <v>#VALUE!</v>
      </c>
      <c r="P27" s="15" t="e">
        <f t="shared" si="7"/>
        <v>#VALUE!</v>
      </c>
      <c r="Q27" s="15" t="e">
        <f>SUMIF('[1]COAL RECEIPT &amp; GCV DATA'!$A$3:$A$150,'MASTER DATA FILE RAW COAL'!A27,'[1]COAL RECEIPT &amp; GCV DATA'!$Q$3:$Q$151)+IF(H27=$J$234,($K$234*K27),0)+IF(H27=$J$235,($K$235*K27),0)+IF(H26=$J$235,($K$236*K27),0)</f>
        <v>#VALUE!</v>
      </c>
      <c r="R27" s="16" t="e">
        <f>SUMIF('[1]COAL RECEIPT &amp; GCV DATA'!$A$3:$A$11,'MASTER DATA FILE RAW COAL'!A27,'[1]COAL RECEIPT &amp; GCV DATA'!$R$3:$R$11)+IF(H27=$J$234,($K$234*K27),0)+IF(H27=$J$235,($K$235*K27),0)</f>
        <v>#VALUE!</v>
      </c>
      <c r="S27" s="15">
        <f t="shared" si="3"/>
        <v>0</v>
      </c>
      <c r="T27" s="15" t="e">
        <f>SUMIF('[1]COAL RECEIPT &amp; GCV DATA'!$A$3:$A$11,'MASTER DATA FILE RAW COAL'!A27,'[1]COAL RECEIPT &amp; GCV DATA'!$T$3:$T$11)</f>
        <v>#VALUE!</v>
      </c>
      <c r="U27" s="15" t="e">
        <f t="shared" si="4"/>
        <v>#VALUE!</v>
      </c>
      <c r="V27" s="15" t="e">
        <f>SUMIF('[1]COAL RECEIPT &amp; GCV DATA'!$A$3:$A$11,'MASTER DATA FILE RAW COAL'!A27,'[1]COAL RECEIPT &amp; GCV DATA'!$V$3:$V$11)</f>
        <v>#VALUE!</v>
      </c>
      <c r="W27" s="15" t="e">
        <f t="shared" si="5"/>
        <v>#VALUE!</v>
      </c>
    </row>
    <row r="28" spans="1:23" customFormat="1" x14ac:dyDescent="0.3">
      <c r="A28" s="12"/>
      <c r="B28" s="12" t="e">
        <f>SUMIF('[1]COAL RECEIPT &amp; GCV DATA'!$A$3:$A$11,'MASTER DATA FILE RAW COAL'!A28,'[1]COAL RECEIPT &amp; GCV DATA'!$B$3:$B$11)</f>
        <v>#VALUE!</v>
      </c>
      <c r="C28" s="13" t="e">
        <f>SUMIF('[1]COAL RECEIPT &amp; GCV DATA'!$A$3:$A$11,'MASTER DATA FILE RAW COAL'!A28,'[1]COAL RECEIPT &amp; GCV DATA'!$C$3:$C$11)</f>
        <v>#VALUE!</v>
      </c>
      <c r="D28" s="13">
        <f>IFERROR(VLOOKUP(A28,'[1]COAL RECEIPT &amp; GCV DATA'!$A$2:$V$11,4,0),0)</f>
        <v>0</v>
      </c>
      <c r="E28" s="14">
        <f>IFERROR(VLOOKUP(A28,'[1]COAL RECEIPT &amp; GCV DATA'!$A$2:$V$11,5,0),0)</f>
        <v>0</v>
      </c>
      <c r="F28" s="13" t="e">
        <f>SUMIF('[1]COAL RECEIPT &amp; GCV DATA'!$A$3:$A$11,'MASTER DATA FILE RAW COAL'!A28,'[1]COAL RECEIPT &amp; GCV DATA'!$F$3:$F$11)</f>
        <v>#VALUE!</v>
      </c>
      <c r="G28" s="13">
        <f>IFERROR(VLOOKUP(A28,'[1]COAL RECEIPT &amp; GCV DATA'!$A$2:$V$11,7,0),0)</f>
        <v>0</v>
      </c>
      <c r="H28" s="13">
        <f>IFERROR(VLOOKUP(A28,'[1]COAL RECEIPT &amp; GCV DATA'!$A$2:$V$11,8,0),0)</f>
        <v>0</v>
      </c>
      <c r="I28" s="13">
        <f>IFERROR(VLOOKUP(A28,'[1]COAL RECEIPT &amp; GCV DATA'!$A$2:$V$11,9,0),0)</f>
        <v>0</v>
      </c>
      <c r="J28" s="13">
        <f>IFERROR(VLOOKUP(A28,'[1]COAL RECEIPT &amp; GCV DATA'!$A$2:$V$11,10,0),0)</f>
        <v>0</v>
      </c>
      <c r="K28" s="15" t="e">
        <f>SUMIF('[1]COAL RECEIPT &amp; GCV DATA'!$A$3:$A$11,'MASTER DATA FILE RAW COAL'!A28,'[1]COAL RECEIPT &amp; GCV DATA'!$K$3:$K$11)</f>
        <v>#VALUE!</v>
      </c>
      <c r="L28" s="15" t="e">
        <f>SUMIF('[1]COAL RECEIPT &amp; GCV DATA'!$A$3:$A$11,'MASTER DATA FILE RAW COAL'!A28,'[1]COAL RECEIPT &amp; GCV DATA'!$L$3:$L$11)</f>
        <v>#VALUE!</v>
      </c>
      <c r="M28" s="15" t="e">
        <f t="shared" si="0"/>
        <v>#VALUE!</v>
      </c>
      <c r="N28" s="15" t="e">
        <f t="shared" si="1"/>
        <v>#VALUE!</v>
      </c>
      <c r="O28" s="15" t="e">
        <f>SUMIF('[1]COAL RECEIPT &amp; GCV DATA'!$A$3:$A$11,'MASTER DATA FILE RAW COAL'!A28,'[1]COAL RECEIPT &amp; GCV DATA'!$O$3:$O$11)</f>
        <v>#VALUE!</v>
      </c>
      <c r="P28" s="15" t="e">
        <f t="shared" si="7"/>
        <v>#VALUE!</v>
      </c>
      <c r="Q28" s="15" t="e">
        <f>SUMIF('[1]COAL RECEIPT &amp; GCV DATA'!$A$3:$A$11,'MASTER DATA FILE RAW COAL'!A28,'[1]COAL RECEIPT &amp; GCV DATA'!$Q$3:$Q$11)+IF(H28=$J$234,($K$234*K28),0)+IF(H28=$J$235,($K$235*K28),0)+IF(H27=$J$235,($K$236*K28),0)</f>
        <v>#VALUE!</v>
      </c>
      <c r="R28" s="16" t="e">
        <f>SUMIF('[1]COAL RECEIPT &amp; GCV DATA'!$A$3:$A$11,'MASTER DATA FILE RAW COAL'!A28,'[1]COAL RECEIPT &amp; GCV DATA'!$R$3:$R$11)+IF(H28=$J$234,($K$234*K28),0)+IF(H28=$J$235,($K$235*K28),0)</f>
        <v>#VALUE!</v>
      </c>
      <c r="S28" s="15">
        <f t="shared" si="3"/>
        <v>0</v>
      </c>
      <c r="T28" s="15" t="e">
        <f>SUMIF('[1]COAL RECEIPT &amp; GCV DATA'!$A$3:$A$11,'MASTER DATA FILE RAW COAL'!A28,'[1]COAL RECEIPT &amp; GCV DATA'!$T$3:$T$11)</f>
        <v>#VALUE!</v>
      </c>
      <c r="U28" s="15" t="e">
        <f t="shared" si="4"/>
        <v>#VALUE!</v>
      </c>
      <c r="V28" s="15" t="e">
        <f>SUMIF('[1]COAL RECEIPT &amp; GCV DATA'!$A$3:$A$11,'MASTER DATA FILE RAW COAL'!A28,'[1]COAL RECEIPT &amp; GCV DATA'!$V$3:$V$11)</f>
        <v>#VALUE!</v>
      </c>
      <c r="W28" s="15" t="e">
        <f t="shared" si="5"/>
        <v>#VALUE!</v>
      </c>
    </row>
    <row r="29" spans="1:23" customFormat="1" x14ac:dyDescent="0.3">
      <c r="A29" s="12"/>
      <c r="B29" s="12" t="e">
        <f>SUMIF('[1]COAL RECEIPT &amp; GCV DATA'!$A$3:$A$11,'MASTER DATA FILE RAW COAL'!A29,'[1]COAL RECEIPT &amp; GCV DATA'!$B$3:$B$11)</f>
        <v>#VALUE!</v>
      </c>
      <c r="C29" s="13" t="e">
        <f>SUMIF('[1]COAL RECEIPT &amp; GCV DATA'!$A$3:$A$11,'MASTER DATA FILE RAW COAL'!A29,'[1]COAL RECEIPT &amp; GCV DATA'!$C$3:$C$11)</f>
        <v>#VALUE!</v>
      </c>
      <c r="D29" s="13">
        <f>IFERROR(VLOOKUP(A29,'[1]COAL RECEIPT &amp; GCV DATA'!$A$2:$V$11,4,0),0)</f>
        <v>0</v>
      </c>
      <c r="E29" s="14">
        <f>IFERROR(VLOOKUP(A29,'[1]COAL RECEIPT &amp; GCV DATA'!$A$2:$V$11,5,0),0)</f>
        <v>0</v>
      </c>
      <c r="F29" s="13" t="e">
        <f>SUMIF('[1]COAL RECEIPT &amp; GCV DATA'!$A$3:$A$11,'MASTER DATA FILE RAW COAL'!A29,'[1]COAL RECEIPT &amp; GCV DATA'!$F$3:$F$11)</f>
        <v>#VALUE!</v>
      </c>
      <c r="G29" s="13">
        <f>IFERROR(VLOOKUP(A29,'[1]COAL RECEIPT &amp; GCV DATA'!$A$2:$V$11,7,0),0)</f>
        <v>0</v>
      </c>
      <c r="H29" s="13">
        <f>IFERROR(VLOOKUP(A29,'[1]COAL RECEIPT &amp; GCV DATA'!$A$2:$V$11,8,0),0)</f>
        <v>0</v>
      </c>
      <c r="I29" s="13">
        <f>IFERROR(VLOOKUP(A29,'[1]COAL RECEIPT &amp; GCV DATA'!$A$2:$V$11,9,0),0)</f>
        <v>0</v>
      </c>
      <c r="J29" s="13">
        <f>IFERROR(VLOOKUP(A29,'[1]COAL RECEIPT &amp; GCV DATA'!$A$2:$V$11,10,0),0)</f>
        <v>0</v>
      </c>
      <c r="K29" s="15" t="e">
        <f>SUMIF('[1]COAL RECEIPT &amp; GCV DATA'!$A$3:$A$11,'MASTER DATA FILE RAW COAL'!A29,'[1]COAL RECEIPT &amp; GCV DATA'!$K$3:$K$11)</f>
        <v>#VALUE!</v>
      </c>
      <c r="L29" s="15" t="e">
        <f>SUMIF('[1]COAL RECEIPT &amp; GCV DATA'!$A$3:$A$11,'MASTER DATA FILE RAW COAL'!A29,'[1]COAL RECEIPT &amp; GCV DATA'!$L$3:$L$11)</f>
        <v>#VALUE!</v>
      </c>
      <c r="M29" s="15" t="e">
        <f t="shared" si="0"/>
        <v>#VALUE!</v>
      </c>
      <c r="N29" s="15" t="e">
        <f t="shared" si="1"/>
        <v>#VALUE!</v>
      </c>
      <c r="O29" s="15" t="e">
        <f>SUMIF('[1]COAL RECEIPT &amp; GCV DATA'!$A$3:$A$11,'MASTER DATA FILE RAW COAL'!A29,'[1]COAL RECEIPT &amp; GCV DATA'!$O$3:$O$11)</f>
        <v>#VALUE!</v>
      </c>
      <c r="P29" s="15" t="e">
        <f t="shared" si="7"/>
        <v>#VALUE!</v>
      </c>
      <c r="Q29" s="15" t="e">
        <f>SUMIF('[1]COAL RECEIPT &amp; GCV DATA'!$A$3:$A$11,'MASTER DATA FILE RAW COAL'!A29,'[1]COAL RECEIPT &amp; GCV DATA'!$Q$3:$Q$11)+IF(H29=$J$234,($K$234*K29),0)+IF(H29=$J$235,($K$235*K29),0)+IF(H28=$J$235,($K$236*K29),0)</f>
        <v>#VALUE!</v>
      </c>
      <c r="R29" s="16" t="e">
        <f>SUMIF('[1]COAL RECEIPT &amp; GCV DATA'!$A$3:$A$11,'MASTER DATA FILE RAW COAL'!A29,'[1]COAL RECEIPT &amp; GCV DATA'!$R$3:$R$11)+IF(H29=$J$234,($K$234*K29),0)+IF(H29=$J$235,($K$235*K29),0)</f>
        <v>#VALUE!</v>
      </c>
      <c r="S29" s="15">
        <f t="shared" si="3"/>
        <v>0</v>
      </c>
      <c r="T29" s="15" t="e">
        <f>SUMIF('[1]COAL RECEIPT &amp; GCV DATA'!$A$3:$A$11,'MASTER DATA FILE RAW COAL'!A29,'[1]COAL RECEIPT &amp; GCV DATA'!$T$3:$T$11)</f>
        <v>#VALUE!</v>
      </c>
      <c r="U29" s="15" t="e">
        <f t="shared" si="4"/>
        <v>#VALUE!</v>
      </c>
      <c r="V29" s="15" t="e">
        <f>SUMIF('[1]COAL RECEIPT &amp; GCV DATA'!$A$3:$A$11,'MASTER DATA FILE RAW COAL'!A29,'[1]COAL RECEIPT &amp; GCV DATA'!$V$3:$V$11)</f>
        <v>#VALUE!</v>
      </c>
      <c r="W29" s="15" t="e">
        <f t="shared" si="5"/>
        <v>#VALUE!</v>
      </c>
    </row>
    <row r="30" spans="1:23" customFormat="1" x14ac:dyDescent="0.3">
      <c r="A30" s="12"/>
      <c r="B30" s="12" t="e">
        <f>SUMIF('[1]COAL RECEIPT &amp; GCV DATA'!$A$3:$A$11,'MASTER DATA FILE RAW COAL'!A30,'[1]COAL RECEIPT &amp; GCV DATA'!$B$3:$B$11)</f>
        <v>#VALUE!</v>
      </c>
      <c r="C30" s="13" t="e">
        <f>SUMIF('[1]COAL RECEIPT &amp; GCV DATA'!$A$3:$A$11,'MASTER DATA FILE RAW COAL'!A30,'[1]COAL RECEIPT &amp; GCV DATA'!$C$3:$C$11)</f>
        <v>#VALUE!</v>
      </c>
      <c r="D30" s="13">
        <f>IFERROR(VLOOKUP(A30,'[1]COAL RECEIPT &amp; GCV DATA'!$A$2:$V$11,4,0),0)</f>
        <v>0</v>
      </c>
      <c r="E30" s="14">
        <f>IFERROR(VLOOKUP(A30,'[1]COAL RECEIPT &amp; GCV DATA'!$A$2:$V$11,5,0),0)</f>
        <v>0</v>
      </c>
      <c r="F30" s="13" t="e">
        <f>SUMIF('[1]COAL RECEIPT &amp; GCV DATA'!$A$3:$A$11,'MASTER DATA FILE RAW COAL'!A30,'[1]COAL RECEIPT &amp; GCV DATA'!$F$3:$F$11)</f>
        <v>#VALUE!</v>
      </c>
      <c r="G30" s="13">
        <f>IFERROR(VLOOKUP(A30,'[1]COAL RECEIPT &amp; GCV DATA'!$A$2:$V$11,7,0),0)</f>
        <v>0</v>
      </c>
      <c r="H30" s="13">
        <f>IFERROR(VLOOKUP(A30,'[1]COAL RECEIPT &amp; GCV DATA'!$A$2:$V$11,8,0),0)</f>
        <v>0</v>
      </c>
      <c r="I30" s="13">
        <f>IFERROR(VLOOKUP(A30,'[1]COAL RECEIPT &amp; GCV DATA'!$A$2:$V$11,9,0),0)</f>
        <v>0</v>
      </c>
      <c r="J30" s="13">
        <f>IFERROR(VLOOKUP(A30,'[1]COAL RECEIPT &amp; GCV DATA'!$A$2:$V$11,10,0),0)</f>
        <v>0</v>
      </c>
      <c r="K30" s="15" t="e">
        <f>SUMIF('[1]COAL RECEIPT &amp; GCV DATA'!$A$3:$A$11,'MASTER DATA FILE RAW COAL'!A30,'[1]COAL RECEIPT &amp; GCV DATA'!$K$3:$K$11)</f>
        <v>#VALUE!</v>
      </c>
      <c r="L30" s="15" t="e">
        <f>SUMIF('[1]COAL RECEIPT &amp; GCV DATA'!$A$3:$A$11,'MASTER DATA FILE RAW COAL'!A30,'[1]COAL RECEIPT &amp; GCV DATA'!$L$3:$L$11)</f>
        <v>#VALUE!</v>
      </c>
      <c r="M30" s="15" t="e">
        <f t="shared" si="0"/>
        <v>#VALUE!</v>
      </c>
      <c r="N30" s="15" t="e">
        <f t="shared" si="1"/>
        <v>#VALUE!</v>
      </c>
      <c r="O30" s="15" t="e">
        <f>SUMIF('[1]COAL RECEIPT &amp; GCV DATA'!$A$3:$A$11,'MASTER DATA FILE RAW COAL'!A30,'[1]COAL RECEIPT &amp; GCV DATA'!$O$3:$O$11)</f>
        <v>#VALUE!</v>
      </c>
      <c r="P30" s="15" t="e">
        <f t="shared" si="7"/>
        <v>#VALUE!</v>
      </c>
      <c r="Q30" s="15" t="e">
        <f>SUMIF('[1]COAL RECEIPT &amp; GCV DATA'!$A$3:$A$11,'MASTER DATA FILE RAW COAL'!A30,'[1]COAL RECEIPT &amp; GCV DATA'!$Q$3:$Q$11)+IF(H30=$J$234,($K$234*K30),0)+IF(H30=$J$235,($K$235*K30),0)+IF(H29=$J$235,($K$236*K30),0)</f>
        <v>#VALUE!</v>
      </c>
      <c r="R30" s="16" t="e">
        <f>SUMIF('[1]COAL RECEIPT &amp; GCV DATA'!$A$3:$A$11,'MASTER DATA FILE RAW COAL'!A30,'[1]COAL RECEIPT &amp; GCV DATA'!$R$3:$R$11)+IF(H30=$J$234,($K$234*K30),0)+IF(H30=$J$235,($K$235*K30),0)</f>
        <v>#VALUE!</v>
      </c>
      <c r="S30" s="15">
        <f t="shared" si="3"/>
        <v>0</v>
      </c>
      <c r="T30" s="15" t="e">
        <f>SUMIF('[1]COAL RECEIPT &amp; GCV DATA'!$A$3:$A$11,'MASTER DATA FILE RAW COAL'!A30,'[1]COAL RECEIPT &amp; GCV DATA'!$T$3:$T$11)</f>
        <v>#VALUE!</v>
      </c>
      <c r="U30" s="15" t="e">
        <f t="shared" si="4"/>
        <v>#VALUE!</v>
      </c>
      <c r="V30" s="15" t="e">
        <f>SUMIF('[1]COAL RECEIPT &amp; GCV DATA'!$A$3:$A$11,'MASTER DATA FILE RAW COAL'!A30,'[1]COAL RECEIPT &amp; GCV DATA'!$V$3:$V$11)</f>
        <v>#VALUE!</v>
      </c>
      <c r="W30" s="15" t="e">
        <f t="shared" si="5"/>
        <v>#VALUE!</v>
      </c>
    </row>
    <row r="31" spans="1:23" customFormat="1" x14ac:dyDescent="0.3">
      <c r="A31" s="12"/>
      <c r="B31" s="12" t="e">
        <f>SUMIF('[1]COAL RECEIPT &amp; GCV DATA'!$A$3:$A$11,'MASTER DATA FILE RAW COAL'!A31,'[1]COAL RECEIPT &amp; GCV DATA'!$B$3:$B$11)</f>
        <v>#VALUE!</v>
      </c>
      <c r="C31" s="13" t="e">
        <f>SUMIF('[1]COAL RECEIPT &amp; GCV DATA'!$A$3:$A$11,'MASTER DATA FILE RAW COAL'!A31,'[1]COAL RECEIPT &amp; GCV DATA'!$C$3:$C$11)</f>
        <v>#VALUE!</v>
      </c>
      <c r="D31" s="13">
        <f>IFERROR(VLOOKUP(A31,'[1]COAL RECEIPT &amp; GCV DATA'!$A$2:$V$11,4,0),0)</f>
        <v>0</v>
      </c>
      <c r="E31" s="14">
        <f>IFERROR(VLOOKUP(A31,'[1]COAL RECEIPT &amp; GCV DATA'!$A$2:$V$11,5,0),0)</f>
        <v>0</v>
      </c>
      <c r="F31" s="13" t="e">
        <f>SUMIF('[1]COAL RECEIPT &amp; GCV DATA'!$A$3:$A$11,'MASTER DATA FILE RAW COAL'!A31,'[1]COAL RECEIPT &amp; GCV DATA'!$F$3:$F$11)</f>
        <v>#VALUE!</v>
      </c>
      <c r="G31" s="13">
        <f>IFERROR(VLOOKUP(A31,'[1]COAL RECEIPT &amp; GCV DATA'!$A$2:$V$11,7,0),0)</f>
        <v>0</v>
      </c>
      <c r="H31" s="13">
        <f>IFERROR(VLOOKUP(A31,'[1]COAL RECEIPT &amp; GCV DATA'!$A$2:$V$11,8,0),0)</f>
        <v>0</v>
      </c>
      <c r="I31" s="13">
        <f>IFERROR(VLOOKUP(A31,'[1]COAL RECEIPT &amp; GCV DATA'!$A$2:$V$11,9,0),0)</f>
        <v>0</v>
      </c>
      <c r="J31" s="13">
        <f>IFERROR(VLOOKUP(A31,'[1]COAL RECEIPT &amp; GCV DATA'!$A$2:$V$11,10,0),0)</f>
        <v>0</v>
      </c>
      <c r="K31" s="15" t="e">
        <f>SUMIF('[1]COAL RECEIPT &amp; GCV DATA'!$A$3:$A$11,'MASTER DATA FILE RAW COAL'!A31,'[1]COAL RECEIPT &amp; GCV DATA'!$K$3:$K$11)</f>
        <v>#VALUE!</v>
      </c>
      <c r="L31" s="15" t="e">
        <f>SUMIF('[1]COAL RECEIPT &amp; GCV DATA'!$A$3:$A$11,'MASTER DATA FILE RAW COAL'!A31,'[1]COAL RECEIPT &amp; GCV DATA'!$L$3:$L$11)</f>
        <v>#VALUE!</v>
      </c>
      <c r="M31" s="15" t="e">
        <f t="shared" si="0"/>
        <v>#VALUE!</v>
      </c>
      <c r="N31" s="15" t="e">
        <f t="shared" si="1"/>
        <v>#VALUE!</v>
      </c>
      <c r="O31" s="15" t="e">
        <f>SUMIF('[1]COAL RECEIPT &amp; GCV DATA'!$A$3:$A$11,'MASTER DATA FILE RAW COAL'!A31,'[1]COAL RECEIPT &amp; GCV DATA'!$O$3:$O$11)</f>
        <v>#VALUE!</v>
      </c>
      <c r="P31" s="15" t="e">
        <f t="shared" si="7"/>
        <v>#VALUE!</v>
      </c>
      <c r="Q31" s="15" t="e">
        <f>SUMIF('[1]COAL RECEIPT &amp; GCV DATA'!$A$3:$A$11,'MASTER DATA FILE RAW COAL'!A31,'[1]COAL RECEIPT &amp; GCV DATA'!$Q$3:$Q$11)+IF(H31=$J$234,($K$234*K31),0)+IF(H31=$J$235,($K$235*K31),0)+IF(H30=$J$235,($K$236*K31),0)</f>
        <v>#VALUE!</v>
      </c>
      <c r="R31" s="16" t="e">
        <f>SUMIF('[1]COAL RECEIPT &amp; GCV DATA'!$A$3:$A$11,'MASTER DATA FILE RAW COAL'!A31,'[1]COAL RECEIPT &amp; GCV DATA'!$R$3:$R$11)+IF(H31=$J$234,($K$234*K31),0)+IF(H31=$J$235,($K$235*K31),0)</f>
        <v>#VALUE!</v>
      </c>
      <c r="S31" s="15">
        <f t="shared" si="3"/>
        <v>0</v>
      </c>
      <c r="T31" s="15" t="e">
        <f>SUMIF('[1]COAL RECEIPT &amp; GCV DATA'!$A$3:$A$11,'MASTER DATA FILE RAW COAL'!A31,'[1]COAL RECEIPT &amp; GCV DATA'!$T$3:$T$11)</f>
        <v>#VALUE!</v>
      </c>
      <c r="U31" s="15" t="e">
        <f t="shared" si="4"/>
        <v>#VALUE!</v>
      </c>
      <c r="V31" s="15" t="e">
        <f>SUMIF('[1]COAL RECEIPT &amp; GCV DATA'!$A$3:$A$11,'MASTER DATA FILE RAW COAL'!A31,'[1]COAL RECEIPT &amp; GCV DATA'!$V$3:$V$11)</f>
        <v>#VALUE!</v>
      </c>
      <c r="W31" s="15" t="e">
        <f t="shared" si="5"/>
        <v>#VALUE!</v>
      </c>
    </row>
    <row r="32" spans="1:23" customFormat="1" x14ac:dyDescent="0.3">
      <c r="A32" s="12"/>
      <c r="B32" s="12" t="e">
        <f>SUMIF('[1]COAL RECEIPT &amp; GCV DATA'!$A$3:$A$11,'MASTER DATA FILE RAW COAL'!A32,'[1]COAL RECEIPT &amp; GCV DATA'!$B$3:$B$11)</f>
        <v>#VALUE!</v>
      </c>
      <c r="C32" s="13" t="e">
        <f>SUMIF('[1]COAL RECEIPT &amp; GCV DATA'!$A$3:$A$11,'MASTER DATA FILE RAW COAL'!A32,'[1]COAL RECEIPT &amp; GCV DATA'!$C$3:$C$11)</f>
        <v>#VALUE!</v>
      </c>
      <c r="D32" s="13">
        <f>IFERROR(VLOOKUP(A32,'[1]COAL RECEIPT &amp; GCV DATA'!$A$2:$V$11,4,0),0)</f>
        <v>0</v>
      </c>
      <c r="E32" s="14">
        <f>IFERROR(VLOOKUP(A32,'[1]COAL RECEIPT &amp; GCV DATA'!$A$2:$V$11,5,0),0)</f>
        <v>0</v>
      </c>
      <c r="F32" s="13" t="e">
        <f>SUMIF('[1]COAL RECEIPT &amp; GCV DATA'!$A$3:$A$11,'MASTER DATA FILE RAW COAL'!A32,'[1]COAL RECEIPT &amp; GCV DATA'!$F$3:$F$11)</f>
        <v>#VALUE!</v>
      </c>
      <c r="G32" s="13">
        <f>IFERROR(VLOOKUP(A32,'[1]COAL RECEIPT &amp; GCV DATA'!$A$2:$V$11,7,0),0)</f>
        <v>0</v>
      </c>
      <c r="H32" s="13">
        <f>IFERROR(VLOOKUP(A32,'[1]COAL RECEIPT &amp; GCV DATA'!$A$2:$V$11,8,0),0)</f>
        <v>0</v>
      </c>
      <c r="I32" s="13">
        <f>IFERROR(VLOOKUP(A32,'[1]COAL RECEIPT &amp; GCV DATA'!$A$2:$V$11,9,0),0)</f>
        <v>0</v>
      </c>
      <c r="J32" s="13">
        <f>IFERROR(VLOOKUP(A32,'[1]COAL RECEIPT &amp; GCV DATA'!$A$2:$V$11,10,0),0)</f>
        <v>0</v>
      </c>
      <c r="K32" s="15" t="e">
        <f>SUMIF('[1]COAL RECEIPT &amp; GCV DATA'!$A$3:$A$11,'MASTER DATA FILE RAW COAL'!A32,'[1]COAL RECEIPT &amp; GCV DATA'!$K$3:$K$11)</f>
        <v>#VALUE!</v>
      </c>
      <c r="L32" s="15" t="e">
        <f>SUMIF('[1]COAL RECEIPT &amp; GCV DATA'!$A$3:$A$11,'MASTER DATA FILE RAW COAL'!A32,'[1]COAL RECEIPT &amp; GCV DATA'!$L$3:$L$11)</f>
        <v>#VALUE!</v>
      </c>
      <c r="M32" s="15" t="e">
        <f t="shared" si="0"/>
        <v>#VALUE!</v>
      </c>
      <c r="N32" s="15" t="e">
        <f t="shared" si="1"/>
        <v>#VALUE!</v>
      </c>
      <c r="O32" s="15" t="e">
        <f>SUMIF('[1]COAL RECEIPT &amp; GCV DATA'!$A$3:$A$11,'MASTER DATA FILE RAW COAL'!A32,'[1]COAL RECEIPT &amp; GCV DATA'!$O$3:$O$11)</f>
        <v>#VALUE!</v>
      </c>
      <c r="P32" s="15" t="e">
        <f t="shared" si="7"/>
        <v>#VALUE!</v>
      </c>
      <c r="Q32" s="15" t="e">
        <f>SUMIF('[1]COAL RECEIPT &amp; GCV DATA'!$A$3:$A$11,'MASTER DATA FILE RAW COAL'!A32,'[1]COAL RECEIPT &amp; GCV DATA'!$Q$3:$Q$11)+IF(H32=$J$234,($K$234*K32),0)+IF(H32=$J$235,($K$235*K32),0)+IF(H31=$J$235,($K$236*K32),0)</f>
        <v>#VALUE!</v>
      </c>
      <c r="R32" s="16" t="e">
        <f>SUMIF('[1]COAL RECEIPT &amp; GCV DATA'!$A$3:$A$11,'MASTER DATA FILE RAW COAL'!A32,'[1]COAL RECEIPT &amp; GCV DATA'!$R$3:$R$11)+IF(H32=$J$234,($K$234*K32),0)+IF(H32=$J$235,($K$235*K32),0)</f>
        <v>#VALUE!</v>
      </c>
      <c r="S32" s="15">
        <f t="shared" si="3"/>
        <v>0</v>
      </c>
      <c r="T32" s="15" t="e">
        <f>SUMIF('[1]COAL RECEIPT &amp; GCV DATA'!$A$3:$A$11,'MASTER DATA FILE RAW COAL'!A32,'[1]COAL RECEIPT &amp; GCV DATA'!$T$3:$T$11)</f>
        <v>#VALUE!</v>
      </c>
      <c r="U32" s="15" t="e">
        <f t="shared" si="4"/>
        <v>#VALUE!</v>
      </c>
      <c r="V32" s="15" t="e">
        <f>SUMIF('[1]COAL RECEIPT &amp; GCV DATA'!$A$3:$A$11,'MASTER DATA FILE RAW COAL'!A32,'[1]COAL RECEIPT &amp; GCV DATA'!$V$3:$V$11)</f>
        <v>#VALUE!</v>
      </c>
      <c r="W32" s="15" t="e">
        <f t="shared" si="5"/>
        <v>#VALUE!</v>
      </c>
    </row>
    <row r="33" spans="1:23" customFormat="1" x14ac:dyDescent="0.3">
      <c r="A33" s="12"/>
      <c r="B33" s="12" t="e">
        <f>SUMIF('[1]COAL RECEIPT &amp; GCV DATA'!$A$3:$A$11,'MASTER DATA FILE RAW COAL'!A33,'[1]COAL RECEIPT &amp; GCV DATA'!$B$3:$B$11)</f>
        <v>#VALUE!</v>
      </c>
      <c r="C33" s="13" t="e">
        <f>SUMIF('[1]COAL RECEIPT &amp; GCV DATA'!$A$3:$A$11,'MASTER DATA FILE RAW COAL'!A33,'[1]COAL RECEIPT &amp; GCV DATA'!$C$3:$C$11)</f>
        <v>#VALUE!</v>
      </c>
      <c r="D33" s="13">
        <f>IFERROR(VLOOKUP(A33,'[1]COAL RECEIPT &amp; GCV DATA'!$A$2:$V$11,4,0),0)</f>
        <v>0</v>
      </c>
      <c r="E33" s="14">
        <f>IFERROR(VLOOKUP(A33,'[1]COAL RECEIPT &amp; GCV DATA'!$A$2:$V$11,5,0),0)</f>
        <v>0</v>
      </c>
      <c r="F33" s="13" t="e">
        <f>SUMIF('[1]COAL RECEIPT &amp; GCV DATA'!$A$3:$A$11,'MASTER DATA FILE RAW COAL'!A33,'[1]COAL RECEIPT &amp; GCV DATA'!$F$3:$F$11)</f>
        <v>#VALUE!</v>
      </c>
      <c r="G33" s="13">
        <f>IFERROR(VLOOKUP(A33,'[1]COAL RECEIPT &amp; GCV DATA'!$A$2:$V$11,7,0),0)</f>
        <v>0</v>
      </c>
      <c r="H33" s="13">
        <f>IFERROR(VLOOKUP(A33,'[1]COAL RECEIPT &amp; GCV DATA'!$A$2:$V$11,8,0),0)</f>
        <v>0</v>
      </c>
      <c r="I33" s="13">
        <f>IFERROR(VLOOKUP(A33,'[1]COAL RECEIPT &amp; GCV DATA'!$A$2:$V$11,9,0),0)</f>
        <v>0</v>
      </c>
      <c r="J33" s="13">
        <f>IFERROR(VLOOKUP(A33,'[1]COAL RECEIPT &amp; GCV DATA'!$A$2:$V$11,10,0),0)</f>
        <v>0</v>
      </c>
      <c r="K33" s="15" t="e">
        <f>SUMIF('[1]COAL RECEIPT &amp; GCV DATA'!$A$3:$A$11,'MASTER DATA FILE RAW COAL'!A33,'[1]COAL RECEIPT &amp; GCV DATA'!$K$3:$K$11)</f>
        <v>#VALUE!</v>
      </c>
      <c r="L33" s="15" t="e">
        <f>SUMIF('[1]COAL RECEIPT &amp; GCV DATA'!$A$3:$A$11,'MASTER DATA FILE RAW COAL'!A33,'[1]COAL RECEIPT &amp; GCV DATA'!$L$3:$L$11)</f>
        <v>#VALUE!</v>
      </c>
      <c r="M33" s="15" t="e">
        <f t="shared" si="0"/>
        <v>#VALUE!</v>
      </c>
      <c r="N33" s="15" t="e">
        <f t="shared" si="1"/>
        <v>#VALUE!</v>
      </c>
      <c r="O33" s="15" t="e">
        <f>SUMIF('[1]COAL RECEIPT &amp; GCV DATA'!$A$3:$A$11,'MASTER DATA FILE RAW COAL'!A33,'[1]COAL RECEIPT &amp; GCV DATA'!$O$3:$O$11)</f>
        <v>#VALUE!</v>
      </c>
      <c r="P33" s="15" t="e">
        <f t="shared" si="7"/>
        <v>#VALUE!</v>
      </c>
      <c r="Q33" s="15" t="e">
        <f>SUMIF('[1]COAL RECEIPT &amp; GCV DATA'!$A$3:$A$11,'MASTER DATA FILE RAW COAL'!A33,'[1]COAL RECEIPT &amp; GCV DATA'!$Q$3:$Q$11)+IF(H33=$J$234,($K$234*K33),0)+IF(H33=$J$235,($K$235*K33),0)+IF(H32=$J$235,($K$236*K33),0)</f>
        <v>#VALUE!</v>
      </c>
      <c r="R33" s="16" t="e">
        <f>SUMIF('[1]COAL RECEIPT &amp; GCV DATA'!$A$3:$A$11,'MASTER DATA FILE RAW COAL'!A33,'[1]COAL RECEIPT &amp; GCV DATA'!$R$3:$R$11)+IF(H33=$J$234,($K$234*K33),0)+IF(H33=$J$235,($K$235*K33),0)</f>
        <v>#VALUE!</v>
      </c>
      <c r="S33" s="15">
        <f t="shared" si="3"/>
        <v>0</v>
      </c>
      <c r="T33" s="15" t="e">
        <f>SUMIF('[1]COAL RECEIPT &amp; GCV DATA'!$A$3:$A$11,'MASTER DATA FILE RAW COAL'!A33,'[1]COAL RECEIPT &amp; GCV DATA'!$T$3:$T$11)</f>
        <v>#VALUE!</v>
      </c>
      <c r="U33" s="15" t="e">
        <f t="shared" si="4"/>
        <v>#VALUE!</v>
      </c>
      <c r="V33" s="15" t="e">
        <f>SUMIF('[1]COAL RECEIPT &amp; GCV DATA'!$A$3:$A$11,'MASTER DATA FILE RAW COAL'!A33,'[1]COAL RECEIPT &amp; GCV DATA'!$V$3:$V$11)</f>
        <v>#VALUE!</v>
      </c>
      <c r="W33" s="15" t="e">
        <f t="shared" si="5"/>
        <v>#VALUE!</v>
      </c>
    </row>
    <row r="34" spans="1:23" customFormat="1" x14ac:dyDescent="0.3">
      <c r="A34" s="12"/>
      <c r="B34" s="12" t="e">
        <f>SUMIF('[1]COAL RECEIPT &amp; GCV DATA'!$A$3:$A$11,'MASTER DATA FILE RAW COAL'!A34,'[1]COAL RECEIPT &amp; GCV DATA'!$B$3:$B$11)</f>
        <v>#VALUE!</v>
      </c>
      <c r="C34" s="13" t="e">
        <f>SUMIF('[1]COAL RECEIPT &amp; GCV DATA'!$A$3:$A$11,'MASTER DATA FILE RAW COAL'!A34,'[1]COAL RECEIPT &amp; GCV DATA'!$C$3:$C$11)</f>
        <v>#VALUE!</v>
      </c>
      <c r="D34" s="13">
        <f>IFERROR(VLOOKUP(A34,'[1]COAL RECEIPT &amp; GCV DATA'!$A$2:$V$11,4,0),0)</f>
        <v>0</v>
      </c>
      <c r="E34" s="14">
        <f>IFERROR(VLOOKUP(A34,'[1]COAL RECEIPT &amp; GCV DATA'!$A$2:$V$11,5,0),0)</f>
        <v>0</v>
      </c>
      <c r="F34" s="13" t="e">
        <f>SUMIF('[1]COAL RECEIPT &amp; GCV DATA'!$A$3:$A$11,'MASTER DATA FILE RAW COAL'!A34,'[1]COAL RECEIPT &amp; GCV DATA'!$F$3:$F$11)</f>
        <v>#VALUE!</v>
      </c>
      <c r="G34" s="13">
        <f>IFERROR(VLOOKUP(A34,'[1]COAL RECEIPT &amp; GCV DATA'!$A$2:$V$11,7,0),0)</f>
        <v>0</v>
      </c>
      <c r="H34" s="13">
        <f>IFERROR(VLOOKUP(A34,'[1]COAL RECEIPT &amp; GCV DATA'!$A$2:$V$11,8,0),0)</f>
        <v>0</v>
      </c>
      <c r="I34" s="13">
        <f>IFERROR(VLOOKUP(A34,'[1]COAL RECEIPT &amp; GCV DATA'!$A$2:$V$11,9,0),0)</f>
        <v>0</v>
      </c>
      <c r="J34" s="13">
        <f>IFERROR(VLOOKUP(A34,'[1]COAL RECEIPT &amp; GCV DATA'!$A$2:$V$11,10,0),0)</f>
        <v>0</v>
      </c>
      <c r="K34" s="15" t="e">
        <f>SUMIF('[1]COAL RECEIPT &amp; GCV DATA'!$A$3:$A$11,'MASTER DATA FILE RAW COAL'!A34,'[1]COAL RECEIPT &amp; GCV DATA'!$K$3:$K$11)</f>
        <v>#VALUE!</v>
      </c>
      <c r="L34" s="15" t="e">
        <f>SUMIF('[1]COAL RECEIPT &amp; GCV DATA'!$A$3:$A$11,'MASTER DATA FILE RAW COAL'!A34,'[1]COAL RECEIPT &amp; GCV DATA'!$L$3:$L$11)</f>
        <v>#VALUE!</v>
      </c>
      <c r="M34" s="15" t="e">
        <f t="shared" si="0"/>
        <v>#VALUE!</v>
      </c>
      <c r="N34" s="15" t="e">
        <f t="shared" si="1"/>
        <v>#VALUE!</v>
      </c>
      <c r="O34" s="15" t="e">
        <f>SUMIF('[1]COAL RECEIPT &amp; GCV DATA'!$A$3:$A$11,'MASTER DATA FILE RAW COAL'!A34,'[1]COAL RECEIPT &amp; GCV DATA'!$O$3:$O$11)</f>
        <v>#VALUE!</v>
      </c>
      <c r="P34" s="15" t="e">
        <f t="shared" si="7"/>
        <v>#VALUE!</v>
      </c>
      <c r="Q34" s="15" t="e">
        <f>SUMIF('[1]COAL RECEIPT &amp; GCV DATA'!$A$3:$A$11,'MASTER DATA FILE RAW COAL'!A34,'[1]COAL RECEIPT &amp; GCV DATA'!$Q$3:$Q$11)+IF(H34=$J$234,($K$234*K34),0)+IF(H34=$J$235,($K$235*K34),0)+IF(H33=$J$235,($K$236*K34),0)</f>
        <v>#VALUE!</v>
      </c>
      <c r="R34" s="16" t="e">
        <f>SUMIF('[1]COAL RECEIPT &amp; GCV DATA'!$A$3:$A$11,'MASTER DATA FILE RAW COAL'!A34,'[1]COAL RECEIPT &amp; GCV DATA'!$R$3:$R$11)+IF(H34=$J$234,($K$234*K34),0)+IF(H34=$J$235,($K$235*K34),0)</f>
        <v>#VALUE!</v>
      </c>
      <c r="S34" s="15">
        <f t="shared" si="3"/>
        <v>0</v>
      </c>
      <c r="T34" s="15" t="e">
        <f>SUMIF('[1]COAL RECEIPT &amp; GCV DATA'!$A$3:$A$11,'MASTER DATA FILE RAW COAL'!A34,'[1]COAL RECEIPT &amp; GCV DATA'!$T$3:$T$11)</f>
        <v>#VALUE!</v>
      </c>
      <c r="U34" s="15" t="e">
        <f t="shared" si="4"/>
        <v>#VALUE!</v>
      </c>
      <c r="V34" s="15" t="e">
        <f>SUMIF('[1]COAL RECEIPT &amp; GCV DATA'!$A$3:$A$11,'MASTER DATA FILE RAW COAL'!A34,'[1]COAL RECEIPT &amp; GCV DATA'!$V$3:$V$11)</f>
        <v>#VALUE!</v>
      </c>
      <c r="W34" s="15" t="e">
        <f t="shared" si="5"/>
        <v>#VALUE!</v>
      </c>
    </row>
    <row r="35" spans="1:23" customFormat="1" x14ac:dyDescent="0.3">
      <c r="A35" s="12"/>
      <c r="B35" s="12" t="e">
        <f>SUMIF('[1]COAL RECEIPT &amp; GCV DATA'!$A$3:$A$11,'MASTER DATA FILE RAW COAL'!A35,'[1]COAL RECEIPT &amp; GCV DATA'!$B$3:$B$11)</f>
        <v>#VALUE!</v>
      </c>
      <c r="C35" s="13" t="e">
        <f>SUMIF('[1]COAL RECEIPT &amp; GCV DATA'!$A$3:$A$11,'MASTER DATA FILE RAW COAL'!A35,'[1]COAL RECEIPT &amp; GCV DATA'!$C$3:$C$11)</f>
        <v>#VALUE!</v>
      </c>
      <c r="D35" s="13">
        <f>IFERROR(VLOOKUP(A35,'[1]COAL RECEIPT &amp; GCV DATA'!$A$2:$V$11,4,0),0)</f>
        <v>0</v>
      </c>
      <c r="E35" s="14">
        <f>IFERROR(VLOOKUP(A35,'[1]COAL RECEIPT &amp; GCV DATA'!$A$2:$V$11,5,0),0)</f>
        <v>0</v>
      </c>
      <c r="F35" s="13" t="e">
        <f>SUMIF('[1]COAL RECEIPT &amp; GCV DATA'!$A$3:$A$11,'MASTER DATA FILE RAW COAL'!A35,'[1]COAL RECEIPT &amp; GCV DATA'!$F$3:$F$11)</f>
        <v>#VALUE!</v>
      </c>
      <c r="G35" s="13">
        <f>IFERROR(VLOOKUP(A35,'[1]COAL RECEIPT &amp; GCV DATA'!$A$2:$V$11,7,0),0)</f>
        <v>0</v>
      </c>
      <c r="H35" s="13">
        <f>IFERROR(VLOOKUP(A35,'[1]COAL RECEIPT &amp; GCV DATA'!$A$2:$V$11,8,0),0)</f>
        <v>0</v>
      </c>
      <c r="I35" s="13">
        <f>IFERROR(VLOOKUP(A35,'[1]COAL RECEIPT &amp; GCV DATA'!$A$2:$V$11,9,0),0)</f>
        <v>0</v>
      </c>
      <c r="J35" s="13">
        <f>IFERROR(VLOOKUP(A35,'[1]COAL RECEIPT &amp; GCV DATA'!$A$2:$V$11,10,0),0)</f>
        <v>0</v>
      </c>
      <c r="K35" s="15" t="e">
        <f>SUMIF('[1]COAL RECEIPT &amp; GCV DATA'!$A$3:$A$11,'MASTER DATA FILE RAW COAL'!A35,'[1]COAL RECEIPT &amp; GCV DATA'!$K$3:$K$11)</f>
        <v>#VALUE!</v>
      </c>
      <c r="L35" s="15" t="e">
        <f>SUMIF('[1]COAL RECEIPT &amp; GCV DATA'!$A$3:$A$11,'MASTER DATA FILE RAW COAL'!A35,'[1]COAL RECEIPT &amp; GCV DATA'!$L$3:$L$11)</f>
        <v>#VALUE!</v>
      </c>
      <c r="M35" s="15" t="e">
        <f t="shared" si="0"/>
        <v>#VALUE!</v>
      </c>
      <c r="N35" s="15" t="e">
        <f t="shared" si="1"/>
        <v>#VALUE!</v>
      </c>
      <c r="O35" s="15" t="e">
        <f>SUMIF('[1]COAL RECEIPT &amp; GCV DATA'!$A$3:$A$11,'MASTER DATA FILE RAW COAL'!A35,'[1]COAL RECEIPT &amp; GCV DATA'!$O$3:$O$11)</f>
        <v>#VALUE!</v>
      </c>
      <c r="P35" s="15" t="e">
        <f t="shared" si="7"/>
        <v>#VALUE!</v>
      </c>
      <c r="Q35" s="15" t="e">
        <f>SUMIF('[1]COAL RECEIPT &amp; GCV DATA'!$A$3:$A$11,'MASTER DATA FILE RAW COAL'!A35,'[1]COAL RECEIPT &amp; GCV DATA'!$Q$3:$Q$11)+IF(H35=$J$234,($K$234*K35),0)+IF(H35=$J$235,($K$235*K35),0)+IF(H34=$J$235,($K$236*K35),0)</f>
        <v>#VALUE!</v>
      </c>
      <c r="R35" s="16" t="e">
        <f>SUMIF('[1]COAL RECEIPT &amp; GCV DATA'!$A$3:$A$11,'MASTER DATA FILE RAW COAL'!A35,'[1]COAL RECEIPT &amp; GCV DATA'!$R$3:$R$11)+IF(H35=$J$234,($K$234*K35),0)+IF(H35=$J$235,($K$235*K35),0)</f>
        <v>#VALUE!</v>
      </c>
      <c r="S35" s="15">
        <f t="shared" si="3"/>
        <v>0</v>
      </c>
      <c r="T35" s="15" t="e">
        <f>SUMIF('[1]COAL RECEIPT &amp; GCV DATA'!$A$3:$A$11,'MASTER DATA FILE RAW COAL'!A35,'[1]COAL RECEIPT &amp; GCV DATA'!$T$3:$T$11)</f>
        <v>#VALUE!</v>
      </c>
      <c r="U35" s="15" t="e">
        <f t="shared" si="4"/>
        <v>#VALUE!</v>
      </c>
      <c r="V35" s="15" t="e">
        <f>SUMIF('[1]COAL RECEIPT &amp; GCV DATA'!$A$3:$A$11,'MASTER DATA FILE RAW COAL'!A35,'[1]COAL RECEIPT &amp; GCV DATA'!$V$3:$V$11)</f>
        <v>#VALUE!</v>
      </c>
      <c r="W35" s="15" t="e">
        <f t="shared" si="5"/>
        <v>#VALUE!</v>
      </c>
    </row>
    <row r="36" spans="1:23" customFormat="1" x14ac:dyDescent="0.3">
      <c r="A36" s="12"/>
      <c r="B36" s="12" t="e">
        <f>SUMIF('[1]COAL RECEIPT &amp; GCV DATA'!$A$3:$A$11,'MASTER DATA FILE RAW COAL'!A36,'[1]COAL RECEIPT &amp; GCV DATA'!$B$3:$B$11)</f>
        <v>#VALUE!</v>
      </c>
      <c r="C36" s="13" t="e">
        <f>SUMIF('[1]COAL RECEIPT &amp; GCV DATA'!$A$3:$A$11,'MASTER DATA FILE RAW COAL'!A36,'[1]COAL RECEIPT &amp; GCV DATA'!$C$3:$C$11)</f>
        <v>#VALUE!</v>
      </c>
      <c r="D36" s="13">
        <f>IFERROR(VLOOKUP(A36,'[1]COAL RECEIPT &amp; GCV DATA'!$A$2:$V$11,4,0),0)</f>
        <v>0</v>
      </c>
      <c r="E36" s="14">
        <f>IFERROR(VLOOKUP(A36,'[1]COAL RECEIPT &amp; GCV DATA'!$A$2:$V$11,5,0),0)</f>
        <v>0</v>
      </c>
      <c r="F36" s="13" t="e">
        <f>SUMIF('[1]COAL RECEIPT &amp; GCV DATA'!$A$3:$A$11,'MASTER DATA FILE RAW COAL'!A36,'[1]COAL RECEIPT &amp; GCV DATA'!$F$3:$F$11)</f>
        <v>#VALUE!</v>
      </c>
      <c r="G36" s="13">
        <f>IFERROR(VLOOKUP(A36,'[1]COAL RECEIPT &amp; GCV DATA'!$A$2:$V$11,7,0),0)</f>
        <v>0</v>
      </c>
      <c r="H36" s="13">
        <f>IFERROR(VLOOKUP(A36,'[1]COAL RECEIPT &amp; GCV DATA'!$A$2:$V$11,8,0),0)</f>
        <v>0</v>
      </c>
      <c r="I36" s="13">
        <f>IFERROR(VLOOKUP(A36,'[1]COAL RECEIPT &amp; GCV DATA'!$A$2:$V$11,9,0),0)</f>
        <v>0</v>
      </c>
      <c r="J36" s="13">
        <f>IFERROR(VLOOKUP(A36,'[1]COAL RECEIPT &amp; GCV DATA'!$A$2:$V$11,10,0),0)</f>
        <v>0</v>
      </c>
      <c r="K36" s="15" t="e">
        <f>SUMIF('[1]COAL RECEIPT &amp; GCV DATA'!$A$3:$A$11,'MASTER DATA FILE RAW COAL'!A36,'[1]COAL RECEIPT &amp; GCV DATA'!$K$3:$K$11)</f>
        <v>#VALUE!</v>
      </c>
      <c r="L36" s="15" t="e">
        <f>SUMIF('[1]COAL RECEIPT &amp; GCV DATA'!$A$3:$A$11,'MASTER DATA FILE RAW COAL'!A36,'[1]COAL RECEIPT &amp; GCV DATA'!$L$3:$L$11)</f>
        <v>#VALUE!</v>
      </c>
      <c r="M36" s="15" t="e">
        <f t="shared" si="0"/>
        <v>#VALUE!</v>
      </c>
      <c r="N36" s="15" t="e">
        <f t="shared" si="1"/>
        <v>#VALUE!</v>
      </c>
      <c r="O36" s="15" t="e">
        <f>SUMIF('[1]COAL RECEIPT &amp; GCV DATA'!$A$3:$A$11,'MASTER DATA FILE RAW COAL'!A36,'[1]COAL RECEIPT &amp; GCV DATA'!$O$3:$O$11)</f>
        <v>#VALUE!</v>
      </c>
      <c r="P36" s="15" t="e">
        <f t="shared" si="7"/>
        <v>#VALUE!</v>
      </c>
      <c r="Q36" s="15" t="e">
        <f>SUMIF('[1]COAL RECEIPT &amp; GCV DATA'!$A$3:$A$11,'MASTER DATA FILE RAW COAL'!A36,'[1]COAL RECEIPT &amp; GCV DATA'!$Q$3:$Q$11)+IF(H36=$J$234,($K$234*K36),0)+IF(H36=$J$235,($K$235*K36),0)+IF(H35=$J$235,($K$236*K36),0)</f>
        <v>#VALUE!</v>
      </c>
      <c r="R36" s="16" t="e">
        <f>SUMIF('[1]COAL RECEIPT &amp; GCV DATA'!$A$3:$A$11,'MASTER DATA FILE RAW COAL'!A36,'[1]COAL RECEIPT &amp; GCV DATA'!$R$3:$R$11)+IF(H36=$J$234,($K$234*K36),0)+IF(H36=$J$235,($K$235*K36),0)</f>
        <v>#VALUE!</v>
      </c>
      <c r="S36" s="15">
        <f t="shared" si="3"/>
        <v>0</v>
      </c>
      <c r="T36" s="15" t="e">
        <f>SUMIF('[1]COAL RECEIPT &amp; GCV DATA'!$A$3:$A$11,'MASTER DATA FILE RAW COAL'!A36,'[1]COAL RECEIPT &amp; GCV DATA'!$T$3:$T$11)</f>
        <v>#VALUE!</v>
      </c>
      <c r="U36" s="15" t="e">
        <f t="shared" si="4"/>
        <v>#VALUE!</v>
      </c>
      <c r="V36" s="15" t="e">
        <f>SUMIF('[1]COAL RECEIPT &amp; GCV DATA'!$A$3:$A$11,'MASTER DATA FILE RAW COAL'!A36,'[1]COAL RECEIPT &amp; GCV DATA'!$V$3:$V$11)</f>
        <v>#VALUE!</v>
      </c>
      <c r="W36" s="15" t="e">
        <f t="shared" si="5"/>
        <v>#VALUE!</v>
      </c>
    </row>
    <row r="37" spans="1:23" customFormat="1" x14ac:dyDescent="0.3">
      <c r="A37" s="12"/>
      <c r="B37" s="12" t="e">
        <f>SUMIF('[1]COAL RECEIPT &amp; GCV DATA'!$A$3:$A$11,'MASTER DATA FILE RAW COAL'!A37,'[1]COAL RECEIPT &amp; GCV DATA'!$B$3:$B$11)</f>
        <v>#VALUE!</v>
      </c>
      <c r="C37" s="13" t="e">
        <f>SUMIF('[1]COAL RECEIPT &amp; GCV DATA'!$A$3:$A$11,'MASTER DATA FILE RAW COAL'!A37,'[1]COAL RECEIPT &amp; GCV DATA'!$C$3:$C$11)</f>
        <v>#VALUE!</v>
      </c>
      <c r="D37" s="13">
        <f>IFERROR(VLOOKUP(A37,'[1]COAL RECEIPT &amp; GCV DATA'!$A$2:$V$11,4,0),0)</f>
        <v>0</v>
      </c>
      <c r="E37" s="14">
        <f>IFERROR(VLOOKUP(A37,'[1]COAL RECEIPT &amp; GCV DATA'!$A$2:$V$11,5,0),0)</f>
        <v>0</v>
      </c>
      <c r="F37" s="13" t="e">
        <f>SUMIF('[1]COAL RECEIPT &amp; GCV DATA'!$A$3:$A$11,'MASTER DATA FILE RAW COAL'!A37,'[1]COAL RECEIPT &amp; GCV DATA'!$F$3:$F$11)</f>
        <v>#VALUE!</v>
      </c>
      <c r="G37" s="13">
        <f>IFERROR(VLOOKUP(A37,'[1]COAL RECEIPT &amp; GCV DATA'!$A$2:$V$11,7,0),0)</f>
        <v>0</v>
      </c>
      <c r="H37" s="13">
        <f>IFERROR(VLOOKUP(A37,'[1]COAL RECEIPT &amp; GCV DATA'!$A$2:$V$11,8,0),0)</f>
        <v>0</v>
      </c>
      <c r="I37" s="13">
        <f>IFERROR(VLOOKUP(A37,'[1]COAL RECEIPT &amp; GCV DATA'!$A$2:$V$11,9,0),0)</f>
        <v>0</v>
      </c>
      <c r="J37" s="13">
        <f>IFERROR(VLOOKUP(A37,'[1]COAL RECEIPT &amp; GCV DATA'!$A$2:$V$11,10,0),0)</f>
        <v>0</v>
      </c>
      <c r="K37" s="15" t="e">
        <f>SUMIF('[1]COAL RECEIPT &amp; GCV DATA'!$A$3:$A$11,'MASTER DATA FILE RAW COAL'!A37,'[1]COAL RECEIPT &amp; GCV DATA'!$K$3:$K$11)</f>
        <v>#VALUE!</v>
      </c>
      <c r="L37" s="15" t="e">
        <f>SUMIF('[1]COAL RECEIPT &amp; GCV DATA'!$A$3:$A$11,'MASTER DATA FILE RAW COAL'!A37,'[1]COAL RECEIPT &amp; GCV DATA'!$L$3:$L$11)</f>
        <v>#VALUE!</v>
      </c>
      <c r="M37" s="15" t="e">
        <f t="shared" si="0"/>
        <v>#VALUE!</v>
      </c>
      <c r="N37" s="15" t="e">
        <f t="shared" si="1"/>
        <v>#VALUE!</v>
      </c>
      <c r="O37" s="15" t="e">
        <f>SUMIF('[1]COAL RECEIPT &amp; GCV DATA'!$A$3:$A$11,'MASTER DATA FILE RAW COAL'!A37,'[1]COAL RECEIPT &amp; GCV DATA'!$O$3:$O$11)</f>
        <v>#VALUE!</v>
      </c>
      <c r="P37" s="15" t="e">
        <f t="shared" si="7"/>
        <v>#VALUE!</v>
      </c>
      <c r="Q37" s="15" t="e">
        <f>SUMIF('[1]COAL RECEIPT &amp; GCV DATA'!$A$3:$A$11,'MASTER DATA FILE RAW COAL'!A37,'[1]COAL RECEIPT &amp; GCV DATA'!$Q$3:$Q$11)+IF(H37=$J$234,($K$234*K37),0)+IF(H37=$J$235,($K$235*K37),0)+IF(H36=$J$235,($K$236*K37),0)</f>
        <v>#VALUE!</v>
      </c>
      <c r="R37" s="16" t="e">
        <f>SUMIF('[1]COAL RECEIPT &amp; GCV DATA'!$A$3:$A$11,'MASTER DATA FILE RAW COAL'!A37,'[1]COAL RECEIPT &amp; GCV DATA'!$R$3:$R$11)+IF(H37=$J$234,($K$234*K37),0)+IF(H37=$J$235,($K$235*K37),0)</f>
        <v>#VALUE!</v>
      </c>
      <c r="S37" s="15">
        <f t="shared" si="3"/>
        <v>0</v>
      </c>
      <c r="T37" s="15" t="e">
        <f>SUMIF('[1]COAL RECEIPT &amp; GCV DATA'!$A$3:$A$11,'MASTER DATA FILE RAW COAL'!A37,'[1]COAL RECEIPT &amp; GCV DATA'!$T$3:$T$11)</f>
        <v>#VALUE!</v>
      </c>
      <c r="U37" s="15" t="e">
        <f t="shared" si="4"/>
        <v>#VALUE!</v>
      </c>
      <c r="V37" s="15" t="e">
        <f>SUMIF('[1]COAL RECEIPT &amp; GCV DATA'!$A$3:$A$11,'MASTER DATA FILE RAW COAL'!A37,'[1]COAL RECEIPT &amp; GCV DATA'!$V$3:$V$11)</f>
        <v>#VALUE!</v>
      </c>
      <c r="W37" s="15" t="e">
        <f t="shared" si="5"/>
        <v>#VALUE!</v>
      </c>
    </row>
    <row r="38" spans="1:23" customFormat="1" x14ac:dyDescent="0.3">
      <c r="A38" s="12"/>
      <c r="B38" s="12" t="e">
        <f>SUMIF('[1]COAL RECEIPT &amp; GCV DATA'!$A$3:$A$11,'MASTER DATA FILE RAW COAL'!A38,'[1]COAL RECEIPT &amp; GCV DATA'!$B$3:$B$11)</f>
        <v>#VALUE!</v>
      </c>
      <c r="C38" s="13" t="e">
        <f>SUMIF('[1]COAL RECEIPT &amp; GCV DATA'!$A$3:$A$11,'MASTER DATA FILE RAW COAL'!A38,'[1]COAL RECEIPT &amp; GCV DATA'!$C$3:$C$11)</f>
        <v>#VALUE!</v>
      </c>
      <c r="D38" s="13">
        <f>IFERROR(VLOOKUP(A38,'[1]COAL RECEIPT &amp; GCV DATA'!$A$2:$V$11,4,0),0)</f>
        <v>0</v>
      </c>
      <c r="E38" s="14">
        <f>IFERROR(VLOOKUP(A38,'[1]COAL RECEIPT &amp; GCV DATA'!$A$2:$V$11,5,0),0)</f>
        <v>0</v>
      </c>
      <c r="F38" s="13" t="e">
        <f>SUMIF('[1]COAL RECEIPT &amp; GCV DATA'!$A$3:$A$11,'MASTER DATA FILE RAW COAL'!A38,'[1]COAL RECEIPT &amp; GCV DATA'!$F$3:$F$11)</f>
        <v>#VALUE!</v>
      </c>
      <c r="G38" s="13">
        <f>IFERROR(VLOOKUP(A38,'[1]COAL RECEIPT &amp; GCV DATA'!$A$2:$V$11,7,0),0)</f>
        <v>0</v>
      </c>
      <c r="H38" s="13">
        <f>IFERROR(VLOOKUP(A38,'[1]COAL RECEIPT &amp; GCV DATA'!$A$2:$V$11,8,0),0)</f>
        <v>0</v>
      </c>
      <c r="I38" s="13">
        <f>IFERROR(VLOOKUP(A38,'[1]COAL RECEIPT &amp; GCV DATA'!$A$2:$V$11,9,0),0)</f>
        <v>0</v>
      </c>
      <c r="J38" s="13">
        <f>IFERROR(VLOOKUP(A38,'[1]COAL RECEIPT &amp; GCV DATA'!$A$2:$V$11,10,0),0)</f>
        <v>0</v>
      </c>
      <c r="K38" s="15" t="e">
        <f>SUMIF('[1]COAL RECEIPT &amp; GCV DATA'!$A$3:$A$11,'MASTER DATA FILE RAW COAL'!A38,'[1]COAL RECEIPT &amp; GCV DATA'!$K$3:$K$11)</f>
        <v>#VALUE!</v>
      </c>
      <c r="L38" s="15" t="e">
        <f>SUMIF('[1]COAL RECEIPT &amp; GCV DATA'!$A$3:$A$11,'MASTER DATA FILE RAW COAL'!A38,'[1]COAL RECEIPT &amp; GCV DATA'!$L$3:$L$11)</f>
        <v>#VALUE!</v>
      </c>
      <c r="M38" s="15" t="e">
        <f t="shared" si="0"/>
        <v>#VALUE!</v>
      </c>
      <c r="N38" s="15" t="e">
        <f t="shared" si="1"/>
        <v>#VALUE!</v>
      </c>
      <c r="O38" s="15" t="e">
        <f>SUMIF('[1]COAL RECEIPT &amp; GCV DATA'!$A$3:$A$11,'MASTER DATA FILE RAW COAL'!A38,'[1]COAL RECEIPT &amp; GCV DATA'!$O$3:$O$11)</f>
        <v>#VALUE!</v>
      </c>
      <c r="P38" s="15" t="e">
        <f t="shared" si="7"/>
        <v>#VALUE!</v>
      </c>
      <c r="Q38" s="15" t="e">
        <f>SUMIF('[1]COAL RECEIPT &amp; GCV DATA'!$A$3:$A$11,'MASTER DATA FILE RAW COAL'!A38,'[1]COAL RECEIPT &amp; GCV DATA'!$Q$3:$Q$11)+IF(H38=$J$234,($K$234*K38),0)+IF(H38=$J$235,($K$235*K38),0)+IF(H37=$J$235,($K$236*K38),0)</f>
        <v>#VALUE!</v>
      </c>
      <c r="R38" s="16" t="e">
        <f>SUMIF('[1]COAL RECEIPT &amp; GCV DATA'!$A$3:$A$11,'MASTER DATA FILE RAW COAL'!A38,'[1]COAL RECEIPT &amp; GCV DATA'!$R$3:$R$11)+IF(H38=$J$234,($K$234*K38),0)+IF(H38=$J$235,($K$235*K38),0)</f>
        <v>#VALUE!</v>
      </c>
      <c r="S38" s="15">
        <f t="shared" si="3"/>
        <v>0</v>
      </c>
      <c r="T38" s="15" t="e">
        <f>SUMIF('[1]COAL RECEIPT &amp; GCV DATA'!$A$3:$A$11,'MASTER DATA FILE RAW COAL'!A38,'[1]COAL RECEIPT &amp; GCV DATA'!$T$3:$T$11)</f>
        <v>#VALUE!</v>
      </c>
      <c r="U38" s="15" t="e">
        <f t="shared" si="4"/>
        <v>#VALUE!</v>
      </c>
      <c r="V38" s="15" t="e">
        <f>SUMIF('[1]COAL RECEIPT &amp; GCV DATA'!$A$3:$A$11,'MASTER DATA FILE RAW COAL'!A38,'[1]COAL RECEIPT &amp; GCV DATA'!$V$3:$V$11)</f>
        <v>#VALUE!</v>
      </c>
      <c r="W38" s="15" t="e">
        <f t="shared" si="5"/>
        <v>#VALUE!</v>
      </c>
    </row>
    <row r="39" spans="1:23" customFormat="1" x14ac:dyDescent="0.3">
      <c r="A39" s="12"/>
      <c r="B39" s="12" t="e">
        <f>SUMIF('[1]COAL RECEIPT &amp; GCV DATA'!$A$3:$A$11,'MASTER DATA FILE RAW COAL'!A39,'[1]COAL RECEIPT &amp; GCV DATA'!$B$3:$B$11)</f>
        <v>#VALUE!</v>
      </c>
      <c r="C39" s="13" t="e">
        <f>SUMIF('[1]COAL RECEIPT &amp; GCV DATA'!$A$3:$A$11,'MASTER DATA FILE RAW COAL'!A39,'[1]COAL RECEIPT &amp; GCV DATA'!$C$3:$C$11)</f>
        <v>#VALUE!</v>
      </c>
      <c r="D39" s="13">
        <f>IFERROR(VLOOKUP(A39,'[1]COAL RECEIPT &amp; GCV DATA'!$A$2:$V$11,4,0),0)</f>
        <v>0</v>
      </c>
      <c r="E39" s="14">
        <f>IFERROR(VLOOKUP(A39,'[1]COAL RECEIPT &amp; GCV DATA'!$A$2:$V$11,5,0),0)</f>
        <v>0</v>
      </c>
      <c r="F39" s="13" t="e">
        <f>SUMIF('[1]COAL RECEIPT &amp; GCV DATA'!$A$3:$A$11,'MASTER DATA FILE RAW COAL'!A39,'[1]COAL RECEIPT &amp; GCV DATA'!$F$3:$F$11)</f>
        <v>#VALUE!</v>
      </c>
      <c r="G39" s="13">
        <f>IFERROR(VLOOKUP(A39,'[1]COAL RECEIPT &amp; GCV DATA'!$A$2:$V$11,7,0),0)</f>
        <v>0</v>
      </c>
      <c r="H39" s="13">
        <f>IFERROR(VLOOKUP(A39,'[1]COAL RECEIPT &amp; GCV DATA'!$A$2:$V$11,8,0),0)</f>
        <v>0</v>
      </c>
      <c r="I39" s="13">
        <f>IFERROR(VLOOKUP(A39,'[1]COAL RECEIPT &amp; GCV DATA'!$A$2:$V$11,9,0),0)</f>
        <v>0</v>
      </c>
      <c r="J39" s="13">
        <f>IFERROR(VLOOKUP(A39,'[1]COAL RECEIPT &amp; GCV DATA'!$A$2:$V$11,10,0),0)</f>
        <v>0</v>
      </c>
      <c r="K39" s="15" t="e">
        <f>SUMIF('[1]COAL RECEIPT &amp; GCV DATA'!$A$3:$A$11,'MASTER DATA FILE RAW COAL'!A39,'[1]COAL RECEIPT &amp; GCV DATA'!$K$3:$K$11)</f>
        <v>#VALUE!</v>
      </c>
      <c r="L39" s="15" t="e">
        <f>SUMIF('[1]COAL RECEIPT &amp; GCV DATA'!$A$3:$A$11,'MASTER DATA FILE RAW COAL'!A39,'[1]COAL RECEIPT &amp; GCV DATA'!$L$3:$L$11)</f>
        <v>#VALUE!</v>
      </c>
      <c r="M39" s="15" t="e">
        <f t="shared" si="0"/>
        <v>#VALUE!</v>
      </c>
      <c r="N39" s="15" t="e">
        <f t="shared" si="1"/>
        <v>#VALUE!</v>
      </c>
      <c r="O39" s="15" t="e">
        <f>SUMIF('[1]COAL RECEIPT &amp; GCV DATA'!$A$3:$A$11,'MASTER DATA FILE RAW COAL'!A39,'[1]COAL RECEIPT &amp; GCV DATA'!$O$3:$O$11)</f>
        <v>#VALUE!</v>
      </c>
      <c r="P39" s="15" t="e">
        <f t="shared" si="7"/>
        <v>#VALUE!</v>
      </c>
      <c r="Q39" s="15" t="e">
        <f>SUMIF('[1]COAL RECEIPT &amp; GCV DATA'!$A$3:$A$11,'MASTER DATA FILE RAW COAL'!A39,'[1]COAL RECEIPT &amp; GCV DATA'!$Q$3:$Q$11)+IF(H39=$J$234,($K$234*K39),0)+IF(H39=$J$235,($K$235*K39),0)+IF(H38=$J$235,($K$236*K39),0)</f>
        <v>#VALUE!</v>
      </c>
      <c r="R39" s="16" t="e">
        <f>SUMIF('[1]COAL RECEIPT &amp; GCV DATA'!$A$3:$A$11,'MASTER DATA FILE RAW COAL'!A39,'[1]COAL RECEIPT &amp; GCV DATA'!$R$3:$R$11)+IF(H39=$J$234,($K$234*K39),0)+IF(H39=$J$235,($K$235*K39),0)</f>
        <v>#VALUE!</v>
      </c>
      <c r="S39" s="15">
        <f t="shared" si="3"/>
        <v>0</v>
      </c>
      <c r="T39" s="15" t="e">
        <f>SUMIF('[1]COAL RECEIPT &amp; GCV DATA'!$A$3:$A$11,'MASTER DATA FILE RAW COAL'!A39,'[1]COAL RECEIPT &amp; GCV DATA'!$T$3:$T$11)</f>
        <v>#VALUE!</v>
      </c>
      <c r="U39" s="15" t="e">
        <f t="shared" si="4"/>
        <v>#VALUE!</v>
      </c>
      <c r="V39" s="15" t="e">
        <f>SUMIF('[1]COAL RECEIPT &amp; GCV DATA'!$A$3:$A$11,'MASTER DATA FILE RAW COAL'!A39,'[1]COAL RECEIPT &amp; GCV DATA'!$V$3:$V$11)</f>
        <v>#VALUE!</v>
      </c>
      <c r="W39" s="15" t="e">
        <f t="shared" si="5"/>
        <v>#VALUE!</v>
      </c>
    </row>
    <row r="40" spans="1:23" customFormat="1" x14ac:dyDescent="0.3">
      <c r="A40" s="12"/>
      <c r="B40" s="12" t="e">
        <f>SUMIF('[1]COAL RECEIPT &amp; GCV DATA'!$A$3:$A$11,'MASTER DATA FILE RAW COAL'!A40,'[1]COAL RECEIPT &amp; GCV DATA'!$B$3:$B$11)</f>
        <v>#VALUE!</v>
      </c>
      <c r="C40" s="13" t="e">
        <f>SUMIF('[1]COAL RECEIPT &amp; GCV DATA'!$A$3:$A$11,'MASTER DATA FILE RAW COAL'!A40,'[1]COAL RECEIPT &amp; GCV DATA'!$C$3:$C$11)</f>
        <v>#VALUE!</v>
      </c>
      <c r="D40" s="13">
        <f>IFERROR(VLOOKUP(A40,'[1]COAL RECEIPT &amp; GCV DATA'!$A$2:$V$11,4,0),0)</f>
        <v>0</v>
      </c>
      <c r="E40" s="14">
        <f>IFERROR(VLOOKUP(A40,'[1]COAL RECEIPT &amp; GCV DATA'!$A$2:$V$11,5,0),0)</f>
        <v>0</v>
      </c>
      <c r="F40" s="13" t="e">
        <f>SUMIF('[1]COAL RECEIPT &amp; GCV DATA'!$A$3:$A$11,'MASTER DATA FILE RAW COAL'!A40,'[1]COAL RECEIPT &amp; GCV DATA'!$F$3:$F$11)</f>
        <v>#VALUE!</v>
      </c>
      <c r="G40" s="13">
        <f>IFERROR(VLOOKUP(A40,'[1]COAL RECEIPT &amp; GCV DATA'!$A$2:$V$11,7,0),0)</f>
        <v>0</v>
      </c>
      <c r="H40" s="13">
        <f>IFERROR(VLOOKUP(A40,'[1]COAL RECEIPT &amp; GCV DATA'!$A$2:$V$11,8,0),0)</f>
        <v>0</v>
      </c>
      <c r="I40" s="13">
        <f>IFERROR(VLOOKUP(A40,'[1]COAL RECEIPT &amp; GCV DATA'!$A$2:$V$11,9,0),0)</f>
        <v>0</v>
      </c>
      <c r="J40" s="13">
        <f>IFERROR(VLOOKUP(A40,'[1]COAL RECEIPT &amp; GCV DATA'!$A$2:$V$11,10,0),0)</f>
        <v>0</v>
      </c>
      <c r="K40" s="15" t="e">
        <f>SUMIF('[1]COAL RECEIPT &amp; GCV DATA'!$A$3:$A$11,'MASTER DATA FILE RAW COAL'!A40,'[1]COAL RECEIPT &amp; GCV DATA'!$K$3:$K$11)</f>
        <v>#VALUE!</v>
      </c>
      <c r="L40" s="15" t="e">
        <f>SUMIF('[1]COAL RECEIPT &amp; GCV DATA'!$A$3:$A$11,'MASTER DATA FILE RAW COAL'!A40,'[1]COAL RECEIPT &amp; GCV DATA'!$L$3:$L$11)</f>
        <v>#VALUE!</v>
      </c>
      <c r="M40" s="15" t="e">
        <f t="shared" si="0"/>
        <v>#VALUE!</v>
      </c>
      <c r="N40" s="15" t="e">
        <f t="shared" si="1"/>
        <v>#VALUE!</v>
      </c>
      <c r="O40" s="15" t="e">
        <f>SUMIF('[1]COAL RECEIPT &amp; GCV DATA'!$A$3:$A$11,'MASTER DATA FILE RAW COAL'!A40,'[1]COAL RECEIPT &amp; GCV DATA'!$O$3:$O$11)</f>
        <v>#VALUE!</v>
      </c>
      <c r="P40" s="15" t="e">
        <f t="shared" si="7"/>
        <v>#VALUE!</v>
      </c>
      <c r="Q40" s="15" t="e">
        <f>SUMIF('[1]COAL RECEIPT &amp; GCV DATA'!$A$3:$A$11,'MASTER DATA FILE RAW COAL'!A40,'[1]COAL RECEIPT &amp; GCV DATA'!$Q$3:$Q$11)+IF(H40=$J$234,($K$234*K40),0)+IF(H40=$J$235,($K$235*K40),0)+IF(H39=$J$235,($K$236*K40),0)</f>
        <v>#VALUE!</v>
      </c>
      <c r="R40" s="16" t="e">
        <f>SUMIF('[1]COAL RECEIPT &amp; GCV DATA'!$A$3:$A$11,'MASTER DATA FILE RAW COAL'!A40,'[1]COAL RECEIPT &amp; GCV DATA'!$R$3:$R$11)+IF(H40=$J$234,($K$234*K40),0)+IF(H40=$J$235,($K$235*K40),0)</f>
        <v>#VALUE!</v>
      </c>
      <c r="S40" s="15">
        <f t="shared" si="3"/>
        <v>0</v>
      </c>
      <c r="T40" s="15" t="e">
        <f>SUMIF('[1]COAL RECEIPT &amp; GCV DATA'!$A$3:$A$11,'MASTER DATA FILE RAW COAL'!A40,'[1]COAL RECEIPT &amp; GCV DATA'!$T$3:$T$11)</f>
        <v>#VALUE!</v>
      </c>
      <c r="U40" s="15" t="e">
        <f t="shared" si="4"/>
        <v>#VALUE!</v>
      </c>
      <c r="V40" s="15" t="e">
        <f>SUMIF('[1]COAL RECEIPT &amp; GCV DATA'!$A$3:$A$11,'MASTER DATA FILE RAW COAL'!A40,'[1]COAL RECEIPT &amp; GCV DATA'!$V$3:$V$11)</f>
        <v>#VALUE!</v>
      </c>
      <c r="W40" s="15" t="e">
        <f t="shared" si="5"/>
        <v>#VALUE!</v>
      </c>
    </row>
    <row r="41" spans="1:23" customFormat="1" x14ac:dyDescent="0.3">
      <c r="A41" s="12"/>
      <c r="B41" s="12" t="e">
        <f>SUMIF('[1]COAL RECEIPT &amp; GCV DATA'!$A$3:$A$11,'MASTER DATA FILE RAW COAL'!A41,'[1]COAL RECEIPT &amp; GCV DATA'!$B$3:$B$11)</f>
        <v>#VALUE!</v>
      </c>
      <c r="C41" s="13" t="e">
        <f>SUMIF('[1]COAL RECEIPT &amp; GCV DATA'!$A$3:$A$11,'MASTER DATA FILE RAW COAL'!A41,'[1]COAL RECEIPT &amp; GCV DATA'!$C$3:$C$11)</f>
        <v>#VALUE!</v>
      </c>
      <c r="D41" s="13">
        <f>IFERROR(VLOOKUP(A41,'[1]COAL RECEIPT &amp; GCV DATA'!$A$2:$V$11,4,0),0)</f>
        <v>0</v>
      </c>
      <c r="E41" s="14">
        <f>IFERROR(VLOOKUP(A41,'[1]COAL RECEIPT &amp; GCV DATA'!$A$2:$V$11,5,0),0)</f>
        <v>0</v>
      </c>
      <c r="F41" s="13" t="e">
        <f>SUMIF('[1]COAL RECEIPT &amp; GCV DATA'!$A$3:$A$11,'MASTER DATA FILE RAW COAL'!A41,'[1]COAL RECEIPT &amp; GCV DATA'!$F$3:$F$11)</f>
        <v>#VALUE!</v>
      </c>
      <c r="G41" s="13">
        <f>IFERROR(VLOOKUP(A41,'[1]COAL RECEIPT &amp; GCV DATA'!$A$2:$V$11,7,0),0)</f>
        <v>0</v>
      </c>
      <c r="H41" s="13">
        <f>IFERROR(VLOOKUP(A41,'[1]COAL RECEIPT &amp; GCV DATA'!$A$2:$V$11,8,0),0)</f>
        <v>0</v>
      </c>
      <c r="I41" s="13">
        <f>IFERROR(VLOOKUP(A41,'[1]COAL RECEIPT &amp; GCV DATA'!$A$2:$V$11,9,0),0)</f>
        <v>0</v>
      </c>
      <c r="J41" s="13">
        <f>IFERROR(VLOOKUP(A41,'[1]COAL RECEIPT &amp; GCV DATA'!$A$2:$V$11,10,0),0)</f>
        <v>0</v>
      </c>
      <c r="K41" s="15" t="e">
        <f>SUMIF('[1]COAL RECEIPT &amp; GCV DATA'!$A$3:$A$11,'MASTER DATA FILE RAW COAL'!A41,'[1]COAL RECEIPT &amp; GCV DATA'!$K$3:$K$11)</f>
        <v>#VALUE!</v>
      </c>
      <c r="L41" s="15" t="e">
        <f>SUMIF('[1]COAL RECEIPT &amp; GCV DATA'!$A$3:$A$11,'MASTER DATA FILE RAW COAL'!A41,'[1]COAL RECEIPT &amp; GCV DATA'!$L$3:$L$11)</f>
        <v>#VALUE!</v>
      </c>
      <c r="M41" s="15" t="e">
        <f t="shared" si="0"/>
        <v>#VALUE!</v>
      </c>
      <c r="N41" s="15" t="e">
        <f t="shared" si="1"/>
        <v>#VALUE!</v>
      </c>
      <c r="O41" s="15" t="e">
        <f>SUMIF('[1]COAL RECEIPT &amp; GCV DATA'!$A$3:$A$11,'MASTER DATA FILE RAW COAL'!A41,'[1]COAL RECEIPT &amp; GCV DATA'!$O$3:$O$11)</f>
        <v>#VALUE!</v>
      </c>
      <c r="P41" s="15" t="e">
        <f t="shared" si="7"/>
        <v>#VALUE!</v>
      </c>
      <c r="Q41" s="15" t="e">
        <f>SUMIF('[1]COAL RECEIPT &amp; GCV DATA'!$A$3:$A$11,'MASTER DATA FILE RAW COAL'!A41,'[1]COAL RECEIPT &amp; GCV DATA'!$Q$3:$Q$11)+IF(H41=$J$234,($K$234*K41),0)+IF(H41=$J$235,($K$235*K41),0)+IF(H40=$J$235,($K$236*K41),0)</f>
        <v>#VALUE!</v>
      </c>
      <c r="R41" s="16" t="e">
        <f>SUMIF('[1]COAL RECEIPT &amp; GCV DATA'!$A$3:$A$11,'MASTER DATA FILE RAW COAL'!A41,'[1]COAL RECEIPT &amp; GCV DATA'!$R$3:$R$11)+IF(H41=$J$234,($K$234*K41),0)+IF(H41=$J$235,($K$235*K41),0)</f>
        <v>#VALUE!</v>
      </c>
      <c r="S41" s="15">
        <f t="shared" si="3"/>
        <v>0</v>
      </c>
      <c r="T41" s="15" t="e">
        <f>SUMIF('[1]COAL RECEIPT &amp; GCV DATA'!$A$3:$A$11,'MASTER DATA FILE RAW COAL'!A41,'[1]COAL RECEIPT &amp; GCV DATA'!$T$3:$T$11)</f>
        <v>#VALUE!</v>
      </c>
      <c r="U41" s="15" t="e">
        <f t="shared" si="4"/>
        <v>#VALUE!</v>
      </c>
      <c r="V41" s="15" t="e">
        <f>SUMIF('[1]COAL RECEIPT &amp; GCV DATA'!$A$3:$A$11,'MASTER DATA FILE RAW COAL'!A41,'[1]COAL RECEIPT &amp; GCV DATA'!$V$3:$V$11)</f>
        <v>#VALUE!</v>
      </c>
      <c r="W41" s="15" t="e">
        <f t="shared" si="5"/>
        <v>#VALUE!</v>
      </c>
    </row>
    <row r="42" spans="1:23" customFormat="1" x14ac:dyDescent="0.3">
      <c r="A42" s="12"/>
      <c r="B42" s="12" t="e">
        <f>SUMIF('[1]COAL RECEIPT &amp; GCV DATA'!$A$3:$A$11,'MASTER DATA FILE RAW COAL'!A42,'[1]COAL RECEIPT &amp; GCV DATA'!$B$3:$B$11)</f>
        <v>#VALUE!</v>
      </c>
      <c r="C42" s="13" t="e">
        <f>SUMIF('[1]COAL RECEIPT &amp; GCV DATA'!$A$3:$A$11,'MASTER DATA FILE RAW COAL'!A42,'[1]COAL RECEIPT &amp; GCV DATA'!$C$3:$C$11)</f>
        <v>#VALUE!</v>
      </c>
      <c r="D42" s="13">
        <f>IFERROR(VLOOKUP(A42,'[1]COAL RECEIPT &amp; GCV DATA'!$A$2:$V$11,4,0),0)</f>
        <v>0</v>
      </c>
      <c r="E42" s="14">
        <f>IFERROR(VLOOKUP(A42,'[1]COAL RECEIPT &amp; GCV DATA'!$A$2:$V$11,5,0),0)</f>
        <v>0</v>
      </c>
      <c r="F42" s="13" t="e">
        <f>SUMIF('[1]COAL RECEIPT &amp; GCV DATA'!$A$3:$A$11,'MASTER DATA FILE RAW COAL'!A42,'[1]COAL RECEIPT &amp; GCV DATA'!$F$3:$F$11)</f>
        <v>#VALUE!</v>
      </c>
      <c r="G42" s="13">
        <f>IFERROR(VLOOKUP(A42,'[1]COAL RECEIPT &amp; GCV DATA'!$A$2:$V$11,7,0),0)</f>
        <v>0</v>
      </c>
      <c r="H42" s="13">
        <f>IFERROR(VLOOKUP(A42,'[1]COAL RECEIPT &amp; GCV DATA'!$A$2:$V$11,8,0),0)</f>
        <v>0</v>
      </c>
      <c r="I42" s="13">
        <f>IFERROR(VLOOKUP(A42,'[1]COAL RECEIPT &amp; GCV DATA'!$A$2:$V$11,9,0),0)</f>
        <v>0</v>
      </c>
      <c r="J42" s="13">
        <f>IFERROR(VLOOKUP(A42,'[1]COAL RECEIPT &amp; GCV DATA'!$A$2:$V$11,10,0),0)</f>
        <v>0</v>
      </c>
      <c r="K42" s="15" t="e">
        <f>SUMIF('[1]COAL RECEIPT &amp; GCV DATA'!$A$3:$A$11,'MASTER DATA FILE RAW COAL'!A42,'[1]COAL RECEIPT &amp; GCV DATA'!$K$3:$K$11)</f>
        <v>#VALUE!</v>
      </c>
      <c r="L42" s="15" t="e">
        <f>SUMIF('[1]COAL RECEIPT &amp; GCV DATA'!$A$3:$A$11,'MASTER DATA FILE RAW COAL'!A42,'[1]COAL RECEIPT &amp; GCV DATA'!$L$3:$L$11)</f>
        <v>#VALUE!</v>
      </c>
      <c r="M42" s="15" t="e">
        <f t="shared" si="0"/>
        <v>#VALUE!</v>
      </c>
      <c r="N42" s="15" t="e">
        <f t="shared" si="1"/>
        <v>#VALUE!</v>
      </c>
      <c r="O42" s="15" t="e">
        <f>SUMIF('[1]COAL RECEIPT &amp; GCV DATA'!$A$3:$A$11,'MASTER DATA FILE RAW COAL'!A42,'[1]COAL RECEIPT &amp; GCV DATA'!$O$3:$O$11)</f>
        <v>#VALUE!</v>
      </c>
      <c r="P42" s="15" t="e">
        <f t="shared" si="7"/>
        <v>#VALUE!</v>
      </c>
      <c r="Q42" s="15" t="e">
        <f>SUMIF('[1]COAL RECEIPT &amp; GCV DATA'!$A$3:$A$11,'MASTER DATA FILE RAW COAL'!A42,'[1]COAL RECEIPT &amp; GCV DATA'!$Q$3:$Q$11)+IF(H42=$J$234,($K$234*K42),0)+IF(H42=$J$235,($K$235*K42),0)+IF(H41=$J$235,($K$236*K42),0)</f>
        <v>#VALUE!</v>
      </c>
      <c r="R42" s="16" t="e">
        <f>SUMIF('[1]COAL RECEIPT &amp; GCV DATA'!$A$3:$A$11,'MASTER DATA FILE RAW COAL'!A42,'[1]COAL RECEIPT &amp; GCV DATA'!$R$3:$R$11)+IF(H42=$J$234,($K$234*K42),0)+IF(H42=$J$235,($K$235*K42),0)</f>
        <v>#VALUE!</v>
      </c>
      <c r="S42" s="15">
        <f t="shared" si="3"/>
        <v>0</v>
      </c>
      <c r="T42" s="15" t="e">
        <f>SUMIF('[1]COAL RECEIPT &amp; GCV DATA'!$A$3:$A$11,'MASTER DATA FILE RAW COAL'!A42,'[1]COAL RECEIPT &amp; GCV DATA'!$T$3:$T$11)</f>
        <v>#VALUE!</v>
      </c>
      <c r="U42" s="15" t="e">
        <f t="shared" si="4"/>
        <v>#VALUE!</v>
      </c>
      <c r="V42" s="15" t="e">
        <f>SUMIF('[1]COAL RECEIPT &amp; GCV DATA'!$A$3:$A$11,'MASTER DATA FILE RAW COAL'!A42,'[1]COAL RECEIPT &amp; GCV DATA'!$V$3:$V$11)</f>
        <v>#VALUE!</v>
      </c>
      <c r="W42" s="15" t="e">
        <f t="shared" si="5"/>
        <v>#VALUE!</v>
      </c>
    </row>
    <row r="43" spans="1:23" customFormat="1" x14ac:dyDescent="0.3">
      <c r="A43" s="12"/>
      <c r="B43" s="12" t="e">
        <f>SUMIF('[1]COAL RECEIPT &amp; GCV DATA'!$A$3:$A$11,'MASTER DATA FILE RAW COAL'!A43,'[1]COAL RECEIPT &amp; GCV DATA'!$B$3:$B$11)</f>
        <v>#VALUE!</v>
      </c>
      <c r="C43" s="13" t="e">
        <f>SUMIF('[1]COAL RECEIPT &amp; GCV DATA'!$A$3:$A$11,'MASTER DATA FILE RAW COAL'!A43,'[1]COAL RECEIPT &amp; GCV DATA'!$C$3:$C$11)</f>
        <v>#VALUE!</v>
      </c>
      <c r="D43" s="13">
        <f>IFERROR(VLOOKUP(A43,'[1]COAL RECEIPT &amp; GCV DATA'!$A$2:$V$11,4,0),0)</f>
        <v>0</v>
      </c>
      <c r="E43" s="14">
        <f>IFERROR(VLOOKUP(A43,'[1]COAL RECEIPT &amp; GCV DATA'!$A$2:$V$11,5,0),0)</f>
        <v>0</v>
      </c>
      <c r="F43" s="13" t="e">
        <f>SUMIF('[1]COAL RECEIPT &amp; GCV DATA'!$A$3:$A$11,'MASTER DATA FILE RAW COAL'!A43,'[1]COAL RECEIPT &amp; GCV DATA'!$F$3:$F$11)</f>
        <v>#VALUE!</v>
      </c>
      <c r="G43" s="13">
        <f>IFERROR(VLOOKUP(A43,'[1]COAL RECEIPT &amp; GCV DATA'!$A$2:$V$11,7,0),0)</f>
        <v>0</v>
      </c>
      <c r="H43" s="13">
        <f>IFERROR(VLOOKUP(A43,'[1]COAL RECEIPT &amp; GCV DATA'!$A$2:$V$11,8,0),0)</f>
        <v>0</v>
      </c>
      <c r="I43" s="13">
        <f>IFERROR(VLOOKUP(A43,'[1]COAL RECEIPT &amp; GCV DATA'!$A$2:$V$11,9,0),0)</f>
        <v>0</v>
      </c>
      <c r="J43" s="13">
        <f>IFERROR(VLOOKUP(A43,'[1]COAL RECEIPT &amp; GCV DATA'!$A$2:$V$11,10,0),0)</f>
        <v>0</v>
      </c>
      <c r="K43" s="15" t="e">
        <f>SUMIF('[1]COAL RECEIPT &amp; GCV DATA'!$A$3:$A$11,'MASTER DATA FILE RAW COAL'!A43,'[1]COAL RECEIPT &amp; GCV DATA'!$K$3:$K$11)</f>
        <v>#VALUE!</v>
      </c>
      <c r="L43" s="15" t="e">
        <f>SUMIF('[1]COAL RECEIPT &amp; GCV DATA'!$A$3:$A$11,'MASTER DATA FILE RAW COAL'!A43,'[1]COAL RECEIPT &amp; GCV DATA'!$L$3:$L$11)</f>
        <v>#VALUE!</v>
      </c>
      <c r="M43" s="15" t="e">
        <f t="shared" si="0"/>
        <v>#VALUE!</v>
      </c>
      <c r="N43" s="15" t="e">
        <f t="shared" si="1"/>
        <v>#VALUE!</v>
      </c>
      <c r="O43" s="15" t="e">
        <f>SUMIF('[1]COAL RECEIPT &amp; GCV DATA'!$A$3:$A$11,'MASTER DATA FILE RAW COAL'!A43,'[1]COAL RECEIPT &amp; GCV DATA'!$O$3:$O$11)</f>
        <v>#VALUE!</v>
      </c>
      <c r="P43" s="15" t="e">
        <f t="shared" si="7"/>
        <v>#VALUE!</v>
      </c>
      <c r="Q43" s="15" t="e">
        <f>SUMIF('[1]COAL RECEIPT &amp; GCV DATA'!$A$3:$A$11,'MASTER DATA FILE RAW COAL'!A43,'[1]COAL RECEIPT &amp; GCV DATA'!$Q$3:$Q$11)+IF(H43=$J$234,($K$234*K43),0)+IF(H43=$J$235,($K$235*K43),0)+IF(H42=$J$235,($K$236*K43),0)</f>
        <v>#VALUE!</v>
      </c>
      <c r="R43" s="16" t="e">
        <f>SUMIF('[1]COAL RECEIPT &amp; GCV DATA'!$A$3:$A$11,'MASTER DATA FILE RAW COAL'!A43,'[1]COAL RECEIPT &amp; GCV DATA'!$R$3:$R$11)+IF(H43=$J$234,($K$234*K43),0)+IF(H43=$J$235,($K$235*K43),0)</f>
        <v>#VALUE!</v>
      </c>
      <c r="S43" s="15">
        <f t="shared" si="3"/>
        <v>0</v>
      </c>
      <c r="T43" s="15" t="e">
        <f>SUMIF('[1]COAL RECEIPT &amp; GCV DATA'!$A$3:$A$11,'MASTER DATA FILE RAW COAL'!A43,'[1]COAL RECEIPT &amp; GCV DATA'!$T$3:$T$11)</f>
        <v>#VALUE!</v>
      </c>
      <c r="U43" s="15" t="e">
        <f t="shared" si="4"/>
        <v>#VALUE!</v>
      </c>
      <c r="V43" s="15" t="e">
        <f>SUMIF('[1]COAL RECEIPT &amp; GCV DATA'!$A$3:$A$11,'MASTER DATA FILE RAW COAL'!A43,'[1]COAL RECEIPT &amp; GCV DATA'!$V$3:$V$11)</f>
        <v>#VALUE!</v>
      </c>
      <c r="W43" s="15" t="e">
        <f t="shared" si="5"/>
        <v>#VALUE!</v>
      </c>
    </row>
    <row r="44" spans="1:23" customFormat="1" x14ac:dyDescent="0.3">
      <c r="A44" s="12"/>
      <c r="B44" s="12" t="e">
        <f>SUMIF('[1]COAL RECEIPT &amp; GCV DATA'!$A$3:$A$11,'MASTER DATA FILE RAW COAL'!A44,'[1]COAL RECEIPT &amp; GCV DATA'!$B$3:$B$11)</f>
        <v>#VALUE!</v>
      </c>
      <c r="C44" s="13" t="e">
        <f>SUMIF('[1]COAL RECEIPT &amp; GCV DATA'!$A$3:$A$11,'MASTER DATA FILE RAW COAL'!A44,'[1]COAL RECEIPT &amp; GCV DATA'!$C$3:$C$11)</f>
        <v>#VALUE!</v>
      </c>
      <c r="D44" s="13">
        <f>IFERROR(VLOOKUP(A44,'[1]COAL RECEIPT &amp; GCV DATA'!$A$2:$V$11,4,0),0)</f>
        <v>0</v>
      </c>
      <c r="E44" s="14">
        <f>IFERROR(VLOOKUP(A44,'[1]COAL RECEIPT &amp; GCV DATA'!$A$2:$V$11,5,0),0)</f>
        <v>0</v>
      </c>
      <c r="F44" s="13" t="e">
        <f>SUMIF('[1]COAL RECEIPT &amp; GCV DATA'!$A$3:$A$11,'MASTER DATA FILE RAW COAL'!A44,'[1]COAL RECEIPT &amp; GCV DATA'!$F$3:$F$11)</f>
        <v>#VALUE!</v>
      </c>
      <c r="G44" s="13">
        <f>IFERROR(VLOOKUP(A44,'[1]COAL RECEIPT &amp; GCV DATA'!$A$2:$V$11,7,0),0)</f>
        <v>0</v>
      </c>
      <c r="H44" s="13">
        <f>IFERROR(VLOOKUP(A44,'[1]COAL RECEIPT &amp; GCV DATA'!$A$2:$V$11,8,0),0)</f>
        <v>0</v>
      </c>
      <c r="I44" s="13">
        <f>IFERROR(VLOOKUP(A44,'[1]COAL RECEIPT &amp; GCV DATA'!$A$2:$V$11,9,0),0)</f>
        <v>0</v>
      </c>
      <c r="J44" s="13">
        <f>IFERROR(VLOOKUP(A44,'[1]COAL RECEIPT &amp; GCV DATA'!$A$2:$V$11,10,0),0)</f>
        <v>0</v>
      </c>
      <c r="K44" s="15" t="e">
        <f>SUMIF('[1]COAL RECEIPT &amp; GCV DATA'!$A$3:$A$11,'MASTER DATA FILE RAW COAL'!A44,'[1]COAL RECEIPT &amp; GCV DATA'!$K$3:$K$11)</f>
        <v>#VALUE!</v>
      </c>
      <c r="L44" s="15" t="e">
        <f>SUMIF('[1]COAL RECEIPT &amp; GCV DATA'!$A$3:$A$11,'MASTER DATA FILE RAW COAL'!A44,'[1]COAL RECEIPT &amp; GCV DATA'!$L$3:$L$11)</f>
        <v>#VALUE!</v>
      </c>
      <c r="M44" s="15" t="e">
        <f t="shared" si="0"/>
        <v>#VALUE!</v>
      </c>
      <c r="N44" s="15" t="e">
        <f t="shared" si="1"/>
        <v>#VALUE!</v>
      </c>
      <c r="O44" s="15" t="e">
        <f>SUMIF('[1]COAL RECEIPT &amp; GCV DATA'!$A$3:$A$11,'MASTER DATA FILE RAW COAL'!A44,'[1]COAL RECEIPT &amp; GCV DATA'!$O$3:$O$11)</f>
        <v>#VALUE!</v>
      </c>
      <c r="P44" s="15" t="e">
        <f t="shared" si="7"/>
        <v>#VALUE!</v>
      </c>
      <c r="Q44" s="15" t="e">
        <f>SUMIF('[1]COAL RECEIPT &amp; GCV DATA'!$A$3:$A$11,'MASTER DATA FILE RAW COAL'!A44,'[1]COAL RECEIPT &amp; GCV DATA'!$Q$3:$Q$11)+IF(H44=$J$234,($K$234*K44),0)+IF(H44=$J$235,($K$235*K44),0)+IF(H43=$J$235,($K$236*K44),0)</f>
        <v>#VALUE!</v>
      </c>
      <c r="R44" s="16" t="e">
        <f>SUMIF('[1]COAL RECEIPT &amp; GCV DATA'!$A$3:$A$11,'MASTER DATA FILE RAW COAL'!A44,'[1]COAL RECEIPT &amp; GCV DATA'!$R$3:$R$11)+IF(H44=$J$234,($K$234*K44),0)+IF(H44=$J$235,($K$235*K44),0)</f>
        <v>#VALUE!</v>
      </c>
      <c r="S44" s="15">
        <f t="shared" si="3"/>
        <v>0</v>
      </c>
      <c r="T44" s="15" t="e">
        <f>SUMIF('[1]COAL RECEIPT &amp; GCV DATA'!$A$3:$A$11,'MASTER DATA FILE RAW COAL'!A44,'[1]COAL RECEIPT &amp; GCV DATA'!$T$3:$T$11)</f>
        <v>#VALUE!</v>
      </c>
      <c r="U44" s="15" t="e">
        <f t="shared" si="4"/>
        <v>#VALUE!</v>
      </c>
      <c r="V44" s="15" t="e">
        <f>SUMIF('[1]COAL RECEIPT &amp; GCV DATA'!$A$3:$A$11,'MASTER DATA FILE RAW COAL'!A44,'[1]COAL RECEIPT &amp; GCV DATA'!$V$3:$V$11)</f>
        <v>#VALUE!</v>
      </c>
      <c r="W44" s="15" t="e">
        <f t="shared" si="5"/>
        <v>#VALUE!</v>
      </c>
    </row>
    <row r="45" spans="1:23" customFormat="1" x14ac:dyDescent="0.3">
      <c r="A45" s="12"/>
      <c r="B45" s="12" t="e">
        <f>SUMIF('[1]COAL RECEIPT &amp; GCV DATA'!$A$3:$A$11,'MASTER DATA FILE RAW COAL'!A45,'[1]COAL RECEIPT &amp; GCV DATA'!$B$3:$B$11)</f>
        <v>#VALUE!</v>
      </c>
      <c r="C45" s="13" t="e">
        <f>SUMIF('[1]COAL RECEIPT &amp; GCV DATA'!$A$3:$A$11,'MASTER DATA FILE RAW COAL'!A45,'[1]COAL RECEIPT &amp; GCV DATA'!$C$3:$C$11)</f>
        <v>#VALUE!</v>
      </c>
      <c r="D45" s="13">
        <f>IFERROR(VLOOKUP(A45,'[1]COAL RECEIPT &amp; GCV DATA'!$A$2:$V$11,4,0),0)</f>
        <v>0</v>
      </c>
      <c r="E45" s="14">
        <f>IFERROR(VLOOKUP(A45,'[1]COAL RECEIPT &amp; GCV DATA'!$A$2:$V$11,5,0),0)</f>
        <v>0</v>
      </c>
      <c r="F45" s="13" t="e">
        <f>SUMIF('[1]COAL RECEIPT &amp; GCV DATA'!$A$3:$A$11,'MASTER DATA FILE RAW COAL'!A45,'[1]COAL RECEIPT &amp; GCV DATA'!$F$3:$F$11)</f>
        <v>#VALUE!</v>
      </c>
      <c r="G45" s="13">
        <f>IFERROR(VLOOKUP(A45,'[1]COAL RECEIPT &amp; GCV DATA'!$A$2:$V$11,7,0),0)</f>
        <v>0</v>
      </c>
      <c r="H45" s="13">
        <f>IFERROR(VLOOKUP(A45,'[1]COAL RECEIPT &amp; GCV DATA'!$A$2:$V$11,8,0),0)</f>
        <v>0</v>
      </c>
      <c r="I45" s="13">
        <f>IFERROR(VLOOKUP(A45,'[1]COAL RECEIPT &amp; GCV DATA'!$A$2:$V$11,9,0),0)</f>
        <v>0</v>
      </c>
      <c r="J45" s="13">
        <f>IFERROR(VLOOKUP(A45,'[1]COAL RECEIPT &amp; GCV DATA'!$A$2:$V$11,10,0),0)</f>
        <v>0</v>
      </c>
      <c r="K45" s="15" t="e">
        <f>SUMIF('[1]COAL RECEIPT &amp; GCV DATA'!$A$3:$A$11,'MASTER DATA FILE RAW COAL'!A45,'[1]COAL RECEIPT &amp; GCV DATA'!$K$3:$K$11)</f>
        <v>#VALUE!</v>
      </c>
      <c r="L45" s="15" t="e">
        <f>SUMIF('[1]COAL RECEIPT &amp; GCV DATA'!$A$3:$A$11,'MASTER DATA FILE RAW COAL'!A45,'[1]COAL RECEIPT &amp; GCV DATA'!$L$3:$L$11)</f>
        <v>#VALUE!</v>
      </c>
      <c r="M45" s="15" t="e">
        <f t="shared" si="0"/>
        <v>#VALUE!</v>
      </c>
      <c r="N45" s="15" t="e">
        <f t="shared" si="1"/>
        <v>#VALUE!</v>
      </c>
      <c r="O45" s="15" t="e">
        <f>SUMIF('[1]COAL RECEIPT &amp; GCV DATA'!$A$3:$A$11,'MASTER DATA FILE RAW COAL'!A45,'[1]COAL RECEIPT &amp; GCV DATA'!$O$3:$O$11)</f>
        <v>#VALUE!</v>
      </c>
      <c r="P45" s="15" t="e">
        <f t="shared" si="7"/>
        <v>#VALUE!</v>
      </c>
      <c r="Q45" s="15" t="e">
        <f>SUMIF('[1]COAL RECEIPT &amp; GCV DATA'!$A$3:$A$11,'MASTER DATA FILE RAW COAL'!A45,'[1]COAL RECEIPT &amp; GCV DATA'!$Q$3:$Q$11)+IF(H45=$J$234,($K$234*K45),0)+IF(H45=$J$235,($K$235*K45),0)+IF(H44=$J$235,($K$236*K45),0)</f>
        <v>#VALUE!</v>
      </c>
      <c r="R45" s="16" t="e">
        <f>SUMIF('[1]COAL RECEIPT &amp; GCV DATA'!$A$3:$A$11,'MASTER DATA FILE RAW COAL'!A45,'[1]COAL RECEIPT &amp; GCV DATA'!$R$3:$R$11)+IF(H45=$J$234,($K$234*K45),0)+IF(H45=$J$235,($K$235*K45),0)</f>
        <v>#VALUE!</v>
      </c>
      <c r="S45" s="15">
        <f t="shared" si="3"/>
        <v>0</v>
      </c>
      <c r="T45" s="15" t="e">
        <f>SUMIF('[1]COAL RECEIPT &amp; GCV DATA'!$A$3:$A$11,'MASTER DATA FILE RAW COAL'!A45,'[1]COAL RECEIPT &amp; GCV DATA'!$T$3:$T$11)</f>
        <v>#VALUE!</v>
      </c>
      <c r="U45" s="15" t="e">
        <f t="shared" si="4"/>
        <v>#VALUE!</v>
      </c>
      <c r="V45" s="15" t="e">
        <f>SUMIF('[1]COAL RECEIPT &amp; GCV DATA'!$A$3:$A$11,'MASTER DATA FILE RAW COAL'!A45,'[1]COAL RECEIPT &amp; GCV DATA'!$V$3:$V$11)</f>
        <v>#VALUE!</v>
      </c>
      <c r="W45" s="15" t="e">
        <f t="shared" si="5"/>
        <v>#VALUE!</v>
      </c>
    </row>
    <row r="46" spans="1:23" customFormat="1" x14ac:dyDescent="0.3">
      <c r="A46" s="12"/>
      <c r="B46" s="12" t="e">
        <f>SUMIF('[1]COAL RECEIPT &amp; GCV DATA'!$A$3:$A$11,'MASTER DATA FILE RAW COAL'!A46,'[1]COAL RECEIPT &amp; GCV DATA'!$B$3:$B$11)</f>
        <v>#VALUE!</v>
      </c>
      <c r="C46" s="13" t="e">
        <f>SUMIF('[1]COAL RECEIPT &amp; GCV DATA'!$A$3:$A$11,'MASTER DATA FILE RAW COAL'!A46,'[1]COAL RECEIPT &amp; GCV DATA'!$C$3:$C$11)</f>
        <v>#VALUE!</v>
      </c>
      <c r="D46" s="13">
        <f>IFERROR(VLOOKUP(A46,'[1]COAL RECEIPT &amp; GCV DATA'!$A$2:$V$11,4,0),0)</f>
        <v>0</v>
      </c>
      <c r="E46" s="14">
        <f>IFERROR(VLOOKUP(A46,'[1]COAL RECEIPT &amp; GCV DATA'!$A$2:$V$11,5,0),0)</f>
        <v>0</v>
      </c>
      <c r="F46" s="13" t="e">
        <f>SUMIF('[1]COAL RECEIPT &amp; GCV DATA'!$A$3:$A$11,'MASTER DATA FILE RAW COAL'!A46,'[1]COAL RECEIPT &amp; GCV DATA'!$F$3:$F$11)</f>
        <v>#VALUE!</v>
      </c>
      <c r="G46" s="13">
        <f>IFERROR(VLOOKUP(A46,'[1]COAL RECEIPT &amp; GCV DATA'!$A$2:$V$11,7,0),0)</f>
        <v>0</v>
      </c>
      <c r="H46" s="13">
        <f>IFERROR(VLOOKUP(A46,'[1]COAL RECEIPT &amp; GCV DATA'!$A$2:$V$11,8,0),0)</f>
        <v>0</v>
      </c>
      <c r="I46" s="13">
        <f>IFERROR(VLOOKUP(A46,'[1]COAL RECEIPT &amp; GCV DATA'!$A$2:$V$11,9,0),0)</f>
        <v>0</v>
      </c>
      <c r="J46" s="13">
        <f>IFERROR(VLOOKUP(A46,'[1]COAL RECEIPT &amp; GCV DATA'!$A$2:$V$11,10,0),0)</f>
        <v>0</v>
      </c>
      <c r="K46" s="15" t="e">
        <f>SUMIF('[1]COAL RECEIPT &amp; GCV DATA'!$A$3:$A$11,'MASTER DATA FILE RAW COAL'!A46,'[1]COAL RECEIPT &amp; GCV DATA'!$K$3:$K$11)</f>
        <v>#VALUE!</v>
      </c>
      <c r="L46" s="15" t="e">
        <f>SUMIF('[1]COAL RECEIPT &amp; GCV DATA'!$A$3:$A$11,'MASTER DATA FILE RAW COAL'!A46,'[1]COAL RECEIPT &amp; GCV DATA'!$L$3:$L$11)</f>
        <v>#VALUE!</v>
      </c>
      <c r="M46" s="15" t="e">
        <f t="shared" si="0"/>
        <v>#VALUE!</v>
      </c>
      <c r="N46" s="15" t="e">
        <f t="shared" si="1"/>
        <v>#VALUE!</v>
      </c>
      <c r="O46" s="15" t="e">
        <f>SUMIF('[1]COAL RECEIPT &amp; GCV DATA'!$A$3:$A$11,'MASTER DATA FILE RAW COAL'!A46,'[1]COAL RECEIPT &amp; GCV DATA'!$O$3:$O$11)</f>
        <v>#VALUE!</v>
      </c>
      <c r="P46" s="15" t="e">
        <f t="shared" si="7"/>
        <v>#VALUE!</v>
      </c>
      <c r="Q46" s="15" t="e">
        <f>SUMIF('[1]COAL RECEIPT &amp; GCV DATA'!$A$3:$A$11,'MASTER DATA FILE RAW COAL'!A46,'[1]COAL RECEIPT &amp; GCV DATA'!$Q$3:$Q$11)+IF(H46=$J$234,($K$234*K46),0)+IF(H46=$J$235,($K$235*K46),0)+IF(H45=$J$235,($K$236*K46),0)</f>
        <v>#VALUE!</v>
      </c>
      <c r="R46" s="16" t="e">
        <f>SUMIF('[1]COAL RECEIPT &amp; GCV DATA'!$A$3:$A$11,'MASTER DATA FILE RAW COAL'!A46,'[1]COAL RECEIPT &amp; GCV DATA'!$R$3:$R$11)+IF(H46=$J$234,($K$234*K46),0)+IF(H46=$J$235,($K$235*K46),0)</f>
        <v>#VALUE!</v>
      </c>
      <c r="S46" s="15">
        <f t="shared" si="3"/>
        <v>0</v>
      </c>
      <c r="T46" s="15" t="e">
        <f>SUMIF('[1]COAL RECEIPT &amp; GCV DATA'!$A$3:$A$11,'MASTER DATA FILE RAW COAL'!A46,'[1]COAL RECEIPT &amp; GCV DATA'!$T$3:$T$11)</f>
        <v>#VALUE!</v>
      </c>
      <c r="U46" s="15" t="e">
        <f t="shared" si="4"/>
        <v>#VALUE!</v>
      </c>
      <c r="V46" s="15" t="e">
        <f>SUMIF('[1]COAL RECEIPT &amp; GCV DATA'!$A$3:$A$11,'MASTER DATA FILE RAW COAL'!A46,'[1]COAL RECEIPT &amp; GCV DATA'!$V$3:$V$11)</f>
        <v>#VALUE!</v>
      </c>
      <c r="W46" s="15" t="e">
        <f t="shared" si="5"/>
        <v>#VALUE!</v>
      </c>
    </row>
    <row r="47" spans="1:23" customFormat="1" x14ac:dyDescent="0.3">
      <c r="A47" s="12"/>
      <c r="B47" s="12" t="e">
        <f>SUMIF('[1]COAL RECEIPT &amp; GCV DATA'!$A$3:$A$11,'MASTER DATA FILE RAW COAL'!A47,'[1]COAL RECEIPT &amp; GCV DATA'!$B$3:$B$11)</f>
        <v>#VALUE!</v>
      </c>
      <c r="C47" s="13" t="e">
        <f>SUMIF('[1]COAL RECEIPT &amp; GCV DATA'!$A$3:$A$11,'MASTER DATA FILE RAW COAL'!A47,'[1]COAL RECEIPT &amp; GCV DATA'!$C$3:$C$11)</f>
        <v>#VALUE!</v>
      </c>
      <c r="D47" s="13">
        <f>IFERROR(VLOOKUP(A47,'[1]COAL RECEIPT &amp; GCV DATA'!$A$2:$V$11,4,0),0)</f>
        <v>0</v>
      </c>
      <c r="E47" s="14">
        <f>IFERROR(VLOOKUP(A47,'[1]COAL RECEIPT &amp; GCV DATA'!$A$2:$V$11,5,0),0)</f>
        <v>0</v>
      </c>
      <c r="F47" s="13" t="e">
        <f>SUMIF('[1]COAL RECEIPT &amp; GCV DATA'!$A$3:$A$11,'MASTER DATA FILE RAW COAL'!A47,'[1]COAL RECEIPT &amp; GCV DATA'!$F$3:$F$11)</f>
        <v>#VALUE!</v>
      </c>
      <c r="G47" s="13">
        <f>IFERROR(VLOOKUP(A47,'[1]COAL RECEIPT &amp; GCV DATA'!$A$2:$V$11,7,0),0)</f>
        <v>0</v>
      </c>
      <c r="H47" s="13">
        <f>IFERROR(VLOOKUP(A47,'[1]COAL RECEIPT &amp; GCV DATA'!$A$2:$V$11,8,0),0)</f>
        <v>0</v>
      </c>
      <c r="I47" s="13">
        <f>IFERROR(VLOOKUP(A47,'[1]COAL RECEIPT &amp; GCV DATA'!$A$2:$V$11,9,0),0)</f>
        <v>0</v>
      </c>
      <c r="J47" s="13">
        <f>IFERROR(VLOOKUP(A47,'[1]COAL RECEIPT &amp; GCV DATA'!$A$2:$V$11,10,0),0)</f>
        <v>0</v>
      </c>
      <c r="K47" s="15" t="e">
        <f>SUMIF('[1]COAL RECEIPT &amp; GCV DATA'!$A$3:$A$11,'MASTER DATA FILE RAW COAL'!A47,'[1]COAL RECEIPT &amp; GCV DATA'!$K$3:$K$11)</f>
        <v>#VALUE!</v>
      </c>
      <c r="L47" s="15" t="e">
        <f>SUMIF('[1]COAL RECEIPT &amp; GCV DATA'!$A$3:$A$11,'MASTER DATA FILE RAW COAL'!A47,'[1]COAL RECEIPT &amp; GCV DATA'!$L$3:$L$11)</f>
        <v>#VALUE!</v>
      </c>
      <c r="M47" s="15" t="e">
        <f t="shared" si="0"/>
        <v>#VALUE!</v>
      </c>
      <c r="N47" s="15" t="e">
        <f t="shared" si="1"/>
        <v>#VALUE!</v>
      </c>
      <c r="O47" s="15" t="e">
        <f>SUMIF('[1]COAL RECEIPT &amp; GCV DATA'!$A$3:$A$11,'MASTER DATA FILE RAW COAL'!A47,'[1]COAL RECEIPT &amp; GCV DATA'!$O$3:$O$11)</f>
        <v>#VALUE!</v>
      </c>
      <c r="P47" s="15" t="e">
        <f t="shared" si="7"/>
        <v>#VALUE!</v>
      </c>
      <c r="Q47" s="15" t="e">
        <f>SUMIF('[1]COAL RECEIPT &amp; GCV DATA'!$A$3:$A$11,'MASTER DATA FILE RAW COAL'!A47,'[1]COAL RECEIPT &amp; GCV DATA'!$Q$3:$Q$11)+IF(H47=$J$234,($K$234*K47),0)+IF(H47=$J$235,($K$235*K47),0)+IF(H46=$J$235,($K$236*K47),0)</f>
        <v>#VALUE!</v>
      </c>
      <c r="R47" s="16" t="e">
        <f>SUMIF('[1]COAL RECEIPT &amp; GCV DATA'!$A$3:$A$11,'MASTER DATA FILE RAW COAL'!A47,'[1]COAL RECEIPT &amp; GCV DATA'!$R$3:$R$11)+IF(H47=$J$234,($K$234*K47),0)+IF(H47=$J$235,($K$235*K47),0)</f>
        <v>#VALUE!</v>
      </c>
      <c r="S47" s="15">
        <f t="shared" si="3"/>
        <v>0</v>
      </c>
      <c r="T47" s="15" t="e">
        <f>SUMIF('[1]COAL RECEIPT &amp; GCV DATA'!$A$3:$A$11,'MASTER DATA FILE RAW COAL'!A47,'[1]COAL RECEIPT &amp; GCV DATA'!$T$3:$T$11)</f>
        <v>#VALUE!</v>
      </c>
      <c r="U47" s="15" t="e">
        <f t="shared" si="4"/>
        <v>#VALUE!</v>
      </c>
      <c r="V47" s="15" t="e">
        <f>SUMIF('[1]COAL RECEIPT &amp; GCV DATA'!$A$3:$A$11,'MASTER DATA FILE RAW COAL'!A47,'[1]COAL RECEIPT &amp; GCV DATA'!$V$3:$V$11)</f>
        <v>#VALUE!</v>
      </c>
      <c r="W47" s="15" t="e">
        <f t="shared" si="5"/>
        <v>#VALUE!</v>
      </c>
    </row>
    <row r="48" spans="1:23" customFormat="1" x14ac:dyDescent="0.3">
      <c r="A48" s="12"/>
      <c r="B48" s="12" t="e">
        <f>SUMIF('[1]COAL RECEIPT &amp; GCV DATA'!$A$3:$A$11,'MASTER DATA FILE RAW COAL'!A48,'[1]COAL RECEIPT &amp; GCV DATA'!$B$3:$B$11)</f>
        <v>#VALUE!</v>
      </c>
      <c r="C48" s="13" t="e">
        <f>SUMIF('[1]COAL RECEIPT &amp; GCV DATA'!$A$3:$A$11,'MASTER DATA FILE RAW COAL'!A48,'[1]COAL RECEIPT &amp; GCV DATA'!$C$3:$C$11)</f>
        <v>#VALUE!</v>
      </c>
      <c r="D48" s="13">
        <f>IFERROR(VLOOKUP(A48,'[1]COAL RECEIPT &amp; GCV DATA'!$A$2:$V$11,4,0),0)</f>
        <v>0</v>
      </c>
      <c r="E48" s="14">
        <f>IFERROR(VLOOKUP(A48,'[1]COAL RECEIPT &amp; GCV DATA'!$A$2:$V$11,5,0),0)</f>
        <v>0</v>
      </c>
      <c r="F48" s="13" t="e">
        <f>SUMIF('[1]COAL RECEIPT &amp; GCV DATA'!$A$3:$A$11,'MASTER DATA FILE RAW COAL'!A48,'[1]COAL RECEIPT &amp; GCV DATA'!$F$3:$F$11)</f>
        <v>#VALUE!</v>
      </c>
      <c r="G48" s="13">
        <f>IFERROR(VLOOKUP(A48,'[1]COAL RECEIPT &amp; GCV DATA'!$A$2:$V$11,7,0),0)</f>
        <v>0</v>
      </c>
      <c r="H48" s="13">
        <f>IFERROR(VLOOKUP(A48,'[1]COAL RECEIPT &amp; GCV DATA'!$A$2:$V$11,8,0),0)</f>
        <v>0</v>
      </c>
      <c r="I48" s="13">
        <f>IFERROR(VLOOKUP(A48,'[1]COAL RECEIPT &amp; GCV DATA'!$A$2:$V$11,9,0),0)</f>
        <v>0</v>
      </c>
      <c r="J48" s="13">
        <f>IFERROR(VLOOKUP(A48,'[1]COAL RECEIPT &amp; GCV DATA'!$A$2:$V$11,10,0),0)</f>
        <v>0</v>
      </c>
      <c r="K48" s="15" t="e">
        <f>SUMIF('[1]COAL RECEIPT &amp; GCV DATA'!$A$3:$A$11,'MASTER DATA FILE RAW COAL'!A48,'[1]COAL RECEIPT &amp; GCV DATA'!$K$3:$K$11)</f>
        <v>#VALUE!</v>
      </c>
      <c r="L48" s="15" t="e">
        <f>SUMIF('[1]COAL RECEIPT &amp; GCV DATA'!$A$3:$A$11,'MASTER DATA FILE RAW COAL'!A48,'[1]COAL RECEIPT &amp; GCV DATA'!$L$3:$L$11)</f>
        <v>#VALUE!</v>
      </c>
      <c r="M48" s="15" t="e">
        <f t="shared" si="0"/>
        <v>#VALUE!</v>
      </c>
      <c r="N48" s="15" t="e">
        <f t="shared" si="1"/>
        <v>#VALUE!</v>
      </c>
      <c r="O48" s="15" t="e">
        <f>SUMIF('[1]COAL RECEIPT &amp; GCV DATA'!$A$3:$A$11,'MASTER DATA FILE RAW COAL'!A48,'[1]COAL RECEIPT &amp; GCV DATA'!$O$3:$O$11)</f>
        <v>#VALUE!</v>
      </c>
      <c r="P48" s="15" t="e">
        <f t="shared" si="7"/>
        <v>#VALUE!</v>
      </c>
      <c r="Q48" s="15" t="e">
        <f>SUMIF('[1]COAL RECEIPT &amp; GCV DATA'!$A$3:$A$11,'MASTER DATA FILE RAW COAL'!A48,'[1]COAL RECEIPT &amp; GCV DATA'!$Q$3:$Q$11)+IF(H48=$J$234,($K$234*K48),0)+IF(H48=$J$235,($K$235*K48),0)+IF(H47=$J$235,($K$236*K48),0)</f>
        <v>#VALUE!</v>
      </c>
      <c r="R48" s="16" t="e">
        <f>SUMIF('[1]COAL RECEIPT &amp; GCV DATA'!$A$3:$A$11,'MASTER DATA FILE RAW COAL'!A48,'[1]COAL RECEIPT &amp; GCV DATA'!$R$3:$R$11)+IF(H48=$J$234,($K$234*K48),0)+IF(H48=$J$235,($K$235*K48),0)</f>
        <v>#VALUE!</v>
      </c>
      <c r="S48" s="15">
        <f t="shared" si="3"/>
        <v>0</v>
      </c>
      <c r="T48" s="15" t="e">
        <f>SUMIF('[1]COAL RECEIPT &amp; GCV DATA'!$A$3:$A$11,'MASTER DATA FILE RAW COAL'!A48,'[1]COAL RECEIPT &amp; GCV DATA'!$T$3:$T$11)</f>
        <v>#VALUE!</v>
      </c>
      <c r="U48" s="15" t="e">
        <f t="shared" si="4"/>
        <v>#VALUE!</v>
      </c>
      <c r="V48" s="15" t="e">
        <f>SUMIF('[1]COAL RECEIPT &amp; GCV DATA'!$A$3:$A$11,'MASTER DATA FILE RAW COAL'!A48,'[1]COAL RECEIPT &amp; GCV DATA'!$V$3:$V$11)</f>
        <v>#VALUE!</v>
      </c>
      <c r="W48" s="15" t="e">
        <f t="shared" si="5"/>
        <v>#VALUE!</v>
      </c>
    </row>
    <row r="49" spans="1:23" customFormat="1" x14ac:dyDescent="0.3">
      <c r="A49" s="12"/>
      <c r="B49" s="12" t="e">
        <f>SUMIF('[1]COAL RECEIPT &amp; GCV DATA'!$A$3:$A$11,'MASTER DATA FILE RAW COAL'!A49,'[1]COAL RECEIPT &amp; GCV DATA'!$B$3:$B$11)</f>
        <v>#VALUE!</v>
      </c>
      <c r="C49" s="13" t="e">
        <f>SUMIF('[1]COAL RECEIPT &amp; GCV DATA'!$A$3:$A$11,'MASTER DATA FILE RAW COAL'!A49,'[1]COAL RECEIPT &amp; GCV DATA'!$C$3:$C$11)</f>
        <v>#VALUE!</v>
      </c>
      <c r="D49" s="13">
        <f>IFERROR(VLOOKUP(A49,'[1]COAL RECEIPT &amp; GCV DATA'!$A$2:$V$11,4,0),0)</f>
        <v>0</v>
      </c>
      <c r="E49" s="14">
        <f>IFERROR(VLOOKUP(A49,'[1]COAL RECEIPT &amp; GCV DATA'!$A$2:$V$11,5,0),0)</f>
        <v>0</v>
      </c>
      <c r="F49" s="13" t="e">
        <f>SUMIF('[1]COAL RECEIPT &amp; GCV DATA'!$A$3:$A$11,'MASTER DATA FILE RAW COAL'!A49,'[1]COAL RECEIPT &amp; GCV DATA'!$F$3:$F$11)</f>
        <v>#VALUE!</v>
      </c>
      <c r="G49" s="13">
        <f>IFERROR(VLOOKUP(A49,'[1]COAL RECEIPT &amp; GCV DATA'!$A$2:$V$11,7,0),0)</f>
        <v>0</v>
      </c>
      <c r="H49" s="13">
        <f>IFERROR(VLOOKUP(A49,'[1]COAL RECEIPT &amp; GCV DATA'!$A$2:$V$11,8,0),0)</f>
        <v>0</v>
      </c>
      <c r="I49" s="13">
        <f>IFERROR(VLOOKUP(A49,'[1]COAL RECEIPT &amp; GCV DATA'!$A$2:$V$11,9,0),0)</f>
        <v>0</v>
      </c>
      <c r="J49" s="13">
        <f>IFERROR(VLOOKUP(A49,'[1]COAL RECEIPT &amp; GCV DATA'!$A$2:$V$11,10,0),0)</f>
        <v>0</v>
      </c>
      <c r="K49" s="15" t="e">
        <f>SUMIF('[1]COAL RECEIPT &amp; GCV DATA'!$A$3:$A$11,'MASTER DATA FILE RAW COAL'!A49,'[1]COAL RECEIPT &amp; GCV DATA'!$K$3:$K$11)</f>
        <v>#VALUE!</v>
      </c>
      <c r="L49" s="15" t="e">
        <f>SUMIF('[1]COAL RECEIPT &amp; GCV DATA'!$A$3:$A$11,'MASTER DATA FILE RAW COAL'!A49,'[1]COAL RECEIPT &amp; GCV DATA'!$L$3:$L$11)</f>
        <v>#VALUE!</v>
      </c>
      <c r="M49" s="15" t="e">
        <f t="shared" si="0"/>
        <v>#VALUE!</v>
      </c>
      <c r="N49" s="15" t="e">
        <f t="shared" si="1"/>
        <v>#VALUE!</v>
      </c>
      <c r="O49" s="15" t="e">
        <f>SUMIF('[1]COAL RECEIPT &amp; GCV DATA'!$A$3:$A$11,'MASTER DATA FILE RAW COAL'!A49,'[1]COAL RECEIPT &amp; GCV DATA'!$O$3:$O$11)</f>
        <v>#VALUE!</v>
      </c>
      <c r="P49" s="15" t="e">
        <f t="shared" si="7"/>
        <v>#VALUE!</v>
      </c>
      <c r="Q49" s="15" t="e">
        <f>SUMIF('[1]COAL RECEIPT &amp; GCV DATA'!$A$3:$A$11,'MASTER DATA FILE RAW COAL'!A49,'[1]COAL RECEIPT &amp; GCV DATA'!$Q$3:$Q$11)+IF(H49=$J$234,($K$234*K49),0)+IF(H49=$J$235,($K$235*K49),0)+IF(H48=$J$235,($K$236*K49),0)</f>
        <v>#VALUE!</v>
      </c>
      <c r="R49" s="16" t="e">
        <f>SUMIF('[1]COAL RECEIPT &amp; GCV DATA'!$A$3:$A$11,'MASTER DATA FILE RAW COAL'!A49,'[1]COAL RECEIPT &amp; GCV DATA'!$R$3:$R$11)+IF(H49=$J$234,($K$234*K49),0)+IF(H49=$J$235,($K$235*K49),0)</f>
        <v>#VALUE!</v>
      </c>
      <c r="S49" s="15">
        <f t="shared" si="3"/>
        <v>0</v>
      </c>
      <c r="T49" s="15" t="e">
        <f>SUMIF('[1]COAL RECEIPT &amp; GCV DATA'!$A$3:$A$11,'MASTER DATA FILE RAW COAL'!A49,'[1]COAL RECEIPT &amp; GCV DATA'!$T$3:$T$11)</f>
        <v>#VALUE!</v>
      </c>
      <c r="U49" s="15" t="e">
        <f t="shared" si="4"/>
        <v>#VALUE!</v>
      </c>
      <c r="V49" s="15" t="e">
        <f>SUMIF('[1]COAL RECEIPT &amp; GCV DATA'!$A$3:$A$11,'MASTER DATA FILE RAW COAL'!A49,'[1]COAL RECEIPT &amp; GCV DATA'!$V$3:$V$11)</f>
        <v>#VALUE!</v>
      </c>
      <c r="W49" s="15" t="e">
        <f t="shared" si="5"/>
        <v>#VALUE!</v>
      </c>
    </row>
    <row r="50" spans="1:23" customFormat="1" x14ac:dyDescent="0.3">
      <c r="A50" s="12"/>
      <c r="B50" s="12" t="e">
        <f>SUMIF('[1]COAL RECEIPT &amp; GCV DATA'!$A$3:$A$11,'MASTER DATA FILE RAW COAL'!A50,'[1]COAL RECEIPT &amp; GCV DATA'!$B$3:$B$11)</f>
        <v>#VALUE!</v>
      </c>
      <c r="C50" s="13" t="e">
        <f>SUMIF('[1]COAL RECEIPT &amp; GCV DATA'!$A$3:$A$11,'MASTER DATA FILE RAW COAL'!A50,'[1]COAL RECEIPT &amp; GCV DATA'!$C$3:$C$11)</f>
        <v>#VALUE!</v>
      </c>
      <c r="D50" s="13">
        <f>IFERROR(VLOOKUP(A50,'[1]COAL RECEIPT &amp; GCV DATA'!$A$2:$V$11,4,0),0)</f>
        <v>0</v>
      </c>
      <c r="E50" s="14">
        <f>IFERROR(VLOOKUP(A50,'[1]COAL RECEIPT &amp; GCV DATA'!$A$2:$V$11,5,0),0)</f>
        <v>0</v>
      </c>
      <c r="F50" s="13" t="e">
        <f>SUMIF('[1]COAL RECEIPT &amp; GCV DATA'!$A$3:$A$11,'MASTER DATA FILE RAW COAL'!A50,'[1]COAL RECEIPT &amp; GCV DATA'!$F$3:$F$11)</f>
        <v>#VALUE!</v>
      </c>
      <c r="G50" s="13">
        <f>IFERROR(VLOOKUP(A50,'[1]COAL RECEIPT &amp; GCV DATA'!$A$2:$V$11,7,0),0)</f>
        <v>0</v>
      </c>
      <c r="H50" s="13">
        <f>IFERROR(VLOOKUP(A50,'[1]COAL RECEIPT &amp; GCV DATA'!$A$2:$V$11,8,0),0)</f>
        <v>0</v>
      </c>
      <c r="I50" s="13">
        <f>IFERROR(VLOOKUP(A50,'[1]COAL RECEIPT &amp; GCV DATA'!$A$2:$V$11,9,0),0)</f>
        <v>0</v>
      </c>
      <c r="J50" s="13">
        <f>IFERROR(VLOOKUP(A50,'[1]COAL RECEIPT &amp; GCV DATA'!$A$2:$V$11,10,0),0)</f>
        <v>0</v>
      </c>
      <c r="K50" s="15" t="e">
        <f>SUMIF('[1]COAL RECEIPT &amp; GCV DATA'!$A$3:$A$11,'MASTER DATA FILE RAW COAL'!A50,'[1]COAL RECEIPT &amp; GCV DATA'!$K$3:$K$11)</f>
        <v>#VALUE!</v>
      </c>
      <c r="L50" s="15" t="e">
        <f>SUMIF('[1]COAL RECEIPT &amp; GCV DATA'!$A$3:$A$11,'MASTER DATA FILE RAW COAL'!A50,'[1]COAL RECEIPT &amp; GCV DATA'!$L$3:$L$11)</f>
        <v>#VALUE!</v>
      </c>
      <c r="M50" s="15" t="e">
        <f t="shared" si="0"/>
        <v>#VALUE!</v>
      </c>
      <c r="N50" s="15" t="e">
        <f t="shared" si="1"/>
        <v>#VALUE!</v>
      </c>
      <c r="O50" s="15" t="e">
        <f>SUMIF('[1]COAL RECEIPT &amp; GCV DATA'!$A$3:$A$11,'MASTER DATA FILE RAW COAL'!A50,'[1]COAL RECEIPT &amp; GCV DATA'!$O$3:$O$11)</f>
        <v>#VALUE!</v>
      </c>
      <c r="P50" s="15" t="e">
        <f t="shared" si="7"/>
        <v>#VALUE!</v>
      </c>
      <c r="Q50" s="15" t="e">
        <f>SUMIF('[1]COAL RECEIPT &amp; GCV DATA'!$A$3:$A$11,'MASTER DATA FILE RAW COAL'!A50,'[1]COAL RECEIPT &amp; GCV DATA'!$Q$3:$Q$11)+IF(H50=$J$234,($K$234*K50),0)+IF(H50=$J$235,($K$235*K50),0)+IF(H49=$J$235,($K$236*K50),0)</f>
        <v>#VALUE!</v>
      </c>
      <c r="R50" s="16" t="e">
        <f>SUMIF('[1]COAL RECEIPT &amp; GCV DATA'!$A$3:$A$11,'MASTER DATA FILE RAW COAL'!A50,'[1]COAL RECEIPT &amp; GCV DATA'!$R$3:$R$11)+IF(H50=$J$234,($K$234*K50),0)+IF(H50=$J$235,($K$235*K50),0)</f>
        <v>#VALUE!</v>
      </c>
      <c r="S50" s="15">
        <f t="shared" si="3"/>
        <v>0</v>
      </c>
      <c r="T50" s="15" t="e">
        <f>SUMIF('[1]COAL RECEIPT &amp; GCV DATA'!$A$3:$A$11,'MASTER DATA FILE RAW COAL'!A50,'[1]COAL RECEIPT &amp; GCV DATA'!$T$3:$T$11)</f>
        <v>#VALUE!</v>
      </c>
      <c r="U50" s="15" t="e">
        <f t="shared" si="4"/>
        <v>#VALUE!</v>
      </c>
      <c r="V50" s="15" t="e">
        <f>SUMIF('[1]COAL RECEIPT &amp; GCV DATA'!$A$3:$A$11,'MASTER DATA FILE RAW COAL'!A50,'[1]COAL RECEIPT &amp; GCV DATA'!$V$3:$V$11)</f>
        <v>#VALUE!</v>
      </c>
      <c r="W50" s="15" t="e">
        <f t="shared" si="5"/>
        <v>#VALUE!</v>
      </c>
    </row>
    <row r="51" spans="1:23" customFormat="1" x14ac:dyDescent="0.3">
      <c r="A51" s="12"/>
      <c r="B51" s="12" t="e">
        <f>SUMIF('[1]COAL RECEIPT &amp; GCV DATA'!$A$3:$A$11,'MASTER DATA FILE RAW COAL'!A51,'[1]COAL RECEIPT &amp; GCV DATA'!$B$3:$B$11)</f>
        <v>#VALUE!</v>
      </c>
      <c r="C51" s="13" t="e">
        <f>SUMIF('[1]COAL RECEIPT &amp; GCV DATA'!$A$3:$A$11,'MASTER DATA FILE RAW COAL'!A51,'[1]COAL RECEIPT &amp; GCV DATA'!$C$3:$C$11)</f>
        <v>#VALUE!</v>
      </c>
      <c r="D51" s="13">
        <f>IFERROR(VLOOKUP(A51,'[1]COAL RECEIPT &amp; GCV DATA'!$A$2:$V$11,4,0),0)</f>
        <v>0</v>
      </c>
      <c r="E51" s="14">
        <f>IFERROR(VLOOKUP(A51,'[1]COAL RECEIPT &amp; GCV DATA'!$A$2:$V$11,5,0),0)</f>
        <v>0</v>
      </c>
      <c r="F51" s="13" t="e">
        <f>SUMIF('[1]COAL RECEIPT &amp; GCV DATA'!$A$3:$A$11,'MASTER DATA FILE RAW COAL'!A51,'[1]COAL RECEIPT &amp; GCV DATA'!$F$3:$F$11)</f>
        <v>#VALUE!</v>
      </c>
      <c r="G51" s="13">
        <f>IFERROR(VLOOKUP(A51,'[1]COAL RECEIPT &amp; GCV DATA'!$A$2:$V$11,7,0),0)</f>
        <v>0</v>
      </c>
      <c r="H51" s="13">
        <f>IFERROR(VLOOKUP(A51,'[1]COAL RECEIPT &amp; GCV DATA'!$A$2:$V$11,8,0),0)</f>
        <v>0</v>
      </c>
      <c r="I51" s="13">
        <f>IFERROR(VLOOKUP(A51,'[1]COAL RECEIPT &amp; GCV DATA'!$A$2:$V$11,9,0),0)</f>
        <v>0</v>
      </c>
      <c r="J51" s="13">
        <f>IFERROR(VLOOKUP(A51,'[1]COAL RECEIPT &amp; GCV DATA'!$A$2:$V$11,10,0),0)</f>
        <v>0</v>
      </c>
      <c r="K51" s="15" t="e">
        <f>SUMIF('[1]COAL RECEIPT &amp; GCV DATA'!$A$3:$A$11,'MASTER DATA FILE RAW COAL'!A51,'[1]COAL RECEIPT &amp; GCV DATA'!$K$3:$K$11)</f>
        <v>#VALUE!</v>
      </c>
      <c r="L51" s="15" t="e">
        <f>SUMIF('[1]COAL RECEIPT &amp; GCV DATA'!$A$3:$A$11,'MASTER DATA FILE RAW COAL'!A51,'[1]COAL RECEIPT &amp; GCV DATA'!$L$3:$L$11)</f>
        <v>#VALUE!</v>
      </c>
      <c r="M51" s="15" t="e">
        <f t="shared" si="0"/>
        <v>#VALUE!</v>
      </c>
      <c r="N51" s="15" t="e">
        <f t="shared" si="1"/>
        <v>#VALUE!</v>
      </c>
      <c r="O51" s="15" t="e">
        <f>SUMIF('[1]COAL RECEIPT &amp; GCV DATA'!$A$3:$A$11,'MASTER DATA FILE RAW COAL'!A51,'[1]COAL RECEIPT &amp; GCV DATA'!$O$3:$O$11)</f>
        <v>#VALUE!</v>
      </c>
      <c r="P51" s="15" t="e">
        <f t="shared" si="7"/>
        <v>#VALUE!</v>
      </c>
      <c r="Q51" s="15" t="e">
        <f>SUMIF('[1]COAL RECEIPT &amp; GCV DATA'!$A$3:$A$11,'MASTER DATA FILE RAW COAL'!A51,'[1]COAL RECEIPT &amp; GCV DATA'!$Q$3:$Q$11)+IF(H51=$J$234,($K$234*K51),0)+IF(H51=$J$235,($K$235*K51),0)+IF(H50=$J$235,($K$236*K51),0)</f>
        <v>#VALUE!</v>
      </c>
      <c r="R51" s="16" t="e">
        <f>SUMIF('[1]COAL RECEIPT &amp; GCV DATA'!$A$3:$A$11,'MASTER DATA FILE RAW COAL'!A51,'[1]COAL RECEIPT &amp; GCV DATA'!$R$3:$R$11)+IF(H51=$J$234,($K$234*K51),0)+IF(H51=$J$235,($K$235*K51),0)</f>
        <v>#VALUE!</v>
      </c>
      <c r="S51" s="15">
        <f t="shared" si="3"/>
        <v>0</v>
      </c>
      <c r="T51" s="15" t="e">
        <f>SUMIF('[1]COAL RECEIPT &amp; GCV DATA'!$A$3:$A$11,'MASTER DATA FILE RAW COAL'!A51,'[1]COAL RECEIPT &amp; GCV DATA'!$T$3:$T$11)</f>
        <v>#VALUE!</v>
      </c>
      <c r="U51" s="15" t="e">
        <f t="shared" si="4"/>
        <v>#VALUE!</v>
      </c>
      <c r="V51" s="15" t="e">
        <f>SUMIF('[1]COAL RECEIPT &amp; GCV DATA'!$A$3:$A$11,'MASTER DATA FILE RAW COAL'!A51,'[1]COAL RECEIPT &amp; GCV DATA'!$V$3:$V$11)</f>
        <v>#VALUE!</v>
      </c>
      <c r="W51" s="15" t="e">
        <f t="shared" si="5"/>
        <v>#VALUE!</v>
      </c>
    </row>
    <row r="52" spans="1:23" customFormat="1" x14ac:dyDescent="0.3">
      <c r="A52" s="12"/>
      <c r="B52" s="12" t="e">
        <f>SUMIF('[1]COAL RECEIPT &amp; GCV DATA'!$A$3:$A$11,'MASTER DATA FILE RAW COAL'!A52,'[1]COAL RECEIPT &amp; GCV DATA'!$B$3:$B$11)</f>
        <v>#VALUE!</v>
      </c>
      <c r="C52" s="13" t="e">
        <f>SUMIF('[1]COAL RECEIPT &amp; GCV DATA'!$A$3:$A$11,'MASTER DATA FILE RAW COAL'!A52,'[1]COAL RECEIPT &amp; GCV DATA'!$C$3:$C$11)</f>
        <v>#VALUE!</v>
      </c>
      <c r="D52" s="13">
        <f>IFERROR(VLOOKUP(A52,'[1]COAL RECEIPT &amp; GCV DATA'!$A$2:$V$11,4,0),0)</f>
        <v>0</v>
      </c>
      <c r="E52" s="14">
        <f>IFERROR(VLOOKUP(A52,'[1]COAL RECEIPT &amp; GCV DATA'!$A$2:$V$11,5,0),0)</f>
        <v>0</v>
      </c>
      <c r="F52" s="13" t="e">
        <f>SUMIF('[1]COAL RECEIPT &amp; GCV DATA'!$A$3:$A$11,'MASTER DATA FILE RAW COAL'!A52,'[1]COAL RECEIPT &amp; GCV DATA'!$F$3:$F$11)</f>
        <v>#VALUE!</v>
      </c>
      <c r="G52" s="13">
        <f>IFERROR(VLOOKUP(A52,'[1]COAL RECEIPT &amp; GCV DATA'!$A$2:$V$11,7,0),0)</f>
        <v>0</v>
      </c>
      <c r="H52" s="13">
        <f>IFERROR(VLOOKUP(A52,'[1]COAL RECEIPT &amp; GCV DATA'!$A$2:$V$11,8,0),0)</f>
        <v>0</v>
      </c>
      <c r="I52" s="13">
        <f>IFERROR(VLOOKUP(A52,'[1]COAL RECEIPT &amp; GCV DATA'!$A$2:$V$11,9,0),0)</f>
        <v>0</v>
      </c>
      <c r="J52" s="13">
        <f>IFERROR(VLOOKUP(A52,'[1]COAL RECEIPT &amp; GCV DATA'!$A$2:$V$11,10,0),0)</f>
        <v>0</v>
      </c>
      <c r="K52" s="15" t="e">
        <f>SUMIF('[1]COAL RECEIPT &amp; GCV DATA'!$A$3:$A$11,'MASTER DATA FILE RAW COAL'!A52,'[1]COAL RECEIPT &amp; GCV DATA'!$K$3:$K$11)</f>
        <v>#VALUE!</v>
      </c>
      <c r="L52" s="15" t="e">
        <f>SUMIF('[1]COAL RECEIPT &amp; GCV DATA'!$A$3:$A$11,'MASTER DATA FILE RAW COAL'!A52,'[1]COAL RECEIPT &amp; GCV DATA'!$L$3:$L$11)</f>
        <v>#VALUE!</v>
      </c>
      <c r="M52" s="15" t="e">
        <f t="shared" si="0"/>
        <v>#VALUE!</v>
      </c>
      <c r="N52" s="15" t="e">
        <f t="shared" si="1"/>
        <v>#VALUE!</v>
      </c>
      <c r="O52" s="15" t="e">
        <f>SUMIF('[1]COAL RECEIPT &amp; GCV DATA'!$A$3:$A$11,'MASTER DATA FILE RAW COAL'!A52,'[1]COAL RECEIPT &amp; GCV DATA'!$O$3:$O$11)</f>
        <v>#VALUE!</v>
      </c>
      <c r="P52" s="15" t="e">
        <f t="shared" si="7"/>
        <v>#VALUE!</v>
      </c>
      <c r="Q52" s="15" t="e">
        <f>SUMIF('[1]COAL RECEIPT &amp; GCV DATA'!$A$3:$A$11,'MASTER DATA FILE RAW COAL'!A52,'[1]COAL RECEIPT &amp; GCV DATA'!$Q$3:$Q$11)+IF(H52=$J$234,($K$234*K52),0)+IF(H52=$J$235,($K$235*K52),0)+IF(H51=$J$235,($K$236*K52),0)</f>
        <v>#VALUE!</v>
      </c>
      <c r="R52" s="16" t="e">
        <f>SUMIF('[1]COAL RECEIPT &amp; GCV DATA'!$A$3:$A$11,'MASTER DATA FILE RAW COAL'!A52,'[1]COAL RECEIPT &amp; GCV DATA'!$R$3:$R$11)+IF(H52=$J$234,($K$234*K52),0)+IF(H52=$J$235,($K$235*K52),0)</f>
        <v>#VALUE!</v>
      </c>
      <c r="S52" s="15">
        <f t="shared" si="3"/>
        <v>0</v>
      </c>
      <c r="T52" s="15" t="e">
        <f>SUMIF('[1]COAL RECEIPT &amp; GCV DATA'!$A$3:$A$11,'MASTER DATA FILE RAW COAL'!A52,'[1]COAL RECEIPT &amp; GCV DATA'!$T$3:$T$11)</f>
        <v>#VALUE!</v>
      </c>
      <c r="U52" s="15" t="e">
        <f t="shared" si="4"/>
        <v>#VALUE!</v>
      </c>
      <c r="V52" s="15" t="e">
        <f>SUMIF('[1]COAL RECEIPT &amp; GCV DATA'!$A$3:$A$11,'MASTER DATA FILE RAW COAL'!A52,'[1]COAL RECEIPT &amp; GCV DATA'!$V$3:$V$11)</f>
        <v>#VALUE!</v>
      </c>
      <c r="W52" s="15" t="e">
        <f t="shared" si="5"/>
        <v>#VALUE!</v>
      </c>
    </row>
    <row r="53" spans="1:23" customFormat="1" x14ac:dyDescent="0.3">
      <c r="A53" s="12"/>
      <c r="B53" s="12" t="e">
        <f>SUMIF('[1]COAL RECEIPT &amp; GCV DATA'!$A$3:$A$11,'MASTER DATA FILE RAW COAL'!A53,'[1]COAL RECEIPT &amp; GCV DATA'!$B$3:$B$11)</f>
        <v>#VALUE!</v>
      </c>
      <c r="C53" s="13" t="e">
        <f>SUMIF('[1]COAL RECEIPT &amp; GCV DATA'!$A$3:$A$11,'MASTER DATA FILE RAW COAL'!A53,'[1]COAL RECEIPT &amp; GCV DATA'!$C$3:$C$11)</f>
        <v>#VALUE!</v>
      </c>
      <c r="D53" s="13">
        <f>IFERROR(VLOOKUP(A53,'[1]COAL RECEIPT &amp; GCV DATA'!$A$2:$V$11,4,0),0)</f>
        <v>0</v>
      </c>
      <c r="E53" s="14">
        <f>IFERROR(VLOOKUP(A53,'[1]COAL RECEIPT &amp; GCV DATA'!$A$2:$V$11,5,0),0)</f>
        <v>0</v>
      </c>
      <c r="F53" s="13" t="e">
        <f>SUMIF('[1]COAL RECEIPT &amp; GCV DATA'!$A$3:$A$11,'MASTER DATA FILE RAW COAL'!A53,'[1]COAL RECEIPT &amp; GCV DATA'!$F$3:$F$11)</f>
        <v>#VALUE!</v>
      </c>
      <c r="G53" s="13">
        <f>IFERROR(VLOOKUP(A53,'[1]COAL RECEIPT &amp; GCV DATA'!$A$2:$V$11,7,0),0)</f>
        <v>0</v>
      </c>
      <c r="H53" s="13">
        <f>IFERROR(VLOOKUP(A53,'[1]COAL RECEIPT &amp; GCV DATA'!$A$2:$V$11,8,0),0)</f>
        <v>0</v>
      </c>
      <c r="I53" s="13">
        <f>IFERROR(VLOOKUP(A53,'[1]COAL RECEIPT &amp; GCV DATA'!$A$2:$V$11,9,0),0)</f>
        <v>0</v>
      </c>
      <c r="J53" s="13">
        <f>IFERROR(VLOOKUP(A53,'[1]COAL RECEIPT &amp; GCV DATA'!$A$2:$V$11,10,0),0)</f>
        <v>0</v>
      </c>
      <c r="K53" s="15" t="e">
        <f>SUMIF('[1]COAL RECEIPT &amp; GCV DATA'!$A$3:$A$11,'MASTER DATA FILE RAW COAL'!A53,'[1]COAL RECEIPT &amp; GCV DATA'!$K$3:$K$11)</f>
        <v>#VALUE!</v>
      </c>
      <c r="L53" s="15" t="e">
        <f>SUMIF('[1]COAL RECEIPT &amp; GCV DATA'!$A$3:$A$11,'MASTER DATA FILE RAW COAL'!A53,'[1]COAL RECEIPT &amp; GCV DATA'!$L$3:$L$11)</f>
        <v>#VALUE!</v>
      </c>
      <c r="M53" s="15" t="e">
        <f t="shared" si="0"/>
        <v>#VALUE!</v>
      </c>
      <c r="N53" s="15" t="e">
        <f t="shared" si="1"/>
        <v>#VALUE!</v>
      </c>
      <c r="O53" s="15" t="e">
        <f>SUMIF('[1]COAL RECEIPT &amp; GCV DATA'!$A$3:$A$11,'MASTER DATA FILE RAW COAL'!A53,'[1]COAL RECEIPT &amp; GCV DATA'!$O$3:$O$11)</f>
        <v>#VALUE!</v>
      </c>
      <c r="P53" s="15" t="e">
        <f t="shared" si="7"/>
        <v>#VALUE!</v>
      </c>
      <c r="Q53" s="15" t="e">
        <f>SUMIF('[1]COAL RECEIPT &amp; GCV DATA'!$A$3:$A$11,'MASTER DATA FILE RAW COAL'!A53,'[1]COAL RECEIPT &amp; GCV DATA'!$Q$3:$Q$11)+IF(H53=$J$234,($K$234*K53),0)+IF(H53=$J$235,($K$235*K53),0)+IF(H52=$J$235,($K$236*K53),0)</f>
        <v>#VALUE!</v>
      </c>
      <c r="R53" s="16" t="e">
        <f>SUMIF('[1]COAL RECEIPT &amp; GCV DATA'!$A$3:$A$11,'MASTER DATA FILE RAW COAL'!A53,'[1]COAL RECEIPT &amp; GCV DATA'!$R$3:$R$11)+IF(H53=$J$234,($K$234*K53),0)+IF(H53=$J$235,($K$235*K53),0)</f>
        <v>#VALUE!</v>
      </c>
      <c r="S53" s="15">
        <f t="shared" si="3"/>
        <v>0</v>
      </c>
      <c r="T53" s="15" t="e">
        <f>SUMIF('[1]COAL RECEIPT &amp; GCV DATA'!$A$3:$A$11,'MASTER DATA FILE RAW COAL'!A53,'[1]COAL RECEIPT &amp; GCV DATA'!$T$3:$T$11)</f>
        <v>#VALUE!</v>
      </c>
      <c r="U53" s="15" t="e">
        <f t="shared" si="4"/>
        <v>#VALUE!</v>
      </c>
      <c r="V53" s="15" t="e">
        <f>SUMIF('[1]COAL RECEIPT &amp; GCV DATA'!$A$3:$A$11,'MASTER DATA FILE RAW COAL'!A53,'[1]COAL RECEIPT &amp; GCV DATA'!$V$3:$V$11)</f>
        <v>#VALUE!</v>
      </c>
      <c r="W53" s="15" t="e">
        <f t="shared" si="5"/>
        <v>#VALUE!</v>
      </c>
    </row>
    <row r="54" spans="1:23" customFormat="1" x14ac:dyDescent="0.3">
      <c r="A54" s="12"/>
      <c r="B54" s="12" t="e">
        <f>SUMIF('[1]COAL RECEIPT &amp; GCV DATA'!$A$3:$A$11,'MASTER DATA FILE RAW COAL'!A54,'[1]COAL RECEIPT &amp; GCV DATA'!$B$3:$B$11)</f>
        <v>#VALUE!</v>
      </c>
      <c r="C54" s="13" t="e">
        <f>SUMIF('[1]COAL RECEIPT &amp; GCV DATA'!$A$3:$A$11,'MASTER DATA FILE RAW COAL'!A54,'[1]COAL RECEIPT &amp; GCV DATA'!$C$3:$C$11)</f>
        <v>#VALUE!</v>
      </c>
      <c r="D54" s="13">
        <f>IFERROR(VLOOKUP(A54,'[1]COAL RECEIPT &amp; GCV DATA'!$A$2:$V$11,4,0),0)</f>
        <v>0</v>
      </c>
      <c r="E54" s="14">
        <f>IFERROR(VLOOKUP(A54,'[1]COAL RECEIPT &amp; GCV DATA'!$A$2:$V$11,5,0),0)</f>
        <v>0</v>
      </c>
      <c r="F54" s="13" t="e">
        <f>SUMIF('[1]COAL RECEIPT &amp; GCV DATA'!$A$3:$A$11,'MASTER DATA FILE RAW COAL'!A54,'[1]COAL RECEIPT &amp; GCV DATA'!$F$3:$F$11)</f>
        <v>#VALUE!</v>
      </c>
      <c r="G54" s="13">
        <f>IFERROR(VLOOKUP(A54,'[1]COAL RECEIPT &amp; GCV DATA'!$A$2:$V$11,7,0),0)</f>
        <v>0</v>
      </c>
      <c r="H54" s="13">
        <f>IFERROR(VLOOKUP(A54,'[1]COAL RECEIPT &amp; GCV DATA'!$A$2:$V$11,8,0),0)</f>
        <v>0</v>
      </c>
      <c r="I54" s="13">
        <f>IFERROR(VLOOKUP(A54,'[1]COAL RECEIPT &amp; GCV DATA'!$A$2:$V$11,9,0),0)</f>
        <v>0</v>
      </c>
      <c r="J54" s="13">
        <f>IFERROR(VLOOKUP(A54,'[1]COAL RECEIPT &amp; GCV DATA'!$A$2:$V$11,10,0),0)</f>
        <v>0</v>
      </c>
      <c r="K54" s="15" t="e">
        <f>SUMIF('[1]COAL RECEIPT &amp; GCV DATA'!$A$3:$A$11,'MASTER DATA FILE RAW COAL'!A54,'[1]COAL RECEIPT &amp; GCV DATA'!$K$3:$K$11)</f>
        <v>#VALUE!</v>
      </c>
      <c r="L54" s="15" t="e">
        <f>SUMIF('[1]COAL RECEIPT &amp; GCV DATA'!$A$3:$A$11,'MASTER DATA FILE RAW COAL'!A54,'[1]COAL RECEIPT &amp; GCV DATA'!$L$3:$L$11)</f>
        <v>#VALUE!</v>
      </c>
      <c r="M54" s="15" t="e">
        <f t="shared" si="0"/>
        <v>#VALUE!</v>
      </c>
      <c r="N54" s="15" t="e">
        <f t="shared" si="1"/>
        <v>#VALUE!</v>
      </c>
      <c r="O54" s="15" t="e">
        <f>SUMIF('[1]COAL RECEIPT &amp; GCV DATA'!$A$3:$A$11,'MASTER DATA FILE RAW COAL'!A54,'[1]COAL RECEIPT &amp; GCV DATA'!$O$3:$O$11)</f>
        <v>#VALUE!</v>
      </c>
      <c r="P54" s="15" t="e">
        <f t="shared" si="7"/>
        <v>#VALUE!</v>
      </c>
      <c r="Q54" s="15" t="e">
        <f>SUMIF('[1]COAL RECEIPT &amp; GCV DATA'!$A$3:$A$11,'MASTER DATA FILE RAW COAL'!A54,'[1]COAL RECEIPT &amp; GCV DATA'!$Q$3:$Q$11)+IF(H54=$J$234,($K$234*K54),0)+IF(H54=$J$235,($K$235*K54),0)+IF(H53=$J$235,($K$236*K54),0)</f>
        <v>#VALUE!</v>
      </c>
      <c r="R54" s="16" t="e">
        <f>SUMIF('[1]COAL RECEIPT &amp; GCV DATA'!$A$3:$A$11,'MASTER DATA FILE RAW COAL'!A54,'[1]COAL RECEIPT &amp; GCV DATA'!$R$3:$R$11)+IF(H54=$J$234,($K$234*K54),0)+IF(H54=$J$235,($K$235*K54),0)</f>
        <v>#VALUE!</v>
      </c>
      <c r="S54" s="15">
        <f t="shared" si="3"/>
        <v>0</v>
      </c>
      <c r="T54" s="15" t="e">
        <f>SUMIF('[1]COAL RECEIPT &amp; GCV DATA'!$A$3:$A$11,'MASTER DATA FILE RAW COAL'!A54,'[1]COAL RECEIPT &amp; GCV DATA'!$T$3:$T$11)</f>
        <v>#VALUE!</v>
      </c>
      <c r="U54" s="15" t="e">
        <f t="shared" si="4"/>
        <v>#VALUE!</v>
      </c>
      <c r="V54" s="15" t="e">
        <f>SUMIF('[1]COAL RECEIPT &amp; GCV DATA'!$A$3:$A$11,'MASTER DATA FILE RAW COAL'!A54,'[1]COAL RECEIPT &amp; GCV DATA'!$V$3:$V$11)</f>
        <v>#VALUE!</v>
      </c>
      <c r="W54" s="15" t="e">
        <f t="shared" si="5"/>
        <v>#VALUE!</v>
      </c>
    </row>
    <row r="55" spans="1:23" customFormat="1" x14ac:dyDescent="0.3">
      <c r="A55" s="12"/>
      <c r="B55" s="12" t="e">
        <f>SUMIF('[1]COAL RECEIPT &amp; GCV DATA'!$A$3:$A$11,'MASTER DATA FILE RAW COAL'!A55,'[1]COAL RECEIPT &amp; GCV DATA'!$B$3:$B$11)</f>
        <v>#VALUE!</v>
      </c>
      <c r="C55" s="13" t="e">
        <f>SUMIF('[1]COAL RECEIPT &amp; GCV DATA'!$A$3:$A$11,'MASTER DATA FILE RAW COAL'!A55,'[1]COAL RECEIPT &amp; GCV DATA'!$C$3:$C$11)</f>
        <v>#VALUE!</v>
      </c>
      <c r="D55" s="13">
        <f>IFERROR(VLOOKUP(A55,'[1]COAL RECEIPT &amp; GCV DATA'!$A$2:$V$11,4,0),0)</f>
        <v>0</v>
      </c>
      <c r="E55" s="14">
        <f>IFERROR(VLOOKUP(A55,'[1]COAL RECEIPT &amp; GCV DATA'!$A$2:$V$11,5,0),0)</f>
        <v>0</v>
      </c>
      <c r="F55" s="13" t="e">
        <f>SUMIF('[1]COAL RECEIPT &amp; GCV DATA'!$A$3:$A$11,'MASTER DATA FILE RAW COAL'!A55,'[1]COAL RECEIPT &amp; GCV DATA'!$F$3:$F$11)</f>
        <v>#VALUE!</v>
      </c>
      <c r="G55" s="13">
        <f>IFERROR(VLOOKUP(A55,'[1]COAL RECEIPT &amp; GCV DATA'!$A$2:$V$11,7,0),0)</f>
        <v>0</v>
      </c>
      <c r="H55" s="13">
        <f>IFERROR(VLOOKUP(A55,'[1]COAL RECEIPT &amp; GCV DATA'!$A$2:$V$11,8,0),0)</f>
        <v>0</v>
      </c>
      <c r="I55" s="13">
        <f>IFERROR(VLOOKUP(A55,'[1]COAL RECEIPT &amp; GCV DATA'!$A$2:$V$11,9,0),0)</f>
        <v>0</v>
      </c>
      <c r="J55" s="13">
        <f>IFERROR(VLOOKUP(A55,'[1]COAL RECEIPT &amp; GCV DATA'!$A$2:$V$11,10,0),0)</f>
        <v>0</v>
      </c>
      <c r="K55" s="15" t="e">
        <f>SUMIF('[1]COAL RECEIPT &amp; GCV DATA'!$A$3:$A$11,'MASTER DATA FILE RAW COAL'!A55,'[1]COAL RECEIPT &amp; GCV DATA'!$K$3:$K$11)</f>
        <v>#VALUE!</v>
      </c>
      <c r="L55" s="15" t="e">
        <f>SUMIF('[1]COAL RECEIPT &amp; GCV DATA'!$A$3:$A$11,'MASTER DATA FILE RAW COAL'!A55,'[1]COAL RECEIPT &amp; GCV DATA'!$L$3:$L$11)</f>
        <v>#VALUE!</v>
      </c>
      <c r="M55" s="15" t="e">
        <f t="shared" si="0"/>
        <v>#VALUE!</v>
      </c>
      <c r="N55" s="15" t="e">
        <f t="shared" si="1"/>
        <v>#VALUE!</v>
      </c>
      <c r="O55" s="15" t="e">
        <f>SUMIF('[1]COAL RECEIPT &amp; GCV DATA'!$A$3:$A$11,'MASTER DATA FILE RAW COAL'!A55,'[1]COAL RECEIPT &amp; GCV DATA'!$O$3:$O$11)</f>
        <v>#VALUE!</v>
      </c>
      <c r="P55" s="15" t="e">
        <f t="shared" si="7"/>
        <v>#VALUE!</v>
      </c>
      <c r="Q55" s="15" t="e">
        <f>SUMIF('[1]COAL RECEIPT &amp; GCV DATA'!$A$3:$A$11,'MASTER DATA FILE RAW COAL'!A55,'[1]COAL RECEIPT &amp; GCV DATA'!$Q$3:$Q$11)+IF(H55=$J$234,($K$234*K55),0)+IF(H55=$J$235,($K$235*K55),0)+IF(H54=$J$235,($K$236*K55),0)</f>
        <v>#VALUE!</v>
      </c>
      <c r="R55" s="16" t="e">
        <f>SUMIF('[1]COAL RECEIPT &amp; GCV DATA'!$A$3:$A$11,'MASTER DATA FILE RAW COAL'!A55,'[1]COAL RECEIPT &amp; GCV DATA'!$R$3:$R$11)+IF(H55=$J$234,($K$234*K55),0)+IF(H55=$J$235,($K$235*K55),0)</f>
        <v>#VALUE!</v>
      </c>
      <c r="S55" s="15">
        <f t="shared" si="3"/>
        <v>0</v>
      </c>
      <c r="T55" s="15" t="e">
        <f>SUMIF('[1]COAL RECEIPT &amp; GCV DATA'!$A$3:$A$11,'MASTER DATA FILE RAW COAL'!A55,'[1]COAL RECEIPT &amp; GCV DATA'!$T$3:$T$11)</f>
        <v>#VALUE!</v>
      </c>
      <c r="U55" s="15" t="e">
        <f t="shared" si="4"/>
        <v>#VALUE!</v>
      </c>
      <c r="V55" s="15" t="e">
        <f>SUMIF('[1]COAL RECEIPT &amp; GCV DATA'!$A$3:$A$11,'MASTER DATA FILE RAW COAL'!A55,'[1]COAL RECEIPT &amp; GCV DATA'!$V$3:$V$11)</f>
        <v>#VALUE!</v>
      </c>
      <c r="W55" s="15" t="e">
        <f t="shared" si="5"/>
        <v>#VALUE!</v>
      </c>
    </row>
    <row r="56" spans="1:23" customFormat="1" x14ac:dyDescent="0.3">
      <c r="A56" s="12"/>
      <c r="B56" s="12" t="e">
        <f>SUMIF('[1]COAL RECEIPT &amp; GCV DATA'!$A$3:$A$11,'MASTER DATA FILE RAW COAL'!A56,'[1]COAL RECEIPT &amp; GCV DATA'!$B$3:$B$11)</f>
        <v>#VALUE!</v>
      </c>
      <c r="C56" s="13" t="e">
        <f>SUMIF('[1]COAL RECEIPT &amp; GCV DATA'!$A$3:$A$11,'MASTER DATA FILE RAW COAL'!A56,'[1]COAL RECEIPT &amp; GCV DATA'!$C$3:$C$11)</f>
        <v>#VALUE!</v>
      </c>
      <c r="D56" s="13">
        <f>IFERROR(VLOOKUP(A56,'[1]COAL RECEIPT &amp; GCV DATA'!$A$2:$V$11,4,0),0)</f>
        <v>0</v>
      </c>
      <c r="E56" s="14">
        <f>IFERROR(VLOOKUP(A56,'[1]COAL RECEIPT &amp; GCV DATA'!$A$2:$V$11,5,0),0)</f>
        <v>0</v>
      </c>
      <c r="F56" s="13" t="e">
        <f>SUMIF('[1]COAL RECEIPT &amp; GCV DATA'!$A$3:$A$11,'MASTER DATA FILE RAW COAL'!A56,'[1]COAL RECEIPT &amp; GCV DATA'!$F$3:$F$11)</f>
        <v>#VALUE!</v>
      </c>
      <c r="G56" s="13">
        <f>IFERROR(VLOOKUP(A56,'[1]COAL RECEIPT &amp; GCV DATA'!$A$2:$V$11,7,0),0)</f>
        <v>0</v>
      </c>
      <c r="H56" s="13">
        <f>IFERROR(VLOOKUP(A56,'[1]COAL RECEIPT &amp; GCV DATA'!$A$2:$V$11,8,0),0)</f>
        <v>0</v>
      </c>
      <c r="I56" s="13">
        <f>IFERROR(VLOOKUP(A56,'[1]COAL RECEIPT &amp; GCV DATA'!$A$2:$V$11,9,0),0)</f>
        <v>0</v>
      </c>
      <c r="J56" s="13">
        <f>IFERROR(VLOOKUP(A56,'[1]COAL RECEIPT &amp; GCV DATA'!$A$2:$V$11,10,0),0)</f>
        <v>0</v>
      </c>
      <c r="K56" s="15" t="e">
        <f>SUMIF('[1]COAL RECEIPT &amp; GCV DATA'!$A$3:$A$11,'MASTER DATA FILE RAW COAL'!A56,'[1]COAL RECEIPT &amp; GCV DATA'!$K$3:$K$11)</f>
        <v>#VALUE!</v>
      </c>
      <c r="L56" s="15" t="e">
        <f>SUMIF('[1]COAL RECEIPT &amp; GCV DATA'!$A$3:$A$11,'MASTER DATA FILE RAW COAL'!A56,'[1]COAL RECEIPT &amp; GCV DATA'!$L$3:$L$11)</f>
        <v>#VALUE!</v>
      </c>
      <c r="M56" s="15" t="e">
        <f t="shared" si="0"/>
        <v>#VALUE!</v>
      </c>
      <c r="N56" s="15" t="e">
        <f t="shared" si="1"/>
        <v>#VALUE!</v>
      </c>
      <c r="O56" s="15" t="e">
        <f>SUMIF('[1]COAL RECEIPT &amp; GCV DATA'!$A$3:$A$11,'MASTER DATA FILE RAW COAL'!A56,'[1]COAL RECEIPT &amp; GCV DATA'!$O$3:$O$11)</f>
        <v>#VALUE!</v>
      </c>
      <c r="P56" s="15" t="e">
        <f t="shared" si="7"/>
        <v>#VALUE!</v>
      </c>
      <c r="Q56" s="15" t="e">
        <f>SUMIF('[1]COAL RECEIPT &amp; GCV DATA'!$A$3:$A$11,'MASTER DATA FILE RAW COAL'!A56,'[1]COAL RECEIPT &amp; GCV DATA'!$Q$3:$Q$11)+IF(H56=$J$234,($K$234*K56),0)+IF(H56=$J$235,($K$235*K56),0)+IF(H55=$J$235,($K$236*K56),0)</f>
        <v>#VALUE!</v>
      </c>
      <c r="R56" s="16" t="e">
        <f>SUMIF('[1]COAL RECEIPT &amp; GCV DATA'!$A$3:$A$11,'MASTER DATA FILE RAW COAL'!A56,'[1]COAL RECEIPT &amp; GCV DATA'!$R$3:$R$11)+IF(H56=$J$234,($K$234*K56),0)+IF(H56=$J$235,($K$235*K56),0)</f>
        <v>#VALUE!</v>
      </c>
      <c r="S56" s="15">
        <f t="shared" si="3"/>
        <v>0</v>
      </c>
      <c r="T56" s="15" t="e">
        <f>SUMIF('[1]COAL RECEIPT &amp; GCV DATA'!$A$3:$A$11,'MASTER DATA FILE RAW COAL'!A56,'[1]COAL RECEIPT &amp; GCV DATA'!$T$3:$T$11)</f>
        <v>#VALUE!</v>
      </c>
      <c r="U56" s="15" t="e">
        <f t="shared" si="4"/>
        <v>#VALUE!</v>
      </c>
      <c r="V56" s="15" t="e">
        <f>SUMIF('[1]COAL RECEIPT &amp; GCV DATA'!$A$3:$A$11,'MASTER DATA FILE RAW COAL'!A56,'[1]COAL RECEIPT &amp; GCV DATA'!$V$3:$V$11)</f>
        <v>#VALUE!</v>
      </c>
      <c r="W56" s="15" t="e">
        <f t="shared" si="5"/>
        <v>#VALUE!</v>
      </c>
    </row>
    <row r="57" spans="1:23" customFormat="1" x14ac:dyDescent="0.3">
      <c r="A57" s="12"/>
      <c r="B57" s="12" t="e">
        <f>SUMIF('[1]COAL RECEIPT &amp; GCV DATA'!$A$3:$A$11,'MASTER DATA FILE RAW COAL'!A57,'[1]COAL RECEIPT &amp; GCV DATA'!$B$3:$B$11)</f>
        <v>#VALUE!</v>
      </c>
      <c r="C57" s="13" t="e">
        <f>SUMIF('[1]COAL RECEIPT &amp; GCV DATA'!$A$3:$A$11,'MASTER DATA FILE RAW COAL'!A57,'[1]COAL RECEIPT &amp; GCV DATA'!$C$3:$C$11)</f>
        <v>#VALUE!</v>
      </c>
      <c r="D57" s="13">
        <f>IFERROR(VLOOKUP(A57,'[1]COAL RECEIPT &amp; GCV DATA'!$A$2:$V$11,4,0),0)</f>
        <v>0</v>
      </c>
      <c r="E57" s="14">
        <f>IFERROR(VLOOKUP(A57,'[1]COAL RECEIPT &amp; GCV DATA'!$A$2:$V$11,5,0),0)</f>
        <v>0</v>
      </c>
      <c r="F57" s="13" t="e">
        <f>SUMIF('[1]COAL RECEIPT &amp; GCV DATA'!$A$3:$A$11,'MASTER DATA FILE RAW COAL'!A57,'[1]COAL RECEIPT &amp; GCV DATA'!$F$3:$F$11)</f>
        <v>#VALUE!</v>
      </c>
      <c r="G57" s="13">
        <f>IFERROR(VLOOKUP(A57,'[1]COAL RECEIPT &amp; GCV DATA'!$A$2:$V$11,7,0),0)</f>
        <v>0</v>
      </c>
      <c r="H57" s="13">
        <f>IFERROR(VLOOKUP(A57,'[1]COAL RECEIPT &amp; GCV DATA'!$A$2:$V$11,8,0),0)</f>
        <v>0</v>
      </c>
      <c r="I57" s="13">
        <f>IFERROR(VLOOKUP(A57,'[1]COAL RECEIPT &amp; GCV DATA'!$A$2:$V$11,9,0),0)</f>
        <v>0</v>
      </c>
      <c r="J57" s="13">
        <f>IFERROR(VLOOKUP(A57,'[1]COAL RECEIPT &amp; GCV DATA'!$A$2:$V$11,10,0),0)</f>
        <v>0</v>
      </c>
      <c r="K57" s="15" t="e">
        <f>SUMIF('[1]COAL RECEIPT &amp; GCV DATA'!$A$3:$A$11,'MASTER DATA FILE RAW COAL'!A57,'[1]COAL RECEIPT &amp; GCV DATA'!$K$3:$K$11)</f>
        <v>#VALUE!</v>
      </c>
      <c r="L57" s="15" t="e">
        <f>SUMIF('[1]COAL RECEIPT &amp; GCV DATA'!$A$3:$A$11,'MASTER DATA FILE RAW COAL'!A57,'[1]COAL RECEIPT &amp; GCV DATA'!$L$3:$L$11)</f>
        <v>#VALUE!</v>
      </c>
      <c r="M57" s="15" t="e">
        <f t="shared" si="0"/>
        <v>#VALUE!</v>
      </c>
      <c r="N57" s="15" t="e">
        <f t="shared" si="1"/>
        <v>#VALUE!</v>
      </c>
      <c r="O57" s="15" t="e">
        <f>SUMIF('[1]COAL RECEIPT &amp; GCV DATA'!$A$3:$A$11,'MASTER DATA FILE RAW COAL'!A57,'[1]COAL RECEIPT &amp; GCV DATA'!$O$3:$O$11)</f>
        <v>#VALUE!</v>
      </c>
      <c r="P57" s="15" t="e">
        <f t="shared" si="7"/>
        <v>#VALUE!</v>
      </c>
      <c r="Q57" s="15" t="e">
        <f>SUMIF('[1]COAL RECEIPT &amp; GCV DATA'!$A$3:$A$11,'MASTER DATA FILE RAW COAL'!A57,'[1]COAL RECEIPT &amp; GCV DATA'!$Q$3:$Q$11)+IF(H57=$J$234,($K$234*K57),0)+IF(H57=$J$235,($K$235*K57),0)+IF(H56=$J$235,($K$236*K57),0)</f>
        <v>#VALUE!</v>
      </c>
      <c r="R57" s="16" t="e">
        <f>SUMIF('[1]COAL RECEIPT &amp; GCV DATA'!$A$3:$A$11,'MASTER DATA FILE RAW COAL'!A57,'[1]COAL RECEIPT &amp; GCV DATA'!$R$3:$R$11)+IF(H57=$J$234,($K$234*K57),0)+IF(H57=$J$235,($K$235*K57),0)</f>
        <v>#VALUE!</v>
      </c>
      <c r="S57" s="15">
        <f t="shared" si="3"/>
        <v>0</v>
      </c>
      <c r="T57" s="15" t="e">
        <f>SUMIF('[1]COAL RECEIPT &amp; GCV DATA'!$A$3:$A$11,'MASTER DATA FILE RAW COAL'!A57,'[1]COAL RECEIPT &amp; GCV DATA'!$T$3:$T$11)</f>
        <v>#VALUE!</v>
      </c>
      <c r="U57" s="15" t="e">
        <f t="shared" si="4"/>
        <v>#VALUE!</v>
      </c>
      <c r="V57" s="15" t="e">
        <f>SUMIF('[1]COAL RECEIPT &amp; GCV DATA'!$A$3:$A$11,'MASTER DATA FILE RAW COAL'!A57,'[1]COAL RECEIPT &amp; GCV DATA'!$V$3:$V$11)</f>
        <v>#VALUE!</v>
      </c>
      <c r="W57" s="15" t="e">
        <f t="shared" si="5"/>
        <v>#VALUE!</v>
      </c>
    </row>
    <row r="58" spans="1:23" customFormat="1" x14ac:dyDescent="0.3">
      <c r="A58" s="12"/>
      <c r="B58" s="12" t="e">
        <f>SUMIF('[1]COAL RECEIPT &amp; GCV DATA'!$A$3:$A$11,'MASTER DATA FILE RAW COAL'!A58,'[1]COAL RECEIPT &amp; GCV DATA'!$B$3:$B$11)</f>
        <v>#VALUE!</v>
      </c>
      <c r="C58" s="13" t="e">
        <f>SUMIF('[1]COAL RECEIPT &amp; GCV DATA'!$A$3:$A$11,'MASTER DATA FILE RAW COAL'!A58,'[1]COAL RECEIPT &amp; GCV DATA'!$C$3:$C$11)</f>
        <v>#VALUE!</v>
      </c>
      <c r="D58" s="13">
        <f>IFERROR(VLOOKUP(A58,'[1]COAL RECEIPT &amp; GCV DATA'!$A$2:$V$11,4,0),0)</f>
        <v>0</v>
      </c>
      <c r="E58" s="14">
        <f>IFERROR(VLOOKUP(A58,'[1]COAL RECEIPT &amp; GCV DATA'!$A$2:$V$11,5,0),0)</f>
        <v>0</v>
      </c>
      <c r="F58" s="13" t="e">
        <f>SUMIF('[1]COAL RECEIPT &amp; GCV DATA'!$A$3:$A$11,'MASTER DATA FILE RAW COAL'!A58,'[1]COAL RECEIPT &amp; GCV DATA'!$F$3:$F$11)</f>
        <v>#VALUE!</v>
      </c>
      <c r="G58" s="13">
        <f>IFERROR(VLOOKUP(A58,'[1]COAL RECEIPT &amp; GCV DATA'!$A$2:$V$11,7,0),0)</f>
        <v>0</v>
      </c>
      <c r="H58" s="13">
        <f>IFERROR(VLOOKUP(A58,'[1]COAL RECEIPT &amp; GCV DATA'!$A$2:$V$11,8,0),0)</f>
        <v>0</v>
      </c>
      <c r="I58" s="13">
        <f>IFERROR(VLOOKUP(A58,'[1]COAL RECEIPT &amp; GCV DATA'!$A$2:$V$11,9,0),0)</f>
        <v>0</v>
      </c>
      <c r="J58" s="13">
        <f>IFERROR(VLOOKUP(A58,'[1]COAL RECEIPT &amp; GCV DATA'!$A$2:$V$11,10,0),0)</f>
        <v>0</v>
      </c>
      <c r="K58" s="15" t="e">
        <f>SUMIF('[1]COAL RECEIPT &amp; GCV DATA'!$A$3:$A$11,'MASTER DATA FILE RAW COAL'!A58,'[1]COAL RECEIPT &amp; GCV DATA'!$K$3:$K$11)</f>
        <v>#VALUE!</v>
      </c>
      <c r="L58" s="15" t="e">
        <f>SUMIF('[1]COAL RECEIPT &amp; GCV DATA'!$A$3:$A$11,'MASTER DATA FILE RAW COAL'!A58,'[1]COAL RECEIPT &amp; GCV DATA'!$L$3:$L$11)</f>
        <v>#VALUE!</v>
      </c>
      <c r="M58" s="15" t="e">
        <f t="shared" si="0"/>
        <v>#VALUE!</v>
      </c>
      <c r="N58" s="15" t="e">
        <f t="shared" si="1"/>
        <v>#VALUE!</v>
      </c>
      <c r="O58" s="15" t="e">
        <f>SUMIF('[1]COAL RECEIPT &amp; GCV DATA'!$A$3:$A$11,'MASTER DATA FILE RAW COAL'!A58,'[1]COAL RECEIPT &amp; GCV DATA'!$O$3:$O$11)</f>
        <v>#VALUE!</v>
      </c>
      <c r="P58" s="15" t="e">
        <f t="shared" si="7"/>
        <v>#VALUE!</v>
      </c>
      <c r="Q58" s="15" t="e">
        <f>SUMIF('[1]COAL RECEIPT &amp; GCV DATA'!$A$3:$A$11,'MASTER DATA FILE RAW COAL'!A58,'[1]COAL RECEIPT &amp; GCV DATA'!$Q$3:$Q$11)+IF(H58=$J$234,($K$234*K58),0)+IF(H58=$J$235,($K$235*K58),0)+IF(H57=$J$235,($K$236*K58),0)</f>
        <v>#VALUE!</v>
      </c>
      <c r="R58" s="16" t="e">
        <f>SUMIF('[1]COAL RECEIPT &amp; GCV DATA'!$A$3:$A$11,'MASTER DATA FILE RAW COAL'!A58,'[1]COAL RECEIPT &amp; GCV DATA'!$R$3:$R$11)+IF(H58=$J$234,($K$234*K58),0)+IF(H58=$J$235,($K$235*K58),0)</f>
        <v>#VALUE!</v>
      </c>
      <c r="S58" s="15">
        <f t="shared" si="3"/>
        <v>0</v>
      </c>
      <c r="T58" s="15" t="e">
        <f>SUMIF('[1]COAL RECEIPT &amp; GCV DATA'!$A$3:$A$11,'MASTER DATA FILE RAW COAL'!A58,'[1]COAL RECEIPT &amp; GCV DATA'!$T$3:$T$11)</f>
        <v>#VALUE!</v>
      </c>
      <c r="U58" s="15" t="e">
        <f t="shared" si="4"/>
        <v>#VALUE!</v>
      </c>
      <c r="V58" s="15" t="e">
        <f>SUMIF('[1]COAL RECEIPT &amp; GCV DATA'!$A$3:$A$11,'MASTER DATA FILE RAW COAL'!A58,'[1]COAL RECEIPT &amp; GCV DATA'!$V$3:$V$11)</f>
        <v>#VALUE!</v>
      </c>
      <c r="W58" s="15" t="e">
        <f t="shared" si="5"/>
        <v>#VALUE!</v>
      </c>
    </row>
    <row r="59" spans="1:23" customFormat="1" x14ac:dyDescent="0.3">
      <c r="A59" s="12"/>
      <c r="B59" s="12" t="e">
        <f>SUMIF('[1]COAL RECEIPT &amp; GCV DATA'!$A$3:$A$11,'MASTER DATA FILE RAW COAL'!A59,'[1]COAL RECEIPT &amp; GCV DATA'!$B$3:$B$11)</f>
        <v>#VALUE!</v>
      </c>
      <c r="C59" s="13" t="e">
        <f>SUMIF('[1]COAL RECEIPT &amp; GCV DATA'!$A$3:$A$11,'MASTER DATA FILE RAW COAL'!A59,'[1]COAL RECEIPT &amp; GCV DATA'!$C$3:$C$11)</f>
        <v>#VALUE!</v>
      </c>
      <c r="D59" s="13">
        <f>IFERROR(VLOOKUP(A59,'[1]COAL RECEIPT &amp; GCV DATA'!$A$2:$V$11,4,0),0)</f>
        <v>0</v>
      </c>
      <c r="E59" s="14">
        <f>IFERROR(VLOOKUP(A59,'[1]COAL RECEIPT &amp; GCV DATA'!$A$2:$V$11,5,0),0)</f>
        <v>0</v>
      </c>
      <c r="F59" s="13" t="e">
        <f>SUMIF('[1]COAL RECEIPT &amp; GCV DATA'!$A$3:$A$11,'MASTER DATA FILE RAW COAL'!A59,'[1]COAL RECEIPT &amp; GCV DATA'!$F$3:$F$11)</f>
        <v>#VALUE!</v>
      </c>
      <c r="G59" s="13">
        <f>IFERROR(VLOOKUP(A59,'[1]COAL RECEIPT &amp; GCV DATA'!$A$2:$V$11,7,0),0)</f>
        <v>0</v>
      </c>
      <c r="H59" s="13">
        <f>IFERROR(VLOOKUP(A59,'[1]COAL RECEIPT &amp; GCV DATA'!$A$2:$V$11,8,0),0)</f>
        <v>0</v>
      </c>
      <c r="I59" s="13">
        <f>IFERROR(VLOOKUP(A59,'[1]COAL RECEIPT &amp; GCV DATA'!$A$2:$V$11,9,0),0)</f>
        <v>0</v>
      </c>
      <c r="J59" s="13">
        <f>IFERROR(VLOOKUP(A59,'[1]COAL RECEIPT &amp; GCV DATA'!$A$2:$V$11,10,0),0)</f>
        <v>0</v>
      </c>
      <c r="K59" s="15" t="e">
        <f>SUMIF('[1]COAL RECEIPT &amp; GCV DATA'!$A$3:$A$11,'MASTER DATA FILE RAW COAL'!A59,'[1]COAL RECEIPT &amp; GCV DATA'!$K$3:$K$11)</f>
        <v>#VALUE!</v>
      </c>
      <c r="L59" s="15" t="e">
        <f>SUMIF('[1]COAL RECEIPT &amp; GCV DATA'!$A$3:$A$11,'MASTER DATA FILE RAW COAL'!A59,'[1]COAL RECEIPT &amp; GCV DATA'!$L$3:$L$11)</f>
        <v>#VALUE!</v>
      </c>
      <c r="M59" s="15" t="e">
        <f t="shared" si="0"/>
        <v>#VALUE!</v>
      </c>
      <c r="N59" s="15" t="e">
        <f t="shared" si="1"/>
        <v>#VALUE!</v>
      </c>
      <c r="O59" s="15" t="e">
        <f>SUMIF('[1]COAL RECEIPT &amp; GCV DATA'!$A$3:$A$11,'MASTER DATA FILE RAW COAL'!A59,'[1]COAL RECEIPT &amp; GCV DATA'!$O$3:$O$11)</f>
        <v>#VALUE!</v>
      </c>
      <c r="P59" s="15" t="e">
        <f t="shared" si="7"/>
        <v>#VALUE!</v>
      </c>
      <c r="Q59" s="15" t="e">
        <f>SUMIF('[1]COAL RECEIPT &amp; GCV DATA'!$A$3:$A$11,'MASTER DATA FILE RAW COAL'!A59,'[1]COAL RECEIPT &amp; GCV DATA'!$Q$3:$Q$11)+IF(H59=$J$234,($K$234*K59),0)+IF(H59=$J$235,($K$235*K59),0)+IF(H58=$J$235,($K$236*K59),0)</f>
        <v>#VALUE!</v>
      </c>
      <c r="R59" s="16" t="e">
        <f>SUMIF('[1]COAL RECEIPT &amp; GCV DATA'!$A$3:$A$11,'MASTER DATA FILE RAW COAL'!A59,'[1]COAL RECEIPT &amp; GCV DATA'!$R$3:$R$11)+IF(H59=$J$234,($K$234*K59),0)+IF(H59=$J$235,($K$235*K59),0)</f>
        <v>#VALUE!</v>
      </c>
      <c r="S59" s="15">
        <f t="shared" si="3"/>
        <v>0</v>
      </c>
      <c r="T59" s="15" t="e">
        <f>SUMIF('[1]COAL RECEIPT &amp; GCV DATA'!$A$3:$A$11,'MASTER DATA FILE RAW COAL'!A59,'[1]COAL RECEIPT &amp; GCV DATA'!$T$3:$T$11)</f>
        <v>#VALUE!</v>
      </c>
      <c r="U59" s="15" t="e">
        <f t="shared" si="4"/>
        <v>#VALUE!</v>
      </c>
      <c r="V59" s="15" t="e">
        <f>SUMIF('[1]COAL RECEIPT &amp; GCV DATA'!$A$3:$A$11,'MASTER DATA FILE RAW COAL'!A59,'[1]COAL RECEIPT &amp; GCV DATA'!$V$3:$V$11)</f>
        <v>#VALUE!</v>
      </c>
      <c r="W59" s="15" t="e">
        <f t="shared" si="5"/>
        <v>#VALUE!</v>
      </c>
    </row>
    <row r="60" spans="1:23" customFormat="1" x14ac:dyDescent="0.3">
      <c r="A60" s="12"/>
      <c r="B60" s="12" t="e">
        <f>SUMIF('[1]COAL RECEIPT &amp; GCV DATA'!$A$3:$A$11,'MASTER DATA FILE RAW COAL'!A60,'[1]COAL RECEIPT &amp; GCV DATA'!$B$3:$B$11)</f>
        <v>#VALUE!</v>
      </c>
      <c r="C60" s="13" t="e">
        <f>SUMIF('[1]COAL RECEIPT &amp; GCV DATA'!$A$3:$A$11,'MASTER DATA FILE RAW COAL'!A60,'[1]COAL RECEIPT &amp; GCV DATA'!$C$3:$C$11)</f>
        <v>#VALUE!</v>
      </c>
      <c r="D60" s="13">
        <f>IFERROR(VLOOKUP(A60,'[1]COAL RECEIPT &amp; GCV DATA'!$A$2:$V$11,4,0),0)</f>
        <v>0</v>
      </c>
      <c r="E60" s="14">
        <f>IFERROR(VLOOKUP(A60,'[1]COAL RECEIPT &amp; GCV DATA'!$A$2:$V$11,5,0),0)</f>
        <v>0</v>
      </c>
      <c r="F60" s="13" t="e">
        <f>SUMIF('[1]COAL RECEIPT &amp; GCV DATA'!$A$3:$A$11,'MASTER DATA FILE RAW COAL'!A60,'[1]COAL RECEIPT &amp; GCV DATA'!$F$3:$F$11)</f>
        <v>#VALUE!</v>
      </c>
      <c r="G60" s="13">
        <f>IFERROR(VLOOKUP(A60,'[1]COAL RECEIPT &amp; GCV DATA'!$A$2:$V$11,7,0),0)</f>
        <v>0</v>
      </c>
      <c r="H60" s="13">
        <f>IFERROR(VLOOKUP(A60,'[1]COAL RECEIPT &amp; GCV DATA'!$A$2:$V$11,8,0),0)</f>
        <v>0</v>
      </c>
      <c r="I60" s="13">
        <f>IFERROR(VLOOKUP(A60,'[1]COAL RECEIPT &amp; GCV DATA'!$A$2:$V$11,9,0),0)</f>
        <v>0</v>
      </c>
      <c r="J60" s="13">
        <f>IFERROR(VLOOKUP(A60,'[1]COAL RECEIPT &amp; GCV DATA'!$A$2:$V$11,10,0),0)</f>
        <v>0</v>
      </c>
      <c r="K60" s="15" t="e">
        <f>SUMIF('[1]COAL RECEIPT &amp; GCV DATA'!$A$3:$A$11,'MASTER DATA FILE RAW COAL'!A60,'[1]COAL RECEIPT &amp; GCV DATA'!$K$3:$K$11)</f>
        <v>#VALUE!</v>
      </c>
      <c r="L60" s="15" t="e">
        <f>SUMIF('[1]COAL RECEIPT &amp; GCV DATA'!$A$3:$A$11,'MASTER DATA FILE RAW COAL'!A60,'[1]COAL RECEIPT &amp; GCV DATA'!$L$3:$L$11)</f>
        <v>#VALUE!</v>
      </c>
      <c r="M60" s="15" t="e">
        <f t="shared" si="0"/>
        <v>#VALUE!</v>
      </c>
      <c r="N60" s="15" t="e">
        <f t="shared" si="1"/>
        <v>#VALUE!</v>
      </c>
      <c r="O60" s="15" t="e">
        <f>SUMIF('[1]COAL RECEIPT &amp; GCV DATA'!$A$3:$A$11,'MASTER DATA FILE RAW COAL'!A60,'[1]COAL RECEIPT &amp; GCV DATA'!$O$3:$O$11)</f>
        <v>#VALUE!</v>
      </c>
      <c r="P60" s="15" t="e">
        <f t="shared" si="7"/>
        <v>#VALUE!</v>
      </c>
      <c r="Q60" s="15" t="e">
        <f>SUMIF('[1]COAL RECEIPT &amp; GCV DATA'!$A$3:$A$11,'MASTER DATA FILE RAW COAL'!A60,'[1]COAL RECEIPT &amp; GCV DATA'!$Q$3:$Q$11)+IF(H60=$J$234,($K$234*K60),0)+IF(H60=$J$235,($K$235*K60),0)+IF(H59=$J$235,($K$236*K60),0)</f>
        <v>#VALUE!</v>
      </c>
      <c r="R60" s="16" t="e">
        <f>SUMIF('[1]COAL RECEIPT &amp; GCV DATA'!$A$3:$A$11,'MASTER DATA FILE RAW COAL'!A60,'[1]COAL RECEIPT &amp; GCV DATA'!$R$3:$R$11)+IF(H60=$J$234,($K$234*K60),0)+IF(H60=$J$235,($K$235*K60),0)</f>
        <v>#VALUE!</v>
      </c>
      <c r="S60" s="15">
        <f t="shared" si="3"/>
        <v>0</v>
      </c>
      <c r="T60" s="15" t="e">
        <f>SUMIF('[1]COAL RECEIPT &amp; GCV DATA'!$A$3:$A$11,'MASTER DATA FILE RAW COAL'!A60,'[1]COAL RECEIPT &amp; GCV DATA'!$T$3:$T$11)</f>
        <v>#VALUE!</v>
      </c>
      <c r="U60" s="15" t="e">
        <f t="shared" si="4"/>
        <v>#VALUE!</v>
      </c>
      <c r="V60" s="15" t="e">
        <f>SUMIF('[1]COAL RECEIPT &amp; GCV DATA'!$A$3:$A$11,'MASTER DATA FILE RAW COAL'!A60,'[1]COAL RECEIPT &amp; GCV DATA'!$V$3:$V$11)</f>
        <v>#VALUE!</v>
      </c>
      <c r="W60" s="15" t="e">
        <f t="shared" si="5"/>
        <v>#VALUE!</v>
      </c>
    </row>
    <row r="61" spans="1:23" customFormat="1" x14ac:dyDescent="0.3">
      <c r="A61" s="12"/>
      <c r="B61" s="12" t="e">
        <f>SUMIF('[1]COAL RECEIPT &amp; GCV DATA'!$A$3:$A$11,'MASTER DATA FILE RAW COAL'!A61,'[1]COAL RECEIPT &amp; GCV DATA'!$B$3:$B$11)</f>
        <v>#VALUE!</v>
      </c>
      <c r="C61" s="13" t="e">
        <f>SUMIF('[1]COAL RECEIPT &amp; GCV DATA'!$A$3:$A$11,'MASTER DATA FILE RAW COAL'!A61,'[1]COAL RECEIPT &amp; GCV DATA'!$C$3:$C$11)</f>
        <v>#VALUE!</v>
      </c>
      <c r="D61" s="13">
        <f>IFERROR(VLOOKUP(A61,'[1]COAL RECEIPT &amp; GCV DATA'!$A$2:$V$11,4,0),0)</f>
        <v>0</v>
      </c>
      <c r="E61" s="14">
        <f>IFERROR(VLOOKUP(A61,'[1]COAL RECEIPT &amp; GCV DATA'!$A$2:$V$11,5,0),0)</f>
        <v>0</v>
      </c>
      <c r="F61" s="13" t="e">
        <f>SUMIF('[1]COAL RECEIPT &amp; GCV DATA'!$A$3:$A$11,'MASTER DATA FILE RAW COAL'!A61,'[1]COAL RECEIPT &amp; GCV DATA'!$F$3:$F$11)</f>
        <v>#VALUE!</v>
      </c>
      <c r="G61" s="13">
        <f>IFERROR(VLOOKUP(A61,'[1]COAL RECEIPT &amp; GCV DATA'!$A$2:$V$11,7,0),0)</f>
        <v>0</v>
      </c>
      <c r="H61" s="13">
        <f>IFERROR(VLOOKUP(A61,'[1]COAL RECEIPT &amp; GCV DATA'!$A$2:$V$11,8,0),0)</f>
        <v>0</v>
      </c>
      <c r="I61" s="13">
        <f>IFERROR(VLOOKUP(A61,'[1]COAL RECEIPT &amp; GCV DATA'!$A$2:$V$11,9,0),0)</f>
        <v>0</v>
      </c>
      <c r="J61" s="13">
        <f>IFERROR(VLOOKUP(A61,'[1]COAL RECEIPT &amp; GCV DATA'!$A$2:$V$11,10,0),0)</f>
        <v>0</v>
      </c>
      <c r="K61" s="15" t="e">
        <f>SUMIF('[1]COAL RECEIPT &amp; GCV DATA'!$A$3:$A$11,'MASTER DATA FILE RAW COAL'!A61,'[1]COAL RECEIPT &amp; GCV DATA'!$K$3:$K$11)</f>
        <v>#VALUE!</v>
      </c>
      <c r="L61" s="15" t="e">
        <f>SUMIF('[1]COAL RECEIPT &amp; GCV DATA'!$A$3:$A$11,'MASTER DATA FILE RAW COAL'!A61,'[1]COAL RECEIPT &amp; GCV DATA'!$L$3:$L$11)</f>
        <v>#VALUE!</v>
      </c>
      <c r="M61" s="15" t="e">
        <f t="shared" si="0"/>
        <v>#VALUE!</v>
      </c>
      <c r="N61" s="15" t="e">
        <f t="shared" si="1"/>
        <v>#VALUE!</v>
      </c>
      <c r="O61" s="15" t="e">
        <f>SUMIF('[1]COAL RECEIPT &amp; GCV DATA'!$A$3:$A$11,'MASTER DATA FILE RAW COAL'!A61,'[1]COAL RECEIPT &amp; GCV DATA'!$O$3:$O$11)</f>
        <v>#VALUE!</v>
      </c>
      <c r="P61" s="15" t="e">
        <f t="shared" si="7"/>
        <v>#VALUE!</v>
      </c>
      <c r="Q61" s="15" t="e">
        <f>SUMIF('[1]COAL RECEIPT &amp; GCV DATA'!$A$3:$A$11,'MASTER DATA FILE RAW COAL'!A61,'[1]COAL RECEIPT &amp; GCV DATA'!$Q$3:$Q$11)+IF(H61=$J$234,($K$234*K61),0)+IF(H61=$J$235,($K$235*K61),0)+IF(H60=$J$235,($K$236*K61),0)</f>
        <v>#VALUE!</v>
      </c>
      <c r="R61" s="16" t="e">
        <f>SUMIF('[1]COAL RECEIPT &amp; GCV DATA'!$A$3:$A$11,'MASTER DATA FILE RAW COAL'!A61,'[1]COAL RECEIPT &amp; GCV DATA'!$R$3:$R$11)+IF(H61=$J$234,($K$234*K61),0)+IF(H61=$J$235,($K$235*K61),0)</f>
        <v>#VALUE!</v>
      </c>
      <c r="S61" s="15">
        <f t="shared" si="3"/>
        <v>0</v>
      </c>
      <c r="T61" s="15" t="e">
        <f>SUMIF('[1]COAL RECEIPT &amp; GCV DATA'!$A$3:$A$11,'MASTER DATA FILE RAW COAL'!A61,'[1]COAL RECEIPT &amp; GCV DATA'!$T$3:$T$11)</f>
        <v>#VALUE!</v>
      </c>
      <c r="U61" s="15" t="e">
        <f t="shared" si="4"/>
        <v>#VALUE!</v>
      </c>
      <c r="V61" s="15" t="e">
        <f>SUMIF('[1]COAL RECEIPT &amp; GCV DATA'!$A$3:$A$11,'MASTER DATA FILE RAW COAL'!A61,'[1]COAL RECEIPT &amp; GCV DATA'!$V$3:$V$11)</f>
        <v>#VALUE!</v>
      </c>
      <c r="W61" s="15" t="e">
        <f t="shared" si="5"/>
        <v>#VALUE!</v>
      </c>
    </row>
    <row r="62" spans="1:23" customFormat="1" x14ac:dyDescent="0.3">
      <c r="A62" s="12"/>
      <c r="B62" s="12" t="e">
        <f>SUMIF('[1]COAL RECEIPT &amp; GCV DATA'!$A$3:$A$11,'MASTER DATA FILE RAW COAL'!A62,'[1]COAL RECEIPT &amp; GCV DATA'!$B$3:$B$11)</f>
        <v>#VALUE!</v>
      </c>
      <c r="C62" s="13" t="e">
        <f>SUMIF('[1]COAL RECEIPT &amp; GCV DATA'!$A$3:$A$11,'MASTER DATA FILE RAW COAL'!A62,'[1]COAL RECEIPT &amp; GCV DATA'!$C$3:$C$11)</f>
        <v>#VALUE!</v>
      </c>
      <c r="D62" s="13">
        <f>IFERROR(VLOOKUP(A62,'[1]COAL RECEIPT &amp; GCV DATA'!$A$2:$V$11,4,0),0)</f>
        <v>0</v>
      </c>
      <c r="E62" s="14">
        <f>IFERROR(VLOOKUP(A62,'[1]COAL RECEIPT &amp; GCV DATA'!$A$2:$V$11,5,0),0)</f>
        <v>0</v>
      </c>
      <c r="F62" s="13" t="e">
        <f>SUMIF('[1]COAL RECEIPT &amp; GCV DATA'!$A$3:$A$11,'MASTER DATA FILE RAW COAL'!A62,'[1]COAL RECEIPT &amp; GCV DATA'!$F$3:$F$11)</f>
        <v>#VALUE!</v>
      </c>
      <c r="G62" s="13">
        <f>IFERROR(VLOOKUP(A62,'[1]COAL RECEIPT &amp; GCV DATA'!$A$2:$V$11,7,0),0)</f>
        <v>0</v>
      </c>
      <c r="H62" s="13">
        <f>IFERROR(VLOOKUP(A62,'[1]COAL RECEIPT &amp; GCV DATA'!$A$2:$V$11,8,0),0)</f>
        <v>0</v>
      </c>
      <c r="I62" s="13">
        <f>IFERROR(VLOOKUP(A62,'[1]COAL RECEIPT &amp; GCV DATA'!$A$2:$V$11,9,0),0)</f>
        <v>0</v>
      </c>
      <c r="J62" s="13">
        <f>IFERROR(VLOOKUP(A62,'[1]COAL RECEIPT &amp; GCV DATA'!$A$2:$V$11,10,0),0)</f>
        <v>0</v>
      </c>
      <c r="K62" s="15" t="e">
        <f>SUMIF('[1]COAL RECEIPT &amp; GCV DATA'!$A$3:$A$11,'MASTER DATA FILE RAW COAL'!A62,'[1]COAL RECEIPT &amp; GCV DATA'!$K$3:$K$11)</f>
        <v>#VALUE!</v>
      </c>
      <c r="L62" s="15" t="e">
        <f>SUMIF('[1]COAL RECEIPT &amp; GCV DATA'!$A$3:$A$11,'MASTER DATA FILE RAW COAL'!A62,'[1]COAL RECEIPT &amp; GCV DATA'!$L$3:$L$11)</f>
        <v>#VALUE!</v>
      </c>
      <c r="M62" s="15" t="e">
        <f t="shared" si="0"/>
        <v>#VALUE!</v>
      </c>
      <c r="N62" s="15" t="e">
        <f t="shared" si="1"/>
        <v>#VALUE!</v>
      </c>
      <c r="O62" s="15" t="e">
        <f>SUMIF('[1]COAL RECEIPT &amp; GCV DATA'!$A$3:$A$11,'MASTER DATA FILE RAW COAL'!A62,'[1]COAL RECEIPT &amp; GCV DATA'!$O$3:$O$11)</f>
        <v>#VALUE!</v>
      </c>
      <c r="P62" s="15" t="e">
        <f t="shared" si="7"/>
        <v>#VALUE!</v>
      </c>
      <c r="Q62" s="15" t="e">
        <f>SUMIF('[1]COAL RECEIPT &amp; GCV DATA'!$A$3:$A$11,'MASTER DATA FILE RAW COAL'!A62,'[1]COAL RECEIPT &amp; GCV DATA'!$Q$3:$Q$11)+IF(H62=$J$234,($K$234*K62),0)+IF(H62=$J$235,($K$235*K62),0)+IF(H61=$J$235,($K$236*K62),0)</f>
        <v>#VALUE!</v>
      </c>
      <c r="R62" s="16" t="e">
        <f>SUMIF('[1]COAL RECEIPT &amp; GCV DATA'!$A$3:$A$11,'MASTER DATA FILE RAW COAL'!A62,'[1]COAL RECEIPT &amp; GCV DATA'!$R$3:$R$11)+IF(H62=$J$234,($K$234*K62),0)+IF(H62=$J$235,($K$235*K62),0)</f>
        <v>#VALUE!</v>
      </c>
      <c r="S62" s="15">
        <f t="shared" si="3"/>
        <v>0</v>
      </c>
      <c r="T62" s="15" t="e">
        <f>SUMIF('[1]COAL RECEIPT &amp; GCV DATA'!$A$3:$A$11,'MASTER DATA FILE RAW COAL'!A62,'[1]COAL RECEIPT &amp; GCV DATA'!$T$3:$T$11)</f>
        <v>#VALUE!</v>
      </c>
      <c r="U62" s="15" t="e">
        <f t="shared" si="4"/>
        <v>#VALUE!</v>
      </c>
      <c r="V62" s="15" t="e">
        <f>SUMIF('[1]COAL RECEIPT &amp; GCV DATA'!$A$3:$A$11,'MASTER DATA FILE RAW COAL'!A62,'[1]COAL RECEIPT &amp; GCV DATA'!$V$3:$V$11)</f>
        <v>#VALUE!</v>
      </c>
      <c r="W62" s="15" t="e">
        <f t="shared" si="5"/>
        <v>#VALUE!</v>
      </c>
    </row>
    <row r="63" spans="1:23" customFormat="1" x14ac:dyDescent="0.3">
      <c r="A63" s="12"/>
      <c r="B63" s="12" t="e">
        <f>SUMIF('[1]COAL RECEIPT &amp; GCV DATA'!$A$3:$A$11,'MASTER DATA FILE RAW COAL'!A63,'[1]COAL RECEIPT &amp; GCV DATA'!$B$3:$B$11)</f>
        <v>#VALUE!</v>
      </c>
      <c r="C63" s="13" t="e">
        <f>SUMIF('[1]COAL RECEIPT &amp; GCV DATA'!$A$3:$A$11,'MASTER DATA FILE RAW COAL'!A63,'[1]COAL RECEIPT &amp; GCV DATA'!$C$3:$C$11)</f>
        <v>#VALUE!</v>
      </c>
      <c r="D63" s="13">
        <f>IFERROR(VLOOKUP(A63,'[1]COAL RECEIPT &amp; GCV DATA'!$A$2:$V$11,4,0),0)</f>
        <v>0</v>
      </c>
      <c r="E63" s="14">
        <f>IFERROR(VLOOKUP(A63,'[1]COAL RECEIPT &amp; GCV DATA'!$A$2:$V$11,5,0),0)</f>
        <v>0</v>
      </c>
      <c r="F63" s="13" t="e">
        <f>SUMIF('[1]COAL RECEIPT &amp; GCV DATA'!$A$3:$A$11,'MASTER DATA FILE RAW COAL'!A63,'[1]COAL RECEIPT &amp; GCV DATA'!$F$3:$F$11)</f>
        <v>#VALUE!</v>
      </c>
      <c r="G63" s="13">
        <f>IFERROR(VLOOKUP(A63,'[1]COAL RECEIPT &amp; GCV DATA'!$A$2:$V$11,7,0),0)</f>
        <v>0</v>
      </c>
      <c r="H63" s="13">
        <f>IFERROR(VLOOKUP(A63,'[1]COAL RECEIPT &amp; GCV DATA'!$A$2:$V$11,8,0),0)</f>
        <v>0</v>
      </c>
      <c r="I63" s="13">
        <f>IFERROR(VLOOKUP(A63,'[1]COAL RECEIPT &amp; GCV DATA'!$A$2:$V$11,9,0),0)</f>
        <v>0</v>
      </c>
      <c r="J63" s="13">
        <f>IFERROR(VLOOKUP(A63,'[1]COAL RECEIPT &amp; GCV DATA'!$A$2:$V$11,10,0),0)</f>
        <v>0</v>
      </c>
      <c r="K63" s="15" t="e">
        <f>SUMIF('[1]COAL RECEIPT &amp; GCV DATA'!$A$3:$A$11,'MASTER DATA FILE RAW COAL'!A63,'[1]COAL RECEIPT &amp; GCV DATA'!$K$3:$K$11)</f>
        <v>#VALUE!</v>
      </c>
      <c r="L63" s="15" t="e">
        <f>SUMIF('[1]COAL RECEIPT &amp; GCV DATA'!$A$3:$A$11,'MASTER DATA FILE RAW COAL'!A63,'[1]COAL RECEIPT &amp; GCV DATA'!$L$3:$L$11)</f>
        <v>#VALUE!</v>
      </c>
      <c r="M63" s="15" t="e">
        <f t="shared" si="0"/>
        <v>#VALUE!</v>
      </c>
      <c r="N63" s="15" t="e">
        <f t="shared" si="1"/>
        <v>#VALUE!</v>
      </c>
      <c r="O63" s="15" t="e">
        <f>SUMIF('[1]COAL RECEIPT &amp; GCV DATA'!$A$3:$A$11,'MASTER DATA FILE RAW COAL'!A63,'[1]COAL RECEIPT &amp; GCV DATA'!$O$3:$O$11)</f>
        <v>#VALUE!</v>
      </c>
      <c r="P63" s="15" t="e">
        <f t="shared" si="7"/>
        <v>#VALUE!</v>
      </c>
      <c r="Q63" s="15" t="e">
        <f>SUMIF('[1]COAL RECEIPT &amp; GCV DATA'!$A$3:$A$11,'MASTER DATA FILE RAW COAL'!A63,'[1]COAL RECEIPT &amp; GCV DATA'!$Q$3:$Q$11)+IF(H63=$J$234,($K$234*K63),0)+IF(H63=$J$235,($K$235*K63),0)+IF(H62=$J$235,($K$236*K63),0)</f>
        <v>#VALUE!</v>
      </c>
      <c r="R63" s="16" t="e">
        <f>SUMIF('[1]COAL RECEIPT &amp; GCV DATA'!$A$3:$A$11,'MASTER DATA FILE RAW COAL'!A63,'[1]COAL RECEIPT &amp; GCV DATA'!$R$3:$R$11)+IF(H63=$J$234,($K$234*K63),0)+IF(H63=$J$235,($K$235*K63),0)</f>
        <v>#VALUE!</v>
      </c>
      <c r="S63" s="15">
        <f t="shared" si="3"/>
        <v>0</v>
      </c>
      <c r="T63" s="15" t="e">
        <f>SUMIF('[1]COAL RECEIPT &amp; GCV DATA'!$A$3:$A$11,'MASTER DATA FILE RAW COAL'!A63,'[1]COAL RECEIPT &amp; GCV DATA'!$T$3:$T$11)</f>
        <v>#VALUE!</v>
      </c>
      <c r="U63" s="15" t="e">
        <f t="shared" si="4"/>
        <v>#VALUE!</v>
      </c>
      <c r="V63" s="15" t="e">
        <f>SUMIF('[1]COAL RECEIPT &amp; GCV DATA'!$A$3:$A$11,'MASTER DATA FILE RAW COAL'!A63,'[1]COAL RECEIPT &amp; GCV DATA'!$V$3:$V$11)</f>
        <v>#VALUE!</v>
      </c>
      <c r="W63" s="15" t="e">
        <f t="shared" si="5"/>
        <v>#VALUE!</v>
      </c>
    </row>
    <row r="64" spans="1:23" customFormat="1" x14ac:dyDescent="0.3">
      <c r="A64" s="12"/>
      <c r="B64" s="12" t="e">
        <f>SUMIF('[1]COAL RECEIPT &amp; GCV DATA'!$A$3:$A$11,'MASTER DATA FILE RAW COAL'!A64,'[1]COAL RECEIPT &amp; GCV DATA'!$B$3:$B$11)</f>
        <v>#VALUE!</v>
      </c>
      <c r="C64" s="13" t="e">
        <f>SUMIF('[1]COAL RECEIPT &amp; GCV DATA'!$A$3:$A$11,'MASTER DATA FILE RAW COAL'!A64,'[1]COAL RECEIPT &amp; GCV DATA'!$C$3:$C$11)</f>
        <v>#VALUE!</v>
      </c>
      <c r="D64" s="13">
        <f>IFERROR(VLOOKUP(A64,'[1]COAL RECEIPT &amp; GCV DATA'!$A$2:$V$11,4,0),0)</f>
        <v>0</v>
      </c>
      <c r="E64" s="14">
        <f>IFERROR(VLOOKUP(A64,'[1]COAL RECEIPT &amp; GCV DATA'!$A$2:$V$11,5,0),0)</f>
        <v>0</v>
      </c>
      <c r="F64" s="13" t="e">
        <f>SUMIF('[1]COAL RECEIPT &amp; GCV DATA'!$A$3:$A$11,'MASTER DATA FILE RAW COAL'!A64,'[1]COAL RECEIPT &amp; GCV DATA'!$F$3:$F$11)</f>
        <v>#VALUE!</v>
      </c>
      <c r="G64" s="13">
        <f>IFERROR(VLOOKUP(A64,'[1]COAL RECEIPT &amp; GCV DATA'!$A$2:$V$11,7,0),0)</f>
        <v>0</v>
      </c>
      <c r="H64" s="13">
        <f>IFERROR(VLOOKUP(A64,'[1]COAL RECEIPT &amp; GCV DATA'!$A$2:$V$11,8,0),0)</f>
        <v>0</v>
      </c>
      <c r="I64" s="13">
        <f>IFERROR(VLOOKUP(A64,'[1]COAL RECEIPT &amp; GCV DATA'!$A$2:$V$11,9,0),0)</f>
        <v>0</v>
      </c>
      <c r="J64" s="13">
        <f>IFERROR(VLOOKUP(A64,'[1]COAL RECEIPT &amp; GCV DATA'!$A$2:$V$11,10,0),0)</f>
        <v>0</v>
      </c>
      <c r="K64" s="15" t="e">
        <f>SUMIF('[1]COAL RECEIPT &amp; GCV DATA'!$A$3:$A$11,'MASTER DATA FILE RAW COAL'!A64,'[1]COAL RECEIPT &amp; GCV DATA'!$K$3:$K$11)</f>
        <v>#VALUE!</v>
      </c>
      <c r="L64" s="15" t="e">
        <f>SUMIF('[1]COAL RECEIPT &amp; GCV DATA'!$A$3:$A$11,'MASTER DATA FILE RAW COAL'!A64,'[1]COAL RECEIPT &amp; GCV DATA'!$L$3:$L$11)</f>
        <v>#VALUE!</v>
      </c>
      <c r="M64" s="15" t="e">
        <f t="shared" si="0"/>
        <v>#VALUE!</v>
      </c>
      <c r="N64" s="15" t="e">
        <f t="shared" si="1"/>
        <v>#VALUE!</v>
      </c>
      <c r="O64" s="15" t="e">
        <f>SUMIF('[1]COAL RECEIPT &amp; GCV DATA'!$A$3:$A$11,'MASTER DATA FILE RAW COAL'!A64,'[1]COAL RECEIPT &amp; GCV DATA'!$O$3:$O$11)</f>
        <v>#VALUE!</v>
      </c>
      <c r="P64" s="15" t="e">
        <f t="shared" si="7"/>
        <v>#VALUE!</v>
      </c>
      <c r="Q64" s="15" t="e">
        <f>SUMIF('[1]COAL RECEIPT &amp; GCV DATA'!$A$3:$A$11,'MASTER DATA FILE RAW COAL'!A64,'[1]COAL RECEIPT &amp; GCV DATA'!$Q$3:$Q$11)+IF(H64=$J$234,($K$234*K64),0)+IF(H64=$J$235,($K$235*K64),0)+IF(H63=$J$235,($K$236*K64),0)</f>
        <v>#VALUE!</v>
      </c>
      <c r="R64" s="16" t="e">
        <f>SUMIF('[1]COAL RECEIPT &amp; GCV DATA'!$A$3:$A$11,'MASTER DATA FILE RAW COAL'!A64,'[1]COAL RECEIPT &amp; GCV DATA'!$R$3:$R$11)+IF(H64=$J$234,($K$234*K64),0)+IF(H64=$J$235,($K$235*K64),0)</f>
        <v>#VALUE!</v>
      </c>
      <c r="S64" s="15">
        <f t="shared" si="3"/>
        <v>0</v>
      </c>
      <c r="T64" s="15" t="e">
        <f>SUMIF('[1]COAL RECEIPT &amp; GCV DATA'!$A$3:$A$11,'MASTER DATA FILE RAW COAL'!A64,'[1]COAL RECEIPT &amp; GCV DATA'!$T$3:$T$11)</f>
        <v>#VALUE!</v>
      </c>
      <c r="U64" s="15" t="e">
        <f t="shared" si="4"/>
        <v>#VALUE!</v>
      </c>
      <c r="V64" s="15" t="e">
        <f>SUMIF('[1]COAL RECEIPT &amp; GCV DATA'!$A$3:$A$11,'MASTER DATA FILE RAW COAL'!A64,'[1]COAL RECEIPT &amp; GCV DATA'!$V$3:$V$11)</f>
        <v>#VALUE!</v>
      </c>
      <c r="W64" s="15" t="e">
        <f t="shared" si="5"/>
        <v>#VALUE!</v>
      </c>
    </row>
    <row r="65" spans="1:23" customFormat="1" x14ac:dyDescent="0.3">
      <c r="A65" s="12"/>
      <c r="B65" s="12" t="e">
        <f>SUMIF('[1]COAL RECEIPT &amp; GCV DATA'!$A$3:$A$11,'MASTER DATA FILE RAW COAL'!A65,'[1]COAL RECEIPT &amp; GCV DATA'!$B$3:$B$11)</f>
        <v>#VALUE!</v>
      </c>
      <c r="C65" s="13" t="e">
        <f>SUMIF('[1]COAL RECEIPT &amp; GCV DATA'!$A$3:$A$11,'MASTER DATA FILE RAW COAL'!A65,'[1]COAL RECEIPT &amp; GCV DATA'!$C$3:$C$11)</f>
        <v>#VALUE!</v>
      </c>
      <c r="D65" s="13">
        <f>IFERROR(VLOOKUP(A65,'[1]COAL RECEIPT &amp; GCV DATA'!$A$2:$V$11,4,0),0)</f>
        <v>0</v>
      </c>
      <c r="E65" s="14">
        <f>IFERROR(VLOOKUP(A65,'[1]COAL RECEIPT &amp; GCV DATA'!$A$2:$V$11,5,0),0)</f>
        <v>0</v>
      </c>
      <c r="F65" s="13" t="e">
        <f>SUMIF('[1]COAL RECEIPT &amp; GCV DATA'!$A$3:$A$11,'MASTER DATA FILE RAW COAL'!A65,'[1]COAL RECEIPT &amp; GCV DATA'!$F$3:$F$11)</f>
        <v>#VALUE!</v>
      </c>
      <c r="G65" s="13">
        <f>IFERROR(VLOOKUP(A65,'[1]COAL RECEIPT &amp; GCV DATA'!$A$2:$V$11,7,0),0)</f>
        <v>0</v>
      </c>
      <c r="H65" s="13">
        <f>IFERROR(VLOOKUP(A65,'[1]COAL RECEIPT &amp; GCV DATA'!$A$2:$V$11,8,0),0)</f>
        <v>0</v>
      </c>
      <c r="I65" s="13">
        <f>IFERROR(VLOOKUP(A65,'[1]COAL RECEIPT &amp; GCV DATA'!$A$2:$V$11,9,0),0)</f>
        <v>0</v>
      </c>
      <c r="J65" s="13">
        <f>IFERROR(VLOOKUP(A65,'[1]COAL RECEIPT &amp; GCV DATA'!$A$2:$V$11,10,0),0)</f>
        <v>0</v>
      </c>
      <c r="K65" s="15" t="e">
        <f>SUMIF('[1]COAL RECEIPT &amp; GCV DATA'!$A$3:$A$11,'MASTER DATA FILE RAW COAL'!A65,'[1]COAL RECEIPT &amp; GCV DATA'!$K$3:$K$11)</f>
        <v>#VALUE!</v>
      </c>
      <c r="L65" s="15" t="e">
        <f>SUMIF('[1]COAL RECEIPT &amp; GCV DATA'!$A$3:$A$11,'MASTER DATA FILE RAW COAL'!A65,'[1]COAL RECEIPT &amp; GCV DATA'!$L$3:$L$11)</f>
        <v>#VALUE!</v>
      </c>
      <c r="M65" s="15" t="e">
        <f t="shared" si="0"/>
        <v>#VALUE!</v>
      </c>
      <c r="N65" s="15" t="e">
        <f t="shared" si="1"/>
        <v>#VALUE!</v>
      </c>
      <c r="O65" s="15" t="e">
        <f>SUMIF('[1]COAL RECEIPT &amp; GCV DATA'!$A$3:$A$11,'MASTER DATA FILE RAW COAL'!A65,'[1]COAL RECEIPT &amp; GCV DATA'!$O$3:$O$11)</f>
        <v>#VALUE!</v>
      </c>
      <c r="P65" s="15" t="e">
        <f t="shared" si="7"/>
        <v>#VALUE!</v>
      </c>
      <c r="Q65" s="15" t="e">
        <f>SUMIF('[1]COAL RECEIPT &amp; GCV DATA'!$A$3:$A$11,'MASTER DATA FILE RAW COAL'!A65,'[1]COAL RECEIPT &amp; GCV DATA'!$Q$3:$Q$11)+IF(H65=$J$234,($K$234*K65),0)+IF(H65=$J$235,($K$235*K65),0)+IF(H64=$J$235,($K$236*K65),0)</f>
        <v>#VALUE!</v>
      </c>
      <c r="R65" s="16" t="e">
        <f>SUMIF('[1]COAL RECEIPT &amp; GCV DATA'!$A$3:$A$11,'MASTER DATA FILE RAW COAL'!A65,'[1]COAL RECEIPT &amp; GCV DATA'!$R$3:$R$11)+IF(H65=$J$234,($K$234*K65),0)+IF(H65=$J$235,($K$235*K65),0)</f>
        <v>#VALUE!</v>
      </c>
      <c r="S65" s="15">
        <f t="shared" si="3"/>
        <v>0</v>
      </c>
      <c r="T65" s="15" t="e">
        <f>SUMIF('[1]COAL RECEIPT &amp; GCV DATA'!$A$3:$A$11,'MASTER DATA FILE RAW COAL'!A65,'[1]COAL RECEIPT &amp; GCV DATA'!$T$3:$T$11)</f>
        <v>#VALUE!</v>
      </c>
      <c r="U65" s="15" t="e">
        <f t="shared" si="4"/>
        <v>#VALUE!</v>
      </c>
      <c r="V65" s="15" t="e">
        <f>SUMIF('[1]COAL RECEIPT &amp; GCV DATA'!$A$3:$A$11,'MASTER DATA FILE RAW COAL'!A65,'[1]COAL RECEIPT &amp; GCV DATA'!$V$3:$V$11)</f>
        <v>#VALUE!</v>
      </c>
      <c r="W65" s="15" t="e">
        <f t="shared" si="5"/>
        <v>#VALUE!</v>
      </c>
    </row>
    <row r="66" spans="1:23" customFormat="1" x14ac:dyDescent="0.3">
      <c r="A66" s="12"/>
      <c r="B66" s="12" t="e">
        <f>SUMIF('[1]COAL RECEIPT &amp; GCV DATA'!$A$3:$A$11,'MASTER DATA FILE RAW COAL'!A66,'[1]COAL RECEIPT &amp; GCV DATA'!$B$3:$B$11)</f>
        <v>#VALUE!</v>
      </c>
      <c r="C66" s="13" t="e">
        <f>SUMIF('[1]COAL RECEIPT &amp; GCV DATA'!$A$3:$A$11,'MASTER DATA FILE RAW COAL'!A66,'[1]COAL RECEIPT &amp; GCV DATA'!$C$3:$C$11)</f>
        <v>#VALUE!</v>
      </c>
      <c r="D66" s="13">
        <f>IFERROR(VLOOKUP(A66,'[1]COAL RECEIPT &amp; GCV DATA'!$A$2:$V$11,4,0),0)</f>
        <v>0</v>
      </c>
      <c r="E66" s="14">
        <f>IFERROR(VLOOKUP(A66,'[1]COAL RECEIPT &amp; GCV DATA'!$A$2:$V$11,5,0),0)</f>
        <v>0</v>
      </c>
      <c r="F66" s="13" t="e">
        <f>SUMIF('[1]COAL RECEIPT &amp; GCV DATA'!$A$3:$A$11,'MASTER DATA FILE RAW COAL'!A66,'[1]COAL RECEIPT &amp; GCV DATA'!$F$3:$F$11)</f>
        <v>#VALUE!</v>
      </c>
      <c r="G66" s="13">
        <f>IFERROR(VLOOKUP(A66,'[1]COAL RECEIPT &amp; GCV DATA'!$A$2:$V$11,7,0),0)</f>
        <v>0</v>
      </c>
      <c r="H66" s="13">
        <f>IFERROR(VLOOKUP(A66,'[1]COAL RECEIPT &amp; GCV DATA'!$A$2:$V$11,8,0),0)</f>
        <v>0</v>
      </c>
      <c r="I66" s="13">
        <f>IFERROR(VLOOKUP(A66,'[1]COAL RECEIPT &amp; GCV DATA'!$A$2:$V$11,9,0),0)</f>
        <v>0</v>
      </c>
      <c r="J66" s="13">
        <f>IFERROR(VLOOKUP(A66,'[1]COAL RECEIPT &amp; GCV DATA'!$A$2:$V$11,10,0),0)</f>
        <v>0</v>
      </c>
      <c r="K66" s="15" t="e">
        <f>SUMIF('[1]COAL RECEIPT &amp; GCV DATA'!$A$3:$A$11,'MASTER DATA FILE RAW COAL'!A66,'[1]COAL RECEIPT &amp; GCV DATA'!$K$3:$K$11)</f>
        <v>#VALUE!</v>
      </c>
      <c r="L66" s="15" t="e">
        <f>SUMIF('[1]COAL RECEIPT &amp; GCV DATA'!$A$3:$A$11,'MASTER DATA FILE RAW COAL'!A66,'[1]COAL RECEIPT &amp; GCV DATA'!$L$3:$L$11)</f>
        <v>#VALUE!</v>
      </c>
      <c r="M66" s="15" t="e">
        <f t="shared" si="0"/>
        <v>#VALUE!</v>
      </c>
      <c r="N66" s="15" t="e">
        <f t="shared" si="1"/>
        <v>#VALUE!</v>
      </c>
      <c r="O66" s="15" t="e">
        <f>SUMIF('[1]COAL RECEIPT &amp; GCV DATA'!$A$3:$A$11,'MASTER DATA FILE RAW COAL'!A66,'[1]COAL RECEIPT &amp; GCV DATA'!$O$3:$O$11)</f>
        <v>#VALUE!</v>
      </c>
      <c r="P66" s="15" t="e">
        <f t="shared" si="7"/>
        <v>#VALUE!</v>
      </c>
      <c r="Q66" s="15" t="e">
        <f>SUMIF('[1]COAL RECEIPT &amp; GCV DATA'!$A$3:$A$11,'MASTER DATA FILE RAW COAL'!A66,'[1]COAL RECEIPT &amp; GCV DATA'!$Q$3:$Q$11)+IF(H66=$J$234,($K$234*K66),0)+IF(H66=$J$235,($K$235*K66),0)+IF(H65=$J$235,($K$236*K66),0)</f>
        <v>#VALUE!</v>
      </c>
      <c r="R66" s="16" t="e">
        <f>SUMIF('[1]COAL RECEIPT &amp; GCV DATA'!$A$3:$A$11,'MASTER DATA FILE RAW COAL'!A66,'[1]COAL RECEIPT &amp; GCV DATA'!$R$3:$R$11)+IF(H66=$J$234,($K$234*K66),0)+IF(H66=$J$235,($K$235*K66),0)</f>
        <v>#VALUE!</v>
      </c>
      <c r="S66" s="15">
        <f t="shared" si="3"/>
        <v>0</v>
      </c>
      <c r="T66" s="15" t="e">
        <f>SUMIF('[1]COAL RECEIPT &amp; GCV DATA'!$A$3:$A$11,'MASTER DATA FILE RAW COAL'!A66,'[1]COAL RECEIPT &amp; GCV DATA'!$T$3:$T$11)</f>
        <v>#VALUE!</v>
      </c>
      <c r="U66" s="15" t="e">
        <f t="shared" si="4"/>
        <v>#VALUE!</v>
      </c>
      <c r="V66" s="15" t="e">
        <f>SUMIF('[1]COAL RECEIPT &amp; GCV DATA'!$A$3:$A$11,'MASTER DATA FILE RAW COAL'!A66,'[1]COAL RECEIPT &amp; GCV DATA'!$V$3:$V$11)</f>
        <v>#VALUE!</v>
      </c>
      <c r="W66" s="15" t="e">
        <f t="shared" si="5"/>
        <v>#VALUE!</v>
      </c>
    </row>
    <row r="67" spans="1:23" customFormat="1" x14ac:dyDescent="0.3">
      <c r="A67" s="12"/>
      <c r="B67" s="12" t="e">
        <f>SUMIF('[1]COAL RECEIPT &amp; GCV DATA'!$A$3:$A$11,'MASTER DATA FILE RAW COAL'!A67,'[1]COAL RECEIPT &amp; GCV DATA'!$B$3:$B$11)</f>
        <v>#VALUE!</v>
      </c>
      <c r="C67" s="13" t="e">
        <f>SUMIF('[1]COAL RECEIPT &amp; GCV DATA'!$A$3:$A$11,'MASTER DATA FILE RAW COAL'!A67,'[1]COAL RECEIPT &amp; GCV DATA'!$C$3:$C$11)</f>
        <v>#VALUE!</v>
      </c>
      <c r="D67" s="13">
        <f>IFERROR(VLOOKUP(A67,'[1]COAL RECEIPT &amp; GCV DATA'!$A$2:$V$11,4,0),0)</f>
        <v>0</v>
      </c>
      <c r="E67" s="14">
        <f>IFERROR(VLOOKUP(A67,'[1]COAL RECEIPT &amp; GCV DATA'!$A$2:$V$11,5,0),0)</f>
        <v>0</v>
      </c>
      <c r="F67" s="13" t="e">
        <f>SUMIF('[1]COAL RECEIPT &amp; GCV DATA'!$A$3:$A$11,'MASTER DATA FILE RAW COAL'!A67,'[1]COAL RECEIPT &amp; GCV DATA'!$F$3:$F$11)</f>
        <v>#VALUE!</v>
      </c>
      <c r="G67" s="13">
        <f>IFERROR(VLOOKUP(A67,'[1]COAL RECEIPT &amp; GCV DATA'!$A$2:$V$11,7,0),0)</f>
        <v>0</v>
      </c>
      <c r="H67" s="13">
        <f>IFERROR(VLOOKUP(A67,'[1]COAL RECEIPT &amp; GCV DATA'!$A$2:$V$11,8,0),0)</f>
        <v>0</v>
      </c>
      <c r="I67" s="13">
        <f>IFERROR(VLOOKUP(A67,'[1]COAL RECEIPT &amp; GCV DATA'!$A$2:$V$11,9,0),0)</f>
        <v>0</v>
      </c>
      <c r="J67" s="13">
        <f>IFERROR(VLOOKUP(A67,'[1]COAL RECEIPT &amp; GCV DATA'!$A$2:$V$11,10,0),0)</f>
        <v>0</v>
      </c>
      <c r="K67" s="15" t="e">
        <f>SUMIF('[1]COAL RECEIPT &amp; GCV DATA'!$A$3:$A$11,'MASTER DATA FILE RAW COAL'!A67,'[1]COAL RECEIPT &amp; GCV DATA'!$K$3:$K$11)</f>
        <v>#VALUE!</v>
      </c>
      <c r="L67" s="15" t="e">
        <f>SUMIF('[1]COAL RECEIPT &amp; GCV DATA'!$A$3:$A$11,'MASTER DATA FILE RAW COAL'!A67,'[1]COAL RECEIPT &amp; GCV DATA'!$L$3:$L$11)</f>
        <v>#VALUE!</v>
      </c>
      <c r="M67" s="15" t="e">
        <f t="shared" ref="M67:M130" si="8">+K67-L67</f>
        <v>#VALUE!</v>
      </c>
      <c r="N67" s="15" t="e">
        <f t="shared" ref="N67:N130" si="9">+M67*S67</f>
        <v>#VALUE!</v>
      </c>
      <c r="O67" s="15" t="e">
        <f>SUMIF('[1]COAL RECEIPT &amp; GCV DATA'!$A$3:$A$11,'MASTER DATA FILE RAW COAL'!A67,'[1]COAL RECEIPT &amp; GCV DATA'!$O$3:$O$11)</f>
        <v>#VALUE!</v>
      </c>
      <c r="P67" s="15" t="e">
        <f t="shared" si="7"/>
        <v>#VALUE!</v>
      </c>
      <c r="Q67" s="15" t="e">
        <f>SUMIF('[1]COAL RECEIPT &amp; GCV DATA'!$A$3:$A$11,'MASTER DATA FILE RAW COAL'!A67,'[1]COAL RECEIPT &amp; GCV DATA'!$Q$3:$Q$11)+IF(H67=$J$234,($K$234*K67),0)+IF(H67=$J$235,($K$235*K67),0)+IF(H66=$J$235,($K$236*K67),0)</f>
        <v>#VALUE!</v>
      </c>
      <c r="R67" s="16" t="e">
        <f>SUMIF('[1]COAL RECEIPT &amp; GCV DATA'!$A$3:$A$11,'MASTER DATA FILE RAW COAL'!A67,'[1]COAL RECEIPT &amp; GCV DATA'!$R$3:$R$11)+IF(H67=$J$234,($K$234*K67),0)+IF(H67=$J$235,($K$235*K67),0)</f>
        <v>#VALUE!</v>
      </c>
      <c r="S67" s="15">
        <f t="shared" ref="S67:S130" si="10">+IFERROR(R67/K67,0)</f>
        <v>0</v>
      </c>
      <c r="T67" s="15" t="e">
        <f>SUMIF('[1]COAL RECEIPT &amp; GCV DATA'!$A$3:$A$11,'MASTER DATA FILE RAW COAL'!A67,'[1]COAL RECEIPT &amp; GCV DATA'!$T$3:$T$11)</f>
        <v>#VALUE!</v>
      </c>
      <c r="U67" s="15" t="e">
        <f t="shared" ref="U67:U130" si="11">+T67*L67</f>
        <v>#VALUE!</v>
      </c>
      <c r="V67" s="15" t="e">
        <f>SUMIF('[1]COAL RECEIPT &amp; GCV DATA'!$A$3:$A$11,'MASTER DATA FILE RAW COAL'!A67,'[1]COAL RECEIPT &amp; GCV DATA'!$V$3:$V$11)</f>
        <v>#VALUE!</v>
      </c>
      <c r="W67" s="15" t="e">
        <f t="shared" ref="W67:W130" si="12">+V67*L67</f>
        <v>#VALUE!</v>
      </c>
    </row>
    <row r="68" spans="1:23" customFormat="1" x14ac:dyDescent="0.3">
      <c r="A68" s="12"/>
      <c r="B68" s="12" t="e">
        <f>SUMIF('[1]COAL RECEIPT &amp; GCV DATA'!$A$3:$A$11,'MASTER DATA FILE RAW COAL'!A68,'[1]COAL RECEIPT &amp; GCV DATA'!$B$3:$B$11)</f>
        <v>#VALUE!</v>
      </c>
      <c r="C68" s="13" t="e">
        <f>SUMIF('[1]COAL RECEIPT &amp; GCV DATA'!$A$3:$A$11,'MASTER DATA FILE RAW COAL'!A68,'[1]COAL RECEIPT &amp; GCV DATA'!$C$3:$C$11)</f>
        <v>#VALUE!</v>
      </c>
      <c r="D68" s="13">
        <f>IFERROR(VLOOKUP(A68,'[1]COAL RECEIPT &amp; GCV DATA'!$A$2:$V$11,4,0),0)</f>
        <v>0</v>
      </c>
      <c r="E68" s="14">
        <f>IFERROR(VLOOKUP(A68,'[1]COAL RECEIPT &amp; GCV DATA'!$A$2:$V$11,5,0),0)</f>
        <v>0</v>
      </c>
      <c r="F68" s="13" t="e">
        <f>SUMIF('[1]COAL RECEIPT &amp; GCV DATA'!$A$3:$A$11,'MASTER DATA FILE RAW COAL'!A68,'[1]COAL RECEIPT &amp; GCV DATA'!$F$3:$F$11)</f>
        <v>#VALUE!</v>
      </c>
      <c r="G68" s="13">
        <f>IFERROR(VLOOKUP(A68,'[1]COAL RECEIPT &amp; GCV DATA'!$A$2:$V$11,7,0),0)</f>
        <v>0</v>
      </c>
      <c r="H68" s="13">
        <f>IFERROR(VLOOKUP(A68,'[1]COAL RECEIPT &amp; GCV DATA'!$A$2:$V$11,8,0),0)</f>
        <v>0</v>
      </c>
      <c r="I68" s="13">
        <f>IFERROR(VLOOKUP(A68,'[1]COAL RECEIPT &amp; GCV DATA'!$A$2:$V$11,9,0),0)</f>
        <v>0</v>
      </c>
      <c r="J68" s="13">
        <f>IFERROR(VLOOKUP(A68,'[1]COAL RECEIPT &amp; GCV DATA'!$A$2:$V$11,10,0),0)</f>
        <v>0</v>
      </c>
      <c r="K68" s="15" t="e">
        <f>SUMIF('[1]COAL RECEIPT &amp; GCV DATA'!$A$3:$A$11,'MASTER DATA FILE RAW COAL'!A68,'[1]COAL RECEIPT &amp; GCV DATA'!$K$3:$K$11)</f>
        <v>#VALUE!</v>
      </c>
      <c r="L68" s="15" t="e">
        <f>SUMIF('[1]COAL RECEIPT &amp; GCV DATA'!$A$3:$A$11,'MASTER DATA FILE RAW COAL'!A68,'[1]COAL RECEIPT &amp; GCV DATA'!$L$3:$L$11)</f>
        <v>#VALUE!</v>
      </c>
      <c r="M68" s="15" t="e">
        <f t="shared" si="8"/>
        <v>#VALUE!</v>
      </c>
      <c r="N68" s="15" t="e">
        <f t="shared" si="9"/>
        <v>#VALUE!</v>
      </c>
      <c r="O68" s="15" t="e">
        <f>SUMIF('[1]COAL RECEIPT &amp; GCV DATA'!$A$3:$A$11,'MASTER DATA FILE RAW COAL'!A68,'[1]COAL RECEIPT &amp; GCV DATA'!$O$3:$O$11)</f>
        <v>#VALUE!</v>
      </c>
      <c r="P68" s="15" t="e">
        <f t="shared" si="7"/>
        <v>#VALUE!</v>
      </c>
      <c r="Q68" s="15" t="e">
        <f>SUMIF('[1]COAL RECEIPT &amp; GCV DATA'!$A$3:$A$11,'MASTER DATA FILE RAW COAL'!A68,'[1]COAL RECEIPT &amp; GCV DATA'!$Q$3:$Q$11)+IF(H68=$J$234,($K$234*K68),0)+IF(H68=$J$235,($K$235*K68),0)+IF(H67=$J$235,($K$236*K68),0)</f>
        <v>#VALUE!</v>
      </c>
      <c r="R68" s="16" t="e">
        <f>SUMIF('[1]COAL RECEIPT &amp; GCV DATA'!$A$3:$A$11,'MASTER DATA FILE RAW COAL'!A68,'[1]COAL RECEIPT &amp; GCV DATA'!$R$3:$R$11)+IF(H68=$J$234,($K$234*K68),0)+IF(H68=$J$235,($K$235*K68),0)</f>
        <v>#VALUE!</v>
      </c>
      <c r="S68" s="15">
        <f t="shared" si="10"/>
        <v>0</v>
      </c>
      <c r="T68" s="15" t="e">
        <f>SUMIF('[1]COAL RECEIPT &amp; GCV DATA'!$A$3:$A$11,'MASTER DATA FILE RAW COAL'!A68,'[1]COAL RECEIPT &amp; GCV DATA'!$T$3:$T$11)</f>
        <v>#VALUE!</v>
      </c>
      <c r="U68" s="15" t="e">
        <f t="shared" si="11"/>
        <v>#VALUE!</v>
      </c>
      <c r="V68" s="15" t="e">
        <f>SUMIF('[1]COAL RECEIPT &amp; GCV DATA'!$A$3:$A$11,'MASTER DATA FILE RAW COAL'!A68,'[1]COAL RECEIPT &amp; GCV DATA'!$V$3:$V$11)</f>
        <v>#VALUE!</v>
      </c>
      <c r="W68" s="15" t="e">
        <f t="shared" si="12"/>
        <v>#VALUE!</v>
      </c>
    </row>
    <row r="69" spans="1:23" customFormat="1" x14ac:dyDescent="0.3">
      <c r="A69" s="12"/>
      <c r="B69" s="12" t="e">
        <f>SUMIF('[1]COAL RECEIPT &amp; GCV DATA'!$A$3:$A$11,'MASTER DATA FILE RAW COAL'!A69,'[1]COAL RECEIPT &amp; GCV DATA'!$B$3:$B$11)</f>
        <v>#VALUE!</v>
      </c>
      <c r="C69" s="13" t="e">
        <f>SUMIF('[1]COAL RECEIPT &amp; GCV DATA'!$A$3:$A$11,'MASTER DATA FILE RAW COAL'!A69,'[1]COAL RECEIPT &amp; GCV DATA'!$C$3:$C$11)</f>
        <v>#VALUE!</v>
      </c>
      <c r="D69" s="13">
        <f>IFERROR(VLOOKUP(A69,'[1]COAL RECEIPT &amp; GCV DATA'!$A$2:$V$11,4,0),0)</f>
        <v>0</v>
      </c>
      <c r="E69" s="14">
        <f>IFERROR(VLOOKUP(A69,'[1]COAL RECEIPT &amp; GCV DATA'!$A$2:$V$11,5,0),0)</f>
        <v>0</v>
      </c>
      <c r="F69" s="13" t="e">
        <f>SUMIF('[1]COAL RECEIPT &amp; GCV DATA'!$A$3:$A$11,'MASTER DATA FILE RAW COAL'!A69,'[1]COAL RECEIPT &amp; GCV DATA'!$F$3:$F$11)</f>
        <v>#VALUE!</v>
      </c>
      <c r="G69" s="13">
        <f>IFERROR(VLOOKUP(A69,'[1]COAL RECEIPT &amp; GCV DATA'!$A$2:$V$11,7,0),0)</f>
        <v>0</v>
      </c>
      <c r="H69" s="13">
        <f>IFERROR(VLOOKUP(A69,'[1]COAL RECEIPT &amp; GCV DATA'!$A$2:$V$11,8,0),0)</f>
        <v>0</v>
      </c>
      <c r="I69" s="13">
        <f>IFERROR(VLOOKUP(A69,'[1]COAL RECEIPT &amp; GCV DATA'!$A$2:$V$11,9,0),0)</f>
        <v>0</v>
      </c>
      <c r="J69" s="13">
        <f>IFERROR(VLOOKUP(A69,'[1]COAL RECEIPT &amp; GCV DATA'!$A$2:$V$11,10,0),0)</f>
        <v>0</v>
      </c>
      <c r="K69" s="15" t="e">
        <f>SUMIF('[1]COAL RECEIPT &amp; GCV DATA'!$A$3:$A$11,'MASTER DATA FILE RAW COAL'!A69,'[1]COAL RECEIPT &amp; GCV DATA'!$K$3:$K$11)</f>
        <v>#VALUE!</v>
      </c>
      <c r="L69" s="15" t="e">
        <f>SUMIF('[1]COAL RECEIPT &amp; GCV DATA'!$A$3:$A$11,'MASTER DATA FILE RAW COAL'!A69,'[1]COAL RECEIPT &amp; GCV DATA'!$L$3:$L$11)</f>
        <v>#VALUE!</v>
      </c>
      <c r="M69" s="15" t="e">
        <f t="shared" si="8"/>
        <v>#VALUE!</v>
      </c>
      <c r="N69" s="15" t="e">
        <f t="shared" si="9"/>
        <v>#VALUE!</v>
      </c>
      <c r="O69" s="15" t="e">
        <f>SUMIF('[1]COAL RECEIPT &amp; GCV DATA'!$A$3:$A$11,'MASTER DATA FILE RAW COAL'!A69,'[1]COAL RECEIPT &amp; GCV DATA'!$O$3:$O$11)</f>
        <v>#VALUE!</v>
      </c>
      <c r="P69" s="15" t="e">
        <f t="shared" si="7"/>
        <v>#VALUE!</v>
      </c>
      <c r="Q69" s="15" t="e">
        <f>SUMIF('[1]COAL RECEIPT &amp; GCV DATA'!$A$3:$A$11,'MASTER DATA FILE RAW COAL'!A69,'[1]COAL RECEIPT &amp; GCV DATA'!$Q$3:$Q$11)+IF(H69=$J$234,($K$234*K69),0)+IF(H69=$J$235,($K$235*K69),0)+IF(H68=$J$235,($K$236*K69),0)</f>
        <v>#VALUE!</v>
      </c>
      <c r="R69" s="16" t="e">
        <f>SUMIF('[1]COAL RECEIPT &amp; GCV DATA'!$A$3:$A$11,'MASTER DATA FILE RAW COAL'!A69,'[1]COAL RECEIPT &amp; GCV DATA'!$R$3:$R$11)+IF(H69=$J$234,($K$234*K69),0)+IF(H69=$J$235,($K$235*K69),0)</f>
        <v>#VALUE!</v>
      </c>
      <c r="S69" s="15">
        <f t="shared" si="10"/>
        <v>0</v>
      </c>
      <c r="T69" s="15" t="e">
        <f>SUMIF('[1]COAL RECEIPT &amp; GCV DATA'!$A$3:$A$11,'MASTER DATA FILE RAW COAL'!A69,'[1]COAL RECEIPT &amp; GCV DATA'!$T$3:$T$11)</f>
        <v>#VALUE!</v>
      </c>
      <c r="U69" s="15" t="e">
        <f t="shared" si="11"/>
        <v>#VALUE!</v>
      </c>
      <c r="V69" s="15" t="e">
        <f>SUMIF('[1]COAL RECEIPT &amp; GCV DATA'!$A$3:$A$11,'MASTER DATA FILE RAW COAL'!A69,'[1]COAL RECEIPT &amp; GCV DATA'!$V$3:$V$11)</f>
        <v>#VALUE!</v>
      </c>
      <c r="W69" s="15" t="e">
        <f t="shared" si="12"/>
        <v>#VALUE!</v>
      </c>
    </row>
    <row r="70" spans="1:23" customFormat="1" x14ac:dyDescent="0.3">
      <c r="A70" s="12"/>
      <c r="B70" s="12" t="e">
        <f>SUMIF('[1]COAL RECEIPT &amp; GCV DATA'!$A$3:$A$11,'MASTER DATA FILE RAW COAL'!A70,'[1]COAL RECEIPT &amp; GCV DATA'!$B$3:$B$11)</f>
        <v>#VALUE!</v>
      </c>
      <c r="C70" s="13" t="e">
        <f>SUMIF('[1]COAL RECEIPT &amp; GCV DATA'!$A$3:$A$11,'MASTER DATA FILE RAW COAL'!A70,'[1]COAL RECEIPT &amp; GCV DATA'!$C$3:$C$11)</f>
        <v>#VALUE!</v>
      </c>
      <c r="D70" s="13">
        <f>IFERROR(VLOOKUP(A70,'[1]COAL RECEIPT &amp; GCV DATA'!$A$2:$V$11,4,0),0)</f>
        <v>0</v>
      </c>
      <c r="E70" s="14">
        <f>IFERROR(VLOOKUP(A70,'[1]COAL RECEIPT &amp; GCV DATA'!$A$2:$V$11,5,0),0)</f>
        <v>0</v>
      </c>
      <c r="F70" s="13" t="e">
        <f>SUMIF('[1]COAL RECEIPT &amp; GCV DATA'!$A$3:$A$11,'MASTER DATA FILE RAW COAL'!A70,'[1]COAL RECEIPT &amp; GCV DATA'!$F$3:$F$11)</f>
        <v>#VALUE!</v>
      </c>
      <c r="G70" s="13">
        <f>IFERROR(VLOOKUP(A70,'[1]COAL RECEIPT &amp; GCV DATA'!$A$2:$V$11,7,0),0)</f>
        <v>0</v>
      </c>
      <c r="H70" s="13">
        <f>IFERROR(VLOOKUP(A70,'[1]COAL RECEIPT &amp; GCV DATA'!$A$2:$V$11,8,0),0)</f>
        <v>0</v>
      </c>
      <c r="I70" s="13">
        <f>IFERROR(VLOOKUP(A70,'[1]COAL RECEIPT &amp; GCV DATA'!$A$2:$V$11,9,0),0)</f>
        <v>0</v>
      </c>
      <c r="J70" s="13">
        <f>IFERROR(VLOOKUP(A70,'[1]COAL RECEIPT &amp; GCV DATA'!$A$2:$V$11,10,0),0)</f>
        <v>0</v>
      </c>
      <c r="K70" s="15" t="e">
        <f>SUMIF('[1]COAL RECEIPT &amp; GCV DATA'!$A$3:$A$11,'MASTER DATA FILE RAW COAL'!A70,'[1]COAL RECEIPT &amp; GCV DATA'!$K$3:$K$11)</f>
        <v>#VALUE!</v>
      </c>
      <c r="L70" s="15" t="e">
        <f>SUMIF('[1]COAL RECEIPT &amp; GCV DATA'!$A$3:$A$11,'MASTER DATA FILE RAW COAL'!A70,'[1]COAL RECEIPT &amp; GCV DATA'!$L$3:$L$11)</f>
        <v>#VALUE!</v>
      </c>
      <c r="M70" s="15" t="e">
        <f t="shared" si="8"/>
        <v>#VALUE!</v>
      </c>
      <c r="N70" s="15" t="e">
        <f t="shared" si="9"/>
        <v>#VALUE!</v>
      </c>
      <c r="O70" s="15" t="e">
        <f>SUMIF('[1]COAL RECEIPT &amp; GCV DATA'!$A$3:$A$11,'MASTER DATA FILE RAW COAL'!A70,'[1]COAL RECEIPT &amp; GCV DATA'!$O$3:$O$11)</f>
        <v>#VALUE!</v>
      </c>
      <c r="P70" s="15" t="e">
        <f t="shared" si="7"/>
        <v>#VALUE!</v>
      </c>
      <c r="Q70" s="15" t="e">
        <f>SUMIF('[1]COAL RECEIPT &amp; GCV DATA'!$A$3:$A$11,'MASTER DATA FILE RAW COAL'!A70,'[1]COAL RECEIPT &amp; GCV DATA'!$Q$3:$Q$11)+IF(H70=$J$234,($K$234*K70),0)+IF(H70=$J$235,($K$235*K70),0)+IF(H69=$J$235,($K$236*K70),0)</f>
        <v>#VALUE!</v>
      </c>
      <c r="R70" s="16" t="e">
        <f>SUMIF('[1]COAL RECEIPT &amp; GCV DATA'!$A$3:$A$11,'MASTER DATA FILE RAW COAL'!A70,'[1]COAL RECEIPT &amp; GCV DATA'!$R$3:$R$11)+IF(H70=$J$234,($K$234*K70),0)+IF(H70=$J$235,($K$235*K70),0)</f>
        <v>#VALUE!</v>
      </c>
      <c r="S70" s="15">
        <f t="shared" si="10"/>
        <v>0</v>
      </c>
      <c r="T70" s="15" t="e">
        <f>SUMIF('[1]COAL RECEIPT &amp; GCV DATA'!$A$3:$A$11,'MASTER DATA FILE RAW COAL'!A70,'[1]COAL RECEIPT &amp; GCV DATA'!$T$3:$T$11)</f>
        <v>#VALUE!</v>
      </c>
      <c r="U70" s="15" t="e">
        <f t="shared" si="11"/>
        <v>#VALUE!</v>
      </c>
      <c r="V70" s="15" t="e">
        <f>SUMIF('[1]COAL RECEIPT &amp; GCV DATA'!$A$3:$A$11,'MASTER DATA FILE RAW COAL'!A70,'[1]COAL RECEIPT &amp; GCV DATA'!$V$3:$V$11)</f>
        <v>#VALUE!</v>
      </c>
      <c r="W70" s="15" t="e">
        <f t="shared" si="12"/>
        <v>#VALUE!</v>
      </c>
    </row>
    <row r="71" spans="1:23" customFormat="1" x14ac:dyDescent="0.3">
      <c r="A71" s="12"/>
      <c r="B71" s="12" t="e">
        <f>SUMIF('[1]COAL RECEIPT &amp; GCV DATA'!$A$3:$A$11,'MASTER DATA FILE RAW COAL'!A71,'[1]COAL RECEIPT &amp; GCV DATA'!$B$3:$B$11)</f>
        <v>#VALUE!</v>
      </c>
      <c r="C71" s="13" t="e">
        <f>SUMIF('[1]COAL RECEIPT &amp; GCV DATA'!$A$3:$A$11,'MASTER DATA FILE RAW COAL'!A71,'[1]COAL RECEIPT &amp; GCV DATA'!$C$3:$C$11)</f>
        <v>#VALUE!</v>
      </c>
      <c r="D71" s="13">
        <f>IFERROR(VLOOKUP(A71,'[1]COAL RECEIPT &amp; GCV DATA'!$A$2:$V$11,4,0),0)</f>
        <v>0</v>
      </c>
      <c r="E71" s="14">
        <f>IFERROR(VLOOKUP(A71,'[1]COAL RECEIPT &amp; GCV DATA'!$A$2:$V$11,5,0),0)</f>
        <v>0</v>
      </c>
      <c r="F71" s="13" t="e">
        <f>SUMIF('[1]COAL RECEIPT &amp; GCV DATA'!$A$3:$A$11,'MASTER DATA FILE RAW COAL'!A71,'[1]COAL RECEIPT &amp; GCV DATA'!$F$3:$F$11)</f>
        <v>#VALUE!</v>
      </c>
      <c r="G71" s="13">
        <f>IFERROR(VLOOKUP(A71,'[1]COAL RECEIPT &amp; GCV DATA'!$A$2:$V$11,7,0),0)</f>
        <v>0</v>
      </c>
      <c r="H71" s="13">
        <f>IFERROR(VLOOKUP(A71,'[1]COAL RECEIPT &amp; GCV DATA'!$A$2:$V$11,8,0),0)</f>
        <v>0</v>
      </c>
      <c r="I71" s="13">
        <f>IFERROR(VLOOKUP(A71,'[1]COAL RECEIPT &amp; GCV DATA'!$A$2:$V$11,9,0),0)</f>
        <v>0</v>
      </c>
      <c r="J71" s="13">
        <f>IFERROR(VLOOKUP(A71,'[1]COAL RECEIPT &amp; GCV DATA'!$A$2:$V$11,10,0),0)</f>
        <v>0</v>
      </c>
      <c r="K71" s="15" t="e">
        <f>SUMIF('[1]COAL RECEIPT &amp; GCV DATA'!$A$3:$A$11,'MASTER DATA FILE RAW COAL'!A71,'[1]COAL RECEIPT &amp; GCV DATA'!$K$3:$K$11)</f>
        <v>#VALUE!</v>
      </c>
      <c r="L71" s="15" t="e">
        <f>SUMIF('[1]COAL RECEIPT &amp; GCV DATA'!$A$3:$A$11,'MASTER DATA FILE RAW COAL'!A71,'[1]COAL RECEIPT &amp; GCV DATA'!$L$3:$L$11)</f>
        <v>#VALUE!</v>
      </c>
      <c r="M71" s="15" t="e">
        <f t="shared" si="8"/>
        <v>#VALUE!</v>
      </c>
      <c r="N71" s="15" t="e">
        <f t="shared" si="9"/>
        <v>#VALUE!</v>
      </c>
      <c r="O71" s="15" t="e">
        <f>SUMIF('[1]COAL RECEIPT &amp; GCV DATA'!$A$3:$A$11,'MASTER DATA FILE RAW COAL'!A71,'[1]COAL RECEIPT &amp; GCV DATA'!$O$3:$O$11)</f>
        <v>#VALUE!</v>
      </c>
      <c r="P71" s="15" t="e">
        <f t="shared" si="7"/>
        <v>#VALUE!</v>
      </c>
      <c r="Q71" s="15" t="e">
        <f>SUMIF('[1]COAL RECEIPT &amp; GCV DATA'!$A$3:$A$11,'MASTER DATA FILE RAW COAL'!A71,'[1]COAL RECEIPT &amp; GCV DATA'!$Q$3:$Q$11)+IF(H71=$J$234,($K$234*K71),0)+IF(H71=$J$235,($K$235*K71),0)+IF(H70=$J$235,($K$236*K71),0)</f>
        <v>#VALUE!</v>
      </c>
      <c r="R71" s="16" t="e">
        <f>SUMIF('[1]COAL RECEIPT &amp; GCV DATA'!$A$3:$A$11,'MASTER DATA FILE RAW COAL'!A71,'[1]COAL RECEIPT &amp; GCV DATA'!$R$3:$R$11)+IF(H71=$J$234,($K$234*K71),0)+IF(H71=$J$235,($K$235*K71),0)</f>
        <v>#VALUE!</v>
      </c>
      <c r="S71" s="15">
        <f t="shared" si="10"/>
        <v>0</v>
      </c>
      <c r="T71" s="15" t="e">
        <f>SUMIF('[1]COAL RECEIPT &amp; GCV DATA'!$A$3:$A$11,'MASTER DATA FILE RAW COAL'!A71,'[1]COAL RECEIPT &amp; GCV DATA'!$T$3:$T$11)</f>
        <v>#VALUE!</v>
      </c>
      <c r="U71" s="15" t="e">
        <f t="shared" si="11"/>
        <v>#VALUE!</v>
      </c>
      <c r="V71" s="15" t="e">
        <f>SUMIF('[1]COAL RECEIPT &amp; GCV DATA'!$A$3:$A$11,'MASTER DATA FILE RAW COAL'!A71,'[1]COAL RECEIPT &amp; GCV DATA'!$V$3:$V$11)</f>
        <v>#VALUE!</v>
      </c>
      <c r="W71" s="15" t="e">
        <f t="shared" si="12"/>
        <v>#VALUE!</v>
      </c>
    </row>
    <row r="72" spans="1:23" customFormat="1" x14ac:dyDescent="0.3">
      <c r="A72" s="12"/>
      <c r="B72" s="12" t="e">
        <f>SUMIF('[1]COAL RECEIPT &amp; GCV DATA'!$A$3:$A$11,'MASTER DATA FILE RAW COAL'!A72,'[1]COAL RECEIPT &amp; GCV DATA'!$B$3:$B$11)</f>
        <v>#VALUE!</v>
      </c>
      <c r="C72" s="13" t="e">
        <f>SUMIF('[1]COAL RECEIPT &amp; GCV DATA'!$A$3:$A$11,'MASTER DATA FILE RAW COAL'!A72,'[1]COAL RECEIPT &amp; GCV DATA'!$C$3:$C$11)</f>
        <v>#VALUE!</v>
      </c>
      <c r="D72" s="13">
        <f>IFERROR(VLOOKUP(A72,'[1]COAL RECEIPT &amp; GCV DATA'!$A$2:$V$11,4,0),0)</f>
        <v>0</v>
      </c>
      <c r="E72" s="14">
        <f>IFERROR(VLOOKUP(A72,'[1]COAL RECEIPT &amp; GCV DATA'!$A$2:$V$11,5,0),0)</f>
        <v>0</v>
      </c>
      <c r="F72" s="13" t="e">
        <f>SUMIF('[1]COAL RECEIPT &amp; GCV DATA'!$A$3:$A$11,'MASTER DATA FILE RAW COAL'!A72,'[1]COAL RECEIPT &amp; GCV DATA'!$F$3:$F$11)</f>
        <v>#VALUE!</v>
      </c>
      <c r="G72" s="13">
        <f>IFERROR(VLOOKUP(A72,'[1]COAL RECEIPT &amp; GCV DATA'!$A$2:$V$11,7,0),0)</f>
        <v>0</v>
      </c>
      <c r="H72" s="13">
        <f>IFERROR(VLOOKUP(A72,'[1]COAL RECEIPT &amp; GCV DATA'!$A$2:$V$11,8,0),0)</f>
        <v>0</v>
      </c>
      <c r="I72" s="13">
        <f>IFERROR(VLOOKUP(A72,'[1]COAL RECEIPT &amp; GCV DATA'!$A$2:$V$11,9,0),0)</f>
        <v>0</v>
      </c>
      <c r="J72" s="13">
        <f>IFERROR(VLOOKUP(A72,'[1]COAL RECEIPT &amp; GCV DATA'!$A$2:$V$11,10,0),0)</f>
        <v>0</v>
      </c>
      <c r="K72" s="15" t="e">
        <f>SUMIF('[1]COAL RECEIPT &amp; GCV DATA'!$A$3:$A$11,'MASTER DATA FILE RAW COAL'!A72,'[1]COAL RECEIPT &amp; GCV DATA'!$K$3:$K$11)</f>
        <v>#VALUE!</v>
      </c>
      <c r="L72" s="15" t="e">
        <f>SUMIF('[1]COAL RECEIPT &amp; GCV DATA'!$A$3:$A$11,'MASTER DATA FILE RAW COAL'!A72,'[1]COAL RECEIPT &amp; GCV DATA'!$L$3:$L$11)</f>
        <v>#VALUE!</v>
      </c>
      <c r="M72" s="15" t="e">
        <f t="shared" si="8"/>
        <v>#VALUE!</v>
      </c>
      <c r="N72" s="15" t="e">
        <f t="shared" si="9"/>
        <v>#VALUE!</v>
      </c>
      <c r="O72" s="15" t="e">
        <f>SUMIF('[1]COAL RECEIPT &amp; GCV DATA'!$A$3:$A$11,'MASTER DATA FILE RAW COAL'!A72,'[1]COAL RECEIPT &amp; GCV DATA'!$O$3:$O$11)</f>
        <v>#VALUE!</v>
      </c>
      <c r="P72" s="15" t="e">
        <f t="shared" si="7"/>
        <v>#VALUE!</v>
      </c>
      <c r="Q72" s="15" t="e">
        <f>SUMIF('[1]COAL RECEIPT &amp; GCV DATA'!$A$3:$A$11,'MASTER DATA FILE RAW COAL'!A72,'[1]COAL RECEIPT &amp; GCV DATA'!$Q$3:$Q$11)+IF(H72=$J$234,($K$234*K72),0)+IF(H72=$J$235,($K$235*K72),0)+IF(H71=$J$235,($K$236*K72),0)</f>
        <v>#VALUE!</v>
      </c>
      <c r="R72" s="16" t="e">
        <f>SUMIF('[1]COAL RECEIPT &amp; GCV DATA'!$A$3:$A$11,'MASTER DATA FILE RAW COAL'!A72,'[1]COAL RECEIPT &amp; GCV DATA'!$R$3:$R$11)+IF(H72=$J$234,($K$234*K72),0)+IF(H72=$J$235,($K$235*K72),0)</f>
        <v>#VALUE!</v>
      </c>
      <c r="S72" s="15">
        <f t="shared" si="10"/>
        <v>0</v>
      </c>
      <c r="T72" s="15" t="e">
        <f>SUMIF('[1]COAL RECEIPT &amp; GCV DATA'!$A$3:$A$11,'MASTER DATA FILE RAW COAL'!A72,'[1]COAL RECEIPT &amp; GCV DATA'!$T$3:$T$11)</f>
        <v>#VALUE!</v>
      </c>
      <c r="U72" s="15" t="e">
        <f t="shared" si="11"/>
        <v>#VALUE!</v>
      </c>
      <c r="V72" s="15" t="e">
        <f>SUMIF('[1]COAL RECEIPT &amp; GCV DATA'!$A$3:$A$11,'MASTER DATA FILE RAW COAL'!A72,'[1]COAL RECEIPT &amp; GCV DATA'!$V$3:$V$11)</f>
        <v>#VALUE!</v>
      </c>
      <c r="W72" s="15" t="e">
        <f t="shared" si="12"/>
        <v>#VALUE!</v>
      </c>
    </row>
    <row r="73" spans="1:23" customFormat="1" x14ac:dyDescent="0.3">
      <c r="A73" s="12"/>
      <c r="B73" s="12" t="e">
        <f>SUMIF('[1]COAL RECEIPT &amp; GCV DATA'!$A$3:$A$11,'MASTER DATA FILE RAW COAL'!A73,'[1]COAL RECEIPT &amp; GCV DATA'!$B$3:$B$11)</f>
        <v>#VALUE!</v>
      </c>
      <c r="C73" s="13" t="e">
        <f>SUMIF('[1]COAL RECEIPT &amp; GCV DATA'!$A$3:$A$11,'MASTER DATA FILE RAW COAL'!A73,'[1]COAL RECEIPT &amp; GCV DATA'!$C$3:$C$11)</f>
        <v>#VALUE!</v>
      </c>
      <c r="D73" s="13">
        <f>IFERROR(VLOOKUP(A73,'[1]COAL RECEIPT &amp; GCV DATA'!$A$2:$V$11,4,0),0)</f>
        <v>0</v>
      </c>
      <c r="E73" s="14">
        <f>IFERROR(VLOOKUP(A73,'[1]COAL RECEIPT &amp; GCV DATA'!$A$2:$V$11,5,0),0)</f>
        <v>0</v>
      </c>
      <c r="F73" s="13" t="e">
        <f>SUMIF('[1]COAL RECEIPT &amp; GCV DATA'!$A$3:$A$11,'MASTER DATA FILE RAW COAL'!A73,'[1]COAL RECEIPT &amp; GCV DATA'!$F$3:$F$11)</f>
        <v>#VALUE!</v>
      </c>
      <c r="G73" s="13">
        <f>IFERROR(VLOOKUP(A73,'[1]COAL RECEIPT &amp; GCV DATA'!$A$2:$V$11,7,0),0)</f>
        <v>0</v>
      </c>
      <c r="H73" s="13">
        <f>IFERROR(VLOOKUP(A73,'[1]COAL RECEIPT &amp; GCV DATA'!$A$2:$V$11,8,0),0)</f>
        <v>0</v>
      </c>
      <c r="I73" s="13">
        <f>IFERROR(VLOOKUP(A73,'[1]COAL RECEIPT &amp; GCV DATA'!$A$2:$V$11,9,0),0)</f>
        <v>0</v>
      </c>
      <c r="J73" s="13">
        <f>IFERROR(VLOOKUP(A73,'[1]COAL RECEIPT &amp; GCV DATA'!$A$2:$V$11,10,0),0)</f>
        <v>0</v>
      </c>
      <c r="K73" s="15" t="e">
        <f>SUMIF('[1]COAL RECEIPT &amp; GCV DATA'!$A$3:$A$11,'MASTER DATA FILE RAW COAL'!A73,'[1]COAL RECEIPT &amp; GCV DATA'!$K$3:$K$11)</f>
        <v>#VALUE!</v>
      </c>
      <c r="L73" s="15" t="e">
        <f>SUMIF('[1]COAL RECEIPT &amp; GCV DATA'!$A$3:$A$11,'MASTER DATA FILE RAW COAL'!A73,'[1]COAL RECEIPT &amp; GCV DATA'!$L$3:$L$11)</f>
        <v>#VALUE!</v>
      </c>
      <c r="M73" s="15" t="e">
        <f t="shared" si="8"/>
        <v>#VALUE!</v>
      </c>
      <c r="N73" s="15" t="e">
        <f t="shared" si="9"/>
        <v>#VALUE!</v>
      </c>
      <c r="O73" s="15" t="e">
        <f>SUMIF('[1]COAL RECEIPT &amp; GCV DATA'!$A$3:$A$11,'MASTER DATA FILE RAW COAL'!A73,'[1]COAL RECEIPT &amp; GCV DATA'!$O$3:$O$11)</f>
        <v>#VALUE!</v>
      </c>
      <c r="P73" s="15" t="e">
        <f t="shared" si="7"/>
        <v>#VALUE!</v>
      </c>
      <c r="Q73" s="15" t="e">
        <f>SUMIF('[1]COAL RECEIPT &amp; GCV DATA'!$A$3:$A$11,'MASTER DATA FILE RAW COAL'!A73,'[1]COAL RECEIPT &amp; GCV DATA'!$Q$3:$Q$11)+IF(H73=$J$234,($K$234*K73),0)+IF(H73=$J$235,($K$235*K73),0)+IF(H72=$J$235,($K$236*K73),0)</f>
        <v>#VALUE!</v>
      </c>
      <c r="R73" s="16" t="e">
        <f>SUMIF('[1]COAL RECEIPT &amp; GCV DATA'!$A$3:$A$11,'MASTER DATA FILE RAW COAL'!A73,'[1]COAL RECEIPT &amp; GCV DATA'!$R$3:$R$11)+IF(H73=$J$234,($K$234*K73),0)+IF(H73=$J$235,($K$235*K73),0)</f>
        <v>#VALUE!</v>
      </c>
      <c r="S73" s="15">
        <f t="shared" si="10"/>
        <v>0</v>
      </c>
      <c r="T73" s="15" t="e">
        <f>SUMIF('[1]COAL RECEIPT &amp; GCV DATA'!$A$3:$A$11,'MASTER DATA FILE RAW COAL'!A73,'[1]COAL RECEIPT &amp; GCV DATA'!$T$3:$T$11)</f>
        <v>#VALUE!</v>
      </c>
      <c r="U73" s="15" t="e">
        <f t="shared" si="11"/>
        <v>#VALUE!</v>
      </c>
      <c r="V73" s="15" t="e">
        <f>SUMIF('[1]COAL RECEIPT &amp; GCV DATA'!$A$3:$A$11,'MASTER DATA FILE RAW COAL'!A73,'[1]COAL RECEIPT &amp; GCV DATA'!$V$3:$V$11)</f>
        <v>#VALUE!</v>
      </c>
      <c r="W73" s="15" t="e">
        <f t="shared" si="12"/>
        <v>#VALUE!</v>
      </c>
    </row>
    <row r="74" spans="1:23" customFormat="1" x14ac:dyDescent="0.3">
      <c r="A74" s="12"/>
      <c r="B74" s="12" t="e">
        <f>SUMIF('[1]COAL RECEIPT &amp; GCV DATA'!$A$3:$A$11,'MASTER DATA FILE RAW COAL'!A74,'[1]COAL RECEIPT &amp; GCV DATA'!$B$3:$B$11)</f>
        <v>#VALUE!</v>
      </c>
      <c r="C74" s="13" t="e">
        <f>SUMIF('[1]COAL RECEIPT &amp; GCV DATA'!$A$3:$A$11,'MASTER DATA FILE RAW COAL'!A74,'[1]COAL RECEIPT &amp; GCV DATA'!$C$3:$C$11)</f>
        <v>#VALUE!</v>
      </c>
      <c r="D74" s="13">
        <f>IFERROR(VLOOKUP(A74,'[1]COAL RECEIPT &amp; GCV DATA'!$A$2:$V$11,4,0),0)</f>
        <v>0</v>
      </c>
      <c r="E74" s="14">
        <f>IFERROR(VLOOKUP(A74,'[1]COAL RECEIPT &amp; GCV DATA'!$A$2:$V$11,5,0),0)</f>
        <v>0</v>
      </c>
      <c r="F74" s="13" t="e">
        <f>SUMIF('[1]COAL RECEIPT &amp; GCV DATA'!$A$3:$A$11,'MASTER DATA FILE RAW COAL'!A74,'[1]COAL RECEIPT &amp; GCV DATA'!$F$3:$F$11)</f>
        <v>#VALUE!</v>
      </c>
      <c r="G74" s="13">
        <f>IFERROR(VLOOKUP(A74,'[1]COAL RECEIPT &amp; GCV DATA'!$A$2:$V$11,7,0),0)</f>
        <v>0</v>
      </c>
      <c r="H74" s="13">
        <f>IFERROR(VLOOKUP(A74,'[1]COAL RECEIPT &amp; GCV DATA'!$A$2:$V$11,8,0),0)</f>
        <v>0</v>
      </c>
      <c r="I74" s="13">
        <f>IFERROR(VLOOKUP(A74,'[1]COAL RECEIPT &amp; GCV DATA'!$A$2:$V$11,9,0),0)</f>
        <v>0</v>
      </c>
      <c r="J74" s="13">
        <f>IFERROR(VLOOKUP(A74,'[1]COAL RECEIPT &amp; GCV DATA'!$A$2:$V$11,10,0),0)</f>
        <v>0</v>
      </c>
      <c r="K74" s="15" t="e">
        <f>SUMIF('[1]COAL RECEIPT &amp; GCV DATA'!$A$3:$A$11,'MASTER DATA FILE RAW COAL'!A74,'[1]COAL RECEIPT &amp; GCV DATA'!$K$3:$K$11)</f>
        <v>#VALUE!</v>
      </c>
      <c r="L74" s="15" t="e">
        <f>SUMIF('[1]COAL RECEIPT &amp; GCV DATA'!$A$3:$A$11,'MASTER DATA FILE RAW COAL'!A74,'[1]COAL RECEIPT &amp; GCV DATA'!$L$3:$L$11)</f>
        <v>#VALUE!</v>
      </c>
      <c r="M74" s="15" t="e">
        <f t="shared" si="8"/>
        <v>#VALUE!</v>
      </c>
      <c r="N74" s="15" t="e">
        <f t="shared" si="9"/>
        <v>#VALUE!</v>
      </c>
      <c r="O74" s="15" t="e">
        <f>SUMIF('[1]COAL RECEIPT &amp; GCV DATA'!$A$3:$A$11,'MASTER DATA FILE RAW COAL'!A74,'[1]COAL RECEIPT &amp; GCV DATA'!$O$3:$O$11)</f>
        <v>#VALUE!</v>
      </c>
      <c r="P74" s="15" t="e">
        <f t="shared" si="7"/>
        <v>#VALUE!</v>
      </c>
      <c r="Q74" s="15" t="e">
        <f>SUMIF('[1]COAL RECEIPT &amp; GCV DATA'!$A$3:$A$11,'MASTER DATA FILE RAW COAL'!A74,'[1]COAL RECEIPT &amp; GCV DATA'!$Q$3:$Q$11)+IF(H74=$J$234,($K$234*K74),0)+IF(H74=$J$235,($K$235*K74),0)+IF(H73=$J$235,($K$236*K74),0)</f>
        <v>#VALUE!</v>
      </c>
      <c r="R74" s="16" t="e">
        <f>SUMIF('[1]COAL RECEIPT &amp; GCV DATA'!$A$3:$A$11,'MASTER DATA FILE RAW COAL'!A74,'[1]COAL RECEIPT &amp; GCV DATA'!$R$3:$R$11)+IF(H74=$J$234,($K$234*K74),0)+IF(H74=$J$235,($K$235*K74),0)</f>
        <v>#VALUE!</v>
      </c>
      <c r="S74" s="15">
        <f t="shared" si="10"/>
        <v>0</v>
      </c>
      <c r="T74" s="15" t="e">
        <f>SUMIF('[1]COAL RECEIPT &amp; GCV DATA'!$A$3:$A$11,'MASTER DATA FILE RAW COAL'!A74,'[1]COAL RECEIPT &amp; GCV DATA'!$T$3:$T$11)</f>
        <v>#VALUE!</v>
      </c>
      <c r="U74" s="15" t="e">
        <f t="shared" si="11"/>
        <v>#VALUE!</v>
      </c>
      <c r="V74" s="15" t="e">
        <f>SUMIF('[1]COAL RECEIPT &amp; GCV DATA'!$A$3:$A$11,'MASTER DATA FILE RAW COAL'!A74,'[1]COAL RECEIPT &amp; GCV DATA'!$V$3:$V$11)</f>
        <v>#VALUE!</v>
      </c>
      <c r="W74" s="15" t="e">
        <f t="shared" si="12"/>
        <v>#VALUE!</v>
      </c>
    </row>
    <row r="75" spans="1:23" customFormat="1" x14ac:dyDescent="0.3">
      <c r="A75" s="12"/>
      <c r="B75" s="12" t="e">
        <f>SUMIF('[1]COAL RECEIPT &amp; GCV DATA'!$A$3:$A$11,'MASTER DATA FILE RAW COAL'!A75,'[1]COAL RECEIPT &amp; GCV DATA'!$B$3:$B$11)</f>
        <v>#VALUE!</v>
      </c>
      <c r="C75" s="13" t="e">
        <f>SUMIF('[1]COAL RECEIPT &amp; GCV DATA'!$A$3:$A$11,'MASTER DATA FILE RAW COAL'!A75,'[1]COAL RECEIPT &amp; GCV DATA'!$C$3:$C$11)</f>
        <v>#VALUE!</v>
      </c>
      <c r="D75" s="13">
        <f>IFERROR(VLOOKUP(A75,'[1]COAL RECEIPT &amp; GCV DATA'!$A$2:$V$11,4,0),0)</f>
        <v>0</v>
      </c>
      <c r="E75" s="14">
        <f>IFERROR(VLOOKUP(A75,'[1]COAL RECEIPT &amp; GCV DATA'!$A$2:$V$11,5,0),0)</f>
        <v>0</v>
      </c>
      <c r="F75" s="13" t="e">
        <f>SUMIF('[1]COAL RECEIPT &amp; GCV DATA'!$A$3:$A$11,'MASTER DATA FILE RAW COAL'!A75,'[1]COAL RECEIPT &amp; GCV DATA'!$F$3:$F$11)</f>
        <v>#VALUE!</v>
      </c>
      <c r="G75" s="13">
        <f>IFERROR(VLOOKUP(A75,'[1]COAL RECEIPT &amp; GCV DATA'!$A$2:$V$11,7,0),0)</f>
        <v>0</v>
      </c>
      <c r="H75" s="13">
        <f>IFERROR(VLOOKUP(A75,'[1]COAL RECEIPT &amp; GCV DATA'!$A$2:$V$11,8,0),0)</f>
        <v>0</v>
      </c>
      <c r="I75" s="13">
        <f>IFERROR(VLOOKUP(A75,'[1]COAL RECEIPT &amp; GCV DATA'!$A$2:$V$11,9,0),0)</f>
        <v>0</v>
      </c>
      <c r="J75" s="13">
        <f>IFERROR(VLOOKUP(A75,'[1]COAL RECEIPT &amp; GCV DATA'!$A$2:$V$11,10,0),0)</f>
        <v>0</v>
      </c>
      <c r="K75" s="15" t="e">
        <f>SUMIF('[1]COAL RECEIPT &amp; GCV DATA'!$A$3:$A$11,'MASTER DATA FILE RAW COAL'!A75,'[1]COAL RECEIPT &amp; GCV DATA'!$K$3:$K$11)</f>
        <v>#VALUE!</v>
      </c>
      <c r="L75" s="15" t="e">
        <f>SUMIF('[1]COAL RECEIPT &amp; GCV DATA'!$A$3:$A$11,'MASTER DATA FILE RAW COAL'!A75,'[1]COAL RECEIPT &amp; GCV DATA'!$L$3:$L$11)</f>
        <v>#VALUE!</v>
      </c>
      <c r="M75" s="15" t="e">
        <f t="shared" si="8"/>
        <v>#VALUE!</v>
      </c>
      <c r="N75" s="15" t="e">
        <f t="shared" si="9"/>
        <v>#VALUE!</v>
      </c>
      <c r="O75" s="15" t="e">
        <f>SUMIF('[1]COAL RECEIPT &amp; GCV DATA'!$A$3:$A$11,'MASTER DATA FILE RAW COAL'!A75,'[1]COAL RECEIPT &amp; GCV DATA'!$O$3:$O$11)</f>
        <v>#VALUE!</v>
      </c>
      <c r="P75" s="15" t="e">
        <f t="shared" si="7"/>
        <v>#VALUE!</v>
      </c>
      <c r="Q75" s="15" t="e">
        <f>SUMIF('[1]COAL RECEIPT &amp; GCV DATA'!$A$3:$A$11,'MASTER DATA FILE RAW COAL'!A75,'[1]COAL RECEIPT &amp; GCV DATA'!$Q$3:$Q$11)+IF(H75=$J$234,($K$234*K75),0)+IF(H75=$J$235,($K$235*K75),0)+IF(H74=$J$235,($K$236*K75),0)</f>
        <v>#VALUE!</v>
      </c>
      <c r="R75" s="16" t="e">
        <f>SUMIF('[1]COAL RECEIPT &amp; GCV DATA'!$A$3:$A$11,'MASTER DATA FILE RAW COAL'!A75,'[1]COAL RECEIPT &amp; GCV DATA'!$R$3:$R$11)+IF(H75=$J$234,($K$234*K75),0)+IF(H75=$J$235,($K$235*K75),0)</f>
        <v>#VALUE!</v>
      </c>
      <c r="S75" s="15">
        <f t="shared" si="10"/>
        <v>0</v>
      </c>
      <c r="T75" s="15" t="e">
        <f>SUMIF('[1]COAL RECEIPT &amp; GCV DATA'!$A$3:$A$11,'MASTER DATA FILE RAW COAL'!A75,'[1]COAL RECEIPT &amp; GCV DATA'!$T$3:$T$11)</f>
        <v>#VALUE!</v>
      </c>
      <c r="U75" s="15" t="e">
        <f t="shared" si="11"/>
        <v>#VALUE!</v>
      </c>
      <c r="V75" s="15" t="e">
        <f>SUMIF('[1]COAL RECEIPT &amp; GCV DATA'!$A$3:$A$11,'MASTER DATA FILE RAW COAL'!A75,'[1]COAL RECEIPT &amp; GCV DATA'!$V$3:$V$11)</f>
        <v>#VALUE!</v>
      </c>
      <c r="W75" s="15" t="e">
        <f t="shared" si="12"/>
        <v>#VALUE!</v>
      </c>
    </row>
    <row r="76" spans="1:23" customFormat="1" x14ac:dyDescent="0.3">
      <c r="A76" s="12"/>
      <c r="B76" s="12" t="e">
        <f>SUMIF('[1]COAL RECEIPT &amp; GCV DATA'!$A$3:$A$11,'MASTER DATA FILE RAW COAL'!A76,'[1]COAL RECEIPT &amp; GCV DATA'!$B$3:$B$11)</f>
        <v>#VALUE!</v>
      </c>
      <c r="C76" s="13" t="e">
        <f>SUMIF('[1]COAL RECEIPT &amp; GCV DATA'!$A$3:$A$11,'MASTER DATA FILE RAW COAL'!A76,'[1]COAL RECEIPT &amp; GCV DATA'!$C$3:$C$11)</f>
        <v>#VALUE!</v>
      </c>
      <c r="D76" s="13">
        <f>IFERROR(VLOOKUP(A76,'[1]COAL RECEIPT &amp; GCV DATA'!$A$2:$V$11,4,0),0)</f>
        <v>0</v>
      </c>
      <c r="E76" s="14">
        <f>IFERROR(VLOOKUP(A76,'[1]COAL RECEIPT &amp; GCV DATA'!$A$2:$V$11,5,0),0)</f>
        <v>0</v>
      </c>
      <c r="F76" s="13" t="e">
        <f>SUMIF('[1]COAL RECEIPT &amp; GCV DATA'!$A$3:$A$11,'MASTER DATA FILE RAW COAL'!A76,'[1]COAL RECEIPT &amp; GCV DATA'!$F$3:$F$11)</f>
        <v>#VALUE!</v>
      </c>
      <c r="G76" s="13">
        <f>IFERROR(VLOOKUP(A76,'[1]COAL RECEIPT &amp; GCV DATA'!$A$2:$V$11,7,0),0)</f>
        <v>0</v>
      </c>
      <c r="H76" s="13">
        <f>IFERROR(VLOOKUP(A76,'[1]COAL RECEIPT &amp; GCV DATA'!$A$2:$V$11,8,0),0)</f>
        <v>0</v>
      </c>
      <c r="I76" s="13">
        <f>IFERROR(VLOOKUP(A76,'[1]COAL RECEIPT &amp; GCV DATA'!$A$2:$V$11,9,0),0)</f>
        <v>0</v>
      </c>
      <c r="J76" s="13">
        <f>IFERROR(VLOOKUP(A76,'[1]COAL RECEIPT &amp; GCV DATA'!$A$2:$V$11,10,0),0)</f>
        <v>0</v>
      </c>
      <c r="K76" s="15" t="e">
        <f>SUMIF('[1]COAL RECEIPT &amp; GCV DATA'!$A$3:$A$11,'MASTER DATA FILE RAW COAL'!A76,'[1]COAL RECEIPT &amp; GCV DATA'!$K$3:$K$11)</f>
        <v>#VALUE!</v>
      </c>
      <c r="L76" s="15" t="e">
        <f>SUMIF('[1]COAL RECEIPT &amp; GCV DATA'!$A$3:$A$11,'MASTER DATA FILE RAW COAL'!A76,'[1]COAL RECEIPT &amp; GCV DATA'!$L$3:$L$11)</f>
        <v>#VALUE!</v>
      </c>
      <c r="M76" s="15" t="e">
        <f t="shared" si="8"/>
        <v>#VALUE!</v>
      </c>
      <c r="N76" s="15" t="e">
        <f t="shared" si="9"/>
        <v>#VALUE!</v>
      </c>
      <c r="O76" s="15" t="e">
        <f>SUMIF('[1]COAL RECEIPT &amp; GCV DATA'!$A$3:$A$11,'MASTER DATA FILE RAW COAL'!A76,'[1]COAL RECEIPT &amp; GCV DATA'!$O$3:$O$11)</f>
        <v>#VALUE!</v>
      </c>
      <c r="P76" s="15" t="e">
        <f t="shared" si="7"/>
        <v>#VALUE!</v>
      </c>
      <c r="Q76" s="15" t="e">
        <f>SUMIF('[1]COAL RECEIPT &amp; GCV DATA'!$A$3:$A$11,'MASTER DATA FILE RAW COAL'!A76,'[1]COAL RECEIPT &amp; GCV DATA'!$Q$3:$Q$11)+IF(H76=$J$234,($K$234*K76),0)+IF(H76=$J$235,($K$235*K76),0)+IF(H75=$J$235,($K$236*K76),0)</f>
        <v>#VALUE!</v>
      </c>
      <c r="R76" s="16" t="e">
        <f>SUMIF('[1]COAL RECEIPT &amp; GCV DATA'!$A$3:$A$11,'MASTER DATA FILE RAW COAL'!A76,'[1]COAL RECEIPT &amp; GCV DATA'!$R$3:$R$11)+IF(H76=$J$234,($K$234*K76),0)+IF(H76=$J$235,($K$235*K76),0)</f>
        <v>#VALUE!</v>
      </c>
      <c r="S76" s="15">
        <f t="shared" si="10"/>
        <v>0</v>
      </c>
      <c r="T76" s="15" t="e">
        <f>SUMIF('[1]COAL RECEIPT &amp; GCV DATA'!$A$3:$A$11,'MASTER DATA FILE RAW COAL'!A76,'[1]COAL RECEIPT &amp; GCV DATA'!$T$3:$T$11)</f>
        <v>#VALUE!</v>
      </c>
      <c r="U76" s="15" t="e">
        <f t="shared" si="11"/>
        <v>#VALUE!</v>
      </c>
      <c r="V76" s="15" t="e">
        <f>SUMIF('[1]COAL RECEIPT &amp; GCV DATA'!$A$3:$A$11,'MASTER DATA FILE RAW COAL'!A76,'[1]COAL RECEIPT &amp; GCV DATA'!$V$3:$V$11)</f>
        <v>#VALUE!</v>
      </c>
      <c r="W76" s="15" t="e">
        <f t="shared" si="12"/>
        <v>#VALUE!</v>
      </c>
    </row>
    <row r="77" spans="1:23" customFormat="1" x14ac:dyDescent="0.3">
      <c r="A77" s="12"/>
      <c r="B77" s="12" t="e">
        <f>SUMIF('[1]COAL RECEIPT &amp; GCV DATA'!$A$3:$A$11,'MASTER DATA FILE RAW COAL'!A77,'[1]COAL RECEIPT &amp; GCV DATA'!$B$3:$B$11)</f>
        <v>#VALUE!</v>
      </c>
      <c r="C77" s="13" t="e">
        <f>SUMIF('[1]COAL RECEIPT &amp; GCV DATA'!$A$3:$A$11,'MASTER DATA FILE RAW COAL'!A77,'[1]COAL RECEIPT &amp; GCV DATA'!$C$3:$C$11)</f>
        <v>#VALUE!</v>
      </c>
      <c r="D77" s="13">
        <f>IFERROR(VLOOKUP(A77,'[1]COAL RECEIPT &amp; GCV DATA'!$A$2:$V$11,4,0),0)</f>
        <v>0</v>
      </c>
      <c r="E77" s="14">
        <f>IFERROR(VLOOKUP(A77,'[1]COAL RECEIPT &amp; GCV DATA'!$A$2:$V$11,5,0),0)</f>
        <v>0</v>
      </c>
      <c r="F77" s="13" t="e">
        <f>SUMIF('[1]COAL RECEIPT &amp; GCV DATA'!$A$3:$A$11,'MASTER DATA FILE RAW COAL'!A77,'[1]COAL RECEIPT &amp; GCV DATA'!$F$3:$F$11)</f>
        <v>#VALUE!</v>
      </c>
      <c r="G77" s="13">
        <f>IFERROR(VLOOKUP(A77,'[1]COAL RECEIPT &amp; GCV DATA'!$A$2:$V$11,7,0),0)</f>
        <v>0</v>
      </c>
      <c r="H77" s="13">
        <f>IFERROR(VLOOKUP(A77,'[1]COAL RECEIPT &amp; GCV DATA'!$A$2:$V$11,8,0),0)</f>
        <v>0</v>
      </c>
      <c r="I77" s="13">
        <f>IFERROR(VLOOKUP(A77,'[1]COAL RECEIPT &amp; GCV DATA'!$A$2:$V$11,9,0),0)</f>
        <v>0</v>
      </c>
      <c r="J77" s="13">
        <f>IFERROR(VLOOKUP(A77,'[1]COAL RECEIPT &amp; GCV DATA'!$A$2:$V$11,10,0),0)</f>
        <v>0</v>
      </c>
      <c r="K77" s="15" t="e">
        <f>SUMIF('[1]COAL RECEIPT &amp; GCV DATA'!$A$3:$A$11,'MASTER DATA FILE RAW COAL'!A77,'[1]COAL RECEIPT &amp; GCV DATA'!$K$3:$K$11)</f>
        <v>#VALUE!</v>
      </c>
      <c r="L77" s="15" t="e">
        <f>SUMIF('[1]COAL RECEIPT &amp; GCV DATA'!$A$3:$A$11,'MASTER DATA FILE RAW COAL'!A77,'[1]COAL RECEIPT &amp; GCV DATA'!$L$3:$L$11)</f>
        <v>#VALUE!</v>
      </c>
      <c r="M77" s="15" t="e">
        <f t="shared" si="8"/>
        <v>#VALUE!</v>
      </c>
      <c r="N77" s="15" t="e">
        <f t="shared" si="9"/>
        <v>#VALUE!</v>
      </c>
      <c r="O77" s="15" t="e">
        <f>SUMIF('[1]COAL RECEIPT &amp; GCV DATA'!$A$3:$A$11,'MASTER DATA FILE RAW COAL'!A77,'[1]COAL RECEIPT &amp; GCV DATA'!$O$3:$O$11)</f>
        <v>#VALUE!</v>
      </c>
      <c r="P77" s="15" t="e">
        <f t="shared" si="7"/>
        <v>#VALUE!</v>
      </c>
      <c r="Q77" s="15" t="e">
        <f>SUMIF('[1]COAL RECEIPT &amp; GCV DATA'!$A$3:$A$11,'MASTER DATA FILE RAW COAL'!A77,'[1]COAL RECEIPT &amp; GCV DATA'!$Q$3:$Q$11)+IF(H77=$J$234,($K$234*K77),0)+IF(H77=$J$235,($K$235*K77),0)+IF(H76=$J$235,($K$236*K77),0)</f>
        <v>#VALUE!</v>
      </c>
      <c r="R77" s="16" t="e">
        <f>SUMIF('[1]COAL RECEIPT &amp; GCV DATA'!$A$3:$A$11,'MASTER DATA FILE RAW COAL'!A77,'[1]COAL RECEIPT &amp; GCV DATA'!$R$3:$R$11)+IF(H77=$J$234,($K$234*K77),0)+IF(H77=$J$235,($K$235*K77),0)</f>
        <v>#VALUE!</v>
      </c>
      <c r="S77" s="15">
        <f t="shared" si="10"/>
        <v>0</v>
      </c>
      <c r="T77" s="15" t="e">
        <f>SUMIF('[1]COAL RECEIPT &amp; GCV DATA'!$A$3:$A$11,'MASTER DATA FILE RAW COAL'!A77,'[1]COAL RECEIPT &amp; GCV DATA'!$T$3:$T$11)</f>
        <v>#VALUE!</v>
      </c>
      <c r="U77" s="15" t="e">
        <f t="shared" si="11"/>
        <v>#VALUE!</v>
      </c>
      <c r="V77" s="15" t="e">
        <f>SUMIF('[1]COAL RECEIPT &amp; GCV DATA'!$A$3:$A$11,'MASTER DATA FILE RAW COAL'!A77,'[1]COAL RECEIPT &amp; GCV DATA'!$V$3:$V$11)</f>
        <v>#VALUE!</v>
      </c>
      <c r="W77" s="15" t="e">
        <f t="shared" si="12"/>
        <v>#VALUE!</v>
      </c>
    </row>
    <row r="78" spans="1:23" customFormat="1" x14ac:dyDescent="0.3">
      <c r="A78" s="12"/>
      <c r="B78" s="12" t="e">
        <f>SUMIF('[1]COAL RECEIPT &amp; GCV DATA'!$A$3:$A$11,'MASTER DATA FILE RAW COAL'!A78,'[1]COAL RECEIPT &amp; GCV DATA'!$B$3:$B$11)</f>
        <v>#VALUE!</v>
      </c>
      <c r="C78" s="13" t="e">
        <f>SUMIF('[1]COAL RECEIPT &amp; GCV DATA'!$A$3:$A$11,'MASTER DATA FILE RAW COAL'!A78,'[1]COAL RECEIPT &amp; GCV DATA'!$C$3:$C$11)</f>
        <v>#VALUE!</v>
      </c>
      <c r="D78" s="13">
        <f>IFERROR(VLOOKUP(A78,'[1]COAL RECEIPT &amp; GCV DATA'!$A$2:$V$11,4,0),0)</f>
        <v>0</v>
      </c>
      <c r="E78" s="14">
        <f>IFERROR(VLOOKUP(A78,'[1]COAL RECEIPT &amp; GCV DATA'!$A$2:$V$11,5,0),0)</f>
        <v>0</v>
      </c>
      <c r="F78" s="13" t="e">
        <f>SUMIF('[1]COAL RECEIPT &amp; GCV DATA'!$A$3:$A$11,'MASTER DATA FILE RAW COAL'!A78,'[1]COAL RECEIPT &amp; GCV DATA'!$F$3:$F$11)</f>
        <v>#VALUE!</v>
      </c>
      <c r="G78" s="13">
        <f>IFERROR(VLOOKUP(A78,'[1]COAL RECEIPT &amp; GCV DATA'!$A$2:$V$11,7,0),0)</f>
        <v>0</v>
      </c>
      <c r="H78" s="13">
        <f>IFERROR(VLOOKUP(A78,'[1]COAL RECEIPT &amp; GCV DATA'!$A$2:$V$11,8,0),0)</f>
        <v>0</v>
      </c>
      <c r="I78" s="13">
        <f>IFERROR(VLOOKUP(A78,'[1]COAL RECEIPT &amp; GCV DATA'!$A$2:$V$11,9,0),0)</f>
        <v>0</v>
      </c>
      <c r="J78" s="13">
        <f>IFERROR(VLOOKUP(A78,'[1]COAL RECEIPT &amp; GCV DATA'!$A$2:$V$11,10,0),0)</f>
        <v>0</v>
      </c>
      <c r="K78" s="15" t="e">
        <f>SUMIF('[1]COAL RECEIPT &amp; GCV DATA'!$A$3:$A$11,'MASTER DATA FILE RAW COAL'!A78,'[1]COAL RECEIPT &amp; GCV DATA'!$K$3:$K$11)</f>
        <v>#VALUE!</v>
      </c>
      <c r="L78" s="15" t="e">
        <f>SUMIF('[1]COAL RECEIPT &amp; GCV DATA'!$A$3:$A$11,'MASTER DATA FILE RAW COAL'!A78,'[1]COAL RECEIPT &amp; GCV DATA'!$L$3:$L$11)</f>
        <v>#VALUE!</v>
      </c>
      <c r="M78" s="15" t="e">
        <f t="shared" si="8"/>
        <v>#VALUE!</v>
      </c>
      <c r="N78" s="15" t="e">
        <f t="shared" si="9"/>
        <v>#VALUE!</v>
      </c>
      <c r="O78" s="15" t="e">
        <f>SUMIF('[1]COAL RECEIPT &amp; GCV DATA'!$A$3:$A$11,'MASTER DATA FILE RAW COAL'!A78,'[1]COAL RECEIPT &amp; GCV DATA'!$O$3:$O$11)</f>
        <v>#VALUE!</v>
      </c>
      <c r="P78" s="15" t="e">
        <f t="shared" si="7"/>
        <v>#VALUE!</v>
      </c>
      <c r="Q78" s="15" t="e">
        <f>SUMIF('[1]COAL RECEIPT &amp; GCV DATA'!$A$3:$A$11,'MASTER DATA FILE RAW COAL'!A78,'[1]COAL RECEIPT &amp; GCV DATA'!$Q$3:$Q$11)+IF(H78=$J$234,($K$234*K78),0)+IF(H78=$J$235,($K$235*K78),0)+IF(H77=$J$235,($K$236*K78),0)</f>
        <v>#VALUE!</v>
      </c>
      <c r="R78" s="16" t="e">
        <f>SUMIF('[1]COAL RECEIPT &amp; GCV DATA'!$A$3:$A$11,'MASTER DATA FILE RAW COAL'!A78,'[1]COAL RECEIPT &amp; GCV DATA'!$R$3:$R$11)+IF(H78=$J$234,($K$234*K78),0)+IF(H78=$J$235,($K$235*K78),0)</f>
        <v>#VALUE!</v>
      </c>
      <c r="S78" s="15">
        <f t="shared" si="10"/>
        <v>0</v>
      </c>
      <c r="T78" s="15" t="e">
        <f>SUMIF('[1]COAL RECEIPT &amp; GCV DATA'!$A$3:$A$11,'MASTER DATA FILE RAW COAL'!A78,'[1]COAL RECEIPT &amp; GCV DATA'!$T$3:$T$11)</f>
        <v>#VALUE!</v>
      </c>
      <c r="U78" s="15" t="e">
        <f t="shared" si="11"/>
        <v>#VALUE!</v>
      </c>
      <c r="V78" s="15" t="e">
        <f>SUMIF('[1]COAL RECEIPT &amp; GCV DATA'!$A$3:$A$11,'MASTER DATA FILE RAW COAL'!A78,'[1]COAL RECEIPT &amp; GCV DATA'!$V$3:$V$11)</f>
        <v>#VALUE!</v>
      </c>
      <c r="W78" s="15" t="e">
        <f t="shared" si="12"/>
        <v>#VALUE!</v>
      </c>
    </row>
    <row r="79" spans="1:23" customFormat="1" x14ac:dyDescent="0.3">
      <c r="A79" s="12"/>
      <c r="B79" s="12" t="e">
        <f>SUMIF('[1]COAL RECEIPT &amp; GCV DATA'!$A$3:$A$11,'MASTER DATA FILE RAW COAL'!A79,'[1]COAL RECEIPT &amp; GCV DATA'!$B$3:$B$11)</f>
        <v>#VALUE!</v>
      </c>
      <c r="C79" s="13" t="e">
        <f>SUMIF('[1]COAL RECEIPT &amp; GCV DATA'!$A$3:$A$11,'MASTER DATA FILE RAW COAL'!A79,'[1]COAL RECEIPT &amp; GCV DATA'!$C$3:$C$11)</f>
        <v>#VALUE!</v>
      </c>
      <c r="D79" s="13">
        <f>IFERROR(VLOOKUP(A79,'[1]COAL RECEIPT &amp; GCV DATA'!$A$2:$V$11,4,0),0)</f>
        <v>0</v>
      </c>
      <c r="E79" s="14">
        <f>IFERROR(VLOOKUP(A79,'[1]COAL RECEIPT &amp; GCV DATA'!$A$2:$V$11,5,0),0)</f>
        <v>0</v>
      </c>
      <c r="F79" s="13" t="e">
        <f>SUMIF('[1]COAL RECEIPT &amp; GCV DATA'!$A$3:$A$11,'MASTER DATA FILE RAW COAL'!A79,'[1]COAL RECEIPT &amp; GCV DATA'!$F$3:$F$11)</f>
        <v>#VALUE!</v>
      </c>
      <c r="G79" s="13">
        <f>IFERROR(VLOOKUP(A79,'[1]COAL RECEIPT &amp; GCV DATA'!$A$2:$V$11,7,0),0)</f>
        <v>0</v>
      </c>
      <c r="H79" s="13">
        <f>IFERROR(VLOOKUP(A79,'[1]COAL RECEIPT &amp; GCV DATA'!$A$2:$V$11,8,0),0)</f>
        <v>0</v>
      </c>
      <c r="I79" s="13">
        <f>IFERROR(VLOOKUP(A79,'[1]COAL RECEIPT &amp; GCV DATA'!$A$2:$V$11,9,0),0)</f>
        <v>0</v>
      </c>
      <c r="J79" s="13">
        <f>IFERROR(VLOOKUP(A79,'[1]COAL RECEIPT &amp; GCV DATA'!$A$2:$V$11,10,0),0)</f>
        <v>0</v>
      </c>
      <c r="K79" s="15" t="e">
        <f>SUMIF('[1]COAL RECEIPT &amp; GCV DATA'!$A$3:$A$11,'MASTER DATA FILE RAW COAL'!A79,'[1]COAL RECEIPT &amp; GCV DATA'!$K$3:$K$11)</f>
        <v>#VALUE!</v>
      </c>
      <c r="L79" s="15" t="e">
        <f>SUMIF('[1]COAL RECEIPT &amp; GCV DATA'!$A$3:$A$11,'MASTER DATA FILE RAW COAL'!A79,'[1]COAL RECEIPT &amp; GCV DATA'!$L$3:$L$11)</f>
        <v>#VALUE!</v>
      </c>
      <c r="M79" s="15" t="e">
        <f t="shared" si="8"/>
        <v>#VALUE!</v>
      </c>
      <c r="N79" s="15" t="e">
        <f t="shared" si="9"/>
        <v>#VALUE!</v>
      </c>
      <c r="O79" s="15" t="e">
        <f>SUMIF('[1]COAL RECEIPT &amp; GCV DATA'!$A$3:$A$11,'MASTER DATA FILE RAW COAL'!A79,'[1]COAL RECEIPT &amp; GCV DATA'!$O$3:$O$11)</f>
        <v>#VALUE!</v>
      </c>
      <c r="P79" s="15" t="e">
        <f t="shared" si="7"/>
        <v>#VALUE!</v>
      </c>
      <c r="Q79" s="15" t="e">
        <f>SUMIF('[1]COAL RECEIPT &amp; GCV DATA'!$A$3:$A$11,'MASTER DATA FILE RAW COAL'!A79,'[1]COAL RECEIPT &amp; GCV DATA'!$Q$3:$Q$11)+IF(H79=$J$234,($K$234*K79),0)+IF(H79=$J$235,($K$235*K79),0)+IF(H78=$J$235,($K$236*K79),0)</f>
        <v>#VALUE!</v>
      </c>
      <c r="R79" s="16" t="e">
        <f>SUMIF('[1]COAL RECEIPT &amp; GCV DATA'!$A$3:$A$11,'MASTER DATA FILE RAW COAL'!A79,'[1]COAL RECEIPT &amp; GCV DATA'!$R$3:$R$11)+IF(H79=$J$234,($K$234*K79),0)+IF(H79=$J$235,($K$235*K79),0)</f>
        <v>#VALUE!</v>
      </c>
      <c r="S79" s="15">
        <f t="shared" si="10"/>
        <v>0</v>
      </c>
      <c r="T79" s="15" t="e">
        <f>SUMIF('[1]COAL RECEIPT &amp; GCV DATA'!$A$3:$A$11,'MASTER DATA FILE RAW COAL'!A79,'[1]COAL RECEIPT &amp; GCV DATA'!$T$3:$T$11)</f>
        <v>#VALUE!</v>
      </c>
      <c r="U79" s="15" t="e">
        <f t="shared" si="11"/>
        <v>#VALUE!</v>
      </c>
      <c r="V79" s="15" t="e">
        <f>SUMIF('[1]COAL RECEIPT &amp; GCV DATA'!$A$3:$A$11,'MASTER DATA FILE RAW COAL'!A79,'[1]COAL RECEIPT &amp; GCV DATA'!$V$3:$V$11)</f>
        <v>#VALUE!</v>
      </c>
      <c r="W79" s="15" t="e">
        <f t="shared" si="12"/>
        <v>#VALUE!</v>
      </c>
    </row>
    <row r="80" spans="1:23" customFormat="1" x14ac:dyDescent="0.3">
      <c r="A80" s="12"/>
      <c r="B80" s="12" t="e">
        <f>SUMIF('[1]COAL RECEIPT &amp; GCV DATA'!$A$3:$A$11,'MASTER DATA FILE RAW COAL'!A80,'[1]COAL RECEIPT &amp; GCV DATA'!$B$3:$B$11)</f>
        <v>#VALUE!</v>
      </c>
      <c r="C80" s="13" t="e">
        <f>SUMIF('[1]COAL RECEIPT &amp; GCV DATA'!$A$3:$A$11,'MASTER DATA FILE RAW COAL'!A80,'[1]COAL RECEIPT &amp; GCV DATA'!$C$3:$C$11)</f>
        <v>#VALUE!</v>
      </c>
      <c r="D80" s="13">
        <f>IFERROR(VLOOKUP(A80,'[1]COAL RECEIPT &amp; GCV DATA'!$A$2:$V$11,4,0),0)</f>
        <v>0</v>
      </c>
      <c r="E80" s="14">
        <f>IFERROR(VLOOKUP(A80,'[1]COAL RECEIPT &amp; GCV DATA'!$A$2:$V$11,5,0),0)</f>
        <v>0</v>
      </c>
      <c r="F80" s="13" t="e">
        <f>SUMIF('[1]COAL RECEIPT &amp; GCV DATA'!$A$3:$A$11,'MASTER DATA FILE RAW COAL'!A80,'[1]COAL RECEIPT &amp; GCV DATA'!$F$3:$F$11)</f>
        <v>#VALUE!</v>
      </c>
      <c r="G80" s="13">
        <f>IFERROR(VLOOKUP(A80,'[1]COAL RECEIPT &amp; GCV DATA'!$A$2:$V$11,7,0),0)</f>
        <v>0</v>
      </c>
      <c r="H80" s="13">
        <f>IFERROR(VLOOKUP(A80,'[1]COAL RECEIPT &amp; GCV DATA'!$A$2:$V$11,8,0),0)</f>
        <v>0</v>
      </c>
      <c r="I80" s="13">
        <f>IFERROR(VLOOKUP(A80,'[1]COAL RECEIPT &amp; GCV DATA'!$A$2:$V$11,9,0),0)</f>
        <v>0</v>
      </c>
      <c r="J80" s="13">
        <f>IFERROR(VLOOKUP(A80,'[1]COAL RECEIPT &amp; GCV DATA'!$A$2:$V$11,10,0),0)</f>
        <v>0</v>
      </c>
      <c r="K80" s="15" t="e">
        <f>SUMIF('[1]COAL RECEIPT &amp; GCV DATA'!$A$3:$A$11,'MASTER DATA FILE RAW COAL'!A80,'[1]COAL RECEIPT &amp; GCV DATA'!$K$3:$K$11)</f>
        <v>#VALUE!</v>
      </c>
      <c r="L80" s="15" t="e">
        <f>SUMIF('[1]COAL RECEIPT &amp; GCV DATA'!$A$3:$A$11,'MASTER DATA FILE RAW COAL'!A80,'[1]COAL RECEIPT &amp; GCV DATA'!$L$3:$L$11)</f>
        <v>#VALUE!</v>
      </c>
      <c r="M80" s="15" t="e">
        <f t="shared" si="8"/>
        <v>#VALUE!</v>
      </c>
      <c r="N80" s="15" t="e">
        <f t="shared" si="9"/>
        <v>#VALUE!</v>
      </c>
      <c r="O80" s="15" t="e">
        <f>SUMIF('[1]COAL RECEIPT &amp; GCV DATA'!$A$3:$A$11,'MASTER DATA FILE RAW COAL'!A80,'[1]COAL RECEIPT &amp; GCV DATA'!$O$3:$O$11)</f>
        <v>#VALUE!</v>
      </c>
      <c r="P80" s="15" t="e">
        <f t="shared" si="7"/>
        <v>#VALUE!</v>
      </c>
      <c r="Q80" s="15" t="e">
        <f>SUMIF('[1]COAL RECEIPT &amp; GCV DATA'!$A$3:$A$11,'MASTER DATA FILE RAW COAL'!A80,'[1]COAL RECEIPT &amp; GCV DATA'!$Q$3:$Q$11)+IF(H80=$J$234,($K$234*K80),0)+IF(H80=$J$235,($K$235*K80),0)+IF(H79=$J$235,($K$236*K80),0)</f>
        <v>#VALUE!</v>
      </c>
      <c r="R80" s="16" t="e">
        <f>SUMIF('[1]COAL RECEIPT &amp; GCV DATA'!$A$3:$A$11,'MASTER DATA FILE RAW COAL'!A80,'[1]COAL RECEIPT &amp; GCV DATA'!$R$3:$R$11)+IF(H80=$J$234,($K$234*K80),0)+IF(H80=$J$235,($K$235*K80),0)</f>
        <v>#VALUE!</v>
      </c>
      <c r="S80" s="15">
        <f t="shared" si="10"/>
        <v>0</v>
      </c>
      <c r="T80" s="15" t="e">
        <f>SUMIF('[1]COAL RECEIPT &amp; GCV DATA'!$A$3:$A$11,'MASTER DATA FILE RAW COAL'!A80,'[1]COAL RECEIPT &amp; GCV DATA'!$T$3:$T$11)</f>
        <v>#VALUE!</v>
      </c>
      <c r="U80" s="15" t="e">
        <f t="shared" si="11"/>
        <v>#VALUE!</v>
      </c>
      <c r="V80" s="15" t="e">
        <f>SUMIF('[1]COAL RECEIPT &amp; GCV DATA'!$A$3:$A$11,'MASTER DATA FILE RAW COAL'!A80,'[1]COAL RECEIPT &amp; GCV DATA'!$V$3:$V$11)</f>
        <v>#VALUE!</v>
      </c>
      <c r="W80" s="15" t="e">
        <f t="shared" si="12"/>
        <v>#VALUE!</v>
      </c>
    </row>
    <row r="81" spans="1:23" customFormat="1" x14ac:dyDescent="0.3">
      <c r="A81" s="12"/>
      <c r="B81" s="12" t="e">
        <f>SUMIF('[1]COAL RECEIPT &amp; GCV DATA'!$A$3:$A$11,'MASTER DATA FILE RAW COAL'!A81,'[1]COAL RECEIPT &amp; GCV DATA'!$B$3:$B$11)</f>
        <v>#VALUE!</v>
      </c>
      <c r="C81" s="13" t="e">
        <f>SUMIF('[1]COAL RECEIPT &amp; GCV DATA'!$A$3:$A$11,'MASTER DATA FILE RAW COAL'!A81,'[1]COAL RECEIPT &amp; GCV DATA'!$C$3:$C$11)</f>
        <v>#VALUE!</v>
      </c>
      <c r="D81" s="13">
        <f>IFERROR(VLOOKUP(A81,'[1]COAL RECEIPT &amp; GCV DATA'!$A$2:$V$11,4,0),0)</f>
        <v>0</v>
      </c>
      <c r="E81" s="14">
        <f>IFERROR(VLOOKUP(A81,'[1]COAL RECEIPT &amp; GCV DATA'!$A$2:$V$11,5,0),0)</f>
        <v>0</v>
      </c>
      <c r="F81" s="13" t="e">
        <f>SUMIF('[1]COAL RECEIPT &amp; GCV DATA'!$A$3:$A$11,'MASTER DATA FILE RAW COAL'!A81,'[1]COAL RECEIPT &amp; GCV DATA'!$F$3:$F$11)</f>
        <v>#VALUE!</v>
      </c>
      <c r="G81" s="13">
        <f>IFERROR(VLOOKUP(A81,'[1]COAL RECEIPT &amp; GCV DATA'!$A$2:$V$11,7,0),0)</f>
        <v>0</v>
      </c>
      <c r="H81" s="13">
        <f>IFERROR(VLOOKUP(A81,'[1]COAL RECEIPT &amp; GCV DATA'!$A$2:$V$11,8,0),0)</f>
        <v>0</v>
      </c>
      <c r="I81" s="13">
        <f>IFERROR(VLOOKUP(A81,'[1]COAL RECEIPT &amp; GCV DATA'!$A$2:$V$11,9,0),0)</f>
        <v>0</v>
      </c>
      <c r="J81" s="13">
        <f>IFERROR(VLOOKUP(A81,'[1]COAL RECEIPT &amp; GCV DATA'!$A$2:$V$11,10,0),0)</f>
        <v>0</v>
      </c>
      <c r="K81" s="15" t="e">
        <f>SUMIF('[1]COAL RECEIPT &amp; GCV DATA'!$A$3:$A$11,'MASTER DATA FILE RAW COAL'!A81,'[1]COAL RECEIPT &amp; GCV DATA'!$K$3:$K$11)</f>
        <v>#VALUE!</v>
      </c>
      <c r="L81" s="15" t="e">
        <f>SUMIF('[1]COAL RECEIPT &amp; GCV DATA'!$A$3:$A$11,'MASTER DATA FILE RAW COAL'!A81,'[1]COAL RECEIPT &amp; GCV DATA'!$L$3:$L$11)</f>
        <v>#VALUE!</v>
      </c>
      <c r="M81" s="15" t="e">
        <f t="shared" si="8"/>
        <v>#VALUE!</v>
      </c>
      <c r="N81" s="15" t="e">
        <f t="shared" si="9"/>
        <v>#VALUE!</v>
      </c>
      <c r="O81" s="15" t="e">
        <f>SUMIF('[1]COAL RECEIPT &amp; GCV DATA'!$A$3:$A$11,'MASTER DATA FILE RAW COAL'!A81,'[1]COAL RECEIPT &amp; GCV DATA'!$O$3:$O$11)</f>
        <v>#VALUE!</v>
      </c>
      <c r="P81" s="15" t="e">
        <f t="shared" si="7"/>
        <v>#VALUE!</v>
      </c>
      <c r="Q81" s="15" t="e">
        <f>SUMIF('[1]COAL RECEIPT &amp; GCV DATA'!$A$3:$A$11,'MASTER DATA FILE RAW COAL'!A81,'[1]COAL RECEIPT &amp; GCV DATA'!$Q$3:$Q$11)+IF(H81=$J$234,($K$234*K81),0)+IF(H81=$J$235,($K$235*K81),0)+IF(H80=$J$235,($K$236*K81),0)</f>
        <v>#VALUE!</v>
      </c>
      <c r="R81" s="16" t="e">
        <f>SUMIF('[1]COAL RECEIPT &amp; GCV DATA'!$A$3:$A$11,'MASTER DATA FILE RAW COAL'!A81,'[1]COAL RECEIPT &amp; GCV DATA'!$R$3:$R$11)+IF(H81=$J$234,($K$234*K81),0)+IF(H81=$J$235,($K$235*K81),0)</f>
        <v>#VALUE!</v>
      </c>
      <c r="S81" s="15">
        <f t="shared" si="10"/>
        <v>0</v>
      </c>
      <c r="T81" s="15" t="e">
        <f>SUMIF('[1]COAL RECEIPT &amp; GCV DATA'!$A$3:$A$11,'MASTER DATA FILE RAW COAL'!A81,'[1]COAL RECEIPT &amp; GCV DATA'!$T$3:$T$11)</f>
        <v>#VALUE!</v>
      </c>
      <c r="U81" s="15" t="e">
        <f t="shared" si="11"/>
        <v>#VALUE!</v>
      </c>
      <c r="V81" s="15" t="e">
        <f>SUMIF('[1]COAL RECEIPT &amp; GCV DATA'!$A$3:$A$11,'MASTER DATA FILE RAW COAL'!A81,'[1]COAL RECEIPT &amp; GCV DATA'!$V$3:$V$11)</f>
        <v>#VALUE!</v>
      </c>
      <c r="W81" s="15" t="e">
        <f t="shared" si="12"/>
        <v>#VALUE!</v>
      </c>
    </row>
    <row r="82" spans="1:23" customFormat="1" x14ac:dyDescent="0.3">
      <c r="A82" s="12"/>
      <c r="B82" s="12" t="e">
        <f>SUMIF('[1]COAL RECEIPT &amp; GCV DATA'!$A$3:$A$11,'MASTER DATA FILE RAW COAL'!A82,'[1]COAL RECEIPT &amp; GCV DATA'!$B$3:$B$11)</f>
        <v>#VALUE!</v>
      </c>
      <c r="C82" s="13" t="e">
        <f>SUMIF('[1]COAL RECEIPT &amp; GCV DATA'!$A$3:$A$11,'MASTER DATA FILE RAW COAL'!A82,'[1]COAL RECEIPT &amp; GCV DATA'!$C$3:$C$11)</f>
        <v>#VALUE!</v>
      </c>
      <c r="D82" s="13">
        <f>IFERROR(VLOOKUP(A82,'[1]COAL RECEIPT &amp; GCV DATA'!$A$2:$V$11,4,0),0)</f>
        <v>0</v>
      </c>
      <c r="E82" s="14">
        <f>IFERROR(VLOOKUP(A82,'[1]COAL RECEIPT &amp; GCV DATA'!$A$2:$V$11,5,0),0)</f>
        <v>0</v>
      </c>
      <c r="F82" s="13" t="e">
        <f>SUMIF('[1]COAL RECEIPT &amp; GCV DATA'!$A$3:$A$11,'MASTER DATA FILE RAW COAL'!A82,'[1]COAL RECEIPT &amp; GCV DATA'!$F$3:$F$11)</f>
        <v>#VALUE!</v>
      </c>
      <c r="G82" s="13">
        <f>IFERROR(VLOOKUP(A82,'[1]COAL RECEIPT &amp; GCV DATA'!$A$2:$V$11,7,0),0)</f>
        <v>0</v>
      </c>
      <c r="H82" s="13">
        <f>IFERROR(VLOOKUP(A82,'[1]COAL RECEIPT &amp; GCV DATA'!$A$2:$V$11,8,0),0)</f>
        <v>0</v>
      </c>
      <c r="I82" s="13">
        <f>IFERROR(VLOOKUP(A82,'[1]COAL RECEIPT &amp; GCV DATA'!$A$2:$V$11,9,0),0)</f>
        <v>0</v>
      </c>
      <c r="J82" s="13">
        <f>IFERROR(VLOOKUP(A82,'[1]COAL RECEIPT &amp; GCV DATA'!$A$2:$V$11,10,0),0)</f>
        <v>0</v>
      </c>
      <c r="K82" s="15" t="e">
        <f>SUMIF('[1]COAL RECEIPT &amp; GCV DATA'!$A$3:$A$11,'MASTER DATA FILE RAW COAL'!A82,'[1]COAL RECEIPT &amp; GCV DATA'!$K$3:$K$11)</f>
        <v>#VALUE!</v>
      </c>
      <c r="L82" s="15" t="e">
        <f>SUMIF('[1]COAL RECEIPT &amp; GCV DATA'!$A$3:$A$11,'MASTER DATA FILE RAW COAL'!A82,'[1]COAL RECEIPT &amp; GCV DATA'!$L$3:$L$11)</f>
        <v>#VALUE!</v>
      </c>
      <c r="M82" s="15" t="e">
        <f t="shared" si="8"/>
        <v>#VALUE!</v>
      </c>
      <c r="N82" s="15" t="e">
        <f t="shared" si="9"/>
        <v>#VALUE!</v>
      </c>
      <c r="O82" s="15" t="e">
        <f>SUMIF('[1]COAL RECEIPT &amp; GCV DATA'!$A$3:$A$11,'MASTER DATA FILE RAW COAL'!A82,'[1]COAL RECEIPT &amp; GCV DATA'!$O$3:$O$11)</f>
        <v>#VALUE!</v>
      </c>
      <c r="P82" s="15" t="e">
        <f t="shared" ref="P82:P145" si="13">+O82*K82</f>
        <v>#VALUE!</v>
      </c>
      <c r="Q82" s="15" t="e">
        <f>SUMIF('[1]COAL RECEIPT &amp; GCV DATA'!$A$3:$A$11,'MASTER DATA FILE RAW COAL'!A82,'[1]COAL RECEIPT &amp; GCV DATA'!$Q$3:$Q$11)+IF(H82=$J$234,($K$234*K82),0)+IF(H82=$J$235,($K$235*K82),0)+IF(H81=$J$235,($K$236*K82),0)</f>
        <v>#VALUE!</v>
      </c>
      <c r="R82" s="16" t="e">
        <f>SUMIF('[1]COAL RECEIPT &amp; GCV DATA'!$A$3:$A$11,'MASTER DATA FILE RAW COAL'!A82,'[1]COAL RECEIPT &amp; GCV DATA'!$R$3:$R$11)+IF(H82=$J$234,($K$234*K82),0)+IF(H82=$J$235,($K$235*K82),0)</f>
        <v>#VALUE!</v>
      </c>
      <c r="S82" s="15">
        <f t="shared" si="10"/>
        <v>0</v>
      </c>
      <c r="T82" s="15" t="e">
        <f>SUMIF('[1]COAL RECEIPT &amp; GCV DATA'!$A$3:$A$11,'MASTER DATA FILE RAW COAL'!A82,'[1]COAL RECEIPT &amp; GCV DATA'!$T$3:$T$11)</f>
        <v>#VALUE!</v>
      </c>
      <c r="U82" s="15" t="e">
        <f t="shared" si="11"/>
        <v>#VALUE!</v>
      </c>
      <c r="V82" s="15" t="e">
        <f>SUMIF('[1]COAL RECEIPT &amp; GCV DATA'!$A$3:$A$11,'MASTER DATA FILE RAW COAL'!A82,'[1]COAL RECEIPT &amp; GCV DATA'!$V$3:$V$11)</f>
        <v>#VALUE!</v>
      </c>
      <c r="W82" s="15" t="e">
        <f t="shared" si="12"/>
        <v>#VALUE!</v>
      </c>
    </row>
    <row r="83" spans="1:23" customFormat="1" x14ac:dyDescent="0.3">
      <c r="A83" s="12"/>
      <c r="B83" s="12" t="e">
        <f>SUMIF('[1]COAL RECEIPT &amp; GCV DATA'!$A$3:$A$11,'MASTER DATA FILE RAW COAL'!A83,'[1]COAL RECEIPT &amp; GCV DATA'!$B$3:$B$11)</f>
        <v>#VALUE!</v>
      </c>
      <c r="C83" s="13" t="e">
        <f>SUMIF('[1]COAL RECEIPT &amp; GCV DATA'!$A$3:$A$11,'MASTER DATA FILE RAW COAL'!A83,'[1]COAL RECEIPT &amp; GCV DATA'!$C$3:$C$11)</f>
        <v>#VALUE!</v>
      </c>
      <c r="D83" s="13">
        <f>IFERROR(VLOOKUP(A83,'[1]COAL RECEIPT &amp; GCV DATA'!$A$2:$V$11,4,0),0)</f>
        <v>0</v>
      </c>
      <c r="E83" s="14">
        <f>IFERROR(VLOOKUP(A83,'[1]COAL RECEIPT &amp; GCV DATA'!$A$2:$V$11,5,0),0)</f>
        <v>0</v>
      </c>
      <c r="F83" s="13" t="e">
        <f>SUMIF('[1]COAL RECEIPT &amp; GCV DATA'!$A$3:$A$11,'MASTER DATA FILE RAW COAL'!A83,'[1]COAL RECEIPT &amp; GCV DATA'!$F$3:$F$11)</f>
        <v>#VALUE!</v>
      </c>
      <c r="G83" s="13">
        <f>IFERROR(VLOOKUP(A83,'[1]COAL RECEIPT &amp; GCV DATA'!$A$2:$V$11,7,0),0)</f>
        <v>0</v>
      </c>
      <c r="H83" s="13">
        <f>IFERROR(VLOOKUP(A83,'[1]COAL RECEIPT &amp; GCV DATA'!$A$2:$V$11,8,0),0)</f>
        <v>0</v>
      </c>
      <c r="I83" s="13">
        <f>IFERROR(VLOOKUP(A83,'[1]COAL RECEIPT &amp; GCV DATA'!$A$2:$V$11,9,0),0)</f>
        <v>0</v>
      </c>
      <c r="J83" s="13">
        <f>IFERROR(VLOOKUP(A83,'[1]COAL RECEIPT &amp; GCV DATA'!$A$2:$V$11,10,0),0)</f>
        <v>0</v>
      </c>
      <c r="K83" s="15" t="e">
        <f>SUMIF('[1]COAL RECEIPT &amp; GCV DATA'!$A$3:$A$11,'MASTER DATA FILE RAW COAL'!A83,'[1]COAL RECEIPT &amp; GCV DATA'!$K$3:$K$11)</f>
        <v>#VALUE!</v>
      </c>
      <c r="L83" s="15" t="e">
        <f>SUMIF('[1]COAL RECEIPT &amp; GCV DATA'!$A$3:$A$11,'MASTER DATA FILE RAW COAL'!A83,'[1]COAL RECEIPT &amp; GCV DATA'!$L$3:$L$11)</f>
        <v>#VALUE!</v>
      </c>
      <c r="M83" s="15" t="e">
        <f t="shared" si="8"/>
        <v>#VALUE!</v>
      </c>
      <c r="N83" s="15" t="e">
        <f t="shared" si="9"/>
        <v>#VALUE!</v>
      </c>
      <c r="O83" s="15" t="e">
        <f>SUMIF('[1]COAL RECEIPT &amp; GCV DATA'!$A$3:$A$11,'MASTER DATA FILE RAW COAL'!A83,'[1]COAL RECEIPT &amp; GCV DATA'!$O$3:$O$11)</f>
        <v>#VALUE!</v>
      </c>
      <c r="P83" s="15" t="e">
        <f t="shared" si="13"/>
        <v>#VALUE!</v>
      </c>
      <c r="Q83" s="15" t="e">
        <f>SUMIF('[1]COAL RECEIPT &amp; GCV DATA'!$A$3:$A$11,'MASTER DATA FILE RAW COAL'!A83,'[1]COAL RECEIPT &amp; GCV DATA'!$Q$3:$Q$11)+IF(H83=$J$234,($K$234*K83),0)+IF(H83=$J$235,($K$235*K83),0)+IF(H82=$J$235,($K$236*K83),0)</f>
        <v>#VALUE!</v>
      </c>
      <c r="R83" s="16" t="e">
        <f>SUMIF('[1]COAL RECEIPT &amp; GCV DATA'!$A$3:$A$11,'MASTER DATA FILE RAW COAL'!A83,'[1]COAL RECEIPT &amp; GCV DATA'!$R$3:$R$11)+IF(H83=$J$234,($K$234*K83),0)+IF(H83=$J$235,($K$235*K83),0)</f>
        <v>#VALUE!</v>
      </c>
      <c r="S83" s="15">
        <f t="shared" si="10"/>
        <v>0</v>
      </c>
      <c r="T83" s="15" t="e">
        <f>SUMIF('[1]COAL RECEIPT &amp; GCV DATA'!$A$3:$A$11,'MASTER DATA FILE RAW COAL'!A83,'[1]COAL RECEIPT &amp; GCV DATA'!$T$3:$T$11)</f>
        <v>#VALUE!</v>
      </c>
      <c r="U83" s="15" t="e">
        <f t="shared" si="11"/>
        <v>#VALUE!</v>
      </c>
      <c r="V83" s="15" t="e">
        <f>SUMIF('[1]COAL RECEIPT &amp; GCV DATA'!$A$3:$A$11,'MASTER DATA FILE RAW COAL'!A83,'[1]COAL RECEIPT &amp; GCV DATA'!$V$3:$V$11)</f>
        <v>#VALUE!</v>
      </c>
      <c r="W83" s="15" t="e">
        <f t="shared" si="12"/>
        <v>#VALUE!</v>
      </c>
    </row>
    <row r="84" spans="1:23" customFormat="1" x14ac:dyDescent="0.3">
      <c r="A84" s="12"/>
      <c r="B84" s="12" t="e">
        <f>SUMIF('[1]COAL RECEIPT &amp; GCV DATA'!$A$3:$A$11,'MASTER DATA FILE RAW COAL'!A84,'[1]COAL RECEIPT &amp; GCV DATA'!$B$3:$B$11)</f>
        <v>#VALUE!</v>
      </c>
      <c r="C84" s="13" t="e">
        <f>SUMIF('[1]COAL RECEIPT &amp; GCV DATA'!$A$3:$A$11,'MASTER DATA FILE RAW COAL'!A84,'[1]COAL RECEIPT &amp; GCV DATA'!$C$3:$C$11)</f>
        <v>#VALUE!</v>
      </c>
      <c r="D84" s="13">
        <f>IFERROR(VLOOKUP(A84,'[1]COAL RECEIPT &amp; GCV DATA'!$A$2:$V$11,4,0),0)</f>
        <v>0</v>
      </c>
      <c r="E84" s="14">
        <f>IFERROR(VLOOKUP(A84,'[1]COAL RECEIPT &amp; GCV DATA'!$A$2:$V$11,5,0),0)</f>
        <v>0</v>
      </c>
      <c r="F84" s="13" t="e">
        <f>SUMIF('[1]COAL RECEIPT &amp; GCV DATA'!$A$3:$A$11,'MASTER DATA FILE RAW COAL'!A84,'[1]COAL RECEIPT &amp; GCV DATA'!$F$3:$F$11)</f>
        <v>#VALUE!</v>
      </c>
      <c r="G84" s="13">
        <f>IFERROR(VLOOKUP(A84,'[1]COAL RECEIPT &amp; GCV DATA'!$A$2:$V$11,7,0),0)</f>
        <v>0</v>
      </c>
      <c r="H84" s="13">
        <f>IFERROR(VLOOKUP(A84,'[1]COAL RECEIPT &amp; GCV DATA'!$A$2:$V$11,8,0),0)</f>
        <v>0</v>
      </c>
      <c r="I84" s="13">
        <f>IFERROR(VLOOKUP(A84,'[1]COAL RECEIPT &amp; GCV DATA'!$A$2:$V$11,9,0),0)</f>
        <v>0</v>
      </c>
      <c r="J84" s="13">
        <f>IFERROR(VLOOKUP(A84,'[1]COAL RECEIPT &amp; GCV DATA'!$A$2:$V$11,10,0),0)</f>
        <v>0</v>
      </c>
      <c r="K84" s="15" t="e">
        <f>SUMIF('[1]COAL RECEIPT &amp; GCV DATA'!$A$3:$A$11,'MASTER DATA FILE RAW COAL'!A84,'[1]COAL RECEIPT &amp; GCV DATA'!$K$3:$K$11)</f>
        <v>#VALUE!</v>
      </c>
      <c r="L84" s="15" t="e">
        <f>SUMIF('[1]COAL RECEIPT &amp; GCV DATA'!$A$3:$A$11,'MASTER DATA FILE RAW COAL'!A84,'[1]COAL RECEIPT &amp; GCV DATA'!$L$3:$L$11)</f>
        <v>#VALUE!</v>
      </c>
      <c r="M84" s="15" t="e">
        <f t="shared" si="8"/>
        <v>#VALUE!</v>
      </c>
      <c r="N84" s="15" t="e">
        <f t="shared" si="9"/>
        <v>#VALUE!</v>
      </c>
      <c r="O84" s="15" t="e">
        <f>SUMIF('[1]COAL RECEIPT &amp; GCV DATA'!$A$3:$A$11,'MASTER DATA FILE RAW COAL'!A84,'[1]COAL RECEIPT &amp; GCV DATA'!$O$3:$O$11)</f>
        <v>#VALUE!</v>
      </c>
      <c r="P84" s="15" t="e">
        <f t="shared" si="13"/>
        <v>#VALUE!</v>
      </c>
      <c r="Q84" s="15" t="e">
        <f>SUMIF('[1]COAL RECEIPT &amp; GCV DATA'!$A$3:$A$11,'MASTER DATA FILE RAW COAL'!A84,'[1]COAL RECEIPT &amp; GCV DATA'!$Q$3:$Q$11)+IF(H84=$J$234,($K$234*K84),0)+IF(H84=$J$235,($K$235*K84),0)+IF(H83=$J$235,($K$236*K84),0)</f>
        <v>#VALUE!</v>
      </c>
      <c r="R84" s="16" t="e">
        <f>SUMIF('[1]COAL RECEIPT &amp; GCV DATA'!$A$3:$A$11,'MASTER DATA FILE RAW COAL'!A84,'[1]COAL RECEIPT &amp; GCV DATA'!$R$3:$R$11)+IF(H84=$J$234,($K$234*K84),0)+IF(H84=$J$235,($K$235*K84),0)</f>
        <v>#VALUE!</v>
      </c>
      <c r="S84" s="15">
        <f t="shared" si="10"/>
        <v>0</v>
      </c>
      <c r="T84" s="15" t="e">
        <f>SUMIF('[1]COAL RECEIPT &amp; GCV DATA'!$A$3:$A$11,'MASTER DATA FILE RAW COAL'!A84,'[1]COAL RECEIPT &amp; GCV DATA'!$T$3:$T$11)</f>
        <v>#VALUE!</v>
      </c>
      <c r="U84" s="15" t="e">
        <f t="shared" si="11"/>
        <v>#VALUE!</v>
      </c>
      <c r="V84" s="15" t="e">
        <f>SUMIF('[1]COAL RECEIPT &amp; GCV DATA'!$A$3:$A$11,'MASTER DATA FILE RAW COAL'!A84,'[1]COAL RECEIPT &amp; GCV DATA'!$V$3:$V$11)</f>
        <v>#VALUE!</v>
      </c>
      <c r="W84" s="15" t="e">
        <f t="shared" si="12"/>
        <v>#VALUE!</v>
      </c>
    </row>
    <row r="85" spans="1:23" customFormat="1" x14ac:dyDescent="0.3">
      <c r="A85" s="12"/>
      <c r="B85" s="12" t="e">
        <f>SUMIF('[1]COAL RECEIPT &amp; GCV DATA'!$A$3:$A$11,'MASTER DATA FILE RAW COAL'!A85,'[1]COAL RECEIPT &amp; GCV DATA'!$B$3:$B$11)</f>
        <v>#VALUE!</v>
      </c>
      <c r="C85" s="13" t="e">
        <f>SUMIF('[1]COAL RECEIPT &amp; GCV DATA'!$A$3:$A$11,'MASTER DATA FILE RAW COAL'!A85,'[1]COAL RECEIPT &amp; GCV DATA'!$C$3:$C$11)</f>
        <v>#VALUE!</v>
      </c>
      <c r="D85" s="13">
        <f>IFERROR(VLOOKUP(A85,'[1]COAL RECEIPT &amp; GCV DATA'!$A$2:$V$11,4,0),0)</f>
        <v>0</v>
      </c>
      <c r="E85" s="14">
        <f>IFERROR(VLOOKUP(A85,'[1]COAL RECEIPT &amp; GCV DATA'!$A$2:$V$11,5,0),0)</f>
        <v>0</v>
      </c>
      <c r="F85" s="13" t="e">
        <f>SUMIF('[1]COAL RECEIPT &amp; GCV DATA'!$A$3:$A$11,'MASTER DATA FILE RAW COAL'!A85,'[1]COAL RECEIPT &amp; GCV DATA'!$F$3:$F$11)</f>
        <v>#VALUE!</v>
      </c>
      <c r="G85" s="13">
        <f>IFERROR(VLOOKUP(A85,'[1]COAL RECEIPT &amp; GCV DATA'!$A$2:$V$11,7,0),0)</f>
        <v>0</v>
      </c>
      <c r="H85" s="13">
        <f>IFERROR(VLOOKUP(A85,'[1]COAL RECEIPT &amp; GCV DATA'!$A$2:$V$11,8,0),0)</f>
        <v>0</v>
      </c>
      <c r="I85" s="13">
        <f>IFERROR(VLOOKUP(A85,'[1]COAL RECEIPT &amp; GCV DATA'!$A$2:$V$11,9,0),0)</f>
        <v>0</v>
      </c>
      <c r="J85" s="13">
        <f>IFERROR(VLOOKUP(A85,'[1]COAL RECEIPT &amp; GCV DATA'!$A$2:$V$11,10,0),0)</f>
        <v>0</v>
      </c>
      <c r="K85" s="15" t="e">
        <f>SUMIF('[1]COAL RECEIPT &amp; GCV DATA'!$A$3:$A$11,'MASTER DATA FILE RAW COAL'!A85,'[1]COAL RECEIPT &amp; GCV DATA'!$K$3:$K$11)</f>
        <v>#VALUE!</v>
      </c>
      <c r="L85" s="15" t="e">
        <f>SUMIF('[1]COAL RECEIPT &amp; GCV DATA'!$A$3:$A$11,'MASTER DATA FILE RAW COAL'!A85,'[1]COAL RECEIPT &amp; GCV DATA'!$L$3:$L$11)</f>
        <v>#VALUE!</v>
      </c>
      <c r="M85" s="15" t="e">
        <f t="shared" si="8"/>
        <v>#VALUE!</v>
      </c>
      <c r="N85" s="15" t="e">
        <f t="shared" si="9"/>
        <v>#VALUE!</v>
      </c>
      <c r="O85" s="15" t="e">
        <f>SUMIF('[1]COAL RECEIPT &amp; GCV DATA'!$A$3:$A$11,'MASTER DATA FILE RAW COAL'!A85,'[1]COAL RECEIPT &amp; GCV DATA'!$O$3:$O$11)</f>
        <v>#VALUE!</v>
      </c>
      <c r="P85" s="15" t="e">
        <f t="shared" si="13"/>
        <v>#VALUE!</v>
      </c>
      <c r="Q85" s="15" t="e">
        <f>SUMIF('[1]COAL RECEIPT &amp; GCV DATA'!$A$3:$A$11,'MASTER DATA FILE RAW COAL'!A85,'[1]COAL RECEIPT &amp; GCV DATA'!$Q$3:$Q$11)+IF(H85=$J$234,($K$234*K85),0)+IF(H85=$J$235,($K$235*K85),0)+IF(H84=$J$235,($K$236*K85),0)</f>
        <v>#VALUE!</v>
      </c>
      <c r="R85" s="16" t="e">
        <f>SUMIF('[1]COAL RECEIPT &amp; GCV DATA'!$A$3:$A$11,'MASTER DATA FILE RAW COAL'!A85,'[1]COAL RECEIPT &amp; GCV DATA'!$R$3:$R$11)+IF(H85=$J$234,($K$234*K85),0)+IF(H85=$J$235,($K$235*K85),0)</f>
        <v>#VALUE!</v>
      </c>
      <c r="S85" s="15">
        <f t="shared" si="10"/>
        <v>0</v>
      </c>
      <c r="T85" s="15" t="e">
        <f>SUMIF('[1]COAL RECEIPT &amp; GCV DATA'!$A$3:$A$11,'MASTER DATA FILE RAW COAL'!A85,'[1]COAL RECEIPT &amp; GCV DATA'!$T$3:$T$11)</f>
        <v>#VALUE!</v>
      </c>
      <c r="U85" s="15" t="e">
        <f t="shared" si="11"/>
        <v>#VALUE!</v>
      </c>
      <c r="V85" s="15" t="e">
        <f>SUMIF('[1]COAL RECEIPT &amp; GCV DATA'!$A$3:$A$11,'MASTER DATA FILE RAW COAL'!A85,'[1]COAL RECEIPT &amp; GCV DATA'!$V$3:$V$11)</f>
        <v>#VALUE!</v>
      </c>
      <c r="W85" s="15" t="e">
        <f t="shared" si="12"/>
        <v>#VALUE!</v>
      </c>
    </row>
    <row r="86" spans="1:23" customFormat="1" x14ac:dyDescent="0.3">
      <c r="A86" s="12"/>
      <c r="B86" s="12" t="e">
        <f>SUMIF('[1]COAL RECEIPT &amp; GCV DATA'!$A$3:$A$11,'MASTER DATA FILE RAW COAL'!A86,'[1]COAL RECEIPT &amp; GCV DATA'!$B$3:$B$11)</f>
        <v>#VALUE!</v>
      </c>
      <c r="C86" s="13" t="e">
        <f>SUMIF('[1]COAL RECEIPT &amp; GCV DATA'!$A$3:$A$11,'MASTER DATA FILE RAW COAL'!A86,'[1]COAL RECEIPT &amp; GCV DATA'!$C$3:$C$11)</f>
        <v>#VALUE!</v>
      </c>
      <c r="D86" s="13">
        <f>IFERROR(VLOOKUP(A86,'[1]COAL RECEIPT &amp; GCV DATA'!$A$2:$V$11,4,0),0)</f>
        <v>0</v>
      </c>
      <c r="E86" s="14">
        <f>IFERROR(VLOOKUP(A86,'[1]COAL RECEIPT &amp; GCV DATA'!$A$2:$V$11,5,0),0)</f>
        <v>0</v>
      </c>
      <c r="F86" s="13" t="e">
        <f>SUMIF('[1]COAL RECEIPT &amp; GCV DATA'!$A$3:$A$11,'MASTER DATA FILE RAW COAL'!A86,'[1]COAL RECEIPT &amp; GCV DATA'!$F$3:$F$11)</f>
        <v>#VALUE!</v>
      </c>
      <c r="G86" s="13">
        <f>IFERROR(VLOOKUP(A86,'[1]COAL RECEIPT &amp; GCV DATA'!$A$2:$V$11,7,0),0)</f>
        <v>0</v>
      </c>
      <c r="H86" s="13">
        <f>IFERROR(VLOOKUP(A86,'[1]COAL RECEIPT &amp; GCV DATA'!$A$2:$V$11,8,0),0)</f>
        <v>0</v>
      </c>
      <c r="I86" s="13">
        <f>IFERROR(VLOOKUP(A86,'[1]COAL RECEIPT &amp; GCV DATA'!$A$2:$V$11,9,0),0)</f>
        <v>0</v>
      </c>
      <c r="J86" s="13">
        <f>IFERROR(VLOOKUP(A86,'[1]COAL RECEIPT &amp; GCV DATA'!$A$2:$V$11,10,0),0)</f>
        <v>0</v>
      </c>
      <c r="K86" s="15" t="e">
        <f>SUMIF('[1]COAL RECEIPT &amp; GCV DATA'!$A$3:$A$11,'MASTER DATA FILE RAW COAL'!A86,'[1]COAL RECEIPT &amp; GCV DATA'!$K$3:$K$11)</f>
        <v>#VALUE!</v>
      </c>
      <c r="L86" s="15" t="e">
        <f>SUMIF('[1]COAL RECEIPT &amp; GCV DATA'!$A$3:$A$11,'MASTER DATA FILE RAW COAL'!A86,'[1]COAL RECEIPT &amp; GCV DATA'!$L$3:$L$11)</f>
        <v>#VALUE!</v>
      </c>
      <c r="M86" s="15" t="e">
        <f t="shared" si="8"/>
        <v>#VALUE!</v>
      </c>
      <c r="N86" s="15" t="e">
        <f t="shared" si="9"/>
        <v>#VALUE!</v>
      </c>
      <c r="O86" s="15" t="e">
        <f>SUMIF('[1]COAL RECEIPT &amp; GCV DATA'!$A$3:$A$11,'MASTER DATA FILE RAW COAL'!A86,'[1]COAL RECEIPT &amp; GCV DATA'!$O$3:$O$11)</f>
        <v>#VALUE!</v>
      </c>
      <c r="P86" s="15" t="e">
        <f t="shared" si="13"/>
        <v>#VALUE!</v>
      </c>
      <c r="Q86" s="15" t="e">
        <f>SUMIF('[1]COAL RECEIPT &amp; GCV DATA'!$A$3:$A$11,'MASTER DATA FILE RAW COAL'!A86,'[1]COAL RECEIPT &amp; GCV DATA'!$Q$3:$Q$11)+IF(H86=$J$234,($K$234*K86),0)+IF(H86=$J$235,($K$235*K86),0)+IF(H85=$J$235,($K$236*K86),0)</f>
        <v>#VALUE!</v>
      </c>
      <c r="R86" s="16" t="e">
        <f>SUMIF('[1]COAL RECEIPT &amp; GCV DATA'!$A$3:$A$11,'MASTER DATA FILE RAW COAL'!A86,'[1]COAL RECEIPT &amp; GCV DATA'!$R$3:$R$11)+IF(H86=$J$234,($K$234*K86),0)+IF(H86=$J$235,($K$235*K86),0)</f>
        <v>#VALUE!</v>
      </c>
      <c r="S86" s="15">
        <f t="shared" si="10"/>
        <v>0</v>
      </c>
      <c r="T86" s="15" t="e">
        <f>SUMIF('[1]COAL RECEIPT &amp; GCV DATA'!$A$3:$A$11,'MASTER DATA FILE RAW COAL'!A86,'[1]COAL RECEIPT &amp; GCV DATA'!$T$3:$T$11)</f>
        <v>#VALUE!</v>
      </c>
      <c r="U86" s="15" t="e">
        <f t="shared" si="11"/>
        <v>#VALUE!</v>
      </c>
      <c r="V86" s="15" t="e">
        <f>SUMIF('[1]COAL RECEIPT &amp; GCV DATA'!$A$3:$A$11,'MASTER DATA FILE RAW COAL'!A86,'[1]COAL RECEIPT &amp; GCV DATA'!$V$3:$V$11)</f>
        <v>#VALUE!</v>
      </c>
      <c r="W86" s="15" t="e">
        <f t="shared" si="12"/>
        <v>#VALUE!</v>
      </c>
    </row>
    <row r="87" spans="1:23" customFormat="1" x14ac:dyDescent="0.3">
      <c r="A87" s="12"/>
      <c r="B87" s="12" t="e">
        <f>SUMIF('[1]COAL RECEIPT &amp; GCV DATA'!$A$3:$A$11,'MASTER DATA FILE RAW COAL'!A87,'[1]COAL RECEIPT &amp; GCV DATA'!$B$3:$B$11)</f>
        <v>#VALUE!</v>
      </c>
      <c r="C87" s="13" t="e">
        <f>SUMIF('[1]COAL RECEIPT &amp; GCV DATA'!$A$3:$A$11,'MASTER DATA FILE RAW COAL'!A87,'[1]COAL RECEIPT &amp; GCV DATA'!$C$3:$C$11)</f>
        <v>#VALUE!</v>
      </c>
      <c r="D87" s="13">
        <f>IFERROR(VLOOKUP(A87,'[1]COAL RECEIPT &amp; GCV DATA'!$A$2:$V$11,4,0),0)</f>
        <v>0</v>
      </c>
      <c r="E87" s="14">
        <f>IFERROR(VLOOKUP(A87,'[1]COAL RECEIPT &amp; GCV DATA'!$A$2:$V$11,5,0),0)</f>
        <v>0</v>
      </c>
      <c r="F87" s="13" t="e">
        <f>SUMIF('[1]COAL RECEIPT &amp; GCV DATA'!$A$3:$A$11,'MASTER DATA FILE RAW COAL'!A87,'[1]COAL RECEIPT &amp; GCV DATA'!$F$3:$F$11)</f>
        <v>#VALUE!</v>
      </c>
      <c r="G87" s="13">
        <f>IFERROR(VLOOKUP(A87,'[1]COAL RECEIPT &amp; GCV DATA'!$A$2:$V$11,7,0),0)</f>
        <v>0</v>
      </c>
      <c r="H87" s="13">
        <f>IFERROR(VLOOKUP(A87,'[1]COAL RECEIPT &amp; GCV DATA'!$A$2:$V$11,8,0),0)</f>
        <v>0</v>
      </c>
      <c r="I87" s="13">
        <f>IFERROR(VLOOKUP(A87,'[1]COAL RECEIPT &amp; GCV DATA'!$A$2:$V$11,9,0),0)</f>
        <v>0</v>
      </c>
      <c r="J87" s="13">
        <f>IFERROR(VLOOKUP(A87,'[1]COAL RECEIPT &amp; GCV DATA'!$A$2:$V$11,10,0),0)</f>
        <v>0</v>
      </c>
      <c r="K87" s="15" t="e">
        <f>SUMIF('[1]COAL RECEIPT &amp; GCV DATA'!$A$3:$A$11,'MASTER DATA FILE RAW COAL'!A87,'[1]COAL RECEIPT &amp; GCV DATA'!$K$3:$K$11)</f>
        <v>#VALUE!</v>
      </c>
      <c r="L87" s="15" t="e">
        <f>SUMIF('[1]COAL RECEIPT &amp; GCV DATA'!$A$3:$A$11,'MASTER DATA FILE RAW COAL'!A87,'[1]COAL RECEIPT &amp; GCV DATA'!$L$3:$L$11)</f>
        <v>#VALUE!</v>
      </c>
      <c r="M87" s="15" t="e">
        <f t="shared" si="8"/>
        <v>#VALUE!</v>
      </c>
      <c r="N87" s="15" t="e">
        <f t="shared" si="9"/>
        <v>#VALUE!</v>
      </c>
      <c r="O87" s="15" t="e">
        <f>SUMIF('[1]COAL RECEIPT &amp; GCV DATA'!$A$3:$A$11,'MASTER DATA FILE RAW COAL'!A87,'[1]COAL RECEIPT &amp; GCV DATA'!$O$3:$O$11)</f>
        <v>#VALUE!</v>
      </c>
      <c r="P87" s="15" t="e">
        <f t="shared" si="13"/>
        <v>#VALUE!</v>
      </c>
      <c r="Q87" s="15" t="e">
        <f>SUMIF('[1]COAL RECEIPT &amp; GCV DATA'!$A$3:$A$11,'MASTER DATA FILE RAW COAL'!A87,'[1]COAL RECEIPT &amp; GCV DATA'!$Q$3:$Q$11)+IF(H87=$J$234,($K$234*K87),0)+IF(H87=$J$235,($K$235*K87),0)+IF(H86=$J$235,($K$236*K87),0)</f>
        <v>#VALUE!</v>
      </c>
      <c r="R87" s="16" t="e">
        <f>SUMIF('[1]COAL RECEIPT &amp; GCV DATA'!$A$3:$A$11,'MASTER DATA FILE RAW COAL'!A87,'[1]COAL RECEIPT &amp; GCV DATA'!$R$3:$R$11)+IF(H87=$J$234,($K$234*K87),0)+IF(H87=$J$235,($K$235*K87),0)</f>
        <v>#VALUE!</v>
      </c>
      <c r="S87" s="15">
        <f t="shared" si="10"/>
        <v>0</v>
      </c>
      <c r="T87" s="15" t="e">
        <f>SUMIF('[1]COAL RECEIPT &amp; GCV DATA'!$A$3:$A$11,'MASTER DATA FILE RAW COAL'!A87,'[1]COAL RECEIPT &amp; GCV DATA'!$T$3:$T$11)</f>
        <v>#VALUE!</v>
      </c>
      <c r="U87" s="15" t="e">
        <f t="shared" si="11"/>
        <v>#VALUE!</v>
      </c>
      <c r="V87" s="15" t="e">
        <f>SUMIF('[1]COAL RECEIPT &amp; GCV DATA'!$A$3:$A$11,'MASTER DATA FILE RAW COAL'!A87,'[1]COAL RECEIPT &amp; GCV DATA'!$V$3:$V$11)</f>
        <v>#VALUE!</v>
      </c>
      <c r="W87" s="15" t="e">
        <f t="shared" si="12"/>
        <v>#VALUE!</v>
      </c>
    </row>
    <row r="88" spans="1:23" customFormat="1" x14ac:dyDescent="0.3">
      <c r="A88" s="12"/>
      <c r="B88" s="12" t="e">
        <f>SUMIF('[1]COAL RECEIPT &amp; GCV DATA'!$A$3:$A$11,'MASTER DATA FILE RAW COAL'!A88,'[1]COAL RECEIPT &amp; GCV DATA'!$B$3:$B$11)</f>
        <v>#VALUE!</v>
      </c>
      <c r="C88" s="13" t="e">
        <f>SUMIF('[1]COAL RECEIPT &amp; GCV DATA'!$A$3:$A$11,'MASTER DATA FILE RAW COAL'!A88,'[1]COAL RECEIPT &amp; GCV DATA'!$C$3:$C$11)</f>
        <v>#VALUE!</v>
      </c>
      <c r="D88" s="13">
        <f>IFERROR(VLOOKUP(A88,'[1]COAL RECEIPT &amp; GCV DATA'!$A$2:$V$11,4,0),0)</f>
        <v>0</v>
      </c>
      <c r="E88" s="14">
        <f>IFERROR(VLOOKUP(A88,'[1]COAL RECEIPT &amp; GCV DATA'!$A$2:$V$11,5,0),0)</f>
        <v>0</v>
      </c>
      <c r="F88" s="13" t="e">
        <f>SUMIF('[1]COAL RECEIPT &amp; GCV DATA'!$A$3:$A$11,'MASTER DATA FILE RAW COAL'!A88,'[1]COAL RECEIPT &amp; GCV DATA'!$F$3:$F$11)</f>
        <v>#VALUE!</v>
      </c>
      <c r="G88" s="13">
        <f>IFERROR(VLOOKUP(A88,'[1]COAL RECEIPT &amp; GCV DATA'!$A$2:$V$11,7,0),0)</f>
        <v>0</v>
      </c>
      <c r="H88" s="13">
        <f>IFERROR(VLOOKUP(A88,'[1]COAL RECEIPT &amp; GCV DATA'!$A$2:$V$11,8,0),0)</f>
        <v>0</v>
      </c>
      <c r="I88" s="13">
        <f>IFERROR(VLOOKUP(A88,'[1]COAL RECEIPT &amp; GCV DATA'!$A$2:$V$11,9,0),0)</f>
        <v>0</v>
      </c>
      <c r="J88" s="13">
        <f>IFERROR(VLOOKUP(A88,'[1]COAL RECEIPT &amp; GCV DATA'!$A$2:$V$11,10,0),0)</f>
        <v>0</v>
      </c>
      <c r="K88" s="15" t="e">
        <f>SUMIF('[1]COAL RECEIPT &amp; GCV DATA'!$A$3:$A$11,'MASTER DATA FILE RAW COAL'!A88,'[1]COAL RECEIPT &amp; GCV DATA'!$K$3:$K$11)</f>
        <v>#VALUE!</v>
      </c>
      <c r="L88" s="15" t="e">
        <f>SUMIF('[1]COAL RECEIPT &amp; GCV DATA'!$A$3:$A$11,'MASTER DATA FILE RAW COAL'!A88,'[1]COAL RECEIPT &amp; GCV DATA'!$L$3:$L$11)</f>
        <v>#VALUE!</v>
      </c>
      <c r="M88" s="15" t="e">
        <f t="shared" si="8"/>
        <v>#VALUE!</v>
      </c>
      <c r="N88" s="15" t="e">
        <f t="shared" si="9"/>
        <v>#VALUE!</v>
      </c>
      <c r="O88" s="15" t="e">
        <f>SUMIF('[1]COAL RECEIPT &amp; GCV DATA'!$A$3:$A$11,'MASTER DATA FILE RAW COAL'!A88,'[1]COAL RECEIPT &amp; GCV DATA'!$O$3:$O$11)</f>
        <v>#VALUE!</v>
      </c>
      <c r="P88" s="15" t="e">
        <f t="shared" si="13"/>
        <v>#VALUE!</v>
      </c>
      <c r="Q88" s="15" t="e">
        <f>SUMIF('[1]COAL RECEIPT &amp; GCV DATA'!$A$3:$A$11,'MASTER DATA FILE RAW COAL'!A88,'[1]COAL RECEIPT &amp; GCV DATA'!$Q$3:$Q$11)+IF(H88=$J$234,($K$234*K88),0)+IF(H88=$J$235,($K$235*K88),0)+IF(H87=$J$235,($K$236*K88),0)</f>
        <v>#VALUE!</v>
      </c>
      <c r="R88" s="16" t="e">
        <f>SUMIF('[1]COAL RECEIPT &amp; GCV DATA'!$A$3:$A$11,'MASTER DATA FILE RAW COAL'!A88,'[1]COAL RECEIPT &amp; GCV DATA'!$R$3:$R$11)+IF(H88=$J$234,($K$234*K88),0)+IF(H88=$J$235,($K$235*K88),0)</f>
        <v>#VALUE!</v>
      </c>
      <c r="S88" s="15">
        <f t="shared" si="10"/>
        <v>0</v>
      </c>
      <c r="T88" s="15" t="e">
        <f>SUMIF('[1]COAL RECEIPT &amp; GCV DATA'!$A$3:$A$11,'MASTER DATA FILE RAW COAL'!A88,'[1]COAL RECEIPT &amp; GCV DATA'!$T$3:$T$11)</f>
        <v>#VALUE!</v>
      </c>
      <c r="U88" s="15" t="e">
        <f t="shared" si="11"/>
        <v>#VALUE!</v>
      </c>
      <c r="V88" s="15" t="e">
        <f>SUMIF('[1]COAL RECEIPT &amp; GCV DATA'!$A$3:$A$11,'MASTER DATA FILE RAW COAL'!A88,'[1]COAL RECEIPT &amp; GCV DATA'!$V$3:$V$11)</f>
        <v>#VALUE!</v>
      </c>
      <c r="W88" s="15" t="e">
        <f t="shared" si="12"/>
        <v>#VALUE!</v>
      </c>
    </row>
    <row r="89" spans="1:23" customFormat="1" x14ac:dyDescent="0.3">
      <c r="A89" s="12"/>
      <c r="B89" s="12" t="e">
        <f>SUMIF('[1]COAL RECEIPT &amp; GCV DATA'!$A$3:$A$11,'MASTER DATA FILE RAW COAL'!A89,'[1]COAL RECEIPT &amp; GCV DATA'!$B$3:$B$11)</f>
        <v>#VALUE!</v>
      </c>
      <c r="C89" s="13" t="e">
        <f>SUMIF('[1]COAL RECEIPT &amp; GCV DATA'!$A$3:$A$11,'MASTER DATA FILE RAW COAL'!A89,'[1]COAL RECEIPT &amp; GCV DATA'!$C$3:$C$11)</f>
        <v>#VALUE!</v>
      </c>
      <c r="D89" s="13">
        <f>IFERROR(VLOOKUP(A89,'[1]COAL RECEIPT &amp; GCV DATA'!$A$2:$V$11,4,0),0)</f>
        <v>0</v>
      </c>
      <c r="E89" s="14">
        <f>IFERROR(VLOOKUP(A89,'[1]COAL RECEIPT &amp; GCV DATA'!$A$2:$V$11,5,0),0)</f>
        <v>0</v>
      </c>
      <c r="F89" s="13" t="e">
        <f>SUMIF('[1]COAL RECEIPT &amp; GCV DATA'!$A$3:$A$11,'MASTER DATA FILE RAW COAL'!A89,'[1]COAL RECEIPT &amp; GCV DATA'!$F$3:$F$11)</f>
        <v>#VALUE!</v>
      </c>
      <c r="G89" s="13">
        <f>IFERROR(VLOOKUP(A89,'[1]COAL RECEIPT &amp; GCV DATA'!$A$2:$V$11,7,0),0)</f>
        <v>0</v>
      </c>
      <c r="H89" s="13">
        <f>IFERROR(VLOOKUP(A89,'[1]COAL RECEIPT &amp; GCV DATA'!$A$2:$V$11,8,0),0)</f>
        <v>0</v>
      </c>
      <c r="I89" s="13">
        <f>IFERROR(VLOOKUP(A89,'[1]COAL RECEIPT &amp; GCV DATA'!$A$2:$V$11,9,0),0)</f>
        <v>0</v>
      </c>
      <c r="J89" s="13">
        <f>IFERROR(VLOOKUP(A89,'[1]COAL RECEIPT &amp; GCV DATA'!$A$2:$V$11,10,0),0)</f>
        <v>0</v>
      </c>
      <c r="K89" s="15" t="e">
        <f>SUMIF('[1]COAL RECEIPT &amp; GCV DATA'!$A$3:$A$11,'MASTER DATA FILE RAW COAL'!A89,'[1]COAL RECEIPT &amp; GCV DATA'!$K$3:$K$11)</f>
        <v>#VALUE!</v>
      </c>
      <c r="L89" s="15" t="e">
        <f>SUMIF('[1]COAL RECEIPT &amp; GCV DATA'!$A$3:$A$11,'MASTER DATA FILE RAW COAL'!A89,'[1]COAL RECEIPT &amp; GCV DATA'!$L$3:$L$11)</f>
        <v>#VALUE!</v>
      </c>
      <c r="M89" s="15" t="e">
        <f t="shared" si="8"/>
        <v>#VALUE!</v>
      </c>
      <c r="N89" s="15" t="e">
        <f t="shared" si="9"/>
        <v>#VALUE!</v>
      </c>
      <c r="O89" s="15" t="e">
        <f>SUMIF('[1]COAL RECEIPT &amp; GCV DATA'!$A$3:$A$11,'MASTER DATA FILE RAW COAL'!A89,'[1]COAL RECEIPT &amp; GCV DATA'!$O$3:$O$11)</f>
        <v>#VALUE!</v>
      </c>
      <c r="P89" s="15" t="e">
        <f t="shared" si="13"/>
        <v>#VALUE!</v>
      </c>
      <c r="Q89" s="15" t="e">
        <f>SUMIF('[1]COAL RECEIPT &amp; GCV DATA'!$A$3:$A$11,'MASTER DATA FILE RAW COAL'!A89,'[1]COAL RECEIPT &amp; GCV DATA'!$Q$3:$Q$11)+IF(H89=$J$234,($K$234*K89),0)+IF(H89=$J$235,($K$235*K89),0)+IF(H88=$J$235,($K$236*K89),0)</f>
        <v>#VALUE!</v>
      </c>
      <c r="R89" s="16" t="e">
        <f>SUMIF('[1]COAL RECEIPT &amp; GCV DATA'!$A$3:$A$11,'MASTER DATA FILE RAW COAL'!A89,'[1]COAL RECEIPT &amp; GCV DATA'!$R$3:$R$11)+IF(H89=$J$234,($K$234*K89),0)+IF(H89=$J$235,($K$235*K89),0)</f>
        <v>#VALUE!</v>
      </c>
      <c r="S89" s="15">
        <f t="shared" si="10"/>
        <v>0</v>
      </c>
      <c r="T89" s="15" t="e">
        <f>SUMIF('[1]COAL RECEIPT &amp; GCV DATA'!$A$3:$A$11,'MASTER DATA FILE RAW COAL'!A89,'[1]COAL RECEIPT &amp; GCV DATA'!$T$3:$T$11)</f>
        <v>#VALUE!</v>
      </c>
      <c r="U89" s="15" t="e">
        <f t="shared" si="11"/>
        <v>#VALUE!</v>
      </c>
      <c r="V89" s="15" t="e">
        <f>SUMIF('[1]COAL RECEIPT &amp; GCV DATA'!$A$3:$A$11,'MASTER DATA FILE RAW COAL'!A89,'[1]COAL RECEIPT &amp; GCV DATA'!$V$3:$V$11)</f>
        <v>#VALUE!</v>
      </c>
      <c r="W89" s="15" t="e">
        <f t="shared" si="12"/>
        <v>#VALUE!</v>
      </c>
    </row>
    <row r="90" spans="1:23" customFormat="1" x14ac:dyDescent="0.3">
      <c r="A90" s="12"/>
      <c r="B90" s="12" t="e">
        <f>SUMIF('[1]COAL RECEIPT &amp; GCV DATA'!$A$3:$A$11,'MASTER DATA FILE RAW COAL'!A90,'[1]COAL RECEIPT &amp; GCV DATA'!$B$3:$B$11)</f>
        <v>#VALUE!</v>
      </c>
      <c r="C90" s="13" t="e">
        <f>SUMIF('[1]COAL RECEIPT &amp; GCV DATA'!$A$3:$A$11,'MASTER DATA FILE RAW COAL'!A90,'[1]COAL RECEIPT &amp; GCV DATA'!$C$3:$C$11)</f>
        <v>#VALUE!</v>
      </c>
      <c r="D90" s="13">
        <f>IFERROR(VLOOKUP(A90,'[1]COAL RECEIPT &amp; GCV DATA'!$A$2:$V$11,4,0),0)</f>
        <v>0</v>
      </c>
      <c r="E90" s="14">
        <f>IFERROR(VLOOKUP(A90,'[1]COAL RECEIPT &amp; GCV DATA'!$A$2:$V$11,5,0),0)</f>
        <v>0</v>
      </c>
      <c r="F90" s="13" t="e">
        <f>SUMIF('[1]COAL RECEIPT &amp; GCV DATA'!$A$3:$A$11,'MASTER DATA FILE RAW COAL'!A90,'[1]COAL RECEIPT &amp; GCV DATA'!$F$3:$F$11)</f>
        <v>#VALUE!</v>
      </c>
      <c r="G90" s="13">
        <f>IFERROR(VLOOKUP(A90,'[1]COAL RECEIPT &amp; GCV DATA'!$A$2:$V$11,7,0),0)</f>
        <v>0</v>
      </c>
      <c r="H90" s="13">
        <f>IFERROR(VLOOKUP(A90,'[1]COAL RECEIPT &amp; GCV DATA'!$A$2:$V$11,8,0),0)</f>
        <v>0</v>
      </c>
      <c r="I90" s="13">
        <f>IFERROR(VLOOKUP(A90,'[1]COAL RECEIPT &amp; GCV DATA'!$A$2:$V$11,9,0),0)</f>
        <v>0</v>
      </c>
      <c r="J90" s="13">
        <f>IFERROR(VLOOKUP(A90,'[1]COAL RECEIPT &amp; GCV DATA'!$A$2:$V$11,10,0),0)</f>
        <v>0</v>
      </c>
      <c r="K90" s="15" t="e">
        <f>SUMIF('[1]COAL RECEIPT &amp; GCV DATA'!$A$3:$A$11,'MASTER DATA FILE RAW COAL'!A90,'[1]COAL RECEIPT &amp; GCV DATA'!$K$3:$K$11)</f>
        <v>#VALUE!</v>
      </c>
      <c r="L90" s="15" t="e">
        <f>SUMIF('[1]COAL RECEIPT &amp; GCV DATA'!$A$3:$A$11,'MASTER DATA FILE RAW COAL'!A90,'[1]COAL RECEIPT &amp; GCV DATA'!$L$3:$L$11)</f>
        <v>#VALUE!</v>
      </c>
      <c r="M90" s="15" t="e">
        <f t="shared" si="8"/>
        <v>#VALUE!</v>
      </c>
      <c r="N90" s="15" t="e">
        <f t="shared" si="9"/>
        <v>#VALUE!</v>
      </c>
      <c r="O90" s="15" t="e">
        <f>SUMIF('[1]COAL RECEIPT &amp; GCV DATA'!$A$3:$A$11,'MASTER DATA FILE RAW COAL'!A90,'[1]COAL RECEIPT &amp; GCV DATA'!$O$3:$O$11)</f>
        <v>#VALUE!</v>
      </c>
      <c r="P90" s="15" t="e">
        <f t="shared" si="13"/>
        <v>#VALUE!</v>
      </c>
      <c r="Q90" s="15" t="e">
        <f>SUMIF('[1]COAL RECEIPT &amp; GCV DATA'!$A$3:$A$11,'MASTER DATA FILE RAW COAL'!A90,'[1]COAL RECEIPT &amp; GCV DATA'!$Q$3:$Q$11)+IF(H90=$J$234,($K$234*K90),0)+IF(H90=$J$235,($K$235*K90),0)+IF(H89=$J$235,($K$236*K90),0)</f>
        <v>#VALUE!</v>
      </c>
      <c r="R90" s="16" t="e">
        <f>SUMIF('[1]COAL RECEIPT &amp; GCV DATA'!$A$3:$A$11,'MASTER DATA FILE RAW COAL'!A90,'[1]COAL RECEIPT &amp; GCV DATA'!$R$3:$R$11)+IF(H90=$J$234,($K$234*K90),0)+IF(H90=$J$235,($K$235*K90),0)</f>
        <v>#VALUE!</v>
      </c>
      <c r="S90" s="15">
        <f t="shared" si="10"/>
        <v>0</v>
      </c>
      <c r="T90" s="15" t="e">
        <f>SUMIF('[1]COAL RECEIPT &amp; GCV DATA'!$A$3:$A$11,'MASTER DATA FILE RAW COAL'!A90,'[1]COAL RECEIPT &amp; GCV DATA'!$T$3:$T$11)</f>
        <v>#VALUE!</v>
      </c>
      <c r="U90" s="15" t="e">
        <f t="shared" si="11"/>
        <v>#VALUE!</v>
      </c>
      <c r="V90" s="15" t="e">
        <f>SUMIF('[1]COAL RECEIPT &amp; GCV DATA'!$A$3:$A$11,'MASTER DATA FILE RAW COAL'!A90,'[1]COAL RECEIPT &amp; GCV DATA'!$V$3:$V$11)</f>
        <v>#VALUE!</v>
      </c>
      <c r="W90" s="15" t="e">
        <f t="shared" si="12"/>
        <v>#VALUE!</v>
      </c>
    </row>
    <row r="91" spans="1:23" customFormat="1" x14ac:dyDescent="0.3">
      <c r="A91" s="12"/>
      <c r="B91" s="12" t="e">
        <f>SUMIF('[1]COAL RECEIPT &amp; GCV DATA'!$A$3:$A$11,'MASTER DATA FILE RAW COAL'!A91,'[1]COAL RECEIPT &amp; GCV DATA'!$B$3:$B$11)</f>
        <v>#VALUE!</v>
      </c>
      <c r="C91" s="13" t="e">
        <f>SUMIF('[1]COAL RECEIPT &amp; GCV DATA'!$A$3:$A$11,'MASTER DATA FILE RAW COAL'!A91,'[1]COAL RECEIPT &amp; GCV DATA'!$C$3:$C$11)</f>
        <v>#VALUE!</v>
      </c>
      <c r="D91" s="13">
        <f>IFERROR(VLOOKUP(A91,'[1]COAL RECEIPT &amp; GCV DATA'!$A$2:$V$11,4,0),0)</f>
        <v>0</v>
      </c>
      <c r="E91" s="14">
        <f>IFERROR(VLOOKUP(A91,'[1]COAL RECEIPT &amp; GCV DATA'!$A$2:$V$11,5,0),0)</f>
        <v>0</v>
      </c>
      <c r="F91" s="13" t="e">
        <f>SUMIF('[1]COAL RECEIPT &amp; GCV DATA'!$A$3:$A$11,'MASTER DATA FILE RAW COAL'!A91,'[1]COAL RECEIPT &amp; GCV DATA'!$F$3:$F$11)</f>
        <v>#VALUE!</v>
      </c>
      <c r="G91" s="13">
        <f>IFERROR(VLOOKUP(A91,'[1]COAL RECEIPT &amp; GCV DATA'!$A$2:$V$11,7,0),0)</f>
        <v>0</v>
      </c>
      <c r="H91" s="13">
        <f>IFERROR(VLOOKUP(A91,'[1]COAL RECEIPT &amp; GCV DATA'!$A$2:$V$11,8,0),0)</f>
        <v>0</v>
      </c>
      <c r="I91" s="13">
        <f>IFERROR(VLOOKUP(A91,'[1]COAL RECEIPT &amp; GCV DATA'!$A$2:$V$11,9,0),0)</f>
        <v>0</v>
      </c>
      <c r="J91" s="13">
        <f>IFERROR(VLOOKUP(A91,'[1]COAL RECEIPT &amp; GCV DATA'!$A$2:$V$11,10,0),0)</f>
        <v>0</v>
      </c>
      <c r="K91" s="15" t="e">
        <f>SUMIF('[1]COAL RECEIPT &amp; GCV DATA'!$A$3:$A$11,'MASTER DATA FILE RAW COAL'!A91,'[1]COAL RECEIPT &amp; GCV DATA'!$K$3:$K$11)</f>
        <v>#VALUE!</v>
      </c>
      <c r="L91" s="15" t="e">
        <f>SUMIF('[1]COAL RECEIPT &amp; GCV DATA'!$A$3:$A$11,'MASTER DATA FILE RAW COAL'!A91,'[1]COAL RECEIPT &amp; GCV DATA'!$L$3:$L$11)</f>
        <v>#VALUE!</v>
      </c>
      <c r="M91" s="15" t="e">
        <f t="shared" si="8"/>
        <v>#VALUE!</v>
      </c>
      <c r="N91" s="15" t="e">
        <f t="shared" si="9"/>
        <v>#VALUE!</v>
      </c>
      <c r="O91" s="15" t="e">
        <f>SUMIF('[1]COAL RECEIPT &amp; GCV DATA'!$A$3:$A$11,'MASTER DATA FILE RAW COAL'!A91,'[1]COAL RECEIPT &amp; GCV DATA'!$O$3:$O$11)</f>
        <v>#VALUE!</v>
      </c>
      <c r="P91" s="15" t="e">
        <f t="shared" si="13"/>
        <v>#VALUE!</v>
      </c>
      <c r="Q91" s="15" t="e">
        <f>SUMIF('[1]COAL RECEIPT &amp; GCV DATA'!$A$3:$A$11,'MASTER DATA FILE RAW COAL'!A91,'[1]COAL RECEIPT &amp; GCV DATA'!$Q$3:$Q$11)+IF(H91=$J$234,($K$234*K91),0)+IF(H91=$J$235,($K$235*K91),0)+IF(H90=$J$235,($K$236*K91),0)</f>
        <v>#VALUE!</v>
      </c>
      <c r="R91" s="16" t="e">
        <f>SUMIF('[1]COAL RECEIPT &amp; GCV DATA'!$A$3:$A$11,'MASTER DATA FILE RAW COAL'!A91,'[1]COAL RECEIPT &amp; GCV DATA'!$R$3:$R$11)+IF(H91=$J$234,($K$234*K91),0)+IF(H91=$J$235,($K$235*K91),0)</f>
        <v>#VALUE!</v>
      </c>
      <c r="S91" s="15">
        <f t="shared" si="10"/>
        <v>0</v>
      </c>
      <c r="T91" s="15" t="e">
        <f>SUMIF('[1]COAL RECEIPT &amp; GCV DATA'!$A$3:$A$11,'MASTER DATA FILE RAW COAL'!A91,'[1]COAL RECEIPT &amp; GCV DATA'!$T$3:$T$11)</f>
        <v>#VALUE!</v>
      </c>
      <c r="U91" s="15" t="e">
        <f t="shared" si="11"/>
        <v>#VALUE!</v>
      </c>
      <c r="V91" s="15" t="e">
        <f>SUMIF('[1]COAL RECEIPT &amp; GCV DATA'!$A$3:$A$11,'MASTER DATA FILE RAW COAL'!A91,'[1]COAL RECEIPT &amp; GCV DATA'!$V$3:$V$11)</f>
        <v>#VALUE!</v>
      </c>
      <c r="W91" s="15" t="e">
        <f t="shared" si="12"/>
        <v>#VALUE!</v>
      </c>
    </row>
    <row r="92" spans="1:23" customFormat="1" x14ac:dyDescent="0.3">
      <c r="A92" s="12"/>
      <c r="B92" s="12" t="e">
        <f>SUMIF('[1]COAL RECEIPT &amp; GCV DATA'!$A$3:$A$11,'MASTER DATA FILE RAW COAL'!A92,'[1]COAL RECEIPT &amp; GCV DATA'!$B$3:$B$11)</f>
        <v>#VALUE!</v>
      </c>
      <c r="C92" s="13" t="e">
        <f>SUMIF('[1]COAL RECEIPT &amp; GCV DATA'!$A$3:$A$11,'MASTER DATA FILE RAW COAL'!A92,'[1]COAL RECEIPT &amp; GCV DATA'!$C$3:$C$11)</f>
        <v>#VALUE!</v>
      </c>
      <c r="D92" s="13">
        <f>IFERROR(VLOOKUP(A92,'[1]COAL RECEIPT &amp; GCV DATA'!$A$2:$V$11,4,0),0)</f>
        <v>0</v>
      </c>
      <c r="E92" s="14">
        <f>IFERROR(VLOOKUP(A92,'[1]COAL RECEIPT &amp; GCV DATA'!$A$2:$V$11,5,0),0)</f>
        <v>0</v>
      </c>
      <c r="F92" s="13" t="e">
        <f>SUMIF('[1]COAL RECEIPT &amp; GCV DATA'!$A$3:$A$11,'MASTER DATA FILE RAW COAL'!A92,'[1]COAL RECEIPT &amp; GCV DATA'!$F$3:$F$11)</f>
        <v>#VALUE!</v>
      </c>
      <c r="G92" s="13">
        <f>IFERROR(VLOOKUP(A92,'[1]COAL RECEIPT &amp; GCV DATA'!$A$2:$V$11,7,0),0)</f>
        <v>0</v>
      </c>
      <c r="H92" s="13">
        <f>IFERROR(VLOOKUP(A92,'[1]COAL RECEIPT &amp; GCV DATA'!$A$2:$V$11,8,0),0)</f>
        <v>0</v>
      </c>
      <c r="I92" s="13">
        <f>IFERROR(VLOOKUP(A92,'[1]COAL RECEIPT &amp; GCV DATA'!$A$2:$V$11,9,0),0)</f>
        <v>0</v>
      </c>
      <c r="J92" s="13">
        <f>IFERROR(VLOOKUP(A92,'[1]COAL RECEIPT &amp; GCV DATA'!$A$2:$V$11,10,0),0)</f>
        <v>0</v>
      </c>
      <c r="K92" s="15" t="e">
        <f>SUMIF('[1]COAL RECEIPT &amp; GCV DATA'!$A$3:$A$11,'MASTER DATA FILE RAW COAL'!A92,'[1]COAL RECEIPT &amp; GCV DATA'!$K$3:$K$11)</f>
        <v>#VALUE!</v>
      </c>
      <c r="L92" s="15" t="e">
        <f>SUMIF('[1]COAL RECEIPT &amp; GCV DATA'!$A$3:$A$11,'MASTER DATA FILE RAW COAL'!A92,'[1]COAL RECEIPT &amp; GCV DATA'!$L$3:$L$11)</f>
        <v>#VALUE!</v>
      </c>
      <c r="M92" s="15" t="e">
        <f t="shared" si="8"/>
        <v>#VALUE!</v>
      </c>
      <c r="N92" s="15" t="e">
        <f t="shared" si="9"/>
        <v>#VALUE!</v>
      </c>
      <c r="O92" s="15" t="e">
        <f>SUMIF('[1]COAL RECEIPT &amp; GCV DATA'!$A$3:$A$11,'MASTER DATA FILE RAW COAL'!A92,'[1]COAL RECEIPT &amp; GCV DATA'!$O$3:$O$11)</f>
        <v>#VALUE!</v>
      </c>
      <c r="P92" s="15" t="e">
        <f t="shared" si="13"/>
        <v>#VALUE!</v>
      </c>
      <c r="Q92" s="15" t="e">
        <f>SUMIF('[1]COAL RECEIPT &amp; GCV DATA'!$A$3:$A$11,'MASTER DATA FILE RAW COAL'!A92,'[1]COAL RECEIPT &amp; GCV DATA'!$Q$3:$Q$11)+IF(H92=$J$234,($K$234*K92),0)+IF(H92=$J$235,($K$235*K92),0)+IF(H91=$J$235,($K$236*K92),0)</f>
        <v>#VALUE!</v>
      </c>
      <c r="R92" s="16" t="e">
        <f>SUMIF('[1]COAL RECEIPT &amp; GCV DATA'!$A$3:$A$11,'MASTER DATA FILE RAW COAL'!A92,'[1]COAL RECEIPT &amp; GCV DATA'!$R$3:$R$11)+IF(H92=$J$234,($K$234*K92),0)+IF(H92=$J$235,($K$235*K92),0)</f>
        <v>#VALUE!</v>
      </c>
      <c r="S92" s="15">
        <f t="shared" si="10"/>
        <v>0</v>
      </c>
      <c r="T92" s="15" t="e">
        <f>SUMIF('[1]COAL RECEIPT &amp; GCV DATA'!$A$3:$A$11,'MASTER DATA FILE RAW COAL'!A92,'[1]COAL RECEIPT &amp; GCV DATA'!$T$3:$T$11)</f>
        <v>#VALUE!</v>
      </c>
      <c r="U92" s="15" t="e">
        <f t="shared" si="11"/>
        <v>#VALUE!</v>
      </c>
      <c r="V92" s="15" t="e">
        <f>SUMIF('[1]COAL RECEIPT &amp; GCV DATA'!$A$3:$A$11,'MASTER DATA FILE RAW COAL'!A92,'[1]COAL RECEIPT &amp; GCV DATA'!$V$3:$V$11)</f>
        <v>#VALUE!</v>
      </c>
      <c r="W92" s="15" t="e">
        <f t="shared" si="12"/>
        <v>#VALUE!</v>
      </c>
    </row>
    <row r="93" spans="1:23" customFormat="1" x14ac:dyDescent="0.3">
      <c r="A93" s="12"/>
      <c r="B93" s="12" t="e">
        <f>SUMIF('[1]COAL RECEIPT &amp; GCV DATA'!$A$3:$A$11,'MASTER DATA FILE RAW COAL'!A93,'[1]COAL RECEIPT &amp; GCV DATA'!$B$3:$B$11)</f>
        <v>#VALUE!</v>
      </c>
      <c r="C93" s="13" t="e">
        <f>SUMIF('[1]COAL RECEIPT &amp; GCV DATA'!$A$3:$A$11,'MASTER DATA FILE RAW COAL'!A93,'[1]COAL RECEIPT &amp; GCV DATA'!$C$3:$C$11)</f>
        <v>#VALUE!</v>
      </c>
      <c r="D93" s="13">
        <f>IFERROR(VLOOKUP(A93,'[1]COAL RECEIPT &amp; GCV DATA'!$A$2:$V$11,4,0),0)</f>
        <v>0</v>
      </c>
      <c r="E93" s="14">
        <f>IFERROR(VLOOKUP(A93,'[1]COAL RECEIPT &amp; GCV DATA'!$A$2:$V$11,5,0),0)</f>
        <v>0</v>
      </c>
      <c r="F93" s="13" t="e">
        <f>SUMIF('[1]COAL RECEIPT &amp; GCV DATA'!$A$3:$A$11,'MASTER DATA FILE RAW COAL'!A93,'[1]COAL RECEIPT &amp; GCV DATA'!$F$3:$F$11)</f>
        <v>#VALUE!</v>
      </c>
      <c r="G93" s="13">
        <f>IFERROR(VLOOKUP(A93,'[1]COAL RECEIPT &amp; GCV DATA'!$A$2:$V$11,7,0),0)</f>
        <v>0</v>
      </c>
      <c r="H93" s="13">
        <f>IFERROR(VLOOKUP(A93,'[1]COAL RECEIPT &amp; GCV DATA'!$A$2:$V$11,8,0),0)</f>
        <v>0</v>
      </c>
      <c r="I93" s="13">
        <f>IFERROR(VLOOKUP(A93,'[1]COAL RECEIPT &amp; GCV DATA'!$A$2:$V$11,9,0),0)</f>
        <v>0</v>
      </c>
      <c r="J93" s="13">
        <f>IFERROR(VLOOKUP(A93,'[1]COAL RECEIPT &amp; GCV DATA'!$A$2:$V$11,10,0),0)</f>
        <v>0</v>
      </c>
      <c r="K93" s="15" t="e">
        <f>SUMIF('[1]COAL RECEIPT &amp; GCV DATA'!$A$3:$A$11,'MASTER DATA FILE RAW COAL'!A93,'[1]COAL RECEIPT &amp; GCV DATA'!$K$3:$K$11)</f>
        <v>#VALUE!</v>
      </c>
      <c r="L93" s="15" t="e">
        <f>SUMIF('[1]COAL RECEIPT &amp; GCV DATA'!$A$3:$A$11,'MASTER DATA FILE RAW COAL'!A93,'[1]COAL RECEIPT &amp; GCV DATA'!$L$3:$L$11)</f>
        <v>#VALUE!</v>
      </c>
      <c r="M93" s="15" t="e">
        <f t="shared" si="8"/>
        <v>#VALUE!</v>
      </c>
      <c r="N93" s="15" t="e">
        <f t="shared" si="9"/>
        <v>#VALUE!</v>
      </c>
      <c r="O93" s="15" t="e">
        <f>SUMIF('[1]COAL RECEIPT &amp; GCV DATA'!$A$3:$A$11,'MASTER DATA FILE RAW COAL'!A93,'[1]COAL RECEIPT &amp; GCV DATA'!$O$3:$O$11)</f>
        <v>#VALUE!</v>
      </c>
      <c r="P93" s="15" t="e">
        <f t="shared" si="13"/>
        <v>#VALUE!</v>
      </c>
      <c r="Q93" s="15" t="e">
        <f>SUMIF('[1]COAL RECEIPT &amp; GCV DATA'!$A$3:$A$11,'MASTER DATA FILE RAW COAL'!A93,'[1]COAL RECEIPT &amp; GCV DATA'!$Q$3:$Q$11)+IF(H93=$J$234,($K$234*K93),0)+IF(H93=$J$235,($K$235*K93),0)+IF(H92=$J$235,($K$236*K93),0)</f>
        <v>#VALUE!</v>
      </c>
      <c r="R93" s="16" t="e">
        <f>SUMIF('[1]COAL RECEIPT &amp; GCV DATA'!$A$3:$A$11,'MASTER DATA FILE RAW COAL'!A93,'[1]COAL RECEIPT &amp; GCV DATA'!$R$3:$R$11)+IF(H93=$J$234,($K$234*K93),0)+IF(H93=$J$235,($K$235*K93),0)</f>
        <v>#VALUE!</v>
      </c>
      <c r="S93" s="15">
        <f t="shared" si="10"/>
        <v>0</v>
      </c>
      <c r="T93" s="15" t="e">
        <f>SUMIF('[1]COAL RECEIPT &amp; GCV DATA'!$A$3:$A$11,'MASTER DATA FILE RAW COAL'!A93,'[1]COAL RECEIPT &amp; GCV DATA'!$T$3:$T$11)</f>
        <v>#VALUE!</v>
      </c>
      <c r="U93" s="15" t="e">
        <f t="shared" si="11"/>
        <v>#VALUE!</v>
      </c>
      <c r="V93" s="15" t="e">
        <f>SUMIF('[1]COAL RECEIPT &amp; GCV DATA'!$A$3:$A$11,'MASTER DATA FILE RAW COAL'!A93,'[1]COAL RECEIPT &amp; GCV DATA'!$V$3:$V$11)</f>
        <v>#VALUE!</v>
      </c>
      <c r="W93" s="15" t="e">
        <f t="shared" si="12"/>
        <v>#VALUE!</v>
      </c>
    </row>
    <row r="94" spans="1:23" customFormat="1" x14ac:dyDescent="0.3">
      <c r="A94" s="12"/>
      <c r="B94" s="12" t="e">
        <f>SUMIF('[1]COAL RECEIPT &amp; GCV DATA'!$A$3:$A$11,'MASTER DATA FILE RAW COAL'!A94,'[1]COAL RECEIPT &amp; GCV DATA'!$B$3:$B$11)</f>
        <v>#VALUE!</v>
      </c>
      <c r="C94" s="13" t="e">
        <f>SUMIF('[1]COAL RECEIPT &amp; GCV DATA'!$A$3:$A$11,'MASTER DATA FILE RAW COAL'!A94,'[1]COAL RECEIPT &amp; GCV DATA'!$C$3:$C$11)</f>
        <v>#VALUE!</v>
      </c>
      <c r="D94" s="13">
        <f>IFERROR(VLOOKUP(A94,'[1]COAL RECEIPT &amp; GCV DATA'!$A$2:$V$11,4,0),0)</f>
        <v>0</v>
      </c>
      <c r="E94" s="14">
        <f>IFERROR(VLOOKUP(A94,'[1]COAL RECEIPT &amp; GCV DATA'!$A$2:$V$11,5,0),0)</f>
        <v>0</v>
      </c>
      <c r="F94" s="13" t="e">
        <f>SUMIF('[1]COAL RECEIPT &amp; GCV DATA'!$A$3:$A$11,'MASTER DATA FILE RAW COAL'!A94,'[1]COAL RECEIPT &amp; GCV DATA'!$F$3:$F$11)</f>
        <v>#VALUE!</v>
      </c>
      <c r="G94" s="13">
        <f>IFERROR(VLOOKUP(A94,'[1]COAL RECEIPT &amp; GCV DATA'!$A$2:$V$11,7,0),0)</f>
        <v>0</v>
      </c>
      <c r="H94" s="13">
        <f>IFERROR(VLOOKUP(A94,'[1]COAL RECEIPT &amp; GCV DATA'!$A$2:$V$11,8,0),0)</f>
        <v>0</v>
      </c>
      <c r="I94" s="13">
        <f>IFERROR(VLOOKUP(A94,'[1]COAL RECEIPT &amp; GCV DATA'!$A$2:$V$11,9,0),0)</f>
        <v>0</v>
      </c>
      <c r="J94" s="13">
        <f>IFERROR(VLOOKUP(A94,'[1]COAL RECEIPT &amp; GCV DATA'!$A$2:$V$11,10,0),0)</f>
        <v>0</v>
      </c>
      <c r="K94" s="15" t="e">
        <f>SUMIF('[1]COAL RECEIPT &amp; GCV DATA'!$A$3:$A$11,'MASTER DATA FILE RAW COAL'!A94,'[1]COAL RECEIPT &amp; GCV DATA'!$K$3:$K$11)</f>
        <v>#VALUE!</v>
      </c>
      <c r="L94" s="15" t="e">
        <f>SUMIF('[1]COAL RECEIPT &amp; GCV DATA'!$A$3:$A$11,'MASTER DATA FILE RAW COAL'!A94,'[1]COAL RECEIPT &amp; GCV DATA'!$L$3:$L$11)</f>
        <v>#VALUE!</v>
      </c>
      <c r="M94" s="15" t="e">
        <f t="shared" si="8"/>
        <v>#VALUE!</v>
      </c>
      <c r="N94" s="15" t="e">
        <f t="shared" si="9"/>
        <v>#VALUE!</v>
      </c>
      <c r="O94" s="15" t="e">
        <f>SUMIF('[1]COAL RECEIPT &amp; GCV DATA'!$A$3:$A$11,'MASTER DATA FILE RAW COAL'!A94,'[1]COAL RECEIPT &amp; GCV DATA'!$O$3:$O$11)</f>
        <v>#VALUE!</v>
      </c>
      <c r="P94" s="15" t="e">
        <f t="shared" si="13"/>
        <v>#VALUE!</v>
      </c>
      <c r="Q94" s="15" t="e">
        <f>SUMIF('[1]COAL RECEIPT &amp; GCV DATA'!$A$3:$A$11,'MASTER DATA FILE RAW COAL'!A94,'[1]COAL RECEIPT &amp; GCV DATA'!$Q$3:$Q$11)+IF(H94=$J$234,($K$234*K94),0)+IF(H94=$J$235,($K$235*K94),0)+IF(H93=$J$235,($K$236*K94),0)</f>
        <v>#VALUE!</v>
      </c>
      <c r="R94" s="16" t="e">
        <f>SUMIF('[1]COAL RECEIPT &amp; GCV DATA'!$A$3:$A$11,'MASTER DATA FILE RAW COAL'!A94,'[1]COAL RECEIPT &amp; GCV DATA'!$R$3:$R$11)+IF(H94=$J$234,($K$234*K94),0)+IF(H94=$J$235,($K$235*K94),0)</f>
        <v>#VALUE!</v>
      </c>
      <c r="S94" s="15">
        <f t="shared" si="10"/>
        <v>0</v>
      </c>
      <c r="T94" s="15" t="e">
        <f>SUMIF('[1]COAL RECEIPT &amp; GCV DATA'!$A$3:$A$11,'MASTER DATA FILE RAW COAL'!A94,'[1]COAL RECEIPT &amp; GCV DATA'!$T$3:$T$11)</f>
        <v>#VALUE!</v>
      </c>
      <c r="U94" s="15" t="e">
        <f t="shared" si="11"/>
        <v>#VALUE!</v>
      </c>
      <c r="V94" s="15" t="e">
        <f>SUMIF('[1]COAL RECEIPT &amp; GCV DATA'!$A$3:$A$11,'MASTER DATA FILE RAW COAL'!A94,'[1]COAL RECEIPT &amp; GCV DATA'!$V$3:$V$11)</f>
        <v>#VALUE!</v>
      </c>
      <c r="W94" s="15" t="e">
        <f t="shared" si="12"/>
        <v>#VALUE!</v>
      </c>
    </row>
    <row r="95" spans="1:23" customFormat="1" x14ac:dyDescent="0.3">
      <c r="A95" s="12"/>
      <c r="B95" s="12" t="e">
        <f>SUMIF('[1]COAL RECEIPT &amp; GCV DATA'!$A$3:$A$11,'MASTER DATA FILE RAW COAL'!A95,'[1]COAL RECEIPT &amp; GCV DATA'!$B$3:$B$11)</f>
        <v>#VALUE!</v>
      </c>
      <c r="C95" s="13" t="e">
        <f>SUMIF('[1]COAL RECEIPT &amp; GCV DATA'!$A$3:$A$11,'MASTER DATA FILE RAW COAL'!A95,'[1]COAL RECEIPT &amp; GCV DATA'!$C$3:$C$11)</f>
        <v>#VALUE!</v>
      </c>
      <c r="D95" s="13">
        <f>IFERROR(VLOOKUP(A95,'[1]COAL RECEIPT &amp; GCV DATA'!$A$2:$V$11,4,0),0)</f>
        <v>0</v>
      </c>
      <c r="E95" s="14">
        <f>IFERROR(VLOOKUP(A95,'[1]COAL RECEIPT &amp; GCV DATA'!$A$2:$V$11,5,0),0)</f>
        <v>0</v>
      </c>
      <c r="F95" s="13" t="e">
        <f>SUMIF('[1]COAL RECEIPT &amp; GCV DATA'!$A$3:$A$11,'MASTER DATA FILE RAW COAL'!A95,'[1]COAL RECEIPT &amp; GCV DATA'!$F$3:$F$11)</f>
        <v>#VALUE!</v>
      </c>
      <c r="G95" s="13">
        <f>IFERROR(VLOOKUP(A95,'[1]COAL RECEIPT &amp; GCV DATA'!$A$2:$V$11,7,0),0)</f>
        <v>0</v>
      </c>
      <c r="H95" s="13">
        <f>IFERROR(VLOOKUP(A95,'[1]COAL RECEIPT &amp; GCV DATA'!$A$2:$V$11,8,0),0)</f>
        <v>0</v>
      </c>
      <c r="I95" s="13">
        <f>IFERROR(VLOOKUP(A95,'[1]COAL RECEIPT &amp; GCV DATA'!$A$2:$V$11,9,0),0)</f>
        <v>0</v>
      </c>
      <c r="J95" s="13">
        <f>IFERROR(VLOOKUP(A95,'[1]COAL RECEIPT &amp; GCV DATA'!$A$2:$V$11,10,0),0)</f>
        <v>0</v>
      </c>
      <c r="K95" s="15" t="e">
        <f>SUMIF('[1]COAL RECEIPT &amp; GCV DATA'!$A$3:$A$11,'MASTER DATA FILE RAW COAL'!A95,'[1]COAL RECEIPT &amp; GCV DATA'!$K$3:$K$11)</f>
        <v>#VALUE!</v>
      </c>
      <c r="L95" s="15" t="e">
        <f>SUMIF('[1]COAL RECEIPT &amp; GCV DATA'!$A$3:$A$11,'MASTER DATA FILE RAW COAL'!A95,'[1]COAL RECEIPT &amp; GCV DATA'!$L$3:$L$11)</f>
        <v>#VALUE!</v>
      </c>
      <c r="M95" s="15" t="e">
        <f t="shared" si="8"/>
        <v>#VALUE!</v>
      </c>
      <c r="N95" s="15" t="e">
        <f t="shared" si="9"/>
        <v>#VALUE!</v>
      </c>
      <c r="O95" s="15" t="e">
        <f>SUMIF('[1]COAL RECEIPT &amp; GCV DATA'!$A$3:$A$11,'MASTER DATA FILE RAW COAL'!A95,'[1]COAL RECEIPT &amp; GCV DATA'!$O$3:$O$11)</f>
        <v>#VALUE!</v>
      </c>
      <c r="P95" s="15" t="e">
        <f t="shared" si="13"/>
        <v>#VALUE!</v>
      </c>
      <c r="Q95" s="15" t="e">
        <f>SUMIF('[1]COAL RECEIPT &amp; GCV DATA'!$A$3:$A$11,'MASTER DATA FILE RAW COAL'!A95,'[1]COAL RECEIPT &amp; GCV DATA'!$Q$3:$Q$11)+IF(H95=$J$234,($K$234*K95),0)+IF(H95=$J$235,($K$235*K95),0)+IF(H94=$J$235,($K$236*K95),0)</f>
        <v>#VALUE!</v>
      </c>
      <c r="R95" s="16" t="e">
        <f>SUMIF('[1]COAL RECEIPT &amp; GCV DATA'!$A$3:$A$11,'MASTER DATA FILE RAW COAL'!A95,'[1]COAL RECEIPT &amp; GCV DATA'!$R$3:$R$11)+IF(H95=$J$234,($K$234*K95),0)+IF(H95=$J$235,($K$235*K95),0)</f>
        <v>#VALUE!</v>
      </c>
      <c r="S95" s="15">
        <f t="shared" si="10"/>
        <v>0</v>
      </c>
      <c r="T95" s="15" t="e">
        <f>SUMIF('[1]COAL RECEIPT &amp; GCV DATA'!$A$3:$A$11,'MASTER DATA FILE RAW COAL'!A95,'[1]COAL RECEIPT &amp; GCV DATA'!$T$3:$T$11)</f>
        <v>#VALUE!</v>
      </c>
      <c r="U95" s="15" t="e">
        <f t="shared" si="11"/>
        <v>#VALUE!</v>
      </c>
      <c r="V95" s="15" t="e">
        <f>SUMIF('[1]COAL RECEIPT &amp; GCV DATA'!$A$3:$A$11,'MASTER DATA FILE RAW COAL'!A95,'[1]COAL RECEIPT &amp; GCV DATA'!$V$3:$V$11)</f>
        <v>#VALUE!</v>
      </c>
      <c r="W95" s="15" t="e">
        <f t="shared" si="12"/>
        <v>#VALUE!</v>
      </c>
    </row>
    <row r="96" spans="1:23" customFormat="1" x14ac:dyDescent="0.3">
      <c r="A96" s="12"/>
      <c r="B96" s="12" t="e">
        <f>SUMIF('[1]COAL RECEIPT &amp; GCV DATA'!$A$3:$A$11,'MASTER DATA FILE RAW COAL'!A96,'[1]COAL RECEIPT &amp; GCV DATA'!$B$3:$B$11)</f>
        <v>#VALUE!</v>
      </c>
      <c r="C96" s="13" t="e">
        <f>SUMIF('[1]COAL RECEIPT &amp; GCV DATA'!$A$3:$A$11,'MASTER DATA FILE RAW COAL'!A96,'[1]COAL RECEIPT &amp; GCV DATA'!$C$3:$C$11)</f>
        <v>#VALUE!</v>
      </c>
      <c r="D96" s="13">
        <f>IFERROR(VLOOKUP(A96,'[1]COAL RECEIPT &amp; GCV DATA'!$A$2:$V$11,4,0),0)</f>
        <v>0</v>
      </c>
      <c r="E96" s="14">
        <f>IFERROR(VLOOKUP(A96,'[1]COAL RECEIPT &amp; GCV DATA'!$A$2:$V$11,5,0),0)</f>
        <v>0</v>
      </c>
      <c r="F96" s="13" t="e">
        <f>SUMIF('[1]COAL RECEIPT &amp; GCV DATA'!$A$3:$A$11,'MASTER DATA FILE RAW COAL'!A96,'[1]COAL RECEIPT &amp; GCV DATA'!$F$3:$F$11)</f>
        <v>#VALUE!</v>
      </c>
      <c r="G96" s="13">
        <f>IFERROR(VLOOKUP(A96,'[1]COAL RECEIPT &amp; GCV DATA'!$A$2:$V$11,7,0),0)</f>
        <v>0</v>
      </c>
      <c r="H96" s="13">
        <f>IFERROR(VLOOKUP(A96,'[1]COAL RECEIPT &amp; GCV DATA'!$A$2:$V$11,8,0),0)</f>
        <v>0</v>
      </c>
      <c r="I96" s="13">
        <f>IFERROR(VLOOKUP(A96,'[1]COAL RECEIPT &amp; GCV DATA'!$A$2:$V$11,9,0),0)</f>
        <v>0</v>
      </c>
      <c r="J96" s="13">
        <f>IFERROR(VLOOKUP(A96,'[1]COAL RECEIPT &amp; GCV DATA'!$A$2:$V$11,10,0),0)</f>
        <v>0</v>
      </c>
      <c r="K96" s="15" t="e">
        <f>SUMIF('[1]COAL RECEIPT &amp; GCV DATA'!$A$3:$A$11,'MASTER DATA FILE RAW COAL'!A96,'[1]COAL RECEIPT &amp; GCV DATA'!$K$3:$K$11)</f>
        <v>#VALUE!</v>
      </c>
      <c r="L96" s="15" t="e">
        <f>SUMIF('[1]COAL RECEIPT &amp; GCV DATA'!$A$3:$A$11,'MASTER DATA FILE RAW COAL'!A96,'[1]COAL RECEIPT &amp; GCV DATA'!$L$3:$L$11)</f>
        <v>#VALUE!</v>
      </c>
      <c r="M96" s="15" t="e">
        <f t="shared" si="8"/>
        <v>#VALUE!</v>
      </c>
      <c r="N96" s="15" t="e">
        <f t="shared" si="9"/>
        <v>#VALUE!</v>
      </c>
      <c r="O96" s="15" t="e">
        <f>SUMIF('[1]COAL RECEIPT &amp; GCV DATA'!$A$3:$A$11,'MASTER DATA FILE RAW COAL'!A96,'[1]COAL RECEIPT &amp; GCV DATA'!$O$3:$O$11)</f>
        <v>#VALUE!</v>
      </c>
      <c r="P96" s="15" t="e">
        <f t="shared" si="13"/>
        <v>#VALUE!</v>
      </c>
      <c r="Q96" s="15" t="e">
        <f>SUMIF('[1]COAL RECEIPT &amp; GCV DATA'!$A$3:$A$11,'MASTER DATA FILE RAW COAL'!A96,'[1]COAL RECEIPT &amp; GCV DATA'!$Q$3:$Q$11)+IF(H96=$J$234,($K$234*K96),0)+IF(H96=$J$235,($K$235*K96),0)+IF(H95=$J$235,($K$236*K96),0)</f>
        <v>#VALUE!</v>
      </c>
      <c r="R96" s="16" t="e">
        <f>SUMIF('[1]COAL RECEIPT &amp; GCV DATA'!$A$3:$A$11,'MASTER DATA FILE RAW COAL'!A96,'[1]COAL RECEIPT &amp; GCV DATA'!$R$3:$R$11)+IF(H96=$J$234,($K$234*K96),0)+IF(H96=$J$235,($K$235*K96),0)</f>
        <v>#VALUE!</v>
      </c>
      <c r="S96" s="15">
        <f t="shared" si="10"/>
        <v>0</v>
      </c>
      <c r="T96" s="15" t="e">
        <f>SUMIF('[1]COAL RECEIPT &amp; GCV DATA'!$A$3:$A$11,'MASTER DATA FILE RAW COAL'!A96,'[1]COAL RECEIPT &amp; GCV DATA'!$T$3:$T$11)</f>
        <v>#VALUE!</v>
      </c>
      <c r="U96" s="15" t="e">
        <f t="shared" si="11"/>
        <v>#VALUE!</v>
      </c>
      <c r="V96" s="15" t="e">
        <f>SUMIF('[1]COAL RECEIPT &amp; GCV DATA'!$A$3:$A$11,'MASTER DATA FILE RAW COAL'!A96,'[1]COAL RECEIPT &amp; GCV DATA'!$V$3:$V$11)</f>
        <v>#VALUE!</v>
      </c>
      <c r="W96" s="15" t="e">
        <f t="shared" si="12"/>
        <v>#VALUE!</v>
      </c>
    </row>
    <row r="97" spans="1:23" customFormat="1" x14ac:dyDescent="0.3">
      <c r="A97" s="12"/>
      <c r="B97" s="12" t="e">
        <f>SUMIF('[1]COAL RECEIPT &amp; GCV DATA'!$A$3:$A$11,'MASTER DATA FILE RAW COAL'!A97,'[1]COAL RECEIPT &amp; GCV DATA'!$B$3:$B$11)</f>
        <v>#VALUE!</v>
      </c>
      <c r="C97" s="13" t="e">
        <f>SUMIF('[1]COAL RECEIPT &amp; GCV DATA'!$A$3:$A$11,'MASTER DATA FILE RAW COAL'!A97,'[1]COAL RECEIPT &amp; GCV DATA'!$C$3:$C$11)</f>
        <v>#VALUE!</v>
      </c>
      <c r="D97" s="13">
        <f>IFERROR(VLOOKUP(A97,'[1]COAL RECEIPT &amp; GCV DATA'!$A$2:$V$11,4,0),0)</f>
        <v>0</v>
      </c>
      <c r="E97" s="14">
        <f>IFERROR(VLOOKUP(A97,'[1]COAL RECEIPT &amp; GCV DATA'!$A$2:$V$11,5,0),0)</f>
        <v>0</v>
      </c>
      <c r="F97" s="13" t="e">
        <f>SUMIF('[1]COAL RECEIPT &amp; GCV DATA'!$A$3:$A$11,'MASTER DATA FILE RAW COAL'!A97,'[1]COAL RECEIPT &amp; GCV DATA'!$F$3:$F$11)</f>
        <v>#VALUE!</v>
      </c>
      <c r="G97" s="13">
        <f>IFERROR(VLOOKUP(A97,'[1]COAL RECEIPT &amp; GCV DATA'!$A$2:$V$11,7,0),0)</f>
        <v>0</v>
      </c>
      <c r="H97" s="13">
        <f>IFERROR(VLOOKUP(A97,'[1]COAL RECEIPT &amp; GCV DATA'!$A$2:$V$11,8,0),0)</f>
        <v>0</v>
      </c>
      <c r="I97" s="13">
        <f>IFERROR(VLOOKUP(A97,'[1]COAL RECEIPT &amp; GCV DATA'!$A$2:$V$11,9,0),0)</f>
        <v>0</v>
      </c>
      <c r="J97" s="13">
        <f>IFERROR(VLOOKUP(A97,'[1]COAL RECEIPT &amp; GCV DATA'!$A$2:$V$11,10,0),0)</f>
        <v>0</v>
      </c>
      <c r="K97" s="15" t="e">
        <f>SUMIF('[1]COAL RECEIPT &amp; GCV DATA'!$A$3:$A$11,'MASTER DATA FILE RAW COAL'!A97,'[1]COAL RECEIPT &amp; GCV DATA'!$K$3:$K$11)</f>
        <v>#VALUE!</v>
      </c>
      <c r="L97" s="15" t="e">
        <f>SUMIF('[1]COAL RECEIPT &amp; GCV DATA'!$A$3:$A$11,'MASTER DATA FILE RAW COAL'!A97,'[1]COAL RECEIPT &amp; GCV DATA'!$L$3:$L$11)</f>
        <v>#VALUE!</v>
      </c>
      <c r="M97" s="15" t="e">
        <f t="shared" si="8"/>
        <v>#VALUE!</v>
      </c>
      <c r="N97" s="15" t="e">
        <f t="shared" si="9"/>
        <v>#VALUE!</v>
      </c>
      <c r="O97" s="15" t="e">
        <f>SUMIF('[1]COAL RECEIPT &amp; GCV DATA'!$A$3:$A$11,'MASTER DATA FILE RAW COAL'!A97,'[1]COAL RECEIPT &amp; GCV DATA'!$O$3:$O$11)</f>
        <v>#VALUE!</v>
      </c>
      <c r="P97" s="15" t="e">
        <f t="shared" si="13"/>
        <v>#VALUE!</v>
      </c>
      <c r="Q97" s="15" t="e">
        <f>SUMIF('[1]COAL RECEIPT &amp; GCV DATA'!$A$3:$A$11,'MASTER DATA FILE RAW COAL'!A97,'[1]COAL RECEIPT &amp; GCV DATA'!$Q$3:$Q$11)+IF(H97=$J$234,($K$234*K97),0)+IF(H97=$J$235,($K$235*K97),0)+IF(H96=$J$235,($K$236*K97),0)</f>
        <v>#VALUE!</v>
      </c>
      <c r="R97" s="16" t="e">
        <f>SUMIF('[1]COAL RECEIPT &amp; GCV DATA'!$A$3:$A$11,'MASTER DATA FILE RAW COAL'!A97,'[1]COAL RECEIPT &amp; GCV DATA'!$R$3:$R$11)+IF(H97=$J$234,($K$234*K97),0)+IF(H97=$J$235,($K$235*K97),0)</f>
        <v>#VALUE!</v>
      </c>
      <c r="S97" s="15">
        <f t="shared" si="10"/>
        <v>0</v>
      </c>
      <c r="T97" s="15" t="e">
        <f>SUMIF('[1]COAL RECEIPT &amp; GCV DATA'!$A$3:$A$11,'MASTER DATA FILE RAW COAL'!A97,'[1]COAL RECEIPT &amp; GCV DATA'!$T$3:$T$11)</f>
        <v>#VALUE!</v>
      </c>
      <c r="U97" s="15" t="e">
        <f t="shared" si="11"/>
        <v>#VALUE!</v>
      </c>
      <c r="V97" s="15" t="e">
        <f>SUMIF('[1]COAL RECEIPT &amp; GCV DATA'!$A$3:$A$11,'MASTER DATA FILE RAW COAL'!A97,'[1]COAL RECEIPT &amp; GCV DATA'!$V$3:$V$11)</f>
        <v>#VALUE!</v>
      </c>
      <c r="W97" s="15" t="e">
        <f t="shared" si="12"/>
        <v>#VALUE!</v>
      </c>
    </row>
    <row r="98" spans="1:23" customFormat="1" x14ac:dyDescent="0.3">
      <c r="A98" s="12"/>
      <c r="B98" s="12" t="e">
        <f>SUMIF('[1]COAL RECEIPT &amp; GCV DATA'!$A$3:$A$11,'MASTER DATA FILE RAW COAL'!A98,'[1]COAL RECEIPT &amp; GCV DATA'!$B$3:$B$11)</f>
        <v>#VALUE!</v>
      </c>
      <c r="C98" s="13" t="e">
        <f>SUMIF('[1]COAL RECEIPT &amp; GCV DATA'!$A$3:$A$11,'MASTER DATA FILE RAW COAL'!A98,'[1]COAL RECEIPT &amp; GCV DATA'!$C$3:$C$11)</f>
        <v>#VALUE!</v>
      </c>
      <c r="D98" s="13">
        <f>IFERROR(VLOOKUP(A98,'[1]COAL RECEIPT &amp; GCV DATA'!$A$2:$V$11,4,0),0)</f>
        <v>0</v>
      </c>
      <c r="E98" s="14">
        <f>IFERROR(VLOOKUP(A98,'[1]COAL RECEIPT &amp; GCV DATA'!$A$2:$V$11,5,0),0)</f>
        <v>0</v>
      </c>
      <c r="F98" s="13" t="e">
        <f>SUMIF('[1]COAL RECEIPT &amp; GCV DATA'!$A$3:$A$11,'MASTER DATA FILE RAW COAL'!A98,'[1]COAL RECEIPT &amp; GCV DATA'!$F$3:$F$11)</f>
        <v>#VALUE!</v>
      </c>
      <c r="G98" s="13">
        <f>IFERROR(VLOOKUP(A98,'[1]COAL RECEIPT &amp; GCV DATA'!$A$2:$V$11,7,0),0)</f>
        <v>0</v>
      </c>
      <c r="H98" s="13">
        <f>IFERROR(VLOOKUP(A98,'[1]COAL RECEIPT &amp; GCV DATA'!$A$2:$V$11,8,0),0)</f>
        <v>0</v>
      </c>
      <c r="I98" s="13">
        <f>IFERROR(VLOOKUP(A98,'[1]COAL RECEIPT &amp; GCV DATA'!$A$2:$V$11,9,0),0)</f>
        <v>0</v>
      </c>
      <c r="J98" s="13">
        <f>IFERROR(VLOOKUP(A98,'[1]COAL RECEIPT &amp; GCV DATA'!$A$2:$V$11,10,0),0)</f>
        <v>0</v>
      </c>
      <c r="K98" s="15" t="e">
        <f>SUMIF('[1]COAL RECEIPT &amp; GCV DATA'!$A$3:$A$11,'MASTER DATA FILE RAW COAL'!A98,'[1]COAL RECEIPT &amp; GCV DATA'!$K$3:$K$11)</f>
        <v>#VALUE!</v>
      </c>
      <c r="L98" s="15" t="e">
        <f>SUMIF('[1]COAL RECEIPT &amp; GCV DATA'!$A$3:$A$11,'MASTER DATA FILE RAW COAL'!A98,'[1]COAL RECEIPT &amp; GCV DATA'!$L$3:$L$11)</f>
        <v>#VALUE!</v>
      </c>
      <c r="M98" s="15" t="e">
        <f t="shared" si="8"/>
        <v>#VALUE!</v>
      </c>
      <c r="N98" s="15" t="e">
        <f t="shared" si="9"/>
        <v>#VALUE!</v>
      </c>
      <c r="O98" s="15" t="e">
        <f>SUMIF('[1]COAL RECEIPT &amp; GCV DATA'!$A$3:$A$11,'MASTER DATA FILE RAW COAL'!A98,'[1]COAL RECEIPT &amp; GCV DATA'!$O$3:$O$11)</f>
        <v>#VALUE!</v>
      </c>
      <c r="P98" s="15" t="e">
        <f t="shared" si="13"/>
        <v>#VALUE!</v>
      </c>
      <c r="Q98" s="15" t="e">
        <f>SUMIF('[1]COAL RECEIPT &amp; GCV DATA'!$A$3:$A$11,'MASTER DATA FILE RAW COAL'!A98,'[1]COAL RECEIPT &amp; GCV DATA'!$Q$3:$Q$11)+IF(H98=$J$234,($K$234*K98),0)+IF(H98=$J$235,($K$235*K98),0)+IF(H97=$J$235,($K$236*K98),0)</f>
        <v>#VALUE!</v>
      </c>
      <c r="R98" s="16" t="e">
        <f>SUMIF('[1]COAL RECEIPT &amp; GCV DATA'!$A$3:$A$11,'MASTER DATA FILE RAW COAL'!A98,'[1]COAL RECEIPT &amp; GCV DATA'!$R$3:$R$11)+IF(H98=$J$234,($K$234*K98),0)+IF(H98=$J$235,($K$235*K98),0)</f>
        <v>#VALUE!</v>
      </c>
      <c r="S98" s="15">
        <f t="shared" si="10"/>
        <v>0</v>
      </c>
      <c r="T98" s="15" t="e">
        <f>SUMIF('[1]COAL RECEIPT &amp; GCV DATA'!$A$3:$A$11,'MASTER DATA FILE RAW COAL'!A98,'[1]COAL RECEIPT &amp; GCV DATA'!$T$3:$T$11)</f>
        <v>#VALUE!</v>
      </c>
      <c r="U98" s="15" t="e">
        <f t="shared" si="11"/>
        <v>#VALUE!</v>
      </c>
      <c r="V98" s="15" t="e">
        <f>SUMIF('[1]COAL RECEIPT &amp; GCV DATA'!$A$3:$A$11,'MASTER DATA FILE RAW COAL'!A98,'[1]COAL RECEIPT &amp; GCV DATA'!$V$3:$V$11)</f>
        <v>#VALUE!</v>
      </c>
      <c r="W98" s="15" t="e">
        <f t="shared" si="12"/>
        <v>#VALUE!</v>
      </c>
    </row>
    <row r="99" spans="1:23" customFormat="1" x14ac:dyDescent="0.3">
      <c r="A99" s="12"/>
      <c r="B99" s="12" t="e">
        <f>SUMIF('[1]COAL RECEIPT &amp; GCV DATA'!$A$3:$A$11,'MASTER DATA FILE RAW COAL'!A99,'[1]COAL RECEIPT &amp; GCV DATA'!$B$3:$B$11)</f>
        <v>#VALUE!</v>
      </c>
      <c r="C99" s="13" t="e">
        <f>SUMIF('[1]COAL RECEIPT &amp; GCV DATA'!$A$3:$A$11,'MASTER DATA FILE RAW COAL'!A99,'[1]COAL RECEIPT &amp; GCV DATA'!$C$3:$C$11)</f>
        <v>#VALUE!</v>
      </c>
      <c r="D99" s="13">
        <f>IFERROR(VLOOKUP(A99,'[1]COAL RECEIPT &amp; GCV DATA'!$A$2:$V$11,4,0),0)</f>
        <v>0</v>
      </c>
      <c r="E99" s="14">
        <f>IFERROR(VLOOKUP(A99,'[1]COAL RECEIPT &amp; GCV DATA'!$A$2:$V$11,5,0),0)</f>
        <v>0</v>
      </c>
      <c r="F99" s="13" t="e">
        <f>SUMIF('[1]COAL RECEIPT &amp; GCV DATA'!$A$3:$A$11,'MASTER DATA FILE RAW COAL'!A99,'[1]COAL RECEIPT &amp; GCV DATA'!$F$3:$F$11)</f>
        <v>#VALUE!</v>
      </c>
      <c r="G99" s="13">
        <f>IFERROR(VLOOKUP(A99,'[1]COAL RECEIPT &amp; GCV DATA'!$A$2:$V$11,7,0),0)</f>
        <v>0</v>
      </c>
      <c r="H99" s="13">
        <f>IFERROR(VLOOKUP(A99,'[1]COAL RECEIPT &amp; GCV DATA'!$A$2:$V$11,8,0),0)</f>
        <v>0</v>
      </c>
      <c r="I99" s="13">
        <f>IFERROR(VLOOKUP(A99,'[1]COAL RECEIPT &amp; GCV DATA'!$A$2:$V$11,9,0),0)</f>
        <v>0</v>
      </c>
      <c r="J99" s="13">
        <f>IFERROR(VLOOKUP(A99,'[1]COAL RECEIPT &amp; GCV DATA'!$A$2:$V$11,10,0),0)</f>
        <v>0</v>
      </c>
      <c r="K99" s="15" t="e">
        <f>SUMIF('[1]COAL RECEIPT &amp; GCV DATA'!$A$3:$A$11,'MASTER DATA FILE RAW COAL'!A99,'[1]COAL RECEIPT &amp; GCV DATA'!$K$3:$K$11)</f>
        <v>#VALUE!</v>
      </c>
      <c r="L99" s="15" t="e">
        <f>SUMIF('[1]COAL RECEIPT &amp; GCV DATA'!$A$3:$A$11,'MASTER DATA FILE RAW COAL'!A99,'[1]COAL RECEIPT &amp; GCV DATA'!$L$3:$L$11)</f>
        <v>#VALUE!</v>
      </c>
      <c r="M99" s="15" t="e">
        <f t="shared" si="8"/>
        <v>#VALUE!</v>
      </c>
      <c r="N99" s="15" t="e">
        <f t="shared" si="9"/>
        <v>#VALUE!</v>
      </c>
      <c r="O99" s="15" t="e">
        <f>SUMIF('[1]COAL RECEIPT &amp; GCV DATA'!$A$3:$A$11,'MASTER DATA FILE RAW COAL'!A99,'[1]COAL RECEIPT &amp; GCV DATA'!$O$3:$O$11)</f>
        <v>#VALUE!</v>
      </c>
      <c r="P99" s="15" t="e">
        <f t="shared" si="13"/>
        <v>#VALUE!</v>
      </c>
      <c r="Q99" s="15" t="e">
        <f>SUMIF('[1]COAL RECEIPT &amp; GCV DATA'!$A$3:$A$11,'MASTER DATA FILE RAW COAL'!A99,'[1]COAL RECEIPT &amp; GCV DATA'!$Q$3:$Q$11)+IF(H99=$J$234,($K$234*K99),0)+IF(H99=$J$235,($K$235*K99),0)+IF(H98=$J$235,($K$236*K99),0)</f>
        <v>#VALUE!</v>
      </c>
      <c r="R99" s="16" t="e">
        <f>SUMIF('[1]COAL RECEIPT &amp; GCV DATA'!$A$3:$A$11,'MASTER DATA FILE RAW COAL'!A99,'[1]COAL RECEIPT &amp; GCV DATA'!$R$3:$R$11)+IF(H99=$J$234,($K$234*K99),0)+IF(H99=$J$235,($K$235*K99),0)</f>
        <v>#VALUE!</v>
      </c>
      <c r="S99" s="15">
        <f t="shared" si="10"/>
        <v>0</v>
      </c>
      <c r="T99" s="15" t="e">
        <f>SUMIF('[1]COAL RECEIPT &amp; GCV DATA'!$A$3:$A$11,'MASTER DATA FILE RAW COAL'!A99,'[1]COAL RECEIPT &amp; GCV DATA'!$T$3:$T$11)</f>
        <v>#VALUE!</v>
      </c>
      <c r="U99" s="15" t="e">
        <f t="shared" si="11"/>
        <v>#VALUE!</v>
      </c>
      <c r="V99" s="15" t="e">
        <f>SUMIF('[1]COAL RECEIPT &amp; GCV DATA'!$A$3:$A$11,'MASTER DATA FILE RAW COAL'!A99,'[1]COAL RECEIPT &amp; GCV DATA'!$V$3:$V$11)</f>
        <v>#VALUE!</v>
      </c>
      <c r="W99" s="15" t="e">
        <f t="shared" si="12"/>
        <v>#VALUE!</v>
      </c>
    </row>
    <row r="100" spans="1:23" customFormat="1" x14ac:dyDescent="0.3">
      <c r="A100" s="12"/>
      <c r="B100" s="12" t="e">
        <f>SUMIF('[1]COAL RECEIPT &amp; GCV DATA'!$A$3:$A$11,'MASTER DATA FILE RAW COAL'!A100,'[1]COAL RECEIPT &amp; GCV DATA'!$B$3:$B$11)</f>
        <v>#VALUE!</v>
      </c>
      <c r="C100" s="13" t="e">
        <f>SUMIF('[1]COAL RECEIPT &amp; GCV DATA'!$A$3:$A$11,'MASTER DATA FILE RAW COAL'!A100,'[1]COAL RECEIPT &amp; GCV DATA'!$C$3:$C$11)</f>
        <v>#VALUE!</v>
      </c>
      <c r="D100" s="13">
        <f>IFERROR(VLOOKUP(A100,'[1]COAL RECEIPT &amp; GCV DATA'!$A$2:$V$11,4,0),0)</f>
        <v>0</v>
      </c>
      <c r="E100" s="14">
        <f>IFERROR(VLOOKUP(A100,'[1]COAL RECEIPT &amp; GCV DATA'!$A$2:$V$11,5,0),0)</f>
        <v>0</v>
      </c>
      <c r="F100" s="13" t="e">
        <f>SUMIF('[1]COAL RECEIPT &amp; GCV DATA'!$A$3:$A$11,'MASTER DATA FILE RAW COAL'!A100,'[1]COAL RECEIPT &amp; GCV DATA'!$F$3:$F$11)</f>
        <v>#VALUE!</v>
      </c>
      <c r="G100" s="13">
        <f>IFERROR(VLOOKUP(A100,'[1]COAL RECEIPT &amp; GCV DATA'!$A$2:$V$11,7,0),0)</f>
        <v>0</v>
      </c>
      <c r="H100" s="13">
        <f>IFERROR(VLOOKUP(A100,'[1]COAL RECEIPT &amp; GCV DATA'!$A$2:$V$11,8,0),0)</f>
        <v>0</v>
      </c>
      <c r="I100" s="13">
        <f>IFERROR(VLOOKUP(A100,'[1]COAL RECEIPT &amp; GCV DATA'!$A$2:$V$11,9,0),0)</f>
        <v>0</v>
      </c>
      <c r="J100" s="13">
        <f>IFERROR(VLOOKUP(A100,'[1]COAL RECEIPT &amp; GCV DATA'!$A$2:$V$11,10,0),0)</f>
        <v>0</v>
      </c>
      <c r="K100" s="15" t="e">
        <f>SUMIF('[1]COAL RECEIPT &amp; GCV DATA'!$A$3:$A$11,'MASTER DATA FILE RAW COAL'!A100,'[1]COAL RECEIPT &amp; GCV DATA'!$K$3:$K$11)</f>
        <v>#VALUE!</v>
      </c>
      <c r="L100" s="15" t="e">
        <f>SUMIF('[1]COAL RECEIPT &amp; GCV DATA'!$A$3:$A$11,'MASTER DATA FILE RAW COAL'!A100,'[1]COAL RECEIPT &amp; GCV DATA'!$L$3:$L$11)</f>
        <v>#VALUE!</v>
      </c>
      <c r="M100" s="15" t="e">
        <f t="shared" si="8"/>
        <v>#VALUE!</v>
      </c>
      <c r="N100" s="15" t="e">
        <f t="shared" si="9"/>
        <v>#VALUE!</v>
      </c>
      <c r="O100" s="15" t="e">
        <f>SUMIF('[1]COAL RECEIPT &amp; GCV DATA'!$A$3:$A$11,'MASTER DATA FILE RAW COAL'!A100,'[1]COAL RECEIPT &amp; GCV DATA'!$O$3:$O$11)</f>
        <v>#VALUE!</v>
      </c>
      <c r="P100" s="15" t="e">
        <f t="shared" si="13"/>
        <v>#VALUE!</v>
      </c>
      <c r="Q100" s="15" t="e">
        <f>SUMIF('[1]COAL RECEIPT &amp; GCV DATA'!$A$3:$A$11,'MASTER DATA FILE RAW COAL'!A100,'[1]COAL RECEIPT &amp; GCV DATA'!$Q$3:$Q$11)+IF(H100=$J$234,($K$234*K100),0)+IF(H100=$J$235,($K$235*K100),0)+IF(H99=$J$235,($K$236*K100),0)</f>
        <v>#VALUE!</v>
      </c>
      <c r="R100" s="16" t="e">
        <f>SUMIF('[1]COAL RECEIPT &amp; GCV DATA'!$A$3:$A$11,'MASTER DATA FILE RAW COAL'!A100,'[1]COAL RECEIPT &amp; GCV DATA'!$R$3:$R$11)+IF(H100=$J$234,($K$234*K100),0)+IF(H100=$J$235,($K$235*K100),0)</f>
        <v>#VALUE!</v>
      </c>
      <c r="S100" s="15">
        <f t="shared" si="10"/>
        <v>0</v>
      </c>
      <c r="T100" s="15" t="e">
        <f>SUMIF('[1]COAL RECEIPT &amp; GCV DATA'!$A$3:$A$11,'MASTER DATA FILE RAW COAL'!A100,'[1]COAL RECEIPT &amp; GCV DATA'!$T$3:$T$11)</f>
        <v>#VALUE!</v>
      </c>
      <c r="U100" s="15" t="e">
        <f t="shared" si="11"/>
        <v>#VALUE!</v>
      </c>
      <c r="V100" s="15" t="e">
        <f>SUMIF('[1]COAL RECEIPT &amp; GCV DATA'!$A$3:$A$11,'MASTER DATA FILE RAW COAL'!A100,'[1]COAL RECEIPT &amp; GCV DATA'!$V$3:$V$11)</f>
        <v>#VALUE!</v>
      </c>
      <c r="W100" s="15" t="e">
        <f t="shared" si="12"/>
        <v>#VALUE!</v>
      </c>
    </row>
    <row r="101" spans="1:23" customFormat="1" x14ac:dyDescent="0.3">
      <c r="A101" s="12"/>
      <c r="B101" s="12" t="e">
        <f>SUMIF('[1]COAL RECEIPT &amp; GCV DATA'!$A$3:$A$11,'MASTER DATA FILE RAW COAL'!A101,'[1]COAL RECEIPT &amp; GCV DATA'!$B$3:$B$11)</f>
        <v>#VALUE!</v>
      </c>
      <c r="C101" s="13" t="e">
        <f>SUMIF('[1]COAL RECEIPT &amp; GCV DATA'!$A$3:$A$11,'MASTER DATA FILE RAW COAL'!A101,'[1]COAL RECEIPT &amp; GCV DATA'!$C$3:$C$11)</f>
        <v>#VALUE!</v>
      </c>
      <c r="D101" s="13">
        <f>IFERROR(VLOOKUP(A101,'[1]COAL RECEIPT &amp; GCV DATA'!$A$2:$V$11,4,0),0)</f>
        <v>0</v>
      </c>
      <c r="E101" s="14">
        <f>IFERROR(VLOOKUP(A101,'[1]COAL RECEIPT &amp; GCV DATA'!$A$2:$V$11,5,0),0)</f>
        <v>0</v>
      </c>
      <c r="F101" s="13" t="e">
        <f>SUMIF('[1]COAL RECEIPT &amp; GCV DATA'!$A$3:$A$11,'MASTER DATA FILE RAW COAL'!A101,'[1]COAL RECEIPT &amp; GCV DATA'!$F$3:$F$11)</f>
        <v>#VALUE!</v>
      </c>
      <c r="G101" s="13">
        <f>IFERROR(VLOOKUP(A101,'[1]COAL RECEIPT &amp; GCV DATA'!$A$2:$V$11,7,0),0)</f>
        <v>0</v>
      </c>
      <c r="H101" s="13">
        <f>IFERROR(VLOOKUP(A101,'[1]COAL RECEIPT &amp; GCV DATA'!$A$2:$V$11,8,0),0)</f>
        <v>0</v>
      </c>
      <c r="I101" s="13">
        <f>IFERROR(VLOOKUP(A101,'[1]COAL RECEIPT &amp; GCV DATA'!$A$2:$V$11,9,0),0)</f>
        <v>0</v>
      </c>
      <c r="J101" s="13">
        <f>IFERROR(VLOOKUP(A101,'[1]COAL RECEIPT &amp; GCV DATA'!$A$2:$V$11,10,0),0)</f>
        <v>0</v>
      </c>
      <c r="K101" s="15" t="e">
        <f>SUMIF('[1]COAL RECEIPT &amp; GCV DATA'!$A$3:$A$11,'MASTER DATA FILE RAW COAL'!A101,'[1]COAL RECEIPT &amp; GCV DATA'!$K$3:$K$11)</f>
        <v>#VALUE!</v>
      </c>
      <c r="L101" s="15" t="e">
        <f>SUMIF('[1]COAL RECEIPT &amp; GCV DATA'!$A$3:$A$11,'MASTER DATA FILE RAW COAL'!A101,'[1]COAL RECEIPT &amp; GCV DATA'!$L$3:$L$11)</f>
        <v>#VALUE!</v>
      </c>
      <c r="M101" s="15" t="e">
        <f t="shared" si="8"/>
        <v>#VALUE!</v>
      </c>
      <c r="N101" s="15" t="e">
        <f t="shared" si="9"/>
        <v>#VALUE!</v>
      </c>
      <c r="O101" s="15" t="e">
        <f>SUMIF('[1]COAL RECEIPT &amp; GCV DATA'!$A$3:$A$11,'MASTER DATA FILE RAW COAL'!A101,'[1]COAL RECEIPT &amp; GCV DATA'!$O$3:$O$11)</f>
        <v>#VALUE!</v>
      </c>
      <c r="P101" s="15" t="e">
        <f t="shared" si="13"/>
        <v>#VALUE!</v>
      </c>
      <c r="Q101" s="15" t="e">
        <f>SUMIF('[1]COAL RECEIPT &amp; GCV DATA'!$A$3:$A$11,'MASTER DATA FILE RAW COAL'!A101,'[1]COAL RECEIPT &amp; GCV DATA'!$Q$3:$Q$11)+IF(H101=$J$234,($K$234*K101),0)+IF(H101=$J$235,($K$235*K101),0)+IF(H100=$J$235,($K$236*K101),0)</f>
        <v>#VALUE!</v>
      </c>
      <c r="R101" s="16" t="e">
        <f>SUMIF('[1]COAL RECEIPT &amp; GCV DATA'!$A$3:$A$11,'MASTER DATA FILE RAW COAL'!A101,'[1]COAL RECEIPT &amp; GCV DATA'!$R$3:$R$11)+IF(H101=$J$234,($K$234*K101),0)+IF(H101=$J$235,($K$235*K101),0)</f>
        <v>#VALUE!</v>
      </c>
      <c r="S101" s="15">
        <f t="shared" si="10"/>
        <v>0</v>
      </c>
      <c r="T101" s="15" t="e">
        <f>SUMIF('[1]COAL RECEIPT &amp; GCV DATA'!$A$3:$A$11,'MASTER DATA FILE RAW COAL'!A101,'[1]COAL RECEIPT &amp; GCV DATA'!$T$3:$T$11)</f>
        <v>#VALUE!</v>
      </c>
      <c r="U101" s="15" t="e">
        <f t="shared" si="11"/>
        <v>#VALUE!</v>
      </c>
      <c r="V101" s="15" t="e">
        <f>SUMIF('[1]COAL RECEIPT &amp; GCV DATA'!$A$3:$A$11,'MASTER DATA FILE RAW COAL'!A101,'[1]COAL RECEIPT &amp; GCV DATA'!$V$3:$V$11)</f>
        <v>#VALUE!</v>
      </c>
      <c r="W101" s="15" t="e">
        <f t="shared" si="12"/>
        <v>#VALUE!</v>
      </c>
    </row>
    <row r="102" spans="1:23" customFormat="1" x14ac:dyDescent="0.3">
      <c r="A102" s="12"/>
      <c r="B102" s="12" t="e">
        <f>SUMIF('[1]COAL RECEIPT &amp; GCV DATA'!$A$3:$A$11,'MASTER DATA FILE RAW COAL'!A102,'[1]COAL RECEIPT &amp; GCV DATA'!$B$3:$B$11)</f>
        <v>#VALUE!</v>
      </c>
      <c r="C102" s="13" t="e">
        <f>SUMIF('[1]COAL RECEIPT &amp; GCV DATA'!$A$3:$A$11,'MASTER DATA FILE RAW COAL'!A102,'[1]COAL RECEIPT &amp; GCV DATA'!$C$3:$C$11)</f>
        <v>#VALUE!</v>
      </c>
      <c r="D102" s="13">
        <f>IFERROR(VLOOKUP(A102,'[1]COAL RECEIPT &amp; GCV DATA'!$A$2:$V$11,4,0),0)</f>
        <v>0</v>
      </c>
      <c r="E102" s="14">
        <f>IFERROR(VLOOKUP(A102,'[1]COAL RECEIPT &amp; GCV DATA'!$A$2:$V$11,5,0),0)</f>
        <v>0</v>
      </c>
      <c r="F102" s="13" t="e">
        <f>SUMIF('[1]COAL RECEIPT &amp; GCV DATA'!$A$3:$A$11,'MASTER DATA FILE RAW COAL'!A102,'[1]COAL RECEIPT &amp; GCV DATA'!$F$3:$F$11)</f>
        <v>#VALUE!</v>
      </c>
      <c r="G102" s="13">
        <f>IFERROR(VLOOKUP(A102,'[1]COAL RECEIPT &amp; GCV DATA'!$A$2:$V$11,7,0),0)</f>
        <v>0</v>
      </c>
      <c r="H102" s="13">
        <f>IFERROR(VLOOKUP(A102,'[1]COAL RECEIPT &amp; GCV DATA'!$A$2:$V$11,8,0),0)</f>
        <v>0</v>
      </c>
      <c r="I102" s="13">
        <f>IFERROR(VLOOKUP(A102,'[1]COAL RECEIPT &amp; GCV DATA'!$A$2:$V$11,9,0),0)</f>
        <v>0</v>
      </c>
      <c r="J102" s="13">
        <f>IFERROR(VLOOKUP(A102,'[1]COAL RECEIPT &amp; GCV DATA'!$A$2:$V$11,10,0),0)</f>
        <v>0</v>
      </c>
      <c r="K102" s="15" t="e">
        <f>SUMIF('[1]COAL RECEIPT &amp; GCV DATA'!$A$3:$A$11,'MASTER DATA FILE RAW COAL'!A102,'[1]COAL RECEIPT &amp; GCV DATA'!$K$3:$K$11)</f>
        <v>#VALUE!</v>
      </c>
      <c r="L102" s="15" t="e">
        <f>SUMIF('[1]COAL RECEIPT &amp; GCV DATA'!$A$3:$A$11,'MASTER DATA FILE RAW COAL'!A102,'[1]COAL RECEIPT &amp; GCV DATA'!$L$3:$L$11)</f>
        <v>#VALUE!</v>
      </c>
      <c r="M102" s="15" t="e">
        <f t="shared" si="8"/>
        <v>#VALUE!</v>
      </c>
      <c r="N102" s="15" t="e">
        <f t="shared" si="9"/>
        <v>#VALUE!</v>
      </c>
      <c r="O102" s="15" t="e">
        <f>SUMIF('[1]COAL RECEIPT &amp; GCV DATA'!$A$3:$A$11,'MASTER DATA FILE RAW COAL'!A102,'[1]COAL RECEIPT &amp; GCV DATA'!$O$3:$O$11)</f>
        <v>#VALUE!</v>
      </c>
      <c r="P102" s="15" t="e">
        <f t="shared" si="13"/>
        <v>#VALUE!</v>
      </c>
      <c r="Q102" s="15" t="e">
        <f>SUMIF('[1]COAL RECEIPT &amp; GCV DATA'!$A$3:$A$11,'MASTER DATA FILE RAW COAL'!A102,'[1]COAL RECEIPT &amp; GCV DATA'!$Q$3:$Q$11)+IF(H102=$J$234,($K$234*K102),0)+IF(H102=$J$235,($K$235*K102),0)+IF(H101=$J$235,($K$236*K102),0)</f>
        <v>#VALUE!</v>
      </c>
      <c r="R102" s="16" t="e">
        <f>SUMIF('[1]COAL RECEIPT &amp; GCV DATA'!$A$3:$A$11,'MASTER DATA FILE RAW COAL'!A102,'[1]COAL RECEIPT &amp; GCV DATA'!$R$3:$R$11)+IF(H102=$J$234,($K$234*K102),0)+IF(H102=$J$235,($K$235*K102),0)</f>
        <v>#VALUE!</v>
      </c>
      <c r="S102" s="15">
        <f t="shared" si="10"/>
        <v>0</v>
      </c>
      <c r="T102" s="15" t="e">
        <f>SUMIF('[1]COAL RECEIPT &amp; GCV DATA'!$A$3:$A$11,'MASTER DATA FILE RAW COAL'!A102,'[1]COAL RECEIPT &amp; GCV DATA'!$T$3:$T$11)</f>
        <v>#VALUE!</v>
      </c>
      <c r="U102" s="15" t="e">
        <f t="shared" si="11"/>
        <v>#VALUE!</v>
      </c>
      <c r="V102" s="15" t="e">
        <f>SUMIF('[1]COAL RECEIPT &amp; GCV DATA'!$A$3:$A$11,'MASTER DATA FILE RAW COAL'!A102,'[1]COAL RECEIPT &amp; GCV DATA'!$V$3:$V$11)</f>
        <v>#VALUE!</v>
      </c>
      <c r="W102" s="15" t="e">
        <f t="shared" si="12"/>
        <v>#VALUE!</v>
      </c>
    </row>
    <row r="103" spans="1:23" customFormat="1" x14ac:dyDescent="0.3">
      <c r="A103" s="12"/>
      <c r="B103" s="12" t="e">
        <f>SUMIF('[1]COAL RECEIPT &amp; GCV DATA'!$A$3:$A$11,'MASTER DATA FILE RAW COAL'!A103,'[1]COAL RECEIPT &amp; GCV DATA'!$B$3:$B$11)</f>
        <v>#VALUE!</v>
      </c>
      <c r="C103" s="13" t="e">
        <f>SUMIF('[1]COAL RECEIPT &amp; GCV DATA'!$A$3:$A$11,'MASTER DATA FILE RAW COAL'!A103,'[1]COAL RECEIPT &amp; GCV DATA'!$C$3:$C$11)</f>
        <v>#VALUE!</v>
      </c>
      <c r="D103" s="13">
        <f>IFERROR(VLOOKUP(A103,'[1]COAL RECEIPT &amp; GCV DATA'!$A$2:$V$11,4,0),0)</f>
        <v>0</v>
      </c>
      <c r="E103" s="14">
        <f>IFERROR(VLOOKUP(A103,'[1]COAL RECEIPT &amp; GCV DATA'!$A$2:$V$11,5,0),0)</f>
        <v>0</v>
      </c>
      <c r="F103" s="13" t="e">
        <f>SUMIF('[1]COAL RECEIPT &amp; GCV DATA'!$A$3:$A$11,'MASTER DATA FILE RAW COAL'!A103,'[1]COAL RECEIPT &amp; GCV DATA'!$F$3:$F$11)</f>
        <v>#VALUE!</v>
      </c>
      <c r="G103" s="13">
        <f>IFERROR(VLOOKUP(A103,'[1]COAL RECEIPT &amp; GCV DATA'!$A$2:$V$11,7,0),0)</f>
        <v>0</v>
      </c>
      <c r="H103" s="13">
        <f>IFERROR(VLOOKUP(A103,'[1]COAL RECEIPT &amp; GCV DATA'!$A$2:$V$11,8,0),0)</f>
        <v>0</v>
      </c>
      <c r="I103" s="13">
        <f>IFERROR(VLOOKUP(A103,'[1]COAL RECEIPT &amp; GCV DATA'!$A$2:$V$11,9,0),0)</f>
        <v>0</v>
      </c>
      <c r="J103" s="13">
        <f>IFERROR(VLOOKUP(A103,'[1]COAL RECEIPT &amp; GCV DATA'!$A$2:$V$11,10,0),0)</f>
        <v>0</v>
      </c>
      <c r="K103" s="15" t="e">
        <f>SUMIF('[1]COAL RECEIPT &amp; GCV DATA'!$A$3:$A$11,'MASTER DATA FILE RAW COAL'!A103,'[1]COAL RECEIPT &amp; GCV DATA'!$K$3:$K$11)</f>
        <v>#VALUE!</v>
      </c>
      <c r="L103" s="15" t="e">
        <f>SUMIF('[1]COAL RECEIPT &amp; GCV DATA'!$A$3:$A$11,'MASTER DATA FILE RAW COAL'!A103,'[1]COAL RECEIPT &amp; GCV DATA'!$L$3:$L$11)</f>
        <v>#VALUE!</v>
      </c>
      <c r="M103" s="15" t="e">
        <f t="shared" si="8"/>
        <v>#VALUE!</v>
      </c>
      <c r="N103" s="15" t="e">
        <f t="shared" si="9"/>
        <v>#VALUE!</v>
      </c>
      <c r="O103" s="15" t="e">
        <f>SUMIF('[1]COAL RECEIPT &amp; GCV DATA'!$A$3:$A$11,'MASTER DATA FILE RAW COAL'!A103,'[1]COAL RECEIPT &amp; GCV DATA'!$O$3:$O$11)</f>
        <v>#VALUE!</v>
      </c>
      <c r="P103" s="15" t="e">
        <f t="shared" si="13"/>
        <v>#VALUE!</v>
      </c>
      <c r="Q103" s="15" t="e">
        <f>SUMIF('[1]COAL RECEIPT &amp; GCV DATA'!$A$3:$A$11,'MASTER DATA FILE RAW COAL'!A103,'[1]COAL RECEIPT &amp; GCV DATA'!$Q$3:$Q$11)+IF(H103=$J$234,($K$234*K103),0)+IF(H103=$J$235,($K$235*K103),0)+IF(H102=$J$235,($K$236*K103),0)</f>
        <v>#VALUE!</v>
      </c>
      <c r="R103" s="16" t="e">
        <f>SUMIF('[1]COAL RECEIPT &amp; GCV DATA'!$A$3:$A$11,'MASTER DATA FILE RAW COAL'!A103,'[1]COAL RECEIPT &amp; GCV DATA'!$R$3:$R$11)+IF(H103=$J$234,($K$234*K103),0)+IF(H103=$J$235,($K$235*K103),0)</f>
        <v>#VALUE!</v>
      </c>
      <c r="S103" s="15">
        <f t="shared" si="10"/>
        <v>0</v>
      </c>
      <c r="T103" s="15" t="e">
        <f>SUMIF('[1]COAL RECEIPT &amp; GCV DATA'!$A$3:$A$11,'MASTER DATA FILE RAW COAL'!A103,'[1]COAL RECEIPT &amp; GCV DATA'!$T$3:$T$11)</f>
        <v>#VALUE!</v>
      </c>
      <c r="U103" s="15" t="e">
        <f t="shared" si="11"/>
        <v>#VALUE!</v>
      </c>
      <c r="V103" s="15" t="e">
        <f>SUMIF('[1]COAL RECEIPT &amp; GCV DATA'!$A$3:$A$11,'MASTER DATA FILE RAW COAL'!A103,'[1]COAL RECEIPT &amp; GCV DATA'!$V$3:$V$11)</f>
        <v>#VALUE!</v>
      </c>
      <c r="W103" s="15" t="e">
        <f t="shared" si="12"/>
        <v>#VALUE!</v>
      </c>
    </row>
    <row r="104" spans="1:23" customFormat="1" x14ac:dyDescent="0.3">
      <c r="A104" s="12"/>
      <c r="B104" s="12" t="e">
        <f>SUMIF('[1]COAL RECEIPT &amp; GCV DATA'!$A$3:$A$11,'MASTER DATA FILE RAW COAL'!A104,'[1]COAL RECEIPT &amp; GCV DATA'!$B$3:$B$11)</f>
        <v>#VALUE!</v>
      </c>
      <c r="C104" s="13" t="e">
        <f>SUMIF('[1]COAL RECEIPT &amp; GCV DATA'!$A$3:$A$11,'MASTER DATA FILE RAW COAL'!A104,'[1]COAL RECEIPT &amp; GCV DATA'!$C$3:$C$11)</f>
        <v>#VALUE!</v>
      </c>
      <c r="D104" s="13">
        <f>IFERROR(VLOOKUP(A104,'[1]COAL RECEIPT &amp; GCV DATA'!$A$2:$V$11,4,0),0)</f>
        <v>0</v>
      </c>
      <c r="E104" s="14">
        <f>IFERROR(VLOOKUP(A104,'[1]COAL RECEIPT &amp; GCV DATA'!$A$2:$V$11,5,0),0)</f>
        <v>0</v>
      </c>
      <c r="F104" s="13" t="e">
        <f>SUMIF('[1]COAL RECEIPT &amp; GCV DATA'!$A$3:$A$11,'MASTER DATA FILE RAW COAL'!A104,'[1]COAL RECEIPT &amp; GCV DATA'!$F$3:$F$11)</f>
        <v>#VALUE!</v>
      </c>
      <c r="G104" s="13">
        <f>IFERROR(VLOOKUP(A104,'[1]COAL RECEIPT &amp; GCV DATA'!$A$2:$V$11,7,0),0)</f>
        <v>0</v>
      </c>
      <c r="H104" s="13">
        <f>IFERROR(VLOOKUP(A104,'[1]COAL RECEIPT &amp; GCV DATA'!$A$2:$V$11,8,0),0)</f>
        <v>0</v>
      </c>
      <c r="I104" s="13">
        <f>IFERROR(VLOOKUP(A104,'[1]COAL RECEIPT &amp; GCV DATA'!$A$2:$V$11,9,0),0)</f>
        <v>0</v>
      </c>
      <c r="J104" s="13">
        <f>IFERROR(VLOOKUP(A104,'[1]COAL RECEIPT &amp; GCV DATA'!$A$2:$V$11,10,0),0)</f>
        <v>0</v>
      </c>
      <c r="K104" s="15" t="e">
        <f>SUMIF('[1]COAL RECEIPT &amp; GCV DATA'!$A$3:$A$11,'MASTER DATA FILE RAW COAL'!A104,'[1]COAL RECEIPT &amp; GCV DATA'!$K$3:$K$11)</f>
        <v>#VALUE!</v>
      </c>
      <c r="L104" s="15" t="e">
        <f>SUMIF('[1]COAL RECEIPT &amp; GCV DATA'!$A$3:$A$11,'MASTER DATA FILE RAW COAL'!A104,'[1]COAL RECEIPT &amp; GCV DATA'!$L$3:$L$11)</f>
        <v>#VALUE!</v>
      </c>
      <c r="M104" s="15" t="e">
        <f t="shared" si="8"/>
        <v>#VALUE!</v>
      </c>
      <c r="N104" s="15" t="e">
        <f t="shared" si="9"/>
        <v>#VALUE!</v>
      </c>
      <c r="O104" s="15" t="e">
        <f>SUMIF('[1]COAL RECEIPT &amp; GCV DATA'!$A$3:$A$11,'MASTER DATA FILE RAW COAL'!A104,'[1]COAL RECEIPT &amp; GCV DATA'!$O$3:$O$11)</f>
        <v>#VALUE!</v>
      </c>
      <c r="P104" s="15" t="e">
        <f t="shared" si="13"/>
        <v>#VALUE!</v>
      </c>
      <c r="Q104" s="15" t="e">
        <f>SUMIF('[1]COAL RECEIPT &amp; GCV DATA'!$A$3:$A$11,'MASTER DATA FILE RAW COAL'!A104,'[1]COAL RECEIPT &amp; GCV DATA'!$Q$3:$Q$11)+IF(H104=$J$234,($K$234*K104),0)+IF(H104=$J$235,($K$235*K104),0)+IF(H103=$J$235,($K$236*K104),0)</f>
        <v>#VALUE!</v>
      </c>
      <c r="R104" s="16" t="e">
        <f>SUMIF('[1]COAL RECEIPT &amp; GCV DATA'!$A$3:$A$11,'MASTER DATA FILE RAW COAL'!A104,'[1]COAL RECEIPT &amp; GCV DATA'!$R$3:$R$11)+IF(H104=$J$234,($K$234*K104),0)+IF(H104=$J$235,($K$235*K104),0)</f>
        <v>#VALUE!</v>
      </c>
      <c r="S104" s="15">
        <f t="shared" si="10"/>
        <v>0</v>
      </c>
      <c r="T104" s="15" t="e">
        <f>SUMIF('[1]COAL RECEIPT &amp; GCV DATA'!$A$3:$A$11,'MASTER DATA FILE RAW COAL'!A104,'[1]COAL RECEIPT &amp; GCV DATA'!$T$3:$T$11)</f>
        <v>#VALUE!</v>
      </c>
      <c r="U104" s="15" t="e">
        <f t="shared" si="11"/>
        <v>#VALUE!</v>
      </c>
      <c r="V104" s="15" t="e">
        <f>SUMIF('[1]COAL RECEIPT &amp; GCV DATA'!$A$3:$A$11,'MASTER DATA FILE RAW COAL'!A104,'[1]COAL RECEIPT &amp; GCV DATA'!$V$3:$V$11)</f>
        <v>#VALUE!</v>
      </c>
      <c r="W104" s="15" t="e">
        <f t="shared" si="12"/>
        <v>#VALUE!</v>
      </c>
    </row>
    <row r="105" spans="1:23" customFormat="1" x14ac:dyDescent="0.3">
      <c r="A105" s="12"/>
      <c r="B105" s="12" t="e">
        <f>SUMIF('[1]COAL RECEIPT &amp; GCV DATA'!$A$3:$A$11,'MASTER DATA FILE RAW COAL'!A105,'[1]COAL RECEIPT &amp; GCV DATA'!$B$3:$B$11)</f>
        <v>#VALUE!</v>
      </c>
      <c r="C105" s="13" t="e">
        <f>SUMIF('[1]COAL RECEIPT &amp; GCV DATA'!$A$3:$A$11,'MASTER DATA FILE RAW COAL'!A105,'[1]COAL RECEIPT &amp; GCV DATA'!$C$3:$C$11)</f>
        <v>#VALUE!</v>
      </c>
      <c r="D105" s="13">
        <f>IFERROR(VLOOKUP(A105,'[1]COAL RECEIPT &amp; GCV DATA'!$A$2:$V$11,4,0),0)</f>
        <v>0</v>
      </c>
      <c r="E105" s="14">
        <f>IFERROR(VLOOKUP(A105,'[1]COAL RECEIPT &amp; GCV DATA'!$A$2:$V$11,5,0),0)</f>
        <v>0</v>
      </c>
      <c r="F105" s="13" t="e">
        <f>SUMIF('[1]COAL RECEIPT &amp; GCV DATA'!$A$3:$A$11,'MASTER DATA FILE RAW COAL'!A105,'[1]COAL RECEIPT &amp; GCV DATA'!$F$3:$F$11)</f>
        <v>#VALUE!</v>
      </c>
      <c r="G105" s="13">
        <f>IFERROR(VLOOKUP(A105,'[1]COAL RECEIPT &amp; GCV DATA'!$A$2:$V$11,7,0),0)</f>
        <v>0</v>
      </c>
      <c r="H105" s="13">
        <f>IFERROR(VLOOKUP(A105,'[1]COAL RECEIPT &amp; GCV DATA'!$A$2:$V$11,8,0),0)</f>
        <v>0</v>
      </c>
      <c r="I105" s="13">
        <f>IFERROR(VLOOKUP(A105,'[1]COAL RECEIPT &amp; GCV DATA'!$A$2:$V$11,9,0),0)</f>
        <v>0</v>
      </c>
      <c r="J105" s="13">
        <f>IFERROR(VLOOKUP(A105,'[1]COAL RECEIPT &amp; GCV DATA'!$A$2:$V$11,10,0),0)</f>
        <v>0</v>
      </c>
      <c r="K105" s="15" t="e">
        <f>SUMIF('[1]COAL RECEIPT &amp; GCV DATA'!$A$3:$A$11,'MASTER DATA FILE RAW COAL'!A105,'[1]COAL RECEIPT &amp; GCV DATA'!$K$3:$K$11)</f>
        <v>#VALUE!</v>
      </c>
      <c r="L105" s="15" t="e">
        <f>SUMIF('[1]COAL RECEIPT &amp; GCV DATA'!$A$3:$A$11,'MASTER DATA FILE RAW COAL'!A105,'[1]COAL RECEIPT &amp; GCV DATA'!$L$3:$L$11)</f>
        <v>#VALUE!</v>
      </c>
      <c r="M105" s="15" t="e">
        <f t="shared" si="8"/>
        <v>#VALUE!</v>
      </c>
      <c r="N105" s="15" t="e">
        <f t="shared" si="9"/>
        <v>#VALUE!</v>
      </c>
      <c r="O105" s="15" t="e">
        <f>SUMIF('[1]COAL RECEIPT &amp; GCV DATA'!$A$3:$A$11,'MASTER DATA FILE RAW COAL'!A105,'[1]COAL RECEIPT &amp; GCV DATA'!$O$3:$O$11)</f>
        <v>#VALUE!</v>
      </c>
      <c r="P105" s="15" t="e">
        <f t="shared" si="13"/>
        <v>#VALUE!</v>
      </c>
      <c r="Q105" s="15" t="e">
        <f>SUMIF('[1]COAL RECEIPT &amp; GCV DATA'!$A$3:$A$11,'MASTER DATA FILE RAW COAL'!A105,'[1]COAL RECEIPT &amp; GCV DATA'!$Q$3:$Q$11)+IF(H105=$J$234,($K$234*K105),0)+IF(H105=$J$235,($K$235*K105),0)+IF(H104=$J$235,($K$236*K105),0)</f>
        <v>#VALUE!</v>
      </c>
      <c r="R105" s="16" t="e">
        <f>SUMIF('[1]COAL RECEIPT &amp; GCV DATA'!$A$3:$A$11,'MASTER DATA FILE RAW COAL'!A105,'[1]COAL RECEIPT &amp; GCV DATA'!$R$3:$R$11)+IF(H105=$J$234,($K$234*K105),0)+IF(H105=$J$235,($K$235*K105),0)</f>
        <v>#VALUE!</v>
      </c>
      <c r="S105" s="15">
        <f t="shared" si="10"/>
        <v>0</v>
      </c>
      <c r="T105" s="15" t="e">
        <f>SUMIF('[1]COAL RECEIPT &amp; GCV DATA'!$A$3:$A$11,'MASTER DATA FILE RAW COAL'!A105,'[1]COAL RECEIPT &amp; GCV DATA'!$T$3:$T$11)</f>
        <v>#VALUE!</v>
      </c>
      <c r="U105" s="15" t="e">
        <f t="shared" si="11"/>
        <v>#VALUE!</v>
      </c>
      <c r="V105" s="15" t="e">
        <f>SUMIF('[1]COAL RECEIPT &amp; GCV DATA'!$A$3:$A$11,'MASTER DATA FILE RAW COAL'!A105,'[1]COAL RECEIPT &amp; GCV DATA'!$V$3:$V$11)</f>
        <v>#VALUE!</v>
      </c>
      <c r="W105" s="15" t="e">
        <f t="shared" si="12"/>
        <v>#VALUE!</v>
      </c>
    </row>
    <row r="106" spans="1:23" customFormat="1" x14ac:dyDescent="0.3">
      <c r="A106" s="12"/>
      <c r="B106" s="12" t="e">
        <f>SUMIF('[1]COAL RECEIPT &amp; GCV DATA'!$A$3:$A$11,'MASTER DATA FILE RAW COAL'!A106,'[1]COAL RECEIPT &amp; GCV DATA'!$B$3:$B$11)</f>
        <v>#VALUE!</v>
      </c>
      <c r="C106" s="13" t="e">
        <f>SUMIF('[1]COAL RECEIPT &amp; GCV DATA'!$A$3:$A$11,'MASTER DATA FILE RAW COAL'!A106,'[1]COAL RECEIPT &amp; GCV DATA'!$C$3:$C$11)</f>
        <v>#VALUE!</v>
      </c>
      <c r="D106" s="13">
        <f>IFERROR(VLOOKUP(A106,'[1]COAL RECEIPT &amp; GCV DATA'!$A$2:$V$11,4,0),0)</f>
        <v>0</v>
      </c>
      <c r="E106" s="14">
        <f>IFERROR(VLOOKUP(A106,'[1]COAL RECEIPT &amp; GCV DATA'!$A$2:$V$11,5,0),0)</f>
        <v>0</v>
      </c>
      <c r="F106" s="13" t="e">
        <f>SUMIF('[1]COAL RECEIPT &amp; GCV DATA'!$A$3:$A$11,'MASTER DATA FILE RAW COAL'!A106,'[1]COAL RECEIPT &amp; GCV DATA'!$F$3:$F$11)</f>
        <v>#VALUE!</v>
      </c>
      <c r="G106" s="13">
        <f>IFERROR(VLOOKUP(A106,'[1]COAL RECEIPT &amp; GCV DATA'!$A$2:$V$11,7,0),0)</f>
        <v>0</v>
      </c>
      <c r="H106" s="13">
        <f>IFERROR(VLOOKUP(A106,'[1]COAL RECEIPT &amp; GCV DATA'!$A$2:$V$11,8,0),0)</f>
        <v>0</v>
      </c>
      <c r="I106" s="13">
        <f>IFERROR(VLOOKUP(A106,'[1]COAL RECEIPT &amp; GCV DATA'!$A$2:$V$11,9,0),0)</f>
        <v>0</v>
      </c>
      <c r="J106" s="13">
        <f>IFERROR(VLOOKUP(A106,'[1]COAL RECEIPT &amp; GCV DATA'!$A$2:$V$11,10,0),0)</f>
        <v>0</v>
      </c>
      <c r="K106" s="15" t="e">
        <f>SUMIF('[1]COAL RECEIPT &amp; GCV DATA'!$A$3:$A$11,'MASTER DATA FILE RAW COAL'!A106,'[1]COAL RECEIPT &amp; GCV DATA'!$K$3:$K$11)</f>
        <v>#VALUE!</v>
      </c>
      <c r="L106" s="15" t="e">
        <f>SUMIF('[1]COAL RECEIPT &amp; GCV DATA'!$A$3:$A$11,'MASTER DATA FILE RAW COAL'!A106,'[1]COAL RECEIPT &amp; GCV DATA'!$L$3:$L$11)</f>
        <v>#VALUE!</v>
      </c>
      <c r="M106" s="15" t="e">
        <f t="shared" si="8"/>
        <v>#VALUE!</v>
      </c>
      <c r="N106" s="15" t="e">
        <f t="shared" si="9"/>
        <v>#VALUE!</v>
      </c>
      <c r="O106" s="15" t="e">
        <f>SUMIF('[1]COAL RECEIPT &amp; GCV DATA'!$A$3:$A$11,'MASTER DATA FILE RAW COAL'!A106,'[1]COAL RECEIPT &amp; GCV DATA'!$O$3:$O$11)</f>
        <v>#VALUE!</v>
      </c>
      <c r="P106" s="15" t="e">
        <f t="shared" si="13"/>
        <v>#VALUE!</v>
      </c>
      <c r="Q106" s="15" t="e">
        <f>SUMIF('[1]COAL RECEIPT &amp; GCV DATA'!$A$3:$A$11,'MASTER DATA FILE RAW COAL'!A106,'[1]COAL RECEIPT &amp; GCV DATA'!$Q$3:$Q$11)+IF(H106=$J$234,($K$234*K106),0)+IF(H106=$J$235,($K$235*K106),0)+IF(H105=$J$235,($K$236*K106),0)</f>
        <v>#VALUE!</v>
      </c>
      <c r="R106" s="16" t="e">
        <f>SUMIF('[1]COAL RECEIPT &amp; GCV DATA'!$A$3:$A$11,'MASTER DATA FILE RAW COAL'!A106,'[1]COAL RECEIPT &amp; GCV DATA'!$R$3:$R$11)+IF(H106=$J$234,($K$234*K106),0)+IF(H106=$J$235,($K$235*K106),0)</f>
        <v>#VALUE!</v>
      </c>
      <c r="S106" s="15">
        <f t="shared" si="10"/>
        <v>0</v>
      </c>
      <c r="T106" s="15" t="e">
        <f>SUMIF('[1]COAL RECEIPT &amp; GCV DATA'!$A$3:$A$11,'MASTER DATA FILE RAW COAL'!A106,'[1]COAL RECEIPT &amp; GCV DATA'!$T$3:$T$11)</f>
        <v>#VALUE!</v>
      </c>
      <c r="U106" s="15" t="e">
        <f t="shared" si="11"/>
        <v>#VALUE!</v>
      </c>
      <c r="V106" s="15" t="e">
        <f>SUMIF('[1]COAL RECEIPT &amp; GCV DATA'!$A$3:$A$11,'MASTER DATA FILE RAW COAL'!A106,'[1]COAL RECEIPT &amp; GCV DATA'!$V$3:$V$11)</f>
        <v>#VALUE!</v>
      </c>
      <c r="W106" s="15" t="e">
        <f t="shared" si="12"/>
        <v>#VALUE!</v>
      </c>
    </row>
    <row r="107" spans="1:23" customFormat="1" x14ac:dyDescent="0.3">
      <c r="A107" s="12"/>
      <c r="B107" s="12" t="e">
        <f>SUMIF('[1]COAL RECEIPT &amp; GCV DATA'!$A$3:$A$11,'MASTER DATA FILE RAW COAL'!A107,'[1]COAL RECEIPT &amp; GCV DATA'!$B$3:$B$11)</f>
        <v>#VALUE!</v>
      </c>
      <c r="C107" s="13" t="e">
        <f>SUMIF('[1]COAL RECEIPT &amp; GCV DATA'!$A$3:$A$11,'MASTER DATA FILE RAW COAL'!A107,'[1]COAL RECEIPT &amp; GCV DATA'!$C$3:$C$11)</f>
        <v>#VALUE!</v>
      </c>
      <c r="D107" s="13">
        <f>IFERROR(VLOOKUP(A107,'[1]COAL RECEIPT &amp; GCV DATA'!$A$2:$V$11,4,0),0)</f>
        <v>0</v>
      </c>
      <c r="E107" s="14">
        <f>IFERROR(VLOOKUP(A107,'[1]COAL RECEIPT &amp; GCV DATA'!$A$2:$V$11,5,0),0)</f>
        <v>0</v>
      </c>
      <c r="F107" s="13" t="e">
        <f>SUMIF('[1]COAL RECEIPT &amp; GCV DATA'!$A$3:$A$11,'MASTER DATA FILE RAW COAL'!A107,'[1]COAL RECEIPT &amp; GCV DATA'!$F$3:$F$11)</f>
        <v>#VALUE!</v>
      </c>
      <c r="G107" s="13">
        <f>IFERROR(VLOOKUP(A107,'[1]COAL RECEIPT &amp; GCV DATA'!$A$2:$V$11,7,0),0)</f>
        <v>0</v>
      </c>
      <c r="H107" s="13">
        <f>IFERROR(VLOOKUP(A107,'[1]COAL RECEIPT &amp; GCV DATA'!$A$2:$V$11,8,0),0)</f>
        <v>0</v>
      </c>
      <c r="I107" s="13">
        <f>IFERROR(VLOOKUP(A107,'[1]COAL RECEIPT &amp; GCV DATA'!$A$2:$V$11,9,0),0)</f>
        <v>0</v>
      </c>
      <c r="J107" s="13">
        <f>IFERROR(VLOOKUP(A107,'[1]COAL RECEIPT &amp; GCV DATA'!$A$2:$V$11,10,0),0)</f>
        <v>0</v>
      </c>
      <c r="K107" s="15" t="e">
        <f>SUMIF('[1]COAL RECEIPT &amp; GCV DATA'!$A$3:$A$11,'MASTER DATA FILE RAW COAL'!A107,'[1]COAL RECEIPT &amp; GCV DATA'!$K$3:$K$11)</f>
        <v>#VALUE!</v>
      </c>
      <c r="L107" s="15" t="e">
        <f>SUMIF('[1]COAL RECEIPT &amp; GCV DATA'!$A$3:$A$11,'MASTER DATA FILE RAW COAL'!A107,'[1]COAL RECEIPT &amp; GCV DATA'!$L$3:$L$11)</f>
        <v>#VALUE!</v>
      </c>
      <c r="M107" s="15" t="e">
        <f t="shared" si="8"/>
        <v>#VALUE!</v>
      </c>
      <c r="N107" s="15" t="e">
        <f t="shared" si="9"/>
        <v>#VALUE!</v>
      </c>
      <c r="O107" s="15" t="e">
        <f>SUMIF('[1]COAL RECEIPT &amp; GCV DATA'!$A$3:$A$11,'MASTER DATA FILE RAW COAL'!A107,'[1]COAL RECEIPT &amp; GCV DATA'!$O$3:$O$11)</f>
        <v>#VALUE!</v>
      </c>
      <c r="P107" s="15" t="e">
        <f t="shared" si="13"/>
        <v>#VALUE!</v>
      </c>
      <c r="Q107" s="15" t="e">
        <f>SUMIF('[1]COAL RECEIPT &amp; GCV DATA'!$A$3:$A$11,'MASTER DATA FILE RAW COAL'!A107,'[1]COAL RECEIPT &amp; GCV DATA'!$Q$3:$Q$11)+IF(H107=$J$234,($K$234*K107),0)+IF(H107=$J$235,($K$235*K107),0)+IF(H106=$J$235,($K$236*K107),0)</f>
        <v>#VALUE!</v>
      </c>
      <c r="R107" s="16" t="e">
        <f>SUMIF('[1]COAL RECEIPT &amp; GCV DATA'!$A$3:$A$11,'MASTER DATA FILE RAW COAL'!A107,'[1]COAL RECEIPT &amp; GCV DATA'!$R$3:$R$11)+IF(H107=$J$234,($K$234*K107),0)+IF(H107=$J$235,($K$235*K107),0)</f>
        <v>#VALUE!</v>
      </c>
      <c r="S107" s="15">
        <f t="shared" si="10"/>
        <v>0</v>
      </c>
      <c r="T107" s="15" t="e">
        <f>SUMIF('[1]COAL RECEIPT &amp; GCV DATA'!$A$3:$A$11,'MASTER DATA FILE RAW COAL'!A107,'[1]COAL RECEIPT &amp; GCV DATA'!$T$3:$T$11)</f>
        <v>#VALUE!</v>
      </c>
      <c r="U107" s="15" t="e">
        <f t="shared" si="11"/>
        <v>#VALUE!</v>
      </c>
      <c r="V107" s="15" t="e">
        <f>SUMIF('[1]COAL RECEIPT &amp; GCV DATA'!$A$3:$A$11,'MASTER DATA FILE RAW COAL'!A107,'[1]COAL RECEIPT &amp; GCV DATA'!$V$3:$V$11)</f>
        <v>#VALUE!</v>
      </c>
      <c r="W107" s="15" t="e">
        <f t="shared" si="12"/>
        <v>#VALUE!</v>
      </c>
    </row>
    <row r="108" spans="1:23" customFormat="1" x14ac:dyDescent="0.3">
      <c r="A108" s="12"/>
      <c r="B108" s="12" t="e">
        <f>SUMIF('[1]COAL RECEIPT &amp; GCV DATA'!$A$3:$A$11,'MASTER DATA FILE RAW COAL'!A108,'[1]COAL RECEIPT &amp; GCV DATA'!$B$3:$B$11)</f>
        <v>#VALUE!</v>
      </c>
      <c r="C108" s="13" t="e">
        <f>SUMIF('[1]COAL RECEIPT &amp; GCV DATA'!$A$3:$A$11,'MASTER DATA FILE RAW COAL'!A108,'[1]COAL RECEIPT &amp; GCV DATA'!$C$3:$C$11)</f>
        <v>#VALUE!</v>
      </c>
      <c r="D108" s="13">
        <f>IFERROR(VLOOKUP(A108,'[1]COAL RECEIPT &amp; GCV DATA'!$A$2:$V$11,4,0),0)</f>
        <v>0</v>
      </c>
      <c r="E108" s="14">
        <f>IFERROR(VLOOKUP(A108,'[1]COAL RECEIPT &amp; GCV DATA'!$A$2:$V$11,5,0),0)</f>
        <v>0</v>
      </c>
      <c r="F108" s="13" t="e">
        <f>SUMIF('[1]COAL RECEIPT &amp; GCV DATA'!$A$3:$A$11,'MASTER DATA FILE RAW COAL'!A108,'[1]COAL RECEIPT &amp; GCV DATA'!$F$3:$F$11)</f>
        <v>#VALUE!</v>
      </c>
      <c r="G108" s="13">
        <f>IFERROR(VLOOKUP(A108,'[1]COAL RECEIPT &amp; GCV DATA'!$A$2:$V$11,7,0),0)</f>
        <v>0</v>
      </c>
      <c r="H108" s="13">
        <f>IFERROR(VLOOKUP(A108,'[1]COAL RECEIPT &amp; GCV DATA'!$A$2:$V$11,8,0),0)</f>
        <v>0</v>
      </c>
      <c r="I108" s="13">
        <f>IFERROR(VLOOKUP(A108,'[1]COAL RECEIPT &amp; GCV DATA'!$A$2:$V$11,9,0),0)</f>
        <v>0</v>
      </c>
      <c r="J108" s="13">
        <f>IFERROR(VLOOKUP(A108,'[1]COAL RECEIPT &amp; GCV DATA'!$A$2:$V$11,10,0),0)</f>
        <v>0</v>
      </c>
      <c r="K108" s="15" t="e">
        <f>SUMIF('[1]COAL RECEIPT &amp; GCV DATA'!$A$3:$A$11,'MASTER DATA FILE RAW COAL'!A108,'[1]COAL RECEIPT &amp; GCV DATA'!$K$3:$K$11)</f>
        <v>#VALUE!</v>
      </c>
      <c r="L108" s="15" t="e">
        <f>SUMIF('[1]COAL RECEIPT &amp; GCV DATA'!$A$3:$A$11,'MASTER DATA FILE RAW COAL'!A108,'[1]COAL RECEIPT &amp; GCV DATA'!$L$3:$L$11)</f>
        <v>#VALUE!</v>
      </c>
      <c r="M108" s="15" t="e">
        <f t="shared" si="8"/>
        <v>#VALUE!</v>
      </c>
      <c r="N108" s="15" t="e">
        <f t="shared" si="9"/>
        <v>#VALUE!</v>
      </c>
      <c r="O108" s="15" t="e">
        <f>SUMIF('[1]COAL RECEIPT &amp; GCV DATA'!$A$3:$A$11,'MASTER DATA FILE RAW COAL'!A108,'[1]COAL RECEIPT &amp; GCV DATA'!$O$3:$O$11)</f>
        <v>#VALUE!</v>
      </c>
      <c r="P108" s="15" t="e">
        <f t="shared" si="13"/>
        <v>#VALUE!</v>
      </c>
      <c r="Q108" s="15" t="e">
        <f>SUMIF('[1]COAL RECEIPT &amp; GCV DATA'!$A$3:$A$11,'MASTER DATA FILE RAW COAL'!A108,'[1]COAL RECEIPT &amp; GCV DATA'!$Q$3:$Q$11)+IF(H108=$J$234,($K$234*K108),0)+IF(H108=$J$235,($K$235*K108),0)+IF(H107=$J$235,($K$236*K108),0)</f>
        <v>#VALUE!</v>
      </c>
      <c r="R108" s="16" t="e">
        <f>SUMIF('[1]COAL RECEIPT &amp; GCV DATA'!$A$3:$A$11,'MASTER DATA FILE RAW COAL'!A108,'[1]COAL RECEIPT &amp; GCV DATA'!$R$3:$R$11)+IF(H108=$J$234,($K$234*K108),0)+IF(H108=$J$235,($K$235*K108),0)</f>
        <v>#VALUE!</v>
      </c>
      <c r="S108" s="15">
        <f t="shared" si="10"/>
        <v>0</v>
      </c>
      <c r="T108" s="15" t="e">
        <f>SUMIF('[1]COAL RECEIPT &amp; GCV DATA'!$A$3:$A$11,'MASTER DATA FILE RAW COAL'!A108,'[1]COAL RECEIPT &amp; GCV DATA'!$T$3:$T$11)</f>
        <v>#VALUE!</v>
      </c>
      <c r="U108" s="15" t="e">
        <f t="shared" si="11"/>
        <v>#VALUE!</v>
      </c>
      <c r="V108" s="15" t="e">
        <f>SUMIF('[1]COAL RECEIPT &amp; GCV DATA'!$A$3:$A$11,'MASTER DATA FILE RAW COAL'!A108,'[1]COAL RECEIPT &amp; GCV DATA'!$V$3:$V$11)</f>
        <v>#VALUE!</v>
      </c>
      <c r="W108" s="15" t="e">
        <f t="shared" si="12"/>
        <v>#VALUE!</v>
      </c>
    </row>
    <row r="109" spans="1:23" customFormat="1" x14ac:dyDescent="0.3">
      <c r="A109" s="12"/>
      <c r="B109" s="12" t="e">
        <f>SUMIF('[1]COAL RECEIPT &amp; GCV DATA'!$A$3:$A$11,'MASTER DATA FILE RAW COAL'!A109,'[1]COAL RECEIPT &amp; GCV DATA'!$B$3:$B$11)</f>
        <v>#VALUE!</v>
      </c>
      <c r="C109" s="13" t="e">
        <f>SUMIF('[1]COAL RECEIPT &amp; GCV DATA'!$A$3:$A$11,'MASTER DATA FILE RAW COAL'!A109,'[1]COAL RECEIPT &amp; GCV DATA'!$C$3:$C$11)</f>
        <v>#VALUE!</v>
      </c>
      <c r="D109" s="13">
        <f>IFERROR(VLOOKUP(A109,'[1]COAL RECEIPT &amp; GCV DATA'!$A$2:$V$11,4,0),0)</f>
        <v>0</v>
      </c>
      <c r="E109" s="14">
        <f>IFERROR(VLOOKUP(A109,'[1]COAL RECEIPT &amp; GCV DATA'!$A$2:$V$11,5,0),0)</f>
        <v>0</v>
      </c>
      <c r="F109" s="13" t="e">
        <f>SUMIF('[1]COAL RECEIPT &amp; GCV DATA'!$A$3:$A$11,'MASTER DATA FILE RAW COAL'!A109,'[1]COAL RECEIPT &amp; GCV DATA'!$F$3:$F$11)</f>
        <v>#VALUE!</v>
      </c>
      <c r="G109" s="13">
        <f>IFERROR(VLOOKUP(A109,'[1]COAL RECEIPT &amp; GCV DATA'!$A$2:$V$11,7,0),0)</f>
        <v>0</v>
      </c>
      <c r="H109" s="13">
        <f>IFERROR(VLOOKUP(A109,'[1]COAL RECEIPT &amp; GCV DATA'!$A$2:$V$11,8,0),0)</f>
        <v>0</v>
      </c>
      <c r="I109" s="13">
        <f>IFERROR(VLOOKUP(A109,'[1]COAL RECEIPT &amp; GCV DATA'!$A$2:$V$11,9,0),0)</f>
        <v>0</v>
      </c>
      <c r="J109" s="13">
        <f>IFERROR(VLOOKUP(A109,'[1]COAL RECEIPT &amp; GCV DATA'!$A$2:$V$11,10,0),0)</f>
        <v>0</v>
      </c>
      <c r="K109" s="15" t="e">
        <f>SUMIF('[1]COAL RECEIPT &amp; GCV DATA'!$A$3:$A$11,'MASTER DATA FILE RAW COAL'!A109,'[1]COAL RECEIPT &amp; GCV DATA'!$K$3:$K$11)</f>
        <v>#VALUE!</v>
      </c>
      <c r="L109" s="15" t="e">
        <f>SUMIF('[1]COAL RECEIPT &amp; GCV DATA'!$A$3:$A$11,'MASTER DATA FILE RAW COAL'!A109,'[1]COAL RECEIPT &amp; GCV DATA'!$L$3:$L$11)</f>
        <v>#VALUE!</v>
      </c>
      <c r="M109" s="15" t="e">
        <f t="shared" si="8"/>
        <v>#VALUE!</v>
      </c>
      <c r="N109" s="15" t="e">
        <f t="shared" si="9"/>
        <v>#VALUE!</v>
      </c>
      <c r="O109" s="15" t="e">
        <f>SUMIF('[1]COAL RECEIPT &amp; GCV DATA'!$A$3:$A$11,'MASTER DATA FILE RAW COAL'!A109,'[1]COAL RECEIPT &amp; GCV DATA'!$O$3:$O$11)</f>
        <v>#VALUE!</v>
      </c>
      <c r="P109" s="15" t="e">
        <f t="shared" si="13"/>
        <v>#VALUE!</v>
      </c>
      <c r="Q109" s="15" t="e">
        <f>SUMIF('[1]COAL RECEIPT &amp; GCV DATA'!$A$3:$A$11,'MASTER DATA FILE RAW COAL'!A109,'[1]COAL RECEIPT &amp; GCV DATA'!$Q$3:$Q$11)+IF(H109=$J$234,($K$234*K109),0)+IF(H109=$J$235,($K$235*K109),0)+IF(H108=$J$235,($K$236*K109),0)</f>
        <v>#VALUE!</v>
      </c>
      <c r="R109" s="16" t="e">
        <f>SUMIF('[1]COAL RECEIPT &amp; GCV DATA'!$A$3:$A$11,'MASTER DATA FILE RAW COAL'!A109,'[1]COAL RECEIPT &amp; GCV DATA'!$R$3:$R$11)+IF(H109=$J$234,($K$234*K109),0)+IF(H109=$J$235,($K$235*K109),0)</f>
        <v>#VALUE!</v>
      </c>
      <c r="S109" s="15">
        <f t="shared" si="10"/>
        <v>0</v>
      </c>
      <c r="T109" s="15" t="e">
        <f>SUMIF('[1]COAL RECEIPT &amp; GCV DATA'!$A$3:$A$11,'MASTER DATA FILE RAW COAL'!A109,'[1]COAL RECEIPT &amp; GCV DATA'!$T$3:$T$11)</f>
        <v>#VALUE!</v>
      </c>
      <c r="U109" s="15" t="e">
        <f t="shared" si="11"/>
        <v>#VALUE!</v>
      </c>
      <c r="V109" s="15" t="e">
        <f>SUMIF('[1]COAL RECEIPT &amp; GCV DATA'!$A$3:$A$11,'MASTER DATA FILE RAW COAL'!A109,'[1]COAL RECEIPT &amp; GCV DATA'!$V$3:$V$11)</f>
        <v>#VALUE!</v>
      </c>
      <c r="W109" s="15" t="e">
        <f t="shared" si="12"/>
        <v>#VALUE!</v>
      </c>
    </row>
    <row r="110" spans="1:23" customFormat="1" x14ac:dyDescent="0.3">
      <c r="A110" s="12"/>
      <c r="B110" s="12" t="e">
        <f>SUMIF('[1]COAL RECEIPT &amp; GCV DATA'!$A$3:$A$11,'MASTER DATA FILE RAW COAL'!A110,'[1]COAL RECEIPT &amp; GCV DATA'!$B$3:$B$11)</f>
        <v>#VALUE!</v>
      </c>
      <c r="C110" s="13" t="e">
        <f>SUMIF('[1]COAL RECEIPT &amp; GCV DATA'!$A$3:$A$11,'MASTER DATA FILE RAW COAL'!A110,'[1]COAL RECEIPT &amp; GCV DATA'!$C$3:$C$11)</f>
        <v>#VALUE!</v>
      </c>
      <c r="D110" s="13">
        <f>IFERROR(VLOOKUP(A110,'[1]COAL RECEIPT &amp; GCV DATA'!$A$2:$V$11,4,0),0)</f>
        <v>0</v>
      </c>
      <c r="E110" s="14">
        <f>IFERROR(VLOOKUP(A110,'[1]COAL RECEIPT &amp; GCV DATA'!$A$2:$V$11,5,0),0)</f>
        <v>0</v>
      </c>
      <c r="F110" s="13" t="e">
        <f>SUMIF('[1]COAL RECEIPT &amp; GCV DATA'!$A$3:$A$11,'MASTER DATA FILE RAW COAL'!A110,'[1]COAL RECEIPT &amp; GCV DATA'!$F$3:$F$11)</f>
        <v>#VALUE!</v>
      </c>
      <c r="G110" s="13">
        <f>IFERROR(VLOOKUP(A110,'[1]COAL RECEIPT &amp; GCV DATA'!$A$2:$V$11,7,0),0)</f>
        <v>0</v>
      </c>
      <c r="H110" s="13">
        <f>IFERROR(VLOOKUP(A110,'[1]COAL RECEIPT &amp; GCV DATA'!$A$2:$V$11,8,0),0)</f>
        <v>0</v>
      </c>
      <c r="I110" s="13">
        <f>IFERROR(VLOOKUP(A110,'[1]COAL RECEIPT &amp; GCV DATA'!$A$2:$V$11,9,0),0)</f>
        <v>0</v>
      </c>
      <c r="J110" s="13">
        <f>IFERROR(VLOOKUP(A110,'[1]COAL RECEIPT &amp; GCV DATA'!$A$2:$V$11,10,0),0)</f>
        <v>0</v>
      </c>
      <c r="K110" s="15" t="e">
        <f>SUMIF('[1]COAL RECEIPT &amp; GCV DATA'!$A$3:$A$11,'MASTER DATA FILE RAW COAL'!A110,'[1]COAL RECEIPT &amp; GCV DATA'!$K$3:$K$11)</f>
        <v>#VALUE!</v>
      </c>
      <c r="L110" s="15" t="e">
        <f>SUMIF('[1]COAL RECEIPT &amp; GCV DATA'!$A$3:$A$11,'MASTER DATA FILE RAW COAL'!A110,'[1]COAL RECEIPT &amp; GCV DATA'!$L$3:$L$11)</f>
        <v>#VALUE!</v>
      </c>
      <c r="M110" s="15" t="e">
        <f t="shared" si="8"/>
        <v>#VALUE!</v>
      </c>
      <c r="N110" s="15" t="e">
        <f t="shared" si="9"/>
        <v>#VALUE!</v>
      </c>
      <c r="O110" s="15" t="e">
        <f>SUMIF('[1]COAL RECEIPT &amp; GCV DATA'!$A$3:$A$11,'MASTER DATA FILE RAW COAL'!A110,'[1]COAL RECEIPT &amp; GCV DATA'!$O$3:$O$11)</f>
        <v>#VALUE!</v>
      </c>
      <c r="P110" s="15" t="e">
        <f t="shared" si="13"/>
        <v>#VALUE!</v>
      </c>
      <c r="Q110" s="15" t="e">
        <f>SUMIF('[1]COAL RECEIPT &amp; GCV DATA'!$A$3:$A$11,'MASTER DATA FILE RAW COAL'!A110,'[1]COAL RECEIPT &amp; GCV DATA'!$Q$3:$Q$11)+IF(H110=$J$234,($K$234*K110),0)+IF(H110=$J$235,($K$235*K110),0)+IF(H109=$J$235,($K$236*K110),0)</f>
        <v>#VALUE!</v>
      </c>
      <c r="R110" s="16" t="e">
        <f>SUMIF('[1]COAL RECEIPT &amp; GCV DATA'!$A$3:$A$11,'MASTER DATA FILE RAW COAL'!A110,'[1]COAL RECEIPT &amp; GCV DATA'!$R$3:$R$11)+IF(H110=$J$234,($K$234*K110),0)+IF(H110=$J$235,($K$235*K110),0)</f>
        <v>#VALUE!</v>
      </c>
      <c r="S110" s="15">
        <f t="shared" si="10"/>
        <v>0</v>
      </c>
      <c r="T110" s="15" t="e">
        <f>SUMIF('[1]COAL RECEIPT &amp; GCV DATA'!$A$3:$A$11,'MASTER DATA FILE RAW COAL'!A110,'[1]COAL RECEIPT &amp; GCV DATA'!$T$3:$T$11)</f>
        <v>#VALUE!</v>
      </c>
      <c r="U110" s="15" t="e">
        <f t="shared" si="11"/>
        <v>#VALUE!</v>
      </c>
      <c r="V110" s="15" t="e">
        <f>SUMIF('[1]COAL RECEIPT &amp; GCV DATA'!$A$3:$A$11,'MASTER DATA FILE RAW COAL'!A110,'[1]COAL RECEIPT &amp; GCV DATA'!$V$3:$V$11)</f>
        <v>#VALUE!</v>
      </c>
      <c r="W110" s="15" t="e">
        <f t="shared" si="12"/>
        <v>#VALUE!</v>
      </c>
    </row>
    <row r="111" spans="1:23" customFormat="1" x14ac:dyDescent="0.3">
      <c r="A111" s="12"/>
      <c r="B111" s="12" t="e">
        <f>SUMIF('[1]COAL RECEIPT &amp; GCV DATA'!$A$3:$A$11,'MASTER DATA FILE RAW COAL'!A111,'[1]COAL RECEIPT &amp; GCV DATA'!$B$3:$B$11)</f>
        <v>#VALUE!</v>
      </c>
      <c r="C111" s="13" t="e">
        <f>SUMIF('[1]COAL RECEIPT &amp; GCV DATA'!$A$3:$A$11,'MASTER DATA FILE RAW COAL'!A111,'[1]COAL RECEIPT &amp; GCV DATA'!$C$3:$C$11)</f>
        <v>#VALUE!</v>
      </c>
      <c r="D111" s="13">
        <f>IFERROR(VLOOKUP(A111,'[1]COAL RECEIPT &amp; GCV DATA'!$A$2:$V$11,4,0),0)</f>
        <v>0</v>
      </c>
      <c r="E111" s="14">
        <f>IFERROR(VLOOKUP(A111,'[1]COAL RECEIPT &amp; GCV DATA'!$A$2:$V$11,5,0),0)</f>
        <v>0</v>
      </c>
      <c r="F111" s="13" t="e">
        <f>SUMIF('[1]COAL RECEIPT &amp; GCV DATA'!$A$3:$A$11,'MASTER DATA FILE RAW COAL'!A111,'[1]COAL RECEIPT &amp; GCV DATA'!$F$3:$F$11)</f>
        <v>#VALUE!</v>
      </c>
      <c r="G111" s="13">
        <f>IFERROR(VLOOKUP(A111,'[1]COAL RECEIPT &amp; GCV DATA'!$A$2:$V$11,7,0),0)</f>
        <v>0</v>
      </c>
      <c r="H111" s="13">
        <f>IFERROR(VLOOKUP(A111,'[1]COAL RECEIPT &amp; GCV DATA'!$A$2:$V$11,8,0),0)</f>
        <v>0</v>
      </c>
      <c r="I111" s="13">
        <f>IFERROR(VLOOKUP(A111,'[1]COAL RECEIPT &amp; GCV DATA'!$A$2:$V$11,9,0),0)</f>
        <v>0</v>
      </c>
      <c r="J111" s="13">
        <f>IFERROR(VLOOKUP(A111,'[1]COAL RECEIPT &amp; GCV DATA'!$A$2:$V$11,10,0),0)</f>
        <v>0</v>
      </c>
      <c r="K111" s="15" t="e">
        <f>SUMIF('[1]COAL RECEIPT &amp; GCV DATA'!$A$3:$A$11,'MASTER DATA FILE RAW COAL'!A111,'[1]COAL RECEIPT &amp; GCV DATA'!$K$3:$K$11)</f>
        <v>#VALUE!</v>
      </c>
      <c r="L111" s="15" t="e">
        <f>SUMIF('[1]COAL RECEIPT &amp; GCV DATA'!$A$3:$A$11,'MASTER DATA FILE RAW COAL'!A111,'[1]COAL RECEIPT &amp; GCV DATA'!$L$3:$L$11)</f>
        <v>#VALUE!</v>
      </c>
      <c r="M111" s="15" t="e">
        <f t="shared" si="8"/>
        <v>#VALUE!</v>
      </c>
      <c r="N111" s="15" t="e">
        <f t="shared" si="9"/>
        <v>#VALUE!</v>
      </c>
      <c r="O111" s="15" t="e">
        <f>SUMIF('[1]COAL RECEIPT &amp; GCV DATA'!$A$3:$A$11,'MASTER DATA FILE RAW COAL'!A111,'[1]COAL RECEIPT &amp; GCV DATA'!$O$3:$O$11)</f>
        <v>#VALUE!</v>
      </c>
      <c r="P111" s="15" t="e">
        <f t="shared" si="13"/>
        <v>#VALUE!</v>
      </c>
      <c r="Q111" s="15" t="e">
        <f>SUMIF('[1]COAL RECEIPT &amp; GCV DATA'!$A$3:$A$11,'MASTER DATA FILE RAW COAL'!A111,'[1]COAL RECEIPT &amp; GCV DATA'!$Q$3:$Q$11)+IF(H111=$J$234,($K$234*K111),0)+IF(H111=$J$235,($K$235*K111),0)+IF(H110=$J$235,($K$236*K111),0)</f>
        <v>#VALUE!</v>
      </c>
      <c r="R111" s="16" t="e">
        <f>SUMIF('[1]COAL RECEIPT &amp; GCV DATA'!$A$3:$A$11,'MASTER DATA FILE RAW COAL'!A111,'[1]COAL RECEIPT &amp; GCV DATA'!$R$3:$R$11)+IF(H111=$J$234,($K$234*K111),0)+IF(H111=$J$235,($K$235*K111),0)</f>
        <v>#VALUE!</v>
      </c>
      <c r="S111" s="15">
        <f t="shared" si="10"/>
        <v>0</v>
      </c>
      <c r="T111" s="15" t="e">
        <f>SUMIF('[1]COAL RECEIPT &amp; GCV DATA'!$A$3:$A$11,'MASTER DATA FILE RAW COAL'!A111,'[1]COAL RECEIPT &amp; GCV DATA'!$T$3:$T$11)</f>
        <v>#VALUE!</v>
      </c>
      <c r="U111" s="15" t="e">
        <f t="shared" si="11"/>
        <v>#VALUE!</v>
      </c>
      <c r="V111" s="15" t="e">
        <f>SUMIF('[1]COAL RECEIPT &amp; GCV DATA'!$A$3:$A$11,'MASTER DATA FILE RAW COAL'!A111,'[1]COAL RECEIPT &amp; GCV DATA'!$V$3:$V$11)</f>
        <v>#VALUE!</v>
      </c>
      <c r="W111" s="15" t="e">
        <f t="shared" si="12"/>
        <v>#VALUE!</v>
      </c>
    </row>
    <row r="112" spans="1:23" customFormat="1" x14ac:dyDescent="0.3">
      <c r="A112" s="12"/>
      <c r="B112" s="12" t="e">
        <f>SUMIF('[1]COAL RECEIPT &amp; GCV DATA'!$A$3:$A$11,'MASTER DATA FILE RAW COAL'!A112,'[1]COAL RECEIPT &amp; GCV DATA'!$B$3:$B$11)</f>
        <v>#VALUE!</v>
      </c>
      <c r="C112" s="13" t="e">
        <f>SUMIF('[1]COAL RECEIPT &amp; GCV DATA'!$A$3:$A$11,'MASTER DATA FILE RAW COAL'!A112,'[1]COAL RECEIPT &amp; GCV DATA'!$C$3:$C$11)</f>
        <v>#VALUE!</v>
      </c>
      <c r="D112" s="13">
        <f>IFERROR(VLOOKUP(A112,'[1]COAL RECEIPT &amp; GCV DATA'!$A$2:$V$11,4,0),0)</f>
        <v>0</v>
      </c>
      <c r="E112" s="14">
        <f>IFERROR(VLOOKUP(A112,'[1]COAL RECEIPT &amp; GCV DATA'!$A$2:$V$11,5,0),0)</f>
        <v>0</v>
      </c>
      <c r="F112" s="13" t="e">
        <f>SUMIF('[1]COAL RECEIPT &amp; GCV DATA'!$A$3:$A$11,'MASTER DATA FILE RAW COAL'!A112,'[1]COAL RECEIPT &amp; GCV DATA'!$F$3:$F$11)</f>
        <v>#VALUE!</v>
      </c>
      <c r="G112" s="13">
        <f>IFERROR(VLOOKUP(A112,'[1]COAL RECEIPT &amp; GCV DATA'!$A$2:$V$11,7,0),0)</f>
        <v>0</v>
      </c>
      <c r="H112" s="13">
        <f>IFERROR(VLOOKUP(A112,'[1]COAL RECEIPT &amp; GCV DATA'!$A$2:$V$11,8,0),0)</f>
        <v>0</v>
      </c>
      <c r="I112" s="13">
        <f>IFERROR(VLOOKUP(A112,'[1]COAL RECEIPT &amp; GCV DATA'!$A$2:$V$11,9,0),0)</f>
        <v>0</v>
      </c>
      <c r="J112" s="13">
        <f>IFERROR(VLOOKUP(A112,'[1]COAL RECEIPT &amp; GCV DATA'!$A$2:$V$11,10,0),0)</f>
        <v>0</v>
      </c>
      <c r="K112" s="15" t="e">
        <f>SUMIF('[1]COAL RECEIPT &amp; GCV DATA'!$A$3:$A$11,'MASTER DATA FILE RAW COAL'!A112,'[1]COAL RECEIPT &amp; GCV DATA'!$K$3:$K$11)</f>
        <v>#VALUE!</v>
      </c>
      <c r="L112" s="15" t="e">
        <f>SUMIF('[1]COAL RECEIPT &amp; GCV DATA'!$A$3:$A$11,'MASTER DATA FILE RAW COAL'!A112,'[1]COAL RECEIPT &amp; GCV DATA'!$L$3:$L$11)</f>
        <v>#VALUE!</v>
      </c>
      <c r="M112" s="15" t="e">
        <f t="shared" si="8"/>
        <v>#VALUE!</v>
      </c>
      <c r="N112" s="15" t="e">
        <f t="shared" si="9"/>
        <v>#VALUE!</v>
      </c>
      <c r="O112" s="15" t="e">
        <f>SUMIF('[1]COAL RECEIPT &amp; GCV DATA'!$A$3:$A$11,'MASTER DATA FILE RAW COAL'!A112,'[1]COAL RECEIPT &amp; GCV DATA'!$O$3:$O$11)</f>
        <v>#VALUE!</v>
      </c>
      <c r="P112" s="15" t="e">
        <f t="shared" si="13"/>
        <v>#VALUE!</v>
      </c>
      <c r="Q112" s="15" t="e">
        <f>SUMIF('[1]COAL RECEIPT &amp; GCV DATA'!$A$3:$A$11,'MASTER DATA FILE RAW COAL'!A112,'[1]COAL RECEIPT &amp; GCV DATA'!$Q$3:$Q$11)+IF(H112=$J$234,($K$234*K112),0)+IF(H112=$J$235,($K$235*K112),0)+IF(H111=$J$235,($K$236*K112),0)</f>
        <v>#VALUE!</v>
      </c>
      <c r="R112" s="16" t="e">
        <f>SUMIF('[1]COAL RECEIPT &amp; GCV DATA'!$A$3:$A$11,'MASTER DATA FILE RAW COAL'!A112,'[1]COAL RECEIPT &amp; GCV DATA'!$R$3:$R$11)+IF(H112=$J$234,($K$234*K112),0)+IF(H112=$J$235,($K$235*K112),0)</f>
        <v>#VALUE!</v>
      </c>
      <c r="S112" s="15">
        <f t="shared" si="10"/>
        <v>0</v>
      </c>
      <c r="T112" s="15" t="e">
        <f>SUMIF('[1]COAL RECEIPT &amp; GCV DATA'!$A$3:$A$11,'MASTER DATA FILE RAW COAL'!A112,'[1]COAL RECEIPT &amp; GCV DATA'!$T$3:$T$11)</f>
        <v>#VALUE!</v>
      </c>
      <c r="U112" s="15" t="e">
        <f t="shared" si="11"/>
        <v>#VALUE!</v>
      </c>
      <c r="V112" s="15" t="e">
        <f>SUMIF('[1]COAL RECEIPT &amp; GCV DATA'!$A$3:$A$11,'MASTER DATA FILE RAW COAL'!A112,'[1]COAL RECEIPT &amp; GCV DATA'!$V$3:$V$11)</f>
        <v>#VALUE!</v>
      </c>
      <c r="W112" s="15" t="e">
        <f t="shared" si="12"/>
        <v>#VALUE!</v>
      </c>
    </row>
    <row r="113" spans="1:23" customFormat="1" x14ac:dyDescent="0.3">
      <c r="A113" s="12"/>
      <c r="B113" s="12" t="e">
        <f>SUMIF('[1]COAL RECEIPT &amp; GCV DATA'!$A$3:$A$11,'MASTER DATA FILE RAW COAL'!A113,'[1]COAL RECEIPT &amp; GCV DATA'!$B$3:$B$11)</f>
        <v>#VALUE!</v>
      </c>
      <c r="C113" s="13" t="e">
        <f>SUMIF('[1]COAL RECEIPT &amp; GCV DATA'!$A$3:$A$11,'MASTER DATA FILE RAW COAL'!A113,'[1]COAL RECEIPT &amp; GCV DATA'!$C$3:$C$11)</f>
        <v>#VALUE!</v>
      </c>
      <c r="D113" s="13">
        <f>IFERROR(VLOOKUP(A113,'[1]COAL RECEIPT &amp; GCV DATA'!$A$2:$V$11,4,0),0)</f>
        <v>0</v>
      </c>
      <c r="E113" s="14">
        <f>IFERROR(VLOOKUP(A113,'[1]COAL RECEIPT &amp; GCV DATA'!$A$2:$V$11,5,0),0)</f>
        <v>0</v>
      </c>
      <c r="F113" s="13" t="e">
        <f>SUMIF('[1]COAL RECEIPT &amp; GCV DATA'!$A$3:$A$11,'MASTER DATA FILE RAW COAL'!A113,'[1]COAL RECEIPT &amp; GCV DATA'!$F$3:$F$11)</f>
        <v>#VALUE!</v>
      </c>
      <c r="G113" s="13">
        <f>IFERROR(VLOOKUP(A113,'[1]COAL RECEIPT &amp; GCV DATA'!$A$2:$V$11,7,0),0)</f>
        <v>0</v>
      </c>
      <c r="H113" s="13">
        <f>IFERROR(VLOOKUP(A113,'[1]COAL RECEIPT &amp; GCV DATA'!$A$2:$V$11,8,0),0)</f>
        <v>0</v>
      </c>
      <c r="I113" s="13">
        <f>IFERROR(VLOOKUP(A113,'[1]COAL RECEIPT &amp; GCV DATA'!$A$2:$V$11,9,0),0)</f>
        <v>0</v>
      </c>
      <c r="J113" s="13">
        <f>IFERROR(VLOOKUP(A113,'[1]COAL RECEIPT &amp; GCV DATA'!$A$2:$V$11,10,0),0)</f>
        <v>0</v>
      </c>
      <c r="K113" s="15" t="e">
        <f>SUMIF('[1]COAL RECEIPT &amp; GCV DATA'!$A$3:$A$11,'MASTER DATA FILE RAW COAL'!A113,'[1]COAL RECEIPT &amp; GCV DATA'!$K$3:$K$11)</f>
        <v>#VALUE!</v>
      </c>
      <c r="L113" s="15" t="e">
        <f>SUMIF('[1]COAL RECEIPT &amp; GCV DATA'!$A$3:$A$11,'MASTER DATA FILE RAW COAL'!A113,'[1]COAL RECEIPT &amp; GCV DATA'!$L$3:$L$11)</f>
        <v>#VALUE!</v>
      </c>
      <c r="M113" s="15" t="e">
        <f t="shared" si="8"/>
        <v>#VALUE!</v>
      </c>
      <c r="N113" s="15" t="e">
        <f t="shared" si="9"/>
        <v>#VALUE!</v>
      </c>
      <c r="O113" s="15" t="e">
        <f>SUMIF('[1]COAL RECEIPT &amp; GCV DATA'!$A$3:$A$11,'MASTER DATA FILE RAW COAL'!A113,'[1]COAL RECEIPT &amp; GCV DATA'!$O$3:$O$11)</f>
        <v>#VALUE!</v>
      </c>
      <c r="P113" s="15" t="e">
        <f t="shared" si="13"/>
        <v>#VALUE!</v>
      </c>
      <c r="Q113" s="15" t="e">
        <f>SUMIF('[1]COAL RECEIPT &amp; GCV DATA'!$A$3:$A$11,'MASTER DATA FILE RAW COAL'!A113,'[1]COAL RECEIPT &amp; GCV DATA'!$Q$3:$Q$11)+IF(H113=$J$234,($K$234*K113),0)+IF(H113=$J$235,($K$235*K113),0)+IF(H112=$J$235,($K$236*K113),0)</f>
        <v>#VALUE!</v>
      </c>
      <c r="R113" s="16" t="e">
        <f>SUMIF('[1]COAL RECEIPT &amp; GCV DATA'!$A$3:$A$11,'MASTER DATA FILE RAW COAL'!A113,'[1]COAL RECEIPT &amp; GCV DATA'!$R$3:$R$11)+IF(H113=$J$234,($K$234*K113),0)+IF(H113=$J$235,($K$235*K113),0)</f>
        <v>#VALUE!</v>
      </c>
      <c r="S113" s="15">
        <f t="shared" si="10"/>
        <v>0</v>
      </c>
      <c r="T113" s="15" t="e">
        <f>SUMIF('[1]COAL RECEIPT &amp; GCV DATA'!$A$3:$A$11,'MASTER DATA FILE RAW COAL'!A113,'[1]COAL RECEIPT &amp; GCV DATA'!$T$3:$T$11)</f>
        <v>#VALUE!</v>
      </c>
      <c r="U113" s="15" t="e">
        <f t="shared" si="11"/>
        <v>#VALUE!</v>
      </c>
      <c r="V113" s="15" t="e">
        <f>SUMIF('[1]COAL RECEIPT &amp; GCV DATA'!$A$3:$A$11,'MASTER DATA FILE RAW COAL'!A113,'[1]COAL RECEIPT &amp; GCV DATA'!$V$3:$V$11)</f>
        <v>#VALUE!</v>
      </c>
      <c r="W113" s="15" t="e">
        <f t="shared" si="12"/>
        <v>#VALUE!</v>
      </c>
    </row>
    <row r="114" spans="1:23" customFormat="1" x14ac:dyDescent="0.3">
      <c r="A114" s="12"/>
      <c r="B114" s="12" t="e">
        <f>SUMIF('[1]COAL RECEIPT &amp; GCV DATA'!$A$3:$A$11,'MASTER DATA FILE RAW COAL'!A114,'[1]COAL RECEIPT &amp; GCV DATA'!$B$3:$B$11)</f>
        <v>#VALUE!</v>
      </c>
      <c r="C114" s="13" t="e">
        <f>SUMIF('[1]COAL RECEIPT &amp; GCV DATA'!$A$3:$A$11,'MASTER DATA FILE RAW COAL'!A114,'[1]COAL RECEIPT &amp; GCV DATA'!$C$3:$C$11)</f>
        <v>#VALUE!</v>
      </c>
      <c r="D114" s="13">
        <f>IFERROR(VLOOKUP(A114,'[1]COAL RECEIPT &amp; GCV DATA'!$A$2:$V$11,4,0),0)</f>
        <v>0</v>
      </c>
      <c r="E114" s="14">
        <f>IFERROR(VLOOKUP(A114,'[1]COAL RECEIPT &amp; GCV DATA'!$A$2:$V$11,5,0),0)</f>
        <v>0</v>
      </c>
      <c r="F114" s="13" t="e">
        <f>SUMIF('[1]COAL RECEIPT &amp; GCV DATA'!$A$3:$A$11,'MASTER DATA FILE RAW COAL'!A114,'[1]COAL RECEIPT &amp; GCV DATA'!$F$3:$F$11)</f>
        <v>#VALUE!</v>
      </c>
      <c r="G114" s="13">
        <f>IFERROR(VLOOKUP(A114,'[1]COAL RECEIPT &amp; GCV DATA'!$A$2:$V$11,7,0),0)</f>
        <v>0</v>
      </c>
      <c r="H114" s="13">
        <f>IFERROR(VLOOKUP(A114,'[1]COAL RECEIPT &amp; GCV DATA'!$A$2:$V$11,8,0),0)</f>
        <v>0</v>
      </c>
      <c r="I114" s="13">
        <f>IFERROR(VLOOKUP(A114,'[1]COAL RECEIPT &amp; GCV DATA'!$A$2:$V$11,9,0),0)</f>
        <v>0</v>
      </c>
      <c r="J114" s="13">
        <f>IFERROR(VLOOKUP(A114,'[1]COAL RECEIPT &amp; GCV DATA'!$A$2:$V$11,10,0),0)</f>
        <v>0</v>
      </c>
      <c r="K114" s="15" t="e">
        <f>SUMIF('[1]COAL RECEIPT &amp; GCV DATA'!$A$3:$A$11,'MASTER DATA FILE RAW COAL'!A114,'[1]COAL RECEIPT &amp; GCV DATA'!$K$3:$K$11)</f>
        <v>#VALUE!</v>
      </c>
      <c r="L114" s="15" t="e">
        <f>SUMIF('[1]COAL RECEIPT &amp; GCV DATA'!$A$3:$A$11,'MASTER DATA FILE RAW COAL'!A114,'[1]COAL RECEIPT &amp; GCV DATA'!$L$3:$L$11)</f>
        <v>#VALUE!</v>
      </c>
      <c r="M114" s="15" t="e">
        <f t="shared" si="8"/>
        <v>#VALUE!</v>
      </c>
      <c r="N114" s="15" t="e">
        <f t="shared" si="9"/>
        <v>#VALUE!</v>
      </c>
      <c r="O114" s="15" t="e">
        <f>SUMIF('[1]COAL RECEIPT &amp; GCV DATA'!$A$3:$A$11,'MASTER DATA FILE RAW COAL'!A114,'[1]COAL RECEIPT &amp; GCV DATA'!$O$3:$O$11)</f>
        <v>#VALUE!</v>
      </c>
      <c r="P114" s="15" t="e">
        <f t="shared" si="13"/>
        <v>#VALUE!</v>
      </c>
      <c r="Q114" s="15" t="e">
        <f>SUMIF('[1]COAL RECEIPT &amp; GCV DATA'!$A$3:$A$11,'MASTER DATA FILE RAW COAL'!A114,'[1]COAL RECEIPT &amp; GCV DATA'!$Q$3:$Q$11)+IF(H114=$J$234,($K$234*K114),0)+IF(H114=$J$235,($K$235*K114),0)+IF(H113=$J$235,($K$236*K114),0)</f>
        <v>#VALUE!</v>
      </c>
      <c r="R114" s="16" t="e">
        <f>SUMIF('[1]COAL RECEIPT &amp; GCV DATA'!$A$3:$A$11,'MASTER DATA FILE RAW COAL'!A114,'[1]COAL RECEIPT &amp; GCV DATA'!$R$3:$R$11)+IF(H114=$J$234,($K$234*K114),0)+IF(H114=$J$235,($K$235*K114),0)</f>
        <v>#VALUE!</v>
      </c>
      <c r="S114" s="15">
        <f t="shared" si="10"/>
        <v>0</v>
      </c>
      <c r="T114" s="15" t="e">
        <f>SUMIF('[1]COAL RECEIPT &amp; GCV DATA'!$A$3:$A$11,'MASTER DATA FILE RAW COAL'!A114,'[1]COAL RECEIPT &amp; GCV DATA'!$T$3:$T$11)</f>
        <v>#VALUE!</v>
      </c>
      <c r="U114" s="15" t="e">
        <f t="shared" si="11"/>
        <v>#VALUE!</v>
      </c>
      <c r="V114" s="15" t="e">
        <f>SUMIF('[1]COAL RECEIPT &amp; GCV DATA'!$A$3:$A$11,'MASTER DATA FILE RAW COAL'!A114,'[1]COAL RECEIPT &amp; GCV DATA'!$V$3:$V$11)</f>
        <v>#VALUE!</v>
      </c>
      <c r="W114" s="15" t="e">
        <f t="shared" si="12"/>
        <v>#VALUE!</v>
      </c>
    </row>
    <row r="115" spans="1:23" customFormat="1" x14ac:dyDescent="0.3">
      <c r="A115" s="12"/>
      <c r="B115" s="12" t="e">
        <f>SUMIF('[1]COAL RECEIPT &amp; GCV DATA'!$A$3:$A$11,'MASTER DATA FILE RAW COAL'!A115,'[1]COAL RECEIPT &amp; GCV DATA'!$B$3:$B$11)</f>
        <v>#VALUE!</v>
      </c>
      <c r="C115" s="13" t="e">
        <f>SUMIF('[1]COAL RECEIPT &amp; GCV DATA'!$A$3:$A$11,'MASTER DATA FILE RAW COAL'!A115,'[1]COAL RECEIPT &amp; GCV DATA'!$C$3:$C$11)</f>
        <v>#VALUE!</v>
      </c>
      <c r="D115" s="13">
        <f>IFERROR(VLOOKUP(A115,'[1]COAL RECEIPT &amp; GCV DATA'!$A$2:$V$11,4,0),0)</f>
        <v>0</v>
      </c>
      <c r="E115" s="14">
        <f>IFERROR(VLOOKUP(A115,'[1]COAL RECEIPT &amp; GCV DATA'!$A$2:$V$11,5,0),0)</f>
        <v>0</v>
      </c>
      <c r="F115" s="13" t="e">
        <f>SUMIF('[1]COAL RECEIPT &amp; GCV DATA'!$A$3:$A$11,'MASTER DATA FILE RAW COAL'!A115,'[1]COAL RECEIPT &amp; GCV DATA'!$F$3:$F$11)</f>
        <v>#VALUE!</v>
      </c>
      <c r="G115" s="13">
        <f>IFERROR(VLOOKUP(A115,'[1]COAL RECEIPT &amp; GCV DATA'!$A$2:$V$11,7,0),0)</f>
        <v>0</v>
      </c>
      <c r="H115" s="13">
        <f>IFERROR(VLOOKUP(A115,'[1]COAL RECEIPT &amp; GCV DATA'!$A$2:$V$11,8,0),0)</f>
        <v>0</v>
      </c>
      <c r="I115" s="13">
        <f>IFERROR(VLOOKUP(A115,'[1]COAL RECEIPT &amp; GCV DATA'!$A$2:$V$11,9,0),0)</f>
        <v>0</v>
      </c>
      <c r="J115" s="13">
        <f>IFERROR(VLOOKUP(A115,'[1]COAL RECEIPT &amp; GCV DATA'!$A$2:$V$11,10,0),0)</f>
        <v>0</v>
      </c>
      <c r="K115" s="15" t="e">
        <f>SUMIF('[1]COAL RECEIPT &amp; GCV DATA'!$A$3:$A$11,'MASTER DATA FILE RAW COAL'!A115,'[1]COAL RECEIPT &amp; GCV DATA'!$K$3:$K$11)</f>
        <v>#VALUE!</v>
      </c>
      <c r="L115" s="15" t="e">
        <f>SUMIF('[1]COAL RECEIPT &amp; GCV DATA'!$A$3:$A$11,'MASTER DATA FILE RAW COAL'!A115,'[1]COAL RECEIPT &amp; GCV DATA'!$L$3:$L$11)</f>
        <v>#VALUE!</v>
      </c>
      <c r="M115" s="15" t="e">
        <f t="shared" si="8"/>
        <v>#VALUE!</v>
      </c>
      <c r="N115" s="15" t="e">
        <f t="shared" si="9"/>
        <v>#VALUE!</v>
      </c>
      <c r="O115" s="15" t="e">
        <f>SUMIF('[1]COAL RECEIPT &amp; GCV DATA'!$A$3:$A$11,'MASTER DATA FILE RAW COAL'!A115,'[1]COAL RECEIPT &amp; GCV DATA'!$O$3:$O$11)</f>
        <v>#VALUE!</v>
      </c>
      <c r="P115" s="15" t="e">
        <f t="shared" si="13"/>
        <v>#VALUE!</v>
      </c>
      <c r="Q115" s="15" t="e">
        <f>SUMIF('[1]COAL RECEIPT &amp; GCV DATA'!$A$3:$A$11,'MASTER DATA FILE RAW COAL'!A115,'[1]COAL RECEIPT &amp; GCV DATA'!$Q$3:$Q$11)+IF(H115=$J$234,($K$234*K115),0)+IF(H115=$J$235,($K$235*K115),0)+IF(H114=$J$235,($K$236*K115),0)</f>
        <v>#VALUE!</v>
      </c>
      <c r="R115" s="16" t="e">
        <f>SUMIF('[1]COAL RECEIPT &amp; GCV DATA'!$A$3:$A$11,'MASTER DATA FILE RAW COAL'!A115,'[1]COAL RECEIPT &amp; GCV DATA'!$R$3:$R$11)+IF(H115=$J$234,($K$234*K115),0)+IF(H115=$J$235,($K$235*K115),0)</f>
        <v>#VALUE!</v>
      </c>
      <c r="S115" s="15">
        <f t="shared" si="10"/>
        <v>0</v>
      </c>
      <c r="T115" s="15" t="e">
        <f>SUMIF('[1]COAL RECEIPT &amp; GCV DATA'!$A$3:$A$11,'MASTER DATA FILE RAW COAL'!A115,'[1]COAL RECEIPT &amp; GCV DATA'!$T$3:$T$11)</f>
        <v>#VALUE!</v>
      </c>
      <c r="U115" s="15" t="e">
        <f t="shared" si="11"/>
        <v>#VALUE!</v>
      </c>
      <c r="V115" s="15" t="e">
        <f>SUMIF('[1]COAL RECEIPT &amp; GCV DATA'!$A$3:$A$11,'MASTER DATA FILE RAW COAL'!A115,'[1]COAL RECEIPT &amp; GCV DATA'!$V$3:$V$11)</f>
        <v>#VALUE!</v>
      </c>
      <c r="W115" s="15" t="e">
        <f t="shared" si="12"/>
        <v>#VALUE!</v>
      </c>
    </row>
    <row r="116" spans="1:23" customFormat="1" x14ac:dyDescent="0.3">
      <c r="A116" s="12"/>
      <c r="B116" s="12" t="e">
        <f>SUMIF('[1]COAL RECEIPT &amp; GCV DATA'!$A$3:$A$11,'MASTER DATA FILE RAW COAL'!A116,'[1]COAL RECEIPT &amp; GCV DATA'!$B$3:$B$11)</f>
        <v>#VALUE!</v>
      </c>
      <c r="C116" s="13" t="e">
        <f>SUMIF('[1]COAL RECEIPT &amp; GCV DATA'!$A$3:$A$11,'MASTER DATA FILE RAW COAL'!A116,'[1]COAL RECEIPT &amp; GCV DATA'!$C$3:$C$11)</f>
        <v>#VALUE!</v>
      </c>
      <c r="D116" s="13">
        <f>IFERROR(VLOOKUP(A116,'[1]COAL RECEIPT &amp; GCV DATA'!$A$2:$V$11,4,0),0)</f>
        <v>0</v>
      </c>
      <c r="E116" s="14">
        <f>IFERROR(VLOOKUP(A116,'[1]COAL RECEIPT &amp; GCV DATA'!$A$2:$V$11,5,0),0)</f>
        <v>0</v>
      </c>
      <c r="F116" s="13" t="e">
        <f>SUMIF('[1]COAL RECEIPT &amp; GCV DATA'!$A$3:$A$11,'MASTER DATA FILE RAW COAL'!A116,'[1]COAL RECEIPT &amp; GCV DATA'!$F$3:$F$11)</f>
        <v>#VALUE!</v>
      </c>
      <c r="G116" s="13">
        <f>IFERROR(VLOOKUP(A116,'[1]COAL RECEIPT &amp; GCV DATA'!$A$2:$V$11,7,0),0)</f>
        <v>0</v>
      </c>
      <c r="H116" s="13">
        <f>IFERROR(VLOOKUP(A116,'[1]COAL RECEIPT &amp; GCV DATA'!$A$2:$V$11,8,0),0)</f>
        <v>0</v>
      </c>
      <c r="I116" s="13">
        <f>IFERROR(VLOOKUP(A116,'[1]COAL RECEIPT &amp; GCV DATA'!$A$2:$V$11,9,0),0)</f>
        <v>0</v>
      </c>
      <c r="J116" s="13">
        <f>IFERROR(VLOOKUP(A116,'[1]COAL RECEIPT &amp; GCV DATA'!$A$2:$V$11,10,0),0)</f>
        <v>0</v>
      </c>
      <c r="K116" s="15" t="e">
        <f>SUMIF('[1]COAL RECEIPT &amp; GCV DATA'!$A$3:$A$11,'MASTER DATA FILE RAW COAL'!A116,'[1]COAL RECEIPT &amp; GCV DATA'!$K$3:$K$11)</f>
        <v>#VALUE!</v>
      </c>
      <c r="L116" s="15" t="e">
        <f>SUMIF('[1]COAL RECEIPT &amp; GCV DATA'!$A$3:$A$11,'MASTER DATA FILE RAW COAL'!A116,'[1]COAL RECEIPT &amp; GCV DATA'!$L$3:$L$11)</f>
        <v>#VALUE!</v>
      </c>
      <c r="M116" s="15" t="e">
        <f t="shared" si="8"/>
        <v>#VALUE!</v>
      </c>
      <c r="N116" s="15" t="e">
        <f t="shared" si="9"/>
        <v>#VALUE!</v>
      </c>
      <c r="O116" s="15" t="e">
        <f>SUMIF('[1]COAL RECEIPT &amp; GCV DATA'!$A$3:$A$11,'MASTER DATA FILE RAW COAL'!A116,'[1]COAL RECEIPT &amp; GCV DATA'!$O$3:$O$11)</f>
        <v>#VALUE!</v>
      </c>
      <c r="P116" s="15" t="e">
        <f t="shared" si="13"/>
        <v>#VALUE!</v>
      </c>
      <c r="Q116" s="15" t="e">
        <f>SUMIF('[1]COAL RECEIPT &amp; GCV DATA'!$A$3:$A$11,'MASTER DATA FILE RAW COAL'!A116,'[1]COAL RECEIPT &amp; GCV DATA'!$Q$3:$Q$11)+IF(H116=$J$234,($K$234*K116),0)+IF(H116=$J$235,($K$235*K116),0)+IF(H115=$J$235,($K$236*K116),0)</f>
        <v>#VALUE!</v>
      </c>
      <c r="R116" s="16" t="e">
        <f>SUMIF('[1]COAL RECEIPT &amp; GCV DATA'!$A$3:$A$11,'MASTER DATA FILE RAW COAL'!A116,'[1]COAL RECEIPT &amp; GCV DATA'!$R$3:$R$11)+IF(H116=$J$234,($K$234*K116),0)+IF(H116=$J$235,($K$235*K116),0)</f>
        <v>#VALUE!</v>
      </c>
      <c r="S116" s="15">
        <f t="shared" si="10"/>
        <v>0</v>
      </c>
      <c r="T116" s="15" t="e">
        <f>SUMIF('[1]COAL RECEIPT &amp; GCV DATA'!$A$3:$A$11,'MASTER DATA FILE RAW COAL'!A116,'[1]COAL RECEIPT &amp; GCV DATA'!$T$3:$T$11)</f>
        <v>#VALUE!</v>
      </c>
      <c r="U116" s="15" t="e">
        <f t="shared" si="11"/>
        <v>#VALUE!</v>
      </c>
      <c r="V116" s="15" t="e">
        <f>SUMIF('[1]COAL RECEIPT &amp; GCV DATA'!$A$3:$A$11,'MASTER DATA FILE RAW COAL'!A116,'[1]COAL RECEIPT &amp; GCV DATA'!$V$3:$V$11)</f>
        <v>#VALUE!</v>
      </c>
      <c r="W116" s="15" t="e">
        <f t="shared" si="12"/>
        <v>#VALUE!</v>
      </c>
    </row>
    <row r="117" spans="1:23" customFormat="1" x14ac:dyDescent="0.3">
      <c r="A117" s="12"/>
      <c r="B117" s="12" t="e">
        <f>SUMIF('[1]COAL RECEIPT &amp; GCV DATA'!$A$3:$A$11,'MASTER DATA FILE RAW COAL'!A117,'[1]COAL RECEIPT &amp; GCV DATA'!$B$3:$B$11)</f>
        <v>#VALUE!</v>
      </c>
      <c r="C117" s="13" t="e">
        <f>SUMIF('[1]COAL RECEIPT &amp; GCV DATA'!$A$3:$A$11,'MASTER DATA FILE RAW COAL'!A117,'[1]COAL RECEIPT &amp; GCV DATA'!$C$3:$C$11)</f>
        <v>#VALUE!</v>
      </c>
      <c r="D117" s="13">
        <f>IFERROR(VLOOKUP(A117,'[1]COAL RECEIPT &amp; GCV DATA'!$A$2:$V$11,4,0),0)</f>
        <v>0</v>
      </c>
      <c r="E117" s="14">
        <f>IFERROR(VLOOKUP(A117,'[1]COAL RECEIPT &amp; GCV DATA'!$A$2:$V$11,5,0),0)</f>
        <v>0</v>
      </c>
      <c r="F117" s="13" t="e">
        <f>SUMIF('[1]COAL RECEIPT &amp; GCV DATA'!$A$3:$A$11,'MASTER DATA FILE RAW COAL'!A117,'[1]COAL RECEIPT &amp; GCV DATA'!$F$3:$F$11)</f>
        <v>#VALUE!</v>
      </c>
      <c r="G117" s="13">
        <f>IFERROR(VLOOKUP(A117,'[1]COAL RECEIPT &amp; GCV DATA'!$A$2:$V$11,7,0),0)</f>
        <v>0</v>
      </c>
      <c r="H117" s="13">
        <f>IFERROR(VLOOKUP(A117,'[1]COAL RECEIPT &amp; GCV DATA'!$A$2:$V$11,8,0),0)</f>
        <v>0</v>
      </c>
      <c r="I117" s="13">
        <f>IFERROR(VLOOKUP(A117,'[1]COAL RECEIPT &amp; GCV DATA'!$A$2:$V$11,9,0),0)</f>
        <v>0</v>
      </c>
      <c r="J117" s="13">
        <f>IFERROR(VLOOKUP(A117,'[1]COAL RECEIPT &amp; GCV DATA'!$A$2:$V$11,10,0),0)</f>
        <v>0</v>
      </c>
      <c r="K117" s="15" t="e">
        <f>SUMIF('[1]COAL RECEIPT &amp; GCV DATA'!$A$3:$A$11,'MASTER DATA FILE RAW COAL'!A117,'[1]COAL RECEIPT &amp; GCV DATA'!$K$3:$K$11)</f>
        <v>#VALUE!</v>
      </c>
      <c r="L117" s="15" t="e">
        <f>SUMIF('[1]COAL RECEIPT &amp; GCV DATA'!$A$3:$A$11,'MASTER DATA FILE RAW COAL'!A117,'[1]COAL RECEIPT &amp; GCV DATA'!$L$3:$L$11)</f>
        <v>#VALUE!</v>
      </c>
      <c r="M117" s="15" t="e">
        <f t="shared" si="8"/>
        <v>#VALUE!</v>
      </c>
      <c r="N117" s="15" t="e">
        <f t="shared" si="9"/>
        <v>#VALUE!</v>
      </c>
      <c r="O117" s="15" t="e">
        <f>SUMIF('[1]COAL RECEIPT &amp; GCV DATA'!$A$3:$A$11,'MASTER DATA FILE RAW COAL'!A117,'[1]COAL RECEIPT &amp; GCV DATA'!$O$3:$O$11)</f>
        <v>#VALUE!</v>
      </c>
      <c r="P117" s="15" t="e">
        <f t="shared" si="13"/>
        <v>#VALUE!</v>
      </c>
      <c r="Q117" s="15" t="e">
        <f>SUMIF('[1]COAL RECEIPT &amp; GCV DATA'!$A$3:$A$11,'MASTER DATA FILE RAW COAL'!A117,'[1]COAL RECEIPT &amp; GCV DATA'!$Q$3:$Q$11)+IF(H117=$J$234,($K$234*K117),0)+IF(H117=$J$235,($K$235*K117),0)+IF(H116=$J$235,($K$236*K117),0)</f>
        <v>#VALUE!</v>
      </c>
      <c r="R117" s="16" t="e">
        <f>SUMIF('[1]COAL RECEIPT &amp; GCV DATA'!$A$3:$A$11,'MASTER DATA FILE RAW COAL'!A117,'[1]COAL RECEIPT &amp; GCV DATA'!$R$3:$R$11)+IF(H117=$J$234,($K$234*K117),0)+IF(H117=$J$235,($K$235*K117),0)</f>
        <v>#VALUE!</v>
      </c>
      <c r="S117" s="15">
        <f t="shared" si="10"/>
        <v>0</v>
      </c>
      <c r="T117" s="15" t="e">
        <f>SUMIF('[1]COAL RECEIPT &amp; GCV DATA'!$A$3:$A$11,'MASTER DATA FILE RAW COAL'!A117,'[1]COAL RECEIPT &amp; GCV DATA'!$T$3:$T$11)</f>
        <v>#VALUE!</v>
      </c>
      <c r="U117" s="15" t="e">
        <f t="shared" si="11"/>
        <v>#VALUE!</v>
      </c>
      <c r="V117" s="15" t="e">
        <f>SUMIF('[1]COAL RECEIPT &amp; GCV DATA'!$A$3:$A$11,'MASTER DATA FILE RAW COAL'!A117,'[1]COAL RECEIPT &amp; GCV DATA'!$V$3:$V$11)</f>
        <v>#VALUE!</v>
      </c>
      <c r="W117" s="15" t="e">
        <f t="shared" si="12"/>
        <v>#VALUE!</v>
      </c>
    </row>
    <row r="118" spans="1:23" customFormat="1" x14ac:dyDescent="0.3">
      <c r="A118" s="12"/>
      <c r="B118" s="12" t="e">
        <f>SUMIF('[1]COAL RECEIPT &amp; GCV DATA'!$A$3:$A$11,'MASTER DATA FILE RAW COAL'!A118,'[1]COAL RECEIPT &amp; GCV DATA'!$B$3:$B$11)</f>
        <v>#VALUE!</v>
      </c>
      <c r="C118" s="13" t="e">
        <f>SUMIF('[1]COAL RECEIPT &amp; GCV DATA'!$A$3:$A$11,'MASTER DATA FILE RAW COAL'!A118,'[1]COAL RECEIPT &amp; GCV DATA'!$C$3:$C$11)</f>
        <v>#VALUE!</v>
      </c>
      <c r="D118" s="13">
        <f>IFERROR(VLOOKUP(A118,'[1]COAL RECEIPT &amp; GCV DATA'!$A$2:$V$11,4,0),0)</f>
        <v>0</v>
      </c>
      <c r="E118" s="14">
        <f>IFERROR(VLOOKUP(A118,'[1]COAL RECEIPT &amp; GCV DATA'!$A$2:$V$11,5,0),0)</f>
        <v>0</v>
      </c>
      <c r="F118" s="13" t="e">
        <f>SUMIF('[1]COAL RECEIPT &amp; GCV DATA'!$A$3:$A$11,'MASTER DATA FILE RAW COAL'!A118,'[1]COAL RECEIPT &amp; GCV DATA'!$F$3:$F$11)</f>
        <v>#VALUE!</v>
      </c>
      <c r="G118" s="13">
        <f>IFERROR(VLOOKUP(A118,'[1]COAL RECEIPT &amp; GCV DATA'!$A$2:$V$11,7,0),0)</f>
        <v>0</v>
      </c>
      <c r="H118" s="13">
        <f>IFERROR(VLOOKUP(A118,'[1]COAL RECEIPT &amp; GCV DATA'!$A$2:$V$11,8,0),0)</f>
        <v>0</v>
      </c>
      <c r="I118" s="13">
        <f>IFERROR(VLOOKUP(A118,'[1]COAL RECEIPT &amp; GCV DATA'!$A$2:$V$11,9,0),0)</f>
        <v>0</v>
      </c>
      <c r="J118" s="13">
        <f>IFERROR(VLOOKUP(A118,'[1]COAL RECEIPT &amp; GCV DATA'!$A$2:$V$11,10,0),0)</f>
        <v>0</v>
      </c>
      <c r="K118" s="15" t="e">
        <f>SUMIF('[1]COAL RECEIPT &amp; GCV DATA'!$A$3:$A$11,'MASTER DATA FILE RAW COAL'!A118,'[1]COAL RECEIPT &amp; GCV DATA'!$K$3:$K$11)</f>
        <v>#VALUE!</v>
      </c>
      <c r="L118" s="15" t="e">
        <f>SUMIF('[1]COAL RECEIPT &amp; GCV DATA'!$A$3:$A$11,'MASTER DATA FILE RAW COAL'!A118,'[1]COAL RECEIPT &amp; GCV DATA'!$L$3:$L$11)</f>
        <v>#VALUE!</v>
      </c>
      <c r="M118" s="15" t="e">
        <f t="shared" si="8"/>
        <v>#VALUE!</v>
      </c>
      <c r="N118" s="15" t="e">
        <f t="shared" si="9"/>
        <v>#VALUE!</v>
      </c>
      <c r="O118" s="15" t="e">
        <f>SUMIF('[1]COAL RECEIPT &amp; GCV DATA'!$A$3:$A$11,'MASTER DATA FILE RAW COAL'!A118,'[1]COAL RECEIPT &amp; GCV DATA'!$O$3:$O$11)</f>
        <v>#VALUE!</v>
      </c>
      <c r="P118" s="15" t="e">
        <f t="shared" si="13"/>
        <v>#VALUE!</v>
      </c>
      <c r="Q118" s="15" t="e">
        <f>SUMIF('[1]COAL RECEIPT &amp; GCV DATA'!$A$3:$A$11,'MASTER DATA FILE RAW COAL'!A118,'[1]COAL RECEIPT &amp; GCV DATA'!$Q$3:$Q$11)+IF(H118=$J$234,($K$234*K118),0)+IF(H118=$J$235,($K$235*K118),0)+IF(H117=$J$235,($K$236*K118),0)</f>
        <v>#VALUE!</v>
      </c>
      <c r="R118" s="16" t="e">
        <f>SUMIF('[1]COAL RECEIPT &amp; GCV DATA'!$A$3:$A$11,'MASTER DATA FILE RAW COAL'!A118,'[1]COAL RECEIPT &amp; GCV DATA'!$R$3:$R$11)+IF(H118=$J$234,($K$234*K118),0)+IF(H118=$J$235,($K$235*K118),0)</f>
        <v>#VALUE!</v>
      </c>
      <c r="S118" s="15">
        <f t="shared" si="10"/>
        <v>0</v>
      </c>
      <c r="T118" s="15" t="e">
        <f>SUMIF('[1]COAL RECEIPT &amp; GCV DATA'!$A$3:$A$11,'MASTER DATA FILE RAW COAL'!A118,'[1]COAL RECEIPT &amp; GCV DATA'!$T$3:$T$11)</f>
        <v>#VALUE!</v>
      </c>
      <c r="U118" s="15" t="e">
        <f t="shared" si="11"/>
        <v>#VALUE!</v>
      </c>
      <c r="V118" s="15" t="e">
        <f>SUMIF('[1]COAL RECEIPT &amp; GCV DATA'!$A$3:$A$11,'MASTER DATA FILE RAW COAL'!A118,'[1]COAL RECEIPT &amp; GCV DATA'!$V$3:$V$11)</f>
        <v>#VALUE!</v>
      </c>
      <c r="W118" s="15" t="e">
        <f t="shared" si="12"/>
        <v>#VALUE!</v>
      </c>
    </row>
    <row r="119" spans="1:23" customFormat="1" x14ac:dyDescent="0.3">
      <c r="A119" s="12"/>
      <c r="B119" s="12" t="e">
        <f>SUMIF('[1]COAL RECEIPT &amp; GCV DATA'!$A$3:$A$11,'MASTER DATA FILE RAW COAL'!A119,'[1]COAL RECEIPT &amp; GCV DATA'!$B$3:$B$11)</f>
        <v>#VALUE!</v>
      </c>
      <c r="C119" s="13" t="e">
        <f>SUMIF('[1]COAL RECEIPT &amp; GCV DATA'!$A$3:$A$11,'MASTER DATA FILE RAW COAL'!A119,'[1]COAL RECEIPT &amp; GCV DATA'!$C$3:$C$11)</f>
        <v>#VALUE!</v>
      </c>
      <c r="D119" s="13">
        <f>IFERROR(VLOOKUP(A119,'[1]COAL RECEIPT &amp; GCV DATA'!$A$2:$V$11,4,0),0)</f>
        <v>0</v>
      </c>
      <c r="E119" s="14">
        <f>IFERROR(VLOOKUP(A119,'[1]COAL RECEIPT &amp; GCV DATA'!$A$2:$V$11,5,0),0)</f>
        <v>0</v>
      </c>
      <c r="F119" s="13" t="e">
        <f>SUMIF('[1]COAL RECEIPT &amp; GCV DATA'!$A$3:$A$11,'MASTER DATA FILE RAW COAL'!A119,'[1]COAL RECEIPT &amp; GCV DATA'!$F$3:$F$11)</f>
        <v>#VALUE!</v>
      </c>
      <c r="G119" s="13">
        <f>IFERROR(VLOOKUP(A119,'[1]COAL RECEIPT &amp; GCV DATA'!$A$2:$V$11,7,0),0)</f>
        <v>0</v>
      </c>
      <c r="H119" s="13">
        <f>IFERROR(VLOOKUP(A119,'[1]COAL RECEIPT &amp; GCV DATA'!$A$2:$V$11,8,0),0)</f>
        <v>0</v>
      </c>
      <c r="I119" s="13">
        <f>IFERROR(VLOOKUP(A119,'[1]COAL RECEIPT &amp; GCV DATA'!$A$2:$V$11,9,0),0)</f>
        <v>0</v>
      </c>
      <c r="J119" s="13">
        <f>IFERROR(VLOOKUP(A119,'[1]COAL RECEIPT &amp; GCV DATA'!$A$2:$V$11,10,0),0)</f>
        <v>0</v>
      </c>
      <c r="K119" s="15" t="e">
        <f>SUMIF('[1]COAL RECEIPT &amp; GCV DATA'!$A$3:$A$11,'MASTER DATA FILE RAW COAL'!A119,'[1]COAL RECEIPT &amp; GCV DATA'!$K$3:$K$11)</f>
        <v>#VALUE!</v>
      </c>
      <c r="L119" s="15" t="e">
        <f>SUMIF('[1]COAL RECEIPT &amp; GCV DATA'!$A$3:$A$11,'MASTER DATA FILE RAW COAL'!A119,'[1]COAL RECEIPT &amp; GCV DATA'!$L$3:$L$11)</f>
        <v>#VALUE!</v>
      </c>
      <c r="M119" s="15" t="e">
        <f t="shared" si="8"/>
        <v>#VALUE!</v>
      </c>
      <c r="N119" s="15" t="e">
        <f t="shared" si="9"/>
        <v>#VALUE!</v>
      </c>
      <c r="O119" s="15" t="e">
        <f>SUMIF('[1]COAL RECEIPT &amp; GCV DATA'!$A$3:$A$11,'MASTER DATA FILE RAW COAL'!A119,'[1]COAL RECEIPT &amp; GCV DATA'!$O$3:$O$11)</f>
        <v>#VALUE!</v>
      </c>
      <c r="P119" s="15" t="e">
        <f t="shared" si="13"/>
        <v>#VALUE!</v>
      </c>
      <c r="Q119" s="15" t="e">
        <f>SUMIF('[1]COAL RECEIPT &amp; GCV DATA'!$A$3:$A$11,'MASTER DATA FILE RAW COAL'!A119,'[1]COAL RECEIPT &amp; GCV DATA'!$Q$3:$Q$11)+IF(H119=$J$234,($K$234*K119),0)+IF(H119=$J$235,($K$235*K119),0)+IF(H118=$J$235,($K$236*K119),0)</f>
        <v>#VALUE!</v>
      </c>
      <c r="R119" s="16" t="e">
        <f>SUMIF('[1]COAL RECEIPT &amp; GCV DATA'!$A$3:$A$11,'MASTER DATA FILE RAW COAL'!A119,'[1]COAL RECEIPT &amp; GCV DATA'!$R$3:$R$11)+IF(H119=$J$234,($K$234*K119),0)+IF(H119=$J$235,($K$235*K119),0)</f>
        <v>#VALUE!</v>
      </c>
      <c r="S119" s="15">
        <f t="shared" si="10"/>
        <v>0</v>
      </c>
      <c r="T119" s="15" t="e">
        <f>SUMIF('[1]COAL RECEIPT &amp; GCV DATA'!$A$3:$A$11,'MASTER DATA FILE RAW COAL'!A119,'[1]COAL RECEIPT &amp; GCV DATA'!$T$3:$T$11)</f>
        <v>#VALUE!</v>
      </c>
      <c r="U119" s="15" t="e">
        <f t="shared" si="11"/>
        <v>#VALUE!</v>
      </c>
      <c r="V119" s="15" t="e">
        <f>SUMIF('[1]COAL RECEIPT &amp; GCV DATA'!$A$3:$A$11,'MASTER DATA FILE RAW COAL'!A119,'[1]COAL RECEIPT &amp; GCV DATA'!$V$3:$V$11)</f>
        <v>#VALUE!</v>
      </c>
      <c r="W119" s="15" t="e">
        <f t="shared" si="12"/>
        <v>#VALUE!</v>
      </c>
    </row>
    <row r="120" spans="1:23" customFormat="1" x14ac:dyDescent="0.3">
      <c r="A120" s="12"/>
      <c r="B120" s="12" t="e">
        <f>SUMIF('[1]COAL RECEIPT &amp; GCV DATA'!$A$3:$A$11,'MASTER DATA FILE RAW COAL'!A120,'[1]COAL RECEIPT &amp; GCV DATA'!$B$3:$B$11)</f>
        <v>#VALUE!</v>
      </c>
      <c r="C120" s="13" t="e">
        <f>SUMIF('[1]COAL RECEIPT &amp; GCV DATA'!$A$3:$A$11,'MASTER DATA FILE RAW COAL'!A120,'[1]COAL RECEIPT &amp; GCV DATA'!$C$3:$C$11)</f>
        <v>#VALUE!</v>
      </c>
      <c r="D120" s="13">
        <f>IFERROR(VLOOKUP(A120,'[1]COAL RECEIPT &amp; GCV DATA'!$A$2:$V$11,4,0),0)</f>
        <v>0</v>
      </c>
      <c r="E120" s="14">
        <f>IFERROR(VLOOKUP(A120,'[1]COAL RECEIPT &amp; GCV DATA'!$A$2:$V$11,5,0),0)</f>
        <v>0</v>
      </c>
      <c r="F120" s="13" t="e">
        <f>SUMIF('[1]COAL RECEIPT &amp; GCV DATA'!$A$3:$A$11,'MASTER DATA FILE RAW COAL'!A120,'[1]COAL RECEIPT &amp; GCV DATA'!$F$3:$F$11)</f>
        <v>#VALUE!</v>
      </c>
      <c r="G120" s="13">
        <f>IFERROR(VLOOKUP(A120,'[1]COAL RECEIPT &amp; GCV DATA'!$A$2:$V$11,7,0),0)</f>
        <v>0</v>
      </c>
      <c r="H120" s="13">
        <f>IFERROR(VLOOKUP(A120,'[1]COAL RECEIPT &amp; GCV DATA'!$A$2:$V$11,8,0),0)</f>
        <v>0</v>
      </c>
      <c r="I120" s="13">
        <f>IFERROR(VLOOKUP(A120,'[1]COAL RECEIPT &amp; GCV DATA'!$A$2:$V$11,9,0),0)</f>
        <v>0</v>
      </c>
      <c r="J120" s="13">
        <f>IFERROR(VLOOKUP(A120,'[1]COAL RECEIPT &amp; GCV DATA'!$A$2:$V$11,10,0),0)</f>
        <v>0</v>
      </c>
      <c r="K120" s="15" t="e">
        <f>SUMIF('[1]COAL RECEIPT &amp; GCV DATA'!$A$3:$A$11,'MASTER DATA FILE RAW COAL'!A120,'[1]COAL RECEIPT &amp; GCV DATA'!$K$3:$K$11)</f>
        <v>#VALUE!</v>
      </c>
      <c r="L120" s="15" t="e">
        <f>SUMIF('[1]COAL RECEIPT &amp; GCV DATA'!$A$3:$A$11,'MASTER DATA FILE RAW COAL'!A120,'[1]COAL RECEIPT &amp; GCV DATA'!$L$3:$L$11)</f>
        <v>#VALUE!</v>
      </c>
      <c r="M120" s="15" t="e">
        <f t="shared" si="8"/>
        <v>#VALUE!</v>
      </c>
      <c r="N120" s="15" t="e">
        <f t="shared" si="9"/>
        <v>#VALUE!</v>
      </c>
      <c r="O120" s="15" t="e">
        <f>SUMIF('[1]COAL RECEIPT &amp; GCV DATA'!$A$3:$A$11,'MASTER DATA FILE RAW COAL'!A120,'[1]COAL RECEIPT &amp; GCV DATA'!$O$3:$O$11)</f>
        <v>#VALUE!</v>
      </c>
      <c r="P120" s="15" t="e">
        <f t="shared" si="13"/>
        <v>#VALUE!</v>
      </c>
      <c r="Q120" s="15" t="e">
        <f>SUMIF('[1]COAL RECEIPT &amp; GCV DATA'!$A$3:$A$11,'MASTER DATA FILE RAW COAL'!A120,'[1]COAL RECEIPT &amp; GCV DATA'!$Q$3:$Q$11)+IF(H120=$J$234,($K$234*K120),0)+IF(H120=$J$235,($K$235*K120),0)+IF(H119=$J$235,($K$236*K120),0)</f>
        <v>#VALUE!</v>
      </c>
      <c r="R120" s="16" t="e">
        <f>SUMIF('[1]COAL RECEIPT &amp; GCV DATA'!$A$3:$A$11,'MASTER DATA FILE RAW COAL'!A120,'[1]COAL RECEIPT &amp; GCV DATA'!$R$3:$R$11)+IF(H120=$J$234,($K$234*K120),0)+IF(H120=$J$235,($K$235*K120),0)</f>
        <v>#VALUE!</v>
      </c>
      <c r="S120" s="15">
        <f t="shared" si="10"/>
        <v>0</v>
      </c>
      <c r="T120" s="15" t="e">
        <f>SUMIF('[1]COAL RECEIPT &amp; GCV DATA'!$A$3:$A$11,'MASTER DATA FILE RAW COAL'!A120,'[1]COAL RECEIPT &amp; GCV DATA'!$T$3:$T$11)</f>
        <v>#VALUE!</v>
      </c>
      <c r="U120" s="15" t="e">
        <f t="shared" si="11"/>
        <v>#VALUE!</v>
      </c>
      <c r="V120" s="15" t="e">
        <f>SUMIF('[1]COAL RECEIPT &amp; GCV DATA'!$A$3:$A$11,'MASTER DATA FILE RAW COAL'!A120,'[1]COAL RECEIPT &amp; GCV DATA'!$V$3:$V$11)</f>
        <v>#VALUE!</v>
      </c>
      <c r="W120" s="15" t="e">
        <f t="shared" si="12"/>
        <v>#VALUE!</v>
      </c>
    </row>
    <row r="121" spans="1:23" customFormat="1" x14ac:dyDescent="0.3">
      <c r="A121" s="12"/>
      <c r="B121" s="12" t="e">
        <f>SUMIF('[1]COAL RECEIPT &amp; GCV DATA'!$A$3:$A$11,'MASTER DATA FILE RAW COAL'!A121,'[1]COAL RECEIPT &amp; GCV DATA'!$B$3:$B$11)</f>
        <v>#VALUE!</v>
      </c>
      <c r="C121" s="13" t="e">
        <f>SUMIF('[1]COAL RECEIPT &amp; GCV DATA'!$A$3:$A$11,'MASTER DATA FILE RAW COAL'!A121,'[1]COAL RECEIPT &amp; GCV DATA'!$C$3:$C$11)</f>
        <v>#VALUE!</v>
      </c>
      <c r="D121" s="13">
        <f>IFERROR(VLOOKUP(A121,'[1]COAL RECEIPT &amp; GCV DATA'!$A$2:$V$11,4,0),0)</f>
        <v>0</v>
      </c>
      <c r="E121" s="14">
        <f>IFERROR(VLOOKUP(A121,'[1]COAL RECEIPT &amp; GCV DATA'!$A$2:$V$11,5,0),0)</f>
        <v>0</v>
      </c>
      <c r="F121" s="13" t="e">
        <f>SUMIF('[1]COAL RECEIPT &amp; GCV DATA'!$A$3:$A$11,'MASTER DATA FILE RAW COAL'!A121,'[1]COAL RECEIPT &amp; GCV DATA'!$F$3:$F$11)</f>
        <v>#VALUE!</v>
      </c>
      <c r="G121" s="13">
        <f>IFERROR(VLOOKUP(A121,'[1]COAL RECEIPT &amp; GCV DATA'!$A$2:$V$11,7,0),0)</f>
        <v>0</v>
      </c>
      <c r="H121" s="13">
        <f>IFERROR(VLOOKUP(A121,'[1]COAL RECEIPT &amp; GCV DATA'!$A$2:$V$11,8,0),0)</f>
        <v>0</v>
      </c>
      <c r="I121" s="13">
        <f>IFERROR(VLOOKUP(A121,'[1]COAL RECEIPT &amp; GCV DATA'!$A$2:$V$11,9,0),0)</f>
        <v>0</v>
      </c>
      <c r="J121" s="13">
        <f>IFERROR(VLOOKUP(A121,'[1]COAL RECEIPT &amp; GCV DATA'!$A$2:$V$11,10,0),0)</f>
        <v>0</v>
      </c>
      <c r="K121" s="15" t="e">
        <f>SUMIF('[1]COAL RECEIPT &amp; GCV DATA'!$A$3:$A$11,'MASTER DATA FILE RAW COAL'!A121,'[1]COAL RECEIPT &amp; GCV DATA'!$K$3:$K$11)</f>
        <v>#VALUE!</v>
      </c>
      <c r="L121" s="15" t="e">
        <f>SUMIF('[1]COAL RECEIPT &amp; GCV DATA'!$A$3:$A$11,'MASTER DATA FILE RAW COAL'!A121,'[1]COAL RECEIPT &amp; GCV DATA'!$L$3:$L$11)</f>
        <v>#VALUE!</v>
      </c>
      <c r="M121" s="15" t="e">
        <f t="shared" si="8"/>
        <v>#VALUE!</v>
      </c>
      <c r="N121" s="15" t="e">
        <f t="shared" si="9"/>
        <v>#VALUE!</v>
      </c>
      <c r="O121" s="15" t="e">
        <f>SUMIF('[1]COAL RECEIPT &amp; GCV DATA'!$A$3:$A$11,'MASTER DATA FILE RAW COAL'!A121,'[1]COAL RECEIPT &amp; GCV DATA'!$O$3:$O$11)</f>
        <v>#VALUE!</v>
      </c>
      <c r="P121" s="15" t="e">
        <f t="shared" si="13"/>
        <v>#VALUE!</v>
      </c>
      <c r="Q121" s="15" t="e">
        <f>SUMIF('[1]COAL RECEIPT &amp; GCV DATA'!$A$3:$A$11,'MASTER DATA FILE RAW COAL'!A121,'[1]COAL RECEIPT &amp; GCV DATA'!$Q$3:$Q$11)+IF(H121=$J$234,($K$234*K121),0)+IF(H121=$J$235,($K$235*K121),0)+IF(H120=$J$235,($K$236*K121),0)</f>
        <v>#VALUE!</v>
      </c>
      <c r="R121" s="16" t="e">
        <f>SUMIF('[1]COAL RECEIPT &amp; GCV DATA'!$A$3:$A$11,'MASTER DATA FILE RAW COAL'!A121,'[1]COAL RECEIPT &amp; GCV DATA'!$R$3:$R$11)+IF(H121=$J$234,($K$234*K121),0)+IF(H121=$J$235,($K$235*K121),0)</f>
        <v>#VALUE!</v>
      </c>
      <c r="S121" s="15">
        <f t="shared" si="10"/>
        <v>0</v>
      </c>
      <c r="T121" s="15" t="e">
        <f>SUMIF('[1]COAL RECEIPT &amp; GCV DATA'!$A$3:$A$11,'MASTER DATA FILE RAW COAL'!A121,'[1]COAL RECEIPT &amp; GCV DATA'!$T$3:$T$11)</f>
        <v>#VALUE!</v>
      </c>
      <c r="U121" s="15" t="e">
        <f t="shared" si="11"/>
        <v>#VALUE!</v>
      </c>
      <c r="V121" s="15" t="e">
        <f>SUMIF('[1]COAL RECEIPT &amp; GCV DATA'!$A$3:$A$11,'MASTER DATA FILE RAW COAL'!A121,'[1]COAL RECEIPT &amp; GCV DATA'!$V$3:$V$11)</f>
        <v>#VALUE!</v>
      </c>
      <c r="W121" s="15" t="e">
        <f t="shared" si="12"/>
        <v>#VALUE!</v>
      </c>
    </row>
    <row r="122" spans="1:23" customFormat="1" x14ac:dyDescent="0.3">
      <c r="A122" s="12"/>
      <c r="B122" s="12" t="e">
        <f>SUMIF('[1]COAL RECEIPT &amp; GCV DATA'!$A$3:$A$11,'MASTER DATA FILE RAW COAL'!A122,'[1]COAL RECEIPT &amp; GCV DATA'!$B$3:$B$11)</f>
        <v>#VALUE!</v>
      </c>
      <c r="C122" s="13" t="e">
        <f>SUMIF('[1]COAL RECEIPT &amp; GCV DATA'!$A$3:$A$11,'MASTER DATA FILE RAW COAL'!A122,'[1]COAL RECEIPT &amp; GCV DATA'!$C$3:$C$11)</f>
        <v>#VALUE!</v>
      </c>
      <c r="D122" s="13">
        <f>IFERROR(VLOOKUP(A122,'[1]COAL RECEIPT &amp; GCV DATA'!$A$2:$V$11,4,0),0)</f>
        <v>0</v>
      </c>
      <c r="E122" s="14">
        <f>IFERROR(VLOOKUP(A122,'[1]COAL RECEIPT &amp; GCV DATA'!$A$2:$V$11,5,0),0)</f>
        <v>0</v>
      </c>
      <c r="F122" s="13" t="e">
        <f>SUMIF('[1]COAL RECEIPT &amp; GCV DATA'!$A$3:$A$11,'MASTER DATA FILE RAW COAL'!A122,'[1]COAL RECEIPT &amp; GCV DATA'!$F$3:$F$11)</f>
        <v>#VALUE!</v>
      </c>
      <c r="G122" s="13">
        <f>IFERROR(VLOOKUP(A122,'[1]COAL RECEIPT &amp; GCV DATA'!$A$2:$V$11,7,0),0)</f>
        <v>0</v>
      </c>
      <c r="H122" s="13">
        <f>IFERROR(VLOOKUP(A122,'[1]COAL RECEIPT &amp; GCV DATA'!$A$2:$V$11,8,0),0)</f>
        <v>0</v>
      </c>
      <c r="I122" s="13">
        <f>IFERROR(VLOOKUP(A122,'[1]COAL RECEIPT &amp; GCV DATA'!$A$2:$V$11,9,0),0)</f>
        <v>0</v>
      </c>
      <c r="J122" s="13">
        <f>IFERROR(VLOOKUP(A122,'[1]COAL RECEIPT &amp; GCV DATA'!$A$2:$V$11,10,0),0)</f>
        <v>0</v>
      </c>
      <c r="K122" s="15" t="e">
        <f>SUMIF('[1]COAL RECEIPT &amp; GCV DATA'!$A$3:$A$11,'MASTER DATA FILE RAW COAL'!A122,'[1]COAL RECEIPT &amp; GCV DATA'!$K$3:$K$11)</f>
        <v>#VALUE!</v>
      </c>
      <c r="L122" s="15" t="e">
        <f>SUMIF('[1]COAL RECEIPT &amp; GCV DATA'!$A$3:$A$11,'MASTER DATA FILE RAW COAL'!A122,'[1]COAL RECEIPT &amp; GCV DATA'!$L$3:$L$11)</f>
        <v>#VALUE!</v>
      </c>
      <c r="M122" s="15" t="e">
        <f t="shared" si="8"/>
        <v>#VALUE!</v>
      </c>
      <c r="N122" s="15" t="e">
        <f t="shared" si="9"/>
        <v>#VALUE!</v>
      </c>
      <c r="O122" s="15" t="e">
        <f>SUMIF('[1]COAL RECEIPT &amp; GCV DATA'!$A$3:$A$11,'MASTER DATA FILE RAW COAL'!A122,'[1]COAL RECEIPT &amp; GCV DATA'!$O$3:$O$11)</f>
        <v>#VALUE!</v>
      </c>
      <c r="P122" s="15" t="e">
        <f t="shared" si="13"/>
        <v>#VALUE!</v>
      </c>
      <c r="Q122" s="15" t="e">
        <f>SUMIF('[1]COAL RECEIPT &amp; GCV DATA'!$A$3:$A$11,'MASTER DATA FILE RAW COAL'!A122,'[1]COAL RECEIPT &amp; GCV DATA'!$Q$3:$Q$11)+IF(H122=$J$234,($K$234*K122),0)+IF(H122=$J$235,($K$235*K122),0)+IF(H121=$J$235,($K$236*K122),0)</f>
        <v>#VALUE!</v>
      </c>
      <c r="R122" s="16" t="e">
        <f>SUMIF('[1]COAL RECEIPT &amp; GCV DATA'!$A$3:$A$11,'MASTER DATA FILE RAW COAL'!A122,'[1]COAL RECEIPT &amp; GCV DATA'!$R$3:$R$11)+IF(H122=$J$234,($K$234*K122),0)+IF(H122=$J$235,($K$235*K122),0)</f>
        <v>#VALUE!</v>
      </c>
      <c r="S122" s="15">
        <f t="shared" si="10"/>
        <v>0</v>
      </c>
      <c r="T122" s="15" t="e">
        <f>SUMIF('[1]COAL RECEIPT &amp; GCV DATA'!$A$3:$A$11,'MASTER DATA FILE RAW COAL'!A122,'[1]COAL RECEIPT &amp; GCV DATA'!$T$3:$T$11)</f>
        <v>#VALUE!</v>
      </c>
      <c r="U122" s="15" t="e">
        <f t="shared" si="11"/>
        <v>#VALUE!</v>
      </c>
      <c r="V122" s="15" t="e">
        <f>SUMIF('[1]COAL RECEIPT &amp; GCV DATA'!$A$3:$A$11,'MASTER DATA FILE RAW COAL'!A122,'[1]COAL RECEIPT &amp; GCV DATA'!$V$3:$V$11)</f>
        <v>#VALUE!</v>
      </c>
      <c r="W122" s="15" t="e">
        <f t="shared" si="12"/>
        <v>#VALUE!</v>
      </c>
    </row>
    <row r="123" spans="1:23" customFormat="1" x14ac:dyDescent="0.3">
      <c r="A123" s="12"/>
      <c r="B123" s="12" t="e">
        <f>SUMIF('[1]COAL RECEIPT &amp; GCV DATA'!$A$3:$A$11,'MASTER DATA FILE RAW COAL'!A123,'[1]COAL RECEIPT &amp; GCV DATA'!$B$3:$B$11)</f>
        <v>#VALUE!</v>
      </c>
      <c r="C123" s="13" t="e">
        <f>SUMIF('[1]COAL RECEIPT &amp; GCV DATA'!$A$3:$A$11,'MASTER DATA FILE RAW COAL'!A123,'[1]COAL RECEIPT &amp; GCV DATA'!$C$3:$C$11)</f>
        <v>#VALUE!</v>
      </c>
      <c r="D123" s="13">
        <f>IFERROR(VLOOKUP(A123,'[1]COAL RECEIPT &amp; GCV DATA'!$A$2:$V$11,4,0),0)</f>
        <v>0</v>
      </c>
      <c r="E123" s="14">
        <f>IFERROR(VLOOKUP(A123,'[1]COAL RECEIPT &amp; GCV DATA'!$A$2:$V$11,5,0),0)</f>
        <v>0</v>
      </c>
      <c r="F123" s="13" t="e">
        <f>SUMIF('[1]COAL RECEIPT &amp; GCV DATA'!$A$3:$A$11,'MASTER DATA FILE RAW COAL'!A123,'[1]COAL RECEIPT &amp; GCV DATA'!$F$3:$F$11)</f>
        <v>#VALUE!</v>
      </c>
      <c r="G123" s="13">
        <f>IFERROR(VLOOKUP(A123,'[1]COAL RECEIPT &amp; GCV DATA'!$A$2:$V$11,7,0),0)</f>
        <v>0</v>
      </c>
      <c r="H123" s="13">
        <f>IFERROR(VLOOKUP(A123,'[1]COAL RECEIPT &amp; GCV DATA'!$A$2:$V$11,8,0),0)</f>
        <v>0</v>
      </c>
      <c r="I123" s="13">
        <f>IFERROR(VLOOKUP(A123,'[1]COAL RECEIPT &amp; GCV DATA'!$A$2:$V$11,9,0),0)</f>
        <v>0</v>
      </c>
      <c r="J123" s="13">
        <f>IFERROR(VLOOKUP(A123,'[1]COAL RECEIPT &amp; GCV DATA'!$A$2:$V$11,10,0),0)</f>
        <v>0</v>
      </c>
      <c r="K123" s="15" t="e">
        <f>SUMIF('[1]COAL RECEIPT &amp; GCV DATA'!$A$3:$A$11,'MASTER DATA FILE RAW COAL'!A123,'[1]COAL RECEIPT &amp; GCV DATA'!$K$3:$K$11)</f>
        <v>#VALUE!</v>
      </c>
      <c r="L123" s="15" t="e">
        <f>SUMIF('[1]COAL RECEIPT &amp; GCV DATA'!$A$3:$A$11,'MASTER DATA FILE RAW COAL'!A123,'[1]COAL RECEIPT &amp; GCV DATA'!$L$3:$L$11)</f>
        <v>#VALUE!</v>
      </c>
      <c r="M123" s="15" t="e">
        <f t="shared" si="8"/>
        <v>#VALUE!</v>
      </c>
      <c r="N123" s="15" t="e">
        <f t="shared" si="9"/>
        <v>#VALUE!</v>
      </c>
      <c r="O123" s="15" t="e">
        <f>SUMIF('[1]COAL RECEIPT &amp; GCV DATA'!$A$3:$A$11,'MASTER DATA FILE RAW COAL'!A123,'[1]COAL RECEIPT &amp; GCV DATA'!$O$3:$O$11)</f>
        <v>#VALUE!</v>
      </c>
      <c r="P123" s="15" t="e">
        <f t="shared" si="13"/>
        <v>#VALUE!</v>
      </c>
      <c r="Q123" s="15" t="e">
        <f>SUMIF('[1]COAL RECEIPT &amp; GCV DATA'!$A$3:$A$11,'MASTER DATA FILE RAW COAL'!A123,'[1]COAL RECEIPT &amp; GCV DATA'!$Q$3:$Q$11)+IF(H123=$J$234,($K$234*K123),0)+IF(H123=$J$235,($K$235*K123),0)+IF(H122=$J$235,($K$236*K123),0)</f>
        <v>#VALUE!</v>
      </c>
      <c r="R123" s="16" t="e">
        <f>SUMIF('[1]COAL RECEIPT &amp; GCV DATA'!$A$3:$A$11,'MASTER DATA FILE RAW COAL'!A123,'[1]COAL RECEIPT &amp; GCV DATA'!$R$3:$R$11)+IF(H123=$J$234,($K$234*K123),0)+IF(H123=$J$235,($K$235*K123),0)</f>
        <v>#VALUE!</v>
      </c>
      <c r="S123" s="15">
        <f t="shared" si="10"/>
        <v>0</v>
      </c>
      <c r="T123" s="15" t="e">
        <f>SUMIF('[1]COAL RECEIPT &amp; GCV DATA'!$A$3:$A$11,'MASTER DATA FILE RAW COAL'!A123,'[1]COAL RECEIPT &amp; GCV DATA'!$T$3:$T$11)</f>
        <v>#VALUE!</v>
      </c>
      <c r="U123" s="15" t="e">
        <f t="shared" si="11"/>
        <v>#VALUE!</v>
      </c>
      <c r="V123" s="15" t="e">
        <f>SUMIF('[1]COAL RECEIPT &amp; GCV DATA'!$A$3:$A$11,'MASTER DATA FILE RAW COAL'!A123,'[1]COAL RECEIPT &amp; GCV DATA'!$V$3:$V$11)</f>
        <v>#VALUE!</v>
      </c>
      <c r="W123" s="15" t="e">
        <f t="shared" si="12"/>
        <v>#VALUE!</v>
      </c>
    </row>
    <row r="124" spans="1:23" customFormat="1" x14ac:dyDescent="0.3">
      <c r="A124" s="12"/>
      <c r="B124" s="12" t="e">
        <f>SUMIF('[1]COAL RECEIPT &amp; GCV DATA'!$A$3:$A$11,'MASTER DATA FILE RAW COAL'!A124,'[1]COAL RECEIPT &amp; GCV DATA'!$B$3:$B$11)</f>
        <v>#VALUE!</v>
      </c>
      <c r="C124" s="13" t="e">
        <f>SUMIF('[1]COAL RECEIPT &amp; GCV DATA'!$A$3:$A$11,'MASTER DATA FILE RAW COAL'!A124,'[1]COAL RECEIPT &amp; GCV DATA'!$C$3:$C$11)</f>
        <v>#VALUE!</v>
      </c>
      <c r="D124" s="13">
        <f>IFERROR(VLOOKUP(A124,'[1]COAL RECEIPT &amp; GCV DATA'!$A$2:$V$11,4,0),0)</f>
        <v>0</v>
      </c>
      <c r="E124" s="14">
        <f>IFERROR(VLOOKUP(A124,'[1]COAL RECEIPT &amp; GCV DATA'!$A$2:$V$11,5,0),0)</f>
        <v>0</v>
      </c>
      <c r="F124" s="13" t="e">
        <f>SUMIF('[1]COAL RECEIPT &amp; GCV DATA'!$A$3:$A$11,'MASTER DATA FILE RAW COAL'!A124,'[1]COAL RECEIPT &amp; GCV DATA'!$F$3:$F$11)</f>
        <v>#VALUE!</v>
      </c>
      <c r="G124" s="13">
        <f>IFERROR(VLOOKUP(A124,'[1]COAL RECEIPT &amp; GCV DATA'!$A$2:$V$11,7,0),0)</f>
        <v>0</v>
      </c>
      <c r="H124" s="13">
        <f>IFERROR(VLOOKUP(A124,'[1]COAL RECEIPT &amp; GCV DATA'!$A$2:$V$11,8,0),0)</f>
        <v>0</v>
      </c>
      <c r="I124" s="13">
        <f>IFERROR(VLOOKUP(A124,'[1]COAL RECEIPT &amp; GCV DATA'!$A$2:$V$11,9,0),0)</f>
        <v>0</v>
      </c>
      <c r="J124" s="13">
        <f>IFERROR(VLOOKUP(A124,'[1]COAL RECEIPT &amp; GCV DATA'!$A$2:$V$11,10,0),0)</f>
        <v>0</v>
      </c>
      <c r="K124" s="15" t="e">
        <f>SUMIF('[1]COAL RECEIPT &amp; GCV DATA'!$A$3:$A$11,'MASTER DATA FILE RAW COAL'!A124,'[1]COAL RECEIPT &amp; GCV DATA'!$K$3:$K$11)</f>
        <v>#VALUE!</v>
      </c>
      <c r="L124" s="15" t="e">
        <f>SUMIF('[1]COAL RECEIPT &amp; GCV DATA'!$A$3:$A$11,'MASTER DATA FILE RAW COAL'!A124,'[1]COAL RECEIPT &amp; GCV DATA'!$L$3:$L$11)</f>
        <v>#VALUE!</v>
      </c>
      <c r="M124" s="15" t="e">
        <f t="shared" si="8"/>
        <v>#VALUE!</v>
      </c>
      <c r="N124" s="15" t="e">
        <f t="shared" si="9"/>
        <v>#VALUE!</v>
      </c>
      <c r="O124" s="15" t="e">
        <f>SUMIF('[1]COAL RECEIPT &amp; GCV DATA'!$A$3:$A$11,'MASTER DATA FILE RAW COAL'!A124,'[1]COAL RECEIPT &amp; GCV DATA'!$O$3:$O$11)</f>
        <v>#VALUE!</v>
      </c>
      <c r="P124" s="15" t="e">
        <f t="shared" si="13"/>
        <v>#VALUE!</v>
      </c>
      <c r="Q124" s="15" t="e">
        <f>SUMIF('[1]COAL RECEIPT &amp; GCV DATA'!$A$3:$A$11,'MASTER DATA FILE RAW COAL'!A124,'[1]COAL RECEIPT &amp; GCV DATA'!$Q$3:$Q$11)+IF(H124=$J$234,($K$234*K124),0)+IF(H124=$J$235,($K$235*K124),0)+IF(H123=$J$235,($K$236*K124),0)</f>
        <v>#VALUE!</v>
      </c>
      <c r="R124" s="16" t="e">
        <f>SUMIF('[1]COAL RECEIPT &amp; GCV DATA'!$A$3:$A$11,'MASTER DATA FILE RAW COAL'!A124,'[1]COAL RECEIPT &amp; GCV DATA'!$R$3:$R$11)+IF(H124=$J$234,($K$234*K124),0)+IF(H124=$J$235,($K$235*K124),0)</f>
        <v>#VALUE!</v>
      </c>
      <c r="S124" s="15">
        <f t="shared" si="10"/>
        <v>0</v>
      </c>
      <c r="T124" s="15" t="e">
        <f>SUMIF('[1]COAL RECEIPT &amp; GCV DATA'!$A$3:$A$11,'MASTER DATA FILE RAW COAL'!A124,'[1]COAL RECEIPT &amp; GCV DATA'!$T$3:$T$11)</f>
        <v>#VALUE!</v>
      </c>
      <c r="U124" s="15" t="e">
        <f t="shared" si="11"/>
        <v>#VALUE!</v>
      </c>
      <c r="V124" s="15" t="e">
        <f>SUMIF('[1]COAL RECEIPT &amp; GCV DATA'!$A$3:$A$11,'MASTER DATA FILE RAW COAL'!A124,'[1]COAL RECEIPT &amp; GCV DATA'!$V$3:$V$11)</f>
        <v>#VALUE!</v>
      </c>
      <c r="W124" s="15" t="e">
        <f t="shared" si="12"/>
        <v>#VALUE!</v>
      </c>
    </row>
    <row r="125" spans="1:23" customFormat="1" x14ac:dyDescent="0.3">
      <c r="A125" s="12"/>
      <c r="B125" s="12" t="e">
        <f>SUMIF('[1]COAL RECEIPT &amp; GCV DATA'!$A$3:$A$11,'MASTER DATA FILE RAW COAL'!A125,'[1]COAL RECEIPT &amp; GCV DATA'!$B$3:$B$11)</f>
        <v>#VALUE!</v>
      </c>
      <c r="C125" s="13" t="e">
        <f>SUMIF('[1]COAL RECEIPT &amp; GCV DATA'!$A$3:$A$11,'MASTER DATA FILE RAW COAL'!A125,'[1]COAL RECEIPT &amp; GCV DATA'!$C$3:$C$11)</f>
        <v>#VALUE!</v>
      </c>
      <c r="D125" s="13">
        <f>IFERROR(VLOOKUP(A125,'[1]COAL RECEIPT &amp; GCV DATA'!$A$2:$V$11,4,0),0)</f>
        <v>0</v>
      </c>
      <c r="E125" s="14">
        <f>IFERROR(VLOOKUP(A125,'[1]COAL RECEIPT &amp; GCV DATA'!$A$2:$V$11,5,0),0)</f>
        <v>0</v>
      </c>
      <c r="F125" s="13" t="e">
        <f>SUMIF('[1]COAL RECEIPT &amp; GCV DATA'!$A$3:$A$11,'MASTER DATA FILE RAW COAL'!A125,'[1]COAL RECEIPT &amp; GCV DATA'!$F$3:$F$11)</f>
        <v>#VALUE!</v>
      </c>
      <c r="G125" s="13">
        <f>IFERROR(VLOOKUP(A125,'[1]COAL RECEIPT &amp; GCV DATA'!$A$2:$V$11,7,0),0)</f>
        <v>0</v>
      </c>
      <c r="H125" s="13">
        <f>IFERROR(VLOOKUP(A125,'[1]COAL RECEIPT &amp; GCV DATA'!$A$2:$V$11,8,0),0)</f>
        <v>0</v>
      </c>
      <c r="I125" s="13">
        <f>IFERROR(VLOOKUP(A125,'[1]COAL RECEIPT &amp; GCV DATA'!$A$2:$V$11,9,0),0)</f>
        <v>0</v>
      </c>
      <c r="J125" s="13">
        <f>IFERROR(VLOOKUP(A125,'[1]COAL RECEIPT &amp; GCV DATA'!$A$2:$V$11,10,0),0)</f>
        <v>0</v>
      </c>
      <c r="K125" s="15" t="e">
        <f>SUMIF('[1]COAL RECEIPT &amp; GCV DATA'!$A$3:$A$11,'MASTER DATA FILE RAW COAL'!A125,'[1]COAL RECEIPT &amp; GCV DATA'!$K$3:$K$11)</f>
        <v>#VALUE!</v>
      </c>
      <c r="L125" s="15" t="e">
        <f>SUMIF('[1]COAL RECEIPT &amp; GCV DATA'!$A$3:$A$11,'MASTER DATA FILE RAW COAL'!A125,'[1]COAL RECEIPT &amp; GCV DATA'!$L$3:$L$11)</f>
        <v>#VALUE!</v>
      </c>
      <c r="M125" s="15" t="e">
        <f t="shared" si="8"/>
        <v>#VALUE!</v>
      </c>
      <c r="N125" s="15" t="e">
        <f t="shared" si="9"/>
        <v>#VALUE!</v>
      </c>
      <c r="O125" s="15" t="e">
        <f>SUMIF('[1]COAL RECEIPT &amp; GCV DATA'!$A$3:$A$11,'MASTER DATA FILE RAW COAL'!A125,'[1]COAL RECEIPT &amp; GCV DATA'!$O$3:$O$11)</f>
        <v>#VALUE!</v>
      </c>
      <c r="P125" s="15" t="e">
        <f t="shared" si="13"/>
        <v>#VALUE!</v>
      </c>
      <c r="Q125" s="15" t="e">
        <f>SUMIF('[1]COAL RECEIPT &amp; GCV DATA'!$A$3:$A$11,'MASTER DATA FILE RAW COAL'!A125,'[1]COAL RECEIPT &amp; GCV DATA'!$Q$3:$Q$11)+IF(H125=$J$234,($K$234*K125),0)+IF(H125=$J$235,($K$235*K125),0)+IF(H124=$J$235,($K$236*K125),0)</f>
        <v>#VALUE!</v>
      </c>
      <c r="R125" s="16" t="e">
        <f>SUMIF('[1]COAL RECEIPT &amp; GCV DATA'!$A$3:$A$11,'MASTER DATA FILE RAW COAL'!A125,'[1]COAL RECEIPT &amp; GCV DATA'!$R$3:$R$11)+IF(H125=$J$234,($K$234*K125),0)+IF(H125=$J$235,($K$235*K125),0)</f>
        <v>#VALUE!</v>
      </c>
      <c r="S125" s="15">
        <f t="shared" si="10"/>
        <v>0</v>
      </c>
      <c r="T125" s="15" t="e">
        <f>SUMIF('[1]COAL RECEIPT &amp; GCV DATA'!$A$3:$A$11,'MASTER DATA FILE RAW COAL'!A125,'[1]COAL RECEIPT &amp; GCV DATA'!$T$3:$T$11)</f>
        <v>#VALUE!</v>
      </c>
      <c r="U125" s="15" t="e">
        <f t="shared" si="11"/>
        <v>#VALUE!</v>
      </c>
      <c r="V125" s="15" t="e">
        <f>SUMIF('[1]COAL RECEIPT &amp; GCV DATA'!$A$3:$A$11,'MASTER DATA FILE RAW COAL'!A125,'[1]COAL RECEIPT &amp; GCV DATA'!$V$3:$V$11)</f>
        <v>#VALUE!</v>
      </c>
      <c r="W125" s="15" t="e">
        <f t="shared" si="12"/>
        <v>#VALUE!</v>
      </c>
    </row>
    <row r="126" spans="1:23" customFormat="1" x14ac:dyDescent="0.3">
      <c r="A126" s="12"/>
      <c r="B126" s="12" t="e">
        <f>SUMIF('[1]COAL RECEIPT &amp; GCV DATA'!$A$3:$A$11,'MASTER DATA FILE RAW COAL'!A126,'[1]COAL RECEIPT &amp; GCV DATA'!$B$3:$B$11)</f>
        <v>#VALUE!</v>
      </c>
      <c r="C126" s="13" t="e">
        <f>SUMIF('[1]COAL RECEIPT &amp; GCV DATA'!$A$3:$A$11,'MASTER DATA FILE RAW COAL'!A126,'[1]COAL RECEIPT &amp; GCV DATA'!$C$3:$C$11)</f>
        <v>#VALUE!</v>
      </c>
      <c r="D126" s="13">
        <f>IFERROR(VLOOKUP(A126,'[1]COAL RECEIPT &amp; GCV DATA'!$A$2:$V$11,4,0),0)</f>
        <v>0</v>
      </c>
      <c r="E126" s="14">
        <f>IFERROR(VLOOKUP(A126,'[1]COAL RECEIPT &amp; GCV DATA'!$A$2:$V$11,5,0),0)</f>
        <v>0</v>
      </c>
      <c r="F126" s="13" t="e">
        <f>SUMIF('[1]COAL RECEIPT &amp; GCV DATA'!$A$3:$A$11,'MASTER DATA FILE RAW COAL'!A126,'[1]COAL RECEIPT &amp; GCV DATA'!$F$3:$F$11)</f>
        <v>#VALUE!</v>
      </c>
      <c r="G126" s="13">
        <f>IFERROR(VLOOKUP(A126,'[1]COAL RECEIPT &amp; GCV DATA'!$A$2:$V$11,7,0),0)</f>
        <v>0</v>
      </c>
      <c r="H126" s="13">
        <f>IFERROR(VLOOKUP(A126,'[1]COAL RECEIPT &amp; GCV DATA'!$A$2:$V$11,8,0),0)</f>
        <v>0</v>
      </c>
      <c r="I126" s="13">
        <f>IFERROR(VLOOKUP(A126,'[1]COAL RECEIPT &amp; GCV DATA'!$A$2:$V$11,9,0),0)</f>
        <v>0</v>
      </c>
      <c r="J126" s="13">
        <f>IFERROR(VLOOKUP(A126,'[1]COAL RECEIPT &amp; GCV DATA'!$A$2:$V$11,10,0),0)</f>
        <v>0</v>
      </c>
      <c r="K126" s="15" t="e">
        <f>SUMIF('[1]COAL RECEIPT &amp; GCV DATA'!$A$3:$A$11,'MASTER DATA FILE RAW COAL'!A126,'[1]COAL RECEIPT &amp; GCV DATA'!$K$3:$K$11)</f>
        <v>#VALUE!</v>
      </c>
      <c r="L126" s="15" t="e">
        <f>SUMIF('[1]COAL RECEIPT &amp; GCV DATA'!$A$3:$A$11,'MASTER DATA FILE RAW COAL'!A126,'[1]COAL RECEIPT &amp; GCV DATA'!$L$3:$L$11)</f>
        <v>#VALUE!</v>
      </c>
      <c r="M126" s="15" t="e">
        <f t="shared" si="8"/>
        <v>#VALUE!</v>
      </c>
      <c r="N126" s="15" t="e">
        <f t="shared" si="9"/>
        <v>#VALUE!</v>
      </c>
      <c r="O126" s="15" t="e">
        <f>SUMIF('[1]COAL RECEIPT &amp; GCV DATA'!$A$3:$A$11,'MASTER DATA FILE RAW COAL'!A126,'[1]COAL RECEIPT &amp; GCV DATA'!$O$3:$O$11)</f>
        <v>#VALUE!</v>
      </c>
      <c r="P126" s="15" t="e">
        <f t="shared" si="13"/>
        <v>#VALUE!</v>
      </c>
      <c r="Q126" s="15" t="e">
        <f>SUMIF('[1]COAL RECEIPT &amp; GCV DATA'!$A$3:$A$11,'MASTER DATA FILE RAW COAL'!A126,'[1]COAL RECEIPT &amp; GCV DATA'!$Q$3:$Q$11)+IF(H126=$J$234,($K$234*K126),0)+IF(H126=$J$235,($K$235*K126),0)+IF(H125=$J$235,($K$236*K126),0)</f>
        <v>#VALUE!</v>
      </c>
      <c r="R126" s="16" t="e">
        <f>SUMIF('[1]COAL RECEIPT &amp; GCV DATA'!$A$3:$A$11,'MASTER DATA FILE RAW COAL'!A126,'[1]COAL RECEIPT &amp; GCV DATA'!$R$3:$R$11)+IF(H126=$J$234,($K$234*K126),0)+IF(H126=$J$235,($K$235*K126),0)</f>
        <v>#VALUE!</v>
      </c>
      <c r="S126" s="15">
        <f t="shared" si="10"/>
        <v>0</v>
      </c>
      <c r="T126" s="15" t="e">
        <f>SUMIF('[1]COAL RECEIPT &amp; GCV DATA'!$A$3:$A$11,'MASTER DATA FILE RAW COAL'!A126,'[1]COAL RECEIPT &amp; GCV DATA'!$T$3:$T$11)</f>
        <v>#VALUE!</v>
      </c>
      <c r="U126" s="15" t="e">
        <f t="shared" si="11"/>
        <v>#VALUE!</v>
      </c>
      <c r="V126" s="15" t="e">
        <f>SUMIF('[1]COAL RECEIPT &amp; GCV DATA'!$A$3:$A$11,'MASTER DATA FILE RAW COAL'!A126,'[1]COAL RECEIPT &amp; GCV DATA'!$V$3:$V$11)</f>
        <v>#VALUE!</v>
      </c>
      <c r="W126" s="15" t="e">
        <f t="shared" si="12"/>
        <v>#VALUE!</v>
      </c>
    </row>
    <row r="127" spans="1:23" customFormat="1" x14ac:dyDescent="0.3">
      <c r="A127" s="12"/>
      <c r="B127" s="12" t="e">
        <f>SUMIF('[1]COAL RECEIPT &amp; GCV DATA'!$A$3:$A$11,'MASTER DATA FILE RAW COAL'!A127,'[1]COAL RECEIPT &amp; GCV DATA'!$B$3:$B$11)</f>
        <v>#VALUE!</v>
      </c>
      <c r="C127" s="13" t="e">
        <f>SUMIF('[1]COAL RECEIPT &amp; GCV DATA'!$A$3:$A$11,'MASTER DATA FILE RAW COAL'!A127,'[1]COAL RECEIPT &amp; GCV DATA'!$C$3:$C$11)</f>
        <v>#VALUE!</v>
      </c>
      <c r="D127" s="13">
        <f>IFERROR(VLOOKUP(A127,'[1]COAL RECEIPT &amp; GCV DATA'!$A$2:$V$11,4,0),0)</f>
        <v>0</v>
      </c>
      <c r="E127" s="14">
        <f>IFERROR(VLOOKUP(A127,'[1]COAL RECEIPT &amp; GCV DATA'!$A$2:$V$11,5,0),0)</f>
        <v>0</v>
      </c>
      <c r="F127" s="13" t="e">
        <f>SUMIF('[1]COAL RECEIPT &amp; GCV DATA'!$A$3:$A$11,'MASTER DATA FILE RAW COAL'!A127,'[1]COAL RECEIPT &amp; GCV DATA'!$F$3:$F$11)</f>
        <v>#VALUE!</v>
      </c>
      <c r="G127" s="13">
        <f>IFERROR(VLOOKUP(A127,'[1]COAL RECEIPT &amp; GCV DATA'!$A$2:$V$11,7,0),0)</f>
        <v>0</v>
      </c>
      <c r="H127" s="13">
        <f>IFERROR(VLOOKUP(A127,'[1]COAL RECEIPT &amp; GCV DATA'!$A$2:$V$11,8,0),0)</f>
        <v>0</v>
      </c>
      <c r="I127" s="13">
        <f>IFERROR(VLOOKUP(A127,'[1]COAL RECEIPT &amp; GCV DATA'!$A$2:$V$11,9,0),0)</f>
        <v>0</v>
      </c>
      <c r="J127" s="13">
        <f>IFERROR(VLOOKUP(A127,'[1]COAL RECEIPT &amp; GCV DATA'!$A$2:$V$11,10,0),0)</f>
        <v>0</v>
      </c>
      <c r="K127" s="15" t="e">
        <f>SUMIF('[1]COAL RECEIPT &amp; GCV DATA'!$A$3:$A$11,'MASTER DATA FILE RAW COAL'!A127,'[1]COAL RECEIPT &amp; GCV DATA'!$K$3:$K$11)</f>
        <v>#VALUE!</v>
      </c>
      <c r="L127" s="15" t="e">
        <f>SUMIF('[1]COAL RECEIPT &amp; GCV DATA'!$A$3:$A$11,'MASTER DATA FILE RAW COAL'!A127,'[1]COAL RECEIPT &amp; GCV DATA'!$L$3:$L$11)</f>
        <v>#VALUE!</v>
      </c>
      <c r="M127" s="15" t="e">
        <f t="shared" si="8"/>
        <v>#VALUE!</v>
      </c>
      <c r="N127" s="15" t="e">
        <f t="shared" si="9"/>
        <v>#VALUE!</v>
      </c>
      <c r="O127" s="15" t="e">
        <f>SUMIF('[1]COAL RECEIPT &amp; GCV DATA'!$A$3:$A$11,'MASTER DATA FILE RAW COAL'!A127,'[1]COAL RECEIPT &amp; GCV DATA'!$O$3:$O$11)</f>
        <v>#VALUE!</v>
      </c>
      <c r="P127" s="15" t="e">
        <f t="shared" si="13"/>
        <v>#VALUE!</v>
      </c>
      <c r="Q127" s="15" t="e">
        <f>SUMIF('[1]COAL RECEIPT &amp; GCV DATA'!$A$3:$A$11,'MASTER DATA FILE RAW COAL'!A127,'[1]COAL RECEIPT &amp; GCV DATA'!$Q$3:$Q$11)+IF(H127=$J$234,($K$234*K127),0)+IF(H127=$J$235,($K$235*K127),0)+IF(H126=$J$235,($K$236*K127),0)</f>
        <v>#VALUE!</v>
      </c>
      <c r="R127" s="16" t="e">
        <f>SUMIF('[1]COAL RECEIPT &amp; GCV DATA'!$A$3:$A$11,'MASTER DATA FILE RAW COAL'!A127,'[1]COAL RECEIPT &amp; GCV DATA'!$R$3:$R$11)+IF(H127=$J$234,($K$234*K127),0)+IF(H127=$J$235,($K$235*K127),0)</f>
        <v>#VALUE!</v>
      </c>
      <c r="S127" s="15">
        <f t="shared" si="10"/>
        <v>0</v>
      </c>
      <c r="T127" s="15" t="e">
        <f>SUMIF('[1]COAL RECEIPT &amp; GCV DATA'!$A$3:$A$11,'MASTER DATA FILE RAW COAL'!A127,'[1]COAL RECEIPT &amp; GCV DATA'!$T$3:$T$11)</f>
        <v>#VALUE!</v>
      </c>
      <c r="U127" s="15" t="e">
        <f t="shared" si="11"/>
        <v>#VALUE!</v>
      </c>
      <c r="V127" s="15" t="e">
        <f>SUMIF('[1]COAL RECEIPT &amp; GCV DATA'!$A$3:$A$11,'MASTER DATA FILE RAW COAL'!A127,'[1]COAL RECEIPT &amp; GCV DATA'!$V$3:$V$11)</f>
        <v>#VALUE!</v>
      </c>
      <c r="W127" s="15" t="e">
        <f t="shared" si="12"/>
        <v>#VALUE!</v>
      </c>
    </row>
    <row r="128" spans="1:23" customFormat="1" x14ac:dyDescent="0.3">
      <c r="A128" s="12"/>
      <c r="B128" s="12" t="e">
        <f>SUMIF('[1]COAL RECEIPT &amp; GCV DATA'!$A$3:$A$11,'MASTER DATA FILE RAW COAL'!A128,'[1]COAL RECEIPT &amp; GCV DATA'!$B$3:$B$11)</f>
        <v>#VALUE!</v>
      </c>
      <c r="C128" s="13" t="e">
        <f>SUMIF('[1]COAL RECEIPT &amp; GCV DATA'!$A$3:$A$11,'MASTER DATA FILE RAW COAL'!A128,'[1]COAL RECEIPT &amp; GCV DATA'!$C$3:$C$11)</f>
        <v>#VALUE!</v>
      </c>
      <c r="D128" s="13">
        <f>IFERROR(VLOOKUP(A128,'[1]COAL RECEIPT &amp; GCV DATA'!$A$2:$V$11,4,0),0)</f>
        <v>0</v>
      </c>
      <c r="E128" s="14">
        <f>IFERROR(VLOOKUP(A128,'[1]COAL RECEIPT &amp; GCV DATA'!$A$2:$V$11,5,0),0)</f>
        <v>0</v>
      </c>
      <c r="F128" s="13" t="e">
        <f>SUMIF('[1]COAL RECEIPT &amp; GCV DATA'!$A$3:$A$11,'MASTER DATA FILE RAW COAL'!A128,'[1]COAL RECEIPT &amp; GCV DATA'!$F$3:$F$11)</f>
        <v>#VALUE!</v>
      </c>
      <c r="G128" s="13">
        <f>IFERROR(VLOOKUP(A128,'[1]COAL RECEIPT &amp; GCV DATA'!$A$2:$V$11,7,0),0)</f>
        <v>0</v>
      </c>
      <c r="H128" s="13">
        <f>IFERROR(VLOOKUP(A128,'[1]COAL RECEIPT &amp; GCV DATA'!$A$2:$V$11,8,0),0)</f>
        <v>0</v>
      </c>
      <c r="I128" s="13">
        <f>IFERROR(VLOOKUP(A128,'[1]COAL RECEIPT &amp; GCV DATA'!$A$2:$V$11,9,0),0)</f>
        <v>0</v>
      </c>
      <c r="J128" s="13">
        <f>IFERROR(VLOOKUP(A128,'[1]COAL RECEIPT &amp; GCV DATA'!$A$2:$V$11,10,0),0)</f>
        <v>0</v>
      </c>
      <c r="K128" s="15" t="e">
        <f>SUMIF('[1]COAL RECEIPT &amp; GCV DATA'!$A$3:$A$11,'MASTER DATA FILE RAW COAL'!A128,'[1]COAL RECEIPT &amp; GCV DATA'!$K$3:$K$11)</f>
        <v>#VALUE!</v>
      </c>
      <c r="L128" s="15" t="e">
        <f>SUMIF('[1]COAL RECEIPT &amp; GCV DATA'!$A$3:$A$11,'MASTER DATA FILE RAW COAL'!A128,'[1]COAL RECEIPT &amp; GCV DATA'!$L$3:$L$11)</f>
        <v>#VALUE!</v>
      </c>
      <c r="M128" s="15" t="e">
        <f t="shared" si="8"/>
        <v>#VALUE!</v>
      </c>
      <c r="N128" s="15" t="e">
        <f t="shared" si="9"/>
        <v>#VALUE!</v>
      </c>
      <c r="O128" s="15" t="e">
        <f>SUMIF('[1]COAL RECEIPT &amp; GCV DATA'!$A$3:$A$11,'MASTER DATA FILE RAW COAL'!A128,'[1]COAL RECEIPT &amp; GCV DATA'!$O$3:$O$11)</f>
        <v>#VALUE!</v>
      </c>
      <c r="P128" s="15" t="e">
        <f t="shared" si="13"/>
        <v>#VALUE!</v>
      </c>
      <c r="Q128" s="15" t="e">
        <f>SUMIF('[1]COAL RECEIPT &amp; GCV DATA'!$A$3:$A$11,'MASTER DATA FILE RAW COAL'!A128,'[1]COAL RECEIPT &amp; GCV DATA'!$Q$3:$Q$11)+IF(H128=$J$234,($K$234*K128),0)+IF(H128=$J$235,($K$235*K128),0)+IF(H127=$J$235,($K$236*K128),0)</f>
        <v>#VALUE!</v>
      </c>
      <c r="R128" s="16" t="e">
        <f>SUMIF('[1]COAL RECEIPT &amp; GCV DATA'!$A$3:$A$11,'MASTER DATA FILE RAW COAL'!A128,'[1]COAL RECEIPT &amp; GCV DATA'!$R$3:$R$11)+IF(H128=$J$234,($K$234*K128),0)+IF(H128=$J$235,($K$235*K128),0)</f>
        <v>#VALUE!</v>
      </c>
      <c r="S128" s="15">
        <f t="shared" si="10"/>
        <v>0</v>
      </c>
      <c r="T128" s="15" t="e">
        <f>SUMIF('[1]COAL RECEIPT &amp; GCV DATA'!$A$3:$A$11,'MASTER DATA FILE RAW COAL'!A128,'[1]COAL RECEIPT &amp; GCV DATA'!$T$3:$T$11)</f>
        <v>#VALUE!</v>
      </c>
      <c r="U128" s="15" t="e">
        <f t="shared" si="11"/>
        <v>#VALUE!</v>
      </c>
      <c r="V128" s="15" t="e">
        <f>SUMIF('[1]COAL RECEIPT &amp; GCV DATA'!$A$3:$A$11,'MASTER DATA FILE RAW COAL'!A128,'[1]COAL RECEIPT &amp; GCV DATA'!$V$3:$V$11)</f>
        <v>#VALUE!</v>
      </c>
      <c r="W128" s="15" t="e">
        <f t="shared" si="12"/>
        <v>#VALUE!</v>
      </c>
    </row>
    <row r="129" spans="1:23" customFormat="1" x14ac:dyDescent="0.3">
      <c r="A129" s="12"/>
      <c r="B129" s="12" t="e">
        <f>SUMIF('[1]COAL RECEIPT &amp; GCV DATA'!$A$3:$A$11,'MASTER DATA FILE RAW COAL'!A129,'[1]COAL RECEIPT &amp; GCV DATA'!$B$3:$B$11)</f>
        <v>#VALUE!</v>
      </c>
      <c r="C129" s="13" t="e">
        <f>SUMIF('[1]COAL RECEIPT &amp; GCV DATA'!$A$3:$A$11,'MASTER DATA FILE RAW COAL'!A129,'[1]COAL RECEIPT &amp; GCV DATA'!$C$3:$C$11)</f>
        <v>#VALUE!</v>
      </c>
      <c r="D129" s="13">
        <f>IFERROR(VLOOKUP(A129,'[1]COAL RECEIPT &amp; GCV DATA'!$A$2:$V$11,4,0),0)</f>
        <v>0</v>
      </c>
      <c r="E129" s="14">
        <f>IFERROR(VLOOKUP(A129,'[1]COAL RECEIPT &amp; GCV DATA'!$A$2:$V$11,5,0),0)</f>
        <v>0</v>
      </c>
      <c r="F129" s="13" t="e">
        <f>SUMIF('[1]COAL RECEIPT &amp; GCV DATA'!$A$3:$A$11,'MASTER DATA FILE RAW COAL'!A129,'[1]COAL RECEIPT &amp; GCV DATA'!$F$3:$F$11)</f>
        <v>#VALUE!</v>
      </c>
      <c r="G129" s="13">
        <f>IFERROR(VLOOKUP(A129,'[1]COAL RECEIPT &amp; GCV DATA'!$A$2:$V$11,7,0),0)</f>
        <v>0</v>
      </c>
      <c r="H129" s="13">
        <f>IFERROR(VLOOKUP(A129,'[1]COAL RECEIPT &amp; GCV DATA'!$A$2:$V$11,8,0),0)</f>
        <v>0</v>
      </c>
      <c r="I129" s="13">
        <f>IFERROR(VLOOKUP(A129,'[1]COAL RECEIPT &amp; GCV DATA'!$A$2:$V$11,9,0),0)</f>
        <v>0</v>
      </c>
      <c r="J129" s="13">
        <f>IFERROR(VLOOKUP(A129,'[1]COAL RECEIPT &amp; GCV DATA'!$A$2:$V$11,10,0),0)</f>
        <v>0</v>
      </c>
      <c r="K129" s="15" t="e">
        <f>SUMIF('[1]COAL RECEIPT &amp; GCV DATA'!$A$3:$A$11,'MASTER DATA FILE RAW COAL'!A129,'[1]COAL RECEIPT &amp; GCV DATA'!$K$3:$K$11)</f>
        <v>#VALUE!</v>
      </c>
      <c r="L129" s="15" t="e">
        <f>SUMIF('[1]COAL RECEIPT &amp; GCV DATA'!$A$3:$A$11,'MASTER DATA FILE RAW COAL'!A129,'[1]COAL RECEIPT &amp; GCV DATA'!$L$3:$L$11)</f>
        <v>#VALUE!</v>
      </c>
      <c r="M129" s="15" t="e">
        <f t="shared" si="8"/>
        <v>#VALUE!</v>
      </c>
      <c r="N129" s="15" t="e">
        <f t="shared" si="9"/>
        <v>#VALUE!</v>
      </c>
      <c r="O129" s="15" t="e">
        <f>SUMIF('[1]COAL RECEIPT &amp; GCV DATA'!$A$3:$A$11,'MASTER DATA FILE RAW COAL'!A129,'[1]COAL RECEIPT &amp; GCV DATA'!$O$3:$O$11)</f>
        <v>#VALUE!</v>
      </c>
      <c r="P129" s="15" t="e">
        <f t="shared" si="13"/>
        <v>#VALUE!</v>
      </c>
      <c r="Q129" s="15" t="e">
        <f>SUMIF('[1]COAL RECEIPT &amp; GCV DATA'!$A$3:$A$11,'MASTER DATA FILE RAW COAL'!A129,'[1]COAL RECEIPT &amp; GCV DATA'!$Q$3:$Q$11)+IF(H129=$J$234,($K$234*K129),0)+IF(H129=$J$235,($K$235*K129),0)+IF(H128=$J$235,($K$236*K129),0)</f>
        <v>#VALUE!</v>
      </c>
      <c r="R129" s="16" t="e">
        <f>SUMIF('[1]COAL RECEIPT &amp; GCV DATA'!$A$3:$A$11,'MASTER DATA FILE RAW COAL'!A129,'[1]COAL RECEIPT &amp; GCV DATA'!$R$3:$R$11)+IF(H129=$J$234,($K$234*K129),0)+IF(H129=$J$235,($K$235*K129),0)</f>
        <v>#VALUE!</v>
      </c>
      <c r="S129" s="15">
        <f t="shared" si="10"/>
        <v>0</v>
      </c>
      <c r="T129" s="15" t="e">
        <f>SUMIF('[1]COAL RECEIPT &amp; GCV DATA'!$A$3:$A$11,'MASTER DATA FILE RAW COAL'!A129,'[1]COAL RECEIPT &amp; GCV DATA'!$T$3:$T$11)</f>
        <v>#VALUE!</v>
      </c>
      <c r="U129" s="15" t="e">
        <f t="shared" si="11"/>
        <v>#VALUE!</v>
      </c>
      <c r="V129" s="15" t="e">
        <f>SUMIF('[1]COAL RECEIPT &amp; GCV DATA'!$A$3:$A$11,'MASTER DATA FILE RAW COAL'!A129,'[1]COAL RECEIPT &amp; GCV DATA'!$V$3:$V$11)</f>
        <v>#VALUE!</v>
      </c>
      <c r="W129" s="15" t="e">
        <f t="shared" si="12"/>
        <v>#VALUE!</v>
      </c>
    </row>
    <row r="130" spans="1:23" customFormat="1" x14ac:dyDescent="0.3">
      <c r="A130" s="12"/>
      <c r="B130" s="12" t="e">
        <f>SUMIF('[1]COAL RECEIPT &amp; GCV DATA'!$A$3:$A$11,'MASTER DATA FILE RAW COAL'!A130,'[1]COAL RECEIPT &amp; GCV DATA'!$B$3:$B$11)</f>
        <v>#VALUE!</v>
      </c>
      <c r="C130" s="13" t="e">
        <f>SUMIF('[1]COAL RECEIPT &amp; GCV DATA'!$A$3:$A$11,'MASTER DATA FILE RAW COAL'!A130,'[1]COAL RECEIPT &amp; GCV DATA'!$C$3:$C$11)</f>
        <v>#VALUE!</v>
      </c>
      <c r="D130" s="13">
        <f>IFERROR(VLOOKUP(A130,'[1]COAL RECEIPT &amp; GCV DATA'!$A$2:$V$11,4,0),0)</f>
        <v>0</v>
      </c>
      <c r="E130" s="14">
        <f>IFERROR(VLOOKUP(A130,'[1]COAL RECEIPT &amp; GCV DATA'!$A$2:$V$11,5,0),0)</f>
        <v>0</v>
      </c>
      <c r="F130" s="13" t="e">
        <f>SUMIF('[1]COAL RECEIPT &amp; GCV DATA'!$A$3:$A$11,'MASTER DATA FILE RAW COAL'!A130,'[1]COAL RECEIPT &amp; GCV DATA'!$F$3:$F$11)</f>
        <v>#VALUE!</v>
      </c>
      <c r="G130" s="13">
        <f>IFERROR(VLOOKUP(A130,'[1]COAL RECEIPT &amp; GCV DATA'!$A$2:$V$11,7,0),0)</f>
        <v>0</v>
      </c>
      <c r="H130" s="13">
        <f>IFERROR(VLOOKUP(A130,'[1]COAL RECEIPT &amp; GCV DATA'!$A$2:$V$11,8,0),0)</f>
        <v>0</v>
      </c>
      <c r="I130" s="13">
        <f>IFERROR(VLOOKUP(A130,'[1]COAL RECEIPT &amp; GCV DATA'!$A$2:$V$11,9,0),0)</f>
        <v>0</v>
      </c>
      <c r="J130" s="13">
        <f>IFERROR(VLOOKUP(A130,'[1]COAL RECEIPT &amp; GCV DATA'!$A$2:$V$11,10,0),0)</f>
        <v>0</v>
      </c>
      <c r="K130" s="15" t="e">
        <f>SUMIF('[1]COAL RECEIPT &amp; GCV DATA'!$A$3:$A$11,'MASTER DATA FILE RAW COAL'!A130,'[1]COAL RECEIPT &amp; GCV DATA'!$K$3:$K$11)</f>
        <v>#VALUE!</v>
      </c>
      <c r="L130" s="15" t="e">
        <f>SUMIF('[1]COAL RECEIPT &amp; GCV DATA'!$A$3:$A$11,'MASTER DATA FILE RAW COAL'!A130,'[1]COAL RECEIPT &amp; GCV DATA'!$L$3:$L$11)</f>
        <v>#VALUE!</v>
      </c>
      <c r="M130" s="15" t="e">
        <f t="shared" si="8"/>
        <v>#VALUE!</v>
      </c>
      <c r="N130" s="15" t="e">
        <f t="shared" si="9"/>
        <v>#VALUE!</v>
      </c>
      <c r="O130" s="15" t="e">
        <f>SUMIF('[1]COAL RECEIPT &amp; GCV DATA'!$A$3:$A$11,'MASTER DATA FILE RAW COAL'!A130,'[1]COAL RECEIPT &amp; GCV DATA'!$O$3:$O$11)</f>
        <v>#VALUE!</v>
      </c>
      <c r="P130" s="15" t="e">
        <f t="shared" si="13"/>
        <v>#VALUE!</v>
      </c>
      <c r="Q130" s="15" t="e">
        <f>SUMIF('[1]COAL RECEIPT &amp; GCV DATA'!$A$3:$A$11,'MASTER DATA FILE RAW COAL'!A130,'[1]COAL RECEIPT &amp; GCV DATA'!$Q$3:$Q$11)+IF(H130=$J$234,($K$234*K130),0)+IF(H130=$J$235,($K$235*K130),0)+IF(H129=$J$235,($K$236*K130),0)</f>
        <v>#VALUE!</v>
      </c>
      <c r="R130" s="16" t="e">
        <f>SUMIF('[1]COAL RECEIPT &amp; GCV DATA'!$A$3:$A$11,'MASTER DATA FILE RAW COAL'!A130,'[1]COAL RECEIPT &amp; GCV DATA'!$R$3:$R$11)+IF(H130=$J$234,($K$234*K130),0)+IF(H130=$J$235,($K$235*K130),0)</f>
        <v>#VALUE!</v>
      </c>
      <c r="S130" s="15">
        <f t="shared" si="10"/>
        <v>0</v>
      </c>
      <c r="T130" s="15" t="e">
        <f>SUMIF('[1]COAL RECEIPT &amp; GCV DATA'!$A$3:$A$11,'MASTER DATA FILE RAW COAL'!A130,'[1]COAL RECEIPT &amp; GCV DATA'!$T$3:$T$11)</f>
        <v>#VALUE!</v>
      </c>
      <c r="U130" s="15" t="e">
        <f t="shared" si="11"/>
        <v>#VALUE!</v>
      </c>
      <c r="V130" s="15" t="e">
        <f>SUMIF('[1]COAL RECEIPT &amp; GCV DATA'!$A$3:$A$11,'MASTER DATA FILE RAW COAL'!A130,'[1]COAL RECEIPT &amp; GCV DATA'!$V$3:$V$11)</f>
        <v>#VALUE!</v>
      </c>
      <c r="W130" s="15" t="e">
        <f t="shared" si="12"/>
        <v>#VALUE!</v>
      </c>
    </row>
    <row r="131" spans="1:23" customFormat="1" x14ac:dyDescent="0.3">
      <c r="A131" s="12"/>
      <c r="B131" s="12" t="e">
        <f>SUMIF('[1]COAL RECEIPT &amp; GCV DATA'!$A$3:$A$11,'MASTER DATA FILE RAW COAL'!A131,'[1]COAL RECEIPT &amp; GCV DATA'!$B$3:$B$11)</f>
        <v>#VALUE!</v>
      </c>
      <c r="C131" s="13" t="e">
        <f>SUMIF('[1]COAL RECEIPT &amp; GCV DATA'!$A$3:$A$11,'MASTER DATA FILE RAW COAL'!A131,'[1]COAL RECEIPT &amp; GCV DATA'!$C$3:$C$11)</f>
        <v>#VALUE!</v>
      </c>
      <c r="D131" s="13">
        <f>IFERROR(VLOOKUP(A131,'[1]COAL RECEIPT &amp; GCV DATA'!$A$2:$V$11,4,0),0)</f>
        <v>0</v>
      </c>
      <c r="E131" s="14">
        <f>IFERROR(VLOOKUP(A131,'[1]COAL RECEIPT &amp; GCV DATA'!$A$2:$V$11,5,0),0)</f>
        <v>0</v>
      </c>
      <c r="F131" s="13" t="e">
        <f>SUMIF('[1]COAL RECEIPT &amp; GCV DATA'!$A$3:$A$11,'MASTER DATA FILE RAW COAL'!A131,'[1]COAL RECEIPT &amp; GCV DATA'!$F$3:$F$11)</f>
        <v>#VALUE!</v>
      </c>
      <c r="G131" s="13">
        <f>IFERROR(VLOOKUP(A131,'[1]COAL RECEIPT &amp; GCV DATA'!$A$2:$V$11,7,0),0)</f>
        <v>0</v>
      </c>
      <c r="H131" s="13">
        <f>IFERROR(VLOOKUP(A131,'[1]COAL RECEIPT &amp; GCV DATA'!$A$2:$V$11,8,0),0)</f>
        <v>0</v>
      </c>
      <c r="I131" s="13">
        <f>IFERROR(VLOOKUP(A131,'[1]COAL RECEIPT &amp; GCV DATA'!$A$2:$V$11,9,0),0)</f>
        <v>0</v>
      </c>
      <c r="J131" s="13">
        <f>IFERROR(VLOOKUP(A131,'[1]COAL RECEIPT &amp; GCV DATA'!$A$2:$V$11,10,0),0)</f>
        <v>0</v>
      </c>
      <c r="K131" s="15" t="e">
        <f>SUMIF('[1]COAL RECEIPT &amp; GCV DATA'!$A$3:$A$11,'MASTER DATA FILE RAW COAL'!A131,'[1]COAL RECEIPT &amp; GCV DATA'!$K$3:$K$11)</f>
        <v>#VALUE!</v>
      </c>
      <c r="L131" s="15" t="e">
        <f>SUMIF('[1]COAL RECEIPT &amp; GCV DATA'!$A$3:$A$11,'MASTER DATA FILE RAW COAL'!A131,'[1]COAL RECEIPT &amp; GCV DATA'!$L$3:$L$11)</f>
        <v>#VALUE!</v>
      </c>
      <c r="M131" s="15" t="e">
        <f t="shared" ref="M131:M194" si="14">+K131-L131</f>
        <v>#VALUE!</v>
      </c>
      <c r="N131" s="15" t="e">
        <f t="shared" ref="N131:N194" si="15">+M131*S131</f>
        <v>#VALUE!</v>
      </c>
      <c r="O131" s="15" t="e">
        <f>SUMIF('[1]COAL RECEIPT &amp; GCV DATA'!$A$3:$A$11,'MASTER DATA FILE RAW COAL'!A131,'[1]COAL RECEIPT &amp; GCV DATA'!$O$3:$O$11)</f>
        <v>#VALUE!</v>
      </c>
      <c r="P131" s="15" t="e">
        <f t="shared" si="13"/>
        <v>#VALUE!</v>
      </c>
      <c r="Q131" s="15" t="e">
        <f>SUMIF('[1]COAL RECEIPT &amp; GCV DATA'!$A$3:$A$11,'MASTER DATA FILE RAW COAL'!A131,'[1]COAL RECEIPT &amp; GCV DATA'!$Q$3:$Q$11)+IF(H131=$J$234,($K$234*K131),0)+IF(H131=$J$235,($K$235*K131),0)+IF(H130=$J$235,($K$236*K131),0)</f>
        <v>#VALUE!</v>
      </c>
      <c r="R131" s="16" t="e">
        <f>SUMIF('[1]COAL RECEIPT &amp; GCV DATA'!$A$3:$A$11,'MASTER DATA FILE RAW COAL'!A131,'[1]COAL RECEIPT &amp; GCV DATA'!$R$3:$R$11)+IF(H131=$J$234,($K$234*K131),0)+IF(H131=$J$235,($K$235*K131),0)</f>
        <v>#VALUE!</v>
      </c>
      <c r="S131" s="15">
        <f t="shared" ref="S131:S194" si="16">+IFERROR(R131/K131,0)</f>
        <v>0</v>
      </c>
      <c r="T131" s="15" t="e">
        <f>SUMIF('[1]COAL RECEIPT &amp; GCV DATA'!$A$3:$A$11,'MASTER DATA FILE RAW COAL'!A131,'[1]COAL RECEIPT &amp; GCV DATA'!$T$3:$T$11)</f>
        <v>#VALUE!</v>
      </c>
      <c r="U131" s="15" t="e">
        <f t="shared" ref="U131:U194" si="17">+T131*L131</f>
        <v>#VALUE!</v>
      </c>
      <c r="V131" s="15" t="e">
        <f>SUMIF('[1]COAL RECEIPT &amp; GCV DATA'!$A$3:$A$11,'MASTER DATA FILE RAW COAL'!A131,'[1]COAL RECEIPT &amp; GCV DATA'!$V$3:$V$11)</f>
        <v>#VALUE!</v>
      </c>
      <c r="W131" s="15" t="e">
        <f t="shared" ref="W131:W194" si="18">+V131*L131</f>
        <v>#VALUE!</v>
      </c>
    </row>
    <row r="132" spans="1:23" customFormat="1" x14ac:dyDescent="0.3">
      <c r="A132" s="12"/>
      <c r="B132" s="12" t="e">
        <f>SUMIF('[1]COAL RECEIPT &amp; GCV DATA'!$A$3:$A$11,'MASTER DATA FILE RAW COAL'!A132,'[1]COAL RECEIPT &amp; GCV DATA'!$B$3:$B$11)</f>
        <v>#VALUE!</v>
      </c>
      <c r="C132" s="13" t="e">
        <f>SUMIF('[1]COAL RECEIPT &amp; GCV DATA'!$A$3:$A$11,'MASTER DATA FILE RAW COAL'!A132,'[1]COAL RECEIPT &amp; GCV DATA'!$C$3:$C$11)</f>
        <v>#VALUE!</v>
      </c>
      <c r="D132" s="13">
        <f>IFERROR(VLOOKUP(A132,'[1]COAL RECEIPT &amp; GCV DATA'!$A$2:$V$11,4,0),0)</f>
        <v>0</v>
      </c>
      <c r="E132" s="14">
        <f>IFERROR(VLOOKUP(A132,'[1]COAL RECEIPT &amp; GCV DATA'!$A$2:$V$11,5,0),0)</f>
        <v>0</v>
      </c>
      <c r="F132" s="13" t="e">
        <f>SUMIF('[1]COAL RECEIPT &amp; GCV DATA'!$A$3:$A$11,'MASTER DATA FILE RAW COAL'!A132,'[1]COAL RECEIPT &amp; GCV DATA'!$F$3:$F$11)</f>
        <v>#VALUE!</v>
      </c>
      <c r="G132" s="13">
        <f>IFERROR(VLOOKUP(A132,'[1]COAL RECEIPT &amp; GCV DATA'!$A$2:$V$11,7,0),0)</f>
        <v>0</v>
      </c>
      <c r="H132" s="13">
        <f>IFERROR(VLOOKUP(A132,'[1]COAL RECEIPT &amp; GCV DATA'!$A$2:$V$11,8,0),0)</f>
        <v>0</v>
      </c>
      <c r="I132" s="13">
        <f>IFERROR(VLOOKUP(A132,'[1]COAL RECEIPT &amp; GCV DATA'!$A$2:$V$11,9,0),0)</f>
        <v>0</v>
      </c>
      <c r="J132" s="13">
        <f>IFERROR(VLOOKUP(A132,'[1]COAL RECEIPT &amp; GCV DATA'!$A$2:$V$11,10,0),0)</f>
        <v>0</v>
      </c>
      <c r="K132" s="15" t="e">
        <f>SUMIF('[1]COAL RECEIPT &amp; GCV DATA'!$A$3:$A$11,'MASTER DATA FILE RAW COAL'!A132,'[1]COAL RECEIPT &amp; GCV DATA'!$K$3:$K$11)</f>
        <v>#VALUE!</v>
      </c>
      <c r="L132" s="15" t="e">
        <f>SUMIF('[1]COAL RECEIPT &amp; GCV DATA'!$A$3:$A$11,'MASTER DATA FILE RAW COAL'!A132,'[1]COAL RECEIPT &amp; GCV DATA'!$L$3:$L$11)</f>
        <v>#VALUE!</v>
      </c>
      <c r="M132" s="15" t="e">
        <f t="shared" si="14"/>
        <v>#VALUE!</v>
      </c>
      <c r="N132" s="15" t="e">
        <f t="shared" si="15"/>
        <v>#VALUE!</v>
      </c>
      <c r="O132" s="15" t="e">
        <f>SUMIF('[1]COAL RECEIPT &amp; GCV DATA'!$A$3:$A$11,'MASTER DATA FILE RAW COAL'!A132,'[1]COAL RECEIPT &amp; GCV DATA'!$O$3:$O$11)</f>
        <v>#VALUE!</v>
      </c>
      <c r="P132" s="15" t="e">
        <f t="shared" si="13"/>
        <v>#VALUE!</v>
      </c>
      <c r="Q132" s="15" t="e">
        <f>SUMIF('[1]COAL RECEIPT &amp; GCV DATA'!$A$3:$A$11,'MASTER DATA FILE RAW COAL'!A132,'[1]COAL RECEIPT &amp; GCV DATA'!$Q$3:$Q$11)+IF(H132=$J$234,($K$234*K132),0)+IF(H132=$J$235,($K$235*K132),0)+IF(H131=$J$235,($K$236*K132),0)</f>
        <v>#VALUE!</v>
      </c>
      <c r="R132" s="16" t="e">
        <f>SUMIF('[1]COAL RECEIPT &amp; GCV DATA'!$A$3:$A$11,'MASTER DATA FILE RAW COAL'!A132,'[1]COAL RECEIPT &amp; GCV DATA'!$R$3:$R$11)+IF(H132=$J$234,($K$234*K132),0)+IF(H132=$J$235,($K$235*K132),0)</f>
        <v>#VALUE!</v>
      </c>
      <c r="S132" s="15">
        <f t="shared" si="16"/>
        <v>0</v>
      </c>
      <c r="T132" s="15" t="e">
        <f>SUMIF('[1]COAL RECEIPT &amp; GCV DATA'!$A$3:$A$11,'MASTER DATA FILE RAW COAL'!A132,'[1]COAL RECEIPT &amp; GCV DATA'!$T$3:$T$11)</f>
        <v>#VALUE!</v>
      </c>
      <c r="U132" s="15" t="e">
        <f t="shared" si="17"/>
        <v>#VALUE!</v>
      </c>
      <c r="V132" s="15" t="e">
        <f>SUMIF('[1]COAL RECEIPT &amp; GCV DATA'!$A$3:$A$11,'MASTER DATA FILE RAW COAL'!A132,'[1]COAL RECEIPT &amp; GCV DATA'!$V$3:$V$11)</f>
        <v>#VALUE!</v>
      </c>
      <c r="W132" s="15" t="e">
        <f t="shared" si="18"/>
        <v>#VALUE!</v>
      </c>
    </row>
    <row r="133" spans="1:23" customFormat="1" x14ac:dyDescent="0.3">
      <c r="A133" s="12"/>
      <c r="B133" s="12" t="e">
        <f>SUMIF('[1]COAL RECEIPT &amp; GCV DATA'!$A$3:$A$11,'MASTER DATA FILE RAW COAL'!A133,'[1]COAL RECEIPT &amp; GCV DATA'!$B$3:$B$11)</f>
        <v>#VALUE!</v>
      </c>
      <c r="C133" s="13" t="e">
        <f>SUMIF('[1]COAL RECEIPT &amp; GCV DATA'!$A$3:$A$11,'MASTER DATA FILE RAW COAL'!A133,'[1]COAL RECEIPT &amp; GCV DATA'!$C$3:$C$11)</f>
        <v>#VALUE!</v>
      </c>
      <c r="D133" s="13">
        <f>IFERROR(VLOOKUP(A133,'[1]COAL RECEIPT &amp; GCV DATA'!$A$2:$V$11,4,0),0)</f>
        <v>0</v>
      </c>
      <c r="E133" s="14">
        <f>IFERROR(VLOOKUP(A133,'[1]COAL RECEIPT &amp; GCV DATA'!$A$2:$V$11,5,0),0)</f>
        <v>0</v>
      </c>
      <c r="F133" s="13" t="e">
        <f>SUMIF('[1]COAL RECEIPT &amp; GCV DATA'!$A$3:$A$11,'MASTER DATA FILE RAW COAL'!A133,'[1]COAL RECEIPT &amp; GCV DATA'!$F$3:$F$11)</f>
        <v>#VALUE!</v>
      </c>
      <c r="G133" s="13">
        <f>IFERROR(VLOOKUP(A133,'[1]COAL RECEIPT &amp; GCV DATA'!$A$2:$V$11,7,0),0)</f>
        <v>0</v>
      </c>
      <c r="H133" s="13">
        <f>IFERROR(VLOOKUP(A133,'[1]COAL RECEIPT &amp; GCV DATA'!$A$2:$V$11,8,0),0)</f>
        <v>0</v>
      </c>
      <c r="I133" s="13">
        <f>IFERROR(VLOOKUP(A133,'[1]COAL RECEIPT &amp; GCV DATA'!$A$2:$V$11,9,0),0)</f>
        <v>0</v>
      </c>
      <c r="J133" s="13">
        <f>IFERROR(VLOOKUP(A133,'[1]COAL RECEIPT &amp; GCV DATA'!$A$2:$V$11,10,0),0)</f>
        <v>0</v>
      </c>
      <c r="K133" s="15" t="e">
        <f>SUMIF('[1]COAL RECEIPT &amp; GCV DATA'!$A$3:$A$11,'MASTER DATA FILE RAW COAL'!A133,'[1]COAL RECEIPT &amp; GCV DATA'!$K$3:$K$11)</f>
        <v>#VALUE!</v>
      </c>
      <c r="L133" s="15" t="e">
        <f>SUMIF('[1]COAL RECEIPT &amp; GCV DATA'!$A$3:$A$11,'MASTER DATA FILE RAW COAL'!A133,'[1]COAL RECEIPT &amp; GCV DATA'!$L$3:$L$11)</f>
        <v>#VALUE!</v>
      </c>
      <c r="M133" s="15" t="e">
        <f t="shared" si="14"/>
        <v>#VALUE!</v>
      </c>
      <c r="N133" s="15" t="e">
        <f t="shared" si="15"/>
        <v>#VALUE!</v>
      </c>
      <c r="O133" s="15" t="e">
        <f>SUMIF('[1]COAL RECEIPT &amp; GCV DATA'!$A$3:$A$11,'MASTER DATA FILE RAW COAL'!A133,'[1]COAL RECEIPT &amp; GCV DATA'!$O$3:$O$11)</f>
        <v>#VALUE!</v>
      </c>
      <c r="P133" s="15" t="e">
        <f t="shared" si="13"/>
        <v>#VALUE!</v>
      </c>
      <c r="Q133" s="15" t="e">
        <f>SUMIF('[1]COAL RECEIPT &amp; GCV DATA'!$A$3:$A$11,'MASTER DATA FILE RAW COAL'!A133,'[1]COAL RECEIPT &amp; GCV DATA'!$Q$3:$Q$11)+IF(H133=$J$234,($K$234*K133),0)+IF(H133=$J$235,($K$235*K133),0)+IF(H132=$J$235,($K$236*K133),0)</f>
        <v>#VALUE!</v>
      </c>
      <c r="R133" s="16" t="e">
        <f>SUMIF('[1]COAL RECEIPT &amp; GCV DATA'!$A$3:$A$11,'MASTER DATA FILE RAW COAL'!A133,'[1]COAL RECEIPT &amp; GCV DATA'!$R$3:$R$11)+IF(H133=$J$234,($K$234*K133),0)+IF(H133=$J$235,($K$235*K133),0)</f>
        <v>#VALUE!</v>
      </c>
      <c r="S133" s="15">
        <f t="shared" si="16"/>
        <v>0</v>
      </c>
      <c r="T133" s="15" t="e">
        <f>SUMIF('[1]COAL RECEIPT &amp; GCV DATA'!$A$3:$A$11,'MASTER DATA FILE RAW COAL'!A133,'[1]COAL RECEIPT &amp; GCV DATA'!$T$3:$T$11)</f>
        <v>#VALUE!</v>
      </c>
      <c r="U133" s="15" t="e">
        <f t="shared" si="17"/>
        <v>#VALUE!</v>
      </c>
      <c r="V133" s="15" t="e">
        <f>SUMIF('[1]COAL RECEIPT &amp; GCV DATA'!$A$3:$A$11,'MASTER DATA FILE RAW COAL'!A133,'[1]COAL RECEIPT &amp; GCV DATA'!$V$3:$V$11)</f>
        <v>#VALUE!</v>
      </c>
      <c r="W133" s="15" t="e">
        <f t="shared" si="18"/>
        <v>#VALUE!</v>
      </c>
    </row>
    <row r="134" spans="1:23" customFormat="1" x14ac:dyDescent="0.3">
      <c r="A134" s="12"/>
      <c r="B134" s="12" t="e">
        <f>SUMIF('[1]COAL RECEIPT &amp; GCV DATA'!$A$3:$A$11,'MASTER DATA FILE RAW COAL'!A134,'[1]COAL RECEIPT &amp; GCV DATA'!$B$3:$B$11)</f>
        <v>#VALUE!</v>
      </c>
      <c r="C134" s="13" t="e">
        <f>SUMIF('[1]COAL RECEIPT &amp; GCV DATA'!$A$3:$A$11,'MASTER DATA FILE RAW COAL'!A134,'[1]COAL RECEIPT &amp; GCV DATA'!$C$3:$C$11)</f>
        <v>#VALUE!</v>
      </c>
      <c r="D134" s="13">
        <f>IFERROR(VLOOKUP(A134,'[1]COAL RECEIPT &amp; GCV DATA'!$A$2:$V$11,4,0),0)</f>
        <v>0</v>
      </c>
      <c r="E134" s="14">
        <f>IFERROR(VLOOKUP(A134,'[1]COAL RECEIPT &amp; GCV DATA'!$A$2:$V$11,5,0),0)</f>
        <v>0</v>
      </c>
      <c r="F134" s="13" t="e">
        <f>SUMIF('[1]COAL RECEIPT &amp; GCV DATA'!$A$3:$A$11,'MASTER DATA FILE RAW COAL'!A134,'[1]COAL RECEIPT &amp; GCV DATA'!$F$3:$F$11)</f>
        <v>#VALUE!</v>
      </c>
      <c r="G134" s="13">
        <f>IFERROR(VLOOKUP(A134,'[1]COAL RECEIPT &amp; GCV DATA'!$A$2:$V$11,7,0),0)</f>
        <v>0</v>
      </c>
      <c r="H134" s="13">
        <f>IFERROR(VLOOKUP(A134,'[1]COAL RECEIPT &amp; GCV DATA'!$A$2:$V$11,8,0),0)</f>
        <v>0</v>
      </c>
      <c r="I134" s="13">
        <f>IFERROR(VLOOKUP(A134,'[1]COAL RECEIPT &amp; GCV DATA'!$A$2:$V$11,9,0),0)</f>
        <v>0</v>
      </c>
      <c r="J134" s="13">
        <f>IFERROR(VLOOKUP(A134,'[1]COAL RECEIPT &amp; GCV DATA'!$A$2:$V$11,10,0),0)</f>
        <v>0</v>
      </c>
      <c r="K134" s="15" t="e">
        <f>SUMIF('[1]COAL RECEIPT &amp; GCV DATA'!$A$3:$A$11,'MASTER DATA FILE RAW COAL'!A134,'[1]COAL RECEIPT &amp; GCV DATA'!$K$3:$K$11)</f>
        <v>#VALUE!</v>
      </c>
      <c r="L134" s="15" t="e">
        <f>SUMIF('[1]COAL RECEIPT &amp; GCV DATA'!$A$3:$A$11,'MASTER DATA FILE RAW COAL'!A134,'[1]COAL RECEIPT &amp; GCV DATA'!$L$3:$L$11)</f>
        <v>#VALUE!</v>
      </c>
      <c r="M134" s="15" t="e">
        <f t="shared" si="14"/>
        <v>#VALUE!</v>
      </c>
      <c r="N134" s="15" t="e">
        <f t="shared" si="15"/>
        <v>#VALUE!</v>
      </c>
      <c r="O134" s="15" t="e">
        <f>SUMIF('[1]COAL RECEIPT &amp; GCV DATA'!$A$3:$A$11,'MASTER DATA FILE RAW COAL'!A134,'[1]COAL RECEIPT &amp; GCV DATA'!$O$3:$O$11)</f>
        <v>#VALUE!</v>
      </c>
      <c r="P134" s="15" t="e">
        <f t="shared" si="13"/>
        <v>#VALUE!</v>
      </c>
      <c r="Q134" s="15" t="e">
        <f>SUMIF('[1]COAL RECEIPT &amp; GCV DATA'!$A$3:$A$11,'MASTER DATA FILE RAW COAL'!A134,'[1]COAL RECEIPT &amp; GCV DATA'!$Q$3:$Q$11)+IF(H134=$J$234,($K$234*K134),0)+IF(H134=$J$235,($K$235*K134),0)+IF(H133=$J$235,($K$236*K134),0)</f>
        <v>#VALUE!</v>
      </c>
      <c r="R134" s="16" t="e">
        <f>SUMIF('[1]COAL RECEIPT &amp; GCV DATA'!$A$3:$A$11,'MASTER DATA FILE RAW COAL'!A134,'[1]COAL RECEIPT &amp; GCV DATA'!$R$3:$R$11)+IF(H134=$J$234,($K$234*K134),0)+IF(H134=$J$235,($K$235*K134),0)</f>
        <v>#VALUE!</v>
      </c>
      <c r="S134" s="15">
        <f t="shared" si="16"/>
        <v>0</v>
      </c>
      <c r="T134" s="15" t="e">
        <f>SUMIF('[1]COAL RECEIPT &amp; GCV DATA'!$A$3:$A$11,'MASTER DATA FILE RAW COAL'!A134,'[1]COAL RECEIPT &amp; GCV DATA'!$T$3:$T$11)</f>
        <v>#VALUE!</v>
      </c>
      <c r="U134" s="15" t="e">
        <f t="shared" si="17"/>
        <v>#VALUE!</v>
      </c>
      <c r="V134" s="15" t="e">
        <f>SUMIF('[1]COAL RECEIPT &amp; GCV DATA'!$A$3:$A$11,'MASTER DATA FILE RAW COAL'!A134,'[1]COAL RECEIPT &amp; GCV DATA'!$V$3:$V$11)</f>
        <v>#VALUE!</v>
      </c>
      <c r="W134" s="15" t="e">
        <f t="shared" si="18"/>
        <v>#VALUE!</v>
      </c>
    </row>
    <row r="135" spans="1:23" customFormat="1" x14ac:dyDescent="0.3">
      <c r="A135" s="12"/>
      <c r="B135" s="12" t="e">
        <f>SUMIF('[1]COAL RECEIPT &amp; GCV DATA'!$A$3:$A$11,'MASTER DATA FILE RAW COAL'!A135,'[1]COAL RECEIPT &amp; GCV DATA'!$B$3:$B$11)</f>
        <v>#VALUE!</v>
      </c>
      <c r="C135" s="13" t="e">
        <f>SUMIF('[1]COAL RECEIPT &amp; GCV DATA'!$A$3:$A$11,'MASTER DATA FILE RAW COAL'!A135,'[1]COAL RECEIPT &amp; GCV DATA'!$C$3:$C$11)</f>
        <v>#VALUE!</v>
      </c>
      <c r="D135" s="13">
        <f>IFERROR(VLOOKUP(A135,'[1]COAL RECEIPT &amp; GCV DATA'!$A$2:$V$11,4,0),0)</f>
        <v>0</v>
      </c>
      <c r="E135" s="14">
        <f>IFERROR(VLOOKUP(A135,'[1]COAL RECEIPT &amp; GCV DATA'!$A$2:$V$11,5,0),0)</f>
        <v>0</v>
      </c>
      <c r="F135" s="13" t="e">
        <f>SUMIF('[1]COAL RECEIPT &amp; GCV DATA'!$A$3:$A$11,'MASTER DATA FILE RAW COAL'!A135,'[1]COAL RECEIPT &amp; GCV DATA'!$F$3:$F$11)</f>
        <v>#VALUE!</v>
      </c>
      <c r="G135" s="13">
        <f>IFERROR(VLOOKUP(A135,'[1]COAL RECEIPT &amp; GCV DATA'!$A$2:$V$11,7,0),0)</f>
        <v>0</v>
      </c>
      <c r="H135" s="13">
        <f>IFERROR(VLOOKUP(A135,'[1]COAL RECEIPT &amp; GCV DATA'!$A$2:$V$11,8,0),0)</f>
        <v>0</v>
      </c>
      <c r="I135" s="13">
        <f>IFERROR(VLOOKUP(A135,'[1]COAL RECEIPT &amp; GCV DATA'!$A$2:$V$11,9,0),0)</f>
        <v>0</v>
      </c>
      <c r="J135" s="13">
        <f>IFERROR(VLOOKUP(A135,'[1]COAL RECEIPT &amp; GCV DATA'!$A$2:$V$11,10,0),0)</f>
        <v>0</v>
      </c>
      <c r="K135" s="15" t="e">
        <f>SUMIF('[1]COAL RECEIPT &amp; GCV DATA'!$A$3:$A$11,'MASTER DATA FILE RAW COAL'!A135,'[1]COAL RECEIPT &amp; GCV DATA'!$K$3:$K$11)</f>
        <v>#VALUE!</v>
      </c>
      <c r="L135" s="15" t="e">
        <f>SUMIF('[1]COAL RECEIPT &amp; GCV DATA'!$A$3:$A$11,'MASTER DATA FILE RAW COAL'!A135,'[1]COAL RECEIPT &amp; GCV DATA'!$L$3:$L$11)</f>
        <v>#VALUE!</v>
      </c>
      <c r="M135" s="15" t="e">
        <f t="shared" si="14"/>
        <v>#VALUE!</v>
      </c>
      <c r="N135" s="15" t="e">
        <f t="shared" si="15"/>
        <v>#VALUE!</v>
      </c>
      <c r="O135" s="15" t="e">
        <f>SUMIF('[1]COAL RECEIPT &amp; GCV DATA'!$A$3:$A$11,'MASTER DATA FILE RAW COAL'!A135,'[1]COAL RECEIPT &amp; GCV DATA'!$O$3:$O$11)</f>
        <v>#VALUE!</v>
      </c>
      <c r="P135" s="15" t="e">
        <f t="shared" si="13"/>
        <v>#VALUE!</v>
      </c>
      <c r="Q135" s="15" t="e">
        <f>SUMIF('[1]COAL RECEIPT &amp; GCV DATA'!$A$3:$A$11,'MASTER DATA FILE RAW COAL'!A135,'[1]COAL RECEIPT &amp; GCV DATA'!$Q$3:$Q$11)+IF(H135=$J$234,($K$234*K135),0)+IF(H135=$J$235,($K$235*K135),0)+IF(H134=$J$235,($K$236*K135),0)</f>
        <v>#VALUE!</v>
      </c>
      <c r="R135" s="16" t="e">
        <f>SUMIF('[1]COAL RECEIPT &amp; GCV DATA'!$A$3:$A$11,'MASTER DATA FILE RAW COAL'!A135,'[1]COAL RECEIPT &amp; GCV DATA'!$R$3:$R$11)+IF(H135=$J$234,($K$234*K135),0)+IF(H135=$J$235,($K$235*K135),0)</f>
        <v>#VALUE!</v>
      </c>
      <c r="S135" s="15">
        <f t="shared" si="16"/>
        <v>0</v>
      </c>
      <c r="T135" s="15" t="e">
        <f>SUMIF('[1]COAL RECEIPT &amp; GCV DATA'!$A$3:$A$11,'MASTER DATA FILE RAW COAL'!A135,'[1]COAL RECEIPT &amp; GCV DATA'!$T$3:$T$11)</f>
        <v>#VALUE!</v>
      </c>
      <c r="U135" s="15" t="e">
        <f t="shared" si="17"/>
        <v>#VALUE!</v>
      </c>
      <c r="V135" s="15" t="e">
        <f>SUMIF('[1]COAL RECEIPT &amp; GCV DATA'!$A$3:$A$11,'MASTER DATA FILE RAW COAL'!A135,'[1]COAL RECEIPT &amp; GCV DATA'!$V$3:$V$11)</f>
        <v>#VALUE!</v>
      </c>
      <c r="W135" s="15" t="e">
        <f t="shared" si="18"/>
        <v>#VALUE!</v>
      </c>
    </row>
    <row r="136" spans="1:23" customFormat="1" x14ac:dyDescent="0.3">
      <c r="A136" s="12"/>
      <c r="B136" s="12" t="e">
        <f>SUMIF('[1]COAL RECEIPT &amp; GCV DATA'!$A$3:$A$11,'MASTER DATA FILE RAW COAL'!A136,'[1]COAL RECEIPT &amp; GCV DATA'!$B$3:$B$11)</f>
        <v>#VALUE!</v>
      </c>
      <c r="C136" s="13" t="e">
        <f>SUMIF('[1]COAL RECEIPT &amp; GCV DATA'!$A$3:$A$11,'MASTER DATA FILE RAW COAL'!A136,'[1]COAL RECEIPT &amp; GCV DATA'!$C$3:$C$11)</f>
        <v>#VALUE!</v>
      </c>
      <c r="D136" s="13">
        <f>IFERROR(VLOOKUP(A136,'[1]COAL RECEIPT &amp; GCV DATA'!$A$2:$V$11,4,0),0)</f>
        <v>0</v>
      </c>
      <c r="E136" s="14">
        <f>IFERROR(VLOOKUP(A136,'[1]COAL RECEIPT &amp; GCV DATA'!$A$2:$V$11,5,0),0)</f>
        <v>0</v>
      </c>
      <c r="F136" s="13" t="e">
        <f>SUMIF('[1]COAL RECEIPT &amp; GCV DATA'!$A$3:$A$11,'MASTER DATA FILE RAW COAL'!A136,'[1]COAL RECEIPT &amp; GCV DATA'!$F$3:$F$11)</f>
        <v>#VALUE!</v>
      </c>
      <c r="G136" s="13">
        <f>IFERROR(VLOOKUP(A136,'[1]COAL RECEIPT &amp; GCV DATA'!$A$2:$V$11,7,0),0)</f>
        <v>0</v>
      </c>
      <c r="H136" s="13">
        <f>IFERROR(VLOOKUP(A136,'[1]COAL RECEIPT &amp; GCV DATA'!$A$2:$V$11,8,0),0)</f>
        <v>0</v>
      </c>
      <c r="I136" s="13">
        <f>IFERROR(VLOOKUP(A136,'[1]COAL RECEIPT &amp; GCV DATA'!$A$2:$V$11,9,0),0)</f>
        <v>0</v>
      </c>
      <c r="J136" s="13">
        <f>IFERROR(VLOOKUP(A136,'[1]COAL RECEIPT &amp; GCV DATA'!$A$2:$V$11,10,0),0)</f>
        <v>0</v>
      </c>
      <c r="K136" s="15" t="e">
        <f>SUMIF('[1]COAL RECEIPT &amp; GCV DATA'!$A$3:$A$11,'MASTER DATA FILE RAW COAL'!A136,'[1]COAL RECEIPT &amp; GCV DATA'!$K$3:$K$11)</f>
        <v>#VALUE!</v>
      </c>
      <c r="L136" s="15" t="e">
        <f>SUMIF('[1]COAL RECEIPT &amp; GCV DATA'!$A$3:$A$11,'MASTER DATA FILE RAW COAL'!A136,'[1]COAL RECEIPT &amp; GCV DATA'!$L$3:$L$11)</f>
        <v>#VALUE!</v>
      </c>
      <c r="M136" s="15" t="e">
        <f t="shared" si="14"/>
        <v>#VALUE!</v>
      </c>
      <c r="N136" s="15" t="e">
        <f t="shared" si="15"/>
        <v>#VALUE!</v>
      </c>
      <c r="O136" s="15" t="e">
        <f>SUMIF('[1]COAL RECEIPT &amp; GCV DATA'!$A$3:$A$11,'MASTER DATA FILE RAW COAL'!A136,'[1]COAL RECEIPT &amp; GCV DATA'!$O$3:$O$11)</f>
        <v>#VALUE!</v>
      </c>
      <c r="P136" s="15" t="e">
        <f t="shared" si="13"/>
        <v>#VALUE!</v>
      </c>
      <c r="Q136" s="15" t="e">
        <f>SUMIF('[1]COAL RECEIPT &amp; GCV DATA'!$A$3:$A$11,'MASTER DATA FILE RAW COAL'!A136,'[1]COAL RECEIPT &amp; GCV DATA'!$Q$3:$Q$11)+IF(H136=$J$234,($K$234*K136),0)+IF(H136=$J$235,($K$235*K136),0)+IF(H135=$J$235,($K$236*K136),0)</f>
        <v>#VALUE!</v>
      </c>
      <c r="R136" s="16" t="e">
        <f>SUMIF('[1]COAL RECEIPT &amp; GCV DATA'!$A$3:$A$11,'MASTER DATA FILE RAW COAL'!A136,'[1]COAL RECEIPT &amp; GCV DATA'!$R$3:$R$11)+IF(H136=$J$234,($K$234*K136),0)+IF(H136=$J$235,($K$235*K136),0)</f>
        <v>#VALUE!</v>
      </c>
      <c r="S136" s="15">
        <f t="shared" si="16"/>
        <v>0</v>
      </c>
      <c r="T136" s="15" t="e">
        <f>SUMIF('[1]COAL RECEIPT &amp; GCV DATA'!$A$3:$A$11,'MASTER DATA FILE RAW COAL'!A136,'[1]COAL RECEIPT &amp; GCV DATA'!$T$3:$T$11)</f>
        <v>#VALUE!</v>
      </c>
      <c r="U136" s="15" t="e">
        <f t="shared" si="17"/>
        <v>#VALUE!</v>
      </c>
      <c r="V136" s="15" t="e">
        <f>SUMIF('[1]COAL RECEIPT &amp; GCV DATA'!$A$3:$A$11,'MASTER DATA FILE RAW COAL'!A136,'[1]COAL RECEIPT &amp; GCV DATA'!$V$3:$V$11)</f>
        <v>#VALUE!</v>
      </c>
      <c r="W136" s="15" t="e">
        <f t="shared" si="18"/>
        <v>#VALUE!</v>
      </c>
    </row>
    <row r="137" spans="1:23" customFormat="1" x14ac:dyDescent="0.3">
      <c r="A137" s="12"/>
      <c r="B137" s="12" t="e">
        <f>SUMIF('[1]COAL RECEIPT &amp; GCV DATA'!$A$3:$A$11,'MASTER DATA FILE RAW COAL'!A137,'[1]COAL RECEIPT &amp; GCV DATA'!$B$3:$B$11)</f>
        <v>#VALUE!</v>
      </c>
      <c r="C137" s="13" t="e">
        <f>SUMIF('[1]COAL RECEIPT &amp; GCV DATA'!$A$3:$A$11,'MASTER DATA FILE RAW COAL'!A137,'[1]COAL RECEIPT &amp; GCV DATA'!$C$3:$C$11)</f>
        <v>#VALUE!</v>
      </c>
      <c r="D137" s="13">
        <f>IFERROR(VLOOKUP(A137,'[1]COAL RECEIPT &amp; GCV DATA'!$A$2:$V$11,4,0),0)</f>
        <v>0</v>
      </c>
      <c r="E137" s="14">
        <f>IFERROR(VLOOKUP(A137,'[1]COAL RECEIPT &amp; GCV DATA'!$A$2:$V$11,5,0),0)</f>
        <v>0</v>
      </c>
      <c r="F137" s="13" t="e">
        <f>SUMIF('[1]COAL RECEIPT &amp; GCV DATA'!$A$3:$A$11,'MASTER DATA FILE RAW COAL'!A137,'[1]COAL RECEIPT &amp; GCV DATA'!$F$3:$F$11)</f>
        <v>#VALUE!</v>
      </c>
      <c r="G137" s="13">
        <f>IFERROR(VLOOKUP(A137,'[1]COAL RECEIPT &amp; GCV DATA'!$A$2:$V$11,7,0),0)</f>
        <v>0</v>
      </c>
      <c r="H137" s="13">
        <f>IFERROR(VLOOKUP(A137,'[1]COAL RECEIPT &amp; GCV DATA'!$A$2:$V$11,8,0),0)</f>
        <v>0</v>
      </c>
      <c r="I137" s="13">
        <f>IFERROR(VLOOKUP(A137,'[1]COAL RECEIPT &amp; GCV DATA'!$A$2:$V$11,9,0),0)</f>
        <v>0</v>
      </c>
      <c r="J137" s="13">
        <f>IFERROR(VLOOKUP(A137,'[1]COAL RECEIPT &amp; GCV DATA'!$A$2:$V$11,10,0),0)</f>
        <v>0</v>
      </c>
      <c r="K137" s="15" t="e">
        <f>SUMIF('[1]COAL RECEIPT &amp; GCV DATA'!$A$3:$A$11,'MASTER DATA FILE RAW COAL'!A137,'[1]COAL RECEIPT &amp; GCV DATA'!$K$3:$K$11)</f>
        <v>#VALUE!</v>
      </c>
      <c r="L137" s="15" t="e">
        <f>SUMIF('[1]COAL RECEIPT &amp; GCV DATA'!$A$3:$A$11,'MASTER DATA FILE RAW COAL'!A137,'[1]COAL RECEIPT &amp; GCV DATA'!$L$3:$L$11)</f>
        <v>#VALUE!</v>
      </c>
      <c r="M137" s="15" t="e">
        <f t="shared" si="14"/>
        <v>#VALUE!</v>
      </c>
      <c r="N137" s="15" t="e">
        <f t="shared" si="15"/>
        <v>#VALUE!</v>
      </c>
      <c r="O137" s="15" t="e">
        <f>SUMIF('[1]COAL RECEIPT &amp; GCV DATA'!$A$3:$A$11,'MASTER DATA FILE RAW COAL'!A137,'[1]COAL RECEIPT &amp; GCV DATA'!$O$3:$O$11)</f>
        <v>#VALUE!</v>
      </c>
      <c r="P137" s="15" t="e">
        <f t="shared" si="13"/>
        <v>#VALUE!</v>
      </c>
      <c r="Q137" s="15" t="e">
        <f>SUMIF('[1]COAL RECEIPT &amp; GCV DATA'!$A$3:$A$11,'MASTER DATA FILE RAW COAL'!A137,'[1]COAL RECEIPT &amp; GCV DATA'!$Q$3:$Q$11)+IF(H137=$J$234,($K$234*K137),0)+IF(H137=$J$235,($K$235*K137),0)+IF(H136=$J$235,($K$236*K137),0)</f>
        <v>#VALUE!</v>
      </c>
      <c r="R137" s="16" t="e">
        <f>SUMIF('[1]COAL RECEIPT &amp; GCV DATA'!$A$3:$A$11,'MASTER DATA FILE RAW COAL'!A137,'[1]COAL RECEIPT &amp; GCV DATA'!$R$3:$R$11)+IF(H137=$J$234,($K$234*K137),0)+IF(H137=$J$235,($K$235*K137),0)</f>
        <v>#VALUE!</v>
      </c>
      <c r="S137" s="15">
        <f t="shared" si="16"/>
        <v>0</v>
      </c>
      <c r="T137" s="15" t="e">
        <f>SUMIF('[1]COAL RECEIPT &amp; GCV DATA'!$A$3:$A$11,'MASTER DATA FILE RAW COAL'!A137,'[1]COAL RECEIPT &amp; GCV DATA'!$T$3:$T$11)</f>
        <v>#VALUE!</v>
      </c>
      <c r="U137" s="15" t="e">
        <f t="shared" si="17"/>
        <v>#VALUE!</v>
      </c>
      <c r="V137" s="15" t="e">
        <f>SUMIF('[1]COAL RECEIPT &amp; GCV DATA'!$A$3:$A$11,'MASTER DATA FILE RAW COAL'!A137,'[1]COAL RECEIPT &amp; GCV DATA'!$V$3:$V$11)</f>
        <v>#VALUE!</v>
      </c>
      <c r="W137" s="15" t="e">
        <f t="shared" si="18"/>
        <v>#VALUE!</v>
      </c>
    </row>
    <row r="138" spans="1:23" customFormat="1" x14ac:dyDescent="0.3">
      <c r="A138" s="12"/>
      <c r="B138" s="12" t="e">
        <f>SUMIF('[1]COAL RECEIPT &amp; GCV DATA'!$A$3:$A$11,'MASTER DATA FILE RAW COAL'!A138,'[1]COAL RECEIPT &amp; GCV DATA'!$B$3:$B$11)</f>
        <v>#VALUE!</v>
      </c>
      <c r="C138" s="13" t="e">
        <f>SUMIF('[1]COAL RECEIPT &amp; GCV DATA'!$A$3:$A$11,'MASTER DATA FILE RAW COAL'!A138,'[1]COAL RECEIPT &amp; GCV DATA'!$C$3:$C$11)</f>
        <v>#VALUE!</v>
      </c>
      <c r="D138" s="13">
        <f>IFERROR(VLOOKUP(A138,'[1]COAL RECEIPT &amp; GCV DATA'!$A$2:$V$11,4,0),0)</f>
        <v>0</v>
      </c>
      <c r="E138" s="14">
        <f>IFERROR(VLOOKUP(A138,'[1]COAL RECEIPT &amp; GCV DATA'!$A$2:$V$11,5,0),0)</f>
        <v>0</v>
      </c>
      <c r="F138" s="13" t="e">
        <f>SUMIF('[1]COAL RECEIPT &amp; GCV DATA'!$A$3:$A$11,'MASTER DATA FILE RAW COAL'!A138,'[1]COAL RECEIPT &amp; GCV DATA'!$F$3:$F$11)</f>
        <v>#VALUE!</v>
      </c>
      <c r="G138" s="13">
        <f>IFERROR(VLOOKUP(A138,'[1]COAL RECEIPT &amp; GCV DATA'!$A$2:$V$11,7,0),0)</f>
        <v>0</v>
      </c>
      <c r="H138" s="13">
        <f>IFERROR(VLOOKUP(A138,'[1]COAL RECEIPT &amp; GCV DATA'!$A$2:$V$11,8,0),0)</f>
        <v>0</v>
      </c>
      <c r="I138" s="13">
        <f>IFERROR(VLOOKUP(A138,'[1]COAL RECEIPT &amp; GCV DATA'!$A$2:$V$11,9,0),0)</f>
        <v>0</v>
      </c>
      <c r="J138" s="13">
        <f>IFERROR(VLOOKUP(A138,'[1]COAL RECEIPT &amp; GCV DATA'!$A$2:$V$11,10,0),0)</f>
        <v>0</v>
      </c>
      <c r="K138" s="15" t="e">
        <f>SUMIF('[1]COAL RECEIPT &amp; GCV DATA'!$A$3:$A$11,'MASTER DATA FILE RAW COAL'!A138,'[1]COAL RECEIPT &amp; GCV DATA'!$K$3:$K$11)</f>
        <v>#VALUE!</v>
      </c>
      <c r="L138" s="15" t="e">
        <f>SUMIF('[1]COAL RECEIPT &amp; GCV DATA'!$A$3:$A$11,'MASTER DATA FILE RAW COAL'!A138,'[1]COAL RECEIPT &amp; GCV DATA'!$L$3:$L$11)</f>
        <v>#VALUE!</v>
      </c>
      <c r="M138" s="15" t="e">
        <f t="shared" si="14"/>
        <v>#VALUE!</v>
      </c>
      <c r="N138" s="15" t="e">
        <f t="shared" si="15"/>
        <v>#VALUE!</v>
      </c>
      <c r="O138" s="15" t="e">
        <f>SUMIF('[1]COAL RECEIPT &amp; GCV DATA'!$A$3:$A$11,'MASTER DATA FILE RAW COAL'!A138,'[1]COAL RECEIPT &amp; GCV DATA'!$O$3:$O$11)</f>
        <v>#VALUE!</v>
      </c>
      <c r="P138" s="15" t="e">
        <f t="shared" si="13"/>
        <v>#VALUE!</v>
      </c>
      <c r="Q138" s="15" t="e">
        <f>SUMIF('[1]COAL RECEIPT &amp; GCV DATA'!$A$3:$A$11,'MASTER DATA FILE RAW COAL'!A138,'[1]COAL RECEIPT &amp; GCV DATA'!$Q$3:$Q$11)+IF(H138=$J$234,($K$234*K138),0)+IF(H138=$J$235,($K$235*K138),0)+IF(H137=$J$235,($K$236*K138),0)</f>
        <v>#VALUE!</v>
      </c>
      <c r="R138" s="16" t="e">
        <f>SUMIF('[1]COAL RECEIPT &amp; GCV DATA'!$A$3:$A$11,'MASTER DATA FILE RAW COAL'!A138,'[1]COAL RECEIPT &amp; GCV DATA'!$R$3:$R$11)+IF(H138=$J$234,($K$234*K138),0)+IF(H138=$J$235,($K$235*K138),0)</f>
        <v>#VALUE!</v>
      </c>
      <c r="S138" s="15">
        <f t="shared" si="16"/>
        <v>0</v>
      </c>
      <c r="T138" s="15" t="e">
        <f>SUMIF('[1]COAL RECEIPT &amp; GCV DATA'!$A$3:$A$11,'MASTER DATA FILE RAW COAL'!A138,'[1]COAL RECEIPT &amp; GCV DATA'!$T$3:$T$11)</f>
        <v>#VALUE!</v>
      </c>
      <c r="U138" s="15" t="e">
        <f t="shared" si="17"/>
        <v>#VALUE!</v>
      </c>
      <c r="V138" s="15" t="e">
        <f>SUMIF('[1]COAL RECEIPT &amp; GCV DATA'!$A$3:$A$11,'MASTER DATA FILE RAW COAL'!A138,'[1]COAL RECEIPT &amp; GCV DATA'!$V$3:$V$11)</f>
        <v>#VALUE!</v>
      </c>
      <c r="W138" s="15" t="e">
        <f t="shared" si="18"/>
        <v>#VALUE!</v>
      </c>
    </row>
    <row r="139" spans="1:23" customFormat="1" x14ac:dyDescent="0.3">
      <c r="A139" s="12"/>
      <c r="B139" s="12" t="e">
        <f>SUMIF('[1]COAL RECEIPT &amp; GCV DATA'!$A$3:$A$11,'MASTER DATA FILE RAW COAL'!A139,'[1]COAL RECEIPT &amp; GCV DATA'!$B$3:$B$11)</f>
        <v>#VALUE!</v>
      </c>
      <c r="C139" s="13" t="e">
        <f>SUMIF('[1]COAL RECEIPT &amp; GCV DATA'!$A$3:$A$11,'MASTER DATA FILE RAW COAL'!A139,'[1]COAL RECEIPT &amp; GCV DATA'!$C$3:$C$11)</f>
        <v>#VALUE!</v>
      </c>
      <c r="D139" s="13">
        <f>IFERROR(VLOOKUP(A139,'[1]COAL RECEIPT &amp; GCV DATA'!$A$2:$V$11,4,0),0)</f>
        <v>0</v>
      </c>
      <c r="E139" s="14">
        <f>IFERROR(VLOOKUP(A139,'[1]COAL RECEIPT &amp; GCV DATA'!$A$2:$V$11,5,0),0)</f>
        <v>0</v>
      </c>
      <c r="F139" s="13" t="e">
        <f>SUMIF('[1]COAL RECEIPT &amp; GCV DATA'!$A$3:$A$11,'MASTER DATA FILE RAW COAL'!A139,'[1]COAL RECEIPT &amp; GCV DATA'!$F$3:$F$11)</f>
        <v>#VALUE!</v>
      </c>
      <c r="G139" s="13">
        <f>IFERROR(VLOOKUP(A139,'[1]COAL RECEIPT &amp; GCV DATA'!$A$2:$V$11,7,0),0)</f>
        <v>0</v>
      </c>
      <c r="H139" s="13">
        <f>IFERROR(VLOOKUP(A139,'[1]COAL RECEIPT &amp; GCV DATA'!$A$2:$V$11,8,0),0)</f>
        <v>0</v>
      </c>
      <c r="I139" s="13">
        <f>IFERROR(VLOOKUP(A139,'[1]COAL RECEIPT &amp; GCV DATA'!$A$2:$V$11,9,0),0)</f>
        <v>0</v>
      </c>
      <c r="J139" s="13">
        <f>IFERROR(VLOOKUP(A139,'[1]COAL RECEIPT &amp; GCV DATA'!$A$2:$V$11,10,0),0)</f>
        <v>0</v>
      </c>
      <c r="K139" s="15" t="e">
        <f>SUMIF('[1]COAL RECEIPT &amp; GCV DATA'!$A$3:$A$11,'MASTER DATA FILE RAW COAL'!A139,'[1]COAL RECEIPT &amp; GCV DATA'!$K$3:$K$11)</f>
        <v>#VALUE!</v>
      </c>
      <c r="L139" s="15" t="e">
        <f>SUMIF('[1]COAL RECEIPT &amp; GCV DATA'!$A$3:$A$11,'MASTER DATA FILE RAW COAL'!A139,'[1]COAL RECEIPT &amp; GCV DATA'!$L$3:$L$11)</f>
        <v>#VALUE!</v>
      </c>
      <c r="M139" s="15" t="e">
        <f t="shared" si="14"/>
        <v>#VALUE!</v>
      </c>
      <c r="N139" s="15" t="e">
        <f t="shared" si="15"/>
        <v>#VALUE!</v>
      </c>
      <c r="O139" s="15" t="e">
        <f>SUMIF('[1]COAL RECEIPT &amp; GCV DATA'!$A$3:$A$11,'MASTER DATA FILE RAW COAL'!A139,'[1]COAL RECEIPT &amp; GCV DATA'!$O$3:$O$11)</f>
        <v>#VALUE!</v>
      </c>
      <c r="P139" s="15" t="e">
        <f t="shared" si="13"/>
        <v>#VALUE!</v>
      </c>
      <c r="Q139" s="15" t="e">
        <f>SUMIF('[1]COAL RECEIPT &amp; GCV DATA'!$A$3:$A$11,'MASTER DATA FILE RAW COAL'!A139,'[1]COAL RECEIPT &amp; GCV DATA'!$Q$3:$Q$11)+IF(H139=$J$234,($K$234*K139),0)+IF(H139=$J$235,($K$235*K139),0)+IF(H138=$J$235,($K$236*K139),0)</f>
        <v>#VALUE!</v>
      </c>
      <c r="R139" s="16" t="e">
        <f>SUMIF('[1]COAL RECEIPT &amp; GCV DATA'!$A$3:$A$11,'MASTER DATA FILE RAW COAL'!A139,'[1]COAL RECEIPT &amp; GCV DATA'!$R$3:$R$11)+IF(H139=$J$234,($K$234*K139),0)+IF(H139=$J$235,($K$235*K139),0)</f>
        <v>#VALUE!</v>
      </c>
      <c r="S139" s="15">
        <f t="shared" si="16"/>
        <v>0</v>
      </c>
      <c r="T139" s="15" t="e">
        <f>SUMIF('[1]COAL RECEIPT &amp; GCV DATA'!$A$3:$A$11,'MASTER DATA FILE RAW COAL'!A139,'[1]COAL RECEIPT &amp; GCV DATA'!$T$3:$T$11)</f>
        <v>#VALUE!</v>
      </c>
      <c r="U139" s="15" t="e">
        <f t="shared" si="17"/>
        <v>#VALUE!</v>
      </c>
      <c r="V139" s="15" t="e">
        <f>SUMIF('[1]COAL RECEIPT &amp; GCV DATA'!$A$3:$A$11,'MASTER DATA FILE RAW COAL'!A139,'[1]COAL RECEIPT &amp; GCV DATA'!$V$3:$V$11)</f>
        <v>#VALUE!</v>
      </c>
      <c r="W139" s="15" t="e">
        <f t="shared" si="18"/>
        <v>#VALUE!</v>
      </c>
    </row>
    <row r="140" spans="1:23" customFormat="1" x14ac:dyDescent="0.3">
      <c r="A140" s="12"/>
      <c r="B140" s="12" t="e">
        <f>SUMIF('[1]COAL RECEIPT &amp; GCV DATA'!$A$3:$A$11,'MASTER DATA FILE RAW COAL'!A140,'[1]COAL RECEIPT &amp; GCV DATA'!$B$3:$B$11)</f>
        <v>#VALUE!</v>
      </c>
      <c r="C140" s="13" t="e">
        <f>SUMIF('[1]COAL RECEIPT &amp; GCV DATA'!$A$3:$A$11,'MASTER DATA FILE RAW COAL'!A140,'[1]COAL RECEIPT &amp; GCV DATA'!$C$3:$C$11)</f>
        <v>#VALUE!</v>
      </c>
      <c r="D140" s="13">
        <f>IFERROR(VLOOKUP(A140,'[1]COAL RECEIPT &amp; GCV DATA'!$A$2:$V$11,4,0),0)</f>
        <v>0</v>
      </c>
      <c r="E140" s="14">
        <f>IFERROR(VLOOKUP(A140,'[1]COAL RECEIPT &amp; GCV DATA'!$A$2:$V$11,5,0),0)</f>
        <v>0</v>
      </c>
      <c r="F140" s="13" t="e">
        <f>SUMIF('[1]COAL RECEIPT &amp; GCV DATA'!$A$3:$A$11,'MASTER DATA FILE RAW COAL'!A140,'[1]COAL RECEIPT &amp; GCV DATA'!$F$3:$F$11)</f>
        <v>#VALUE!</v>
      </c>
      <c r="G140" s="13">
        <f>IFERROR(VLOOKUP(A140,'[1]COAL RECEIPT &amp; GCV DATA'!$A$2:$V$11,7,0),0)</f>
        <v>0</v>
      </c>
      <c r="H140" s="13">
        <f>IFERROR(VLOOKUP(A140,'[1]COAL RECEIPT &amp; GCV DATA'!$A$2:$V$11,8,0),0)</f>
        <v>0</v>
      </c>
      <c r="I140" s="13">
        <f>IFERROR(VLOOKUP(A140,'[1]COAL RECEIPT &amp; GCV DATA'!$A$2:$V$11,9,0),0)</f>
        <v>0</v>
      </c>
      <c r="J140" s="13">
        <f>IFERROR(VLOOKUP(A140,'[1]COAL RECEIPT &amp; GCV DATA'!$A$2:$V$11,10,0),0)</f>
        <v>0</v>
      </c>
      <c r="K140" s="15" t="e">
        <f>SUMIF('[1]COAL RECEIPT &amp; GCV DATA'!$A$3:$A$11,'MASTER DATA FILE RAW COAL'!A140,'[1]COAL RECEIPT &amp; GCV DATA'!$K$3:$K$11)</f>
        <v>#VALUE!</v>
      </c>
      <c r="L140" s="15" t="e">
        <f>SUMIF('[1]COAL RECEIPT &amp; GCV DATA'!$A$3:$A$11,'MASTER DATA FILE RAW COAL'!A140,'[1]COAL RECEIPT &amp; GCV DATA'!$L$3:$L$11)</f>
        <v>#VALUE!</v>
      </c>
      <c r="M140" s="15" t="e">
        <f t="shared" si="14"/>
        <v>#VALUE!</v>
      </c>
      <c r="N140" s="15" t="e">
        <f t="shared" si="15"/>
        <v>#VALUE!</v>
      </c>
      <c r="O140" s="15" t="e">
        <f>SUMIF('[1]COAL RECEIPT &amp; GCV DATA'!$A$3:$A$11,'MASTER DATA FILE RAW COAL'!A140,'[1]COAL RECEIPT &amp; GCV DATA'!$O$3:$O$11)</f>
        <v>#VALUE!</v>
      </c>
      <c r="P140" s="15" t="e">
        <f t="shared" si="13"/>
        <v>#VALUE!</v>
      </c>
      <c r="Q140" s="15" t="e">
        <f>SUMIF('[1]COAL RECEIPT &amp; GCV DATA'!$A$3:$A$11,'MASTER DATA FILE RAW COAL'!A140,'[1]COAL RECEIPT &amp; GCV DATA'!$Q$3:$Q$11)+IF(H140=$J$234,($K$234*K140),0)+IF(H140=$J$235,($K$235*K140),0)+IF(H139=$J$235,($K$236*K140),0)</f>
        <v>#VALUE!</v>
      </c>
      <c r="R140" s="16" t="e">
        <f>SUMIF('[1]COAL RECEIPT &amp; GCV DATA'!$A$3:$A$11,'MASTER DATA FILE RAW COAL'!A140,'[1]COAL RECEIPT &amp; GCV DATA'!$R$3:$R$11)+IF(H140=$J$234,($K$234*K140),0)+IF(H140=$J$235,($K$235*K140),0)</f>
        <v>#VALUE!</v>
      </c>
      <c r="S140" s="15">
        <f t="shared" si="16"/>
        <v>0</v>
      </c>
      <c r="T140" s="15" t="e">
        <f>SUMIF('[1]COAL RECEIPT &amp; GCV DATA'!$A$3:$A$11,'MASTER DATA FILE RAW COAL'!A140,'[1]COAL RECEIPT &amp; GCV DATA'!$T$3:$T$11)</f>
        <v>#VALUE!</v>
      </c>
      <c r="U140" s="15" t="e">
        <f t="shared" si="17"/>
        <v>#VALUE!</v>
      </c>
      <c r="V140" s="15" t="e">
        <f>SUMIF('[1]COAL RECEIPT &amp; GCV DATA'!$A$3:$A$11,'MASTER DATA FILE RAW COAL'!A140,'[1]COAL RECEIPT &amp; GCV DATA'!$V$3:$V$11)</f>
        <v>#VALUE!</v>
      </c>
      <c r="W140" s="15" t="e">
        <f t="shared" si="18"/>
        <v>#VALUE!</v>
      </c>
    </row>
    <row r="141" spans="1:23" customFormat="1" x14ac:dyDescent="0.3">
      <c r="A141" s="12"/>
      <c r="B141" s="12" t="e">
        <f>SUMIF('[1]COAL RECEIPT &amp; GCV DATA'!$A$3:$A$11,'MASTER DATA FILE RAW COAL'!A141,'[1]COAL RECEIPT &amp; GCV DATA'!$B$3:$B$11)</f>
        <v>#VALUE!</v>
      </c>
      <c r="C141" s="13" t="e">
        <f>SUMIF('[1]COAL RECEIPT &amp; GCV DATA'!$A$3:$A$11,'MASTER DATA FILE RAW COAL'!A141,'[1]COAL RECEIPT &amp; GCV DATA'!$C$3:$C$11)</f>
        <v>#VALUE!</v>
      </c>
      <c r="D141" s="13">
        <f>IFERROR(VLOOKUP(A141,'[1]COAL RECEIPT &amp; GCV DATA'!$A$2:$V$11,4,0),0)</f>
        <v>0</v>
      </c>
      <c r="E141" s="14">
        <f>IFERROR(VLOOKUP(A141,'[1]COAL RECEIPT &amp; GCV DATA'!$A$2:$V$11,5,0),0)</f>
        <v>0</v>
      </c>
      <c r="F141" s="13" t="e">
        <f>SUMIF('[1]COAL RECEIPT &amp; GCV DATA'!$A$3:$A$11,'MASTER DATA FILE RAW COAL'!A141,'[1]COAL RECEIPT &amp; GCV DATA'!$F$3:$F$11)</f>
        <v>#VALUE!</v>
      </c>
      <c r="G141" s="13">
        <f>IFERROR(VLOOKUP(A141,'[1]COAL RECEIPT &amp; GCV DATA'!$A$2:$V$11,7,0),0)</f>
        <v>0</v>
      </c>
      <c r="H141" s="13">
        <f>IFERROR(VLOOKUP(A141,'[1]COAL RECEIPT &amp; GCV DATA'!$A$2:$V$11,8,0),0)</f>
        <v>0</v>
      </c>
      <c r="I141" s="13">
        <f>IFERROR(VLOOKUP(A141,'[1]COAL RECEIPT &amp; GCV DATA'!$A$2:$V$11,9,0),0)</f>
        <v>0</v>
      </c>
      <c r="J141" s="13">
        <f>IFERROR(VLOOKUP(A141,'[1]COAL RECEIPT &amp; GCV DATA'!$A$2:$V$11,10,0),0)</f>
        <v>0</v>
      </c>
      <c r="K141" s="15" t="e">
        <f>SUMIF('[1]COAL RECEIPT &amp; GCV DATA'!$A$3:$A$11,'MASTER DATA FILE RAW COAL'!A141,'[1]COAL RECEIPT &amp; GCV DATA'!$K$3:$K$11)</f>
        <v>#VALUE!</v>
      </c>
      <c r="L141" s="15" t="e">
        <f>SUMIF('[1]COAL RECEIPT &amp; GCV DATA'!$A$3:$A$11,'MASTER DATA FILE RAW COAL'!A141,'[1]COAL RECEIPT &amp; GCV DATA'!$L$3:$L$11)</f>
        <v>#VALUE!</v>
      </c>
      <c r="M141" s="15" t="e">
        <f t="shared" si="14"/>
        <v>#VALUE!</v>
      </c>
      <c r="N141" s="15" t="e">
        <f t="shared" si="15"/>
        <v>#VALUE!</v>
      </c>
      <c r="O141" s="15" t="e">
        <f>SUMIF('[1]COAL RECEIPT &amp; GCV DATA'!$A$3:$A$11,'MASTER DATA FILE RAW COAL'!A141,'[1]COAL RECEIPT &amp; GCV DATA'!$O$3:$O$11)</f>
        <v>#VALUE!</v>
      </c>
      <c r="P141" s="15" t="e">
        <f t="shared" si="13"/>
        <v>#VALUE!</v>
      </c>
      <c r="Q141" s="15" t="e">
        <f>SUMIF('[1]COAL RECEIPT &amp; GCV DATA'!$A$3:$A$11,'MASTER DATA FILE RAW COAL'!A141,'[1]COAL RECEIPT &amp; GCV DATA'!$Q$3:$Q$11)+IF(H141=$J$234,($K$234*K141),0)+IF(H141=$J$235,($K$235*K141),0)+IF(H140=$J$235,($K$236*K141),0)</f>
        <v>#VALUE!</v>
      </c>
      <c r="R141" s="16" t="e">
        <f>SUMIF('[1]COAL RECEIPT &amp; GCV DATA'!$A$3:$A$11,'MASTER DATA FILE RAW COAL'!A141,'[1]COAL RECEIPT &amp; GCV DATA'!$R$3:$R$11)+IF(H141=$J$234,($K$234*K141),0)+IF(H141=$J$235,($K$235*K141),0)</f>
        <v>#VALUE!</v>
      </c>
      <c r="S141" s="15">
        <f t="shared" si="16"/>
        <v>0</v>
      </c>
      <c r="T141" s="15" t="e">
        <f>SUMIF('[1]COAL RECEIPT &amp; GCV DATA'!$A$3:$A$11,'MASTER DATA FILE RAW COAL'!A141,'[1]COAL RECEIPT &amp; GCV DATA'!$T$3:$T$11)</f>
        <v>#VALUE!</v>
      </c>
      <c r="U141" s="15" t="e">
        <f t="shared" si="17"/>
        <v>#VALUE!</v>
      </c>
      <c r="V141" s="15" t="e">
        <f>SUMIF('[1]COAL RECEIPT &amp; GCV DATA'!$A$3:$A$11,'MASTER DATA FILE RAW COAL'!A141,'[1]COAL RECEIPT &amp; GCV DATA'!$V$3:$V$11)</f>
        <v>#VALUE!</v>
      </c>
      <c r="W141" s="15" t="e">
        <f t="shared" si="18"/>
        <v>#VALUE!</v>
      </c>
    </row>
    <row r="142" spans="1:23" customFormat="1" x14ac:dyDescent="0.3">
      <c r="A142" s="12"/>
      <c r="B142" s="12" t="e">
        <f>SUMIF('[1]COAL RECEIPT &amp; GCV DATA'!$A$3:$A$11,'MASTER DATA FILE RAW COAL'!A142,'[1]COAL RECEIPT &amp; GCV DATA'!$B$3:$B$11)</f>
        <v>#VALUE!</v>
      </c>
      <c r="C142" s="13" t="e">
        <f>SUMIF('[1]COAL RECEIPT &amp; GCV DATA'!$A$3:$A$11,'MASTER DATA FILE RAW COAL'!A142,'[1]COAL RECEIPT &amp; GCV DATA'!$C$3:$C$11)</f>
        <v>#VALUE!</v>
      </c>
      <c r="D142" s="13">
        <f>IFERROR(VLOOKUP(A142,'[1]COAL RECEIPT &amp; GCV DATA'!$A$2:$V$11,4,0),0)</f>
        <v>0</v>
      </c>
      <c r="E142" s="14">
        <f>IFERROR(VLOOKUP(A142,'[1]COAL RECEIPT &amp; GCV DATA'!$A$2:$V$11,5,0),0)</f>
        <v>0</v>
      </c>
      <c r="F142" s="13" t="e">
        <f>SUMIF('[1]COAL RECEIPT &amp; GCV DATA'!$A$3:$A$11,'MASTER DATA FILE RAW COAL'!A142,'[1]COAL RECEIPT &amp; GCV DATA'!$F$3:$F$11)</f>
        <v>#VALUE!</v>
      </c>
      <c r="G142" s="13">
        <f>IFERROR(VLOOKUP(A142,'[1]COAL RECEIPT &amp; GCV DATA'!$A$2:$V$11,7,0),0)</f>
        <v>0</v>
      </c>
      <c r="H142" s="13">
        <f>IFERROR(VLOOKUP(A142,'[1]COAL RECEIPT &amp; GCV DATA'!$A$2:$V$11,8,0),0)</f>
        <v>0</v>
      </c>
      <c r="I142" s="13">
        <f>IFERROR(VLOOKUP(A142,'[1]COAL RECEIPT &amp; GCV DATA'!$A$2:$V$11,9,0),0)</f>
        <v>0</v>
      </c>
      <c r="J142" s="13">
        <f>IFERROR(VLOOKUP(A142,'[1]COAL RECEIPT &amp; GCV DATA'!$A$2:$V$11,10,0),0)</f>
        <v>0</v>
      </c>
      <c r="K142" s="15" t="e">
        <f>SUMIF('[1]COAL RECEIPT &amp; GCV DATA'!$A$3:$A$11,'MASTER DATA FILE RAW COAL'!A142,'[1]COAL RECEIPT &amp; GCV DATA'!$K$3:$K$11)</f>
        <v>#VALUE!</v>
      </c>
      <c r="L142" s="15" t="e">
        <f>SUMIF('[1]COAL RECEIPT &amp; GCV DATA'!$A$3:$A$11,'MASTER DATA FILE RAW COAL'!A142,'[1]COAL RECEIPT &amp; GCV DATA'!$L$3:$L$11)</f>
        <v>#VALUE!</v>
      </c>
      <c r="M142" s="15" t="e">
        <f t="shared" si="14"/>
        <v>#VALUE!</v>
      </c>
      <c r="N142" s="15" t="e">
        <f t="shared" si="15"/>
        <v>#VALUE!</v>
      </c>
      <c r="O142" s="15" t="e">
        <f>SUMIF('[1]COAL RECEIPT &amp; GCV DATA'!$A$3:$A$11,'MASTER DATA FILE RAW COAL'!A142,'[1]COAL RECEIPT &amp; GCV DATA'!$O$3:$O$11)</f>
        <v>#VALUE!</v>
      </c>
      <c r="P142" s="15" t="e">
        <f t="shared" si="13"/>
        <v>#VALUE!</v>
      </c>
      <c r="Q142" s="15" t="e">
        <f>SUMIF('[1]COAL RECEIPT &amp; GCV DATA'!$A$3:$A$11,'MASTER DATA FILE RAW COAL'!A142,'[1]COAL RECEIPT &amp; GCV DATA'!$Q$3:$Q$11)+IF(H142=$J$234,($K$234*K142),0)+IF(H142=$J$235,($K$235*K142),0)+IF(H141=$J$235,($K$236*K142),0)</f>
        <v>#VALUE!</v>
      </c>
      <c r="R142" s="16" t="e">
        <f>SUMIF('[1]COAL RECEIPT &amp; GCV DATA'!$A$3:$A$11,'MASTER DATA FILE RAW COAL'!A142,'[1]COAL RECEIPT &amp; GCV DATA'!$R$3:$R$11)+IF(H142=$J$234,($K$234*K142),0)+IF(H142=$J$235,($K$235*K142),0)</f>
        <v>#VALUE!</v>
      </c>
      <c r="S142" s="15">
        <f t="shared" si="16"/>
        <v>0</v>
      </c>
      <c r="T142" s="15" t="e">
        <f>SUMIF('[1]COAL RECEIPT &amp; GCV DATA'!$A$3:$A$11,'MASTER DATA FILE RAW COAL'!A142,'[1]COAL RECEIPT &amp; GCV DATA'!$T$3:$T$11)</f>
        <v>#VALUE!</v>
      </c>
      <c r="U142" s="15" t="e">
        <f t="shared" si="17"/>
        <v>#VALUE!</v>
      </c>
      <c r="V142" s="15" t="e">
        <f>SUMIF('[1]COAL RECEIPT &amp; GCV DATA'!$A$3:$A$11,'MASTER DATA FILE RAW COAL'!A142,'[1]COAL RECEIPT &amp; GCV DATA'!$V$3:$V$11)</f>
        <v>#VALUE!</v>
      </c>
      <c r="W142" s="15" t="e">
        <f t="shared" si="18"/>
        <v>#VALUE!</v>
      </c>
    </row>
    <row r="143" spans="1:23" customFormat="1" x14ac:dyDescent="0.3">
      <c r="A143" s="12"/>
      <c r="B143" s="12" t="e">
        <f>SUMIF('[1]COAL RECEIPT &amp; GCV DATA'!$A$3:$A$11,'MASTER DATA FILE RAW COAL'!A143,'[1]COAL RECEIPT &amp; GCV DATA'!$B$3:$B$11)</f>
        <v>#VALUE!</v>
      </c>
      <c r="C143" s="13" t="e">
        <f>SUMIF('[1]COAL RECEIPT &amp; GCV DATA'!$A$3:$A$11,'MASTER DATA FILE RAW COAL'!A143,'[1]COAL RECEIPT &amp; GCV DATA'!$C$3:$C$11)</f>
        <v>#VALUE!</v>
      </c>
      <c r="D143" s="13">
        <f>IFERROR(VLOOKUP(A143,'[1]COAL RECEIPT &amp; GCV DATA'!$A$2:$V$11,4,0),0)</f>
        <v>0</v>
      </c>
      <c r="E143" s="14">
        <f>IFERROR(VLOOKUP(A143,'[1]COAL RECEIPT &amp; GCV DATA'!$A$2:$V$11,5,0),0)</f>
        <v>0</v>
      </c>
      <c r="F143" s="13" t="e">
        <f>SUMIF('[1]COAL RECEIPT &amp; GCV DATA'!$A$3:$A$11,'MASTER DATA FILE RAW COAL'!A143,'[1]COAL RECEIPT &amp; GCV DATA'!$F$3:$F$11)</f>
        <v>#VALUE!</v>
      </c>
      <c r="G143" s="13">
        <f>IFERROR(VLOOKUP(A143,'[1]COAL RECEIPT &amp; GCV DATA'!$A$2:$V$11,7,0),0)</f>
        <v>0</v>
      </c>
      <c r="H143" s="13">
        <f>IFERROR(VLOOKUP(A143,'[1]COAL RECEIPT &amp; GCV DATA'!$A$2:$V$11,8,0),0)</f>
        <v>0</v>
      </c>
      <c r="I143" s="13">
        <f>IFERROR(VLOOKUP(A143,'[1]COAL RECEIPT &amp; GCV DATA'!$A$2:$V$11,9,0),0)</f>
        <v>0</v>
      </c>
      <c r="J143" s="13">
        <f>IFERROR(VLOOKUP(A143,'[1]COAL RECEIPT &amp; GCV DATA'!$A$2:$V$11,10,0),0)</f>
        <v>0</v>
      </c>
      <c r="K143" s="15" t="e">
        <f>SUMIF('[1]COAL RECEIPT &amp; GCV DATA'!$A$3:$A$11,'MASTER DATA FILE RAW COAL'!A143,'[1]COAL RECEIPT &amp; GCV DATA'!$K$3:$K$11)</f>
        <v>#VALUE!</v>
      </c>
      <c r="L143" s="15" t="e">
        <f>SUMIF('[1]COAL RECEIPT &amp; GCV DATA'!$A$3:$A$11,'MASTER DATA FILE RAW COAL'!A143,'[1]COAL RECEIPT &amp; GCV DATA'!$L$3:$L$11)</f>
        <v>#VALUE!</v>
      </c>
      <c r="M143" s="15" t="e">
        <f t="shared" si="14"/>
        <v>#VALUE!</v>
      </c>
      <c r="N143" s="15" t="e">
        <f t="shared" si="15"/>
        <v>#VALUE!</v>
      </c>
      <c r="O143" s="15" t="e">
        <f>SUMIF('[1]COAL RECEIPT &amp; GCV DATA'!$A$3:$A$11,'MASTER DATA FILE RAW COAL'!A143,'[1]COAL RECEIPT &amp; GCV DATA'!$O$3:$O$11)</f>
        <v>#VALUE!</v>
      </c>
      <c r="P143" s="15" t="e">
        <f t="shared" si="13"/>
        <v>#VALUE!</v>
      </c>
      <c r="Q143" s="15" t="e">
        <f>SUMIF('[1]COAL RECEIPT &amp; GCV DATA'!$A$3:$A$11,'MASTER DATA FILE RAW COAL'!A143,'[1]COAL RECEIPT &amp; GCV DATA'!$Q$3:$Q$11)+IF(H143=$J$234,($K$234*K143),0)+IF(H143=$J$235,($K$235*K143),0)+IF(H142=$J$235,($K$236*K143),0)</f>
        <v>#VALUE!</v>
      </c>
      <c r="R143" s="16" t="e">
        <f>SUMIF('[1]COAL RECEIPT &amp; GCV DATA'!$A$3:$A$11,'MASTER DATA FILE RAW COAL'!A143,'[1]COAL RECEIPT &amp; GCV DATA'!$R$3:$R$11)+IF(H143=$J$234,($K$234*K143),0)+IF(H143=$J$235,($K$235*K143),0)</f>
        <v>#VALUE!</v>
      </c>
      <c r="S143" s="15">
        <f t="shared" si="16"/>
        <v>0</v>
      </c>
      <c r="T143" s="15" t="e">
        <f>SUMIF('[1]COAL RECEIPT &amp; GCV DATA'!$A$3:$A$11,'MASTER DATA FILE RAW COAL'!A143,'[1]COAL RECEIPT &amp; GCV DATA'!$T$3:$T$11)</f>
        <v>#VALUE!</v>
      </c>
      <c r="U143" s="15" t="e">
        <f t="shared" si="17"/>
        <v>#VALUE!</v>
      </c>
      <c r="V143" s="15" t="e">
        <f>SUMIF('[1]COAL RECEIPT &amp; GCV DATA'!$A$3:$A$11,'MASTER DATA FILE RAW COAL'!A143,'[1]COAL RECEIPT &amp; GCV DATA'!$V$3:$V$11)</f>
        <v>#VALUE!</v>
      </c>
      <c r="W143" s="15" t="e">
        <f t="shared" si="18"/>
        <v>#VALUE!</v>
      </c>
    </row>
    <row r="144" spans="1:23" customFormat="1" x14ac:dyDescent="0.3">
      <c r="A144" s="12"/>
      <c r="B144" s="12" t="e">
        <f>SUMIF('[1]COAL RECEIPT &amp; GCV DATA'!$A$3:$A$11,'MASTER DATA FILE RAW COAL'!A144,'[1]COAL RECEIPT &amp; GCV DATA'!$B$3:$B$11)</f>
        <v>#VALUE!</v>
      </c>
      <c r="C144" s="13" t="e">
        <f>SUMIF('[1]COAL RECEIPT &amp; GCV DATA'!$A$3:$A$11,'MASTER DATA FILE RAW COAL'!A144,'[1]COAL RECEIPT &amp; GCV DATA'!$C$3:$C$11)</f>
        <v>#VALUE!</v>
      </c>
      <c r="D144" s="13">
        <f>IFERROR(VLOOKUP(A144,'[1]COAL RECEIPT &amp; GCV DATA'!$A$2:$V$11,4,0),0)</f>
        <v>0</v>
      </c>
      <c r="E144" s="14">
        <f>IFERROR(VLOOKUP(A144,'[1]COAL RECEIPT &amp; GCV DATA'!$A$2:$V$11,5,0),0)</f>
        <v>0</v>
      </c>
      <c r="F144" s="13" t="e">
        <f>SUMIF('[1]COAL RECEIPT &amp; GCV DATA'!$A$3:$A$11,'MASTER DATA FILE RAW COAL'!A144,'[1]COAL RECEIPT &amp; GCV DATA'!$F$3:$F$11)</f>
        <v>#VALUE!</v>
      </c>
      <c r="G144" s="13">
        <f>IFERROR(VLOOKUP(A144,'[1]COAL RECEIPT &amp; GCV DATA'!$A$2:$V$11,7,0),0)</f>
        <v>0</v>
      </c>
      <c r="H144" s="13">
        <f>IFERROR(VLOOKUP(A144,'[1]COAL RECEIPT &amp; GCV DATA'!$A$2:$V$11,8,0),0)</f>
        <v>0</v>
      </c>
      <c r="I144" s="13">
        <f>IFERROR(VLOOKUP(A144,'[1]COAL RECEIPT &amp; GCV DATA'!$A$2:$V$11,9,0),0)</f>
        <v>0</v>
      </c>
      <c r="J144" s="13">
        <f>IFERROR(VLOOKUP(A144,'[1]COAL RECEIPT &amp; GCV DATA'!$A$2:$V$11,10,0),0)</f>
        <v>0</v>
      </c>
      <c r="K144" s="15" t="e">
        <f>SUMIF('[1]COAL RECEIPT &amp; GCV DATA'!$A$3:$A$11,'MASTER DATA FILE RAW COAL'!A144,'[1]COAL RECEIPT &amp; GCV DATA'!$K$3:$K$11)</f>
        <v>#VALUE!</v>
      </c>
      <c r="L144" s="15" t="e">
        <f>SUMIF('[1]COAL RECEIPT &amp; GCV DATA'!$A$3:$A$11,'MASTER DATA FILE RAW COAL'!A144,'[1]COAL RECEIPT &amp; GCV DATA'!$L$3:$L$11)</f>
        <v>#VALUE!</v>
      </c>
      <c r="M144" s="15" t="e">
        <f t="shared" si="14"/>
        <v>#VALUE!</v>
      </c>
      <c r="N144" s="15" t="e">
        <f t="shared" si="15"/>
        <v>#VALUE!</v>
      </c>
      <c r="O144" s="15" t="e">
        <f>SUMIF('[1]COAL RECEIPT &amp; GCV DATA'!$A$3:$A$11,'MASTER DATA FILE RAW COAL'!A144,'[1]COAL RECEIPT &amp; GCV DATA'!$O$3:$O$11)</f>
        <v>#VALUE!</v>
      </c>
      <c r="P144" s="15" t="e">
        <f t="shared" si="13"/>
        <v>#VALUE!</v>
      </c>
      <c r="Q144" s="15" t="e">
        <f>SUMIF('[1]COAL RECEIPT &amp; GCV DATA'!$A$3:$A$11,'MASTER DATA FILE RAW COAL'!A144,'[1]COAL RECEIPT &amp; GCV DATA'!$Q$3:$Q$11)+IF(H144=$J$234,($K$234*K144),0)+IF(H144=$J$235,($K$235*K144),0)+IF(H143=$J$235,($K$236*K144),0)</f>
        <v>#VALUE!</v>
      </c>
      <c r="R144" s="16" t="e">
        <f>SUMIF('[1]COAL RECEIPT &amp; GCV DATA'!$A$3:$A$11,'MASTER DATA FILE RAW COAL'!A144,'[1]COAL RECEIPT &amp; GCV DATA'!$R$3:$R$11)+IF(H144=$J$234,($K$234*K144),0)+IF(H144=$J$235,($K$235*K144),0)</f>
        <v>#VALUE!</v>
      </c>
      <c r="S144" s="15">
        <f t="shared" si="16"/>
        <v>0</v>
      </c>
      <c r="T144" s="15" t="e">
        <f>SUMIF('[1]COAL RECEIPT &amp; GCV DATA'!$A$3:$A$11,'MASTER DATA FILE RAW COAL'!A144,'[1]COAL RECEIPT &amp; GCV DATA'!$T$3:$T$11)</f>
        <v>#VALUE!</v>
      </c>
      <c r="U144" s="15" t="e">
        <f t="shared" si="17"/>
        <v>#VALUE!</v>
      </c>
      <c r="V144" s="15" t="e">
        <f>SUMIF('[1]COAL RECEIPT &amp; GCV DATA'!$A$3:$A$11,'MASTER DATA FILE RAW COAL'!A144,'[1]COAL RECEIPT &amp; GCV DATA'!$V$3:$V$11)</f>
        <v>#VALUE!</v>
      </c>
      <c r="W144" s="15" t="e">
        <f t="shared" si="18"/>
        <v>#VALUE!</v>
      </c>
    </row>
    <row r="145" spans="1:23" customFormat="1" x14ac:dyDescent="0.3">
      <c r="A145" s="12"/>
      <c r="B145" s="12" t="e">
        <f>SUMIF('[1]COAL RECEIPT &amp; GCV DATA'!$A$3:$A$11,'MASTER DATA FILE RAW COAL'!A145,'[1]COAL RECEIPT &amp; GCV DATA'!$B$3:$B$11)</f>
        <v>#VALUE!</v>
      </c>
      <c r="C145" s="13" t="e">
        <f>SUMIF('[1]COAL RECEIPT &amp; GCV DATA'!$A$3:$A$11,'MASTER DATA FILE RAW COAL'!A145,'[1]COAL RECEIPT &amp; GCV DATA'!$C$3:$C$11)</f>
        <v>#VALUE!</v>
      </c>
      <c r="D145" s="13">
        <f>IFERROR(VLOOKUP(A145,'[1]COAL RECEIPT &amp; GCV DATA'!$A$2:$V$11,4,0),0)</f>
        <v>0</v>
      </c>
      <c r="E145" s="14">
        <f>IFERROR(VLOOKUP(A145,'[1]COAL RECEIPT &amp; GCV DATA'!$A$2:$V$11,5,0),0)</f>
        <v>0</v>
      </c>
      <c r="F145" s="13" t="e">
        <f>SUMIF('[1]COAL RECEIPT &amp; GCV DATA'!$A$3:$A$11,'MASTER DATA FILE RAW COAL'!A145,'[1]COAL RECEIPT &amp; GCV DATA'!$F$3:$F$11)</f>
        <v>#VALUE!</v>
      </c>
      <c r="G145" s="13">
        <f>IFERROR(VLOOKUP(A145,'[1]COAL RECEIPT &amp; GCV DATA'!$A$2:$V$11,7,0),0)</f>
        <v>0</v>
      </c>
      <c r="H145" s="13">
        <f>IFERROR(VLOOKUP(A145,'[1]COAL RECEIPT &amp; GCV DATA'!$A$2:$V$11,8,0),0)</f>
        <v>0</v>
      </c>
      <c r="I145" s="13">
        <f>IFERROR(VLOOKUP(A145,'[1]COAL RECEIPT &amp; GCV DATA'!$A$2:$V$11,9,0),0)</f>
        <v>0</v>
      </c>
      <c r="J145" s="13">
        <f>IFERROR(VLOOKUP(A145,'[1]COAL RECEIPT &amp; GCV DATA'!$A$2:$V$11,10,0),0)</f>
        <v>0</v>
      </c>
      <c r="K145" s="15" t="e">
        <f>SUMIF('[1]COAL RECEIPT &amp; GCV DATA'!$A$3:$A$11,'MASTER DATA FILE RAW COAL'!A145,'[1]COAL RECEIPT &amp; GCV DATA'!$K$3:$K$11)</f>
        <v>#VALUE!</v>
      </c>
      <c r="L145" s="15" t="e">
        <f>SUMIF('[1]COAL RECEIPT &amp; GCV DATA'!$A$3:$A$11,'MASTER DATA FILE RAW COAL'!A145,'[1]COAL RECEIPT &amp; GCV DATA'!$L$3:$L$11)</f>
        <v>#VALUE!</v>
      </c>
      <c r="M145" s="15" t="e">
        <f t="shared" si="14"/>
        <v>#VALUE!</v>
      </c>
      <c r="N145" s="15" t="e">
        <f t="shared" si="15"/>
        <v>#VALUE!</v>
      </c>
      <c r="O145" s="15" t="e">
        <f>SUMIF('[1]COAL RECEIPT &amp; GCV DATA'!$A$3:$A$11,'MASTER DATA FILE RAW COAL'!A145,'[1]COAL RECEIPT &amp; GCV DATA'!$O$3:$O$11)</f>
        <v>#VALUE!</v>
      </c>
      <c r="P145" s="15" t="e">
        <f t="shared" si="13"/>
        <v>#VALUE!</v>
      </c>
      <c r="Q145" s="15" t="e">
        <f>SUMIF('[1]COAL RECEIPT &amp; GCV DATA'!$A$3:$A$11,'MASTER DATA FILE RAW COAL'!A145,'[1]COAL RECEIPT &amp; GCV DATA'!$Q$3:$Q$11)+IF(H145=$J$234,($K$234*K145),0)+IF(H145=$J$235,($K$235*K145),0)+IF(H144=$J$235,($K$236*K145),0)</f>
        <v>#VALUE!</v>
      </c>
      <c r="R145" s="16" t="e">
        <f>SUMIF('[1]COAL RECEIPT &amp; GCV DATA'!$A$3:$A$11,'MASTER DATA FILE RAW COAL'!A145,'[1]COAL RECEIPT &amp; GCV DATA'!$R$3:$R$11)+IF(H145=$J$234,($K$234*K145),0)+IF(H145=$J$235,($K$235*K145),0)</f>
        <v>#VALUE!</v>
      </c>
      <c r="S145" s="15">
        <f t="shared" si="16"/>
        <v>0</v>
      </c>
      <c r="T145" s="15" t="e">
        <f>SUMIF('[1]COAL RECEIPT &amp; GCV DATA'!$A$3:$A$11,'MASTER DATA FILE RAW COAL'!A145,'[1]COAL RECEIPT &amp; GCV DATA'!$T$3:$T$11)</f>
        <v>#VALUE!</v>
      </c>
      <c r="U145" s="15" t="e">
        <f t="shared" si="17"/>
        <v>#VALUE!</v>
      </c>
      <c r="V145" s="15" t="e">
        <f>SUMIF('[1]COAL RECEIPT &amp; GCV DATA'!$A$3:$A$11,'MASTER DATA FILE RAW COAL'!A145,'[1]COAL RECEIPT &amp; GCV DATA'!$V$3:$V$11)</f>
        <v>#VALUE!</v>
      </c>
      <c r="W145" s="15" t="e">
        <f t="shared" si="18"/>
        <v>#VALUE!</v>
      </c>
    </row>
    <row r="146" spans="1:23" customFormat="1" x14ac:dyDescent="0.3">
      <c r="A146" s="12"/>
      <c r="B146" s="12" t="e">
        <f>SUMIF('[1]COAL RECEIPT &amp; GCV DATA'!$A$3:$A$11,'MASTER DATA FILE RAW COAL'!A146,'[1]COAL RECEIPT &amp; GCV DATA'!$B$3:$B$11)</f>
        <v>#VALUE!</v>
      </c>
      <c r="C146" s="13" t="e">
        <f>SUMIF('[1]COAL RECEIPT &amp; GCV DATA'!$A$3:$A$11,'MASTER DATA FILE RAW COAL'!A146,'[1]COAL RECEIPT &amp; GCV DATA'!$C$3:$C$11)</f>
        <v>#VALUE!</v>
      </c>
      <c r="D146" s="13">
        <f>IFERROR(VLOOKUP(A146,'[1]COAL RECEIPT &amp; GCV DATA'!$A$2:$V$11,4,0),0)</f>
        <v>0</v>
      </c>
      <c r="E146" s="14">
        <f>IFERROR(VLOOKUP(A146,'[1]COAL RECEIPT &amp; GCV DATA'!$A$2:$V$11,5,0),0)</f>
        <v>0</v>
      </c>
      <c r="F146" s="13" t="e">
        <f>SUMIF('[1]COAL RECEIPT &amp; GCV DATA'!$A$3:$A$11,'MASTER DATA FILE RAW COAL'!A146,'[1]COAL RECEIPT &amp; GCV DATA'!$F$3:$F$11)</f>
        <v>#VALUE!</v>
      </c>
      <c r="G146" s="13">
        <f>IFERROR(VLOOKUP(A146,'[1]COAL RECEIPT &amp; GCV DATA'!$A$2:$V$11,7,0),0)</f>
        <v>0</v>
      </c>
      <c r="H146" s="13">
        <f>IFERROR(VLOOKUP(A146,'[1]COAL RECEIPT &amp; GCV DATA'!$A$2:$V$11,8,0),0)</f>
        <v>0</v>
      </c>
      <c r="I146" s="13">
        <f>IFERROR(VLOOKUP(A146,'[1]COAL RECEIPT &amp; GCV DATA'!$A$2:$V$11,9,0),0)</f>
        <v>0</v>
      </c>
      <c r="J146" s="13">
        <f>IFERROR(VLOOKUP(A146,'[1]COAL RECEIPT &amp; GCV DATA'!$A$2:$V$11,10,0),0)</f>
        <v>0</v>
      </c>
      <c r="K146" s="15" t="e">
        <f>SUMIF('[1]COAL RECEIPT &amp; GCV DATA'!$A$3:$A$11,'MASTER DATA FILE RAW COAL'!A146,'[1]COAL RECEIPT &amp; GCV DATA'!$K$3:$K$11)</f>
        <v>#VALUE!</v>
      </c>
      <c r="L146" s="15" t="e">
        <f>SUMIF('[1]COAL RECEIPT &amp; GCV DATA'!$A$3:$A$11,'MASTER DATA FILE RAW COAL'!A146,'[1]COAL RECEIPT &amp; GCV DATA'!$L$3:$L$11)</f>
        <v>#VALUE!</v>
      </c>
      <c r="M146" s="15" t="e">
        <f t="shared" si="14"/>
        <v>#VALUE!</v>
      </c>
      <c r="N146" s="15" t="e">
        <f t="shared" si="15"/>
        <v>#VALUE!</v>
      </c>
      <c r="O146" s="15" t="e">
        <f>SUMIF('[1]COAL RECEIPT &amp; GCV DATA'!$A$3:$A$11,'MASTER DATA FILE RAW COAL'!A146,'[1]COAL RECEIPT &amp; GCV DATA'!$O$3:$O$11)</f>
        <v>#VALUE!</v>
      </c>
      <c r="P146" s="15" t="e">
        <f t="shared" ref="P146:P209" si="19">+O146*K146</f>
        <v>#VALUE!</v>
      </c>
      <c r="Q146" s="15" t="e">
        <f>SUMIF('[1]COAL RECEIPT &amp; GCV DATA'!$A$3:$A$11,'MASTER DATA FILE RAW COAL'!A146,'[1]COAL RECEIPT &amp; GCV DATA'!$Q$3:$Q$11)+IF(H146=$J$234,($K$234*K146),0)+IF(H146=$J$235,($K$235*K146),0)+IF(H145=$J$235,($K$236*K146),0)</f>
        <v>#VALUE!</v>
      </c>
      <c r="R146" s="16" t="e">
        <f>SUMIF('[1]COAL RECEIPT &amp; GCV DATA'!$A$3:$A$11,'MASTER DATA FILE RAW COAL'!A146,'[1]COAL RECEIPT &amp; GCV DATA'!$R$3:$R$11)+IF(H146=$J$234,($K$234*K146),0)+IF(H146=$J$235,($K$235*K146),0)</f>
        <v>#VALUE!</v>
      </c>
      <c r="S146" s="15">
        <f t="shared" si="16"/>
        <v>0</v>
      </c>
      <c r="T146" s="15" t="e">
        <f>SUMIF('[1]COAL RECEIPT &amp; GCV DATA'!$A$3:$A$11,'MASTER DATA FILE RAW COAL'!A146,'[1]COAL RECEIPT &amp; GCV DATA'!$T$3:$T$11)</f>
        <v>#VALUE!</v>
      </c>
      <c r="U146" s="15" t="e">
        <f t="shared" si="17"/>
        <v>#VALUE!</v>
      </c>
      <c r="V146" s="15" t="e">
        <f>SUMIF('[1]COAL RECEIPT &amp; GCV DATA'!$A$3:$A$11,'MASTER DATA FILE RAW COAL'!A146,'[1]COAL RECEIPT &amp; GCV DATA'!$V$3:$V$11)</f>
        <v>#VALUE!</v>
      </c>
      <c r="W146" s="15" t="e">
        <f t="shared" si="18"/>
        <v>#VALUE!</v>
      </c>
    </row>
    <row r="147" spans="1:23" customFormat="1" x14ac:dyDescent="0.3">
      <c r="A147" s="12"/>
      <c r="B147" s="12" t="e">
        <f>SUMIF('[1]COAL RECEIPT &amp; GCV DATA'!$A$3:$A$11,'MASTER DATA FILE RAW COAL'!A147,'[1]COAL RECEIPT &amp; GCV DATA'!$B$3:$B$11)</f>
        <v>#VALUE!</v>
      </c>
      <c r="C147" s="13" t="e">
        <f>SUMIF('[1]COAL RECEIPT &amp; GCV DATA'!$A$3:$A$11,'MASTER DATA FILE RAW COAL'!A147,'[1]COAL RECEIPT &amp; GCV DATA'!$C$3:$C$11)</f>
        <v>#VALUE!</v>
      </c>
      <c r="D147" s="13">
        <f>IFERROR(VLOOKUP(A147,'[1]COAL RECEIPT &amp; GCV DATA'!$A$2:$V$11,4,0),0)</f>
        <v>0</v>
      </c>
      <c r="E147" s="14">
        <f>IFERROR(VLOOKUP(A147,'[1]COAL RECEIPT &amp; GCV DATA'!$A$2:$V$11,5,0),0)</f>
        <v>0</v>
      </c>
      <c r="F147" s="13" t="e">
        <f>SUMIF('[1]COAL RECEIPT &amp; GCV DATA'!$A$3:$A$11,'MASTER DATA FILE RAW COAL'!A147,'[1]COAL RECEIPT &amp; GCV DATA'!$F$3:$F$11)</f>
        <v>#VALUE!</v>
      </c>
      <c r="G147" s="13">
        <f>IFERROR(VLOOKUP(A147,'[1]COAL RECEIPT &amp; GCV DATA'!$A$2:$V$11,7,0),0)</f>
        <v>0</v>
      </c>
      <c r="H147" s="13">
        <f>IFERROR(VLOOKUP(A147,'[1]COAL RECEIPT &amp; GCV DATA'!$A$2:$V$11,8,0),0)</f>
        <v>0</v>
      </c>
      <c r="I147" s="13">
        <f>IFERROR(VLOOKUP(A147,'[1]COAL RECEIPT &amp; GCV DATA'!$A$2:$V$11,9,0),0)</f>
        <v>0</v>
      </c>
      <c r="J147" s="13">
        <f>IFERROR(VLOOKUP(A147,'[1]COAL RECEIPT &amp; GCV DATA'!$A$2:$V$11,10,0),0)</f>
        <v>0</v>
      </c>
      <c r="K147" s="15" t="e">
        <f>SUMIF('[1]COAL RECEIPT &amp; GCV DATA'!$A$3:$A$11,'MASTER DATA FILE RAW COAL'!A147,'[1]COAL RECEIPT &amp; GCV DATA'!$K$3:$K$11)</f>
        <v>#VALUE!</v>
      </c>
      <c r="L147" s="15" t="e">
        <f>SUMIF('[1]COAL RECEIPT &amp; GCV DATA'!$A$3:$A$11,'MASTER DATA FILE RAW COAL'!A147,'[1]COAL RECEIPT &amp; GCV DATA'!$L$3:$L$11)</f>
        <v>#VALUE!</v>
      </c>
      <c r="M147" s="15" t="e">
        <f t="shared" si="14"/>
        <v>#VALUE!</v>
      </c>
      <c r="N147" s="15" t="e">
        <f t="shared" si="15"/>
        <v>#VALUE!</v>
      </c>
      <c r="O147" s="15" t="e">
        <f>SUMIF('[1]COAL RECEIPT &amp; GCV DATA'!$A$3:$A$11,'MASTER DATA FILE RAW COAL'!A147,'[1]COAL RECEIPT &amp; GCV DATA'!$O$3:$O$11)</f>
        <v>#VALUE!</v>
      </c>
      <c r="P147" s="15" t="e">
        <f t="shared" si="19"/>
        <v>#VALUE!</v>
      </c>
      <c r="Q147" s="15" t="e">
        <f>SUMIF('[1]COAL RECEIPT &amp; GCV DATA'!$A$3:$A$11,'MASTER DATA FILE RAW COAL'!A147,'[1]COAL RECEIPT &amp; GCV DATA'!$Q$3:$Q$11)+IF(H147=$J$234,($K$234*K147),0)+IF(H147=$J$235,($K$235*K147),0)+IF(H146=$J$235,($K$236*K147),0)</f>
        <v>#VALUE!</v>
      </c>
      <c r="R147" s="16" t="e">
        <f>SUMIF('[1]COAL RECEIPT &amp; GCV DATA'!$A$3:$A$11,'MASTER DATA FILE RAW COAL'!A147,'[1]COAL RECEIPT &amp; GCV DATA'!$R$3:$R$11)+IF(H147=$J$234,($K$234*K147),0)+IF(H147=$J$235,($K$235*K147),0)</f>
        <v>#VALUE!</v>
      </c>
      <c r="S147" s="15">
        <f t="shared" si="16"/>
        <v>0</v>
      </c>
      <c r="T147" s="15" t="e">
        <f>SUMIF('[1]COAL RECEIPT &amp; GCV DATA'!$A$3:$A$11,'MASTER DATA FILE RAW COAL'!A147,'[1]COAL RECEIPT &amp; GCV DATA'!$T$3:$T$11)</f>
        <v>#VALUE!</v>
      </c>
      <c r="U147" s="15" t="e">
        <f t="shared" si="17"/>
        <v>#VALUE!</v>
      </c>
      <c r="V147" s="15" t="e">
        <f>SUMIF('[1]COAL RECEIPT &amp; GCV DATA'!$A$3:$A$11,'MASTER DATA FILE RAW COAL'!A147,'[1]COAL RECEIPT &amp; GCV DATA'!$V$3:$V$11)</f>
        <v>#VALUE!</v>
      </c>
      <c r="W147" s="15" t="e">
        <f t="shared" si="18"/>
        <v>#VALUE!</v>
      </c>
    </row>
    <row r="148" spans="1:23" customFormat="1" x14ac:dyDescent="0.3">
      <c r="A148" s="12"/>
      <c r="B148" s="12" t="e">
        <f>SUMIF('[1]COAL RECEIPT &amp; GCV DATA'!$A$3:$A$11,'MASTER DATA FILE RAW COAL'!A148,'[1]COAL RECEIPT &amp; GCV DATA'!$B$3:$B$11)</f>
        <v>#VALUE!</v>
      </c>
      <c r="C148" s="13" t="e">
        <f>SUMIF('[1]COAL RECEIPT &amp; GCV DATA'!$A$3:$A$11,'MASTER DATA FILE RAW COAL'!A148,'[1]COAL RECEIPT &amp; GCV DATA'!$C$3:$C$11)</f>
        <v>#VALUE!</v>
      </c>
      <c r="D148" s="13">
        <f>IFERROR(VLOOKUP(A148,'[1]COAL RECEIPT &amp; GCV DATA'!$A$2:$V$11,4,0),0)</f>
        <v>0</v>
      </c>
      <c r="E148" s="14">
        <f>IFERROR(VLOOKUP(A148,'[1]COAL RECEIPT &amp; GCV DATA'!$A$2:$V$11,5,0),0)</f>
        <v>0</v>
      </c>
      <c r="F148" s="13" t="e">
        <f>SUMIF('[1]COAL RECEIPT &amp; GCV DATA'!$A$3:$A$11,'MASTER DATA FILE RAW COAL'!A148,'[1]COAL RECEIPT &amp; GCV DATA'!$F$3:$F$11)</f>
        <v>#VALUE!</v>
      </c>
      <c r="G148" s="13">
        <f>IFERROR(VLOOKUP(A148,'[1]COAL RECEIPT &amp; GCV DATA'!$A$2:$V$11,7,0),0)</f>
        <v>0</v>
      </c>
      <c r="H148" s="13">
        <f>IFERROR(VLOOKUP(A148,'[1]COAL RECEIPT &amp; GCV DATA'!$A$2:$V$11,8,0),0)</f>
        <v>0</v>
      </c>
      <c r="I148" s="13">
        <f>IFERROR(VLOOKUP(A148,'[1]COAL RECEIPT &amp; GCV DATA'!$A$2:$V$11,9,0),0)</f>
        <v>0</v>
      </c>
      <c r="J148" s="13">
        <f>IFERROR(VLOOKUP(A148,'[1]COAL RECEIPT &amp; GCV DATA'!$A$2:$V$11,10,0),0)</f>
        <v>0</v>
      </c>
      <c r="K148" s="15" t="e">
        <f>SUMIF('[1]COAL RECEIPT &amp; GCV DATA'!$A$3:$A$11,'MASTER DATA FILE RAW COAL'!A148,'[1]COAL RECEIPT &amp; GCV DATA'!$K$3:$K$11)</f>
        <v>#VALUE!</v>
      </c>
      <c r="L148" s="15" t="e">
        <f>SUMIF('[1]COAL RECEIPT &amp; GCV DATA'!$A$3:$A$11,'MASTER DATA FILE RAW COAL'!A148,'[1]COAL RECEIPT &amp; GCV DATA'!$L$3:$L$11)</f>
        <v>#VALUE!</v>
      </c>
      <c r="M148" s="15" t="e">
        <f t="shared" si="14"/>
        <v>#VALUE!</v>
      </c>
      <c r="N148" s="15" t="e">
        <f t="shared" si="15"/>
        <v>#VALUE!</v>
      </c>
      <c r="O148" s="15" t="e">
        <f>SUMIF('[1]COAL RECEIPT &amp; GCV DATA'!$A$3:$A$11,'MASTER DATA FILE RAW COAL'!A148,'[1]COAL RECEIPT &amp; GCV DATA'!$O$3:$O$11)</f>
        <v>#VALUE!</v>
      </c>
      <c r="P148" s="15" t="e">
        <f t="shared" si="19"/>
        <v>#VALUE!</v>
      </c>
      <c r="Q148" s="15" t="e">
        <f>SUMIF('[1]COAL RECEIPT &amp; GCV DATA'!$A$3:$A$11,'MASTER DATA FILE RAW COAL'!A148,'[1]COAL RECEIPT &amp; GCV DATA'!$Q$3:$Q$11)+IF(H148=$J$234,($K$234*K148),0)+IF(H148=$J$235,($K$235*K148),0)+IF(H147=$J$235,($K$236*K148),0)</f>
        <v>#VALUE!</v>
      </c>
      <c r="R148" s="16" t="e">
        <f>SUMIF('[1]COAL RECEIPT &amp; GCV DATA'!$A$3:$A$11,'MASTER DATA FILE RAW COAL'!A148,'[1]COAL RECEIPT &amp; GCV DATA'!$R$3:$R$11)+IF(H148=$J$234,($K$234*K148),0)+IF(H148=$J$235,($K$235*K148),0)</f>
        <v>#VALUE!</v>
      </c>
      <c r="S148" s="15">
        <f t="shared" si="16"/>
        <v>0</v>
      </c>
      <c r="T148" s="15" t="e">
        <f>SUMIF('[1]COAL RECEIPT &amp; GCV DATA'!$A$3:$A$11,'MASTER DATA FILE RAW COAL'!A148,'[1]COAL RECEIPT &amp; GCV DATA'!$T$3:$T$11)</f>
        <v>#VALUE!</v>
      </c>
      <c r="U148" s="15" t="e">
        <f t="shared" si="17"/>
        <v>#VALUE!</v>
      </c>
      <c r="V148" s="15" t="e">
        <f>SUMIF('[1]COAL RECEIPT &amp; GCV DATA'!$A$3:$A$11,'MASTER DATA FILE RAW COAL'!A148,'[1]COAL RECEIPT &amp; GCV DATA'!$V$3:$V$11)</f>
        <v>#VALUE!</v>
      </c>
      <c r="W148" s="15" t="e">
        <f t="shared" si="18"/>
        <v>#VALUE!</v>
      </c>
    </row>
    <row r="149" spans="1:23" customFormat="1" x14ac:dyDescent="0.3">
      <c r="A149" s="12"/>
      <c r="B149" s="12" t="e">
        <f>SUMIF('[1]COAL RECEIPT &amp; GCV DATA'!$A$3:$A$11,'MASTER DATA FILE RAW COAL'!A149,'[1]COAL RECEIPT &amp; GCV DATA'!$B$3:$B$11)</f>
        <v>#VALUE!</v>
      </c>
      <c r="C149" s="13" t="e">
        <f>SUMIF('[1]COAL RECEIPT &amp; GCV DATA'!$A$3:$A$11,'MASTER DATA FILE RAW COAL'!A149,'[1]COAL RECEIPT &amp; GCV DATA'!$C$3:$C$11)</f>
        <v>#VALUE!</v>
      </c>
      <c r="D149" s="13">
        <f>IFERROR(VLOOKUP(A149,'[1]COAL RECEIPT &amp; GCV DATA'!$A$2:$V$11,4,0),0)</f>
        <v>0</v>
      </c>
      <c r="E149" s="14">
        <f>IFERROR(VLOOKUP(A149,'[1]COAL RECEIPT &amp; GCV DATA'!$A$2:$V$11,5,0),0)</f>
        <v>0</v>
      </c>
      <c r="F149" s="13" t="e">
        <f>SUMIF('[1]COAL RECEIPT &amp; GCV DATA'!$A$3:$A$11,'MASTER DATA FILE RAW COAL'!A149,'[1]COAL RECEIPT &amp; GCV DATA'!$F$3:$F$11)</f>
        <v>#VALUE!</v>
      </c>
      <c r="G149" s="13">
        <f>IFERROR(VLOOKUP(A149,'[1]COAL RECEIPT &amp; GCV DATA'!$A$2:$V$11,7,0),0)</f>
        <v>0</v>
      </c>
      <c r="H149" s="13">
        <f>IFERROR(VLOOKUP(A149,'[1]COAL RECEIPT &amp; GCV DATA'!$A$2:$V$11,8,0),0)</f>
        <v>0</v>
      </c>
      <c r="I149" s="13">
        <f>IFERROR(VLOOKUP(A149,'[1]COAL RECEIPT &amp; GCV DATA'!$A$2:$V$11,9,0),0)</f>
        <v>0</v>
      </c>
      <c r="J149" s="13">
        <f>IFERROR(VLOOKUP(A149,'[1]COAL RECEIPT &amp; GCV DATA'!$A$2:$V$11,10,0),0)</f>
        <v>0</v>
      </c>
      <c r="K149" s="15" t="e">
        <f>SUMIF('[1]COAL RECEIPT &amp; GCV DATA'!$A$3:$A$11,'MASTER DATA FILE RAW COAL'!A149,'[1]COAL RECEIPT &amp; GCV DATA'!$K$3:$K$11)</f>
        <v>#VALUE!</v>
      </c>
      <c r="L149" s="15" t="e">
        <f>SUMIF('[1]COAL RECEIPT &amp; GCV DATA'!$A$3:$A$11,'MASTER DATA FILE RAW COAL'!A149,'[1]COAL RECEIPT &amp; GCV DATA'!$L$3:$L$11)</f>
        <v>#VALUE!</v>
      </c>
      <c r="M149" s="15" t="e">
        <f t="shared" si="14"/>
        <v>#VALUE!</v>
      </c>
      <c r="N149" s="15" t="e">
        <f t="shared" si="15"/>
        <v>#VALUE!</v>
      </c>
      <c r="O149" s="15" t="e">
        <f>SUMIF('[1]COAL RECEIPT &amp; GCV DATA'!$A$3:$A$11,'MASTER DATA FILE RAW COAL'!A149,'[1]COAL RECEIPT &amp; GCV DATA'!$O$3:$O$11)</f>
        <v>#VALUE!</v>
      </c>
      <c r="P149" s="15" t="e">
        <f t="shared" si="19"/>
        <v>#VALUE!</v>
      </c>
      <c r="Q149" s="15" t="e">
        <f>SUMIF('[1]COAL RECEIPT &amp; GCV DATA'!$A$3:$A$11,'MASTER DATA FILE RAW COAL'!A149,'[1]COAL RECEIPT &amp; GCV DATA'!$Q$3:$Q$11)+IF(H149=$J$234,($K$234*K149),0)+IF(H149=$J$235,($K$235*K149),0)+IF(H148=$J$235,($K$236*K149),0)</f>
        <v>#VALUE!</v>
      </c>
      <c r="R149" s="16" t="e">
        <f>SUMIF('[1]COAL RECEIPT &amp; GCV DATA'!$A$3:$A$11,'MASTER DATA FILE RAW COAL'!A149,'[1]COAL RECEIPT &amp; GCV DATA'!$R$3:$R$11)+IF(H149=$J$234,($K$234*K149),0)+IF(H149=$J$235,($K$235*K149),0)</f>
        <v>#VALUE!</v>
      </c>
      <c r="S149" s="15">
        <f t="shared" si="16"/>
        <v>0</v>
      </c>
      <c r="T149" s="15" t="e">
        <f>SUMIF('[1]COAL RECEIPT &amp; GCV DATA'!$A$3:$A$11,'MASTER DATA FILE RAW COAL'!A149,'[1]COAL RECEIPT &amp; GCV DATA'!$T$3:$T$11)</f>
        <v>#VALUE!</v>
      </c>
      <c r="U149" s="15" t="e">
        <f t="shared" si="17"/>
        <v>#VALUE!</v>
      </c>
      <c r="V149" s="15" t="e">
        <f>SUMIF('[1]COAL RECEIPT &amp; GCV DATA'!$A$3:$A$11,'MASTER DATA FILE RAW COAL'!A149,'[1]COAL RECEIPT &amp; GCV DATA'!$V$3:$V$11)</f>
        <v>#VALUE!</v>
      </c>
      <c r="W149" s="15" t="e">
        <f t="shared" si="18"/>
        <v>#VALUE!</v>
      </c>
    </row>
    <row r="150" spans="1:23" customFormat="1" x14ac:dyDescent="0.3">
      <c r="A150" s="12"/>
      <c r="B150" s="12" t="e">
        <f>SUMIF('[1]COAL RECEIPT &amp; GCV DATA'!$A$3:$A$11,'MASTER DATA FILE RAW COAL'!A150,'[1]COAL RECEIPT &amp; GCV DATA'!$B$3:$B$11)</f>
        <v>#VALUE!</v>
      </c>
      <c r="C150" s="13" t="e">
        <f>SUMIF('[1]COAL RECEIPT &amp; GCV DATA'!$A$3:$A$11,'MASTER DATA FILE RAW COAL'!A150,'[1]COAL RECEIPT &amp; GCV DATA'!$C$3:$C$11)</f>
        <v>#VALUE!</v>
      </c>
      <c r="D150" s="13">
        <f>IFERROR(VLOOKUP(A150,'[1]COAL RECEIPT &amp; GCV DATA'!$A$2:$V$11,4,0),0)</f>
        <v>0</v>
      </c>
      <c r="E150" s="14">
        <f>IFERROR(VLOOKUP(A150,'[1]COAL RECEIPT &amp; GCV DATA'!$A$2:$V$11,5,0),0)</f>
        <v>0</v>
      </c>
      <c r="F150" s="13" t="e">
        <f>SUMIF('[1]COAL RECEIPT &amp; GCV DATA'!$A$3:$A$11,'MASTER DATA FILE RAW COAL'!A150,'[1]COAL RECEIPT &amp; GCV DATA'!$F$3:$F$11)</f>
        <v>#VALUE!</v>
      </c>
      <c r="G150" s="13">
        <f>IFERROR(VLOOKUP(A150,'[1]COAL RECEIPT &amp; GCV DATA'!$A$2:$V$11,7,0),0)</f>
        <v>0</v>
      </c>
      <c r="H150" s="13">
        <f>IFERROR(VLOOKUP(A150,'[1]COAL RECEIPT &amp; GCV DATA'!$A$2:$V$11,8,0),0)</f>
        <v>0</v>
      </c>
      <c r="I150" s="13">
        <f>IFERROR(VLOOKUP(A150,'[1]COAL RECEIPT &amp; GCV DATA'!$A$2:$V$11,9,0),0)</f>
        <v>0</v>
      </c>
      <c r="J150" s="13">
        <f>IFERROR(VLOOKUP(A150,'[1]COAL RECEIPT &amp; GCV DATA'!$A$2:$V$11,10,0),0)</f>
        <v>0</v>
      </c>
      <c r="K150" s="15" t="e">
        <f>SUMIF('[1]COAL RECEIPT &amp; GCV DATA'!$A$3:$A$11,'MASTER DATA FILE RAW COAL'!A150,'[1]COAL RECEIPT &amp; GCV DATA'!$K$3:$K$11)</f>
        <v>#VALUE!</v>
      </c>
      <c r="L150" s="15" t="e">
        <f>SUMIF('[1]COAL RECEIPT &amp; GCV DATA'!$A$3:$A$11,'MASTER DATA FILE RAW COAL'!A150,'[1]COAL RECEIPT &amp; GCV DATA'!$L$3:$L$11)</f>
        <v>#VALUE!</v>
      </c>
      <c r="M150" s="15" t="e">
        <f t="shared" si="14"/>
        <v>#VALUE!</v>
      </c>
      <c r="N150" s="15" t="e">
        <f t="shared" si="15"/>
        <v>#VALUE!</v>
      </c>
      <c r="O150" s="15" t="e">
        <f>SUMIF('[1]COAL RECEIPT &amp; GCV DATA'!$A$3:$A$11,'MASTER DATA FILE RAW COAL'!A150,'[1]COAL RECEIPT &amp; GCV DATA'!$O$3:$O$11)</f>
        <v>#VALUE!</v>
      </c>
      <c r="P150" s="15" t="e">
        <f t="shared" si="19"/>
        <v>#VALUE!</v>
      </c>
      <c r="Q150" s="15" t="e">
        <f>SUMIF('[1]COAL RECEIPT &amp; GCV DATA'!$A$3:$A$11,'MASTER DATA FILE RAW COAL'!A150,'[1]COAL RECEIPT &amp; GCV DATA'!$Q$3:$Q$11)+IF(H150=$J$234,($K$234*K150),0)+IF(H150=$J$235,($K$235*K150),0)+IF(H149=$J$235,($K$236*K150),0)</f>
        <v>#VALUE!</v>
      </c>
      <c r="R150" s="16" t="e">
        <f>SUMIF('[1]COAL RECEIPT &amp; GCV DATA'!$A$3:$A$11,'MASTER DATA FILE RAW COAL'!A150,'[1]COAL RECEIPT &amp; GCV DATA'!$R$3:$R$11)+IF(H150=$J$234,($K$234*K150),0)+IF(H150=$J$235,($K$235*K150),0)</f>
        <v>#VALUE!</v>
      </c>
      <c r="S150" s="15">
        <f t="shared" si="16"/>
        <v>0</v>
      </c>
      <c r="T150" s="15" t="e">
        <f>SUMIF('[1]COAL RECEIPT &amp; GCV DATA'!$A$3:$A$11,'MASTER DATA FILE RAW COAL'!A150,'[1]COAL RECEIPT &amp; GCV DATA'!$T$3:$T$11)</f>
        <v>#VALUE!</v>
      </c>
      <c r="U150" s="15" t="e">
        <f t="shared" si="17"/>
        <v>#VALUE!</v>
      </c>
      <c r="V150" s="15" t="e">
        <f>SUMIF('[1]COAL RECEIPT &amp; GCV DATA'!$A$3:$A$11,'MASTER DATA FILE RAW COAL'!A150,'[1]COAL RECEIPT &amp; GCV DATA'!$V$3:$V$11)</f>
        <v>#VALUE!</v>
      </c>
      <c r="W150" s="15" t="e">
        <f t="shared" si="18"/>
        <v>#VALUE!</v>
      </c>
    </row>
    <row r="151" spans="1:23" customFormat="1" x14ac:dyDescent="0.3">
      <c r="A151" s="12"/>
      <c r="B151" s="12" t="e">
        <f>SUMIF('[1]COAL RECEIPT &amp; GCV DATA'!$A$3:$A$11,'MASTER DATA FILE RAW COAL'!A151,'[1]COAL RECEIPT &amp; GCV DATA'!$B$3:$B$11)</f>
        <v>#VALUE!</v>
      </c>
      <c r="C151" s="13" t="e">
        <f>SUMIF('[1]COAL RECEIPT &amp; GCV DATA'!$A$3:$A$11,'MASTER DATA FILE RAW COAL'!A151,'[1]COAL RECEIPT &amp; GCV DATA'!$C$3:$C$11)</f>
        <v>#VALUE!</v>
      </c>
      <c r="D151" s="13">
        <f>IFERROR(VLOOKUP(A151,'[1]COAL RECEIPT &amp; GCV DATA'!$A$2:$V$11,4,0),0)</f>
        <v>0</v>
      </c>
      <c r="E151" s="14">
        <f>IFERROR(VLOOKUP(A151,'[1]COAL RECEIPT &amp; GCV DATA'!$A$2:$V$11,5,0),0)</f>
        <v>0</v>
      </c>
      <c r="F151" s="13" t="e">
        <f>SUMIF('[1]COAL RECEIPT &amp; GCV DATA'!$A$3:$A$11,'MASTER DATA FILE RAW COAL'!A151,'[1]COAL RECEIPT &amp; GCV DATA'!$F$3:$F$11)</f>
        <v>#VALUE!</v>
      </c>
      <c r="G151" s="13">
        <f>IFERROR(VLOOKUP(A151,'[1]COAL RECEIPT &amp; GCV DATA'!$A$2:$V$11,7,0),0)</f>
        <v>0</v>
      </c>
      <c r="H151" s="13">
        <f>IFERROR(VLOOKUP(A151,'[1]COAL RECEIPT &amp; GCV DATA'!$A$2:$V$11,8,0),0)</f>
        <v>0</v>
      </c>
      <c r="I151" s="13">
        <f>IFERROR(VLOOKUP(A151,'[1]COAL RECEIPT &amp; GCV DATA'!$A$2:$V$11,9,0),0)</f>
        <v>0</v>
      </c>
      <c r="J151" s="13">
        <f>IFERROR(VLOOKUP(A151,'[1]COAL RECEIPT &amp; GCV DATA'!$A$2:$V$11,10,0),0)</f>
        <v>0</v>
      </c>
      <c r="K151" s="15" t="e">
        <f>SUMIF('[1]COAL RECEIPT &amp; GCV DATA'!$A$3:$A$11,'MASTER DATA FILE RAW COAL'!A151,'[1]COAL RECEIPT &amp; GCV DATA'!$K$3:$K$11)</f>
        <v>#VALUE!</v>
      </c>
      <c r="L151" s="15" t="e">
        <f>SUMIF('[1]COAL RECEIPT &amp; GCV DATA'!$A$3:$A$11,'MASTER DATA FILE RAW COAL'!A151,'[1]COAL RECEIPT &amp; GCV DATA'!$L$3:$L$11)</f>
        <v>#VALUE!</v>
      </c>
      <c r="M151" s="15" t="e">
        <f t="shared" si="14"/>
        <v>#VALUE!</v>
      </c>
      <c r="N151" s="15" t="e">
        <f t="shared" si="15"/>
        <v>#VALUE!</v>
      </c>
      <c r="O151" s="15" t="e">
        <f>SUMIF('[1]COAL RECEIPT &amp; GCV DATA'!$A$3:$A$11,'MASTER DATA FILE RAW COAL'!A151,'[1]COAL RECEIPT &amp; GCV DATA'!$O$3:$O$11)</f>
        <v>#VALUE!</v>
      </c>
      <c r="P151" s="15" t="e">
        <f t="shared" si="19"/>
        <v>#VALUE!</v>
      </c>
      <c r="Q151" s="15" t="e">
        <f>SUMIF('[1]COAL RECEIPT &amp; GCV DATA'!$A$3:$A$11,'MASTER DATA FILE RAW COAL'!A151,'[1]COAL RECEIPT &amp; GCV DATA'!$Q$3:$Q$11)+IF(H151=$J$234,($K$234*K151),0)+IF(H151=$J$235,($K$235*K151),0)+IF(H150=$J$235,($K$236*K151),0)</f>
        <v>#VALUE!</v>
      </c>
      <c r="R151" s="16" t="e">
        <f>SUMIF('[1]COAL RECEIPT &amp; GCV DATA'!$A$3:$A$11,'MASTER DATA FILE RAW COAL'!A151,'[1]COAL RECEIPT &amp; GCV DATA'!$R$3:$R$11)+IF(H151=$J$234,($K$234*K151),0)+IF(H151=$J$235,($K$235*K151),0)</f>
        <v>#VALUE!</v>
      </c>
      <c r="S151" s="15">
        <f t="shared" si="16"/>
        <v>0</v>
      </c>
      <c r="T151" s="15" t="e">
        <f>SUMIF('[1]COAL RECEIPT &amp; GCV DATA'!$A$3:$A$11,'MASTER DATA FILE RAW COAL'!A151,'[1]COAL RECEIPT &amp; GCV DATA'!$T$3:$T$11)</f>
        <v>#VALUE!</v>
      </c>
      <c r="U151" s="15" t="e">
        <f t="shared" si="17"/>
        <v>#VALUE!</v>
      </c>
      <c r="V151" s="15" t="e">
        <f>SUMIF('[1]COAL RECEIPT &amp; GCV DATA'!$A$3:$A$11,'MASTER DATA FILE RAW COAL'!A151,'[1]COAL RECEIPT &amp; GCV DATA'!$V$3:$V$11)</f>
        <v>#VALUE!</v>
      </c>
      <c r="W151" s="15" t="e">
        <f t="shared" si="18"/>
        <v>#VALUE!</v>
      </c>
    </row>
    <row r="152" spans="1:23" customFormat="1" x14ac:dyDescent="0.3">
      <c r="A152" s="12"/>
      <c r="B152" s="12" t="e">
        <f>SUMIF('[1]COAL RECEIPT &amp; GCV DATA'!$A$3:$A$11,'MASTER DATA FILE RAW COAL'!A152,'[1]COAL RECEIPT &amp; GCV DATA'!$B$3:$B$11)</f>
        <v>#VALUE!</v>
      </c>
      <c r="C152" s="13" t="e">
        <f>SUMIF('[1]COAL RECEIPT &amp; GCV DATA'!$A$3:$A$11,'MASTER DATA FILE RAW COAL'!A152,'[1]COAL RECEIPT &amp; GCV DATA'!$C$3:$C$11)</f>
        <v>#VALUE!</v>
      </c>
      <c r="D152" s="13">
        <f>IFERROR(VLOOKUP(A152,'[1]COAL RECEIPT &amp; GCV DATA'!$A$2:$V$11,4,0),0)</f>
        <v>0</v>
      </c>
      <c r="E152" s="14">
        <f>IFERROR(VLOOKUP(A152,'[1]COAL RECEIPT &amp; GCV DATA'!$A$2:$V$11,5,0),0)</f>
        <v>0</v>
      </c>
      <c r="F152" s="13" t="e">
        <f>SUMIF('[1]COAL RECEIPT &amp; GCV DATA'!$A$3:$A$11,'MASTER DATA FILE RAW COAL'!A152,'[1]COAL RECEIPT &amp; GCV DATA'!$F$3:$F$11)</f>
        <v>#VALUE!</v>
      </c>
      <c r="G152" s="13">
        <f>IFERROR(VLOOKUP(A152,'[1]COAL RECEIPT &amp; GCV DATA'!$A$2:$V$11,7,0),0)</f>
        <v>0</v>
      </c>
      <c r="H152" s="13">
        <f>IFERROR(VLOOKUP(A152,'[1]COAL RECEIPT &amp; GCV DATA'!$A$2:$V$11,8,0),0)</f>
        <v>0</v>
      </c>
      <c r="I152" s="13">
        <f>IFERROR(VLOOKUP(A152,'[1]COAL RECEIPT &amp; GCV DATA'!$A$2:$V$11,9,0),0)</f>
        <v>0</v>
      </c>
      <c r="J152" s="13">
        <f>IFERROR(VLOOKUP(A152,'[1]COAL RECEIPT &amp; GCV DATA'!$A$2:$V$11,10,0),0)</f>
        <v>0</v>
      </c>
      <c r="K152" s="15" t="e">
        <f>SUMIF('[1]COAL RECEIPT &amp; GCV DATA'!$A$3:$A$11,'MASTER DATA FILE RAW COAL'!A152,'[1]COAL RECEIPT &amp; GCV DATA'!$K$3:$K$11)</f>
        <v>#VALUE!</v>
      </c>
      <c r="L152" s="15" t="e">
        <f>SUMIF('[1]COAL RECEIPT &amp; GCV DATA'!$A$3:$A$11,'MASTER DATA FILE RAW COAL'!A152,'[1]COAL RECEIPT &amp; GCV DATA'!$L$3:$L$11)</f>
        <v>#VALUE!</v>
      </c>
      <c r="M152" s="15" t="e">
        <f t="shared" si="14"/>
        <v>#VALUE!</v>
      </c>
      <c r="N152" s="15" t="e">
        <f t="shared" si="15"/>
        <v>#VALUE!</v>
      </c>
      <c r="O152" s="15" t="e">
        <f>SUMIF('[1]COAL RECEIPT &amp; GCV DATA'!$A$3:$A$11,'MASTER DATA FILE RAW COAL'!A152,'[1]COAL RECEIPT &amp; GCV DATA'!$O$3:$O$11)</f>
        <v>#VALUE!</v>
      </c>
      <c r="P152" s="15" t="e">
        <f t="shared" si="19"/>
        <v>#VALUE!</v>
      </c>
      <c r="Q152" s="15" t="e">
        <f>SUMIF('[1]COAL RECEIPT &amp; GCV DATA'!$A$3:$A$11,'MASTER DATA FILE RAW COAL'!A152,'[1]COAL RECEIPT &amp; GCV DATA'!$Q$3:$Q$11)+IF(H152=$J$234,($K$234*K152),0)+IF(H152=$J$235,($K$235*K152),0)+IF(H151=$J$235,($K$236*K152),0)</f>
        <v>#VALUE!</v>
      </c>
      <c r="R152" s="16" t="e">
        <f>SUMIF('[1]COAL RECEIPT &amp; GCV DATA'!$A$3:$A$11,'MASTER DATA FILE RAW COAL'!A152,'[1]COAL RECEIPT &amp; GCV DATA'!$R$3:$R$11)+IF(H152=$J$234,($K$234*K152),0)+IF(H152=$J$235,($K$235*K152),0)</f>
        <v>#VALUE!</v>
      </c>
      <c r="S152" s="15">
        <f t="shared" si="16"/>
        <v>0</v>
      </c>
      <c r="T152" s="15" t="e">
        <f>SUMIF('[1]COAL RECEIPT &amp; GCV DATA'!$A$3:$A$11,'MASTER DATA FILE RAW COAL'!A152,'[1]COAL RECEIPT &amp; GCV DATA'!$T$3:$T$11)</f>
        <v>#VALUE!</v>
      </c>
      <c r="U152" s="15" t="e">
        <f t="shared" si="17"/>
        <v>#VALUE!</v>
      </c>
      <c r="V152" s="15" t="e">
        <f>SUMIF('[1]COAL RECEIPT &amp; GCV DATA'!$A$3:$A$11,'MASTER DATA FILE RAW COAL'!A152,'[1]COAL RECEIPT &amp; GCV DATA'!$V$3:$V$11)</f>
        <v>#VALUE!</v>
      </c>
      <c r="W152" s="15" t="e">
        <f t="shared" si="18"/>
        <v>#VALUE!</v>
      </c>
    </row>
    <row r="153" spans="1:23" customFormat="1" x14ac:dyDescent="0.3">
      <c r="A153" s="12"/>
      <c r="B153" s="12" t="e">
        <f>SUMIF('[1]COAL RECEIPT &amp; GCV DATA'!$A$3:$A$11,'MASTER DATA FILE RAW COAL'!A153,'[1]COAL RECEIPT &amp; GCV DATA'!$B$3:$B$11)</f>
        <v>#VALUE!</v>
      </c>
      <c r="C153" s="13" t="e">
        <f>SUMIF('[1]COAL RECEIPT &amp; GCV DATA'!$A$3:$A$11,'MASTER DATA FILE RAW COAL'!A153,'[1]COAL RECEIPT &amp; GCV DATA'!$C$3:$C$11)</f>
        <v>#VALUE!</v>
      </c>
      <c r="D153" s="13">
        <f>IFERROR(VLOOKUP(A153,'[1]COAL RECEIPT &amp; GCV DATA'!$A$2:$V$11,4,0),0)</f>
        <v>0</v>
      </c>
      <c r="E153" s="14">
        <f>IFERROR(VLOOKUP(A153,'[1]COAL RECEIPT &amp; GCV DATA'!$A$2:$V$11,5,0),0)</f>
        <v>0</v>
      </c>
      <c r="F153" s="13" t="e">
        <f>SUMIF('[1]COAL RECEIPT &amp; GCV DATA'!$A$3:$A$11,'MASTER DATA FILE RAW COAL'!A153,'[1]COAL RECEIPT &amp; GCV DATA'!$F$3:$F$11)</f>
        <v>#VALUE!</v>
      </c>
      <c r="G153" s="13">
        <f>IFERROR(VLOOKUP(A153,'[1]COAL RECEIPT &amp; GCV DATA'!$A$2:$V$11,7,0),0)</f>
        <v>0</v>
      </c>
      <c r="H153" s="13">
        <f>IFERROR(VLOOKUP(A153,'[1]COAL RECEIPT &amp; GCV DATA'!$A$2:$V$11,8,0),0)</f>
        <v>0</v>
      </c>
      <c r="I153" s="13">
        <f>IFERROR(VLOOKUP(A153,'[1]COAL RECEIPT &amp; GCV DATA'!$A$2:$V$11,9,0),0)</f>
        <v>0</v>
      </c>
      <c r="J153" s="13">
        <f>IFERROR(VLOOKUP(A153,'[1]COAL RECEIPT &amp; GCV DATA'!$A$2:$V$11,10,0),0)</f>
        <v>0</v>
      </c>
      <c r="K153" s="15" t="e">
        <f>SUMIF('[1]COAL RECEIPT &amp; GCV DATA'!$A$3:$A$11,'MASTER DATA FILE RAW COAL'!A153,'[1]COAL RECEIPT &amp; GCV DATA'!$K$3:$K$11)</f>
        <v>#VALUE!</v>
      </c>
      <c r="L153" s="15" t="e">
        <f>SUMIF('[1]COAL RECEIPT &amp; GCV DATA'!$A$3:$A$11,'MASTER DATA FILE RAW COAL'!A153,'[1]COAL RECEIPT &amp; GCV DATA'!$L$3:$L$11)</f>
        <v>#VALUE!</v>
      </c>
      <c r="M153" s="15" t="e">
        <f t="shared" si="14"/>
        <v>#VALUE!</v>
      </c>
      <c r="N153" s="15" t="e">
        <f t="shared" si="15"/>
        <v>#VALUE!</v>
      </c>
      <c r="O153" s="15" t="e">
        <f>SUMIF('[1]COAL RECEIPT &amp; GCV DATA'!$A$3:$A$11,'MASTER DATA FILE RAW COAL'!A153,'[1]COAL RECEIPT &amp; GCV DATA'!$O$3:$O$11)</f>
        <v>#VALUE!</v>
      </c>
      <c r="P153" s="15" t="e">
        <f t="shared" si="19"/>
        <v>#VALUE!</v>
      </c>
      <c r="Q153" s="15" t="e">
        <f>SUMIF('[1]COAL RECEIPT &amp; GCV DATA'!$A$3:$A$11,'MASTER DATA FILE RAW COAL'!A153,'[1]COAL RECEIPT &amp; GCV DATA'!$Q$3:$Q$11)+IF(H153=$J$234,($K$234*K153),0)+IF(H153=$J$235,($K$235*K153),0)+IF(H152=$J$235,($K$236*K153),0)</f>
        <v>#VALUE!</v>
      </c>
      <c r="R153" s="16" t="e">
        <f>SUMIF('[1]COAL RECEIPT &amp; GCV DATA'!$A$3:$A$11,'MASTER DATA FILE RAW COAL'!A153,'[1]COAL RECEIPT &amp; GCV DATA'!$R$3:$R$11)+IF(H153=$J$234,($K$234*K153),0)+IF(H153=$J$235,($K$235*K153),0)</f>
        <v>#VALUE!</v>
      </c>
      <c r="S153" s="15">
        <f t="shared" si="16"/>
        <v>0</v>
      </c>
      <c r="T153" s="15" t="e">
        <f>SUMIF('[1]COAL RECEIPT &amp; GCV DATA'!$A$3:$A$11,'MASTER DATA FILE RAW COAL'!A153,'[1]COAL RECEIPT &amp; GCV DATA'!$T$3:$T$11)</f>
        <v>#VALUE!</v>
      </c>
      <c r="U153" s="15" t="e">
        <f t="shared" si="17"/>
        <v>#VALUE!</v>
      </c>
      <c r="V153" s="15" t="e">
        <f>SUMIF('[1]COAL RECEIPT &amp; GCV DATA'!$A$3:$A$11,'MASTER DATA FILE RAW COAL'!A153,'[1]COAL RECEIPT &amp; GCV DATA'!$V$3:$V$11)</f>
        <v>#VALUE!</v>
      </c>
      <c r="W153" s="15" t="e">
        <f t="shared" si="18"/>
        <v>#VALUE!</v>
      </c>
    </row>
    <row r="154" spans="1:23" customFormat="1" x14ac:dyDescent="0.3">
      <c r="A154" s="12"/>
      <c r="B154" s="12" t="e">
        <f>SUMIF('[1]COAL RECEIPT &amp; GCV DATA'!$A$3:$A$11,'MASTER DATA FILE RAW COAL'!A154,'[1]COAL RECEIPT &amp; GCV DATA'!$B$3:$B$11)</f>
        <v>#VALUE!</v>
      </c>
      <c r="C154" s="13" t="e">
        <f>SUMIF('[1]COAL RECEIPT &amp; GCV DATA'!$A$3:$A$11,'MASTER DATA FILE RAW COAL'!A154,'[1]COAL RECEIPT &amp; GCV DATA'!$C$3:$C$11)</f>
        <v>#VALUE!</v>
      </c>
      <c r="D154" s="13">
        <f>IFERROR(VLOOKUP(A154,'[1]COAL RECEIPT &amp; GCV DATA'!$A$2:$V$11,4,0),0)</f>
        <v>0</v>
      </c>
      <c r="E154" s="14">
        <f>IFERROR(VLOOKUP(A154,'[1]COAL RECEIPT &amp; GCV DATA'!$A$2:$V$11,5,0),0)</f>
        <v>0</v>
      </c>
      <c r="F154" s="13" t="e">
        <f>SUMIF('[1]COAL RECEIPT &amp; GCV DATA'!$A$3:$A$11,'MASTER DATA FILE RAW COAL'!A154,'[1]COAL RECEIPT &amp; GCV DATA'!$F$3:$F$11)</f>
        <v>#VALUE!</v>
      </c>
      <c r="G154" s="13">
        <f>IFERROR(VLOOKUP(A154,'[1]COAL RECEIPT &amp; GCV DATA'!$A$2:$V$11,7,0),0)</f>
        <v>0</v>
      </c>
      <c r="H154" s="13">
        <f>IFERROR(VLOOKUP(A154,'[1]COAL RECEIPT &amp; GCV DATA'!$A$2:$V$11,8,0),0)</f>
        <v>0</v>
      </c>
      <c r="I154" s="13">
        <f>IFERROR(VLOOKUP(A154,'[1]COAL RECEIPT &amp; GCV DATA'!$A$2:$V$11,9,0),0)</f>
        <v>0</v>
      </c>
      <c r="J154" s="13">
        <f>IFERROR(VLOOKUP(A154,'[1]COAL RECEIPT &amp; GCV DATA'!$A$2:$V$11,10,0),0)</f>
        <v>0</v>
      </c>
      <c r="K154" s="15" t="e">
        <f>SUMIF('[1]COAL RECEIPT &amp; GCV DATA'!$A$3:$A$11,'MASTER DATA FILE RAW COAL'!A154,'[1]COAL RECEIPT &amp; GCV DATA'!$K$3:$K$11)</f>
        <v>#VALUE!</v>
      </c>
      <c r="L154" s="15" t="e">
        <f>SUMIF('[1]COAL RECEIPT &amp; GCV DATA'!$A$3:$A$11,'MASTER DATA FILE RAW COAL'!A154,'[1]COAL RECEIPT &amp; GCV DATA'!$L$3:$L$11)</f>
        <v>#VALUE!</v>
      </c>
      <c r="M154" s="15" t="e">
        <f t="shared" si="14"/>
        <v>#VALUE!</v>
      </c>
      <c r="N154" s="15" t="e">
        <f t="shared" si="15"/>
        <v>#VALUE!</v>
      </c>
      <c r="O154" s="15" t="e">
        <f>SUMIF('[1]COAL RECEIPT &amp; GCV DATA'!$A$3:$A$11,'MASTER DATA FILE RAW COAL'!A154,'[1]COAL RECEIPT &amp; GCV DATA'!$O$3:$O$11)</f>
        <v>#VALUE!</v>
      </c>
      <c r="P154" s="15" t="e">
        <f t="shared" si="19"/>
        <v>#VALUE!</v>
      </c>
      <c r="Q154" s="15" t="e">
        <f>SUMIF('[1]COAL RECEIPT &amp; GCV DATA'!$A$3:$A$11,'MASTER DATA FILE RAW COAL'!A154,'[1]COAL RECEIPT &amp; GCV DATA'!$Q$3:$Q$11)+IF(H154=$J$234,($K$234*K154),0)+IF(H154=$J$235,($K$235*K154),0)+IF(H153=$J$235,($K$236*K154),0)</f>
        <v>#VALUE!</v>
      </c>
      <c r="R154" s="16" t="e">
        <f>SUMIF('[1]COAL RECEIPT &amp; GCV DATA'!$A$3:$A$11,'MASTER DATA FILE RAW COAL'!A154,'[1]COAL RECEIPT &amp; GCV DATA'!$R$3:$R$11)+IF(H154=$J$234,($K$234*K154),0)+IF(H154=$J$235,($K$235*K154),0)</f>
        <v>#VALUE!</v>
      </c>
      <c r="S154" s="15">
        <f t="shared" si="16"/>
        <v>0</v>
      </c>
      <c r="T154" s="15" t="e">
        <f>SUMIF('[1]COAL RECEIPT &amp; GCV DATA'!$A$3:$A$11,'MASTER DATA FILE RAW COAL'!A154,'[1]COAL RECEIPT &amp; GCV DATA'!$T$3:$T$11)</f>
        <v>#VALUE!</v>
      </c>
      <c r="U154" s="15" t="e">
        <f t="shared" si="17"/>
        <v>#VALUE!</v>
      </c>
      <c r="V154" s="15" t="e">
        <f>SUMIF('[1]COAL RECEIPT &amp; GCV DATA'!$A$3:$A$11,'MASTER DATA FILE RAW COAL'!A154,'[1]COAL RECEIPT &amp; GCV DATA'!$V$3:$V$11)</f>
        <v>#VALUE!</v>
      </c>
      <c r="W154" s="15" t="e">
        <f t="shared" si="18"/>
        <v>#VALUE!</v>
      </c>
    </row>
    <row r="155" spans="1:23" customFormat="1" x14ac:dyDescent="0.3">
      <c r="A155" s="12"/>
      <c r="B155" s="12" t="e">
        <f>SUMIF('[1]COAL RECEIPT &amp; GCV DATA'!$A$3:$A$11,'MASTER DATA FILE RAW COAL'!A155,'[1]COAL RECEIPT &amp; GCV DATA'!$B$3:$B$11)</f>
        <v>#VALUE!</v>
      </c>
      <c r="C155" s="13" t="e">
        <f>SUMIF('[1]COAL RECEIPT &amp; GCV DATA'!$A$3:$A$11,'MASTER DATA FILE RAW COAL'!A155,'[1]COAL RECEIPT &amp; GCV DATA'!$C$3:$C$11)</f>
        <v>#VALUE!</v>
      </c>
      <c r="D155" s="13">
        <f>IFERROR(VLOOKUP(A155,'[1]COAL RECEIPT &amp; GCV DATA'!$A$2:$V$11,4,0),0)</f>
        <v>0</v>
      </c>
      <c r="E155" s="14">
        <f>IFERROR(VLOOKUP(A155,'[1]COAL RECEIPT &amp; GCV DATA'!$A$2:$V$11,5,0),0)</f>
        <v>0</v>
      </c>
      <c r="F155" s="13" t="e">
        <f>SUMIF('[1]COAL RECEIPT &amp; GCV DATA'!$A$3:$A$11,'MASTER DATA FILE RAW COAL'!A155,'[1]COAL RECEIPT &amp; GCV DATA'!$F$3:$F$11)</f>
        <v>#VALUE!</v>
      </c>
      <c r="G155" s="13">
        <f>IFERROR(VLOOKUP(A155,'[1]COAL RECEIPT &amp; GCV DATA'!$A$2:$V$11,7,0),0)</f>
        <v>0</v>
      </c>
      <c r="H155" s="13">
        <f>IFERROR(VLOOKUP(A155,'[1]COAL RECEIPT &amp; GCV DATA'!$A$2:$V$11,8,0),0)</f>
        <v>0</v>
      </c>
      <c r="I155" s="13">
        <f>IFERROR(VLOOKUP(A155,'[1]COAL RECEIPT &amp; GCV DATA'!$A$2:$V$11,9,0),0)</f>
        <v>0</v>
      </c>
      <c r="J155" s="13">
        <f>IFERROR(VLOOKUP(A155,'[1]COAL RECEIPT &amp; GCV DATA'!$A$2:$V$11,10,0),0)</f>
        <v>0</v>
      </c>
      <c r="K155" s="15" t="e">
        <f>SUMIF('[1]COAL RECEIPT &amp; GCV DATA'!$A$3:$A$11,'MASTER DATA FILE RAW COAL'!A155,'[1]COAL RECEIPT &amp; GCV DATA'!$K$3:$K$11)</f>
        <v>#VALUE!</v>
      </c>
      <c r="L155" s="15" t="e">
        <f>SUMIF('[1]COAL RECEIPT &amp; GCV DATA'!$A$3:$A$11,'MASTER DATA FILE RAW COAL'!A155,'[1]COAL RECEIPT &amp; GCV DATA'!$L$3:$L$11)</f>
        <v>#VALUE!</v>
      </c>
      <c r="M155" s="15" t="e">
        <f t="shared" si="14"/>
        <v>#VALUE!</v>
      </c>
      <c r="N155" s="15" t="e">
        <f t="shared" si="15"/>
        <v>#VALUE!</v>
      </c>
      <c r="O155" s="15" t="e">
        <f>SUMIF('[1]COAL RECEIPT &amp; GCV DATA'!$A$3:$A$11,'MASTER DATA FILE RAW COAL'!A155,'[1]COAL RECEIPT &amp; GCV DATA'!$O$3:$O$11)</f>
        <v>#VALUE!</v>
      </c>
      <c r="P155" s="15" t="e">
        <f t="shared" si="19"/>
        <v>#VALUE!</v>
      </c>
      <c r="Q155" s="15" t="e">
        <f>SUMIF('[1]COAL RECEIPT &amp; GCV DATA'!$A$3:$A$11,'MASTER DATA FILE RAW COAL'!A155,'[1]COAL RECEIPT &amp; GCV DATA'!$Q$3:$Q$11)+IF(H155=$J$234,($K$234*K155),0)+IF(H155=$J$235,($K$235*K155),0)+IF(H154=$J$235,($K$236*K155),0)</f>
        <v>#VALUE!</v>
      </c>
      <c r="R155" s="16" t="e">
        <f>SUMIF('[1]COAL RECEIPT &amp; GCV DATA'!$A$3:$A$11,'MASTER DATA FILE RAW COAL'!A155,'[1]COAL RECEIPT &amp; GCV DATA'!$R$3:$R$11)+IF(H155=$J$234,($K$234*K155),0)+IF(H155=$J$235,($K$235*K155),0)</f>
        <v>#VALUE!</v>
      </c>
      <c r="S155" s="15">
        <f t="shared" si="16"/>
        <v>0</v>
      </c>
      <c r="T155" s="15" t="e">
        <f>SUMIF('[1]COAL RECEIPT &amp; GCV DATA'!$A$3:$A$11,'MASTER DATA FILE RAW COAL'!A155,'[1]COAL RECEIPT &amp; GCV DATA'!$T$3:$T$11)</f>
        <v>#VALUE!</v>
      </c>
      <c r="U155" s="15" t="e">
        <f t="shared" si="17"/>
        <v>#VALUE!</v>
      </c>
      <c r="V155" s="15" t="e">
        <f>SUMIF('[1]COAL RECEIPT &amp; GCV DATA'!$A$3:$A$11,'MASTER DATA FILE RAW COAL'!A155,'[1]COAL RECEIPT &amp; GCV DATA'!$V$3:$V$11)</f>
        <v>#VALUE!</v>
      </c>
      <c r="W155" s="15" t="e">
        <f t="shared" si="18"/>
        <v>#VALUE!</v>
      </c>
    </row>
    <row r="156" spans="1:23" customFormat="1" x14ac:dyDescent="0.3">
      <c r="A156" s="12"/>
      <c r="B156" s="12" t="e">
        <f>SUMIF('[1]COAL RECEIPT &amp; GCV DATA'!$A$3:$A$11,'MASTER DATA FILE RAW COAL'!A156,'[1]COAL RECEIPT &amp; GCV DATA'!$B$3:$B$11)</f>
        <v>#VALUE!</v>
      </c>
      <c r="C156" s="13" t="e">
        <f>SUMIF('[1]COAL RECEIPT &amp; GCV DATA'!$A$3:$A$11,'MASTER DATA FILE RAW COAL'!A156,'[1]COAL RECEIPT &amp; GCV DATA'!$C$3:$C$11)</f>
        <v>#VALUE!</v>
      </c>
      <c r="D156" s="13">
        <f>IFERROR(VLOOKUP(A156,'[1]COAL RECEIPT &amp; GCV DATA'!$A$2:$V$11,4,0),0)</f>
        <v>0</v>
      </c>
      <c r="E156" s="14">
        <f>IFERROR(VLOOKUP(A156,'[1]COAL RECEIPT &amp; GCV DATA'!$A$2:$V$11,5,0),0)</f>
        <v>0</v>
      </c>
      <c r="F156" s="13" t="e">
        <f>SUMIF('[1]COAL RECEIPT &amp; GCV DATA'!$A$3:$A$11,'MASTER DATA FILE RAW COAL'!A156,'[1]COAL RECEIPT &amp; GCV DATA'!$F$3:$F$11)</f>
        <v>#VALUE!</v>
      </c>
      <c r="G156" s="13">
        <f>IFERROR(VLOOKUP(A156,'[1]COAL RECEIPT &amp; GCV DATA'!$A$2:$V$11,7,0),0)</f>
        <v>0</v>
      </c>
      <c r="H156" s="13">
        <f>IFERROR(VLOOKUP(A156,'[1]COAL RECEIPT &amp; GCV DATA'!$A$2:$V$11,8,0),0)</f>
        <v>0</v>
      </c>
      <c r="I156" s="13">
        <f>IFERROR(VLOOKUP(A156,'[1]COAL RECEIPT &amp; GCV DATA'!$A$2:$V$11,9,0),0)</f>
        <v>0</v>
      </c>
      <c r="J156" s="13">
        <f>IFERROR(VLOOKUP(A156,'[1]COAL RECEIPT &amp; GCV DATA'!$A$2:$V$11,10,0),0)</f>
        <v>0</v>
      </c>
      <c r="K156" s="15" t="e">
        <f>SUMIF('[1]COAL RECEIPT &amp; GCV DATA'!$A$3:$A$11,'MASTER DATA FILE RAW COAL'!A156,'[1]COAL RECEIPT &amp; GCV DATA'!$K$3:$K$11)</f>
        <v>#VALUE!</v>
      </c>
      <c r="L156" s="15" t="e">
        <f>SUMIF('[1]COAL RECEIPT &amp; GCV DATA'!$A$3:$A$11,'MASTER DATA FILE RAW COAL'!A156,'[1]COAL RECEIPT &amp; GCV DATA'!$L$3:$L$11)</f>
        <v>#VALUE!</v>
      </c>
      <c r="M156" s="15" t="e">
        <f t="shared" si="14"/>
        <v>#VALUE!</v>
      </c>
      <c r="N156" s="15" t="e">
        <f t="shared" si="15"/>
        <v>#VALUE!</v>
      </c>
      <c r="O156" s="15" t="e">
        <f>SUMIF('[1]COAL RECEIPT &amp; GCV DATA'!$A$3:$A$11,'MASTER DATA FILE RAW COAL'!A156,'[1]COAL RECEIPT &amp; GCV DATA'!$O$3:$O$11)</f>
        <v>#VALUE!</v>
      </c>
      <c r="P156" s="15" t="e">
        <f t="shared" si="19"/>
        <v>#VALUE!</v>
      </c>
      <c r="Q156" s="15" t="e">
        <f>SUMIF('[1]COAL RECEIPT &amp; GCV DATA'!$A$3:$A$11,'MASTER DATA FILE RAW COAL'!A156,'[1]COAL RECEIPT &amp; GCV DATA'!$Q$3:$Q$11)+IF(H156=$J$234,($K$234*K156),0)+IF(H156=$J$235,($K$235*K156),0)+IF(H155=$J$235,($K$236*K156),0)</f>
        <v>#VALUE!</v>
      </c>
      <c r="R156" s="16" t="e">
        <f>SUMIF('[1]COAL RECEIPT &amp; GCV DATA'!$A$3:$A$11,'MASTER DATA FILE RAW COAL'!A156,'[1]COAL RECEIPT &amp; GCV DATA'!$R$3:$R$11)+IF(H156=$J$234,($K$234*K156),0)+IF(H156=$J$235,($K$235*K156),0)</f>
        <v>#VALUE!</v>
      </c>
      <c r="S156" s="15">
        <f t="shared" si="16"/>
        <v>0</v>
      </c>
      <c r="T156" s="15" t="e">
        <f>SUMIF('[1]COAL RECEIPT &amp; GCV DATA'!$A$3:$A$11,'MASTER DATA FILE RAW COAL'!A156,'[1]COAL RECEIPT &amp; GCV DATA'!$T$3:$T$11)</f>
        <v>#VALUE!</v>
      </c>
      <c r="U156" s="15" t="e">
        <f t="shared" si="17"/>
        <v>#VALUE!</v>
      </c>
      <c r="V156" s="15" t="e">
        <f>SUMIF('[1]COAL RECEIPT &amp; GCV DATA'!$A$3:$A$11,'MASTER DATA FILE RAW COAL'!A156,'[1]COAL RECEIPT &amp; GCV DATA'!$V$3:$V$11)</f>
        <v>#VALUE!</v>
      </c>
      <c r="W156" s="15" t="e">
        <f t="shared" si="18"/>
        <v>#VALUE!</v>
      </c>
    </row>
    <row r="157" spans="1:23" customFormat="1" x14ac:dyDescent="0.3">
      <c r="A157" s="12"/>
      <c r="B157" s="12" t="e">
        <f>SUMIF('[1]COAL RECEIPT &amp; GCV DATA'!$A$3:$A$11,'MASTER DATA FILE RAW COAL'!A157,'[1]COAL RECEIPT &amp; GCV DATA'!$B$3:$B$11)</f>
        <v>#VALUE!</v>
      </c>
      <c r="C157" s="13" t="e">
        <f>SUMIF('[1]COAL RECEIPT &amp; GCV DATA'!$A$3:$A$11,'MASTER DATA FILE RAW COAL'!A157,'[1]COAL RECEIPT &amp; GCV DATA'!$C$3:$C$11)</f>
        <v>#VALUE!</v>
      </c>
      <c r="D157" s="13">
        <f>IFERROR(VLOOKUP(A157,'[1]COAL RECEIPT &amp; GCV DATA'!$A$2:$V$11,4,0),0)</f>
        <v>0</v>
      </c>
      <c r="E157" s="14">
        <f>IFERROR(VLOOKUP(A157,'[1]COAL RECEIPT &amp; GCV DATA'!$A$2:$V$11,5,0),0)</f>
        <v>0</v>
      </c>
      <c r="F157" s="13" t="e">
        <f>SUMIF('[1]COAL RECEIPT &amp; GCV DATA'!$A$3:$A$11,'MASTER DATA FILE RAW COAL'!A157,'[1]COAL RECEIPT &amp; GCV DATA'!$F$3:$F$11)</f>
        <v>#VALUE!</v>
      </c>
      <c r="G157" s="13">
        <f>IFERROR(VLOOKUP(A157,'[1]COAL RECEIPT &amp; GCV DATA'!$A$2:$V$11,7,0),0)</f>
        <v>0</v>
      </c>
      <c r="H157" s="13">
        <f>IFERROR(VLOOKUP(A157,'[1]COAL RECEIPT &amp; GCV DATA'!$A$2:$V$11,8,0),0)</f>
        <v>0</v>
      </c>
      <c r="I157" s="13">
        <f>IFERROR(VLOOKUP(A157,'[1]COAL RECEIPT &amp; GCV DATA'!$A$2:$V$11,9,0),0)</f>
        <v>0</v>
      </c>
      <c r="J157" s="13">
        <f>IFERROR(VLOOKUP(A157,'[1]COAL RECEIPT &amp; GCV DATA'!$A$2:$V$11,10,0),0)</f>
        <v>0</v>
      </c>
      <c r="K157" s="15" t="e">
        <f>SUMIF('[1]COAL RECEIPT &amp; GCV DATA'!$A$3:$A$11,'MASTER DATA FILE RAW COAL'!A157,'[1]COAL RECEIPT &amp; GCV DATA'!$K$3:$K$11)</f>
        <v>#VALUE!</v>
      </c>
      <c r="L157" s="15" t="e">
        <f>SUMIF('[1]COAL RECEIPT &amp; GCV DATA'!$A$3:$A$11,'MASTER DATA FILE RAW COAL'!A157,'[1]COAL RECEIPT &amp; GCV DATA'!$L$3:$L$11)</f>
        <v>#VALUE!</v>
      </c>
      <c r="M157" s="15" t="e">
        <f t="shared" si="14"/>
        <v>#VALUE!</v>
      </c>
      <c r="N157" s="15" t="e">
        <f t="shared" si="15"/>
        <v>#VALUE!</v>
      </c>
      <c r="O157" s="15" t="e">
        <f>SUMIF('[1]COAL RECEIPT &amp; GCV DATA'!$A$3:$A$11,'MASTER DATA FILE RAW COAL'!A157,'[1]COAL RECEIPT &amp; GCV DATA'!$O$3:$O$11)</f>
        <v>#VALUE!</v>
      </c>
      <c r="P157" s="15" t="e">
        <f t="shared" si="19"/>
        <v>#VALUE!</v>
      </c>
      <c r="Q157" s="15" t="e">
        <f>SUMIF('[1]COAL RECEIPT &amp; GCV DATA'!$A$3:$A$11,'MASTER DATA FILE RAW COAL'!A157,'[1]COAL RECEIPT &amp; GCV DATA'!$Q$3:$Q$11)+IF(H157=$J$234,($K$234*K157),0)+IF(H157=$J$235,($K$235*K157),0)+IF(H156=$J$235,($K$236*K157),0)</f>
        <v>#VALUE!</v>
      </c>
      <c r="R157" s="16" t="e">
        <f>SUMIF('[1]COAL RECEIPT &amp; GCV DATA'!$A$3:$A$11,'MASTER DATA FILE RAW COAL'!A157,'[1]COAL RECEIPT &amp; GCV DATA'!$R$3:$R$11)+IF(H157=$J$234,($K$234*K157),0)+IF(H157=$J$235,($K$235*K157),0)</f>
        <v>#VALUE!</v>
      </c>
      <c r="S157" s="15">
        <f t="shared" si="16"/>
        <v>0</v>
      </c>
      <c r="T157" s="15" t="e">
        <f>SUMIF('[1]COAL RECEIPT &amp; GCV DATA'!$A$3:$A$11,'MASTER DATA FILE RAW COAL'!A157,'[1]COAL RECEIPT &amp; GCV DATA'!$T$3:$T$11)</f>
        <v>#VALUE!</v>
      </c>
      <c r="U157" s="15" t="e">
        <f t="shared" si="17"/>
        <v>#VALUE!</v>
      </c>
      <c r="V157" s="15" t="e">
        <f>SUMIF('[1]COAL RECEIPT &amp; GCV DATA'!$A$3:$A$11,'MASTER DATA FILE RAW COAL'!A157,'[1]COAL RECEIPT &amp; GCV DATA'!$V$3:$V$11)</f>
        <v>#VALUE!</v>
      </c>
      <c r="W157" s="15" t="e">
        <f t="shared" si="18"/>
        <v>#VALUE!</v>
      </c>
    </row>
    <row r="158" spans="1:23" customFormat="1" x14ac:dyDescent="0.3">
      <c r="A158" s="12"/>
      <c r="B158" s="12" t="e">
        <f>SUMIF('[1]COAL RECEIPT &amp; GCV DATA'!$A$3:$A$11,'MASTER DATA FILE RAW COAL'!A158,'[1]COAL RECEIPT &amp; GCV DATA'!$B$3:$B$11)</f>
        <v>#VALUE!</v>
      </c>
      <c r="C158" s="13" t="e">
        <f>SUMIF('[1]COAL RECEIPT &amp; GCV DATA'!$A$3:$A$11,'MASTER DATA FILE RAW COAL'!A158,'[1]COAL RECEIPT &amp; GCV DATA'!$C$3:$C$11)</f>
        <v>#VALUE!</v>
      </c>
      <c r="D158" s="13">
        <f>IFERROR(VLOOKUP(A158,'[1]COAL RECEIPT &amp; GCV DATA'!$A$2:$V$11,4,0),0)</f>
        <v>0</v>
      </c>
      <c r="E158" s="14">
        <f>IFERROR(VLOOKUP(A158,'[1]COAL RECEIPT &amp; GCV DATA'!$A$2:$V$11,5,0),0)</f>
        <v>0</v>
      </c>
      <c r="F158" s="13" t="e">
        <f>SUMIF('[1]COAL RECEIPT &amp; GCV DATA'!$A$3:$A$11,'MASTER DATA FILE RAW COAL'!A158,'[1]COAL RECEIPT &amp; GCV DATA'!$F$3:$F$11)</f>
        <v>#VALUE!</v>
      </c>
      <c r="G158" s="13">
        <f>IFERROR(VLOOKUP(A158,'[1]COAL RECEIPT &amp; GCV DATA'!$A$2:$V$11,7,0),0)</f>
        <v>0</v>
      </c>
      <c r="H158" s="13">
        <f>IFERROR(VLOOKUP(A158,'[1]COAL RECEIPT &amp; GCV DATA'!$A$2:$V$11,8,0),0)</f>
        <v>0</v>
      </c>
      <c r="I158" s="13">
        <f>IFERROR(VLOOKUP(A158,'[1]COAL RECEIPT &amp; GCV DATA'!$A$2:$V$11,9,0),0)</f>
        <v>0</v>
      </c>
      <c r="J158" s="13">
        <f>IFERROR(VLOOKUP(A158,'[1]COAL RECEIPT &amp; GCV DATA'!$A$2:$V$11,10,0),0)</f>
        <v>0</v>
      </c>
      <c r="K158" s="15" t="e">
        <f>SUMIF('[1]COAL RECEIPT &amp; GCV DATA'!$A$3:$A$11,'MASTER DATA FILE RAW COAL'!A158,'[1]COAL RECEIPT &amp; GCV DATA'!$K$3:$K$11)</f>
        <v>#VALUE!</v>
      </c>
      <c r="L158" s="15" t="e">
        <f>SUMIF('[1]COAL RECEIPT &amp; GCV DATA'!$A$3:$A$11,'MASTER DATA FILE RAW COAL'!A158,'[1]COAL RECEIPT &amp; GCV DATA'!$L$3:$L$11)</f>
        <v>#VALUE!</v>
      </c>
      <c r="M158" s="15" t="e">
        <f t="shared" si="14"/>
        <v>#VALUE!</v>
      </c>
      <c r="N158" s="15" t="e">
        <f t="shared" si="15"/>
        <v>#VALUE!</v>
      </c>
      <c r="O158" s="15" t="e">
        <f>SUMIF('[1]COAL RECEIPT &amp; GCV DATA'!$A$3:$A$11,'MASTER DATA FILE RAW COAL'!A158,'[1]COAL RECEIPT &amp; GCV DATA'!$O$3:$O$11)</f>
        <v>#VALUE!</v>
      </c>
      <c r="P158" s="15" t="e">
        <f t="shared" si="19"/>
        <v>#VALUE!</v>
      </c>
      <c r="Q158" s="15" t="e">
        <f>SUMIF('[1]COAL RECEIPT &amp; GCV DATA'!$A$3:$A$11,'MASTER DATA FILE RAW COAL'!A158,'[1]COAL RECEIPT &amp; GCV DATA'!$Q$3:$Q$11)+IF(H158=$J$234,($K$234*K158),0)+IF(H158=$J$235,($K$235*K158),0)+IF(H157=$J$235,($K$236*K158),0)</f>
        <v>#VALUE!</v>
      </c>
      <c r="R158" s="16" t="e">
        <f>SUMIF('[1]COAL RECEIPT &amp; GCV DATA'!$A$3:$A$11,'MASTER DATA FILE RAW COAL'!A158,'[1]COAL RECEIPT &amp; GCV DATA'!$R$3:$R$11)+IF(H158=$J$234,($K$234*K158),0)+IF(H158=$J$235,($K$235*K158),0)</f>
        <v>#VALUE!</v>
      </c>
      <c r="S158" s="15">
        <f t="shared" si="16"/>
        <v>0</v>
      </c>
      <c r="T158" s="15" t="e">
        <f>SUMIF('[1]COAL RECEIPT &amp; GCV DATA'!$A$3:$A$11,'MASTER DATA FILE RAW COAL'!A158,'[1]COAL RECEIPT &amp; GCV DATA'!$T$3:$T$11)</f>
        <v>#VALUE!</v>
      </c>
      <c r="U158" s="15" t="e">
        <f t="shared" si="17"/>
        <v>#VALUE!</v>
      </c>
      <c r="V158" s="15" t="e">
        <f>SUMIF('[1]COAL RECEIPT &amp; GCV DATA'!$A$3:$A$11,'MASTER DATA FILE RAW COAL'!A158,'[1]COAL RECEIPT &amp; GCV DATA'!$V$3:$V$11)</f>
        <v>#VALUE!</v>
      </c>
      <c r="W158" s="15" t="e">
        <f t="shared" si="18"/>
        <v>#VALUE!</v>
      </c>
    </row>
    <row r="159" spans="1:23" customFormat="1" x14ac:dyDescent="0.3">
      <c r="A159" s="12"/>
      <c r="B159" s="12" t="e">
        <f>SUMIF('[1]COAL RECEIPT &amp; GCV DATA'!$A$3:$A$11,'MASTER DATA FILE RAW COAL'!A159,'[1]COAL RECEIPT &amp; GCV DATA'!$B$3:$B$11)</f>
        <v>#VALUE!</v>
      </c>
      <c r="C159" s="13" t="e">
        <f>SUMIF('[1]COAL RECEIPT &amp; GCV DATA'!$A$3:$A$11,'MASTER DATA FILE RAW COAL'!A159,'[1]COAL RECEIPT &amp; GCV DATA'!$C$3:$C$11)</f>
        <v>#VALUE!</v>
      </c>
      <c r="D159" s="13">
        <f>IFERROR(VLOOKUP(A159,'[1]COAL RECEIPT &amp; GCV DATA'!$A$2:$V$11,4,0),0)</f>
        <v>0</v>
      </c>
      <c r="E159" s="14">
        <f>IFERROR(VLOOKUP(A159,'[1]COAL RECEIPT &amp; GCV DATA'!$A$2:$V$11,5,0),0)</f>
        <v>0</v>
      </c>
      <c r="F159" s="13" t="e">
        <f>SUMIF('[1]COAL RECEIPT &amp; GCV DATA'!$A$3:$A$11,'MASTER DATA FILE RAW COAL'!A159,'[1]COAL RECEIPT &amp; GCV DATA'!$F$3:$F$11)</f>
        <v>#VALUE!</v>
      </c>
      <c r="G159" s="13">
        <f>IFERROR(VLOOKUP(A159,'[1]COAL RECEIPT &amp; GCV DATA'!$A$2:$V$11,7,0),0)</f>
        <v>0</v>
      </c>
      <c r="H159" s="13">
        <f>IFERROR(VLOOKUP(A159,'[1]COAL RECEIPT &amp; GCV DATA'!$A$2:$V$11,8,0),0)</f>
        <v>0</v>
      </c>
      <c r="I159" s="13">
        <f>IFERROR(VLOOKUP(A159,'[1]COAL RECEIPT &amp; GCV DATA'!$A$2:$V$11,9,0),0)</f>
        <v>0</v>
      </c>
      <c r="J159" s="13">
        <f>IFERROR(VLOOKUP(A159,'[1]COAL RECEIPT &amp; GCV DATA'!$A$2:$V$11,10,0),0)</f>
        <v>0</v>
      </c>
      <c r="K159" s="15" t="e">
        <f>SUMIF('[1]COAL RECEIPT &amp; GCV DATA'!$A$3:$A$11,'MASTER DATA FILE RAW COAL'!A159,'[1]COAL RECEIPT &amp; GCV DATA'!$K$3:$K$11)</f>
        <v>#VALUE!</v>
      </c>
      <c r="L159" s="15" t="e">
        <f>SUMIF('[1]COAL RECEIPT &amp; GCV DATA'!$A$3:$A$11,'MASTER DATA FILE RAW COAL'!A159,'[1]COAL RECEIPT &amp; GCV DATA'!$L$3:$L$11)</f>
        <v>#VALUE!</v>
      </c>
      <c r="M159" s="15" t="e">
        <f t="shared" si="14"/>
        <v>#VALUE!</v>
      </c>
      <c r="N159" s="15" t="e">
        <f t="shared" si="15"/>
        <v>#VALUE!</v>
      </c>
      <c r="O159" s="15" t="e">
        <f>SUMIF('[1]COAL RECEIPT &amp; GCV DATA'!$A$3:$A$11,'MASTER DATA FILE RAW COAL'!A159,'[1]COAL RECEIPT &amp; GCV DATA'!$O$3:$O$11)</f>
        <v>#VALUE!</v>
      </c>
      <c r="P159" s="15" t="e">
        <f t="shared" si="19"/>
        <v>#VALUE!</v>
      </c>
      <c r="Q159" s="15" t="e">
        <f>SUMIF('[1]COAL RECEIPT &amp; GCV DATA'!$A$3:$A$11,'MASTER DATA FILE RAW COAL'!A159,'[1]COAL RECEIPT &amp; GCV DATA'!$Q$3:$Q$11)+IF(H159=$J$234,($K$234*K159),0)+IF(H159=$J$235,($K$235*K159),0)+IF(H158=$J$235,($K$236*K159),0)</f>
        <v>#VALUE!</v>
      </c>
      <c r="R159" s="16" t="e">
        <f>SUMIF('[1]COAL RECEIPT &amp; GCV DATA'!$A$3:$A$11,'MASTER DATA FILE RAW COAL'!A159,'[1]COAL RECEIPT &amp; GCV DATA'!$R$3:$R$11)+IF(H159=$J$234,($K$234*K159),0)+IF(H159=$J$235,($K$235*K159),0)</f>
        <v>#VALUE!</v>
      </c>
      <c r="S159" s="15">
        <f t="shared" si="16"/>
        <v>0</v>
      </c>
      <c r="T159" s="15" t="e">
        <f>SUMIF('[1]COAL RECEIPT &amp; GCV DATA'!$A$3:$A$11,'MASTER DATA FILE RAW COAL'!A159,'[1]COAL RECEIPT &amp; GCV DATA'!$T$3:$T$11)</f>
        <v>#VALUE!</v>
      </c>
      <c r="U159" s="15" t="e">
        <f t="shared" si="17"/>
        <v>#VALUE!</v>
      </c>
      <c r="V159" s="15" t="e">
        <f>SUMIF('[1]COAL RECEIPT &amp; GCV DATA'!$A$3:$A$11,'MASTER DATA FILE RAW COAL'!A159,'[1]COAL RECEIPT &amp; GCV DATA'!$V$3:$V$11)</f>
        <v>#VALUE!</v>
      </c>
      <c r="W159" s="15" t="e">
        <f t="shared" si="18"/>
        <v>#VALUE!</v>
      </c>
    </row>
    <row r="160" spans="1:23" customFormat="1" x14ac:dyDescent="0.3">
      <c r="A160" s="12"/>
      <c r="B160" s="12" t="e">
        <f>SUMIF('[1]COAL RECEIPT &amp; GCV DATA'!$A$3:$A$11,'MASTER DATA FILE RAW COAL'!A160,'[1]COAL RECEIPT &amp; GCV DATA'!$B$3:$B$11)</f>
        <v>#VALUE!</v>
      </c>
      <c r="C160" s="13" t="e">
        <f>SUMIF('[1]COAL RECEIPT &amp; GCV DATA'!$A$3:$A$11,'MASTER DATA FILE RAW COAL'!A160,'[1]COAL RECEIPT &amp; GCV DATA'!$C$3:$C$11)</f>
        <v>#VALUE!</v>
      </c>
      <c r="D160" s="13">
        <f>IFERROR(VLOOKUP(A160,'[1]COAL RECEIPT &amp; GCV DATA'!$A$2:$V$11,4,0),0)</f>
        <v>0</v>
      </c>
      <c r="E160" s="14">
        <f>IFERROR(VLOOKUP(A160,'[1]COAL RECEIPT &amp; GCV DATA'!$A$2:$V$11,5,0),0)</f>
        <v>0</v>
      </c>
      <c r="F160" s="13" t="e">
        <f>SUMIF('[1]COAL RECEIPT &amp; GCV DATA'!$A$3:$A$11,'MASTER DATA FILE RAW COAL'!A160,'[1]COAL RECEIPT &amp; GCV DATA'!$F$3:$F$11)</f>
        <v>#VALUE!</v>
      </c>
      <c r="G160" s="13">
        <f>IFERROR(VLOOKUP(A160,'[1]COAL RECEIPT &amp; GCV DATA'!$A$2:$V$11,7,0),0)</f>
        <v>0</v>
      </c>
      <c r="H160" s="13">
        <f>IFERROR(VLOOKUP(A160,'[1]COAL RECEIPT &amp; GCV DATA'!$A$2:$V$11,8,0),0)</f>
        <v>0</v>
      </c>
      <c r="I160" s="13">
        <f>IFERROR(VLOOKUP(A160,'[1]COAL RECEIPT &amp; GCV DATA'!$A$2:$V$11,9,0),0)</f>
        <v>0</v>
      </c>
      <c r="J160" s="13">
        <f>IFERROR(VLOOKUP(A160,'[1]COAL RECEIPT &amp; GCV DATA'!$A$2:$V$11,10,0),0)</f>
        <v>0</v>
      </c>
      <c r="K160" s="15" t="e">
        <f>SUMIF('[1]COAL RECEIPT &amp; GCV DATA'!$A$3:$A$11,'MASTER DATA FILE RAW COAL'!A160,'[1]COAL RECEIPT &amp; GCV DATA'!$K$3:$K$11)</f>
        <v>#VALUE!</v>
      </c>
      <c r="L160" s="15" t="e">
        <f>SUMIF('[1]COAL RECEIPT &amp; GCV DATA'!$A$3:$A$11,'MASTER DATA FILE RAW COAL'!A160,'[1]COAL RECEIPT &amp; GCV DATA'!$L$3:$L$11)</f>
        <v>#VALUE!</v>
      </c>
      <c r="M160" s="15" t="e">
        <f t="shared" si="14"/>
        <v>#VALUE!</v>
      </c>
      <c r="N160" s="15" t="e">
        <f t="shared" si="15"/>
        <v>#VALUE!</v>
      </c>
      <c r="O160" s="15" t="e">
        <f>SUMIF('[1]COAL RECEIPT &amp; GCV DATA'!$A$3:$A$11,'MASTER DATA FILE RAW COAL'!A160,'[1]COAL RECEIPT &amp; GCV DATA'!$O$3:$O$11)</f>
        <v>#VALUE!</v>
      </c>
      <c r="P160" s="15" t="e">
        <f t="shared" si="19"/>
        <v>#VALUE!</v>
      </c>
      <c r="Q160" s="15" t="e">
        <f>SUMIF('[1]COAL RECEIPT &amp; GCV DATA'!$A$3:$A$11,'MASTER DATA FILE RAW COAL'!A160,'[1]COAL RECEIPT &amp; GCV DATA'!$Q$3:$Q$11)+IF(H160=$J$234,($K$234*K160),0)+IF(H160=$J$235,($K$235*K160),0)+IF(H159=$J$235,($K$236*K160),0)</f>
        <v>#VALUE!</v>
      </c>
      <c r="R160" s="16" t="e">
        <f>SUMIF('[1]COAL RECEIPT &amp; GCV DATA'!$A$3:$A$11,'MASTER DATA FILE RAW COAL'!A160,'[1]COAL RECEIPT &amp; GCV DATA'!$R$3:$R$11)+IF(H160=$J$234,($K$234*K160),0)+IF(H160=$J$235,($K$235*K160),0)</f>
        <v>#VALUE!</v>
      </c>
      <c r="S160" s="15">
        <f t="shared" si="16"/>
        <v>0</v>
      </c>
      <c r="T160" s="15" t="e">
        <f>SUMIF('[1]COAL RECEIPT &amp; GCV DATA'!$A$3:$A$11,'MASTER DATA FILE RAW COAL'!A160,'[1]COAL RECEIPT &amp; GCV DATA'!$T$3:$T$11)</f>
        <v>#VALUE!</v>
      </c>
      <c r="U160" s="15" t="e">
        <f t="shared" si="17"/>
        <v>#VALUE!</v>
      </c>
      <c r="V160" s="15" t="e">
        <f>SUMIF('[1]COAL RECEIPT &amp; GCV DATA'!$A$3:$A$11,'MASTER DATA FILE RAW COAL'!A160,'[1]COAL RECEIPT &amp; GCV DATA'!$V$3:$V$11)</f>
        <v>#VALUE!</v>
      </c>
      <c r="W160" s="15" t="e">
        <f t="shared" si="18"/>
        <v>#VALUE!</v>
      </c>
    </row>
    <row r="161" spans="1:23" customFormat="1" x14ac:dyDescent="0.3">
      <c r="A161" s="12"/>
      <c r="B161" s="12" t="e">
        <f>SUMIF('[1]COAL RECEIPT &amp; GCV DATA'!$A$3:$A$11,'MASTER DATA FILE RAW COAL'!A161,'[1]COAL RECEIPT &amp; GCV DATA'!$B$3:$B$11)</f>
        <v>#VALUE!</v>
      </c>
      <c r="C161" s="13" t="e">
        <f>SUMIF('[1]COAL RECEIPT &amp; GCV DATA'!$A$3:$A$11,'MASTER DATA FILE RAW COAL'!A161,'[1]COAL RECEIPT &amp; GCV DATA'!$C$3:$C$11)</f>
        <v>#VALUE!</v>
      </c>
      <c r="D161" s="13">
        <f>IFERROR(VLOOKUP(A161,'[1]COAL RECEIPT &amp; GCV DATA'!$A$2:$V$11,4,0),0)</f>
        <v>0</v>
      </c>
      <c r="E161" s="14">
        <f>IFERROR(VLOOKUP(A161,'[1]COAL RECEIPT &amp; GCV DATA'!$A$2:$V$11,5,0),0)</f>
        <v>0</v>
      </c>
      <c r="F161" s="13" t="e">
        <f>SUMIF('[1]COAL RECEIPT &amp; GCV DATA'!$A$3:$A$11,'MASTER DATA FILE RAW COAL'!A161,'[1]COAL RECEIPT &amp; GCV DATA'!$F$3:$F$11)</f>
        <v>#VALUE!</v>
      </c>
      <c r="G161" s="13">
        <f>IFERROR(VLOOKUP(A161,'[1]COAL RECEIPT &amp; GCV DATA'!$A$2:$V$11,7,0),0)</f>
        <v>0</v>
      </c>
      <c r="H161" s="13">
        <f>IFERROR(VLOOKUP(A161,'[1]COAL RECEIPT &amp; GCV DATA'!$A$2:$V$11,8,0),0)</f>
        <v>0</v>
      </c>
      <c r="I161" s="13">
        <f>IFERROR(VLOOKUP(A161,'[1]COAL RECEIPT &amp; GCV DATA'!$A$2:$V$11,9,0),0)</f>
        <v>0</v>
      </c>
      <c r="J161" s="13">
        <f>IFERROR(VLOOKUP(A161,'[1]COAL RECEIPT &amp; GCV DATA'!$A$2:$V$11,10,0),0)</f>
        <v>0</v>
      </c>
      <c r="K161" s="15" t="e">
        <f>SUMIF('[1]COAL RECEIPT &amp; GCV DATA'!$A$3:$A$11,'MASTER DATA FILE RAW COAL'!A161,'[1]COAL RECEIPT &amp; GCV DATA'!$K$3:$K$11)</f>
        <v>#VALUE!</v>
      </c>
      <c r="L161" s="15" t="e">
        <f>SUMIF('[1]COAL RECEIPT &amp; GCV DATA'!$A$3:$A$11,'MASTER DATA FILE RAW COAL'!A161,'[1]COAL RECEIPT &amp; GCV DATA'!$L$3:$L$11)</f>
        <v>#VALUE!</v>
      </c>
      <c r="M161" s="15" t="e">
        <f t="shared" si="14"/>
        <v>#VALUE!</v>
      </c>
      <c r="N161" s="15" t="e">
        <f t="shared" si="15"/>
        <v>#VALUE!</v>
      </c>
      <c r="O161" s="15" t="e">
        <f>SUMIF('[1]COAL RECEIPT &amp; GCV DATA'!$A$3:$A$11,'MASTER DATA FILE RAW COAL'!A161,'[1]COAL RECEIPT &amp; GCV DATA'!$O$3:$O$11)</f>
        <v>#VALUE!</v>
      </c>
      <c r="P161" s="15" t="e">
        <f t="shared" si="19"/>
        <v>#VALUE!</v>
      </c>
      <c r="Q161" s="15" t="e">
        <f>SUMIF('[1]COAL RECEIPT &amp; GCV DATA'!$A$3:$A$11,'MASTER DATA FILE RAW COAL'!A161,'[1]COAL RECEIPT &amp; GCV DATA'!$Q$3:$Q$11)+IF(H161=$J$234,($K$234*K161),0)+IF(H161=$J$235,($K$235*K161),0)+IF(H160=$J$235,($K$236*K161),0)</f>
        <v>#VALUE!</v>
      </c>
      <c r="R161" s="16" t="e">
        <f>SUMIF('[1]COAL RECEIPT &amp; GCV DATA'!$A$3:$A$11,'MASTER DATA FILE RAW COAL'!A161,'[1]COAL RECEIPT &amp; GCV DATA'!$R$3:$R$11)+IF(H161=$J$234,($K$234*K161),0)+IF(H161=$J$235,($K$235*K161),0)</f>
        <v>#VALUE!</v>
      </c>
      <c r="S161" s="15">
        <f t="shared" si="16"/>
        <v>0</v>
      </c>
      <c r="T161" s="15" t="e">
        <f>SUMIF('[1]COAL RECEIPT &amp; GCV DATA'!$A$3:$A$11,'MASTER DATA FILE RAW COAL'!A161,'[1]COAL RECEIPT &amp; GCV DATA'!$T$3:$T$11)</f>
        <v>#VALUE!</v>
      </c>
      <c r="U161" s="15" t="e">
        <f t="shared" si="17"/>
        <v>#VALUE!</v>
      </c>
      <c r="V161" s="15" t="e">
        <f>SUMIF('[1]COAL RECEIPT &amp; GCV DATA'!$A$3:$A$11,'MASTER DATA FILE RAW COAL'!A161,'[1]COAL RECEIPT &amp; GCV DATA'!$V$3:$V$11)</f>
        <v>#VALUE!</v>
      </c>
      <c r="W161" s="15" t="e">
        <f t="shared" si="18"/>
        <v>#VALUE!</v>
      </c>
    </row>
    <row r="162" spans="1:23" customFormat="1" x14ac:dyDescent="0.3">
      <c r="A162" s="12"/>
      <c r="B162" s="12" t="e">
        <f>SUMIF('[1]COAL RECEIPT &amp; GCV DATA'!$A$3:$A$11,'MASTER DATA FILE RAW COAL'!A162,'[1]COAL RECEIPT &amp; GCV DATA'!$B$3:$B$11)</f>
        <v>#VALUE!</v>
      </c>
      <c r="C162" s="13" t="e">
        <f>SUMIF('[1]COAL RECEIPT &amp; GCV DATA'!$A$3:$A$11,'MASTER DATA FILE RAW COAL'!A162,'[1]COAL RECEIPT &amp; GCV DATA'!$C$3:$C$11)</f>
        <v>#VALUE!</v>
      </c>
      <c r="D162" s="13">
        <f>IFERROR(VLOOKUP(A162,'[1]COAL RECEIPT &amp; GCV DATA'!$A$2:$V$11,4,0),0)</f>
        <v>0</v>
      </c>
      <c r="E162" s="14">
        <f>IFERROR(VLOOKUP(A162,'[1]COAL RECEIPT &amp; GCV DATA'!$A$2:$V$11,5,0),0)</f>
        <v>0</v>
      </c>
      <c r="F162" s="13" t="e">
        <f>SUMIF('[1]COAL RECEIPT &amp; GCV DATA'!$A$3:$A$11,'MASTER DATA FILE RAW COAL'!A162,'[1]COAL RECEIPT &amp; GCV DATA'!$F$3:$F$11)</f>
        <v>#VALUE!</v>
      </c>
      <c r="G162" s="13">
        <f>IFERROR(VLOOKUP(A162,'[1]COAL RECEIPT &amp; GCV DATA'!$A$2:$V$11,7,0),0)</f>
        <v>0</v>
      </c>
      <c r="H162" s="13">
        <f>IFERROR(VLOOKUP(A162,'[1]COAL RECEIPT &amp; GCV DATA'!$A$2:$V$11,8,0),0)</f>
        <v>0</v>
      </c>
      <c r="I162" s="13">
        <f>IFERROR(VLOOKUP(A162,'[1]COAL RECEIPT &amp; GCV DATA'!$A$2:$V$11,9,0),0)</f>
        <v>0</v>
      </c>
      <c r="J162" s="13">
        <f>IFERROR(VLOOKUP(A162,'[1]COAL RECEIPT &amp; GCV DATA'!$A$2:$V$11,10,0),0)</f>
        <v>0</v>
      </c>
      <c r="K162" s="15" t="e">
        <f>SUMIF('[1]COAL RECEIPT &amp; GCV DATA'!$A$3:$A$11,'MASTER DATA FILE RAW COAL'!A162,'[1]COAL RECEIPT &amp; GCV DATA'!$K$3:$K$11)</f>
        <v>#VALUE!</v>
      </c>
      <c r="L162" s="15" t="e">
        <f>SUMIF('[1]COAL RECEIPT &amp; GCV DATA'!$A$3:$A$11,'MASTER DATA FILE RAW COAL'!A162,'[1]COAL RECEIPT &amp; GCV DATA'!$L$3:$L$11)</f>
        <v>#VALUE!</v>
      </c>
      <c r="M162" s="15" t="e">
        <f t="shared" si="14"/>
        <v>#VALUE!</v>
      </c>
      <c r="N162" s="15" t="e">
        <f t="shared" si="15"/>
        <v>#VALUE!</v>
      </c>
      <c r="O162" s="15" t="e">
        <f>SUMIF('[1]COAL RECEIPT &amp; GCV DATA'!$A$3:$A$11,'MASTER DATA FILE RAW COAL'!A162,'[1]COAL RECEIPT &amp; GCV DATA'!$O$3:$O$11)</f>
        <v>#VALUE!</v>
      </c>
      <c r="P162" s="15" t="e">
        <f t="shared" si="19"/>
        <v>#VALUE!</v>
      </c>
      <c r="Q162" s="15" t="e">
        <f>SUMIF('[1]COAL RECEIPT &amp; GCV DATA'!$A$3:$A$11,'MASTER DATA FILE RAW COAL'!A162,'[1]COAL RECEIPT &amp; GCV DATA'!$Q$3:$Q$11)+IF(H162=$J$234,($K$234*K162),0)+IF(H162=$J$235,($K$235*K162),0)+IF(H161=$J$235,($K$236*K162),0)</f>
        <v>#VALUE!</v>
      </c>
      <c r="R162" s="16" t="e">
        <f>SUMIF('[1]COAL RECEIPT &amp; GCV DATA'!$A$3:$A$11,'MASTER DATA FILE RAW COAL'!A162,'[1]COAL RECEIPT &amp; GCV DATA'!$R$3:$R$11)+IF(H162=$J$234,($K$234*K162),0)+IF(H162=$J$235,($K$235*K162),0)</f>
        <v>#VALUE!</v>
      </c>
      <c r="S162" s="15">
        <f t="shared" si="16"/>
        <v>0</v>
      </c>
      <c r="T162" s="15" t="e">
        <f>SUMIF('[1]COAL RECEIPT &amp; GCV DATA'!$A$3:$A$11,'MASTER DATA FILE RAW COAL'!A162,'[1]COAL RECEIPT &amp; GCV DATA'!$T$3:$T$11)</f>
        <v>#VALUE!</v>
      </c>
      <c r="U162" s="15" t="e">
        <f t="shared" si="17"/>
        <v>#VALUE!</v>
      </c>
      <c r="V162" s="15" t="e">
        <f>SUMIF('[1]COAL RECEIPT &amp; GCV DATA'!$A$3:$A$11,'MASTER DATA FILE RAW COAL'!A162,'[1]COAL RECEIPT &amp; GCV DATA'!$V$3:$V$11)</f>
        <v>#VALUE!</v>
      </c>
      <c r="W162" s="15" t="e">
        <f t="shared" si="18"/>
        <v>#VALUE!</v>
      </c>
    </row>
    <row r="163" spans="1:23" customFormat="1" x14ac:dyDescent="0.3">
      <c r="A163" s="12"/>
      <c r="B163" s="12" t="e">
        <f>SUMIF('[1]COAL RECEIPT &amp; GCV DATA'!$A$3:$A$11,'MASTER DATA FILE RAW COAL'!A163,'[1]COAL RECEIPT &amp; GCV DATA'!$B$3:$B$11)</f>
        <v>#VALUE!</v>
      </c>
      <c r="C163" s="13" t="e">
        <f>SUMIF('[1]COAL RECEIPT &amp; GCV DATA'!$A$3:$A$11,'MASTER DATA FILE RAW COAL'!A163,'[1]COAL RECEIPT &amp; GCV DATA'!$C$3:$C$11)</f>
        <v>#VALUE!</v>
      </c>
      <c r="D163" s="13">
        <f>IFERROR(VLOOKUP(A163,'[1]COAL RECEIPT &amp; GCV DATA'!$A$2:$V$11,4,0),0)</f>
        <v>0</v>
      </c>
      <c r="E163" s="14">
        <f>IFERROR(VLOOKUP(A163,'[1]COAL RECEIPT &amp; GCV DATA'!$A$2:$V$11,5,0),0)</f>
        <v>0</v>
      </c>
      <c r="F163" s="13" t="e">
        <f>SUMIF('[1]COAL RECEIPT &amp; GCV DATA'!$A$3:$A$11,'MASTER DATA FILE RAW COAL'!A163,'[1]COAL RECEIPT &amp; GCV DATA'!$F$3:$F$11)</f>
        <v>#VALUE!</v>
      </c>
      <c r="G163" s="13">
        <f>IFERROR(VLOOKUP(A163,'[1]COAL RECEIPT &amp; GCV DATA'!$A$2:$V$11,7,0),0)</f>
        <v>0</v>
      </c>
      <c r="H163" s="13">
        <f>IFERROR(VLOOKUP(A163,'[1]COAL RECEIPT &amp; GCV DATA'!$A$2:$V$11,8,0),0)</f>
        <v>0</v>
      </c>
      <c r="I163" s="13">
        <f>IFERROR(VLOOKUP(A163,'[1]COAL RECEIPT &amp; GCV DATA'!$A$2:$V$11,9,0),0)</f>
        <v>0</v>
      </c>
      <c r="J163" s="13">
        <f>IFERROR(VLOOKUP(A163,'[1]COAL RECEIPT &amp; GCV DATA'!$A$2:$V$11,10,0),0)</f>
        <v>0</v>
      </c>
      <c r="K163" s="15" t="e">
        <f>SUMIF('[1]COAL RECEIPT &amp; GCV DATA'!$A$3:$A$11,'MASTER DATA FILE RAW COAL'!A163,'[1]COAL RECEIPT &amp; GCV DATA'!$K$3:$K$11)</f>
        <v>#VALUE!</v>
      </c>
      <c r="L163" s="15" t="e">
        <f>SUMIF('[1]COAL RECEIPT &amp; GCV DATA'!$A$3:$A$11,'MASTER DATA FILE RAW COAL'!A163,'[1]COAL RECEIPT &amp; GCV DATA'!$L$3:$L$11)</f>
        <v>#VALUE!</v>
      </c>
      <c r="M163" s="15" t="e">
        <f t="shared" si="14"/>
        <v>#VALUE!</v>
      </c>
      <c r="N163" s="15" t="e">
        <f t="shared" si="15"/>
        <v>#VALUE!</v>
      </c>
      <c r="O163" s="15" t="e">
        <f>SUMIF('[1]COAL RECEIPT &amp; GCV DATA'!$A$3:$A$11,'MASTER DATA FILE RAW COAL'!A163,'[1]COAL RECEIPT &amp; GCV DATA'!$O$3:$O$11)</f>
        <v>#VALUE!</v>
      </c>
      <c r="P163" s="15" t="e">
        <f t="shared" si="19"/>
        <v>#VALUE!</v>
      </c>
      <c r="Q163" s="15" t="e">
        <f>SUMIF('[1]COAL RECEIPT &amp; GCV DATA'!$A$3:$A$11,'MASTER DATA FILE RAW COAL'!A163,'[1]COAL RECEIPT &amp; GCV DATA'!$Q$3:$Q$11)+IF(H163=$J$234,($K$234*K163),0)+IF(H163=$J$235,($K$235*K163),0)+IF(H162=$J$235,($K$236*K163),0)</f>
        <v>#VALUE!</v>
      </c>
      <c r="R163" s="16" t="e">
        <f>SUMIF('[1]COAL RECEIPT &amp; GCV DATA'!$A$3:$A$11,'MASTER DATA FILE RAW COAL'!A163,'[1]COAL RECEIPT &amp; GCV DATA'!$R$3:$R$11)+IF(H163=$J$234,($K$234*K163),0)+IF(H163=$J$235,($K$235*K163),0)</f>
        <v>#VALUE!</v>
      </c>
      <c r="S163" s="15">
        <f t="shared" si="16"/>
        <v>0</v>
      </c>
      <c r="T163" s="15" t="e">
        <f>SUMIF('[1]COAL RECEIPT &amp; GCV DATA'!$A$3:$A$11,'MASTER DATA FILE RAW COAL'!A163,'[1]COAL RECEIPT &amp; GCV DATA'!$T$3:$T$11)</f>
        <v>#VALUE!</v>
      </c>
      <c r="U163" s="15" t="e">
        <f t="shared" si="17"/>
        <v>#VALUE!</v>
      </c>
      <c r="V163" s="15" t="e">
        <f>SUMIF('[1]COAL RECEIPT &amp; GCV DATA'!$A$3:$A$11,'MASTER DATA FILE RAW COAL'!A163,'[1]COAL RECEIPT &amp; GCV DATA'!$V$3:$V$11)</f>
        <v>#VALUE!</v>
      </c>
      <c r="W163" s="15" t="e">
        <f t="shared" si="18"/>
        <v>#VALUE!</v>
      </c>
    </row>
    <row r="164" spans="1:23" customFormat="1" x14ac:dyDescent="0.3">
      <c r="A164" s="12"/>
      <c r="B164" s="12" t="e">
        <f>SUMIF('[1]COAL RECEIPT &amp; GCV DATA'!$A$3:$A$11,'MASTER DATA FILE RAW COAL'!A164,'[1]COAL RECEIPT &amp; GCV DATA'!$B$3:$B$11)</f>
        <v>#VALUE!</v>
      </c>
      <c r="C164" s="13" t="e">
        <f>SUMIF('[1]COAL RECEIPT &amp; GCV DATA'!$A$3:$A$11,'MASTER DATA FILE RAW COAL'!A164,'[1]COAL RECEIPT &amp; GCV DATA'!$C$3:$C$11)</f>
        <v>#VALUE!</v>
      </c>
      <c r="D164" s="13">
        <f>IFERROR(VLOOKUP(A164,'[1]COAL RECEIPT &amp; GCV DATA'!$A$2:$V$11,4,0),0)</f>
        <v>0</v>
      </c>
      <c r="E164" s="14">
        <f>IFERROR(VLOOKUP(A164,'[1]COAL RECEIPT &amp; GCV DATA'!$A$2:$V$11,5,0),0)</f>
        <v>0</v>
      </c>
      <c r="F164" s="13" t="e">
        <f>SUMIF('[1]COAL RECEIPT &amp; GCV DATA'!$A$3:$A$11,'MASTER DATA FILE RAW COAL'!A164,'[1]COAL RECEIPT &amp; GCV DATA'!$F$3:$F$11)</f>
        <v>#VALUE!</v>
      </c>
      <c r="G164" s="13">
        <f>IFERROR(VLOOKUP(A164,'[1]COAL RECEIPT &amp; GCV DATA'!$A$2:$V$11,7,0),0)</f>
        <v>0</v>
      </c>
      <c r="H164" s="13">
        <f>IFERROR(VLOOKUP(A164,'[1]COAL RECEIPT &amp; GCV DATA'!$A$2:$V$11,8,0),0)</f>
        <v>0</v>
      </c>
      <c r="I164" s="13">
        <f>IFERROR(VLOOKUP(A164,'[1]COAL RECEIPT &amp; GCV DATA'!$A$2:$V$11,9,0),0)</f>
        <v>0</v>
      </c>
      <c r="J164" s="13">
        <f>IFERROR(VLOOKUP(A164,'[1]COAL RECEIPT &amp; GCV DATA'!$A$2:$V$11,10,0),0)</f>
        <v>0</v>
      </c>
      <c r="K164" s="15" t="e">
        <f>SUMIF('[1]COAL RECEIPT &amp; GCV DATA'!$A$3:$A$11,'MASTER DATA FILE RAW COAL'!A164,'[1]COAL RECEIPT &amp; GCV DATA'!$K$3:$K$11)</f>
        <v>#VALUE!</v>
      </c>
      <c r="L164" s="15" t="e">
        <f>SUMIF('[1]COAL RECEIPT &amp; GCV DATA'!$A$3:$A$11,'MASTER DATA FILE RAW COAL'!A164,'[1]COAL RECEIPT &amp; GCV DATA'!$L$3:$L$11)</f>
        <v>#VALUE!</v>
      </c>
      <c r="M164" s="15" t="e">
        <f t="shared" si="14"/>
        <v>#VALUE!</v>
      </c>
      <c r="N164" s="15" t="e">
        <f t="shared" si="15"/>
        <v>#VALUE!</v>
      </c>
      <c r="O164" s="15" t="e">
        <f>SUMIF('[1]COAL RECEIPT &amp; GCV DATA'!$A$3:$A$11,'MASTER DATA FILE RAW COAL'!A164,'[1]COAL RECEIPT &amp; GCV DATA'!$O$3:$O$11)</f>
        <v>#VALUE!</v>
      </c>
      <c r="P164" s="15" t="e">
        <f t="shared" si="19"/>
        <v>#VALUE!</v>
      </c>
      <c r="Q164" s="15" t="e">
        <f>SUMIF('[1]COAL RECEIPT &amp; GCV DATA'!$A$3:$A$11,'MASTER DATA FILE RAW COAL'!A164,'[1]COAL RECEIPT &amp; GCV DATA'!$Q$3:$Q$11)+IF(H164=$J$234,($K$234*K164),0)+IF(H164=$J$235,($K$235*K164),0)+IF(H163=$J$235,($K$236*K164),0)</f>
        <v>#VALUE!</v>
      </c>
      <c r="R164" s="16" t="e">
        <f>SUMIF('[1]COAL RECEIPT &amp; GCV DATA'!$A$3:$A$11,'MASTER DATA FILE RAW COAL'!A164,'[1]COAL RECEIPT &amp; GCV DATA'!$R$3:$R$11)+IF(H164=$J$234,($K$234*K164),0)+IF(H164=$J$235,($K$235*K164),0)</f>
        <v>#VALUE!</v>
      </c>
      <c r="S164" s="15">
        <f t="shared" si="16"/>
        <v>0</v>
      </c>
      <c r="T164" s="15" t="e">
        <f>SUMIF('[1]COAL RECEIPT &amp; GCV DATA'!$A$3:$A$11,'MASTER DATA FILE RAW COAL'!A164,'[1]COAL RECEIPT &amp; GCV DATA'!$T$3:$T$11)</f>
        <v>#VALUE!</v>
      </c>
      <c r="U164" s="15" t="e">
        <f t="shared" si="17"/>
        <v>#VALUE!</v>
      </c>
      <c r="V164" s="15" t="e">
        <f>SUMIF('[1]COAL RECEIPT &amp; GCV DATA'!$A$3:$A$11,'MASTER DATA FILE RAW COAL'!A164,'[1]COAL RECEIPT &amp; GCV DATA'!$V$3:$V$11)</f>
        <v>#VALUE!</v>
      </c>
      <c r="W164" s="15" t="e">
        <f t="shared" si="18"/>
        <v>#VALUE!</v>
      </c>
    </row>
    <row r="165" spans="1:23" customFormat="1" x14ac:dyDescent="0.3">
      <c r="A165" s="12"/>
      <c r="B165" s="12" t="e">
        <f>SUMIF('[1]COAL RECEIPT &amp; GCV DATA'!$A$3:$A$11,'MASTER DATA FILE RAW COAL'!A165,'[1]COAL RECEIPT &amp; GCV DATA'!$B$3:$B$11)</f>
        <v>#VALUE!</v>
      </c>
      <c r="C165" s="13" t="e">
        <f>SUMIF('[1]COAL RECEIPT &amp; GCV DATA'!$A$3:$A$11,'MASTER DATA FILE RAW COAL'!A165,'[1]COAL RECEIPT &amp; GCV DATA'!$C$3:$C$11)</f>
        <v>#VALUE!</v>
      </c>
      <c r="D165" s="13">
        <f>IFERROR(VLOOKUP(A165,'[1]COAL RECEIPT &amp; GCV DATA'!$A$2:$V$11,4,0),0)</f>
        <v>0</v>
      </c>
      <c r="E165" s="14">
        <f>IFERROR(VLOOKUP(A165,'[1]COAL RECEIPT &amp; GCV DATA'!$A$2:$V$11,5,0),0)</f>
        <v>0</v>
      </c>
      <c r="F165" s="13" t="e">
        <f>SUMIF('[1]COAL RECEIPT &amp; GCV DATA'!$A$3:$A$11,'MASTER DATA FILE RAW COAL'!A165,'[1]COAL RECEIPT &amp; GCV DATA'!$F$3:$F$11)</f>
        <v>#VALUE!</v>
      </c>
      <c r="G165" s="13">
        <f>IFERROR(VLOOKUP(A165,'[1]COAL RECEIPT &amp; GCV DATA'!$A$2:$V$11,7,0),0)</f>
        <v>0</v>
      </c>
      <c r="H165" s="13">
        <f>IFERROR(VLOOKUP(A165,'[1]COAL RECEIPT &amp; GCV DATA'!$A$2:$V$11,8,0),0)</f>
        <v>0</v>
      </c>
      <c r="I165" s="13">
        <f>IFERROR(VLOOKUP(A165,'[1]COAL RECEIPT &amp; GCV DATA'!$A$2:$V$11,9,0),0)</f>
        <v>0</v>
      </c>
      <c r="J165" s="13">
        <f>IFERROR(VLOOKUP(A165,'[1]COAL RECEIPT &amp; GCV DATA'!$A$2:$V$11,10,0),0)</f>
        <v>0</v>
      </c>
      <c r="K165" s="15" t="e">
        <f>SUMIF('[1]COAL RECEIPT &amp; GCV DATA'!$A$3:$A$11,'MASTER DATA FILE RAW COAL'!A165,'[1]COAL RECEIPT &amp; GCV DATA'!$K$3:$K$11)</f>
        <v>#VALUE!</v>
      </c>
      <c r="L165" s="15" t="e">
        <f>SUMIF('[1]COAL RECEIPT &amp; GCV DATA'!$A$3:$A$11,'MASTER DATA FILE RAW COAL'!A165,'[1]COAL RECEIPT &amp; GCV DATA'!$L$3:$L$11)</f>
        <v>#VALUE!</v>
      </c>
      <c r="M165" s="15" t="e">
        <f t="shared" si="14"/>
        <v>#VALUE!</v>
      </c>
      <c r="N165" s="15" t="e">
        <f t="shared" si="15"/>
        <v>#VALUE!</v>
      </c>
      <c r="O165" s="15" t="e">
        <f>SUMIF('[1]COAL RECEIPT &amp; GCV DATA'!$A$3:$A$11,'MASTER DATA FILE RAW COAL'!A165,'[1]COAL RECEIPT &amp; GCV DATA'!$O$3:$O$11)</f>
        <v>#VALUE!</v>
      </c>
      <c r="P165" s="15" t="e">
        <f t="shared" si="19"/>
        <v>#VALUE!</v>
      </c>
      <c r="Q165" s="15" t="e">
        <f>SUMIF('[1]COAL RECEIPT &amp; GCV DATA'!$A$3:$A$11,'MASTER DATA FILE RAW COAL'!A165,'[1]COAL RECEIPT &amp; GCV DATA'!$Q$3:$Q$11)+IF(H165=$J$234,($K$234*K165),0)+IF(H165=$J$235,($K$235*K165),0)+IF(H164=$J$235,($K$236*K165),0)</f>
        <v>#VALUE!</v>
      </c>
      <c r="R165" s="16" t="e">
        <f>SUMIF('[1]COAL RECEIPT &amp; GCV DATA'!$A$3:$A$11,'MASTER DATA FILE RAW COAL'!A165,'[1]COAL RECEIPT &amp; GCV DATA'!$R$3:$R$11)+IF(H165=$J$234,($K$234*K165),0)+IF(H165=$J$235,($K$235*K165),0)</f>
        <v>#VALUE!</v>
      </c>
      <c r="S165" s="15">
        <f t="shared" si="16"/>
        <v>0</v>
      </c>
      <c r="T165" s="15" t="e">
        <f>SUMIF('[1]COAL RECEIPT &amp; GCV DATA'!$A$3:$A$11,'MASTER DATA FILE RAW COAL'!A165,'[1]COAL RECEIPT &amp; GCV DATA'!$T$3:$T$11)</f>
        <v>#VALUE!</v>
      </c>
      <c r="U165" s="15" t="e">
        <f t="shared" si="17"/>
        <v>#VALUE!</v>
      </c>
      <c r="V165" s="15" t="e">
        <f>SUMIF('[1]COAL RECEIPT &amp; GCV DATA'!$A$3:$A$11,'MASTER DATA FILE RAW COAL'!A165,'[1]COAL RECEIPT &amp; GCV DATA'!$V$3:$V$11)</f>
        <v>#VALUE!</v>
      </c>
      <c r="W165" s="15" t="e">
        <f t="shared" si="18"/>
        <v>#VALUE!</v>
      </c>
    </row>
    <row r="166" spans="1:23" customFormat="1" x14ac:dyDescent="0.3">
      <c r="A166" s="12"/>
      <c r="B166" s="12" t="e">
        <f>SUMIF('[1]COAL RECEIPT &amp; GCV DATA'!$A$3:$A$11,'MASTER DATA FILE RAW COAL'!A166,'[1]COAL RECEIPT &amp; GCV DATA'!$B$3:$B$11)</f>
        <v>#VALUE!</v>
      </c>
      <c r="C166" s="13" t="e">
        <f>SUMIF('[1]COAL RECEIPT &amp; GCV DATA'!$A$3:$A$11,'MASTER DATA FILE RAW COAL'!A166,'[1]COAL RECEIPT &amp; GCV DATA'!$C$3:$C$11)</f>
        <v>#VALUE!</v>
      </c>
      <c r="D166" s="13">
        <f>IFERROR(VLOOKUP(A166,'[1]COAL RECEIPT &amp; GCV DATA'!$A$2:$V$11,4,0),0)</f>
        <v>0</v>
      </c>
      <c r="E166" s="14">
        <f>IFERROR(VLOOKUP(A166,'[1]COAL RECEIPT &amp; GCV DATA'!$A$2:$V$11,5,0),0)</f>
        <v>0</v>
      </c>
      <c r="F166" s="13" t="e">
        <f>SUMIF('[1]COAL RECEIPT &amp; GCV DATA'!$A$3:$A$11,'MASTER DATA FILE RAW COAL'!A166,'[1]COAL RECEIPT &amp; GCV DATA'!$F$3:$F$11)</f>
        <v>#VALUE!</v>
      </c>
      <c r="G166" s="13">
        <f>IFERROR(VLOOKUP(A166,'[1]COAL RECEIPT &amp; GCV DATA'!$A$2:$V$11,7,0),0)</f>
        <v>0</v>
      </c>
      <c r="H166" s="13">
        <f>IFERROR(VLOOKUP(A166,'[1]COAL RECEIPT &amp; GCV DATA'!$A$2:$V$11,8,0),0)</f>
        <v>0</v>
      </c>
      <c r="I166" s="13">
        <f>IFERROR(VLOOKUP(A166,'[1]COAL RECEIPT &amp; GCV DATA'!$A$2:$V$11,9,0),0)</f>
        <v>0</v>
      </c>
      <c r="J166" s="13">
        <f>IFERROR(VLOOKUP(A166,'[1]COAL RECEIPT &amp; GCV DATA'!$A$2:$V$11,10,0),0)</f>
        <v>0</v>
      </c>
      <c r="K166" s="15" t="e">
        <f>SUMIF('[1]COAL RECEIPT &amp; GCV DATA'!$A$3:$A$11,'MASTER DATA FILE RAW COAL'!A166,'[1]COAL RECEIPT &amp; GCV DATA'!$K$3:$K$11)</f>
        <v>#VALUE!</v>
      </c>
      <c r="L166" s="15" t="e">
        <f>SUMIF('[1]COAL RECEIPT &amp; GCV DATA'!$A$3:$A$11,'MASTER DATA FILE RAW COAL'!A166,'[1]COAL RECEIPT &amp; GCV DATA'!$L$3:$L$11)</f>
        <v>#VALUE!</v>
      </c>
      <c r="M166" s="15" t="e">
        <f t="shared" si="14"/>
        <v>#VALUE!</v>
      </c>
      <c r="N166" s="15" t="e">
        <f t="shared" si="15"/>
        <v>#VALUE!</v>
      </c>
      <c r="O166" s="15" t="e">
        <f>SUMIF('[1]COAL RECEIPT &amp; GCV DATA'!$A$3:$A$11,'MASTER DATA FILE RAW COAL'!A166,'[1]COAL RECEIPT &amp; GCV DATA'!$O$3:$O$11)</f>
        <v>#VALUE!</v>
      </c>
      <c r="P166" s="15" t="e">
        <f t="shared" si="19"/>
        <v>#VALUE!</v>
      </c>
      <c r="Q166" s="15" t="e">
        <f>SUMIF('[1]COAL RECEIPT &amp; GCV DATA'!$A$3:$A$11,'MASTER DATA FILE RAW COAL'!A166,'[1]COAL RECEIPT &amp; GCV DATA'!$Q$3:$Q$11)+IF(H166=$J$234,($K$234*K166),0)+IF(H166=$J$235,($K$235*K166),0)+IF(H165=$J$235,($K$236*K166),0)</f>
        <v>#VALUE!</v>
      </c>
      <c r="R166" s="16" t="e">
        <f>SUMIF('[1]COAL RECEIPT &amp; GCV DATA'!$A$3:$A$11,'MASTER DATA FILE RAW COAL'!A166,'[1]COAL RECEIPT &amp; GCV DATA'!$R$3:$R$11)+IF(H166=$J$234,($K$234*K166),0)+IF(H166=$J$235,($K$235*K166),0)</f>
        <v>#VALUE!</v>
      </c>
      <c r="S166" s="15">
        <f t="shared" si="16"/>
        <v>0</v>
      </c>
      <c r="T166" s="15" t="e">
        <f>SUMIF('[1]COAL RECEIPT &amp; GCV DATA'!$A$3:$A$11,'MASTER DATA FILE RAW COAL'!A166,'[1]COAL RECEIPT &amp; GCV DATA'!$T$3:$T$11)</f>
        <v>#VALUE!</v>
      </c>
      <c r="U166" s="15" t="e">
        <f t="shared" si="17"/>
        <v>#VALUE!</v>
      </c>
      <c r="V166" s="15" t="e">
        <f>SUMIF('[1]COAL RECEIPT &amp; GCV DATA'!$A$3:$A$11,'MASTER DATA FILE RAW COAL'!A166,'[1]COAL RECEIPT &amp; GCV DATA'!$V$3:$V$11)</f>
        <v>#VALUE!</v>
      </c>
      <c r="W166" s="15" t="e">
        <f t="shared" si="18"/>
        <v>#VALUE!</v>
      </c>
    </row>
    <row r="167" spans="1:23" customFormat="1" x14ac:dyDescent="0.3">
      <c r="A167" s="12"/>
      <c r="B167" s="12" t="e">
        <f>SUMIF('[1]COAL RECEIPT &amp; GCV DATA'!$A$3:$A$11,'MASTER DATA FILE RAW COAL'!A167,'[1]COAL RECEIPT &amp; GCV DATA'!$B$3:$B$11)</f>
        <v>#VALUE!</v>
      </c>
      <c r="C167" s="13" t="e">
        <f>SUMIF('[1]COAL RECEIPT &amp; GCV DATA'!$A$3:$A$11,'MASTER DATA FILE RAW COAL'!A167,'[1]COAL RECEIPT &amp; GCV DATA'!$C$3:$C$11)</f>
        <v>#VALUE!</v>
      </c>
      <c r="D167" s="13">
        <f>IFERROR(VLOOKUP(A167,'[1]COAL RECEIPT &amp; GCV DATA'!$A$2:$V$11,4,0),0)</f>
        <v>0</v>
      </c>
      <c r="E167" s="14">
        <f>IFERROR(VLOOKUP(A167,'[1]COAL RECEIPT &amp; GCV DATA'!$A$2:$V$11,5,0),0)</f>
        <v>0</v>
      </c>
      <c r="F167" s="13" t="e">
        <f>SUMIF('[1]COAL RECEIPT &amp; GCV DATA'!$A$3:$A$11,'MASTER DATA FILE RAW COAL'!A167,'[1]COAL RECEIPT &amp; GCV DATA'!$F$3:$F$11)</f>
        <v>#VALUE!</v>
      </c>
      <c r="G167" s="13">
        <f>IFERROR(VLOOKUP(A167,'[1]COAL RECEIPT &amp; GCV DATA'!$A$2:$V$11,7,0),0)</f>
        <v>0</v>
      </c>
      <c r="H167" s="13">
        <f>IFERROR(VLOOKUP(A167,'[1]COAL RECEIPT &amp; GCV DATA'!$A$2:$V$11,8,0),0)</f>
        <v>0</v>
      </c>
      <c r="I167" s="13">
        <f>IFERROR(VLOOKUP(A167,'[1]COAL RECEIPT &amp; GCV DATA'!$A$2:$V$11,9,0),0)</f>
        <v>0</v>
      </c>
      <c r="J167" s="13">
        <f>IFERROR(VLOOKUP(A167,'[1]COAL RECEIPT &amp; GCV DATA'!$A$2:$V$11,10,0),0)</f>
        <v>0</v>
      </c>
      <c r="K167" s="15" t="e">
        <f>SUMIF('[1]COAL RECEIPT &amp; GCV DATA'!$A$3:$A$11,'MASTER DATA FILE RAW COAL'!A167,'[1]COAL RECEIPT &amp; GCV DATA'!$K$3:$K$11)</f>
        <v>#VALUE!</v>
      </c>
      <c r="L167" s="15" t="e">
        <f>SUMIF('[1]COAL RECEIPT &amp; GCV DATA'!$A$3:$A$11,'MASTER DATA FILE RAW COAL'!A167,'[1]COAL RECEIPT &amp; GCV DATA'!$L$3:$L$11)</f>
        <v>#VALUE!</v>
      </c>
      <c r="M167" s="15" t="e">
        <f t="shared" si="14"/>
        <v>#VALUE!</v>
      </c>
      <c r="N167" s="15" t="e">
        <f t="shared" si="15"/>
        <v>#VALUE!</v>
      </c>
      <c r="O167" s="15" t="e">
        <f>SUMIF('[1]COAL RECEIPT &amp; GCV DATA'!$A$3:$A$11,'MASTER DATA FILE RAW COAL'!A167,'[1]COAL RECEIPT &amp; GCV DATA'!$O$3:$O$11)</f>
        <v>#VALUE!</v>
      </c>
      <c r="P167" s="15" t="e">
        <f t="shared" si="19"/>
        <v>#VALUE!</v>
      </c>
      <c r="Q167" s="15" t="e">
        <f>SUMIF('[1]COAL RECEIPT &amp; GCV DATA'!$A$3:$A$11,'MASTER DATA FILE RAW COAL'!A167,'[1]COAL RECEIPT &amp; GCV DATA'!$Q$3:$Q$11)+IF(H167=$J$234,($K$234*K167),0)+IF(H167=$J$235,($K$235*K167),0)+IF(H166=$J$235,($K$236*K167),0)</f>
        <v>#VALUE!</v>
      </c>
      <c r="R167" s="16" t="e">
        <f>SUMIF('[1]COAL RECEIPT &amp; GCV DATA'!$A$3:$A$11,'MASTER DATA FILE RAW COAL'!A167,'[1]COAL RECEIPT &amp; GCV DATA'!$R$3:$R$11)+IF(H167=$J$234,($K$234*K167),0)+IF(H167=$J$235,($K$235*K167),0)</f>
        <v>#VALUE!</v>
      </c>
      <c r="S167" s="15">
        <f t="shared" si="16"/>
        <v>0</v>
      </c>
      <c r="T167" s="15" t="e">
        <f>SUMIF('[1]COAL RECEIPT &amp; GCV DATA'!$A$3:$A$11,'MASTER DATA FILE RAW COAL'!A167,'[1]COAL RECEIPT &amp; GCV DATA'!$T$3:$T$11)</f>
        <v>#VALUE!</v>
      </c>
      <c r="U167" s="15" t="e">
        <f t="shared" si="17"/>
        <v>#VALUE!</v>
      </c>
      <c r="V167" s="15" t="e">
        <f>SUMIF('[1]COAL RECEIPT &amp; GCV DATA'!$A$3:$A$11,'MASTER DATA FILE RAW COAL'!A167,'[1]COAL RECEIPT &amp; GCV DATA'!$V$3:$V$11)</f>
        <v>#VALUE!</v>
      </c>
      <c r="W167" s="15" t="e">
        <f t="shared" si="18"/>
        <v>#VALUE!</v>
      </c>
    </row>
    <row r="168" spans="1:23" customFormat="1" x14ac:dyDescent="0.3">
      <c r="A168" s="12"/>
      <c r="B168" s="12" t="e">
        <f>SUMIF('[1]COAL RECEIPT &amp; GCV DATA'!$A$3:$A$11,'MASTER DATA FILE RAW COAL'!A168,'[1]COAL RECEIPT &amp; GCV DATA'!$B$3:$B$11)</f>
        <v>#VALUE!</v>
      </c>
      <c r="C168" s="13" t="e">
        <f>SUMIF('[1]COAL RECEIPT &amp; GCV DATA'!$A$3:$A$11,'MASTER DATA FILE RAW COAL'!A168,'[1]COAL RECEIPT &amp; GCV DATA'!$C$3:$C$11)</f>
        <v>#VALUE!</v>
      </c>
      <c r="D168" s="13">
        <f>IFERROR(VLOOKUP(A168,'[1]COAL RECEIPT &amp; GCV DATA'!$A$2:$V$11,4,0),0)</f>
        <v>0</v>
      </c>
      <c r="E168" s="14">
        <f>IFERROR(VLOOKUP(A168,'[1]COAL RECEIPT &amp; GCV DATA'!$A$2:$V$11,5,0),0)</f>
        <v>0</v>
      </c>
      <c r="F168" s="13" t="e">
        <f>SUMIF('[1]COAL RECEIPT &amp; GCV DATA'!$A$3:$A$11,'MASTER DATA FILE RAW COAL'!A168,'[1]COAL RECEIPT &amp; GCV DATA'!$F$3:$F$11)</f>
        <v>#VALUE!</v>
      </c>
      <c r="G168" s="13">
        <f>IFERROR(VLOOKUP(A168,'[1]COAL RECEIPT &amp; GCV DATA'!$A$2:$V$11,7,0),0)</f>
        <v>0</v>
      </c>
      <c r="H168" s="13">
        <f>IFERROR(VLOOKUP(A168,'[1]COAL RECEIPT &amp; GCV DATA'!$A$2:$V$11,8,0),0)</f>
        <v>0</v>
      </c>
      <c r="I168" s="13">
        <f>IFERROR(VLOOKUP(A168,'[1]COAL RECEIPT &amp; GCV DATA'!$A$2:$V$11,9,0),0)</f>
        <v>0</v>
      </c>
      <c r="J168" s="13">
        <f>IFERROR(VLOOKUP(A168,'[1]COAL RECEIPT &amp; GCV DATA'!$A$2:$V$11,10,0),0)</f>
        <v>0</v>
      </c>
      <c r="K168" s="15" t="e">
        <f>SUMIF('[1]COAL RECEIPT &amp; GCV DATA'!$A$3:$A$11,'MASTER DATA FILE RAW COAL'!A168,'[1]COAL RECEIPT &amp; GCV DATA'!$K$3:$K$11)</f>
        <v>#VALUE!</v>
      </c>
      <c r="L168" s="15" t="e">
        <f>SUMIF('[1]COAL RECEIPT &amp; GCV DATA'!$A$3:$A$11,'MASTER DATA FILE RAW COAL'!A168,'[1]COAL RECEIPT &amp; GCV DATA'!$L$3:$L$11)</f>
        <v>#VALUE!</v>
      </c>
      <c r="M168" s="15" t="e">
        <f t="shared" si="14"/>
        <v>#VALUE!</v>
      </c>
      <c r="N168" s="15" t="e">
        <f t="shared" si="15"/>
        <v>#VALUE!</v>
      </c>
      <c r="O168" s="15" t="e">
        <f>SUMIF('[1]COAL RECEIPT &amp; GCV DATA'!$A$3:$A$11,'MASTER DATA FILE RAW COAL'!A168,'[1]COAL RECEIPT &amp; GCV DATA'!$O$3:$O$11)</f>
        <v>#VALUE!</v>
      </c>
      <c r="P168" s="15" t="e">
        <f t="shared" si="19"/>
        <v>#VALUE!</v>
      </c>
      <c r="Q168" s="15" t="e">
        <f>SUMIF('[1]COAL RECEIPT &amp; GCV DATA'!$A$3:$A$11,'MASTER DATA FILE RAW COAL'!A168,'[1]COAL RECEIPT &amp; GCV DATA'!$Q$3:$Q$11)+IF(H168=$J$234,($K$234*K168),0)+IF(H168=$J$235,($K$235*K168),0)+IF(H167=$J$235,($K$236*K168),0)</f>
        <v>#VALUE!</v>
      </c>
      <c r="R168" s="16" t="e">
        <f>SUMIF('[1]COAL RECEIPT &amp; GCV DATA'!$A$3:$A$11,'MASTER DATA FILE RAW COAL'!A168,'[1]COAL RECEIPT &amp; GCV DATA'!$R$3:$R$11)+IF(H168=$J$234,($K$234*K168),0)+IF(H168=$J$235,($K$235*K168),0)</f>
        <v>#VALUE!</v>
      </c>
      <c r="S168" s="15">
        <f t="shared" si="16"/>
        <v>0</v>
      </c>
      <c r="T168" s="15" t="e">
        <f>SUMIF('[1]COAL RECEIPT &amp; GCV DATA'!$A$3:$A$11,'MASTER DATA FILE RAW COAL'!A168,'[1]COAL RECEIPT &amp; GCV DATA'!$T$3:$T$11)</f>
        <v>#VALUE!</v>
      </c>
      <c r="U168" s="15" t="e">
        <f t="shared" si="17"/>
        <v>#VALUE!</v>
      </c>
      <c r="V168" s="15" t="e">
        <f>SUMIF('[1]COAL RECEIPT &amp; GCV DATA'!$A$3:$A$11,'MASTER DATA FILE RAW COAL'!A168,'[1]COAL RECEIPT &amp; GCV DATA'!$V$3:$V$11)</f>
        <v>#VALUE!</v>
      </c>
      <c r="W168" s="15" t="e">
        <f t="shared" si="18"/>
        <v>#VALUE!</v>
      </c>
    </row>
    <row r="169" spans="1:23" customFormat="1" x14ac:dyDescent="0.3">
      <c r="A169" s="12"/>
      <c r="B169" s="12" t="e">
        <f>SUMIF('[1]COAL RECEIPT &amp; GCV DATA'!$A$3:$A$11,'MASTER DATA FILE RAW COAL'!A169,'[1]COAL RECEIPT &amp; GCV DATA'!$B$3:$B$11)</f>
        <v>#VALUE!</v>
      </c>
      <c r="C169" s="13" t="e">
        <f>SUMIF('[1]COAL RECEIPT &amp; GCV DATA'!$A$3:$A$11,'MASTER DATA FILE RAW COAL'!A169,'[1]COAL RECEIPT &amp; GCV DATA'!$C$3:$C$11)</f>
        <v>#VALUE!</v>
      </c>
      <c r="D169" s="13">
        <f>IFERROR(VLOOKUP(A169,'[1]COAL RECEIPT &amp; GCV DATA'!$A$2:$V$11,4,0),0)</f>
        <v>0</v>
      </c>
      <c r="E169" s="14">
        <f>IFERROR(VLOOKUP(A169,'[1]COAL RECEIPT &amp; GCV DATA'!$A$2:$V$11,5,0),0)</f>
        <v>0</v>
      </c>
      <c r="F169" s="13" t="e">
        <f>SUMIF('[1]COAL RECEIPT &amp; GCV DATA'!$A$3:$A$11,'MASTER DATA FILE RAW COAL'!A169,'[1]COAL RECEIPT &amp; GCV DATA'!$F$3:$F$11)</f>
        <v>#VALUE!</v>
      </c>
      <c r="G169" s="13">
        <f>IFERROR(VLOOKUP(A169,'[1]COAL RECEIPT &amp; GCV DATA'!$A$2:$V$11,7,0),0)</f>
        <v>0</v>
      </c>
      <c r="H169" s="13">
        <f>IFERROR(VLOOKUP(A169,'[1]COAL RECEIPT &amp; GCV DATA'!$A$2:$V$11,8,0),0)</f>
        <v>0</v>
      </c>
      <c r="I169" s="13">
        <f>IFERROR(VLOOKUP(A169,'[1]COAL RECEIPT &amp; GCV DATA'!$A$2:$V$11,9,0),0)</f>
        <v>0</v>
      </c>
      <c r="J169" s="13">
        <f>IFERROR(VLOOKUP(A169,'[1]COAL RECEIPT &amp; GCV DATA'!$A$2:$V$11,10,0),0)</f>
        <v>0</v>
      </c>
      <c r="K169" s="15" t="e">
        <f>SUMIF('[1]COAL RECEIPT &amp; GCV DATA'!$A$3:$A$11,'MASTER DATA FILE RAW COAL'!A169,'[1]COAL RECEIPT &amp; GCV DATA'!$K$3:$K$11)</f>
        <v>#VALUE!</v>
      </c>
      <c r="L169" s="15" t="e">
        <f>SUMIF('[1]COAL RECEIPT &amp; GCV DATA'!$A$3:$A$11,'MASTER DATA FILE RAW COAL'!A169,'[1]COAL RECEIPT &amp; GCV DATA'!$L$3:$L$11)</f>
        <v>#VALUE!</v>
      </c>
      <c r="M169" s="15" t="e">
        <f t="shared" si="14"/>
        <v>#VALUE!</v>
      </c>
      <c r="N169" s="15" t="e">
        <f t="shared" si="15"/>
        <v>#VALUE!</v>
      </c>
      <c r="O169" s="15" t="e">
        <f>SUMIF('[1]COAL RECEIPT &amp; GCV DATA'!$A$3:$A$11,'MASTER DATA FILE RAW COAL'!A169,'[1]COAL RECEIPT &amp; GCV DATA'!$O$3:$O$11)</f>
        <v>#VALUE!</v>
      </c>
      <c r="P169" s="15" t="e">
        <f t="shared" si="19"/>
        <v>#VALUE!</v>
      </c>
      <c r="Q169" s="15" t="e">
        <f>SUMIF('[1]COAL RECEIPT &amp; GCV DATA'!$A$3:$A$11,'MASTER DATA FILE RAW COAL'!A169,'[1]COAL RECEIPT &amp; GCV DATA'!$Q$3:$Q$11)+IF(H169=$J$234,($K$234*K169),0)+IF(H169=$J$235,($K$235*K169),0)+IF(H168=$J$235,($K$236*K169),0)</f>
        <v>#VALUE!</v>
      </c>
      <c r="R169" s="16" t="e">
        <f>SUMIF('[1]COAL RECEIPT &amp; GCV DATA'!$A$3:$A$11,'MASTER DATA FILE RAW COAL'!A169,'[1]COAL RECEIPT &amp; GCV DATA'!$R$3:$R$11)+IF(H169=$J$234,($K$234*K169),0)+IF(H169=$J$235,($K$235*K169),0)</f>
        <v>#VALUE!</v>
      </c>
      <c r="S169" s="15">
        <f t="shared" si="16"/>
        <v>0</v>
      </c>
      <c r="T169" s="15" t="e">
        <f>SUMIF('[1]COAL RECEIPT &amp; GCV DATA'!$A$3:$A$11,'MASTER DATA FILE RAW COAL'!A169,'[1]COAL RECEIPT &amp; GCV DATA'!$T$3:$T$11)</f>
        <v>#VALUE!</v>
      </c>
      <c r="U169" s="15" t="e">
        <f t="shared" si="17"/>
        <v>#VALUE!</v>
      </c>
      <c r="V169" s="15" t="e">
        <f>SUMIF('[1]COAL RECEIPT &amp; GCV DATA'!$A$3:$A$11,'MASTER DATA FILE RAW COAL'!A169,'[1]COAL RECEIPT &amp; GCV DATA'!$V$3:$V$11)</f>
        <v>#VALUE!</v>
      </c>
      <c r="W169" s="15" t="e">
        <f t="shared" si="18"/>
        <v>#VALUE!</v>
      </c>
    </row>
    <row r="170" spans="1:23" customFormat="1" x14ac:dyDescent="0.3">
      <c r="A170" s="12"/>
      <c r="B170" s="12" t="e">
        <f>SUMIF('[1]COAL RECEIPT &amp; GCV DATA'!$A$3:$A$11,'MASTER DATA FILE RAW COAL'!A170,'[1]COAL RECEIPT &amp; GCV DATA'!$B$3:$B$11)</f>
        <v>#VALUE!</v>
      </c>
      <c r="C170" s="13" t="e">
        <f>SUMIF('[1]COAL RECEIPT &amp; GCV DATA'!$A$3:$A$11,'MASTER DATA FILE RAW COAL'!A170,'[1]COAL RECEIPT &amp; GCV DATA'!$C$3:$C$11)</f>
        <v>#VALUE!</v>
      </c>
      <c r="D170" s="13">
        <f>IFERROR(VLOOKUP(A170,'[1]COAL RECEIPT &amp; GCV DATA'!$A$2:$V$11,4,0),0)</f>
        <v>0</v>
      </c>
      <c r="E170" s="14">
        <f>IFERROR(VLOOKUP(A170,'[1]COAL RECEIPT &amp; GCV DATA'!$A$2:$V$11,5,0),0)</f>
        <v>0</v>
      </c>
      <c r="F170" s="13" t="e">
        <f>SUMIF('[1]COAL RECEIPT &amp; GCV DATA'!$A$3:$A$11,'MASTER DATA FILE RAW COAL'!A170,'[1]COAL RECEIPT &amp; GCV DATA'!$F$3:$F$11)</f>
        <v>#VALUE!</v>
      </c>
      <c r="G170" s="13">
        <f>IFERROR(VLOOKUP(A170,'[1]COAL RECEIPT &amp; GCV DATA'!$A$2:$V$11,7,0),0)</f>
        <v>0</v>
      </c>
      <c r="H170" s="13">
        <f>IFERROR(VLOOKUP(A170,'[1]COAL RECEIPT &amp; GCV DATA'!$A$2:$V$11,8,0),0)</f>
        <v>0</v>
      </c>
      <c r="I170" s="13">
        <f>IFERROR(VLOOKUP(A170,'[1]COAL RECEIPT &amp; GCV DATA'!$A$2:$V$11,9,0),0)</f>
        <v>0</v>
      </c>
      <c r="J170" s="13">
        <f>IFERROR(VLOOKUP(A170,'[1]COAL RECEIPT &amp; GCV DATA'!$A$2:$V$11,10,0),0)</f>
        <v>0</v>
      </c>
      <c r="K170" s="15" t="e">
        <f>SUMIF('[1]COAL RECEIPT &amp; GCV DATA'!$A$3:$A$11,'MASTER DATA FILE RAW COAL'!A170,'[1]COAL RECEIPT &amp; GCV DATA'!$K$3:$K$11)</f>
        <v>#VALUE!</v>
      </c>
      <c r="L170" s="15" t="e">
        <f>SUMIF('[1]COAL RECEIPT &amp; GCV DATA'!$A$3:$A$11,'MASTER DATA FILE RAW COAL'!A170,'[1]COAL RECEIPT &amp; GCV DATA'!$L$3:$L$11)</f>
        <v>#VALUE!</v>
      </c>
      <c r="M170" s="15" t="e">
        <f t="shared" si="14"/>
        <v>#VALUE!</v>
      </c>
      <c r="N170" s="15" t="e">
        <f t="shared" si="15"/>
        <v>#VALUE!</v>
      </c>
      <c r="O170" s="15" t="e">
        <f>SUMIF('[1]COAL RECEIPT &amp; GCV DATA'!$A$3:$A$11,'MASTER DATA FILE RAW COAL'!A170,'[1]COAL RECEIPT &amp; GCV DATA'!$O$3:$O$11)</f>
        <v>#VALUE!</v>
      </c>
      <c r="P170" s="15" t="e">
        <f t="shared" si="19"/>
        <v>#VALUE!</v>
      </c>
      <c r="Q170" s="15" t="e">
        <f>SUMIF('[1]COAL RECEIPT &amp; GCV DATA'!$A$3:$A$11,'MASTER DATA FILE RAW COAL'!A170,'[1]COAL RECEIPT &amp; GCV DATA'!$Q$3:$Q$11)+IF(H170=$J$234,($K$234*K170),0)+IF(H170=$J$235,($K$235*K170),0)+IF(H169=$J$235,($K$236*K170),0)</f>
        <v>#VALUE!</v>
      </c>
      <c r="R170" s="16" t="e">
        <f>SUMIF('[1]COAL RECEIPT &amp; GCV DATA'!$A$3:$A$11,'MASTER DATA FILE RAW COAL'!A170,'[1]COAL RECEIPT &amp; GCV DATA'!$R$3:$R$11)+IF(H170=$J$234,($K$234*K170),0)+IF(H170=$J$235,($K$235*K170),0)</f>
        <v>#VALUE!</v>
      </c>
      <c r="S170" s="15">
        <f t="shared" si="16"/>
        <v>0</v>
      </c>
      <c r="T170" s="15" t="e">
        <f>SUMIF('[1]COAL RECEIPT &amp; GCV DATA'!$A$3:$A$11,'MASTER DATA FILE RAW COAL'!A170,'[1]COAL RECEIPT &amp; GCV DATA'!$T$3:$T$11)</f>
        <v>#VALUE!</v>
      </c>
      <c r="U170" s="15" t="e">
        <f t="shared" si="17"/>
        <v>#VALUE!</v>
      </c>
      <c r="V170" s="15" t="e">
        <f>SUMIF('[1]COAL RECEIPT &amp; GCV DATA'!$A$3:$A$11,'MASTER DATA FILE RAW COAL'!A170,'[1]COAL RECEIPT &amp; GCV DATA'!$V$3:$V$11)</f>
        <v>#VALUE!</v>
      </c>
      <c r="W170" s="15" t="e">
        <f t="shared" si="18"/>
        <v>#VALUE!</v>
      </c>
    </row>
    <row r="171" spans="1:23" customFormat="1" x14ac:dyDescent="0.3">
      <c r="A171" s="12"/>
      <c r="B171" s="12" t="e">
        <f>SUMIF('[1]COAL RECEIPT &amp; GCV DATA'!$A$3:$A$11,'MASTER DATA FILE RAW COAL'!A171,'[1]COAL RECEIPT &amp; GCV DATA'!$B$3:$B$11)</f>
        <v>#VALUE!</v>
      </c>
      <c r="C171" s="13" t="e">
        <f>SUMIF('[1]COAL RECEIPT &amp; GCV DATA'!$A$3:$A$11,'MASTER DATA FILE RAW COAL'!A171,'[1]COAL RECEIPT &amp; GCV DATA'!$C$3:$C$11)</f>
        <v>#VALUE!</v>
      </c>
      <c r="D171" s="13">
        <f>IFERROR(VLOOKUP(A171,'[1]COAL RECEIPT &amp; GCV DATA'!$A$2:$V$11,4,0),0)</f>
        <v>0</v>
      </c>
      <c r="E171" s="14">
        <f>IFERROR(VLOOKUP(A171,'[1]COAL RECEIPT &amp; GCV DATA'!$A$2:$V$11,5,0),0)</f>
        <v>0</v>
      </c>
      <c r="F171" s="13" t="e">
        <f>SUMIF('[1]COAL RECEIPT &amp; GCV DATA'!$A$3:$A$11,'MASTER DATA FILE RAW COAL'!A171,'[1]COAL RECEIPT &amp; GCV DATA'!$F$3:$F$11)</f>
        <v>#VALUE!</v>
      </c>
      <c r="G171" s="13">
        <f>IFERROR(VLOOKUP(A171,'[1]COAL RECEIPT &amp; GCV DATA'!$A$2:$V$11,7,0),0)</f>
        <v>0</v>
      </c>
      <c r="H171" s="13">
        <f>IFERROR(VLOOKUP(A171,'[1]COAL RECEIPT &amp; GCV DATA'!$A$2:$V$11,8,0),0)</f>
        <v>0</v>
      </c>
      <c r="I171" s="13">
        <f>IFERROR(VLOOKUP(A171,'[1]COAL RECEIPT &amp; GCV DATA'!$A$2:$V$11,9,0),0)</f>
        <v>0</v>
      </c>
      <c r="J171" s="13">
        <f>IFERROR(VLOOKUP(A171,'[1]COAL RECEIPT &amp; GCV DATA'!$A$2:$V$11,10,0),0)</f>
        <v>0</v>
      </c>
      <c r="K171" s="15" t="e">
        <f>SUMIF('[1]COAL RECEIPT &amp; GCV DATA'!$A$3:$A$11,'MASTER DATA FILE RAW COAL'!A171,'[1]COAL RECEIPT &amp; GCV DATA'!$K$3:$K$11)</f>
        <v>#VALUE!</v>
      </c>
      <c r="L171" s="15" t="e">
        <f>SUMIF('[1]COAL RECEIPT &amp; GCV DATA'!$A$3:$A$11,'MASTER DATA FILE RAW COAL'!A171,'[1]COAL RECEIPT &amp; GCV DATA'!$L$3:$L$11)</f>
        <v>#VALUE!</v>
      </c>
      <c r="M171" s="15" t="e">
        <f t="shared" si="14"/>
        <v>#VALUE!</v>
      </c>
      <c r="N171" s="15" t="e">
        <f t="shared" si="15"/>
        <v>#VALUE!</v>
      </c>
      <c r="O171" s="15" t="e">
        <f>SUMIF('[1]COAL RECEIPT &amp; GCV DATA'!$A$3:$A$11,'MASTER DATA FILE RAW COAL'!A171,'[1]COAL RECEIPT &amp; GCV DATA'!$O$3:$O$11)</f>
        <v>#VALUE!</v>
      </c>
      <c r="P171" s="15" t="e">
        <f t="shared" si="19"/>
        <v>#VALUE!</v>
      </c>
      <c r="Q171" s="15" t="e">
        <f>SUMIF('[1]COAL RECEIPT &amp; GCV DATA'!$A$3:$A$11,'MASTER DATA FILE RAW COAL'!A171,'[1]COAL RECEIPT &amp; GCV DATA'!$Q$3:$Q$11)+IF(H171=$J$234,($K$234*K171),0)+IF(H171=$J$235,($K$235*K171),0)+IF(H170=$J$235,($K$236*K171),0)</f>
        <v>#VALUE!</v>
      </c>
      <c r="R171" s="16" t="e">
        <f>SUMIF('[1]COAL RECEIPT &amp; GCV DATA'!$A$3:$A$11,'MASTER DATA FILE RAW COAL'!A171,'[1]COAL RECEIPT &amp; GCV DATA'!$R$3:$R$11)+IF(H171=$J$234,($K$234*K171),0)+IF(H171=$J$235,($K$235*K171),0)</f>
        <v>#VALUE!</v>
      </c>
      <c r="S171" s="15">
        <f t="shared" si="16"/>
        <v>0</v>
      </c>
      <c r="T171" s="15" t="e">
        <f>SUMIF('[1]COAL RECEIPT &amp; GCV DATA'!$A$3:$A$11,'MASTER DATA FILE RAW COAL'!A171,'[1]COAL RECEIPT &amp; GCV DATA'!$T$3:$T$11)</f>
        <v>#VALUE!</v>
      </c>
      <c r="U171" s="15" t="e">
        <f t="shared" si="17"/>
        <v>#VALUE!</v>
      </c>
      <c r="V171" s="15" t="e">
        <f>SUMIF('[1]COAL RECEIPT &amp; GCV DATA'!$A$3:$A$11,'MASTER DATA FILE RAW COAL'!A171,'[1]COAL RECEIPT &amp; GCV DATA'!$V$3:$V$11)</f>
        <v>#VALUE!</v>
      </c>
      <c r="W171" s="15" t="e">
        <f t="shared" si="18"/>
        <v>#VALUE!</v>
      </c>
    </row>
    <row r="172" spans="1:23" customFormat="1" x14ac:dyDescent="0.3">
      <c r="A172" s="12"/>
      <c r="B172" s="12" t="e">
        <f>SUMIF('[1]COAL RECEIPT &amp; GCV DATA'!$A$3:$A$11,'MASTER DATA FILE RAW COAL'!A172,'[1]COAL RECEIPT &amp; GCV DATA'!$B$3:$B$11)</f>
        <v>#VALUE!</v>
      </c>
      <c r="C172" s="13" t="e">
        <f>SUMIF('[1]COAL RECEIPT &amp; GCV DATA'!$A$3:$A$11,'MASTER DATA FILE RAW COAL'!A172,'[1]COAL RECEIPT &amp; GCV DATA'!$C$3:$C$11)</f>
        <v>#VALUE!</v>
      </c>
      <c r="D172" s="13">
        <f>IFERROR(VLOOKUP(A172,'[1]COAL RECEIPT &amp; GCV DATA'!$A$2:$V$11,4,0),0)</f>
        <v>0</v>
      </c>
      <c r="E172" s="14">
        <f>IFERROR(VLOOKUP(A172,'[1]COAL RECEIPT &amp; GCV DATA'!$A$2:$V$11,5,0),0)</f>
        <v>0</v>
      </c>
      <c r="F172" s="13" t="e">
        <f>SUMIF('[1]COAL RECEIPT &amp; GCV DATA'!$A$3:$A$11,'MASTER DATA FILE RAW COAL'!A172,'[1]COAL RECEIPT &amp; GCV DATA'!$F$3:$F$11)</f>
        <v>#VALUE!</v>
      </c>
      <c r="G172" s="13">
        <f>IFERROR(VLOOKUP(A172,'[1]COAL RECEIPT &amp; GCV DATA'!$A$2:$V$11,7,0),0)</f>
        <v>0</v>
      </c>
      <c r="H172" s="13">
        <f>IFERROR(VLOOKUP(A172,'[1]COAL RECEIPT &amp; GCV DATA'!$A$2:$V$11,8,0),0)</f>
        <v>0</v>
      </c>
      <c r="I172" s="13">
        <f>IFERROR(VLOOKUP(A172,'[1]COAL RECEIPT &amp; GCV DATA'!$A$2:$V$11,9,0),0)</f>
        <v>0</v>
      </c>
      <c r="J172" s="13">
        <f>IFERROR(VLOOKUP(A172,'[1]COAL RECEIPT &amp; GCV DATA'!$A$2:$V$11,10,0),0)</f>
        <v>0</v>
      </c>
      <c r="K172" s="15" t="e">
        <f>SUMIF('[1]COAL RECEIPT &amp; GCV DATA'!$A$3:$A$11,'MASTER DATA FILE RAW COAL'!A172,'[1]COAL RECEIPT &amp; GCV DATA'!$K$3:$K$11)</f>
        <v>#VALUE!</v>
      </c>
      <c r="L172" s="15" t="e">
        <f>SUMIF('[1]COAL RECEIPT &amp; GCV DATA'!$A$3:$A$11,'MASTER DATA FILE RAW COAL'!A172,'[1]COAL RECEIPT &amp; GCV DATA'!$L$3:$L$11)</f>
        <v>#VALUE!</v>
      </c>
      <c r="M172" s="15" t="e">
        <f t="shared" si="14"/>
        <v>#VALUE!</v>
      </c>
      <c r="N172" s="15" t="e">
        <f t="shared" si="15"/>
        <v>#VALUE!</v>
      </c>
      <c r="O172" s="15" t="e">
        <f>SUMIF('[1]COAL RECEIPT &amp; GCV DATA'!$A$3:$A$11,'MASTER DATA FILE RAW COAL'!A172,'[1]COAL RECEIPT &amp; GCV DATA'!$O$3:$O$11)</f>
        <v>#VALUE!</v>
      </c>
      <c r="P172" s="15" t="e">
        <f t="shared" si="19"/>
        <v>#VALUE!</v>
      </c>
      <c r="Q172" s="15" t="e">
        <f>SUMIF('[1]COAL RECEIPT &amp; GCV DATA'!$A$3:$A$11,'MASTER DATA FILE RAW COAL'!A172,'[1]COAL RECEIPT &amp; GCV DATA'!$Q$3:$Q$11)+IF(H172=$J$234,($K$234*K172),0)+IF(H172=$J$235,($K$235*K172),0)+IF(H171=$J$235,($K$236*K172),0)</f>
        <v>#VALUE!</v>
      </c>
      <c r="R172" s="16" t="e">
        <f>SUMIF('[1]COAL RECEIPT &amp; GCV DATA'!$A$3:$A$11,'MASTER DATA FILE RAW COAL'!A172,'[1]COAL RECEIPT &amp; GCV DATA'!$R$3:$R$11)+IF(H172=$J$234,($K$234*K172),0)+IF(H172=$J$235,($K$235*K172),0)</f>
        <v>#VALUE!</v>
      </c>
      <c r="S172" s="15">
        <f t="shared" si="16"/>
        <v>0</v>
      </c>
      <c r="T172" s="15" t="e">
        <f>SUMIF('[1]COAL RECEIPT &amp; GCV DATA'!$A$3:$A$11,'MASTER DATA FILE RAW COAL'!A172,'[1]COAL RECEIPT &amp; GCV DATA'!$T$3:$T$11)</f>
        <v>#VALUE!</v>
      </c>
      <c r="U172" s="15" t="e">
        <f t="shared" si="17"/>
        <v>#VALUE!</v>
      </c>
      <c r="V172" s="15" t="e">
        <f>SUMIF('[1]COAL RECEIPT &amp; GCV DATA'!$A$3:$A$11,'MASTER DATA FILE RAW COAL'!A172,'[1]COAL RECEIPT &amp; GCV DATA'!$V$3:$V$11)</f>
        <v>#VALUE!</v>
      </c>
      <c r="W172" s="15" t="e">
        <f t="shared" si="18"/>
        <v>#VALUE!</v>
      </c>
    </row>
    <row r="173" spans="1:23" customFormat="1" x14ac:dyDescent="0.3">
      <c r="A173" s="12"/>
      <c r="B173" s="12" t="e">
        <f>SUMIF('[1]COAL RECEIPT &amp; GCV DATA'!$A$3:$A$11,'MASTER DATA FILE RAW COAL'!A173,'[1]COAL RECEIPT &amp; GCV DATA'!$B$3:$B$11)</f>
        <v>#VALUE!</v>
      </c>
      <c r="C173" s="13" t="e">
        <f>SUMIF('[1]COAL RECEIPT &amp; GCV DATA'!$A$3:$A$11,'MASTER DATA FILE RAW COAL'!A173,'[1]COAL RECEIPT &amp; GCV DATA'!$C$3:$C$11)</f>
        <v>#VALUE!</v>
      </c>
      <c r="D173" s="13">
        <f>IFERROR(VLOOKUP(A173,'[1]COAL RECEIPT &amp; GCV DATA'!$A$2:$V$11,4,0),0)</f>
        <v>0</v>
      </c>
      <c r="E173" s="14">
        <f>IFERROR(VLOOKUP(A173,'[1]COAL RECEIPT &amp; GCV DATA'!$A$2:$V$11,5,0),0)</f>
        <v>0</v>
      </c>
      <c r="F173" s="13" t="e">
        <f>SUMIF('[1]COAL RECEIPT &amp; GCV DATA'!$A$3:$A$11,'MASTER DATA FILE RAW COAL'!A173,'[1]COAL RECEIPT &amp; GCV DATA'!$F$3:$F$11)</f>
        <v>#VALUE!</v>
      </c>
      <c r="G173" s="13">
        <f>IFERROR(VLOOKUP(A173,'[1]COAL RECEIPT &amp; GCV DATA'!$A$2:$V$11,7,0),0)</f>
        <v>0</v>
      </c>
      <c r="H173" s="13">
        <f>IFERROR(VLOOKUP(A173,'[1]COAL RECEIPT &amp; GCV DATA'!$A$2:$V$11,8,0),0)</f>
        <v>0</v>
      </c>
      <c r="I173" s="13">
        <f>IFERROR(VLOOKUP(A173,'[1]COAL RECEIPT &amp; GCV DATA'!$A$2:$V$11,9,0),0)</f>
        <v>0</v>
      </c>
      <c r="J173" s="13">
        <f>IFERROR(VLOOKUP(A173,'[1]COAL RECEIPT &amp; GCV DATA'!$A$2:$V$11,10,0),0)</f>
        <v>0</v>
      </c>
      <c r="K173" s="15" t="e">
        <f>SUMIF('[1]COAL RECEIPT &amp; GCV DATA'!$A$3:$A$11,'MASTER DATA FILE RAW COAL'!A173,'[1]COAL RECEIPT &amp; GCV DATA'!$K$3:$K$11)</f>
        <v>#VALUE!</v>
      </c>
      <c r="L173" s="15" t="e">
        <f>SUMIF('[1]COAL RECEIPT &amp; GCV DATA'!$A$3:$A$11,'MASTER DATA FILE RAW COAL'!A173,'[1]COAL RECEIPT &amp; GCV DATA'!$L$3:$L$11)</f>
        <v>#VALUE!</v>
      </c>
      <c r="M173" s="15" t="e">
        <f t="shared" si="14"/>
        <v>#VALUE!</v>
      </c>
      <c r="N173" s="15" t="e">
        <f t="shared" si="15"/>
        <v>#VALUE!</v>
      </c>
      <c r="O173" s="15" t="e">
        <f>SUMIF('[1]COAL RECEIPT &amp; GCV DATA'!$A$3:$A$11,'MASTER DATA FILE RAW COAL'!A173,'[1]COAL RECEIPT &amp; GCV DATA'!$O$3:$O$11)</f>
        <v>#VALUE!</v>
      </c>
      <c r="P173" s="15" t="e">
        <f t="shared" si="19"/>
        <v>#VALUE!</v>
      </c>
      <c r="Q173" s="15" t="e">
        <f>SUMIF('[1]COAL RECEIPT &amp; GCV DATA'!$A$3:$A$11,'MASTER DATA FILE RAW COAL'!A173,'[1]COAL RECEIPT &amp; GCV DATA'!$Q$3:$Q$11)+IF(H173=$J$234,($K$234*K173),0)+IF(H173=$J$235,($K$235*K173),0)+IF(H172=$J$235,($K$236*K173),0)</f>
        <v>#VALUE!</v>
      </c>
      <c r="R173" s="16" t="e">
        <f>SUMIF('[1]COAL RECEIPT &amp; GCV DATA'!$A$3:$A$11,'MASTER DATA FILE RAW COAL'!A173,'[1]COAL RECEIPT &amp; GCV DATA'!$R$3:$R$11)+IF(H173=$J$234,($K$234*K173),0)+IF(H173=$J$235,($K$235*K173),0)</f>
        <v>#VALUE!</v>
      </c>
      <c r="S173" s="15">
        <f t="shared" si="16"/>
        <v>0</v>
      </c>
      <c r="T173" s="15" t="e">
        <f>SUMIF('[1]COAL RECEIPT &amp; GCV DATA'!$A$3:$A$11,'MASTER DATA FILE RAW COAL'!A173,'[1]COAL RECEIPT &amp; GCV DATA'!$T$3:$T$11)</f>
        <v>#VALUE!</v>
      </c>
      <c r="U173" s="15" t="e">
        <f t="shared" si="17"/>
        <v>#VALUE!</v>
      </c>
      <c r="V173" s="15" t="e">
        <f>SUMIF('[1]COAL RECEIPT &amp; GCV DATA'!$A$3:$A$11,'MASTER DATA FILE RAW COAL'!A173,'[1]COAL RECEIPT &amp; GCV DATA'!$V$3:$V$11)</f>
        <v>#VALUE!</v>
      </c>
      <c r="W173" s="15" t="e">
        <f t="shared" si="18"/>
        <v>#VALUE!</v>
      </c>
    </row>
    <row r="174" spans="1:23" customFormat="1" x14ac:dyDescent="0.3">
      <c r="A174" s="12"/>
      <c r="B174" s="12" t="e">
        <f>SUMIF('[1]COAL RECEIPT &amp; GCV DATA'!$A$3:$A$11,'MASTER DATA FILE RAW COAL'!A174,'[1]COAL RECEIPT &amp; GCV DATA'!$B$3:$B$11)</f>
        <v>#VALUE!</v>
      </c>
      <c r="C174" s="13" t="e">
        <f>SUMIF('[1]COAL RECEIPT &amp; GCV DATA'!$A$3:$A$11,'MASTER DATA FILE RAW COAL'!A174,'[1]COAL RECEIPT &amp; GCV DATA'!$C$3:$C$11)</f>
        <v>#VALUE!</v>
      </c>
      <c r="D174" s="13">
        <f>IFERROR(VLOOKUP(A174,'[1]COAL RECEIPT &amp; GCV DATA'!$A$2:$V$11,4,0),0)</f>
        <v>0</v>
      </c>
      <c r="E174" s="14">
        <f>IFERROR(VLOOKUP(A174,'[1]COAL RECEIPT &amp; GCV DATA'!$A$2:$V$11,5,0),0)</f>
        <v>0</v>
      </c>
      <c r="F174" s="13" t="e">
        <f>SUMIF('[1]COAL RECEIPT &amp; GCV DATA'!$A$3:$A$11,'MASTER DATA FILE RAW COAL'!A174,'[1]COAL RECEIPT &amp; GCV DATA'!$F$3:$F$11)</f>
        <v>#VALUE!</v>
      </c>
      <c r="G174" s="13">
        <f>IFERROR(VLOOKUP(A174,'[1]COAL RECEIPT &amp; GCV DATA'!$A$2:$V$11,7,0),0)</f>
        <v>0</v>
      </c>
      <c r="H174" s="13">
        <f>IFERROR(VLOOKUP(A174,'[1]COAL RECEIPT &amp; GCV DATA'!$A$2:$V$11,8,0),0)</f>
        <v>0</v>
      </c>
      <c r="I174" s="13">
        <f>IFERROR(VLOOKUP(A174,'[1]COAL RECEIPT &amp; GCV DATA'!$A$2:$V$11,9,0),0)</f>
        <v>0</v>
      </c>
      <c r="J174" s="13">
        <f>IFERROR(VLOOKUP(A174,'[1]COAL RECEIPT &amp; GCV DATA'!$A$2:$V$11,10,0),0)</f>
        <v>0</v>
      </c>
      <c r="K174" s="15" t="e">
        <f>SUMIF('[1]COAL RECEIPT &amp; GCV DATA'!$A$3:$A$11,'MASTER DATA FILE RAW COAL'!A174,'[1]COAL RECEIPT &amp; GCV DATA'!$K$3:$K$11)</f>
        <v>#VALUE!</v>
      </c>
      <c r="L174" s="15" t="e">
        <f>SUMIF('[1]COAL RECEIPT &amp; GCV DATA'!$A$3:$A$11,'MASTER DATA FILE RAW COAL'!A174,'[1]COAL RECEIPT &amp; GCV DATA'!$L$3:$L$11)</f>
        <v>#VALUE!</v>
      </c>
      <c r="M174" s="15" t="e">
        <f t="shared" si="14"/>
        <v>#VALUE!</v>
      </c>
      <c r="N174" s="15" t="e">
        <f t="shared" si="15"/>
        <v>#VALUE!</v>
      </c>
      <c r="O174" s="15" t="e">
        <f>SUMIF('[1]COAL RECEIPT &amp; GCV DATA'!$A$3:$A$11,'MASTER DATA FILE RAW COAL'!A174,'[1]COAL RECEIPT &amp; GCV DATA'!$O$3:$O$11)</f>
        <v>#VALUE!</v>
      </c>
      <c r="P174" s="15" t="e">
        <f t="shared" si="19"/>
        <v>#VALUE!</v>
      </c>
      <c r="Q174" s="15" t="e">
        <f>SUMIF('[1]COAL RECEIPT &amp; GCV DATA'!$A$3:$A$11,'MASTER DATA FILE RAW COAL'!A174,'[1]COAL RECEIPT &amp; GCV DATA'!$Q$3:$Q$11)+IF(H174=$J$234,($K$234*K174),0)+IF(H174=$J$235,($K$235*K174),0)+IF(H173=$J$235,($K$236*K174),0)</f>
        <v>#VALUE!</v>
      </c>
      <c r="R174" s="16" t="e">
        <f>SUMIF('[1]COAL RECEIPT &amp; GCV DATA'!$A$3:$A$11,'MASTER DATA FILE RAW COAL'!A174,'[1]COAL RECEIPT &amp; GCV DATA'!$R$3:$R$11)+IF(H174=$J$234,($K$234*K174),0)+IF(H174=$J$235,($K$235*K174),0)</f>
        <v>#VALUE!</v>
      </c>
      <c r="S174" s="15">
        <f t="shared" si="16"/>
        <v>0</v>
      </c>
      <c r="T174" s="15" t="e">
        <f>SUMIF('[1]COAL RECEIPT &amp; GCV DATA'!$A$3:$A$11,'MASTER DATA FILE RAW COAL'!A174,'[1]COAL RECEIPT &amp; GCV DATA'!$T$3:$T$11)</f>
        <v>#VALUE!</v>
      </c>
      <c r="U174" s="15" t="e">
        <f t="shared" si="17"/>
        <v>#VALUE!</v>
      </c>
      <c r="V174" s="15" t="e">
        <f>SUMIF('[1]COAL RECEIPT &amp; GCV DATA'!$A$3:$A$11,'MASTER DATA FILE RAW COAL'!A174,'[1]COAL RECEIPT &amp; GCV DATA'!$V$3:$V$11)</f>
        <v>#VALUE!</v>
      </c>
      <c r="W174" s="15" t="e">
        <f t="shared" si="18"/>
        <v>#VALUE!</v>
      </c>
    </row>
    <row r="175" spans="1:23" customFormat="1" x14ac:dyDescent="0.3">
      <c r="A175" s="12"/>
      <c r="B175" s="12" t="e">
        <f>SUMIF('[1]COAL RECEIPT &amp; GCV DATA'!$A$3:$A$11,'MASTER DATA FILE RAW COAL'!A175,'[1]COAL RECEIPT &amp; GCV DATA'!$B$3:$B$11)</f>
        <v>#VALUE!</v>
      </c>
      <c r="C175" s="13" t="e">
        <f>SUMIF('[1]COAL RECEIPT &amp; GCV DATA'!$A$3:$A$11,'MASTER DATA FILE RAW COAL'!A175,'[1]COAL RECEIPT &amp; GCV DATA'!$C$3:$C$11)</f>
        <v>#VALUE!</v>
      </c>
      <c r="D175" s="13">
        <f>IFERROR(VLOOKUP(A175,'[1]COAL RECEIPT &amp; GCV DATA'!$A$2:$V$11,4,0),0)</f>
        <v>0</v>
      </c>
      <c r="E175" s="14">
        <f>IFERROR(VLOOKUP(A175,'[1]COAL RECEIPT &amp; GCV DATA'!$A$2:$V$11,5,0),0)</f>
        <v>0</v>
      </c>
      <c r="F175" s="13" t="e">
        <f>SUMIF('[1]COAL RECEIPT &amp; GCV DATA'!$A$3:$A$11,'MASTER DATA FILE RAW COAL'!A175,'[1]COAL RECEIPT &amp; GCV DATA'!$F$3:$F$11)</f>
        <v>#VALUE!</v>
      </c>
      <c r="G175" s="13">
        <f>IFERROR(VLOOKUP(A175,'[1]COAL RECEIPT &amp; GCV DATA'!$A$2:$V$11,7,0),0)</f>
        <v>0</v>
      </c>
      <c r="H175" s="13">
        <f>IFERROR(VLOOKUP(A175,'[1]COAL RECEIPT &amp; GCV DATA'!$A$2:$V$11,8,0),0)</f>
        <v>0</v>
      </c>
      <c r="I175" s="13">
        <f>IFERROR(VLOOKUP(A175,'[1]COAL RECEIPT &amp; GCV DATA'!$A$2:$V$11,9,0),0)</f>
        <v>0</v>
      </c>
      <c r="J175" s="13">
        <f>IFERROR(VLOOKUP(A175,'[1]COAL RECEIPT &amp; GCV DATA'!$A$2:$V$11,10,0),0)</f>
        <v>0</v>
      </c>
      <c r="K175" s="15" t="e">
        <f>SUMIF('[1]COAL RECEIPT &amp; GCV DATA'!$A$3:$A$11,'MASTER DATA FILE RAW COAL'!A175,'[1]COAL RECEIPT &amp; GCV DATA'!$K$3:$K$11)</f>
        <v>#VALUE!</v>
      </c>
      <c r="L175" s="15" t="e">
        <f>SUMIF('[1]COAL RECEIPT &amp; GCV DATA'!$A$3:$A$11,'MASTER DATA FILE RAW COAL'!A175,'[1]COAL RECEIPT &amp; GCV DATA'!$L$3:$L$11)</f>
        <v>#VALUE!</v>
      </c>
      <c r="M175" s="15" t="e">
        <f t="shared" si="14"/>
        <v>#VALUE!</v>
      </c>
      <c r="N175" s="15" t="e">
        <f t="shared" si="15"/>
        <v>#VALUE!</v>
      </c>
      <c r="O175" s="15" t="e">
        <f>SUMIF('[1]COAL RECEIPT &amp; GCV DATA'!$A$3:$A$11,'MASTER DATA FILE RAW COAL'!A175,'[1]COAL RECEIPT &amp; GCV DATA'!$O$3:$O$11)</f>
        <v>#VALUE!</v>
      </c>
      <c r="P175" s="15" t="e">
        <f t="shared" si="19"/>
        <v>#VALUE!</v>
      </c>
      <c r="Q175" s="15" t="e">
        <f>SUMIF('[1]COAL RECEIPT &amp; GCV DATA'!$A$3:$A$11,'MASTER DATA FILE RAW COAL'!A175,'[1]COAL RECEIPT &amp; GCV DATA'!$Q$3:$Q$11)+IF(H175=$J$234,($K$234*K175),0)+IF(H175=$J$235,($K$235*K175),0)+IF(H174=$J$235,($K$236*K175),0)</f>
        <v>#VALUE!</v>
      </c>
      <c r="R175" s="16" t="e">
        <f>SUMIF('[1]COAL RECEIPT &amp; GCV DATA'!$A$3:$A$11,'MASTER DATA FILE RAW COAL'!A175,'[1]COAL RECEIPT &amp; GCV DATA'!$R$3:$R$11)+IF(H175=$J$234,($K$234*K175),0)+IF(H175=$J$235,($K$235*K175),0)</f>
        <v>#VALUE!</v>
      </c>
      <c r="S175" s="15">
        <f t="shared" si="16"/>
        <v>0</v>
      </c>
      <c r="T175" s="15" t="e">
        <f>SUMIF('[1]COAL RECEIPT &amp; GCV DATA'!$A$3:$A$11,'MASTER DATA FILE RAW COAL'!A175,'[1]COAL RECEIPT &amp; GCV DATA'!$T$3:$T$11)</f>
        <v>#VALUE!</v>
      </c>
      <c r="U175" s="15" t="e">
        <f t="shared" si="17"/>
        <v>#VALUE!</v>
      </c>
      <c r="V175" s="15" t="e">
        <f>SUMIF('[1]COAL RECEIPT &amp; GCV DATA'!$A$3:$A$11,'MASTER DATA FILE RAW COAL'!A175,'[1]COAL RECEIPT &amp; GCV DATA'!$V$3:$V$11)</f>
        <v>#VALUE!</v>
      </c>
      <c r="W175" s="15" t="e">
        <f t="shared" si="18"/>
        <v>#VALUE!</v>
      </c>
    </row>
    <row r="176" spans="1:23" customFormat="1" x14ac:dyDescent="0.3">
      <c r="A176" s="12"/>
      <c r="B176" s="12" t="e">
        <f>SUMIF('[1]COAL RECEIPT &amp; GCV DATA'!$A$3:$A$11,'MASTER DATA FILE RAW COAL'!A176,'[1]COAL RECEIPT &amp; GCV DATA'!$B$3:$B$11)</f>
        <v>#VALUE!</v>
      </c>
      <c r="C176" s="13" t="e">
        <f>SUMIF('[1]COAL RECEIPT &amp; GCV DATA'!$A$3:$A$11,'MASTER DATA FILE RAW COAL'!A176,'[1]COAL RECEIPT &amp; GCV DATA'!$C$3:$C$11)</f>
        <v>#VALUE!</v>
      </c>
      <c r="D176" s="13">
        <f>IFERROR(VLOOKUP(A176,'[1]COAL RECEIPT &amp; GCV DATA'!$A$2:$V$11,4,0),0)</f>
        <v>0</v>
      </c>
      <c r="E176" s="14">
        <f>IFERROR(VLOOKUP(A176,'[1]COAL RECEIPT &amp; GCV DATA'!$A$2:$V$11,5,0),0)</f>
        <v>0</v>
      </c>
      <c r="F176" s="13" t="e">
        <f>SUMIF('[1]COAL RECEIPT &amp; GCV DATA'!$A$3:$A$11,'MASTER DATA FILE RAW COAL'!A176,'[1]COAL RECEIPT &amp; GCV DATA'!$F$3:$F$11)</f>
        <v>#VALUE!</v>
      </c>
      <c r="G176" s="13">
        <f>IFERROR(VLOOKUP(A176,'[1]COAL RECEIPT &amp; GCV DATA'!$A$2:$V$11,7,0),0)</f>
        <v>0</v>
      </c>
      <c r="H176" s="13">
        <f>IFERROR(VLOOKUP(A176,'[1]COAL RECEIPT &amp; GCV DATA'!$A$2:$V$11,8,0),0)</f>
        <v>0</v>
      </c>
      <c r="I176" s="13">
        <f>IFERROR(VLOOKUP(A176,'[1]COAL RECEIPT &amp; GCV DATA'!$A$2:$V$11,9,0),0)</f>
        <v>0</v>
      </c>
      <c r="J176" s="13">
        <f>IFERROR(VLOOKUP(A176,'[1]COAL RECEIPT &amp; GCV DATA'!$A$2:$V$11,10,0),0)</f>
        <v>0</v>
      </c>
      <c r="K176" s="15" t="e">
        <f>SUMIF('[1]COAL RECEIPT &amp; GCV DATA'!$A$3:$A$11,'MASTER DATA FILE RAW COAL'!A176,'[1]COAL RECEIPT &amp; GCV DATA'!$K$3:$K$11)</f>
        <v>#VALUE!</v>
      </c>
      <c r="L176" s="15" t="e">
        <f>SUMIF('[1]COAL RECEIPT &amp; GCV DATA'!$A$3:$A$11,'MASTER DATA FILE RAW COAL'!A176,'[1]COAL RECEIPT &amp; GCV DATA'!$L$3:$L$11)</f>
        <v>#VALUE!</v>
      </c>
      <c r="M176" s="15" t="e">
        <f t="shared" si="14"/>
        <v>#VALUE!</v>
      </c>
      <c r="N176" s="15" t="e">
        <f t="shared" si="15"/>
        <v>#VALUE!</v>
      </c>
      <c r="O176" s="15" t="e">
        <f>SUMIF('[1]COAL RECEIPT &amp; GCV DATA'!$A$3:$A$11,'MASTER DATA FILE RAW COAL'!A176,'[1]COAL RECEIPT &amp; GCV DATA'!$O$3:$O$11)</f>
        <v>#VALUE!</v>
      </c>
      <c r="P176" s="15" t="e">
        <f t="shared" si="19"/>
        <v>#VALUE!</v>
      </c>
      <c r="Q176" s="15" t="e">
        <f>SUMIF('[1]COAL RECEIPT &amp; GCV DATA'!$A$3:$A$11,'MASTER DATA FILE RAW COAL'!A176,'[1]COAL RECEIPT &amp; GCV DATA'!$Q$3:$Q$11)+IF(H176=$J$234,($K$234*K176),0)+IF(H176=$J$235,($K$235*K176),0)+IF(H175=$J$235,($K$236*K176),0)</f>
        <v>#VALUE!</v>
      </c>
      <c r="R176" s="16" t="e">
        <f>SUMIF('[1]COAL RECEIPT &amp; GCV DATA'!$A$3:$A$11,'MASTER DATA FILE RAW COAL'!A176,'[1]COAL RECEIPT &amp; GCV DATA'!$R$3:$R$11)+IF(H176=$J$234,($K$234*K176),0)+IF(H176=$J$235,($K$235*K176),0)</f>
        <v>#VALUE!</v>
      </c>
      <c r="S176" s="15">
        <f t="shared" si="16"/>
        <v>0</v>
      </c>
      <c r="T176" s="15" t="e">
        <f>SUMIF('[1]COAL RECEIPT &amp; GCV DATA'!$A$3:$A$11,'MASTER DATA FILE RAW COAL'!A176,'[1]COAL RECEIPT &amp; GCV DATA'!$T$3:$T$11)</f>
        <v>#VALUE!</v>
      </c>
      <c r="U176" s="15" t="e">
        <f t="shared" si="17"/>
        <v>#VALUE!</v>
      </c>
      <c r="V176" s="15" t="e">
        <f>SUMIF('[1]COAL RECEIPT &amp; GCV DATA'!$A$3:$A$11,'MASTER DATA FILE RAW COAL'!A176,'[1]COAL RECEIPT &amp; GCV DATA'!$V$3:$V$11)</f>
        <v>#VALUE!</v>
      </c>
      <c r="W176" s="15" t="e">
        <f t="shared" si="18"/>
        <v>#VALUE!</v>
      </c>
    </row>
    <row r="177" spans="1:23" customFormat="1" x14ac:dyDescent="0.3">
      <c r="A177" s="12"/>
      <c r="B177" s="12" t="e">
        <f>SUMIF('[1]COAL RECEIPT &amp; GCV DATA'!$A$3:$A$11,'MASTER DATA FILE RAW COAL'!A177,'[1]COAL RECEIPT &amp; GCV DATA'!$B$3:$B$11)</f>
        <v>#VALUE!</v>
      </c>
      <c r="C177" s="13" t="e">
        <f>SUMIF('[1]COAL RECEIPT &amp; GCV DATA'!$A$3:$A$11,'MASTER DATA FILE RAW COAL'!A177,'[1]COAL RECEIPT &amp; GCV DATA'!$C$3:$C$11)</f>
        <v>#VALUE!</v>
      </c>
      <c r="D177" s="13">
        <f>IFERROR(VLOOKUP(A177,'[1]COAL RECEIPT &amp; GCV DATA'!$A$2:$V$11,4,0),0)</f>
        <v>0</v>
      </c>
      <c r="E177" s="14">
        <f>IFERROR(VLOOKUP(A177,'[1]COAL RECEIPT &amp; GCV DATA'!$A$2:$V$11,5,0),0)</f>
        <v>0</v>
      </c>
      <c r="F177" s="13" t="e">
        <f>SUMIF('[1]COAL RECEIPT &amp; GCV DATA'!$A$3:$A$11,'MASTER DATA FILE RAW COAL'!A177,'[1]COAL RECEIPT &amp; GCV DATA'!$F$3:$F$11)</f>
        <v>#VALUE!</v>
      </c>
      <c r="G177" s="13">
        <f>IFERROR(VLOOKUP(A177,'[1]COAL RECEIPT &amp; GCV DATA'!$A$2:$V$11,7,0),0)</f>
        <v>0</v>
      </c>
      <c r="H177" s="13">
        <f>IFERROR(VLOOKUP(A177,'[1]COAL RECEIPT &amp; GCV DATA'!$A$2:$V$11,8,0),0)</f>
        <v>0</v>
      </c>
      <c r="I177" s="13">
        <f>IFERROR(VLOOKUP(A177,'[1]COAL RECEIPT &amp; GCV DATA'!$A$2:$V$11,9,0),0)</f>
        <v>0</v>
      </c>
      <c r="J177" s="13">
        <f>IFERROR(VLOOKUP(A177,'[1]COAL RECEIPT &amp; GCV DATA'!$A$2:$V$11,10,0),0)</f>
        <v>0</v>
      </c>
      <c r="K177" s="15" t="e">
        <f>SUMIF('[1]COAL RECEIPT &amp; GCV DATA'!$A$3:$A$11,'MASTER DATA FILE RAW COAL'!A177,'[1]COAL RECEIPT &amp; GCV DATA'!$K$3:$K$11)</f>
        <v>#VALUE!</v>
      </c>
      <c r="L177" s="15" t="e">
        <f>SUMIF('[1]COAL RECEIPT &amp; GCV DATA'!$A$3:$A$11,'MASTER DATA FILE RAW COAL'!A177,'[1]COAL RECEIPT &amp; GCV DATA'!$L$3:$L$11)</f>
        <v>#VALUE!</v>
      </c>
      <c r="M177" s="15" t="e">
        <f t="shared" si="14"/>
        <v>#VALUE!</v>
      </c>
      <c r="N177" s="15" t="e">
        <f t="shared" si="15"/>
        <v>#VALUE!</v>
      </c>
      <c r="O177" s="15" t="e">
        <f>SUMIF('[1]COAL RECEIPT &amp; GCV DATA'!$A$3:$A$11,'MASTER DATA FILE RAW COAL'!A177,'[1]COAL RECEIPT &amp; GCV DATA'!$O$3:$O$11)</f>
        <v>#VALUE!</v>
      </c>
      <c r="P177" s="15" t="e">
        <f t="shared" si="19"/>
        <v>#VALUE!</v>
      </c>
      <c r="Q177" s="15" t="e">
        <f>SUMIF('[1]COAL RECEIPT &amp; GCV DATA'!$A$3:$A$11,'MASTER DATA FILE RAW COAL'!A177,'[1]COAL RECEIPT &amp; GCV DATA'!$Q$3:$Q$11)+IF(H177=$J$234,($K$234*K177),0)+IF(H177=$J$235,($K$235*K177),0)+IF(H176=$J$235,($K$236*K177),0)</f>
        <v>#VALUE!</v>
      </c>
      <c r="R177" s="16" t="e">
        <f>SUMIF('[1]COAL RECEIPT &amp; GCV DATA'!$A$3:$A$11,'MASTER DATA FILE RAW COAL'!A177,'[1]COAL RECEIPT &amp; GCV DATA'!$R$3:$R$11)+IF(H177=$J$234,($K$234*K177),0)+IF(H177=$J$235,($K$235*K177),0)</f>
        <v>#VALUE!</v>
      </c>
      <c r="S177" s="15">
        <f t="shared" si="16"/>
        <v>0</v>
      </c>
      <c r="T177" s="15" t="e">
        <f>SUMIF('[1]COAL RECEIPT &amp; GCV DATA'!$A$3:$A$11,'MASTER DATA FILE RAW COAL'!A177,'[1]COAL RECEIPT &amp; GCV DATA'!$T$3:$T$11)</f>
        <v>#VALUE!</v>
      </c>
      <c r="U177" s="15" t="e">
        <f t="shared" si="17"/>
        <v>#VALUE!</v>
      </c>
      <c r="V177" s="15" t="e">
        <f>SUMIF('[1]COAL RECEIPT &amp; GCV DATA'!$A$3:$A$11,'MASTER DATA FILE RAW COAL'!A177,'[1]COAL RECEIPT &amp; GCV DATA'!$V$3:$V$11)</f>
        <v>#VALUE!</v>
      </c>
      <c r="W177" s="15" t="e">
        <f t="shared" si="18"/>
        <v>#VALUE!</v>
      </c>
    </row>
    <row r="178" spans="1:23" customFormat="1" x14ac:dyDescent="0.3">
      <c r="A178" s="12"/>
      <c r="B178" s="12" t="e">
        <f>SUMIF('[1]COAL RECEIPT &amp; GCV DATA'!$A$3:$A$11,'MASTER DATA FILE RAW COAL'!A178,'[1]COAL RECEIPT &amp; GCV DATA'!$B$3:$B$11)</f>
        <v>#VALUE!</v>
      </c>
      <c r="C178" s="13" t="e">
        <f>SUMIF('[1]COAL RECEIPT &amp; GCV DATA'!$A$3:$A$11,'MASTER DATA FILE RAW COAL'!A178,'[1]COAL RECEIPT &amp; GCV DATA'!$C$3:$C$11)</f>
        <v>#VALUE!</v>
      </c>
      <c r="D178" s="13">
        <f>IFERROR(VLOOKUP(A178,'[1]COAL RECEIPT &amp; GCV DATA'!$A$2:$V$11,4,0),0)</f>
        <v>0</v>
      </c>
      <c r="E178" s="14">
        <f>IFERROR(VLOOKUP(A178,'[1]COAL RECEIPT &amp; GCV DATA'!$A$2:$V$11,5,0),0)</f>
        <v>0</v>
      </c>
      <c r="F178" s="13" t="e">
        <f>SUMIF('[1]COAL RECEIPT &amp; GCV DATA'!$A$3:$A$11,'MASTER DATA FILE RAW COAL'!A178,'[1]COAL RECEIPT &amp; GCV DATA'!$F$3:$F$11)</f>
        <v>#VALUE!</v>
      </c>
      <c r="G178" s="13">
        <f>IFERROR(VLOOKUP(A178,'[1]COAL RECEIPT &amp; GCV DATA'!$A$2:$V$11,7,0),0)</f>
        <v>0</v>
      </c>
      <c r="H178" s="13">
        <f>IFERROR(VLOOKUP(A178,'[1]COAL RECEIPT &amp; GCV DATA'!$A$2:$V$11,8,0),0)</f>
        <v>0</v>
      </c>
      <c r="I178" s="13">
        <f>IFERROR(VLOOKUP(A178,'[1]COAL RECEIPT &amp; GCV DATA'!$A$2:$V$11,9,0),0)</f>
        <v>0</v>
      </c>
      <c r="J178" s="13">
        <f>IFERROR(VLOOKUP(A178,'[1]COAL RECEIPT &amp; GCV DATA'!$A$2:$V$11,10,0),0)</f>
        <v>0</v>
      </c>
      <c r="K178" s="15" t="e">
        <f>SUMIF('[1]COAL RECEIPT &amp; GCV DATA'!$A$3:$A$11,'MASTER DATA FILE RAW COAL'!A178,'[1]COAL RECEIPT &amp; GCV DATA'!$K$3:$K$11)</f>
        <v>#VALUE!</v>
      </c>
      <c r="L178" s="15" t="e">
        <f>SUMIF('[1]COAL RECEIPT &amp; GCV DATA'!$A$3:$A$11,'MASTER DATA FILE RAW COAL'!A178,'[1]COAL RECEIPT &amp; GCV DATA'!$L$3:$L$11)</f>
        <v>#VALUE!</v>
      </c>
      <c r="M178" s="15" t="e">
        <f t="shared" si="14"/>
        <v>#VALUE!</v>
      </c>
      <c r="N178" s="15" t="e">
        <f t="shared" si="15"/>
        <v>#VALUE!</v>
      </c>
      <c r="O178" s="15" t="e">
        <f>SUMIF('[1]COAL RECEIPT &amp; GCV DATA'!$A$3:$A$11,'MASTER DATA FILE RAW COAL'!A178,'[1]COAL RECEIPT &amp; GCV DATA'!$O$3:$O$11)</f>
        <v>#VALUE!</v>
      </c>
      <c r="P178" s="15" t="e">
        <f t="shared" si="19"/>
        <v>#VALUE!</v>
      </c>
      <c r="Q178" s="15" t="e">
        <f>SUMIF('[1]COAL RECEIPT &amp; GCV DATA'!$A$3:$A$11,'MASTER DATA FILE RAW COAL'!A178,'[1]COAL RECEIPT &amp; GCV DATA'!$Q$3:$Q$11)+IF(H178=$J$234,($K$234*K178),0)+IF(H178=$J$235,($K$235*K178),0)+IF(H177=$J$235,($K$236*K178),0)</f>
        <v>#VALUE!</v>
      </c>
      <c r="R178" s="16" t="e">
        <f>SUMIF('[1]COAL RECEIPT &amp; GCV DATA'!$A$3:$A$11,'MASTER DATA FILE RAW COAL'!A178,'[1]COAL RECEIPT &amp; GCV DATA'!$R$3:$R$11)+IF(H178=$J$234,($K$234*K178),0)+IF(H178=$J$235,($K$235*K178),0)</f>
        <v>#VALUE!</v>
      </c>
      <c r="S178" s="15">
        <f t="shared" si="16"/>
        <v>0</v>
      </c>
      <c r="T178" s="15" t="e">
        <f>SUMIF('[1]COAL RECEIPT &amp; GCV DATA'!$A$3:$A$11,'MASTER DATA FILE RAW COAL'!A178,'[1]COAL RECEIPT &amp; GCV DATA'!$T$3:$T$11)</f>
        <v>#VALUE!</v>
      </c>
      <c r="U178" s="15" t="e">
        <f t="shared" si="17"/>
        <v>#VALUE!</v>
      </c>
      <c r="V178" s="15" t="e">
        <f>SUMIF('[1]COAL RECEIPT &amp; GCV DATA'!$A$3:$A$11,'MASTER DATA FILE RAW COAL'!A178,'[1]COAL RECEIPT &amp; GCV DATA'!$V$3:$V$11)</f>
        <v>#VALUE!</v>
      </c>
      <c r="W178" s="15" t="e">
        <f t="shared" si="18"/>
        <v>#VALUE!</v>
      </c>
    </row>
    <row r="179" spans="1:23" customFormat="1" x14ac:dyDescent="0.3">
      <c r="A179" s="12"/>
      <c r="B179" s="12" t="e">
        <f>SUMIF('[1]COAL RECEIPT &amp; GCV DATA'!$A$3:$A$11,'MASTER DATA FILE RAW COAL'!A179,'[1]COAL RECEIPT &amp; GCV DATA'!$B$3:$B$11)</f>
        <v>#VALUE!</v>
      </c>
      <c r="C179" s="13" t="e">
        <f>SUMIF('[1]COAL RECEIPT &amp; GCV DATA'!$A$3:$A$11,'MASTER DATA FILE RAW COAL'!A179,'[1]COAL RECEIPT &amp; GCV DATA'!$C$3:$C$11)</f>
        <v>#VALUE!</v>
      </c>
      <c r="D179" s="13">
        <f>IFERROR(VLOOKUP(A179,'[1]COAL RECEIPT &amp; GCV DATA'!$A$2:$V$11,4,0),0)</f>
        <v>0</v>
      </c>
      <c r="E179" s="14">
        <f>IFERROR(VLOOKUP(A179,'[1]COAL RECEIPT &amp; GCV DATA'!$A$2:$V$11,5,0),0)</f>
        <v>0</v>
      </c>
      <c r="F179" s="13" t="e">
        <f>SUMIF('[1]COAL RECEIPT &amp; GCV DATA'!$A$3:$A$11,'MASTER DATA FILE RAW COAL'!A179,'[1]COAL RECEIPT &amp; GCV DATA'!$F$3:$F$11)</f>
        <v>#VALUE!</v>
      </c>
      <c r="G179" s="13">
        <f>IFERROR(VLOOKUP(A179,'[1]COAL RECEIPT &amp; GCV DATA'!$A$2:$V$11,7,0),0)</f>
        <v>0</v>
      </c>
      <c r="H179" s="13">
        <f>IFERROR(VLOOKUP(A179,'[1]COAL RECEIPT &amp; GCV DATA'!$A$2:$V$11,8,0),0)</f>
        <v>0</v>
      </c>
      <c r="I179" s="13">
        <f>IFERROR(VLOOKUP(A179,'[1]COAL RECEIPT &amp; GCV DATA'!$A$2:$V$11,9,0),0)</f>
        <v>0</v>
      </c>
      <c r="J179" s="13">
        <f>IFERROR(VLOOKUP(A179,'[1]COAL RECEIPT &amp; GCV DATA'!$A$2:$V$11,10,0),0)</f>
        <v>0</v>
      </c>
      <c r="K179" s="15" t="e">
        <f>SUMIF('[1]COAL RECEIPT &amp; GCV DATA'!$A$3:$A$11,'MASTER DATA FILE RAW COAL'!A179,'[1]COAL RECEIPT &amp; GCV DATA'!$K$3:$K$11)</f>
        <v>#VALUE!</v>
      </c>
      <c r="L179" s="15" t="e">
        <f>SUMIF('[1]COAL RECEIPT &amp; GCV DATA'!$A$3:$A$11,'MASTER DATA FILE RAW COAL'!A179,'[1]COAL RECEIPT &amp; GCV DATA'!$L$3:$L$11)</f>
        <v>#VALUE!</v>
      </c>
      <c r="M179" s="15" t="e">
        <f t="shared" si="14"/>
        <v>#VALUE!</v>
      </c>
      <c r="N179" s="15" t="e">
        <f t="shared" si="15"/>
        <v>#VALUE!</v>
      </c>
      <c r="O179" s="15" t="e">
        <f>SUMIF('[1]COAL RECEIPT &amp; GCV DATA'!$A$3:$A$11,'MASTER DATA FILE RAW COAL'!A179,'[1]COAL RECEIPT &amp; GCV DATA'!$O$3:$O$11)</f>
        <v>#VALUE!</v>
      </c>
      <c r="P179" s="15" t="e">
        <f t="shared" si="19"/>
        <v>#VALUE!</v>
      </c>
      <c r="Q179" s="15" t="e">
        <f>SUMIF('[1]COAL RECEIPT &amp; GCV DATA'!$A$3:$A$11,'MASTER DATA FILE RAW COAL'!A179,'[1]COAL RECEIPT &amp; GCV DATA'!$Q$3:$Q$11)+IF(H179=$J$234,($K$234*K179),0)+IF(H179=$J$235,($K$235*K179),0)+IF(H178=$J$235,($K$236*K179),0)</f>
        <v>#VALUE!</v>
      </c>
      <c r="R179" s="16" t="e">
        <f>SUMIF('[1]COAL RECEIPT &amp; GCV DATA'!$A$3:$A$11,'MASTER DATA FILE RAW COAL'!A179,'[1]COAL RECEIPT &amp; GCV DATA'!$R$3:$R$11)+IF(H179=$J$234,($K$234*K179),0)+IF(H179=$J$235,($K$235*K179),0)</f>
        <v>#VALUE!</v>
      </c>
      <c r="S179" s="15">
        <f t="shared" si="16"/>
        <v>0</v>
      </c>
      <c r="T179" s="15" t="e">
        <f>SUMIF('[1]COAL RECEIPT &amp; GCV DATA'!$A$3:$A$11,'MASTER DATA FILE RAW COAL'!A179,'[1]COAL RECEIPT &amp; GCV DATA'!$T$3:$T$11)</f>
        <v>#VALUE!</v>
      </c>
      <c r="U179" s="15" t="e">
        <f t="shared" si="17"/>
        <v>#VALUE!</v>
      </c>
      <c r="V179" s="15" t="e">
        <f>SUMIF('[1]COAL RECEIPT &amp; GCV DATA'!$A$3:$A$11,'MASTER DATA FILE RAW COAL'!A179,'[1]COAL RECEIPT &amp; GCV DATA'!$V$3:$V$11)</f>
        <v>#VALUE!</v>
      </c>
      <c r="W179" s="15" t="e">
        <f t="shared" si="18"/>
        <v>#VALUE!</v>
      </c>
    </row>
    <row r="180" spans="1:23" customFormat="1" x14ac:dyDescent="0.3">
      <c r="A180" s="12"/>
      <c r="B180" s="12" t="e">
        <f>SUMIF('[1]COAL RECEIPT &amp; GCV DATA'!$A$3:$A$11,'MASTER DATA FILE RAW COAL'!A180,'[1]COAL RECEIPT &amp; GCV DATA'!$B$3:$B$11)</f>
        <v>#VALUE!</v>
      </c>
      <c r="C180" s="13" t="e">
        <f>SUMIF('[1]COAL RECEIPT &amp; GCV DATA'!$A$3:$A$11,'MASTER DATA FILE RAW COAL'!A180,'[1]COAL RECEIPT &amp; GCV DATA'!$C$3:$C$11)</f>
        <v>#VALUE!</v>
      </c>
      <c r="D180" s="13">
        <f>IFERROR(VLOOKUP(A180,'[1]COAL RECEIPT &amp; GCV DATA'!$A$2:$V$11,4,0),0)</f>
        <v>0</v>
      </c>
      <c r="E180" s="14">
        <f>IFERROR(VLOOKUP(A180,'[1]COAL RECEIPT &amp; GCV DATA'!$A$2:$V$11,5,0),0)</f>
        <v>0</v>
      </c>
      <c r="F180" s="13" t="e">
        <f>SUMIF('[1]COAL RECEIPT &amp; GCV DATA'!$A$3:$A$11,'MASTER DATA FILE RAW COAL'!A180,'[1]COAL RECEIPT &amp; GCV DATA'!$F$3:$F$11)</f>
        <v>#VALUE!</v>
      </c>
      <c r="G180" s="13">
        <f>IFERROR(VLOOKUP(A180,'[1]COAL RECEIPT &amp; GCV DATA'!$A$2:$V$11,7,0),0)</f>
        <v>0</v>
      </c>
      <c r="H180" s="13">
        <f>IFERROR(VLOOKUP(A180,'[1]COAL RECEIPT &amp; GCV DATA'!$A$2:$V$11,8,0),0)</f>
        <v>0</v>
      </c>
      <c r="I180" s="13">
        <f>IFERROR(VLOOKUP(A180,'[1]COAL RECEIPT &amp; GCV DATA'!$A$2:$V$11,9,0),0)</f>
        <v>0</v>
      </c>
      <c r="J180" s="13">
        <f>IFERROR(VLOOKUP(A180,'[1]COAL RECEIPT &amp; GCV DATA'!$A$2:$V$11,10,0),0)</f>
        <v>0</v>
      </c>
      <c r="K180" s="15" t="e">
        <f>SUMIF('[1]COAL RECEIPT &amp; GCV DATA'!$A$3:$A$11,'MASTER DATA FILE RAW COAL'!A180,'[1]COAL RECEIPT &amp; GCV DATA'!$K$3:$K$11)</f>
        <v>#VALUE!</v>
      </c>
      <c r="L180" s="15" t="e">
        <f>SUMIF('[1]COAL RECEIPT &amp; GCV DATA'!$A$3:$A$11,'MASTER DATA FILE RAW COAL'!A180,'[1]COAL RECEIPT &amp; GCV DATA'!$L$3:$L$11)</f>
        <v>#VALUE!</v>
      </c>
      <c r="M180" s="15" t="e">
        <f t="shared" si="14"/>
        <v>#VALUE!</v>
      </c>
      <c r="N180" s="15" t="e">
        <f t="shared" si="15"/>
        <v>#VALUE!</v>
      </c>
      <c r="O180" s="15" t="e">
        <f>SUMIF('[1]COAL RECEIPT &amp; GCV DATA'!$A$3:$A$11,'MASTER DATA FILE RAW COAL'!A180,'[1]COAL RECEIPT &amp; GCV DATA'!$O$3:$O$11)</f>
        <v>#VALUE!</v>
      </c>
      <c r="P180" s="15" t="e">
        <f t="shared" si="19"/>
        <v>#VALUE!</v>
      </c>
      <c r="Q180" s="15" t="e">
        <f>SUMIF('[1]COAL RECEIPT &amp; GCV DATA'!$A$3:$A$11,'MASTER DATA FILE RAW COAL'!A180,'[1]COAL RECEIPT &amp; GCV DATA'!$Q$3:$Q$11)+IF(H180=$J$234,($K$234*K180),0)+IF(H180=$J$235,($K$235*K180),0)+IF(H179=$J$235,($K$236*K180),0)</f>
        <v>#VALUE!</v>
      </c>
      <c r="R180" s="16" t="e">
        <f>SUMIF('[1]COAL RECEIPT &amp; GCV DATA'!$A$3:$A$11,'MASTER DATA FILE RAW COAL'!A180,'[1]COAL RECEIPT &amp; GCV DATA'!$R$3:$R$11)+IF(H180=$J$234,($K$234*K180),0)+IF(H180=$J$235,($K$235*K180),0)</f>
        <v>#VALUE!</v>
      </c>
      <c r="S180" s="15">
        <f t="shared" si="16"/>
        <v>0</v>
      </c>
      <c r="T180" s="15" t="e">
        <f>SUMIF('[1]COAL RECEIPT &amp; GCV DATA'!$A$3:$A$11,'MASTER DATA FILE RAW COAL'!A180,'[1]COAL RECEIPT &amp; GCV DATA'!$T$3:$T$11)</f>
        <v>#VALUE!</v>
      </c>
      <c r="U180" s="15" t="e">
        <f t="shared" si="17"/>
        <v>#VALUE!</v>
      </c>
      <c r="V180" s="15" t="e">
        <f>SUMIF('[1]COAL RECEIPT &amp; GCV DATA'!$A$3:$A$11,'MASTER DATA FILE RAW COAL'!A180,'[1]COAL RECEIPT &amp; GCV DATA'!$V$3:$V$11)</f>
        <v>#VALUE!</v>
      </c>
      <c r="W180" s="15" t="e">
        <f t="shared" si="18"/>
        <v>#VALUE!</v>
      </c>
    </row>
    <row r="181" spans="1:23" customFormat="1" x14ac:dyDescent="0.3">
      <c r="A181" s="12"/>
      <c r="B181" s="12" t="e">
        <f>SUMIF('[1]COAL RECEIPT &amp; GCV DATA'!$A$3:$A$11,'MASTER DATA FILE RAW COAL'!A181,'[1]COAL RECEIPT &amp; GCV DATA'!$B$3:$B$11)</f>
        <v>#VALUE!</v>
      </c>
      <c r="C181" s="13" t="e">
        <f>SUMIF('[1]COAL RECEIPT &amp; GCV DATA'!$A$3:$A$11,'MASTER DATA FILE RAW COAL'!A181,'[1]COAL RECEIPT &amp; GCV DATA'!$C$3:$C$11)</f>
        <v>#VALUE!</v>
      </c>
      <c r="D181" s="13">
        <f>IFERROR(VLOOKUP(A181,'[1]COAL RECEIPT &amp; GCV DATA'!$A$2:$V$11,4,0),0)</f>
        <v>0</v>
      </c>
      <c r="E181" s="14">
        <f>IFERROR(VLOOKUP(A181,'[1]COAL RECEIPT &amp; GCV DATA'!$A$2:$V$11,5,0),0)</f>
        <v>0</v>
      </c>
      <c r="F181" s="13" t="e">
        <f>SUMIF('[1]COAL RECEIPT &amp; GCV DATA'!$A$3:$A$11,'MASTER DATA FILE RAW COAL'!A181,'[1]COAL RECEIPT &amp; GCV DATA'!$F$3:$F$11)</f>
        <v>#VALUE!</v>
      </c>
      <c r="G181" s="13">
        <f>IFERROR(VLOOKUP(A181,'[1]COAL RECEIPT &amp; GCV DATA'!$A$2:$V$11,7,0),0)</f>
        <v>0</v>
      </c>
      <c r="H181" s="13">
        <f>IFERROR(VLOOKUP(A181,'[1]COAL RECEIPT &amp; GCV DATA'!$A$2:$V$11,8,0),0)</f>
        <v>0</v>
      </c>
      <c r="I181" s="13">
        <f>IFERROR(VLOOKUP(A181,'[1]COAL RECEIPT &amp; GCV DATA'!$A$2:$V$11,9,0),0)</f>
        <v>0</v>
      </c>
      <c r="J181" s="13">
        <f>IFERROR(VLOOKUP(A181,'[1]COAL RECEIPT &amp; GCV DATA'!$A$2:$V$11,10,0),0)</f>
        <v>0</v>
      </c>
      <c r="K181" s="15" t="e">
        <f>SUMIF('[1]COAL RECEIPT &amp; GCV DATA'!$A$3:$A$11,'MASTER DATA FILE RAW COAL'!A181,'[1]COAL RECEIPT &amp; GCV DATA'!$K$3:$K$11)</f>
        <v>#VALUE!</v>
      </c>
      <c r="L181" s="15" t="e">
        <f>SUMIF('[1]COAL RECEIPT &amp; GCV DATA'!$A$3:$A$11,'MASTER DATA FILE RAW COAL'!A181,'[1]COAL RECEIPT &amp; GCV DATA'!$L$3:$L$11)</f>
        <v>#VALUE!</v>
      </c>
      <c r="M181" s="15" t="e">
        <f t="shared" si="14"/>
        <v>#VALUE!</v>
      </c>
      <c r="N181" s="15" t="e">
        <f t="shared" si="15"/>
        <v>#VALUE!</v>
      </c>
      <c r="O181" s="15" t="e">
        <f>SUMIF('[1]COAL RECEIPT &amp; GCV DATA'!$A$3:$A$11,'MASTER DATA FILE RAW COAL'!A181,'[1]COAL RECEIPT &amp; GCV DATA'!$O$3:$O$11)</f>
        <v>#VALUE!</v>
      </c>
      <c r="P181" s="15" t="e">
        <f t="shared" si="19"/>
        <v>#VALUE!</v>
      </c>
      <c r="Q181" s="15" t="e">
        <f>SUMIF('[1]COAL RECEIPT &amp; GCV DATA'!$A$3:$A$11,'MASTER DATA FILE RAW COAL'!A181,'[1]COAL RECEIPT &amp; GCV DATA'!$Q$3:$Q$11)+IF(H181=$J$234,($K$234*K181),0)+IF(H181=$J$235,($K$235*K181),0)+IF(H180=$J$235,($K$236*K181),0)</f>
        <v>#VALUE!</v>
      </c>
      <c r="R181" s="16" t="e">
        <f>SUMIF('[1]COAL RECEIPT &amp; GCV DATA'!$A$3:$A$11,'MASTER DATA FILE RAW COAL'!A181,'[1]COAL RECEIPT &amp; GCV DATA'!$R$3:$R$11)+IF(H181=$J$234,($K$234*K181),0)+IF(H181=$J$235,($K$235*K181),0)</f>
        <v>#VALUE!</v>
      </c>
      <c r="S181" s="15">
        <f t="shared" si="16"/>
        <v>0</v>
      </c>
      <c r="T181" s="15" t="e">
        <f>SUMIF('[1]COAL RECEIPT &amp; GCV DATA'!$A$3:$A$11,'MASTER DATA FILE RAW COAL'!A181,'[1]COAL RECEIPT &amp; GCV DATA'!$T$3:$T$11)</f>
        <v>#VALUE!</v>
      </c>
      <c r="U181" s="15" t="e">
        <f t="shared" si="17"/>
        <v>#VALUE!</v>
      </c>
      <c r="V181" s="15" t="e">
        <f>SUMIF('[1]COAL RECEIPT &amp; GCV DATA'!$A$3:$A$11,'MASTER DATA FILE RAW COAL'!A181,'[1]COAL RECEIPT &amp; GCV DATA'!$V$3:$V$11)</f>
        <v>#VALUE!</v>
      </c>
      <c r="W181" s="15" t="e">
        <f t="shared" si="18"/>
        <v>#VALUE!</v>
      </c>
    </row>
    <row r="182" spans="1:23" customFormat="1" x14ac:dyDescent="0.3">
      <c r="A182" s="12"/>
      <c r="B182" s="12" t="e">
        <f>SUMIF('[1]COAL RECEIPT &amp; GCV DATA'!$A$3:$A$11,'MASTER DATA FILE RAW COAL'!A182,'[1]COAL RECEIPT &amp; GCV DATA'!$B$3:$B$11)</f>
        <v>#VALUE!</v>
      </c>
      <c r="C182" s="13" t="e">
        <f>SUMIF('[1]COAL RECEIPT &amp; GCV DATA'!$A$3:$A$11,'MASTER DATA FILE RAW COAL'!A182,'[1]COAL RECEIPT &amp; GCV DATA'!$C$3:$C$11)</f>
        <v>#VALUE!</v>
      </c>
      <c r="D182" s="13">
        <f>IFERROR(VLOOKUP(A182,'[1]COAL RECEIPT &amp; GCV DATA'!$A$2:$V$11,4,0),0)</f>
        <v>0</v>
      </c>
      <c r="E182" s="14">
        <f>IFERROR(VLOOKUP(A182,'[1]COAL RECEIPT &amp; GCV DATA'!$A$2:$V$11,5,0),0)</f>
        <v>0</v>
      </c>
      <c r="F182" s="13" t="e">
        <f>SUMIF('[1]COAL RECEIPT &amp; GCV DATA'!$A$3:$A$11,'MASTER DATA FILE RAW COAL'!A182,'[1]COAL RECEIPT &amp; GCV DATA'!$F$3:$F$11)</f>
        <v>#VALUE!</v>
      </c>
      <c r="G182" s="13">
        <f>IFERROR(VLOOKUP(A182,'[1]COAL RECEIPT &amp; GCV DATA'!$A$2:$V$11,7,0),0)</f>
        <v>0</v>
      </c>
      <c r="H182" s="13">
        <f>IFERROR(VLOOKUP(A182,'[1]COAL RECEIPT &amp; GCV DATA'!$A$2:$V$11,8,0),0)</f>
        <v>0</v>
      </c>
      <c r="I182" s="13">
        <f>IFERROR(VLOOKUP(A182,'[1]COAL RECEIPT &amp; GCV DATA'!$A$2:$V$11,9,0),0)</f>
        <v>0</v>
      </c>
      <c r="J182" s="13">
        <f>IFERROR(VLOOKUP(A182,'[1]COAL RECEIPT &amp; GCV DATA'!$A$2:$V$11,10,0),0)</f>
        <v>0</v>
      </c>
      <c r="K182" s="15" t="e">
        <f>SUMIF('[1]COAL RECEIPT &amp; GCV DATA'!$A$3:$A$11,'MASTER DATA FILE RAW COAL'!A182,'[1]COAL RECEIPT &amp; GCV DATA'!$K$3:$K$11)</f>
        <v>#VALUE!</v>
      </c>
      <c r="L182" s="15" t="e">
        <f>SUMIF('[1]COAL RECEIPT &amp; GCV DATA'!$A$3:$A$11,'MASTER DATA FILE RAW COAL'!A182,'[1]COAL RECEIPT &amp; GCV DATA'!$L$3:$L$11)</f>
        <v>#VALUE!</v>
      </c>
      <c r="M182" s="15" t="e">
        <f t="shared" si="14"/>
        <v>#VALUE!</v>
      </c>
      <c r="N182" s="15" t="e">
        <f t="shared" si="15"/>
        <v>#VALUE!</v>
      </c>
      <c r="O182" s="15" t="e">
        <f>SUMIF('[1]COAL RECEIPT &amp; GCV DATA'!$A$3:$A$11,'MASTER DATA FILE RAW COAL'!A182,'[1]COAL RECEIPT &amp; GCV DATA'!$O$3:$O$11)</f>
        <v>#VALUE!</v>
      </c>
      <c r="P182" s="15" t="e">
        <f t="shared" si="19"/>
        <v>#VALUE!</v>
      </c>
      <c r="Q182" s="15" t="e">
        <f>SUMIF('[1]COAL RECEIPT &amp; GCV DATA'!$A$3:$A$11,'MASTER DATA FILE RAW COAL'!A182,'[1]COAL RECEIPT &amp; GCV DATA'!$Q$3:$Q$11)+IF(H182=$J$234,($K$234*K182),0)+IF(H182=$J$235,($K$235*K182),0)+IF(H181=$J$235,($K$236*K182),0)</f>
        <v>#VALUE!</v>
      </c>
      <c r="R182" s="16" t="e">
        <f>SUMIF('[1]COAL RECEIPT &amp; GCV DATA'!$A$3:$A$11,'MASTER DATA FILE RAW COAL'!A182,'[1]COAL RECEIPT &amp; GCV DATA'!$R$3:$R$11)+IF(H182=$J$234,($K$234*K182),0)+IF(H182=$J$235,($K$235*K182),0)</f>
        <v>#VALUE!</v>
      </c>
      <c r="S182" s="15">
        <f t="shared" si="16"/>
        <v>0</v>
      </c>
      <c r="T182" s="15" t="e">
        <f>SUMIF('[1]COAL RECEIPT &amp; GCV DATA'!$A$3:$A$11,'MASTER DATA FILE RAW COAL'!A182,'[1]COAL RECEIPT &amp; GCV DATA'!$T$3:$T$11)</f>
        <v>#VALUE!</v>
      </c>
      <c r="U182" s="15" t="e">
        <f t="shared" si="17"/>
        <v>#VALUE!</v>
      </c>
      <c r="V182" s="15" t="e">
        <f>SUMIF('[1]COAL RECEIPT &amp; GCV DATA'!$A$3:$A$11,'MASTER DATA FILE RAW COAL'!A182,'[1]COAL RECEIPT &amp; GCV DATA'!$V$3:$V$11)</f>
        <v>#VALUE!</v>
      </c>
      <c r="W182" s="15" t="e">
        <f t="shared" si="18"/>
        <v>#VALUE!</v>
      </c>
    </row>
    <row r="183" spans="1:23" customFormat="1" x14ac:dyDescent="0.3">
      <c r="A183" s="12"/>
      <c r="B183" s="12" t="e">
        <f>SUMIF('[1]COAL RECEIPT &amp; GCV DATA'!$A$3:$A$11,'MASTER DATA FILE RAW COAL'!A183,'[1]COAL RECEIPT &amp; GCV DATA'!$B$3:$B$11)</f>
        <v>#VALUE!</v>
      </c>
      <c r="C183" s="13" t="e">
        <f>SUMIF('[1]COAL RECEIPT &amp; GCV DATA'!$A$3:$A$11,'MASTER DATA FILE RAW COAL'!A183,'[1]COAL RECEIPT &amp; GCV DATA'!$C$3:$C$11)</f>
        <v>#VALUE!</v>
      </c>
      <c r="D183" s="13">
        <f>IFERROR(VLOOKUP(A183,'[1]COAL RECEIPT &amp; GCV DATA'!$A$2:$V$11,4,0),0)</f>
        <v>0</v>
      </c>
      <c r="E183" s="14">
        <f>IFERROR(VLOOKUP(A183,'[1]COAL RECEIPT &amp; GCV DATA'!$A$2:$V$11,5,0),0)</f>
        <v>0</v>
      </c>
      <c r="F183" s="13" t="e">
        <f>SUMIF('[1]COAL RECEIPT &amp; GCV DATA'!$A$3:$A$11,'MASTER DATA FILE RAW COAL'!A183,'[1]COAL RECEIPT &amp; GCV DATA'!$F$3:$F$11)</f>
        <v>#VALUE!</v>
      </c>
      <c r="G183" s="13">
        <f>IFERROR(VLOOKUP(A183,'[1]COAL RECEIPT &amp; GCV DATA'!$A$2:$V$11,7,0),0)</f>
        <v>0</v>
      </c>
      <c r="H183" s="13">
        <f>IFERROR(VLOOKUP(A183,'[1]COAL RECEIPT &amp; GCV DATA'!$A$2:$V$11,8,0),0)</f>
        <v>0</v>
      </c>
      <c r="I183" s="13">
        <f>IFERROR(VLOOKUP(A183,'[1]COAL RECEIPT &amp; GCV DATA'!$A$2:$V$11,9,0),0)</f>
        <v>0</v>
      </c>
      <c r="J183" s="13">
        <f>IFERROR(VLOOKUP(A183,'[1]COAL RECEIPT &amp; GCV DATA'!$A$2:$V$11,10,0),0)</f>
        <v>0</v>
      </c>
      <c r="K183" s="15" t="e">
        <f>SUMIF('[1]COAL RECEIPT &amp; GCV DATA'!$A$3:$A$11,'MASTER DATA FILE RAW COAL'!A183,'[1]COAL RECEIPT &amp; GCV DATA'!$K$3:$K$11)</f>
        <v>#VALUE!</v>
      </c>
      <c r="L183" s="15" t="e">
        <f>SUMIF('[1]COAL RECEIPT &amp; GCV DATA'!$A$3:$A$11,'MASTER DATA FILE RAW COAL'!A183,'[1]COAL RECEIPT &amp; GCV DATA'!$L$3:$L$11)</f>
        <v>#VALUE!</v>
      </c>
      <c r="M183" s="15" t="e">
        <f t="shared" si="14"/>
        <v>#VALUE!</v>
      </c>
      <c r="N183" s="15" t="e">
        <f t="shared" si="15"/>
        <v>#VALUE!</v>
      </c>
      <c r="O183" s="15" t="e">
        <f>SUMIF('[1]COAL RECEIPT &amp; GCV DATA'!$A$3:$A$11,'MASTER DATA FILE RAW COAL'!A183,'[1]COAL RECEIPT &amp; GCV DATA'!$O$3:$O$11)</f>
        <v>#VALUE!</v>
      </c>
      <c r="P183" s="15" t="e">
        <f t="shared" si="19"/>
        <v>#VALUE!</v>
      </c>
      <c r="Q183" s="15" t="e">
        <f>SUMIF('[1]COAL RECEIPT &amp; GCV DATA'!$A$3:$A$11,'MASTER DATA FILE RAW COAL'!A183,'[1]COAL RECEIPT &amp; GCV DATA'!$Q$3:$Q$11)+IF(H183=$J$234,($K$234*K183),0)+IF(H183=$J$235,($K$235*K183),0)+IF(H182=$J$235,($K$236*K183),0)</f>
        <v>#VALUE!</v>
      </c>
      <c r="R183" s="16" t="e">
        <f>SUMIF('[1]COAL RECEIPT &amp; GCV DATA'!$A$3:$A$11,'MASTER DATA FILE RAW COAL'!A183,'[1]COAL RECEIPT &amp; GCV DATA'!$R$3:$R$11)+IF(H183=$J$234,($K$234*K183),0)+IF(H183=$J$235,($K$235*K183),0)</f>
        <v>#VALUE!</v>
      </c>
      <c r="S183" s="15">
        <f t="shared" si="16"/>
        <v>0</v>
      </c>
      <c r="T183" s="15" t="e">
        <f>SUMIF('[1]COAL RECEIPT &amp; GCV DATA'!$A$3:$A$11,'MASTER DATA FILE RAW COAL'!A183,'[1]COAL RECEIPT &amp; GCV DATA'!$T$3:$T$11)</f>
        <v>#VALUE!</v>
      </c>
      <c r="U183" s="15" t="e">
        <f t="shared" si="17"/>
        <v>#VALUE!</v>
      </c>
      <c r="V183" s="15" t="e">
        <f>SUMIF('[1]COAL RECEIPT &amp; GCV DATA'!$A$3:$A$11,'MASTER DATA FILE RAW COAL'!A183,'[1]COAL RECEIPT &amp; GCV DATA'!$V$3:$V$11)</f>
        <v>#VALUE!</v>
      </c>
      <c r="W183" s="15" t="e">
        <f t="shared" si="18"/>
        <v>#VALUE!</v>
      </c>
    </row>
    <row r="184" spans="1:23" customFormat="1" x14ac:dyDescent="0.3">
      <c r="A184" s="12"/>
      <c r="B184" s="12" t="e">
        <f>SUMIF('[1]COAL RECEIPT &amp; GCV DATA'!$A$3:$A$11,'MASTER DATA FILE RAW COAL'!A184,'[1]COAL RECEIPT &amp; GCV DATA'!$B$3:$B$11)</f>
        <v>#VALUE!</v>
      </c>
      <c r="C184" s="13" t="e">
        <f>SUMIF('[1]COAL RECEIPT &amp; GCV DATA'!$A$3:$A$11,'MASTER DATA FILE RAW COAL'!A184,'[1]COAL RECEIPT &amp; GCV DATA'!$C$3:$C$11)</f>
        <v>#VALUE!</v>
      </c>
      <c r="D184" s="13">
        <f>IFERROR(VLOOKUP(A184,'[1]COAL RECEIPT &amp; GCV DATA'!$A$2:$V$11,4,0),0)</f>
        <v>0</v>
      </c>
      <c r="E184" s="14">
        <f>IFERROR(VLOOKUP(A184,'[1]COAL RECEIPT &amp; GCV DATA'!$A$2:$V$11,5,0),0)</f>
        <v>0</v>
      </c>
      <c r="F184" s="13" t="e">
        <f>SUMIF('[1]COAL RECEIPT &amp; GCV DATA'!$A$3:$A$11,'MASTER DATA FILE RAW COAL'!A184,'[1]COAL RECEIPT &amp; GCV DATA'!$F$3:$F$11)</f>
        <v>#VALUE!</v>
      </c>
      <c r="G184" s="13">
        <f>IFERROR(VLOOKUP(A184,'[1]COAL RECEIPT &amp; GCV DATA'!$A$2:$V$11,7,0),0)</f>
        <v>0</v>
      </c>
      <c r="H184" s="13">
        <f>IFERROR(VLOOKUP(A184,'[1]COAL RECEIPT &amp; GCV DATA'!$A$2:$V$11,8,0),0)</f>
        <v>0</v>
      </c>
      <c r="I184" s="13">
        <f>IFERROR(VLOOKUP(A184,'[1]COAL RECEIPT &amp; GCV DATA'!$A$2:$V$11,9,0),0)</f>
        <v>0</v>
      </c>
      <c r="J184" s="13">
        <f>IFERROR(VLOOKUP(A184,'[1]COAL RECEIPT &amp; GCV DATA'!$A$2:$V$11,10,0),0)</f>
        <v>0</v>
      </c>
      <c r="K184" s="15" t="e">
        <f>SUMIF('[1]COAL RECEIPT &amp; GCV DATA'!$A$3:$A$11,'MASTER DATA FILE RAW COAL'!A184,'[1]COAL RECEIPT &amp; GCV DATA'!$K$3:$K$11)</f>
        <v>#VALUE!</v>
      </c>
      <c r="L184" s="15" t="e">
        <f>SUMIF('[1]COAL RECEIPT &amp; GCV DATA'!$A$3:$A$11,'MASTER DATA FILE RAW COAL'!A184,'[1]COAL RECEIPT &amp; GCV DATA'!$L$3:$L$11)</f>
        <v>#VALUE!</v>
      </c>
      <c r="M184" s="15" t="e">
        <f t="shared" si="14"/>
        <v>#VALUE!</v>
      </c>
      <c r="N184" s="15" t="e">
        <f t="shared" si="15"/>
        <v>#VALUE!</v>
      </c>
      <c r="O184" s="15" t="e">
        <f>SUMIF('[1]COAL RECEIPT &amp; GCV DATA'!$A$3:$A$11,'MASTER DATA FILE RAW COAL'!A184,'[1]COAL RECEIPT &amp; GCV DATA'!$O$3:$O$11)</f>
        <v>#VALUE!</v>
      </c>
      <c r="P184" s="15" t="e">
        <f t="shared" si="19"/>
        <v>#VALUE!</v>
      </c>
      <c r="Q184" s="15" t="e">
        <f>SUMIF('[1]COAL RECEIPT &amp; GCV DATA'!$A$3:$A$11,'MASTER DATA FILE RAW COAL'!A184,'[1]COAL RECEIPT &amp; GCV DATA'!$Q$3:$Q$11)+IF(H184=$J$234,($K$234*K184),0)+IF(H184=$J$235,($K$235*K184),0)+IF(H183=$J$235,($K$236*K184),0)</f>
        <v>#VALUE!</v>
      </c>
      <c r="R184" s="16" t="e">
        <f>SUMIF('[1]COAL RECEIPT &amp; GCV DATA'!$A$3:$A$11,'MASTER DATA FILE RAW COAL'!A184,'[1]COAL RECEIPT &amp; GCV DATA'!$R$3:$R$11)+IF(H184=$J$234,($K$234*K184),0)+IF(H184=$J$235,($K$235*K184),0)</f>
        <v>#VALUE!</v>
      </c>
      <c r="S184" s="15">
        <f t="shared" si="16"/>
        <v>0</v>
      </c>
      <c r="T184" s="15" t="e">
        <f>SUMIF('[1]COAL RECEIPT &amp; GCV DATA'!$A$3:$A$11,'MASTER DATA FILE RAW COAL'!A184,'[1]COAL RECEIPT &amp; GCV DATA'!$T$3:$T$11)</f>
        <v>#VALUE!</v>
      </c>
      <c r="U184" s="15" t="e">
        <f t="shared" si="17"/>
        <v>#VALUE!</v>
      </c>
      <c r="V184" s="15" t="e">
        <f>SUMIF('[1]COAL RECEIPT &amp; GCV DATA'!$A$3:$A$11,'MASTER DATA FILE RAW COAL'!A184,'[1]COAL RECEIPT &amp; GCV DATA'!$V$3:$V$11)</f>
        <v>#VALUE!</v>
      </c>
      <c r="W184" s="15" t="e">
        <f t="shared" si="18"/>
        <v>#VALUE!</v>
      </c>
    </row>
    <row r="185" spans="1:23" customFormat="1" x14ac:dyDescent="0.3">
      <c r="A185" s="12"/>
      <c r="B185" s="12" t="e">
        <f>SUMIF('[1]COAL RECEIPT &amp; GCV DATA'!$A$3:$A$11,'MASTER DATA FILE RAW COAL'!A185,'[1]COAL RECEIPT &amp; GCV DATA'!$B$3:$B$11)</f>
        <v>#VALUE!</v>
      </c>
      <c r="C185" s="13" t="e">
        <f>SUMIF('[1]COAL RECEIPT &amp; GCV DATA'!$A$3:$A$11,'MASTER DATA FILE RAW COAL'!A185,'[1]COAL RECEIPT &amp; GCV DATA'!$C$3:$C$11)</f>
        <v>#VALUE!</v>
      </c>
      <c r="D185" s="13">
        <f>IFERROR(VLOOKUP(A185,'[1]COAL RECEIPT &amp; GCV DATA'!$A$2:$V$11,4,0),0)</f>
        <v>0</v>
      </c>
      <c r="E185" s="14">
        <f>IFERROR(VLOOKUP(A185,'[1]COAL RECEIPT &amp; GCV DATA'!$A$2:$V$11,5,0),0)</f>
        <v>0</v>
      </c>
      <c r="F185" s="13" t="e">
        <f>SUMIF('[1]COAL RECEIPT &amp; GCV DATA'!$A$3:$A$11,'MASTER DATA FILE RAW COAL'!A185,'[1]COAL RECEIPT &amp; GCV DATA'!$F$3:$F$11)</f>
        <v>#VALUE!</v>
      </c>
      <c r="G185" s="13">
        <f>IFERROR(VLOOKUP(A185,'[1]COAL RECEIPT &amp; GCV DATA'!$A$2:$V$11,7,0),0)</f>
        <v>0</v>
      </c>
      <c r="H185" s="13">
        <f>IFERROR(VLOOKUP(A185,'[1]COAL RECEIPT &amp; GCV DATA'!$A$2:$V$11,8,0),0)</f>
        <v>0</v>
      </c>
      <c r="I185" s="13">
        <f>IFERROR(VLOOKUP(A185,'[1]COAL RECEIPT &amp; GCV DATA'!$A$2:$V$11,9,0),0)</f>
        <v>0</v>
      </c>
      <c r="J185" s="13">
        <f>IFERROR(VLOOKUP(A185,'[1]COAL RECEIPT &amp; GCV DATA'!$A$2:$V$11,10,0),0)</f>
        <v>0</v>
      </c>
      <c r="K185" s="15" t="e">
        <f>SUMIF('[1]COAL RECEIPT &amp; GCV DATA'!$A$3:$A$11,'MASTER DATA FILE RAW COAL'!A185,'[1]COAL RECEIPT &amp; GCV DATA'!$K$3:$K$11)</f>
        <v>#VALUE!</v>
      </c>
      <c r="L185" s="15" t="e">
        <f>SUMIF('[1]COAL RECEIPT &amp; GCV DATA'!$A$3:$A$11,'MASTER DATA FILE RAW COAL'!A185,'[1]COAL RECEIPT &amp; GCV DATA'!$L$3:$L$11)</f>
        <v>#VALUE!</v>
      </c>
      <c r="M185" s="15" t="e">
        <f t="shared" si="14"/>
        <v>#VALUE!</v>
      </c>
      <c r="N185" s="15" t="e">
        <f t="shared" si="15"/>
        <v>#VALUE!</v>
      </c>
      <c r="O185" s="15" t="e">
        <f>SUMIF('[1]COAL RECEIPT &amp; GCV DATA'!$A$3:$A$11,'MASTER DATA FILE RAW COAL'!A185,'[1]COAL RECEIPT &amp; GCV DATA'!$O$3:$O$11)</f>
        <v>#VALUE!</v>
      </c>
      <c r="P185" s="15" t="e">
        <f t="shared" si="19"/>
        <v>#VALUE!</v>
      </c>
      <c r="Q185" s="15" t="e">
        <f>SUMIF('[1]COAL RECEIPT &amp; GCV DATA'!$A$3:$A$11,'MASTER DATA FILE RAW COAL'!A185,'[1]COAL RECEIPT &amp; GCV DATA'!$Q$3:$Q$11)+IF(H185=$J$234,($K$234*K185),0)+IF(H185=$J$235,($K$235*K185),0)+IF(H184=$J$235,($K$236*K185),0)</f>
        <v>#VALUE!</v>
      </c>
      <c r="R185" s="16" t="e">
        <f>SUMIF('[1]COAL RECEIPT &amp; GCV DATA'!$A$3:$A$11,'MASTER DATA FILE RAW COAL'!A185,'[1]COAL RECEIPT &amp; GCV DATA'!$R$3:$R$11)+IF(H185=$J$234,($K$234*K185),0)+IF(H185=$J$235,($K$235*K185),0)</f>
        <v>#VALUE!</v>
      </c>
      <c r="S185" s="15">
        <f t="shared" si="16"/>
        <v>0</v>
      </c>
      <c r="T185" s="15" t="e">
        <f>SUMIF('[1]COAL RECEIPT &amp; GCV DATA'!$A$3:$A$11,'MASTER DATA FILE RAW COAL'!A185,'[1]COAL RECEIPT &amp; GCV DATA'!$T$3:$T$11)</f>
        <v>#VALUE!</v>
      </c>
      <c r="U185" s="15" t="e">
        <f t="shared" si="17"/>
        <v>#VALUE!</v>
      </c>
      <c r="V185" s="15" t="e">
        <f>SUMIF('[1]COAL RECEIPT &amp; GCV DATA'!$A$3:$A$11,'MASTER DATA FILE RAW COAL'!A185,'[1]COAL RECEIPT &amp; GCV DATA'!$V$3:$V$11)</f>
        <v>#VALUE!</v>
      </c>
      <c r="W185" s="15" t="e">
        <f t="shared" si="18"/>
        <v>#VALUE!</v>
      </c>
    </row>
    <row r="186" spans="1:23" customFormat="1" x14ac:dyDescent="0.3">
      <c r="A186" s="12"/>
      <c r="B186" s="12" t="e">
        <f>SUMIF('[1]COAL RECEIPT &amp; GCV DATA'!$A$3:$A$11,'MASTER DATA FILE RAW COAL'!A186,'[1]COAL RECEIPT &amp; GCV DATA'!$B$3:$B$11)</f>
        <v>#VALUE!</v>
      </c>
      <c r="C186" s="13" t="e">
        <f>SUMIF('[1]COAL RECEIPT &amp; GCV DATA'!$A$3:$A$11,'MASTER DATA FILE RAW COAL'!A186,'[1]COAL RECEIPT &amp; GCV DATA'!$C$3:$C$11)</f>
        <v>#VALUE!</v>
      </c>
      <c r="D186" s="13">
        <f>IFERROR(VLOOKUP(A186,'[1]COAL RECEIPT &amp; GCV DATA'!$A$2:$V$11,4,0),0)</f>
        <v>0</v>
      </c>
      <c r="E186" s="14">
        <f>IFERROR(VLOOKUP(A186,'[1]COAL RECEIPT &amp; GCV DATA'!$A$2:$V$11,5,0),0)</f>
        <v>0</v>
      </c>
      <c r="F186" s="13" t="e">
        <f>SUMIF('[1]COAL RECEIPT &amp; GCV DATA'!$A$3:$A$11,'MASTER DATA FILE RAW COAL'!A186,'[1]COAL RECEIPT &amp; GCV DATA'!$F$3:$F$11)</f>
        <v>#VALUE!</v>
      </c>
      <c r="G186" s="13">
        <f>IFERROR(VLOOKUP(A186,'[1]COAL RECEIPT &amp; GCV DATA'!$A$2:$V$11,7,0),0)</f>
        <v>0</v>
      </c>
      <c r="H186" s="13">
        <f>IFERROR(VLOOKUP(A186,'[1]COAL RECEIPT &amp; GCV DATA'!$A$2:$V$11,8,0),0)</f>
        <v>0</v>
      </c>
      <c r="I186" s="13">
        <f>IFERROR(VLOOKUP(A186,'[1]COAL RECEIPT &amp; GCV DATA'!$A$2:$V$11,9,0),0)</f>
        <v>0</v>
      </c>
      <c r="J186" s="13">
        <f>IFERROR(VLOOKUP(A186,'[1]COAL RECEIPT &amp; GCV DATA'!$A$2:$V$11,10,0),0)</f>
        <v>0</v>
      </c>
      <c r="K186" s="15" t="e">
        <f>SUMIF('[1]COAL RECEIPT &amp; GCV DATA'!$A$3:$A$11,'MASTER DATA FILE RAW COAL'!A186,'[1]COAL RECEIPT &amp; GCV DATA'!$K$3:$K$11)</f>
        <v>#VALUE!</v>
      </c>
      <c r="L186" s="15" t="e">
        <f>SUMIF('[1]COAL RECEIPT &amp; GCV DATA'!$A$3:$A$11,'MASTER DATA FILE RAW COAL'!A186,'[1]COAL RECEIPT &amp; GCV DATA'!$L$3:$L$11)</f>
        <v>#VALUE!</v>
      </c>
      <c r="M186" s="15" t="e">
        <f t="shared" si="14"/>
        <v>#VALUE!</v>
      </c>
      <c r="N186" s="15" t="e">
        <f t="shared" si="15"/>
        <v>#VALUE!</v>
      </c>
      <c r="O186" s="15" t="e">
        <f>SUMIF('[1]COAL RECEIPT &amp; GCV DATA'!$A$3:$A$11,'MASTER DATA FILE RAW COAL'!A186,'[1]COAL RECEIPT &amp; GCV DATA'!$O$3:$O$11)</f>
        <v>#VALUE!</v>
      </c>
      <c r="P186" s="15" t="e">
        <f t="shared" si="19"/>
        <v>#VALUE!</v>
      </c>
      <c r="Q186" s="15" t="e">
        <f>SUMIF('[1]COAL RECEIPT &amp; GCV DATA'!$A$3:$A$11,'MASTER DATA FILE RAW COAL'!A186,'[1]COAL RECEIPT &amp; GCV DATA'!$Q$3:$Q$11)+IF(H186=$J$234,($K$234*K186),0)+IF(H186=$J$235,($K$235*K186),0)+IF(H185=$J$235,($K$236*K186),0)</f>
        <v>#VALUE!</v>
      </c>
      <c r="R186" s="16" t="e">
        <f>SUMIF('[1]COAL RECEIPT &amp; GCV DATA'!$A$3:$A$11,'MASTER DATA FILE RAW COAL'!A186,'[1]COAL RECEIPT &amp; GCV DATA'!$R$3:$R$11)+IF(H186=$J$234,($K$234*K186),0)+IF(H186=$J$235,($K$235*K186),0)</f>
        <v>#VALUE!</v>
      </c>
      <c r="S186" s="15">
        <f t="shared" si="16"/>
        <v>0</v>
      </c>
      <c r="T186" s="15" t="e">
        <f>SUMIF('[1]COAL RECEIPT &amp; GCV DATA'!$A$3:$A$11,'MASTER DATA FILE RAW COAL'!A186,'[1]COAL RECEIPT &amp; GCV DATA'!$T$3:$T$11)</f>
        <v>#VALUE!</v>
      </c>
      <c r="U186" s="15" t="e">
        <f t="shared" si="17"/>
        <v>#VALUE!</v>
      </c>
      <c r="V186" s="15" t="e">
        <f>SUMIF('[1]COAL RECEIPT &amp; GCV DATA'!$A$3:$A$11,'MASTER DATA FILE RAW COAL'!A186,'[1]COAL RECEIPT &amp; GCV DATA'!$V$3:$V$11)</f>
        <v>#VALUE!</v>
      </c>
      <c r="W186" s="15" t="e">
        <f t="shared" si="18"/>
        <v>#VALUE!</v>
      </c>
    </row>
    <row r="187" spans="1:23" customFormat="1" x14ac:dyDescent="0.3">
      <c r="A187" s="12"/>
      <c r="B187" s="12" t="e">
        <f>SUMIF('[1]COAL RECEIPT &amp; GCV DATA'!$A$3:$A$11,'MASTER DATA FILE RAW COAL'!A187,'[1]COAL RECEIPT &amp; GCV DATA'!$B$3:$B$11)</f>
        <v>#VALUE!</v>
      </c>
      <c r="C187" s="13" t="e">
        <f>SUMIF('[1]COAL RECEIPT &amp; GCV DATA'!$A$3:$A$11,'MASTER DATA FILE RAW COAL'!A187,'[1]COAL RECEIPT &amp; GCV DATA'!$C$3:$C$11)</f>
        <v>#VALUE!</v>
      </c>
      <c r="D187" s="13">
        <f>IFERROR(VLOOKUP(A187,'[1]COAL RECEIPT &amp; GCV DATA'!$A$2:$V$11,4,0),0)</f>
        <v>0</v>
      </c>
      <c r="E187" s="14">
        <f>IFERROR(VLOOKUP(A187,'[1]COAL RECEIPT &amp; GCV DATA'!$A$2:$V$11,5,0),0)</f>
        <v>0</v>
      </c>
      <c r="F187" s="13" t="e">
        <f>SUMIF('[1]COAL RECEIPT &amp; GCV DATA'!$A$3:$A$11,'MASTER DATA FILE RAW COAL'!A187,'[1]COAL RECEIPT &amp; GCV DATA'!$F$3:$F$11)</f>
        <v>#VALUE!</v>
      </c>
      <c r="G187" s="13">
        <f>IFERROR(VLOOKUP(A187,'[1]COAL RECEIPT &amp; GCV DATA'!$A$2:$V$11,7,0),0)</f>
        <v>0</v>
      </c>
      <c r="H187" s="13">
        <f>IFERROR(VLOOKUP(A187,'[1]COAL RECEIPT &amp; GCV DATA'!$A$2:$V$11,8,0),0)</f>
        <v>0</v>
      </c>
      <c r="I187" s="13">
        <f>IFERROR(VLOOKUP(A187,'[1]COAL RECEIPT &amp; GCV DATA'!$A$2:$V$11,9,0),0)</f>
        <v>0</v>
      </c>
      <c r="J187" s="13">
        <f>IFERROR(VLOOKUP(A187,'[1]COAL RECEIPT &amp; GCV DATA'!$A$2:$V$11,10,0),0)</f>
        <v>0</v>
      </c>
      <c r="K187" s="15" t="e">
        <f>SUMIF('[1]COAL RECEIPT &amp; GCV DATA'!$A$3:$A$11,'MASTER DATA FILE RAW COAL'!A187,'[1]COAL RECEIPT &amp; GCV DATA'!$K$3:$K$11)</f>
        <v>#VALUE!</v>
      </c>
      <c r="L187" s="15" t="e">
        <f>SUMIF('[1]COAL RECEIPT &amp; GCV DATA'!$A$3:$A$11,'MASTER DATA FILE RAW COAL'!A187,'[1]COAL RECEIPT &amp; GCV DATA'!$L$3:$L$11)</f>
        <v>#VALUE!</v>
      </c>
      <c r="M187" s="15" t="e">
        <f t="shared" si="14"/>
        <v>#VALUE!</v>
      </c>
      <c r="N187" s="15" t="e">
        <f t="shared" si="15"/>
        <v>#VALUE!</v>
      </c>
      <c r="O187" s="15" t="e">
        <f>SUMIF('[1]COAL RECEIPT &amp; GCV DATA'!$A$3:$A$11,'MASTER DATA FILE RAW COAL'!A187,'[1]COAL RECEIPT &amp; GCV DATA'!$O$3:$O$11)</f>
        <v>#VALUE!</v>
      </c>
      <c r="P187" s="15" t="e">
        <f t="shared" si="19"/>
        <v>#VALUE!</v>
      </c>
      <c r="Q187" s="15" t="e">
        <f>SUMIF('[1]COAL RECEIPT &amp; GCV DATA'!$A$3:$A$11,'MASTER DATA FILE RAW COAL'!A187,'[1]COAL RECEIPT &amp; GCV DATA'!$Q$3:$Q$11)+IF(H187=$J$234,($K$234*K187),0)+IF(H187=$J$235,($K$235*K187),0)+IF(H186=$J$235,($K$236*K187),0)</f>
        <v>#VALUE!</v>
      </c>
      <c r="R187" s="16" t="e">
        <f>SUMIF('[1]COAL RECEIPT &amp; GCV DATA'!$A$3:$A$11,'MASTER DATA FILE RAW COAL'!A187,'[1]COAL RECEIPT &amp; GCV DATA'!$R$3:$R$11)+IF(H187=$J$234,($K$234*K187),0)+IF(H187=$J$235,($K$235*K187),0)</f>
        <v>#VALUE!</v>
      </c>
      <c r="S187" s="15">
        <f t="shared" si="16"/>
        <v>0</v>
      </c>
      <c r="T187" s="15" t="e">
        <f>SUMIF('[1]COAL RECEIPT &amp; GCV DATA'!$A$3:$A$11,'MASTER DATA FILE RAW COAL'!A187,'[1]COAL RECEIPT &amp; GCV DATA'!$T$3:$T$11)</f>
        <v>#VALUE!</v>
      </c>
      <c r="U187" s="15" t="e">
        <f t="shared" si="17"/>
        <v>#VALUE!</v>
      </c>
      <c r="V187" s="15" t="e">
        <f>SUMIF('[1]COAL RECEIPT &amp; GCV DATA'!$A$3:$A$11,'MASTER DATA FILE RAW COAL'!A187,'[1]COAL RECEIPT &amp; GCV DATA'!$V$3:$V$11)</f>
        <v>#VALUE!</v>
      </c>
      <c r="W187" s="15" t="e">
        <f t="shared" si="18"/>
        <v>#VALUE!</v>
      </c>
    </row>
    <row r="188" spans="1:23" customFormat="1" x14ac:dyDescent="0.3">
      <c r="A188" s="12"/>
      <c r="B188" s="12" t="e">
        <f>SUMIF('[1]COAL RECEIPT &amp; GCV DATA'!$A$3:$A$11,'MASTER DATA FILE RAW COAL'!A188,'[1]COAL RECEIPT &amp; GCV DATA'!$B$3:$B$11)</f>
        <v>#VALUE!</v>
      </c>
      <c r="C188" s="13" t="e">
        <f>SUMIF('[1]COAL RECEIPT &amp; GCV DATA'!$A$3:$A$11,'MASTER DATA FILE RAW COAL'!A188,'[1]COAL RECEIPT &amp; GCV DATA'!$C$3:$C$11)</f>
        <v>#VALUE!</v>
      </c>
      <c r="D188" s="13">
        <f>IFERROR(VLOOKUP(A188,'[1]COAL RECEIPT &amp; GCV DATA'!$A$2:$V$11,4,0),0)</f>
        <v>0</v>
      </c>
      <c r="E188" s="14">
        <f>IFERROR(VLOOKUP(A188,'[1]COAL RECEIPT &amp; GCV DATA'!$A$2:$V$11,5,0),0)</f>
        <v>0</v>
      </c>
      <c r="F188" s="13" t="e">
        <f>SUMIF('[1]COAL RECEIPT &amp; GCV DATA'!$A$3:$A$11,'MASTER DATA FILE RAW COAL'!A188,'[1]COAL RECEIPT &amp; GCV DATA'!$F$3:$F$11)</f>
        <v>#VALUE!</v>
      </c>
      <c r="G188" s="13">
        <f>IFERROR(VLOOKUP(A188,'[1]COAL RECEIPT &amp; GCV DATA'!$A$2:$V$11,7,0),0)</f>
        <v>0</v>
      </c>
      <c r="H188" s="13">
        <f>IFERROR(VLOOKUP(A188,'[1]COAL RECEIPT &amp; GCV DATA'!$A$2:$V$11,8,0),0)</f>
        <v>0</v>
      </c>
      <c r="I188" s="13">
        <f>IFERROR(VLOOKUP(A188,'[1]COAL RECEIPT &amp; GCV DATA'!$A$2:$V$11,9,0),0)</f>
        <v>0</v>
      </c>
      <c r="J188" s="13">
        <f>IFERROR(VLOOKUP(A188,'[1]COAL RECEIPT &amp; GCV DATA'!$A$2:$V$11,10,0),0)</f>
        <v>0</v>
      </c>
      <c r="K188" s="15" t="e">
        <f>SUMIF('[1]COAL RECEIPT &amp; GCV DATA'!$A$3:$A$11,'MASTER DATA FILE RAW COAL'!A188,'[1]COAL RECEIPT &amp; GCV DATA'!$K$3:$K$11)</f>
        <v>#VALUE!</v>
      </c>
      <c r="L188" s="15" t="e">
        <f>SUMIF('[1]COAL RECEIPT &amp; GCV DATA'!$A$3:$A$11,'MASTER DATA FILE RAW COAL'!A188,'[1]COAL RECEIPT &amp; GCV DATA'!$L$3:$L$11)</f>
        <v>#VALUE!</v>
      </c>
      <c r="M188" s="15" t="e">
        <f t="shared" si="14"/>
        <v>#VALUE!</v>
      </c>
      <c r="N188" s="15" t="e">
        <f t="shared" si="15"/>
        <v>#VALUE!</v>
      </c>
      <c r="O188" s="15" t="e">
        <f>SUMIF('[1]COAL RECEIPT &amp; GCV DATA'!$A$3:$A$11,'MASTER DATA FILE RAW COAL'!A188,'[1]COAL RECEIPT &amp; GCV DATA'!$O$3:$O$11)</f>
        <v>#VALUE!</v>
      </c>
      <c r="P188" s="15" t="e">
        <f t="shared" si="19"/>
        <v>#VALUE!</v>
      </c>
      <c r="Q188" s="15" t="e">
        <f>SUMIF('[1]COAL RECEIPT &amp; GCV DATA'!$A$3:$A$11,'MASTER DATA FILE RAW COAL'!A188,'[1]COAL RECEIPT &amp; GCV DATA'!$Q$3:$Q$11)+IF(H188=$J$234,($K$234*K188),0)+IF(H188=$J$235,($K$235*K188),0)+IF(H187=$J$235,($K$236*K188),0)</f>
        <v>#VALUE!</v>
      </c>
      <c r="R188" s="16" t="e">
        <f>SUMIF('[1]COAL RECEIPT &amp; GCV DATA'!$A$3:$A$11,'MASTER DATA FILE RAW COAL'!A188,'[1]COAL RECEIPT &amp; GCV DATA'!$R$3:$R$11)+IF(H188=$J$234,($K$234*K188),0)+IF(H188=$J$235,($K$235*K188),0)</f>
        <v>#VALUE!</v>
      </c>
      <c r="S188" s="15">
        <f t="shared" si="16"/>
        <v>0</v>
      </c>
      <c r="T188" s="15" t="e">
        <f>SUMIF('[1]COAL RECEIPT &amp; GCV DATA'!$A$3:$A$11,'MASTER DATA FILE RAW COAL'!A188,'[1]COAL RECEIPT &amp; GCV DATA'!$T$3:$T$11)</f>
        <v>#VALUE!</v>
      </c>
      <c r="U188" s="15" t="e">
        <f t="shared" si="17"/>
        <v>#VALUE!</v>
      </c>
      <c r="V188" s="15" t="e">
        <f>SUMIF('[1]COAL RECEIPT &amp; GCV DATA'!$A$3:$A$11,'MASTER DATA FILE RAW COAL'!A188,'[1]COAL RECEIPT &amp; GCV DATA'!$V$3:$V$11)</f>
        <v>#VALUE!</v>
      </c>
      <c r="W188" s="15" t="e">
        <f t="shared" si="18"/>
        <v>#VALUE!</v>
      </c>
    </row>
    <row r="189" spans="1:23" customFormat="1" x14ac:dyDescent="0.3">
      <c r="A189" s="12"/>
      <c r="B189" s="12" t="e">
        <f>SUMIF('[1]COAL RECEIPT &amp; GCV DATA'!$A$3:$A$11,'MASTER DATA FILE RAW COAL'!A189,'[1]COAL RECEIPT &amp; GCV DATA'!$B$3:$B$11)</f>
        <v>#VALUE!</v>
      </c>
      <c r="C189" s="13" t="e">
        <f>SUMIF('[1]COAL RECEIPT &amp; GCV DATA'!$A$3:$A$11,'MASTER DATA FILE RAW COAL'!A189,'[1]COAL RECEIPT &amp; GCV DATA'!$C$3:$C$11)</f>
        <v>#VALUE!</v>
      </c>
      <c r="D189" s="13">
        <f>IFERROR(VLOOKUP(A189,'[1]COAL RECEIPT &amp; GCV DATA'!$A$2:$V$11,4,0),0)</f>
        <v>0</v>
      </c>
      <c r="E189" s="14">
        <f>IFERROR(VLOOKUP(A189,'[1]COAL RECEIPT &amp; GCV DATA'!$A$2:$V$11,5,0),0)</f>
        <v>0</v>
      </c>
      <c r="F189" s="13" t="e">
        <f>SUMIF('[1]COAL RECEIPT &amp; GCV DATA'!$A$3:$A$11,'MASTER DATA FILE RAW COAL'!A189,'[1]COAL RECEIPT &amp; GCV DATA'!$F$3:$F$11)</f>
        <v>#VALUE!</v>
      </c>
      <c r="G189" s="13">
        <f>IFERROR(VLOOKUP(A189,'[1]COAL RECEIPT &amp; GCV DATA'!$A$2:$V$11,7,0),0)</f>
        <v>0</v>
      </c>
      <c r="H189" s="13">
        <f>IFERROR(VLOOKUP(A189,'[1]COAL RECEIPT &amp; GCV DATA'!$A$2:$V$11,8,0),0)</f>
        <v>0</v>
      </c>
      <c r="I189" s="13">
        <f>IFERROR(VLOOKUP(A189,'[1]COAL RECEIPT &amp; GCV DATA'!$A$2:$V$11,9,0),0)</f>
        <v>0</v>
      </c>
      <c r="J189" s="13">
        <f>IFERROR(VLOOKUP(A189,'[1]COAL RECEIPT &amp; GCV DATA'!$A$2:$V$11,10,0),0)</f>
        <v>0</v>
      </c>
      <c r="K189" s="15" t="e">
        <f>SUMIF('[1]COAL RECEIPT &amp; GCV DATA'!$A$3:$A$11,'MASTER DATA FILE RAW COAL'!A189,'[1]COAL RECEIPT &amp; GCV DATA'!$K$3:$K$11)</f>
        <v>#VALUE!</v>
      </c>
      <c r="L189" s="15" t="e">
        <f>SUMIF('[1]COAL RECEIPT &amp; GCV DATA'!$A$3:$A$11,'MASTER DATA FILE RAW COAL'!A189,'[1]COAL RECEIPT &amp; GCV DATA'!$L$3:$L$11)</f>
        <v>#VALUE!</v>
      </c>
      <c r="M189" s="15" t="e">
        <f t="shared" si="14"/>
        <v>#VALUE!</v>
      </c>
      <c r="N189" s="15" t="e">
        <f t="shared" si="15"/>
        <v>#VALUE!</v>
      </c>
      <c r="O189" s="15" t="e">
        <f>SUMIF('[1]COAL RECEIPT &amp; GCV DATA'!$A$3:$A$11,'MASTER DATA FILE RAW COAL'!A189,'[1]COAL RECEIPT &amp; GCV DATA'!$O$3:$O$11)</f>
        <v>#VALUE!</v>
      </c>
      <c r="P189" s="15" t="e">
        <f t="shared" si="19"/>
        <v>#VALUE!</v>
      </c>
      <c r="Q189" s="15" t="e">
        <f>SUMIF('[1]COAL RECEIPT &amp; GCV DATA'!$A$3:$A$11,'MASTER DATA FILE RAW COAL'!A189,'[1]COAL RECEIPT &amp; GCV DATA'!$Q$3:$Q$11)+IF(H189=$J$234,($K$234*K189),0)+IF(H189=$J$235,($K$235*K189),0)+IF(H188=$J$235,($K$236*K189),0)</f>
        <v>#VALUE!</v>
      </c>
      <c r="R189" s="16" t="e">
        <f>SUMIF('[1]COAL RECEIPT &amp; GCV DATA'!$A$3:$A$11,'MASTER DATA FILE RAW COAL'!A189,'[1]COAL RECEIPT &amp; GCV DATA'!$R$3:$R$11)+IF(H189=$J$234,($K$234*K189),0)+IF(H189=$J$235,($K$235*K189),0)</f>
        <v>#VALUE!</v>
      </c>
      <c r="S189" s="15">
        <f t="shared" si="16"/>
        <v>0</v>
      </c>
      <c r="T189" s="15" t="e">
        <f>SUMIF('[1]COAL RECEIPT &amp; GCV DATA'!$A$3:$A$11,'MASTER DATA FILE RAW COAL'!A189,'[1]COAL RECEIPT &amp; GCV DATA'!$T$3:$T$11)</f>
        <v>#VALUE!</v>
      </c>
      <c r="U189" s="15" t="e">
        <f t="shared" si="17"/>
        <v>#VALUE!</v>
      </c>
      <c r="V189" s="15" t="e">
        <f>SUMIF('[1]COAL RECEIPT &amp; GCV DATA'!$A$3:$A$11,'MASTER DATA FILE RAW COAL'!A189,'[1]COAL RECEIPT &amp; GCV DATA'!$V$3:$V$11)</f>
        <v>#VALUE!</v>
      </c>
      <c r="W189" s="15" t="e">
        <f t="shared" si="18"/>
        <v>#VALUE!</v>
      </c>
    </row>
    <row r="190" spans="1:23" customFormat="1" x14ac:dyDescent="0.3">
      <c r="A190" s="12"/>
      <c r="B190" s="12" t="e">
        <f>SUMIF('[1]COAL RECEIPT &amp; GCV DATA'!$A$3:$A$11,'MASTER DATA FILE RAW COAL'!A190,'[1]COAL RECEIPT &amp; GCV DATA'!$B$3:$B$11)</f>
        <v>#VALUE!</v>
      </c>
      <c r="C190" s="13" t="e">
        <f>SUMIF('[1]COAL RECEIPT &amp; GCV DATA'!$A$3:$A$11,'MASTER DATA FILE RAW COAL'!A190,'[1]COAL RECEIPT &amp; GCV DATA'!$C$3:$C$11)</f>
        <v>#VALUE!</v>
      </c>
      <c r="D190" s="13">
        <f>IFERROR(VLOOKUP(A190,'[1]COAL RECEIPT &amp; GCV DATA'!$A$2:$V$11,4,0),0)</f>
        <v>0</v>
      </c>
      <c r="E190" s="14">
        <f>IFERROR(VLOOKUP(A190,'[1]COAL RECEIPT &amp; GCV DATA'!$A$2:$V$11,5,0),0)</f>
        <v>0</v>
      </c>
      <c r="F190" s="13" t="e">
        <f>SUMIF('[1]COAL RECEIPT &amp; GCV DATA'!$A$3:$A$11,'MASTER DATA FILE RAW COAL'!A190,'[1]COAL RECEIPT &amp; GCV DATA'!$F$3:$F$11)</f>
        <v>#VALUE!</v>
      </c>
      <c r="G190" s="13">
        <f>IFERROR(VLOOKUP(A190,'[1]COAL RECEIPT &amp; GCV DATA'!$A$2:$V$11,7,0),0)</f>
        <v>0</v>
      </c>
      <c r="H190" s="13">
        <f>IFERROR(VLOOKUP(A190,'[1]COAL RECEIPT &amp; GCV DATA'!$A$2:$V$11,8,0),0)</f>
        <v>0</v>
      </c>
      <c r="I190" s="13">
        <f>IFERROR(VLOOKUP(A190,'[1]COAL RECEIPT &amp; GCV DATA'!$A$2:$V$11,9,0),0)</f>
        <v>0</v>
      </c>
      <c r="J190" s="13">
        <f>IFERROR(VLOOKUP(A190,'[1]COAL RECEIPT &amp; GCV DATA'!$A$2:$V$11,10,0),0)</f>
        <v>0</v>
      </c>
      <c r="K190" s="15" t="e">
        <f>SUMIF('[1]COAL RECEIPT &amp; GCV DATA'!$A$3:$A$11,'MASTER DATA FILE RAW COAL'!A190,'[1]COAL RECEIPT &amp; GCV DATA'!$K$3:$K$11)</f>
        <v>#VALUE!</v>
      </c>
      <c r="L190" s="15" t="e">
        <f>SUMIF('[1]COAL RECEIPT &amp; GCV DATA'!$A$3:$A$11,'MASTER DATA FILE RAW COAL'!A190,'[1]COAL RECEIPT &amp; GCV DATA'!$L$3:$L$11)</f>
        <v>#VALUE!</v>
      </c>
      <c r="M190" s="15" t="e">
        <f t="shared" si="14"/>
        <v>#VALUE!</v>
      </c>
      <c r="N190" s="15" t="e">
        <f t="shared" si="15"/>
        <v>#VALUE!</v>
      </c>
      <c r="O190" s="15" t="e">
        <f>SUMIF('[1]COAL RECEIPT &amp; GCV DATA'!$A$3:$A$11,'MASTER DATA FILE RAW COAL'!A190,'[1]COAL RECEIPT &amp; GCV DATA'!$O$3:$O$11)</f>
        <v>#VALUE!</v>
      </c>
      <c r="P190" s="15" t="e">
        <f t="shared" si="19"/>
        <v>#VALUE!</v>
      </c>
      <c r="Q190" s="15" t="e">
        <f>SUMIF('[1]COAL RECEIPT &amp; GCV DATA'!$A$3:$A$11,'MASTER DATA FILE RAW COAL'!A190,'[1]COAL RECEIPT &amp; GCV DATA'!$Q$3:$Q$11)+IF(H190=$J$234,($K$234*K190),0)+IF(H190=$J$235,($K$235*K190),0)+IF(H189=$J$235,($K$236*K190),0)</f>
        <v>#VALUE!</v>
      </c>
      <c r="R190" s="16" t="e">
        <f>SUMIF('[1]COAL RECEIPT &amp; GCV DATA'!$A$3:$A$11,'MASTER DATA FILE RAW COAL'!A190,'[1]COAL RECEIPT &amp; GCV DATA'!$R$3:$R$11)+IF(H190=$J$234,($K$234*K190),0)+IF(H190=$J$235,($K$235*K190),0)</f>
        <v>#VALUE!</v>
      </c>
      <c r="S190" s="15">
        <f t="shared" si="16"/>
        <v>0</v>
      </c>
      <c r="T190" s="15" t="e">
        <f>SUMIF('[1]COAL RECEIPT &amp; GCV DATA'!$A$3:$A$11,'MASTER DATA FILE RAW COAL'!A190,'[1]COAL RECEIPT &amp; GCV DATA'!$T$3:$T$11)</f>
        <v>#VALUE!</v>
      </c>
      <c r="U190" s="15" t="e">
        <f t="shared" si="17"/>
        <v>#VALUE!</v>
      </c>
      <c r="V190" s="15" t="e">
        <f>SUMIF('[1]COAL RECEIPT &amp; GCV DATA'!$A$3:$A$11,'MASTER DATA FILE RAW COAL'!A190,'[1]COAL RECEIPT &amp; GCV DATA'!$V$3:$V$11)</f>
        <v>#VALUE!</v>
      </c>
      <c r="W190" s="15" t="e">
        <f t="shared" si="18"/>
        <v>#VALUE!</v>
      </c>
    </row>
    <row r="191" spans="1:23" customFormat="1" x14ac:dyDescent="0.3">
      <c r="A191" s="12"/>
      <c r="B191" s="12" t="e">
        <f>SUMIF('[1]COAL RECEIPT &amp; GCV DATA'!$A$3:$A$11,'MASTER DATA FILE RAW COAL'!A191,'[1]COAL RECEIPT &amp; GCV DATA'!$B$3:$B$11)</f>
        <v>#VALUE!</v>
      </c>
      <c r="C191" s="13" t="e">
        <f>SUMIF('[1]COAL RECEIPT &amp; GCV DATA'!$A$3:$A$11,'MASTER DATA FILE RAW COAL'!A191,'[1]COAL RECEIPT &amp; GCV DATA'!$C$3:$C$11)</f>
        <v>#VALUE!</v>
      </c>
      <c r="D191" s="13">
        <f>IFERROR(VLOOKUP(A191,'[1]COAL RECEIPT &amp; GCV DATA'!$A$2:$V$11,4,0),0)</f>
        <v>0</v>
      </c>
      <c r="E191" s="14">
        <f>IFERROR(VLOOKUP(A191,'[1]COAL RECEIPT &amp; GCV DATA'!$A$2:$V$11,5,0),0)</f>
        <v>0</v>
      </c>
      <c r="F191" s="13" t="e">
        <f>SUMIF('[1]COAL RECEIPT &amp; GCV DATA'!$A$3:$A$11,'MASTER DATA FILE RAW COAL'!A191,'[1]COAL RECEIPT &amp; GCV DATA'!$F$3:$F$11)</f>
        <v>#VALUE!</v>
      </c>
      <c r="G191" s="13">
        <f>IFERROR(VLOOKUP(A191,'[1]COAL RECEIPT &amp; GCV DATA'!$A$2:$V$11,7,0),0)</f>
        <v>0</v>
      </c>
      <c r="H191" s="13">
        <f>IFERROR(VLOOKUP(A191,'[1]COAL RECEIPT &amp; GCV DATA'!$A$2:$V$11,8,0),0)</f>
        <v>0</v>
      </c>
      <c r="I191" s="13">
        <f>IFERROR(VLOOKUP(A191,'[1]COAL RECEIPT &amp; GCV DATA'!$A$2:$V$11,9,0),0)</f>
        <v>0</v>
      </c>
      <c r="J191" s="13">
        <f>IFERROR(VLOOKUP(A191,'[1]COAL RECEIPT &amp; GCV DATA'!$A$2:$V$11,10,0),0)</f>
        <v>0</v>
      </c>
      <c r="K191" s="15" t="e">
        <f>SUMIF('[1]COAL RECEIPT &amp; GCV DATA'!$A$3:$A$11,'MASTER DATA FILE RAW COAL'!A191,'[1]COAL RECEIPT &amp; GCV DATA'!$K$3:$K$11)</f>
        <v>#VALUE!</v>
      </c>
      <c r="L191" s="15" t="e">
        <f>SUMIF('[1]COAL RECEIPT &amp; GCV DATA'!$A$3:$A$11,'MASTER DATA FILE RAW COAL'!A191,'[1]COAL RECEIPT &amp; GCV DATA'!$L$3:$L$11)</f>
        <v>#VALUE!</v>
      </c>
      <c r="M191" s="15" t="e">
        <f t="shared" si="14"/>
        <v>#VALUE!</v>
      </c>
      <c r="N191" s="15" t="e">
        <f t="shared" si="15"/>
        <v>#VALUE!</v>
      </c>
      <c r="O191" s="15" t="e">
        <f>SUMIF('[1]COAL RECEIPT &amp; GCV DATA'!$A$3:$A$11,'MASTER DATA FILE RAW COAL'!A191,'[1]COAL RECEIPT &amp; GCV DATA'!$O$3:$O$11)</f>
        <v>#VALUE!</v>
      </c>
      <c r="P191" s="15" t="e">
        <f t="shared" si="19"/>
        <v>#VALUE!</v>
      </c>
      <c r="Q191" s="15" t="e">
        <f>SUMIF('[1]COAL RECEIPT &amp; GCV DATA'!$A$3:$A$11,'MASTER DATA FILE RAW COAL'!A191,'[1]COAL RECEIPT &amp; GCV DATA'!$Q$3:$Q$11)+IF(H191=$J$234,($K$234*K191),0)+IF(H191=$J$235,($K$235*K191),0)+IF(H190=$J$235,($K$236*K191),0)</f>
        <v>#VALUE!</v>
      </c>
      <c r="R191" s="16" t="e">
        <f>SUMIF('[1]COAL RECEIPT &amp; GCV DATA'!$A$3:$A$11,'MASTER DATA FILE RAW COAL'!A191,'[1]COAL RECEIPT &amp; GCV DATA'!$R$3:$R$11)+IF(H191=$J$234,($K$234*K191),0)+IF(H191=$J$235,($K$235*K191),0)</f>
        <v>#VALUE!</v>
      </c>
      <c r="S191" s="15">
        <f t="shared" si="16"/>
        <v>0</v>
      </c>
      <c r="T191" s="15" t="e">
        <f>SUMIF('[1]COAL RECEIPT &amp; GCV DATA'!$A$3:$A$11,'MASTER DATA FILE RAW COAL'!A191,'[1]COAL RECEIPT &amp; GCV DATA'!$T$3:$T$11)</f>
        <v>#VALUE!</v>
      </c>
      <c r="U191" s="15" t="e">
        <f t="shared" si="17"/>
        <v>#VALUE!</v>
      </c>
      <c r="V191" s="15" t="e">
        <f>SUMIF('[1]COAL RECEIPT &amp; GCV DATA'!$A$3:$A$11,'MASTER DATA FILE RAW COAL'!A191,'[1]COAL RECEIPT &amp; GCV DATA'!$V$3:$V$11)</f>
        <v>#VALUE!</v>
      </c>
      <c r="W191" s="15" t="e">
        <f t="shared" si="18"/>
        <v>#VALUE!</v>
      </c>
    </row>
    <row r="192" spans="1:23" customFormat="1" x14ac:dyDescent="0.3">
      <c r="A192" s="12"/>
      <c r="B192" s="12" t="e">
        <f>SUMIF('[1]COAL RECEIPT &amp; GCV DATA'!$A$3:$A$11,'MASTER DATA FILE RAW COAL'!A192,'[1]COAL RECEIPT &amp; GCV DATA'!$B$3:$B$11)</f>
        <v>#VALUE!</v>
      </c>
      <c r="C192" s="13" t="e">
        <f>SUMIF('[1]COAL RECEIPT &amp; GCV DATA'!$A$3:$A$11,'MASTER DATA FILE RAW COAL'!A192,'[1]COAL RECEIPT &amp; GCV DATA'!$C$3:$C$11)</f>
        <v>#VALUE!</v>
      </c>
      <c r="D192" s="13">
        <f>IFERROR(VLOOKUP(A192,'[1]COAL RECEIPT &amp; GCV DATA'!$A$2:$V$11,4,0),0)</f>
        <v>0</v>
      </c>
      <c r="E192" s="14">
        <f>IFERROR(VLOOKUP(A192,'[1]COAL RECEIPT &amp; GCV DATA'!$A$2:$V$11,5,0),0)</f>
        <v>0</v>
      </c>
      <c r="F192" s="13" t="e">
        <f>SUMIF('[1]COAL RECEIPT &amp; GCV DATA'!$A$3:$A$11,'MASTER DATA FILE RAW COAL'!A192,'[1]COAL RECEIPT &amp; GCV DATA'!$F$3:$F$11)</f>
        <v>#VALUE!</v>
      </c>
      <c r="G192" s="13">
        <f>IFERROR(VLOOKUP(A192,'[1]COAL RECEIPT &amp; GCV DATA'!$A$2:$V$11,7,0),0)</f>
        <v>0</v>
      </c>
      <c r="H192" s="13">
        <f>IFERROR(VLOOKUP(A192,'[1]COAL RECEIPT &amp; GCV DATA'!$A$2:$V$11,8,0),0)</f>
        <v>0</v>
      </c>
      <c r="I192" s="13">
        <f>IFERROR(VLOOKUP(A192,'[1]COAL RECEIPT &amp; GCV DATA'!$A$2:$V$11,9,0),0)</f>
        <v>0</v>
      </c>
      <c r="J192" s="13">
        <f>IFERROR(VLOOKUP(A192,'[1]COAL RECEIPT &amp; GCV DATA'!$A$2:$V$11,10,0),0)</f>
        <v>0</v>
      </c>
      <c r="K192" s="15" t="e">
        <f>SUMIF('[1]COAL RECEIPT &amp; GCV DATA'!$A$3:$A$11,'MASTER DATA FILE RAW COAL'!A192,'[1]COAL RECEIPT &amp; GCV DATA'!$K$3:$K$11)</f>
        <v>#VALUE!</v>
      </c>
      <c r="L192" s="15" t="e">
        <f>SUMIF('[1]COAL RECEIPT &amp; GCV DATA'!$A$3:$A$11,'MASTER DATA FILE RAW COAL'!A192,'[1]COAL RECEIPT &amp; GCV DATA'!$L$3:$L$11)</f>
        <v>#VALUE!</v>
      </c>
      <c r="M192" s="15" t="e">
        <f t="shared" si="14"/>
        <v>#VALUE!</v>
      </c>
      <c r="N192" s="15" t="e">
        <f t="shared" si="15"/>
        <v>#VALUE!</v>
      </c>
      <c r="O192" s="15" t="e">
        <f>SUMIF('[1]COAL RECEIPT &amp; GCV DATA'!$A$3:$A$11,'MASTER DATA FILE RAW COAL'!A192,'[1]COAL RECEIPT &amp; GCV DATA'!$O$3:$O$11)</f>
        <v>#VALUE!</v>
      </c>
      <c r="P192" s="15" t="e">
        <f t="shared" si="19"/>
        <v>#VALUE!</v>
      </c>
      <c r="Q192" s="15" t="e">
        <f>SUMIF('[1]COAL RECEIPT &amp; GCV DATA'!$A$3:$A$11,'MASTER DATA FILE RAW COAL'!A192,'[1]COAL RECEIPT &amp; GCV DATA'!$Q$3:$Q$11)+IF(H192=$J$234,($K$234*K192),0)+IF(H192=$J$235,($K$235*K192),0)+IF(H191=$J$235,($K$236*K192),0)</f>
        <v>#VALUE!</v>
      </c>
      <c r="R192" s="16" t="e">
        <f>SUMIF('[1]COAL RECEIPT &amp; GCV DATA'!$A$3:$A$11,'MASTER DATA FILE RAW COAL'!A192,'[1]COAL RECEIPT &amp; GCV DATA'!$R$3:$R$11)+IF(H192=$J$234,($K$234*K192),0)+IF(H192=$J$235,($K$235*K192),0)</f>
        <v>#VALUE!</v>
      </c>
      <c r="S192" s="15">
        <f t="shared" si="16"/>
        <v>0</v>
      </c>
      <c r="T192" s="15" t="e">
        <f>SUMIF('[1]COAL RECEIPT &amp; GCV DATA'!$A$3:$A$11,'MASTER DATA FILE RAW COAL'!A192,'[1]COAL RECEIPT &amp; GCV DATA'!$T$3:$T$11)</f>
        <v>#VALUE!</v>
      </c>
      <c r="U192" s="15" t="e">
        <f t="shared" si="17"/>
        <v>#VALUE!</v>
      </c>
      <c r="V192" s="15" t="e">
        <f>SUMIF('[1]COAL RECEIPT &amp; GCV DATA'!$A$3:$A$11,'MASTER DATA FILE RAW COAL'!A192,'[1]COAL RECEIPT &amp; GCV DATA'!$V$3:$V$11)</f>
        <v>#VALUE!</v>
      </c>
      <c r="W192" s="15" t="e">
        <f t="shared" si="18"/>
        <v>#VALUE!</v>
      </c>
    </row>
    <row r="193" spans="1:23" customFormat="1" x14ac:dyDescent="0.3">
      <c r="A193" s="12"/>
      <c r="B193" s="12" t="e">
        <f>SUMIF('[1]COAL RECEIPT &amp; GCV DATA'!$A$3:$A$11,'MASTER DATA FILE RAW COAL'!A193,'[1]COAL RECEIPT &amp; GCV DATA'!$B$3:$B$11)</f>
        <v>#VALUE!</v>
      </c>
      <c r="C193" s="13" t="e">
        <f>SUMIF('[1]COAL RECEIPT &amp; GCV DATA'!$A$3:$A$11,'MASTER DATA FILE RAW COAL'!A193,'[1]COAL RECEIPT &amp; GCV DATA'!$C$3:$C$11)</f>
        <v>#VALUE!</v>
      </c>
      <c r="D193" s="13">
        <f>IFERROR(VLOOKUP(A193,'[1]COAL RECEIPT &amp; GCV DATA'!$A$2:$V$11,4,0),0)</f>
        <v>0</v>
      </c>
      <c r="E193" s="14">
        <f>IFERROR(VLOOKUP(A193,'[1]COAL RECEIPT &amp; GCV DATA'!$A$2:$V$11,5,0),0)</f>
        <v>0</v>
      </c>
      <c r="F193" s="13" t="e">
        <f>SUMIF('[1]COAL RECEIPT &amp; GCV DATA'!$A$3:$A$11,'MASTER DATA FILE RAW COAL'!A193,'[1]COAL RECEIPT &amp; GCV DATA'!$F$3:$F$11)</f>
        <v>#VALUE!</v>
      </c>
      <c r="G193" s="13">
        <f>IFERROR(VLOOKUP(A193,'[1]COAL RECEIPT &amp; GCV DATA'!$A$2:$V$11,7,0),0)</f>
        <v>0</v>
      </c>
      <c r="H193" s="13">
        <f>IFERROR(VLOOKUP(A193,'[1]COAL RECEIPT &amp; GCV DATA'!$A$2:$V$11,8,0),0)</f>
        <v>0</v>
      </c>
      <c r="I193" s="13">
        <f>IFERROR(VLOOKUP(A193,'[1]COAL RECEIPT &amp; GCV DATA'!$A$2:$V$11,9,0),0)</f>
        <v>0</v>
      </c>
      <c r="J193" s="13">
        <f>IFERROR(VLOOKUP(A193,'[1]COAL RECEIPT &amp; GCV DATA'!$A$2:$V$11,10,0),0)</f>
        <v>0</v>
      </c>
      <c r="K193" s="15" t="e">
        <f>SUMIF('[1]COAL RECEIPT &amp; GCV DATA'!$A$3:$A$11,'MASTER DATA FILE RAW COAL'!A193,'[1]COAL RECEIPT &amp; GCV DATA'!$K$3:$K$11)</f>
        <v>#VALUE!</v>
      </c>
      <c r="L193" s="15" t="e">
        <f>SUMIF('[1]COAL RECEIPT &amp; GCV DATA'!$A$3:$A$11,'MASTER DATA FILE RAW COAL'!A193,'[1]COAL RECEIPT &amp; GCV DATA'!$L$3:$L$11)</f>
        <v>#VALUE!</v>
      </c>
      <c r="M193" s="15" t="e">
        <f t="shared" si="14"/>
        <v>#VALUE!</v>
      </c>
      <c r="N193" s="15" t="e">
        <f t="shared" si="15"/>
        <v>#VALUE!</v>
      </c>
      <c r="O193" s="15" t="e">
        <f>SUMIF('[1]COAL RECEIPT &amp; GCV DATA'!$A$3:$A$11,'MASTER DATA FILE RAW COAL'!A193,'[1]COAL RECEIPT &amp; GCV DATA'!$O$3:$O$11)</f>
        <v>#VALUE!</v>
      </c>
      <c r="P193" s="15" t="e">
        <f t="shared" si="19"/>
        <v>#VALUE!</v>
      </c>
      <c r="Q193" s="15" t="e">
        <f>SUMIF('[1]COAL RECEIPT &amp; GCV DATA'!$A$3:$A$11,'MASTER DATA FILE RAW COAL'!A193,'[1]COAL RECEIPT &amp; GCV DATA'!$Q$3:$Q$11)+IF(H193=$J$234,($K$234*K193),0)+IF(H193=$J$235,($K$235*K193),0)+IF(H192=$J$235,($K$236*K193),0)</f>
        <v>#VALUE!</v>
      </c>
      <c r="R193" s="16" t="e">
        <f>SUMIF('[1]COAL RECEIPT &amp; GCV DATA'!$A$3:$A$11,'MASTER DATA FILE RAW COAL'!A193,'[1]COAL RECEIPT &amp; GCV DATA'!$R$3:$R$11)+IF(H193=$J$234,($K$234*K193),0)+IF(H193=$J$235,($K$235*K193),0)</f>
        <v>#VALUE!</v>
      </c>
      <c r="S193" s="15">
        <f t="shared" si="16"/>
        <v>0</v>
      </c>
      <c r="T193" s="15" t="e">
        <f>SUMIF('[1]COAL RECEIPT &amp; GCV DATA'!$A$3:$A$11,'MASTER DATA FILE RAW COAL'!A193,'[1]COAL RECEIPT &amp; GCV DATA'!$T$3:$T$11)</f>
        <v>#VALUE!</v>
      </c>
      <c r="U193" s="15" t="e">
        <f t="shared" si="17"/>
        <v>#VALUE!</v>
      </c>
      <c r="V193" s="15" t="e">
        <f>SUMIF('[1]COAL RECEIPT &amp; GCV DATA'!$A$3:$A$11,'MASTER DATA FILE RAW COAL'!A193,'[1]COAL RECEIPT &amp; GCV DATA'!$V$3:$V$11)</f>
        <v>#VALUE!</v>
      </c>
      <c r="W193" s="15" t="e">
        <f t="shared" si="18"/>
        <v>#VALUE!</v>
      </c>
    </row>
    <row r="194" spans="1:23" customFormat="1" x14ac:dyDescent="0.3">
      <c r="A194" s="12"/>
      <c r="B194" s="12" t="e">
        <f>SUMIF('[1]COAL RECEIPT &amp; GCV DATA'!$A$3:$A$11,'MASTER DATA FILE RAW COAL'!A194,'[1]COAL RECEIPT &amp; GCV DATA'!$B$3:$B$11)</f>
        <v>#VALUE!</v>
      </c>
      <c r="C194" s="13" t="e">
        <f>SUMIF('[1]COAL RECEIPT &amp; GCV DATA'!$A$3:$A$11,'MASTER DATA FILE RAW COAL'!A194,'[1]COAL RECEIPT &amp; GCV DATA'!$C$3:$C$11)</f>
        <v>#VALUE!</v>
      </c>
      <c r="D194" s="13">
        <f>IFERROR(VLOOKUP(A194,'[1]COAL RECEIPT &amp; GCV DATA'!$A$2:$V$11,4,0),0)</f>
        <v>0</v>
      </c>
      <c r="E194" s="14">
        <f>IFERROR(VLOOKUP(A194,'[1]COAL RECEIPT &amp; GCV DATA'!$A$2:$V$11,5,0),0)</f>
        <v>0</v>
      </c>
      <c r="F194" s="13" t="e">
        <f>SUMIF('[1]COAL RECEIPT &amp; GCV DATA'!$A$3:$A$11,'MASTER DATA FILE RAW COAL'!A194,'[1]COAL RECEIPT &amp; GCV DATA'!$F$3:$F$11)</f>
        <v>#VALUE!</v>
      </c>
      <c r="G194" s="13">
        <f>IFERROR(VLOOKUP(A194,'[1]COAL RECEIPT &amp; GCV DATA'!$A$2:$V$11,7,0),0)</f>
        <v>0</v>
      </c>
      <c r="H194" s="13">
        <f>IFERROR(VLOOKUP(A194,'[1]COAL RECEIPT &amp; GCV DATA'!$A$2:$V$11,8,0),0)</f>
        <v>0</v>
      </c>
      <c r="I194" s="13">
        <f>IFERROR(VLOOKUP(A194,'[1]COAL RECEIPT &amp; GCV DATA'!$A$2:$V$11,9,0),0)</f>
        <v>0</v>
      </c>
      <c r="J194" s="13">
        <f>IFERROR(VLOOKUP(A194,'[1]COAL RECEIPT &amp; GCV DATA'!$A$2:$V$11,10,0),0)</f>
        <v>0</v>
      </c>
      <c r="K194" s="15" t="e">
        <f>SUMIF('[1]COAL RECEIPT &amp; GCV DATA'!$A$3:$A$11,'MASTER DATA FILE RAW COAL'!A194,'[1]COAL RECEIPT &amp; GCV DATA'!$K$3:$K$11)</f>
        <v>#VALUE!</v>
      </c>
      <c r="L194" s="15" t="e">
        <f>SUMIF('[1]COAL RECEIPT &amp; GCV DATA'!$A$3:$A$11,'MASTER DATA FILE RAW COAL'!A194,'[1]COAL RECEIPT &amp; GCV DATA'!$L$3:$L$11)</f>
        <v>#VALUE!</v>
      </c>
      <c r="M194" s="15" t="e">
        <f t="shared" si="14"/>
        <v>#VALUE!</v>
      </c>
      <c r="N194" s="15" t="e">
        <f t="shared" si="15"/>
        <v>#VALUE!</v>
      </c>
      <c r="O194" s="15" t="e">
        <f>SUMIF('[1]COAL RECEIPT &amp; GCV DATA'!$A$3:$A$11,'MASTER DATA FILE RAW COAL'!A194,'[1]COAL RECEIPT &amp; GCV DATA'!$O$3:$O$11)</f>
        <v>#VALUE!</v>
      </c>
      <c r="P194" s="15" t="e">
        <f t="shared" si="19"/>
        <v>#VALUE!</v>
      </c>
      <c r="Q194" s="15" t="e">
        <f>SUMIF('[1]COAL RECEIPT &amp; GCV DATA'!$A$3:$A$11,'MASTER DATA FILE RAW COAL'!A194,'[1]COAL RECEIPT &amp; GCV DATA'!$Q$3:$Q$11)+IF(H194=$J$234,($K$234*K194),0)+IF(H194=$J$235,($K$235*K194),0)+IF(H193=$J$235,($K$236*K194),0)</f>
        <v>#VALUE!</v>
      </c>
      <c r="R194" s="16" t="e">
        <f>SUMIF('[1]COAL RECEIPT &amp; GCV DATA'!$A$3:$A$11,'MASTER DATA FILE RAW COAL'!A194,'[1]COAL RECEIPT &amp; GCV DATA'!$R$3:$R$11)+IF(H194=$J$234,($K$234*K194),0)+IF(H194=$J$235,($K$235*K194),0)</f>
        <v>#VALUE!</v>
      </c>
      <c r="S194" s="15">
        <f t="shared" si="16"/>
        <v>0</v>
      </c>
      <c r="T194" s="15" t="e">
        <f>SUMIF('[1]COAL RECEIPT &amp; GCV DATA'!$A$3:$A$11,'MASTER DATA FILE RAW COAL'!A194,'[1]COAL RECEIPT &amp; GCV DATA'!$T$3:$T$11)</f>
        <v>#VALUE!</v>
      </c>
      <c r="U194" s="15" t="e">
        <f t="shared" si="17"/>
        <v>#VALUE!</v>
      </c>
      <c r="V194" s="15" t="e">
        <f>SUMIF('[1]COAL RECEIPT &amp; GCV DATA'!$A$3:$A$11,'MASTER DATA FILE RAW COAL'!A194,'[1]COAL RECEIPT &amp; GCV DATA'!$V$3:$V$11)</f>
        <v>#VALUE!</v>
      </c>
      <c r="W194" s="15" t="e">
        <f t="shared" si="18"/>
        <v>#VALUE!</v>
      </c>
    </row>
    <row r="195" spans="1:23" customFormat="1" x14ac:dyDescent="0.3">
      <c r="A195" s="12"/>
      <c r="B195" s="12" t="e">
        <f>SUMIF('[1]COAL RECEIPT &amp; GCV DATA'!$A$3:$A$11,'MASTER DATA FILE RAW COAL'!A195,'[1]COAL RECEIPT &amp; GCV DATA'!$B$3:$B$11)</f>
        <v>#VALUE!</v>
      </c>
      <c r="C195" s="13" t="e">
        <f>SUMIF('[1]COAL RECEIPT &amp; GCV DATA'!$A$3:$A$11,'MASTER DATA FILE RAW COAL'!A195,'[1]COAL RECEIPT &amp; GCV DATA'!$C$3:$C$11)</f>
        <v>#VALUE!</v>
      </c>
      <c r="D195" s="13">
        <f>IFERROR(VLOOKUP(A195,'[1]COAL RECEIPT &amp; GCV DATA'!$A$2:$V$11,4,0),0)</f>
        <v>0</v>
      </c>
      <c r="E195" s="14">
        <f>IFERROR(VLOOKUP(A195,'[1]COAL RECEIPT &amp; GCV DATA'!$A$2:$V$11,5,0),0)</f>
        <v>0</v>
      </c>
      <c r="F195" s="13" t="e">
        <f>SUMIF('[1]COAL RECEIPT &amp; GCV DATA'!$A$3:$A$11,'MASTER DATA FILE RAW COAL'!A195,'[1]COAL RECEIPT &amp; GCV DATA'!$F$3:$F$11)</f>
        <v>#VALUE!</v>
      </c>
      <c r="G195" s="13">
        <f>IFERROR(VLOOKUP(A195,'[1]COAL RECEIPT &amp; GCV DATA'!$A$2:$V$11,7,0),0)</f>
        <v>0</v>
      </c>
      <c r="H195" s="13">
        <f>IFERROR(VLOOKUP(A195,'[1]COAL RECEIPT &amp; GCV DATA'!$A$2:$V$11,8,0),0)</f>
        <v>0</v>
      </c>
      <c r="I195" s="13">
        <f>IFERROR(VLOOKUP(A195,'[1]COAL RECEIPT &amp; GCV DATA'!$A$2:$V$11,9,0),0)</f>
        <v>0</v>
      </c>
      <c r="J195" s="13">
        <f>IFERROR(VLOOKUP(A195,'[1]COAL RECEIPT &amp; GCV DATA'!$A$2:$V$11,10,0),0)</f>
        <v>0</v>
      </c>
      <c r="K195" s="15" t="e">
        <f>SUMIF('[1]COAL RECEIPT &amp; GCV DATA'!$A$3:$A$11,'MASTER DATA FILE RAW COAL'!A195,'[1]COAL RECEIPT &amp; GCV DATA'!$K$3:$K$11)</f>
        <v>#VALUE!</v>
      </c>
      <c r="L195" s="15" t="e">
        <f>SUMIF('[1]COAL RECEIPT &amp; GCV DATA'!$A$3:$A$11,'MASTER DATA FILE RAW COAL'!A195,'[1]COAL RECEIPT &amp; GCV DATA'!$L$3:$L$11)</f>
        <v>#VALUE!</v>
      </c>
      <c r="M195" s="15" t="e">
        <f t="shared" ref="M195:M213" si="20">+K195-L195</f>
        <v>#VALUE!</v>
      </c>
      <c r="N195" s="15" t="e">
        <f t="shared" ref="N195:N213" si="21">+M195*S195</f>
        <v>#VALUE!</v>
      </c>
      <c r="O195" s="15" t="e">
        <f>SUMIF('[1]COAL RECEIPT &amp; GCV DATA'!$A$3:$A$11,'MASTER DATA FILE RAW COAL'!A195,'[1]COAL RECEIPT &amp; GCV DATA'!$O$3:$O$11)</f>
        <v>#VALUE!</v>
      </c>
      <c r="P195" s="15" t="e">
        <f t="shared" si="19"/>
        <v>#VALUE!</v>
      </c>
      <c r="Q195" s="15" t="e">
        <f>SUMIF('[1]COAL RECEIPT &amp; GCV DATA'!$A$3:$A$11,'MASTER DATA FILE RAW COAL'!A195,'[1]COAL RECEIPT &amp; GCV DATA'!$Q$3:$Q$11)+IF(H195=$J$234,($K$234*K195),0)+IF(H195=$J$235,($K$235*K195),0)+IF(H194=$J$235,($K$236*K195),0)</f>
        <v>#VALUE!</v>
      </c>
      <c r="R195" s="16" t="e">
        <f>SUMIF('[1]COAL RECEIPT &amp; GCV DATA'!$A$3:$A$11,'MASTER DATA FILE RAW COAL'!A195,'[1]COAL RECEIPT &amp; GCV DATA'!$R$3:$R$11)+IF(H195=$J$234,($K$234*K195),0)+IF(H195=$J$235,($K$235*K195),0)</f>
        <v>#VALUE!</v>
      </c>
      <c r="S195" s="15">
        <f t="shared" ref="S195:S214" si="22">+IFERROR(R195/K195,0)</f>
        <v>0</v>
      </c>
      <c r="T195" s="15" t="e">
        <f>SUMIF('[1]COAL RECEIPT &amp; GCV DATA'!$A$3:$A$11,'MASTER DATA FILE RAW COAL'!A195,'[1]COAL RECEIPT &amp; GCV DATA'!$T$3:$T$11)</f>
        <v>#VALUE!</v>
      </c>
      <c r="U195" s="15" t="e">
        <f t="shared" ref="U195:U213" si="23">+T195*L195</f>
        <v>#VALUE!</v>
      </c>
      <c r="V195" s="15" t="e">
        <f>SUMIF('[1]COAL RECEIPT &amp; GCV DATA'!$A$3:$A$11,'MASTER DATA FILE RAW COAL'!A195,'[1]COAL RECEIPT &amp; GCV DATA'!$V$3:$V$11)</f>
        <v>#VALUE!</v>
      </c>
      <c r="W195" s="15" t="e">
        <f t="shared" ref="W195:W213" si="24">+V195*L195</f>
        <v>#VALUE!</v>
      </c>
    </row>
    <row r="196" spans="1:23" customFormat="1" x14ac:dyDescent="0.3">
      <c r="A196" s="12"/>
      <c r="B196" s="12" t="e">
        <f>SUMIF('[1]COAL RECEIPT &amp; GCV DATA'!$A$3:$A$11,'MASTER DATA FILE RAW COAL'!A196,'[1]COAL RECEIPT &amp; GCV DATA'!$B$3:$B$11)</f>
        <v>#VALUE!</v>
      </c>
      <c r="C196" s="13" t="e">
        <f>SUMIF('[1]COAL RECEIPT &amp; GCV DATA'!$A$3:$A$11,'MASTER DATA FILE RAW COAL'!A196,'[1]COAL RECEIPT &amp; GCV DATA'!$C$3:$C$11)</f>
        <v>#VALUE!</v>
      </c>
      <c r="D196" s="13">
        <f>IFERROR(VLOOKUP(A196,'[1]COAL RECEIPT &amp; GCV DATA'!$A$2:$V$11,4,0),0)</f>
        <v>0</v>
      </c>
      <c r="E196" s="14">
        <f>IFERROR(VLOOKUP(A196,'[1]COAL RECEIPT &amp; GCV DATA'!$A$2:$V$11,5,0),0)</f>
        <v>0</v>
      </c>
      <c r="F196" s="13" t="e">
        <f>SUMIF('[1]COAL RECEIPT &amp; GCV DATA'!$A$3:$A$11,'MASTER DATA FILE RAW COAL'!A196,'[1]COAL RECEIPT &amp; GCV DATA'!$F$3:$F$11)</f>
        <v>#VALUE!</v>
      </c>
      <c r="G196" s="13">
        <f>IFERROR(VLOOKUP(A196,'[1]COAL RECEIPT &amp; GCV DATA'!$A$2:$V$11,7,0),0)</f>
        <v>0</v>
      </c>
      <c r="H196" s="13">
        <f>IFERROR(VLOOKUP(A196,'[1]COAL RECEIPT &amp; GCV DATA'!$A$2:$V$11,8,0),0)</f>
        <v>0</v>
      </c>
      <c r="I196" s="13">
        <f>IFERROR(VLOOKUP(A196,'[1]COAL RECEIPT &amp; GCV DATA'!$A$2:$V$11,9,0),0)</f>
        <v>0</v>
      </c>
      <c r="J196" s="13">
        <f>IFERROR(VLOOKUP(A196,'[1]COAL RECEIPT &amp; GCV DATA'!$A$2:$V$11,10,0),0)</f>
        <v>0</v>
      </c>
      <c r="K196" s="15" t="e">
        <f>SUMIF('[1]COAL RECEIPT &amp; GCV DATA'!$A$3:$A$11,'MASTER DATA FILE RAW COAL'!A196,'[1]COAL RECEIPT &amp; GCV DATA'!$K$3:$K$11)</f>
        <v>#VALUE!</v>
      </c>
      <c r="L196" s="15" t="e">
        <f>SUMIF('[1]COAL RECEIPT &amp; GCV DATA'!$A$3:$A$11,'MASTER DATA FILE RAW COAL'!A196,'[1]COAL RECEIPT &amp; GCV DATA'!$L$3:$L$11)</f>
        <v>#VALUE!</v>
      </c>
      <c r="M196" s="15" t="e">
        <f t="shared" si="20"/>
        <v>#VALUE!</v>
      </c>
      <c r="N196" s="15" t="e">
        <f t="shared" si="21"/>
        <v>#VALUE!</v>
      </c>
      <c r="O196" s="15" t="e">
        <f>SUMIF('[1]COAL RECEIPT &amp; GCV DATA'!$A$3:$A$11,'MASTER DATA FILE RAW COAL'!A196,'[1]COAL RECEIPT &amp; GCV DATA'!$O$3:$O$11)</f>
        <v>#VALUE!</v>
      </c>
      <c r="P196" s="15" t="e">
        <f t="shared" si="19"/>
        <v>#VALUE!</v>
      </c>
      <c r="Q196" s="15" t="e">
        <f>SUMIF('[1]COAL RECEIPT &amp; GCV DATA'!$A$3:$A$11,'MASTER DATA FILE RAW COAL'!A196,'[1]COAL RECEIPT &amp; GCV DATA'!$Q$3:$Q$11)+IF(H196=$J$234,($K$234*K196),0)+IF(H196=$J$235,($K$235*K196),0)+IF(H195=$J$235,($K$236*K196),0)</f>
        <v>#VALUE!</v>
      </c>
      <c r="R196" s="16" t="e">
        <f>SUMIF('[1]COAL RECEIPT &amp; GCV DATA'!$A$3:$A$11,'MASTER DATA FILE RAW COAL'!A196,'[1]COAL RECEIPT &amp; GCV DATA'!$R$3:$R$11)+IF(H196=$J$234,($K$234*K196),0)+IF(H196=$J$235,($K$235*K196),0)</f>
        <v>#VALUE!</v>
      </c>
      <c r="S196" s="15">
        <f t="shared" si="22"/>
        <v>0</v>
      </c>
      <c r="T196" s="15" t="e">
        <f>SUMIF('[1]COAL RECEIPT &amp; GCV DATA'!$A$3:$A$11,'MASTER DATA FILE RAW COAL'!A196,'[1]COAL RECEIPT &amp; GCV DATA'!$T$3:$T$11)</f>
        <v>#VALUE!</v>
      </c>
      <c r="U196" s="15" t="e">
        <f t="shared" si="23"/>
        <v>#VALUE!</v>
      </c>
      <c r="V196" s="15" t="e">
        <f>SUMIF('[1]COAL RECEIPT &amp; GCV DATA'!$A$3:$A$11,'MASTER DATA FILE RAW COAL'!A196,'[1]COAL RECEIPT &amp; GCV DATA'!$V$3:$V$11)</f>
        <v>#VALUE!</v>
      </c>
      <c r="W196" s="15" t="e">
        <f t="shared" si="24"/>
        <v>#VALUE!</v>
      </c>
    </row>
    <row r="197" spans="1:23" customFormat="1" x14ac:dyDescent="0.3">
      <c r="A197" s="12"/>
      <c r="B197" s="12" t="e">
        <f>SUMIF('[1]COAL RECEIPT &amp; GCV DATA'!$A$3:$A$11,'MASTER DATA FILE RAW COAL'!A197,'[1]COAL RECEIPT &amp; GCV DATA'!$B$3:$B$11)</f>
        <v>#VALUE!</v>
      </c>
      <c r="C197" s="13" t="e">
        <f>SUMIF('[1]COAL RECEIPT &amp; GCV DATA'!$A$3:$A$11,'MASTER DATA FILE RAW COAL'!A197,'[1]COAL RECEIPT &amp; GCV DATA'!$C$3:$C$11)</f>
        <v>#VALUE!</v>
      </c>
      <c r="D197" s="13">
        <f>IFERROR(VLOOKUP(A197,'[1]COAL RECEIPT &amp; GCV DATA'!$A$2:$V$11,4,0),0)</f>
        <v>0</v>
      </c>
      <c r="E197" s="14">
        <f>IFERROR(VLOOKUP(A197,'[1]COAL RECEIPT &amp; GCV DATA'!$A$2:$V$11,5,0),0)</f>
        <v>0</v>
      </c>
      <c r="F197" s="13" t="e">
        <f>SUMIF('[1]COAL RECEIPT &amp; GCV DATA'!$A$3:$A$11,'MASTER DATA FILE RAW COAL'!A197,'[1]COAL RECEIPT &amp; GCV DATA'!$F$3:$F$11)</f>
        <v>#VALUE!</v>
      </c>
      <c r="G197" s="13">
        <f>IFERROR(VLOOKUP(A197,'[1]COAL RECEIPT &amp; GCV DATA'!$A$2:$V$11,7,0),0)</f>
        <v>0</v>
      </c>
      <c r="H197" s="13">
        <f>IFERROR(VLOOKUP(A197,'[1]COAL RECEIPT &amp; GCV DATA'!$A$2:$V$11,8,0),0)</f>
        <v>0</v>
      </c>
      <c r="I197" s="13">
        <f>IFERROR(VLOOKUP(A197,'[1]COAL RECEIPT &amp; GCV DATA'!$A$2:$V$11,9,0),0)</f>
        <v>0</v>
      </c>
      <c r="J197" s="13">
        <f>IFERROR(VLOOKUP(A197,'[1]COAL RECEIPT &amp; GCV DATA'!$A$2:$V$11,10,0),0)</f>
        <v>0</v>
      </c>
      <c r="K197" s="15" t="e">
        <f>SUMIF('[1]COAL RECEIPT &amp; GCV DATA'!$A$3:$A$11,'MASTER DATA FILE RAW COAL'!A197,'[1]COAL RECEIPT &amp; GCV DATA'!$K$3:$K$11)</f>
        <v>#VALUE!</v>
      </c>
      <c r="L197" s="15" t="e">
        <f>SUMIF('[1]COAL RECEIPT &amp; GCV DATA'!$A$3:$A$11,'MASTER DATA FILE RAW COAL'!A197,'[1]COAL RECEIPT &amp; GCV DATA'!$L$3:$L$11)</f>
        <v>#VALUE!</v>
      </c>
      <c r="M197" s="15" t="e">
        <f t="shared" si="20"/>
        <v>#VALUE!</v>
      </c>
      <c r="N197" s="15" t="e">
        <f t="shared" si="21"/>
        <v>#VALUE!</v>
      </c>
      <c r="O197" s="15" t="e">
        <f>SUMIF('[1]COAL RECEIPT &amp; GCV DATA'!$A$3:$A$11,'MASTER DATA FILE RAW COAL'!A197,'[1]COAL RECEIPT &amp; GCV DATA'!$O$3:$O$11)</f>
        <v>#VALUE!</v>
      </c>
      <c r="P197" s="15" t="e">
        <f t="shared" si="19"/>
        <v>#VALUE!</v>
      </c>
      <c r="Q197" s="15" t="e">
        <f>SUMIF('[1]COAL RECEIPT &amp; GCV DATA'!$A$3:$A$11,'MASTER DATA FILE RAW COAL'!A197,'[1]COAL RECEIPT &amp; GCV DATA'!$Q$3:$Q$11)+IF(H197=$J$234,($K$234*K197),0)+IF(H197=$J$235,($K$235*K197),0)+IF(H196=$J$235,($K$236*K197),0)</f>
        <v>#VALUE!</v>
      </c>
      <c r="R197" s="16" t="e">
        <f>SUMIF('[1]COAL RECEIPT &amp; GCV DATA'!$A$3:$A$11,'MASTER DATA FILE RAW COAL'!A197,'[1]COAL RECEIPT &amp; GCV DATA'!$R$3:$R$11)+IF(H197=$J$234,($K$234*K197),0)+IF(H197=$J$235,($K$235*K197),0)</f>
        <v>#VALUE!</v>
      </c>
      <c r="S197" s="15">
        <f t="shared" si="22"/>
        <v>0</v>
      </c>
      <c r="T197" s="15" t="e">
        <f>SUMIF('[1]COAL RECEIPT &amp; GCV DATA'!$A$3:$A$11,'MASTER DATA FILE RAW COAL'!A197,'[1]COAL RECEIPT &amp; GCV DATA'!$T$3:$T$11)</f>
        <v>#VALUE!</v>
      </c>
      <c r="U197" s="15" t="e">
        <f t="shared" si="23"/>
        <v>#VALUE!</v>
      </c>
      <c r="V197" s="15" t="e">
        <f>SUMIF('[1]COAL RECEIPT &amp; GCV DATA'!$A$3:$A$11,'MASTER DATA FILE RAW COAL'!A197,'[1]COAL RECEIPT &amp; GCV DATA'!$V$3:$V$11)</f>
        <v>#VALUE!</v>
      </c>
      <c r="W197" s="15" t="e">
        <f t="shared" si="24"/>
        <v>#VALUE!</v>
      </c>
    </row>
    <row r="198" spans="1:23" customFormat="1" x14ac:dyDescent="0.3">
      <c r="A198" s="12"/>
      <c r="B198" s="12" t="e">
        <f>SUMIF('[1]COAL RECEIPT &amp; GCV DATA'!$A$3:$A$11,'MASTER DATA FILE RAW COAL'!A198,'[1]COAL RECEIPT &amp; GCV DATA'!$B$3:$B$11)</f>
        <v>#VALUE!</v>
      </c>
      <c r="C198" s="13" t="e">
        <f>SUMIF('[1]COAL RECEIPT &amp; GCV DATA'!$A$3:$A$11,'MASTER DATA FILE RAW COAL'!A198,'[1]COAL RECEIPT &amp; GCV DATA'!$C$3:$C$11)</f>
        <v>#VALUE!</v>
      </c>
      <c r="D198" s="13">
        <f>IFERROR(VLOOKUP(A198,'[1]COAL RECEIPT &amp; GCV DATA'!$A$2:$V$11,4,0),0)</f>
        <v>0</v>
      </c>
      <c r="E198" s="14">
        <f>IFERROR(VLOOKUP(A198,'[1]COAL RECEIPT &amp; GCV DATA'!$A$2:$V$11,5,0),0)</f>
        <v>0</v>
      </c>
      <c r="F198" s="13" t="e">
        <f>SUMIF('[1]COAL RECEIPT &amp; GCV DATA'!$A$3:$A$11,'MASTER DATA FILE RAW COAL'!A198,'[1]COAL RECEIPT &amp; GCV DATA'!$F$3:$F$11)</f>
        <v>#VALUE!</v>
      </c>
      <c r="G198" s="13">
        <f>IFERROR(VLOOKUP(A198,'[1]COAL RECEIPT &amp; GCV DATA'!$A$2:$V$11,7,0),0)</f>
        <v>0</v>
      </c>
      <c r="H198" s="13">
        <f>IFERROR(VLOOKUP(A198,'[1]COAL RECEIPT &amp; GCV DATA'!$A$2:$V$11,8,0),0)</f>
        <v>0</v>
      </c>
      <c r="I198" s="13">
        <f>IFERROR(VLOOKUP(A198,'[1]COAL RECEIPT &amp; GCV DATA'!$A$2:$V$11,9,0),0)</f>
        <v>0</v>
      </c>
      <c r="J198" s="13">
        <f>IFERROR(VLOOKUP(A198,'[1]COAL RECEIPT &amp; GCV DATA'!$A$2:$V$11,10,0),0)</f>
        <v>0</v>
      </c>
      <c r="K198" s="15" t="e">
        <f>SUMIF('[1]COAL RECEIPT &amp; GCV DATA'!$A$3:$A$11,'MASTER DATA FILE RAW COAL'!A198,'[1]COAL RECEIPT &amp; GCV DATA'!$K$3:$K$11)</f>
        <v>#VALUE!</v>
      </c>
      <c r="L198" s="15" t="e">
        <f>SUMIF('[1]COAL RECEIPT &amp; GCV DATA'!$A$3:$A$11,'MASTER DATA FILE RAW COAL'!A198,'[1]COAL RECEIPT &amp; GCV DATA'!$L$3:$L$11)</f>
        <v>#VALUE!</v>
      </c>
      <c r="M198" s="15" t="e">
        <f t="shared" si="20"/>
        <v>#VALUE!</v>
      </c>
      <c r="N198" s="15" t="e">
        <f t="shared" si="21"/>
        <v>#VALUE!</v>
      </c>
      <c r="O198" s="15" t="e">
        <f>SUMIF('[1]COAL RECEIPT &amp; GCV DATA'!$A$3:$A$11,'MASTER DATA FILE RAW COAL'!A198,'[1]COAL RECEIPT &amp; GCV DATA'!$O$3:$O$11)</f>
        <v>#VALUE!</v>
      </c>
      <c r="P198" s="15" t="e">
        <f t="shared" si="19"/>
        <v>#VALUE!</v>
      </c>
      <c r="Q198" s="15" t="e">
        <f>SUMIF('[1]COAL RECEIPT &amp; GCV DATA'!$A$3:$A$11,'MASTER DATA FILE RAW COAL'!A198,'[1]COAL RECEIPT &amp; GCV DATA'!$Q$3:$Q$11)+IF(H198=$J$234,($K$234*K198),0)+IF(H198=$J$235,($K$235*K198),0)+IF(H197=$J$235,($K$236*K198),0)</f>
        <v>#VALUE!</v>
      </c>
      <c r="R198" s="16" t="e">
        <f>SUMIF('[1]COAL RECEIPT &amp; GCV DATA'!$A$3:$A$11,'MASTER DATA FILE RAW COAL'!A198,'[1]COAL RECEIPT &amp; GCV DATA'!$R$3:$R$11)+IF(H198=$J$234,($K$234*K198),0)+IF(H198=$J$235,($K$235*K198),0)</f>
        <v>#VALUE!</v>
      </c>
      <c r="S198" s="15">
        <f t="shared" si="22"/>
        <v>0</v>
      </c>
      <c r="T198" s="15" t="e">
        <f>SUMIF('[1]COAL RECEIPT &amp; GCV DATA'!$A$3:$A$11,'MASTER DATA FILE RAW COAL'!A198,'[1]COAL RECEIPT &amp; GCV DATA'!$T$3:$T$11)</f>
        <v>#VALUE!</v>
      </c>
      <c r="U198" s="15" t="e">
        <f t="shared" si="23"/>
        <v>#VALUE!</v>
      </c>
      <c r="V198" s="15" t="e">
        <f>SUMIF('[1]COAL RECEIPT &amp; GCV DATA'!$A$3:$A$11,'MASTER DATA FILE RAW COAL'!A198,'[1]COAL RECEIPT &amp; GCV DATA'!$V$3:$V$11)</f>
        <v>#VALUE!</v>
      </c>
      <c r="W198" s="15" t="e">
        <f t="shared" si="24"/>
        <v>#VALUE!</v>
      </c>
    </row>
    <row r="199" spans="1:23" customFormat="1" x14ac:dyDescent="0.3">
      <c r="A199" s="12"/>
      <c r="B199" s="12" t="e">
        <f>SUMIF('[1]COAL RECEIPT &amp; GCV DATA'!$A$3:$A$11,'MASTER DATA FILE RAW COAL'!A199,'[1]COAL RECEIPT &amp; GCV DATA'!$B$3:$B$11)</f>
        <v>#VALUE!</v>
      </c>
      <c r="C199" s="13" t="e">
        <f>SUMIF('[1]COAL RECEIPT &amp; GCV DATA'!$A$3:$A$11,'MASTER DATA FILE RAW COAL'!A199,'[1]COAL RECEIPT &amp; GCV DATA'!$C$3:$C$11)</f>
        <v>#VALUE!</v>
      </c>
      <c r="D199" s="13">
        <f>IFERROR(VLOOKUP(A199,'[1]COAL RECEIPT &amp; GCV DATA'!$A$2:$V$11,4,0),0)</f>
        <v>0</v>
      </c>
      <c r="E199" s="14">
        <f>IFERROR(VLOOKUP(A199,'[1]COAL RECEIPT &amp; GCV DATA'!$A$2:$V$11,5,0),0)</f>
        <v>0</v>
      </c>
      <c r="F199" s="13" t="e">
        <f>SUMIF('[1]COAL RECEIPT &amp; GCV DATA'!$A$3:$A$11,'MASTER DATA FILE RAW COAL'!A199,'[1]COAL RECEIPT &amp; GCV DATA'!$F$3:$F$11)</f>
        <v>#VALUE!</v>
      </c>
      <c r="G199" s="13">
        <f>IFERROR(VLOOKUP(A199,'[1]COAL RECEIPT &amp; GCV DATA'!$A$2:$V$11,7,0),0)</f>
        <v>0</v>
      </c>
      <c r="H199" s="13">
        <f>IFERROR(VLOOKUP(A199,'[1]COAL RECEIPT &amp; GCV DATA'!$A$2:$V$11,8,0),0)</f>
        <v>0</v>
      </c>
      <c r="I199" s="13">
        <f>IFERROR(VLOOKUP(A199,'[1]COAL RECEIPT &amp; GCV DATA'!$A$2:$V$11,9,0),0)</f>
        <v>0</v>
      </c>
      <c r="J199" s="13">
        <f>IFERROR(VLOOKUP(A199,'[1]COAL RECEIPT &amp; GCV DATA'!$A$2:$V$11,10,0),0)</f>
        <v>0</v>
      </c>
      <c r="K199" s="15" t="e">
        <f>SUMIF('[1]COAL RECEIPT &amp; GCV DATA'!$A$3:$A$11,'MASTER DATA FILE RAW COAL'!A199,'[1]COAL RECEIPT &amp; GCV DATA'!$K$3:$K$11)</f>
        <v>#VALUE!</v>
      </c>
      <c r="L199" s="15" t="e">
        <f>SUMIF('[1]COAL RECEIPT &amp; GCV DATA'!$A$3:$A$11,'MASTER DATA FILE RAW COAL'!A199,'[1]COAL RECEIPT &amp; GCV DATA'!$L$3:$L$11)</f>
        <v>#VALUE!</v>
      </c>
      <c r="M199" s="15" t="e">
        <f t="shared" si="20"/>
        <v>#VALUE!</v>
      </c>
      <c r="N199" s="15" t="e">
        <f t="shared" si="21"/>
        <v>#VALUE!</v>
      </c>
      <c r="O199" s="15" t="e">
        <f>SUMIF('[1]COAL RECEIPT &amp; GCV DATA'!$A$3:$A$11,'MASTER DATA FILE RAW COAL'!A199,'[1]COAL RECEIPT &amp; GCV DATA'!$O$3:$O$11)</f>
        <v>#VALUE!</v>
      </c>
      <c r="P199" s="15" t="e">
        <f t="shared" si="19"/>
        <v>#VALUE!</v>
      </c>
      <c r="Q199" s="15" t="e">
        <f>SUMIF('[1]COAL RECEIPT &amp; GCV DATA'!$A$3:$A$11,'MASTER DATA FILE RAW COAL'!A199,'[1]COAL RECEIPT &amp; GCV DATA'!$Q$3:$Q$11)+IF(H199=$J$234,($K$234*K199),0)+IF(H199=$J$235,($K$235*K199),0)+IF(H198=$J$235,($K$236*K199),0)</f>
        <v>#VALUE!</v>
      </c>
      <c r="R199" s="16" t="e">
        <f>SUMIF('[1]COAL RECEIPT &amp; GCV DATA'!$A$3:$A$11,'MASTER DATA FILE RAW COAL'!A199,'[1]COAL RECEIPT &amp; GCV DATA'!$R$3:$R$11)+IF(H199=$J$234,($K$234*K199),0)+IF(H199=$J$235,($K$235*K199),0)</f>
        <v>#VALUE!</v>
      </c>
      <c r="S199" s="15">
        <f t="shared" si="22"/>
        <v>0</v>
      </c>
      <c r="T199" s="15" t="e">
        <f>SUMIF('[1]COAL RECEIPT &amp; GCV DATA'!$A$3:$A$11,'MASTER DATA FILE RAW COAL'!A199,'[1]COAL RECEIPT &amp; GCV DATA'!$T$3:$T$11)</f>
        <v>#VALUE!</v>
      </c>
      <c r="U199" s="15" t="e">
        <f t="shared" si="23"/>
        <v>#VALUE!</v>
      </c>
      <c r="V199" s="15" t="e">
        <f>SUMIF('[1]COAL RECEIPT &amp; GCV DATA'!$A$3:$A$11,'MASTER DATA FILE RAW COAL'!A199,'[1]COAL RECEIPT &amp; GCV DATA'!$V$3:$V$11)</f>
        <v>#VALUE!</v>
      </c>
      <c r="W199" s="15" t="e">
        <f t="shared" si="24"/>
        <v>#VALUE!</v>
      </c>
    </row>
    <row r="200" spans="1:23" customFormat="1" x14ac:dyDescent="0.3">
      <c r="A200" s="12"/>
      <c r="B200" s="12" t="e">
        <f>SUMIF('[1]COAL RECEIPT &amp; GCV DATA'!$A$3:$A$11,'MASTER DATA FILE RAW COAL'!A200,'[1]COAL RECEIPT &amp; GCV DATA'!$B$3:$B$11)</f>
        <v>#VALUE!</v>
      </c>
      <c r="C200" s="13" t="e">
        <f>SUMIF('[1]COAL RECEIPT &amp; GCV DATA'!$A$3:$A$11,'MASTER DATA FILE RAW COAL'!A200,'[1]COAL RECEIPT &amp; GCV DATA'!$C$3:$C$11)</f>
        <v>#VALUE!</v>
      </c>
      <c r="D200" s="13">
        <f>IFERROR(VLOOKUP(A200,'[1]COAL RECEIPT &amp; GCV DATA'!$A$2:$V$11,4,0),0)</f>
        <v>0</v>
      </c>
      <c r="E200" s="14">
        <f>IFERROR(VLOOKUP(A200,'[1]COAL RECEIPT &amp; GCV DATA'!$A$2:$V$11,5,0),0)</f>
        <v>0</v>
      </c>
      <c r="F200" s="13" t="e">
        <f>SUMIF('[1]COAL RECEIPT &amp; GCV DATA'!$A$3:$A$11,'MASTER DATA FILE RAW COAL'!A200,'[1]COAL RECEIPT &amp; GCV DATA'!$F$3:$F$11)</f>
        <v>#VALUE!</v>
      </c>
      <c r="G200" s="13">
        <f>IFERROR(VLOOKUP(A200,'[1]COAL RECEIPT &amp; GCV DATA'!$A$2:$V$11,7,0),0)</f>
        <v>0</v>
      </c>
      <c r="H200" s="13">
        <f>IFERROR(VLOOKUP(A200,'[1]COAL RECEIPT &amp; GCV DATA'!$A$2:$V$11,8,0),0)</f>
        <v>0</v>
      </c>
      <c r="I200" s="13">
        <f>IFERROR(VLOOKUP(A200,'[1]COAL RECEIPT &amp; GCV DATA'!$A$2:$V$11,9,0),0)</f>
        <v>0</v>
      </c>
      <c r="J200" s="13">
        <f>IFERROR(VLOOKUP(A200,'[1]COAL RECEIPT &amp; GCV DATA'!$A$2:$V$11,10,0),0)</f>
        <v>0</v>
      </c>
      <c r="K200" s="15" t="e">
        <f>SUMIF('[1]COAL RECEIPT &amp; GCV DATA'!$A$3:$A$11,'MASTER DATA FILE RAW COAL'!A200,'[1]COAL RECEIPT &amp; GCV DATA'!$K$3:$K$11)</f>
        <v>#VALUE!</v>
      </c>
      <c r="L200" s="15" t="e">
        <f>SUMIF('[1]COAL RECEIPT &amp; GCV DATA'!$A$3:$A$11,'MASTER DATA FILE RAW COAL'!A200,'[1]COAL RECEIPT &amp; GCV DATA'!$L$3:$L$11)</f>
        <v>#VALUE!</v>
      </c>
      <c r="M200" s="15" t="e">
        <f t="shared" si="20"/>
        <v>#VALUE!</v>
      </c>
      <c r="N200" s="15" t="e">
        <f t="shared" si="21"/>
        <v>#VALUE!</v>
      </c>
      <c r="O200" s="15" t="e">
        <f>SUMIF('[1]COAL RECEIPT &amp; GCV DATA'!$A$3:$A$11,'MASTER DATA FILE RAW COAL'!A200,'[1]COAL RECEIPT &amp; GCV DATA'!$O$3:$O$11)</f>
        <v>#VALUE!</v>
      </c>
      <c r="P200" s="15" t="e">
        <f t="shared" si="19"/>
        <v>#VALUE!</v>
      </c>
      <c r="Q200" s="15" t="e">
        <f>SUMIF('[1]COAL RECEIPT &amp; GCV DATA'!$A$3:$A$11,'MASTER DATA FILE RAW COAL'!A200,'[1]COAL RECEIPT &amp; GCV DATA'!$Q$3:$Q$11)+IF(H200=$J$234,($K$234*K200),0)+IF(H200=$J$235,($K$235*K200),0)+IF(H199=$J$235,($K$236*K200),0)</f>
        <v>#VALUE!</v>
      </c>
      <c r="R200" s="16" t="e">
        <f>SUMIF('[1]COAL RECEIPT &amp; GCV DATA'!$A$3:$A$11,'MASTER DATA FILE RAW COAL'!A200,'[1]COAL RECEIPT &amp; GCV DATA'!$R$3:$R$11)+IF(H200=$J$234,($K$234*K200),0)+IF(H200=$J$235,($K$235*K200),0)</f>
        <v>#VALUE!</v>
      </c>
      <c r="S200" s="15">
        <f t="shared" si="22"/>
        <v>0</v>
      </c>
      <c r="T200" s="15" t="e">
        <f>SUMIF('[1]COAL RECEIPT &amp; GCV DATA'!$A$3:$A$11,'MASTER DATA FILE RAW COAL'!A200,'[1]COAL RECEIPT &amp; GCV DATA'!$T$3:$T$11)</f>
        <v>#VALUE!</v>
      </c>
      <c r="U200" s="15" t="e">
        <f t="shared" si="23"/>
        <v>#VALUE!</v>
      </c>
      <c r="V200" s="15" t="e">
        <f>SUMIF('[1]COAL RECEIPT &amp; GCV DATA'!$A$3:$A$11,'MASTER DATA FILE RAW COAL'!A200,'[1]COAL RECEIPT &amp; GCV DATA'!$V$3:$V$11)</f>
        <v>#VALUE!</v>
      </c>
      <c r="W200" s="15" t="e">
        <f t="shared" si="24"/>
        <v>#VALUE!</v>
      </c>
    </row>
    <row r="201" spans="1:23" customFormat="1" x14ac:dyDescent="0.3">
      <c r="A201" s="12"/>
      <c r="B201" s="12" t="e">
        <f>SUMIF('[1]COAL RECEIPT &amp; GCV DATA'!$A$3:$A$11,'MASTER DATA FILE RAW COAL'!A201,'[1]COAL RECEIPT &amp; GCV DATA'!$B$3:$B$11)</f>
        <v>#VALUE!</v>
      </c>
      <c r="C201" s="13" t="e">
        <f>SUMIF('[1]COAL RECEIPT &amp; GCV DATA'!$A$3:$A$11,'MASTER DATA FILE RAW COAL'!A201,'[1]COAL RECEIPT &amp; GCV DATA'!$C$3:$C$11)</f>
        <v>#VALUE!</v>
      </c>
      <c r="D201" s="13">
        <f>IFERROR(VLOOKUP(A201,'[1]COAL RECEIPT &amp; GCV DATA'!$A$2:$V$11,4,0),0)</f>
        <v>0</v>
      </c>
      <c r="E201" s="14">
        <f>IFERROR(VLOOKUP(A201,'[1]COAL RECEIPT &amp; GCV DATA'!$A$2:$V$11,5,0),0)</f>
        <v>0</v>
      </c>
      <c r="F201" s="13" t="e">
        <f>SUMIF('[1]COAL RECEIPT &amp; GCV DATA'!$A$3:$A$11,'MASTER DATA FILE RAW COAL'!A201,'[1]COAL RECEIPT &amp; GCV DATA'!$F$3:$F$11)</f>
        <v>#VALUE!</v>
      </c>
      <c r="G201" s="13">
        <f>IFERROR(VLOOKUP(A201,'[1]COAL RECEIPT &amp; GCV DATA'!$A$2:$V$11,7,0),0)</f>
        <v>0</v>
      </c>
      <c r="H201" s="13">
        <f>IFERROR(VLOOKUP(A201,'[1]COAL RECEIPT &amp; GCV DATA'!$A$2:$V$11,8,0),0)</f>
        <v>0</v>
      </c>
      <c r="I201" s="13">
        <f>IFERROR(VLOOKUP(A201,'[1]COAL RECEIPT &amp; GCV DATA'!$A$2:$V$11,9,0),0)</f>
        <v>0</v>
      </c>
      <c r="J201" s="13">
        <f>IFERROR(VLOOKUP(A201,'[1]COAL RECEIPT &amp; GCV DATA'!$A$2:$V$11,10,0),0)</f>
        <v>0</v>
      </c>
      <c r="K201" s="15" t="e">
        <f>SUMIF('[1]COAL RECEIPT &amp; GCV DATA'!$A$3:$A$11,'MASTER DATA FILE RAW COAL'!A201,'[1]COAL RECEIPT &amp; GCV DATA'!$K$3:$K$11)</f>
        <v>#VALUE!</v>
      </c>
      <c r="L201" s="15" t="e">
        <f>SUMIF('[1]COAL RECEIPT &amp; GCV DATA'!$A$3:$A$11,'MASTER DATA FILE RAW COAL'!A201,'[1]COAL RECEIPT &amp; GCV DATA'!$L$3:$L$11)</f>
        <v>#VALUE!</v>
      </c>
      <c r="M201" s="15" t="e">
        <f t="shared" si="20"/>
        <v>#VALUE!</v>
      </c>
      <c r="N201" s="15" t="e">
        <f t="shared" si="21"/>
        <v>#VALUE!</v>
      </c>
      <c r="O201" s="15" t="e">
        <f>SUMIF('[1]COAL RECEIPT &amp; GCV DATA'!$A$3:$A$11,'MASTER DATA FILE RAW COAL'!A201,'[1]COAL RECEIPT &amp; GCV DATA'!$O$3:$O$11)</f>
        <v>#VALUE!</v>
      </c>
      <c r="P201" s="15" t="e">
        <f t="shared" si="19"/>
        <v>#VALUE!</v>
      </c>
      <c r="Q201" s="15" t="e">
        <f>SUMIF('[1]COAL RECEIPT &amp; GCV DATA'!$A$3:$A$11,'MASTER DATA FILE RAW COAL'!A201,'[1]COAL RECEIPT &amp; GCV DATA'!$Q$3:$Q$11)+IF(H201=$J$234,($K$234*K201),0)+IF(H201=$J$235,($K$235*K201),0)+IF(H200=$J$235,($K$236*K201),0)</f>
        <v>#VALUE!</v>
      </c>
      <c r="R201" s="16" t="e">
        <f>SUMIF('[1]COAL RECEIPT &amp; GCV DATA'!$A$3:$A$11,'MASTER DATA FILE RAW COAL'!A201,'[1]COAL RECEIPT &amp; GCV DATA'!$R$3:$R$11)+IF(H201=$J$234,($K$234*K201),0)+IF(H201=$J$235,($K$235*K201),0)</f>
        <v>#VALUE!</v>
      </c>
      <c r="S201" s="15">
        <f t="shared" si="22"/>
        <v>0</v>
      </c>
      <c r="T201" s="15" t="e">
        <f>SUMIF('[1]COAL RECEIPT &amp; GCV DATA'!$A$3:$A$11,'MASTER DATA FILE RAW COAL'!A201,'[1]COAL RECEIPT &amp; GCV DATA'!$T$3:$T$11)</f>
        <v>#VALUE!</v>
      </c>
      <c r="U201" s="15" t="e">
        <f t="shared" si="23"/>
        <v>#VALUE!</v>
      </c>
      <c r="V201" s="15" t="e">
        <f>SUMIF('[1]COAL RECEIPT &amp; GCV DATA'!$A$3:$A$11,'MASTER DATA FILE RAW COAL'!A201,'[1]COAL RECEIPT &amp; GCV DATA'!$V$3:$V$11)</f>
        <v>#VALUE!</v>
      </c>
      <c r="W201" s="15" t="e">
        <f t="shared" si="24"/>
        <v>#VALUE!</v>
      </c>
    </row>
    <row r="202" spans="1:23" customFormat="1" x14ac:dyDescent="0.3">
      <c r="A202" s="12"/>
      <c r="B202" s="12" t="e">
        <f>SUMIF('[1]COAL RECEIPT &amp; GCV DATA'!$A$3:$A$11,'MASTER DATA FILE RAW COAL'!A202,'[1]COAL RECEIPT &amp; GCV DATA'!$B$3:$B$11)</f>
        <v>#VALUE!</v>
      </c>
      <c r="C202" s="13" t="e">
        <f>SUMIF('[1]COAL RECEIPT &amp; GCV DATA'!$A$3:$A$11,'MASTER DATA FILE RAW COAL'!A202,'[1]COAL RECEIPT &amp; GCV DATA'!$C$3:$C$11)</f>
        <v>#VALUE!</v>
      </c>
      <c r="D202" s="13">
        <f>IFERROR(VLOOKUP(A202,'[1]COAL RECEIPT &amp; GCV DATA'!$A$2:$V$11,4,0),0)</f>
        <v>0</v>
      </c>
      <c r="E202" s="14">
        <f>IFERROR(VLOOKUP(A202,'[1]COAL RECEIPT &amp; GCV DATA'!$A$2:$V$11,5,0),0)</f>
        <v>0</v>
      </c>
      <c r="F202" s="13" t="e">
        <f>SUMIF('[1]COAL RECEIPT &amp; GCV DATA'!$A$3:$A$11,'MASTER DATA FILE RAW COAL'!A202,'[1]COAL RECEIPT &amp; GCV DATA'!$F$3:$F$11)</f>
        <v>#VALUE!</v>
      </c>
      <c r="G202" s="13">
        <f>IFERROR(VLOOKUP(A202,'[1]COAL RECEIPT &amp; GCV DATA'!$A$2:$V$11,7,0),0)</f>
        <v>0</v>
      </c>
      <c r="H202" s="13">
        <f>IFERROR(VLOOKUP(A202,'[1]COAL RECEIPT &amp; GCV DATA'!$A$2:$V$11,8,0),0)</f>
        <v>0</v>
      </c>
      <c r="I202" s="13">
        <f>IFERROR(VLOOKUP(A202,'[1]COAL RECEIPT &amp; GCV DATA'!$A$2:$V$11,9,0),0)</f>
        <v>0</v>
      </c>
      <c r="J202" s="13">
        <f>IFERROR(VLOOKUP(A202,'[1]COAL RECEIPT &amp; GCV DATA'!$A$2:$V$11,10,0),0)</f>
        <v>0</v>
      </c>
      <c r="K202" s="15" t="e">
        <f>SUMIF('[1]COAL RECEIPT &amp; GCV DATA'!$A$3:$A$11,'MASTER DATA FILE RAW COAL'!A202,'[1]COAL RECEIPT &amp; GCV DATA'!$K$3:$K$11)</f>
        <v>#VALUE!</v>
      </c>
      <c r="L202" s="15" t="e">
        <f>SUMIF('[1]COAL RECEIPT &amp; GCV DATA'!$A$3:$A$11,'MASTER DATA FILE RAW COAL'!A202,'[1]COAL RECEIPT &amp; GCV DATA'!$L$3:$L$11)</f>
        <v>#VALUE!</v>
      </c>
      <c r="M202" s="15" t="e">
        <f t="shared" si="20"/>
        <v>#VALUE!</v>
      </c>
      <c r="N202" s="15" t="e">
        <f t="shared" si="21"/>
        <v>#VALUE!</v>
      </c>
      <c r="O202" s="15" t="e">
        <f>SUMIF('[1]COAL RECEIPT &amp; GCV DATA'!$A$3:$A$11,'MASTER DATA FILE RAW COAL'!A202,'[1]COAL RECEIPT &amp; GCV DATA'!$O$3:$O$11)</f>
        <v>#VALUE!</v>
      </c>
      <c r="P202" s="15" t="e">
        <f t="shared" si="19"/>
        <v>#VALUE!</v>
      </c>
      <c r="Q202" s="15" t="e">
        <f>SUMIF('[1]COAL RECEIPT &amp; GCV DATA'!$A$3:$A$11,'MASTER DATA FILE RAW COAL'!A202,'[1]COAL RECEIPT &amp; GCV DATA'!$Q$3:$Q$11)+IF(H202=$J$234,($K$234*K202),0)+IF(H202=$J$235,($K$235*K202),0)+IF(H201=$J$235,($K$236*K202),0)</f>
        <v>#VALUE!</v>
      </c>
      <c r="R202" s="16" t="e">
        <f>SUMIF('[1]COAL RECEIPT &amp; GCV DATA'!$A$3:$A$11,'MASTER DATA FILE RAW COAL'!A202,'[1]COAL RECEIPT &amp; GCV DATA'!$R$3:$R$11)+IF(H202=$J$234,($K$234*K202),0)+IF(H202=$J$235,($K$235*K202),0)</f>
        <v>#VALUE!</v>
      </c>
      <c r="S202" s="15">
        <f t="shared" si="22"/>
        <v>0</v>
      </c>
      <c r="T202" s="15" t="e">
        <f>SUMIF('[1]COAL RECEIPT &amp; GCV DATA'!$A$3:$A$11,'MASTER DATA FILE RAW COAL'!A202,'[1]COAL RECEIPT &amp; GCV DATA'!$T$3:$T$11)</f>
        <v>#VALUE!</v>
      </c>
      <c r="U202" s="15" t="e">
        <f t="shared" si="23"/>
        <v>#VALUE!</v>
      </c>
      <c r="V202" s="15" t="e">
        <f>SUMIF('[1]COAL RECEIPT &amp; GCV DATA'!$A$3:$A$11,'MASTER DATA FILE RAW COAL'!A202,'[1]COAL RECEIPT &amp; GCV DATA'!$V$3:$V$11)</f>
        <v>#VALUE!</v>
      </c>
      <c r="W202" s="15" t="e">
        <f t="shared" si="24"/>
        <v>#VALUE!</v>
      </c>
    </row>
    <row r="203" spans="1:23" customFormat="1" x14ac:dyDescent="0.3">
      <c r="A203" s="12"/>
      <c r="B203" s="12" t="e">
        <f>SUMIF('[1]COAL RECEIPT &amp; GCV DATA'!$A$3:$A$11,'MASTER DATA FILE RAW COAL'!A203,'[1]COAL RECEIPT &amp; GCV DATA'!$B$3:$B$11)</f>
        <v>#VALUE!</v>
      </c>
      <c r="C203" s="13" t="e">
        <f>SUMIF('[1]COAL RECEIPT &amp; GCV DATA'!$A$3:$A$11,'MASTER DATA FILE RAW COAL'!A203,'[1]COAL RECEIPT &amp; GCV DATA'!$C$3:$C$11)</f>
        <v>#VALUE!</v>
      </c>
      <c r="D203" s="13">
        <f>IFERROR(VLOOKUP(A203,'[1]COAL RECEIPT &amp; GCV DATA'!$A$2:$V$11,4,0),0)</f>
        <v>0</v>
      </c>
      <c r="E203" s="14">
        <f>IFERROR(VLOOKUP(A203,'[1]COAL RECEIPT &amp; GCV DATA'!$A$2:$V$11,5,0),0)</f>
        <v>0</v>
      </c>
      <c r="F203" s="13" t="e">
        <f>SUMIF('[1]COAL RECEIPT &amp; GCV DATA'!$A$3:$A$11,'MASTER DATA FILE RAW COAL'!A203,'[1]COAL RECEIPT &amp; GCV DATA'!$F$3:$F$11)</f>
        <v>#VALUE!</v>
      </c>
      <c r="G203" s="13">
        <f>IFERROR(VLOOKUP(A203,'[1]COAL RECEIPT &amp; GCV DATA'!$A$2:$V$11,7,0),0)</f>
        <v>0</v>
      </c>
      <c r="H203" s="13">
        <f>IFERROR(VLOOKUP(A203,'[1]COAL RECEIPT &amp; GCV DATA'!$A$2:$V$11,8,0),0)</f>
        <v>0</v>
      </c>
      <c r="I203" s="13">
        <f>IFERROR(VLOOKUP(A203,'[1]COAL RECEIPT &amp; GCV DATA'!$A$2:$V$11,9,0),0)</f>
        <v>0</v>
      </c>
      <c r="J203" s="13">
        <f>IFERROR(VLOOKUP(A203,'[1]COAL RECEIPT &amp; GCV DATA'!$A$2:$V$11,10,0),0)</f>
        <v>0</v>
      </c>
      <c r="K203" s="15" t="e">
        <f>SUMIF('[1]COAL RECEIPT &amp; GCV DATA'!$A$3:$A$11,'MASTER DATA FILE RAW COAL'!A203,'[1]COAL RECEIPT &amp; GCV DATA'!$K$3:$K$11)</f>
        <v>#VALUE!</v>
      </c>
      <c r="L203" s="15" t="e">
        <f>SUMIF('[1]COAL RECEIPT &amp; GCV DATA'!$A$3:$A$11,'MASTER DATA FILE RAW COAL'!A203,'[1]COAL RECEIPT &amp; GCV DATA'!$L$3:$L$11)</f>
        <v>#VALUE!</v>
      </c>
      <c r="M203" s="15" t="e">
        <f t="shared" si="20"/>
        <v>#VALUE!</v>
      </c>
      <c r="N203" s="15" t="e">
        <f t="shared" si="21"/>
        <v>#VALUE!</v>
      </c>
      <c r="O203" s="15" t="e">
        <f>SUMIF('[1]COAL RECEIPT &amp; GCV DATA'!$A$3:$A$11,'MASTER DATA FILE RAW COAL'!A203,'[1]COAL RECEIPT &amp; GCV DATA'!$O$3:$O$11)</f>
        <v>#VALUE!</v>
      </c>
      <c r="P203" s="15" t="e">
        <f t="shared" si="19"/>
        <v>#VALUE!</v>
      </c>
      <c r="Q203" s="15" t="e">
        <f>SUMIF('[1]COAL RECEIPT &amp; GCV DATA'!$A$3:$A$11,'MASTER DATA FILE RAW COAL'!A203,'[1]COAL RECEIPT &amp; GCV DATA'!$Q$3:$Q$11)+IF(H203=$J$234,($K$234*K203),0)+IF(H203=$J$235,($K$235*K203),0)+IF(H202=$J$235,($K$236*K203),0)</f>
        <v>#VALUE!</v>
      </c>
      <c r="R203" s="16" t="e">
        <f>SUMIF('[1]COAL RECEIPT &amp; GCV DATA'!$A$3:$A$11,'MASTER DATA FILE RAW COAL'!A203,'[1]COAL RECEIPT &amp; GCV DATA'!$R$3:$R$11)+IF(H203=$J$234,($K$234*K203),0)+IF(H203=$J$235,($K$235*K203),0)</f>
        <v>#VALUE!</v>
      </c>
      <c r="S203" s="15">
        <f t="shared" si="22"/>
        <v>0</v>
      </c>
      <c r="T203" s="15" t="e">
        <f>SUMIF('[1]COAL RECEIPT &amp; GCV DATA'!$A$3:$A$11,'MASTER DATA FILE RAW COAL'!A203,'[1]COAL RECEIPT &amp; GCV DATA'!$T$3:$T$11)</f>
        <v>#VALUE!</v>
      </c>
      <c r="U203" s="15" t="e">
        <f t="shared" si="23"/>
        <v>#VALUE!</v>
      </c>
      <c r="V203" s="15" t="e">
        <f>SUMIF('[1]COAL RECEIPT &amp; GCV DATA'!$A$3:$A$11,'MASTER DATA FILE RAW COAL'!A203,'[1]COAL RECEIPT &amp; GCV DATA'!$V$3:$V$11)</f>
        <v>#VALUE!</v>
      </c>
      <c r="W203" s="15" t="e">
        <f t="shared" si="24"/>
        <v>#VALUE!</v>
      </c>
    </row>
    <row r="204" spans="1:23" customFormat="1" x14ac:dyDescent="0.3">
      <c r="A204" s="12"/>
      <c r="B204" s="12" t="e">
        <f>SUMIF('[1]COAL RECEIPT &amp; GCV DATA'!$A$3:$A$11,'MASTER DATA FILE RAW COAL'!A204,'[1]COAL RECEIPT &amp; GCV DATA'!$B$3:$B$11)</f>
        <v>#VALUE!</v>
      </c>
      <c r="C204" s="13" t="e">
        <f>SUMIF('[1]COAL RECEIPT &amp; GCV DATA'!$A$3:$A$11,'MASTER DATA FILE RAW COAL'!A204,'[1]COAL RECEIPT &amp; GCV DATA'!$C$3:$C$11)</f>
        <v>#VALUE!</v>
      </c>
      <c r="D204" s="13">
        <f>IFERROR(VLOOKUP(A204,'[1]COAL RECEIPT &amp; GCV DATA'!$A$2:$V$11,4,0),0)</f>
        <v>0</v>
      </c>
      <c r="E204" s="14">
        <f>IFERROR(VLOOKUP(A204,'[1]COAL RECEIPT &amp; GCV DATA'!$A$2:$V$11,5,0),0)</f>
        <v>0</v>
      </c>
      <c r="F204" s="13" t="e">
        <f>SUMIF('[1]COAL RECEIPT &amp; GCV DATA'!$A$3:$A$11,'MASTER DATA FILE RAW COAL'!A204,'[1]COAL RECEIPT &amp; GCV DATA'!$F$3:$F$11)</f>
        <v>#VALUE!</v>
      </c>
      <c r="G204" s="13">
        <f>IFERROR(VLOOKUP(A204,'[1]COAL RECEIPT &amp; GCV DATA'!$A$2:$V$11,7,0),0)</f>
        <v>0</v>
      </c>
      <c r="H204" s="13">
        <f>IFERROR(VLOOKUP(A204,'[1]COAL RECEIPT &amp; GCV DATA'!$A$2:$V$11,8,0),0)</f>
        <v>0</v>
      </c>
      <c r="I204" s="13">
        <f>IFERROR(VLOOKUP(A204,'[1]COAL RECEIPT &amp; GCV DATA'!$A$2:$V$11,9,0),0)</f>
        <v>0</v>
      </c>
      <c r="J204" s="13">
        <f>IFERROR(VLOOKUP(A204,'[1]COAL RECEIPT &amp; GCV DATA'!$A$2:$V$11,10,0),0)</f>
        <v>0</v>
      </c>
      <c r="K204" s="15" t="e">
        <f>SUMIF('[1]COAL RECEIPT &amp; GCV DATA'!$A$3:$A$11,'MASTER DATA FILE RAW COAL'!A204,'[1]COAL RECEIPT &amp; GCV DATA'!$K$3:$K$11)</f>
        <v>#VALUE!</v>
      </c>
      <c r="L204" s="15" t="e">
        <f>SUMIF('[1]COAL RECEIPT &amp; GCV DATA'!$A$3:$A$11,'MASTER DATA FILE RAW COAL'!A204,'[1]COAL RECEIPT &amp; GCV DATA'!$L$3:$L$11)</f>
        <v>#VALUE!</v>
      </c>
      <c r="M204" s="15" t="e">
        <f t="shared" si="20"/>
        <v>#VALUE!</v>
      </c>
      <c r="N204" s="15" t="e">
        <f t="shared" si="21"/>
        <v>#VALUE!</v>
      </c>
      <c r="O204" s="15" t="e">
        <f>SUMIF('[1]COAL RECEIPT &amp; GCV DATA'!$A$3:$A$11,'MASTER DATA FILE RAW COAL'!A204,'[1]COAL RECEIPT &amp; GCV DATA'!$O$3:$O$11)</f>
        <v>#VALUE!</v>
      </c>
      <c r="P204" s="15" t="e">
        <f t="shared" si="19"/>
        <v>#VALUE!</v>
      </c>
      <c r="Q204" s="15" t="e">
        <f>SUMIF('[1]COAL RECEIPT &amp; GCV DATA'!$A$3:$A$11,'MASTER DATA FILE RAW COAL'!A204,'[1]COAL RECEIPT &amp; GCV DATA'!$Q$3:$Q$11)+IF(H204=$J$234,($K$234*K204),0)+IF(H204=$J$235,($K$235*K204),0)+IF(H203=$J$235,($K$236*K204),0)</f>
        <v>#VALUE!</v>
      </c>
      <c r="R204" s="16" t="e">
        <f>SUMIF('[1]COAL RECEIPT &amp; GCV DATA'!$A$3:$A$11,'MASTER DATA FILE RAW COAL'!A204,'[1]COAL RECEIPT &amp; GCV DATA'!$R$3:$R$11)+IF(H204=$J$234,($K$234*K204),0)+IF(H204=$J$235,($K$235*K204),0)</f>
        <v>#VALUE!</v>
      </c>
      <c r="S204" s="15">
        <f t="shared" si="22"/>
        <v>0</v>
      </c>
      <c r="T204" s="15" t="e">
        <f>SUMIF('[1]COAL RECEIPT &amp; GCV DATA'!$A$3:$A$11,'MASTER DATA FILE RAW COAL'!A204,'[1]COAL RECEIPT &amp; GCV DATA'!$T$3:$T$11)</f>
        <v>#VALUE!</v>
      </c>
      <c r="U204" s="15" t="e">
        <f t="shared" si="23"/>
        <v>#VALUE!</v>
      </c>
      <c r="V204" s="15" t="e">
        <f>SUMIF('[1]COAL RECEIPT &amp; GCV DATA'!$A$3:$A$11,'MASTER DATA FILE RAW COAL'!A204,'[1]COAL RECEIPT &amp; GCV DATA'!$V$3:$V$11)</f>
        <v>#VALUE!</v>
      </c>
      <c r="W204" s="15" t="e">
        <f t="shared" si="24"/>
        <v>#VALUE!</v>
      </c>
    </row>
    <row r="205" spans="1:23" customFormat="1" x14ac:dyDescent="0.3">
      <c r="A205" s="12"/>
      <c r="B205" s="12" t="e">
        <f>SUMIF('[1]COAL RECEIPT &amp; GCV DATA'!$A$3:$A$11,'MASTER DATA FILE RAW COAL'!A205,'[1]COAL RECEIPT &amp; GCV DATA'!$B$3:$B$11)</f>
        <v>#VALUE!</v>
      </c>
      <c r="C205" s="13" t="e">
        <f>SUMIF('[1]COAL RECEIPT &amp; GCV DATA'!$A$3:$A$11,'MASTER DATA FILE RAW COAL'!A205,'[1]COAL RECEIPT &amp; GCV DATA'!$C$3:$C$11)</f>
        <v>#VALUE!</v>
      </c>
      <c r="D205" s="13">
        <f>IFERROR(VLOOKUP(A205,'[1]COAL RECEIPT &amp; GCV DATA'!$A$2:$V$11,4,0),0)</f>
        <v>0</v>
      </c>
      <c r="E205" s="14">
        <f>IFERROR(VLOOKUP(A205,'[1]COAL RECEIPT &amp; GCV DATA'!$A$2:$V$11,5,0),0)</f>
        <v>0</v>
      </c>
      <c r="F205" s="13" t="e">
        <f>SUMIF('[1]COAL RECEIPT &amp; GCV DATA'!$A$3:$A$11,'MASTER DATA FILE RAW COAL'!A205,'[1]COAL RECEIPT &amp; GCV DATA'!$F$3:$F$11)</f>
        <v>#VALUE!</v>
      </c>
      <c r="G205" s="13">
        <f>IFERROR(VLOOKUP(A205,'[1]COAL RECEIPT &amp; GCV DATA'!$A$2:$V$11,7,0),0)</f>
        <v>0</v>
      </c>
      <c r="H205" s="13">
        <f>IFERROR(VLOOKUP(A205,'[1]COAL RECEIPT &amp; GCV DATA'!$A$2:$V$11,8,0),0)</f>
        <v>0</v>
      </c>
      <c r="I205" s="13">
        <f>IFERROR(VLOOKUP(A205,'[1]COAL RECEIPT &amp; GCV DATA'!$A$2:$V$11,9,0),0)</f>
        <v>0</v>
      </c>
      <c r="J205" s="13">
        <f>IFERROR(VLOOKUP(A205,'[1]COAL RECEIPT &amp; GCV DATA'!$A$2:$V$11,10,0),0)</f>
        <v>0</v>
      </c>
      <c r="K205" s="15" t="e">
        <f>SUMIF('[1]COAL RECEIPT &amp; GCV DATA'!$A$3:$A$11,'MASTER DATA FILE RAW COAL'!A205,'[1]COAL RECEIPT &amp; GCV DATA'!$K$3:$K$11)</f>
        <v>#VALUE!</v>
      </c>
      <c r="L205" s="15" t="e">
        <f>SUMIF('[1]COAL RECEIPT &amp; GCV DATA'!$A$3:$A$11,'MASTER DATA FILE RAW COAL'!A205,'[1]COAL RECEIPT &amp; GCV DATA'!$L$3:$L$11)</f>
        <v>#VALUE!</v>
      </c>
      <c r="M205" s="15" t="e">
        <f t="shared" si="20"/>
        <v>#VALUE!</v>
      </c>
      <c r="N205" s="15" t="e">
        <f t="shared" si="21"/>
        <v>#VALUE!</v>
      </c>
      <c r="O205" s="15" t="e">
        <f>SUMIF('[1]COAL RECEIPT &amp; GCV DATA'!$A$3:$A$11,'MASTER DATA FILE RAW COAL'!A205,'[1]COAL RECEIPT &amp; GCV DATA'!$O$3:$O$11)</f>
        <v>#VALUE!</v>
      </c>
      <c r="P205" s="15" t="e">
        <f t="shared" si="19"/>
        <v>#VALUE!</v>
      </c>
      <c r="Q205" s="15" t="e">
        <f>SUMIF('[1]COAL RECEIPT &amp; GCV DATA'!$A$3:$A$11,'MASTER DATA FILE RAW COAL'!A205,'[1]COAL RECEIPT &amp; GCV DATA'!$Q$3:$Q$11)+IF(H205=$J$234,($K$234*K205),0)+IF(H205=$J$235,($K$235*K205),0)+IF(H204=$J$235,($K$236*K205),0)</f>
        <v>#VALUE!</v>
      </c>
      <c r="R205" s="16" t="e">
        <f>SUMIF('[1]COAL RECEIPT &amp; GCV DATA'!$A$3:$A$11,'MASTER DATA FILE RAW COAL'!A205,'[1]COAL RECEIPT &amp; GCV DATA'!$R$3:$R$11)+IF(H205=$J$234,($K$234*K205),0)+IF(H205=$J$235,($K$235*K205),0)</f>
        <v>#VALUE!</v>
      </c>
      <c r="S205" s="15">
        <f t="shared" si="22"/>
        <v>0</v>
      </c>
      <c r="T205" s="15" t="e">
        <f>SUMIF('[1]COAL RECEIPT &amp; GCV DATA'!$A$3:$A$11,'MASTER DATA FILE RAW COAL'!A205,'[1]COAL RECEIPT &amp; GCV DATA'!$T$3:$T$11)</f>
        <v>#VALUE!</v>
      </c>
      <c r="U205" s="15" t="e">
        <f t="shared" si="23"/>
        <v>#VALUE!</v>
      </c>
      <c r="V205" s="15" t="e">
        <f>SUMIF('[1]COAL RECEIPT &amp; GCV DATA'!$A$3:$A$11,'MASTER DATA FILE RAW COAL'!A205,'[1]COAL RECEIPT &amp; GCV DATA'!$V$3:$V$11)</f>
        <v>#VALUE!</v>
      </c>
      <c r="W205" s="15" t="e">
        <f t="shared" si="24"/>
        <v>#VALUE!</v>
      </c>
    </row>
    <row r="206" spans="1:23" customFormat="1" x14ac:dyDescent="0.3">
      <c r="A206" s="12"/>
      <c r="B206" s="12" t="e">
        <f>SUMIF('[1]COAL RECEIPT &amp; GCV DATA'!$A$3:$A$11,'MASTER DATA FILE RAW COAL'!A206,'[1]COAL RECEIPT &amp; GCV DATA'!$B$3:$B$11)</f>
        <v>#VALUE!</v>
      </c>
      <c r="C206" s="13" t="e">
        <f>SUMIF('[1]COAL RECEIPT &amp; GCV DATA'!$A$3:$A$11,'MASTER DATA FILE RAW COAL'!A206,'[1]COAL RECEIPT &amp; GCV DATA'!$C$3:$C$11)</f>
        <v>#VALUE!</v>
      </c>
      <c r="D206" s="13">
        <f>IFERROR(VLOOKUP(A206,'[1]COAL RECEIPT &amp; GCV DATA'!$A$2:$V$11,4,0),0)</f>
        <v>0</v>
      </c>
      <c r="E206" s="14">
        <f>IFERROR(VLOOKUP(A206,'[1]COAL RECEIPT &amp; GCV DATA'!$A$2:$V$11,5,0),0)</f>
        <v>0</v>
      </c>
      <c r="F206" s="13" t="e">
        <f>SUMIF('[1]COAL RECEIPT &amp; GCV DATA'!$A$3:$A$11,'MASTER DATA FILE RAW COAL'!A206,'[1]COAL RECEIPT &amp; GCV DATA'!$F$3:$F$11)</f>
        <v>#VALUE!</v>
      </c>
      <c r="G206" s="13">
        <f>IFERROR(VLOOKUP(A206,'[1]COAL RECEIPT &amp; GCV DATA'!$A$2:$V$11,7,0),0)</f>
        <v>0</v>
      </c>
      <c r="H206" s="13">
        <f>IFERROR(VLOOKUP(A206,'[1]COAL RECEIPT &amp; GCV DATA'!$A$2:$V$11,8,0),0)</f>
        <v>0</v>
      </c>
      <c r="I206" s="13">
        <f>IFERROR(VLOOKUP(A206,'[1]COAL RECEIPT &amp; GCV DATA'!$A$2:$V$11,9,0),0)</f>
        <v>0</v>
      </c>
      <c r="J206" s="13">
        <f>IFERROR(VLOOKUP(A206,'[1]COAL RECEIPT &amp; GCV DATA'!$A$2:$V$11,10,0),0)</f>
        <v>0</v>
      </c>
      <c r="K206" s="15" t="e">
        <f>SUMIF('[1]COAL RECEIPT &amp; GCV DATA'!$A$3:$A$11,'MASTER DATA FILE RAW COAL'!A206,'[1]COAL RECEIPT &amp; GCV DATA'!$K$3:$K$11)</f>
        <v>#VALUE!</v>
      </c>
      <c r="L206" s="15" t="e">
        <f>SUMIF('[1]COAL RECEIPT &amp; GCV DATA'!$A$3:$A$11,'MASTER DATA FILE RAW COAL'!A206,'[1]COAL RECEIPT &amp; GCV DATA'!$L$3:$L$11)</f>
        <v>#VALUE!</v>
      </c>
      <c r="M206" s="15" t="e">
        <f t="shared" si="20"/>
        <v>#VALUE!</v>
      </c>
      <c r="N206" s="15" t="e">
        <f t="shared" si="21"/>
        <v>#VALUE!</v>
      </c>
      <c r="O206" s="15" t="e">
        <f>SUMIF('[1]COAL RECEIPT &amp; GCV DATA'!$A$3:$A$11,'MASTER DATA FILE RAW COAL'!A206,'[1]COAL RECEIPT &amp; GCV DATA'!$O$3:$O$11)</f>
        <v>#VALUE!</v>
      </c>
      <c r="P206" s="15" t="e">
        <f t="shared" si="19"/>
        <v>#VALUE!</v>
      </c>
      <c r="Q206" s="15" t="e">
        <f>SUMIF('[1]COAL RECEIPT &amp; GCV DATA'!$A$3:$A$11,'MASTER DATA FILE RAW COAL'!A206,'[1]COAL RECEIPT &amp; GCV DATA'!$Q$3:$Q$11)+IF(H206=$J$234,($K$234*K206),0)+IF(H206=$J$235,($K$235*K206),0)+IF(H205=$J$235,($K$236*K206),0)</f>
        <v>#VALUE!</v>
      </c>
      <c r="R206" s="16" t="e">
        <f>SUMIF('[1]COAL RECEIPT &amp; GCV DATA'!$A$3:$A$11,'MASTER DATA FILE RAW COAL'!A206,'[1]COAL RECEIPT &amp; GCV DATA'!$R$3:$R$11)+IF(H206=$J$234,($K$234*K206),0)+IF(H206=$J$235,($K$235*K206),0)</f>
        <v>#VALUE!</v>
      </c>
      <c r="S206" s="15">
        <f t="shared" si="22"/>
        <v>0</v>
      </c>
      <c r="T206" s="15" t="e">
        <f>SUMIF('[1]COAL RECEIPT &amp; GCV DATA'!$A$3:$A$11,'MASTER DATA FILE RAW COAL'!A206,'[1]COAL RECEIPT &amp; GCV DATA'!$T$3:$T$11)</f>
        <v>#VALUE!</v>
      </c>
      <c r="U206" s="15" t="e">
        <f t="shared" si="23"/>
        <v>#VALUE!</v>
      </c>
      <c r="V206" s="15" t="e">
        <f>SUMIF('[1]COAL RECEIPT &amp; GCV DATA'!$A$3:$A$11,'MASTER DATA FILE RAW COAL'!A206,'[1]COAL RECEIPT &amp; GCV DATA'!$V$3:$V$11)</f>
        <v>#VALUE!</v>
      </c>
      <c r="W206" s="15" t="e">
        <f t="shared" si="24"/>
        <v>#VALUE!</v>
      </c>
    </row>
    <row r="207" spans="1:23" customFormat="1" x14ac:dyDescent="0.3">
      <c r="A207" s="12"/>
      <c r="B207" s="12" t="e">
        <f>SUMIF('[1]COAL RECEIPT &amp; GCV DATA'!$A$3:$A$11,'MASTER DATA FILE RAW COAL'!A207,'[1]COAL RECEIPT &amp; GCV DATA'!$B$3:$B$11)</f>
        <v>#VALUE!</v>
      </c>
      <c r="C207" s="13" t="e">
        <f>SUMIF('[1]COAL RECEIPT &amp; GCV DATA'!$A$3:$A$11,'MASTER DATA FILE RAW COAL'!A207,'[1]COAL RECEIPT &amp; GCV DATA'!$C$3:$C$11)</f>
        <v>#VALUE!</v>
      </c>
      <c r="D207" s="13">
        <f>IFERROR(VLOOKUP(A207,'[1]COAL RECEIPT &amp; GCV DATA'!$A$2:$V$11,4,0),0)</f>
        <v>0</v>
      </c>
      <c r="E207" s="14">
        <f>IFERROR(VLOOKUP(A207,'[1]COAL RECEIPT &amp; GCV DATA'!$A$2:$V$11,5,0),0)</f>
        <v>0</v>
      </c>
      <c r="F207" s="13" t="e">
        <f>SUMIF('[1]COAL RECEIPT &amp; GCV DATA'!$A$3:$A$11,'MASTER DATA FILE RAW COAL'!A207,'[1]COAL RECEIPT &amp; GCV DATA'!$F$3:$F$11)</f>
        <v>#VALUE!</v>
      </c>
      <c r="G207" s="13">
        <f>IFERROR(VLOOKUP(A207,'[1]COAL RECEIPT &amp; GCV DATA'!$A$2:$V$11,7,0),0)</f>
        <v>0</v>
      </c>
      <c r="H207" s="13">
        <f>IFERROR(VLOOKUP(A207,'[1]COAL RECEIPT &amp; GCV DATA'!$A$2:$V$11,8,0),0)</f>
        <v>0</v>
      </c>
      <c r="I207" s="13">
        <f>IFERROR(VLOOKUP(A207,'[1]COAL RECEIPT &amp; GCV DATA'!$A$2:$V$11,9,0),0)</f>
        <v>0</v>
      </c>
      <c r="J207" s="13">
        <f>IFERROR(VLOOKUP(A207,'[1]COAL RECEIPT &amp; GCV DATA'!$A$2:$V$11,10,0),0)</f>
        <v>0</v>
      </c>
      <c r="K207" s="15" t="e">
        <f>SUMIF('[1]COAL RECEIPT &amp; GCV DATA'!$A$3:$A$11,'MASTER DATA FILE RAW COAL'!A207,'[1]COAL RECEIPT &amp; GCV DATA'!$K$3:$K$11)</f>
        <v>#VALUE!</v>
      </c>
      <c r="L207" s="15" t="e">
        <f>SUMIF('[1]COAL RECEIPT &amp; GCV DATA'!$A$3:$A$11,'MASTER DATA FILE RAW COAL'!A207,'[1]COAL RECEIPT &amp; GCV DATA'!$L$3:$L$11)</f>
        <v>#VALUE!</v>
      </c>
      <c r="M207" s="15" t="e">
        <f t="shared" si="20"/>
        <v>#VALUE!</v>
      </c>
      <c r="N207" s="15" t="e">
        <f t="shared" si="21"/>
        <v>#VALUE!</v>
      </c>
      <c r="O207" s="15" t="e">
        <f>SUMIF('[1]COAL RECEIPT &amp; GCV DATA'!$A$3:$A$11,'MASTER DATA FILE RAW COAL'!A207,'[1]COAL RECEIPT &amp; GCV DATA'!$O$3:$O$11)</f>
        <v>#VALUE!</v>
      </c>
      <c r="P207" s="15" t="e">
        <f t="shared" si="19"/>
        <v>#VALUE!</v>
      </c>
      <c r="Q207" s="15" t="e">
        <f>SUMIF('[1]COAL RECEIPT &amp; GCV DATA'!$A$3:$A$11,'MASTER DATA FILE RAW COAL'!A207,'[1]COAL RECEIPT &amp; GCV DATA'!$Q$3:$Q$11)+IF(H207=$J$234,($K$234*K207),0)+IF(H207=$J$235,($K$235*K207),0)+IF(H206=$J$235,($K$236*K207),0)</f>
        <v>#VALUE!</v>
      </c>
      <c r="R207" s="16" t="e">
        <f>SUMIF('[1]COAL RECEIPT &amp; GCV DATA'!$A$3:$A$11,'MASTER DATA FILE RAW COAL'!A207,'[1]COAL RECEIPT &amp; GCV DATA'!$R$3:$R$11)+IF(H207=$J$234,($K$234*K207),0)+IF(H207=$J$235,($K$235*K207),0)</f>
        <v>#VALUE!</v>
      </c>
      <c r="S207" s="15">
        <f t="shared" si="22"/>
        <v>0</v>
      </c>
      <c r="T207" s="15" t="e">
        <f>SUMIF('[1]COAL RECEIPT &amp; GCV DATA'!$A$3:$A$11,'MASTER DATA FILE RAW COAL'!A207,'[1]COAL RECEIPT &amp; GCV DATA'!$T$3:$T$11)</f>
        <v>#VALUE!</v>
      </c>
      <c r="U207" s="15" t="e">
        <f t="shared" si="23"/>
        <v>#VALUE!</v>
      </c>
      <c r="V207" s="15" t="e">
        <f>SUMIF('[1]COAL RECEIPT &amp; GCV DATA'!$A$3:$A$11,'MASTER DATA FILE RAW COAL'!A207,'[1]COAL RECEIPT &amp; GCV DATA'!$V$3:$V$11)</f>
        <v>#VALUE!</v>
      </c>
      <c r="W207" s="15" t="e">
        <f t="shared" si="24"/>
        <v>#VALUE!</v>
      </c>
    </row>
    <row r="208" spans="1:23" customFormat="1" x14ac:dyDescent="0.3">
      <c r="A208" s="12"/>
      <c r="B208" s="12" t="e">
        <f>SUMIF('[1]COAL RECEIPT &amp; GCV DATA'!$A$3:$A$11,'MASTER DATA FILE RAW COAL'!A208,'[1]COAL RECEIPT &amp; GCV DATA'!$B$3:$B$11)</f>
        <v>#VALUE!</v>
      </c>
      <c r="C208" s="13" t="e">
        <f>SUMIF('[1]COAL RECEIPT &amp; GCV DATA'!$A$3:$A$11,'MASTER DATA FILE RAW COAL'!A208,'[1]COAL RECEIPT &amp; GCV DATA'!$C$3:$C$11)</f>
        <v>#VALUE!</v>
      </c>
      <c r="D208" s="13">
        <f>IFERROR(VLOOKUP(A208,'[1]COAL RECEIPT &amp; GCV DATA'!$A$2:$V$11,4,0),0)</f>
        <v>0</v>
      </c>
      <c r="E208" s="14">
        <f>IFERROR(VLOOKUP(A208,'[1]COAL RECEIPT &amp; GCV DATA'!$A$2:$V$11,5,0),0)</f>
        <v>0</v>
      </c>
      <c r="F208" s="13" t="e">
        <f>SUMIF('[1]COAL RECEIPT &amp; GCV DATA'!$A$3:$A$11,'MASTER DATA FILE RAW COAL'!A208,'[1]COAL RECEIPT &amp; GCV DATA'!$F$3:$F$11)</f>
        <v>#VALUE!</v>
      </c>
      <c r="G208" s="13">
        <f>IFERROR(VLOOKUP(A208,'[1]COAL RECEIPT &amp; GCV DATA'!$A$2:$V$11,7,0),0)</f>
        <v>0</v>
      </c>
      <c r="H208" s="13">
        <f>IFERROR(VLOOKUP(A208,'[1]COAL RECEIPT &amp; GCV DATA'!$A$2:$V$11,8,0),0)</f>
        <v>0</v>
      </c>
      <c r="I208" s="13">
        <f>IFERROR(VLOOKUP(A208,'[1]COAL RECEIPT &amp; GCV DATA'!$A$2:$V$11,9,0),0)</f>
        <v>0</v>
      </c>
      <c r="J208" s="13">
        <f>IFERROR(VLOOKUP(A208,'[1]COAL RECEIPT &amp; GCV DATA'!$A$2:$V$11,10,0),0)</f>
        <v>0</v>
      </c>
      <c r="K208" s="15" t="e">
        <f>SUMIF('[1]COAL RECEIPT &amp; GCV DATA'!$A$3:$A$11,'MASTER DATA FILE RAW COAL'!A208,'[1]COAL RECEIPT &amp; GCV DATA'!$K$3:$K$11)</f>
        <v>#VALUE!</v>
      </c>
      <c r="L208" s="15" t="e">
        <f>SUMIF('[1]COAL RECEIPT &amp; GCV DATA'!$A$3:$A$11,'MASTER DATA FILE RAW COAL'!A208,'[1]COAL RECEIPT &amp; GCV DATA'!$L$3:$L$11)</f>
        <v>#VALUE!</v>
      </c>
      <c r="M208" s="15" t="e">
        <f t="shared" si="20"/>
        <v>#VALUE!</v>
      </c>
      <c r="N208" s="15" t="e">
        <f t="shared" si="21"/>
        <v>#VALUE!</v>
      </c>
      <c r="O208" s="15" t="e">
        <f>SUMIF('[1]COAL RECEIPT &amp; GCV DATA'!$A$3:$A$11,'MASTER DATA FILE RAW COAL'!A208,'[1]COAL RECEIPT &amp; GCV DATA'!$O$3:$O$11)</f>
        <v>#VALUE!</v>
      </c>
      <c r="P208" s="15" t="e">
        <f t="shared" si="19"/>
        <v>#VALUE!</v>
      </c>
      <c r="Q208" s="15" t="e">
        <f>SUMIF('[1]COAL RECEIPT &amp; GCV DATA'!$A$3:$A$11,'MASTER DATA FILE RAW COAL'!A208,'[1]COAL RECEIPT &amp; GCV DATA'!$Q$3:$Q$11)+IF(H208=$J$234,($K$234*K208),0)+IF(H208=$J$235,($K$235*K208),0)+IF(H207=$J$235,($K$236*K208),0)</f>
        <v>#VALUE!</v>
      </c>
      <c r="R208" s="16" t="e">
        <f>SUMIF('[1]COAL RECEIPT &amp; GCV DATA'!$A$3:$A$11,'MASTER DATA FILE RAW COAL'!A208,'[1]COAL RECEIPT &amp; GCV DATA'!$R$3:$R$11)+IF(H208=$J$234,($K$234*K208),0)+IF(H208=$J$235,($K$235*K208),0)</f>
        <v>#VALUE!</v>
      </c>
      <c r="S208" s="15">
        <f t="shared" si="22"/>
        <v>0</v>
      </c>
      <c r="T208" s="15" t="e">
        <f>SUMIF('[1]COAL RECEIPT &amp; GCV DATA'!$A$3:$A$11,'MASTER DATA FILE RAW COAL'!A208,'[1]COAL RECEIPT &amp; GCV DATA'!$T$3:$T$11)</f>
        <v>#VALUE!</v>
      </c>
      <c r="U208" s="15" t="e">
        <f t="shared" si="23"/>
        <v>#VALUE!</v>
      </c>
      <c r="V208" s="15" t="e">
        <f>SUMIF('[1]COAL RECEIPT &amp; GCV DATA'!$A$3:$A$11,'MASTER DATA FILE RAW COAL'!A208,'[1]COAL RECEIPT &amp; GCV DATA'!$V$3:$V$11)</f>
        <v>#VALUE!</v>
      </c>
      <c r="W208" s="15" t="e">
        <f t="shared" si="24"/>
        <v>#VALUE!</v>
      </c>
    </row>
    <row r="209" spans="1:23" customFormat="1" x14ac:dyDescent="0.3">
      <c r="A209" s="12"/>
      <c r="B209" s="12" t="e">
        <f>SUMIF('[1]COAL RECEIPT &amp; GCV DATA'!$A$3:$A$11,'MASTER DATA FILE RAW COAL'!A209,'[1]COAL RECEIPT &amp; GCV DATA'!$B$3:$B$11)</f>
        <v>#VALUE!</v>
      </c>
      <c r="C209" s="13" t="e">
        <f>SUMIF('[1]COAL RECEIPT &amp; GCV DATA'!$A$3:$A$11,'MASTER DATA FILE RAW COAL'!A209,'[1]COAL RECEIPT &amp; GCV DATA'!$C$3:$C$11)</f>
        <v>#VALUE!</v>
      </c>
      <c r="D209" s="13">
        <f>IFERROR(VLOOKUP(A209,'[1]COAL RECEIPT &amp; GCV DATA'!$A$2:$V$11,4,0),0)</f>
        <v>0</v>
      </c>
      <c r="E209" s="14">
        <f>IFERROR(VLOOKUP(A209,'[1]COAL RECEIPT &amp; GCV DATA'!$A$2:$V$11,5,0),0)</f>
        <v>0</v>
      </c>
      <c r="F209" s="13" t="e">
        <f>SUMIF('[1]COAL RECEIPT &amp; GCV DATA'!$A$3:$A$11,'MASTER DATA FILE RAW COAL'!A209,'[1]COAL RECEIPT &amp; GCV DATA'!$F$3:$F$11)</f>
        <v>#VALUE!</v>
      </c>
      <c r="G209" s="13">
        <f>IFERROR(VLOOKUP(A209,'[1]COAL RECEIPT &amp; GCV DATA'!$A$2:$V$11,7,0),0)</f>
        <v>0</v>
      </c>
      <c r="H209" s="13">
        <f>IFERROR(VLOOKUP(A209,'[1]COAL RECEIPT &amp; GCV DATA'!$A$2:$V$11,8,0),0)</f>
        <v>0</v>
      </c>
      <c r="I209" s="13">
        <f>IFERROR(VLOOKUP(A209,'[1]COAL RECEIPT &amp; GCV DATA'!$A$2:$V$11,9,0),0)</f>
        <v>0</v>
      </c>
      <c r="J209" s="13">
        <f>IFERROR(VLOOKUP(A209,'[1]COAL RECEIPT &amp; GCV DATA'!$A$2:$V$11,10,0),0)</f>
        <v>0</v>
      </c>
      <c r="K209" s="15" t="e">
        <f>SUMIF('[1]COAL RECEIPT &amp; GCV DATA'!$A$3:$A$11,'MASTER DATA FILE RAW COAL'!A209,'[1]COAL RECEIPT &amp; GCV DATA'!$K$3:$K$11)</f>
        <v>#VALUE!</v>
      </c>
      <c r="L209" s="15" t="e">
        <f>SUMIF('[1]COAL RECEIPT &amp; GCV DATA'!$A$3:$A$11,'MASTER DATA FILE RAW COAL'!A209,'[1]COAL RECEIPT &amp; GCV DATA'!$L$3:$L$11)</f>
        <v>#VALUE!</v>
      </c>
      <c r="M209" s="15" t="e">
        <f t="shared" si="20"/>
        <v>#VALUE!</v>
      </c>
      <c r="N209" s="15" t="e">
        <f t="shared" si="21"/>
        <v>#VALUE!</v>
      </c>
      <c r="O209" s="15" t="e">
        <f>SUMIF('[1]COAL RECEIPT &amp; GCV DATA'!$A$3:$A$11,'MASTER DATA FILE RAW COAL'!A209,'[1]COAL RECEIPT &amp; GCV DATA'!$O$3:$O$11)</f>
        <v>#VALUE!</v>
      </c>
      <c r="P209" s="15" t="e">
        <f t="shared" si="19"/>
        <v>#VALUE!</v>
      </c>
      <c r="Q209" s="15" t="e">
        <f>SUMIF('[1]COAL RECEIPT &amp; GCV DATA'!$A$3:$A$11,'MASTER DATA FILE RAW COAL'!A209,'[1]COAL RECEIPT &amp; GCV DATA'!$Q$3:$Q$11)+IF(H209=$J$234,($K$234*K209),0)+IF(H209=$J$235,($K$235*K209),0)+IF(H208=$J$235,($K$236*K209),0)</f>
        <v>#VALUE!</v>
      </c>
      <c r="R209" s="16" t="e">
        <f>SUMIF('[1]COAL RECEIPT &amp; GCV DATA'!$A$3:$A$11,'MASTER DATA FILE RAW COAL'!A209,'[1]COAL RECEIPT &amp; GCV DATA'!$R$3:$R$11)+IF(H209=$J$234,($K$234*K209),0)+IF(H209=$J$235,($K$235*K209),0)</f>
        <v>#VALUE!</v>
      </c>
      <c r="S209" s="15">
        <f t="shared" si="22"/>
        <v>0</v>
      </c>
      <c r="T209" s="15" t="e">
        <f>SUMIF('[1]COAL RECEIPT &amp; GCV DATA'!$A$3:$A$11,'MASTER DATA FILE RAW COAL'!A209,'[1]COAL RECEIPT &amp; GCV DATA'!$T$3:$T$11)</f>
        <v>#VALUE!</v>
      </c>
      <c r="U209" s="15" t="e">
        <f t="shared" si="23"/>
        <v>#VALUE!</v>
      </c>
      <c r="V209" s="15" t="e">
        <f>SUMIF('[1]COAL RECEIPT &amp; GCV DATA'!$A$3:$A$11,'MASTER DATA FILE RAW COAL'!A209,'[1]COAL RECEIPT &amp; GCV DATA'!$V$3:$V$11)</f>
        <v>#VALUE!</v>
      </c>
      <c r="W209" s="15" t="e">
        <f t="shared" si="24"/>
        <v>#VALUE!</v>
      </c>
    </row>
    <row r="210" spans="1:23" customFormat="1" x14ac:dyDescent="0.3">
      <c r="A210" s="12"/>
      <c r="B210" s="12" t="e">
        <f>SUMIF('[1]COAL RECEIPT &amp; GCV DATA'!$A$3:$A$11,'MASTER DATA FILE RAW COAL'!A210,'[1]COAL RECEIPT &amp; GCV DATA'!$B$3:$B$11)</f>
        <v>#VALUE!</v>
      </c>
      <c r="C210" s="13" t="e">
        <f>SUMIF('[1]COAL RECEIPT &amp; GCV DATA'!$A$3:$A$11,'MASTER DATA FILE RAW COAL'!A210,'[1]COAL RECEIPT &amp; GCV DATA'!$C$3:$C$11)</f>
        <v>#VALUE!</v>
      </c>
      <c r="D210" s="13">
        <f>IFERROR(VLOOKUP(A210,'[1]COAL RECEIPT &amp; GCV DATA'!$A$2:$V$11,4,0),0)</f>
        <v>0</v>
      </c>
      <c r="E210" s="14">
        <f>IFERROR(VLOOKUP(A210,'[1]COAL RECEIPT &amp; GCV DATA'!$A$2:$V$11,5,0),0)</f>
        <v>0</v>
      </c>
      <c r="F210" s="13" t="e">
        <f>SUMIF('[1]COAL RECEIPT &amp; GCV DATA'!$A$3:$A$11,'MASTER DATA FILE RAW COAL'!A210,'[1]COAL RECEIPT &amp; GCV DATA'!$F$3:$F$11)</f>
        <v>#VALUE!</v>
      </c>
      <c r="G210" s="13">
        <f>IFERROR(VLOOKUP(A210,'[1]COAL RECEIPT &amp; GCV DATA'!$A$2:$V$11,7,0),0)</f>
        <v>0</v>
      </c>
      <c r="H210" s="13">
        <f>IFERROR(VLOOKUP(A210,'[1]COAL RECEIPT &amp; GCV DATA'!$A$2:$V$11,8,0),0)</f>
        <v>0</v>
      </c>
      <c r="I210" s="13">
        <f>IFERROR(VLOOKUP(A210,'[1]COAL RECEIPT &amp; GCV DATA'!$A$2:$V$11,9,0),0)</f>
        <v>0</v>
      </c>
      <c r="J210" s="13">
        <f>IFERROR(VLOOKUP(A210,'[1]COAL RECEIPT &amp; GCV DATA'!$A$2:$V$11,10,0),0)</f>
        <v>0</v>
      </c>
      <c r="K210" s="15" t="e">
        <f>SUMIF('[1]COAL RECEIPT &amp; GCV DATA'!$A$3:$A$11,'MASTER DATA FILE RAW COAL'!A210,'[1]COAL RECEIPT &amp; GCV DATA'!$K$3:$K$11)</f>
        <v>#VALUE!</v>
      </c>
      <c r="L210" s="15" t="e">
        <f>SUMIF('[1]COAL RECEIPT &amp; GCV DATA'!$A$3:$A$11,'MASTER DATA FILE RAW COAL'!A210,'[1]COAL RECEIPT &amp; GCV DATA'!$L$3:$L$11)</f>
        <v>#VALUE!</v>
      </c>
      <c r="M210" s="15" t="e">
        <f t="shared" si="20"/>
        <v>#VALUE!</v>
      </c>
      <c r="N210" s="15" t="e">
        <f t="shared" si="21"/>
        <v>#VALUE!</v>
      </c>
      <c r="O210" s="15" t="e">
        <f>SUMIF('[1]COAL RECEIPT &amp; GCV DATA'!$A$3:$A$11,'MASTER DATA FILE RAW COAL'!A210,'[1]COAL RECEIPT &amp; GCV DATA'!$O$3:$O$11)</f>
        <v>#VALUE!</v>
      </c>
      <c r="P210" s="15" t="e">
        <f t="shared" ref="P210:P228" si="25">+O210*K210</f>
        <v>#VALUE!</v>
      </c>
      <c r="Q210" s="15" t="e">
        <f>SUMIF('[1]COAL RECEIPT &amp; GCV DATA'!$A$3:$A$11,'MASTER DATA FILE RAW COAL'!A210,'[1]COAL RECEIPT &amp; GCV DATA'!$Q$3:$Q$11)+IF(H210=$J$234,($K$234*K210),0)+IF(H210=$J$235,($K$235*K210),0)+IF(H209=$J$235,($K$236*K210),0)</f>
        <v>#VALUE!</v>
      </c>
      <c r="R210" s="16" t="e">
        <f>SUMIF('[1]COAL RECEIPT &amp; GCV DATA'!$A$3:$A$11,'MASTER DATA FILE RAW COAL'!A210,'[1]COAL RECEIPT &amp; GCV DATA'!$R$3:$R$11)+IF(H210=$J$234,($K$234*K210),0)+IF(H210=$J$235,($K$235*K210),0)</f>
        <v>#VALUE!</v>
      </c>
      <c r="S210" s="15">
        <f t="shared" si="22"/>
        <v>0</v>
      </c>
      <c r="T210" s="15" t="e">
        <f>SUMIF('[1]COAL RECEIPT &amp; GCV DATA'!$A$3:$A$11,'MASTER DATA FILE RAW COAL'!A210,'[1]COAL RECEIPT &amp; GCV DATA'!$T$3:$T$11)</f>
        <v>#VALUE!</v>
      </c>
      <c r="U210" s="15" t="e">
        <f t="shared" si="23"/>
        <v>#VALUE!</v>
      </c>
      <c r="V210" s="15" t="e">
        <f>SUMIF('[1]COAL RECEIPT &amp; GCV DATA'!$A$3:$A$11,'MASTER DATA FILE RAW COAL'!A210,'[1]COAL RECEIPT &amp; GCV DATA'!$V$3:$V$11)</f>
        <v>#VALUE!</v>
      </c>
      <c r="W210" s="15" t="e">
        <f t="shared" si="24"/>
        <v>#VALUE!</v>
      </c>
    </row>
    <row r="211" spans="1:23" customFormat="1" x14ac:dyDescent="0.3">
      <c r="A211" s="12"/>
      <c r="B211" s="12" t="e">
        <f>SUMIF('[1]COAL RECEIPT &amp; GCV DATA'!$A$3:$A$11,'MASTER DATA FILE RAW COAL'!A211,'[1]COAL RECEIPT &amp; GCV DATA'!$B$3:$B$11)</f>
        <v>#VALUE!</v>
      </c>
      <c r="C211" s="13" t="e">
        <f>SUMIF('[1]COAL RECEIPT &amp; GCV DATA'!$A$3:$A$11,'MASTER DATA FILE RAW COAL'!A211,'[1]COAL RECEIPT &amp; GCV DATA'!$C$3:$C$11)</f>
        <v>#VALUE!</v>
      </c>
      <c r="D211" s="13">
        <f>IFERROR(VLOOKUP(A211,'[1]COAL RECEIPT &amp; GCV DATA'!$A$2:$V$11,4,0),0)</f>
        <v>0</v>
      </c>
      <c r="E211" s="14">
        <f>IFERROR(VLOOKUP(A211,'[1]COAL RECEIPT &amp; GCV DATA'!$A$2:$V$11,5,0),0)</f>
        <v>0</v>
      </c>
      <c r="F211" s="13" t="e">
        <f>SUMIF('[1]COAL RECEIPT &amp; GCV DATA'!$A$3:$A$11,'MASTER DATA FILE RAW COAL'!A211,'[1]COAL RECEIPT &amp; GCV DATA'!$F$3:$F$11)</f>
        <v>#VALUE!</v>
      </c>
      <c r="G211" s="13">
        <f>IFERROR(VLOOKUP(A211,'[1]COAL RECEIPT &amp; GCV DATA'!$A$2:$V$11,7,0),0)</f>
        <v>0</v>
      </c>
      <c r="H211" s="13">
        <f>IFERROR(VLOOKUP(A211,'[1]COAL RECEIPT &amp; GCV DATA'!$A$2:$V$11,8,0),0)</f>
        <v>0</v>
      </c>
      <c r="I211" s="13">
        <f>IFERROR(VLOOKUP(A211,'[1]COAL RECEIPT &amp; GCV DATA'!$A$2:$V$11,9,0),0)</f>
        <v>0</v>
      </c>
      <c r="J211" s="13">
        <f>IFERROR(VLOOKUP(A211,'[1]COAL RECEIPT &amp; GCV DATA'!$A$2:$V$11,10,0),0)</f>
        <v>0</v>
      </c>
      <c r="K211" s="15" t="e">
        <f>SUMIF('[1]COAL RECEIPT &amp; GCV DATA'!$A$3:$A$11,'MASTER DATA FILE RAW COAL'!A211,'[1]COAL RECEIPT &amp; GCV DATA'!$K$3:$K$11)</f>
        <v>#VALUE!</v>
      </c>
      <c r="L211" s="15" t="e">
        <f>SUMIF('[1]COAL RECEIPT &amp; GCV DATA'!$A$3:$A$11,'MASTER DATA FILE RAW COAL'!A211,'[1]COAL RECEIPT &amp; GCV DATA'!$L$3:$L$11)</f>
        <v>#VALUE!</v>
      </c>
      <c r="M211" s="15" t="e">
        <f t="shared" si="20"/>
        <v>#VALUE!</v>
      </c>
      <c r="N211" s="15" t="e">
        <f t="shared" si="21"/>
        <v>#VALUE!</v>
      </c>
      <c r="O211" s="15" t="e">
        <f>SUMIF('[1]COAL RECEIPT &amp; GCV DATA'!$A$3:$A$11,'MASTER DATA FILE RAW COAL'!A211,'[1]COAL RECEIPT &amp; GCV DATA'!$O$3:$O$11)</f>
        <v>#VALUE!</v>
      </c>
      <c r="P211" s="15" t="e">
        <f t="shared" si="25"/>
        <v>#VALUE!</v>
      </c>
      <c r="Q211" s="15" t="e">
        <f>SUMIF('[1]COAL RECEIPT &amp; GCV DATA'!$A$3:$A$11,'MASTER DATA FILE RAW COAL'!A211,'[1]COAL RECEIPT &amp; GCV DATA'!$Q$3:$Q$11)+IF(H211=$J$234,($K$234*K211),0)+IF(H211=$J$235,($K$235*K211),0)+IF(H210=$J$235,($K$236*K211),0)</f>
        <v>#VALUE!</v>
      </c>
      <c r="R211" s="16" t="e">
        <f>SUMIF('[1]COAL RECEIPT &amp; GCV DATA'!$A$3:$A$11,'MASTER DATA FILE RAW COAL'!A211,'[1]COAL RECEIPT &amp; GCV DATA'!$R$3:$R$11)+IF(H211=$J$234,($K$234*K211),0)+IF(H211=$J$235,($K$235*K211),0)</f>
        <v>#VALUE!</v>
      </c>
      <c r="S211" s="15">
        <f t="shared" si="22"/>
        <v>0</v>
      </c>
      <c r="T211" s="15" t="e">
        <f>SUMIF('[1]COAL RECEIPT &amp; GCV DATA'!$A$3:$A$11,'MASTER DATA FILE RAW COAL'!A211,'[1]COAL RECEIPT &amp; GCV DATA'!$T$3:$T$11)</f>
        <v>#VALUE!</v>
      </c>
      <c r="U211" s="15" t="e">
        <f t="shared" si="23"/>
        <v>#VALUE!</v>
      </c>
      <c r="V211" s="15" t="e">
        <f>SUMIF('[1]COAL RECEIPT &amp; GCV DATA'!$A$3:$A$11,'MASTER DATA FILE RAW COAL'!A211,'[1]COAL RECEIPT &amp; GCV DATA'!$V$3:$V$11)</f>
        <v>#VALUE!</v>
      </c>
      <c r="W211" s="15" t="e">
        <f t="shared" si="24"/>
        <v>#VALUE!</v>
      </c>
    </row>
    <row r="212" spans="1:23" customFormat="1" x14ac:dyDescent="0.3">
      <c r="A212" s="12"/>
      <c r="B212" s="12" t="e">
        <f>SUMIF('[1]COAL RECEIPT &amp; GCV DATA'!$A$3:$A$11,'MASTER DATA FILE RAW COAL'!A212,'[1]COAL RECEIPT &amp; GCV DATA'!$B$3:$B$11)</f>
        <v>#VALUE!</v>
      </c>
      <c r="C212" s="13" t="e">
        <f>SUMIF('[1]COAL RECEIPT &amp; GCV DATA'!$A$3:$A$11,'MASTER DATA FILE RAW COAL'!A212,'[1]COAL RECEIPT &amp; GCV DATA'!$C$3:$C$11)</f>
        <v>#VALUE!</v>
      </c>
      <c r="D212" s="13">
        <f>IFERROR(VLOOKUP(A212,'[1]COAL RECEIPT &amp; GCV DATA'!$A$2:$V$11,4,0),0)</f>
        <v>0</v>
      </c>
      <c r="E212" s="14">
        <f>IFERROR(VLOOKUP(A212,'[1]COAL RECEIPT &amp; GCV DATA'!$A$2:$V$11,5,0),0)</f>
        <v>0</v>
      </c>
      <c r="F212" s="13" t="e">
        <f>SUMIF('[1]COAL RECEIPT &amp; GCV DATA'!$A$3:$A$11,'MASTER DATA FILE RAW COAL'!A212,'[1]COAL RECEIPT &amp; GCV DATA'!$F$3:$F$11)</f>
        <v>#VALUE!</v>
      </c>
      <c r="G212" s="13">
        <f>IFERROR(VLOOKUP(A212,'[1]COAL RECEIPT &amp; GCV DATA'!$A$2:$V$11,7,0),0)</f>
        <v>0</v>
      </c>
      <c r="H212" s="13">
        <f>IFERROR(VLOOKUP(A212,'[1]COAL RECEIPT &amp; GCV DATA'!$A$2:$V$11,8,0),0)</f>
        <v>0</v>
      </c>
      <c r="I212" s="13">
        <f>IFERROR(VLOOKUP(A212,'[1]COAL RECEIPT &amp; GCV DATA'!$A$2:$V$11,9,0),0)</f>
        <v>0</v>
      </c>
      <c r="J212" s="13">
        <f>IFERROR(VLOOKUP(A212,'[1]COAL RECEIPT &amp; GCV DATA'!$A$2:$V$11,10,0),0)</f>
        <v>0</v>
      </c>
      <c r="K212" s="15" t="e">
        <f>SUMIF('[1]COAL RECEIPT &amp; GCV DATA'!$A$3:$A$11,'MASTER DATA FILE RAW COAL'!A212,'[1]COAL RECEIPT &amp; GCV DATA'!$K$3:$K$11)</f>
        <v>#VALUE!</v>
      </c>
      <c r="L212" s="15" t="e">
        <f>SUMIF('[1]COAL RECEIPT &amp; GCV DATA'!$A$3:$A$11,'MASTER DATA FILE RAW COAL'!A212,'[1]COAL RECEIPT &amp; GCV DATA'!$L$3:$L$11)</f>
        <v>#VALUE!</v>
      </c>
      <c r="M212" s="15" t="e">
        <f t="shared" si="20"/>
        <v>#VALUE!</v>
      </c>
      <c r="N212" s="15" t="e">
        <f t="shared" si="21"/>
        <v>#VALUE!</v>
      </c>
      <c r="O212" s="15" t="e">
        <f>SUMIF('[1]COAL RECEIPT &amp; GCV DATA'!$A$3:$A$11,'MASTER DATA FILE RAW COAL'!A212,'[1]COAL RECEIPT &amp; GCV DATA'!$O$3:$O$11)</f>
        <v>#VALUE!</v>
      </c>
      <c r="P212" s="15" t="e">
        <f t="shared" si="25"/>
        <v>#VALUE!</v>
      </c>
      <c r="Q212" s="15" t="e">
        <f>SUMIF('[1]COAL RECEIPT &amp; GCV DATA'!$A$3:$A$11,'MASTER DATA FILE RAW COAL'!A212,'[1]COAL RECEIPT &amp; GCV DATA'!$Q$3:$Q$11)+IF(H212=$J$234,($K$234*K212),0)+IF(H212=$J$235,($K$235*K212),0)+IF(H211=$J$235,($K$236*K212),0)</f>
        <v>#VALUE!</v>
      </c>
      <c r="R212" s="16" t="e">
        <f>SUMIF('[1]COAL RECEIPT &amp; GCV DATA'!$A$3:$A$11,'MASTER DATA FILE RAW COAL'!A212,'[1]COAL RECEIPT &amp; GCV DATA'!$R$3:$R$11)+IF(H212=$J$234,($K$234*K212),0)+IF(H212=$J$235,($K$235*K212),0)</f>
        <v>#VALUE!</v>
      </c>
      <c r="S212" s="15">
        <f t="shared" si="22"/>
        <v>0</v>
      </c>
      <c r="T212" s="15" t="e">
        <f>SUMIF('[1]COAL RECEIPT &amp; GCV DATA'!$A$3:$A$11,'MASTER DATA FILE RAW COAL'!A212,'[1]COAL RECEIPT &amp; GCV DATA'!$T$3:$T$11)</f>
        <v>#VALUE!</v>
      </c>
      <c r="U212" s="15" t="e">
        <f t="shared" si="23"/>
        <v>#VALUE!</v>
      </c>
      <c r="V212" s="15" t="e">
        <f>SUMIF('[1]COAL RECEIPT &amp; GCV DATA'!$A$3:$A$11,'MASTER DATA FILE RAW COAL'!A212,'[1]COAL RECEIPT &amp; GCV DATA'!$V$3:$V$11)</f>
        <v>#VALUE!</v>
      </c>
      <c r="W212" s="15" t="e">
        <f t="shared" si="24"/>
        <v>#VALUE!</v>
      </c>
    </row>
    <row r="213" spans="1:23" customFormat="1" x14ac:dyDescent="0.3">
      <c r="A213" s="12"/>
      <c r="B213" s="12" t="e">
        <f>SUMIF('[1]COAL RECEIPT &amp; GCV DATA'!$A$3:$A$11,'MASTER DATA FILE RAW COAL'!A213,'[1]COAL RECEIPT &amp; GCV DATA'!$B$3:$B$11)</f>
        <v>#VALUE!</v>
      </c>
      <c r="C213" s="13" t="e">
        <f>SUMIF('[1]COAL RECEIPT &amp; GCV DATA'!$A$3:$A$11,'MASTER DATA FILE RAW COAL'!A213,'[1]COAL RECEIPT &amp; GCV DATA'!$C$3:$C$11)</f>
        <v>#VALUE!</v>
      </c>
      <c r="D213" s="13">
        <f>IFERROR(VLOOKUP(A213,'[1]COAL RECEIPT &amp; GCV DATA'!$A$2:$V$11,4,0),0)</f>
        <v>0</v>
      </c>
      <c r="E213" s="14">
        <f>IFERROR(VLOOKUP(A213,'[1]COAL RECEIPT &amp; GCV DATA'!$A$2:$V$11,5,0),0)</f>
        <v>0</v>
      </c>
      <c r="F213" s="13" t="e">
        <f>SUMIF('[1]COAL RECEIPT &amp; GCV DATA'!$A$3:$A$11,'MASTER DATA FILE RAW COAL'!A213,'[1]COAL RECEIPT &amp; GCV DATA'!$F$3:$F$11)</f>
        <v>#VALUE!</v>
      </c>
      <c r="G213" s="13">
        <f>IFERROR(VLOOKUP(A213,'[1]COAL RECEIPT &amp; GCV DATA'!$A$2:$V$11,7,0),0)</f>
        <v>0</v>
      </c>
      <c r="H213" s="13">
        <f>IFERROR(VLOOKUP(A213,'[1]COAL RECEIPT &amp; GCV DATA'!$A$2:$V$11,8,0),0)</f>
        <v>0</v>
      </c>
      <c r="I213" s="13">
        <f>IFERROR(VLOOKUP(A213,'[1]COAL RECEIPT &amp; GCV DATA'!$A$2:$V$11,9,0),0)</f>
        <v>0</v>
      </c>
      <c r="J213" s="13">
        <f>IFERROR(VLOOKUP(A213,'[1]COAL RECEIPT &amp; GCV DATA'!$A$2:$V$11,10,0),0)</f>
        <v>0</v>
      </c>
      <c r="K213" s="15" t="e">
        <f>SUMIF('[1]COAL RECEIPT &amp; GCV DATA'!$A$3:$A$11,'MASTER DATA FILE RAW COAL'!A213,'[1]COAL RECEIPT &amp; GCV DATA'!$K$3:$K$11)</f>
        <v>#VALUE!</v>
      </c>
      <c r="L213" s="15" t="e">
        <f>SUMIF('[1]COAL RECEIPT &amp; GCV DATA'!$A$3:$A$11,'MASTER DATA FILE RAW COAL'!A213,'[1]COAL RECEIPT &amp; GCV DATA'!$L$3:$L$11)</f>
        <v>#VALUE!</v>
      </c>
      <c r="M213" s="15" t="e">
        <f t="shared" si="20"/>
        <v>#VALUE!</v>
      </c>
      <c r="N213" s="15" t="e">
        <f t="shared" si="21"/>
        <v>#VALUE!</v>
      </c>
      <c r="O213" s="15" t="e">
        <f>SUMIF('[1]COAL RECEIPT &amp; GCV DATA'!$A$3:$A$11,'MASTER DATA FILE RAW COAL'!A213,'[1]COAL RECEIPT &amp; GCV DATA'!$O$3:$O$11)</f>
        <v>#VALUE!</v>
      </c>
      <c r="P213" s="15" t="e">
        <f t="shared" si="25"/>
        <v>#VALUE!</v>
      </c>
      <c r="Q213" s="15" t="e">
        <f>SUMIF('[1]COAL RECEIPT &amp; GCV DATA'!$A$3:$A$11,'MASTER DATA FILE RAW COAL'!A213,'[1]COAL RECEIPT &amp; GCV DATA'!$Q$3:$Q$11)+IF(H213=$J$234,($K$234*K213),0)+IF(H213=$J$235,($K$235*K213),0)+IF(H212=$J$235,($K$236*K213),0)</f>
        <v>#VALUE!</v>
      </c>
      <c r="R213" s="16" t="e">
        <f>SUMIF('[1]COAL RECEIPT &amp; GCV DATA'!$A$3:$A$11,'MASTER DATA FILE RAW COAL'!A213,'[1]COAL RECEIPT &amp; GCV DATA'!$R$3:$R$11)+IF(H213=$J$234,($K$234*K213),0)+IF(H213=$J$235,($K$235*K213),0)</f>
        <v>#VALUE!</v>
      </c>
      <c r="S213" s="15">
        <f t="shared" si="22"/>
        <v>0</v>
      </c>
      <c r="T213" s="15" t="e">
        <f>SUMIF('[1]COAL RECEIPT &amp; GCV DATA'!$A$3:$A$11,'MASTER DATA FILE RAW COAL'!A213,'[1]COAL RECEIPT &amp; GCV DATA'!$T$3:$T$11)</f>
        <v>#VALUE!</v>
      </c>
      <c r="U213" s="15" t="e">
        <f t="shared" si="23"/>
        <v>#VALUE!</v>
      </c>
      <c r="V213" s="15" t="e">
        <f>SUMIF('[1]COAL RECEIPT &amp; GCV DATA'!$A$3:$A$11,'MASTER DATA FILE RAW COAL'!A213,'[1]COAL RECEIPT &amp; GCV DATA'!$V$3:$V$11)</f>
        <v>#VALUE!</v>
      </c>
      <c r="W213" s="15" t="e">
        <f t="shared" si="24"/>
        <v>#VALUE!</v>
      </c>
    </row>
    <row r="214" spans="1:23" s="28" customFormat="1" x14ac:dyDescent="0.3">
      <c r="A214" s="22"/>
      <c r="B214" s="22"/>
      <c r="C214" s="23"/>
      <c r="D214" s="24"/>
      <c r="E214" s="24"/>
      <c r="F214" s="24"/>
      <c r="G214" s="24"/>
      <c r="H214" s="24"/>
      <c r="I214" s="24"/>
      <c r="J214" s="24"/>
      <c r="K214" s="25" t="e">
        <f>+SUM(K3:K213)</f>
        <v>#VALUE!</v>
      </c>
      <c r="L214" s="25" t="e">
        <f>+SUM(L3:L213)</f>
        <v>#VALUE!</v>
      </c>
      <c r="M214" s="25" t="e">
        <f>+SUM(M3:M213)</f>
        <v>#VALUE!</v>
      </c>
      <c r="N214" s="25" t="e">
        <f>+SUM(N3:N213)</f>
        <v>#VALUE!</v>
      </c>
      <c r="O214" s="26"/>
      <c r="P214" s="25" t="e">
        <f>+SUM(P3:P213)</f>
        <v>#VALUE!</v>
      </c>
      <c r="Q214" s="25" t="e">
        <f>+SUM(Q3:Q213)</f>
        <v>#VALUE!</v>
      </c>
      <c r="R214" s="25" t="e">
        <f>+SUM(R3:R213)</f>
        <v>#VALUE!</v>
      </c>
      <c r="S214" s="25">
        <f t="shared" si="22"/>
        <v>0</v>
      </c>
      <c r="T214" s="27">
        <f>IFERROR(+U214/L214,0)</f>
        <v>0</v>
      </c>
      <c r="U214" s="25" t="e">
        <f>SUM(U3:U213)</f>
        <v>#VALUE!</v>
      </c>
      <c r="V214" s="27">
        <f>IFERROR(+W214/L214,0)</f>
        <v>0</v>
      </c>
      <c r="W214" s="25" t="e">
        <f>SUM(W3:W213)</f>
        <v>#VALUE!</v>
      </c>
    </row>
    <row r="215" spans="1:23" s="34" customFormat="1" x14ac:dyDescent="0.3">
      <c r="A215" s="29"/>
      <c r="B215" s="30"/>
      <c r="C215" s="31"/>
      <c r="D215" s="29"/>
      <c r="E215" s="29"/>
      <c r="F215" s="29"/>
      <c r="G215" s="29"/>
      <c r="H215" s="32"/>
      <c r="I215" s="29"/>
      <c r="J215" s="29"/>
      <c r="K215" s="33"/>
      <c r="L215" s="33"/>
      <c r="M215" s="33"/>
      <c r="N215" s="33"/>
      <c r="O215" s="33"/>
      <c r="P215" s="33">
        <v>34479960.200465329</v>
      </c>
      <c r="Q215" s="33">
        <v>58000364.910983406</v>
      </c>
      <c r="R215" s="33">
        <v>119539444.69783944</v>
      </c>
      <c r="S215" s="33"/>
      <c r="T215" s="33"/>
      <c r="U215" s="33"/>
      <c r="V215" s="33"/>
      <c r="W215" s="33"/>
    </row>
    <row r="216" spans="1:23" s="34" customFormat="1" x14ac:dyDescent="0.3">
      <c r="A216" s="29"/>
      <c r="B216" s="30"/>
      <c r="C216" s="31"/>
      <c r="D216" s="29"/>
      <c r="E216" s="29"/>
      <c r="F216" s="29"/>
      <c r="G216" s="29"/>
      <c r="H216" s="29"/>
      <c r="I216" s="29"/>
      <c r="J216" s="29"/>
      <c r="K216" s="33"/>
      <c r="L216" s="33"/>
      <c r="M216" s="33"/>
      <c r="N216" s="33"/>
      <c r="O216" s="33"/>
      <c r="P216" s="33"/>
      <c r="Q216" s="33"/>
      <c r="R216" s="35" t="e">
        <f>R214/L214</f>
        <v>#VALUE!</v>
      </c>
      <c r="S216" s="33"/>
    </row>
    <row r="217" spans="1:23" s="34" customFormat="1" x14ac:dyDescent="0.3">
      <c r="A217" s="36"/>
      <c r="B217" s="37"/>
      <c r="C217" s="38"/>
      <c r="D217" s="36"/>
      <c r="E217" s="36"/>
      <c r="F217" s="36"/>
      <c r="G217" s="36"/>
      <c r="H217" s="36"/>
      <c r="I217" s="36"/>
      <c r="J217" s="36"/>
      <c r="K217" s="39" t="e">
        <f>SUBTOTAL(9,K3:K66)</f>
        <v>#VALUE!</v>
      </c>
      <c r="L217" s="39"/>
      <c r="M217" s="39"/>
      <c r="N217" s="39"/>
      <c r="O217" s="39"/>
      <c r="P217" s="39" t="e">
        <f>P215-P214</f>
        <v>#VALUE!</v>
      </c>
      <c r="Q217" s="39"/>
      <c r="R217" s="39" t="e">
        <f>SUBTOTAL(9,R3:R66)</f>
        <v>#VALUE!</v>
      </c>
      <c r="S217" s="15">
        <f t="shared" ref="S217:S218" si="26">+IFERROR(R217/K217,0)</f>
        <v>0</v>
      </c>
      <c r="T217" s="39" t="e">
        <f>U217/L217</f>
        <v>#VALUE!</v>
      </c>
      <c r="U217" s="39" t="e">
        <f>SUBTOTAL(9,U3:U66)</f>
        <v>#VALUE!</v>
      </c>
      <c r="V217" s="39" t="e">
        <f>W217/L217</f>
        <v>#VALUE!</v>
      </c>
      <c r="W217" s="39" t="e">
        <f>SUBTOTAL(9,W3:W66)</f>
        <v>#VALUE!</v>
      </c>
    </row>
    <row r="218" spans="1:23" s="34" customFormat="1" x14ac:dyDescent="0.3">
      <c r="A218" s="36"/>
      <c r="B218" s="37"/>
      <c r="C218" s="38"/>
      <c r="D218" s="36"/>
      <c r="E218" s="36"/>
      <c r="F218" s="36"/>
      <c r="G218" s="36"/>
      <c r="H218" s="40"/>
      <c r="I218" s="36"/>
      <c r="J218" s="36"/>
      <c r="K218" s="39">
        <v>82142.009999999995</v>
      </c>
      <c r="L218" s="39">
        <v>82408.600000000006</v>
      </c>
      <c r="M218" s="39"/>
      <c r="N218" s="39"/>
      <c r="O218" s="39"/>
      <c r="P218" s="39"/>
      <c r="Q218" s="39"/>
      <c r="R218" s="39">
        <v>225913060.01320213</v>
      </c>
      <c r="S218" s="15">
        <f t="shared" si="26"/>
        <v>2750.2743116853621</v>
      </c>
      <c r="T218" s="34">
        <v>4116</v>
      </c>
      <c r="U218" s="39">
        <f>T218*L218</f>
        <v>339193797.60000002</v>
      </c>
      <c r="V218" s="34">
        <v>2898</v>
      </c>
      <c r="W218" s="39">
        <f>V218*L218</f>
        <v>238820122.80000001</v>
      </c>
    </row>
    <row r="219" spans="1:23" s="34" customFormat="1" ht="16.5" customHeight="1" x14ac:dyDescent="0.3">
      <c r="B219" s="41"/>
      <c r="C219" s="42"/>
      <c r="K219" s="35" t="e">
        <f>SUBTOTAL(9,K3:K43)</f>
        <v>#VALUE!</v>
      </c>
      <c r="L219" s="35">
        <f>L218+L217</f>
        <v>82408.600000000006</v>
      </c>
      <c r="M219" s="35"/>
      <c r="N219" s="35" t="e">
        <f>SUBTOTAL(9,N3:N43)</f>
        <v>#VALUE!</v>
      </c>
      <c r="O219" s="35"/>
      <c r="P219" s="35"/>
      <c r="Q219" s="35" t="e">
        <f>R219/K219</f>
        <v>#VALUE!</v>
      </c>
      <c r="R219" s="35" t="e">
        <f>R218+R217</f>
        <v>#VALUE!</v>
      </c>
      <c r="S219" s="35" t="e">
        <f>R219/L219</f>
        <v>#VALUE!</v>
      </c>
      <c r="T219" s="39" t="e">
        <f>U219/L219</f>
        <v>#VALUE!</v>
      </c>
      <c r="U219" s="39" t="e">
        <f>U218+U217</f>
        <v>#VALUE!</v>
      </c>
      <c r="V219" s="39" t="e">
        <f>W219/L219</f>
        <v>#VALUE!</v>
      </c>
      <c r="W219" s="39" t="e">
        <f>W218+W217</f>
        <v>#VALUE!</v>
      </c>
    </row>
    <row r="220" spans="1:23" s="34" customFormat="1" x14ac:dyDescent="0.3">
      <c r="B220" s="41"/>
      <c r="C220" s="42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3" s="43" customFormat="1" ht="43.2" x14ac:dyDescent="0.3">
      <c r="C221" s="44"/>
      <c r="I221" s="45"/>
      <c r="J221" s="45" t="s">
        <v>26</v>
      </c>
      <c r="K221" s="46" t="s">
        <v>18</v>
      </c>
      <c r="L221" s="46" t="s">
        <v>27</v>
      </c>
      <c r="M221" s="47" t="s">
        <v>28</v>
      </c>
      <c r="N221" s="47" t="s">
        <v>29</v>
      </c>
      <c r="O221" s="47" t="s">
        <v>12</v>
      </c>
      <c r="P221" s="47" t="s">
        <v>13</v>
      </c>
      <c r="Q221" s="47" t="s">
        <v>30</v>
      </c>
      <c r="R221" s="47" t="s">
        <v>31</v>
      </c>
      <c r="S221" s="47" t="s">
        <v>15</v>
      </c>
      <c r="T221" s="48" t="s">
        <v>44</v>
      </c>
      <c r="U221" s="48"/>
      <c r="V221" s="48"/>
      <c r="W221" s="48"/>
    </row>
    <row r="222" spans="1:23" s="34" customFormat="1" x14ac:dyDescent="0.3">
      <c r="B222" s="41"/>
      <c r="C222" s="42"/>
      <c r="H222" s="34" t="e">
        <f>+K222*O222</f>
        <v>#VALUE!</v>
      </c>
      <c r="I222" s="49" t="s">
        <v>32</v>
      </c>
      <c r="J222" s="50" t="e">
        <f>SUMIF($G$3:$G$213,I222,$P$3:$P$213)/SUMIF($G$3:$G$213,I222,$K$3:$K$213)</f>
        <v>#VALUE!</v>
      </c>
      <c r="K222" s="50" t="e">
        <f>+SUMIF($G$3:$G$213,I222,$Q$3:$Q$213)/SUMIF($G$3:$G$213,I222,$K$3:$K$213)</f>
        <v>#VALUE!</v>
      </c>
      <c r="L222" s="50" t="e">
        <f>(SUMIF($G$3:$G$213,I222,$R$3:$R$213)-SUMIF($G$3:$G$213,I222,$Q$3:$Q$213)-SUMIF($G$3:$G$213,I222,$P$3:$P$213))/SUMIF($G$3:$G$213,I222,$K$3:$K$213)</f>
        <v>#VALUE!</v>
      </c>
      <c r="M222" s="50" t="e">
        <f>SUMIF($G$3:$G$213,I222,$R$3:$R$213)/SUMIF($G$3:$G$213,I222,$K$3:$K$213)</f>
        <v>#VALUE!</v>
      </c>
      <c r="N222" s="50" t="e">
        <f>(SUMIF($G$3:$G$213,I222,$R$3:$R$213)-SUMIF($G$3:$G$213,I222,$N$3:$N$213))/SUMIF($G$3:$G$213,I222,$K$3:$K$213)</f>
        <v>#VALUE!</v>
      </c>
      <c r="O222" s="50" t="e">
        <f>SUMIF($G$3:$G$213,I222,$K$3:$K$213)</f>
        <v>#VALUE!</v>
      </c>
      <c r="P222" s="50" t="e">
        <f>SUMIF($G$3:$G$213,I222,$L$3:$L$213)</f>
        <v>#VALUE!</v>
      </c>
      <c r="Q222" s="50" t="e">
        <f>SUMIF($G$3:$G$213,I222,$R$3:$R$213)</f>
        <v>#VALUE!</v>
      </c>
      <c r="R222" s="50" t="e">
        <f>SUMIF($G$3:$G$213,I222,$M$3:$M$213)</f>
        <v>#VALUE!</v>
      </c>
      <c r="S222" s="50" t="e">
        <f>SUMIF($G$3:$G$213,I222,$N$3:$N$213)</f>
        <v>#VALUE!</v>
      </c>
      <c r="T222" s="35"/>
      <c r="U222" s="35"/>
      <c r="V222" s="35"/>
      <c r="W222" s="35"/>
    </row>
    <row r="223" spans="1:23" s="34" customFormat="1" x14ac:dyDescent="0.3">
      <c r="B223" s="41"/>
      <c r="C223" s="42"/>
      <c r="H223" s="34" t="e">
        <f t="shared" ref="H223:H227" si="27">+K223*O223</f>
        <v>#VALUE!</v>
      </c>
      <c r="I223" s="49" t="s">
        <v>33</v>
      </c>
      <c r="J223" s="50" t="e">
        <f>SUMIF($G$3:$G$213,I223,$P$3:$P$213)/SUMIF($G$3:$G$213,I223,$K$3:$K$213)</f>
        <v>#VALUE!</v>
      </c>
      <c r="K223" s="50" t="e">
        <f>+SUMIF($G$3:$G$213,I223,$Q$3:$Q$213)/SUMIF($G$3:$G$213,I223,$K$3:$K$213)</f>
        <v>#VALUE!</v>
      </c>
      <c r="L223" s="50" t="e">
        <f>(SUMIF($G$3:$G$213,I223,$R$3:$R$213)-SUMIF($G$3:$G$213,I223,$Q$3:$Q$213)-SUMIF($G$3:$G$213,I223,$P$3:$P$213))/SUMIF($G$3:$G$213,I223,$K$3:$K$213)</f>
        <v>#VALUE!</v>
      </c>
      <c r="M223" s="50" t="e">
        <f>SUMIF($G$3:$G$213,I223,$R$3:$R$213)/SUMIF($G$3:$G$213,I223,$K$3:$K$213)</f>
        <v>#VALUE!</v>
      </c>
      <c r="N223" s="50" t="e">
        <f>(SUMIF($G$3:$G$213,I223,$R$3:$R$213)-SUMIF($G$3:$G$213,I223,$N$3:$N$213))/SUMIF($G$3:$G$213,I223,$K$3:$K$213)</f>
        <v>#VALUE!</v>
      </c>
      <c r="O223" s="50" t="e">
        <f t="shared" ref="O223:O226" si="28">SUMIF($G$3:$G$213,I223,$K$3:$K$213)</f>
        <v>#VALUE!</v>
      </c>
      <c r="P223" s="50" t="e">
        <f t="shared" ref="P223:P226" si="29">SUMIF($G$3:$G$213,I223,$L$3:$L$213)</f>
        <v>#VALUE!</v>
      </c>
      <c r="Q223" s="50" t="e">
        <f t="shared" ref="Q223:Q226" si="30">SUMIF($G$3:$G$213,I223,$R$3:$R$213)</f>
        <v>#VALUE!</v>
      </c>
      <c r="R223" s="50" t="e">
        <f t="shared" ref="R223:R226" si="31">SUMIF($G$3:$G$213,I223,$M$3:$M$213)</f>
        <v>#VALUE!</v>
      </c>
      <c r="S223" s="50" t="e">
        <f t="shared" ref="S223:S226" si="32">SUMIF($G$3:$G$213,I223,$N$3:$N$213)</f>
        <v>#VALUE!</v>
      </c>
      <c r="T223" s="35"/>
      <c r="U223" s="35"/>
      <c r="V223" s="35"/>
      <c r="W223" s="35"/>
    </row>
    <row r="224" spans="1:23" s="34" customFormat="1" x14ac:dyDescent="0.3">
      <c r="B224" s="41"/>
      <c r="C224" s="42"/>
      <c r="H224" s="34">
        <f t="shared" si="27"/>
        <v>0</v>
      </c>
      <c r="I224" s="49" t="s">
        <v>34</v>
      </c>
      <c r="J224" s="50">
        <f>IFERROR(SUMIF($G$3:$G$213,I224,$P$3:$P$213)/SUMIF($G$3:$G$213,I224,$K$3:$K$213),0)</f>
        <v>0</v>
      </c>
      <c r="K224" s="50">
        <f>+IFERROR(SUMIF($G$3:$G$213,I224,$Q$3:$Q$213)/SUMIF($G$3:$G$213,I224,$K$3:$K$213),0)</f>
        <v>0</v>
      </c>
      <c r="L224" s="50">
        <f>IFERROR((SUMIF($G$3:$G$213,I224,$R$3:$R$213)-SUMIF($G$3:$G$213,I224,$Q$3:$Q$213)-SUMIF($G$3:$G$213,I224,$P$3:$P$213))/SUMIF($G$3:$G$213,I224,$K$3:$K$213),0)</f>
        <v>0</v>
      </c>
      <c r="M224" s="50">
        <f>IFERROR(SUMIF($G$3:$G$213,I224,$R$3:$R$213)/SUMIF($G$3:$G$213,I224,$K$3:$K$213),0)</f>
        <v>0</v>
      </c>
      <c r="N224" s="50">
        <f>IFERROR((SUMIF($G$3:$G$213,I224,$R$3:$R$213)-SUMIF($G$3:$G$213,I224,$N$3:$N$213))/SUMIF($G$3:$G$213,I224,$K$3:$K$213),0)</f>
        <v>0</v>
      </c>
      <c r="O224" s="50">
        <f t="shared" si="28"/>
        <v>0</v>
      </c>
      <c r="P224" s="50">
        <f t="shared" si="29"/>
        <v>0</v>
      </c>
      <c r="Q224" s="50">
        <f t="shared" si="30"/>
        <v>0</v>
      </c>
      <c r="R224" s="50">
        <f t="shared" si="31"/>
        <v>0</v>
      </c>
      <c r="S224" s="50">
        <f t="shared" si="32"/>
        <v>0</v>
      </c>
      <c r="T224" s="35"/>
      <c r="U224" s="35"/>
      <c r="V224" s="35"/>
      <c r="W224" s="35"/>
    </row>
    <row r="225" spans="8:24" x14ac:dyDescent="0.3">
      <c r="I225" s="49" t="s">
        <v>35</v>
      </c>
      <c r="J225" s="50" t="e">
        <f>SUMIF($G$3:$G$213,I225,$P$3:$P$213)/SUMIF($G$3:$G$213,I225,$K$3:$K$213)</f>
        <v>#DIV/0!</v>
      </c>
      <c r="K225" s="50" t="e">
        <f>+SUMIF($G$3:$G$213,I225,$Q$3:$Q$213)/SUMIF($G$3:$G$213,I225,$K$3:$K$213)</f>
        <v>#DIV/0!</v>
      </c>
      <c r="L225" s="50" t="e">
        <f>(SUMIF($G$3:$G$213,I225,$R$3:$R$213)-SUMIF($G$3:$G$213,I225,$Q$3:$Q$213)-SUMIF($G$3:$G$213,I225,$P$3:$P$213))/SUMIF($G$3:$G$213,I225,$K$3:$K$213)</f>
        <v>#DIV/0!</v>
      </c>
      <c r="M225" s="50" t="e">
        <f>SUMIF($G$3:$G$213,I225,$R$3:$R$213)/SUMIF($G$3:$G$213,I225,$K$3:$K$213)</f>
        <v>#DIV/0!</v>
      </c>
      <c r="N225" s="50" t="e">
        <f>(SUMIF($G$3:$G$213,I225,$R$3:$R$213)-SUMIF($G$3:$G$213,I225,$N$3:$N$213))/SUMIF($G$3:$G$213,I225,$K$3:$K$213)</f>
        <v>#DIV/0!</v>
      </c>
      <c r="O225" s="50">
        <f t="shared" si="28"/>
        <v>0</v>
      </c>
      <c r="P225" s="50">
        <f t="shared" si="29"/>
        <v>0</v>
      </c>
      <c r="Q225" s="50">
        <f>SUMIF($G$3:$G$213,I225,$R$3:$R$213)</f>
        <v>0</v>
      </c>
      <c r="R225" s="50">
        <f t="shared" si="31"/>
        <v>0</v>
      </c>
      <c r="S225" s="50">
        <f t="shared" si="32"/>
        <v>0</v>
      </c>
      <c r="V225" s="35" t="e">
        <f>S214/V214</f>
        <v>#DIV/0!</v>
      </c>
    </row>
    <row r="226" spans="8:24" x14ac:dyDescent="0.3">
      <c r="H226" s="34">
        <f t="shared" si="27"/>
        <v>0</v>
      </c>
      <c r="I226" s="49" t="s">
        <v>36</v>
      </c>
      <c r="J226" s="50">
        <f>IFERROR(SUMIF($G$3:$G$213,I226,$P$3:$P$213)/SUMIF($G$3:$G$213,I226,$K$3:$K$213),0)</f>
        <v>0</v>
      </c>
      <c r="K226" s="50">
        <f>+IFERROR(SUMIF($G$3:$G$213,I226,$Q$3:$Q$213)/SUMIF($G$3:$G$213,I226,$K$3:$K$213),0)</f>
        <v>0</v>
      </c>
      <c r="L226" s="50">
        <f>IFERROR((SUMIF($G$3:$G$213,I226,$R$3:$R$213)-SUMIF($G$3:$G$213,I226,$Q$3:$Q$213)-SUMIF($G$3:$G$213,I226,$P$3:$P$213))/SUMIF($G$3:$G$213,I226,$K$3:$K$213),0)</f>
        <v>0</v>
      </c>
      <c r="M226" s="50">
        <f>IFERROR(SUMIF($G$3:$G$213,I226,$R$3:$R$213)/SUMIF($G$3:$G$213,I226,$K$3:$K$213),0)</f>
        <v>0</v>
      </c>
      <c r="N226" s="50">
        <f>IFERROR((SUMIF($G$3:$G$213,I226,$R$3:$R$213)-SUMIF($G$3:$G$213,I226,$N$3:$N$213))/SUMIF($G$3:$G$213,I226,$K$3:$K$213),0)</f>
        <v>0</v>
      </c>
      <c r="O226" s="50">
        <f t="shared" si="28"/>
        <v>0</v>
      </c>
      <c r="P226" s="50">
        <f t="shared" si="29"/>
        <v>0</v>
      </c>
      <c r="Q226" s="50">
        <f t="shared" si="30"/>
        <v>0</v>
      </c>
      <c r="R226" s="50">
        <f t="shared" si="31"/>
        <v>0</v>
      </c>
      <c r="S226" s="50">
        <f t="shared" si="32"/>
        <v>0</v>
      </c>
    </row>
    <row r="227" spans="8:24" x14ac:dyDescent="0.3">
      <c r="H227" s="34">
        <f t="shared" si="27"/>
        <v>0</v>
      </c>
      <c r="I227" s="49" t="s">
        <v>37</v>
      </c>
      <c r="J227" s="50">
        <f>+'[1]ROAD CALCULATION'!M10</f>
        <v>2739.0435328436761</v>
      </c>
      <c r="K227" s="50"/>
      <c r="L227" s="50"/>
      <c r="M227" s="50">
        <f>+J227</f>
        <v>2739.0435328436761</v>
      </c>
      <c r="N227" s="50">
        <f>+J227</f>
        <v>2739.0435328436761</v>
      </c>
      <c r="O227" s="50">
        <f>+'[1]ROAD CALCULATION'!F10</f>
        <v>2080.15</v>
      </c>
      <c r="P227" s="50">
        <f>+'[1]ROAD CALCULATION'!G10</f>
        <v>2087.52</v>
      </c>
      <c r="Q227" s="50"/>
      <c r="R227" s="50">
        <f>+O227-P227</f>
        <v>-7.3699999999998909</v>
      </c>
      <c r="S227" s="50"/>
    </row>
    <row r="228" spans="8:24" x14ac:dyDescent="0.3">
      <c r="I228" s="49"/>
      <c r="J228" s="50"/>
      <c r="K228" s="50"/>
      <c r="L228" s="50"/>
      <c r="M228" s="50"/>
      <c r="N228" s="50"/>
      <c r="O228" s="50" t="e">
        <f>SUM(O222:O227)</f>
        <v>#VALUE!</v>
      </c>
      <c r="P228" s="50" t="e">
        <f>SUM(P222:P227)</f>
        <v>#VALUE!</v>
      </c>
      <c r="Q228" s="50"/>
      <c r="R228" s="50" t="e">
        <f>SUM(R222:R227)</f>
        <v>#VALUE!</v>
      </c>
      <c r="S228" s="50"/>
      <c r="T228" s="35" t="e">
        <f>+R228/O228*100</f>
        <v>#VALUE!</v>
      </c>
    </row>
    <row r="231" spans="8:24" x14ac:dyDescent="0.3">
      <c r="X231" s="52">
        <f>222600.7-222462.95</f>
        <v>137.75</v>
      </c>
    </row>
    <row r="232" spans="8:24" x14ac:dyDescent="0.3">
      <c r="Q232" s="35" t="e">
        <f>L214+'[1]MASTER DATA FILE RAW COAL 210'!L214</f>
        <v>#VALUE!</v>
      </c>
      <c r="R232" s="35" t="e">
        <f>R214+'[1]MASTER DATA FILE RAW COAL 210'!R214</f>
        <v>#VALUE!</v>
      </c>
      <c r="S232" s="35" t="e">
        <f>R232/Q232</f>
        <v>#VALUE!</v>
      </c>
    </row>
    <row r="233" spans="8:24" x14ac:dyDescent="0.3">
      <c r="I233" s="19" t="s">
        <v>38</v>
      </c>
      <c r="J233" s="19" t="s">
        <v>39</v>
      </c>
      <c r="K233" s="19" t="s">
        <v>40</v>
      </c>
    </row>
    <row r="234" spans="8:24" x14ac:dyDescent="0.3">
      <c r="I234" s="51" t="s">
        <v>32</v>
      </c>
      <c r="J234" s="51" t="s">
        <v>41</v>
      </c>
      <c r="K234" s="51">
        <v>841.98</v>
      </c>
    </row>
    <row r="235" spans="8:24" x14ac:dyDescent="0.3">
      <c r="I235" s="51" t="s">
        <v>32</v>
      </c>
      <c r="J235" s="51" t="s">
        <v>45</v>
      </c>
      <c r="K235" s="51">
        <v>778.53</v>
      </c>
    </row>
    <row r="236" spans="8:24" x14ac:dyDescent="0.3">
      <c r="I236" s="51" t="s">
        <v>32</v>
      </c>
      <c r="J236" s="51" t="s">
        <v>43</v>
      </c>
      <c r="K236" s="51">
        <v>778.53</v>
      </c>
    </row>
  </sheetData>
  <sheetProtection selectLockedCells="1" selectUnlockedCells="1"/>
  <autoFilter ref="A2:WWG218" xr:uid="{00000000-0009-0000-0000-000012000000}"/>
  <mergeCells count="1">
    <mergeCell ref="A1:B1"/>
  </mergeCells>
  <conditionalFormatting sqref="A3:A11">
    <cfRule type="duplicateValues" dxfId="1557" priority="13" stopIfTrue="1"/>
    <cfRule type="duplicateValues" dxfId="1556" priority="14"/>
    <cfRule type="duplicateValues" dxfId="1555" priority="15"/>
  </conditionalFormatting>
  <conditionalFormatting sqref="A3:A13">
    <cfRule type="duplicateValues" dxfId="1553" priority="7"/>
    <cfRule type="duplicateValues" dxfId="1552" priority="8"/>
    <cfRule type="duplicateValues" dxfId="1551" priority="9"/>
    <cfRule type="duplicateValues" dxfId="1554" priority="11" stopIfTrue="1"/>
  </conditionalFormatting>
  <conditionalFormatting sqref="A6:A7">
    <cfRule type="duplicateValues" dxfId="1550" priority="12" stopIfTrue="1"/>
  </conditionalFormatting>
  <conditionalFormatting sqref="A8">
    <cfRule type="duplicateValues" dxfId="1549" priority="6"/>
  </conditionalFormatting>
  <conditionalFormatting sqref="A12:A13">
    <cfRule type="duplicateValues" dxfId="1543" priority="1"/>
    <cfRule type="duplicateValues" dxfId="1548" priority="2"/>
    <cfRule type="duplicateValues" dxfId="1547" priority="3"/>
    <cfRule type="duplicateValues" dxfId="1546" priority="4"/>
    <cfRule type="duplicateValues" dxfId="1545" priority="5" stopIfTrue="1"/>
    <cfRule type="duplicateValues" dxfId="1544" priority="10" stopIfTrue="1"/>
  </conditionalFormatting>
  <conditionalFormatting sqref="A14">
    <cfRule type="duplicateValues" dxfId="1541" priority="22" stopIfTrue="1"/>
    <cfRule type="duplicateValues" dxfId="1540" priority="23"/>
    <cfRule type="duplicateValues" dxfId="1539" priority="24"/>
    <cfRule type="duplicateValues" dxfId="1538" priority="29"/>
    <cfRule type="duplicateValues" dxfId="1542" priority="30"/>
  </conditionalFormatting>
  <conditionalFormatting sqref="A14:A16">
    <cfRule type="duplicateValues" dxfId="1537" priority="21"/>
    <cfRule type="duplicateValues" dxfId="1534" priority="25"/>
    <cfRule type="duplicateValues" dxfId="1536" priority="26"/>
    <cfRule type="duplicateValues" dxfId="1535" priority="28" stopIfTrue="1"/>
    <cfRule type="duplicateValues" dxfId="1533" priority="31"/>
  </conditionalFormatting>
  <conditionalFormatting sqref="A15:A16">
    <cfRule type="duplicateValues" dxfId="1532" priority="16"/>
    <cfRule type="duplicateValues" dxfId="1531" priority="17"/>
    <cfRule type="duplicateValues" dxfId="1530" priority="18"/>
    <cfRule type="duplicateValues" dxfId="1527" priority="19"/>
    <cfRule type="duplicateValues" dxfId="1529" priority="20" stopIfTrue="1"/>
    <cfRule type="duplicateValues" dxfId="1528" priority="27" stopIfTrue="1"/>
  </conditionalFormatting>
  <conditionalFormatting sqref="A17:A41">
    <cfRule type="duplicateValues" dxfId="1525" priority="40"/>
    <cfRule type="duplicateValues" dxfId="1524" priority="41"/>
    <cfRule type="duplicateValues" dxfId="1526" priority="42"/>
    <cfRule type="duplicateValues" dxfId="1523" priority="43"/>
  </conditionalFormatting>
  <conditionalFormatting sqref="A42">
    <cfRule type="duplicateValues" dxfId="1522" priority="36"/>
    <cfRule type="duplicateValues" dxfId="1519" priority="37"/>
    <cfRule type="duplicateValues" dxfId="1521" priority="38"/>
    <cfRule type="duplicateValues" dxfId="1520" priority="39"/>
  </conditionalFormatting>
  <conditionalFormatting sqref="A43">
    <cfRule type="duplicateValues" dxfId="1518" priority="32"/>
    <cfRule type="duplicateValues" dxfId="1517" priority="33"/>
    <cfRule type="duplicateValues" dxfId="1516" priority="34"/>
    <cfRule type="duplicateValues" dxfId="1515" priority="35"/>
  </conditionalFormatting>
  <conditionalFormatting sqref="A44:A61 A63">
    <cfRule type="duplicateValues" dxfId="1514" priority="46"/>
    <cfRule type="duplicateValues" dxfId="1513" priority="47"/>
  </conditionalFormatting>
  <conditionalFormatting sqref="A62">
    <cfRule type="duplicateValues" dxfId="1512" priority="44"/>
    <cfRule type="duplicateValues" dxfId="1511" priority="45"/>
  </conditionalFormatting>
  <pageMargins left="0.75" right="0.75" top="1" bottom="1" header="0.5" footer="0.5"/>
  <pageSetup paperSize="9" scale="2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E51E1-F5E5-4E9D-A2BD-B1D0FF1BF8FE}">
  <sheetPr>
    <pageSetUpPr fitToPage="1"/>
  </sheetPr>
  <dimension ref="A1:X235"/>
  <sheetViews>
    <sheetView workbookViewId="0">
      <selection activeCell="C6" sqref="C6"/>
    </sheetView>
  </sheetViews>
  <sheetFormatPr defaultRowHeight="14.4" x14ac:dyDescent="0.3"/>
  <cols>
    <col min="1" max="1" width="7.88671875" style="34" customWidth="1"/>
    <col min="2" max="2" width="6.5546875" style="41" customWidth="1"/>
    <col min="3" max="3" width="17.33203125" style="42" customWidth="1"/>
    <col min="4" max="4" width="11.88671875" style="34" bestFit="1" customWidth="1"/>
    <col min="5" max="5" width="10.109375" style="34" bestFit="1" customWidth="1"/>
    <col min="6" max="6" width="9.6640625" style="34" customWidth="1"/>
    <col min="7" max="7" width="8.109375" style="34" customWidth="1"/>
    <col min="8" max="8" width="11.33203125" style="34" customWidth="1"/>
    <col min="9" max="9" width="15.6640625" style="34" customWidth="1"/>
    <col min="10" max="10" width="10.6640625" style="34" bestFit="1" customWidth="1"/>
    <col min="11" max="11" width="10.88671875" style="35" bestFit="1" customWidth="1"/>
    <col min="12" max="12" width="11.44140625" style="35" bestFit="1" customWidth="1"/>
    <col min="13" max="13" width="13.6640625" style="35" customWidth="1"/>
    <col min="14" max="14" width="14.33203125" style="35" customWidth="1"/>
    <col min="15" max="15" width="13.88671875" style="35" customWidth="1"/>
    <col min="16" max="16" width="13.6640625" style="35" customWidth="1"/>
    <col min="17" max="17" width="12.33203125" style="35" bestFit="1" customWidth="1"/>
    <col min="18" max="18" width="12.5546875" style="35" bestFit="1" customWidth="1"/>
    <col min="19" max="19" width="10.33203125" style="35" customWidth="1"/>
    <col min="20" max="20" width="9" style="35" customWidth="1"/>
    <col min="21" max="21" width="12.33203125" style="35" bestFit="1" customWidth="1"/>
    <col min="22" max="22" width="9" style="35" customWidth="1"/>
    <col min="23" max="23" width="12.44140625" style="35" bestFit="1" customWidth="1"/>
    <col min="24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24" s="5" customFormat="1" ht="12" x14ac:dyDescent="0.25">
      <c r="A1" s="1" t="s">
        <v>0</v>
      </c>
      <c r="B1" s="1"/>
      <c r="C1" s="2">
        <f>+'[1]RAW COAL SHEET'!J1</f>
        <v>44743</v>
      </c>
      <c r="D1" s="3" t="s">
        <v>1</v>
      </c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4"/>
      <c r="Q1" s="4"/>
      <c r="R1" s="4"/>
      <c r="S1" s="4"/>
      <c r="T1" s="4"/>
      <c r="U1" s="4"/>
      <c r="V1" s="4"/>
      <c r="W1" s="4"/>
    </row>
    <row r="2" spans="1:24" s="10" customFormat="1" ht="32.25" customHeight="1" x14ac:dyDescent="0.3">
      <c r="A2" s="6" t="s">
        <v>2</v>
      </c>
      <c r="B2" s="7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</row>
    <row r="3" spans="1:24" customFormat="1" ht="15.6" x14ac:dyDescent="0.3">
      <c r="A3" s="56">
        <v>129</v>
      </c>
      <c r="B3" s="57" t="e">
        <f>SUMIF('[1]WASH COAL RECEIPT &amp; GCV DATA'!$A$3:$A$123,A3,'[1]WASH COAL RECEIPT &amp; GCV DATA'!$B$3:$B$123)</f>
        <v>#VALUE!</v>
      </c>
      <c r="C3" s="13" t="e">
        <f>SUMIF('[1]WASH COAL RECEIPT &amp; GCV DATA'!$A$3:$A$203,A3,'[1]WASH COAL RECEIPT &amp; GCV DATA'!$C$3:$C$203)</f>
        <v>#VALUE!</v>
      </c>
      <c r="D3" s="13" t="str">
        <f>IFERROR(VLOOKUP(A3,'[1]WASH COAL RECEIPT &amp; GCV DATA'!A2:V203,4,0),0)</f>
        <v>26.07.2022</v>
      </c>
      <c r="E3" s="14">
        <f>IFERROR(VLOOKUP(A3,'[1]WASH COAL RECEIPT &amp; GCV DATA'!$A$2:$V$203,5,0),0)</f>
        <v>44743</v>
      </c>
      <c r="F3" s="13" t="e">
        <f>SUMIF('[1]WASH COAL RECEIPT &amp; GCV DATA'!$A$3:$A$203,'MASTER DATA FILE WASH COAL 210'!A3,'[1]WASH COAL RECEIPT &amp; GCV DATA'!$F$3:$F$203)</f>
        <v>#VALUE!</v>
      </c>
      <c r="G3" s="13" t="str">
        <f>IFERROR(VLOOKUP(A3,'[1]WASH COAL RECEIPT &amp; GCV DATA'!$A$2:$V$203,7,0),0)</f>
        <v>SECL</v>
      </c>
      <c r="H3" s="13" t="str">
        <f>IFERROR(VLOOKUP(A3,'[1]WASH COAL RECEIPT &amp; GCV DATA'!$A$2:$V$203,8,0),0)</f>
        <v>PMCJ</v>
      </c>
      <c r="I3" s="13">
        <f>IFERROR(VLOOKUP(A3,'[1]WASH COAL RECEIPT &amp; GCV DATA'!$A$2:$V$203,9,0),0)</f>
        <v>0</v>
      </c>
      <c r="J3" s="13" t="str">
        <f>IFERROR(VLOOKUP(A3,'[1]WASH COAL RECEIPT &amp; GCV DATA'!$A$2:$V$203,10,0),0)</f>
        <v>G11</v>
      </c>
      <c r="K3" s="15" t="e">
        <f>SUMIF('[1]WASH COAL RECEIPT &amp; GCV DATA'!$A$3:$A$203,'MASTER DATA FILE WASH COAL 210'!A3,'[1]WASH COAL RECEIPT &amp; GCV DATA'!$K$3:$K$203)</f>
        <v>#VALUE!</v>
      </c>
      <c r="L3" s="15" t="e">
        <f>SUMIF('[1]WASH COAL RECEIPT &amp; GCV DATA'!$A$3:$A$203,'MASTER DATA FILE WASH COAL 210'!A3,'[1]WASH COAL RECEIPT &amp; GCV DATA'!$L$3:$L$203)</f>
        <v>#VALUE!</v>
      </c>
      <c r="M3" s="15" t="e">
        <f t="shared" ref="M3:M66" si="0">+K3-L3</f>
        <v>#VALUE!</v>
      </c>
      <c r="N3" s="15">
        <f t="shared" ref="N3:N66" si="1">IFERROR(+M3*S3,0)</f>
        <v>0</v>
      </c>
      <c r="O3" s="15" t="e">
        <f>SUMIF('[1]WASH COAL RECEIPT &amp; GCV DATA'!$A$3:$A$203,'MASTER DATA FILE WASH COAL 210'!A3,'[1]WASH COAL RECEIPT &amp; GCV DATA'!$O$3:$O$203)</f>
        <v>#VALUE!</v>
      </c>
      <c r="P3" s="15" t="e">
        <f t="shared" ref="P3:P66" si="2">+O3*K3</f>
        <v>#VALUE!</v>
      </c>
      <c r="Q3" s="15" t="e">
        <f>SUMIF('[1]WASH COAL RECEIPT &amp; GCV DATA'!$A$3:$A$203,'MASTER DATA FILE WASH COAL 210'!A3,'[1]WASH COAL RECEIPT &amp; GCV DATA'!$Q$3:$Q$203)</f>
        <v>#VALUE!</v>
      </c>
      <c r="R3" s="16" t="e">
        <f>SUMIF('[1]WASH COAL RECEIPT &amp; GCV DATA'!$A$3:$A$203,'MASTER DATA FILE WASH COAL 210'!A3,'[1]WASH COAL RECEIPT &amp; GCV DATA'!$R$3:$R$203)+IF(H3=$J$234,($K$234*K3),0)+IF(H3=$J$235,($K$235*K3),0)</f>
        <v>#VALUE!</v>
      </c>
      <c r="S3" s="15" t="e">
        <f t="shared" ref="S3:S66" si="3">+R3/K3</f>
        <v>#VALUE!</v>
      </c>
      <c r="T3" s="15" t="e">
        <f>SUMIF('[1]WASH COAL RECEIPT &amp; GCV DATA'!$A$3:$A$203,'MASTER DATA FILE WASH COAL 210'!A3,'[1]WASH COAL RECEIPT &amp; GCV DATA'!$T$3:$T$203)</f>
        <v>#VALUE!</v>
      </c>
      <c r="U3" s="15" t="e">
        <f t="shared" ref="U3:U66" si="4">+T3*L3</f>
        <v>#VALUE!</v>
      </c>
      <c r="V3" s="15" t="e">
        <f>SUMIF('[1]WASH COAL RECEIPT &amp; GCV DATA'!$A$3:$A$203,'MASTER DATA FILE WASH COAL 210'!A3,'[1]WASH COAL RECEIPT &amp; GCV DATA'!$V$3:$V$203)</f>
        <v>#VALUE!</v>
      </c>
      <c r="W3" s="15" t="e">
        <f t="shared" ref="W3:W66" si="5">+V3*L3</f>
        <v>#VALUE!</v>
      </c>
      <c r="X3" s="13" t="e">
        <f t="shared" ref="X3:X66" si="6">S3*L3</f>
        <v>#VALUE!</v>
      </c>
    </row>
    <row r="4" spans="1:24" customFormat="1" ht="15.6" x14ac:dyDescent="0.3">
      <c r="A4" s="56">
        <v>131</v>
      </c>
      <c r="B4" s="12" t="e">
        <f>SUMIF('[1]WASH COAL RECEIPT &amp; GCV DATA'!$A$3:$A$201,A4,'[1]WASH COAL RECEIPT &amp; GCV DATA'!$B$3:$B$201)</f>
        <v>#VALUE!</v>
      </c>
      <c r="C4" s="13" t="e">
        <f>SUMIF('[1]WASH COAL RECEIPT &amp; GCV DATA'!$A$3:$A$203,A4,'[1]WASH COAL RECEIPT &amp; GCV DATA'!$C$3:$C$203)</f>
        <v>#VALUE!</v>
      </c>
      <c r="D4" s="13" t="str">
        <f>IFERROR(VLOOKUP(A4,'[1]WASH COAL RECEIPT &amp; GCV DATA'!A3:V204,4,0),0)</f>
        <v>27.07.2022</v>
      </c>
      <c r="E4" s="14">
        <f>IFERROR(VLOOKUP(A4,'[1]WASH COAL RECEIPT &amp; GCV DATA'!$A$2:$V$203,5,0),0)</f>
        <v>44743</v>
      </c>
      <c r="F4" s="13" t="e">
        <f>SUMIF('[1]WASH COAL RECEIPT &amp; GCV DATA'!$A$3:$A$203,'MASTER DATA FILE WASH COAL 210'!A4,'[1]WASH COAL RECEIPT &amp; GCV DATA'!$F$3:$F$203)</f>
        <v>#VALUE!</v>
      </c>
      <c r="G4" s="13" t="str">
        <f>IFERROR(VLOOKUP(A4,'[1]WASH COAL RECEIPT &amp; GCV DATA'!$A$2:$V$203,7,0),0)</f>
        <v>WCL</v>
      </c>
      <c r="H4" s="13" t="str">
        <f>IFERROR(VLOOKUP(A4,'[1]WASH COAL RECEIPT &amp; GCV DATA'!$A$2:$V$203,8,0),0)</f>
        <v>TAE</v>
      </c>
      <c r="I4" s="13">
        <f>IFERROR(VLOOKUP(A4,'[1]WASH COAL RECEIPT &amp; GCV DATA'!$A$2:$V$203,9,0),0)</f>
        <v>0</v>
      </c>
      <c r="J4" s="13" t="str">
        <f>IFERROR(VLOOKUP(A4,'[1]WASH COAL RECEIPT &amp; GCV DATA'!$A$2:$V$203,10,0),0)</f>
        <v>G12</v>
      </c>
      <c r="K4" s="15" t="e">
        <f>SUMIF('[1]WASH COAL RECEIPT &amp; GCV DATA'!$A$3:$A$203,'MASTER DATA FILE WASH COAL 210'!A4,'[1]WASH COAL RECEIPT &amp; GCV DATA'!$K$3:$K$203)</f>
        <v>#VALUE!</v>
      </c>
      <c r="L4" s="15" t="e">
        <f>SUMIF('[1]WASH COAL RECEIPT &amp; GCV DATA'!$A$3:$A$203,'MASTER DATA FILE WASH COAL 210'!A4,'[1]WASH COAL RECEIPT &amp; GCV DATA'!$L$3:$L$203)</f>
        <v>#VALUE!</v>
      </c>
      <c r="M4" s="15" t="e">
        <f t="shared" si="0"/>
        <v>#VALUE!</v>
      </c>
      <c r="N4" s="15">
        <f t="shared" si="1"/>
        <v>0</v>
      </c>
      <c r="O4" s="15" t="e">
        <f>SUMIF('[1]WASH COAL RECEIPT &amp; GCV DATA'!$A$3:$A$203,'MASTER DATA FILE WASH COAL 210'!A4,'[1]WASH COAL RECEIPT &amp; GCV DATA'!$O$3:$O$203)</f>
        <v>#VALUE!</v>
      </c>
      <c r="P4" s="15" t="e">
        <f t="shared" si="2"/>
        <v>#VALUE!</v>
      </c>
      <c r="Q4" s="15" t="e">
        <f>SUMIF('[1]WASH COAL RECEIPT &amp; GCV DATA'!$A$3:$A$203,'MASTER DATA FILE WASH COAL 210'!A4,'[1]WASH COAL RECEIPT &amp; GCV DATA'!$Q$3:$Q$203)</f>
        <v>#VALUE!</v>
      </c>
      <c r="R4" s="16" t="e">
        <f>SUMIF('[1]WASH COAL RECEIPT &amp; GCV DATA'!$A$3:$A$203,'MASTER DATA FILE WASH COAL 210'!A4,'[1]WASH COAL RECEIPT &amp; GCV DATA'!$R$3:$R$203)+IF(H4=$J$234,($K$234*K4),0)+IF(H4=$J$235,($K$235*K4),0)</f>
        <v>#VALUE!</v>
      </c>
      <c r="S4" s="15" t="e">
        <f t="shared" si="3"/>
        <v>#VALUE!</v>
      </c>
      <c r="T4" s="15" t="e">
        <f>SUMIF('[1]WASH COAL RECEIPT &amp; GCV DATA'!$A$3:$A$203,'MASTER DATA FILE WASH COAL 210'!A4,'[1]WASH COAL RECEIPT &amp; GCV DATA'!$T$3:$T$203)</f>
        <v>#VALUE!</v>
      </c>
      <c r="U4" s="15" t="e">
        <f t="shared" si="4"/>
        <v>#VALUE!</v>
      </c>
      <c r="V4" s="15" t="e">
        <f>SUMIF('[1]WASH COAL RECEIPT &amp; GCV DATA'!$A$3:$A$203,'MASTER DATA FILE WASH COAL 210'!A4,'[1]WASH COAL RECEIPT &amp; GCV DATA'!$V$3:$V$203)</f>
        <v>#VALUE!</v>
      </c>
      <c r="W4" s="15" t="e">
        <f t="shared" si="5"/>
        <v>#VALUE!</v>
      </c>
      <c r="X4" t="e">
        <f t="shared" si="6"/>
        <v>#VALUE!</v>
      </c>
    </row>
    <row r="5" spans="1:24" customFormat="1" ht="15.6" x14ac:dyDescent="0.3">
      <c r="A5" s="56">
        <v>132</v>
      </c>
      <c r="B5" s="12" t="e">
        <f>SUMIF('[1]WASH COAL RECEIPT &amp; GCV DATA'!$A$3:$A$201,A5,'[1]WASH COAL RECEIPT &amp; GCV DATA'!$B$3:$B$201)</f>
        <v>#VALUE!</v>
      </c>
      <c r="C5" s="13" t="e">
        <f>SUMIF('[1]WASH COAL RECEIPT &amp; GCV DATA'!$A$3:$A$203,A5,'[1]WASH COAL RECEIPT &amp; GCV DATA'!$C$3:$C$203)</f>
        <v>#VALUE!</v>
      </c>
      <c r="D5" s="13" t="str">
        <f>IFERROR(VLOOKUP(A5,'[1]WASH COAL RECEIPT &amp; GCV DATA'!A4:V205,4,0),0)</f>
        <v>27.07.2022</v>
      </c>
      <c r="E5" s="14">
        <f>IFERROR(VLOOKUP(A5,'[1]WASH COAL RECEIPT &amp; GCV DATA'!$A$2:$V$203,5,0),0)</f>
        <v>44743</v>
      </c>
      <c r="F5" s="13" t="e">
        <f>SUMIF('[1]WASH COAL RECEIPT &amp; GCV DATA'!$A$3:$A$203,'MASTER DATA FILE WASH COAL 210'!A5,'[1]WASH COAL RECEIPT &amp; GCV DATA'!$F$3:$F$203)</f>
        <v>#VALUE!</v>
      </c>
      <c r="G5" s="13" t="str">
        <f>IFERROR(VLOOKUP(A5,'[1]WASH COAL RECEIPT &amp; GCV DATA'!$A$2:$V$203,7,0),0)</f>
        <v>MCL</v>
      </c>
      <c r="H5" s="13" t="str">
        <f>IFERROR(VLOOKUP(A5,'[1]WASH COAL RECEIPT &amp; GCV DATA'!$A$2:$V$203,8,0),0)</f>
        <v>PAHD</v>
      </c>
      <c r="I5" s="13">
        <f>IFERROR(VLOOKUP(A5,'[1]WASH COAL RECEIPT &amp; GCV DATA'!$A$2:$V$203,9,0),0)</f>
        <v>0</v>
      </c>
      <c r="J5" s="13" t="str">
        <f>IFERROR(VLOOKUP(A5,'[1]WASH COAL RECEIPT &amp; GCV DATA'!$A$2:$V$203,10,0),0)</f>
        <v>G14</v>
      </c>
      <c r="K5" s="15" t="e">
        <f>SUMIF('[1]WASH COAL RECEIPT &amp; GCV DATA'!$A$3:$A$203,'MASTER DATA FILE WASH COAL 210'!A5,'[1]WASH COAL RECEIPT &amp; GCV DATA'!$K$3:$K$203)</f>
        <v>#VALUE!</v>
      </c>
      <c r="L5" s="15" t="e">
        <f>SUMIF('[1]WASH COAL RECEIPT &amp; GCV DATA'!$A$3:$A$203,'MASTER DATA FILE WASH COAL 210'!A5,'[1]WASH COAL RECEIPT &amp; GCV DATA'!$L$3:$L$203)</f>
        <v>#VALUE!</v>
      </c>
      <c r="M5" s="15" t="e">
        <f t="shared" si="0"/>
        <v>#VALUE!</v>
      </c>
      <c r="N5" s="15">
        <f t="shared" si="1"/>
        <v>0</v>
      </c>
      <c r="O5" s="15" t="e">
        <f>SUMIF('[1]WASH COAL RECEIPT &amp; GCV DATA'!$A$3:$A$203,'MASTER DATA FILE WASH COAL 210'!A5,'[1]WASH COAL RECEIPT &amp; GCV DATA'!$O$3:$O$203)</f>
        <v>#VALUE!</v>
      </c>
      <c r="P5" s="15" t="e">
        <f t="shared" si="2"/>
        <v>#VALUE!</v>
      </c>
      <c r="Q5" s="15" t="e">
        <f>SUMIF('[1]WASH COAL RECEIPT &amp; GCV DATA'!$A$3:$A$203,'MASTER DATA FILE WASH COAL 210'!A5,'[1]WASH COAL RECEIPT &amp; GCV DATA'!$Q$3:$Q$203)</f>
        <v>#VALUE!</v>
      </c>
      <c r="R5" s="16" t="e">
        <f>SUMIF('[1]WASH COAL RECEIPT &amp; GCV DATA'!$A$3:$A$203,'MASTER DATA FILE WASH COAL 210'!A5,'[1]WASH COAL RECEIPT &amp; GCV DATA'!$R$3:$R$203)+IF(H5=$J$234,($K$234*K5),0)+IF(H5=$J$235,($K$235*K5),0)</f>
        <v>#VALUE!</v>
      </c>
      <c r="S5" s="15" t="e">
        <f t="shared" si="3"/>
        <v>#VALUE!</v>
      </c>
      <c r="T5" s="15" t="e">
        <f>SUMIF('[1]WASH COAL RECEIPT &amp; GCV DATA'!$A$3:$A$203,'MASTER DATA FILE WASH COAL 210'!A5,'[1]WASH COAL RECEIPT &amp; GCV DATA'!$T$3:$T$203)</f>
        <v>#VALUE!</v>
      </c>
      <c r="U5" s="15" t="e">
        <f t="shared" si="4"/>
        <v>#VALUE!</v>
      </c>
      <c r="V5" s="15" t="e">
        <f>SUMIF('[1]WASH COAL RECEIPT &amp; GCV DATA'!$A$3:$A$203,'MASTER DATA FILE WASH COAL 210'!A5,'[1]WASH COAL RECEIPT &amp; GCV DATA'!$V$3:$V$203)</f>
        <v>#VALUE!</v>
      </c>
      <c r="W5" s="15" t="e">
        <f t="shared" si="5"/>
        <v>#VALUE!</v>
      </c>
      <c r="X5" t="e">
        <f t="shared" si="6"/>
        <v>#VALUE!</v>
      </c>
    </row>
    <row r="6" spans="1:24" customFormat="1" ht="15.6" x14ac:dyDescent="0.3">
      <c r="A6" s="56">
        <v>133</v>
      </c>
      <c r="B6" s="12" t="e">
        <f>SUMIF('[1]WASH COAL RECEIPT &amp; GCV DATA'!$A$3:$A$188,A6,'[1]WASH COAL RECEIPT &amp; GCV DATA'!$B$3:$B$188)</f>
        <v>#VALUE!</v>
      </c>
      <c r="C6" s="13" t="e">
        <f>SUMIF('[1]WASH COAL RECEIPT &amp; GCV DATA'!$A$3:$A$203,A6,'[1]WASH COAL RECEIPT &amp; GCV DATA'!$C$3:$C$203)</f>
        <v>#VALUE!</v>
      </c>
      <c r="D6" s="13" t="str">
        <f>IFERROR(VLOOKUP(A6,'[1]WASH COAL RECEIPT &amp; GCV DATA'!A5:V206,4,0),0)</f>
        <v>27.07.2022</v>
      </c>
      <c r="E6" s="14">
        <f>IFERROR(VLOOKUP(A6,'[1]WASH COAL RECEIPT &amp; GCV DATA'!$A$2:$V$203,5,0),0)</f>
        <v>44743</v>
      </c>
      <c r="F6" s="13" t="e">
        <f>SUMIF('[1]WASH COAL RECEIPT &amp; GCV DATA'!$A$3:$A$203,'MASTER DATA FILE WASH COAL 210'!A6,'[1]WASH COAL RECEIPT &amp; GCV DATA'!$F$3:$F$203)</f>
        <v>#VALUE!</v>
      </c>
      <c r="G6" s="13" t="str">
        <f>IFERROR(VLOOKUP(A6,'[1]WASH COAL RECEIPT &amp; GCV DATA'!$A$2:$V$203,7,0),0)</f>
        <v>SECL</v>
      </c>
      <c r="H6" s="13" t="str">
        <f>IFERROR(VLOOKUP(A6,'[1]WASH COAL RECEIPT &amp; GCV DATA'!$A$2:$V$203,8,0),0)</f>
        <v>PMCJ</v>
      </c>
      <c r="I6" s="13">
        <f>IFERROR(VLOOKUP(A6,'[1]WASH COAL RECEIPT &amp; GCV DATA'!$A$2:$V$203,9,0),0)</f>
        <v>0</v>
      </c>
      <c r="J6" s="13" t="str">
        <f>IFERROR(VLOOKUP(A6,'[1]WASH COAL RECEIPT &amp; GCV DATA'!$A$2:$V$203,10,0),0)</f>
        <v>G11</v>
      </c>
      <c r="K6" s="15" t="e">
        <f>SUMIF('[1]WASH COAL RECEIPT &amp; GCV DATA'!$A$3:$A$203,'MASTER DATA FILE WASH COAL 210'!A6,'[1]WASH COAL RECEIPT &amp; GCV DATA'!$K$3:$K$203)</f>
        <v>#VALUE!</v>
      </c>
      <c r="L6" s="15" t="e">
        <f>SUMIF('[1]WASH COAL RECEIPT &amp; GCV DATA'!$A$3:$A$203,'MASTER DATA FILE WASH COAL 210'!A6,'[1]WASH COAL RECEIPT &amp; GCV DATA'!$L$3:$L$203)</f>
        <v>#VALUE!</v>
      </c>
      <c r="M6" s="15" t="e">
        <f t="shared" si="0"/>
        <v>#VALUE!</v>
      </c>
      <c r="N6" s="15">
        <f t="shared" si="1"/>
        <v>0</v>
      </c>
      <c r="O6" s="15" t="e">
        <f>SUMIF('[1]WASH COAL RECEIPT &amp; GCV DATA'!$A$3:$A$203,'MASTER DATA FILE WASH COAL 210'!A6,'[1]WASH COAL RECEIPT &amp; GCV DATA'!$O$3:$O$203)</f>
        <v>#VALUE!</v>
      </c>
      <c r="P6" s="15" t="e">
        <f t="shared" si="2"/>
        <v>#VALUE!</v>
      </c>
      <c r="Q6" s="15" t="e">
        <f>SUMIF('[1]WASH COAL RECEIPT &amp; GCV DATA'!$A$3:$A$203,'MASTER DATA FILE WASH COAL 210'!A6,'[1]WASH COAL RECEIPT &amp; GCV DATA'!$Q$3:$Q$203)</f>
        <v>#VALUE!</v>
      </c>
      <c r="R6" s="16" t="e">
        <f>SUMIF('[1]WASH COAL RECEIPT &amp; GCV DATA'!$A$3:$A$203,'MASTER DATA FILE WASH COAL 210'!A6,'[1]WASH COAL RECEIPT &amp; GCV DATA'!$R$3:$R$203)+IF(H6=$J$234,($K$234*K6),0)+IF(H6=$J$235,($K$235*K6),0)</f>
        <v>#VALUE!</v>
      </c>
      <c r="S6" s="15" t="e">
        <f t="shared" si="3"/>
        <v>#VALUE!</v>
      </c>
      <c r="T6" s="15" t="e">
        <f>SUMIF('[1]WASH COAL RECEIPT &amp; GCV DATA'!$A$3:$A$203,'MASTER DATA FILE WASH COAL 210'!A6,'[1]WASH COAL RECEIPT &amp; GCV DATA'!$T$3:$T$203)</f>
        <v>#VALUE!</v>
      </c>
      <c r="U6" s="15" t="e">
        <f t="shared" si="4"/>
        <v>#VALUE!</v>
      </c>
      <c r="V6" s="15" t="e">
        <f>SUMIF('[1]WASH COAL RECEIPT &amp; GCV DATA'!$A$3:$A$203,'MASTER DATA FILE WASH COAL 210'!A6,'[1]WASH COAL RECEIPT &amp; GCV DATA'!$V$3:$V$203)</f>
        <v>#VALUE!</v>
      </c>
      <c r="W6" s="15" t="e">
        <f t="shared" si="5"/>
        <v>#VALUE!</v>
      </c>
      <c r="X6" t="e">
        <f t="shared" si="6"/>
        <v>#VALUE!</v>
      </c>
    </row>
    <row r="7" spans="1:24" customFormat="1" ht="15.6" x14ac:dyDescent="0.3">
      <c r="A7" s="56">
        <v>134</v>
      </c>
      <c r="B7" s="12" t="e">
        <f>SUMIF('[1]WASH COAL RECEIPT &amp; GCV DATA'!$A$3:$A$188,A7,'[1]WASH COAL RECEIPT &amp; GCV DATA'!$B$3:$B$188)</f>
        <v>#VALUE!</v>
      </c>
      <c r="C7" s="13" t="e">
        <f>SUMIF('[1]WASH COAL RECEIPT &amp; GCV DATA'!$A$3:$A$203,A7,'[1]WASH COAL RECEIPT &amp; GCV DATA'!$C$3:$C$203)</f>
        <v>#VALUE!</v>
      </c>
      <c r="D7" s="13" t="str">
        <f>IFERROR(VLOOKUP(A7,'[1]WASH COAL RECEIPT &amp; GCV DATA'!A6:V207,4,0),0)</f>
        <v>28.07.2022</v>
      </c>
      <c r="E7" s="14">
        <f>IFERROR(VLOOKUP(A7,'[1]WASH COAL RECEIPT &amp; GCV DATA'!$A$2:$V$203,5,0),0)</f>
        <v>44743</v>
      </c>
      <c r="F7" s="13" t="e">
        <f>SUMIF('[1]WASH COAL RECEIPT &amp; GCV DATA'!$A$3:$A$203,'MASTER DATA FILE WASH COAL 210'!A7,'[1]WASH COAL RECEIPT &amp; GCV DATA'!$F$3:$F$203)</f>
        <v>#VALUE!</v>
      </c>
      <c r="G7" s="13" t="str">
        <f>IFERROR(VLOOKUP(A7,'[1]WASH COAL RECEIPT &amp; GCV DATA'!$A$2:$V$203,7,0),0)</f>
        <v>WCL</v>
      </c>
      <c r="H7" s="13" t="str">
        <f>IFERROR(VLOOKUP(A7,'[1]WASH COAL RECEIPT &amp; GCV DATA'!$A$2:$V$203,8,0),0)</f>
        <v>WANI</v>
      </c>
      <c r="I7" s="13">
        <f>IFERROR(VLOOKUP(A7,'[1]WASH COAL RECEIPT &amp; GCV DATA'!$A$2:$V$203,9,0),0)</f>
        <v>0</v>
      </c>
      <c r="J7" s="13" t="str">
        <f>IFERROR(VLOOKUP(A7,'[1]WASH COAL RECEIPT &amp; GCV DATA'!$A$2:$V$203,10,0),0)</f>
        <v>G10</v>
      </c>
      <c r="K7" s="15" t="e">
        <f>SUMIF('[1]WASH COAL RECEIPT &amp; GCV DATA'!$A$3:$A$203,'MASTER DATA FILE WASH COAL 210'!A7,'[1]WASH COAL RECEIPT &amp; GCV DATA'!$K$3:$K$203)</f>
        <v>#VALUE!</v>
      </c>
      <c r="L7" s="15" t="e">
        <f>SUMIF('[1]WASH COAL RECEIPT &amp; GCV DATA'!$A$3:$A$203,'MASTER DATA FILE WASH COAL 210'!A7,'[1]WASH COAL RECEIPT &amp; GCV DATA'!$L$3:$L$203)</f>
        <v>#VALUE!</v>
      </c>
      <c r="M7" s="15" t="e">
        <f t="shared" si="0"/>
        <v>#VALUE!</v>
      </c>
      <c r="N7" s="15">
        <f t="shared" si="1"/>
        <v>0</v>
      </c>
      <c r="O7" s="15" t="e">
        <f>SUMIF('[1]WASH COAL RECEIPT &amp; GCV DATA'!$A$3:$A$203,'MASTER DATA FILE WASH COAL 210'!A7,'[1]WASH COAL RECEIPT &amp; GCV DATA'!$O$3:$O$203)</f>
        <v>#VALUE!</v>
      </c>
      <c r="P7" s="15" t="e">
        <f t="shared" si="2"/>
        <v>#VALUE!</v>
      </c>
      <c r="Q7" s="15" t="e">
        <f>SUMIF('[1]WASH COAL RECEIPT &amp; GCV DATA'!$A$3:$A$203,'MASTER DATA FILE WASH COAL 210'!A7,'[1]WASH COAL RECEIPT &amp; GCV DATA'!$Q$3:$Q$203)</f>
        <v>#VALUE!</v>
      </c>
      <c r="R7" s="16" t="e">
        <f>SUMIF('[1]WASH COAL RECEIPT &amp; GCV DATA'!$A$3:$A$203,'MASTER DATA FILE WASH COAL 210'!A7,'[1]WASH COAL RECEIPT &amp; GCV DATA'!$R$3:$R$203)+IF(H7=$J$234,($K$234*K7),0)+IF(H7=$J$235,($K$235*K7),0)</f>
        <v>#VALUE!</v>
      </c>
      <c r="S7" s="15" t="e">
        <f t="shared" si="3"/>
        <v>#VALUE!</v>
      </c>
      <c r="T7" s="15" t="e">
        <f>SUMIF('[1]WASH COAL RECEIPT &amp; GCV DATA'!$A$3:$A$203,'MASTER DATA FILE WASH COAL 210'!A7,'[1]WASH COAL RECEIPT &amp; GCV DATA'!$T$3:$T$203)</f>
        <v>#VALUE!</v>
      </c>
      <c r="U7" s="15" t="e">
        <f t="shared" si="4"/>
        <v>#VALUE!</v>
      </c>
      <c r="V7" s="15" t="e">
        <f>SUMIF('[1]WASH COAL RECEIPT &amp; GCV DATA'!$A$3:$A$203,'MASTER DATA FILE WASH COAL 210'!A7,'[1]WASH COAL RECEIPT &amp; GCV DATA'!$V$3:$V$203)</f>
        <v>#VALUE!</v>
      </c>
      <c r="W7" s="15" t="e">
        <f t="shared" si="5"/>
        <v>#VALUE!</v>
      </c>
      <c r="X7" t="e">
        <f t="shared" si="6"/>
        <v>#VALUE!</v>
      </c>
    </row>
    <row r="8" spans="1:24" customFormat="1" ht="15.6" x14ac:dyDescent="0.3">
      <c r="A8" s="56">
        <v>136</v>
      </c>
      <c r="B8" s="12" t="e">
        <f>SUMIF('[1]WASH COAL RECEIPT &amp; GCV DATA'!$A$3:$A$188,A8,'[1]WASH COAL RECEIPT &amp; GCV DATA'!$B$3:$B$188)</f>
        <v>#VALUE!</v>
      </c>
      <c r="C8" s="13" t="e">
        <f>SUMIF('[1]WASH COAL RECEIPT &amp; GCV DATA'!$A$3:$A$203,A8,'[1]WASH COAL RECEIPT &amp; GCV DATA'!$C$3:$C$203)</f>
        <v>#VALUE!</v>
      </c>
      <c r="D8" s="13" t="str">
        <f>IFERROR(VLOOKUP(A8,'[1]WASH COAL RECEIPT &amp; GCV DATA'!A7:V208,4,0),0)</f>
        <v>28.07.2022</v>
      </c>
      <c r="E8" s="14">
        <f>IFERROR(VLOOKUP(A8,'[1]WASH COAL RECEIPT &amp; GCV DATA'!$A$2:$V$203,5,0),0)</f>
        <v>44743</v>
      </c>
      <c r="F8" s="13" t="e">
        <f>SUMIF('[1]WASH COAL RECEIPT &amp; GCV DATA'!$A$3:$A$203,'MASTER DATA FILE WASH COAL 210'!A8,'[1]WASH COAL RECEIPT &amp; GCV DATA'!$F$3:$F$203)</f>
        <v>#VALUE!</v>
      </c>
      <c r="G8" s="13" t="str">
        <f>IFERROR(VLOOKUP(A8,'[1]WASH COAL RECEIPT &amp; GCV DATA'!$A$2:$V$203,7,0),0)</f>
        <v>SECL</v>
      </c>
      <c r="H8" s="13" t="str">
        <f>IFERROR(VLOOKUP(A8,'[1]WASH COAL RECEIPT &amp; GCV DATA'!$A$2:$V$203,8,0),0)</f>
        <v>PHEC</v>
      </c>
      <c r="I8" s="13">
        <f>IFERROR(VLOOKUP(A8,'[1]WASH COAL RECEIPT &amp; GCV DATA'!$A$2:$V$203,9,0),0)</f>
        <v>0</v>
      </c>
      <c r="J8" s="13" t="str">
        <f>IFERROR(VLOOKUP(A8,'[1]WASH COAL RECEIPT &amp; GCV DATA'!$A$2:$V$203,10,0),0)</f>
        <v>G11</v>
      </c>
      <c r="K8" s="15" t="e">
        <f>SUMIF('[1]WASH COAL RECEIPT &amp; GCV DATA'!$A$3:$A$203,'MASTER DATA FILE WASH COAL 210'!A8,'[1]WASH COAL RECEIPT &amp; GCV DATA'!$K$3:$K$203)</f>
        <v>#VALUE!</v>
      </c>
      <c r="L8" s="15" t="e">
        <f>SUMIF('[1]WASH COAL RECEIPT &amp; GCV DATA'!$A$3:$A$203,'MASTER DATA FILE WASH COAL 210'!A8,'[1]WASH COAL RECEIPT &amp; GCV DATA'!$L$3:$L$203)</f>
        <v>#VALUE!</v>
      </c>
      <c r="M8" s="15" t="e">
        <f t="shared" si="0"/>
        <v>#VALUE!</v>
      </c>
      <c r="N8" s="15">
        <f t="shared" si="1"/>
        <v>0</v>
      </c>
      <c r="O8" s="15" t="e">
        <f>SUMIF('[1]WASH COAL RECEIPT &amp; GCV DATA'!$A$3:$A$203,'MASTER DATA FILE WASH COAL 210'!A8,'[1]WASH COAL RECEIPT &amp; GCV DATA'!$O$3:$O$203)</f>
        <v>#VALUE!</v>
      </c>
      <c r="P8" s="15" t="e">
        <f t="shared" si="2"/>
        <v>#VALUE!</v>
      </c>
      <c r="Q8" s="15" t="e">
        <f>SUMIF('[1]WASH COAL RECEIPT &amp; GCV DATA'!$A$3:$A$203,'MASTER DATA FILE WASH COAL 210'!A8,'[1]WASH COAL RECEIPT &amp; GCV DATA'!$Q$3:$Q$203)</f>
        <v>#VALUE!</v>
      </c>
      <c r="R8" s="16" t="e">
        <f>SUMIF('[1]WASH COAL RECEIPT &amp; GCV DATA'!$A$3:$A$203,'MASTER DATA FILE WASH COAL 210'!A8,'[1]WASH COAL RECEIPT &amp; GCV DATA'!$R$3:$R$203)+IF(H8=$J$234,($K$234*K8),0)+IF(H8=$J$235,($K$235*K8),0)</f>
        <v>#VALUE!</v>
      </c>
      <c r="S8" s="15" t="e">
        <f t="shared" si="3"/>
        <v>#VALUE!</v>
      </c>
      <c r="T8" s="15" t="e">
        <f>SUMIF('[1]WASH COAL RECEIPT &amp; GCV DATA'!$A$3:$A$203,'MASTER DATA FILE WASH COAL 210'!A8,'[1]WASH COAL RECEIPT &amp; GCV DATA'!$T$3:$T$203)</f>
        <v>#VALUE!</v>
      </c>
      <c r="U8" s="15" t="e">
        <f t="shared" si="4"/>
        <v>#VALUE!</v>
      </c>
      <c r="V8" s="15" t="e">
        <f>SUMIF('[1]WASH COAL RECEIPT &amp; GCV DATA'!$A$3:$A$203,'MASTER DATA FILE WASH COAL 210'!A8,'[1]WASH COAL RECEIPT &amp; GCV DATA'!$V$3:$V$203)</f>
        <v>#VALUE!</v>
      </c>
      <c r="W8" s="15" t="e">
        <f t="shared" si="5"/>
        <v>#VALUE!</v>
      </c>
      <c r="X8" t="e">
        <f t="shared" si="6"/>
        <v>#VALUE!</v>
      </c>
    </row>
    <row r="9" spans="1:24" customFormat="1" ht="15.6" x14ac:dyDescent="0.3">
      <c r="A9" s="56">
        <v>138</v>
      </c>
      <c r="B9" s="12" t="e">
        <f>SUMIF('[1]WASH COAL RECEIPT &amp; GCV DATA'!$A$3:$A$188,A9,'[1]WASH COAL RECEIPT &amp; GCV DATA'!$B$3:$B$188)</f>
        <v>#VALUE!</v>
      </c>
      <c r="C9" s="13" t="e">
        <f>SUMIF('[1]WASH COAL RECEIPT &amp; GCV DATA'!$A$3:$A$203,A9,'[1]WASH COAL RECEIPT &amp; GCV DATA'!$C$3:$C$203)</f>
        <v>#VALUE!</v>
      </c>
      <c r="D9" s="13" t="str">
        <f>IFERROR(VLOOKUP(A9,'[1]WASH COAL RECEIPT &amp; GCV DATA'!A8:V209,4,0),0)</f>
        <v>29.07.2022</v>
      </c>
      <c r="E9" s="14">
        <f>IFERROR(VLOOKUP(A9,'[1]WASH COAL RECEIPT &amp; GCV DATA'!$A$2:$V$203,5,0),0)</f>
        <v>44743</v>
      </c>
      <c r="F9" s="13" t="e">
        <f>SUMIF('[1]WASH COAL RECEIPT &amp; GCV DATA'!$A$3:$A$203,'MASTER DATA FILE WASH COAL 210'!A9,'[1]WASH COAL RECEIPT &amp; GCV DATA'!$F$3:$F$203)</f>
        <v>#VALUE!</v>
      </c>
      <c r="G9" s="13" t="str">
        <f>IFERROR(VLOOKUP(A9,'[1]WASH COAL RECEIPT &amp; GCV DATA'!$A$2:$V$203,7,0),0)</f>
        <v>WCL</v>
      </c>
      <c r="H9" s="13" t="str">
        <f>IFERROR(VLOOKUP(A9,'[1]WASH COAL RECEIPT &amp; GCV DATA'!$A$2:$V$203,8,0),0)</f>
        <v>TAE</v>
      </c>
      <c r="I9" s="13">
        <f>IFERROR(VLOOKUP(A9,'[1]WASH COAL RECEIPT &amp; GCV DATA'!$A$2:$V$203,9,0),0)</f>
        <v>0</v>
      </c>
      <c r="J9" s="13" t="str">
        <f>IFERROR(VLOOKUP(A9,'[1]WASH COAL RECEIPT &amp; GCV DATA'!$A$2:$V$203,10,0),0)</f>
        <v>G12</v>
      </c>
      <c r="K9" s="15" t="e">
        <f>SUMIF('[1]WASH COAL RECEIPT &amp; GCV DATA'!$A$3:$A$203,'MASTER DATA FILE WASH COAL 210'!A9,'[1]WASH COAL RECEIPT &amp; GCV DATA'!$K$3:$K$203)</f>
        <v>#VALUE!</v>
      </c>
      <c r="L9" s="15" t="e">
        <f>SUMIF('[1]WASH COAL RECEIPT &amp; GCV DATA'!$A$3:$A$203,'MASTER DATA FILE WASH COAL 210'!A9,'[1]WASH COAL RECEIPT &amp; GCV DATA'!$L$3:$L$203)</f>
        <v>#VALUE!</v>
      </c>
      <c r="M9" s="15" t="e">
        <f t="shared" si="0"/>
        <v>#VALUE!</v>
      </c>
      <c r="N9" s="15">
        <f t="shared" si="1"/>
        <v>0</v>
      </c>
      <c r="O9" s="15" t="e">
        <f>SUMIF('[1]WASH COAL RECEIPT &amp; GCV DATA'!$A$3:$A$203,'MASTER DATA FILE WASH COAL 210'!A9,'[1]WASH COAL RECEIPT &amp; GCV DATA'!$O$3:$O$203)</f>
        <v>#VALUE!</v>
      </c>
      <c r="P9" s="15" t="e">
        <f t="shared" si="2"/>
        <v>#VALUE!</v>
      </c>
      <c r="Q9" s="15" t="e">
        <f>SUMIF('[1]WASH COAL RECEIPT &amp; GCV DATA'!$A$3:$A$203,'MASTER DATA FILE WASH COAL 210'!A9,'[1]WASH COAL RECEIPT &amp; GCV DATA'!$Q$3:$Q$203)</f>
        <v>#VALUE!</v>
      </c>
      <c r="R9" s="16" t="e">
        <f>SUMIF('[1]WASH COAL RECEIPT &amp; GCV DATA'!$A$3:$A$203,'MASTER DATA FILE WASH COAL 210'!A9,'[1]WASH COAL RECEIPT &amp; GCV DATA'!$R$3:$R$203)+IF(H9=$J$234,($K$234*K9),0)+IF(H9=$J$235,($K$235*K9),0)</f>
        <v>#VALUE!</v>
      </c>
      <c r="S9" s="15" t="e">
        <f t="shared" si="3"/>
        <v>#VALUE!</v>
      </c>
      <c r="T9" s="15" t="e">
        <f>SUMIF('[1]WASH COAL RECEIPT &amp; GCV DATA'!$A$3:$A$203,'MASTER DATA FILE WASH COAL 210'!A9,'[1]WASH COAL RECEIPT &amp; GCV DATA'!$T$3:$T$203)</f>
        <v>#VALUE!</v>
      </c>
      <c r="U9" s="15" t="e">
        <f t="shared" si="4"/>
        <v>#VALUE!</v>
      </c>
      <c r="V9" s="15" t="e">
        <f>SUMIF('[1]WASH COAL RECEIPT &amp; GCV DATA'!$A$3:$A$203,'MASTER DATA FILE WASH COAL 210'!A9,'[1]WASH COAL RECEIPT &amp; GCV DATA'!$V$3:$V$203)</f>
        <v>#VALUE!</v>
      </c>
      <c r="W9" s="15" t="e">
        <f t="shared" si="5"/>
        <v>#VALUE!</v>
      </c>
      <c r="X9" t="e">
        <f t="shared" si="6"/>
        <v>#VALUE!</v>
      </c>
    </row>
    <row r="10" spans="1:24" customFormat="1" ht="15.6" x14ac:dyDescent="0.3">
      <c r="A10" s="56">
        <v>139</v>
      </c>
      <c r="B10" s="12" t="e">
        <f>SUMIF('[1]WASH COAL RECEIPT &amp; GCV DATA'!$A$3:$A$188,A10,'[1]WASH COAL RECEIPT &amp; GCV DATA'!$B$3:$B$188)</f>
        <v>#VALUE!</v>
      </c>
      <c r="C10" s="13" t="e">
        <f>SUMIF('[1]WASH COAL RECEIPT &amp; GCV DATA'!$A$3:$A$203,A10,'[1]WASH COAL RECEIPT &amp; GCV DATA'!$C$3:$C$203)</f>
        <v>#VALUE!</v>
      </c>
      <c r="D10" s="13" t="str">
        <f>IFERROR(VLOOKUP(A10,'[1]WASH COAL RECEIPT &amp; GCV DATA'!A9:V210,4,0),0)</f>
        <v>28.07.2022</v>
      </c>
      <c r="E10" s="14">
        <f>IFERROR(VLOOKUP(A10,'[1]WASH COAL RECEIPT &amp; GCV DATA'!$A$2:$V$203,5,0),0)</f>
        <v>44743</v>
      </c>
      <c r="F10" s="13" t="e">
        <f>SUMIF('[1]WASH COAL RECEIPT &amp; GCV DATA'!$A$3:$A$203,'MASTER DATA FILE WASH COAL 210'!A10,'[1]WASH COAL RECEIPT &amp; GCV DATA'!$F$3:$F$203)</f>
        <v>#VALUE!</v>
      </c>
      <c r="G10" s="13" t="str">
        <f>IFERROR(VLOOKUP(A10,'[1]WASH COAL RECEIPT &amp; GCV DATA'!$A$2:$V$203,7,0),0)</f>
        <v>MCL</v>
      </c>
      <c r="H10" s="13" t="str">
        <f>IFERROR(VLOOKUP(A10,'[1]WASH COAL RECEIPT &amp; GCV DATA'!$A$2:$V$203,8,0),0)</f>
        <v>PGBB</v>
      </c>
      <c r="I10" s="13">
        <f>IFERROR(VLOOKUP(A10,'[1]WASH COAL RECEIPT &amp; GCV DATA'!$A$2:$V$203,9,0),0)</f>
        <v>0</v>
      </c>
      <c r="J10" s="13" t="str">
        <f>IFERROR(VLOOKUP(A10,'[1]WASH COAL RECEIPT &amp; GCV DATA'!$A$2:$V$203,10,0),0)</f>
        <v>G14</v>
      </c>
      <c r="K10" s="15" t="e">
        <f>SUMIF('[1]WASH COAL RECEIPT &amp; GCV DATA'!$A$3:$A$203,'MASTER DATA FILE WASH COAL 210'!A10,'[1]WASH COAL RECEIPT &amp; GCV DATA'!$K$3:$K$203)</f>
        <v>#VALUE!</v>
      </c>
      <c r="L10" s="15" t="e">
        <f>SUMIF('[1]WASH COAL RECEIPT &amp; GCV DATA'!$A$3:$A$203,'MASTER DATA FILE WASH COAL 210'!A10,'[1]WASH COAL RECEIPT &amp; GCV DATA'!$L$3:$L$203)</f>
        <v>#VALUE!</v>
      </c>
      <c r="M10" s="15" t="e">
        <f t="shared" si="0"/>
        <v>#VALUE!</v>
      </c>
      <c r="N10" s="15">
        <f t="shared" si="1"/>
        <v>0</v>
      </c>
      <c r="O10" s="15" t="e">
        <f>SUMIF('[1]WASH COAL RECEIPT &amp; GCV DATA'!$A$3:$A$203,'MASTER DATA FILE WASH COAL 210'!A10,'[1]WASH COAL RECEIPT &amp; GCV DATA'!$O$3:$O$203)</f>
        <v>#VALUE!</v>
      </c>
      <c r="P10" s="15" t="e">
        <f t="shared" si="2"/>
        <v>#VALUE!</v>
      </c>
      <c r="Q10" s="15" t="e">
        <f>SUMIF('[1]WASH COAL RECEIPT &amp; GCV DATA'!$A$3:$A$203,'MASTER DATA FILE WASH COAL 210'!A10,'[1]WASH COAL RECEIPT &amp; GCV DATA'!$Q$3:$Q$203)</f>
        <v>#VALUE!</v>
      </c>
      <c r="R10" s="16" t="e">
        <f>SUMIF('[1]WASH COAL RECEIPT &amp; GCV DATA'!$A$3:$A$203,'MASTER DATA FILE WASH COAL 210'!A10,'[1]WASH COAL RECEIPT &amp; GCV DATA'!$R$3:$R$203)+IF(H10=$J$234,($K$234*K10),0)+IF(H10=$J$235,($K$235*K10),0)</f>
        <v>#VALUE!</v>
      </c>
      <c r="S10" s="15" t="e">
        <f t="shared" si="3"/>
        <v>#VALUE!</v>
      </c>
      <c r="T10" s="15" t="e">
        <f>SUMIF('[1]WASH COAL RECEIPT &amp; GCV DATA'!$A$3:$A$203,'MASTER DATA FILE WASH COAL 210'!A10,'[1]WASH COAL RECEIPT &amp; GCV DATA'!$T$3:$T$203)</f>
        <v>#VALUE!</v>
      </c>
      <c r="U10" s="15" t="e">
        <f t="shared" si="4"/>
        <v>#VALUE!</v>
      </c>
      <c r="V10" s="15" t="e">
        <f>SUMIF('[1]WASH COAL RECEIPT &amp; GCV DATA'!$A$3:$A$203,'MASTER DATA FILE WASH COAL 210'!A10,'[1]WASH COAL RECEIPT &amp; GCV DATA'!$V$3:$V$203)</f>
        <v>#VALUE!</v>
      </c>
      <c r="W10" s="15" t="e">
        <f t="shared" si="5"/>
        <v>#VALUE!</v>
      </c>
      <c r="X10" t="e">
        <f t="shared" si="6"/>
        <v>#VALUE!</v>
      </c>
    </row>
    <row r="11" spans="1:24" customFormat="1" ht="15.6" x14ac:dyDescent="0.3">
      <c r="A11" s="56">
        <v>140</v>
      </c>
      <c r="B11" s="12" t="e">
        <f>SUMIF('[1]WASH COAL RECEIPT &amp; GCV DATA'!$A$3:$A$188,A11,'[1]WASH COAL RECEIPT &amp; GCV DATA'!$B$3:$B$188)</f>
        <v>#VALUE!</v>
      </c>
      <c r="C11" s="13" t="e">
        <f>SUMIF('[1]WASH COAL RECEIPT &amp; GCV DATA'!$A$3:$A$203,A11,'[1]WASH COAL RECEIPT &amp; GCV DATA'!$C$3:$C$203)</f>
        <v>#VALUE!</v>
      </c>
      <c r="D11" s="13" t="str">
        <f>IFERROR(VLOOKUP(A11,'[1]WASH COAL RECEIPT &amp; GCV DATA'!A10:V211,4,0),0)</f>
        <v>29.07.2022</v>
      </c>
      <c r="E11" s="14">
        <f>IFERROR(VLOOKUP(A11,'[1]WASH COAL RECEIPT &amp; GCV DATA'!$A$2:$V$203,5,0),0)</f>
        <v>44743</v>
      </c>
      <c r="F11" s="13" t="e">
        <f>SUMIF('[1]WASH COAL RECEIPT &amp; GCV DATA'!$A$3:$A$203,'MASTER DATA FILE WASH COAL 210'!A11,'[1]WASH COAL RECEIPT &amp; GCV DATA'!$F$3:$F$203)</f>
        <v>#VALUE!</v>
      </c>
      <c r="G11" s="13" t="str">
        <f>IFERROR(VLOOKUP(A11,'[1]WASH COAL RECEIPT &amp; GCV DATA'!$A$2:$V$203,7,0),0)</f>
        <v>SECL</v>
      </c>
      <c r="H11" s="13" t="str">
        <f>IFERROR(VLOOKUP(A11,'[1]WASH COAL RECEIPT &amp; GCV DATA'!$A$2:$V$203,8,0),0)</f>
        <v>PHEC</v>
      </c>
      <c r="I11" s="13">
        <f>IFERROR(VLOOKUP(A11,'[1]WASH COAL RECEIPT &amp; GCV DATA'!$A$2:$V$203,9,0),0)</f>
        <v>0</v>
      </c>
      <c r="J11" s="13" t="str">
        <f>IFERROR(VLOOKUP(A11,'[1]WASH COAL RECEIPT &amp; GCV DATA'!$A$2:$V$203,10,0),0)</f>
        <v>G11</v>
      </c>
      <c r="K11" s="15" t="e">
        <f>SUMIF('[1]WASH COAL RECEIPT &amp; GCV DATA'!$A$3:$A$203,'MASTER DATA FILE WASH COAL 210'!A11,'[1]WASH COAL RECEIPT &amp; GCV DATA'!$K$3:$K$203)</f>
        <v>#VALUE!</v>
      </c>
      <c r="L11" s="15" t="e">
        <f>SUMIF('[1]WASH COAL RECEIPT &amp; GCV DATA'!$A$3:$A$203,'MASTER DATA FILE WASH COAL 210'!A11,'[1]WASH COAL RECEIPT &amp; GCV DATA'!$L$3:$L$203)</f>
        <v>#VALUE!</v>
      </c>
      <c r="M11" s="15" t="e">
        <f t="shared" si="0"/>
        <v>#VALUE!</v>
      </c>
      <c r="N11" s="15">
        <f t="shared" si="1"/>
        <v>0</v>
      </c>
      <c r="O11" s="15" t="e">
        <f>SUMIF('[1]WASH COAL RECEIPT &amp; GCV DATA'!$A$3:$A$203,'MASTER DATA FILE WASH COAL 210'!A11,'[1]WASH COAL RECEIPT &amp; GCV DATA'!$O$3:$O$203)</f>
        <v>#VALUE!</v>
      </c>
      <c r="P11" s="15" t="e">
        <f t="shared" si="2"/>
        <v>#VALUE!</v>
      </c>
      <c r="Q11" s="15" t="e">
        <f>SUMIF('[1]WASH COAL RECEIPT &amp; GCV DATA'!$A$3:$A$203,'MASTER DATA FILE WASH COAL 210'!A11,'[1]WASH COAL RECEIPT &amp; GCV DATA'!$Q$3:$Q$203)</f>
        <v>#VALUE!</v>
      </c>
      <c r="R11" s="16" t="e">
        <f>SUMIF('[1]WASH COAL RECEIPT &amp; GCV DATA'!$A$3:$A$203,'MASTER DATA FILE WASH COAL 210'!A11,'[1]WASH COAL RECEIPT &amp; GCV DATA'!$R$3:$R$203)+IF(H11=$J$234,($K$234*K11),0)+IF(H11=$J$235,($K$235*K11),0)</f>
        <v>#VALUE!</v>
      </c>
      <c r="S11" s="15" t="e">
        <f t="shared" si="3"/>
        <v>#VALUE!</v>
      </c>
      <c r="T11" s="15" t="e">
        <f>SUMIF('[1]WASH COAL RECEIPT &amp; GCV DATA'!$A$3:$A$203,'MASTER DATA FILE WASH COAL 210'!A11,'[1]WASH COAL RECEIPT &amp; GCV DATA'!$T$3:$T$203)</f>
        <v>#VALUE!</v>
      </c>
      <c r="U11" s="15" t="e">
        <f t="shared" si="4"/>
        <v>#VALUE!</v>
      </c>
      <c r="V11" s="15" t="e">
        <f>SUMIF('[1]WASH COAL RECEIPT &amp; GCV DATA'!$A$3:$A$203,'MASTER DATA FILE WASH COAL 210'!A11,'[1]WASH COAL RECEIPT &amp; GCV DATA'!$V$3:$V$203)</f>
        <v>#VALUE!</v>
      </c>
      <c r="W11" s="15" t="e">
        <f t="shared" si="5"/>
        <v>#VALUE!</v>
      </c>
      <c r="X11" t="e">
        <f t="shared" si="6"/>
        <v>#VALUE!</v>
      </c>
    </row>
    <row r="12" spans="1:24" customFormat="1" ht="15.6" x14ac:dyDescent="0.3">
      <c r="A12" s="56">
        <v>141</v>
      </c>
      <c r="B12" s="12" t="e">
        <f>SUMIF('[1]WASH COAL RECEIPT &amp; GCV DATA'!$A$3:$A$188,A12,'[1]WASH COAL RECEIPT &amp; GCV DATA'!$B$3:$B$188)</f>
        <v>#VALUE!</v>
      </c>
      <c r="C12" s="13" t="e">
        <f>SUMIF('[1]WASH COAL RECEIPT &amp; GCV DATA'!$A$3:$A$203,A12,'[1]WASH COAL RECEIPT &amp; GCV DATA'!$C$3:$C$203)</f>
        <v>#VALUE!</v>
      </c>
      <c r="D12" s="13" t="str">
        <f>IFERROR(VLOOKUP(A12,'[1]WASH COAL RECEIPT &amp; GCV DATA'!A11:V212,4,0),0)</f>
        <v>29.07.2022</v>
      </c>
      <c r="E12" s="14">
        <f>IFERROR(VLOOKUP(A12,'[1]WASH COAL RECEIPT &amp; GCV DATA'!$A$2:$V$203,5,0),0)</f>
        <v>44743</v>
      </c>
      <c r="F12" s="13" t="e">
        <f>SUMIF('[1]WASH COAL RECEIPT &amp; GCV DATA'!$A$3:$A$203,'MASTER DATA FILE WASH COAL 210'!A12,'[1]WASH COAL RECEIPT &amp; GCV DATA'!$F$3:$F$203)</f>
        <v>#VALUE!</v>
      </c>
      <c r="G12" s="13" t="str">
        <f>IFERROR(VLOOKUP(A12,'[1]WASH COAL RECEIPT &amp; GCV DATA'!$A$2:$V$203,7,0),0)</f>
        <v>SECL</v>
      </c>
      <c r="H12" s="13" t="str">
        <f>IFERROR(VLOOKUP(A12,'[1]WASH COAL RECEIPT &amp; GCV DATA'!$A$2:$V$203,8,0),0)</f>
        <v>PMCJ</v>
      </c>
      <c r="I12" s="13">
        <f>IFERROR(VLOOKUP(A12,'[1]WASH COAL RECEIPT &amp; GCV DATA'!$A$2:$V$203,9,0),0)</f>
        <v>0</v>
      </c>
      <c r="J12" s="13" t="str">
        <f>IFERROR(VLOOKUP(A12,'[1]WASH COAL RECEIPT &amp; GCV DATA'!$A$2:$V$203,10,0),0)</f>
        <v>G11</v>
      </c>
      <c r="K12" s="15" t="e">
        <f>SUMIF('[1]WASH COAL RECEIPT &amp; GCV DATA'!$A$3:$A$203,'MASTER DATA FILE WASH COAL 210'!A12,'[1]WASH COAL RECEIPT &amp; GCV DATA'!$K$3:$K$203)</f>
        <v>#VALUE!</v>
      </c>
      <c r="L12" s="15" t="e">
        <f>SUMIF('[1]WASH COAL RECEIPT &amp; GCV DATA'!$A$3:$A$203,'MASTER DATA FILE WASH COAL 210'!A12,'[1]WASH COAL RECEIPT &amp; GCV DATA'!$L$3:$L$203)</f>
        <v>#VALUE!</v>
      </c>
      <c r="M12" s="15" t="e">
        <f t="shared" si="0"/>
        <v>#VALUE!</v>
      </c>
      <c r="N12" s="15">
        <f t="shared" si="1"/>
        <v>0</v>
      </c>
      <c r="O12" s="15" t="e">
        <f>SUMIF('[1]WASH COAL RECEIPT &amp; GCV DATA'!$A$3:$A$203,'MASTER DATA FILE WASH COAL 210'!A12,'[1]WASH COAL RECEIPT &amp; GCV DATA'!$O$3:$O$203)</f>
        <v>#VALUE!</v>
      </c>
      <c r="P12" s="15" t="e">
        <f t="shared" si="2"/>
        <v>#VALUE!</v>
      </c>
      <c r="Q12" s="15" t="e">
        <f>SUMIF('[1]WASH COAL RECEIPT &amp; GCV DATA'!$A$3:$A$203,'MASTER DATA FILE WASH COAL 210'!A12,'[1]WASH COAL RECEIPT &amp; GCV DATA'!$Q$3:$Q$203)</f>
        <v>#VALUE!</v>
      </c>
      <c r="R12" s="16" t="e">
        <f>SUMIF('[1]WASH COAL RECEIPT &amp; GCV DATA'!$A$3:$A$203,'MASTER DATA FILE WASH COAL 210'!A12,'[1]WASH COAL RECEIPT &amp; GCV DATA'!$R$3:$R$203)+IF(H12=$J$234,($K$234*K12),0)+IF(H12=$J$235,($K$235*K12),0)</f>
        <v>#VALUE!</v>
      </c>
      <c r="S12" s="15" t="e">
        <f t="shared" si="3"/>
        <v>#VALUE!</v>
      </c>
      <c r="T12" s="15" t="e">
        <f>SUMIF('[1]WASH COAL RECEIPT &amp; GCV DATA'!$A$3:$A$203,'MASTER DATA FILE WASH COAL 210'!A12,'[1]WASH COAL RECEIPT &amp; GCV DATA'!$T$3:$T$203)</f>
        <v>#VALUE!</v>
      </c>
      <c r="U12" s="15" t="e">
        <f t="shared" si="4"/>
        <v>#VALUE!</v>
      </c>
      <c r="V12" s="15" t="e">
        <f>SUMIF('[1]WASH COAL RECEIPT &amp; GCV DATA'!$A$3:$A$203,'MASTER DATA FILE WASH COAL 210'!A12,'[1]WASH COAL RECEIPT &amp; GCV DATA'!$V$3:$V$203)</f>
        <v>#VALUE!</v>
      </c>
      <c r="W12" s="15" t="e">
        <f t="shared" si="5"/>
        <v>#VALUE!</v>
      </c>
      <c r="X12" t="e">
        <f t="shared" si="6"/>
        <v>#VALUE!</v>
      </c>
    </row>
    <row r="13" spans="1:24" customFormat="1" ht="15.6" x14ac:dyDescent="0.3">
      <c r="A13" s="56">
        <v>142</v>
      </c>
      <c r="B13" s="12" t="e">
        <f>SUMIF('[1]WASH COAL RECEIPT &amp; GCV DATA'!$A$3:$A$188,A13,'[1]WASH COAL RECEIPT &amp; GCV DATA'!$B$3:$B$188)</f>
        <v>#VALUE!</v>
      </c>
      <c r="C13" s="13" t="e">
        <f>SUMIF('[1]WASH COAL RECEIPT &amp; GCV DATA'!$A$3:$A$203,A13,'[1]WASH COAL RECEIPT &amp; GCV DATA'!$C$3:$C$203)</f>
        <v>#VALUE!</v>
      </c>
      <c r="D13" s="13" t="str">
        <f>IFERROR(VLOOKUP(A13,'[1]WASH COAL RECEIPT &amp; GCV DATA'!A12:V213,4,0),0)</f>
        <v>29.07.2022</v>
      </c>
      <c r="E13" s="14">
        <f>IFERROR(VLOOKUP(A13,'[1]WASH COAL RECEIPT &amp; GCV DATA'!$A$2:$V$203,5,0),0)</f>
        <v>44743</v>
      </c>
      <c r="F13" s="13" t="e">
        <f>SUMIF('[1]WASH COAL RECEIPT &amp; GCV DATA'!$A$3:$A$203,'MASTER DATA FILE WASH COAL 210'!A13,'[1]WASH COAL RECEIPT &amp; GCV DATA'!$F$3:$F$203)</f>
        <v>#VALUE!</v>
      </c>
      <c r="G13" s="13" t="str">
        <f>IFERROR(VLOOKUP(A13,'[1]WASH COAL RECEIPT &amp; GCV DATA'!$A$2:$V$203,7,0),0)</f>
        <v>MCL</v>
      </c>
      <c r="H13" s="13" t="str">
        <f>IFERROR(VLOOKUP(A13,'[1]WASH COAL RECEIPT &amp; GCV DATA'!$A$2:$V$203,8,0),0)</f>
        <v>PGBB</v>
      </c>
      <c r="I13" s="13">
        <f>IFERROR(VLOOKUP(A13,'[1]WASH COAL RECEIPT &amp; GCV DATA'!$A$2:$V$203,9,0),0)</f>
        <v>0</v>
      </c>
      <c r="J13" s="13" t="str">
        <f>IFERROR(VLOOKUP(A13,'[1]WASH COAL RECEIPT &amp; GCV DATA'!$A$2:$V$203,10,0),0)</f>
        <v>G14</v>
      </c>
      <c r="K13" s="15" t="e">
        <f>SUMIF('[1]WASH COAL RECEIPT &amp; GCV DATA'!$A$3:$A$203,'MASTER DATA FILE WASH COAL 210'!A13,'[1]WASH COAL RECEIPT &amp; GCV DATA'!$K$3:$K$203)</f>
        <v>#VALUE!</v>
      </c>
      <c r="L13" s="15" t="e">
        <f>SUMIF('[1]WASH COAL RECEIPT &amp; GCV DATA'!$A$3:$A$203,'MASTER DATA FILE WASH COAL 210'!A13,'[1]WASH COAL RECEIPT &amp; GCV DATA'!$L$3:$L$203)</f>
        <v>#VALUE!</v>
      </c>
      <c r="M13" s="15" t="e">
        <f t="shared" si="0"/>
        <v>#VALUE!</v>
      </c>
      <c r="N13" s="15">
        <f t="shared" si="1"/>
        <v>0</v>
      </c>
      <c r="O13" s="15" t="e">
        <f>SUMIF('[1]WASH COAL RECEIPT &amp; GCV DATA'!$A$3:$A$203,'MASTER DATA FILE WASH COAL 210'!A13,'[1]WASH COAL RECEIPT &amp; GCV DATA'!$O$3:$O$203)</f>
        <v>#VALUE!</v>
      </c>
      <c r="P13" s="15" t="e">
        <f t="shared" si="2"/>
        <v>#VALUE!</v>
      </c>
      <c r="Q13" s="15" t="e">
        <f>SUMIF('[1]WASH COAL RECEIPT &amp; GCV DATA'!$A$3:$A$203,'MASTER DATA FILE WASH COAL 210'!A13,'[1]WASH COAL RECEIPT &amp; GCV DATA'!$Q$3:$Q$203)</f>
        <v>#VALUE!</v>
      </c>
      <c r="R13" s="16" t="e">
        <f>SUMIF('[1]WASH COAL RECEIPT &amp; GCV DATA'!$A$3:$A$203,'MASTER DATA FILE WASH COAL 210'!A13,'[1]WASH COAL RECEIPT &amp; GCV DATA'!$R$3:$R$203)+IF(H13=$J$234,($K$234*K13),0)+IF(H13=$J$235,($K$235*K13),0)</f>
        <v>#VALUE!</v>
      </c>
      <c r="S13" s="15" t="e">
        <f t="shared" si="3"/>
        <v>#VALUE!</v>
      </c>
      <c r="T13" s="15" t="e">
        <f>SUMIF('[1]WASH COAL RECEIPT &amp; GCV DATA'!$A$3:$A$203,'MASTER DATA FILE WASH COAL 210'!A13,'[1]WASH COAL RECEIPT &amp; GCV DATA'!$T$3:$T$203)</f>
        <v>#VALUE!</v>
      </c>
      <c r="U13" s="15" t="e">
        <f t="shared" si="4"/>
        <v>#VALUE!</v>
      </c>
      <c r="V13" s="15" t="e">
        <f>SUMIF('[1]WASH COAL RECEIPT &amp; GCV DATA'!$A$3:$A$203,'MASTER DATA FILE WASH COAL 210'!A13,'[1]WASH COAL RECEIPT &amp; GCV DATA'!$V$3:$V$203)</f>
        <v>#VALUE!</v>
      </c>
      <c r="W13" s="15" t="e">
        <f t="shared" si="5"/>
        <v>#VALUE!</v>
      </c>
      <c r="X13" t="e">
        <f t="shared" si="6"/>
        <v>#VALUE!</v>
      </c>
    </row>
    <row r="14" spans="1:24" customFormat="1" ht="15.6" x14ac:dyDescent="0.3">
      <c r="A14" s="56">
        <v>145</v>
      </c>
      <c r="B14" s="12" t="e">
        <f>SUMIF('[1]WASH COAL RECEIPT &amp; GCV DATA'!$A$3:$A$188,A14,'[1]WASH COAL RECEIPT &amp; GCV DATA'!$B$3:$B$188)</f>
        <v>#VALUE!</v>
      </c>
      <c r="C14" s="13" t="e">
        <f>SUMIF('[1]WASH COAL RECEIPT &amp; GCV DATA'!$A$3:$A$203,A14,'[1]WASH COAL RECEIPT &amp; GCV DATA'!$C$3:$C$203)</f>
        <v>#VALUE!</v>
      </c>
      <c r="D14" s="13" t="str">
        <f>IFERROR(VLOOKUP(A14,'[1]WASH COAL RECEIPT &amp; GCV DATA'!A13:V214,4,0),0)</f>
        <v>29.07.2022</v>
      </c>
      <c r="E14" s="14">
        <f>IFERROR(VLOOKUP(A14,'[1]WASH COAL RECEIPT &amp; GCV DATA'!$A$2:$V$203,5,0),0)</f>
        <v>44743</v>
      </c>
      <c r="F14" s="13" t="e">
        <f>SUMIF('[1]WASH COAL RECEIPT &amp; GCV DATA'!$A$3:$A$203,'MASTER DATA FILE WASH COAL 210'!A14,'[1]WASH COAL RECEIPT &amp; GCV DATA'!$F$3:$F$203)</f>
        <v>#VALUE!</v>
      </c>
      <c r="G14" s="13" t="str">
        <f>IFERROR(VLOOKUP(A14,'[1]WASH COAL RECEIPT &amp; GCV DATA'!$A$2:$V$203,7,0),0)</f>
        <v>MCL</v>
      </c>
      <c r="H14" s="13" t="str">
        <f>IFERROR(VLOOKUP(A14,'[1]WASH COAL RECEIPT &amp; GCV DATA'!$A$2:$V$203,8,0),0)</f>
        <v>PAHD</v>
      </c>
      <c r="I14" s="13">
        <f>IFERROR(VLOOKUP(A14,'[1]WASH COAL RECEIPT &amp; GCV DATA'!$A$2:$V$203,9,0),0)</f>
        <v>0</v>
      </c>
      <c r="J14" s="13" t="str">
        <f>IFERROR(VLOOKUP(A14,'[1]WASH COAL RECEIPT &amp; GCV DATA'!$A$2:$V$203,10,0),0)</f>
        <v>G14</v>
      </c>
      <c r="K14" s="15" t="e">
        <f>SUMIF('[1]WASH COAL RECEIPT &amp; GCV DATA'!$A$3:$A$203,'MASTER DATA FILE WASH COAL 210'!A14,'[1]WASH COAL RECEIPT &amp; GCV DATA'!$K$3:$K$203)</f>
        <v>#VALUE!</v>
      </c>
      <c r="L14" s="15" t="e">
        <f>SUMIF('[1]WASH COAL RECEIPT &amp; GCV DATA'!$A$3:$A$203,'MASTER DATA FILE WASH COAL 210'!A14,'[1]WASH COAL RECEIPT &amp; GCV DATA'!$L$3:$L$203)</f>
        <v>#VALUE!</v>
      </c>
      <c r="M14" s="15" t="e">
        <f t="shared" si="0"/>
        <v>#VALUE!</v>
      </c>
      <c r="N14" s="15">
        <f t="shared" si="1"/>
        <v>0</v>
      </c>
      <c r="O14" s="15" t="e">
        <f>SUMIF('[1]WASH COAL RECEIPT &amp; GCV DATA'!$A$3:$A$203,'MASTER DATA FILE WASH COAL 210'!A14,'[1]WASH COAL RECEIPT &amp; GCV DATA'!$O$3:$O$203)</f>
        <v>#VALUE!</v>
      </c>
      <c r="P14" s="15" t="e">
        <f t="shared" si="2"/>
        <v>#VALUE!</v>
      </c>
      <c r="Q14" s="15" t="e">
        <f>SUMIF('[1]WASH COAL RECEIPT &amp; GCV DATA'!$A$3:$A$203,'MASTER DATA FILE WASH COAL 210'!A14,'[1]WASH COAL RECEIPT &amp; GCV DATA'!$Q$3:$Q$203)</f>
        <v>#VALUE!</v>
      </c>
      <c r="R14" s="16" t="e">
        <f>SUMIF('[1]WASH COAL RECEIPT &amp; GCV DATA'!$A$3:$A$203,'MASTER DATA FILE WASH COAL 210'!A14,'[1]WASH COAL RECEIPT &amp; GCV DATA'!$R$3:$R$203)+IF(H14=$J$234,($K$234*K14),0)+IF(H14=$J$235,($K$235*K14),0)</f>
        <v>#VALUE!</v>
      </c>
      <c r="S14" s="15" t="e">
        <f t="shared" si="3"/>
        <v>#VALUE!</v>
      </c>
      <c r="T14" s="15" t="e">
        <f>SUMIF('[1]WASH COAL RECEIPT &amp; GCV DATA'!$A$3:$A$203,'MASTER DATA FILE WASH COAL 210'!A14,'[1]WASH COAL RECEIPT &amp; GCV DATA'!$T$3:$T$203)</f>
        <v>#VALUE!</v>
      </c>
      <c r="U14" s="15" t="e">
        <f t="shared" si="4"/>
        <v>#VALUE!</v>
      </c>
      <c r="V14" s="15" t="e">
        <f>SUMIF('[1]WASH COAL RECEIPT &amp; GCV DATA'!$A$3:$A$203,'MASTER DATA FILE WASH COAL 210'!A14,'[1]WASH COAL RECEIPT &amp; GCV DATA'!$V$3:$V$203)</f>
        <v>#VALUE!</v>
      </c>
      <c r="W14" s="15" t="e">
        <f t="shared" si="5"/>
        <v>#VALUE!</v>
      </c>
      <c r="X14" t="e">
        <f t="shared" si="6"/>
        <v>#VALUE!</v>
      </c>
    </row>
    <row r="15" spans="1:24" customFormat="1" ht="15.6" x14ac:dyDescent="0.3">
      <c r="A15" s="56">
        <v>146</v>
      </c>
      <c r="B15" s="12" t="e">
        <f>SUMIF('[1]WASH COAL RECEIPT &amp; GCV DATA'!$A$3:$A$188,A15,'[1]WASH COAL RECEIPT &amp; GCV DATA'!$B$3:$B$188)</f>
        <v>#VALUE!</v>
      </c>
      <c r="C15" s="13" t="e">
        <f>SUMIF('[1]WASH COAL RECEIPT &amp; GCV DATA'!$A$3:$A$203,A15,'[1]WASH COAL RECEIPT &amp; GCV DATA'!$C$3:$C$203)</f>
        <v>#VALUE!</v>
      </c>
      <c r="D15" s="13" t="str">
        <f>IFERROR(VLOOKUP(A15,'[1]WASH COAL RECEIPT &amp; GCV DATA'!A14:V215,4,0),0)</f>
        <v>30.07.2022</v>
      </c>
      <c r="E15" s="14">
        <f>IFERROR(VLOOKUP(A15,'[1]WASH COAL RECEIPT &amp; GCV DATA'!$A$2:$V$203,5,0),0)</f>
        <v>44743</v>
      </c>
      <c r="F15" s="13" t="e">
        <f>SUMIF('[1]WASH COAL RECEIPT &amp; GCV DATA'!$A$3:$A$203,'MASTER DATA FILE WASH COAL 210'!A15,'[1]WASH COAL RECEIPT &amp; GCV DATA'!$F$3:$F$203)</f>
        <v>#VALUE!</v>
      </c>
      <c r="G15" s="13" t="str">
        <f>IFERROR(VLOOKUP(A15,'[1]WASH COAL RECEIPT &amp; GCV DATA'!$A$2:$V$203,7,0),0)</f>
        <v>WCL</v>
      </c>
      <c r="H15" s="13" t="str">
        <f>IFERROR(VLOOKUP(A15,'[1]WASH COAL RECEIPT &amp; GCV DATA'!$A$2:$V$203,8,0),0)</f>
        <v>WANI</v>
      </c>
      <c r="I15" s="13">
        <f>IFERROR(VLOOKUP(A15,'[1]WASH COAL RECEIPT &amp; GCV DATA'!$A$2:$V$203,9,0),0)</f>
        <v>0</v>
      </c>
      <c r="J15" s="13" t="str">
        <f>IFERROR(VLOOKUP(A15,'[1]WASH COAL RECEIPT &amp; GCV DATA'!$A$2:$V$203,10,0),0)</f>
        <v>G10</v>
      </c>
      <c r="K15" s="15" t="e">
        <f>SUMIF('[1]WASH COAL RECEIPT &amp; GCV DATA'!$A$3:$A$203,'MASTER DATA FILE WASH COAL 210'!A15,'[1]WASH COAL RECEIPT &amp; GCV DATA'!$K$3:$K$203)</f>
        <v>#VALUE!</v>
      </c>
      <c r="L15" s="15" t="e">
        <f>SUMIF('[1]WASH COAL RECEIPT &amp; GCV DATA'!$A$3:$A$203,'MASTER DATA FILE WASH COAL 210'!A15,'[1]WASH COAL RECEIPT &amp; GCV DATA'!$L$3:$L$203)</f>
        <v>#VALUE!</v>
      </c>
      <c r="M15" s="15" t="e">
        <f t="shared" si="0"/>
        <v>#VALUE!</v>
      </c>
      <c r="N15" s="15">
        <f t="shared" si="1"/>
        <v>0</v>
      </c>
      <c r="O15" s="15" t="e">
        <f>SUMIF('[1]WASH COAL RECEIPT &amp; GCV DATA'!$A$3:$A$203,'MASTER DATA FILE WASH COAL 210'!A15,'[1]WASH COAL RECEIPT &amp; GCV DATA'!$O$3:$O$203)</f>
        <v>#VALUE!</v>
      </c>
      <c r="P15" s="15" t="e">
        <f t="shared" si="2"/>
        <v>#VALUE!</v>
      </c>
      <c r="Q15" s="15" t="e">
        <f>SUMIF('[1]WASH COAL RECEIPT &amp; GCV DATA'!$A$3:$A$203,'MASTER DATA FILE WASH COAL 210'!A15,'[1]WASH COAL RECEIPT &amp; GCV DATA'!$Q$3:$Q$203)</f>
        <v>#VALUE!</v>
      </c>
      <c r="R15" s="16" t="e">
        <f>SUMIF('[1]WASH COAL RECEIPT &amp; GCV DATA'!$A$3:$A$203,'MASTER DATA FILE WASH COAL 210'!A15,'[1]WASH COAL RECEIPT &amp; GCV DATA'!$R$3:$R$203)+IF(H15=$J$234,($K$234*K15),0)+IF(H15=$J$235,($K$235*K15),0)</f>
        <v>#VALUE!</v>
      </c>
      <c r="S15" s="15" t="e">
        <f t="shared" si="3"/>
        <v>#VALUE!</v>
      </c>
      <c r="T15" s="15" t="e">
        <f>SUMIF('[1]WASH COAL RECEIPT &amp; GCV DATA'!$A$3:$A$203,'MASTER DATA FILE WASH COAL 210'!A15,'[1]WASH COAL RECEIPT &amp; GCV DATA'!$T$3:$T$203)</f>
        <v>#VALUE!</v>
      </c>
      <c r="U15" s="15" t="e">
        <f t="shared" si="4"/>
        <v>#VALUE!</v>
      </c>
      <c r="V15" s="15" t="e">
        <f>SUMIF('[1]WASH COAL RECEIPT &amp; GCV DATA'!$A$3:$A$203,'MASTER DATA FILE WASH COAL 210'!A15,'[1]WASH COAL RECEIPT &amp; GCV DATA'!$V$3:$V$203)</f>
        <v>#VALUE!</v>
      </c>
      <c r="W15" s="15" t="e">
        <f t="shared" si="5"/>
        <v>#VALUE!</v>
      </c>
      <c r="X15" t="e">
        <f t="shared" si="6"/>
        <v>#VALUE!</v>
      </c>
    </row>
    <row r="16" spans="1:24" customFormat="1" ht="15.6" x14ac:dyDescent="0.3">
      <c r="A16" s="56" t="s">
        <v>46</v>
      </c>
      <c r="B16" s="12" t="e">
        <f>SUMIF('[1]WASH COAL RECEIPT &amp; GCV DATA'!$A$3:$A$188,A16,'[1]WASH COAL RECEIPT &amp; GCV DATA'!$B$3:$B$188)</f>
        <v>#VALUE!</v>
      </c>
      <c r="C16" s="13" t="e">
        <f>SUMIF('[1]WASH COAL RECEIPT &amp; GCV DATA'!$A$3:$A$203,A16,'[1]WASH COAL RECEIPT &amp; GCV DATA'!$C$3:$C$203)</f>
        <v>#VALUE!</v>
      </c>
      <c r="D16" s="13" t="str">
        <f>IFERROR(VLOOKUP(A16,'[1]WASH COAL RECEIPT &amp; GCV DATA'!A15:V216,4,0),0)</f>
        <v>30.07.2022</v>
      </c>
      <c r="E16" s="14">
        <f>IFERROR(VLOOKUP(A16,'[1]WASH COAL RECEIPT &amp; GCV DATA'!$A$2:$V$203,5,0),0)</f>
        <v>44743</v>
      </c>
      <c r="F16" s="13" t="e">
        <f>SUMIF('[1]WASH COAL RECEIPT &amp; GCV DATA'!$A$3:$A$203,'MASTER DATA FILE WASH COAL 210'!A16,'[1]WASH COAL RECEIPT &amp; GCV DATA'!$F$3:$F$203)</f>
        <v>#VALUE!</v>
      </c>
      <c r="G16" s="13" t="str">
        <f>IFERROR(VLOOKUP(A16,'[1]WASH COAL RECEIPT &amp; GCV DATA'!$A$2:$V$203,7,0),0)</f>
        <v>SECL</v>
      </c>
      <c r="H16" s="13" t="str">
        <f>IFERROR(VLOOKUP(A16,'[1]WASH COAL RECEIPT &amp; GCV DATA'!$A$2:$V$203,8,0),0)</f>
        <v>PMCJ</v>
      </c>
      <c r="I16" s="13">
        <f>IFERROR(VLOOKUP(A16,'[1]WASH COAL RECEIPT &amp; GCV DATA'!$A$2:$V$203,9,0),0)</f>
        <v>0</v>
      </c>
      <c r="J16" s="13" t="str">
        <f>IFERROR(VLOOKUP(A16,'[1]WASH COAL RECEIPT &amp; GCV DATA'!$A$2:$V$203,10,0),0)</f>
        <v>G11</v>
      </c>
      <c r="K16" s="15" t="e">
        <f>SUMIF('[1]WASH COAL RECEIPT &amp; GCV DATA'!$A$3:$A$203,'MASTER DATA FILE WASH COAL 210'!A16,'[1]WASH COAL RECEIPT &amp; GCV DATA'!$K$3:$K$203)</f>
        <v>#VALUE!</v>
      </c>
      <c r="L16" s="15" t="e">
        <f>SUMIF('[1]WASH COAL RECEIPT &amp; GCV DATA'!$A$3:$A$203,'MASTER DATA FILE WASH COAL 210'!A16,'[1]WASH COAL RECEIPT &amp; GCV DATA'!$L$3:$L$203)</f>
        <v>#VALUE!</v>
      </c>
      <c r="M16" s="15" t="e">
        <f t="shared" si="0"/>
        <v>#VALUE!</v>
      </c>
      <c r="N16" s="15">
        <f t="shared" si="1"/>
        <v>0</v>
      </c>
      <c r="O16" s="15" t="e">
        <f>SUMIF('[1]WASH COAL RECEIPT &amp; GCV DATA'!$A$3:$A$203,'MASTER DATA FILE WASH COAL 210'!A16,'[1]WASH COAL RECEIPT &amp; GCV DATA'!$O$3:$O$203)</f>
        <v>#VALUE!</v>
      </c>
      <c r="P16" s="15" t="e">
        <f t="shared" si="2"/>
        <v>#VALUE!</v>
      </c>
      <c r="Q16" s="15" t="e">
        <f>SUMIF('[1]WASH COAL RECEIPT &amp; GCV DATA'!$A$3:$A$203,'MASTER DATA FILE WASH COAL 210'!A16,'[1]WASH COAL RECEIPT &amp; GCV DATA'!$Q$3:$Q$203)</f>
        <v>#VALUE!</v>
      </c>
      <c r="R16" s="16" t="e">
        <f>SUMIF('[1]WASH COAL RECEIPT &amp; GCV DATA'!$A$3:$A$203,'MASTER DATA FILE WASH COAL 210'!A16,'[1]WASH COAL RECEIPT &amp; GCV DATA'!$R$3:$R$203)+IF(H16=$J$234,($K$234*K16),0)+IF(H16=$J$235,($K$235*K16),0)</f>
        <v>#VALUE!</v>
      </c>
      <c r="S16" s="15" t="e">
        <f t="shared" si="3"/>
        <v>#VALUE!</v>
      </c>
      <c r="T16" s="15" t="e">
        <f>SUMIF('[1]WASH COAL RECEIPT &amp; GCV DATA'!$A$3:$A$203,'MASTER DATA FILE WASH COAL 210'!A16,'[1]WASH COAL RECEIPT &amp; GCV DATA'!$T$3:$T$203)</f>
        <v>#VALUE!</v>
      </c>
      <c r="U16" s="15" t="e">
        <f t="shared" si="4"/>
        <v>#VALUE!</v>
      </c>
      <c r="V16" s="15" t="e">
        <f>SUMIF('[1]WASH COAL RECEIPT &amp; GCV DATA'!$A$3:$A$203,'MASTER DATA FILE WASH COAL 210'!A16,'[1]WASH COAL RECEIPT &amp; GCV DATA'!$V$3:$V$203)</f>
        <v>#VALUE!</v>
      </c>
      <c r="W16" s="15" t="e">
        <f t="shared" si="5"/>
        <v>#VALUE!</v>
      </c>
      <c r="X16" t="e">
        <f t="shared" si="6"/>
        <v>#VALUE!</v>
      </c>
    </row>
    <row r="17" spans="1:24" customFormat="1" x14ac:dyDescent="0.3">
      <c r="A17" s="12"/>
      <c r="B17" s="12" t="e">
        <f>SUMIF('[1]WASH COAL RECEIPT &amp; GCV DATA'!$A$3:$A$188,A17,'[1]WASH COAL RECEIPT &amp; GCV DATA'!$B$3:$B$188)</f>
        <v>#VALUE!</v>
      </c>
      <c r="C17" s="13" t="e">
        <f>SUMIF('[1]WASH COAL RECEIPT &amp; GCV DATA'!$A$3:$A$203,A17,'[1]WASH COAL RECEIPT &amp; GCV DATA'!$C$3:$C$203)</f>
        <v>#VALUE!</v>
      </c>
      <c r="D17" s="13">
        <f>IFERROR(VLOOKUP(A17,'[1]WASH COAL RECEIPT &amp; GCV DATA'!A16:V217,4,0),0)</f>
        <v>0</v>
      </c>
      <c r="E17" s="14">
        <f>IFERROR(VLOOKUP(A17,'[1]WASH COAL RECEIPT &amp; GCV DATA'!$A$2:$V$203,5,0),0)</f>
        <v>0</v>
      </c>
      <c r="F17" s="13" t="e">
        <f>SUMIF('[1]WASH COAL RECEIPT &amp; GCV DATA'!$A$3:$A$203,'MASTER DATA FILE WASH COAL 210'!A17,'[1]WASH COAL RECEIPT &amp; GCV DATA'!$F$3:$F$203)</f>
        <v>#VALUE!</v>
      </c>
      <c r="G17" s="13">
        <f>IFERROR(VLOOKUP(A17,'[1]WASH COAL RECEIPT &amp; GCV DATA'!$A$2:$V$203,7,0),0)</f>
        <v>0</v>
      </c>
      <c r="H17" s="13">
        <f>IFERROR(VLOOKUP(A17,'[1]WASH COAL RECEIPT &amp; GCV DATA'!$A$2:$V$203,8,0),0)</f>
        <v>0</v>
      </c>
      <c r="I17" s="13">
        <f>IFERROR(VLOOKUP(A17,'[1]WASH COAL RECEIPT &amp; GCV DATA'!$A$2:$V$203,9,0),0)</f>
        <v>0</v>
      </c>
      <c r="J17" s="13">
        <f>IFERROR(VLOOKUP(A17,'[1]WASH COAL RECEIPT &amp; GCV DATA'!$A$2:$V$203,10,0),0)</f>
        <v>0</v>
      </c>
      <c r="K17" s="15" t="e">
        <f>SUMIF('[1]WASH COAL RECEIPT &amp; GCV DATA'!$A$3:$A$203,'MASTER DATA FILE WASH COAL 210'!A17,'[1]WASH COAL RECEIPT &amp; GCV DATA'!$K$3:$K$203)</f>
        <v>#VALUE!</v>
      </c>
      <c r="L17" s="15" t="e">
        <f>SUMIF('[1]WASH COAL RECEIPT &amp; GCV DATA'!$A$3:$A$203,'MASTER DATA FILE WASH COAL 210'!A17,'[1]WASH COAL RECEIPT &amp; GCV DATA'!$L$3:$L$203)</f>
        <v>#VALUE!</v>
      </c>
      <c r="M17" s="15" t="e">
        <f t="shared" si="0"/>
        <v>#VALUE!</v>
      </c>
      <c r="N17" s="15">
        <f t="shared" si="1"/>
        <v>0</v>
      </c>
      <c r="O17" s="15" t="e">
        <f>SUMIF('[1]WASH COAL RECEIPT &amp; GCV DATA'!$A$3:$A$203,'MASTER DATA FILE WASH COAL 210'!A17,'[1]WASH COAL RECEIPT &amp; GCV DATA'!$O$3:$O$203)</f>
        <v>#VALUE!</v>
      </c>
      <c r="P17" s="15" t="e">
        <f t="shared" si="2"/>
        <v>#VALUE!</v>
      </c>
      <c r="Q17" s="15" t="e">
        <f>SUMIF('[1]WASH COAL RECEIPT &amp; GCV DATA'!$A$3:$A$203,'MASTER DATA FILE WASH COAL 210'!A17,'[1]WASH COAL RECEIPT &amp; GCV DATA'!$Q$3:$Q$203)</f>
        <v>#VALUE!</v>
      </c>
      <c r="R17" s="16" t="e">
        <f>SUMIF('[1]WASH COAL RECEIPT &amp; GCV DATA'!$A$3:$A$203,'MASTER DATA FILE WASH COAL 210'!A17,'[1]WASH COAL RECEIPT &amp; GCV DATA'!$R$3:$R$203)+IF(H17=$J$234,($K$234*K17),0)+IF(H17=$J$235,($K$235*K17),0)</f>
        <v>#VALUE!</v>
      </c>
      <c r="S17" s="15" t="e">
        <f t="shared" si="3"/>
        <v>#VALUE!</v>
      </c>
      <c r="T17" s="15" t="e">
        <f>SUMIF('[1]WASH COAL RECEIPT &amp; GCV DATA'!$A$3:$A$203,'MASTER DATA FILE WASH COAL 210'!A17,'[1]WASH COAL RECEIPT &amp; GCV DATA'!$T$3:$T$203)</f>
        <v>#VALUE!</v>
      </c>
      <c r="U17" s="15" t="e">
        <f t="shared" si="4"/>
        <v>#VALUE!</v>
      </c>
      <c r="V17" s="15" t="e">
        <f>SUMIF('[1]WASH COAL RECEIPT &amp; GCV DATA'!$A$3:$A$203,'MASTER DATA FILE WASH COAL 210'!A17,'[1]WASH COAL RECEIPT &amp; GCV DATA'!$V$3:$V$203)</f>
        <v>#VALUE!</v>
      </c>
      <c r="W17" s="15" t="e">
        <f t="shared" si="5"/>
        <v>#VALUE!</v>
      </c>
      <c r="X17" t="e">
        <f t="shared" si="6"/>
        <v>#VALUE!</v>
      </c>
    </row>
    <row r="18" spans="1:24" customFormat="1" x14ac:dyDescent="0.3">
      <c r="A18" s="12"/>
      <c r="B18" s="12" t="e">
        <f>SUMIF('[1]WASH COAL RECEIPT &amp; GCV DATA'!$A$3:$A$188,A18,'[1]WASH COAL RECEIPT &amp; GCV DATA'!$B$3:$B$188)</f>
        <v>#VALUE!</v>
      </c>
      <c r="C18" s="13" t="e">
        <f>SUMIF('[1]WASH COAL RECEIPT &amp; GCV DATA'!$A$3:$A$203,A18,'[1]WASH COAL RECEIPT &amp; GCV DATA'!$C$3:$C$203)</f>
        <v>#VALUE!</v>
      </c>
      <c r="D18" s="13">
        <f>IFERROR(VLOOKUP(A18,'[1]WASH COAL RECEIPT &amp; GCV DATA'!A17:V218,4,0),0)</f>
        <v>0</v>
      </c>
      <c r="E18" s="14">
        <f>IFERROR(VLOOKUP(A18,'[1]WASH COAL RECEIPT &amp; GCV DATA'!$A$2:$V$203,5,0),0)</f>
        <v>0</v>
      </c>
      <c r="F18" s="13" t="e">
        <f>SUMIF('[1]WASH COAL RECEIPT &amp; GCV DATA'!$A$3:$A$203,'MASTER DATA FILE WASH COAL 210'!A18,'[1]WASH COAL RECEIPT &amp; GCV DATA'!$F$3:$F$203)</f>
        <v>#VALUE!</v>
      </c>
      <c r="G18" s="13">
        <f>IFERROR(VLOOKUP(A18,'[1]WASH COAL RECEIPT &amp; GCV DATA'!$A$2:$V$203,7,0),0)</f>
        <v>0</v>
      </c>
      <c r="H18" s="13">
        <f>IFERROR(VLOOKUP(A18,'[1]WASH COAL RECEIPT &amp; GCV DATA'!$A$2:$V$203,8,0),0)</f>
        <v>0</v>
      </c>
      <c r="I18" s="13">
        <f>IFERROR(VLOOKUP(A18,'[1]WASH COAL RECEIPT &amp; GCV DATA'!$A$2:$V$203,9,0),0)</f>
        <v>0</v>
      </c>
      <c r="J18" s="13">
        <f>IFERROR(VLOOKUP(A18,'[1]WASH COAL RECEIPT &amp; GCV DATA'!$A$2:$V$203,10,0),0)</f>
        <v>0</v>
      </c>
      <c r="K18" s="15" t="e">
        <f>SUMIF('[1]WASH COAL RECEIPT &amp; GCV DATA'!$A$3:$A$203,'MASTER DATA FILE WASH COAL 210'!A18,'[1]WASH COAL RECEIPT &amp; GCV DATA'!$K$3:$K$203)</f>
        <v>#VALUE!</v>
      </c>
      <c r="L18" s="15" t="e">
        <f>SUMIF('[1]WASH COAL RECEIPT &amp; GCV DATA'!$A$3:$A$203,'MASTER DATA FILE WASH COAL 210'!A18,'[1]WASH COAL RECEIPT &amp; GCV DATA'!$L$3:$L$203)</f>
        <v>#VALUE!</v>
      </c>
      <c r="M18" s="15" t="e">
        <f t="shared" si="0"/>
        <v>#VALUE!</v>
      </c>
      <c r="N18" s="15">
        <f t="shared" si="1"/>
        <v>0</v>
      </c>
      <c r="O18" s="15" t="e">
        <f>SUMIF('[1]WASH COAL RECEIPT &amp; GCV DATA'!$A$3:$A$203,'MASTER DATA FILE WASH COAL 210'!A18,'[1]WASH COAL RECEIPT &amp; GCV DATA'!$O$3:$O$203)</f>
        <v>#VALUE!</v>
      </c>
      <c r="P18" s="15" t="e">
        <f t="shared" si="2"/>
        <v>#VALUE!</v>
      </c>
      <c r="Q18" s="15" t="e">
        <f>SUMIF('[1]WASH COAL RECEIPT &amp; GCV DATA'!$A$3:$A$203,'MASTER DATA FILE WASH COAL 210'!A18,'[1]WASH COAL RECEIPT &amp; GCV DATA'!$Q$3:$Q$203)</f>
        <v>#VALUE!</v>
      </c>
      <c r="R18" s="16" t="e">
        <f>SUMIF('[1]WASH COAL RECEIPT &amp; GCV DATA'!$A$3:$A$203,'MASTER DATA FILE WASH COAL 210'!A18,'[1]WASH COAL RECEIPT &amp; GCV DATA'!$R$3:$R$203)+IF(H18=$J$234,($K$234*K18),0)+IF(H18=$J$235,($K$235*K18),0)</f>
        <v>#VALUE!</v>
      </c>
      <c r="S18" s="15" t="e">
        <f t="shared" si="3"/>
        <v>#VALUE!</v>
      </c>
      <c r="T18" s="15" t="e">
        <f>SUMIF('[1]WASH COAL RECEIPT &amp; GCV DATA'!$A$3:$A$203,'MASTER DATA FILE WASH COAL 210'!A18,'[1]WASH COAL RECEIPT &amp; GCV DATA'!$T$3:$T$203)</f>
        <v>#VALUE!</v>
      </c>
      <c r="U18" s="15" t="e">
        <f t="shared" si="4"/>
        <v>#VALUE!</v>
      </c>
      <c r="V18" s="15" t="e">
        <f>SUMIF('[1]WASH COAL RECEIPT &amp; GCV DATA'!$A$3:$A$203,'MASTER DATA FILE WASH COAL 210'!A18,'[1]WASH COAL RECEIPT &amp; GCV DATA'!$V$3:$V$203)</f>
        <v>#VALUE!</v>
      </c>
      <c r="W18" s="15" t="e">
        <f t="shared" si="5"/>
        <v>#VALUE!</v>
      </c>
      <c r="X18" t="e">
        <f t="shared" si="6"/>
        <v>#VALUE!</v>
      </c>
    </row>
    <row r="19" spans="1:24" customFormat="1" x14ac:dyDescent="0.3">
      <c r="A19" s="12"/>
      <c r="B19" s="12" t="e">
        <f>SUMIF('[1]WASH COAL RECEIPT &amp; GCV DATA'!$A$3:$A$188,A19,'[1]WASH COAL RECEIPT &amp; GCV DATA'!$B$3:$B$188)</f>
        <v>#VALUE!</v>
      </c>
      <c r="C19" s="13" t="e">
        <f>SUMIF('[1]WASH COAL RECEIPT &amp; GCV DATA'!$A$3:$A$203,A19,'[1]WASH COAL RECEIPT &amp; GCV DATA'!$C$3:$C$203)</f>
        <v>#VALUE!</v>
      </c>
      <c r="D19" s="13">
        <f>IFERROR(VLOOKUP(A19,'[1]WASH COAL RECEIPT &amp; GCV DATA'!A18:V219,4,0),0)</f>
        <v>0</v>
      </c>
      <c r="E19" s="14">
        <f>IFERROR(VLOOKUP(A19,'[1]WASH COAL RECEIPT &amp; GCV DATA'!$A$2:$V$203,5,0),0)</f>
        <v>0</v>
      </c>
      <c r="F19" s="13" t="e">
        <f>SUMIF('[1]WASH COAL RECEIPT &amp; GCV DATA'!$A$3:$A$203,'MASTER DATA FILE WASH COAL 210'!A19,'[1]WASH COAL RECEIPT &amp; GCV DATA'!$F$3:$F$203)</f>
        <v>#VALUE!</v>
      </c>
      <c r="G19" s="13">
        <f>IFERROR(VLOOKUP(A19,'[1]WASH COAL RECEIPT &amp; GCV DATA'!$A$2:$V$203,7,0),0)</f>
        <v>0</v>
      </c>
      <c r="H19" s="13">
        <f>IFERROR(VLOOKUP(A19,'[1]WASH COAL RECEIPT &amp; GCV DATA'!$A$2:$V$203,8,0),0)</f>
        <v>0</v>
      </c>
      <c r="I19" s="13">
        <f>IFERROR(VLOOKUP(A19,'[1]WASH COAL RECEIPT &amp; GCV DATA'!$A$2:$V$203,9,0),0)</f>
        <v>0</v>
      </c>
      <c r="J19" s="13">
        <f>IFERROR(VLOOKUP(A19,'[1]WASH COAL RECEIPT &amp; GCV DATA'!$A$2:$V$203,10,0),0)</f>
        <v>0</v>
      </c>
      <c r="K19" s="15" t="e">
        <f>SUMIF('[1]WASH COAL RECEIPT &amp; GCV DATA'!$A$3:$A$203,'MASTER DATA FILE WASH COAL 210'!A19,'[1]WASH COAL RECEIPT &amp; GCV DATA'!$K$3:$K$203)</f>
        <v>#VALUE!</v>
      </c>
      <c r="L19" s="15" t="e">
        <f>SUMIF('[1]WASH COAL RECEIPT &amp; GCV DATA'!$A$3:$A$203,'MASTER DATA FILE WASH COAL 210'!A19,'[1]WASH COAL RECEIPT &amp; GCV DATA'!$L$3:$L$203)</f>
        <v>#VALUE!</v>
      </c>
      <c r="M19" s="15" t="e">
        <f t="shared" si="0"/>
        <v>#VALUE!</v>
      </c>
      <c r="N19" s="15">
        <f t="shared" si="1"/>
        <v>0</v>
      </c>
      <c r="O19" s="15" t="e">
        <f>SUMIF('[1]WASH COAL RECEIPT &amp; GCV DATA'!$A$3:$A$203,'MASTER DATA FILE WASH COAL 210'!A19,'[1]WASH COAL RECEIPT &amp; GCV DATA'!$O$3:$O$203)</f>
        <v>#VALUE!</v>
      </c>
      <c r="P19" s="15" t="e">
        <f t="shared" si="2"/>
        <v>#VALUE!</v>
      </c>
      <c r="Q19" s="15" t="e">
        <f>SUMIF('[1]WASH COAL RECEIPT &amp; GCV DATA'!$A$3:$A$203,'MASTER DATA FILE WASH COAL 210'!A19,'[1]WASH COAL RECEIPT &amp; GCV DATA'!$Q$3:$Q$203)</f>
        <v>#VALUE!</v>
      </c>
      <c r="R19" s="16" t="e">
        <f>SUMIF('[1]WASH COAL RECEIPT &amp; GCV DATA'!$A$3:$A$203,'MASTER DATA FILE WASH COAL 210'!A19,'[1]WASH COAL RECEIPT &amp; GCV DATA'!$R$3:$R$203)+IF(H19=$J$234,($K$234*K19),0)+IF(H19=$J$235,($K$235*K19),0)</f>
        <v>#VALUE!</v>
      </c>
      <c r="S19" s="15" t="e">
        <f t="shared" si="3"/>
        <v>#VALUE!</v>
      </c>
      <c r="T19" s="15" t="e">
        <f>SUMIF('[1]WASH COAL RECEIPT &amp; GCV DATA'!$A$3:$A$203,'MASTER DATA FILE WASH COAL 210'!A19,'[1]WASH COAL RECEIPT &amp; GCV DATA'!$T$3:$T$203)</f>
        <v>#VALUE!</v>
      </c>
      <c r="U19" s="15" t="e">
        <f t="shared" si="4"/>
        <v>#VALUE!</v>
      </c>
      <c r="V19" s="15" t="e">
        <f>SUMIF('[1]WASH COAL RECEIPT &amp; GCV DATA'!$A$3:$A$203,'MASTER DATA FILE WASH COAL 210'!A19,'[1]WASH COAL RECEIPT &amp; GCV DATA'!$V$3:$V$203)</f>
        <v>#VALUE!</v>
      </c>
      <c r="W19" s="15" t="e">
        <f t="shared" si="5"/>
        <v>#VALUE!</v>
      </c>
      <c r="X19" t="e">
        <f t="shared" si="6"/>
        <v>#VALUE!</v>
      </c>
    </row>
    <row r="20" spans="1:24" customFormat="1" x14ac:dyDescent="0.3">
      <c r="A20" s="12"/>
      <c r="B20" s="12" t="e">
        <f>SUMIF('[1]WASH COAL RECEIPT &amp; GCV DATA'!$A$3:$A$188,A20,'[1]WASH COAL RECEIPT &amp; GCV DATA'!$B$3:$B$188)</f>
        <v>#VALUE!</v>
      </c>
      <c r="C20" s="13" t="e">
        <f>SUMIF('[1]WASH COAL RECEIPT &amp; GCV DATA'!$A$3:$A$203,A20,'[1]WASH COAL RECEIPT &amp; GCV DATA'!$C$3:$C$203)</f>
        <v>#VALUE!</v>
      </c>
      <c r="D20" s="13">
        <f>IFERROR(VLOOKUP(A20,'[1]WASH COAL RECEIPT &amp; GCV DATA'!A19:V220,4,0),0)</f>
        <v>0</v>
      </c>
      <c r="E20" s="14">
        <f>IFERROR(VLOOKUP(A20,'[1]WASH COAL RECEIPT &amp; GCV DATA'!$A$2:$V$203,5,0),0)</f>
        <v>0</v>
      </c>
      <c r="F20" s="13" t="e">
        <f>SUMIF('[1]WASH COAL RECEIPT &amp; GCV DATA'!$A$3:$A$203,'MASTER DATA FILE WASH COAL 210'!A20,'[1]WASH COAL RECEIPT &amp; GCV DATA'!$F$3:$F$203)</f>
        <v>#VALUE!</v>
      </c>
      <c r="G20" s="13">
        <f>IFERROR(VLOOKUP(A20,'[1]WASH COAL RECEIPT &amp; GCV DATA'!$A$2:$V$203,7,0),0)</f>
        <v>0</v>
      </c>
      <c r="H20" s="13">
        <f>IFERROR(VLOOKUP(A20,'[1]WASH COAL RECEIPT &amp; GCV DATA'!$A$2:$V$203,8,0),0)</f>
        <v>0</v>
      </c>
      <c r="I20" s="13">
        <f>IFERROR(VLOOKUP(A20,'[1]WASH COAL RECEIPT &amp; GCV DATA'!$A$2:$V$203,9,0),0)</f>
        <v>0</v>
      </c>
      <c r="J20" s="13">
        <f>IFERROR(VLOOKUP(A20,'[1]WASH COAL RECEIPT &amp; GCV DATA'!$A$2:$V$203,10,0),0)</f>
        <v>0</v>
      </c>
      <c r="K20" s="15" t="e">
        <f>SUMIF('[1]WASH COAL RECEIPT &amp; GCV DATA'!$A$3:$A$203,'MASTER DATA FILE WASH COAL 210'!A20,'[1]WASH COAL RECEIPT &amp; GCV DATA'!$K$3:$K$203)</f>
        <v>#VALUE!</v>
      </c>
      <c r="L20" s="15" t="e">
        <f>SUMIF('[1]WASH COAL RECEIPT &amp; GCV DATA'!$A$3:$A$203,'MASTER DATA FILE WASH COAL 210'!A20,'[1]WASH COAL RECEIPT &amp; GCV DATA'!$L$3:$L$203)</f>
        <v>#VALUE!</v>
      </c>
      <c r="M20" s="15" t="e">
        <f t="shared" si="0"/>
        <v>#VALUE!</v>
      </c>
      <c r="N20" s="15">
        <f t="shared" si="1"/>
        <v>0</v>
      </c>
      <c r="O20" s="15" t="e">
        <f>SUMIF('[1]WASH COAL RECEIPT &amp; GCV DATA'!$A$3:$A$203,'MASTER DATA FILE WASH COAL 210'!A20,'[1]WASH COAL RECEIPT &amp; GCV DATA'!$O$3:$O$203)</f>
        <v>#VALUE!</v>
      </c>
      <c r="P20" s="15" t="e">
        <f t="shared" si="2"/>
        <v>#VALUE!</v>
      </c>
      <c r="Q20" s="15" t="e">
        <f>SUMIF('[1]WASH COAL RECEIPT &amp; GCV DATA'!$A$3:$A$203,'MASTER DATA FILE WASH COAL 210'!A20,'[1]WASH COAL RECEIPT &amp; GCV DATA'!$Q$3:$Q$203)</f>
        <v>#VALUE!</v>
      </c>
      <c r="R20" s="16" t="e">
        <f>SUMIF('[1]WASH COAL RECEIPT &amp; GCV DATA'!$A$3:$A$203,'MASTER DATA FILE WASH COAL 210'!A20,'[1]WASH COAL RECEIPT &amp; GCV DATA'!$R$3:$R$203)+IF(H20=$J$234,($K$234*K20),0)+IF(H20=$J$235,($K$235*K20),0)</f>
        <v>#VALUE!</v>
      </c>
      <c r="S20" s="15" t="e">
        <f t="shared" si="3"/>
        <v>#VALUE!</v>
      </c>
      <c r="T20" s="15" t="e">
        <f>SUMIF('[1]WASH COAL RECEIPT &amp; GCV DATA'!$A$3:$A$203,'MASTER DATA FILE WASH COAL 210'!A20,'[1]WASH COAL RECEIPT &amp; GCV DATA'!$T$3:$T$203)</f>
        <v>#VALUE!</v>
      </c>
      <c r="U20" s="15" t="e">
        <f t="shared" si="4"/>
        <v>#VALUE!</v>
      </c>
      <c r="V20" s="15" t="e">
        <f>SUMIF('[1]WASH COAL RECEIPT &amp; GCV DATA'!$A$3:$A$203,'MASTER DATA FILE WASH COAL 210'!A20,'[1]WASH COAL RECEIPT &amp; GCV DATA'!$V$3:$V$203)</f>
        <v>#VALUE!</v>
      </c>
      <c r="W20" s="15" t="e">
        <f t="shared" si="5"/>
        <v>#VALUE!</v>
      </c>
      <c r="X20" t="e">
        <f t="shared" si="6"/>
        <v>#VALUE!</v>
      </c>
    </row>
    <row r="21" spans="1:24" customFormat="1" x14ac:dyDescent="0.3">
      <c r="A21" s="12"/>
      <c r="B21" s="12" t="e">
        <f>SUMIF('[1]WASH COAL RECEIPT &amp; GCV DATA'!$A$3:$A$188,A21,'[1]WASH COAL RECEIPT &amp; GCV DATA'!$B$3:$B$188)</f>
        <v>#VALUE!</v>
      </c>
      <c r="C21" s="13" t="e">
        <f>SUMIF('[1]WASH COAL RECEIPT &amp; GCV DATA'!$A$3:$A$203,A21,'[1]WASH COAL RECEIPT &amp; GCV DATA'!$C$3:$C$203)</f>
        <v>#VALUE!</v>
      </c>
      <c r="D21" s="13">
        <f>IFERROR(VLOOKUP(A21,'[1]WASH COAL RECEIPT &amp; GCV DATA'!A20:V221,4,0),0)</f>
        <v>0</v>
      </c>
      <c r="E21" s="14">
        <f>IFERROR(VLOOKUP(A21,'[1]WASH COAL RECEIPT &amp; GCV DATA'!$A$2:$V$203,5,0),0)</f>
        <v>0</v>
      </c>
      <c r="F21" s="13" t="e">
        <f>SUMIF('[1]WASH COAL RECEIPT &amp; GCV DATA'!$A$3:$A$203,'MASTER DATA FILE WASH COAL 210'!A21,'[1]WASH COAL RECEIPT &amp; GCV DATA'!$F$3:$F$203)</f>
        <v>#VALUE!</v>
      </c>
      <c r="G21" s="13">
        <f>IFERROR(VLOOKUP(A21,'[1]WASH COAL RECEIPT &amp; GCV DATA'!$A$2:$V$203,7,0),0)</f>
        <v>0</v>
      </c>
      <c r="H21" s="13">
        <f>IFERROR(VLOOKUP(A21,'[1]WASH COAL RECEIPT &amp; GCV DATA'!$A$2:$V$203,8,0),0)</f>
        <v>0</v>
      </c>
      <c r="I21" s="13">
        <f>IFERROR(VLOOKUP(A21,'[1]WASH COAL RECEIPT &amp; GCV DATA'!$A$2:$V$203,9,0),0)</f>
        <v>0</v>
      </c>
      <c r="J21" s="13">
        <f>IFERROR(VLOOKUP(A21,'[1]WASH COAL RECEIPT &amp; GCV DATA'!$A$2:$V$203,10,0),0)</f>
        <v>0</v>
      </c>
      <c r="K21" s="15" t="e">
        <f>SUMIF('[1]WASH COAL RECEIPT &amp; GCV DATA'!$A$3:$A$203,'MASTER DATA FILE WASH COAL 210'!A21,'[1]WASH COAL RECEIPT &amp; GCV DATA'!$K$3:$K$203)</f>
        <v>#VALUE!</v>
      </c>
      <c r="L21" s="15" t="e">
        <f>SUMIF('[1]WASH COAL RECEIPT &amp; GCV DATA'!$A$3:$A$203,'MASTER DATA FILE WASH COAL 210'!A21,'[1]WASH COAL RECEIPT &amp; GCV DATA'!$L$3:$L$203)</f>
        <v>#VALUE!</v>
      </c>
      <c r="M21" s="15" t="e">
        <f t="shared" si="0"/>
        <v>#VALUE!</v>
      </c>
      <c r="N21" s="15">
        <f t="shared" si="1"/>
        <v>0</v>
      </c>
      <c r="O21" s="15" t="e">
        <f>SUMIF('[1]WASH COAL RECEIPT &amp; GCV DATA'!$A$3:$A$203,'MASTER DATA FILE WASH COAL 210'!A21,'[1]WASH COAL RECEIPT &amp; GCV DATA'!$O$3:$O$203)</f>
        <v>#VALUE!</v>
      </c>
      <c r="P21" s="15" t="e">
        <f t="shared" si="2"/>
        <v>#VALUE!</v>
      </c>
      <c r="Q21" s="15" t="e">
        <f>SUMIF('[1]WASH COAL RECEIPT &amp; GCV DATA'!$A$3:$A$203,'MASTER DATA FILE WASH COAL 210'!A21,'[1]WASH COAL RECEIPT &amp; GCV DATA'!$Q$3:$Q$203)</f>
        <v>#VALUE!</v>
      </c>
      <c r="R21" s="16" t="e">
        <f>SUMIF('[1]WASH COAL RECEIPT &amp; GCV DATA'!$A$3:$A$203,'MASTER DATA FILE WASH COAL 210'!A21,'[1]WASH COAL RECEIPT &amp; GCV DATA'!$R$3:$R$203)+IF(H21=$J$234,($K$234*K21),0)+IF(H21=$J$235,($K$235*K21),0)</f>
        <v>#VALUE!</v>
      </c>
      <c r="S21" s="15" t="e">
        <f t="shared" si="3"/>
        <v>#VALUE!</v>
      </c>
      <c r="T21" s="15" t="e">
        <f>SUMIF('[1]WASH COAL RECEIPT &amp; GCV DATA'!$A$3:$A$203,'MASTER DATA FILE WASH COAL 210'!A21,'[1]WASH COAL RECEIPT &amp; GCV DATA'!$T$3:$T$203)</f>
        <v>#VALUE!</v>
      </c>
      <c r="U21" s="15" t="e">
        <f t="shared" si="4"/>
        <v>#VALUE!</v>
      </c>
      <c r="V21" s="15" t="e">
        <f>SUMIF('[1]WASH COAL RECEIPT &amp; GCV DATA'!$A$3:$A$203,'MASTER DATA FILE WASH COAL 210'!A21,'[1]WASH COAL RECEIPT &amp; GCV DATA'!$V$3:$V$203)</f>
        <v>#VALUE!</v>
      </c>
      <c r="W21" s="15" t="e">
        <f t="shared" si="5"/>
        <v>#VALUE!</v>
      </c>
      <c r="X21" t="e">
        <f t="shared" si="6"/>
        <v>#VALUE!</v>
      </c>
    </row>
    <row r="22" spans="1:24" customFormat="1" x14ac:dyDescent="0.3">
      <c r="A22" s="12"/>
      <c r="B22" s="12" t="e">
        <f>SUMIF('[1]WASH COAL RECEIPT &amp; GCV DATA'!$A$3:$A$188,A22,'[1]WASH COAL RECEIPT &amp; GCV DATA'!$B$3:$B$188)</f>
        <v>#VALUE!</v>
      </c>
      <c r="C22" s="13" t="e">
        <f>SUMIF('[1]WASH COAL RECEIPT &amp; GCV DATA'!$A$3:$A$203,A22,'[1]WASH COAL RECEIPT &amp; GCV DATA'!$C$3:$C$203)</f>
        <v>#VALUE!</v>
      </c>
      <c r="D22" s="13">
        <f>IFERROR(VLOOKUP(A22,'[1]WASH COAL RECEIPT &amp; GCV DATA'!A21:V222,4,0),0)</f>
        <v>0</v>
      </c>
      <c r="E22" s="14">
        <f>IFERROR(VLOOKUP(A22,'[1]WASH COAL RECEIPT &amp; GCV DATA'!$A$2:$V$203,5,0),0)</f>
        <v>0</v>
      </c>
      <c r="F22" s="13" t="e">
        <f>SUMIF('[1]WASH COAL RECEIPT &amp; GCV DATA'!$A$3:$A$203,'MASTER DATA FILE WASH COAL 210'!A22,'[1]WASH COAL RECEIPT &amp; GCV DATA'!$F$3:$F$203)</f>
        <v>#VALUE!</v>
      </c>
      <c r="G22" s="13">
        <f>IFERROR(VLOOKUP(A22,'[1]WASH COAL RECEIPT &amp; GCV DATA'!$A$2:$V$203,7,0),0)</f>
        <v>0</v>
      </c>
      <c r="H22" s="13">
        <f>IFERROR(VLOOKUP(A22,'[1]WASH COAL RECEIPT &amp; GCV DATA'!$A$2:$V$203,8,0),0)</f>
        <v>0</v>
      </c>
      <c r="I22" s="13">
        <f>IFERROR(VLOOKUP(A22,'[1]WASH COAL RECEIPT &amp; GCV DATA'!$A$2:$V$203,9,0),0)</f>
        <v>0</v>
      </c>
      <c r="J22" s="13">
        <f>IFERROR(VLOOKUP(A22,'[1]WASH COAL RECEIPT &amp; GCV DATA'!$A$2:$V$203,10,0),0)</f>
        <v>0</v>
      </c>
      <c r="K22" s="15" t="e">
        <f>SUMIF('[1]WASH COAL RECEIPT &amp; GCV DATA'!$A$3:$A$203,'MASTER DATA FILE WASH COAL 210'!A22,'[1]WASH COAL RECEIPT &amp; GCV DATA'!$K$3:$K$203)</f>
        <v>#VALUE!</v>
      </c>
      <c r="L22" s="15" t="e">
        <f>SUMIF('[1]WASH COAL RECEIPT &amp; GCV DATA'!$A$3:$A$203,'MASTER DATA FILE WASH COAL 210'!A22,'[1]WASH COAL RECEIPT &amp; GCV DATA'!$L$3:$L$203)</f>
        <v>#VALUE!</v>
      </c>
      <c r="M22" s="15" t="e">
        <f t="shared" si="0"/>
        <v>#VALUE!</v>
      </c>
      <c r="N22" s="15">
        <f t="shared" si="1"/>
        <v>0</v>
      </c>
      <c r="O22" s="15" t="e">
        <f>SUMIF('[1]WASH COAL RECEIPT &amp; GCV DATA'!$A$3:$A$203,'MASTER DATA FILE WASH COAL 210'!A22,'[1]WASH COAL RECEIPT &amp; GCV DATA'!$O$3:$O$203)</f>
        <v>#VALUE!</v>
      </c>
      <c r="P22" s="15" t="e">
        <f t="shared" si="2"/>
        <v>#VALUE!</v>
      </c>
      <c r="Q22" s="15" t="e">
        <f>SUMIF('[1]WASH COAL RECEIPT &amp; GCV DATA'!$A$3:$A$203,'MASTER DATA FILE WASH COAL 210'!A22,'[1]WASH COAL RECEIPT &amp; GCV DATA'!$Q$3:$Q$203)</f>
        <v>#VALUE!</v>
      </c>
      <c r="R22" s="16" t="e">
        <f>SUMIF('[1]WASH COAL RECEIPT &amp; GCV DATA'!$A$3:$A$203,'MASTER DATA FILE WASH COAL 210'!A22,'[1]WASH COAL RECEIPT &amp; GCV DATA'!$R$3:$R$203)+IF(H22=$J$234,($K$234*K22),0)+IF(H22=$J$235,($K$235*K22),0)</f>
        <v>#VALUE!</v>
      </c>
      <c r="S22" s="15" t="e">
        <f t="shared" si="3"/>
        <v>#VALUE!</v>
      </c>
      <c r="T22" s="15" t="e">
        <f>SUMIF('[1]WASH COAL RECEIPT &amp; GCV DATA'!$A$3:$A$203,'MASTER DATA FILE WASH COAL 210'!A22,'[1]WASH COAL RECEIPT &amp; GCV DATA'!$T$3:$T$203)</f>
        <v>#VALUE!</v>
      </c>
      <c r="U22" s="15" t="e">
        <f t="shared" si="4"/>
        <v>#VALUE!</v>
      </c>
      <c r="V22" s="15" t="e">
        <f>SUMIF('[1]WASH COAL RECEIPT &amp; GCV DATA'!$A$3:$A$203,'MASTER DATA FILE WASH COAL 210'!A22,'[1]WASH COAL RECEIPT &amp; GCV DATA'!$V$3:$V$203)</f>
        <v>#VALUE!</v>
      </c>
      <c r="W22" s="15" t="e">
        <f t="shared" si="5"/>
        <v>#VALUE!</v>
      </c>
      <c r="X22" t="e">
        <f t="shared" si="6"/>
        <v>#VALUE!</v>
      </c>
    </row>
    <row r="23" spans="1:24" customFormat="1" x14ac:dyDescent="0.3">
      <c r="A23" s="12"/>
      <c r="B23" s="12" t="e">
        <f>SUMIF('[1]WASH COAL RECEIPT &amp; GCV DATA'!$A$3:$A$188,A23,'[1]WASH COAL RECEIPT &amp; GCV DATA'!$B$3:$B$188)</f>
        <v>#VALUE!</v>
      </c>
      <c r="C23" s="13" t="e">
        <f>SUMIF('[1]WASH COAL RECEIPT &amp; GCV DATA'!$A$3:$A$203,A23,'[1]WASH COAL RECEIPT &amp; GCV DATA'!$C$3:$C$203)</f>
        <v>#VALUE!</v>
      </c>
      <c r="D23" s="13">
        <f>IFERROR(VLOOKUP(A23,'[1]WASH COAL RECEIPT &amp; GCV DATA'!A22:V223,4,0),0)</f>
        <v>0</v>
      </c>
      <c r="E23" s="14">
        <f>IFERROR(VLOOKUP(A23,'[1]WASH COAL RECEIPT &amp; GCV DATA'!$A$2:$V$203,5,0),0)</f>
        <v>0</v>
      </c>
      <c r="F23" s="13" t="e">
        <f>SUMIF('[1]WASH COAL RECEIPT &amp; GCV DATA'!$A$3:$A$203,'MASTER DATA FILE WASH COAL 210'!A23,'[1]WASH COAL RECEIPT &amp; GCV DATA'!$F$3:$F$203)</f>
        <v>#VALUE!</v>
      </c>
      <c r="G23" s="13">
        <f>IFERROR(VLOOKUP(A23,'[1]WASH COAL RECEIPT &amp; GCV DATA'!$A$2:$V$203,7,0),0)</f>
        <v>0</v>
      </c>
      <c r="H23" s="13">
        <f>IFERROR(VLOOKUP(A23,'[1]WASH COAL RECEIPT &amp; GCV DATA'!$A$2:$V$203,8,0),0)</f>
        <v>0</v>
      </c>
      <c r="I23" s="13">
        <f>IFERROR(VLOOKUP(A23,'[1]WASH COAL RECEIPT &amp; GCV DATA'!$A$2:$V$203,9,0),0)</f>
        <v>0</v>
      </c>
      <c r="J23" s="13">
        <f>IFERROR(VLOOKUP(A23,'[1]WASH COAL RECEIPT &amp; GCV DATA'!$A$2:$V$203,10,0),0)</f>
        <v>0</v>
      </c>
      <c r="K23" s="15" t="e">
        <f>SUMIF('[1]WASH COAL RECEIPT &amp; GCV DATA'!$A$3:$A$203,'MASTER DATA FILE WASH COAL 210'!A23,'[1]WASH COAL RECEIPT &amp; GCV DATA'!$K$3:$K$203)</f>
        <v>#VALUE!</v>
      </c>
      <c r="L23" s="15" t="e">
        <f>SUMIF('[1]WASH COAL RECEIPT &amp; GCV DATA'!$A$3:$A$203,'MASTER DATA FILE WASH COAL 210'!A23,'[1]WASH COAL RECEIPT &amp; GCV DATA'!$L$3:$L$203)</f>
        <v>#VALUE!</v>
      </c>
      <c r="M23" s="15" t="e">
        <f t="shared" si="0"/>
        <v>#VALUE!</v>
      </c>
      <c r="N23" s="15">
        <f t="shared" si="1"/>
        <v>0</v>
      </c>
      <c r="O23" s="15" t="e">
        <f>SUMIF('[1]WASH COAL RECEIPT &amp; GCV DATA'!$A$3:$A$203,'MASTER DATA FILE WASH COAL 210'!A23,'[1]WASH COAL RECEIPT &amp; GCV DATA'!$O$3:$O$203)</f>
        <v>#VALUE!</v>
      </c>
      <c r="P23" s="15" t="e">
        <f t="shared" si="2"/>
        <v>#VALUE!</v>
      </c>
      <c r="Q23" s="15" t="e">
        <f>SUMIF('[1]WASH COAL RECEIPT &amp; GCV DATA'!$A$3:$A$203,'MASTER DATA FILE WASH COAL 210'!A23,'[1]WASH COAL RECEIPT &amp; GCV DATA'!$Q$3:$Q$203)</f>
        <v>#VALUE!</v>
      </c>
      <c r="R23" s="16" t="e">
        <f>SUMIF('[1]WASH COAL RECEIPT &amp; GCV DATA'!$A$3:$A$203,'MASTER DATA FILE WASH COAL 210'!A23,'[1]WASH COAL RECEIPT &amp; GCV DATA'!$R$3:$R$203)+IF(H23=$J$234,($K$234*K23),0)+IF(H23=$J$235,($K$235*K23),0)</f>
        <v>#VALUE!</v>
      </c>
      <c r="S23" s="15" t="e">
        <f t="shared" si="3"/>
        <v>#VALUE!</v>
      </c>
      <c r="T23" s="15" t="e">
        <f>SUMIF('[1]WASH COAL RECEIPT &amp; GCV DATA'!$A$3:$A$203,'MASTER DATA FILE WASH COAL 210'!A23,'[1]WASH COAL RECEIPT &amp; GCV DATA'!$T$3:$T$203)</f>
        <v>#VALUE!</v>
      </c>
      <c r="U23" s="15" t="e">
        <f t="shared" si="4"/>
        <v>#VALUE!</v>
      </c>
      <c r="V23" s="15" t="e">
        <f>SUMIF('[1]WASH COAL RECEIPT &amp; GCV DATA'!$A$3:$A$203,'MASTER DATA FILE WASH COAL 210'!A23,'[1]WASH COAL RECEIPT &amp; GCV DATA'!$V$3:$V$203)</f>
        <v>#VALUE!</v>
      </c>
      <c r="W23" s="15" t="e">
        <f t="shared" si="5"/>
        <v>#VALUE!</v>
      </c>
      <c r="X23" t="e">
        <f t="shared" si="6"/>
        <v>#VALUE!</v>
      </c>
    </row>
    <row r="24" spans="1:24" customFormat="1" x14ac:dyDescent="0.3">
      <c r="A24" s="12"/>
      <c r="B24" s="12" t="e">
        <f>SUMIF('[1]WASH COAL RECEIPT &amp; GCV DATA'!$A$3:$A$188,A24,'[1]WASH COAL RECEIPT &amp; GCV DATA'!$B$3:$B$188)</f>
        <v>#VALUE!</v>
      </c>
      <c r="C24" s="13" t="e">
        <f>SUMIF('[1]WASH COAL RECEIPT &amp; GCV DATA'!$A$3:$A$203,A24,'[1]WASH COAL RECEIPT &amp; GCV DATA'!$C$3:$C$203)</f>
        <v>#VALUE!</v>
      </c>
      <c r="D24" s="13">
        <f>IFERROR(VLOOKUP(A24,'[1]WASH COAL RECEIPT &amp; GCV DATA'!A23:V224,4,0),0)</f>
        <v>0</v>
      </c>
      <c r="E24" s="14">
        <f>IFERROR(VLOOKUP(A24,'[1]WASH COAL RECEIPT &amp; GCV DATA'!$A$2:$V$203,5,0),0)</f>
        <v>0</v>
      </c>
      <c r="F24" s="13" t="e">
        <f>SUMIF('[1]WASH COAL RECEIPT &amp; GCV DATA'!$A$3:$A$203,'MASTER DATA FILE WASH COAL 210'!A24,'[1]WASH COAL RECEIPT &amp; GCV DATA'!$F$3:$F$203)</f>
        <v>#VALUE!</v>
      </c>
      <c r="G24" s="13">
        <f>IFERROR(VLOOKUP(A24,'[1]WASH COAL RECEIPT &amp; GCV DATA'!$A$2:$V$203,7,0),0)</f>
        <v>0</v>
      </c>
      <c r="H24" s="13">
        <f>IFERROR(VLOOKUP(A24,'[1]WASH COAL RECEIPT &amp; GCV DATA'!$A$2:$V$203,8,0),0)</f>
        <v>0</v>
      </c>
      <c r="I24" s="13">
        <f>IFERROR(VLOOKUP(A24,'[1]WASH COAL RECEIPT &amp; GCV DATA'!$A$2:$V$203,9,0),0)</f>
        <v>0</v>
      </c>
      <c r="J24" s="13">
        <f>IFERROR(VLOOKUP(A24,'[1]WASH COAL RECEIPT &amp; GCV DATA'!$A$2:$V$203,10,0),0)</f>
        <v>0</v>
      </c>
      <c r="K24" s="15" t="e">
        <f>SUMIF('[1]WASH COAL RECEIPT &amp; GCV DATA'!$A$3:$A$203,'MASTER DATA FILE WASH COAL 210'!A24,'[1]WASH COAL RECEIPT &amp; GCV DATA'!$K$3:$K$203)</f>
        <v>#VALUE!</v>
      </c>
      <c r="L24" s="15" t="e">
        <f>SUMIF('[1]WASH COAL RECEIPT &amp; GCV DATA'!$A$3:$A$203,'MASTER DATA FILE WASH COAL 210'!A24,'[1]WASH COAL RECEIPT &amp; GCV DATA'!$L$3:$L$203)</f>
        <v>#VALUE!</v>
      </c>
      <c r="M24" s="15" t="e">
        <f t="shared" si="0"/>
        <v>#VALUE!</v>
      </c>
      <c r="N24" s="15">
        <f t="shared" si="1"/>
        <v>0</v>
      </c>
      <c r="O24" s="15" t="e">
        <f>SUMIF('[1]WASH COAL RECEIPT &amp; GCV DATA'!$A$3:$A$203,'MASTER DATA FILE WASH COAL 210'!A24,'[1]WASH COAL RECEIPT &amp; GCV DATA'!$O$3:$O$203)</f>
        <v>#VALUE!</v>
      </c>
      <c r="P24" s="15" t="e">
        <f t="shared" si="2"/>
        <v>#VALUE!</v>
      </c>
      <c r="Q24" s="15" t="e">
        <f>SUMIF('[1]WASH COAL RECEIPT &amp; GCV DATA'!$A$3:$A$203,'MASTER DATA FILE WASH COAL 210'!A24,'[1]WASH COAL RECEIPT &amp; GCV DATA'!$Q$3:$Q$203)</f>
        <v>#VALUE!</v>
      </c>
      <c r="R24" s="16" t="e">
        <f>SUMIF('[1]WASH COAL RECEIPT &amp; GCV DATA'!$A$3:$A$203,'MASTER DATA FILE WASH COAL 210'!A24,'[1]WASH COAL RECEIPT &amp; GCV DATA'!$R$3:$R$203)+IF(H24=$J$234,($K$234*K24),0)+IF(H24=$J$235,($K$235*K24),0)</f>
        <v>#VALUE!</v>
      </c>
      <c r="S24" s="15" t="e">
        <f t="shared" si="3"/>
        <v>#VALUE!</v>
      </c>
      <c r="T24" s="15" t="e">
        <f>SUMIF('[1]WASH COAL RECEIPT &amp; GCV DATA'!$A$3:$A$203,'MASTER DATA FILE WASH COAL 210'!A24,'[1]WASH COAL RECEIPT &amp; GCV DATA'!$T$3:$T$203)</f>
        <v>#VALUE!</v>
      </c>
      <c r="U24" s="15" t="e">
        <f t="shared" si="4"/>
        <v>#VALUE!</v>
      </c>
      <c r="V24" s="15" t="e">
        <f>SUMIF('[1]WASH COAL RECEIPT &amp; GCV DATA'!$A$3:$A$203,'MASTER DATA FILE WASH COAL 210'!A24,'[1]WASH COAL RECEIPT &amp; GCV DATA'!$V$3:$V$203)</f>
        <v>#VALUE!</v>
      </c>
      <c r="W24" s="15" t="e">
        <f t="shared" si="5"/>
        <v>#VALUE!</v>
      </c>
      <c r="X24" t="e">
        <f t="shared" si="6"/>
        <v>#VALUE!</v>
      </c>
    </row>
    <row r="25" spans="1:24" customFormat="1" x14ac:dyDescent="0.3">
      <c r="A25" s="12"/>
      <c r="B25" s="12" t="e">
        <f>SUMIF('[1]WASH COAL RECEIPT &amp; GCV DATA'!$A$3:$A$188,A25,'[1]WASH COAL RECEIPT &amp; GCV DATA'!$B$3:$B$188)</f>
        <v>#VALUE!</v>
      </c>
      <c r="C25" s="13" t="e">
        <f>SUMIF('[1]WASH COAL RECEIPT &amp; GCV DATA'!$A$3:$A$203,A25,'[1]WASH COAL RECEIPT &amp; GCV DATA'!$C$3:$C$203)</f>
        <v>#VALUE!</v>
      </c>
      <c r="D25" s="13">
        <f>IFERROR(VLOOKUP(A25,'[1]WASH COAL RECEIPT &amp; GCV DATA'!A24:V225,4,0),0)</f>
        <v>0</v>
      </c>
      <c r="E25" s="14">
        <f>IFERROR(VLOOKUP(A25,'[1]WASH COAL RECEIPT &amp; GCV DATA'!$A$2:$V$203,5,0),0)</f>
        <v>0</v>
      </c>
      <c r="F25" s="13" t="e">
        <f>SUMIF('[1]WASH COAL RECEIPT &amp; GCV DATA'!$A$3:$A$203,'MASTER DATA FILE WASH COAL 210'!A25,'[1]WASH COAL RECEIPT &amp; GCV DATA'!$F$3:$F$203)</f>
        <v>#VALUE!</v>
      </c>
      <c r="G25" s="13">
        <f>IFERROR(VLOOKUP(A25,'[1]WASH COAL RECEIPT &amp; GCV DATA'!$A$2:$V$203,7,0),0)</f>
        <v>0</v>
      </c>
      <c r="H25" s="13">
        <f>IFERROR(VLOOKUP(A25,'[1]WASH COAL RECEIPT &amp; GCV DATA'!$A$2:$V$203,8,0),0)</f>
        <v>0</v>
      </c>
      <c r="I25" s="13">
        <f>IFERROR(VLOOKUP(A25,'[1]WASH COAL RECEIPT &amp; GCV DATA'!$A$2:$V$203,9,0),0)</f>
        <v>0</v>
      </c>
      <c r="J25" s="13">
        <f>IFERROR(VLOOKUP(A25,'[1]WASH COAL RECEIPT &amp; GCV DATA'!$A$2:$V$203,10,0),0)</f>
        <v>0</v>
      </c>
      <c r="K25" s="15" t="e">
        <f>SUMIF('[1]WASH COAL RECEIPT &amp; GCV DATA'!$A$3:$A$203,'MASTER DATA FILE WASH COAL 210'!A25,'[1]WASH COAL RECEIPT &amp; GCV DATA'!$K$3:$K$203)</f>
        <v>#VALUE!</v>
      </c>
      <c r="L25" s="15" t="e">
        <f>SUMIF('[1]WASH COAL RECEIPT &amp; GCV DATA'!$A$3:$A$203,'MASTER DATA FILE WASH COAL 210'!A25,'[1]WASH COAL RECEIPT &amp; GCV DATA'!$L$3:$L$203)</f>
        <v>#VALUE!</v>
      </c>
      <c r="M25" s="15" t="e">
        <f t="shared" si="0"/>
        <v>#VALUE!</v>
      </c>
      <c r="N25" s="15">
        <f t="shared" si="1"/>
        <v>0</v>
      </c>
      <c r="O25" s="15" t="e">
        <f>SUMIF('[1]WASH COAL RECEIPT &amp; GCV DATA'!$A$3:$A$203,'MASTER DATA FILE WASH COAL 210'!A25,'[1]WASH COAL RECEIPT &amp; GCV DATA'!$O$3:$O$203)</f>
        <v>#VALUE!</v>
      </c>
      <c r="P25" s="15" t="e">
        <f t="shared" si="2"/>
        <v>#VALUE!</v>
      </c>
      <c r="Q25" s="15" t="e">
        <f>SUMIF('[1]WASH COAL RECEIPT &amp; GCV DATA'!$A$3:$A$203,'MASTER DATA FILE WASH COAL 210'!A25,'[1]WASH COAL RECEIPT &amp; GCV DATA'!$Q$3:$Q$203)</f>
        <v>#VALUE!</v>
      </c>
      <c r="R25" s="16" t="e">
        <f>SUMIF('[1]WASH COAL RECEIPT &amp; GCV DATA'!$A$3:$A$203,'MASTER DATA FILE WASH COAL 210'!A25,'[1]WASH COAL RECEIPT &amp; GCV DATA'!$R$3:$R$203)+IF(H25=$J$234,($K$234*K25),0)+IF(H25=$J$235,($K$235*K25),0)</f>
        <v>#VALUE!</v>
      </c>
      <c r="S25" s="15" t="e">
        <f t="shared" si="3"/>
        <v>#VALUE!</v>
      </c>
      <c r="T25" s="15" t="e">
        <f>SUMIF('[1]WASH COAL RECEIPT &amp; GCV DATA'!$A$3:$A$203,'MASTER DATA FILE WASH COAL 210'!A25,'[1]WASH COAL RECEIPT &amp; GCV DATA'!$T$3:$T$203)</f>
        <v>#VALUE!</v>
      </c>
      <c r="U25" s="15" t="e">
        <f t="shared" si="4"/>
        <v>#VALUE!</v>
      </c>
      <c r="V25" s="15" t="e">
        <f>SUMIF('[1]WASH COAL RECEIPT &amp; GCV DATA'!$A$3:$A$203,'MASTER DATA FILE WASH COAL 210'!A25,'[1]WASH COAL RECEIPT &amp; GCV DATA'!$V$3:$V$203)</f>
        <v>#VALUE!</v>
      </c>
      <c r="W25" s="15" t="e">
        <f t="shared" si="5"/>
        <v>#VALUE!</v>
      </c>
      <c r="X25" t="e">
        <f t="shared" si="6"/>
        <v>#VALUE!</v>
      </c>
    </row>
    <row r="26" spans="1:24" customFormat="1" x14ac:dyDescent="0.3">
      <c r="A26" s="12"/>
      <c r="B26" s="12" t="e">
        <f>SUMIF('[1]WASH COAL RECEIPT &amp; GCV DATA'!$A$3:$A$188,A26,'[1]WASH COAL RECEIPT &amp; GCV DATA'!$B$3:$B$188)</f>
        <v>#VALUE!</v>
      </c>
      <c r="C26" s="13" t="e">
        <f>SUMIF('[1]WASH COAL RECEIPT &amp; GCV DATA'!$A$3:$A$203,A26,'[1]WASH COAL RECEIPT &amp; GCV DATA'!$C$3:$C$203)</f>
        <v>#VALUE!</v>
      </c>
      <c r="D26" s="13">
        <f>IFERROR(VLOOKUP(A26,'[1]WASH COAL RECEIPT &amp; GCV DATA'!A25:V226,4,0),0)</f>
        <v>0</v>
      </c>
      <c r="E26" s="14">
        <f>IFERROR(VLOOKUP(A26,'[1]WASH COAL RECEIPT &amp; GCV DATA'!$A$2:$V$203,5,0),0)</f>
        <v>0</v>
      </c>
      <c r="F26" s="13" t="e">
        <f>SUMIF('[1]WASH COAL RECEIPT &amp; GCV DATA'!$A$3:$A$203,'MASTER DATA FILE WASH COAL 210'!A26,'[1]WASH COAL RECEIPT &amp; GCV DATA'!$F$3:$F$203)</f>
        <v>#VALUE!</v>
      </c>
      <c r="G26" s="13">
        <f>IFERROR(VLOOKUP(A26,'[1]WASH COAL RECEIPT &amp; GCV DATA'!$A$2:$V$203,7,0),0)</f>
        <v>0</v>
      </c>
      <c r="H26" s="13">
        <f>IFERROR(VLOOKUP(A26,'[1]WASH COAL RECEIPT &amp; GCV DATA'!$A$2:$V$203,8,0),0)</f>
        <v>0</v>
      </c>
      <c r="I26" s="13">
        <f>IFERROR(VLOOKUP(A26,'[1]WASH COAL RECEIPT &amp; GCV DATA'!$A$2:$V$203,9,0),0)</f>
        <v>0</v>
      </c>
      <c r="J26" s="13">
        <f>IFERROR(VLOOKUP(A26,'[1]WASH COAL RECEIPT &amp; GCV DATA'!$A$2:$V$203,10,0),0)</f>
        <v>0</v>
      </c>
      <c r="K26" s="15" t="e">
        <f>SUMIF('[1]WASH COAL RECEIPT &amp; GCV DATA'!$A$3:$A$203,'MASTER DATA FILE WASH COAL 210'!A26,'[1]WASH COAL RECEIPT &amp; GCV DATA'!$K$3:$K$203)</f>
        <v>#VALUE!</v>
      </c>
      <c r="L26" s="15" t="e">
        <f>SUMIF('[1]WASH COAL RECEIPT &amp; GCV DATA'!$A$3:$A$203,'MASTER DATA FILE WASH COAL 210'!A26,'[1]WASH COAL RECEIPT &amp; GCV DATA'!$L$3:$L$203)</f>
        <v>#VALUE!</v>
      </c>
      <c r="M26" s="15" t="e">
        <f t="shared" si="0"/>
        <v>#VALUE!</v>
      </c>
      <c r="N26" s="15">
        <f t="shared" si="1"/>
        <v>0</v>
      </c>
      <c r="O26" s="15" t="e">
        <f>SUMIF('[1]WASH COAL RECEIPT &amp; GCV DATA'!$A$3:$A$203,'MASTER DATA FILE WASH COAL 210'!A26,'[1]WASH COAL RECEIPT &amp; GCV DATA'!$O$3:$O$203)</f>
        <v>#VALUE!</v>
      </c>
      <c r="P26" s="15" t="e">
        <f t="shared" si="2"/>
        <v>#VALUE!</v>
      </c>
      <c r="Q26" s="15" t="e">
        <f>SUMIF('[1]WASH COAL RECEIPT &amp; GCV DATA'!$A$3:$A$203,'MASTER DATA FILE WASH COAL 210'!A26,'[1]WASH COAL RECEIPT &amp; GCV DATA'!$Q$3:$Q$203)</f>
        <v>#VALUE!</v>
      </c>
      <c r="R26" s="16" t="e">
        <f>SUMIF('[1]WASH COAL RECEIPT &amp; GCV DATA'!$A$3:$A$203,'MASTER DATA FILE WASH COAL 210'!A26,'[1]WASH COAL RECEIPT &amp; GCV DATA'!$R$3:$R$203)+IF(H26=$J$234,($K$234*K26),0)+IF(H26=$J$235,($K$235*K26),0)</f>
        <v>#VALUE!</v>
      </c>
      <c r="S26" s="15" t="e">
        <f t="shared" si="3"/>
        <v>#VALUE!</v>
      </c>
      <c r="T26" s="15" t="e">
        <f>SUMIF('[1]WASH COAL RECEIPT &amp; GCV DATA'!$A$3:$A$203,'MASTER DATA FILE WASH COAL 210'!A26,'[1]WASH COAL RECEIPT &amp; GCV DATA'!$T$3:$T$203)</f>
        <v>#VALUE!</v>
      </c>
      <c r="U26" s="15" t="e">
        <f t="shared" si="4"/>
        <v>#VALUE!</v>
      </c>
      <c r="V26" s="15" t="e">
        <f>SUMIF('[1]WASH COAL RECEIPT &amp; GCV DATA'!$A$3:$A$203,'MASTER DATA FILE WASH COAL 210'!A26,'[1]WASH COAL RECEIPT &amp; GCV DATA'!$V$3:$V$203)</f>
        <v>#VALUE!</v>
      </c>
      <c r="W26" s="15" t="e">
        <f t="shared" si="5"/>
        <v>#VALUE!</v>
      </c>
      <c r="X26" t="e">
        <f t="shared" si="6"/>
        <v>#VALUE!</v>
      </c>
    </row>
    <row r="27" spans="1:24" customFormat="1" x14ac:dyDescent="0.3">
      <c r="A27" s="12"/>
      <c r="B27" s="12" t="e">
        <f>SUMIF('[1]WASH COAL RECEIPT &amp; GCV DATA'!$A$3:$A$188,A27,'[1]WASH COAL RECEIPT &amp; GCV DATA'!$B$3:$B$188)</f>
        <v>#VALUE!</v>
      </c>
      <c r="C27" s="13" t="e">
        <f>SUMIF('[1]WASH COAL RECEIPT &amp; GCV DATA'!$A$3:$A$203,A27,'[1]WASH COAL RECEIPT &amp; GCV DATA'!$C$3:$C$203)</f>
        <v>#VALUE!</v>
      </c>
      <c r="D27" s="13">
        <f>IFERROR(VLOOKUP(A27,'[1]WASH COAL RECEIPT &amp; GCV DATA'!A26:V227,4,0),0)</f>
        <v>0</v>
      </c>
      <c r="E27" s="14">
        <f>IFERROR(VLOOKUP(A27,'[1]WASH COAL RECEIPT &amp; GCV DATA'!$A$2:$V$203,5,0),0)</f>
        <v>0</v>
      </c>
      <c r="F27" s="13" t="e">
        <f>SUMIF('[1]WASH COAL RECEIPT &amp; GCV DATA'!$A$3:$A$203,'MASTER DATA FILE WASH COAL 210'!A27,'[1]WASH COAL RECEIPT &amp; GCV DATA'!$F$3:$F$203)</f>
        <v>#VALUE!</v>
      </c>
      <c r="G27" s="13">
        <f>IFERROR(VLOOKUP(A27,'[1]WASH COAL RECEIPT &amp; GCV DATA'!$A$2:$V$203,7,0),0)</f>
        <v>0</v>
      </c>
      <c r="H27" s="13">
        <f>IFERROR(VLOOKUP(A27,'[1]WASH COAL RECEIPT &amp; GCV DATA'!$A$2:$V$203,8,0),0)</f>
        <v>0</v>
      </c>
      <c r="I27" s="13">
        <f>IFERROR(VLOOKUP(A27,'[1]WASH COAL RECEIPT &amp; GCV DATA'!$A$2:$V$203,9,0),0)</f>
        <v>0</v>
      </c>
      <c r="J27" s="13">
        <f>IFERROR(VLOOKUP(A27,'[1]WASH COAL RECEIPT &amp; GCV DATA'!$A$2:$V$203,10,0),0)</f>
        <v>0</v>
      </c>
      <c r="K27" s="15" t="e">
        <f>SUMIF('[1]WASH COAL RECEIPT &amp; GCV DATA'!$A$3:$A$203,'MASTER DATA FILE WASH COAL 210'!A27,'[1]WASH COAL RECEIPT &amp; GCV DATA'!$K$3:$K$203)</f>
        <v>#VALUE!</v>
      </c>
      <c r="L27" s="15" t="e">
        <f>SUMIF('[1]WASH COAL RECEIPT &amp; GCV DATA'!$A$3:$A$203,'MASTER DATA FILE WASH COAL 210'!A27,'[1]WASH COAL RECEIPT &amp; GCV DATA'!$L$3:$L$203)</f>
        <v>#VALUE!</v>
      </c>
      <c r="M27" s="15" t="e">
        <f t="shared" si="0"/>
        <v>#VALUE!</v>
      </c>
      <c r="N27" s="15">
        <f t="shared" si="1"/>
        <v>0</v>
      </c>
      <c r="O27" s="15" t="e">
        <f>SUMIF('[1]WASH COAL RECEIPT &amp; GCV DATA'!$A$3:$A$203,'MASTER DATA FILE WASH COAL 210'!A27,'[1]WASH COAL RECEIPT &amp; GCV DATA'!$O$3:$O$203)</f>
        <v>#VALUE!</v>
      </c>
      <c r="P27" s="15" t="e">
        <f t="shared" si="2"/>
        <v>#VALUE!</v>
      </c>
      <c r="Q27" s="15" t="e">
        <f>SUMIF('[1]WASH COAL RECEIPT &amp; GCV DATA'!$A$3:$A$203,'MASTER DATA FILE WASH COAL 210'!A27,'[1]WASH COAL RECEIPT &amp; GCV DATA'!$Q$3:$Q$203)</f>
        <v>#VALUE!</v>
      </c>
      <c r="R27" s="16" t="e">
        <f>SUMIF('[1]WASH COAL RECEIPT &amp; GCV DATA'!$A$3:$A$203,'MASTER DATA FILE WASH COAL 210'!A27,'[1]WASH COAL RECEIPT &amp; GCV DATA'!$R$3:$R$203)+IF(H27=$J$234,($K$234*K27),0)+IF(H27=$J$235,($K$235*K27),0)</f>
        <v>#VALUE!</v>
      </c>
      <c r="S27" s="15" t="e">
        <f t="shared" si="3"/>
        <v>#VALUE!</v>
      </c>
      <c r="T27" s="15" t="e">
        <f>SUMIF('[1]WASH COAL RECEIPT &amp; GCV DATA'!$A$3:$A$203,'MASTER DATA FILE WASH COAL 210'!A27,'[1]WASH COAL RECEIPT &amp; GCV DATA'!$T$3:$T$203)</f>
        <v>#VALUE!</v>
      </c>
      <c r="U27" s="15" t="e">
        <f t="shared" si="4"/>
        <v>#VALUE!</v>
      </c>
      <c r="V27" s="15" t="e">
        <f>SUMIF('[1]WASH COAL RECEIPT &amp; GCV DATA'!$A$3:$A$203,'MASTER DATA FILE WASH COAL 210'!A27,'[1]WASH COAL RECEIPT &amp; GCV DATA'!$V$3:$V$203)</f>
        <v>#VALUE!</v>
      </c>
      <c r="W27" s="15" t="e">
        <f t="shared" si="5"/>
        <v>#VALUE!</v>
      </c>
      <c r="X27" t="e">
        <f t="shared" si="6"/>
        <v>#VALUE!</v>
      </c>
    </row>
    <row r="28" spans="1:24" customFormat="1" x14ac:dyDescent="0.3">
      <c r="A28" s="12"/>
      <c r="B28" s="12" t="e">
        <f>SUMIF('[1]WASH COAL RECEIPT &amp; GCV DATA'!$A$3:$A$188,A28,'[1]WASH COAL RECEIPT &amp; GCV DATA'!$B$3:$B$188)</f>
        <v>#VALUE!</v>
      </c>
      <c r="C28" s="13" t="e">
        <f>SUMIF('[1]WASH COAL RECEIPT &amp; GCV DATA'!$A$3:$A$203,A28,'[1]WASH COAL RECEIPT &amp; GCV DATA'!$C$3:$C$203)</f>
        <v>#VALUE!</v>
      </c>
      <c r="D28" s="13">
        <f>IFERROR(VLOOKUP(A28,'[1]WASH COAL RECEIPT &amp; GCV DATA'!A27:V228,4,0),0)</f>
        <v>0</v>
      </c>
      <c r="E28" s="14">
        <f>IFERROR(VLOOKUP(A28,'[1]WASH COAL RECEIPT &amp; GCV DATA'!$A$2:$V$203,5,0),0)</f>
        <v>0</v>
      </c>
      <c r="F28" s="13" t="e">
        <f>SUMIF('[1]WASH COAL RECEIPT &amp; GCV DATA'!$A$3:$A$203,'MASTER DATA FILE WASH COAL 210'!A28,'[1]WASH COAL RECEIPT &amp; GCV DATA'!$F$3:$F$203)</f>
        <v>#VALUE!</v>
      </c>
      <c r="G28" s="13">
        <f>IFERROR(VLOOKUP(A28,'[1]WASH COAL RECEIPT &amp; GCV DATA'!$A$2:$V$203,7,0),0)</f>
        <v>0</v>
      </c>
      <c r="H28" s="13">
        <f>IFERROR(VLOOKUP(A28,'[1]WASH COAL RECEIPT &amp; GCV DATA'!$A$2:$V$203,8,0),0)</f>
        <v>0</v>
      </c>
      <c r="I28" s="13">
        <f>IFERROR(VLOOKUP(A28,'[1]WASH COAL RECEIPT &amp; GCV DATA'!$A$2:$V$203,9,0),0)</f>
        <v>0</v>
      </c>
      <c r="J28" s="13">
        <f>IFERROR(VLOOKUP(A28,'[1]WASH COAL RECEIPT &amp; GCV DATA'!$A$2:$V$203,10,0),0)</f>
        <v>0</v>
      </c>
      <c r="K28" s="15" t="e">
        <f>SUMIF('[1]WASH COAL RECEIPT &amp; GCV DATA'!$A$3:$A$203,'MASTER DATA FILE WASH COAL 210'!A28,'[1]WASH COAL RECEIPT &amp; GCV DATA'!$K$3:$K$203)</f>
        <v>#VALUE!</v>
      </c>
      <c r="L28" s="15" t="e">
        <f>SUMIF('[1]WASH COAL RECEIPT &amp; GCV DATA'!$A$3:$A$203,'MASTER DATA FILE WASH COAL 210'!A28,'[1]WASH COAL RECEIPT &amp; GCV DATA'!$L$3:$L$203)</f>
        <v>#VALUE!</v>
      </c>
      <c r="M28" s="15" t="e">
        <f t="shared" si="0"/>
        <v>#VALUE!</v>
      </c>
      <c r="N28" s="15">
        <f t="shared" si="1"/>
        <v>0</v>
      </c>
      <c r="O28" s="15" t="e">
        <f>SUMIF('[1]WASH COAL RECEIPT &amp; GCV DATA'!$A$3:$A$203,'MASTER DATA FILE WASH COAL 210'!A28,'[1]WASH COAL RECEIPT &amp; GCV DATA'!$O$3:$O$203)</f>
        <v>#VALUE!</v>
      </c>
      <c r="P28" s="15" t="e">
        <f t="shared" si="2"/>
        <v>#VALUE!</v>
      </c>
      <c r="Q28" s="15" t="e">
        <f>SUMIF('[1]WASH COAL RECEIPT &amp; GCV DATA'!$A$3:$A$203,'MASTER DATA FILE WASH COAL 210'!A28,'[1]WASH COAL RECEIPT &amp; GCV DATA'!$Q$3:$Q$203)</f>
        <v>#VALUE!</v>
      </c>
      <c r="R28" s="16" t="e">
        <f>SUMIF('[1]WASH COAL RECEIPT &amp; GCV DATA'!$A$3:$A$203,'MASTER DATA FILE WASH COAL 210'!A28,'[1]WASH COAL RECEIPT &amp; GCV DATA'!$R$3:$R$203)+IF(H28=$J$234,($K$234*K28),0)+IF(H28=$J$235,($K$235*K28),0)</f>
        <v>#VALUE!</v>
      </c>
      <c r="S28" s="15" t="e">
        <f t="shared" si="3"/>
        <v>#VALUE!</v>
      </c>
      <c r="T28" s="15" t="e">
        <f>SUMIF('[1]WASH COAL RECEIPT &amp; GCV DATA'!$A$3:$A$203,'MASTER DATA FILE WASH COAL 210'!A28,'[1]WASH COAL RECEIPT &amp; GCV DATA'!$T$3:$T$203)</f>
        <v>#VALUE!</v>
      </c>
      <c r="U28" s="15" t="e">
        <f t="shared" si="4"/>
        <v>#VALUE!</v>
      </c>
      <c r="V28" s="15" t="e">
        <f>SUMIF('[1]WASH COAL RECEIPT &amp; GCV DATA'!$A$3:$A$203,'MASTER DATA FILE WASH COAL 210'!A28,'[1]WASH COAL RECEIPT &amp; GCV DATA'!$V$3:$V$203)</f>
        <v>#VALUE!</v>
      </c>
      <c r="W28" s="15" t="e">
        <f t="shared" si="5"/>
        <v>#VALUE!</v>
      </c>
      <c r="X28" t="e">
        <f t="shared" si="6"/>
        <v>#VALUE!</v>
      </c>
    </row>
    <row r="29" spans="1:24" customFormat="1" x14ac:dyDescent="0.3">
      <c r="A29" s="12"/>
      <c r="B29" s="12" t="e">
        <f>SUMIF('[1]WASH COAL RECEIPT &amp; GCV DATA'!$A$3:$A$188,A29,'[1]WASH COAL RECEIPT &amp; GCV DATA'!$B$3:$B$188)</f>
        <v>#VALUE!</v>
      </c>
      <c r="C29" s="13" t="e">
        <f>SUMIF('[1]WASH COAL RECEIPT &amp; GCV DATA'!$A$3:$A$203,A29,'[1]WASH COAL RECEIPT &amp; GCV DATA'!$C$3:$C$203)</f>
        <v>#VALUE!</v>
      </c>
      <c r="D29" s="13">
        <f>IFERROR(VLOOKUP(A29,'[1]WASH COAL RECEIPT &amp; GCV DATA'!A28:V229,4,0),0)</f>
        <v>0</v>
      </c>
      <c r="E29" s="14">
        <f>IFERROR(VLOOKUP(A29,'[1]WASH COAL RECEIPT &amp; GCV DATA'!$A$2:$V$203,5,0),0)</f>
        <v>0</v>
      </c>
      <c r="F29" s="13" t="e">
        <f>SUMIF('[1]WASH COAL RECEIPT &amp; GCV DATA'!$A$3:$A$203,'MASTER DATA FILE WASH COAL 210'!A29,'[1]WASH COAL RECEIPT &amp; GCV DATA'!$F$3:$F$203)</f>
        <v>#VALUE!</v>
      </c>
      <c r="G29" s="13">
        <f>IFERROR(VLOOKUP(A29,'[1]WASH COAL RECEIPT &amp; GCV DATA'!$A$2:$V$203,7,0),0)</f>
        <v>0</v>
      </c>
      <c r="H29" s="13">
        <f>IFERROR(VLOOKUP(A29,'[1]WASH COAL RECEIPT &amp; GCV DATA'!$A$2:$V$203,8,0),0)</f>
        <v>0</v>
      </c>
      <c r="I29" s="13">
        <f>IFERROR(VLOOKUP(A29,'[1]WASH COAL RECEIPT &amp; GCV DATA'!$A$2:$V$203,9,0),0)</f>
        <v>0</v>
      </c>
      <c r="J29" s="13">
        <f>IFERROR(VLOOKUP(A29,'[1]WASH COAL RECEIPT &amp; GCV DATA'!$A$2:$V$203,10,0),0)</f>
        <v>0</v>
      </c>
      <c r="K29" s="15" t="e">
        <f>SUMIF('[1]WASH COAL RECEIPT &amp; GCV DATA'!$A$3:$A$203,'MASTER DATA FILE WASH COAL 210'!A29,'[1]WASH COAL RECEIPT &amp; GCV DATA'!$K$3:$K$203)</f>
        <v>#VALUE!</v>
      </c>
      <c r="L29" s="15" t="e">
        <f>SUMIF('[1]WASH COAL RECEIPT &amp; GCV DATA'!$A$3:$A$203,'MASTER DATA FILE WASH COAL 210'!A29,'[1]WASH COAL RECEIPT &amp; GCV DATA'!$L$3:$L$203)</f>
        <v>#VALUE!</v>
      </c>
      <c r="M29" s="15" t="e">
        <f t="shared" si="0"/>
        <v>#VALUE!</v>
      </c>
      <c r="N29" s="15">
        <f t="shared" si="1"/>
        <v>0</v>
      </c>
      <c r="O29" s="15" t="e">
        <f>SUMIF('[1]WASH COAL RECEIPT &amp; GCV DATA'!$A$3:$A$203,'MASTER DATA FILE WASH COAL 210'!A29,'[1]WASH COAL RECEIPT &amp; GCV DATA'!$O$3:$O$203)</f>
        <v>#VALUE!</v>
      </c>
      <c r="P29" s="15" t="e">
        <f t="shared" si="2"/>
        <v>#VALUE!</v>
      </c>
      <c r="Q29" s="15" t="e">
        <f>SUMIF('[1]WASH COAL RECEIPT &amp; GCV DATA'!$A$3:$A$203,'MASTER DATA FILE WASH COAL 210'!A29,'[1]WASH COAL RECEIPT &amp; GCV DATA'!$Q$3:$Q$203)</f>
        <v>#VALUE!</v>
      </c>
      <c r="R29" s="16" t="e">
        <f>SUMIF('[1]WASH COAL RECEIPT &amp; GCV DATA'!$A$3:$A$203,'MASTER DATA FILE WASH COAL 210'!A29,'[1]WASH COAL RECEIPT &amp; GCV DATA'!$R$3:$R$203)+IF(H29=$J$234,($K$234*K29),0)+IF(H29=$J$235,($K$235*K29),0)</f>
        <v>#VALUE!</v>
      </c>
      <c r="S29" s="15" t="e">
        <f t="shared" si="3"/>
        <v>#VALUE!</v>
      </c>
      <c r="T29" s="15" t="e">
        <f>SUMIF('[1]WASH COAL RECEIPT &amp; GCV DATA'!$A$3:$A$203,'MASTER DATA FILE WASH COAL 210'!A29,'[1]WASH COAL RECEIPT &amp; GCV DATA'!$T$3:$T$203)</f>
        <v>#VALUE!</v>
      </c>
      <c r="U29" s="15" t="e">
        <f t="shared" si="4"/>
        <v>#VALUE!</v>
      </c>
      <c r="V29" s="15" t="e">
        <f>SUMIF('[1]WASH COAL RECEIPT &amp; GCV DATA'!$A$3:$A$203,'MASTER DATA FILE WASH COAL 210'!A29,'[1]WASH COAL RECEIPT &amp; GCV DATA'!$V$3:$V$203)</f>
        <v>#VALUE!</v>
      </c>
      <c r="W29" s="15" t="e">
        <f t="shared" si="5"/>
        <v>#VALUE!</v>
      </c>
      <c r="X29" t="e">
        <f t="shared" si="6"/>
        <v>#VALUE!</v>
      </c>
    </row>
    <row r="30" spans="1:24" customFormat="1" x14ac:dyDescent="0.3">
      <c r="A30" s="12"/>
      <c r="B30" s="12" t="e">
        <f>SUMIF('[1]WASH COAL RECEIPT &amp; GCV DATA'!$A$3:$A$188,A30,'[1]WASH COAL RECEIPT &amp; GCV DATA'!$B$3:$B$188)</f>
        <v>#VALUE!</v>
      </c>
      <c r="C30" s="13" t="e">
        <f>SUMIF('[1]WASH COAL RECEIPT &amp; GCV DATA'!$A$3:$A$203,A30,'[1]WASH COAL RECEIPT &amp; GCV DATA'!$C$3:$C$203)</f>
        <v>#VALUE!</v>
      </c>
      <c r="D30" s="13">
        <f>IFERROR(VLOOKUP(A30,'[1]WASH COAL RECEIPT &amp; GCV DATA'!A29:V230,4,0),0)</f>
        <v>0</v>
      </c>
      <c r="E30" s="14">
        <f>IFERROR(VLOOKUP(A30,'[1]WASH COAL RECEIPT &amp; GCV DATA'!$A$2:$V$203,5,0),0)</f>
        <v>0</v>
      </c>
      <c r="F30" s="13" t="e">
        <f>SUMIF('[1]WASH COAL RECEIPT &amp; GCV DATA'!$A$3:$A$203,'MASTER DATA FILE WASH COAL 210'!A30,'[1]WASH COAL RECEIPT &amp; GCV DATA'!$F$3:$F$203)</f>
        <v>#VALUE!</v>
      </c>
      <c r="G30" s="13">
        <f>IFERROR(VLOOKUP(A30,'[1]WASH COAL RECEIPT &amp; GCV DATA'!$A$2:$V$203,7,0),0)</f>
        <v>0</v>
      </c>
      <c r="H30" s="13">
        <f>IFERROR(VLOOKUP(A30,'[1]WASH COAL RECEIPT &amp; GCV DATA'!$A$2:$V$203,8,0),0)</f>
        <v>0</v>
      </c>
      <c r="I30" s="13">
        <f>IFERROR(VLOOKUP(A30,'[1]WASH COAL RECEIPT &amp; GCV DATA'!$A$2:$V$203,9,0),0)</f>
        <v>0</v>
      </c>
      <c r="J30" s="13">
        <f>IFERROR(VLOOKUP(A30,'[1]WASH COAL RECEIPT &amp; GCV DATA'!$A$2:$V$203,10,0),0)</f>
        <v>0</v>
      </c>
      <c r="K30" s="15" t="e">
        <f>SUMIF('[1]WASH COAL RECEIPT &amp; GCV DATA'!$A$3:$A$203,'MASTER DATA FILE WASH COAL 210'!A30,'[1]WASH COAL RECEIPT &amp; GCV DATA'!$K$3:$K$203)</f>
        <v>#VALUE!</v>
      </c>
      <c r="L30" s="15" t="e">
        <f>SUMIF('[1]WASH COAL RECEIPT &amp; GCV DATA'!$A$3:$A$203,'MASTER DATA FILE WASH COAL 210'!A30,'[1]WASH COAL RECEIPT &amp; GCV DATA'!$L$3:$L$203)</f>
        <v>#VALUE!</v>
      </c>
      <c r="M30" s="15" t="e">
        <f t="shared" si="0"/>
        <v>#VALUE!</v>
      </c>
      <c r="N30" s="15">
        <f t="shared" si="1"/>
        <v>0</v>
      </c>
      <c r="O30" s="15" t="e">
        <f>SUMIF('[1]WASH COAL RECEIPT &amp; GCV DATA'!$A$3:$A$203,'MASTER DATA FILE WASH COAL 210'!A30,'[1]WASH COAL RECEIPT &amp; GCV DATA'!$O$3:$O$203)</f>
        <v>#VALUE!</v>
      </c>
      <c r="P30" s="15" t="e">
        <f t="shared" si="2"/>
        <v>#VALUE!</v>
      </c>
      <c r="Q30" s="15" t="e">
        <f>SUMIF('[1]WASH COAL RECEIPT &amp; GCV DATA'!$A$3:$A$203,'MASTER DATA FILE WASH COAL 210'!A30,'[1]WASH COAL RECEIPT &amp; GCV DATA'!$Q$3:$Q$203)</f>
        <v>#VALUE!</v>
      </c>
      <c r="R30" s="16" t="e">
        <f>SUMIF('[1]WASH COAL RECEIPT &amp; GCV DATA'!$A$3:$A$203,'MASTER DATA FILE WASH COAL 210'!A30,'[1]WASH COAL RECEIPT &amp; GCV DATA'!$R$3:$R$203)+IF(H30=$J$234,($K$234*K30),0)+IF(H30=$J$235,($K$235*K30),0)</f>
        <v>#VALUE!</v>
      </c>
      <c r="S30" s="15" t="e">
        <f t="shared" si="3"/>
        <v>#VALUE!</v>
      </c>
      <c r="T30" s="15" t="e">
        <f>SUMIF('[1]WASH COAL RECEIPT &amp; GCV DATA'!$A$3:$A$203,'MASTER DATA FILE WASH COAL 210'!A30,'[1]WASH COAL RECEIPT &amp; GCV DATA'!$T$3:$T$203)</f>
        <v>#VALUE!</v>
      </c>
      <c r="U30" s="15" t="e">
        <f t="shared" si="4"/>
        <v>#VALUE!</v>
      </c>
      <c r="V30" s="15" t="e">
        <f>SUMIF('[1]WASH COAL RECEIPT &amp; GCV DATA'!$A$3:$A$203,'MASTER DATA FILE WASH COAL 210'!A30,'[1]WASH COAL RECEIPT &amp; GCV DATA'!$V$3:$V$203)</f>
        <v>#VALUE!</v>
      </c>
      <c r="W30" s="15" t="e">
        <f t="shared" si="5"/>
        <v>#VALUE!</v>
      </c>
      <c r="X30" t="e">
        <f t="shared" si="6"/>
        <v>#VALUE!</v>
      </c>
    </row>
    <row r="31" spans="1:24" customFormat="1" x14ac:dyDescent="0.3">
      <c r="A31" s="12"/>
      <c r="B31" s="12" t="e">
        <f>SUMIF('[1]WASH COAL RECEIPT &amp; GCV DATA'!$A$3:$A$188,A31,'[1]WASH COAL RECEIPT &amp; GCV DATA'!$B$3:$B$188)</f>
        <v>#VALUE!</v>
      </c>
      <c r="C31" s="13" t="e">
        <f>SUMIF('[1]WASH COAL RECEIPT &amp; GCV DATA'!$A$3:$A$203,A31,'[1]WASH COAL RECEIPT &amp; GCV DATA'!$C$3:$C$203)</f>
        <v>#VALUE!</v>
      </c>
      <c r="D31" s="13">
        <f>IFERROR(VLOOKUP(A31,'[1]WASH COAL RECEIPT &amp; GCV DATA'!A30:V231,4,0),0)</f>
        <v>0</v>
      </c>
      <c r="E31" s="14">
        <f>IFERROR(VLOOKUP(A31,'[1]WASH COAL RECEIPT &amp; GCV DATA'!$A$2:$V$203,5,0),0)</f>
        <v>0</v>
      </c>
      <c r="F31" s="13" t="e">
        <f>SUMIF('[1]WASH COAL RECEIPT &amp; GCV DATA'!$A$3:$A$203,'MASTER DATA FILE WASH COAL 210'!A31,'[1]WASH COAL RECEIPT &amp; GCV DATA'!$F$3:$F$203)</f>
        <v>#VALUE!</v>
      </c>
      <c r="G31" s="13">
        <f>IFERROR(VLOOKUP(A31,'[1]WASH COAL RECEIPT &amp; GCV DATA'!$A$2:$V$203,7,0),0)</f>
        <v>0</v>
      </c>
      <c r="H31" s="13">
        <f>IFERROR(VLOOKUP(A31,'[1]WASH COAL RECEIPT &amp; GCV DATA'!$A$2:$V$203,8,0),0)</f>
        <v>0</v>
      </c>
      <c r="I31" s="13">
        <f>IFERROR(VLOOKUP(A31,'[1]WASH COAL RECEIPT &amp; GCV DATA'!$A$2:$V$203,9,0),0)</f>
        <v>0</v>
      </c>
      <c r="J31" s="13">
        <f>IFERROR(VLOOKUP(A31,'[1]WASH COAL RECEIPT &amp; GCV DATA'!$A$2:$V$203,10,0),0)</f>
        <v>0</v>
      </c>
      <c r="K31" s="15" t="e">
        <f>SUMIF('[1]WASH COAL RECEIPT &amp; GCV DATA'!$A$3:$A$203,'MASTER DATA FILE WASH COAL 210'!A31,'[1]WASH COAL RECEIPT &amp; GCV DATA'!$K$3:$K$203)</f>
        <v>#VALUE!</v>
      </c>
      <c r="L31" s="15" t="e">
        <f>SUMIF('[1]WASH COAL RECEIPT &amp; GCV DATA'!$A$3:$A$203,'MASTER DATA FILE WASH COAL 210'!A31,'[1]WASH COAL RECEIPT &amp; GCV DATA'!$L$3:$L$203)</f>
        <v>#VALUE!</v>
      </c>
      <c r="M31" s="15" t="e">
        <f t="shared" si="0"/>
        <v>#VALUE!</v>
      </c>
      <c r="N31" s="15">
        <f t="shared" si="1"/>
        <v>0</v>
      </c>
      <c r="O31" s="15" t="e">
        <f>SUMIF('[1]WASH COAL RECEIPT &amp; GCV DATA'!$A$3:$A$203,'MASTER DATA FILE WASH COAL 210'!A31,'[1]WASH COAL RECEIPT &amp; GCV DATA'!$O$3:$O$203)</f>
        <v>#VALUE!</v>
      </c>
      <c r="P31" s="15" t="e">
        <f t="shared" si="2"/>
        <v>#VALUE!</v>
      </c>
      <c r="Q31" s="15" t="e">
        <f>SUMIF('[1]WASH COAL RECEIPT &amp; GCV DATA'!$A$3:$A$203,'MASTER DATA FILE WASH COAL 210'!A31,'[1]WASH COAL RECEIPT &amp; GCV DATA'!$Q$3:$Q$203)</f>
        <v>#VALUE!</v>
      </c>
      <c r="R31" s="16" t="e">
        <f>SUMIF('[1]WASH COAL RECEIPT &amp; GCV DATA'!$A$3:$A$203,'MASTER DATA FILE WASH COAL 210'!A31,'[1]WASH COAL RECEIPT &amp; GCV DATA'!$R$3:$R$203)+IF(H31=$J$234,($K$234*K31),0)+IF(H31=$J$235,($K$235*K31),0)</f>
        <v>#VALUE!</v>
      </c>
      <c r="S31" s="15" t="e">
        <f t="shared" si="3"/>
        <v>#VALUE!</v>
      </c>
      <c r="T31" s="15" t="e">
        <f>SUMIF('[1]WASH COAL RECEIPT &amp; GCV DATA'!$A$3:$A$203,'MASTER DATA FILE WASH COAL 210'!A31,'[1]WASH COAL RECEIPT &amp; GCV DATA'!$T$3:$T$203)</f>
        <v>#VALUE!</v>
      </c>
      <c r="U31" s="15" t="e">
        <f t="shared" si="4"/>
        <v>#VALUE!</v>
      </c>
      <c r="V31" s="15" t="e">
        <f>SUMIF('[1]WASH COAL RECEIPT &amp; GCV DATA'!$A$3:$A$203,'MASTER DATA FILE WASH COAL 210'!A31,'[1]WASH COAL RECEIPT &amp; GCV DATA'!$V$3:$V$203)</f>
        <v>#VALUE!</v>
      </c>
      <c r="W31" s="15" t="e">
        <f t="shared" si="5"/>
        <v>#VALUE!</v>
      </c>
      <c r="X31" t="e">
        <f t="shared" si="6"/>
        <v>#VALUE!</v>
      </c>
    </row>
    <row r="32" spans="1:24" customFormat="1" x14ac:dyDescent="0.3">
      <c r="A32" s="12"/>
      <c r="B32" s="12" t="e">
        <f>SUMIF('[1]WASH COAL RECEIPT &amp; GCV DATA'!$A$3:$A$188,A32,'[1]WASH COAL RECEIPT &amp; GCV DATA'!$B$3:$B$188)</f>
        <v>#VALUE!</v>
      </c>
      <c r="C32" s="13" t="e">
        <f>SUMIF('[1]WASH COAL RECEIPT &amp; GCV DATA'!$A$3:$A$203,A32,'[1]WASH COAL RECEIPT &amp; GCV DATA'!$C$3:$C$203)</f>
        <v>#VALUE!</v>
      </c>
      <c r="D32" s="13">
        <f>IFERROR(VLOOKUP(A32,'[1]WASH COAL RECEIPT &amp; GCV DATA'!A31:V232,4,0),0)</f>
        <v>0</v>
      </c>
      <c r="E32" s="14">
        <f>IFERROR(VLOOKUP(A32,'[1]WASH COAL RECEIPT &amp; GCV DATA'!$A$2:$V$203,5,0),0)</f>
        <v>0</v>
      </c>
      <c r="F32" s="13" t="e">
        <f>SUMIF('[1]WASH COAL RECEIPT &amp; GCV DATA'!$A$3:$A$203,'MASTER DATA FILE WASH COAL 210'!A32,'[1]WASH COAL RECEIPT &amp; GCV DATA'!$F$3:$F$203)</f>
        <v>#VALUE!</v>
      </c>
      <c r="G32" s="13">
        <f>IFERROR(VLOOKUP(A32,'[1]WASH COAL RECEIPT &amp; GCV DATA'!$A$2:$V$203,7,0),0)</f>
        <v>0</v>
      </c>
      <c r="H32" s="13">
        <f>IFERROR(VLOOKUP(A32,'[1]WASH COAL RECEIPT &amp; GCV DATA'!$A$2:$V$203,8,0),0)</f>
        <v>0</v>
      </c>
      <c r="I32" s="13">
        <f>IFERROR(VLOOKUP(A32,'[1]WASH COAL RECEIPT &amp; GCV DATA'!$A$2:$V$203,9,0),0)</f>
        <v>0</v>
      </c>
      <c r="J32" s="13">
        <f>IFERROR(VLOOKUP(A32,'[1]WASH COAL RECEIPT &amp; GCV DATA'!$A$2:$V$203,10,0),0)</f>
        <v>0</v>
      </c>
      <c r="K32" s="15" t="e">
        <f>SUMIF('[1]WASH COAL RECEIPT &amp; GCV DATA'!$A$3:$A$203,'MASTER DATA FILE WASH COAL 210'!A32,'[1]WASH COAL RECEIPT &amp; GCV DATA'!$K$3:$K$203)</f>
        <v>#VALUE!</v>
      </c>
      <c r="L32" s="15" t="e">
        <f>SUMIF('[1]WASH COAL RECEIPT &amp; GCV DATA'!$A$3:$A$203,'MASTER DATA FILE WASH COAL 210'!A32,'[1]WASH COAL RECEIPT &amp; GCV DATA'!$L$3:$L$203)</f>
        <v>#VALUE!</v>
      </c>
      <c r="M32" s="15" t="e">
        <f t="shared" si="0"/>
        <v>#VALUE!</v>
      </c>
      <c r="N32" s="15">
        <f t="shared" si="1"/>
        <v>0</v>
      </c>
      <c r="O32" s="15" t="e">
        <f>SUMIF('[1]WASH COAL RECEIPT &amp; GCV DATA'!$A$3:$A$203,'MASTER DATA FILE WASH COAL 210'!A32,'[1]WASH COAL RECEIPT &amp; GCV DATA'!$O$3:$O$203)</f>
        <v>#VALUE!</v>
      </c>
      <c r="P32" s="15" t="e">
        <f t="shared" si="2"/>
        <v>#VALUE!</v>
      </c>
      <c r="Q32" s="15" t="e">
        <f>SUMIF('[1]WASH COAL RECEIPT &amp; GCV DATA'!$A$3:$A$203,'MASTER DATA FILE WASH COAL 210'!A32,'[1]WASH COAL RECEIPT &amp; GCV DATA'!$Q$3:$Q$203)</f>
        <v>#VALUE!</v>
      </c>
      <c r="R32" s="16" t="e">
        <f>SUMIF('[1]WASH COAL RECEIPT &amp; GCV DATA'!$A$3:$A$203,'MASTER DATA FILE WASH COAL 210'!A32,'[1]WASH COAL RECEIPT &amp; GCV DATA'!$R$3:$R$203)+IF(H32=$J$234,($K$234*K32),0)+IF(H32=$J$235,($K$235*K32),0)</f>
        <v>#VALUE!</v>
      </c>
      <c r="S32" s="15" t="e">
        <f t="shared" si="3"/>
        <v>#VALUE!</v>
      </c>
      <c r="T32" s="15" t="e">
        <f>SUMIF('[1]WASH COAL RECEIPT &amp; GCV DATA'!$A$3:$A$203,'MASTER DATA FILE WASH COAL 210'!A32,'[1]WASH COAL RECEIPT &amp; GCV DATA'!$T$3:$T$203)</f>
        <v>#VALUE!</v>
      </c>
      <c r="U32" s="15" t="e">
        <f t="shared" si="4"/>
        <v>#VALUE!</v>
      </c>
      <c r="V32" s="15" t="e">
        <f>SUMIF('[1]WASH COAL RECEIPT &amp; GCV DATA'!$A$3:$A$203,'MASTER DATA FILE WASH COAL 210'!A32,'[1]WASH COAL RECEIPT &amp; GCV DATA'!$V$3:$V$203)</f>
        <v>#VALUE!</v>
      </c>
      <c r="W32" s="15" t="e">
        <f t="shared" si="5"/>
        <v>#VALUE!</v>
      </c>
      <c r="X32" t="e">
        <f t="shared" si="6"/>
        <v>#VALUE!</v>
      </c>
    </row>
    <row r="33" spans="1:24" customFormat="1" x14ac:dyDescent="0.3">
      <c r="A33" s="12"/>
      <c r="B33" s="12" t="e">
        <f>SUMIF('[1]WASH COAL RECEIPT &amp; GCV DATA'!$A$3:$A$188,A33,'[1]WASH COAL RECEIPT &amp; GCV DATA'!$B$3:$B$188)</f>
        <v>#VALUE!</v>
      </c>
      <c r="C33" s="13" t="e">
        <f>SUMIF('[1]WASH COAL RECEIPT &amp; GCV DATA'!$A$3:$A$203,A33,'[1]WASH COAL RECEIPT &amp; GCV DATA'!$C$3:$C$203)</f>
        <v>#VALUE!</v>
      </c>
      <c r="D33" s="13">
        <f>IFERROR(VLOOKUP(A33,'[1]WASH COAL RECEIPT &amp; GCV DATA'!A32:V233,4,0),0)</f>
        <v>0</v>
      </c>
      <c r="E33" s="14">
        <f>IFERROR(VLOOKUP(A33,'[1]WASH COAL RECEIPT &amp; GCV DATA'!$A$2:$V$203,5,0),0)</f>
        <v>0</v>
      </c>
      <c r="F33" s="13" t="e">
        <f>SUMIF('[1]WASH COAL RECEIPT &amp; GCV DATA'!$A$3:$A$203,'MASTER DATA FILE WASH COAL 210'!A33,'[1]WASH COAL RECEIPT &amp; GCV DATA'!$F$3:$F$203)</f>
        <v>#VALUE!</v>
      </c>
      <c r="G33" s="13">
        <f>IFERROR(VLOOKUP(A33,'[1]WASH COAL RECEIPT &amp; GCV DATA'!$A$2:$V$203,7,0),0)</f>
        <v>0</v>
      </c>
      <c r="H33" s="13">
        <f>IFERROR(VLOOKUP(A33,'[1]WASH COAL RECEIPT &amp; GCV DATA'!$A$2:$V$203,8,0),0)</f>
        <v>0</v>
      </c>
      <c r="I33" s="13">
        <f>IFERROR(VLOOKUP(A33,'[1]WASH COAL RECEIPT &amp; GCV DATA'!$A$2:$V$203,9,0),0)</f>
        <v>0</v>
      </c>
      <c r="J33" s="13">
        <f>IFERROR(VLOOKUP(A33,'[1]WASH COAL RECEIPT &amp; GCV DATA'!$A$2:$V$203,10,0),0)</f>
        <v>0</v>
      </c>
      <c r="K33" s="15" t="e">
        <f>SUMIF('[1]WASH COAL RECEIPT &amp; GCV DATA'!$A$3:$A$203,'MASTER DATA FILE WASH COAL 210'!A33,'[1]WASH COAL RECEIPT &amp; GCV DATA'!$K$3:$K$203)</f>
        <v>#VALUE!</v>
      </c>
      <c r="L33" s="15" t="e">
        <f>SUMIF('[1]WASH COAL RECEIPT &amp; GCV DATA'!$A$3:$A$203,'MASTER DATA FILE WASH COAL 210'!A33,'[1]WASH COAL RECEIPT &amp; GCV DATA'!$L$3:$L$203)</f>
        <v>#VALUE!</v>
      </c>
      <c r="M33" s="15" t="e">
        <f t="shared" si="0"/>
        <v>#VALUE!</v>
      </c>
      <c r="N33" s="15">
        <f t="shared" si="1"/>
        <v>0</v>
      </c>
      <c r="O33" s="15" t="e">
        <f>SUMIF('[1]WASH COAL RECEIPT &amp; GCV DATA'!$A$3:$A$203,'MASTER DATA FILE WASH COAL 210'!A33,'[1]WASH COAL RECEIPT &amp; GCV DATA'!$O$3:$O$203)</f>
        <v>#VALUE!</v>
      </c>
      <c r="P33" s="15" t="e">
        <f t="shared" si="2"/>
        <v>#VALUE!</v>
      </c>
      <c r="Q33" s="15" t="e">
        <f>SUMIF('[1]WASH COAL RECEIPT &amp; GCV DATA'!$A$3:$A$203,'MASTER DATA FILE WASH COAL 210'!A33,'[1]WASH COAL RECEIPT &amp; GCV DATA'!$Q$3:$Q$203)</f>
        <v>#VALUE!</v>
      </c>
      <c r="R33" s="16" t="e">
        <f>SUMIF('[1]WASH COAL RECEIPT &amp; GCV DATA'!$A$3:$A$203,'MASTER DATA FILE WASH COAL 210'!A33,'[1]WASH COAL RECEIPT &amp; GCV DATA'!$R$3:$R$203)+IF(H33=$J$234,($K$234*K33),0)+IF(H33=$J$235,($K$235*K33),0)</f>
        <v>#VALUE!</v>
      </c>
      <c r="S33" s="15" t="e">
        <f t="shared" si="3"/>
        <v>#VALUE!</v>
      </c>
      <c r="T33" s="15" t="e">
        <f>SUMIF('[1]WASH COAL RECEIPT &amp; GCV DATA'!$A$3:$A$203,'MASTER DATA FILE WASH COAL 210'!A33,'[1]WASH COAL RECEIPT &amp; GCV DATA'!$T$3:$T$203)</f>
        <v>#VALUE!</v>
      </c>
      <c r="U33" s="15" t="e">
        <f t="shared" si="4"/>
        <v>#VALUE!</v>
      </c>
      <c r="V33" s="15" t="e">
        <f>SUMIF('[1]WASH COAL RECEIPT &amp; GCV DATA'!$A$3:$A$203,'MASTER DATA FILE WASH COAL 210'!A33,'[1]WASH COAL RECEIPT &amp; GCV DATA'!$V$3:$V$203)</f>
        <v>#VALUE!</v>
      </c>
      <c r="W33" s="15" t="e">
        <f t="shared" si="5"/>
        <v>#VALUE!</v>
      </c>
      <c r="X33" t="e">
        <f t="shared" si="6"/>
        <v>#VALUE!</v>
      </c>
    </row>
    <row r="34" spans="1:24" customFormat="1" x14ac:dyDescent="0.3">
      <c r="A34" s="12"/>
      <c r="B34" s="12" t="e">
        <f>SUMIF('[1]WASH COAL RECEIPT &amp; GCV DATA'!$A$3:$A$188,A34,'[1]WASH COAL RECEIPT &amp; GCV DATA'!$B$3:$B$188)</f>
        <v>#VALUE!</v>
      </c>
      <c r="C34" s="13" t="e">
        <f>SUMIF('[1]WASH COAL RECEIPT &amp; GCV DATA'!$A$3:$A$203,A34,'[1]WASH COAL RECEIPT &amp; GCV DATA'!$C$3:$C$203)</f>
        <v>#VALUE!</v>
      </c>
      <c r="D34" s="13">
        <f>IFERROR(VLOOKUP(A34,'[1]WASH COAL RECEIPT &amp; GCV DATA'!A33:V234,4,0),0)</f>
        <v>0</v>
      </c>
      <c r="E34" s="14">
        <f>IFERROR(VLOOKUP(A34,'[1]WASH COAL RECEIPT &amp; GCV DATA'!$A$2:$V$203,5,0),0)</f>
        <v>0</v>
      </c>
      <c r="F34" s="13" t="e">
        <f>SUMIF('[1]WASH COAL RECEIPT &amp; GCV DATA'!$A$3:$A$203,'MASTER DATA FILE WASH COAL 210'!A34,'[1]WASH COAL RECEIPT &amp; GCV DATA'!$F$3:$F$203)</f>
        <v>#VALUE!</v>
      </c>
      <c r="G34" s="13">
        <f>IFERROR(VLOOKUP(A34,'[1]WASH COAL RECEIPT &amp; GCV DATA'!$A$2:$V$203,7,0),0)</f>
        <v>0</v>
      </c>
      <c r="H34" s="13">
        <f>IFERROR(VLOOKUP(A34,'[1]WASH COAL RECEIPT &amp; GCV DATA'!$A$2:$V$203,8,0),0)</f>
        <v>0</v>
      </c>
      <c r="I34" s="13">
        <f>IFERROR(VLOOKUP(A34,'[1]WASH COAL RECEIPT &amp; GCV DATA'!$A$2:$V$203,9,0),0)</f>
        <v>0</v>
      </c>
      <c r="J34" s="13">
        <f>IFERROR(VLOOKUP(A34,'[1]WASH COAL RECEIPT &amp; GCV DATA'!$A$2:$V$203,10,0),0)</f>
        <v>0</v>
      </c>
      <c r="K34" s="15" t="e">
        <f>SUMIF('[1]WASH COAL RECEIPT &amp; GCV DATA'!$A$3:$A$203,'MASTER DATA FILE WASH COAL 210'!A34,'[1]WASH COAL RECEIPT &amp; GCV DATA'!$K$3:$K$203)</f>
        <v>#VALUE!</v>
      </c>
      <c r="L34" s="15" t="e">
        <f>SUMIF('[1]WASH COAL RECEIPT &amp; GCV DATA'!$A$3:$A$203,'MASTER DATA FILE WASH COAL 210'!A34,'[1]WASH COAL RECEIPT &amp; GCV DATA'!$L$3:$L$203)</f>
        <v>#VALUE!</v>
      </c>
      <c r="M34" s="15" t="e">
        <f t="shared" si="0"/>
        <v>#VALUE!</v>
      </c>
      <c r="N34" s="15">
        <f t="shared" si="1"/>
        <v>0</v>
      </c>
      <c r="O34" s="15" t="e">
        <f>SUMIF('[1]WASH COAL RECEIPT &amp; GCV DATA'!$A$3:$A$203,'MASTER DATA FILE WASH COAL 210'!A34,'[1]WASH COAL RECEIPT &amp; GCV DATA'!$O$3:$O$203)</f>
        <v>#VALUE!</v>
      </c>
      <c r="P34" s="15" t="e">
        <f t="shared" si="2"/>
        <v>#VALUE!</v>
      </c>
      <c r="Q34" s="15" t="e">
        <f>SUMIF('[1]WASH COAL RECEIPT &amp; GCV DATA'!$A$3:$A$203,'MASTER DATA FILE WASH COAL 210'!A34,'[1]WASH COAL RECEIPT &amp; GCV DATA'!$Q$3:$Q$203)</f>
        <v>#VALUE!</v>
      </c>
      <c r="R34" s="16" t="e">
        <f>SUMIF('[1]WASH COAL RECEIPT &amp; GCV DATA'!$A$3:$A$203,'MASTER DATA FILE WASH COAL 210'!A34,'[1]WASH COAL RECEIPT &amp; GCV DATA'!$R$3:$R$203)+IF(H34=$J$234,($K$234*K34),0)+IF(H34=$J$235,($K$235*K34),0)</f>
        <v>#VALUE!</v>
      </c>
      <c r="S34" s="15" t="e">
        <f t="shared" si="3"/>
        <v>#VALUE!</v>
      </c>
      <c r="T34" s="15" t="e">
        <f>SUMIF('[1]WASH COAL RECEIPT &amp; GCV DATA'!$A$3:$A$203,'MASTER DATA FILE WASH COAL 210'!A34,'[1]WASH COAL RECEIPT &amp; GCV DATA'!$T$3:$T$203)</f>
        <v>#VALUE!</v>
      </c>
      <c r="U34" s="15" t="e">
        <f t="shared" si="4"/>
        <v>#VALUE!</v>
      </c>
      <c r="V34" s="15" t="e">
        <f>SUMIF('[1]WASH COAL RECEIPT &amp; GCV DATA'!$A$3:$A$203,'MASTER DATA FILE WASH COAL 210'!A34,'[1]WASH COAL RECEIPT &amp; GCV DATA'!$V$3:$V$203)</f>
        <v>#VALUE!</v>
      </c>
      <c r="W34" s="15" t="e">
        <f t="shared" si="5"/>
        <v>#VALUE!</v>
      </c>
      <c r="X34" t="e">
        <f t="shared" si="6"/>
        <v>#VALUE!</v>
      </c>
    </row>
    <row r="35" spans="1:24" customFormat="1" x14ac:dyDescent="0.3">
      <c r="A35" s="12"/>
      <c r="B35" s="12" t="e">
        <f>SUMIF('[1]WASH COAL RECEIPT &amp; GCV DATA'!$A$3:$A$188,A35,'[1]WASH COAL RECEIPT &amp; GCV DATA'!$B$3:$B$188)</f>
        <v>#VALUE!</v>
      </c>
      <c r="C35" s="13" t="e">
        <f>SUMIF('[1]WASH COAL RECEIPT &amp; GCV DATA'!$A$3:$A$203,A35,'[1]WASH COAL RECEIPT &amp; GCV DATA'!$C$3:$C$203)</f>
        <v>#VALUE!</v>
      </c>
      <c r="D35" s="13">
        <f>IFERROR(VLOOKUP(A35,'[1]WASH COAL RECEIPT &amp; GCV DATA'!A34:V235,4,0),0)</f>
        <v>0</v>
      </c>
      <c r="E35" s="14">
        <f>IFERROR(VLOOKUP(A35,'[1]WASH COAL RECEIPT &amp; GCV DATA'!$A$2:$V$203,5,0),0)</f>
        <v>0</v>
      </c>
      <c r="F35" s="13" t="e">
        <f>SUMIF('[1]WASH COAL RECEIPT &amp; GCV DATA'!$A$3:$A$203,'MASTER DATA FILE WASH COAL 210'!A35,'[1]WASH COAL RECEIPT &amp; GCV DATA'!$F$3:$F$203)</f>
        <v>#VALUE!</v>
      </c>
      <c r="G35" s="13">
        <f>IFERROR(VLOOKUP(A35,'[1]WASH COAL RECEIPT &amp; GCV DATA'!$A$2:$V$203,7,0),0)</f>
        <v>0</v>
      </c>
      <c r="H35" s="13">
        <f>IFERROR(VLOOKUP(A35,'[1]WASH COAL RECEIPT &amp; GCV DATA'!$A$2:$V$203,8,0),0)</f>
        <v>0</v>
      </c>
      <c r="I35" s="13">
        <f>IFERROR(VLOOKUP(A35,'[1]WASH COAL RECEIPT &amp; GCV DATA'!$A$2:$V$203,9,0),0)</f>
        <v>0</v>
      </c>
      <c r="J35" s="13">
        <f>IFERROR(VLOOKUP(A35,'[1]WASH COAL RECEIPT &amp; GCV DATA'!$A$2:$V$203,10,0),0)</f>
        <v>0</v>
      </c>
      <c r="K35" s="15" t="e">
        <f>SUMIF('[1]WASH COAL RECEIPT &amp; GCV DATA'!$A$3:$A$203,'MASTER DATA FILE WASH COAL 210'!A35,'[1]WASH COAL RECEIPT &amp; GCV DATA'!$K$3:$K$203)</f>
        <v>#VALUE!</v>
      </c>
      <c r="L35" s="15" t="e">
        <f>SUMIF('[1]WASH COAL RECEIPT &amp; GCV DATA'!$A$3:$A$203,'MASTER DATA FILE WASH COAL 210'!A35,'[1]WASH COAL RECEIPT &amp; GCV DATA'!$L$3:$L$203)</f>
        <v>#VALUE!</v>
      </c>
      <c r="M35" s="15" t="e">
        <f t="shared" si="0"/>
        <v>#VALUE!</v>
      </c>
      <c r="N35" s="15">
        <f t="shared" si="1"/>
        <v>0</v>
      </c>
      <c r="O35" s="15" t="e">
        <f>SUMIF('[1]WASH COAL RECEIPT &amp; GCV DATA'!$A$3:$A$203,'MASTER DATA FILE WASH COAL 210'!A35,'[1]WASH COAL RECEIPT &amp; GCV DATA'!$O$3:$O$203)</f>
        <v>#VALUE!</v>
      </c>
      <c r="P35" s="15" t="e">
        <f t="shared" si="2"/>
        <v>#VALUE!</v>
      </c>
      <c r="Q35" s="15" t="e">
        <f>SUMIF('[1]WASH COAL RECEIPT &amp; GCV DATA'!$A$3:$A$203,'MASTER DATA FILE WASH COAL 210'!A35,'[1]WASH COAL RECEIPT &amp; GCV DATA'!$Q$3:$Q$203)</f>
        <v>#VALUE!</v>
      </c>
      <c r="R35" s="16" t="e">
        <f>SUMIF('[1]WASH COAL RECEIPT &amp; GCV DATA'!$A$3:$A$203,'MASTER DATA FILE WASH COAL 210'!A35,'[1]WASH COAL RECEIPT &amp; GCV DATA'!$R$3:$R$203)+IF(H35=$J$234,($K$234*K35),0)+IF(H35=$J$235,($K$235*K35),0)</f>
        <v>#VALUE!</v>
      </c>
      <c r="S35" s="15" t="e">
        <f t="shared" si="3"/>
        <v>#VALUE!</v>
      </c>
      <c r="T35" s="15" t="e">
        <f>SUMIF('[1]WASH COAL RECEIPT &amp; GCV DATA'!$A$3:$A$203,'MASTER DATA FILE WASH COAL 210'!A35,'[1]WASH COAL RECEIPT &amp; GCV DATA'!$T$3:$T$203)</f>
        <v>#VALUE!</v>
      </c>
      <c r="U35" s="15" t="e">
        <f t="shared" si="4"/>
        <v>#VALUE!</v>
      </c>
      <c r="V35" s="15" t="e">
        <f>SUMIF('[1]WASH COAL RECEIPT &amp; GCV DATA'!$A$3:$A$203,'MASTER DATA FILE WASH COAL 210'!A35,'[1]WASH COAL RECEIPT &amp; GCV DATA'!$V$3:$V$203)</f>
        <v>#VALUE!</v>
      </c>
      <c r="W35" s="15" t="e">
        <f t="shared" si="5"/>
        <v>#VALUE!</v>
      </c>
      <c r="X35" t="e">
        <f t="shared" si="6"/>
        <v>#VALUE!</v>
      </c>
    </row>
    <row r="36" spans="1:24" customFormat="1" x14ac:dyDescent="0.3">
      <c r="A36" s="12"/>
      <c r="B36" s="12" t="e">
        <f>SUMIF('[1]WASH COAL RECEIPT &amp; GCV DATA'!$A$3:$A$188,A36,'[1]WASH COAL RECEIPT &amp; GCV DATA'!$B$3:$B$188)</f>
        <v>#VALUE!</v>
      </c>
      <c r="C36" s="13" t="e">
        <f>SUMIF('[1]WASH COAL RECEIPT &amp; GCV DATA'!$A$3:$A$203,A36,'[1]WASH COAL RECEIPT &amp; GCV DATA'!$C$3:$C$203)</f>
        <v>#VALUE!</v>
      </c>
      <c r="D36" s="13">
        <f>IFERROR(VLOOKUP(A36,'[1]WASH COAL RECEIPT &amp; GCV DATA'!A35:V236,4,0),0)</f>
        <v>0</v>
      </c>
      <c r="E36" s="14">
        <f>IFERROR(VLOOKUP(A36,'[1]WASH COAL RECEIPT &amp; GCV DATA'!$A$2:$V$203,5,0),0)</f>
        <v>0</v>
      </c>
      <c r="F36" s="13" t="e">
        <f>SUMIF('[1]WASH COAL RECEIPT &amp; GCV DATA'!$A$3:$A$203,'MASTER DATA FILE WASH COAL 210'!A36,'[1]WASH COAL RECEIPT &amp; GCV DATA'!$F$3:$F$203)</f>
        <v>#VALUE!</v>
      </c>
      <c r="G36" s="13">
        <f>IFERROR(VLOOKUP(A36,'[1]WASH COAL RECEIPT &amp; GCV DATA'!$A$2:$V$203,7,0),0)</f>
        <v>0</v>
      </c>
      <c r="H36" s="13">
        <f>IFERROR(VLOOKUP(A36,'[1]WASH COAL RECEIPT &amp; GCV DATA'!$A$2:$V$203,8,0),0)</f>
        <v>0</v>
      </c>
      <c r="I36" s="13">
        <f>IFERROR(VLOOKUP(A36,'[1]WASH COAL RECEIPT &amp; GCV DATA'!$A$2:$V$203,9,0),0)</f>
        <v>0</v>
      </c>
      <c r="J36" s="13">
        <f>IFERROR(VLOOKUP(A36,'[1]WASH COAL RECEIPT &amp; GCV DATA'!$A$2:$V$203,10,0),0)</f>
        <v>0</v>
      </c>
      <c r="K36" s="15" t="e">
        <f>SUMIF('[1]WASH COAL RECEIPT &amp; GCV DATA'!$A$3:$A$203,'MASTER DATA FILE WASH COAL 210'!A36,'[1]WASH COAL RECEIPT &amp; GCV DATA'!$K$3:$K$203)</f>
        <v>#VALUE!</v>
      </c>
      <c r="L36" s="15" t="e">
        <f>SUMIF('[1]WASH COAL RECEIPT &amp; GCV DATA'!$A$3:$A$203,'MASTER DATA FILE WASH COAL 210'!A36,'[1]WASH COAL RECEIPT &amp; GCV DATA'!$L$3:$L$203)</f>
        <v>#VALUE!</v>
      </c>
      <c r="M36" s="15" t="e">
        <f t="shared" si="0"/>
        <v>#VALUE!</v>
      </c>
      <c r="N36" s="15">
        <f t="shared" si="1"/>
        <v>0</v>
      </c>
      <c r="O36" s="15" t="e">
        <f>SUMIF('[1]WASH COAL RECEIPT &amp; GCV DATA'!$A$3:$A$203,'MASTER DATA FILE WASH COAL 210'!A36,'[1]WASH COAL RECEIPT &amp; GCV DATA'!$O$3:$O$203)</f>
        <v>#VALUE!</v>
      </c>
      <c r="P36" s="15" t="e">
        <f t="shared" si="2"/>
        <v>#VALUE!</v>
      </c>
      <c r="Q36" s="15" t="e">
        <f>SUMIF('[1]WASH COAL RECEIPT &amp; GCV DATA'!$A$3:$A$203,'MASTER DATA FILE WASH COAL 210'!A36,'[1]WASH COAL RECEIPT &amp; GCV DATA'!$Q$3:$Q$203)</f>
        <v>#VALUE!</v>
      </c>
      <c r="R36" s="16" t="e">
        <f>SUMIF('[1]WASH COAL RECEIPT &amp; GCV DATA'!$A$3:$A$203,'MASTER DATA FILE WASH COAL 210'!A36,'[1]WASH COAL RECEIPT &amp; GCV DATA'!$R$3:$R$203)+IF(H36=$J$234,($K$234*K36),0)+IF(H36=$J$235,($K$235*K36),0)</f>
        <v>#VALUE!</v>
      </c>
      <c r="S36" s="15" t="e">
        <f t="shared" si="3"/>
        <v>#VALUE!</v>
      </c>
      <c r="T36" s="15" t="e">
        <f>SUMIF('[1]WASH COAL RECEIPT &amp; GCV DATA'!$A$3:$A$203,'MASTER DATA FILE WASH COAL 210'!A36,'[1]WASH COAL RECEIPT &amp; GCV DATA'!$T$3:$T$203)</f>
        <v>#VALUE!</v>
      </c>
      <c r="U36" s="15" t="e">
        <f t="shared" si="4"/>
        <v>#VALUE!</v>
      </c>
      <c r="V36" s="15" t="e">
        <f>SUMIF('[1]WASH COAL RECEIPT &amp; GCV DATA'!$A$3:$A$203,'MASTER DATA FILE WASH COAL 210'!A36,'[1]WASH COAL RECEIPT &amp; GCV DATA'!$V$3:$V$203)</f>
        <v>#VALUE!</v>
      </c>
      <c r="W36" s="15" t="e">
        <f t="shared" si="5"/>
        <v>#VALUE!</v>
      </c>
      <c r="X36" t="e">
        <f t="shared" si="6"/>
        <v>#VALUE!</v>
      </c>
    </row>
    <row r="37" spans="1:24" customFormat="1" x14ac:dyDescent="0.3">
      <c r="A37" s="12"/>
      <c r="B37" s="12" t="e">
        <f>SUMIF('[1]WASH COAL RECEIPT &amp; GCV DATA'!$A$3:$A$188,A37,'[1]WASH COAL RECEIPT &amp; GCV DATA'!$B$3:$B$188)</f>
        <v>#VALUE!</v>
      </c>
      <c r="C37" s="13" t="e">
        <f>SUMIF('[1]WASH COAL RECEIPT &amp; GCV DATA'!$A$3:$A$203,A37,'[1]WASH COAL RECEIPT &amp; GCV DATA'!$C$3:$C$203)</f>
        <v>#VALUE!</v>
      </c>
      <c r="D37" s="13">
        <f>IFERROR(VLOOKUP(A37,'[1]WASH COAL RECEIPT &amp; GCV DATA'!A36:V237,4,0),0)</f>
        <v>0</v>
      </c>
      <c r="E37" s="14">
        <f>IFERROR(VLOOKUP(A37,'[1]WASH COAL RECEIPT &amp; GCV DATA'!$A$2:$V$203,5,0),0)</f>
        <v>0</v>
      </c>
      <c r="F37" s="13" t="e">
        <f>SUMIF('[1]WASH COAL RECEIPT &amp; GCV DATA'!$A$3:$A$203,'MASTER DATA FILE WASH COAL 210'!A37,'[1]WASH COAL RECEIPT &amp; GCV DATA'!$F$3:$F$203)</f>
        <v>#VALUE!</v>
      </c>
      <c r="G37" s="13">
        <f>IFERROR(VLOOKUP(A37,'[1]WASH COAL RECEIPT &amp; GCV DATA'!$A$2:$V$203,7,0),0)</f>
        <v>0</v>
      </c>
      <c r="H37" s="13">
        <f>IFERROR(VLOOKUP(A37,'[1]WASH COAL RECEIPT &amp; GCV DATA'!$A$2:$V$203,8,0),0)</f>
        <v>0</v>
      </c>
      <c r="I37" s="13">
        <f>IFERROR(VLOOKUP(A37,'[1]WASH COAL RECEIPT &amp; GCV DATA'!$A$2:$V$203,9,0),0)</f>
        <v>0</v>
      </c>
      <c r="J37" s="13">
        <f>IFERROR(VLOOKUP(A37,'[1]WASH COAL RECEIPT &amp; GCV DATA'!$A$2:$V$203,10,0),0)</f>
        <v>0</v>
      </c>
      <c r="K37" s="15" t="e">
        <f>SUMIF('[1]WASH COAL RECEIPT &amp; GCV DATA'!$A$3:$A$203,'MASTER DATA FILE WASH COAL 210'!A37,'[1]WASH COAL RECEIPT &amp; GCV DATA'!$K$3:$K$203)</f>
        <v>#VALUE!</v>
      </c>
      <c r="L37" s="15" t="e">
        <f>SUMIF('[1]WASH COAL RECEIPT &amp; GCV DATA'!$A$3:$A$203,'MASTER DATA FILE WASH COAL 210'!A37,'[1]WASH COAL RECEIPT &amp; GCV DATA'!$L$3:$L$203)</f>
        <v>#VALUE!</v>
      </c>
      <c r="M37" s="15" t="e">
        <f t="shared" si="0"/>
        <v>#VALUE!</v>
      </c>
      <c r="N37" s="15">
        <f t="shared" si="1"/>
        <v>0</v>
      </c>
      <c r="O37" s="15" t="e">
        <f>SUMIF('[1]WASH COAL RECEIPT &amp; GCV DATA'!$A$3:$A$203,'MASTER DATA FILE WASH COAL 210'!A37,'[1]WASH COAL RECEIPT &amp; GCV DATA'!$O$3:$O$203)</f>
        <v>#VALUE!</v>
      </c>
      <c r="P37" s="15" t="e">
        <f t="shared" si="2"/>
        <v>#VALUE!</v>
      </c>
      <c r="Q37" s="15" t="e">
        <f>SUMIF('[1]WASH COAL RECEIPT &amp; GCV DATA'!$A$3:$A$203,'MASTER DATA FILE WASH COAL 210'!A37,'[1]WASH COAL RECEIPT &amp; GCV DATA'!$Q$3:$Q$203)</f>
        <v>#VALUE!</v>
      </c>
      <c r="R37" s="16" t="e">
        <f>SUMIF('[1]WASH COAL RECEIPT &amp; GCV DATA'!$A$3:$A$203,'MASTER DATA FILE WASH COAL 210'!A37,'[1]WASH COAL RECEIPT &amp; GCV DATA'!$R$3:$R$203)+IF(H37=$J$234,($K$234*K37),0)+IF(H37=$J$235,($K$235*K37),0)</f>
        <v>#VALUE!</v>
      </c>
      <c r="S37" s="15" t="e">
        <f t="shared" si="3"/>
        <v>#VALUE!</v>
      </c>
      <c r="T37" s="15" t="e">
        <f>SUMIF('[1]WASH COAL RECEIPT &amp; GCV DATA'!$A$3:$A$203,'MASTER DATA FILE WASH COAL 210'!A37,'[1]WASH COAL RECEIPT &amp; GCV DATA'!$T$3:$T$203)</f>
        <v>#VALUE!</v>
      </c>
      <c r="U37" s="15" t="e">
        <f t="shared" si="4"/>
        <v>#VALUE!</v>
      </c>
      <c r="V37" s="15" t="e">
        <f>SUMIF('[1]WASH COAL RECEIPT &amp; GCV DATA'!$A$3:$A$203,'MASTER DATA FILE WASH COAL 210'!A37,'[1]WASH COAL RECEIPT &amp; GCV DATA'!$V$3:$V$203)</f>
        <v>#VALUE!</v>
      </c>
      <c r="W37" s="15" t="e">
        <f t="shared" si="5"/>
        <v>#VALUE!</v>
      </c>
      <c r="X37" t="e">
        <f t="shared" si="6"/>
        <v>#VALUE!</v>
      </c>
    </row>
    <row r="38" spans="1:24" customFormat="1" x14ac:dyDescent="0.3">
      <c r="A38" s="12"/>
      <c r="B38" s="12" t="e">
        <f>SUMIF('[1]WASH COAL RECEIPT &amp; GCV DATA'!$A$3:$A$188,A38,'[1]WASH COAL RECEIPT &amp; GCV DATA'!$B$3:$B$188)</f>
        <v>#VALUE!</v>
      </c>
      <c r="C38" s="13" t="e">
        <f>SUMIF('[1]WASH COAL RECEIPT &amp; GCV DATA'!$A$3:$A$203,A38,'[1]WASH COAL RECEIPT &amp; GCV DATA'!$C$3:$C$203)</f>
        <v>#VALUE!</v>
      </c>
      <c r="D38" s="13">
        <f>IFERROR(VLOOKUP(A38,'[1]WASH COAL RECEIPT &amp; GCV DATA'!A37:V238,4,0),0)</f>
        <v>0</v>
      </c>
      <c r="E38" s="14">
        <f>IFERROR(VLOOKUP(A38,'[1]WASH COAL RECEIPT &amp; GCV DATA'!$A$2:$V$203,5,0),0)</f>
        <v>0</v>
      </c>
      <c r="F38" s="13" t="e">
        <f>SUMIF('[1]WASH COAL RECEIPT &amp; GCV DATA'!$A$3:$A$203,'MASTER DATA FILE WASH COAL 210'!A38,'[1]WASH COAL RECEIPT &amp; GCV DATA'!$F$3:$F$203)</f>
        <v>#VALUE!</v>
      </c>
      <c r="G38" s="13">
        <f>IFERROR(VLOOKUP(A38,'[1]WASH COAL RECEIPT &amp; GCV DATA'!$A$2:$V$203,7,0),0)</f>
        <v>0</v>
      </c>
      <c r="H38" s="13">
        <f>IFERROR(VLOOKUP(A38,'[1]WASH COAL RECEIPT &amp; GCV DATA'!$A$2:$V$203,8,0),0)</f>
        <v>0</v>
      </c>
      <c r="I38" s="13">
        <f>IFERROR(VLOOKUP(A38,'[1]WASH COAL RECEIPT &amp; GCV DATA'!$A$2:$V$203,9,0),0)</f>
        <v>0</v>
      </c>
      <c r="J38" s="13">
        <f>IFERROR(VLOOKUP(A38,'[1]WASH COAL RECEIPT &amp; GCV DATA'!$A$2:$V$203,10,0),0)</f>
        <v>0</v>
      </c>
      <c r="K38" s="15" t="e">
        <f>SUMIF('[1]WASH COAL RECEIPT &amp; GCV DATA'!$A$3:$A$203,'MASTER DATA FILE WASH COAL 210'!A38,'[1]WASH COAL RECEIPT &amp; GCV DATA'!$K$3:$K$203)</f>
        <v>#VALUE!</v>
      </c>
      <c r="L38" s="15" t="e">
        <f>SUMIF('[1]WASH COAL RECEIPT &amp; GCV DATA'!$A$3:$A$203,'MASTER DATA FILE WASH COAL 210'!A38,'[1]WASH COAL RECEIPT &amp; GCV DATA'!$L$3:$L$203)</f>
        <v>#VALUE!</v>
      </c>
      <c r="M38" s="15" t="e">
        <f t="shared" si="0"/>
        <v>#VALUE!</v>
      </c>
      <c r="N38" s="15">
        <f t="shared" si="1"/>
        <v>0</v>
      </c>
      <c r="O38" s="15" t="e">
        <f>SUMIF('[1]WASH COAL RECEIPT &amp; GCV DATA'!$A$3:$A$203,'MASTER DATA FILE WASH COAL 210'!A38,'[1]WASH COAL RECEIPT &amp; GCV DATA'!$O$3:$O$203)</f>
        <v>#VALUE!</v>
      </c>
      <c r="P38" s="15" t="e">
        <f t="shared" si="2"/>
        <v>#VALUE!</v>
      </c>
      <c r="Q38" s="15" t="e">
        <f>SUMIF('[1]WASH COAL RECEIPT &amp; GCV DATA'!$A$3:$A$203,'MASTER DATA FILE WASH COAL 210'!A38,'[1]WASH COAL RECEIPT &amp; GCV DATA'!$Q$3:$Q$203)</f>
        <v>#VALUE!</v>
      </c>
      <c r="R38" s="16" t="e">
        <f>SUMIF('[1]WASH COAL RECEIPT &amp; GCV DATA'!$A$3:$A$203,'MASTER DATA FILE WASH COAL 210'!A38,'[1]WASH COAL RECEIPT &amp; GCV DATA'!$R$3:$R$203)+IF(H38=$J$234,($K$234*K38),0)+IF(H38=$J$235,($K$235*K38),0)</f>
        <v>#VALUE!</v>
      </c>
      <c r="S38" s="15" t="e">
        <f t="shared" si="3"/>
        <v>#VALUE!</v>
      </c>
      <c r="T38" s="15" t="e">
        <f>SUMIF('[1]WASH COAL RECEIPT &amp; GCV DATA'!$A$3:$A$203,'MASTER DATA FILE WASH COAL 210'!A38,'[1]WASH COAL RECEIPT &amp; GCV DATA'!$T$3:$T$203)</f>
        <v>#VALUE!</v>
      </c>
      <c r="U38" s="15" t="e">
        <f t="shared" si="4"/>
        <v>#VALUE!</v>
      </c>
      <c r="V38" s="15" t="e">
        <f>SUMIF('[1]WASH COAL RECEIPT &amp; GCV DATA'!$A$3:$A$203,'MASTER DATA FILE WASH COAL 210'!A38,'[1]WASH COAL RECEIPT &amp; GCV DATA'!$V$3:$V$203)</f>
        <v>#VALUE!</v>
      </c>
      <c r="W38" s="15" t="e">
        <f t="shared" si="5"/>
        <v>#VALUE!</v>
      </c>
      <c r="X38" t="e">
        <f t="shared" si="6"/>
        <v>#VALUE!</v>
      </c>
    </row>
    <row r="39" spans="1:24" customFormat="1" x14ac:dyDescent="0.3">
      <c r="A39" s="12"/>
      <c r="B39" s="12" t="e">
        <f>SUMIF('[1]WASH COAL RECEIPT &amp; GCV DATA'!$A$3:$A$188,A39,'[1]WASH COAL RECEIPT &amp; GCV DATA'!$B$3:$B$188)</f>
        <v>#VALUE!</v>
      </c>
      <c r="C39" s="13" t="e">
        <f>SUMIF('[1]WASH COAL RECEIPT &amp; GCV DATA'!$A$3:$A$203,A39,'[1]WASH COAL RECEIPT &amp; GCV DATA'!$C$3:$C$203)</f>
        <v>#VALUE!</v>
      </c>
      <c r="D39" s="13">
        <f>IFERROR(VLOOKUP(A39,'[1]WASH COAL RECEIPT &amp; GCV DATA'!A38:V239,4,0),0)</f>
        <v>0</v>
      </c>
      <c r="E39" s="14">
        <f>IFERROR(VLOOKUP(A39,'[1]WASH COAL RECEIPT &amp; GCV DATA'!$A$2:$V$203,5,0),0)</f>
        <v>0</v>
      </c>
      <c r="F39" s="13" t="e">
        <f>SUMIF('[1]WASH COAL RECEIPT &amp; GCV DATA'!$A$3:$A$203,'MASTER DATA FILE WASH COAL 210'!A39,'[1]WASH COAL RECEIPT &amp; GCV DATA'!$F$3:$F$203)</f>
        <v>#VALUE!</v>
      </c>
      <c r="G39" s="13">
        <f>IFERROR(VLOOKUP(A39,'[1]WASH COAL RECEIPT &amp; GCV DATA'!$A$2:$V$203,7,0),0)</f>
        <v>0</v>
      </c>
      <c r="H39" s="13">
        <f>IFERROR(VLOOKUP(A39,'[1]WASH COAL RECEIPT &amp; GCV DATA'!$A$2:$V$203,8,0),0)</f>
        <v>0</v>
      </c>
      <c r="I39" s="13">
        <f>IFERROR(VLOOKUP(A39,'[1]WASH COAL RECEIPT &amp; GCV DATA'!$A$2:$V$203,9,0),0)</f>
        <v>0</v>
      </c>
      <c r="J39" s="13">
        <f>IFERROR(VLOOKUP(A39,'[1]WASH COAL RECEIPT &amp; GCV DATA'!$A$2:$V$203,10,0),0)</f>
        <v>0</v>
      </c>
      <c r="K39" s="15" t="e">
        <f>SUMIF('[1]WASH COAL RECEIPT &amp; GCV DATA'!$A$3:$A$203,'MASTER DATA FILE WASH COAL 210'!A39,'[1]WASH COAL RECEIPT &amp; GCV DATA'!$K$3:$K$203)</f>
        <v>#VALUE!</v>
      </c>
      <c r="L39" s="15" t="e">
        <f>SUMIF('[1]WASH COAL RECEIPT &amp; GCV DATA'!$A$3:$A$203,'MASTER DATA FILE WASH COAL 210'!A39,'[1]WASH COAL RECEIPT &amp; GCV DATA'!$L$3:$L$203)</f>
        <v>#VALUE!</v>
      </c>
      <c r="M39" s="15" t="e">
        <f t="shared" si="0"/>
        <v>#VALUE!</v>
      </c>
      <c r="N39" s="15">
        <f t="shared" si="1"/>
        <v>0</v>
      </c>
      <c r="O39" s="15" t="e">
        <f>SUMIF('[1]WASH COAL RECEIPT &amp; GCV DATA'!$A$3:$A$203,'MASTER DATA FILE WASH COAL 210'!A39,'[1]WASH COAL RECEIPT &amp; GCV DATA'!$O$3:$O$203)</f>
        <v>#VALUE!</v>
      </c>
      <c r="P39" s="15" t="e">
        <f t="shared" si="2"/>
        <v>#VALUE!</v>
      </c>
      <c r="Q39" s="15" t="e">
        <f>SUMIF('[1]WASH COAL RECEIPT &amp; GCV DATA'!$A$3:$A$203,'MASTER DATA FILE WASH COAL 210'!A39,'[1]WASH COAL RECEIPT &amp; GCV DATA'!$Q$3:$Q$203)</f>
        <v>#VALUE!</v>
      </c>
      <c r="R39" s="16" t="e">
        <f>SUMIF('[1]WASH COAL RECEIPT &amp; GCV DATA'!$A$3:$A$203,'MASTER DATA FILE WASH COAL 210'!A39,'[1]WASH COAL RECEIPT &amp; GCV DATA'!$R$3:$R$203)+IF(H39=$J$234,($K$234*K39),0)+IF(H39=$J$235,($K$235*K39),0)</f>
        <v>#VALUE!</v>
      </c>
      <c r="S39" s="15" t="e">
        <f t="shared" si="3"/>
        <v>#VALUE!</v>
      </c>
      <c r="T39" s="15" t="e">
        <f>SUMIF('[1]WASH COAL RECEIPT &amp; GCV DATA'!$A$3:$A$203,'MASTER DATA FILE WASH COAL 210'!A39,'[1]WASH COAL RECEIPT &amp; GCV DATA'!$T$3:$T$203)</f>
        <v>#VALUE!</v>
      </c>
      <c r="U39" s="15" t="e">
        <f t="shared" si="4"/>
        <v>#VALUE!</v>
      </c>
      <c r="V39" s="15" t="e">
        <f>SUMIF('[1]WASH COAL RECEIPT &amp; GCV DATA'!$A$3:$A$203,'MASTER DATA FILE WASH COAL 210'!A39,'[1]WASH COAL RECEIPT &amp; GCV DATA'!$V$3:$V$203)</f>
        <v>#VALUE!</v>
      </c>
      <c r="W39" s="15" t="e">
        <f t="shared" si="5"/>
        <v>#VALUE!</v>
      </c>
      <c r="X39" t="e">
        <f t="shared" si="6"/>
        <v>#VALUE!</v>
      </c>
    </row>
    <row r="40" spans="1:24" customFormat="1" x14ac:dyDescent="0.3">
      <c r="A40" s="12"/>
      <c r="B40" s="12" t="e">
        <f>SUMIF('[1]WASH COAL RECEIPT &amp; GCV DATA'!$A$3:$A$188,A40,'[1]WASH COAL RECEIPT &amp; GCV DATA'!$B$3:$B$188)</f>
        <v>#VALUE!</v>
      </c>
      <c r="C40" s="13" t="e">
        <f>SUMIF('[1]WASH COAL RECEIPT &amp; GCV DATA'!$A$3:$A$203,A40,'[1]WASH COAL RECEIPT &amp; GCV DATA'!$C$3:$C$203)</f>
        <v>#VALUE!</v>
      </c>
      <c r="D40" s="13">
        <f>IFERROR(VLOOKUP(A40,'[1]WASH COAL RECEIPT &amp; GCV DATA'!A39:V240,4,0),0)</f>
        <v>0</v>
      </c>
      <c r="E40" s="14">
        <f>IFERROR(VLOOKUP(A40,'[1]WASH COAL RECEIPT &amp; GCV DATA'!$A$2:$V$203,5,0),0)</f>
        <v>0</v>
      </c>
      <c r="F40" s="13" t="e">
        <f>SUMIF('[1]WASH COAL RECEIPT &amp; GCV DATA'!$A$3:$A$203,'MASTER DATA FILE WASH COAL 210'!A40,'[1]WASH COAL RECEIPT &amp; GCV DATA'!$F$3:$F$203)</f>
        <v>#VALUE!</v>
      </c>
      <c r="G40" s="13">
        <f>IFERROR(VLOOKUP(A40,'[1]WASH COAL RECEIPT &amp; GCV DATA'!$A$2:$V$203,7,0),0)</f>
        <v>0</v>
      </c>
      <c r="H40" s="13">
        <f>IFERROR(VLOOKUP(A40,'[1]WASH COAL RECEIPT &amp; GCV DATA'!$A$2:$V$203,8,0),0)</f>
        <v>0</v>
      </c>
      <c r="I40" s="13">
        <f>IFERROR(VLOOKUP(A40,'[1]WASH COAL RECEIPT &amp; GCV DATA'!$A$2:$V$203,9,0),0)</f>
        <v>0</v>
      </c>
      <c r="J40" s="13">
        <f>IFERROR(VLOOKUP(A40,'[1]WASH COAL RECEIPT &amp; GCV DATA'!$A$2:$V$203,10,0),0)</f>
        <v>0</v>
      </c>
      <c r="K40" s="15" t="e">
        <f>SUMIF('[1]WASH COAL RECEIPT &amp; GCV DATA'!$A$3:$A$203,'MASTER DATA FILE WASH COAL 210'!A40,'[1]WASH COAL RECEIPT &amp; GCV DATA'!$K$3:$K$203)</f>
        <v>#VALUE!</v>
      </c>
      <c r="L40" s="15" t="e">
        <f>SUMIF('[1]WASH COAL RECEIPT &amp; GCV DATA'!$A$3:$A$203,'MASTER DATA FILE WASH COAL 210'!A40,'[1]WASH COAL RECEIPT &amp; GCV DATA'!$L$3:$L$203)</f>
        <v>#VALUE!</v>
      </c>
      <c r="M40" s="15" t="e">
        <f t="shared" si="0"/>
        <v>#VALUE!</v>
      </c>
      <c r="N40" s="15">
        <f t="shared" si="1"/>
        <v>0</v>
      </c>
      <c r="O40" s="15" t="e">
        <f>SUMIF('[1]WASH COAL RECEIPT &amp; GCV DATA'!$A$3:$A$203,'MASTER DATA FILE WASH COAL 210'!A40,'[1]WASH COAL RECEIPT &amp; GCV DATA'!$O$3:$O$203)</f>
        <v>#VALUE!</v>
      </c>
      <c r="P40" s="15" t="e">
        <f t="shared" si="2"/>
        <v>#VALUE!</v>
      </c>
      <c r="Q40" s="15" t="e">
        <f>SUMIF('[1]WASH COAL RECEIPT &amp; GCV DATA'!$A$3:$A$203,'MASTER DATA FILE WASH COAL 210'!A40,'[1]WASH COAL RECEIPT &amp; GCV DATA'!$Q$3:$Q$203)</f>
        <v>#VALUE!</v>
      </c>
      <c r="R40" s="16" t="e">
        <f>SUMIF('[1]WASH COAL RECEIPT &amp; GCV DATA'!$A$3:$A$203,'MASTER DATA FILE WASH COAL 210'!A40,'[1]WASH COAL RECEIPT &amp; GCV DATA'!$R$3:$R$203)+IF(H40=$J$234,($K$234*K40),0)+IF(H40=$J$235,($K$235*K40),0)</f>
        <v>#VALUE!</v>
      </c>
      <c r="S40" s="15" t="e">
        <f t="shared" si="3"/>
        <v>#VALUE!</v>
      </c>
      <c r="T40" s="15" t="e">
        <f>SUMIF('[1]WASH COAL RECEIPT &amp; GCV DATA'!$A$3:$A$203,'MASTER DATA FILE WASH COAL 210'!A40,'[1]WASH COAL RECEIPT &amp; GCV DATA'!$T$3:$T$203)</f>
        <v>#VALUE!</v>
      </c>
      <c r="U40" s="15" t="e">
        <f t="shared" si="4"/>
        <v>#VALUE!</v>
      </c>
      <c r="V40" s="15" t="e">
        <f>SUMIF('[1]WASH COAL RECEIPT &amp; GCV DATA'!$A$3:$A$203,'MASTER DATA FILE WASH COAL 210'!A40,'[1]WASH COAL RECEIPT &amp; GCV DATA'!$V$3:$V$203)</f>
        <v>#VALUE!</v>
      </c>
      <c r="W40" s="15" t="e">
        <f t="shared" si="5"/>
        <v>#VALUE!</v>
      </c>
      <c r="X40" t="e">
        <f t="shared" si="6"/>
        <v>#VALUE!</v>
      </c>
    </row>
    <row r="41" spans="1:24" customFormat="1" x14ac:dyDescent="0.3">
      <c r="A41" s="12"/>
      <c r="B41" s="12" t="e">
        <f>SUMIF('[1]WASH COAL RECEIPT &amp; GCV DATA'!$A$3:$A$188,A41,'[1]WASH COAL RECEIPT &amp; GCV DATA'!$B$3:$B$188)</f>
        <v>#VALUE!</v>
      </c>
      <c r="C41" s="13" t="e">
        <f>SUMIF('[1]WASH COAL RECEIPT &amp; GCV DATA'!$A$3:$A$203,A41,'[1]WASH COAL RECEIPT &amp; GCV DATA'!$C$3:$C$203)</f>
        <v>#VALUE!</v>
      </c>
      <c r="D41" s="13">
        <f>IFERROR(VLOOKUP(A41,'[1]WASH COAL RECEIPT &amp; GCV DATA'!A40:V241,4,0),0)</f>
        <v>0</v>
      </c>
      <c r="E41" s="14">
        <f>IFERROR(VLOOKUP(A41,'[1]WASH COAL RECEIPT &amp; GCV DATA'!$A$2:$V$203,5,0),0)</f>
        <v>0</v>
      </c>
      <c r="F41" s="13" t="e">
        <f>SUMIF('[1]WASH COAL RECEIPT &amp; GCV DATA'!$A$3:$A$203,'MASTER DATA FILE WASH COAL 210'!A41,'[1]WASH COAL RECEIPT &amp; GCV DATA'!$F$3:$F$203)</f>
        <v>#VALUE!</v>
      </c>
      <c r="G41" s="13">
        <f>IFERROR(VLOOKUP(A41,'[1]WASH COAL RECEIPT &amp; GCV DATA'!$A$2:$V$203,7,0),0)</f>
        <v>0</v>
      </c>
      <c r="H41" s="13">
        <f>IFERROR(VLOOKUP(A41,'[1]WASH COAL RECEIPT &amp; GCV DATA'!$A$2:$V$203,8,0),0)</f>
        <v>0</v>
      </c>
      <c r="I41" s="13">
        <f>IFERROR(VLOOKUP(A41,'[1]WASH COAL RECEIPT &amp; GCV DATA'!$A$2:$V$203,9,0),0)</f>
        <v>0</v>
      </c>
      <c r="J41" s="13">
        <f>IFERROR(VLOOKUP(A41,'[1]WASH COAL RECEIPT &amp; GCV DATA'!$A$2:$V$203,10,0),0)</f>
        <v>0</v>
      </c>
      <c r="K41" s="15" t="e">
        <f>SUMIF('[1]WASH COAL RECEIPT &amp; GCV DATA'!$A$3:$A$203,'MASTER DATA FILE WASH COAL 210'!A41,'[1]WASH COAL RECEIPT &amp; GCV DATA'!$K$3:$K$203)</f>
        <v>#VALUE!</v>
      </c>
      <c r="L41" s="15" t="e">
        <f>SUMIF('[1]WASH COAL RECEIPT &amp; GCV DATA'!$A$3:$A$203,'MASTER DATA FILE WASH COAL 210'!A41,'[1]WASH COAL RECEIPT &amp; GCV DATA'!$L$3:$L$203)</f>
        <v>#VALUE!</v>
      </c>
      <c r="M41" s="15" t="e">
        <f t="shared" si="0"/>
        <v>#VALUE!</v>
      </c>
      <c r="N41" s="15">
        <f t="shared" si="1"/>
        <v>0</v>
      </c>
      <c r="O41" s="15" t="e">
        <f>SUMIF('[1]WASH COAL RECEIPT &amp; GCV DATA'!$A$3:$A$203,'MASTER DATA FILE WASH COAL 210'!A41,'[1]WASH COAL RECEIPT &amp; GCV DATA'!$O$3:$O$203)</f>
        <v>#VALUE!</v>
      </c>
      <c r="P41" s="15" t="e">
        <f t="shared" si="2"/>
        <v>#VALUE!</v>
      </c>
      <c r="Q41" s="15" t="e">
        <f>SUMIF('[1]WASH COAL RECEIPT &amp; GCV DATA'!$A$3:$A$203,'MASTER DATA FILE WASH COAL 210'!A41,'[1]WASH COAL RECEIPT &amp; GCV DATA'!$Q$3:$Q$203)</f>
        <v>#VALUE!</v>
      </c>
      <c r="R41" s="16" t="e">
        <f>SUMIF('[1]WASH COAL RECEIPT &amp; GCV DATA'!$A$3:$A$203,'MASTER DATA FILE WASH COAL 210'!A41,'[1]WASH COAL RECEIPT &amp; GCV DATA'!$R$3:$R$203)+IF(H41=$J$234,($K$234*K41),0)+IF(H41=$J$235,($K$235*K41),0)</f>
        <v>#VALUE!</v>
      </c>
      <c r="S41" s="15" t="e">
        <f t="shared" si="3"/>
        <v>#VALUE!</v>
      </c>
      <c r="T41" s="15" t="e">
        <f>SUMIF('[1]WASH COAL RECEIPT &amp; GCV DATA'!$A$3:$A$203,'MASTER DATA FILE WASH COAL 210'!A41,'[1]WASH COAL RECEIPT &amp; GCV DATA'!$T$3:$T$203)</f>
        <v>#VALUE!</v>
      </c>
      <c r="U41" s="15" t="e">
        <f t="shared" si="4"/>
        <v>#VALUE!</v>
      </c>
      <c r="V41" s="15" t="e">
        <f>SUMIF('[1]WASH COAL RECEIPT &amp; GCV DATA'!$A$3:$A$203,'MASTER DATA FILE WASH COAL 210'!A41,'[1]WASH COAL RECEIPT &amp; GCV DATA'!$V$3:$V$203)</f>
        <v>#VALUE!</v>
      </c>
      <c r="W41" s="15" t="e">
        <f t="shared" si="5"/>
        <v>#VALUE!</v>
      </c>
      <c r="X41" t="e">
        <f t="shared" si="6"/>
        <v>#VALUE!</v>
      </c>
    </row>
    <row r="42" spans="1:24" customFormat="1" x14ac:dyDescent="0.3">
      <c r="A42" s="12"/>
      <c r="B42" s="12" t="e">
        <f>SUMIF('[1]WASH COAL RECEIPT &amp; GCV DATA'!$A$3:$A$188,A42,'[1]WASH COAL RECEIPT &amp; GCV DATA'!$B$3:$B$188)</f>
        <v>#VALUE!</v>
      </c>
      <c r="C42" s="13" t="e">
        <f>SUMIF('[1]WASH COAL RECEIPT &amp; GCV DATA'!$A$3:$A$203,A42,'[1]WASH COAL RECEIPT &amp; GCV DATA'!$C$3:$C$203)</f>
        <v>#VALUE!</v>
      </c>
      <c r="D42" s="13">
        <f>IFERROR(VLOOKUP(A42,'[1]WASH COAL RECEIPT &amp; GCV DATA'!A41:V242,4,0),0)</f>
        <v>0</v>
      </c>
      <c r="E42" s="14">
        <f>IFERROR(VLOOKUP(A42,'[1]WASH COAL RECEIPT &amp; GCV DATA'!$A$2:$V$203,5,0),0)</f>
        <v>0</v>
      </c>
      <c r="F42" s="13" t="e">
        <f>SUMIF('[1]WASH COAL RECEIPT &amp; GCV DATA'!$A$3:$A$203,'MASTER DATA FILE WASH COAL 210'!A42,'[1]WASH COAL RECEIPT &amp; GCV DATA'!$F$3:$F$203)</f>
        <v>#VALUE!</v>
      </c>
      <c r="G42" s="13">
        <f>IFERROR(VLOOKUP(A42,'[1]WASH COAL RECEIPT &amp; GCV DATA'!$A$2:$V$203,7,0),0)</f>
        <v>0</v>
      </c>
      <c r="H42" s="13">
        <f>IFERROR(VLOOKUP(A42,'[1]WASH COAL RECEIPT &amp; GCV DATA'!$A$2:$V$203,8,0),0)</f>
        <v>0</v>
      </c>
      <c r="I42" s="13">
        <f>IFERROR(VLOOKUP(A42,'[1]WASH COAL RECEIPT &amp; GCV DATA'!$A$2:$V$203,9,0),0)</f>
        <v>0</v>
      </c>
      <c r="J42" s="13">
        <f>IFERROR(VLOOKUP(A42,'[1]WASH COAL RECEIPT &amp; GCV DATA'!$A$2:$V$203,10,0),0)</f>
        <v>0</v>
      </c>
      <c r="K42" s="15" t="e">
        <f>SUMIF('[1]WASH COAL RECEIPT &amp; GCV DATA'!$A$3:$A$203,'MASTER DATA FILE WASH COAL 210'!A42,'[1]WASH COAL RECEIPT &amp; GCV DATA'!$K$3:$K$203)</f>
        <v>#VALUE!</v>
      </c>
      <c r="L42" s="15" t="e">
        <f>SUMIF('[1]WASH COAL RECEIPT &amp; GCV DATA'!$A$3:$A$203,'MASTER DATA FILE WASH COAL 210'!A42,'[1]WASH COAL RECEIPT &amp; GCV DATA'!$L$3:$L$203)</f>
        <v>#VALUE!</v>
      </c>
      <c r="M42" s="15" t="e">
        <f t="shared" si="0"/>
        <v>#VALUE!</v>
      </c>
      <c r="N42" s="15">
        <f t="shared" si="1"/>
        <v>0</v>
      </c>
      <c r="O42" s="15" t="e">
        <f>SUMIF('[1]WASH COAL RECEIPT &amp; GCV DATA'!$A$3:$A$203,'MASTER DATA FILE WASH COAL 210'!A42,'[1]WASH COAL RECEIPT &amp; GCV DATA'!$O$3:$O$203)</f>
        <v>#VALUE!</v>
      </c>
      <c r="P42" s="15" t="e">
        <f t="shared" si="2"/>
        <v>#VALUE!</v>
      </c>
      <c r="Q42" s="15" t="e">
        <f>SUMIF('[1]WASH COAL RECEIPT &amp; GCV DATA'!$A$3:$A$203,'MASTER DATA FILE WASH COAL 210'!A42,'[1]WASH COAL RECEIPT &amp; GCV DATA'!$Q$3:$Q$203)</f>
        <v>#VALUE!</v>
      </c>
      <c r="R42" s="16" t="e">
        <f>SUMIF('[1]WASH COAL RECEIPT &amp; GCV DATA'!$A$3:$A$203,'MASTER DATA FILE WASH COAL 210'!A42,'[1]WASH COAL RECEIPT &amp; GCV DATA'!$R$3:$R$203)+IF(H42=$J$234,($K$234*K42),0)+IF(H42=$J$235,($K$235*K42),0)</f>
        <v>#VALUE!</v>
      </c>
      <c r="S42" s="15" t="e">
        <f t="shared" si="3"/>
        <v>#VALUE!</v>
      </c>
      <c r="T42" s="15" t="e">
        <f>SUMIF('[1]WASH COAL RECEIPT &amp; GCV DATA'!$A$3:$A$203,'MASTER DATA FILE WASH COAL 210'!A42,'[1]WASH COAL RECEIPT &amp; GCV DATA'!$T$3:$T$203)</f>
        <v>#VALUE!</v>
      </c>
      <c r="U42" s="15" t="e">
        <f t="shared" si="4"/>
        <v>#VALUE!</v>
      </c>
      <c r="V42" s="15" t="e">
        <f>SUMIF('[1]WASH COAL RECEIPT &amp; GCV DATA'!$A$3:$A$203,'MASTER DATA FILE WASH COAL 210'!A42,'[1]WASH COAL RECEIPT &amp; GCV DATA'!$V$3:$V$203)</f>
        <v>#VALUE!</v>
      </c>
      <c r="W42" s="15" t="e">
        <f t="shared" si="5"/>
        <v>#VALUE!</v>
      </c>
      <c r="X42" t="e">
        <f t="shared" si="6"/>
        <v>#VALUE!</v>
      </c>
    </row>
    <row r="43" spans="1:24" customFormat="1" x14ac:dyDescent="0.3">
      <c r="A43" s="12"/>
      <c r="B43" s="12" t="e">
        <f>SUMIF('[1]WASH COAL RECEIPT &amp; GCV DATA'!$A$3:$A$188,A43,'[1]WASH COAL RECEIPT &amp; GCV DATA'!$B$3:$B$188)</f>
        <v>#VALUE!</v>
      </c>
      <c r="C43" s="13" t="e">
        <f>SUMIF('[1]WASH COAL RECEIPT &amp; GCV DATA'!$A$3:$A$203,A43,'[1]WASH COAL RECEIPT &amp; GCV DATA'!$C$3:$C$203)</f>
        <v>#VALUE!</v>
      </c>
      <c r="D43" s="13">
        <f>IFERROR(VLOOKUP(A43,'[1]WASH COAL RECEIPT &amp; GCV DATA'!A42:V243,4,0),0)</f>
        <v>0</v>
      </c>
      <c r="E43" s="14">
        <f>IFERROR(VLOOKUP(A43,'[1]WASH COAL RECEIPT &amp; GCV DATA'!$A$2:$V$203,5,0),0)</f>
        <v>0</v>
      </c>
      <c r="F43" s="13" t="e">
        <f>SUMIF('[1]WASH COAL RECEIPT &amp; GCV DATA'!$A$3:$A$203,'MASTER DATA FILE WASH COAL 210'!A43,'[1]WASH COAL RECEIPT &amp; GCV DATA'!$F$3:$F$203)</f>
        <v>#VALUE!</v>
      </c>
      <c r="G43" s="13">
        <f>IFERROR(VLOOKUP(A43,'[1]WASH COAL RECEIPT &amp; GCV DATA'!$A$2:$V$203,7,0),0)</f>
        <v>0</v>
      </c>
      <c r="H43" s="13">
        <f>IFERROR(VLOOKUP(A43,'[1]WASH COAL RECEIPT &amp; GCV DATA'!$A$2:$V$203,8,0),0)</f>
        <v>0</v>
      </c>
      <c r="I43" s="13">
        <f>IFERROR(VLOOKUP(A43,'[1]WASH COAL RECEIPT &amp; GCV DATA'!$A$2:$V$203,9,0),0)</f>
        <v>0</v>
      </c>
      <c r="J43" s="13">
        <f>IFERROR(VLOOKUP(A43,'[1]WASH COAL RECEIPT &amp; GCV DATA'!$A$2:$V$203,10,0),0)</f>
        <v>0</v>
      </c>
      <c r="K43" s="15" t="e">
        <f>SUMIF('[1]WASH COAL RECEIPT &amp; GCV DATA'!$A$3:$A$203,'MASTER DATA FILE WASH COAL 210'!A43,'[1]WASH COAL RECEIPT &amp; GCV DATA'!$K$3:$K$203)</f>
        <v>#VALUE!</v>
      </c>
      <c r="L43" s="15" t="e">
        <f>SUMIF('[1]WASH COAL RECEIPT &amp; GCV DATA'!$A$3:$A$203,'MASTER DATA FILE WASH COAL 210'!A43,'[1]WASH COAL RECEIPT &amp; GCV DATA'!$L$3:$L$203)</f>
        <v>#VALUE!</v>
      </c>
      <c r="M43" s="15" t="e">
        <f t="shared" si="0"/>
        <v>#VALUE!</v>
      </c>
      <c r="N43" s="15">
        <f t="shared" si="1"/>
        <v>0</v>
      </c>
      <c r="O43" s="15" t="e">
        <f>SUMIF('[1]WASH COAL RECEIPT &amp; GCV DATA'!$A$3:$A$203,'MASTER DATA FILE WASH COAL 210'!A43,'[1]WASH COAL RECEIPT &amp; GCV DATA'!$O$3:$O$203)</f>
        <v>#VALUE!</v>
      </c>
      <c r="P43" s="15" t="e">
        <f t="shared" si="2"/>
        <v>#VALUE!</v>
      </c>
      <c r="Q43" s="15" t="e">
        <f>SUMIF('[1]WASH COAL RECEIPT &amp; GCV DATA'!$A$3:$A$203,'MASTER DATA FILE WASH COAL 210'!A43,'[1]WASH COAL RECEIPT &amp; GCV DATA'!$Q$3:$Q$203)</f>
        <v>#VALUE!</v>
      </c>
      <c r="R43" s="16" t="e">
        <f>SUMIF('[1]WASH COAL RECEIPT &amp; GCV DATA'!$A$3:$A$203,'MASTER DATA FILE WASH COAL 210'!A43,'[1]WASH COAL RECEIPT &amp; GCV DATA'!$R$3:$R$203)+IF(H43=$J$234,($K$234*K43),0)+IF(H43=$J$235,($K$235*K43),0)</f>
        <v>#VALUE!</v>
      </c>
      <c r="S43" s="15" t="e">
        <f t="shared" si="3"/>
        <v>#VALUE!</v>
      </c>
      <c r="T43" s="15" t="e">
        <f>SUMIF('[1]WASH COAL RECEIPT &amp; GCV DATA'!$A$3:$A$203,'MASTER DATA FILE WASH COAL 210'!A43,'[1]WASH COAL RECEIPT &amp; GCV DATA'!$T$3:$T$203)</f>
        <v>#VALUE!</v>
      </c>
      <c r="U43" s="15" t="e">
        <f t="shared" si="4"/>
        <v>#VALUE!</v>
      </c>
      <c r="V43" s="15" t="e">
        <f>SUMIF('[1]WASH COAL RECEIPT &amp; GCV DATA'!$A$3:$A$203,'MASTER DATA FILE WASH COAL 210'!A43,'[1]WASH COAL RECEIPT &amp; GCV DATA'!$V$3:$V$203)</f>
        <v>#VALUE!</v>
      </c>
      <c r="W43" s="15" t="e">
        <f t="shared" si="5"/>
        <v>#VALUE!</v>
      </c>
      <c r="X43" t="e">
        <f t="shared" si="6"/>
        <v>#VALUE!</v>
      </c>
    </row>
    <row r="44" spans="1:24" customFormat="1" x14ac:dyDescent="0.3">
      <c r="A44" s="12"/>
      <c r="B44" s="12" t="e">
        <f>SUMIF('[1]WASH COAL RECEIPT &amp; GCV DATA'!$A$3:$A$188,A44,'[1]WASH COAL RECEIPT &amp; GCV DATA'!$B$3:$B$188)</f>
        <v>#VALUE!</v>
      </c>
      <c r="C44" s="13" t="e">
        <f>SUMIF('[1]WASH COAL RECEIPT &amp; GCV DATA'!$A$3:$A$203,A44,'[1]WASH COAL RECEIPT &amp; GCV DATA'!$C$3:$C$203)</f>
        <v>#VALUE!</v>
      </c>
      <c r="D44" s="13">
        <f>IFERROR(VLOOKUP(A44,'[1]WASH COAL RECEIPT &amp; GCV DATA'!A43:V244,4,0),0)</f>
        <v>0</v>
      </c>
      <c r="E44" s="14">
        <f>IFERROR(VLOOKUP(A44,'[1]WASH COAL RECEIPT &amp; GCV DATA'!$A$2:$V$203,5,0),0)</f>
        <v>0</v>
      </c>
      <c r="F44" s="13" t="e">
        <f>SUMIF('[1]WASH COAL RECEIPT &amp; GCV DATA'!$A$3:$A$203,'MASTER DATA FILE WASH COAL 210'!A44,'[1]WASH COAL RECEIPT &amp; GCV DATA'!$F$3:$F$203)</f>
        <v>#VALUE!</v>
      </c>
      <c r="G44" s="13">
        <f>IFERROR(VLOOKUP(A44,'[1]WASH COAL RECEIPT &amp; GCV DATA'!$A$2:$V$203,7,0),0)</f>
        <v>0</v>
      </c>
      <c r="H44" s="13">
        <f>IFERROR(VLOOKUP(A44,'[1]WASH COAL RECEIPT &amp; GCV DATA'!$A$2:$V$203,8,0),0)</f>
        <v>0</v>
      </c>
      <c r="I44" s="13">
        <f>IFERROR(VLOOKUP(A44,'[1]WASH COAL RECEIPT &amp; GCV DATA'!$A$2:$V$203,9,0),0)</f>
        <v>0</v>
      </c>
      <c r="J44" s="13">
        <f>IFERROR(VLOOKUP(A44,'[1]WASH COAL RECEIPT &amp; GCV DATA'!$A$2:$V$203,10,0),0)</f>
        <v>0</v>
      </c>
      <c r="K44" s="15" t="e">
        <f>SUMIF('[1]WASH COAL RECEIPT &amp; GCV DATA'!$A$3:$A$203,'MASTER DATA FILE WASH COAL 210'!A44,'[1]WASH COAL RECEIPT &amp; GCV DATA'!$K$3:$K$203)</f>
        <v>#VALUE!</v>
      </c>
      <c r="L44" s="15" t="e">
        <f>SUMIF('[1]WASH COAL RECEIPT &amp; GCV DATA'!$A$3:$A$203,'MASTER DATA FILE WASH COAL 210'!A44,'[1]WASH COAL RECEIPT &amp; GCV DATA'!$L$3:$L$203)</f>
        <v>#VALUE!</v>
      </c>
      <c r="M44" s="15" t="e">
        <f t="shared" si="0"/>
        <v>#VALUE!</v>
      </c>
      <c r="N44" s="15">
        <f t="shared" si="1"/>
        <v>0</v>
      </c>
      <c r="O44" s="15" t="e">
        <f>SUMIF('[1]WASH COAL RECEIPT &amp; GCV DATA'!$A$3:$A$203,'MASTER DATA FILE WASH COAL 210'!A44,'[1]WASH COAL RECEIPT &amp; GCV DATA'!$O$3:$O$203)</f>
        <v>#VALUE!</v>
      </c>
      <c r="P44" s="15" t="e">
        <f t="shared" si="2"/>
        <v>#VALUE!</v>
      </c>
      <c r="Q44" s="15" t="e">
        <f>SUMIF('[1]WASH COAL RECEIPT &amp; GCV DATA'!$A$3:$A$203,'MASTER DATA FILE WASH COAL 210'!A44,'[1]WASH COAL RECEIPT &amp; GCV DATA'!$Q$3:$Q$203)</f>
        <v>#VALUE!</v>
      </c>
      <c r="R44" s="16" t="e">
        <f>SUMIF('[1]WASH COAL RECEIPT &amp; GCV DATA'!$A$3:$A$203,'MASTER DATA FILE WASH COAL 210'!A44,'[1]WASH COAL RECEIPT &amp; GCV DATA'!$R$3:$R$203)+IF(H44=$J$234,($K$234*K44),0)+IF(H44=$J$235,($K$235*K44),0)</f>
        <v>#VALUE!</v>
      </c>
      <c r="S44" s="15" t="e">
        <f t="shared" si="3"/>
        <v>#VALUE!</v>
      </c>
      <c r="T44" s="15" t="e">
        <f>SUMIF('[1]WASH COAL RECEIPT &amp; GCV DATA'!$A$3:$A$203,'MASTER DATA FILE WASH COAL 210'!A44,'[1]WASH COAL RECEIPT &amp; GCV DATA'!$T$3:$T$203)</f>
        <v>#VALUE!</v>
      </c>
      <c r="U44" s="15" t="e">
        <f t="shared" si="4"/>
        <v>#VALUE!</v>
      </c>
      <c r="V44" s="15" t="e">
        <f>SUMIF('[1]WASH COAL RECEIPT &amp; GCV DATA'!$A$3:$A$203,'MASTER DATA FILE WASH COAL 210'!A44,'[1]WASH COAL RECEIPT &amp; GCV DATA'!$V$3:$V$203)</f>
        <v>#VALUE!</v>
      </c>
      <c r="W44" s="15" t="e">
        <f t="shared" si="5"/>
        <v>#VALUE!</v>
      </c>
      <c r="X44" t="e">
        <f t="shared" si="6"/>
        <v>#VALUE!</v>
      </c>
    </row>
    <row r="45" spans="1:24" customFormat="1" x14ac:dyDescent="0.3">
      <c r="A45" s="12"/>
      <c r="B45" s="12" t="e">
        <f>SUMIF('[1]WASH COAL RECEIPT &amp; GCV DATA'!$A$3:$A$188,A45,'[1]WASH COAL RECEIPT &amp; GCV DATA'!$B$3:$B$188)</f>
        <v>#VALUE!</v>
      </c>
      <c r="C45" s="13" t="e">
        <f>SUMIF('[1]WASH COAL RECEIPT &amp; GCV DATA'!$A$3:$A$203,A45,'[1]WASH COAL RECEIPT &amp; GCV DATA'!$C$3:$C$203)</f>
        <v>#VALUE!</v>
      </c>
      <c r="D45" s="13">
        <f>IFERROR(VLOOKUP(A45,'[1]WASH COAL RECEIPT &amp; GCV DATA'!A44:V245,4,0),0)</f>
        <v>0</v>
      </c>
      <c r="E45" s="14">
        <f>IFERROR(VLOOKUP(A45,'[1]WASH COAL RECEIPT &amp; GCV DATA'!$A$2:$V$203,5,0),0)</f>
        <v>0</v>
      </c>
      <c r="F45" s="13" t="e">
        <f>SUMIF('[1]WASH COAL RECEIPT &amp; GCV DATA'!$A$3:$A$203,'MASTER DATA FILE WASH COAL 210'!A45,'[1]WASH COAL RECEIPT &amp; GCV DATA'!$F$3:$F$203)</f>
        <v>#VALUE!</v>
      </c>
      <c r="G45" s="13">
        <f>IFERROR(VLOOKUP(A45,'[1]WASH COAL RECEIPT &amp; GCV DATA'!$A$2:$V$203,7,0),0)</f>
        <v>0</v>
      </c>
      <c r="H45" s="13">
        <f>IFERROR(VLOOKUP(A45,'[1]WASH COAL RECEIPT &amp; GCV DATA'!$A$2:$V$203,8,0),0)</f>
        <v>0</v>
      </c>
      <c r="I45" s="13">
        <f>IFERROR(VLOOKUP(A45,'[1]WASH COAL RECEIPT &amp; GCV DATA'!$A$2:$V$203,9,0),0)</f>
        <v>0</v>
      </c>
      <c r="J45" s="13">
        <f>IFERROR(VLOOKUP(A45,'[1]WASH COAL RECEIPT &amp; GCV DATA'!$A$2:$V$203,10,0),0)</f>
        <v>0</v>
      </c>
      <c r="K45" s="15" t="e">
        <f>SUMIF('[1]WASH COAL RECEIPT &amp; GCV DATA'!$A$3:$A$203,'MASTER DATA FILE WASH COAL 210'!A45,'[1]WASH COAL RECEIPT &amp; GCV DATA'!$K$3:$K$203)</f>
        <v>#VALUE!</v>
      </c>
      <c r="L45" s="15" t="e">
        <f>SUMIF('[1]WASH COAL RECEIPT &amp; GCV DATA'!$A$3:$A$203,'MASTER DATA FILE WASH COAL 210'!A45,'[1]WASH COAL RECEIPT &amp; GCV DATA'!$L$3:$L$203)</f>
        <v>#VALUE!</v>
      </c>
      <c r="M45" s="15" t="e">
        <f t="shared" si="0"/>
        <v>#VALUE!</v>
      </c>
      <c r="N45" s="15">
        <f t="shared" si="1"/>
        <v>0</v>
      </c>
      <c r="O45" s="15" t="e">
        <f>SUMIF('[1]WASH COAL RECEIPT &amp; GCV DATA'!$A$3:$A$203,'MASTER DATA FILE WASH COAL 210'!A45,'[1]WASH COAL RECEIPT &amp; GCV DATA'!$O$3:$O$203)</f>
        <v>#VALUE!</v>
      </c>
      <c r="P45" s="15" t="e">
        <f t="shared" si="2"/>
        <v>#VALUE!</v>
      </c>
      <c r="Q45" s="15" t="e">
        <f>SUMIF('[1]WASH COAL RECEIPT &amp; GCV DATA'!$A$3:$A$203,'MASTER DATA FILE WASH COAL 210'!A45,'[1]WASH COAL RECEIPT &amp; GCV DATA'!$Q$3:$Q$203)</f>
        <v>#VALUE!</v>
      </c>
      <c r="R45" s="16" t="e">
        <f>SUMIF('[1]WASH COAL RECEIPT &amp; GCV DATA'!$A$3:$A$203,'MASTER DATA FILE WASH COAL 210'!A45,'[1]WASH COAL RECEIPT &amp; GCV DATA'!$R$3:$R$203)+IF(H45=$J$234,($K$234*K45),0)+IF(H45=$J$235,($K$235*K45),0)</f>
        <v>#VALUE!</v>
      </c>
      <c r="S45" s="15" t="e">
        <f t="shared" si="3"/>
        <v>#VALUE!</v>
      </c>
      <c r="T45" s="15" t="e">
        <f>SUMIF('[1]WASH COAL RECEIPT &amp; GCV DATA'!$A$3:$A$203,'MASTER DATA FILE WASH COAL 210'!A45,'[1]WASH COAL RECEIPT &amp; GCV DATA'!$T$3:$T$203)</f>
        <v>#VALUE!</v>
      </c>
      <c r="U45" s="15" t="e">
        <f t="shared" si="4"/>
        <v>#VALUE!</v>
      </c>
      <c r="V45" s="15" t="e">
        <f>SUMIF('[1]WASH COAL RECEIPT &amp; GCV DATA'!$A$3:$A$203,'MASTER DATA FILE WASH COAL 210'!A45,'[1]WASH COAL RECEIPT &amp; GCV DATA'!$V$3:$V$203)</f>
        <v>#VALUE!</v>
      </c>
      <c r="W45" s="15" t="e">
        <f t="shared" si="5"/>
        <v>#VALUE!</v>
      </c>
      <c r="X45" t="e">
        <f t="shared" si="6"/>
        <v>#VALUE!</v>
      </c>
    </row>
    <row r="46" spans="1:24" customFormat="1" x14ac:dyDescent="0.3">
      <c r="A46" s="12"/>
      <c r="B46" s="12" t="e">
        <f>SUMIF('[1]WASH COAL RECEIPT &amp; GCV DATA'!$A$3:$A$188,A46,'[1]WASH COAL RECEIPT &amp; GCV DATA'!$B$3:$B$188)</f>
        <v>#VALUE!</v>
      </c>
      <c r="C46" s="13" t="e">
        <f>SUMIF('[1]WASH COAL RECEIPT &amp; GCV DATA'!$A$3:$A$203,A46,'[1]WASH COAL RECEIPT &amp; GCV DATA'!$C$3:$C$203)</f>
        <v>#VALUE!</v>
      </c>
      <c r="D46" s="13">
        <f>IFERROR(VLOOKUP(A46,'[1]WASH COAL RECEIPT &amp; GCV DATA'!A45:V246,4,0),0)</f>
        <v>0</v>
      </c>
      <c r="E46" s="14">
        <f>IFERROR(VLOOKUP(A46,'[1]WASH COAL RECEIPT &amp; GCV DATA'!$A$2:$V$203,5,0),0)</f>
        <v>0</v>
      </c>
      <c r="F46" s="13" t="e">
        <f>SUMIF('[1]WASH COAL RECEIPT &amp; GCV DATA'!$A$3:$A$203,'MASTER DATA FILE WASH COAL 210'!A46,'[1]WASH COAL RECEIPT &amp; GCV DATA'!$F$3:$F$203)</f>
        <v>#VALUE!</v>
      </c>
      <c r="G46" s="13">
        <f>IFERROR(VLOOKUP(A46,'[1]WASH COAL RECEIPT &amp; GCV DATA'!$A$2:$V$203,7,0),0)</f>
        <v>0</v>
      </c>
      <c r="H46" s="13">
        <f>IFERROR(VLOOKUP(A46,'[1]WASH COAL RECEIPT &amp; GCV DATA'!$A$2:$V$203,8,0),0)</f>
        <v>0</v>
      </c>
      <c r="I46" s="13">
        <f>IFERROR(VLOOKUP(A46,'[1]WASH COAL RECEIPT &amp; GCV DATA'!$A$2:$V$203,9,0),0)</f>
        <v>0</v>
      </c>
      <c r="J46" s="13">
        <f>IFERROR(VLOOKUP(A46,'[1]WASH COAL RECEIPT &amp; GCV DATA'!$A$2:$V$203,10,0),0)</f>
        <v>0</v>
      </c>
      <c r="K46" s="15" t="e">
        <f>SUMIF('[1]WASH COAL RECEIPT &amp; GCV DATA'!$A$3:$A$203,'MASTER DATA FILE WASH COAL 210'!A46,'[1]WASH COAL RECEIPT &amp; GCV DATA'!$K$3:$K$203)</f>
        <v>#VALUE!</v>
      </c>
      <c r="L46" s="15" t="e">
        <f>SUMIF('[1]WASH COAL RECEIPT &amp; GCV DATA'!$A$3:$A$203,'MASTER DATA FILE WASH COAL 210'!A46,'[1]WASH COAL RECEIPT &amp; GCV DATA'!$L$3:$L$203)</f>
        <v>#VALUE!</v>
      </c>
      <c r="M46" s="15" t="e">
        <f t="shared" si="0"/>
        <v>#VALUE!</v>
      </c>
      <c r="N46" s="15">
        <f t="shared" si="1"/>
        <v>0</v>
      </c>
      <c r="O46" s="15" t="e">
        <f>SUMIF('[1]WASH COAL RECEIPT &amp; GCV DATA'!$A$3:$A$203,'MASTER DATA FILE WASH COAL 210'!A46,'[1]WASH COAL RECEIPT &amp; GCV DATA'!$O$3:$O$203)</f>
        <v>#VALUE!</v>
      </c>
      <c r="P46" s="15" t="e">
        <f t="shared" si="2"/>
        <v>#VALUE!</v>
      </c>
      <c r="Q46" s="15" t="e">
        <f>SUMIF('[1]WASH COAL RECEIPT &amp; GCV DATA'!$A$3:$A$203,'MASTER DATA FILE WASH COAL 210'!A46,'[1]WASH COAL RECEIPT &amp; GCV DATA'!$Q$3:$Q$203)</f>
        <v>#VALUE!</v>
      </c>
      <c r="R46" s="16" t="e">
        <f>SUMIF('[1]WASH COAL RECEIPT &amp; GCV DATA'!$A$3:$A$203,'MASTER DATA FILE WASH COAL 210'!A46,'[1]WASH COAL RECEIPT &amp; GCV DATA'!$R$3:$R$203)+IF(H46=$J$234,($K$234*K46),0)+IF(H46=$J$235,($K$235*K46),0)</f>
        <v>#VALUE!</v>
      </c>
      <c r="S46" s="15" t="e">
        <f t="shared" si="3"/>
        <v>#VALUE!</v>
      </c>
      <c r="T46" s="15" t="e">
        <f>SUMIF('[1]WASH COAL RECEIPT &amp; GCV DATA'!$A$3:$A$203,'MASTER DATA FILE WASH COAL 210'!A46,'[1]WASH COAL RECEIPT &amp; GCV DATA'!$T$3:$T$203)</f>
        <v>#VALUE!</v>
      </c>
      <c r="U46" s="15" t="e">
        <f t="shared" si="4"/>
        <v>#VALUE!</v>
      </c>
      <c r="V46" s="15" t="e">
        <f>SUMIF('[1]WASH COAL RECEIPT &amp; GCV DATA'!$A$3:$A$203,'MASTER DATA FILE WASH COAL 210'!A46,'[1]WASH COAL RECEIPT &amp; GCV DATA'!$V$3:$V$203)</f>
        <v>#VALUE!</v>
      </c>
      <c r="W46" s="15" t="e">
        <f t="shared" si="5"/>
        <v>#VALUE!</v>
      </c>
      <c r="X46" t="e">
        <f t="shared" si="6"/>
        <v>#VALUE!</v>
      </c>
    </row>
    <row r="47" spans="1:24" customFormat="1" x14ac:dyDescent="0.3">
      <c r="A47" s="12"/>
      <c r="B47" s="12" t="e">
        <f>SUMIF('[1]WASH COAL RECEIPT &amp; GCV DATA'!$A$3:$A$188,A47,'[1]WASH COAL RECEIPT &amp; GCV DATA'!$B$3:$B$188)</f>
        <v>#VALUE!</v>
      </c>
      <c r="C47" s="13" t="e">
        <f>SUMIF('[1]WASH COAL RECEIPT &amp; GCV DATA'!$A$3:$A$203,A47,'[1]WASH COAL RECEIPT &amp; GCV DATA'!$C$3:$C$203)</f>
        <v>#VALUE!</v>
      </c>
      <c r="D47" s="13">
        <f>IFERROR(VLOOKUP(A47,'[1]WASH COAL RECEIPT &amp; GCV DATA'!A46:V247,4,0),0)</f>
        <v>0</v>
      </c>
      <c r="E47" s="14">
        <f>IFERROR(VLOOKUP(A47,'[1]WASH COAL RECEIPT &amp; GCV DATA'!$A$2:$V$203,5,0),0)</f>
        <v>0</v>
      </c>
      <c r="F47" s="13" t="e">
        <f>SUMIF('[1]WASH COAL RECEIPT &amp; GCV DATA'!$A$3:$A$203,'MASTER DATA FILE WASH COAL 210'!A47,'[1]WASH COAL RECEIPT &amp; GCV DATA'!$F$3:$F$203)</f>
        <v>#VALUE!</v>
      </c>
      <c r="G47" s="13">
        <f>IFERROR(VLOOKUP(A47,'[1]WASH COAL RECEIPT &amp; GCV DATA'!$A$2:$V$203,7,0),0)</f>
        <v>0</v>
      </c>
      <c r="H47" s="13">
        <f>IFERROR(VLOOKUP(A47,'[1]WASH COAL RECEIPT &amp; GCV DATA'!$A$2:$V$203,8,0),0)</f>
        <v>0</v>
      </c>
      <c r="I47" s="13">
        <f>IFERROR(VLOOKUP(A47,'[1]WASH COAL RECEIPT &amp; GCV DATA'!$A$2:$V$203,9,0),0)</f>
        <v>0</v>
      </c>
      <c r="J47" s="13">
        <f>IFERROR(VLOOKUP(A47,'[1]WASH COAL RECEIPT &amp; GCV DATA'!$A$2:$V$203,10,0),0)</f>
        <v>0</v>
      </c>
      <c r="K47" s="15" t="e">
        <f>SUMIF('[1]WASH COAL RECEIPT &amp; GCV DATA'!$A$3:$A$203,'MASTER DATA FILE WASH COAL 210'!A47,'[1]WASH COAL RECEIPT &amp; GCV DATA'!$K$3:$K$203)</f>
        <v>#VALUE!</v>
      </c>
      <c r="L47" s="15" t="e">
        <f>SUMIF('[1]WASH COAL RECEIPT &amp; GCV DATA'!$A$3:$A$203,'MASTER DATA FILE WASH COAL 210'!A47,'[1]WASH COAL RECEIPT &amp; GCV DATA'!$L$3:$L$203)</f>
        <v>#VALUE!</v>
      </c>
      <c r="M47" s="15" t="e">
        <f t="shared" si="0"/>
        <v>#VALUE!</v>
      </c>
      <c r="N47" s="15">
        <f t="shared" si="1"/>
        <v>0</v>
      </c>
      <c r="O47" s="15" t="e">
        <f>SUMIF('[1]WASH COAL RECEIPT &amp; GCV DATA'!$A$3:$A$203,'MASTER DATA FILE WASH COAL 210'!A47,'[1]WASH COAL RECEIPT &amp; GCV DATA'!$O$3:$O$203)</f>
        <v>#VALUE!</v>
      </c>
      <c r="P47" s="15" t="e">
        <f t="shared" si="2"/>
        <v>#VALUE!</v>
      </c>
      <c r="Q47" s="15" t="e">
        <f>SUMIF('[1]WASH COAL RECEIPT &amp; GCV DATA'!$A$3:$A$203,'MASTER DATA FILE WASH COAL 210'!A47,'[1]WASH COAL RECEIPT &amp; GCV DATA'!$Q$3:$Q$203)</f>
        <v>#VALUE!</v>
      </c>
      <c r="R47" s="16" t="e">
        <f>SUMIF('[1]WASH COAL RECEIPT &amp; GCV DATA'!$A$3:$A$203,'MASTER DATA FILE WASH COAL 210'!A47,'[1]WASH COAL RECEIPT &amp; GCV DATA'!$R$3:$R$203)+IF(H47=$J$234,($K$234*K47),0)+IF(H47=$J$235,($K$235*K47),0)</f>
        <v>#VALUE!</v>
      </c>
      <c r="S47" s="15" t="e">
        <f t="shared" si="3"/>
        <v>#VALUE!</v>
      </c>
      <c r="T47" s="15" t="e">
        <f>SUMIF('[1]WASH COAL RECEIPT &amp; GCV DATA'!$A$3:$A$203,'MASTER DATA FILE WASH COAL 210'!A47,'[1]WASH COAL RECEIPT &amp; GCV DATA'!$T$3:$T$203)</f>
        <v>#VALUE!</v>
      </c>
      <c r="U47" s="15" t="e">
        <f t="shared" si="4"/>
        <v>#VALUE!</v>
      </c>
      <c r="V47" s="15" t="e">
        <f>SUMIF('[1]WASH COAL RECEIPT &amp; GCV DATA'!$A$3:$A$203,'MASTER DATA FILE WASH COAL 210'!A47,'[1]WASH COAL RECEIPT &amp; GCV DATA'!$V$3:$V$203)</f>
        <v>#VALUE!</v>
      </c>
      <c r="W47" s="15" t="e">
        <f t="shared" si="5"/>
        <v>#VALUE!</v>
      </c>
      <c r="X47" t="e">
        <f t="shared" si="6"/>
        <v>#VALUE!</v>
      </c>
    </row>
    <row r="48" spans="1:24" customFormat="1" x14ac:dyDescent="0.3">
      <c r="A48" s="12"/>
      <c r="B48" s="12" t="e">
        <f>SUMIF('[1]WASH COAL RECEIPT &amp; GCV DATA'!$A$3:$A$188,A48,'[1]WASH COAL RECEIPT &amp; GCV DATA'!$B$3:$B$188)</f>
        <v>#VALUE!</v>
      </c>
      <c r="C48" s="13" t="e">
        <f>SUMIF('[1]WASH COAL RECEIPT &amp; GCV DATA'!$A$3:$A$203,A48,'[1]WASH COAL RECEIPT &amp; GCV DATA'!$C$3:$C$203)</f>
        <v>#VALUE!</v>
      </c>
      <c r="D48" s="13">
        <f>IFERROR(VLOOKUP(A48,'[1]WASH COAL RECEIPT &amp; GCV DATA'!A47:V248,4,0),0)</f>
        <v>0</v>
      </c>
      <c r="E48" s="14">
        <f>IFERROR(VLOOKUP(A48,'[1]WASH COAL RECEIPT &amp; GCV DATA'!$A$2:$V$203,5,0),0)</f>
        <v>0</v>
      </c>
      <c r="F48" s="13" t="e">
        <f>SUMIF('[1]WASH COAL RECEIPT &amp; GCV DATA'!$A$3:$A$203,'MASTER DATA FILE WASH COAL 210'!A48,'[1]WASH COAL RECEIPT &amp; GCV DATA'!$F$3:$F$203)</f>
        <v>#VALUE!</v>
      </c>
      <c r="G48" s="13">
        <f>IFERROR(VLOOKUP(A48,'[1]WASH COAL RECEIPT &amp; GCV DATA'!$A$2:$V$203,7,0),0)</f>
        <v>0</v>
      </c>
      <c r="H48" s="13">
        <f>IFERROR(VLOOKUP(A48,'[1]WASH COAL RECEIPT &amp; GCV DATA'!$A$2:$V$203,8,0),0)</f>
        <v>0</v>
      </c>
      <c r="I48" s="13">
        <f>IFERROR(VLOOKUP(A48,'[1]WASH COAL RECEIPT &amp; GCV DATA'!$A$2:$V$203,9,0),0)</f>
        <v>0</v>
      </c>
      <c r="J48" s="13">
        <f>IFERROR(VLOOKUP(A48,'[1]WASH COAL RECEIPT &amp; GCV DATA'!$A$2:$V$203,10,0),0)</f>
        <v>0</v>
      </c>
      <c r="K48" s="15" t="e">
        <f>SUMIF('[1]WASH COAL RECEIPT &amp; GCV DATA'!$A$3:$A$203,'MASTER DATA FILE WASH COAL 210'!A48,'[1]WASH COAL RECEIPT &amp; GCV DATA'!$K$3:$K$203)</f>
        <v>#VALUE!</v>
      </c>
      <c r="L48" s="15" t="e">
        <f>SUMIF('[1]WASH COAL RECEIPT &amp; GCV DATA'!$A$3:$A$203,'MASTER DATA FILE WASH COAL 210'!A48,'[1]WASH COAL RECEIPT &amp; GCV DATA'!$L$3:$L$203)</f>
        <v>#VALUE!</v>
      </c>
      <c r="M48" s="15" t="e">
        <f t="shared" si="0"/>
        <v>#VALUE!</v>
      </c>
      <c r="N48" s="15">
        <f t="shared" si="1"/>
        <v>0</v>
      </c>
      <c r="O48" s="15" t="e">
        <f>SUMIF('[1]WASH COAL RECEIPT &amp; GCV DATA'!$A$3:$A$203,'MASTER DATA FILE WASH COAL 210'!A48,'[1]WASH COAL RECEIPT &amp; GCV DATA'!$O$3:$O$203)</f>
        <v>#VALUE!</v>
      </c>
      <c r="P48" s="15" t="e">
        <f t="shared" si="2"/>
        <v>#VALUE!</v>
      </c>
      <c r="Q48" s="15" t="e">
        <f>SUMIF('[1]WASH COAL RECEIPT &amp; GCV DATA'!$A$3:$A$203,'MASTER DATA FILE WASH COAL 210'!A48,'[1]WASH COAL RECEIPT &amp; GCV DATA'!$Q$3:$Q$203)</f>
        <v>#VALUE!</v>
      </c>
      <c r="R48" s="16" t="e">
        <f>SUMIF('[1]WASH COAL RECEIPT &amp; GCV DATA'!$A$3:$A$203,'MASTER DATA FILE WASH COAL 210'!A48,'[1]WASH COAL RECEIPT &amp; GCV DATA'!$R$3:$R$203)+IF(H48=$J$234,($K$234*K48),0)+IF(H48=$J$235,($K$235*K48),0)</f>
        <v>#VALUE!</v>
      </c>
      <c r="S48" s="15" t="e">
        <f t="shared" si="3"/>
        <v>#VALUE!</v>
      </c>
      <c r="T48" s="15" t="e">
        <f>SUMIF('[1]WASH COAL RECEIPT &amp; GCV DATA'!$A$3:$A$203,'MASTER DATA FILE WASH COAL 210'!A48,'[1]WASH COAL RECEIPT &amp; GCV DATA'!$T$3:$T$203)</f>
        <v>#VALUE!</v>
      </c>
      <c r="U48" s="15" t="e">
        <f t="shared" si="4"/>
        <v>#VALUE!</v>
      </c>
      <c r="V48" s="15" t="e">
        <f>SUMIF('[1]WASH COAL RECEIPT &amp; GCV DATA'!$A$3:$A$203,'MASTER DATA FILE WASH COAL 210'!A48,'[1]WASH COAL RECEIPT &amp; GCV DATA'!$V$3:$V$203)</f>
        <v>#VALUE!</v>
      </c>
      <c r="W48" s="15" t="e">
        <f t="shared" si="5"/>
        <v>#VALUE!</v>
      </c>
      <c r="X48" t="e">
        <f t="shared" si="6"/>
        <v>#VALUE!</v>
      </c>
    </row>
    <row r="49" spans="1:24" customFormat="1" x14ac:dyDescent="0.3">
      <c r="A49" s="12"/>
      <c r="B49" s="12" t="e">
        <f>SUMIF('[1]WASH COAL RECEIPT &amp; GCV DATA'!$A$3:$A$188,A49,'[1]WASH COAL RECEIPT &amp; GCV DATA'!$B$3:$B$188)</f>
        <v>#VALUE!</v>
      </c>
      <c r="C49" s="13" t="e">
        <f>SUMIF('[1]WASH COAL RECEIPT &amp; GCV DATA'!$A$3:$A$203,A49,'[1]WASH COAL RECEIPT &amp; GCV DATA'!$C$3:$C$203)</f>
        <v>#VALUE!</v>
      </c>
      <c r="D49" s="13">
        <f>IFERROR(VLOOKUP(A49,'[1]WASH COAL RECEIPT &amp; GCV DATA'!A48:V249,4,0),0)</f>
        <v>0</v>
      </c>
      <c r="E49" s="14">
        <f>IFERROR(VLOOKUP(A49,'[1]WASH COAL RECEIPT &amp; GCV DATA'!$A$2:$V$203,5,0),0)</f>
        <v>0</v>
      </c>
      <c r="F49" s="13" t="e">
        <f>SUMIF('[1]WASH COAL RECEIPT &amp; GCV DATA'!$A$3:$A$203,'MASTER DATA FILE WASH COAL 210'!A49,'[1]WASH COAL RECEIPT &amp; GCV DATA'!$F$3:$F$203)</f>
        <v>#VALUE!</v>
      </c>
      <c r="G49" s="13">
        <f>IFERROR(VLOOKUP(A49,'[1]WASH COAL RECEIPT &amp; GCV DATA'!$A$2:$V$203,7,0),0)</f>
        <v>0</v>
      </c>
      <c r="H49" s="13">
        <f>IFERROR(VLOOKUP(A49,'[1]WASH COAL RECEIPT &amp; GCV DATA'!$A$2:$V$203,8,0),0)</f>
        <v>0</v>
      </c>
      <c r="I49" s="13">
        <f>IFERROR(VLOOKUP(A49,'[1]WASH COAL RECEIPT &amp; GCV DATA'!$A$2:$V$203,9,0),0)</f>
        <v>0</v>
      </c>
      <c r="J49" s="13">
        <f>IFERROR(VLOOKUP(A49,'[1]WASH COAL RECEIPT &amp; GCV DATA'!$A$2:$V$203,10,0),0)</f>
        <v>0</v>
      </c>
      <c r="K49" s="15" t="e">
        <f>SUMIF('[1]WASH COAL RECEIPT &amp; GCV DATA'!$A$3:$A$203,'MASTER DATA FILE WASH COAL 210'!A49,'[1]WASH COAL RECEIPT &amp; GCV DATA'!$K$3:$K$203)</f>
        <v>#VALUE!</v>
      </c>
      <c r="L49" s="15" t="e">
        <f>SUMIF('[1]WASH COAL RECEIPT &amp; GCV DATA'!$A$3:$A$203,'MASTER DATA FILE WASH COAL 210'!A49,'[1]WASH COAL RECEIPT &amp; GCV DATA'!$L$3:$L$203)</f>
        <v>#VALUE!</v>
      </c>
      <c r="M49" s="15" t="e">
        <f t="shared" si="0"/>
        <v>#VALUE!</v>
      </c>
      <c r="N49" s="15">
        <f t="shared" si="1"/>
        <v>0</v>
      </c>
      <c r="O49" s="15" t="e">
        <f>SUMIF('[1]WASH COAL RECEIPT &amp; GCV DATA'!$A$3:$A$203,'MASTER DATA FILE WASH COAL 210'!A49,'[1]WASH COAL RECEIPT &amp; GCV DATA'!$O$3:$O$203)</f>
        <v>#VALUE!</v>
      </c>
      <c r="P49" s="15" t="e">
        <f t="shared" si="2"/>
        <v>#VALUE!</v>
      </c>
      <c r="Q49" s="15" t="e">
        <f>SUMIF('[1]WASH COAL RECEIPT &amp; GCV DATA'!$A$3:$A$203,'MASTER DATA FILE WASH COAL 210'!A49,'[1]WASH COAL RECEIPT &amp; GCV DATA'!$Q$3:$Q$203)</f>
        <v>#VALUE!</v>
      </c>
      <c r="R49" s="16" t="e">
        <f>SUMIF('[1]WASH COAL RECEIPT &amp; GCV DATA'!$A$3:$A$203,'MASTER DATA FILE WASH COAL 210'!A49,'[1]WASH COAL RECEIPT &amp; GCV DATA'!$R$3:$R$203)+IF(H49=$J$234,($K$234*K49),0)+IF(H49=$J$235,($K$235*K49),0)</f>
        <v>#VALUE!</v>
      </c>
      <c r="S49" s="15" t="e">
        <f t="shared" si="3"/>
        <v>#VALUE!</v>
      </c>
      <c r="T49" s="15" t="e">
        <f>SUMIF('[1]WASH COAL RECEIPT &amp; GCV DATA'!$A$3:$A$203,'MASTER DATA FILE WASH COAL 210'!A49,'[1]WASH COAL RECEIPT &amp; GCV DATA'!$T$3:$T$203)</f>
        <v>#VALUE!</v>
      </c>
      <c r="U49" s="15" t="e">
        <f t="shared" si="4"/>
        <v>#VALUE!</v>
      </c>
      <c r="V49" s="15" t="e">
        <f>SUMIF('[1]WASH COAL RECEIPT &amp; GCV DATA'!$A$3:$A$203,'MASTER DATA FILE WASH COAL 210'!A49,'[1]WASH COAL RECEIPT &amp; GCV DATA'!$V$3:$V$203)</f>
        <v>#VALUE!</v>
      </c>
      <c r="W49" s="15" t="e">
        <f t="shared" si="5"/>
        <v>#VALUE!</v>
      </c>
      <c r="X49" t="e">
        <f t="shared" si="6"/>
        <v>#VALUE!</v>
      </c>
    </row>
    <row r="50" spans="1:24" customFormat="1" x14ac:dyDescent="0.3">
      <c r="A50" s="12"/>
      <c r="B50" s="12" t="e">
        <f>SUMIF('[1]WASH COAL RECEIPT &amp; GCV DATA'!$A$3:$A$188,A50,'[1]WASH COAL RECEIPT &amp; GCV DATA'!$B$3:$B$188)</f>
        <v>#VALUE!</v>
      </c>
      <c r="C50" s="13" t="e">
        <f>SUMIF('[1]WASH COAL RECEIPT &amp; GCV DATA'!$A$3:$A$203,A50,'[1]WASH COAL RECEIPT &amp; GCV DATA'!$C$3:$C$203)</f>
        <v>#VALUE!</v>
      </c>
      <c r="D50" s="13">
        <f>IFERROR(VLOOKUP(A50,'[1]WASH COAL RECEIPT &amp; GCV DATA'!A49:V250,4,0),0)</f>
        <v>0</v>
      </c>
      <c r="E50" s="14">
        <f>IFERROR(VLOOKUP(A50,'[1]WASH COAL RECEIPT &amp; GCV DATA'!$A$2:$V$203,5,0),0)</f>
        <v>0</v>
      </c>
      <c r="F50" s="13" t="e">
        <f>SUMIF('[1]WASH COAL RECEIPT &amp; GCV DATA'!$A$3:$A$203,'MASTER DATA FILE WASH COAL 210'!A50,'[1]WASH COAL RECEIPT &amp; GCV DATA'!$F$3:$F$203)</f>
        <v>#VALUE!</v>
      </c>
      <c r="G50" s="13">
        <f>IFERROR(VLOOKUP(A50,'[1]WASH COAL RECEIPT &amp; GCV DATA'!$A$2:$V$203,7,0),0)</f>
        <v>0</v>
      </c>
      <c r="H50" s="13">
        <f>IFERROR(VLOOKUP(A50,'[1]WASH COAL RECEIPT &amp; GCV DATA'!$A$2:$V$203,8,0),0)</f>
        <v>0</v>
      </c>
      <c r="I50" s="13">
        <f>IFERROR(VLOOKUP(A50,'[1]WASH COAL RECEIPT &amp; GCV DATA'!$A$2:$V$203,9,0),0)</f>
        <v>0</v>
      </c>
      <c r="J50" s="13">
        <f>IFERROR(VLOOKUP(A50,'[1]WASH COAL RECEIPT &amp; GCV DATA'!$A$2:$V$203,10,0),0)</f>
        <v>0</v>
      </c>
      <c r="K50" s="15" t="e">
        <f>SUMIF('[1]WASH COAL RECEIPT &amp; GCV DATA'!$A$3:$A$203,'MASTER DATA FILE WASH COAL 210'!A50,'[1]WASH COAL RECEIPT &amp; GCV DATA'!$K$3:$K$203)</f>
        <v>#VALUE!</v>
      </c>
      <c r="L50" s="15" t="e">
        <f>SUMIF('[1]WASH COAL RECEIPT &amp; GCV DATA'!$A$3:$A$203,'MASTER DATA FILE WASH COAL 210'!A50,'[1]WASH COAL RECEIPT &amp; GCV DATA'!$L$3:$L$203)</f>
        <v>#VALUE!</v>
      </c>
      <c r="M50" s="15" t="e">
        <f t="shared" si="0"/>
        <v>#VALUE!</v>
      </c>
      <c r="N50" s="15">
        <f t="shared" si="1"/>
        <v>0</v>
      </c>
      <c r="O50" s="15" t="e">
        <f>SUMIF('[1]WASH COAL RECEIPT &amp; GCV DATA'!$A$3:$A$203,'MASTER DATA FILE WASH COAL 210'!A50,'[1]WASH COAL RECEIPT &amp; GCV DATA'!$O$3:$O$203)</f>
        <v>#VALUE!</v>
      </c>
      <c r="P50" s="15" t="e">
        <f t="shared" si="2"/>
        <v>#VALUE!</v>
      </c>
      <c r="Q50" s="15" t="e">
        <f>SUMIF('[1]WASH COAL RECEIPT &amp; GCV DATA'!$A$3:$A$203,'MASTER DATA FILE WASH COAL 210'!A50,'[1]WASH COAL RECEIPT &amp; GCV DATA'!$Q$3:$Q$203)</f>
        <v>#VALUE!</v>
      </c>
      <c r="R50" s="16" t="e">
        <f>SUMIF('[1]WASH COAL RECEIPT &amp; GCV DATA'!$A$3:$A$203,'MASTER DATA FILE WASH COAL 210'!A50,'[1]WASH COAL RECEIPT &amp; GCV DATA'!$R$3:$R$203)+IF(H50=$J$234,($K$234*K50),0)+IF(H50=$J$235,($K$235*K50),0)</f>
        <v>#VALUE!</v>
      </c>
      <c r="S50" s="15" t="e">
        <f t="shared" si="3"/>
        <v>#VALUE!</v>
      </c>
      <c r="T50" s="15" t="e">
        <f>SUMIF('[1]WASH COAL RECEIPT &amp; GCV DATA'!$A$3:$A$203,'MASTER DATA FILE WASH COAL 210'!A50,'[1]WASH COAL RECEIPT &amp; GCV DATA'!$T$3:$T$203)</f>
        <v>#VALUE!</v>
      </c>
      <c r="U50" s="15" t="e">
        <f t="shared" si="4"/>
        <v>#VALUE!</v>
      </c>
      <c r="V50" s="15" t="e">
        <f>SUMIF('[1]WASH COAL RECEIPT &amp; GCV DATA'!$A$3:$A$203,'MASTER DATA FILE WASH COAL 210'!A50,'[1]WASH COAL RECEIPT &amp; GCV DATA'!$V$3:$V$203)</f>
        <v>#VALUE!</v>
      </c>
      <c r="W50" s="15" t="e">
        <f t="shared" si="5"/>
        <v>#VALUE!</v>
      </c>
      <c r="X50" t="e">
        <f t="shared" si="6"/>
        <v>#VALUE!</v>
      </c>
    </row>
    <row r="51" spans="1:24" customFormat="1" x14ac:dyDescent="0.3">
      <c r="A51" s="12"/>
      <c r="B51" s="12" t="e">
        <f>SUMIF('[1]WASH COAL RECEIPT &amp; GCV DATA'!$A$3:$A$188,A51,'[1]WASH COAL RECEIPT &amp; GCV DATA'!$B$3:$B$188)</f>
        <v>#VALUE!</v>
      </c>
      <c r="C51" s="13" t="e">
        <f>SUMIF('[1]WASH COAL RECEIPT &amp; GCV DATA'!$A$3:$A$203,A51,'[1]WASH COAL RECEIPT &amp; GCV DATA'!$C$3:$C$203)</f>
        <v>#VALUE!</v>
      </c>
      <c r="D51" s="13">
        <f>IFERROR(VLOOKUP(A51,'[1]WASH COAL RECEIPT &amp; GCV DATA'!A50:V251,4,0),0)</f>
        <v>0</v>
      </c>
      <c r="E51" s="14">
        <f>IFERROR(VLOOKUP(A51,'[1]WASH COAL RECEIPT &amp; GCV DATA'!$A$2:$V$203,5,0),0)</f>
        <v>0</v>
      </c>
      <c r="F51" s="13" t="e">
        <f>SUMIF('[1]WASH COAL RECEIPT &amp; GCV DATA'!$A$3:$A$203,'MASTER DATA FILE WASH COAL 210'!A51,'[1]WASH COAL RECEIPT &amp; GCV DATA'!$F$3:$F$203)</f>
        <v>#VALUE!</v>
      </c>
      <c r="G51" s="13">
        <f>IFERROR(VLOOKUP(A51,'[1]WASH COAL RECEIPT &amp; GCV DATA'!$A$2:$V$203,7,0),0)</f>
        <v>0</v>
      </c>
      <c r="H51" s="13">
        <f>IFERROR(VLOOKUP(A51,'[1]WASH COAL RECEIPT &amp; GCV DATA'!$A$2:$V$203,8,0),0)</f>
        <v>0</v>
      </c>
      <c r="I51" s="13">
        <f>IFERROR(VLOOKUP(A51,'[1]WASH COAL RECEIPT &amp; GCV DATA'!$A$2:$V$203,9,0),0)</f>
        <v>0</v>
      </c>
      <c r="J51" s="13">
        <f>IFERROR(VLOOKUP(A51,'[1]WASH COAL RECEIPT &amp; GCV DATA'!$A$2:$V$203,10,0),0)</f>
        <v>0</v>
      </c>
      <c r="K51" s="15" t="e">
        <f>SUMIF('[1]WASH COAL RECEIPT &amp; GCV DATA'!$A$3:$A$203,'MASTER DATA FILE WASH COAL 210'!A51,'[1]WASH COAL RECEIPT &amp; GCV DATA'!$K$3:$K$203)</f>
        <v>#VALUE!</v>
      </c>
      <c r="L51" s="15" t="e">
        <f>SUMIF('[1]WASH COAL RECEIPT &amp; GCV DATA'!$A$3:$A$203,'MASTER DATA FILE WASH COAL 210'!A51,'[1]WASH COAL RECEIPT &amp; GCV DATA'!$L$3:$L$203)</f>
        <v>#VALUE!</v>
      </c>
      <c r="M51" s="15" t="e">
        <f t="shared" si="0"/>
        <v>#VALUE!</v>
      </c>
      <c r="N51" s="15">
        <f t="shared" si="1"/>
        <v>0</v>
      </c>
      <c r="O51" s="15" t="e">
        <f>SUMIF('[1]WASH COAL RECEIPT &amp; GCV DATA'!$A$3:$A$203,'MASTER DATA FILE WASH COAL 210'!A51,'[1]WASH COAL RECEIPT &amp; GCV DATA'!$O$3:$O$203)</f>
        <v>#VALUE!</v>
      </c>
      <c r="P51" s="15" t="e">
        <f t="shared" si="2"/>
        <v>#VALUE!</v>
      </c>
      <c r="Q51" s="15" t="e">
        <f>SUMIF('[1]WASH COAL RECEIPT &amp; GCV DATA'!$A$3:$A$203,'MASTER DATA FILE WASH COAL 210'!A51,'[1]WASH COAL RECEIPT &amp; GCV DATA'!$Q$3:$Q$203)</f>
        <v>#VALUE!</v>
      </c>
      <c r="R51" s="16" t="e">
        <f>SUMIF('[1]WASH COAL RECEIPT &amp; GCV DATA'!$A$3:$A$203,'MASTER DATA FILE WASH COAL 210'!A51,'[1]WASH COAL RECEIPT &amp; GCV DATA'!$R$3:$R$203)+IF(H51=$J$234,($K$234*K51),0)+IF(H51=$J$235,($K$235*K51),0)</f>
        <v>#VALUE!</v>
      </c>
      <c r="S51" s="15" t="e">
        <f t="shared" si="3"/>
        <v>#VALUE!</v>
      </c>
      <c r="T51" s="15" t="e">
        <f>SUMIF('[1]WASH COAL RECEIPT &amp; GCV DATA'!$A$3:$A$203,'MASTER DATA FILE WASH COAL 210'!A51,'[1]WASH COAL RECEIPT &amp; GCV DATA'!$T$3:$T$203)</f>
        <v>#VALUE!</v>
      </c>
      <c r="U51" s="15" t="e">
        <f t="shared" si="4"/>
        <v>#VALUE!</v>
      </c>
      <c r="V51" s="15" t="e">
        <f>SUMIF('[1]WASH COAL RECEIPT &amp; GCV DATA'!$A$3:$A$203,'MASTER DATA FILE WASH COAL 210'!A51,'[1]WASH COAL RECEIPT &amp; GCV DATA'!$V$3:$V$203)</f>
        <v>#VALUE!</v>
      </c>
      <c r="W51" s="15" t="e">
        <f t="shared" si="5"/>
        <v>#VALUE!</v>
      </c>
      <c r="X51" t="e">
        <f t="shared" si="6"/>
        <v>#VALUE!</v>
      </c>
    </row>
    <row r="52" spans="1:24" customFormat="1" x14ac:dyDescent="0.3">
      <c r="A52" s="12"/>
      <c r="B52" s="12" t="e">
        <f>SUMIF('[1]WASH COAL RECEIPT &amp; GCV DATA'!$A$3:$A$188,A52,'[1]WASH COAL RECEIPT &amp; GCV DATA'!$B$3:$B$188)</f>
        <v>#VALUE!</v>
      </c>
      <c r="C52" s="13" t="e">
        <f>SUMIF('[1]WASH COAL RECEIPT &amp; GCV DATA'!$A$3:$A$203,A52,'[1]WASH COAL RECEIPT &amp; GCV DATA'!$C$3:$C$203)</f>
        <v>#VALUE!</v>
      </c>
      <c r="D52" s="13">
        <f>IFERROR(VLOOKUP(A52,'[1]WASH COAL RECEIPT &amp; GCV DATA'!A51:V252,4,0),0)</f>
        <v>0</v>
      </c>
      <c r="E52" s="14">
        <f>IFERROR(VLOOKUP(A52,'[1]WASH COAL RECEIPT &amp; GCV DATA'!$A$2:$V$203,5,0),0)</f>
        <v>0</v>
      </c>
      <c r="F52" s="13" t="e">
        <f>SUMIF('[1]WASH COAL RECEIPT &amp; GCV DATA'!$A$3:$A$203,'MASTER DATA FILE WASH COAL 210'!A52,'[1]WASH COAL RECEIPT &amp; GCV DATA'!$F$3:$F$203)</f>
        <v>#VALUE!</v>
      </c>
      <c r="G52" s="13">
        <f>IFERROR(VLOOKUP(A52,'[1]WASH COAL RECEIPT &amp; GCV DATA'!$A$2:$V$203,7,0),0)</f>
        <v>0</v>
      </c>
      <c r="H52" s="13">
        <f>IFERROR(VLOOKUP(A52,'[1]WASH COAL RECEIPT &amp; GCV DATA'!$A$2:$V$203,8,0),0)</f>
        <v>0</v>
      </c>
      <c r="I52" s="13">
        <f>IFERROR(VLOOKUP(A52,'[1]WASH COAL RECEIPT &amp; GCV DATA'!$A$2:$V$203,9,0),0)</f>
        <v>0</v>
      </c>
      <c r="J52" s="13">
        <f>IFERROR(VLOOKUP(A52,'[1]WASH COAL RECEIPT &amp; GCV DATA'!$A$2:$V$203,10,0),0)</f>
        <v>0</v>
      </c>
      <c r="K52" s="15" t="e">
        <f>SUMIF('[1]WASH COAL RECEIPT &amp; GCV DATA'!$A$3:$A$203,'MASTER DATA FILE WASH COAL 210'!A52,'[1]WASH COAL RECEIPT &amp; GCV DATA'!$K$3:$K$203)</f>
        <v>#VALUE!</v>
      </c>
      <c r="L52" s="15" t="e">
        <f>SUMIF('[1]WASH COAL RECEIPT &amp; GCV DATA'!$A$3:$A$203,'MASTER DATA FILE WASH COAL 210'!A52,'[1]WASH COAL RECEIPT &amp; GCV DATA'!$L$3:$L$203)</f>
        <v>#VALUE!</v>
      </c>
      <c r="M52" s="15" t="e">
        <f t="shared" si="0"/>
        <v>#VALUE!</v>
      </c>
      <c r="N52" s="15">
        <f t="shared" si="1"/>
        <v>0</v>
      </c>
      <c r="O52" s="15" t="e">
        <f>SUMIF('[1]WASH COAL RECEIPT &amp; GCV DATA'!$A$3:$A$203,'MASTER DATA FILE WASH COAL 210'!A52,'[1]WASH COAL RECEIPT &amp; GCV DATA'!$O$3:$O$203)</f>
        <v>#VALUE!</v>
      </c>
      <c r="P52" s="15" t="e">
        <f t="shared" si="2"/>
        <v>#VALUE!</v>
      </c>
      <c r="Q52" s="15" t="e">
        <f>SUMIF('[1]WASH COAL RECEIPT &amp; GCV DATA'!$A$3:$A$203,'MASTER DATA FILE WASH COAL 210'!A52,'[1]WASH COAL RECEIPT &amp; GCV DATA'!$Q$3:$Q$203)</f>
        <v>#VALUE!</v>
      </c>
      <c r="R52" s="16" t="e">
        <f>SUMIF('[1]WASH COAL RECEIPT &amp; GCV DATA'!$A$3:$A$203,'MASTER DATA FILE WASH COAL 210'!A52,'[1]WASH COAL RECEIPT &amp; GCV DATA'!$R$3:$R$203)+IF(H52=$J$234,($K$234*K52),0)+IF(H52=$J$235,($K$235*K52),0)</f>
        <v>#VALUE!</v>
      </c>
      <c r="S52" s="15" t="e">
        <f t="shared" si="3"/>
        <v>#VALUE!</v>
      </c>
      <c r="T52" s="15" t="e">
        <f>SUMIF('[1]WASH COAL RECEIPT &amp; GCV DATA'!$A$3:$A$203,'MASTER DATA FILE WASH COAL 210'!A52,'[1]WASH COAL RECEIPT &amp; GCV DATA'!$T$3:$T$203)</f>
        <v>#VALUE!</v>
      </c>
      <c r="U52" s="15" t="e">
        <f t="shared" si="4"/>
        <v>#VALUE!</v>
      </c>
      <c r="V52" s="15" t="e">
        <f>SUMIF('[1]WASH COAL RECEIPT &amp; GCV DATA'!$A$3:$A$203,'MASTER DATA FILE WASH COAL 210'!A52,'[1]WASH COAL RECEIPT &amp; GCV DATA'!$V$3:$V$203)</f>
        <v>#VALUE!</v>
      </c>
      <c r="W52" s="15" t="e">
        <f t="shared" si="5"/>
        <v>#VALUE!</v>
      </c>
      <c r="X52" t="e">
        <f t="shared" si="6"/>
        <v>#VALUE!</v>
      </c>
    </row>
    <row r="53" spans="1:24" customFormat="1" x14ac:dyDescent="0.3">
      <c r="A53" s="12"/>
      <c r="B53" s="12" t="e">
        <f>SUMIF('[1]WASH COAL RECEIPT &amp; GCV DATA'!$A$3:$A$188,A53,'[1]WASH COAL RECEIPT &amp; GCV DATA'!$B$3:$B$188)</f>
        <v>#VALUE!</v>
      </c>
      <c r="C53" s="13" t="e">
        <f>SUMIF('[1]WASH COAL RECEIPT &amp; GCV DATA'!$A$3:$A$203,A53,'[1]WASH COAL RECEIPT &amp; GCV DATA'!$C$3:$C$203)</f>
        <v>#VALUE!</v>
      </c>
      <c r="D53" s="13">
        <f>IFERROR(VLOOKUP(A53,'[1]WASH COAL RECEIPT &amp; GCV DATA'!A52:V253,4,0),0)</f>
        <v>0</v>
      </c>
      <c r="E53" s="14">
        <f>IFERROR(VLOOKUP(A53,'[1]WASH COAL RECEIPT &amp; GCV DATA'!$A$2:$V$203,5,0),0)</f>
        <v>0</v>
      </c>
      <c r="F53" s="13" t="e">
        <f>SUMIF('[1]WASH COAL RECEIPT &amp; GCV DATA'!$A$3:$A$203,'MASTER DATA FILE WASH COAL 210'!A53,'[1]WASH COAL RECEIPT &amp; GCV DATA'!$F$3:$F$203)</f>
        <v>#VALUE!</v>
      </c>
      <c r="G53" s="13">
        <f>IFERROR(VLOOKUP(A53,'[1]WASH COAL RECEIPT &amp; GCV DATA'!$A$2:$V$203,7,0),0)</f>
        <v>0</v>
      </c>
      <c r="H53" s="13">
        <f>IFERROR(VLOOKUP(A53,'[1]WASH COAL RECEIPT &amp; GCV DATA'!$A$2:$V$203,8,0),0)</f>
        <v>0</v>
      </c>
      <c r="I53" s="13">
        <f>IFERROR(VLOOKUP(A53,'[1]WASH COAL RECEIPT &amp; GCV DATA'!$A$2:$V$203,9,0),0)</f>
        <v>0</v>
      </c>
      <c r="J53" s="13">
        <f>IFERROR(VLOOKUP(A53,'[1]WASH COAL RECEIPT &amp; GCV DATA'!$A$2:$V$203,10,0),0)</f>
        <v>0</v>
      </c>
      <c r="K53" s="15" t="e">
        <f>SUMIF('[1]WASH COAL RECEIPT &amp; GCV DATA'!$A$3:$A$203,'MASTER DATA FILE WASH COAL 210'!A53,'[1]WASH COAL RECEIPT &amp; GCV DATA'!$K$3:$K$203)</f>
        <v>#VALUE!</v>
      </c>
      <c r="L53" s="15" t="e">
        <f>SUMIF('[1]WASH COAL RECEIPT &amp; GCV DATA'!$A$3:$A$203,'MASTER DATA FILE WASH COAL 210'!A53,'[1]WASH COAL RECEIPT &amp; GCV DATA'!$L$3:$L$203)</f>
        <v>#VALUE!</v>
      </c>
      <c r="M53" s="15" t="e">
        <f t="shared" si="0"/>
        <v>#VALUE!</v>
      </c>
      <c r="N53" s="15">
        <f t="shared" si="1"/>
        <v>0</v>
      </c>
      <c r="O53" s="15" t="e">
        <f>SUMIF('[1]WASH COAL RECEIPT &amp; GCV DATA'!$A$3:$A$203,'MASTER DATA FILE WASH COAL 210'!A53,'[1]WASH COAL RECEIPT &amp; GCV DATA'!$O$3:$O$203)</f>
        <v>#VALUE!</v>
      </c>
      <c r="P53" s="15" t="e">
        <f t="shared" si="2"/>
        <v>#VALUE!</v>
      </c>
      <c r="Q53" s="15" t="e">
        <f>SUMIF('[1]WASH COAL RECEIPT &amp; GCV DATA'!$A$3:$A$203,'MASTER DATA FILE WASH COAL 210'!A53,'[1]WASH COAL RECEIPT &amp; GCV DATA'!$Q$3:$Q$203)</f>
        <v>#VALUE!</v>
      </c>
      <c r="R53" s="16" t="e">
        <f>SUMIF('[1]WASH COAL RECEIPT &amp; GCV DATA'!$A$3:$A$203,'MASTER DATA FILE WASH COAL 210'!A53,'[1]WASH COAL RECEIPT &amp; GCV DATA'!$R$3:$R$203)+IF(H53=$J$234,($K$234*K53),0)+IF(H53=$J$235,($K$235*K53),0)</f>
        <v>#VALUE!</v>
      </c>
      <c r="S53" s="15" t="e">
        <f t="shared" si="3"/>
        <v>#VALUE!</v>
      </c>
      <c r="T53" s="15" t="e">
        <f>SUMIF('[1]WASH COAL RECEIPT &amp; GCV DATA'!$A$3:$A$203,'MASTER DATA FILE WASH COAL 210'!A53,'[1]WASH COAL RECEIPT &amp; GCV DATA'!$T$3:$T$203)</f>
        <v>#VALUE!</v>
      </c>
      <c r="U53" s="15" t="e">
        <f t="shared" si="4"/>
        <v>#VALUE!</v>
      </c>
      <c r="V53" s="15" t="e">
        <f>SUMIF('[1]WASH COAL RECEIPT &amp; GCV DATA'!$A$3:$A$203,'MASTER DATA FILE WASH COAL 210'!A53,'[1]WASH COAL RECEIPT &amp; GCV DATA'!$V$3:$V$203)</f>
        <v>#VALUE!</v>
      </c>
      <c r="W53" s="15" t="e">
        <f t="shared" si="5"/>
        <v>#VALUE!</v>
      </c>
      <c r="X53" t="e">
        <f t="shared" si="6"/>
        <v>#VALUE!</v>
      </c>
    </row>
    <row r="54" spans="1:24" customFormat="1" x14ac:dyDescent="0.3">
      <c r="A54" s="12"/>
      <c r="B54" s="12" t="e">
        <f>SUMIF('[1]WASH COAL RECEIPT &amp; GCV DATA'!$A$3:$A$188,A54,'[1]WASH COAL RECEIPT &amp; GCV DATA'!$B$3:$B$188)</f>
        <v>#VALUE!</v>
      </c>
      <c r="C54" s="13" t="e">
        <f>SUMIF('[1]WASH COAL RECEIPT &amp; GCV DATA'!$A$3:$A$203,A54,'[1]WASH COAL RECEIPT &amp; GCV DATA'!$C$3:$C$203)</f>
        <v>#VALUE!</v>
      </c>
      <c r="D54" s="13">
        <f>IFERROR(VLOOKUP(A54,'[1]WASH COAL RECEIPT &amp; GCV DATA'!A53:V254,4,0),0)</f>
        <v>0</v>
      </c>
      <c r="E54" s="14">
        <f>IFERROR(VLOOKUP(A54,'[1]WASH COAL RECEIPT &amp; GCV DATA'!$A$2:$V$203,5,0),0)</f>
        <v>0</v>
      </c>
      <c r="F54" s="13" t="e">
        <f>SUMIF('[1]WASH COAL RECEIPT &amp; GCV DATA'!$A$3:$A$203,'MASTER DATA FILE WASH COAL 210'!A54,'[1]WASH COAL RECEIPT &amp; GCV DATA'!$F$3:$F$203)</f>
        <v>#VALUE!</v>
      </c>
      <c r="G54" s="13">
        <f>IFERROR(VLOOKUP(A54,'[1]WASH COAL RECEIPT &amp; GCV DATA'!$A$2:$V$203,7,0),0)</f>
        <v>0</v>
      </c>
      <c r="H54" s="13">
        <f>IFERROR(VLOOKUP(A54,'[1]WASH COAL RECEIPT &amp; GCV DATA'!$A$2:$V$203,8,0),0)</f>
        <v>0</v>
      </c>
      <c r="I54" s="13">
        <f>IFERROR(VLOOKUP(A54,'[1]WASH COAL RECEIPT &amp; GCV DATA'!$A$2:$V$203,9,0),0)</f>
        <v>0</v>
      </c>
      <c r="J54" s="13">
        <f>IFERROR(VLOOKUP(A54,'[1]WASH COAL RECEIPT &amp; GCV DATA'!$A$2:$V$203,10,0),0)</f>
        <v>0</v>
      </c>
      <c r="K54" s="15" t="e">
        <f>SUMIF('[1]WASH COAL RECEIPT &amp; GCV DATA'!$A$3:$A$203,'MASTER DATA FILE WASH COAL 210'!A54,'[1]WASH COAL RECEIPT &amp; GCV DATA'!$K$3:$K$203)</f>
        <v>#VALUE!</v>
      </c>
      <c r="L54" s="15" t="e">
        <f>SUMIF('[1]WASH COAL RECEIPT &amp; GCV DATA'!$A$3:$A$203,'MASTER DATA FILE WASH COAL 210'!A54,'[1]WASH COAL RECEIPT &amp; GCV DATA'!$L$3:$L$203)</f>
        <v>#VALUE!</v>
      </c>
      <c r="M54" s="15" t="e">
        <f t="shared" si="0"/>
        <v>#VALUE!</v>
      </c>
      <c r="N54" s="15">
        <f t="shared" si="1"/>
        <v>0</v>
      </c>
      <c r="O54" s="15" t="e">
        <f>SUMIF('[1]WASH COAL RECEIPT &amp; GCV DATA'!$A$3:$A$203,'MASTER DATA FILE WASH COAL 210'!A54,'[1]WASH COAL RECEIPT &amp; GCV DATA'!$O$3:$O$203)</f>
        <v>#VALUE!</v>
      </c>
      <c r="P54" s="15" t="e">
        <f t="shared" si="2"/>
        <v>#VALUE!</v>
      </c>
      <c r="Q54" s="15" t="e">
        <f>SUMIF('[1]WASH COAL RECEIPT &amp; GCV DATA'!$A$3:$A$203,'MASTER DATA FILE WASH COAL 210'!A54,'[1]WASH COAL RECEIPT &amp; GCV DATA'!$Q$3:$Q$203)</f>
        <v>#VALUE!</v>
      </c>
      <c r="R54" s="16" t="e">
        <f>SUMIF('[1]WASH COAL RECEIPT &amp; GCV DATA'!$A$3:$A$203,'MASTER DATA FILE WASH COAL 210'!A54,'[1]WASH COAL RECEIPT &amp; GCV DATA'!$R$3:$R$203)+IF(H54=$J$234,($K$234*K54),0)+IF(H54=$J$235,($K$235*K54),0)</f>
        <v>#VALUE!</v>
      </c>
      <c r="S54" s="15" t="e">
        <f t="shared" si="3"/>
        <v>#VALUE!</v>
      </c>
      <c r="T54" s="15" t="e">
        <f>SUMIF('[1]WASH COAL RECEIPT &amp; GCV DATA'!$A$3:$A$203,'MASTER DATA FILE WASH COAL 210'!A54,'[1]WASH COAL RECEIPT &amp; GCV DATA'!$T$3:$T$203)</f>
        <v>#VALUE!</v>
      </c>
      <c r="U54" s="15" t="e">
        <f t="shared" si="4"/>
        <v>#VALUE!</v>
      </c>
      <c r="V54" s="15" t="e">
        <f>SUMIF('[1]WASH COAL RECEIPT &amp; GCV DATA'!$A$3:$A$203,'MASTER DATA FILE WASH COAL 210'!A54,'[1]WASH COAL RECEIPT &amp; GCV DATA'!$V$3:$V$203)</f>
        <v>#VALUE!</v>
      </c>
      <c r="W54" s="15" t="e">
        <f t="shared" si="5"/>
        <v>#VALUE!</v>
      </c>
      <c r="X54" t="e">
        <f t="shared" si="6"/>
        <v>#VALUE!</v>
      </c>
    </row>
    <row r="55" spans="1:24" customFormat="1" x14ac:dyDescent="0.3">
      <c r="A55" s="12"/>
      <c r="B55" s="12" t="e">
        <f>SUMIF('[1]WASH COAL RECEIPT &amp; GCV DATA'!$A$3:$A$188,A55,'[1]WASH COAL RECEIPT &amp; GCV DATA'!$B$3:$B$188)</f>
        <v>#VALUE!</v>
      </c>
      <c r="C55" s="13" t="e">
        <f>SUMIF('[1]WASH COAL RECEIPT &amp; GCV DATA'!$A$3:$A$203,A55,'[1]WASH COAL RECEIPT &amp; GCV DATA'!$C$3:$C$203)</f>
        <v>#VALUE!</v>
      </c>
      <c r="D55" s="13">
        <f>IFERROR(VLOOKUP(A55,'[1]WASH COAL RECEIPT &amp; GCV DATA'!A54:V255,4,0),0)</f>
        <v>0</v>
      </c>
      <c r="E55" s="14">
        <f>IFERROR(VLOOKUP(A55,'[1]WASH COAL RECEIPT &amp; GCV DATA'!$A$2:$V$203,5,0),0)</f>
        <v>0</v>
      </c>
      <c r="F55" s="13" t="e">
        <f>SUMIF('[1]WASH COAL RECEIPT &amp; GCV DATA'!$A$3:$A$203,'MASTER DATA FILE WASH COAL 210'!A55,'[1]WASH COAL RECEIPT &amp; GCV DATA'!$F$3:$F$203)</f>
        <v>#VALUE!</v>
      </c>
      <c r="G55" s="13">
        <f>IFERROR(VLOOKUP(A55,'[1]WASH COAL RECEIPT &amp; GCV DATA'!$A$2:$V$203,7,0),0)</f>
        <v>0</v>
      </c>
      <c r="H55" s="13">
        <f>IFERROR(VLOOKUP(A55,'[1]WASH COAL RECEIPT &amp; GCV DATA'!$A$2:$V$203,8,0),0)</f>
        <v>0</v>
      </c>
      <c r="I55" s="13">
        <f>IFERROR(VLOOKUP(A55,'[1]WASH COAL RECEIPT &amp; GCV DATA'!$A$2:$V$203,9,0),0)</f>
        <v>0</v>
      </c>
      <c r="J55" s="13">
        <f>IFERROR(VLOOKUP(A55,'[1]WASH COAL RECEIPT &amp; GCV DATA'!$A$2:$V$203,10,0),0)</f>
        <v>0</v>
      </c>
      <c r="K55" s="15" t="e">
        <f>SUMIF('[1]WASH COAL RECEIPT &amp; GCV DATA'!$A$3:$A$203,'MASTER DATA FILE WASH COAL 210'!A55,'[1]WASH COAL RECEIPT &amp; GCV DATA'!$K$3:$K$203)</f>
        <v>#VALUE!</v>
      </c>
      <c r="L55" s="15" t="e">
        <f>SUMIF('[1]WASH COAL RECEIPT &amp; GCV DATA'!$A$3:$A$203,'MASTER DATA FILE WASH COAL 210'!A55,'[1]WASH COAL RECEIPT &amp; GCV DATA'!$L$3:$L$203)</f>
        <v>#VALUE!</v>
      </c>
      <c r="M55" s="15" t="e">
        <f t="shared" si="0"/>
        <v>#VALUE!</v>
      </c>
      <c r="N55" s="15">
        <f t="shared" si="1"/>
        <v>0</v>
      </c>
      <c r="O55" s="15" t="e">
        <f>SUMIF('[1]WASH COAL RECEIPT &amp; GCV DATA'!$A$3:$A$203,'MASTER DATA FILE WASH COAL 210'!A55,'[1]WASH COAL RECEIPT &amp; GCV DATA'!$O$3:$O$203)</f>
        <v>#VALUE!</v>
      </c>
      <c r="P55" s="15" t="e">
        <f t="shared" si="2"/>
        <v>#VALUE!</v>
      </c>
      <c r="Q55" s="15" t="e">
        <f>SUMIF('[1]WASH COAL RECEIPT &amp; GCV DATA'!$A$3:$A$203,'MASTER DATA FILE WASH COAL 210'!A55,'[1]WASH COAL RECEIPT &amp; GCV DATA'!$Q$3:$Q$203)</f>
        <v>#VALUE!</v>
      </c>
      <c r="R55" s="16" t="e">
        <f>SUMIF('[1]WASH COAL RECEIPT &amp; GCV DATA'!$A$3:$A$203,'MASTER DATA FILE WASH COAL 210'!A55,'[1]WASH COAL RECEIPT &amp; GCV DATA'!$R$3:$R$203)+IF(H55=$J$234,($K$234*K55),0)+IF(H55=$J$235,($K$235*K55),0)</f>
        <v>#VALUE!</v>
      </c>
      <c r="S55" s="15" t="e">
        <f t="shared" si="3"/>
        <v>#VALUE!</v>
      </c>
      <c r="T55" s="15" t="e">
        <f>SUMIF('[1]WASH COAL RECEIPT &amp; GCV DATA'!$A$3:$A$203,'MASTER DATA FILE WASH COAL 210'!A55,'[1]WASH COAL RECEIPT &amp; GCV DATA'!$T$3:$T$203)</f>
        <v>#VALUE!</v>
      </c>
      <c r="U55" s="15" t="e">
        <f t="shared" si="4"/>
        <v>#VALUE!</v>
      </c>
      <c r="V55" s="15" t="e">
        <f>SUMIF('[1]WASH COAL RECEIPT &amp; GCV DATA'!$A$3:$A$203,'MASTER DATA FILE WASH COAL 210'!A55,'[1]WASH COAL RECEIPT &amp; GCV DATA'!$V$3:$V$203)</f>
        <v>#VALUE!</v>
      </c>
      <c r="W55" s="15" t="e">
        <f t="shared" si="5"/>
        <v>#VALUE!</v>
      </c>
      <c r="X55" t="e">
        <f t="shared" si="6"/>
        <v>#VALUE!</v>
      </c>
    </row>
    <row r="56" spans="1:24" customFormat="1" x14ac:dyDescent="0.3">
      <c r="A56" s="12"/>
      <c r="B56" s="12" t="e">
        <f>SUMIF('[1]WASH COAL RECEIPT &amp; GCV DATA'!$A$3:$A$188,A56,'[1]WASH COAL RECEIPT &amp; GCV DATA'!$B$3:$B$188)</f>
        <v>#VALUE!</v>
      </c>
      <c r="C56" s="13" t="e">
        <f>SUMIF('[1]WASH COAL RECEIPT &amp; GCV DATA'!$A$3:$A$203,A56,'[1]WASH COAL RECEIPT &amp; GCV DATA'!$C$3:$C$203)</f>
        <v>#VALUE!</v>
      </c>
      <c r="D56" s="13">
        <f>IFERROR(VLOOKUP(A56,'[1]WASH COAL RECEIPT &amp; GCV DATA'!A55:V256,4,0),0)</f>
        <v>0</v>
      </c>
      <c r="E56" s="14">
        <f>IFERROR(VLOOKUP(A56,'[1]WASH COAL RECEIPT &amp; GCV DATA'!$A$2:$V$203,5,0),0)</f>
        <v>0</v>
      </c>
      <c r="F56" s="13" t="e">
        <f>SUMIF('[1]WASH COAL RECEIPT &amp; GCV DATA'!$A$3:$A$203,'MASTER DATA FILE WASH COAL 210'!A56,'[1]WASH COAL RECEIPT &amp; GCV DATA'!$F$3:$F$203)</f>
        <v>#VALUE!</v>
      </c>
      <c r="G56" s="13">
        <f>IFERROR(VLOOKUP(A56,'[1]WASH COAL RECEIPT &amp; GCV DATA'!$A$2:$V$203,7,0),0)</f>
        <v>0</v>
      </c>
      <c r="H56" s="13">
        <f>IFERROR(VLOOKUP(A56,'[1]WASH COAL RECEIPT &amp; GCV DATA'!$A$2:$V$203,8,0),0)</f>
        <v>0</v>
      </c>
      <c r="I56" s="13">
        <f>IFERROR(VLOOKUP(A56,'[1]WASH COAL RECEIPT &amp; GCV DATA'!$A$2:$V$203,9,0),0)</f>
        <v>0</v>
      </c>
      <c r="J56" s="13">
        <f>IFERROR(VLOOKUP(A56,'[1]WASH COAL RECEIPT &amp; GCV DATA'!$A$2:$V$203,10,0),0)</f>
        <v>0</v>
      </c>
      <c r="K56" s="15" t="e">
        <f>SUMIF('[1]WASH COAL RECEIPT &amp; GCV DATA'!$A$3:$A$203,'MASTER DATA FILE WASH COAL 210'!A56,'[1]WASH COAL RECEIPT &amp; GCV DATA'!$K$3:$K$203)</f>
        <v>#VALUE!</v>
      </c>
      <c r="L56" s="15" t="e">
        <f>SUMIF('[1]WASH COAL RECEIPT &amp; GCV DATA'!$A$3:$A$203,'MASTER DATA FILE WASH COAL 210'!A56,'[1]WASH COAL RECEIPT &amp; GCV DATA'!$L$3:$L$203)</f>
        <v>#VALUE!</v>
      </c>
      <c r="M56" s="15" t="e">
        <f t="shared" si="0"/>
        <v>#VALUE!</v>
      </c>
      <c r="N56" s="15">
        <f t="shared" si="1"/>
        <v>0</v>
      </c>
      <c r="O56" s="15" t="e">
        <f>SUMIF('[1]WASH COAL RECEIPT &amp; GCV DATA'!$A$3:$A$203,'MASTER DATA FILE WASH COAL 210'!A56,'[1]WASH COAL RECEIPT &amp; GCV DATA'!$O$3:$O$203)</f>
        <v>#VALUE!</v>
      </c>
      <c r="P56" s="15" t="e">
        <f t="shared" si="2"/>
        <v>#VALUE!</v>
      </c>
      <c r="Q56" s="15" t="e">
        <f>SUMIF('[1]WASH COAL RECEIPT &amp; GCV DATA'!$A$3:$A$203,'MASTER DATA FILE WASH COAL 210'!A56,'[1]WASH COAL RECEIPT &amp; GCV DATA'!$Q$3:$Q$203)</f>
        <v>#VALUE!</v>
      </c>
      <c r="R56" s="16" t="e">
        <f>SUMIF('[1]WASH COAL RECEIPT &amp; GCV DATA'!$A$3:$A$203,'MASTER DATA FILE WASH COAL 210'!A56,'[1]WASH COAL RECEIPT &amp; GCV DATA'!$R$3:$R$203)+IF(H56=$J$234,($K$234*K56),0)+IF(H56=$J$235,($K$235*K56),0)</f>
        <v>#VALUE!</v>
      </c>
      <c r="S56" s="15" t="e">
        <f t="shared" si="3"/>
        <v>#VALUE!</v>
      </c>
      <c r="T56" s="15" t="e">
        <f>SUMIF('[1]WASH COAL RECEIPT &amp; GCV DATA'!$A$3:$A$203,'MASTER DATA FILE WASH COAL 210'!A56,'[1]WASH COAL RECEIPT &amp; GCV DATA'!$T$3:$T$203)</f>
        <v>#VALUE!</v>
      </c>
      <c r="U56" s="15" t="e">
        <f t="shared" si="4"/>
        <v>#VALUE!</v>
      </c>
      <c r="V56" s="15" t="e">
        <f>SUMIF('[1]WASH COAL RECEIPT &amp; GCV DATA'!$A$3:$A$203,'MASTER DATA FILE WASH COAL 210'!A56,'[1]WASH COAL RECEIPT &amp; GCV DATA'!$V$3:$V$203)</f>
        <v>#VALUE!</v>
      </c>
      <c r="W56" s="15" t="e">
        <f t="shared" si="5"/>
        <v>#VALUE!</v>
      </c>
      <c r="X56" t="e">
        <f t="shared" si="6"/>
        <v>#VALUE!</v>
      </c>
    </row>
    <row r="57" spans="1:24" customFormat="1" x14ac:dyDescent="0.3">
      <c r="A57" s="12"/>
      <c r="B57" s="12" t="e">
        <f>SUMIF('[1]WASH COAL RECEIPT &amp; GCV DATA'!$A$3:$A$188,A57,'[1]WASH COAL RECEIPT &amp; GCV DATA'!$B$3:$B$188)</f>
        <v>#VALUE!</v>
      </c>
      <c r="C57" s="13" t="e">
        <f>SUMIF('[1]WASH COAL RECEIPT &amp; GCV DATA'!$A$3:$A$203,A57,'[1]WASH COAL RECEIPT &amp; GCV DATA'!$C$3:$C$203)</f>
        <v>#VALUE!</v>
      </c>
      <c r="D57" s="13">
        <f>IFERROR(VLOOKUP(A57,'[1]WASH COAL RECEIPT &amp; GCV DATA'!A56:V257,4,0),0)</f>
        <v>0</v>
      </c>
      <c r="E57" s="14">
        <f>IFERROR(VLOOKUP(A57,'[1]WASH COAL RECEIPT &amp; GCV DATA'!$A$2:$V$203,5,0),0)</f>
        <v>0</v>
      </c>
      <c r="F57" s="13" t="e">
        <f>SUMIF('[1]WASH COAL RECEIPT &amp; GCV DATA'!$A$3:$A$203,'MASTER DATA FILE WASH COAL 210'!A57,'[1]WASH COAL RECEIPT &amp; GCV DATA'!$F$3:$F$203)</f>
        <v>#VALUE!</v>
      </c>
      <c r="G57" s="13">
        <f>IFERROR(VLOOKUP(A57,'[1]WASH COAL RECEIPT &amp; GCV DATA'!$A$2:$V$203,7,0),0)</f>
        <v>0</v>
      </c>
      <c r="H57" s="13">
        <f>IFERROR(VLOOKUP(A57,'[1]WASH COAL RECEIPT &amp; GCV DATA'!$A$2:$V$203,8,0),0)</f>
        <v>0</v>
      </c>
      <c r="I57" s="13">
        <f>IFERROR(VLOOKUP(A57,'[1]WASH COAL RECEIPT &amp; GCV DATA'!$A$2:$V$203,9,0),0)</f>
        <v>0</v>
      </c>
      <c r="J57" s="13">
        <f>IFERROR(VLOOKUP(A57,'[1]WASH COAL RECEIPT &amp; GCV DATA'!$A$2:$V$203,10,0),0)</f>
        <v>0</v>
      </c>
      <c r="K57" s="15" t="e">
        <f>SUMIF('[1]WASH COAL RECEIPT &amp; GCV DATA'!$A$3:$A$203,'MASTER DATA FILE WASH COAL 210'!A57,'[1]WASH COAL RECEIPT &amp; GCV DATA'!$K$3:$K$203)</f>
        <v>#VALUE!</v>
      </c>
      <c r="L57" s="15" t="e">
        <f>SUMIF('[1]WASH COAL RECEIPT &amp; GCV DATA'!$A$3:$A$203,'MASTER DATA FILE WASH COAL 210'!A57,'[1]WASH COAL RECEIPT &amp; GCV DATA'!$L$3:$L$203)</f>
        <v>#VALUE!</v>
      </c>
      <c r="M57" s="15" t="e">
        <f t="shared" si="0"/>
        <v>#VALUE!</v>
      </c>
      <c r="N57" s="15">
        <f t="shared" si="1"/>
        <v>0</v>
      </c>
      <c r="O57" s="15" t="e">
        <f>SUMIF('[1]WASH COAL RECEIPT &amp; GCV DATA'!$A$3:$A$203,'MASTER DATA FILE WASH COAL 210'!A57,'[1]WASH COAL RECEIPT &amp; GCV DATA'!$O$3:$O$203)</f>
        <v>#VALUE!</v>
      </c>
      <c r="P57" s="15" t="e">
        <f t="shared" si="2"/>
        <v>#VALUE!</v>
      </c>
      <c r="Q57" s="15" t="e">
        <f>SUMIF('[1]WASH COAL RECEIPT &amp; GCV DATA'!$A$3:$A$203,'MASTER DATA FILE WASH COAL 210'!A57,'[1]WASH COAL RECEIPT &amp; GCV DATA'!$Q$3:$Q$203)</f>
        <v>#VALUE!</v>
      </c>
      <c r="R57" s="16" t="e">
        <f>SUMIF('[1]WASH COAL RECEIPT &amp; GCV DATA'!$A$3:$A$203,'MASTER DATA FILE WASH COAL 210'!A57,'[1]WASH COAL RECEIPT &amp; GCV DATA'!$R$3:$R$203)+IF(H57=$J$234,($K$234*K57),0)+IF(H57=$J$235,($K$235*K57),0)</f>
        <v>#VALUE!</v>
      </c>
      <c r="S57" s="15" t="e">
        <f t="shared" si="3"/>
        <v>#VALUE!</v>
      </c>
      <c r="T57" s="15" t="e">
        <f>SUMIF('[1]WASH COAL RECEIPT &amp; GCV DATA'!$A$3:$A$203,'MASTER DATA FILE WASH COAL 210'!A57,'[1]WASH COAL RECEIPT &amp; GCV DATA'!$T$3:$T$203)</f>
        <v>#VALUE!</v>
      </c>
      <c r="U57" s="15" t="e">
        <f t="shared" si="4"/>
        <v>#VALUE!</v>
      </c>
      <c r="V57" s="15" t="e">
        <f>SUMIF('[1]WASH COAL RECEIPT &amp; GCV DATA'!$A$3:$A$203,'MASTER DATA FILE WASH COAL 210'!A57,'[1]WASH COAL RECEIPT &amp; GCV DATA'!$V$3:$V$203)</f>
        <v>#VALUE!</v>
      </c>
      <c r="W57" s="15" t="e">
        <f t="shared" si="5"/>
        <v>#VALUE!</v>
      </c>
      <c r="X57" t="e">
        <f t="shared" si="6"/>
        <v>#VALUE!</v>
      </c>
    </row>
    <row r="58" spans="1:24" customFormat="1" x14ac:dyDescent="0.3">
      <c r="A58" s="12"/>
      <c r="B58" s="12" t="e">
        <f>SUMIF('[1]WASH COAL RECEIPT &amp; GCV DATA'!$A$3:$A$188,A58,'[1]WASH COAL RECEIPT &amp; GCV DATA'!$B$3:$B$188)</f>
        <v>#VALUE!</v>
      </c>
      <c r="C58" s="13" t="e">
        <f>SUMIF('[1]WASH COAL RECEIPT &amp; GCV DATA'!$A$3:$A$203,A58,'[1]WASH COAL RECEIPT &amp; GCV DATA'!$C$3:$C$203)</f>
        <v>#VALUE!</v>
      </c>
      <c r="D58" s="13">
        <f>IFERROR(VLOOKUP(A58,'[1]WASH COAL RECEIPT &amp; GCV DATA'!A57:V258,4,0),0)</f>
        <v>0</v>
      </c>
      <c r="E58" s="14">
        <f>IFERROR(VLOOKUP(A58,'[1]WASH COAL RECEIPT &amp; GCV DATA'!$A$2:$V$203,5,0),0)</f>
        <v>0</v>
      </c>
      <c r="F58" s="13" t="e">
        <f>SUMIF('[1]WASH COAL RECEIPT &amp; GCV DATA'!$A$3:$A$203,'MASTER DATA FILE WASH COAL 210'!A58,'[1]WASH COAL RECEIPT &amp; GCV DATA'!$F$3:$F$203)</f>
        <v>#VALUE!</v>
      </c>
      <c r="G58" s="13">
        <f>IFERROR(VLOOKUP(A58,'[1]WASH COAL RECEIPT &amp; GCV DATA'!$A$2:$V$203,7,0),0)</f>
        <v>0</v>
      </c>
      <c r="H58" s="13">
        <f>IFERROR(VLOOKUP(A58,'[1]WASH COAL RECEIPT &amp; GCV DATA'!$A$2:$V$203,8,0),0)</f>
        <v>0</v>
      </c>
      <c r="I58" s="13">
        <f>IFERROR(VLOOKUP(A58,'[1]WASH COAL RECEIPT &amp; GCV DATA'!$A$2:$V$203,9,0),0)</f>
        <v>0</v>
      </c>
      <c r="J58" s="13">
        <f>IFERROR(VLOOKUP(A58,'[1]WASH COAL RECEIPT &amp; GCV DATA'!$A$2:$V$203,10,0),0)</f>
        <v>0</v>
      </c>
      <c r="K58" s="15" t="e">
        <f>SUMIF('[1]WASH COAL RECEIPT &amp; GCV DATA'!$A$3:$A$203,'MASTER DATA FILE WASH COAL 210'!A58,'[1]WASH COAL RECEIPT &amp; GCV DATA'!$K$3:$K$203)</f>
        <v>#VALUE!</v>
      </c>
      <c r="L58" s="15" t="e">
        <f>SUMIF('[1]WASH COAL RECEIPT &amp; GCV DATA'!$A$3:$A$203,'MASTER DATA FILE WASH COAL 210'!A58,'[1]WASH COAL RECEIPT &amp; GCV DATA'!$L$3:$L$203)</f>
        <v>#VALUE!</v>
      </c>
      <c r="M58" s="15" t="e">
        <f t="shared" si="0"/>
        <v>#VALUE!</v>
      </c>
      <c r="N58" s="15">
        <f t="shared" si="1"/>
        <v>0</v>
      </c>
      <c r="O58" s="15" t="e">
        <f>SUMIF('[1]WASH COAL RECEIPT &amp; GCV DATA'!$A$3:$A$203,'MASTER DATA FILE WASH COAL 210'!A58,'[1]WASH COAL RECEIPT &amp; GCV DATA'!$O$3:$O$203)</f>
        <v>#VALUE!</v>
      </c>
      <c r="P58" s="15" t="e">
        <f t="shared" si="2"/>
        <v>#VALUE!</v>
      </c>
      <c r="Q58" s="15" t="e">
        <f>SUMIF('[1]WASH COAL RECEIPT &amp; GCV DATA'!$A$3:$A$203,'MASTER DATA FILE WASH COAL 210'!A58,'[1]WASH COAL RECEIPT &amp; GCV DATA'!$Q$3:$Q$203)</f>
        <v>#VALUE!</v>
      </c>
      <c r="R58" s="16" t="e">
        <f>SUMIF('[1]WASH COAL RECEIPT &amp; GCV DATA'!$A$3:$A$203,'MASTER DATA FILE WASH COAL 210'!A58,'[1]WASH COAL RECEIPT &amp; GCV DATA'!$R$3:$R$203)+IF(H58=$J$234,($K$234*K58),0)+IF(H58=$J$235,($K$235*K58),0)</f>
        <v>#VALUE!</v>
      </c>
      <c r="S58" s="15" t="e">
        <f t="shared" si="3"/>
        <v>#VALUE!</v>
      </c>
      <c r="T58" s="15" t="e">
        <f>SUMIF('[1]WASH COAL RECEIPT &amp; GCV DATA'!$A$3:$A$203,'MASTER DATA FILE WASH COAL 210'!A58,'[1]WASH COAL RECEIPT &amp; GCV DATA'!$T$3:$T$203)</f>
        <v>#VALUE!</v>
      </c>
      <c r="U58" s="15" t="e">
        <f t="shared" si="4"/>
        <v>#VALUE!</v>
      </c>
      <c r="V58" s="15" t="e">
        <f>SUMIF('[1]WASH COAL RECEIPT &amp; GCV DATA'!$A$3:$A$203,'MASTER DATA FILE WASH COAL 210'!A58,'[1]WASH COAL RECEIPT &amp; GCV DATA'!$V$3:$V$203)</f>
        <v>#VALUE!</v>
      </c>
      <c r="W58" s="15" t="e">
        <f t="shared" si="5"/>
        <v>#VALUE!</v>
      </c>
      <c r="X58" t="e">
        <f t="shared" si="6"/>
        <v>#VALUE!</v>
      </c>
    </row>
    <row r="59" spans="1:24" customFormat="1" x14ac:dyDescent="0.3">
      <c r="A59" s="12"/>
      <c r="B59" s="12" t="e">
        <f>SUMIF('[1]WASH COAL RECEIPT &amp; GCV DATA'!$A$3:$A$188,A59,'[1]WASH COAL RECEIPT &amp; GCV DATA'!$B$3:$B$188)</f>
        <v>#VALUE!</v>
      </c>
      <c r="C59" s="13" t="e">
        <f>SUMIF('[1]WASH COAL RECEIPT &amp; GCV DATA'!$A$3:$A$203,A59,'[1]WASH COAL RECEIPT &amp; GCV DATA'!$C$3:$C$203)</f>
        <v>#VALUE!</v>
      </c>
      <c r="D59" s="13">
        <f>IFERROR(VLOOKUP(A59,'[1]WASH COAL RECEIPT &amp; GCV DATA'!A58:V259,4,0),0)</f>
        <v>0</v>
      </c>
      <c r="E59" s="14">
        <f>IFERROR(VLOOKUP(A59,'[1]WASH COAL RECEIPT &amp; GCV DATA'!$A$2:$V$203,5,0),0)</f>
        <v>0</v>
      </c>
      <c r="F59" s="13" t="e">
        <f>SUMIF('[1]WASH COAL RECEIPT &amp; GCV DATA'!$A$3:$A$203,'MASTER DATA FILE WASH COAL 210'!A59,'[1]WASH COAL RECEIPT &amp; GCV DATA'!$F$3:$F$203)</f>
        <v>#VALUE!</v>
      </c>
      <c r="G59" s="13">
        <f>IFERROR(VLOOKUP(A59,'[1]WASH COAL RECEIPT &amp; GCV DATA'!$A$2:$V$203,7,0),0)</f>
        <v>0</v>
      </c>
      <c r="H59" s="13">
        <f>IFERROR(VLOOKUP(A59,'[1]WASH COAL RECEIPT &amp; GCV DATA'!$A$2:$V$203,8,0),0)</f>
        <v>0</v>
      </c>
      <c r="I59" s="13">
        <f>IFERROR(VLOOKUP(A59,'[1]WASH COAL RECEIPT &amp; GCV DATA'!$A$2:$V$203,9,0),0)</f>
        <v>0</v>
      </c>
      <c r="J59" s="13">
        <f>IFERROR(VLOOKUP(A59,'[1]WASH COAL RECEIPT &amp; GCV DATA'!$A$2:$V$203,10,0),0)</f>
        <v>0</v>
      </c>
      <c r="K59" s="15" t="e">
        <f>SUMIF('[1]WASH COAL RECEIPT &amp; GCV DATA'!$A$3:$A$203,'MASTER DATA FILE WASH COAL 210'!A59,'[1]WASH COAL RECEIPT &amp; GCV DATA'!$K$3:$K$203)</f>
        <v>#VALUE!</v>
      </c>
      <c r="L59" s="15" t="e">
        <f>SUMIF('[1]WASH COAL RECEIPT &amp; GCV DATA'!$A$3:$A$203,'MASTER DATA FILE WASH COAL 210'!A59,'[1]WASH COAL RECEIPT &amp; GCV DATA'!$L$3:$L$203)</f>
        <v>#VALUE!</v>
      </c>
      <c r="M59" s="15" t="e">
        <f t="shared" si="0"/>
        <v>#VALUE!</v>
      </c>
      <c r="N59" s="15">
        <f t="shared" si="1"/>
        <v>0</v>
      </c>
      <c r="O59" s="15" t="e">
        <f>SUMIF('[1]WASH COAL RECEIPT &amp; GCV DATA'!$A$3:$A$203,'MASTER DATA FILE WASH COAL 210'!A59,'[1]WASH COAL RECEIPT &amp; GCV DATA'!$O$3:$O$203)</f>
        <v>#VALUE!</v>
      </c>
      <c r="P59" s="15" t="e">
        <f t="shared" si="2"/>
        <v>#VALUE!</v>
      </c>
      <c r="Q59" s="15" t="e">
        <f>SUMIF('[1]WASH COAL RECEIPT &amp; GCV DATA'!$A$3:$A$203,'MASTER DATA FILE WASH COAL 210'!A59,'[1]WASH COAL RECEIPT &amp; GCV DATA'!$Q$3:$Q$203)</f>
        <v>#VALUE!</v>
      </c>
      <c r="R59" s="16" t="e">
        <f>SUMIF('[1]WASH COAL RECEIPT &amp; GCV DATA'!$A$3:$A$203,'MASTER DATA FILE WASH COAL 210'!A59,'[1]WASH COAL RECEIPT &amp; GCV DATA'!$R$3:$R$203)+IF(H59=$J$234,($K$234*K59),0)+IF(H59=$J$235,($K$235*K59),0)</f>
        <v>#VALUE!</v>
      </c>
      <c r="S59" s="15" t="e">
        <f t="shared" si="3"/>
        <v>#VALUE!</v>
      </c>
      <c r="T59" s="15" t="e">
        <f>SUMIF('[1]WASH COAL RECEIPT &amp; GCV DATA'!$A$3:$A$203,'MASTER DATA FILE WASH COAL 210'!A59,'[1]WASH COAL RECEIPT &amp; GCV DATA'!$T$3:$T$203)</f>
        <v>#VALUE!</v>
      </c>
      <c r="U59" s="15" t="e">
        <f t="shared" si="4"/>
        <v>#VALUE!</v>
      </c>
      <c r="V59" s="15" t="e">
        <f>SUMIF('[1]WASH COAL RECEIPT &amp; GCV DATA'!$A$3:$A$203,'MASTER DATA FILE WASH COAL 210'!A59,'[1]WASH COAL RECEIPT &amp; GCV DATA'!$V$3:$V$203)</f>
        <v>#VALUE!</v>
      </c>
      <c r="W59" s="15" t="e">
        <f t="shared" si="5"/>
        <v>#VALUE!</v>
      </c>
      <c r="X59" t="e">
        <f t="shared" si="6"/>
        <v>#VALUE!</v>
      </c>
    </row>
    <row r="60" spans="1:24" customFormat="1" x14ac:dyDescent="0.3">
      <c r="A60" s="12"/>
      <c r="B60" s="12" t="e">
        <f>SUMIF('[1]WASH COAL RECEIPT &amp; GCV DATA'!$A$3:$A$188,A60,'[1]WASH COAL RECEIPT &amp; GCV DATA'!$B$3:$B$188)</f>
        <v>#VALUE!</v>
      </c>
      <c r="C60" s="13" t="e">
        <f>SUMIF('[1]WASH COAL RECEIPT &amp; GCV DATA'!$A$3:$A$203,A60,'[1]WASH COAL RECEIPT &amp; GCV DATA'!$C$3:$C$203)</f>
        <v>#VALUE!</v>
      </c>
      <c r="D60" s="13">
        <f>IFERROR(VLOOKUP(A60,'[1]WASH COAL RECEIPT &amp; GCV DATA'!A59:V260,4,0),0)</f>
        <v>0</v>
      </c>
      <c r="E60" s="14">
        <f>IFERROR(VLOOKUP(A60,'[1]WASH COAL RECEIPT &amp; GCV DATA'!$A$2:$V$203,5,0),0)</f>
        <v>0</v>
      </c>
      <c r="F60" s="13" t="e">
        <f>SUMIF('[1]WASH COAL RECEIPT &amp; GCV DATA'!$A$3:$A$203,'MASTER DATA FILE WASH COAL 210'!A60,'[1]WASH COAL RECEIPT &amp; GCV DATA'!$F$3:$F$203)</f>
        <v>#VALUE!</v>
      </c>
      <c r="G60" s="13">
        <f>IFERROR(VLOOKUP(A60,'[1]WASH COAL RECEIPT &amp; GCV DATA'!$A$2:$V$203,7,0),0)</f>
        <v>0</v>
      </c>
      <c r="H60" s="13">
        <f>IFERROR(VLOOKUP(A60,'[1]WASH COAL RECEIPT &amp; GCV DATA'!$A$2:$V$203,8,0),0)</f>
        <v>0</v>
      </c>
      <c r="I60" s="13">
        <f>IFERROR(VLOOKUP(A60,'[1]WASH COAL RECEIPT &amp; GCV DATA'!$A$2:$V$203,9,0),0)</f>
        <v>0</v>
      </c>
      <c r="J60" s="13">
        <f>IFERROR(VLOOKUP(A60,'[1]WASH COAL RECEIPT &amp; GCV DATA'!$A$2:$V$203,10,0),0)</f>
        <v>0</v>
      </c>
      <c r="K60" s="15" t="e">
        <f>SUMIF('[1]WASH COAL RECEIPT &amp; GCV DATA'!$A$3:$A$203,'MASTER DATA FILE WASH COAL 210'!A60,'[1]WASH COAL RECEIPT &amp; GCV DATA'!$K$3:$K$203)</f>
        <v>#VALUE!</v>
      </c>
      <c r="L60" s="15" t="e">
        <f>SUMIF('[1]WASH COAL RECEIPT &amp; GCV DATA'!$A$3:$A$203,'MASTER DATA FILE WASH COAL 210'!A60,'[1]WASH COAL RECEIPT &amp; GCV DATA'!$L$3:$L$203)</f>
        <v>#VALUE!</v>
      </c>
      <c r="M60" s="15" t="e">
        <f t="shared" si="0"/>
        <v>#VALUE!</v>
      </c>
      <c r="N60" s="15">
        <f t="shared" si="1"/>
        <v>0</v>
      </c>
      <c r="O60" s="15" t="e">
        <f>SUMIF('[1]WASH COAL RECEIPT &amp; GCV DATA'!$A$3:$A$203,'MASTER DATA FILE WASH COAL 210'!A60,'[1]WASH COAL RECEIPT &amp; GCV DATA'!$O$3:$O$203)</f>
        <v>#VALUE!</v>
      </c>
      <c r="P60" s="15" t="e">
        <f t="shared" si="2"/>
        <v>#VALUE!</v>
      </c>
      <c r="Q60" s="15" t="e">
        <f>SUMIF('[1]WASH COAL RECEIPT &amp; GCV DATA'!$A$3:$A$203,'MASTER DATA FILE WASH COAL 210'!A60,'[1]WASH COAL RECEIPT &amp; GCV DATA'!$Q$3:$Q$203)</f>
        <v>#VALUE!</v>
      </c>
      <c r="R60" s="16" t="e">
        <f>SUMIF('[1]WASH COAL RECEIPT &amp; GCV DATA'!$A$3:$A$203,'MASTER DATA FILE WASH COAL 210'!A60,'[1]WASH COAL RECEIPT &amp; GCV DATA'!$R$3:$R$203)+IF(H60=$J$234,($K$234*K60),0)+IF(H60=$J$235,($K$235*K60),0)</f>
        <v>#VALUE!</v>
      </c>
      <c r="S60" s="15" t="e">
        <f t="shared" si="3"/>
        <v>#VALUE!</v>
      </c>
      <c r="T60" s="15" t="e">
        <f>SUMIF('[1]WASH COAL RECEIPT &amp; GCV DATA'!$A$3:$A$203,'MASTER DATA FILE WASH COAL 210'!A60,'[1]WASH COAL RECEIPT &amp; GCV DATA'!$T$3:$T$203)</f>
        <v>#VALUE!</v>
      </c>
      <c r="U60" s="15" t="e">
        <f t="shared" si="4"/>
        <v>#VALUE!</v>
      </c>
      <c r="V60" s="15" t="e">
        <f>SUMIF('[1]WASH COAL RECEIPT &amp; GCV DATA'!$A$3:$A$203,'MASTER DATA FILE WASH COAL 210'!A60,'[1]WASH COAL RECEIPT &amp; GCV DATA'!$V$3:$V$203)</f>
        <v>#VALUE!</v>
      </c>
      <c r="W60" s="15" t="e">
        <f t="shared" si="5"/>
        <v>#VALUE!</v>
      </c>
      <c r="X60" t="e">
        <f t="shared" si="6"/>
        <v>#VALUE!</v>
      </c>
    </row>
    <row r="61" spans="1:24" customFormat="1" x14ac:dyDescent="0.3">
      <c r="A61" s="12"/>
      <c r="B61" s="12" t="e">
        <f>SUMIF('[1]WASH COAL RECEIPT &amp; GCV DATA'!$A$3:$A$188,A61,'[1]WASH COAL RECEIPT &amp; GCV DATA'!$B$3:$B$188)</f>
        <v>#VALUE!</v>
      </c>
      <c r="C61" s="13" t="e">
        <f>SUMIF('[1]WASH COAL RECEIPT &amp; GCV DATA'!$A$3:$A$203,A61,'[1]WASH COAL RECEIPT &amp; GCV DATA'!$C$3:$C$203)</f>
        <v>#VALUE!</v>
      </c>
      <c r="D61" s="13">
        <f>IFERROR(VLOOKUP(A61,'[1]WASH COAL RECEIPT &amp; GCV DATA'!A60:V261,4,0),0)</f>
        <v>0</v>
      </c>
      <c r="E61" s="14">
        <f>IFERROR(VLOOKUP(A61,'[1]WASH COAL RECEIPT &amp; GCV DATA'!$A$2:$V$203,5,0),0)</f>
        <v>0</v>
      </c>
      <c r="F61" s="13" t="e">
        <f>SUMIF('[1]WASH COAL RECEIPT &amp; GCV DATA'!$A$3:$A$203,'MASTER DATA FILE WASH COAL 210'!A61,'[1]WASH COAL RECEIPT &amp; GCV DATA'!$F$3:$F$203)</f>
        <v>#VALUE!</v>
      </c>
      <c r="G61" s="13">
        <f>IFERROR(VLOOKUP(A61,'[1]WASH COAL RECEIPT &amp; GCV DATA'!$A$2:$V$203,7,0),0)</f>
        <v>0</v>
      </c>
      <c r="H61" s="13">
        <f>IFERROR(VLOOKUP(A61,'[1]WASH COAL RECEIPT &amp; GCV DATA'!$A$2:$V$203,8,0),0)</f>
        <v>0</v>
      </c>
      <c r="I61" s="13">
        <f>IFERROR(VLOOKUP(A61,'[1]WASH COAL RECEIPT &amp; GCV DATA'!$A$2:$V$203,9,0),0)</f>
        <v>0</v>
      </c>
      <c r="J61" s="13">
        <f>IFERROR(VLOOKUP(A61,'[1]WASH COAL RECEIPT &amp; GCV DATA'!$A$2:$V$203,10,0),0)</f>
        <v>0</v>
      </c>
      <c r="K61" s="15" t="e">
        <f>SUMIF('[1]WASH COAL RECEIPT &amp; GCV DATA'!$A$3:$A$203,'MASTER DATA FILE WASH COAL 210'!A61,'[1]WASH COAL RECEIPT &amp; GCV DATA'!$K$3:$K$203)</f>
        <v>#VALUE!</v>
      </c>
      <c r="L61" s="15" t="e">
        <f>SUMIF('[1]WASH COAL RECEIPT &amp; GCV DATA'!$A$3:$A$203,'MASTER DATA FILE WASH COAL 210'!A61,'[1]WASH COAL RECEIPT &amp; GCV DATA'!$L$3:$L$203)</f>
        <v>#VALUE!</v>
      </c>
      <c r="M61" s="15" t="e">
        <f t="shared" si="0"/>
        <v>#VALUE!</v>
      </c>
      <c r="N61" s="15">
        <f t="shared" si="1"/>
        <v>0</v>
      </c>
      <c r="O61" s="15" t="e">
        <f>SUMIF('[1]WASH COAL RECEIPT &amp; GCV DATA'!$A$3:$A$203,'MASTER DATA FILE WASH COAL 210'!A61,'[1]WASH COAL RECEIPT &amp; GCV DATA'!$O$3:$O$203)</f>
        <v>#VALUE!</v>
      </c>
      <c r="P61" s="15" t="e">
        <f t="shared" si="2"/>
        <v>#VALUE!</v>
      </c>
      <c r="Q61" s="15" t="e">
        <f>SUMIF('[1]WASH COAL RECEIPT &amp; GCV DATA'!$A$3:$A$203,'MASTER DATA FILE WASH COAL 210'!A61,'[1]WASH COAL RECEIPT &amp; GCV DATA'!$Q$3:$Q$203)</f>
        <v>#VALUE!</v>
      </c>
      <c r="R61" s="16" t="e">
        <f>SUMIF('[1]WASH COAL RECEIPT &amp; GCV DATA'!$A$3:$A$203,'MASTER DATA FILE WASH COAL 210'!A61,'[1]WASH COAL RECEIPT &amp; GCV DATA'!$R$3:$R$203)+IF(H61=$J$234,($K$234*K61),0)+IF(H61=$J$235,($K$235*K61),0)</f>
        <v>#VALUE!</v>
      </c>
      <c r="S61" s="15" t="e">
        <f t="shared" si="3"/>
        <v>#VALUE!</v>
      </c>
      <c r="T61" s="15" t="e">
        <f>SUMIF('[1]WASH COAL RECEIPT &amp; GCV DATA'!$A$3:$A$203,'MASTER DATA FILE WASH COAL 210'!A61,'[1]WASH COAL RECEIPT &amp; GCV DATA'!$T$3:$T$203)</f>
        <v>#VALUE!</v>
      </c>
      <c r="U61" s="15" t="e">
        <f t="shared" si="4"/>
        <v>#VALUE!</v>
      </c>
      <c r="V61" s="15" t="e">
        <f>SUMIF('[1]WASH COAL RECEIPT &amp; GCV DATA'!$A$3:$A$203,'MASTER DATA FILE WASH COAL 210'!A61,'[1]WASH COAL RECEIPT &amp; GCV DATA'!$V$3:$V$203)</f>
        <v>#VALUE!</v>
      </c>
      <c r="W61" s="15" t="e">
        <f t="shared" si="5"/>
        <v>#VALUE!</v>
      </c>
      <c r="X61" t="e">
        <f t="shared" si="6"/>
        <v>#VALUE!</v>
      </c>
    </row>
    <row r="62" spans="1:24" customFormat="1" x14ac:dyDescent="0.3">
      <c r="A62" s="12"/>
      <c r="B62" s="12" t="e">
        <f>SUMIF('[1]WASH COAL RECEIPT &amp; GCV DATA'!$A$3:$A$188,A62,'[1]WASH COAL RECEIPT &amp; GCV DATA'!$B$3:$B$188)</f>
        <v>#VALUE!</v>
      </c>
      <c r="C62" s="13" t="e">
        <f>SUMIF('[1]WASH COAL RECEIPT &amp; GCV DATA'!$A$3:$A$203,A62,'[1]WASH COAL RECEIPT &amp; GCV DATA'!$C$3:$C$203)</f>
        <v>#VALUE!</v>
      </c>
      <c r="D62" s="13">
        <f>IFERROR(VLOOKUP(A62,'[1]WASH COAL RECEIPT &amp; GCV DATA'!A61:V262,4,0),0)</f>
        <v>0</v>
      </c>
      <c r="E62" s="14">
        <f>IFERROR(VLOOKUP(A62,'[1]WASH COAL RECEIPT &amp; GCV DATA'!$A$2:$V$203,5,0),0)</f>
        <v>0</v>
      </c>
      <c r="F62" s="13" t="e">
        <f>SUMIF('[1]WASH COAL RECEIPT &amp; GCV DATA'!$A$3:$A$203,'MASTER DATA FILE WASH COAL 210'!A62,'[1]WASH COAL RECEIPT &amp; GCV DATA'!$F$3:$F$203)</f>
        <v>#VALUE!</v>
      </c>
      <c r="G62" s="13">
        <f>IFERROR(VLOOKUP(A62,'[1]WASH COAL RECEIPT &amp; GCV DATA'!$A$2:$V$203,7,0),0)</f>
        <v>0</v>
      </c>
      <c r="H62" s="13">
        <f>IFERROR(VLOOKUP(A62,'[1]WASH COAL RECEIPT &amp; GCV DATA'!$A$2:$V$203,8,0),0)</f>
        <v>0</v>
      </c>
      <c r="I62" s="13">
        <f>IFERROR(VLOOKUP(A62,'[1]WASH COAL RECEIPT &amp; GCV DATA'!$A$2:$V$203,9,0),0)</f>
        <v>0</v>
      </c>
      <c r="J62" s="13">
        <f>IFERROR(VLOOKUP(A62,'[1]WASH COAL RECEIPT &amp; GCV DATA'!$A$2:$V$203,10,0),0)</f>
        <v>0</v>
      </c>
      <c r="K62" s="15" t="e">
        <f>SUMIF('[1]WASH COAL RECEIPT &amp; GCV DATA'!$A$3:$A$203,'MASTER DATA FILE WASH COAL 210'!A62,'[1]WASH COAL RECEIPT &amp; GCV DATA'!$K$3:$K$203)</f>
        <v>#VALUE!</v>
      </c>
      <c r="L62" s="15" t="e">
        <f>SUMIF('[1]WASH COAL RECEIPT &amp; GCV DATA'!$A$3:$A$203,'MASTER DATA FILE WASH COAL 210'!A62,'[1]WASH COAL RECEIPT &amp; GCV DATA'!$L$3:$L$203)</f>
        <v>#VALUE!</v>
      </c>
      <c r="M62" s="15" t="e">
        <f t="shared" si="0"/>
        <v>#VALUE!</v>
      </c>
      <c r="N62" s="15">
        <f t="shared" si="1"/>
        <v>0</v>
      </c>
      <c r="O62" s="15" t="e">
        <f>SUMIF('[1]WASH COAL RECEIPT &amp; GCV DATA'!$A$3:$A$203,'MASTER DATA FILE WASH COAL 210'!A62,'[1]WASH COAL RECEIPT &amp; GCV DATA'!$O$3:$O$203)</f>
        <v>#VALUE!</v>
      </c>
      <c r="P62" s="15" t="e">
        <f t="shared" si="2"/>
        <v>#VALUE!</v>
      </c>
      <c r="Q62" s="15" t="e">
        <f>SUMIF('[1]WASH COAL RECEIPT &amp; GCV DATA'!$A$3:$A$203,'MASTER DATA FILE WASH COAL 210'!A62,'[1]WASH COAL RECEIPT &amp; GCV DATA'!$Q$3:$Q$203)</f>
        <v>#VALUE!</v>
      </c>
      <c r="R62" s="16" t="e">
        <f>SUMIF('[1]WASH COAL RECEIPT &amp; GCV DATA'!$A$3:$A$203,'MASTER DATA FILE WASH COAL 210'!A62,'[1]WASH COAL RECEIPT &amp; GCV DATA'!$R$3:$R$203)+IF(H62=$J$234,($K$234*K62),0)+IF(H62=$J$235,($K$235*K62),0)</f>
        <v>#VALUE!</v>
      </c>
      <c r="S62" s="15" t="e">
        <f t="shared" si="3"/>
        <v>#VALUE!</v>
      </c>
      <c r="T62" s="15" t="e">
        <f>SUMIF('[1]WASH COAL RECEIPT &amp; GCV DATA'!$A$3:$A$203,'MASTER DATA FILE WASH COAL 210'!A62,'[1]WASH COAL RECEIPT &amp; GCV DATA'!$T$3:$T$203)</f>
        <v>#VALUE!</v>
      </c>
      <c r="U62" s="15" t="e">
        <f t="shared" si="4"/>
        <v>#VALUE!</v>
      </c>
      <c r="V62" s="15" t="e">
        <f>SUMIF('[1]WASH COAL RECEIPT &amp; GCV DATA'!$A$3:$A$203,'MASTER DATA FILE WASH COAL 210'!A62,'[1]WASH COAL RECEIPT &amp; GCV DATA'!$V$3:$V$203)</f>
        <v>#VALUE!</v>
      </c>
      <c r="W62" s="15" t="e">
        <f t="shared" si="5"/>
        <v>#VALUE!</v>
      </c>
      <c r="X62" t="e">
        <f t="shared" si="6"/>
        <v>#VALUE!</v>
      </c>
    </row>
    <row r="63" spans="1:24" customFormat="1" x14ac:dyDescent="0.3">
      <c r="A63" s="12"/>
      <c r="B63" s="12" t="e">
        <f>SUMIF('[1]WASH COAL RECEIPT &amp; GCV DATA'!$A$3:$A$188,A63,'[1]WASH COAL RECEIPT &amp; GCV DATA'!$B$3:$B$188)</f>
        <v>#VALUE!</v>
      </c>
      <c r="C63" s="13" t="e">
        <f>SUMIF('[1]WASH COAL RECEIPT &amp; GCV DATA'!$A$3:$A$203,A63,'[1]WASH COAL RECEIPT &amp; GCV DATA'!$C$3:$C$203)</f>
        <v>#VALUE!</v>
      </c>
      <c r="D63" s="13">
        <f>IFERROR(VLOOKUP(A63,'[1]WASH COAL RECEIPT &amp; GCV DATA'!A62:V263,4,0),0)</f>
        <v>0</v>
      </c>
      <c r="E63" s="14">
        <f>IFERROR(VLOOKUP(A63,'[1]WASH COAL RECEIPT &amp; GCV DATA'!$A$2:$V$203,5,0),0)</f>
        <v>0</v>
      </c>
      <c r="F63" s="13" t="e">
        <f>SUMIF('[1]WASH COAL RECEIPT &amp; GCV DATA'!$A$3:$A$203,'MASTER DATA FILE WASH COAL 210'!A63,'[1]WASH COAL RECEIPT &amp; GCV DATA'!$F$3:$F$203)</f>
        <v>#VALUE!</v>
      </c>
      <c r="G63" s="13">
        <f>IFERROR(VLOOKUP(A63,'[1]WASH COAL RECEIPT &amp; GCV DATA'!$A$2:$V$203,7,0),0)</f>
        <v>0</v>
      </c>
      <c r="H63" s="13">
        <f>IFERROR(VLOOKUP(A63,'[1]WASH COAL RECEIPT &amp; GCV DATA'!$A$2:$V$203,8,0),0)</f>
        <v>0</v>
      </c>
      <c r="I63" s="13">
        <f>IFERROR(VLOOKUP(A63,'[1]WASH COAL RECEIPT &amp; GCV DATA'!$A$2:$V$203,9,0),0)</f>
        <v>0</v>
      </c>
      <c r="J63" s="13">
        <f>IFERROR(VLOOKUP(A63,'[1]WASH COAL RECEIPT &amp; GCV DATA'!$A$2:$V$203,10,0),0)</f>
        <v>0</v>
      </c>
      <c r="K63" s="15" t="e">
        <f>SUMIF('[1]WASH COAL RECEIPT &amp; GCV DATA'!$A$3:$A$203,'MASTER DATA FILE WASH COAL 210'!A63,'[1]WASH COAL RECEIPT &amp; GCV DATA'!$K$3:$K$203)</f>
        <v>#VALUE!</v>
      </c>
      <c r="L63" s="15" t="e">
        <f>SUMIF('[1]WASH COAL RECEIPT &amp; GCV DATA'!$A$3:$A$203,'MASTER DATA FILE WASH COAL 210'!A63,'[1]WASH COAL RECEIPT &amp; GCV DATA'!$L$3:$L$203)</f>
        <v>#VALUE!</v>
      </c>
      <c r="M63" s="15" t="e">
        <f t="shared" si="0"/>
        <v>#VALUE!</v>
      </c>
      <c r="N63" s="15">
        <f t="shared" si="1"/>
        <v>0</v>
      </c>
      <c r="O63" s="15" t="e">
        <f>SUMIF('[1]WASH COAL RECEIPT &amp; GCV DATA'!$A$3:$A$203,'MASTER DATA FILE WASH COAL 210'!A63,'[1]WASH COAL RECEIPT &amp; GCV DATA'!$O$3:$O$203)</f>
        <v>#VALUE!</v>
      </c>
      <c r="P63" s="15" t="e">
        <f t="shared" si="2"/>
        <v>#VALUE!</v>
      </c>
      <c r="Q63" s="15" t="e">
        <f>SUMIF('[1]WASH COAL RECEIPT &amp; GCV DATA'!$A$3:$A$203,'MASTER DATA FILE WASH COAL 210'!A63,'[1]WASH COAL RECEIPT &amp; GCV DATA'!$Q$3:$Q$203)</f>
        <v>#VALUE!</v>
      </c>
      <c r="R63" s="16" t="e">
        <f>SUMIF('[1]WASH COAL RECEIPT &amp; GCV DATA'!$A$3:$A$203,'MASTER DATA FILE WASH COAL 210'!A63,'[1]WASH COAL RECEIPT &amp; GCV DATA'!$R$3:$R$203)+IF(H63=$J$234,($K$234*K63),0)+IF(H63=$J$235,($K$235*K63),0)</f>
        <v>#VALUE!</v>
      </c>
      <c r="S63" s="15" t="e">
        <f t="shared" si="3"/>
        <v>#VALUE!</v>
      </c>
      <c r="T63" s="15" t="e">
        <f>SUMIF('[1]WASH COAL RECEIPT &amp; GCV DATA'!$A$3:$A$203,'MASTER DATA FILE WASH COAL 210'!A63,'[1]WASH COAL RECEIPT &amp; GCV DATA'!$T$3:$T$203)</f>
        <v>#VALUE!</v>
      </c>
      <c r="U63" s="15" t="e">
        <f t="shared" si="4"/>
        <v>#VALUE!</v>
      </c>
      <c r="V63" s="15" t="e">
        <f>SUMIF('[1]WASH COAL RECEIPT &amp; GCV DATA'!$A$3:$A$203,'MASTER DATA FILE WASH COAL 210'!A63,'[1]WASH COAL RECEIPT &amp; GCV DATA'!$V$3:$V$203)</f>
        <v>#VALUE!</v>
      </c>
      <c r="W63" s="15" t="e">
        <f t="shared" si="5"/>
        <v>#VALUE!</v>
      </c>
      <c r="X63" t="e">
        <f t="shared" si="6"/>
        <v>#VALUE!</v>
      </c>
    </row>
    <row r="64" spans="1:24" customFormat="1" x14ac:dyDescent="0.3">
      <c r="A64" s="12"/>
      <c r="B64" s="12" t="e">
        <f>SUMIF('[1]WASH COAL RECEIPT &amp; GCV DATA'!$A$3:$A$188,A64,'[1]WASH COAL RECEIPT &amp; GCV DATA'!$B$3:$B$188)</f>
        <v>#VALUE!</v>
      </c>
      <c r="C64" s="13" t="e">
        <f>SUMIF('[1]WASH COAL RECEIPT &amp; GCV DATA'!$A$3:$A$203,A64,'[1]WASH COAL RECEIPT &amp; GCV DATA'!$C$3:$C$203)</f>
        <v>#VALUE!</v>
      </c>
      <c r="D64" s="13">
        <f>IFERROR(VLOOKUP(A64,'[1]WASH COAL RECEIPT &amp; GCV DATA'!A63:V264,4,0),0)</f>
        <v>0</v>
      </c>
      <c r="E64" s="14">
        <f>IFERROR(VLOOKUP(A64,'[1]WASH COAL RECEIPT &amp; GCV DATA'!$A$2:$V$203,5,0),0)</f>
        <v>0</v>
      </c>
      <c r="F64" s="13" t="e">
        <f>SUMIF('[1]WASH COAL RECEIPT &amp; GCV DATA'!$A$3:$A$203,'MASTER DATA FILE WASH COAL 210'!A64,'[1]WASH COAL RECEIPT &amp; GCV DATA'!$F$3:$F$203)</f>
        <v>#VALUE!</v>
      </c>
      <c r="G64" s="13">
        <f>IFERROR(VLOOKUP(A64,'[1]WASH COAL RECEIPT &amp; GCV DATA'!$A$2:$V$203,7,0),0)</f>
        <v>0</v>
      </c>
      <c r="H64" s="13">
        <f>IFERROR(VLOOKUP(A64,'[1]WASH COAL RECEIPT &amp; GCV DATA'!$A$2:$V$203,8,0),0)</f>
        <v>0</v>
      </c>
      <c r="I64" s="13">
        <f>IFERROR(VLOOKUP(A64,'[1]WASH COAL RECEIPT &amp; GCV DATA'!$A$2:$V$203,9,0),0)</f>
        <v>0</v>
      </c>
      <c r="J64" s="13">
        <f>IFERROR(VLOOKUP(A64,'[1]WASH COAL RECEIPT &amp; GCV DATA'!$A$2:$V$203,10,0),0)</f>
        <v>0</v>
      </c>
      <c r="K64" s="15" t="e">
        <f>SUMIF('[1]WASH COAL RECEIPT &amp; GCV DATA'!$A$3:$A$203,'MASTER DATA FILE WASH COAL 210'!A64,'[1]WASH COAL RECEIPT &amp; GCV DATA'!$K$3:$K$203)</f>
        <v>#VALUE!</v>
      </c>
      <c r="L64" s="15" t="e">
        <f>SUMIF('[1]WASH COAL RECEIPT &amp; GCV DATA'!$A$3:$A$203,'MASTER DATA FILE WASH COAL 210'!A64,'[1]WASH COAL RECEIPT &amp; GCV DATA'!$L$3:$L$203)</f>
        <v>#VALUE!</v>
      </c>
      <c r="M64" s="15" t="e">
        <f t="shared" si="0"/>
        <v>#VALUE!</v>
      </c>
      <c r="N64" s="15">
        <f t="shared" si="1"/>
        <v>0</v>
      </c>
      <c r="O64" s="15" t="e">
        <f>SUMIF('[1]WASH COAL RECEIPT &amp; GCV DATA'!$A$3:$A$203,'MASTER DATA FILE WASH COAL 210'!A64,'[1]WASH COAL RECEIPT &amp; GCV DATA'!$O$3:$O$203)</f>
        <v>#VALUE!</v>
      </c>
      <c r="P64" s="15" t="e">
        <f t="shared" si="2"/>
        <v>#VALUE!</v>
      </c>
      <c r="Q64" s="15" t="e">
        <f>SUMIF('[1]WASH COAL RECEIPT &amp; GCV DATA'!$A$3:$A$203,'MASTER DATA FILE WASH COAL 210'!A64,'[1]WASH COAL RECEIPT &amp; GCV DATA'!$Q$3:$Q$203)</f>
        <v>#VALUE!</v>
      </c>
      <c r="R64" s="16" t="e">
        <f>SUMIF('[1]WASH COAL RECEIPT &amp; GCV DATA'!$A$3:$A$203,'MASTER DATA FILE WASH COAL 210'!A64,'[1]WASH COAL RECEIPT &amp; GCV DATA'!$R$3:$R$203)+IF(H64=$J$234,($K$234*K64),0)+IF(H64=$J$235,($K$235*K64),0)</f>
        <v>#VALUE!</v>
      </c>
      <c r="S64" s="15" t="e">
        <f t="shared" si="3"/>
        <v>#VALUE!</v>
      </c>
      <c r="T64" s="15" t="e">
        <f>SUMIF('[1]WASH COAL RECEIPT &amp; GCV DATA'!$A$3:$A$203,'MASTER DATA FILE WASH COAL 210'!A64,'[1]WASH COAL RECEIPT &amp; GCV DATA'!$T$3:$T$203)</f>
        <v>#VALUE!</v>
      </c>
      <c r="U64" s="15" t="e">
        <f t="shared" si="4"/>
        <v>#VALUE!</v>
      </c>
      <c r="V64" s="15" t="e">
        <f>SUMIF('[1]WASH COAL RECEIPT &amp; GCV DATA'!$A$3:$A$203,'MASTER DATA FILE WASH COAL 210'!A64,'[1]WASH COAL RECEIPT &amp; GCV DATA'!$V$3:$V$203)</f>
        <v>#VALUE!</v>
      </c>
      <c r="W64" s="15" t="e">
        <f t="shared" si="5"/>
        <v>#VALUE!</v>
      </c>
      <c r="X64" t="e">
        <f t="shared" si="6"/>
        <v>#VALUE!</v>
      </c>
    </row>
    <row r="65" spans="1:24" customFormat="1" x14ac:dyDescent="0.3">
      <c r="A65" s="12"/>
      <c r="B65" s="12" t="e">
        <f>SUMIF('[1]WASH COAL RECEIPT &amp; GCV DATA'!$A$3:$A$188,A65,'[1]WASH COAL RECEIPT &amp; GCV DATA'!$B$3:$B$188)</f>
        <v>#VALUE!</v>
      </c>
      <c r="C65" s="13" t="e">
        <f>SUMIF('[1]WASH COAL RECEIPT &amp; GCV DATA'!$A$3:$A$203,A65,'[1]WASH COAL RECEIPT &amp; GCV DATA'!$C$3:$C$203)</f>
        <v>#VALUE!</v>
      </c>
      <c r="D65" s="13">
        <f>IFERROR(VLOOKUP(A65,'[1]WASH COAL RECEIPT &amp; GCV DATA'!A64:V265,4,0),0)</f>
        <v>0</v>
      </c>
      <c r="E65" s="14">
        <f>IFERROR(VLOOKUP(A65,'[1]WASH COAL RECEIPT &amp; GCV DATA'!$A$2:$V$203,5,0),0)</f>
        <v>0</v>
      </c>
      <c r="F65" s="13" t="e">
        <f>SUMIF('[1]WASH COAL RECEIPT &amp; GCV DATA'!$A$3:$A$203,'MASTER DATA FILE WASH COAL 210'!A65,'[1]WASH COAL RECEIPT &amp; GCV DATA'!$F$3:$F$203)</f>
        <v>#VALUE!</v>
      </c>
      <c r="G65" s="13">
        <f>IFERROR(VLOOKUP(A65,'[1]WASH COAL RECEIPT &amp; GCV DATA'!$A$2:$V$203,7,0),0)</f>
        <v>0</v>
      </c>
      <c r="H65" s="13">
        <f>IFERROR(VLOOKUP(A65,'[1]WASH COAL RECEIPT &amp; GCV DATA'!$A$2:$V$203,8,0),0)</f>
        <v>0</v>
      </c>
      <c r="I65" s="13">
        <f>IFERROR(VLOOKUP(A65,'[1]WASH COAL RECEIPT &amp; GCV DATA'!$A$2:$V$203,9,0),0)</f>
        <v>0</v>
      </c>
      <c r="J65" s="13">
        <f>IFERROR(VLOOKUP(A65,'[1]WASH COAL RECEIPT &amp; GCV DATA'!$A$2:$V$203,10,0),0)</f>
        <v>0</v>
      </c>
      <c r="K65" s="15" t="e">
        <f>SUMIF('[1]WASH COAL RECEIPT &amp; GCV DATA'!$A$3:$A$203,'MASTER DATA FILE WASH COAL 210'!A65,'[1]WASH COAL RECEIPT &amp; GCV DATA'!$K$3:$K$203)</f>
        <v>#VALUE!</v>
      </c>
      <c r="L65" s="15" t="e">
        <f>SUMIF('[1]WASH COAL RECEIPT &amp; GCV DATA'!$A$3:$A$203,'MASTER DATA FILE WASH COAL 210'!A65,'[1]WASH COAL RECEIPT &amp; GCV DATA'!$L$3:$L$203)</f>
        <v>#VALUE!</v>
      </c>
      <c r="M65" s="15" t="e">
        <f t="shared" si="0"/>
        <v>#VALUE!</v>
      </c>
      <c r="N65" s="15">
        <f t="shared" si="1"/>
        <v>0</v>
      </c>
      <c r="O65" s="15" t="e">
        <f>SUMIF('[1]WASH COAL RECEIPT &amp; GCV DATA'!$A$3:$A$203,'MASTER DATA FILE WASH COAL 210'!A65,'[1]WASH COAL RECEIPT &amp; GCV DATA'!$O$3:$O$203)</f>
        <v>#VALUE!</v>
      </c>
      <c r="P65" s="15" t="e">
        <f t="shared" si="2"/>
        <v>#VALUE!</v>
      </c>
      <c r="Q65" s="15" t="e">
        <f>SUMIF('[1]WASH COAL RECEIPT &amp; GCV DATA'!$A$3:$A$203,'MASTER DATA FILE WASH COAL 210'!A65,'[1]WASH COAL RECEIPT &amp; GCV DATA'!$Q$3:$Q$203)</f>
        <v>#VALUE!</v>
      </c>
      <c r="R65" s="16" t="e">
        <f>SUMIF('[1]WASH COAL RECEIPT &amp; GCV DATA'!$A$3:$A$203,'MASTER DATA FILE WASH COAL 210'!A65,'[1]WASH COAL RECEIPT &amp; GCV DATA'!$R$3:$R$203)+IF(H65=$J$234,($K$234*K65),0)+IF(H65=$J$235,($K$235*K65),0)</f>
        <v>#VALUE!</v>
      </c>
      <c r="S65" s="15" t="e">
        <f t="shared" si="3"/>
        <v>#VALUE!</v>
      </c>
      <c r="T65" s="15" t="e">
        <f>SUMIF('[1]WASH COAL RECEIPT &amp; GCV DATA'!$A$3:$A$203,'MASTER DATA FILE WASH COAL 210'!A65,'[1]WASH COAL RECEIPT &amp; GCV DATA'!$T$3:$T$203)</f>
        <v>#VALUE!</v>
      </c>
      <c r="U65" s="15" t="e">
        <f t="shared" si="4"/>
        <v>#VALUE!</v>
      </c>
      <c r="V65" s="15" t="e">
        <f>SUMIF('[1]WASH COAL RECEIPT &amp; GCV DATA'!$A$3:$A$203,'MASTER DATA FILE WASH COAL 210'!A65,'[1]WASH COAL RECEIPT &amp; GCV DATA'!$V$3:$V$203)</f>
        <v>#VALUE!</v>
      </c>
      <c r="W65" s="15" t="e">
        <f t="shared" si="5"/>
        <v>#VALUE!</v>
      </c>
      <c r="X65" t="e">
        <f t="shared" si="6"/>
        <v>#VALUE!</v>
      </c>
    </row>
    <row r="66" spans="1:24" customFormat="1" x14ac:dyDescent="0.3">
      <c r="A66" s="12"/>
      <c r="B66" s="12" t="e">
        <f>SUMIF('[1]WASH COAL RECEIPT &amp; GCV DATA'!$A$3:$A$188,A66,'[1]WASH COAL RECEIPT &amp; GCV DATA'!$B$3:$B$188)</f>
        <v>#VALUE!</v>
      </c>
      <c r="C66" s="13" t="e">
        <f>SUMIF('[1]WASH COAL RECEIPT &amp; GCV DATA'!$A$3:$A$203,A66,'[1]WASH COAL RECEIPT &amp; GCV DATA'!$C$3:$C$203)</f>
        <v>#VALUE!</v>
      </c>
      <c r="D66" s="13">
        <f>IFERROR(VLOOKUP(A66,'[1]WASH COAL RECEIPT &amp; GCV DATA'!A65:V266,4,0),0)</f>
        <v>0</v>
      </c>
      <c r="E66" s="14">
        <f>IFERROR(VLOOKUP(A66,'[1]WASH COAL RECEIPT &amp; GCV DATA'!$A$2:$V$203,5,0),0)</f>
        <v>0</v>
      </c>
      <c r="F66" s="13" t="e">
        <f>SUMIF('[1]WASH COAL RECEIPT &amp; GCV DATA'!$A$3:$A$203,'MASTER DATA FILE WASH COAL 210'!A66,'[1]WASH COAL RECEIPT &amp; GCV DATA'!$F$3:$F$203)</f>
        <v>#VALUE!</v>
      </c>
      <c r="G66" s="13">
        <f>IFERROR(VLOOKUP(A66,'[1]WASH COAL RECEIPT &amp; GCV DATA'!$A$2:$V$203,7,0),0)</f>
        <v>0</v>
      </c>
      <c r="H66" s="13">
        <f>IFERROR(VLOOKUP(A66,'[1]WASH COAL RECEIPT &amp; GCV DATA'!$A$2:$V$203,8,0),0)</f>
        <v>0</v>
      </c>
      <c r="I66" s="13">
        <f>IFERROR(VLOOKUP(A66,'[1]WASH COAL RECEIPT &amp; GCV DATA'!$A$2:$V$203,9,0),0)</f>
        <v>0</v>
      </c>
      <c r="J66" s="13">
        <f>IFERROR(VLOOKUP(A66,'[1]WASH COAL RECEIPT &amp; GCV DATA'!$A$2:$V$203,10,0),0)</f>
        <v>0</v>
      </c>
      <c r="K66" s="15" t="e">
        <f>SUMIF('[1]WASH COAL RECEIPT &amp; GCV DATA'!$A$3:$A$203,'MASTER DATA FILE WASH COAL 210'!A66,'[1]WASH COAL RECEIPT &amp; GCV DATA'!$K$3:$K$203)</f>
        <v>#VALUE!</v>
      </c>
      <c r="L66" s="15" t="e">
        <f>SUMIF('[1]WASH COAL RECEIPT &amp; GCV DATA'!$A$3:$A$203,'MASTER DATA FILE WASH COAL 210'!A66,'[1]WASH COAL RECEIPT &amp; GCV DATA'!$L$3:$L$203)</f>
        <v>#VALUE!</v>
      </c>
      <c r="M66" s="15" t="e">
        <f t="shared" si="0"/>
        <v>#VALUE!</v>
      </c>
      <c r="N66" s="15">
        <f t="shared" si="1"/>
        <v>0</v>
      </c>
      <c r="O66" s="15" t="e">
        <f>SUMIF('[1]WASH COAL RECEIPT &amp; GCV DATA'!$A$3:$A$203,'MASTER DATA FILE WASH COAL 210'!A66,'[1]WASH COAL RECEIPT &amp; GCV DATA'!$O$3:$O$203)</f>
        <v>#VALUE!</v>
      </c>
      <c r="P66" s="15" t="e">
        <f t="shared" si="2"/>
        <v>#VALUE!</v>
      </c>
      <c r="Q66" s="15" t="e">
        <f>SUMIF('[1]WASH COAL RECEIPT &amp; GCV DATA'!$A$3:$A$203,'MASTER DATA FILE WASH COAL 210'!A66,'[1]WASH COAL RECEIPT &amp; GCV DATA'!$Q$3:$Q$203)</f>
        <v>#VALUE!</v>
      </c>
      <c r="R66" s="16" t="e">
        <f>SUMIF('[1]WASH COAL RECEIPT &amp; GCV DATA'!$A$3:$A$203,'MASTER DATA FILE WASH COAL 210'!A66,'[1]WASH COAL RECEIPT &amp; GCV DATA'!$R$3:$R$203)+IF(H66=$J$234,($K$234*K66),0)+IF(H66=$J$235,($K$235*K66),0)</f>
        <v>#VALUE!</v>
      </c>
      <c r="S66" s="15" t="e">
        <f t="shared" si="3"/>
        <v>#VALUE!</v>
      </c>
      <c r="T66" s="15" t="e">
        <f>SUMIF('[1]WASH COAL RECEIPT &amp; GCV DATA'!$A$3:$A$203,'MASTER DATA FILE WASH COAL 210'!A66,'[1]WASH COAL RECEIPT &amp; GCV DATA'!$T$3:$T$203)</f>
        <v>#VALUE!</v>
      </c>
      <c r="U66" s="15" t="e">
        <f t="shared" si="4"/>
        <v>#VALUE!</v>
      </c>
      <c r="V66" s="15" t="e">
        <f>SUMIF('[1]WASH COAL RECEIPT &amp; GCV DATA'!$A$3:$A$203,'MASTER DATA FILE WASH COAL 210'!A66,'[1]WASH COAL RECEIPT &amp; GCV DATA'!$V$3:$V$203)</f>
        <v>#VALUE!</v>
      </c>
      <c r="W66" s="15" t="e">
        <f t="shared" si="5"/>
        <v>#VALUE!</v>
      </c>
      <c r="X66" t="e">
        <f t="shared" si="6"/>
        <v>#VALUE!</v>
      </c>
    </row>
    <row r="67" spans="1:24" customFormat="1" x14ac:dyDescent="0.3">
      <c r="A67" s="12"/>
      <c r="B67" s="12" t="e">
        <f>SUMIF('[1]WASH COAL RECEIPT &amp; GCV DATA'!$A$3:$A$188,A67,'[1]WASH COAL RECEIPT &amp; GCV DATA'!$B$3:$B$188)</f>
        <v>#VALUE!</v>
      </c>
      <c r="C67" s="13" t="e">
        <f>SUMIF('[1]WASH COAL RECEIPT &amp; GCV DATA'!$A$3:$A$203,A67,'[1]WASH COAL RECEIPT &amp; GCV DATA'!$C$3:$C$203)</f>
        <v>#VALUE!</v>
      </c>
      <c r="D67" s="13">
        <f>IFERROR(VLOOKUP(A67,'[1]WASH COAL RECEIPT &amp; GCV DATA'!A66:V267,4,0),0)</f>
        <v>0</v>
      </c>
      <c r="E67" s="14">
        <f>IFERROR(VLOOKUP(A67,'[1]WASH COAL RECEIPT &amp; GCV DATA'!$A$2:$V$203,5,0),0)</f>
        <v>0</v>
      </c>
      <c r="F67" s="13" t="e">
        <f>SUMIF('[1]WASH COAL RECEIPT &amp; GCV DATA'!$A$3:$A$203,'MASTER DATA FILE WASH COAL 210'!A67,'[1]WASH COAL RECEIPT &amp; GCV DATA'!$F$3:$F$203)</f>
        <v>#VALUE!</v>
      </c>
      <c r="G67" s="13">
        <f>IFERROR(VLOOKUP(A67,'[1]WASH COAL RECEIPT &amp; GCV DATA'!$A$2:$V$203,7,0),0)</f>
        <v>0</v>
      </c>
      <c r="H67" s="13">
        <f>IFERROR(VLOOKUP(A67,'[1]WASH COAL RECEIPT &amp; GCV DATA'!$A$2:$V$203,8,0),0)</f>
        <v>0</v>
      </c>
      <c r="I67" s="13">
        <f>IFERROR(VLOOKUP(A67,'[1]WASH COAL RECEIPT &amp; GCV DATA'!$A$2:$V$203,9,0),0)</f>
        <v>0</v>
      </c>
      <c r="J67" s="13">
        <f>IFERROR(VLOOKUP(A67,'[1]WASH COAL RECEIPT &amp; GCV DATA'!$A$2:$V$203,10,0),0)</f>
        <v>0</v>
      </c>
      <c r="K67" s="15" t="e">
        <f>SUMIF('[1]WASH COAL RECEIPT &amp; GCV DATA'!$A$3:$A$203,'MASTER DATA FILE WASH COAL 210'!A67,'[1]WASH COAL RECEIPT &amp; GCV DATA'!$K$3:$K$203)</f>
        <v>#VALUE!</v>
      </c>
      <c r="L67" s="15" t="e">
        <f>SUMIF('[1]WASH COAL RECEIPT &amp; GCV DATA'!$A$3:$A$203,'MASTER DATA FILE WASH COAL 210'!A67,'[1]WASH COAL RECEIPT &amp; GCV DATA'!$L$3:$L$203)</f>
        <v>#VALUE!</v>
      </c>
      <c r="M67" s="15" t="e">
        <f t="shared" ref="M67:M130" si="7">+K67-L67</f>
        <v>#VALUE!</v>
      </c>
      <c r="N67" s="15">
        <f t="shared" ref="N67:N130" si="8">IFERROR(+M67*S67,0)</f>
        <v>0</v>
      </c>
      <c r="O67" s="15" t="e">
        <f>SUMIF('[1]WASH COAL RECEIPT &amp; GCV DATA'!$A$3:$A$203,'MASTER DATA FILE WASH COAL 210'!A67,'[1]WASH COAL RECEIPT &amp; GCV DATA'!$O$3:$O$203)</f>
        <v>#VALUE!</v>
      </c>
      <c r="P67" s="15" t="e">
        <f t="shared" ref="P67:P130" si="9">+O67*K67</f>
        <v>#VALUE!</v>
      </c>
      <c r="Q67" s="15" t="e">
        <f>SUMIF('[1]WASH COAL RECEIPT &amp; GCV DATA'!$A$3:$A$203,'MASTER DATA FILE WASH COAL 210'!A67,'[1]WASH COAL RECEIPT &amp; GCV DATA'!$Q$3:$Q$203)</f>
        <v>#VALUE!</v>
      </c>
      <c r="R67" s="16" t="e">
        <f>SUMIF('[1]WASH COAL RECEIPT &amp; GCV DATA'!$A$3:$A$203,'MASTER DATA FILE WASH COAL 210'!A67,'[1]WASH COAL RECEIPT &amp; GCV DATA'!$R$3:$R$203)+IF(H67=$J$234,($K$234*K67),0)+IF(H67=$J$235,($K$235*K67),0)</f>
        <v>#VALUE!</v>
      </c>
      <c r="S67" s="15" t="e">
        <f t="shared" ref="S67:S130" si="10">+R67/K67</f>
        <v>#VALUE!</v>
      </c>
      <c r="T67" s="15" t="e">
        <f>SUMIF('[1]WASH COAL RECEIPT &amp; GCV DATA'!$A$3:$A$203,'MASTER DATA FILE WASH COAL 210'!A67,'[1]WASH COAL RECEIPT &amp; GCV DATA'!$T$3:$T$203)</f>
        <v>#VALUE!</v>
      </c>
      <c r="U67" s="15" t="e">
        <f t="shared" ref="U67:U130" si="11">+T67*L67</f>
        <v>#VALUE!</v>
      </c>
      <c r="V67" s="15" t="e">
        <f>SUMIF('[1]WASH COAL RECEIPT &amp; GCV DATA'!$A$3:$A$203,'MASTER DATA FILE WASH COAL 210'!A67,'[1]WASH COAL RECEIPT &amp; GCV DATA'!$V$3:$V$203)</f>
        <v>#VALUE!</v>
      </c>
      <c r="W67" s="15" t="e">
        <f t="shared" ref="W67:W130" si="12">+V67*L67</f>
        <v>#VALUE!</v>
      </c>
      <c r="X67" t="e">
        <f t="shared" ref="X67:X130" si="13">S67*L67</f>
        <v>#VALUE!</v>
      </c>
    </row>
    <row r="68" spans="1:24" customFormat="1" x14ac:dyDescent="0.3">
      <c r="A68" s="12"/>
      <c r="B68" s="12" t="e">
        <f>SUMIF('[1]WASH COAL RECEIPT &amp; GCV DATA'!$A$3:$A$188,A68,'[1]WASH COAL RECEIPT &amp; GCV DATA'!$B$3:$B$188)</f>
        <v>#VALUE!</v>
      </c>
      <c r="C68" s="13" t="e">
        <f>SUMIF('[1]WASH COAL RECEIPT &amp; GCV DATA'!$A$3:$A$203,A68,'[1]WASH COAL RECEIPT &amp; GCV DATA'!$C$3:$C$203)</f>
        <v>#VALUE!</v>
      </c>
      <c r="D68" s="13">
        <f>IFERROR(VLOOKUP(A68,'[1]WASH COAL RECEIPT &amp; GCV DATA'!A67:V268,4,0),0)</f>
        <v>0</v>
      </c>
      <c r="E68" s="14">
        <f>IFERROR(VLOOKUP(A68,'[1]WASH COAL RECEIPT &amp; GCV DATA'!$A$2:$V$203,5,0),0)</f>
        <v>0</v>
      </c>
      <c r="F68" s="13" t="e">
        <f>SUMIF('[1]WASH COAL RECEIPT &amp; GCV DATA'!$A$3:$A$203,'MASTER DATA FILE WASH COAL 210'!A68,'[1]WASH COAL RECEIPT &amp; GCV DATA'!$F$3:$F$203)</f>
        <v>#VALUE!</v>
      </c>
      <c r="G68" s="13">
        <f>IFERROR(VLOOKUP(A68,'[1]WASH COAL RECEIPT &amp; GCV DATA'!$A$2:$V$203,7,0),0)</f>
        <v>0</v>
      </c>
      <c r="H68" s="13">
        <f>IFERROR(VLOOKUP(A68,'[1]WASH COAL RECEIPT &amp; GCV DATA'!$A$2:$V$203,8,0),0)</f>
        <v>0</v>
      </c>
      <c r="I68" s="13">
        <f>IFERROR(VLOOKUP(A68,'[1]WASH COAL RECEIPT &amp; GCV DATA'!$A$2:$V$203,9,0),0)</f>
        <v>0</v>
      </c>
      <c r="J68" s="13">
        <f>IFERROR(VLOOKUP(A68,'[1]WASH COAL RECEIPT &amp; GCV DATA'!$A$2:$V$203,10,0),0)</f>
        <v>0</v>
      </c>
      <c r="K68" s="15" t="e">
        <f>SUMIF('[1]WASH COAL RECEIPT &amp; GCV DATA'!$A$3:$A$203,'MASTER DATA FILE WASH COAL 210'!A68,'[1]WASH COAL RECEIPT &amp; GCV DATA'!$K$3:$K$203)</f>
        <v>#VALUE!</v>
      </c>
      <c r="L68" s="15" t="e">
        <f>SUMIF('[1]WASH COAL RECEIPT &amp; GCV DATA'!$A$3:$A$203,'MASTER DATA FILE WASH COAL 210'!A68,'[1]WASH COAL RECEIPT &amp; GCV DATA'!$L$3:$L$203)</f>
        <v>#VALUE!</v>
      </c>
      <c r="M68" s="15" t="e">
        <f t="shared" si="7"/>
        <v>#VALUE!</v>
      </c>
      <c r="N68" s="15">
        <f t="shared" si="8"/>
        <v>0</v>
      </c>
      <c r="O68" s="15" t="e">
        <f>SUMIF('[1]WASH COAL RECEIPT &amp; GCV DATA'!$A$3:$A$203,'MASTER DATA FILE WASH COAL 210'!A68,'[1]WASH COAL RECEIPT &amp; GCV DATA'!$O$3:$O$203)</f>
        <v>#VALUE!</v>
      </c>
      <c r="P68" s="15" t="e">
        <f t="shared" si="9"/>
        <v>#VALUE!</v>
      </c>
      <c r="Q68" s="15" t="e">
        <f>SUMIF('[1]WASH COAL RECEIPT &amp; GCV DATA'!$A$3:$A$203,'MASTER DATA FILE WASH COAL 210'!A68,'[1]WASH COAL RECEIPT &amp; GCV DATA'!$Q$3:$Q$203)</f>
        <v>#VALUE!</v>
      </c>
      <c r="R68" s="16" t="e">
        <f>SUMIF('[1]WASH COAL RECEIPT &amp; GCV DATA'!$A$3:$A$203,'MASTER DATA FILE WASH COAL 210'!A68,'[1]WASH COAL RECEIPT &amp; GCV DATA'!$R$3:$R$203)+IF(H68=$J$234,($K$234*K68),0)+IF(H68=$J$235,($K$235*K68),0)</f>
        <v>#VALUE!</v>
      </c>
      <c r="S68" s="15" t="e">
        <f t="shared" si="10"/>
        <v>#VALUE!</v>
      </c>
      <c r="T68" s="15" t="e">
        <f>SUMIF('[1]WASH COAL RECEIPT &amp; GCV DATA'!$A$3:$A$203,'MASTER DATA FILE WASH COAL 210'!A68,'[1]WASH COAL RECEIPT &amp; GCV DATA'!$T$3:$T$203)</f>
        <v>#VALUE!</v>
      </c>
      <c r="U68" s="15" t="e">
        <f t="shared" si="11"/>
        <v>#VALUE!</v>
      </c>
      <c r="V68" s="15" t="e">
        <f>SUMIF('[1]WASH COAL RECEIPT &amp; GCV DATA'!$A$3:$A$203,'MASTER DATA FILE WASH COAL 210'!A68,'[1]WASH COAL RECEIPT &amp; GCV DATA'!$V$3:$V$203)</f>
        <v>#VALUE!</v>
      </c>
      <c r="W68" s="15" t="e">
        <f t="shared" si="12"/>
        <v>#VALUE!</v>
      </c>
      <c r="X68" t="e">
        <f t="shared" si="13"/>
        <v>#VALUE!</v>
      </c>
    </row>
    <row r="69" spans="1:24" customFormat="1" x14ac:dyDescent="0.3">
      <c r="A69" s="12"/>
      <c r="B69" s="12" t="e">
        <f>SUMIF('[1]WASH COAL RECEIPT &amp; GCV DATA'!$A$3:$A$188,A69,'[1]WASH COAL RECEIPT &amp; GCV DATA'!$B$3:$B$188)</f>
        <v>#VALUE!</v>
      </c>
      <c r="C69" s="13" t="e">
        <f>SUMIF('[1]WASH COAL RECEIPT &amp; GCV DATA'!$A$3:$A$203,A69,'[1]WASH COAL RECEIPT &amp; GCV DATA'!$C$3:$C$203)</f>
        <v>#VALUE!</v>
      </c>
      <c r="D69" s="13">
        <f>IFERROR(VLOOKUP(A69,'[1]WASH COAL RECEIPT &amp; GCV DATA'!A68:V269,4,0),0)</f>
        <v>0</v>
      </c>
      <c r="E69" s="14">
        <f>IFERROR(VLOOKUP(A69,'[1]WASH COAL RECEIPT &amp; GCV DATA'!$A$2:$V$203,5,0),0)</f>
        <v>0</v>
      </c>
      <c r="F69" s="13" t="e">
        <f>SUMIF('[1]WASH COAL RECEIPT &amp; GCV DATA'!$A$3:$A$203,'MASTER DATA FILE WASH COAL 210'!A69,'[1]WASH COAL RECEIPT &amp; GCV DATA'!$F$3:$F$203)</f>
        <v>#VALUE!</v>
      </c>
      <c r="G69" s="13">
        <f>IFERROR(VLOOKUP(A69,'[1]WASH COAL RECEIPT &amp; GCV DATA'!$A$2:$V$203,7,0),0)</f>
        <v>0</v>
      </c>
      <c r="H69" s="13">
        <f>IFERROR(VLOOKUP(A69,'[1]WASH COAL RECEIPT &amp; GCV DATA'!$A$2:$V$203,8,0),0)</f>
        <v>0</v>
      </c>
      <c r="I69" s="13">
        <f>IFERROR(VLOOKUP(A69,'[1]WASH COAL RECEIPT &amp; GCV DATA'!$A$2:$V$203,9,0),0)</f>
        <v>0</v>
      </c>
      <c r="J69" s="13">
        <f>IFERROR(VLOOKUP(A69,'[1]WASH COAL RECEIPT &amp; GCV DATA'!$A$2:$V$203,10,0),0)</f>
        <v>0</v>
      </c>
      <c r="K69" s="15" t="e">
        <f>SUMIF('[1]WASH COAL RECEIPT &amp; GCV DATA'!$A$3:$A$203,'MASTER DATA FILE WASH COAL 210'!A69,'[1]WASH COAL RECEIPT &amp; GCV DATA'!$K$3:$K$203)</f>
        <v>#VALUE!</v>
      </c>
      <c r="L69" s="15" t="e">
        <f>SUMIF('[1]WASH COAL RECEIPT &amp; GCV DATA'!$A$3:$A$203,'MASTER DATA FILE WASH COAL 210'!A69,'[1]WASH COAL RECEIPT &amp; GCV DATA'!$L$3:$L$203)</f>
        <v>#VALUE!</v>
      </c>
      <c r="M69" s="15" t="e">
        <f t="shared" si="7"/>
        <v>#VALUE!</v>
      </c>
      <c r="N69" s="15">
        <f t="shared" si="8"/>
        <v>0</v>
      </c>
      <c r="O69" s="15" t="e">
        <f>SUMIF('[1]WASH COAL RECEIPT &amp; GCV DATA'!$A$3:$A$203,'MASTER DATA FILE WASH COAL 210'!A69,'[1]WASH COAL RECEIPT &amp; GCV DATA'!$O$3:$O$203)</f>
        <v>#VALUE!</v>
      </c>
      <c r="P69" s="15" t="e">
        <f t="shared" si="9"/>
        <v>#VALUE!</v>
      </c>
      <c r="Q69" s="15" t="e">
        <f>SUMIF('[1]WASH COAL RECEIPT &amp; GCV DATA'!$A$3:$A$203,'MASTER DATA FILE WASH COAL 210'!A69,'[1]WASH COAL RECEIPT &amp; GCV DATA'!$Q$3:$Q$203)</f>
        <v>#VALUE!</v>
      </c>
      <c r="R69" s="16" t="e">
        <f>SUMIF('[1]WASH COAL RECEIPT &amp; GCV DATA'!$A$3:$A$203,'MASTER DATA FILE WASH COAL 210'!A69,'[1]WASH COAL RECEIPT &amp; GCV DATA'!$R$3:$R$203)+IF(H69=$J$234,($K$234*K69),0)+IF(H69=$J$235,($K$235*K69),0)</f>
        <v>#VALUE!</v>
      </c>
      <c r="S69" s="15" t="e">
        <f t="shared" si="10"/>
        <v>#VALUE!</v>
      </c>
      <c r="T69" s="15" t="e">
        <f>SUMIF('[1]WASH COAL RECEIPT &amp; GCV DATA'!$A$3:$A$203,'MASTER DATA FILE WASH COAL 210'!A69,'[1]WASH COAL RECEIPT &amp; GCV DATA'!$T$3:$T$203)</f>
        <v>#VALUE!</v>
      </c>
      <c r="U69" s="15" t="e">
        <f t="shared" si="11"/>
        <v>#VALUE!</v>
      </c>
      <c r="V69" s="15" t="e">
        <f>SUMIF('[1]WASH COAL RECEIPT &amp; GCV DATA'!$A$3:$A$203,'MASTER DATA FILE WASH COAL 210'!A69,'[1]WASH COAL RECEIPT &amp; GCV DATA'!$V$3:$V$203)</f>
        <v>#VALUE!</v>
      </c>
      <c r="W69" s="15" t="e">
        <f t="shared" si="12"/>
        <v>#VALUE!</v>
      </c>
      <c r="X69" t="e">
        <f t="shared" si="13"/>
        <v>#VALUE!</v>
      </c>
    </row>
    <row r="70" spans="1:24" customFormat="1" x14ac:dyDescent="0.3">
      <c r="A70" s="12"/>
      <c r="B70" s="12" t="e">
        <f>SUMIF('[1]WASH COAL RECEIPT &amp; GCV DATA'!$A$3:$A$188,A70,'[1]WASH COAL RECEIPT &amp; GCV DATA'!$B$3:$B$188)</f>
        <v>#VALUE!</v>
      </c>
      <c r="C70" s="13" t="e">
        <f>SUMIF('[1]WASH COAL RECEIPT &amp; GCV DATA'!$A$3:$A$203,A70,'[1]WASH COAL RECEIPT &amp; GCV DATA'!$C$3:$C$203)</f>
        <v>#VALUE!</v>
      </c>
      <c r="D70" s="13">
        <f>IFERROR(VLOOKUP(A70,'[1]WASH COAL RECEIPT &amp; GCV DATA'!A69:V270,4,0),0)</f>
        <v>0</v>
      </c>
      <c r="E70" s="14">
        <f>IFERROR(VLOOKUP(A70,'[1]WASH COAL RECEIPT &amp; GCV DATA'!$A$2:$V$203,5,0),0)</f>
        <v>0</v>
      </c>
      <c r="F70" s="13" t="e">
        <f>SUMIF('[1]WASH COAL RECEIPT &amp; GCV DATA'!$A$3:$A$203,'MASTER DATA FILE WASH COAL 210'!A70,'[1]WASH COAL RECEIPT &amp; GCV DATA'!$F$3:$F$203)</f>
        <v>#VALUE!</v>
      </c>
      <c r="G70" s="13">
        <f>IFERROR(VLOOKUP(A70,'[1]WASH COAL RECEIPT &amp; GCV DATA'!$A$2:$V$203,7,0),0)</f>
        <v>0</v>
      </c>
      <c r="H70" s="13">
        <f>IFERROR(VLOOKUP(A70,'[1]WASH COAL RECEIPT &amp; GCV DATA'!$A$2:$V$203,8,0),0)</f>
        <v>0</v>
      </c>
      <c r="I70" s="13">
        <f>IFERROR(VLOOKUP(A70,'[1]WASH COAL RECEIPT &amp; GCV DATA'!$A$2:$V$203,9,0),0)</f>
        <v>0</v>
      </c>
      <c r="J70" s="13">
        <f>IFERROR(VLOOKUP(A70,'[1]WASH COAL RECEIPT &amp; GCV DATA'!$A$2:$V$203,10,0),0)</f>
        <v>0</v>
      </c>
      <c r="K70" s="15" t="e">
        <f>SUMIF('[1]WASH COAL RECEIPT &amp; GCV DATA'!$A$3:$A$203,'MASTER DATA FILE WASH COAL 210'!A70,'[1]WASH COAL RECEIPT &amp; GCV DATA'!$K$3:$K$203)</f>
        <v>#VALUE!</v>
      </c>
      <c r="L70" s="15" t="e">
        <f>SUMIF('[1]WASH COAL RECEIPT &amp; GCV DATA'!$A$3:$A$203,'MASTER DATA FILE WASH COAL 210'!A70,'[1]WASH COAL RECEIPT &amp; GCV DATA'!$L$3:$L$203)</f>
        <v>#VALUE!</v>
      </c>
      <c r="M70" s="15" t="e">
        <f t="shared" si="7"/>
        <v>#VALUE!</v>
      </c>
      <c r="N70" s="15">
        <f t="shared" si="8"/>
        <v>0</v>
      </c>
      <c r="O70" s="15" t="e">
        <f>SUMIF('[1]WASH COAL RECEIPT &amp; GCV DATA'!$A$3:$A$203,'MASTER DATA FILE WASH COAL 210'!A70,'[1]WASH COAL RECEIPT &amp; GCV DATA'!$O$3:$O$203)</f>
        <v>#VALUE!</v>
      </c>
      <c r="P70" s="15" t="e">
        <f t="shared" si="9"/>
        <v>#VALUE!</v>
      </c>
      <c r="Q70" s="15" t="e">
        <f>SUMIF('[1]WASH COAL RECEIPT &amp; GCV DATA'!$A$3:$A$203,'MASTER DATA FILE WASH COAL 210'!A70,'[1]WASH COAL RECEIPT &amp; GCV DATA'!$Q$3:$Q$203)</f>
        <v>#VALUE!</v>
      </c>
      <c r="R70" s="16" t="e">
        <f>SUMIF('[1]WASH COAL RECEIPT &amp; GCV DATA'!$A$3:$A$203,'MASTER DATA FILE WASH COAL 210'!A70,'[1]WASH COAL RECEIPT &amp; GCV DATA'!$R$3:$R$203)+IF(H70=$J$234,($K$234*K70),0)+IF(H70=$J$235,($K$235*K70),0)</f>
        <v>#VALUE!</v>
      </c>
      <c r="S70" s="15" t="e">
        <f t="shared" si="10"/>
        <v>#VALUE!</v>
      </c>
      <c r="T70" s="15" t="e">
        <f>SUMIF('[1]WASH COAL RECEIPT &amp; GCV DATA'!$A$3:$A$203,'MASTER DATA FILE WASH COAL 210'!A70,'[1]WASH COAL RECEIPT &amp; GCV DATA'!$T$3:$T$203)</f>
        <v>#VALUE!</v>
      </c>
      <c r="U70" s="15" t="e">
        <f t="shared" si="11"/>
        <v>#VALUE!</v>
      </c>
      <c r="V70" s="15" t="e">
        <f>SUMIF('[1]WASH COAL RECEIPT &amp; GCV DATA'!$A$3:$A$203,'MASTER DATA FILE WASH COAL 210'!A70,'[1]WASH COAL RECEIPT &amp; GCV DATA'!$V$3:$V$203)</f>
        <v>#VALUE!</v>
      </c>
      <c r="W70" s="15" t="e">
        <f t="shared" si="12"/>
        <v>#VALUE!</v>
      </c>
      <c r="X70" t="e">
        <f t="shared" si="13"/>
        <v>#VALUE!</v>
      </c>
    </row>
    <row r="71" spans="1:24" customFormat="1" x14ac:dyDescent="0.3">
      <c r="A71" s="12"/>
      <c r="B71" s="12" t="e">
        <f>SUMIF('[1]WASH COAL RECEIPT &amp; GCV DATA'!$A$3:$A$188,A71,'[1]WASH COAL RECEIPT &amp; GCV DATA'!$B$3:$B$188)</f>
        <v>#VALUE!</v>
      </c>
      <c r="C71" s="13" t="e">
        <f>SUMIF('[1]WASH COAL RECEIPT &amp; GCV DATA'!$A$3:$A$203,A71,'[1]WASH COAL RECEIPT &amp; GCV DATA'!$C$3:$C$203)</f>
        <v>#VALUE!</v>
      </c>
      <c r="D71" s="13">
        <f>IFERROR(VLOOKUP(A71,'[1]WASH COAL RECEIPT &amp; GCV DATA'!A70:V271,4,0),0)</f>
        <v>0</v>
      </c>
      <c r="E71" s="14">
        <f>IFERROR(VLOOKUP(A71,'[1]WASH COAL RECEIPT &amp; GCV DATA'!$A$2:$V$203,5,0),0)</f>
        <v>0</v>
      </c>
      <c r="F71" s="13" t="e">
        <f>SUMIF('[1]WASH COAL RECEIPT &amp; GCV DATA'!$A$3:$A$203,'MASTER DATA FILE WASH COAL 210'!A71,'[1]WASH COAL RECEIPT &amp; GCV DATA'!$F$3:$F$203)</f>
        <v>#VALUE!</v>
      </c>
      <c r="G71" s="13">
        <f>IFERROR(VLOOKUP(A71,'[1]WASH COAL RECEIPT &amp; GCV DATA'!$A$2:$V$203,7,0),0)</f>
        <v>0</v>
      </c>
      <c r="H71" s="13">
        <f>IFERROR(VLOOKUP(A71,'[1]WASH COAL RECEIPT &amp; GCV DATA'!$A$2:$V$203,8,0),0)</f>
        <v>0</v>
      </c>
      <c r="I71" s="13">
        <f>IFERROR(VLOOKUP(A71,'[1]WASH COAL RECEIPT &amp; GCV DATA'!$A$2:$V$203,9,0),0)</f>
        <v>0</v>
      </c>
      <c r="J71" s="13">
        <f>IFERROR(VLOOKUP(A71,'[1]WASH COAL RECEIPT &amp; GCV DATA'!$A$2:$V$203,10,0),0)</f>
        <v>0</v>
      </c>
      <c r="K71" s="15" t="e">
        <f>SUMIF('[1]WASH COAL RECEIPT &amp; GCV DATA'!$A$3:$A$203,'MASTER DATA FILE WASH COAL 210'!A71,'[1]WASH COAL RECEIPT &amp; GCV DATA'!$K$3:$K$203)</f>
        <v>#VALUE!</v>
      </c>
      <c r="L71" s="15" t="e">
        <f>SUMIF('[1]WASH COAL RECEIPT &amp; GCV DATA'!$A$3:$A$203,'MASTER DATA FILE WASH COAL 210'!A71,'[1]WASH COAL RECEIPT &amp; GCV DATA'!$L$3:$L$203)</f>
        <v>#VALUE!</v>
      </c>
      <c r="M71" s="15" t="e">
        <f t="shared" si="7"/>
        <v>#VALUE!</v>
      </c>
      <c r="N71" s="15">
        <f t="shared" si="8"/>
        <v>0</v>
      </c>
      <c r="O71" s="15" t="e">
        <f>SUMIF('[1]WASH COAL RECEIPT &amp; GCV DATA'!$A$3:$A$203,'MASTER DATA FILE WASH COAL 210'!A71,'[1]WASH COAL RECEIPT &amp; GCV DATA'!$O$3:$O$203)</f>
        <v>#VALUE!</v>
      </c>
      <c r="P71" s="15" t="e">
        <f t="shared" si="9"/>
        <v>#VALUE!</v>
      </c>
      <c r="Q71" s="15" t="e">
        <f>SUMIF('[1]WASH COAL RECEIPT &amp; GCV DATA'!$A$3:$A$203,'MASTER DATA FILE WASH COAL 210'!A71,'[1]WASH COAL RECEIPT &amp; GCV DATA'!$Q$3:$Q$203)</f>
        <v>#VALUE!</v>
      </c>
      <c r="R71" s="16" t="e">
        <f>SUMIF('[1]WASH COAL RECEIPT &amp; GCV DATA'!$A$3:$A$203,'MASTER DATA FILE WASH COAL 210'!A71,'[1]WASH COAL RECEIPT &amp; GCV DATA'!$R$3:$R$203)+IF(H71=$J$234,($K$234*K71),0)+IF(H71=$J$235,($K$235*K71),0)</f>
        <v>#VALUE!</v>
      </c>
      <c r="S71" s="15" t="e">
        <f t="shared" si="10"/>
        <v>#VALUE!</v>
      </c>
      <c r="T71" s="15" t="e">
        <f>SUMIF('[1]WASH COAL RECEIPT &amp; GCV DATA'!$A$3:$A$203,'MASTER DATA FILE WASH COAL 210'!A71,'[1]WASH COAL RECEIPT &amp; GCV DATA'!$T$3:$T$203)</f>
        <v>#VALUE!</v>
      </c>
      <c r="U71" s="15" t="e">
        <f t="shared" si="11"/>
        <v>#VALUE!</v>
      </c>
      <c r="V71" s="15" t="e">
        <f>SUMIF('[1]WASH COAL RECEIPT &amp; GCV DATA'!$A$3:$A$203,'MASTER DATA FILE WASH COAL 210'!A71,'[1]WASH COAL RECEIPT &amp; GCV DATA'!$V$3:$V$203)</f>
        <v>#VALUE!</v>
      </c>
      <c r="W71" s="15" t="e">
        <f t="shared" si="12"/>
        <v>#VALUE!</v>
      </c>
      <c r="X71" t="e">
        <f t="shared" si="13"/>
        <v>#VALUE!</v>
      </c>
    </row>
    <row r="72" spans="1:24" customFormat="1" x14ac:dyDescent="0.3">
      <c r="A72" s="12"/>
      <c r="B72" s="12" t="e">
        <f>SUMIF('[1]WASH COAL RECEIPT &amp; GCV DATA'!$A$3:$A$188,A72,'[1]WASH COAL RECEIPT &amp; GCV DATA'!$B$3:$B$188)</f>
        <v>#VALUE!</v>
      </c>
      <c r="C72" s="13" t="e">
        <f>SUMIF('[1]WASH COAL RECEIPT &amp; GCV DATA'!$A$3:$A$203,A72,'[1]WASH COAL RECEIPT &amp; GCV DATA'!$C$3:$C$203)</f>
        <v>#VALUE!</v>
      </c>
      <c r="D72" s="13">
        <f>IFERROR(VLOOKUP(A72,'[1]WASH COAL RECEIPT &amp; GCV DATA'!A71:V272,4,0),0)</f>
        <v>0</v>
      </c>
      <c r="E72" s="14">
        <f>IFERROR(VLOOKUP(A72,'[1]WASH COAL RECEIPT &amp; GCV DATA'!$A$2:$V$203,5,0),0)</f>
        <v>0</v>
      </c>
      <c r="F72" s="13" t="e">
        <f>SUMIF('[1]WASH COAL RECEIPT &amp; GCV DATA'!$A$3:$A$203,'MASTER DATA FILE WASH COAL 210'!A72,'[1]WASH COAL RECEIPT &amp; GCV DATA'!$F$3:$F$203)</f>
        <v>#VALUE!</v>
      </c>
      <c r="G72" s="13">
        <f>IFERROR(VLOOKUP(A72,'[1]WASH COAL RECEIPT &amp; GCV DATA'!$A$2:$V$203,7,0),0)</f>
        <v>0</v>
      </c>
      <c r="H72" s="13">
        <f>IFERROR(VLOOKUP(A72,'[1]WASH COAL RECEIPT &amp; GCV DATA'!$A$2:$V$203,8,0),0)</f>
        <v>0</v>
      </c>
      <c r="I72" s="13">
        <f>IFERROR(VLOOKUP(A72,'[1]WASH COAL RECEIPT &amp; GCV DATA'!$A$2:$V$203,9,0),0)</f>
        <v>0</v>
      </c>
      <c r="J72" s="13">
        <f>IFERROR(VLOOKUP(A72,'[1]WASH COAL RECEIPT &amp; GCV DATA'!$A$2:$V$203,10,0),0)</f>
        <v>0</v>
      </c>
      <c r="K72" s="15" t="e">
        <f>SUMIF('[1]WASH COAL RECEIPT &amp; GCV DATA'!$A$3:$A$203,'MASTER DATA FILE WASH COAL 210'!A72,'[1]WASH COAL RECEIPT &amp; GCV DATA'!$K$3:$K$203)</f>
        <v>#VALUE!</v>
      </c>
      <c r="L72" s="15" t="e">
        <f>SUMIF('[1]WASH COAL RECEIPT &amp; GCV DATA'!$A$3:$A$203,'MASTER DATA FILE WASH COAL 210'!A72,'[1]WASH COAL RECEIPT &amp; GCV DATA'!$L$3:$L$203)</f>
        <v>#VALUE!</v>
      </c>
      <c r="M72" s="15" t="e">
        <f t="shared" si="7"/>
        <v>#VALUE!</v>
      </c>
      <c r="N72" s="15">
        <f t="shared" si="8"/>
        <v>0</v>
      </c>
      <c r="O72" s="15" t="e">
        <f>SUMIF('[1]WASH COAL RECEIPT &amp; GCV DATA'!$A$3:$A$203,'MASTER DATA FILE WASH COAL 210'!A72,'[1]WASH COAL RECEIPT &amp; GCV DATA'!$O$3:$O$203)</f>
        <v>#VALUE!</v>
      </c>
      <c r="P72" s="15" t="e">
        <f t="shared" si="9"/>
        <v>#VALUE!</v>
      </c>
      <c r="Q72" s="15" t="e">
        <f>SUMIF('[1]WASH COAL RECEIPT &amp; GCV DATA'!$A$3:$A$203,'MASTER DATA FILE WASH COAL 210'!A72,'[1]WASH COAL RECEIPT &amp; GCV DATA'!$Q$3:$Q$203)</f>
        <v>#VALUE!</v>
      </c>
      <c r="R72" s="16" t="e">
        <f>SUMIF('[1]WASH COAL RECEIPT &amp; GCV DATA'!$A$3:$A$203,'MASTER DATA FILE WASH COAL 210'!A72,'[1]WASH COAL RECEIPT &amp; GCV DATA'!$R$3:$R$203)+IF(H72=$J$234,($K$234*K72),0)+IF(H72=$J$235,($K$235*K72),0)</f>
        <v>#VALUE!</v>
      </c>
      <c r="S72" s="15" t="e">
        <f t="shared" si="10"/>
        <v>#VALUE!</v>
      </c>
      <c r="T72" s="15" t="e">
        <f>SUMIF('[1]WASH COAL RECEIPT &amp; GCV DATA'!$A$3:$A$203,'MASTER DATA FILE WASH COAL 210'!A72,'[1]WASH COAL RECEIPT &amp; GCV DATA'!$T$3:$T$203)</f>
        <v>#VALUE!</v>
      </c>
      <c r="U72" s="15" t="e">
        <f t="shared" si="11"/>
        <v>#VALUE!</v>
      </c>
      <c r="V72" s="15" t="e">
        <f>SUMIF('[1]WASH COAL RECEIPT &amp; GCV DATA'!$A$3:$A$203,'MASTER DATA FILE WASH COAL 210'!A72,'[1]WASH COAL RECEIPT &amp; GCV DATA'!$V$3:$V$203)</f>
        <v>#VALUE!</v>
      </c>
      <c r="W72" s="15" t="e">
        <f t="shared" si="12"/>
        <v>#VALUE!</v>
      </c>
      <c r="X72" t="e">
        <f t="shared" si="13"/>
        <v>#VALUE!</v>
      </c>
    </row>
    <row r="73" spans="1:24" customFormat="1" x14ac:dyDescent="0.3">
      <c r="A73" s="12"/>
      <c r="B73" s="12" t="e">
        <f>SUMIF('[1]WASH COAL RECEIPT &amp; GCV DATA'!$A$3:$A$188,A73,'[1]WASH COAL RECEIPT &amp; GCV DATA'!$B$3:$B$188)</f>
        <v>#VALUE!</v>
      </c>
      <c r="C73" s="13" t="e">
        <f>SUMIF('[1]WASH COAL RECEIPT &amp; GCV DATA'!$A$3:$A$203,A73,'[1]WASH COAL RECEIPT &amp; GCV DATA'!$C$3:$C$203)</f>
        <v>#VALUE!</v>
      </c>
      <c r="D73" s="13">
        <f>IFERROR(VLOOKUP(A73,'[1]WASH COAL RECEIPT &amp; GCV DATA'!A72:V273,4,0),0)</f>
        <v>0</v>
      </c>
      <c r="E73" s="14">
        <f>IFERROR(VLOOKUP(A73,'[1]WASH COAL RECEIPT &amp; GCV DATA'!$A$2:$V$203,5,0),0)</f>
        <v>0</v>
      </c>
      <c r="F73" s="13" t="e">
        <f>SUMIF('[1]WASH COAL RECEIPT &amp; GCV DATA'!$A$3:$A$203,'MASTER DATA FILE WASH COAL 210'!A73,'[1]WASH COAL RECEIPT &amp; GCV DATA'!$F$3:$F$203)</f>
        <v>#VALUE!</v>
      </c>
      <c r="G73" s="13">
        <f>IFERROR(VLOOKUP(A73,'[1]WASH COAL RECEIPT &amp; GCV DATA'!$A$2:$V$203,7,0),0)</f>
        <v>0</v>
      </c>
      <c r="H73" s="13">
        <f>IFERROR(VLOOKUP(A73,'[1]WASH COAL RECEIPT &amp; GCV DATA'!$A$2:$V$203,8,0),0)</f>
        <v>0</v>
      </c>
      <c r="I73" s="13">
        <f>IFERROR(VLOOKUP(A73,'[1]WASH COAL RECEIPT &amp; GCV DATA'!$A$2:$V$203,9,0),0)</f>
        <v>0</v>
      </c>
      <c r="J73" s="13">
        <f>IFERROR(VLOOKUP(A73,'[1]WASH COAL RECEIPT &amp; GCV DATA'!$A$2:$V$203,10,0),0)</f>
        <v>0</v>
      </c>
      <c r="K73" s="15" t="e">
        <f>SUMIF('[1]WASH COAL RECEIPT &amp; GCV DATA'!$A$3:$A$203,'MASTER DATA FILE WASH COAL 210'!A73,'[1]WASH COAL RECEIPT &amp; GCV DATA'!$K$3:$K$203)</f>
        <v>#VALUE!</v>
      </c>
      <c r="L73" s="15" t="e">
        <f>SUMIF('[1]WASH COAL RECEIPT &amp; GCV DATA'!$A$3:$A$203,'MASTER DATA FILE WASH COAL 210'!A73,'[1]WASH COAL RECEIPT &amp; GCV DATA'!$L$3:$L$203)</f>
        <v>#VALUE!</v>
      </c>
      <c r="M73" s="15" t="e">
        <f t="shared" si="7"/>
        <v>#VALUE!</v>
      </c>
      <c r="N73" s="15">
        <f t="shared" si="8"/>
        <v>0</v>
      </c>
      <c r="O73" s="15" t="e">
        <f>SUMIF('[1]WASH COAL RECEIPT &amp; GCV DATA'!$A$3:$A$203,'MASTER DATA FILE WASH COAL 210'!A73,'[1]WASH COAL RECEIPT &amp; GCV DATA'!$O$3:$O$203)</f>
        <v>#VALUE!</v>
      </c>
      <c r="P73" s="15" t="e">
        <f t="shared" si="9"/>
        <v>#VALUE!</v>
      </c>
      <c r="Q73" s="15" t="e">
        <f>SUMIF('[1]WASH COAL RECEIPT &amp; GCV DATA'!$A$3:$A$203,'MASTER DATA FILE WASH COAL 210'!A73,'[1]WASH COAL RECEIPT &amp; GCV DATA'!$Q$3:$Q$203)</f>
        <v>#VALUE!</v>
      </c>
      <c r="R73" s="16" t="e">
        <f>SUMIF('[1]WASH COAL RECEIPT &amp; GCV DATA'!$A$3:$A$203,'MASTER DATA FILE WASH COAL 210'!A73,'[1]WASH COAL RECEIPT &amp; GCV DATA'!$R$3:$R$203)+IF(H73=$J$234,($K$234*K73),0)+IF(H73=$J$235,($K$235*K73),0)</f>
        <v>#VALUE!</v>
      </c>
      <c r="S73" s="15" t="e">
        <f t="shared" si="10"/>
        <v>#VALUE!</v>
      </c>
      <c r="T73" s="15" t="e">
        <f>SUMIF('[1]WASH COAL RECEIPT &amp; GCV DATA'!$A$3:$A$203,'MASTER DATA FILE WASH COAL 210'!A73,'[1]WASH COAL RECEIPT &amp; GCV DATA'!$T$3:$T$203)</f>
        <v>#VALUE!</v>
      </c>
      <c r="U73" s="15" t="e">
        <f t="shared" si="11"/>
        <v>#VALUE!</v>
      </c>
      <c r="V73" s="15" t="e">
        <f>SUMIF('[1]WASH COAL RECEIPT &amp; GCV DATA'!$A$3:$A$203,'MASTER DATA FILE WASH COAL 210'!A73,'[1]WASH COAL RECEIPT &amp; GCV DATA'!$V$3:$V$203)</f>
        <v>#VALUE!</v>
      </c>
      <c r="W73" s="15" t="e">
        <f t="shared" si="12"/>
        <v>#VALUE!</v>
      </c>
      <c r="X73" t="e">
        <f t="shared" si="13"/>
        <v>#VALUE!</v>
      </c>
    </row>
    <row r="74" spans="1:24" customFormat="1" x14ac:dyDescent="0.3">
      <c r="A74" s="12"/>
      <c r="B74" s="12" t="e">
        <f>SUMIF('[1]WASH COAL RECEIPT &amp; GCV DATA'!$A$3:$A$188,A74,'[1]WASH COAL RECEIPT &amp; GCV DATA'!$B$3:$B$188)</f>
        <v>#VALUE!</v>
      </c>
      <c r="C74" s="13" t="e">
        <f>SUMIF('[1]WASH COAL RECEIPT &amp; GCV DATA'!$A$3:$A$203,A74,'[1]WASH COAL RECEIPT &amp; GCV DATA'!$C$3:$C$203)</f>
        <v>#VALUE!</v>
      </c>
      <c r="D74" s="13">
        <f>IFERROR(VLOOKUP(A74,'[1]WASH COAL RECEIPT &amp; GCV DATA'!A73:V274,4,0),0)</f>
        <v>0</v>
      </c>
      <c r="E74" s="14">
        <f>IFERROR(VLOOKUP(A74,'[1]WASH COAL RECEIPT &amp; GCV DATA'!$A$2:$V$203,5,0),0)</f>
        <v>0</v>
      </c>
      <c r="F74" s="13" t="e">
        <f>SUMIF('[1]WASH COAL RECEIPT &amp; GCV DATA'!$A$3:$A$203,'MASTER DATA FILE WASH COAL 210'!A74,'[1]WASH COAL RECEIPT &amp; GCV DATA'!$F$3:$F$203)</f>
        <v>#VALUE!</v>
      </c>
      <c r="G74" s="13">
        <f>IFERROR(VLOOKUP(A74,'[1]WASH COAL RECEIPT &amp; GCV DATA'!$A$2:$V$203,7,0),0)</f>
        <v>0</v>
      </c>
      <c r="H74" s="13">
        <f>IFERROR(VLOOKUP(A74,'[1]WASH COAL RECEIPT &amp; GCV DATA'!$A$2:$V$203,8,0),0)</f>
        <v>0</v>
      </c>
      <c r="I74" s="13">
        <f>IFERROR(VLOOKUP(A74,'[1]WASH COAL RECEIPT &amp; GCV DATA'!$A$2:$V$203,9,0),0)</f>
        <v>0</v>
      </c>
      <c r="J74" s="13">
        <f>IFERROR(VLOOKUP(A74,'[1]WASH COAL RECEIPT &amp; GCV DATA'!$A$2:$V$203,10,0),0)</f>
        <v>0</v>
      </c>
      <c r="K74" s="15" t="e">
        <f>SUMIF('[1]WASH COAL RECEIPT &amp; GCV DATA'!$A$3:$A$203,'MASTER DATA FILE WASH COAL 210'!A74,'[1]WASH COAL RECEIPT &amp; GCV DATA'!$K$3:$K$203)</f>
        <v>#VALUE!</v>
      </c>
      <c r="L74" s="15" t="e">
        <f>SUMIF('[1]WASH COAL RECEIPT &amp; GCV DATA'!$A$3:$A$203,'MASTER DATA FILE WASH COAL 210'!A74,'[1]WASH COAL RECEIPT &amp; GCV DATA'!$L$3:$L$203)</f>
        <v>#VALUE!</v>
      </c>
      <c r="M74" s="15" t="e">
        <f t="shared" si="7"/>
        <v>#VALUE!</v>
      </c>
      <c r="N74" s="15">
        <f t="shared" si="8"/>
        <v>0</v>
      </c>
      <c r="O74" s="15" t="e">
        <f>SUMIF('[1]WASH COAL RECEIPT &amp; GCV DATA'!$A$3:$A$203,'MASTER DATA FILE WASH COAL 210'!A74,'[1]WASH COAL RECEIPT &amp; GCV DATA'!$O$3:$O$203)</f>
        <v>#VALUE!</v>
      </c>
      <c r="P74" s="15" t="e">
        <f t="shared" si="9"/>
        <v>#VALUE!</v>
      </c>
      <c r="Q74" s="15" t="e">
        <f>SUMIF('[1]WASH COAL RECEIPT &amp; GCV DATA'!$A$3:$A$203,'MASTER DATA FILE WASH COAL 210'!A74,'[1]WASH COAL RECEIPT &amp; GCV DATA'!$Q$3:$Q$203)</f>
        <v>#VALUE!</v>
      </c>
      <c r="R74" s="16" t="e">
        <f>SUMIF('[1]WASH COAL RECEIPT &amp; GCV DATA'!$A$3:$A$203,'MASTER DATA FILE WASH COAL 210'!A74,'[1]WASH COAL RECEIPT &amp; GCV DATA'!$R$3:$R$203)+IF(H74=$J$234,($K$234*K74),0)+IF(H74=$J$235,($K$235*K74),0)</f>
        <v>#VALUE!</v>
      </c>
      <c r="S74" s="15" t="e">
        <f t="shared" si="10"/>
        <v>#VALUE!</v>
      </c>
      <c r="T74" s="15" t="e">
        <f>SUMIF('[1]WASH COAL RECEIPT &amp; GCV DATA'!$A$3:$A$203,'MASTER DATA FILE WASH COAL 210'!A74,'[1]WASH COAL RECEIPT &amp; GCV DATA'!$T$3:$T$203)</f>
        <v>#VALUE!</v>
      </c>
      <c r="U74" s="15" t="e">
        <f t="shared" si="11"/>
        <v>#VALUE!</v>
      </c>
      <c r="V74" s="15" t="e">
        <f>SUMIF('[1]WASH COAL RECEIPT &amp; GCV DATA'!$A$3:$A$203,'MASTER DATA FILE WASH COAL 210'!A74,'[1]WASH COAL RECEIPT &amp; GCV DATA'!$V$3:$V$203)</f>
        <v>#VALUE!</v>
      </c>
      <c r="W74" s="15" t="e">
        <f t="shared" si="12"/>
        <v>#VALUE!</v>
      </c>
      <c r="X74" t="e">
        <f t="shared" si="13"/>
        <v>#VALUE!</v>
      </c>
    </row>
    <row r="75" spans="1:24" customFormat="1" x14ac:dyDescent="0.3">
      <c r="A75" s="12"/>
      <c r="B75" s="12" t="e">
        <f>SUMIF('[1]WASH COAL RECEIPT &amp; GCV DATA'!$A$3:$A$188,A75,'[1]WASH COAL RECEIPT &amp; GCV DATA'!$B$3:$B$188)</f>
        <v>#VALUE!</v>
      </c>
      <c r="C75" s="13" t="e">
        <f>SUMIF('[1]WASH COAL RECEIPT &amp; GCV DATA'!$A$3:$A$203,A75,'[1]WASH COAL RECEIPT &amp; GCV DATA'!$C$3:$C$203)</f>
        <v>#VALUE!</v>
      </c>
      <c r="D75" s="13">
        <f>IFERROR(VLOOKUP(A75,'[1]WASH COAL RECEIPT &amp; GCV DATA'!A74:V275,4,0),0)</f>
        <v>0</v>
      </c>
      <c r="E75" s="14">
        <f>IFERROR(VLOOKUP(A75,'[1]WASH COAL RECEIPT &amp; GCV DATA'!$A$2:$V$203,5,0),0)</f>
        <v>0</v>
      </c>
      <c r="F75" s="13" t="e">
        <f>SUMIF('[1]WASH COAL RECEIPT &amp; GCV DATA'!$A$3:$A$203,'MASTER DATA FILE WASH COAL 210'!A75,'[1]WASH COAL RECEIPT &amp; GCV DATA'!$F$3:$F$203)</f>
        <v>#VALUE!</v>
      </c>
      <c r="G75" s="13">
        <f>IFERROR(VLOOKUP(A75,'[1]WASH COAL RECEIPT &amp; GCV DATA'!$A$2:$V$203,7,0),0)</f>
        <v>0</v>
      </c>
      <c r="H75" s="13">
        <f>IFERROR(VLOOKUP(A75,'[1]WASH COAL RECEIPT &amp; GCV DATA'!$A$2:$V$203,8,0),0)</f>
        <v>0</v>
      </c>
      <c r="I75" s="13">
        <f>IFERROR(VLOOKUP(A75,'[1]WASH COAL RECEIPT &amp; GCV DATA'!$A$2:$V$203,9,0),0)</f>
        <v>0</v>
      </c>
      <c r="J75" s="13">
        <f>IFERROR(VLOOKUP(A75,'[1]WASH COAL RECEIPT &amp; GCV DATA'!$A$2:$V$203,10,0),0)</f>
        <v>0</v>
      </c>
      <c r="K75" s="15" t="e">
        <f>SUMIF('[1]WASH COAL RECEIPT &amp; GCV DATA'!$A$3:$A$203,'MASTER DATA FILE WASH COAL 210'!A75,'[1]WASH COAL RECEIPT &amp; GCV DATA'!$K$3:$K$203)</f>
        <v>#VALUE!</v>
      </c>
      <c r="L75" s="15" t="e">
        <f>SUMIF('[1]WASH COAL RECEIPT &amp; GCV DATA'!$A$3:$A$203,'MASTER DATA FILE WASH COAL 210'!A75,'[1]WASH COAL RECEIPT &amp; GCV DATA'!$L$3:$L$203)</f>
        <v>#VALUE!</v>
      </c>
      <c r="M75" s="15" t="e">
        <f t="shared" si="7"/>
        <v>#VALUE!</v>
      </c>
      <c r="N75" s="15">
        <f t="shared" si="8"/>
        <v>0</v>
      </c>
      <c r="O75" s="15" t="e">
        <f>SUMIF('[1]WASH COAL RECEIPT &amp; GCV DATA'!$A$3:$A$203,'MASTER DATA FILE WASH COAL 210'!A75,'[1]WASH COAL RECEIPT &amp; GCV DATA'!$O$3:$O$203)</f>
        <v>#VALUE!</v>
      </c>
      <c r="P75" s="15" t="e">
        <f t="shared" si="9"/>
        <v>#VALUE!</v>
      </c>
      <c r="Q75" s="15" t="e">
        <f>SUMIF('[1]WASH COAL RECEIPT &amp; GCV DATA'!$A$3:$A$203,'MASTER DATA FILE WASH COAL 210'!A75,'[1]WASH COAL RECEIPT &amp; GCV DATA'!$Q$3:$Q$203)</f>
        <v>#VALUE!</v>
      </c>
      <c r="R75" s="16" t="e">
        <f>SUMIF('[1]WASH COAL RECEIPT &amp; GCV DATA'!$A$3:$A$203,'MASTER DATA FILE WASH COAL 210'!A75,'[1]WASH COAL RECEIPT &amp; GCV DATA'!$R$3:$R$203)+IF(H75=$J$234,($K$234*K75),0)+IF(H75=$J$235,($K$235*K75),0)</f>
        <v>#VALUE!</v>
      </c>
      <c r="S75" s="15" t="e">
        <f t="shared" si="10"/>
        <v>#VALUE!</v>
      </c>
      <c r="T75" s="15" t="e">
        <f>SUMIF('[1]WASH COAL RECEIPT &amp; GCV DATA'!$A$3:$A$203,'MASTER DATA FILE WASH COAL 210'!A75,'[1]WASH COAL RECEIPT &amp; GCV DATA'!$T$3:$T$203)</f>
        <v>#VALUE!</v>
      </c>
      <c r="U75" s="15" t="e">
        <f t="shared" si="11"/>
        <v>#VALUE!</v>
      </c>
      <c r="V75" s="15" t="e">
        <f>SUMIF('[1]WASH COAL RECEIPT &amp; GCV DATA'!$A$3:$A$203,'MASTER DATA FILE WASH COAL 210'!A75,'[1]WASH COAL RECEIPT &amp; GCV DATA'!$V$3:$V$203)</f>
        <v>#VALUE!</v>
      </c>
      <c r="W75" s="15" t="e">
        <f t="shared" si="12"/>
        <v>#VALUE!</v>
      </c>
      <c r="X75" t="e">
        <f t="shared" si="13"/>
        <v>#VALUE!</v>
      </c>
    </row>
    <row r="76" spans="1:24" customFormat="1" x14ac:dyDescent="0.3">
      <c r="A76" s="12"/>
      <c r="B76" s="12" t="e">
        <f>SUMIF('[1]WASH COAL RECEIPT &amp; GCV DATA'!$A$3:$A$188,A76,'[1]WASH COAL RECEIPT &amp; GCV DATA'!$B$3:$B$188)</f>
        <v>#VALUE!</v>
      </c>
      <c r="C76" s="13" t="e">
        <f>SUMIF('[1]WASH COAL RECEIPT &amp; GCV DATA'!$A$3:$A$203,A76,'[1]WASH COAL RECEIPT &amp; GCV DATA'!$C$3:$C$203)</f>
        <v>#VALUE!</v>
      </c>
      <c r="D76" s="13">
        <f>IFERROR(VLOOKUP(A76,'[1]WASH COAL RECEIPT &amp; GCV DATA'!A75:V276,4,0),0)</f>
        <v>0</v>
      </c>
      <c r="E76" s="14">
        <f>IFERROR(VLOOKUP(A76,'[1]WASH COAL RECEIPT &amp; GCV DATA'!$A$2:$V$203,5,0),0)</f>
        <v>0</v>
      </c>
      <c r="F76" s="13" t="e">
        <f>SUMIF('[1]WASH COAL RECEIPT &amp; GCV DATA'!$A$3:$A$203,'MASTER DATA FILE WASH COAL 210'!A76,'[1]WASH COAL RECEIPT &amp; GCV DATA'!$F$3:$F$203)</f>
        <v>#VALUE!</v>
      </c>
      <c r="G76" s="13">
        <f>IFERROR(VLOOKUP(A76,'[1]WASH COAL RECEIPT &amp; GCV DATA'!$A$2:$V$203,7,0),0)</f>
        <v>0</v>
      </c>
      <c r="H76" s="13">
        <f>IFERROR(VLOOKUP(A76,'[1]WASH COAL RECEIPT &amp; GCV DATA'!$A$2:$V$203,8,0),0)</f>
        <v>0</v>
      </c>
      <c r="I76" s="13">
        <f>IFERROR(VLOOKUP(A76,'[1]WASH COAL RECEIPT &amp; GCV DATA'!$A$2:$V$203,9,0),0)</f>
        <v>0</v>
      </c>
      <c r="J76" s="13">
        <f>IFERROR(VLOOKUP(A76,'[1]WASH COAL RECEIPT &amp; GCV DATA'!$A$2:$V$203,10,0),0)</f>
        <v>0</v>
      </c>
      <c r="K76" s="15" t="e">
        <f>SUMIF('[1]WASH COAL RECEIPT &amp; GCV DATA'!$A$3:$A$203,'MASTER DATA FILE WASH COAL 210'!A76,'[1]WASH COAL RECEIPT &amp; GCV DATA'!$K$3:$K$203)</f>
        <v>#VALUE!</v>
      </c>
      <c r="L76" s="15" t="e">
        <f>SUMIF('[1]WASH COAL RECEIPT &amp; GCV DATA'!$A$3:$A$203,'MASTER DATA FILE WASH COAL 210'!A76,'[1]WASH COAL RECEIPT &amp; GCV DATA'!$L$3:$L$203)</f>
        <v>#VALUE!</v>
      </c>
      <c r="M76" s="15" t="e">
        <f t="shared" si="7"/>
        <v>#VALUE!</v>
      </c>
      <c r="N76" s="15">
        <f t="shared" si="8"/>
        <v>0</v>
      </c>
      <c r="O76" s="15" t="e">
        <f>SUMIF('[1]WASH COAL RECEIPT &amp; GCV DATA'!$A$3:$A$203,'MASTER DATA FILE WASH COAL 210'!A76,'[1]WASH COAL RECEIPT &amp; GCV DATA'!$O$3:$O$203)</f>
        <v>#VALUE!</v>
      </c>
      <c r="P76" s="15" t="e">
        <f t="shared" si="9"/>
        <v>#VALUE!</v>
      </c>
      <c r="Q76" s="15" t="e">
        <f>SUMIF('[1]WASH COAL RECEIPT &amp; GCV DATA'!$A$3:$A$203,'MASTER DATA FILE WASH COAL 210'!A76,'[1]WASH COAL RECEIPT &amp; GCV DATA'!$Q$3:$Q$203)</f>
        <v>#VALUE!</v>
      </c>
      <c r="R76" s="16" t="e">
        <f>SUMIF('[1]WASH COAL RECEIPT &amp; GCV DATA'!$A$3:$A$203,'MASTER DATA FILE WASH COAL 210'!A76,'[1]WASH COAL RECEIPT &amp; GCV DATA'!$R$3:$R$203)+IF(H76=$J$234,($K$234*K76),0)+IF(H76=$J$235,($K$235*K76),0)</f>
        <v>#VALUE!</v>
      </c>
      <c r="S76" s="15" t="e">
        <f t="shared" si="10"/>
        <v>#VALUE!</v>
      </c>
      <c r="T76" s="15" t="e">
        <f>SUMIF('[1]WASH COAL RECEIPT &amp; GCV DATA'!$A$3:$A$203,'MASTER DATA FILE WASH COAL 210'!A76,'[1]WASH COAL RECEIPT &amp; GCV DATA'!$T$3:$T$203)</f>
        <v>#VALUE!</v>
      </c>
      <c r="U76" s="15" t="e">
        <f t="shared" si="11"/>
        <v>#VALUE!</v>
      </c>
      <c r="V76" s="15" t="e">
        <f>SUMIF('[1]WASH COAL RECEIPT &amp; GCV DATA'!$A$3:$A$203,'MASTER DATA FILE WASH COAL 210'!A76,'[1]WASH COAL RECEIPT &amp; GCV DATA'!$V$3:$V$203)</f>
        <v>#VALUE!</v>
      </c>
      <c r="W76" s="15" t="e">
        <f t="shared" si="12"/>
        <v>#VALUE!</v>
      </c>
      <c r="X76" t="e">
        <f t="shared" si="13"/>
        <v>#VALUE!</v>
      </c>
    </row>
    <row r="77" spans="1:24" customFormat="1" x14ac:dyDescent="0.3">
      <c r="A77" s="12"/>
      <c r="B77" s="12" t="e">
        <f>SUMIF('[1]WASH COAL RECEIPT &amp; GCV DATA'!$A$3:$A$188,A77,'[1]WASH COAL RECEIPT &amp; GCV DATA'!$B$3:$B$188)</f>
        <v>#VALUE!</v>
      </c>
      <c r="C77" s="13" t="e">
        <f>SUMIF('[1]WASH COAL RECEIPT &amp; GCV DATA'!$A$3:$A$203,A77,'[1]WASH COAL RECEIPT &amp; GCV DATA'!$C$3:$C$203)</f>
        <v>#VALUE!</v>
      </c>
      <c r="D77" s="13">
        <f>IFERROR(VLOOKUP(A77,'[1]WASH COAL RECEIPT &amp; GCV DATA'!A76:V277,4,0),0)</f>
        <v>0</v>
      </c>
      <c r="E77" s="14">
        <f>IFERROR(VLOOKUP(A77,'[1]WASH COAL RECEIPT &amp; GCV DATA'!$A$2:$V$203,5,0),0)</f>
        <v>0</v>
      </c>
      <c r="F77" s="13" t="e">
        <f>SUMIF('[1]WASH COAL RECEIPT &amp; GCV DATA'!$A$3:$A$203,'MASTER DATA FILE WASH COAL 210'!A77,'[1]WASH COAL RECEIPT &amp; GCV DATA'!$F$3:$F$203)</f>
        <v>#VALUE!</v>
      </c>
      <c r="G77" s="13">
        <f>IFERROR(VLOOKUP(A77,'[1]WASH COAL RECEIPT &amp; GCV DATA'!$A$2:$V$203,7,0),0)</f>
        <v>0</v>
      </c>
      <c r="H77" s="13">
        <f>IFERROR(VLOOKUP(A77,'[1]WASH COAL RECEIPT &amp; GCV DATA'!$A$2:$V$203,8,0),0)</f>
        <v>0</v>
      </c>
      <c r="I77" s="13">
        <f>IFERROR(VLOOKUP(A77,'[1]WASH COAL RECEIPT &amp; GCV DATA'!$A$2:$V$203,9,0),0)</f>
        <v>0</v>
      </c>
      <c r="J77" s="13">
        <f>IFERROR(VLOOKUP(A77,'[1]WASH COAL RECEIPT &amp; GCV DATA'!$A$2:$V$203,10,0),0)</f>
        <v>0</v>
      </c>
      <c r="K77" s="15" t="e">
        <f>SUMIF('[1]WASH COAL RECEIPT &amp; GCV DATA'!$A$3:$A$203,'MASTER DATA FILE WASH COAL 210'!A77,'[1]WASH COAL RECEIPT &amp; GCV DATA'!$K$3:$K$203)</f>
        <v>#VALUE!</v>
      </c>
      <c r="L77" s="15" t="e">
        <f>SUMIF('[1]WASH COAL RECEIPT &amp; GCV DATA'!$A$3:$A$203,'MASTER DATA FILE WASH COAL 210'!A77,'[1]WASH COAL RECEIPT &amp; GCV DATA'!$L$3:$L$203)</f>
        <v>#VALUE!</v>
      </c>
      <c r="M77" s="15" t="e">
        <f t="shared" si="7"/>
        <v>#VALUE!</v>
      </c>
      <c r="N77" s="15">
        <f t="shared" si="8"/>
        <v>0</v>
      </c>
      <c r="O77" s="15" t="e">
        <f>SUMIF('[1]WASH COAL RECEIPT &amp; GCV DATA'!$A$3:$A$203,'MASTER DATA FILE WASH COAL 210'!A77,'[1]WASH COAL RECEIPT &amp; GCV DATA'!$O$3:$O$203)</f>
        <v>#VALUE!</v>
      </c>
      <c r="P77" s="15" t="e">
        <f t="shared" si="9"/>
        <v>#VALUE!</v>
      </c>
      <c r="Q77" s="15" t="e">
        <f>SUMIF('[1]WASH COAL RECEIPT &amp; GCV DATA'!$A$3:$A$203,'MASTER DATA FILE WASH COAL 210'!A77,'[1]WASH COAL RECEIPT &amp; GCV DATA'!$Q$3:$Q$203)</f>
        <v>#VALUE!</v>
      </c>
      <c r="R77" s="16" t="e">
        <f>SUMIF('[1]WASH COAL RECEIPT &amp; GCV DATA'!$A$3:$A$203,'MASTER DATA FILE WASH COAL 210'!A77,'[1]WASH COAL RECEIPT &amp; GCV DATA'!$R$3:$R$203)+IF(H77=$J$234,($K$234*K77),0)+IF(H77=$J$235,($K$235*K77),0)</f>
        <v>#VALUE!</v>
      </c>
      <c r="S77" s="15" t="e">
        <f t="shared" si="10"/>
        <v>#VALUE!</v>
      </c>
      <c r="T77" s="15" t="e">
        <f>SUMIF('[1]WASH COAL RECEIPT &amp; GCV DATA'!$A$3:$A$203,'MASTER DATA FILE WASH COAL 210'!A77,'[1]WASH COAL RECEIPT &amp; GCV DATA'!$T$3:$T$203)</f>
        <v>#VALUE!</v>
      </c>
      <c r="U77" s="15" t="e">
        <f t="shared" si="11"/>
        <v>#VALUE!</v>
      </c>
      <c r="V77" s="15" t="e">
        <f>SUMIF('[1]WASH COAL RECEIPT &amp; GCV DATA'!$A$3:$A$203,'MASTER DATA FILE WASH COAL 210'!A77,'[1]WASH COAL RECEIPT &amp; GCV DATA'!$V$3:$V$203)</f>
        <v>#VALUE!</v>
      </c>
      <c r="W77" s="15" t="e">
        <f t="shared" si="12"/>
        <v>#VALUE!</v>
      </c>
      <c r="X77" t="e">
        <f t="shared" si="13"/>
        <v>#VALUE!</v>
      </c>
    </row>
    <row r="78" spans="1:24" customFormat="1" x14ac:dyDescent="0.3">
      <c r="A78" s="12"/>
      <c r="B78" s="12" t="e">
        <f>SUMIF('[1]WASH COAL RECEIPT &amp; GCV DATA'!$A$3:$A$188,A78,'[1]WASH COAL RECEIPT &amp; GCV DATA'!$B$3:$B$188)</f>
        <v>#VALUE!</v>
      </c>
      <c r="C78" s="13" t="e">
        <f>SUMIF('[1]WASH COAL RECEIPT &amp; GCV DATA'!$A$3:$A$203,A78,'[1]WASH COAL RECEIPT &amp; GCV DATA'!$C$3:$C$203)</f>
        <v>#VALUE!</v>
      </c>
      <c r="D78" s="13">
        <f>IFERROR(VLOOKUP(A78,'[1]WASH COAL RECEIPT &amp; GCV DATA'!A77:V278,4,0),0)</f>
        <v>0</v>
      </c>
      <c r="E78" s="14">
        <f>IFERROR(VLOOKUP(A78,'[1]WASH COAL RECEIPT &amp; GCV DATA'!$A$2:$V$203,5,0),0)</f>
        <v>0</v>
      </c>
      <c r="F78" s="13" t="e">
        <f>SUMIF('[1]WASH COAL RECEIPT &amp; GCV DATA'!$A$3:$A$203,'MASTER DATA FILE WASH COAL 210'!A78,'[1]WASH COAL RECEIPT &amp; GCV DATA'!$F$3:$F$203)</f>
        <v>#VALUE!</v>
      </c>
      <c r="G78" s="13">
        <f>IFERROR(VLOOKUP(A78,'[1]WASH COAL RECEIPT &amp; GCV DATA'!$A$2:$V$203,7,0),0)</f>
        <v>0</v>
      </c>
      <c r="H78" s="13">
        <f>IFERROR(VLOOKUP(A78,'[1]WASH COAL RECEIPT &amp; GCV DATA'!$A$2:$V$203,8,0),0)</f>
        <v>0</v>
      </c>
      <c r="I78" s="13">
        <f>IFERROR(VLOOKUP(A78,'[1]WASH COAL RECEIPT &amp; GCV DATA'!$A$2:$V$203,9,0),0)</f>
        <v>0</v>
      </c>
      <c r="J78" s="13">
        <f>IFERROR(VLOOKUP(A78,'[1]WASH COAL RECEIPT &amp; GCV DATA'!$A$2:$V$203,10,0),0)</f>
        <v>0</v>
      </c>
      <c r="K78" s="15" t="e">
        <f>SUMIF('[1]WASH COAL RECEIPT &amp; GCV DATA'!$A$3:$A$203,'MASTER DATA FILE WASH COAL 210'!A78,'[1]WASH COAL RECEIPT &amp; GCV DATA'!$K$3:$K$203)</f>
        <v>#VALUE!</v>
      </c>
      <c r="L78" s="15" t="e">
        <f>SUMIF('[1]WASH COAL RECEIPT &amp; GCV DATA'!$A$3:$A$203,'MASTER DATA FILE WASH COAL 210'!A78,'[1]WASH COAL RECEIPT &amp; GCV DATA'!$L$3:$L$203)</f>
        <v>#VALUE!</v>
      </c>
      <c r="M78" s="15" t="e">
        <f t="shared" si="7"/>
        <v>#VALUE!</v>
      </c>
      <c r="N78" s="15">
        <f t="shared" si="8"/>
        <v>0</v>
      </c>
      <c r="O78" s="15" t="e">
        <f>SUMIF('[1]WASH COAL RECEIPT &amp; GCV DATA'!$A$3:$A$203,'MASTER DATA FILE WASH COAL 210'!A78,'[1]WASH COAL RECEIPT &amp; GCV DATA'!$O$3:$O$203)</f>
        <v>#VALUE!</v>
      </c>
      <c r="P78" s="15" t="e">
        <f t="shared" si="9"/>
        <v>#VALUE!</v>
      </c>
      <c r="Q78" s="15" t="e">
        <f>SUMIF('[1]WASH COAL RECEIPT &amp; GCV DATA'!$A$3:$A$203,'MASTER DATA FILE WASH COAL 210'!A78,'[1]WASH COAL RECEIPT &amp; GCV DATA'!$Q$3:$Q$203)</f>
        <v>#VALUE!</v>
      </c>
      <c r="R78" s="16" t="e">
        <f>SUMIF('[1]WASH COAL RECEIPT &amp; GCV DATA'!$A$3:$A$203,'MASTER DATA FILE WASH COAL 210'!A78,'[1]WASH COAL RECEIPT &amp; GCV DATA'!$R$3:$R$203)+IF(H78=$J$234,($K$234*K78),0)+IF(H78=$J$235,($K$235*K78),0)</f>
        <v>#VALUE!</v>
      </c>
      <c r="S78" s="15" t="e">
        <f t="shared" si="10"/>
        <v>#VALUE!</v>
      </c>
      <c r="T78" s="15" t="e">
        <f>SUMIF('[1]WASH COAL RECEIPT &amp; GCV DATA'!$A$3:$A$203,'MASTER DATA FILE WASH COAL 210'!A78,'[1]WASH COAL RECEIPT &amp; GCV DATA'!$T$3:$T$203)</f>
        <v>#VALUE!</v>
      </c>
      <c r="U78" s="15" t="e">
        <f t="shared" si="11"/>
        <v>#VALUE!</v>
      </c>
      <c r="V78" s="15" t="e">
        <f>SUMIF('[1]WASH COAL RECEIPT &amp; GCV DATA'!$A$3:$A$203,'MASTER DATA FILE WASH COAL 210'!A78,'[1]WASH COAL RECEIPT &amp; GCV DATA'!$V$3:$V$203)</f>
        <v>#VALUE!</v>
      </c>
      <c r="W78" s="15" t="e">
        <f t="shared" si="12"/>
        <v>#VALUE!</v>
      </c>
      <c r="X78" t="e">
        <f t="shared" si="13"/>
        <v>#VALUE!</v>
      </c>
    </row>
    <row r="79" spans="1:24" customFormat="1" x14ac:dyDescent="0.3">
      <c r="A79" s="12"/>
      <c r="B79" s="12" t="e">
        <f>SUMIF('[1]WASH COAL RECEIPT &amp; GCV DATA'!$A$3:$A$188,A79,'[1]WASH COAL RECEIPT &amp; GCV DATA'!$B$3:$B$188)</f>
        <v>#VALUE!</v>
      </c>
      <c r="C79" s="13" t="e">
        <f>SUMIF('[1]WASH COAL RECEIPT &amp; GCV DATA'!$A$3:$A$203,A79,'[1]WASH COAL RECEIPT &amp; GCV DATA'!$C$3:$C$203)</f>
        <v>#VALUE!</v>
      </c>
      <c r="D79" s="13">
        <f>IFERROR(VLOOKUP(A79,'[1]WASH COAL RECEIPT &amp; GCV DATA'!A78:V279,4,0),0)</f>
        <v>0</v>
      </c>
      <c r="E79" s="14">
        <f>IFERROR(VLOOKUP(A79,'[1]WASH COAL RECEIPT &amp; GCV DATA'!$A$2:$V$203,5,0),0)</f>
        <v>0</v>
      </c>
      <c r="F79" s="13" t="e">
        <f>SUMIF('[1]WASH COAL RECEIPT &amp; GCV DATA'!$A$3:$A$203,'MASTER DATA FILE WASH COAL 210'!A79,'[1]WASH COAL RECEIPT &amp; GCV DATA'!$F$3:$F$203)</f>
        <v>#VALUE!</v>
      </c>
      <c r="G79" s="13">
        <f>IFERROR(VLOOKUP(A79,'[1]WASH COAL RECEIPT &amp; GCV DATA'!$A$2:$V$203,7,0),0)</f>
        <v>0</v>
      </c>
      <c r="H79" s="13">
        <f>IFERROR(VLOOKUP(A79,'[1]WASH COAL RECEIPT &amp; GCV DATA'!$A$2:$V$203,8,0),0)</f>
        <v>0</v>
      </c>
      <c r="I79" s="13">
        <f>IFERROR(VLOOKUP(A79,'[1]WASH COAL RECEIPT &amp; GCV DATA'!$A$2:$V$203,9,0),0)</f>
        <v>0</v>
      </c>
      <c r="J79" s="13">
        <f>IFERROR(VLOOKUP(A79,'[1]WASH COAL RECEIPT &amp; GCV DATA'!$A$2:$V$203,10,0),0)</f>
        <v>0</v>
      </c>
      <c r="K79" s="15" t="e">
        <f>SUMIF('[1]WASH COAL RECEIPT &amp; GCV DATA'!$A$3:$A$203,'MASTER DATA FILE WASH COAL 210'!A79,'[1]WASH COAL RECEIPT &amp; GCV DATA'!$K$3:$K$203)</f>
        <v>#VALUE!</v>
      </c>
      <c r="L79" s="15" t="e">
        <f>SUMIF('[1]WASH COAL RECEIPT &amp; GCV DATA'!$A$3:$A$203,'MASTER DATA FILE WASH COAL 210'!A79,'[1]WASH COAL RECEIPT &amp; GCV DATA'!$L$3:$L$203)</f>
        <v>#VALUE!</v>
      </c>
      <c r="M79" s="15" t="e">
        <f t="shared" si="7"/>
        <v>#VALUE!</v>
      </c>
      <c r="N79" s="15">
        <f t="shared" si="8"/>
        <v>0</v>
      </c>
      <c r="O79" s="15" t="e">
        <f>SUMIF('[1]WASH COAL RECEIPT &amp; GCV DATA'!$A$3:$A$203,'MASTER DATA FILE WASH COAL 210'!A79,'[1]WASH COAL RECEIPT &amp; GCV DATA'!$O$3:$O$203)</f>
        <v>#VALUE!</v>
      </c>
      <c r="P79" s="15" t="e">
        <f t="shared" si="9"/>
        <v>#VALUE!</v>
      </c>
      <c r="Q79" s="15" t="e">
        <f>SUMIF('[1]WASH COAL RECEIPT &amp; GCV DATA'!$A$3:$A$203,'MASTER DATA FILE WASH COAL 210'!A79,'[1]WASH COAL RECEIPT &amp; GCV DATA'!$Q$3:$Q$203)</f>
        <v>#VALUE!</v>
      </c>
      <c r="R79" s="16" t="e">
        <f>SUMIF('[1]WASH COAL RECEIPT &amp; GCV DATA'!$A$3:$A$203,'MASTER DATA FILE WASH COAL 210'!A79,'[1]WASH COAL RECEIPT &amp; GCV DATA'!$R$3:$R$203)+IF(H79=$J$234,($K$234*K79),0)+IF(H79=$J$235,($K$235*K79),0)</f>
        <v>#VALUE!</v>
      </c>
      <c r="S79" s="15" t="e">
        <f t="shared" si="10"/>
        <v>#VALUE!</v>
      </c>
      <c r="T79" s="15" t="e">
        <f>SUMIF('[1]WASH COAL RECEIPT &amp; GCV DATA'!$A$3:$A$203,'MASTER DATA FILE WASH COAL 210'!A79,'[1]WASH COAL RECEIPT &amp; GCV DATA'!$T$3:$T$203)</f>
        <v>#VALUE!</v>
      </c>
      <c r="U79" s="15" t="e">
        <f t="shared" si="11"/>
        <v>#VALUE!</v>
      </c>
      <c r="V79" s="15" t="e">
        <f>SUMIF('[1]WASH COAL RECEIPT &amp; GCV DATA'!$A$3:$A$203,'MASTER DATA FILE WASH COAL 210'!A79,'[1]WASH COAL RECEIPT &amp; GCV DATA'!$V$3:$V$203)</f>
        <v>#VALUE!</v>
      </c>
      <c r="W79" s="15" t="e">
        <f t="shared" si="12"/>
        <v>#VALUE!</v>
      </c>
      <c r="X79" t="e">
        <f t="shared" si="13"/>
        <v>#VALUE!</v>
      </c>
    </row>
    <row r="80" spans="1:24" customFormat="1" x14ac:dyDescent="0.3">
      <c r="A80" s="12"/>
      <c r="B80" s="12" t="e">
        <f>SUMIF('[1]WASH COAL RECEIPT &amp; GCV DATA'!$A$3:$A$188,A80,'[1]WASH COAL RECEIPT &amp; GCV DATA'!$B$3:$B$188)</f>
        <v>#VALUE!</v>
      </c>
      <c r="C80" s="13" t="e">
        <f>SUMIF('[1]WASH COAL RECEIPT &amp; GCV DATA'!$A$3:$A$203,A80,'[1]WASH COAL RECEIPT &amp; GCV DATA'!$C$3:$C$203)</f>
        <v>#VALUE!</v>
      </c>
      <c r="D80" s="13">
        <f>IFERROR(VLOOKUP(A80,'[1]WASH COAL RECEIPT &amp; GCV DATA'!A79:V280,4,0),0)</f>
        <v>0</v>
      </c>
      <c r="E80" s="14">
        <f>IFERROR(VLOOKUP(A80,'[1]WASH COAL RECEIPT &amp; GCV DATA'!$A$2:$V$203,5,0),0)</f>
        <v>0</v>
      </c>
      <c r="F80" s="13" t="e">
        <f>SUMIF('[1]WASH COAL RECEIPT &amp; GCV DATA'!$A$3:$A$203,'MASTER DATA FILE WASH COAL 210'!A80,'[1]WASH COAL RECEIPT &amp; GCV DATA'!$F$3:$F$203)</f>
        <v>#VALUE!</v>
      </c>
      <c r="G80" s="13">
        <f>IFERROR(VLOOKUP(A80,'[1]WASH COAL RECEIPT &amp; GCV DATA'!$A$2:$V$203,7,0),0)</f>
        <v>0</v>
      </c>
      <c r="H80" s="13">
        <f>IFERROR(VLOOKUP(A80,'[1]WASH COAL RECEIPT &amp; GCV DATA'!$A$2:$V$203,8,0),0)</f>
        <v>0</v>
      </c>
      <c r="I80" s="13">
        <f>IFERROR(VLOOKUP(A80,'[1]WASH COAL RECEIPT &amp; GCV DATA'!$A$2:$V$203,9,0),0)</f>
        <v>0</v>
      </c>
      <c r="J80" s="13">
        <f>IFERROR(VLOOKUP(A80,'[1]WASH COAL RECEIPT &amp; GCV DATA'!$A$2:$V$203,10,0),0)</f>
        <v>0</v>
      </c>
      <c r="K80" s="15" t="e">
        <f>SUMIF('[1]WASH COAL RECEIPT &amp; GCV DATA'!$A$3:$A$203,'MASTER DATA FILE WASH COAL 210'!A80,'[1]WASH COAL RECEIPT &amp; GCV DATA'!$K$3:$K$203)</f>
        <v>#VALUE!</v>
      </c>
      <c r="L80" s="15" t="e">
        <f>SUMIF('[1]WASH COAL RECEIPT &amp; GCV DATA'!$A$3:$A$203,'MASTER DATA FILE WASH COAL 210'!A80,'[1]WASH COAL RECEIPT &amp; GCV DATA'!$L$3:$L$203)</f>
        <v>#VALUE!</v>
      </c>
      <c r="M80" s="15" t="e">
        <f t="shared" si="7"/>
        <v>#VALUE!</v>
      </c>
      <c r="N80" s="15">
        <f t="shared" si="8"/>
        <v>0</v>
      </c>
      <c r="O80" s="15" t="e">
        <f>SUMIF('[1]WASH COAL RECEIPT &amp; GCV DATA'!$A$3:$A$203,'MASTER DATA FILE WASH COAL 210'!A80,'[1]WASH COAL RECEIPT &amp; GCV DATA'!$O$3:$O$203)</f>
        <v>#VALUE!</v>
      </c>
      <c r="P80" s="15" t="e">
        <f t="shared" si="9"/>
        <v>#VALUE!</v>
      </c>
      <c r="Q80" s="15" t="e">
        <f>SUMIF('[1]WASH COAL RECEIPT &amp; GCV DATA'!$A$3:$A$203,'MASTER DATA FILE WASH COAL 210'!A80,'[1]WASH COAL RECEIPT &amp; GCV DATA'!$Q$3:$Q$203)</f>
        <v>#VALUE!</v>
      </c>
      <c r="R80" s="16" t="e">
        <f>SUMIF('[1]WASH COAL RECEIPT &amp; GCV DATA'!$A$3:$A$203,'MASTER DATA FILE WASH COAL 210'!A80,'[1]WASH COAL RECEIPT &amp; GCV DATA'!$R$3:$R$203)+IF(H80=$J$234,($K$234*K80),0)+IF(H80=$J$235,($K$235*K80),0)</f>
        <v>#VALUE!</v>
      </c>
      <c r="S80" s="15" t="e">
        <f t="shared" si="10"/>
        <v>#VALUE!</v>
      </c>
      <c r="T80" s="15" t="e">
        <f>SUMIF('[1]WASH COAL RECEIPT &amp; GCV DATA'!$A$3:$A$203,'MASTER DATA FILE WASH COAL 210'!A80,'[1]WASH COAL RECEIPT &amp; GCV DATA'!$T$3:$T$203)</f>
        <v>#VALUE!</v>
      </c>
      <c r="U80" s="15" t="e">
        <f t="shared" si="11"/>
        <v>#VALUE!</v>
      </c>
      <c r="V80" s="15" t="e">
        <f>SUMIF('[1]WASH COAL RECEIPT &amp; GCV DATA'!$A$3:$A$203,'MASTER DATA FILE WASH COAL 210'!A80,'[1]WASH COAL RECEIPT &amp; GCV DATA'!$V$3:$V$203)</f>
        <v>#VALUE!</v>
      </c>
      <c r="W80" s="15" t="e">
        <f t="shared" si="12"/>
        <v>#VALUE!</v>
      </c>
      <c r="X80" t="e">
        <f t="shared" si="13"/>
        <v>#VALUE!</v>
      </c>
    </row>
    <row r="81" spans="1:24" customFormat="1" x14ac:dyDescent="0.3">
      <c r="A81" s="12"/>
      <c r="B81" s="12" t="e">
        <f>SUMIF('[1]WASH COAL RECEIPT &amp; GCV DATA'!$A$3:$A$188,A81,'[1]WASH COAL RECEIPT &amp; GCV DATA'!$B$3:$B$188)</f>
        <v>#VALUE!</v>
      </c>
      <c r="C81" s="13" t="e">
        <f>SUMIF('[1]WASH COAL RECEIPT &amp; GCV DATA'!$A$3:$A$203,A81,'[1]WASH COAL RECEIPT &amp; GCV DATA'!$C$3:$C$203)</f>
        <v>#VALUE!</v>
      </c>
      <c r="D81" s="13">
        <f>IFERROR(VLOOKUP(A81,'[1]WASH COAL RECEIPT &amp; GCV DATA'!A80:V281,4,0),0)</f>
        <v>0</v>
      </c>
      <c r="E81" s="14">
        <f>IFERROR(VLOOKUP(A81,'[1]WASH COAL RECEIPT &amp; GCV DATA'!$A$2:$V$203,5,0),0)</f>
        <v>0</v>
      </c>
      <c r="F81" s="13" t="e">
        <f>SUMIF('[1]WASH COAL RECEIPT &amp; GCV DATA'!$A$3:$A$203,'MASTER DATA FILE WASH COAL 210'!A81,'[1]WASH COAL RECEIPT &amp; GCV DATA'!$F$3:$F$203)</f>
        <v>#VALUE!</v>
      </c>
      <c r="G81" s="13">
        <f>IFERROR(VLOOKUP(A81,'[1]WASH COAL RECEIPT &amp; GCV DATA'!$A$2:$V$203,7,0),0)</f>
        <v>0</v>
      </c>
      <c r="H81" s="13">
        <f>IFERROR(VLOOKUP(A81,'[1]WASH COAL RECEIPT &amp; GCV DATA'!$A$2:$V$203,8,0),0)</f>
        <v>0</v>
      </c>
      <c r="I81" s="13">
        <f>IFERROR(VLOOKUP(A81,'[1]WASH COAL RECEIPT &amp; GCV DATA'!$A$2:$V$203,9,0),0)</f>
        <v>0</v>
      </c>
      <c r="J81" s="13">
        <f>IFERROR(VLOOKUP(A81,'[1]WASH COAL RECEIPT &amp; GCV DATA'!$A$2:$V$203,10,0),0)</f>
        <v>0</v>
      </c>
      <c r="K81" s="15" t="e">
        <f>SUMIF('[1]WASH COAL RECEIPT &amp; GCV DATA'!$A$3:$A$203,'MASTER DATA FILE WASH COAL 210'!A81,'[1]WASH COAL RECEIPT &amp; GCV DATA'!$K$3:$K$203)</f>
        <v>#VALUE!</v>
      </c>
      <c r="L81" s="15" t="e">
        <f>SUMIF('[1]WASH COAL RECEIPT &amp; GCV DATA'!$A$3:$A$203,'MASTER DATA FILE WASH COAL 210'!A81,'[1]WASH COAL RECEIPT &amp; GCV DATA'!$L$3:$L$203)</f>
        <v>#VALUE!</v>
      </c>
      <c r="M81" s="15" t="e">
        <f t="shared" si="7"/>
        <v>#VALUE!</v>
      </c>
      <c r="N81" s="15">
        <f t="shared" si="8"/>
        <v>0</v>
      </c>
      <c r="O81" s="15" t="e">
        <f>SUMIF('[1]WASH COAL RECEIPT &amp; GCV DATA'!$A$3:$A$203,'MASTER DATA FILE WASH COAL 210'!A81,'[1]WASH COAL RECEIPT &amp; GCV DATA'!$O$3:$O$203)</f>
        <v>#VALUE!</v>
      </c>
      <c r="P81" s="15" t="e">
        <f t="shared" si="9"/>
        <v>#VALUE!</v>
      </c>
      <c r="Q81" s="15" t="e">
        <f>SUMIF('[1]WASH COAL RECEIPT &amp; GCV DATA'!$A$3:$A$203,'MASTER DATA FILE WASH COAL 210'!A81,'[1]WASH COAL RECEIPT &amp; GCV DATA'!$Q$3:$Q$203)</f>
        <v>#VALUE!</v>
      </c>
      <c r="R81" s="16" t="e">
        <f>SUMIF('[1]WASH COAL RECEIPT &amp; GCV DATA'!$A$3:$A$203,'MASTER DATA FILE WASH COAL 210'!A81,'[1]WASH COAL RECEIPT &amp; GCV DATA'!$R$3:$R$203)+IF(H81=$J$234,($K$234*K81),0)+IF(H81=$J$235,($K$235*K81),0)</f>
        <v>#VALUE!</v>
      </c>
      <c r="S81" s="15" t="e">
        <f t="shared" si="10"/>
        <v>#VALUE!</v>
      </c>
      <c r="T81" s="15" t="e">
        <f>SUMIF('[1]WASH COAL RECEIPT &amp; GCV DATA'!$A$3:$A$203,'MASTER DATA FILE WASH COAL 210'!A81,'[1]WASH COAL RECEIPT &amp; GCV DATA'!$T$3:$T$203)</f>
        <v>#VALUE!</v>
      </c>
      <c r="U81" s="15" t="e">
        <f t="shared" si="11"/>
        <v>#VALUE!</v>
      </c>
      <c r="V81" s="15" t="e">
        <f>SUMIF('[1]WASH COAL RECEIPT &amp; GCV DATA'!$A$3:$A$203,'MASTER DATA FILE WASH COAL 210'!A81,'[1]WASH COAL RECEIPT &amp; GCV DATA'!$V$3:$V$203)</f>
        <v>#VALUE!</v>
      </c>
      <c r="W81" s="15" t="e">
        <f t="shared" si="12"/>
        <v>#VALUE!</v>
      </c>
      <c r="X81" t="e">
        <f t="shared" si="13"/>
        <v>#VALUE!</v>
      </c>
    </row>
    <row r="82" spans="1:24" customFormat="1" x14ac:dyDescent="0.3">
      <c r="A82" s="12"/>
      <c r="B82" s="12" t="e">
        <f>SUMIF('[1]WASH COAL RECEIPT &amp; GCV DATA'!$A$3:$A$188,A82,'[1]WASH COAL RECEIPT &amp; GCV DATA'!$B$3:$B$188)</f>
        <v>#VALUE!</v>
      </c>
      <c r="C82" s="13" t="e">
        <f>SUMIF('[1]WASH COAL RECEIPT &amp; GCV DATA'!$A$3:$A$203,A82,'[1]WASH COAL RECEIPT &amp; GCV DATA'!$C$3:$C$203)</f>
        <v>#VALUE!</v>
      </c>
      <c r="D82" s="13">
        <f>IFERROR(VLOOKUP(A82,'[1]WASH COAL RECEIPT &amp; GCV DATA'!A81:V282,4,0),0)</f>
        <v>0</v>
      </c>
      <c r="E82" s="14">
        <f>IFERROR(VLOOKUP(A82,'[1]WASH COAL RECEIPT &amp; GCV DATA'!$A$2:$V$203,5,0),0)</f>
        <v>0</v>
      </c>
      <c r="F82" s="13" t="e">
        <f>SUMIF('[1]WASH COAL RECEIPT &amp; GCV DATA'!$A$3:$A$203,'MASTER DATA FILE WASH COAL 210'!A82,'[1]WASH COAL RECEIPT &amp; GCV DATA'!$F$3:$F$203)</f>
        <v>#VALUE!</v>
      </c>
      <c r="G82" s="13">
        <f>IFERROR(VLOOKUP(A82,'[1]WASH COAL RECEIPT &amp; GCV DATA'!$A$2:$V$203,7,0),0)</f>
        <v>0</v>
      </c>
      <c r="H82" s="13">
        <f>IFERROR(VLOOKUP(A82,'[1]WASH COAL RECEIPT &amp; GCV DATA'!$A$2:$V$203,8,0),0)</f>
        <v>0</v>
      </c>
      <c r="I82" s="13">
        <f>IFERROR(VLOOKUP(A82,'[1]WASH COAL RECEIPT &amp; GCV DATA'!$A$2:$V$203,9,0),0)</f>
        <v>0</v>
      </c>
      <c r="J82" s="13">
        <f>IFERROR(VLOOKUP(A82,'[1]WASH COAL RECEIPT &amp; GCV DATA'!$A$2:$V$203,10,0),0)</f>
        <v>0</v>
      </c>
      <c r="K82" s="15" t="e">
        <f>SUMIF('[1]WASH COAL RECEIPT &amp; GCV DATA'!$A$3:$A$203,'MASTER DATA FILE WASH COAL 210'!A82,'[1]WASH COAL RECEIPT &amp; GCV DATA'!$K$3:$K$203)</f>
        <v>#VALUE!</v>
      </c>
      <c r="L82" s="15" t="e">
        <f>SUMIF('[1]WASH COAL RECEIPT &amp; GCV DATA'!$A$3:$A$203,'MASTER DATA FILE WASH COAL 210'!A82,'[1]WASH COAL RECEIPT &amp; GCV DATA'!$L$3:$L$203)</f>
        <v>#VALUE!</v>
      </c>
      <c r="M82" s="15" t="e">
        <f t="shared" si="7"/>
        <v>#VALUE!</v>
      </c>
      <c r="N82" s="15">
        <f t="shared" si="8"/>
        <v>0</v>
      </c>
      <c r="O82" s="15" t="e">
        <f>SUMIF('[1]WASH COAL RECEIPT &amp; GCV DATA'!$A$3:$A$203,'MASTER DATA FILE WASH COAL 210'!A82,'[1]WASH COAL RECEIPT &amp; GCV DATA'!$O$3:$O$203)</f>
        <v>#VALUE!</v>
      </c>
      <c r="P82" s="15" t="e">
        <f t="shared" si="9"/>
        <v>#VALUE!</v>
      </c>
      <c r="Q82" s="15" t="e">
        <f>SUMIF('[1]WASH COAL RECEIPT &amp; GCV DATA'!$A$3:$A$203,'MASTER DATA FILE WASH COAL 210'!A82,'[1]WASH COAL RECEIPT &amp; GCV DATA'!$Q$3:$Q$203)</f>
        <v>#VALUE!</v>
      </c>
      <c r="R82" s="16" t="e">
        <f>SUMIF('[1]WASH COAL RECEIPT &amp; GCV DATA'!$A$3:$A$203,'MASTER DATA FILE WASH COAL 210'!A82,'[1]WASH COAL RECEIPT &amp; GCV DATA'!$R$3:$R$203)+IF(H82=$J$234,($K$234*K82),0)+IF(H82=$J$235,($K$235*K82),0)</f>
        <v>#VALUE!</v>
      </c>
      <c r="S82" s="15" t="e">
        <f t="shared" si="10"/>
        <v>#VALUE!</v>
      </c>
      <c r="T82" s="15" t="e">
        <f>SUMIF('[1]WASH COAL RECEIPT &amp; GCV DATA'!$A$3:$A$203,'MASTER DATA FILE WASH COAL 210'!A82,'[1]WASH COAL RECEIPT &amp; GCV DATA'!$T$3:$T$203)</f>
        <v>#VALUE!</v>
      </c>
      <c r="U82" s="15" t="e">
        <f t="shared" si="11"/>
        <v>#VALUE!</v>
      </c>
      <c r="V82" s="15" t="e">
        <f>SUMIF('[1]WASH COAL RECEIPT &amp; GCV DATA'!$A$3:$A$203,'MASTER DATA FILE WASH COAL 210'!A82,'[1]WASH COAL RECEIPT &amp; GCV DATA'!$V$3:$V$203)</f>
        <v>#VALUE!</v>
      </c>
      <c r="W82" s="15" t="e">
        <f t="shared" si="12"/>
        <v>#VALUE!</v>
      </c>
      <c r="X82" t="e">
        <f t="shared" si="13"/>
        <v>#VALUE!</v>
      </c>
    </row>
    <row r="83" spans="1:24" customFormat="1" x14ac:dyDescent="0.3">
      <c r="A83" s="12"/>
      <c r="B83" s="12" t="e">
        <f>SUMIF('[1]WASH COAL RECEIPT &amp; GCV DATA'!$A$3:$A$188,A83,'[1]WASH COAL RECEIPT &amp; GCV DATA'!$B$3:$B$188)</f>
        <v>#VALUE!</v>
      </c>
      <c r="C83" s="13" t="e">
        <f>SUMIF('[1]WASH COAL RECEIPT &amp; GCV DATA'!$A$3:$A$203,A83,'[1]WASH COAL RECEIPT &amp; GCV DATA'!$C$3:$C$203)</f>
        <v>#VALUE!</v>
      </c>
      <c r="D83" s="13">
        <f>IFERROR(VLOOKUP(A83,'[1]WASH COAL RECEIPT &amp; GCV DATA'!A82:V283,4,0),0)</f>
        <v>0</v>
      </c>
      <c r="E83" s="14">
        <f>IFERROR(VLOOKUP(A83,'[1]WASH COAL RECEIPT &amp; GCV DATA'!$A$2:$V$203,5,0),0)</f>
        <v>0</v>
      </c>
      <c r="F83" s="13" t="e">
        <f>SUMIF('[1]WASH COAL RECEIPT &amp; GCV DATA'!$A$3:$A$203,'MASTER DATA FILE WASH COAL 210'!A83,'[1]WASH COAL RECEIPT &amp; GCV DATA'!$F$3:$F$203)</f>
        <v>#VALUE!</v>
      </c>
      <c r="G83" s="13">
        <f>IFERROR(VLOOKUP(A83,'[1]WASH COAL RECEIPT &amp; GCV DATA'!$A$2:$V$203,7,0),0)</f>
        <v>0</v>
      </c>
      <c r="H83" s="13">
        <f>IFERROR(VLOOKUP(A83,'[1]WASH COAL RECEIPT &amp; GCV DATA'!$A$2:$V$203,8,0),0)</f>
        <v>0</v>
      </c>
      <c r="I83" s="13">
        <f>IFERROR(VLOOKUP(A83,'[1]WASH COAL RECEIPT &amp; GCV DATA'!$A$2:$V$203,9,0),0)</f>
        <v>0</v>
      </c>
      <c r="J83" s="13">
        <f>IFERROR(VLOOKUP(A83,'[1]WASH COAL RECEIPT &amp; GCV DATA'!$A$2:$V$203,10,0),0)</f>
        <v>0</v>
      </c>
      <c r="K83" s="15" t="e">
        <f>SUMIF('[1]WASH COAL RECEIPT &amp; GCV DATA'!$A$3:$A$203,'MASTER DATA FILE WASH COAL 210'!A83,'[1]WASH COAL RECEIPT &amp; GCV DATA'!$K$3:$K$203)</f>
        <v>#VALUE!</v>
      </c>
      <c r="L83" s="15" t="e">
        <f>SUMIF('[1]WASH COAL RECEIPT &amp; GCV DATA'!$A$3:$A$203,'MASTER DATA FILE WASH COAL 210'!A83,'[1]WASH COAL RECEIPT &amp; GCV DATA'!$L$3:$L$203)</f>
        <v>#VALUE!</v>
      </c>
      <c r="M83" s="15" t="e">
        <f t="shared" si="7"/>
        <v>#VALUE!</v>
      </c>
      <c r="N83" s="15">
        <f t="shared" si="8"/>
        <v>0</v>
      </c>
      <c r="O83" s="15" t="e">
        <f>SUMIF('[1]WASH COAL RECEIPT &amp; GCV DATA'!$A$3:$A$203,'MASTER DATA FILE WASH COAL 210'!A83,'[1]WASH COAL RECEIPT &amp; GCV DATA'!$O$3:$O$203)</f>
        <v>#VALUE!</v>
      </c>
      <c r="P83" s="15" t="e">
        <f t="shared" si="9"/>
        <v>#VALUE!</v>
      </c>
      <c r="Q83" s="15" t="e">
        <f>SUMIF('[1]WASH COAL RECEIPT &amp; GCV DATA'!$A$3:$A$203,'MASTER DATA FILE WASH COAL 210'!A83,'[1]WASH COAL RECEIPT &amp; GCV DATA'!$Q$3:$Q$203)</f>
        <v>#VALUE!</v>
      </c>
      <c r="R83" s="16" t="e">
        <f>SUMIF('[1]WASH COAL RECEIPT &amp; GCV DATA'!$A$3:$A$203,'MASTER DATA FILE WASH COAL 210'!A83,'[1]WASH COAL RECEIPT &amp; GCV DATA'!$R$3:$R$203)+IF(H83=$J$234,($K$234*K83),0)+IF(H83=$J$235,($K$235*K83),0)</f>
        <v>#VALUE!</v>
      </c>
      <c r="S83" s="15" t="e">
        <f t="shared" si="10"/>
        <v>#VALUE!</v>
      </c>
      <c r="T83" s="15" t="e">
        <f>SUMIF('[1]WASH COAL RECEIPT &amp; GCV DATA'!$A$3:$A$203,'MASTER DATA FILE WASH COAL 210'!A83,'[1]WASH COAL RECEIPT &amp; GCV DATA'!$T$3:$T$203)</f>
        <v>#VALUE!</v>
      </c>
      <c r="U83" s="15" t="e">
        <f t="shared" si="11"/>
        <v>#VALUE!</v>
      </c>
      <c r="V83" s="15" t="e">
        <f>SUMIF('[1]WASH COAL RECEIPT &amp; GCV DATA'!$A$3:$A$203,'MASTER DATA FILE WASH COAL 210'!A83,'[1]WASH COAL RECEIPT &amp; GCV DATA'!$V$3:$V$203)</f>
        <v>#VALUE!</v>
      </c>
      <c r="W83" s="15" t="e">
        <f t="shared" si="12"/>
        <v>#VALUE!</v>
      </c>
      <c r="X83" t="e">
        <f t="shared" si="13"/>
        <v>#VALUE!</v>
      </c>
    </row>
    <row r="84" spans="1:24" customFormat="1" x14ac:dyDescent="0.3">
      <c r="A84" s="12"/>
      <c r="B84" s="12" t="e">
        <f>SUMIF('[1]WASH COAL RECEIPT &amp; GCV DATA'!$A$3:$A$188,A84,'[1]WASH COAL RECEIPT &amp; GCV DATA'!$B$3:$B$188)</f>
        <v>#VALUE!</v>
      </c>
      <c r="C84" s="13" t="e">
        <f>SUMIF('[1]WASH COAL RECEIPT &amp; GCV DATA'!$A$3:$A$203,A84,'[1]WASH COAL RECEIPT &amp; GCV DATA'!$C$3:$C$203)</f>
        <v>#VALUE!</v>
      </c>
      <c r="D84" s="13">
        <f>IFERROR(VLOOKUP(A84,'[1]WASH COAL RECEIPT &amp; GCV DATA'!A83:V284,4,0),0)</f>
        <v>0</v>
      </c>
      <c r="E84" s="14">
        <f>IFERROR(VLOOKUP(A84,'[1]WASH COAL RECEIPT &amp; GCV DATA'!$A$2:$V$203,5,0),0)</f>
        <v>0</v>
      </c>
      <c r="F84" s="13" t="e">
        <f>SUMIF('[1]WASH COAL RECEIPT &amp; GCV DATA'!$A$3:$A$203,'MASTER DATA FILE WASH COAL 210'!A84,'[1]WASH COAL RECEIPT &amp; GCV DATA'!$F$3:$F$203)</f>
        <v>#VALUE!</v>
      </c>
      <c r="G84" s="13">
        <f>IFERROR(VLOOKUP(A84,'[1]WASH COAL RECEIPT &amp; GCV DATA'!$A$2:$V$203,7,0),0)</f>
        <v>0</v>
      </c>
      <c r="H84" s="13">
        <f>IFERROR(VLOOKUP(A84,'[1]WASH COAL RECEIPT &amp; GCV DATA'!$A$2:$V$203,8,0),0)</f>
        <v>0</v>
      </c>
      <c r="I84" s="13">
        <f>IFERROR(VLOOKUP(A84,'[1]WASH COAL RECEIPT &amp; GCV DATA'!$A$2:$V$203,9,0),0)</f>
        <v>0</v>
      </c>
      <c r="J84" s="13">
        <f>IFERROR(VLOOKUP(A84,'[1]WASH COAL RECEIPT &amp; GCV DATA'!$A$2:$V$203,10,0),0)</f>
        <v>0</v>
      </c>
      <c r="K84" s="15" t="e">
        <f>SUMIF('[1]WASH COAL RECEIPT &amp; GCV DATA'!$A$3:$A$203,'MASTER DATA FILE WASH COAL 210'!A84,'[1]WASH COAL RECEIPT &amp; GCV DATA'!$K$3:$K$203)</f>
        <v>#VALUE!</v>
      </c>
      <c r="L84" s="15" t="e">
        <f>SUMIF('[1]WASH COAL RECEIPT &amp; GCV DATA'!$A$3:$A$203,'MASTER DATA FILE WASH COAL 210'!A84,'[1]WASH COAL RECEIPT &amp; GCV DATA'!$L$3:$L$203)</f>
        <v>#VALUE!</v>
      </c>
      <c r="M84" s="15" t="e">
        <f t="shared" si="7"/>
        <v>#VALUE!</v>
      </c>
      <c r="N84" s="15">
        <f t="shared" si="8"/>
        <v>0</v>
      </c>
      <c r="O84" s="15" t="e">
        <f>SUMIF('[1]WASH COAL RECEIPT &amp; GCV DATA'!$A$3:$A$203,'MASTER DATA FILE WASH COAL 210'!A84,'[1]WASH COAL RECEIPT &amp; GCV DATA'!$O$3:$O$203)</f>
        <v>#VALUE!</v>
      </c>
      <c r="P84" s="15" t="e">
        <f t="shared" si="9"/>
        <v>#VALUE!</v>
      </c>
      <c r="Q84" s="15" t="e">
        <f>SUMIF('[1]WASH COAL RECEIPT &amp; GCV DATA'!$A$3:$A$203,'MASTER DATA FILE WASH COAL 210'!A84,'[1]WASH COAL RECEIPT &amp; GCV DATA'!$Q$3:$Q$203)</f>
        <v>#VALUE!</v>
      </c>
      <c r="R84" s="16" t="e">
        <f>SUMIF('[1]WASH COAL RECEIPT &amp; GCV DATA'!$A$3:$A$203,'MASTER DATA FILE WASH COAL 210'!A84,'[1]WASH COAL RECEIPT &amp; GCV DATA'!$R$3:$R$203)+IF(H84=$J$234,($K$234*K84),0)+IF(H84=$J$235,($K$235*K84),0)</f>
        <v>#VALUE!</v>
      </c>
      <c r="S84" s="15" t="e">
        <f t="shared" si="10"/>
        <v>#VALUE!</v>
      </c>
      <c r="T84" s="15" t="e">
        <f>SUMIF('[1]WASH COAL RECEIPT &amp; GCV DATA'!$A$3:$A$203,'MASTER DATA FILE WASH COAL 210'!A84,'[1]WASH COAL RECEIPT &amp; GCV DATA'!$T$3:$T$203)</f>
        <v>#VALUE!</v>
      </c>
      <c r="U84" s="15" t="e">
        <f t="shared" si="11"/>
        <v>#VALUE!</v>
      </c>
      <c r="V84" s="15" t="e">
        <f>SUMIF('[1]WASH COAL RECEIPT &amp; GCV DATA'!$A$3:$A$203,'MASTER DATA FILE WASH COAL 210'!A84,'[1]WASH COAL RECEIPT &amp; GCV DATA'!$V$3:$V$203)</f>
        <v>#VALUE!</v>
      </c>
      <c r="W84" s="15" t="e">
        <f t="shared" si="12"/>
        <v>#VALUE!</v>
      </c>
      <c r="X84" t="e">
        <f t="shared" si="13"/>
        <v>#VALUE!</v>
      </c>
    </row>
    <row r="85" spans="1:24" customFormat="1" x14ac:dyDescent="0.3">
      <c r="A85" s="12"/>
      <c r="B85" s="12" t="e">
        <f>SUMIF('[1]WASH COAL RECEIPT &amp; GCV DATA'!$A$3:$A$188,A85,'[1]WASH COAL RECEIPT &amp; GCV DATA'!$B$3:$B$188)</f>
        <v>#VALUE!</v>
      </c>
      <c r="C85" s="13" t="e">
        <f>SUMIF('[1]WASH COAL RECEIPT &amp; GCV DATA'!$A$3:$A$203,A85,'[1]WASH COAL RECEIPT &amp; GCV DATA'!$C$3:$C$203)</f>
        <v>#VALUE!</v>
      </c>
      <c r="D85" s="13">
        <f>IFERROR(VLOOKUP(A85,'[1]WASH COAL RECEIPT &amp; GCV DATA'!A84:V285,4,0),0)</f>
        <v>0</v>
      </c>
      <c r="E85" s="14">
        <f>IFERROR(VLOOKUP(A85,'[1]WASH COAL RECEIPT &amp; GCV DATA'!$A$2:$V$203,5,0),0)</f>
        <v>0</v>
      </c>
      <c r="F85" s="13" t="e">
        <f>SUMIF('[1]WASH COAL RECEIPT &amp; GCV DATA'!$A$3:$A$203,'MASTER DATA FILE WASH COAL 210'!A85,'[1]WASH COAL RECEIPT &amp; GCV DATA'!$F$3:$F$203)</f>
        <v>#VALUE!</v>
      </c>
      <c r="G85" s="13">
        <f>IFERROR(VLOOKUP(A85,'[1]WASH COAL RECEIPT &amp; GCV DATA'!$A$2:$V$203,7,0),0)</f>
        <v>0</v>
      </c>
      <c r="H85" s="13">
        <f>IFERROR(VLOOKUP(A85,'[1]WASH COAL RECEIPT &amp; GCV DATA'!$A$2:$V$203,8,0),0)</f>
        <v>0</v>
      </c>
      <c r="I85" s="13">
        <f>IFERROR(VLOOKUP(A85,'[1]WASH COAL RECEIPT &amp; GCV DATA'!$A$2:$V$203,9,0),0)</f>
        <v>0</v>
      </c>
      <c r="J85" s="13">
        <f>IFERROR(VLOOKUP(A85,'[1]WASH COAL RECEIPT &amp; GCV DATA'!$A$2:$V$203,10,0),0)</f>
        <v>0</v>
      </c>
      <c r="K85" s="15" t="e">
        <f>SUMIF('[1]WASH COAL RECEIPT &amp; GCV DATA'!$A$3:$A$203,'MASTER DATA FILE WASH COAL 210'!A85,'[1]WASH COAL RECEIPT &amp; GCV DATA'!$K$3:$K$203)</f>
        <v>#VALUE!</v>
      </c>
      <c r="L85" s="15" t="e">
        <f>SUMIF('[1]WASH COAL RECEIPT &amp; GCV DATA'!$A$3:$A$203,'MASTER DATA FILE WASH COAL 210'!A85,'[1]WASH COAL RECEIPT &amp; GCV DATA'!$L$3:$L$203)</f>
        <v>#VALUE!</v>
      </c>
      <c r="M85" s="15" t="e">
        <f t="shared" si="7"/>
        <v>#VALUE!</v>
      </c>
      <c r="N85" s="15">
        <f t="shared" si="8"/>
        <v>0</v>
      </c>
      <c r="O85" s="15" t="e">
        <f>SUMIF('[1]WASH COAL RECEIPT &amp; GCV DATA'!$A$3:$A$203,'MASTER DATA FILE WASH COAL 210'!A85,'[1]WASH COAL RECEIPT &amp; GCV DATA'!$O$3:$O$203)</f>
        <v>#VALUE!</v>
      </c>
      <c r="P85" s="15" t="e">
        <f t="shared" si="9"/>
        <v>#VALUE!</v>
      </c>
      <c r="Q85" s="15" t="e">
        <f>SUMIF('[1]WASH COAL RECEIPT &amp; GCV DATA'!$A$3:$A$203,'MASTER DATA FILE WASH COAL 210'!A85,'[1]WASH COAL RECEIPT &amp; GCV DATA'!$Q$3:$Q$203)</f>
        <v>#VALUE!</v>
      </c>
      <c r="R85" s="16" t="e">
        <f>SUMIF('[1]WASH COAL RECEIPT &amp; GCV DATA'!$A$3:$A$203,'MASTER DATA FILE WASH COAL 210'!A85,'[1]WASH COAL RECEIPT &amp; GCV DATA'!$R$3:$R$203)+IF(H85=$J$234,($K$234*K85),0)+IF(H85=$J$235,($K$235*K85),0)</f>
        <v>#VALUE!</v>
      </c>
      <c r="S85" s="15" t="e">
        <f t="shared" si="10"/>
        <v>#VALUE!</v>
      </c>
      <c r="T85" s="15" t="e">
        <f>SUMIF('[1]WASH COAL RECEIPT &amp; GCV DATA'!$A$3:$A$203,'MASTER DATA FILE WASH COAL 210'!A85,'[1]WASH COAL RECEIPT &amp; GCV DATA'!$T$3:$T$203)</f>
        <v>#VALUE!</v>
      </c>
      <c r="U85" s="15" t="e">
        <f t="shared" si="11"/>
        <v>#VALUE!</v>
      </c>
      <c r="V85" s="15" t="e">
        <f>SUMIF('[1]WASH COAL RECEIPT &amp; GCV DATA'!$A$3:$A$203,'MASTER DATA FILE WASH COAL 210'!A85,'[1]WASH COAL RECEIPT &amp; GCV DATA'!$V$3:$V$203)</f>
        <v>#VALUE!</v>
      </c>
      <c r="W85" s="15" t="e">
        <f t="shared" si="12"/>
        <v>#VALUE!</v>
      </c>
      <c r="X85" t="e">
        <f t="shared" si="13"/>
        <v>#VALUE!</v>
      </c>
    </row>
    <row r="86" spans="1:24" customFormat="1" x14ac:dyDescent="0.3">
      <c r="A86" s="12"/>
      <c r="B86" s="12" t="e">
        <f>SUMIF('[1]WASH COAL RECEIPT &amp; GCV DATA'!$A$3:$A$188,A86,'[1]WASH COAL RECEIPT &amp; GCV DATA'!$B$3:$B$188)</f>
        <v>#VALUE!</v>
      </c>
      <c r="C86" s="13" t="e">
        <f>SUMIF('[1]WASH COAL RECEIPT &amp; GCV DATA'!$A$3:$A$203,A86,'[1]WASH COAL RECEIPT &amp; GCV DATA'!$C$3:$C$203)</f>
        <v>#VALUE!</v>
      </c>
      <c r="D86" s="13">
        <f>IFERROR(VLOOKUP(A86,'[1]WASH COAL RECEIPT &amp; GCV DATA'!A85:V286,4,0),0)</f>
        <v>0</v>
      </c>
      <c r="E86" s="14">
        <f>IFERROR(VLOOKUP(A86,'[1]WASH COAL RECEIPT &amp; GCV DATA'!$A$2:$V$203,5,0),0)</f>
        <v>0</v>
      </c>
      <c r="F86" s="13" t="e">
        <f>SUMIF('[1]WASH COAL RECEIPT &amp; GCV DATA'!$A$3:$A$203,'MASTER DATA FILE WASH COAL 210'!A86,'[1]WASH COAL RECEIPT &amp; GCV DATA'!$F$3:$F$203)</f>
        <v>#VALUE!</v>
      </c>
      <c r="G86" s="13">
        <f>IFERROR(VLOOKUP(A86,'[1]WASH COAL RECEIPT &amp; GCV DATA'!$A$2:$V$203,7,0),0)</f>
        <v>0</v>
      </c>
      <c r="H86" s="13">
        <f>IFERROR(VLOOKUP(A86,'[1]WASH COAL RECEIPT &amp; GCV DATA'!$A$2:$V$203,8,0),0)</f>
        <v>0</v>
      </c>
      <c r="I86" s="13">
        <f>IFERROR(VLOOKUP(A86,'[1]WASH COAL RECEIPT &amp; GCV DATA'!$A$2:$V$203,9,0),0)</f>
        <v>0</v>
      </c>
      <c r="J86" s="13">
        <f>IFERROR(VLOOKUP(A86,'[1]WASH COAL RECEIPT &amp; GCV DATA'!$A$2:$V$203,10,0),0)</f>
        <v>0</v>
      </c>
      <c r="K86" s="15" t="e">
        <f>SUMIF('[1]WASH COAL RECEIPT &amp; GCV DATA'!$A$3:$A$203,'MASTER DATA FILE WASH COAL 210'!A86,'[1]WASH COAL RECEIPT &amp; GCV DATA'!$K$3:$K$203)</f>
        <v>#VALUE!</v>
      </c>
      <c r="L86" s="15" t="e">
        <f>SUMIF('[1]WASH COAL RECEIPT &amp; GCV DATA'!$A$3:$A$203,'MASTER DATA FILE WASH COAL 210'!A86,'[1]WASH COAL RECEIPT &amp; GCV DATA'!$L$3:$L$203)</f>
        <v>#VALUE!</v>
      </c>
      <c r="M86" s="15" t="e">
        <f t="shared" si="7"/>
        <v>#VALUE!</v>
      </c>
      <c r="N86" s="15">
        <f t="shared" si="8"/>
        <v>0</v>
      </c>
      <c r="O86" s="15" t="e">
        <f>SUMIF('[1]WASH COAL RECEIPT &amp; GCV DATA'!$A$3:$A$203,'MASTER DATA FILE WASH COAL 210'!A86,'[1]WASH COAL RECEIPT &amp; GCV DATA'!$O$3:$O$203)</f>
        <v>#VALUE!</v>
      </c>
      <c r="P86" s="15" t="e">
        <f t="shared" si="9"/>
        <v>#VALUE!</v>
      </c>
      <c r="Q86" s="15" t="e">
        <f>SUMIF('[1]WASH COAL RECEIPT &amp; GCV DATA'!$A$3:$A$203,'MASTER DATA FILE WASH COAL 210'!A86,'[1]WASH COAL RECEIPT &amp; GCV DATA'!$Q$3:$Q$203)</f>
        <v>#VALUE!</v>
      </c>
      <c r="R86" s="16" t="e">
        <f>SUMIF('[1]WASH COAL RECEIPT &amp; GCV DATA'!$A$3:$A$203,'MASTER DATA FILE WASH COAL 210'!A86,'[1]WASH COAL RECEIPT &amp; GCV DATA'!$R$3:$R$203)+IF(H86=$J$234,($K$234*K86),0)+IF(H86=$J$235,($K$235*K86),0)</f>
        <v>#VALUE!</v>
      </c>
      <c r="S86" s="15" t="e">
        <f t="shared" si="10"/>
        <v>#VALUE!</v>
      </c>
      <c r="T86" s="15" t="e">
        <f>SUMIF('[1]WASH COAL RECEIPT &amp; GCV DATA'!$A$3:$A$203,'MASTER DATA FILE WASH COAL 210'!A86,'[1]WASH COAL RECEIPT &amp; GCV DATA'!$T$3:$T$203)</f>
        <v>#VALUE!</v>
      </c>
      <c r="U86" s="15" t="e">
        <f t="shared" si="11"/>
        <v>#VALUE!</v>
      </c>
      <c r="V86" s="15" t="e">
        <f>SUMIF('[1]WASH COAL RECEIPT &amp; GCV DATA'!$A$3:$A$203,'MASTER DATA FILE WASH COAL 210'!A86,'[1]WASH COAL RECEIPT &amp; GCV DATA'!$V$3:$V$203)</f>
        <v>#VALUE!</v>
      </c>
      <c r="W86" s="15" t="e">
        <f t="shared" si="12"/>
        <v>#VALUE!</v>
      </c>
      <c r="X86" t="e">
        <f t="shared" si="13"/>
        <v>#VALUE!</v>
      </c>
    </row>
    <row r="87" spans="1:24" customFormat="1" x14ac:dyDescent="0.3">
      <c r="A87" s="12"/>
      <c r="B87" s="12" t="e">
        <f>SUMIF('[1]WASH COAL RECEIPT &amp; GCV DATA'!$A$3:$A$188,A87,'[1]WASH COAL RECEIPT &amp; GCV DATA'!$B$3:$B$188)</f>
        <v>#VALUE!</v>
      </c>
      <c r="C87" s="13" t="e">
        <f>SUMIF('[1]WASH COAL RECEIPT &amp; GCV DATA'!$A$3:$A$203,A87,'[1]WASH COAL RECEIPT &amp; GCV DATA'!$C$3:$C$203)</f>
        <v>#VALUE!</v>
      </c>
      <c r="D87" s="13">
        <f>IFERROR(VLOOKUP(A87,'[1]WASH COAL RECEIPT &amp; GCV DATA'!A86:V287,4,0),0)</f>
        <v>0</v>
      </c>
      <c r="E87" s="14">
        <f>IFERROR(VLOOKUP(A87,'[1]WASH COAL RECEIPT &amp; GCV DATA'!$A$2:$V$203,5,0),0)</f>
        <v>0</v>
      </c>
      <c r="F87" s="13" t="e">
        <f>SUMIF('[1]WASH COAL RECEIPT &amp; GCV DATA'!$A$3:$A$203,'MASTER DATA FILE WASH COAL 210'!A87,'[1]WASH COAL RECEIPT &amp; GCV DATA'!$F$3:$F$203)</f>
        <v>#VALUE!</v>
      </c>
      <c r="G87" s="13">
        <f>IFERROR(VLOOKUP(A87,'[1]WASH COAL RECEIPT &amp; GCV DATA'!$A$2:$V$203,7,0),0)</f>
        <v>0</v>
      </c>
      <c r="H87" s="13">
        <f>IFERROR(VLOOKUP(A87,'[1]WASH COAL RECEIPT &amp; GCV DATA'!$A$2:$V$203,8,0),0)</f>
        <v>0</v>
      </c>
      <c r="I87" s="13">
        <f>IFERROR(VLOOKUP(A87,'[1]WASH COAL RECEIPT &amp; GCV DATA'!$A$2:$V$203,9,0),0)</f>
        <v>0</v>
      </c>
      <c r="J87" s="13">
        <f>IFERROR(VLOOKUP(A87,'[1]WASH COAL RECEIPT &amp; GCV DATA'!$A$2:$V$203,10,0),0)</f>
        <v>0</v>
      </c>
      <c r="K87" s="15" t="e">
        <f>SUMIF('[1]WASH COAL RECEIPT &amp; GCV DATA'!$A$3:$A$203,'MASTER DATA FILE WASH COAL 210'!A87,'[1]WASH COAL RECEIPT &amp; GCV DATA'!$K$3:$K$203)</f>
        <v>#VALUE!</v>
      </c>
      <c r="L87" s="15" t="e">
        <f>SUMIF('[1]WASH COAL RECEIPT &amp; GCV DATA'!$A$3:$A$203,'MASTER DATA FILE WASH COAL 210'!A87,'[1]WASH COAL RECEIPT &amp; GCV DATA'!$L$3:$L$203)</f>
        <v>#VALUE!</v>
      </c>
      <c r="M87" s="15" t="e">
        <f t="shared" si="7"/>
        <v>#VALUE!</v>
      </c>
      <c r="N87" s="15">
        <f t="shared" si="8"/>
        <v>0</v>
      </c>
      <c r="O87" s="15" t="e">
        <f>SUMIF('[1]WASH COAL RECEIPT &amp; GCV DATA'!$A$3:$A$203,'MASTER DATA FILE WASH COAL 210'!A87,'[1]WASH COAL RECEIPT &amp; GCV DATA'!$O$3:$O$203)</f>
        <v>#VALUE!</v>
      </c>
      <c r="P87" s="15" t="e">
        <f t="shared" si="9"/>
        <v>#VALUE!</v>
      </c>
      <c r="Q87" s="15" t="e">
        <f>SUMIF('[1]WASH COAL RECEIPT &amp; GCV DATA'!$A$3:$A$203,'MASTER DATA FILE WASH COAL 210'!A87,'[1]WASH COAL RECEIPT &amp; GCV DATA'!$Q$3:$Q$203)</f>
        <v>#VALUE!</v>
      </c>
      <c r="R87" s="16" t="e">
        <f>SUMIF('[1]WASH COAL RECEIPT &amp; GCV DATA'!$A$3:$A$203,'MASTER DATA FILE WASH COAL 210'!A87,'[1]WASH COAL RECEIPT &amp; GCV DATA'!$R$3:$R$203)+IF(H87=$J$234,($K$234*K87),0)+IF(H87=$J$235,($K$235*K87),0)</f>
        <v>#VALUE!</v>
      </c>
      <c r="S87" s="15" t="e">
        <f t="shared" si="10"/>
        <v>#VALUE!</v>
      </c>
      <c r="T87" s="15" t="e">
        <f>SUMIF('[1]WASH COAL RECEIPT &amp; GCV DATA'!$A$3:$A$203,'MASTER DATA FILE WASH COAL 210'!A87,'[1]WASH COAL RECEIPT &amp; GCV DATA'!$T$3:$T$203)</f>
        <v>#VALUE!</v>
      </c>
      <c r="U87" s="15" t="e">
        <f t="shared" si="11"/>
        <v>#VALUE!</v>
      </c>
      <c r="V87" s="15" t="e">
        <f>SUMIF('[1]WASH COAL RECEIPT &amp; GCV DATA'!$A$3:$A$203,'MASTER DATA FILE WASH COAL 210'!A87,'[1]WASH COAL RECEIPT &amp; GCV DATA'!$V$3:$V$203)</f>
        <v>#VALUE!</v>
      </c>
      <c r="W87" s="15" t="e">
        <f t="shared" si="12"/>
        <v>#VALUE!</v>
      </c>
      <c r="X87" t="e">
        <f t="shared" si="13"/>
        <v>#VALUE!</v>
      </c>
    </row>
    <row r="88" spans="1:24" customFormat="1" x14ac:dyDescent="0.3">
      <c r="A88" s="12"/>
      <c r="B88" s="12" t="e">
        <f>SUMIF('[1]WASH COAL RECEIPT &amp; GCV DATA'!$A$3:$A$188,A88,'[1]WASH COAL RECEIPT &amp; GCV DATA'!$B$3:$B$188)</f>
        <v>#VALUE!</v>
      </c>
      <c r="C88" s="13" t="e">
        <f>SUMIF('[1]WASH COAL RECEIPT &amp; GCV DATA'!$A$3:$A$203,A88,'[1]WASH COAL RECEIPT &amp; GCV DATA'!$C$3:$C$203)</f>
        <v>#VALUE!</v>
      </c>
      <c r="D88" s="13">
        <f>IFERROR(VLOOKUP(A88,'[1]WASH COAL RECEIPT &amp; GCV DATA'!A87:V288,4,0),0)</f>
        <v>0</v>
      </c>
      <c r="E88" s="14">
        <f>IFERROR(VLOOKUP(A88,'[1]WASH COAL RECEIPT &amp; GCV DATA'!$A$2:$V$203,5,0),0)</f>
        <v>0</v>
      </c>
      <c r="F88" s="13" t="e">
        <f>SUMIF('[1]WASH COAL RECEIPT &amp; GCV DATA'!$A$3:$A$203,'MASTER DATA FILE WASH COAL 210'!A88,'[1]WASH COAL RECEIPT &amp; GCV DATA'!$F$3:$F$203)</f>
        <v>#VALUE!</v>
      </c>
      <c r="G88" s="13">
        <f>IFERROR(VLOOKUP(A88,'[1]WASH COAL RECEIPT &amp; GCV DATA'!$A$2:$V$203,7,0),0)</f>
        <v>0</v>
      </c>
      <c r="H88" s="13">
        <f>IFERROR(VLOOKUP(A88,'[1]WASH COAL RECEIPT &amp; GCV DATA'!$A$2:$V$203,8,0),0)</f>
        <v>0</v>
      </c>
      <c r="I88" s="13">
        <f>IFERROR(VLOOKUP(A88,'[1]WASH COAL RECEIPT &amp; GCV DATA'!$A$2:$V$203,9,0),0)</f>
        <v>0</v>
      </c>
      <c r="J88" s="13">
        <f>IFERROR(VLOOKUP(A88,'[1]WASH COAL RECEIPT &amp; GCV DATA'!$A$2:$V$203,10,0),0)</f>
        <v>0</v>
      </c>
      <c r="K88" s="15" t="e">
        <f>SUMIF('[1]WASH COAL RECEIPT &amp; GCV DATA'!$A$3:$A$203,'MASTER DATA FILE WASH COAL 210'!A88,'[1]WASH COAL RECEIPT &amp; GCV DATA'!$K$3:$K$203)</f>
        <v>#VALUE!</v>
      </c>
      <c r="L88" s="15" t="e">
        <f>SUMIF('[1]WASH COAL RECEIPT &amp; GCV DATA'!$A$3:$A$203,'MASTER DATA FILE WASH COAL 210'!A88,'[1]WASH COAL RECEIPT &amp; GCV DATA'!$L$3:$L$203)</f>
        <v>#VALUE!</v>
      </c>
      <c r="M88" s="15" t="e">
        <f t="shared" si="7"/>
        <v>#VALUE!</v>
      </c>
      <c r="N88" s="15">
        <f t="shared" si="8"/>
        <v>0</v>
      </c>
      <c r="O88" s="15" t="e">
        <f>SUMIF('[1]WASH COAL RECEIPT &amp; GCV DATA'!$A$3:$A$203,'MASTER DATA FILE WASH COAL 210'!A88,'[1]WASH COAL RECEIPT &amp; GCV DATA'!$O$3:$O$203)</f>
        <v>#VALUE!</v>
      </c>
      <c r="P88" s="15" t="e">
        <f t="shared" si="9"/>
        <v>#VALUE!</v>
      </c>
      <c r="Q88" s="15" t="e">
        <f>SUMIF('[1]WASH COAL RECEIPT &amp; GCV DATA'!$A$3:$A$203,'MASTER DATA FILE WASH COAL 210'!A88,'[1]WASH COAL RECEIPT &amp; GCV DATA'!$Q$3:$Q$203)</f>
        <v>#VALUE!</v>
      </c>
      <c r="R88" s="16" t="e">
        <f>SUMIF('[1]WASH COAL RECEIPT &amp; GCV DATA'!$A$3:$A$203,'MASTER DATA FILE WASH COAL 210'!A88,'[1]WASH COAL RECEIPT &amp; GCV DATA'!$R$3:$R$203)+IF(H88=$J$234,($K$234*K88),0)+IF(H88=$J$235,($K$235*K88),0)</f>
        <v>#VALUE!</v>
      </c>
      <c r="S88" s="15" t="e">
        <f t="shared" si="10"/>
        <v>#VALUE!</v>
      </c>
      <c r="T88" s="15" t="e">
        <f>SUMIF('[1]WASH COAL RECEIPT &amp; GCV DATA'!$A$3:$A$203,'MASTER DATA FILE WASH COAL 210'!A88,'[1]WASH COAL RECEIPT &amp; GCV DATA'!$T$3:$T$203)</f>
        <v>#VALUE!</v>
      </c>
      <c r="U88" s="15" t="e">
        <f t="shared" si="11"/>
        <v>#VALUE!</v>
      </c>
      <c r="V88" s="15" t="e">
        <f>SUMIF('[1]WASH COAL RECEIPT &amp; GCV DATA'!$A$3:$A$203,'MASTER DATA FILE WASH COAL 210'!A88,'[1]WASH COAL RECEIPT &amp; GCV DATA'!$V$3:$V$203)</f>
        <v>#VALUE!</v>
      </c>
      <c r="W88" s="15" t="e">
        <f t="shared" si="12"/>
        <v>#VALUE!</v>
      </c>
      <c r="X88" t="e">
        <f t="shared" si="13"/>
        <v>#VALUE!</v>
      </c>
    </row>
    <row r="89" spans="1:24" customFormat="1" x14ac:dyDescent="0.3">
      <c r="A89" s="12"/>
      <c r="B89" s="12" t="e">
        <f>SUMIF('[1]WASH COAL RECEIPT &amp; GCV DATA'!$A$3:$A$188,A89,'[1]WASH COAL RECEIPT &amp; GCV DATA'!$B$3:$B$188)</f>
        <v>#VALUE!</v>
      </c>
      <c r="C89" s="13" t="e">
        <f>SUMIF('[1]WASH COAL RECEIPT &amp; GCV DATA'!$A$3:$A$203,A89,'[1]WASH COAL RECEIPT &amp; GCV DATA'!$C$3:$C$203)</f>
        <v>#VALUE!</v>
      </c>
      <c r="D89" s="13">
        <f>IFERROR(VLOOKUP(A89,'[1]WASH COAL RECEIPT &amp; GCV DATA'!A88:V289,4,0),0)</f>
        <v>0</v>
      </c>
      <c r="E89" s="14">
        <f>IFERROR(VLOOKUP(A89,'[1]WASH COAL RECEIPT &amp; GCV DATA'!$A$2:$V$203,5,0),0)</f>
        <v>0</v>
      </c>
      <c r="F89" s="13" t="e">
        <f>SUMIF('[1]WASH COAL RECEIPT &amp; GCV DATA'!$A$3:$A$203,'MASTER DATA FILE WASH COAL 210'!A89,'[1]WASH COAL RECEIPT &amp; GCV DATA'!$F$3:$F$203)</f>
        <v>#VALUE!</v>
      </c>
      <c r="G89" s="13">
        <f>IFERROR(VLOOKUP(A89,'[1]WASH COAL RECEIPT &amp; GCV DATA'!$A$2:$V$203,7,0),0)</f>
        <v>0</v>
      </c>
      <c r="H89" s="13">
        <f>IFERROR(VLOOKUP(A89,'[1]WASH COAL RECEIPT &amp; GCV DATA'!$A$2:$V$203,8,0),0)</f>
        <v>0</v>
      </c>
      <c r="I89" s="13">
        <f>IFERROR(VLOOKUP(A89,'[1]WASH COAL RECEIPT &amp; GCV DATA'!$A$2:$V$203,9,0),0)</f>
        <v>0</v>
      </c>
      <c r="J89" s="13">
        <f>IFERROR(VLOOKUP(A89,'[1]WASH COAL RECEIPT &amp; GCV DATA'!$A$2:$V$203,10,0),0)</f>
        <v>0</v>
      </c>
      <c r="K89" s="15" t="e">
        <f>SUMIF('[1]WASH COAL RECEIPT &amp; GCV DATA'!$A$3:$A$203,'MASTER DATA FILE WASH COAL 210'!A89,'[1]WASH COAL RECEIPT &amp; GCV DATA'!$K$3:$K$203)</f>
        <v>#VALUE!</v>
      </c>
      <c r="L89" s="15" t="e">
        <f>SUMIF('[1]WASH COAL RECEIPT &amp; GCV DATA'!$A$3:$A$203,'MASTER DATA FILE WASH COAL 210'!A89,'[1]WASH COAL RECEIPT &amp; GCV DATA'!$L$3:$L$203)</f>
        <v>#VALUE!</v>
      </c>
      <c r="M89" s="15" t="e">
        <f t="shared" si="7"/>
        <v>#VALUE!</v>
      </c>
      <c r="N89" s="15">
        <f t="shared" si="8"/>
        <v>0</v>
      </c>
      <c r="O89" s="15" t="e">
        <f>SUMIF('[1]WASH COAL RECEIPT &amp; GCV DATA'!$A$3:$A$203,'MASTER DATA FILE WASH COAL 210'!A89,'[1]WASH COAL RECEIPT &amp; GCV DATA'!$O$3:$O$203)</f>
        <v>#VALUE!</v>
      </c>
      <c r="P89" s="15" t="e">
        <f t="shared" si="9"/>
        <v>#VALUE!</v>
      </c>
      <c r="Q89" s="15" t="e">
        <f>SUMIF('[1]WASH COAL RECEIPT &amp; GCV DATA'!$A$3:$A$203,'MASTER DATA FILE WASH COAL 210'!A89,'[1]WASH COAL RECEIPT &amp; GCV DATA'!$Q$3:$Q$203)</f>
        <v>#VALUE!</v>
      </c>
      <c r="R89" s="16" t="e">
        <f>SUMIF('[1]WASH COAL RECEIPT &amp; GCV DATA'!$A$3:$A$203,'MASTER DATA FILE WASH COAL 210'!A89,'[1]WASH COAL RECEIPT &amp; GCV DATA'!$R$3:$R$203)+IF(H89=$J$234,($K$234*K89),0)+IF(H89=$J$235,($K$235*K89),0)</f>
        <v>#VALUE!</v>
      </c>
      <c r="S89" s="15" t="e">
        <f t="shared" si="10"/>
        <v>#VALUE!</v>
      </c>
      <c r="T89" s="15" t="e">
        <f>SUMIF('[1]WASH COAL RECEIPT &amp; GCV DATA'!$A$3:$A$203,'MASTER DATA FILE WASH COAL 210'!A89,'[1]WASH COAL RECEIPT &amp; GCV DATA'!$T$3:$T$203)</f>
        <v>#VALUE!</v>
      </c>
      <c r="U89" s="15" t="e">
        <f t="shared" si="11"/>
        <v>#VALUE!</v>
      </c>
      <c r="V89" s="15" t="e">
        <f>SUMIF('[1]WASH COAL RECEIPT &amp; GCV DATA'!$A$3:$A$203,'MASTER DATA FILE WASH COAL 210'!A89,'[1]WASH COAL RECEIPT &amp; GCV DATA'!$V$3:$V$203)</f>
        <v>#VALUE!</v>
      </c>
      <c r="W89" s="15" t="e">
        <f t="shared" si="12"/>
        <v>#VALUE!</v>
      </c>
      <c r="X89" t="e">
        <f t="shared" si="13"/>
        <v>#VALUE!</v>
      </c>
    </row>
    <row r="90" spans="1:24" customFormat="1" x14ac:dyDescent="0.3">
      <c r="A90" s="12"/>
      <c r="B90" s="12" t="e">
        <f>SUMIF('[1]WASH COAL RECEIPT &amp; GCV DATA'!$A$3:$A$188,A90,'[1]WASH COAL RECEIPT &amp; GCV DATA'!$B$3:$B$188)</f>
        <v>#VALUE!</v>
      </c>
      <c r="C90" s="13" t="e">
        <f>SUMIF('[1]WASH COAL RECEIPT &amp; GCV DATA'!$A$3:$A$203,A90,'[1]WASH COAL RECEIPT &amp; GCV DATA'!$C$3:$C$203)</f>
        <v>#VALUE!</v>
      </c>
      <c r="D90" s="13">
        <f>IFERROR(VLOOKUP(A90,'[1]WASH COAL RECEIPT &amp; GCV DATA'!A89:V290,4,0),0)</f>
        <v>0</v>
      </c>
      <c r="E90" s="14">
        <f>IFERROR(VLOOKUP(A90,'[1]WASH COAL RECEIPT &amp; GCV DATA'!$A$2:$V$203,5,0),0)</f>
        <v>0</v>
      </c>
      <c r="F90" s="13" t="e">
        <f>SUMIF('[1]WASH COAL RECEIPT &amp; GCV DATA'!$A$3:$A$203,'MASTER DATA FILE WASH COAL 210'!A90,'[1]WASH COAL RECEIPT &amp; GCV DATA'!$F$3:$F$203)</f>
        <v>#VALUE!</v>
      </c>
      <c r="G90" s="13">
        <f>IFERROR(VLOOKUP(A90,'[1]WASH COAL RECEIPT &amp; GCV DATA'!$A$2:$V$203,7,0),0)</f>
        <v>0</v>
      </c>
      <c r="H90" s="13">
        <f>IFERROR(VLOOKUP(A90,'[1]WASH COAL RECEIPT &amp; GCV DATA'!$A$2:$V$203,8,0),0)</f>
        <v>0</v>
      </c>
      <c r="I90" s="13">
        <f>IFERROR(VLOOKUP(A90,'[1]WASH COAL RECEIPT &amp; GCV DATA'!$A$2:$V$203,9,0),0)</f>
        <v>0</v>
      </c>
      <c r="J90" s="13">
        <f>IFERROR(VLOOKUP(A90,'[1]WASH COAL RECEIPT &amp; GCV DATA'!$A$2:$V$203,10,0),0)</f>
        <v>0</v>
      </c>
      <c r="K90" s="15" t="e">
        <f>SUMIF('[1]WASH COAL RECEIPT &amp; GCV DATA'!$A$3:$A$203,'MASTER DATA FILE WASH COAL 210'!A90,'[1]WASH COAL RECEIPT &amp; GCV DATA'!$K$3:$K$203)</f>
        <v>#VALUE!</v>
      </c>
      <c r="L90" s="15" t="e">
        <f>SUMIF('[1]WASH COAL RECEIPT &amp; GCV DATA'!$A$3:$A$203,'MASTER DATA FILE WASH COAL 210'!A90,'[1]WASH COAL RECEIPT &amp; GCV DATA'!$L$3:$L$203)</f>
        <v>#VALUE!</v>
      </c>
      <c r="M90" s="15" t="e">
        <f t="shared" si="7"/>
        <v>#VALUE!</v>
      </c>
      <c r="N90" s="15">
        <f t="shared" si="8"/>
        <v>0</v>
      </c>
      <c r="O90" s="15" t="e">
        <f>SUMIF('[1]WASH COAL RECEIPT &amp; GCV DATA'!$A$3:$A$203,'MASTER DATA FILE WASH COAL 210'!A90,'[1]WASH COAL RECEIPT &amp; GCV DATA'!$O$3:$O$203)</f>
        <v>#VALUE!</v>
      </c>
      <c r="P90" s="15" t="e">
        <f t="shared" si="9"/>
        <v>#VALUE!</v>
      </c>
      <c r="Q90" s="15" t="e">
        <f>SUMIF('[1]WASH COAL RECEIPT &amp; GCV DATA'!$A$3:$A$203,'MASTER DATA FILE WASH COAL 210'!A90,'[1]WASH COAL RECEIPT &amp; GCV DATA'!$Q$3:$Q$203)</f>
        <v>#VALUE!</v>
      </c>
      <c r="R90" s="16" t="e">
        <f>SUMIF('[1]WASH COAL RECEIPT &amp; GCV DATA'!$A$3:$A$203,'MASTER DATA FILE WASH COAL 210'!A90,'[1]WASH COAL RECEIPT &amp; GCV DATA'!$R$3:$R$203)+IF(H90=$J$234,($K$234*K90),0)+IF(H90=$J$235,($K$235*K90),0)</f>
        <v>#VALUE!</v>
      </c>
      <c r="S90" s="15" t="e">
        <f t="shared" si="10"/>
        <v>#VALUE!</v>
      </c>
      <c r="T90" s="15" t="e">
        <f>SUMIF('[1]WASH COAL RECEIPT &amp; GCV DATA'!$A$3:$A$203,'MASTER DATA FILE WASH COAL 210'!A90,'[1]WASH COAL RECEIPT &amp; GCV DATA'!$T$3:$T$203)</f>
        <v>#VALUE!</v>
      </c>
      <c r="U90" s="15" t="e">
        <f t="shared" si="11"/>
        <v>#VALUE!</v>
      </c>
      <c r="V90" s="15" t="e">
        <f>SUMIF('[1]WASH COAL RECEIPT &amp; GCV DATA'!$A$3:$A$203,'MASTER DATA FILE WASH COAL 210'!A90,'[1]WASH COAL RECEIPT &amp; GCV DATA'!$V$3:$V$203)</f>
        <v>#VALUE!</v>
      </c>
      <c r="W90" s="15" t="e">
        <f t="shared" si="12"/>
        <v>#VALUE!</v>
      </c>
      <c r="X90" t="e">
        <f t="shared" si="13"/>
        <v>#VALUE!</v>
      </c>
    </row>
    <row r="91" spans="1:24" customFormat="1" x14ac:dyDescent="0.3">
      <c r="A91" s="12"/>
      <c r="B91" s="12" t="e">
        <f>SUMIF('[1]WASH COAL RECEIPT &amp; GCV DATA'!$A$3:$A$188,A91,'[1]WASH COAL RECEIPT &amp; GCV DATA'!$B$3:$B$188)</f>
        <v>#VALUE!</v>
      </c>
      <c r="C91" s="13" t="e">
        <f>SUMIF('[1]WASH COAL RECEIPT &amp; GCV DATA'!$A$3:$A$203,A91,'[1]WASH COAL RECEIPT &amp; GCV DATA'!$C$3:$C$203)</f>
        <v>#VALUE!</v>
      </c>
      <c r="D91" s="13">
        <f>IFERROR(VLOOKUP(A91,'[1]WASH COAL RECEIPT &amp; GCV DATA'!A90:V291,4,0),0)</f>
        <v>0</v>
      </c>
      <c r="E91" s="14">
        <f>IFERROR(VLOOKUP(A91,'[1]WASH COAL RECEIPT &amp; GCV DATA'!$A$2:$V$203,5,0),0)</f>
        <v>0</v>
      </c>
      <c r="F91" s="13" t="e">
        <f>SUMIF('[1]WASH COAL RECEIPT &amp; GCV DATA'!$A$3:$A$203,'MASTER DATA FILE WASH COAL 210'!A91,'[1]WASH COAL RECEIPT &amp; GCV DATA'!$F$3:$F$203)</f>
        <v>#VALUE!</v>
      </c>
      <c r="G91" s="13">
        <f>IFERROR(VLOOKUP(A91,'[1]WASH COAL RECEIPT &amp; GCV DATA'!$A$2:$V$203,7,0),0)</f>
        <v>0</v>
      </c>
      <c r="H91" s="13">
        <f>IFERROR(VLOOKUP(A91,'[1]WASH COAL RECEIPT &amp; GCV DATA'!$A$2:$V$203,8,0),0)</f>
        <v>0</v>
      </c>
      <c r="I91" s="13">
        <f>IFERROR(VLOOKUP(A91,'[1]WASH COAL RECEIPT &amp; GCV DATA'!$A$2:$V$203,9,0),0)</f>
        <v>0</v>
      </c>
      <c r="J91" s="13">
        <f>IFERROR(VLOOKUP(A91,'[1]WASH COAL RECEIPT &amp; GCV DATA'!$A$2:$V$203,10,0),0)</f>
        <v>0</v>
      </c>
      <c r="K91" s="15" t="e">
        <f>SUMIF('[1]WASH COAL RECEIPT &amp; GCV DATA'!$A$3:$A$203,'MASTER DATA FILE WASH COAL 210'!A91,'[1]WASH COAL RECEIPT &amp; GCV DATA'!$K$3:$K$203)</f>
        <v>#VALUE!</v>
      </c>
      <c r="L91" s="15" t="e">
        <f>SUMIF('[1]WASH COAL RECEIPT &amp; GCV DATA'!$A$3:$A$203,'MASTER DATA FILE WASH COAL 210'!A91,'[1]WASH COAL RECEIPT &amp; GCV DATA'!$L$3:$L$203)</f>
        <v>#VALUE!</v>
      </c>
      <c r="M91" s="15" t="e">
        <f t="shared" si="7"/>
        <v>#VALUE!</v>
      </c>
      <c r="N91" s="15">
        <f t="shared" si="8"/>
        <v>0</v>
      </c>
      <c r="O91" s="15" t="e">
        <f>SUMIF('[1]WASH COAL RECEIPT &amp; GCV DATA'!$A$3:$A$203,'MASTER DATA FILE WASH COAL 210'!A91,'[1]WASH COAL RECEIPT &amp; GCV DATA'!$O$3:$O$203)</f>
        <v>#VALUE!</v>
      </c>
      <c r="P91" s="15" t="e">
        <f t="shared" si="9"/>
        <v>#VALUE!</v>
      </c>
      <c r="Q91" s="15" t="e">
        <f>SUMIF('[1]WASH COAL RECEIPT &amp; GCV DATA'!$A$3:$A$203,'MASTER DATA FILE WASH COAL 210'!A91,'[1]WASH COAL RECEIPT &amp; GCV DATA'!$Q$3:$Q$203)</f>
        <v>#VALUE!</v>
      </c>
      <c r="R91" s="16" t="e">
        <f>SUMIF('[1]WASH COAL RECEIPT &amp; GCV DATA'!$A$3:$A$203,'MASTER DATA FILE WASH COAL 210'!A91,'[1]WASH COAL RECEIPT &amp; GCV DATA'!$R$3:$R$203)+IF(H91=$J$234,($K$234*K91),0)+IF(H91=$J$235,($K$235*K91),0)</f>
        <v>#VALUE!</v>
      </c>
      <c r="S91" s="15" t="e">
        <f t="shared" si="10"/>
        <v>#VALUE!</v>
      </c>
      <c r="T91" s="15" t="e">
        <f>SUMIF('[1]WASH COAL RECEIPT &amp; GCV DATA'!$A$3:$A$203,'MASTER DATA FILE WASH COAL 210'!A91,'[1]WASH COAL RECEIPT &amp; GCV DATA'!$T$3:$T$203)</f>
        <v>#VALUE!</v>
      </c>
      <c r="U91" s="15" t="e">
        <f t="shared" si="11"/>
        <v>#VALUE!</v>
      </c>
      <c r="V91" s="15" t="e">
        <f>SUMIF('[1]WASH COAL RECEIPT &amp; GCV DATA'!$A$3:$A$203,'MASTER DATA FILE WASH COAL 210'!A91,'[1]WASH COAL RECEIPT &amp; GCV DATA'!$V$3:$V$203)</f>
        <v>#VALUE!</v>
      </c>
      <c r="W91" s="15" t="e">
        <f t="shared" si="12"/>
        <v>#VALUE!</v>
      </c>
      <c r="X91" t="e">
        <f t="shared" si="13"/>
        <v>#VALUE!</v>
      </c>
    </row>
    <row r="92" spans="1:24" customFormat="1" x14ac:dyDescent="0.3">
      <c r="A92" s="12"/>
      <c r="B92" s="12" t="e">
        <f>SUMIF('[1]WASH COAL RECEIPT &amp; GCV DATA'!$A$3:$A$188,A92,'[1]WASH COAL RECEIPT &amp; GCV DATA'!$B$3:$B$188)</f>
        <v>#VALUE!</v>
      </c>
      <c r="C92" s="13" t="e">
        <f>SUMIF('[1]WASH COAL RECEIPT &amp; GCV DATA'!$A$3:$A$203,A92,'[1]WASH COAL RECEIPT &amp; GCV DATA'!$C$3:$C$203)</f>
        <v>#VALUE!</v>
      </c>
      <c r="D92" s="13">
        <f>IFERROR(VLOOKUP(A92,'[1]WASH COAL RECEIPT &amp; GCV DATA'!A91:V292,4,0),0)</f>
        <v>0</v>
      </c>
      <c r="E92" s="14">
        <f>IFERROR(VLOOKUP(A92,'[1]WASH COAL RECEIPT &amp; GCV DATA'!$A$2:$V$203,5,0),0)</f>
        <v>0</v>
      </c>
      <c r="F92" s="13" t="e">
        <f>SUMIF('[1]WASH COAL RECEIPT &amp; GCV DATA'!$A$3:$A$203,'MASTER DATA FILE WASH COAL 210'!A92,'[1]WASH COAL RECEIPT &amp; GCV DATA'!$F$3:$F$203)</f>
        <v>#VALUE!</v>
      </c>
      <c r="G92" s="13">
        <f>IFERROR(VLOOKUP(A92,'[1]WASH COAL RECEIPT &amp; GCV DATA'!$A$2:$V$203,7,0),0)</f>
        <v>0</v>
      </c>
      <c r="H92" s="13">
        <f>IFERROR(VLOOKUP(A92,'[1]WASH COAL RECEIPT &amp; GCV DATA'!$A$2:$V$203,8,0),0)</f>
        <v>0</v>
      </c>
      <c r="I92" s="13">
        <f>IFERROR(VLOOKUP(A92,'[1]WASH COAL RECEIPT &amp; GCV DATA'!$A$2:$V$203,9,0),0)</f>
        <v>0</v>
      </c>
      <c r="J92" s="13">
        <f>IFERROR(VLOOKUP(A92,'[1]WASH COAL RECEIPT &amp; GCV DATA'!$A$2:$V$203,10,0),0)</f>
        <v>0</v>
      </c>
      <c r="K92" s="15" t="e">
        <f>SUMIF('[1]WASH COAL RECEIPT &amp; GCV DATA'!$A$3:$A$203,'MASTER DATA FILE WASH COAL 210'!A92,'[1]WASH COAL RECEIPT &amp; GCV DATA'!$K$3:$K$203)</f>
        <v>#VALUE!</v>
      </c>
      <c r="L92" s="15" t="e">
        <f>SUMIF('[1]WASH COAL RECEIPT &amp; GCV DATA'!$A$3:$A$203,'MASTER DATA FILE WASH COAL 210'!A92,'[1]WASH COAL RECEIPT &amp; GCV DATA'!$L$3:$L$203)</f>
        <v>#VALUE!</v>
      </c>
      <c r="M92" s="15" t="e">
        <f t="shared" si="7"/>
        <v>#VALUE!</v>
      </c>
      <c r="N92" s="15">
        <f t="shared" si="8"/>
        <v>0</v>
      </c>
      <c r="O92" s="15" t="e">
        <f>SUMIF('[1]WASH COAL RECEIPT &amp; GCV DATA'!$A$3:$A$203,'MASTER DATA FILE WASH COAL 210'!A92,'[1]WASH COAL RECEIPT &amp; GCV DATA'!$O$3:$O$203)</f>
        <v>#VALUE!</v>
      </c>
      <c r="P92" s="15" t="e">
        <f t="shared" si="9"/>
        <v>#VALUE!</v>
      </c>
      <c r="Q92" s="15" t="e">
        <f>SUMIF('[1]WASH COAL RECEIPT &amp; GCV DATA'!$A$3:$A$203,'MASTER DATA FILE WASH COAL 210'!A92,'[1]WASH COAL RECEIPT &amp; GCV DATA'!$Q$3:$Q$203)</f>
        <v>#VALUE!</v>
      </c>
      <c r="R92" s="16" t="e">
        <f>SUMIF('[1]WASH COAL RECEIPT &amp; GCV DATA'!$A$3:$A$203,'MASTER DATA FILE WASH COAL 210'!A92,'[1]WASH COAL RECEIPT &amp; GCV DATA'!$R$3:$R$203)+IF(H92=$J$234,($K$234*K92),0)+IF(H92=$J$235,($K$235*K92),0)</f>
        <v>#VALUE!</v>
      </c>
      <c r="S92" s="15" t="e">
        <f t="shared" si="10"/>
        <v>#VALUE!</v>
      </c>
      <c r="T92" s="15" t="e">
        <f>SUMIF('[1]WASH COAL RECEIPT &amp; GCV DATA'!$A$3:$A$203,'MASTER DATA FILE WASH COAL 210'!A92,'[1]WASH COAL RECEIPT &amp; GCV DATA'!$T$3:$T$203)</f>
        <v>#VALUE!</v>
      </c>
      <c r="U92" s="15" t="e">
        <f t="shared" si="11"/>
        <v>#VALUE!</v>
      </c>
      <c r="V92" s="15" t="e">
        <f>SUMIF('[1]WASH COAL RECEIPT &amp; GCV DATA'!$A$3:$A$203,'MASTER DATA FILE WASH COAL 210'!A92,'[1]WASH COAL RECEIPT &amp; GCV DATA'!$V$3:$V$203)</f>
        <v>#VALUE!</v>
      </c>
      <c r="W92" s="15" t="e">
        <f t="shared" si="12"/>
        <v>#VALUE!</v>
      </c>
      <c r="X92" t="e">
        <f t="shared" si="13"/>
        <v>#VALUE!</v>
      </c>
    </row>
    <row r="93" spans="1:24" customFormat="1" x14ac:dyDescent="0.3">
      <c r="A93" s="12"/>
      <c r="B93" s="12" t="e">
        <f>SUMIF('[1]WASH COAL RECEIPT &amp; GCV DATA'!$A$3:$A$188,A93,'[1]WASH COAL RECEIPT &amp; GCV DATA'!$B$3:$B$188)</f>
        <v>#VALUE!</v>
      </c>
      <c r="C93" s="13" t="e">
        <f>SUMIF('[1]WASH COAL RECEIPT &amp; GCV DATA'!$A$3:$A$203,A93,'[1]WASH COAL RECEIPT &amp; GCV DATA'!$C$3:$C$203)</f>
        <v>#VALUE!</v>
      </c>
      <c r="D93" s="13">
        <f>IFERROR(VLOOKUP(A93,'[1]WASH COAL RECEIPT &amp; GCV DATA'!A92:V293,4,0),0)</f>
        <v>0</v>
      </c>
      <c r="E93" s="14">
        <f>IFERROR(VLOOKUP(A93,'[1]WASH COAL RECEIPT &amp; GCV DATA'!$A$2:$V$203,5,0),0)</f>
        <v>0</v>
      </c>
      <c r="F93" s="13" t="e">
        <f>SUMIF('[1]WASH COAL RECEIPT &amp; GCV DATA'!$A$3:$A$203,'MASTER DATA FILE WASH COAL 210'!A93,'[1]WASH COAL RECEIPT &amp; GCV DATA'!$F$3:$F$203)</f>
        <v>#VALUE!</v>
      </c>
      <c r="G93" s="13">
        <f>IFERROR(VLOOKUP(A93,'[1]WASH COAL RECEIPT &amp; GCV DATA'!$A$2:$V$203,7,0),0)</f>
        <v>0</v>
      </c>
      <c r="H93" s="13">
        <f>IFERROR(VLOOKUP(A93,'[1]WASH COAL RECEIPT &amp; GCV DATA'!$A$2:$V$203,8,0),0)</f>
        <v>0</v>
      </c>
      <c r="I93" s="13">
        <f>IFERROR(VLOOKUP(A93,'[1]WASH COAL RECEIPT &amp; GCV DATA'!$A$2:$V$203,9,0),0)</f>
        <v>0</v>
      </c>
      <c r="J93" s="13">
        <f>IFERROR(VLOOKUP(A93,'[1]WASH COAL RECEIPT &amp; GCV DATA'!$A$2:$V$203,10,0),0)</f>
        <v>0</v>
      </c>
      <c r="K93" s="15" t="e">
        <f>SUMIF('[1]WASH COAL RECEIPT &amp; GCV DATA'!$A$3:$A$203,'MASTER DATA FILE WASH COAL 210'!A93,'[1]WASH COAL RECEIPT &amp; GCV DATA'!$K$3:$K$203)</f>
        <v>#VALUE!</v>
      </c>
      <c r="L93" s="15" t="e">
        <f>SUMIF('[1]WASH COAL RECEIPT &amp; GCV DATA'!$A$3:$A$203,'MASTER DATA FILE WASH COAL 210'!A93,'[1]WASH COAL RECEIPT &amp; GCV DATA'!$L$3:$L$203)</f>
        <v>#VALUE!</v>
      </c>
      <c r="M93" s="15" t="e">
        <f t="shared" si="7"/>
        <v>#VALUE!</v>
      </c>
      <c r="N93" s="15">
        <f t="shared" si="8"/>
        <v>0</v>
      </c>
      <c r="O93" s="15" t="e">
        <f>SUMIF('[1]WASH COAL RECEIPT &amp; GCV DATA'!$A$3:$A$203,'MASTER DATA FILE WASH COAL 210'!A93,'[1]WASH COAL RECEIPT &amp; GCV DATA'!$O$3:$O$203)</f>
        <v>#VALUE!</v>
      </c>
      <c r="P93" s="15" t="e">
        <f t="shared" si="9"/>
        <v>#VALUE!</v>
      </c>
      <c r="Q93" s="15" t="e">
        <f>SUMIF('[1]WASH COAL RECEIPT &amp; GCV DATA'!$A$3:$A$203,'MASTER DATA FILE WASH COAL 210'!A93,'[1]WASH COAL RECEIPT &amp; GCV DATA'!$Q$3:$Q$203)</f>
        <v>#VALUE!</v>
      </c>
      <c r="R93" s="16" t="e">
        <f>SUMIF('[1]WASH COAL RECEIPT &amp; GCV DATA'!$A$3:$A$203,'MASTER DATA FILE WASH COAL 210'!A93,'[1]WASH COAL RECEIPT &amp; GCV DATA'!$R$3:$R$203)+IF(H93=$J$234,($K$234*K93),0)+IF(H93=$J$235,($K$235*K93),0)</f>
        <v>#VALUE!</v>
      </c>
      <c r="S93" s="15" t="e">
        <f t="shared" si="10"/>
        <v>#VALUE!</v>
      </c>
      <c r="T93" s="15" t="e">
        <f>SUMIF('[1]WASH COAL RECEIPT &amp; GCV DATA'!$A$3:$A$203,'MASTER DATA FILE WASH COAL 210'!A93,'[1]WASH COAL RECEIPT &amp; GCV DATA'!$T$3:$T$203)</f>
        <v>#VALUE!</v>
      </c>
      <c r="U93" s="15" t="e">
        <f t="shared" si="11"/>
        <v>#VALUE!</v>
      </c>
      <c r="V93" s="15" t="e">
        <f>SUMIF('[1]WASH COAL RECEIPT &amp; GCV DATA'!$A$3:$A$203,'MASTER DATA FILE WASH COAL 210'!A93,'[1]WASH COAL RECEIPT &amp; GCV DATA'!$V$3:$V$203)</f>
        <v>#VALUE!</v>
      </c>
      <c r="W93" s="15" t="e">
        <f t="shared" si="12"/>
        <v>#VALUE!</v>
      </c>
      <c r="X93" t="e">
        <f t="shared" si="13"/>
        <v>#VALUE!</v>
      </c>
    </row>
    <row r="94" spans="1:24" customFormat="1" x14ac:dyDescent="0.3">
      <c r="A94" s="12"/>
      <c r="B94" s="12" t="e">
        <f>SUMIF('[1]WASH COAL RECEIPT &amp; GCV DATA'!$A$3:$A$188,A94,'[1]WASH COAL RECEIPT &amp; GCV DATA'!$B$3:$B$188)</f>
        <v>#VALUE!</v>
      </c>
      <c r="C94" s="13" t="e">
        <f>SUMIF('[1]WASH COAL RECEIPT &amp; GCV DATA'!$A$3:$A$203,A94,'[1]WASH COAL RECEIPT &amp; GCV DATA'!$C$3:$C$203)</f>
        <v>#VALUE!</v>
      </c>
      <c r="D94" s="13">
        <f>IFERROR(VLOOKUP(A94,'[1]WASH COAL RECEIPT &amp; GCV DATA'!A93:V294,4,0),0)</f>
        <v>0</v>
      </c>
      <c r="E94" s="14">
        <f>IFERROR(VLOOKUP(A94,'[1]WASH COAL RECEIPT &amp; GCV DATA'!$A$2:$V$203,5,0),0)</f>
        <v>0</v>
      </c>
      <c r="F94" s="13" t="e">
        <f>SUMIF('[1]WASH COAL RECEIPT &amp; GCV DATA'!$A$3:$A$203,'MASTER DATA FILE WASH COAL 210'!A94,'[1]WASH COAL RECEIPT &amp; GCV DATA'!$F$3:$F$203)</f>
        <v>#VALUE!</v>
      </c>
      <c r="G94" s="13">
        <f>IFERROR(VLOOKUP(A94,'[1]WASH COAL RECEIPT &amp; GCV DATA'!$A$2:$V$203,7,0),0)</f>
        <v>0</v>
      </c>
      <c r="H94" s="13">
        <f>IFERROR(VLOOKUP(A94,'[1]WASH COAL RECEIPT &amp; GCV DATA'!$A$2:$V$203,8,0),0)</f>
        <v>0</v>
      </c>
      <c r="I94" s="13">
        <f>IFERROR(VLOOKUP(A94,'[1]WASH COAL RECEIPT &amp; GCV DATA'!$A$2:$V$203,9,0),0)</f>
        <v>0</v>
      </c>
      <c r="J94" s="13">
        <f>IFERROR(VLOOKUP(A94,'[1]WASH COAL RECEIPT &amp; GCV DATA'!$A$2:$V$203,10,0),0)</f>
        <v>0</v>
      </c>
      <c r="K94" s="15" t="e">
        <f>SUMIF('[1]WASH COAL RECEIPT &amp; GCV DATA'!$A$3:$A$203,'MASTER DATA FILE WASH COAL 210'!A94,'[1]WASH COAL RECEIPT &amp; GCV DATA'!$K$3:$K$203)</f>
        <v>#VALUE!</v>
      </c>
      <c r="L94" s="15" t="e">
        <f>SUMIF('[1]WASH COAL RECEIPT &amp; GCV DATA'!$A$3:$A$203,'MASTER DATA FILE WASH COAL 210'!A94,'[1]WASH COAL RECEIPT &amp; GCV DATA'!$L$3:$L$203)</f>
        <v>#VALUE!</v>
      </c>
      <c r="M94" s="15" t="e">
        <f t="shared" si="7"/>
        <v>#VALUE!</v>
      </c>
      <c r="N94" s="15">
        <f t="shared" si="8"/>
        <v>0</v>
      </c>
      <c r="O94" s="15" t="e">
        <f>SUMIF('[1]WASH COAL RECEIPT &amp; GCV DATA'!$A$3:$A$203,'MASTER DATA FILE WASH COAL 210'!A94,'[1]WASH COAL RECEIPT &amp; GCV DATA'!$O$3:$O$203)</f>
        <v>#VALUE!</v>
      </c>
      <c r="P94" s="15" t="e">
        <f t="shared" si="9"/>
        <v>#VALUE!</v>
      </c>
      <c r="Q94" s="15" t="e">
        <f>SUMIF('[1]WASH COAL RECEIPT &amp; GCV DATA'!$A$3:$A$203,'MASTER DATA FILE WASH COAL 210'!A94,'[1]WASH COAL RECEIPT &amp; GCV DATA'!$Q$3:$Q$203)</f>
        <v>#VALUE!</v>
      </c>
      <c r="R94" s="16" t="e">
        <f>SUMIF('[1]WASH COAL RECEIPT &amp; GCV DATA'!$A$3:$A$203,'MASTER DATA FILE WASH COAL 210'!A94,'[1]WASH COAL RECEIPT &amp; GCV DATA'!$R$3:$R$203)+IF(H94=$J$234,($K$234*K94),0)+IF(H94=$J$235,($K$235*K94),0)</f>
        <v>#VALUE!</v>
      </c>
      <c r="S94" s="15" t="e">
        <f t="shared" si="10"/>
        <v>#VALUE!</v>
      </c>
      <c r="T94" s="15" t="e">
        <f>SUMIF('[1]WASH COAL RECEIPT &amp; GCV DATA'!$A$3:$A$203,'MASTER DATA FILE WASH COAL 210'!A94,'[1]WASH COAL RECEIPT &amp; GCV DATA'!$T$3:$T$203)</f>
        <v>#VALUE!</v>
      </c>
      <c r="U94" s="15" t="e">
        <f t="shared" si="11"/>
        <v>#VALUE!</v>
      </c>
      <c r="V94" s="15" t="e">
        <f>SUMIF('[1]WASH COAL RECEIPT &amp; GCV DATA'!$A$3:$A$203,'MASTER DATA FILE WASH COAL 210'!A94,'[1]WASH COAL RECEIPT &amp; GCV DATA'!$V$3:$V$203)</f>
        <v>#VALUE!</v>
      </c>
      <c r="W94" s="15" t="e">
        <f t="shared" si="12"/>
        <v>#VALUE!</v>
      </c>
      <c r="X94" t="e">
        <f t="shared" si="13"/>
        <v>#VALUE!</v>
      </c>
    </row>
    <row r="95" spans="1:24" customFormat="1" x14ac:dyDescent="0.3">
      <c r="A95" s="12"/>
      <c r="B95" s="12" t="e">
        <f>SUMIF('[1]WASH COAL RECEIPT &amp; GCV DATA'!$A$3:$A$188,A95,'[1]WASH COAL RECEIPT &amp; GCV DATA'!$B$3:$B$188)</f>
        <v>#VALUE!</v>
      </c>
      <c r="C95" s="13" t="e">
        <f>SUMIF('[1]WASH COAL RECEIPT &amp; GCV DATA'!$A$3:$A$203,A95,'[1]WASH COAL RECEIPT &amp; GCV DATA'!$C$3:$C$203)</f>
        <v>#VALUE!</v>
      </c>
      <c r="D95" s="13">
        <f>IFERROR(VLOOKUP(A95,'[1]WASH COAL RECEIPT &amp; GCV DATA'!A94:V295,4,0),0)</f>
        <v>0</v>
      </c>
      <c r="E95" s="14">
        <f>IFERROR(VLOOKUP(A95,'[1]WASH COAL RECEIPT &amp; GCV DATA'!$A$2:$V$203,5,0),0)</f>
        <v>0</v>
      </c>
      <c r="F95" s="13" t="e">
        <f>SUMIF('[1]WASH COAL RECEIPT &amp; GCV DATA'!$A$3:$A$203,'MASTER DATA FILE WASH COAL 210'!A95,'[1]WASH COAL RECEIPT &amp; GCV DATA'!$F$3:$F$203)</f>
        <v>#VALUE!</v>
      </c>
      <c r="G95" s="13">
        <f>IFERROR(VLOOKUP(A95,'[1]WASH COAL RECEIPT &amp; GCV DATA'!$A$2:$V$203,7,0),0)</f>
        <v>0</v>
      </c>
      <c r="H95" s="13">
        <f>IFERROR(VLOOKUP(A95,'[1]WASH COAL RECEIPT &amp; GCV DATA'!$A$2:$V$203,8,0),0)</f>
        <v>0</v>
      </c>
      <c r="I95" s="13">
        <f>IFERROR(VLOOKUP(A95,'[1]WASH COAL RECEIPT &amp; GCV DATA'!$A$2:$V$203,9,0),0)</f>
        <v>0</v>
      </c>
      <c r="J95" s="13">
        <f>IFERROR(VLOOKUP(A95,'[1]WASH COAL RECEIPT &amp; GCV DATA'!$A$2:$V$203,10,0),0)</f>
        <v>0</v>
      </c>
      <c r="K95" s="15" t="e">
        <f>SUMIF('[1]WASH COAL RECEIPT &amp; GCV DATA'!$A$3:$A$203,'MASTER DATA FILE WASH COAL 210'!A95,'[1]WASH COAL RECEIPT &amp; GCV DATA'!$K$3:$K$203)</f>
        <v>#VALUE!</v>
      </c>
      <c r="L95" s="15" t="e">
        <f>SUMIF('[1]WASH COAL RECEIPT &amp; GCV DATA'!$A$3:$A$203,'MASTER DATA FILE WASH COAL 210'!A95,'[1]WASH COAL RECEIPT &amp; GCV DATA'!$L$3:$L$203)</f>
        <v>#VALUE!</v>
      </c>
      <c r="M95" s="15" t="e">
        <f t="shared" si="7"/>
        <v>#VALUE!</v>
      </c>
      <c r="N95" s="15">
        <f t="shared" si="8"/>
        <v>0</v>
      </c>
      <c r="O95" s="15" t="e">
        <f>SUMIF('[1]WASH COAL RECEIPT &amp; GCV DATA'!$A$3:$A$203,'MASTER DATA FILE WASH COAL 210'!A95,'[1]WASH COAL RECEIPT &amp; GCV DATA'!$O$3:$O$203)</f>
        <v>#VALUE!</v>
      </c>
      <c r="P95" s="15" t="e">
        <f t="shared" si="9"/>
        <v>#VALUE!</v>
      </c>
      <c r="Q95" s="15" t="e">
        <f>SUMIF('[1]WASH COAL RECEIPT &amp; GCV DATA'!$A$3:$A$203,'MASTER DATA FILE WASH COAL 210'!A95,'[1]WASH COAL RECEIPT &amp; GCV DATA'!$Q$3:$Q$203)</f>
        <v>#VALUE!</v>
      </c>
      <c r="R95" s="16" t="e">
        <f>SUMIF('[1]WASH COAL RECEIPT &amp; GCV DATA'!$A$3:$A$203,'MASTER DATA FILE WASH COAL 210'!A95,'[1]WASH COAL RECEIPT &amp; GCV DATA'!$R$3:$R$203)+IF(H95=$J$234,($K$234*K95),0)+IF(H95=$J$235,($K$235*K95),0)</f>
        <v>#VALUE!</v>
      </c>
      <c r="S95" s="15" t="e">
        <f t="shared" si="10"/>
        <v>#VALUE!</v>
      </c>
      <c r="T95" s="15" t="e">
        <f>SUMIF('[1]WASH COAL RECEIPT &amp; GCV DATA'!$A$3:$A$203,'MASTER DATA FILE WASH COAL 210'!A95,'[1]WASH COAL RECEIPT &amp; GCV DATA'!$T$3:$T$203)</f>
        <v>#VALUE!</v>
      </c>
      <c r="U95" s="15" t="e">
        <f t="shared" si="11"/>
        <v>#VALUE!</v>
      </c>
      <c r="V95" s="15" t="e">
        <f>SUMIF('[1]WASH COAL RECEIPT &amp; GCV DATA'!$A$3:$A$203,'MASTER DATA FILE WASH COAL 210'!A95,'[1]WASH COAL RECEIPT &amp; GCV DATA'!$V$3:$V$203)</f>
        <v>#VALUE!</v>
      </c>
      <c r="W95" s="15" t="e">
        <f t="shared" si="12"/>
        <v>#VALUE!</v>
      </c>
      <c r="X95" t="e">
        <f t="shared" si="13"/>
        <v>#VALUE!</v>
      </c>
    </row>
    <row r="96" spans="1:24" customFormat="1" x14ac:dyDescent="0.3">
      <c r="A96" s="12"/>
      <c r="B96" s="12" t="e">
        <f>SUMIF('[1]WASH COAL RECEIPT &amp; GCV DATA'!$A$3:$A$188,A96,'[1]WASH COAL RECEIPT &amp; GCV DATA'!$B$3:$B$188)</f>
        <v>#VALUE!</v>
      </c>
      <c r="C96" s="13" t="e">
        <f>SUMIF('[1]WASH COAL RECEIPT &amp; GCV DATA'!$A$3:$A$203,A96,'[1]WASH COAL RECEIPT &amp; GCV DATA'!$C$3:$C$203)</f>
        <v>#VALUE!</v>
      </c>
      <c r="D96" s="13">
        <f>IFERROR(VLOOKUP(A96,'[1]WASH COAL RECEIPT &amp; GCV DATA'!A95:V296,4,0),0)</f>
        <v>0</v>
      </c>
      <c r="E96" s="14">
        <f>IFERROR(VLOOKUP(A96,'[1]WASH COAL RECEIPT &amp; GCV DATA'!$A$2:$V$203,5,0),0)</f>
        <v>0</v>
      </c>
      <c r="F96" s="13" t="e">
        <f>SUMIF('[1]WASH COAL RECEIPT &amp; GCV DATA'!$A$3:$A$203,'MASTER DATA FILE WASH COAL 210'!A96,'[1]WASH COAL RECEIPT &amp; GCV DATA'!$F$3:$F$203)</f>
        <v>#VALUE!</v>
      </c>
      <c r="G96" s="13">
        <f>IFERROR(VLOOKUP(A96,'[1]WASH COAL RECEIPT &amp; GCV DATA'!$A$2:$V$203,7,0),0)</f>
        <v>0</v>
      </c>
      <c r="H96" s="13">
        <f>IFERROR(VLOOKUP(A96,'[1]WASH COAL RECEIPT &amp; GCV DATA'!$A$2:$V$203,8,0),0)</f>
        <v>0</v>
      </c>
      <c r="I96" s="13">
        <f>IFERROR(VLOOKUP(A96,'[1]WASH COAL RECEIPT &amp; GCV DATA'!$A$2:$V$203,9,0),0)</f>
        <v>0</v>
      </c>
      <c r="J96" s="13">
        <f>IFERROR(VLOOKUP(A96,'[1]WASH COAL RECEIPT &amp; GCV DATA'!$A$2:$V$203,10,0),0)</f>
        <v>0</v>
      </c>
      <c r="K96" s="15" t="e">
        <f>SUMIF('[1]WASH COAL RECEIPT &amp; GCV DATA'!$A$3:$A$203,'MASTER DATA FILE WASH COAL 210'!A96,'[1]WASH COAL RECEIPT &amp; GCV DATA'!$K$3:$K$203)</f>
        <v>#VALUE!</v>
      </c>
      <c r="L96" s="15" t="e">
        <f>SUMIF('[1]WASH COAL RECEIPT &amp; GCV DATA'!$A$3:$A$203,'MASTER DATA FILE WASH COAL 210'!A96,'[1]WASH COAL RECEIPT &amp; GCV DATA'!$L$3:$L$203)</f>
        <v>#VALUE!</v>
      </c>
      <c r="M96" s="15" t="e">
        <f t="shared" si="7"/>
        <v>#VALUE!</v>
      </c>
      <c r="N96" s="15">
        <f t="shared" si="8"/>
        <v>0</v>
      </c>
      <c r="O96" s="15" t="e">
        <f>SUMIF('[1]WASH COAL RECEIPT &amp; GCV DATA'!$A$3:$A$203,'MASTER DATA FILE WASH COAL 210'!A96,'[1]WASH COAL RECEIPT &amp; GCV DATA'!$O$3:$O$203)</f>
        <v>#VALUE!</v>
      </c>
      <c r="P96" s="15" t="e">
        <f t="shared" si="9"/>
        <v>#VALUE!</v>
      </c>
      <c r="Q96" s="15" t="e">
        <f>SUMIF('[1]WASH COAL RECEIPT &amp; GCV DATA'!$A$3:$A$203,'MASTER DATA FILE WASH COAL 210'!A96,'[1]WASH COAL RECEIPT &amp; GCV DATA'!$Q$3:$Q$203)</f>
        <v>#VALUE!</v>
      </c>
      <c r="R96" s="16" t="e">
        <f>SUMIF('[1]WASH COAL RECEIPT &amp; GCV DATA'!$A$3:$A$203,'MASTER DATA FILE WASH COAL 210'!A96,'[1]WASH COAL RECEIPT &amp; GCV DATA'!$R$3:$R$203)+IF(H96=$J$234,($K$234*K96),0)+IF(H96=$J$235,($K$235*K96),0)</f>
        <v>#VALUE!</v>
      </c>
      <c r="S96" s="15" t="e">
        <f t="shared" si="10"/>
        <v>#VALUE!</v>
      </c>
      <c r="T96" s="15" t="e">
        <f>SUMIF('[1]WASH COAL RECEIPT &amp; GCV DATA'!$A$3:$A$203,'MASTER DATA FILE WASH COAL 210'!A96,'[1]WASH COAL RECEIPT &amp; GCV DATA'!$T$3:$T$203)</f>
        <v>#VALUE!</v>
      </c>
      <c r="U96" s="15" t="e">
        <f t="shared" si="11"/>
        <v>#VALUE!</v>
      </c>
      <c r="V96" s="15" t="e">
        <f>SUMIF('[1]WASH COAL RECEIPT &amp; GCV DATA'!$A$3:$A$203,'MASTER DATA FILE WASH COAL 210'!A96,'[1]WASH COAL RECEIPT &amp; GCV DATA'!$V$3:$V$203)</f>
        <v>#VALUE!</v>
      </c>
      <c r="W96" s="15" t="e">
        <f t="shared" si="12"/>
        <v>#VALUE!</v>
      </c>
      <c r="X96" t="e">
        <f t="shared" si="13"/>
        <v>#VALUE!</v>
      </c>
    </row>
    <row r="97" spans="1:24" customFormat="1" x14ac:dyDescent="0.3">
      <c r="A97" s="12"/>
      <c r="B97" s="12" t="e">
        <f>SUMIF('[1]WASH COAL RECEIPT &amp; GCV DATA'!$A$3:$A$188,A97,'[1]WASH COAL RECEIPT &amp; GCV DATA'!$B$3:$B$188)</f>
        <v>#VALUE!</v>
      </c>
      <c r="C97" s="13" t="e">
        <f>SUMIF('[1]WASH COAL RECEIPT &amp; GCV DATA'!$A$3:$A$203,A97,'[1]WASH COAL RECEIPT &amp; GCV DATA'!$C$3:$C$203)</f>
        <v>#VALUE!</v>
      </c>
      <c r="D97" s="13">
        <f>IFERROR(VLOOKUP(A97,'[1]WASH COAL RECEIPT &amp; GCV DATA'!A96:V297,4,0),0)</f>
        <v>0</v>
      </c>
      <c r="E97" s="14">
        <f>IFERROR(VLOOKUP(A97,'[1]WASH COAL RECEIPT &amp; GCV DATA'!$A$2:$V$203,5,0),0)</f>
        <v>0</v>
      </c>
      <c r="F97" s="13" t="e">
        <f>SUMIF('[1]WASH COAL RECEIPT &amp; GCV DATA'!$A$3:$A$203,'MASTER DATA FILE WASH COAL 210'!A97,'[1]WASH COAL RECEIPT &amp; GCV DATA'!$F$3:$F$203)</f>
        <v>#VALUE!</v>
      </c>
      <c r="G97" s="13">
        <f>IFERROR(VLOOKUP(A97,'[1]WASH COAL RECEIPT &amp; GCV DATA'!$A$2:$V$203,7,0),0)</f>
        <v>0</v>
      </c>
      <c r="H97" s="13">
        <f>IFERROR(VLOOKUP(A97,'[1]WASH COAL RECEIPT &amp; GCV DATA'!$A$2:$V$203,8,0),0)</f>
        <v>0</v>
      </c>
      <c r="I97" s="13">
        <f>IFERROR(VLOOKUP(A97,'[1]WASH COAL RECEIPT &amp; GCV DATA'!$A$2:$V$203,9,0),0)</f>
        <v>0</v>
      </c>
      <c r="J97" s="13">
        <f>IFERROR(VLOOKUP(A97,'[1]WASH COAL RECEIPT &amp; GCV DATA'!$A$2:$V$203,10,0),0)</f>
        <v>0</v>
      </c>
      <c r="K97" s="15" t="e">
        <f>SUMIF('[1]WASH COAL RECEIPT &amp; GCV DATA'!$A$3:$A$203,'MASTER DATA FILE WASH COAL 210'!A97,'[1]WASH COAL RECEIPT &amp; GCV DATA'!$K$3:$K$203)</f>
        <v>#VALUE!</v>
      </c>
      <c r="L97" s="15" t="e">
        <f>SUMIF('[1]WASH COAL RECEIPT &amp; GCV DATA'!$A$3:$A$203,'MASTER DATA FILE WASH COAL 210'!A97,'[1]WASH COAL RECEIPT &amp; GCV DATA'!$L$3:$L$203)</f>
        <v>#VALUE!</v>
      </c>
      <c r="M97" s="15" t="e">
        <f t="shared" si="7"/>
        <v>#VALUE!</v>
      </c>
      <c r="N97" s="15">
        <f t="shared" si="8"/>
        <v>0</v>
      </c>
      <c r="O97" s="15" t="e">
        <f>SUMIF('[1]WASH COAL RECEIPT &amp; GCV DATA'!$A$3:$A$203,'MASTER DATA FILE WASH COAL 210'!A97,'[1]WASH COAL RECEIPT &amp; GCV DATA'!$O$3:$O$203)</f>
        <v>#VALUE!</v>
      </c>
      <c r="P97" s="15" t="e">
        <f t="shared" si="9"/>
        <v>#VALUE!</v>
      </c>
      <c r="Q97" s="15" t="e">
        <f>SUMIF('[1]WASH COAL RECEIPT &amp; GCV DATA'!$A$3:$A$203,'MASTER DATA FILE WASH COAL 210'!A97,'[1]WASH COAL RECEIPT &amp; GCV DATA'!$Q$3:$Q$203)</f>
        <v>#VALUE!</v>
      </c>
      <c r="R97" s="16" t="e">
        <f>SUMIF('[1]WASH COAL RECEIPT &amp; GCV DATA'!$A$3:$A$203,'MASTER DATA FILE WASH COAL 210'!A97,'[1]WASH COAL RECEIPT &amp; GCV DATA'!$R$3:$R$203)+IF(H97=$J$234,($K$234*K97),0)+IF(H97=$J$235,($K$235*K97),0)</f>
        <v>#VALUE!</v>
      </c>
      <c r="S97" s="15" t="e">
        <f t="shared" si="10"/>
        <v>#VALUE!</v>
      </c>
      <c r="T97" s="15" t="e">
        <f>SUMIF('[1]WASH COAL RECEIPT &amp; GCV DATA'!$A$3:$A$203,'MASTER DATA FILE WASH COAL 210'!A97,'[1]WASH COAL RECEIPT &amp; GCV DATA'!$T$3:$T$203)</f>
        <v>#VALUE!</v>
      </c>
      <c r="U97" s="15" t="e">
        <f t="shared" si="11"/>
        <v>#VALUE!</v>
      </c>
      <c r="V97" s="15" t="e">
        <f>SUMIF('[1]WASH COAL RECEIPT &amp; GCV DATA'!$A$3:$A$203,'MASTER DATA FILE WASH COAL 210'!A97,'[1]WASH COAL RECEIPT &amp; GCV DATA'!$V$3:$V$203)</f>
        <v>#VALUE!</v>
      </c>
      <c r="W97" s="15" t="e">
        <f t="shared" si="12"/>
        <v>#VALUE!</v>
      </c>
      <c r="X97" t="e">
        <f t="shared" si="13"/>
        <v>#VALUE!</v>
      </c>
    </row>
    <row r="98" spans="1:24" customFormat="1" x14ac:dyDescent="0.3">
      <c r="A98" s="12"/>
      <c r="B98" s="12" t="e">
        <f>SUMIF('[1]WASH COAL RECEIPT &amp; GCV DATA'!$A$3:$A$188,A98,'[1]WASH COAL RECEIPT &amp; GCV DATA'!$B$3:$B$188)</f>
        <v>#VALUE!</v>
      </c>
      <c r="C98" s="13" t="e">
        <f>SUMIF('[1]WASH COAL RECEIPT &amp; GCV DATA'!$A$3:$A$203,A98,'[1]WASH COAL RECEIPT &amp; GCV DATA'!$C$3:$C$203)</f>
        <v>#VALUE!</v>
      </c>
      <c r="D98" s="13">
        <f>IFERROR(VLOOKUP(A98,'[1]WASH COAL RECEIPT &amp; GCV DATA'!A97:V298,4,0),0)</f>
        <v>0</v>
      </c>
      <c r="E98" s="14">
        <f>IFERROR(VLOOKUP(A98,'[1]WASH COAL RECEIPT &amp; GCV DATA'!$A$2:$V$203,5,0),0)</f>
        <v>0</v>
      </c>
      <c r="F98" s="13" t="e">
        <f>SUMIF('[1]WASH COAL RECEIPT &amp; GCV DATA'!$A$3:$A$203,'MASTER DATA FILE WASH COAL 210'!A98,'[1]WASH COAL RECEIPT &amp; GCV DATA'!$F$3:$F$203)</f>
        <v>#VALUE!</v>
      </c>
      <c r="G98" s="13">
        <f>IFERROR(VLOOKUP(A98,'[1]WASH COAL RECEIPT &amp; GCV DATA'!$A$2:$V$203,7,0),0)</f>
        <v>0</v>
      </c>
      <c r="H98" s="13">
        <f>IFERROR(VLOOKUP(A98,'[1]WASH COAL RECEIPT &amp; GCV DATA'!$A$2:$V$203,8,0),0)</f>
        <v>0</v>
      </c>
      <c r="I98" s="13">
        <f>IFERROR(VLOOKUP(A98,'[1]WASH COAL RECEIPT &amp; GCV DATA'!$A$2:$V$203,9,0),0)</f>
        <v>0</v>
      </c>
      <c r="J98" s="13">
        <f>IFERROR(VLOOKUP(A98,'[1]WASH COAL RECEIPT &amp; GCV DATA'!$A$2:$V$203,10,0),0)</f>
        <v>0</v>
      </c>
      <c r="K98" s="15" t="e">
        <f>SUMIF('[1]WASH COAL RECEIPT &amp; GCV DATA'!$A$3:$A$203,'MASTER DATA FILE WASH COAL 210'!A98,'[1]WASH COAL RECEIPT &amp; GCV DATA'!$K$3:$K$203)</f>
        <v>#VALUE!</v>
      </c>
      <c r="L98" s="15" t="e">
        <f>SUMIF('[1]WASH COAL RECEIPT &amp; GCV DATA'!$A$3:$A$203,'MASTER DATA FILE WASH COAL 210'!A98,'[1]WASH COAL RECEIPT &amp; GCV DATA'!$L$3:$L$203)</f>
        <v>#VALUE!</v>
      </c>
      <c r="M98" s="15" t="e">
        <f t="shared" si="7"/>
        <v>#VALUE!</v>
      </c>
      <c r="N98" s="15">
        <f t="shared" si="8"/>
        <v>0</v>
      </c>
      <c r="O98" s="15" t="e">
        <f>SUMIF('[1]WASH COAL RECEIPT &amp; GCV DATA'!$A$3:$A$203,'MASTER DATA FILE WASH COAL 210'!A98,'[1]WASH COAL RECEIPT &amp; GCV DATA'!$O$3:$O$203)</f>
        <v>#VALUE!</v>
      </c>
      <c r="P98" s="15" t="e">
        <f t="shared" si="9"/>
        <v>#VALUE!</v>
      </c>
      <c r="Q98" s="15" t="e">
        <f>SUMIF('[1]WASH COAL RECEIPT &amp; GCV DATA'!$A$3:$A$203,'MASTER DATA FILE WASH COAL 210'!A98,'[1]WASH COAL RECEIPT &amp; GCV DATA'!$Q$3:$Q$203)</f>
        <v>#VALUE!</v>
      </c>
      <c r="R98" s="16" t="e">
        <f>SUMIF('[1]WASH COAL RECEIPT &amp; GCV DATA'!$A$3:$A$203,'MASTER DATA FILE WASH COAL 210'!A98,'[1]WASH COAL RECEIPT &amp; GCV DATA'!$R$3:$R$203)+IF(H98=$J$234,($K$234*K98),0)+IF(H98=$J$235,($K$235*K98),0)</f>
        <v>#VALUE!</v>
      </c>
      <c r="S98" s="15" t="e">
        <f t="shared" si="10"/>
        <v>#VALUE!</v>
      </c>
      <c r="T98" s="15" t="e">
        <f>SUMIF('[1]WASH COAL RECEIPT &amp; GCV DATA'!$A$3:$A$203,'MASTER DATA FILE WASH COAL 210'!A98,'[1]WASH COAL RECEIPT &amp; GCV DATA'!$T$3:$T$203)</f>
        <v>#VALUE!</v>
      </c>
      <c r="U98" s="15" t="e">
        <f t="shared" si="11"/>
        <v>#VALUE!</v>
      </c>
      <c r="V98" s="15" t="e">
        <f>SUMIF('[1]WASH COAL RECEIPT &amp; GCV DATA'!$A$3:$A$203,'MASTER DATA FILE WASH COAL 210'!A98,'[1]WASH COAL RECEIPT &amp; GCV DATA'!$V$3:$V$203)</f>
        <v>#VALUE!</v>
      </c>
      <c r="W98" s="15" t="e">
        <f t="shared" si="12"/>
        <v>#VALUE!</v>
      </c>
      <c r="X98" t="e">
        <f t="shared" si="13"/>
        <v>#VALUE!</v>
      </c>
    </row>
    <row r="99" spans="1:24" customFormat="1" x14ac:dyDescent="0.3">
      <c r="A99" s="12"/>
      <c r="B99" s="12" t="e">
        <f>SUMIF('[1]WASH COAL RECEIPT &amp; GCV DATA'!$A$3:$A$188,A99,'[1]WASH COAL RECEIPT &amp; GCV DATA'!$B$3:$B$188)</f>
        <v>#VALUE!</v>
      </c>
      <c r="C99" s="13" t="e">
        <f>SUMIF('[1]WASH COAL RECEIPT &amp; GCV DATA'!$A$3:$A$203,A99,'[1]WASH COAL RECEIPT &amp; GCV DATA'!$C$3:$C$203)</f>
        <v>#VALUE!</v>
      </c>
      <c r="D99" s="13">
        <f>IFERROR(VLOOKUP(A99,'[1]WASH COAL RECEIPT &amp; GCV DATA'!A98:V299,4,0),0)</f>
        <v>0</v>
      </c>
      <c r="E99" s="14">
        <f>IFERROR(VLOOKUP(A99,'[1]WASH COAL RECEIPT &amp; GCV DATA'!$A$2:$V$203,5,0),0)</f>
        <v>0</v>
      </c>
      <c r="F99" s="13" t="e">
        <f>SUMIF('[1]WASH COAL RECEIPT &amp; GCV DATA'!$A$3:$A$203,'MASTER DATA FILE WASH COAL 210'!A99,'[1]WASH COAL RECEIPT &amp; GCV DATA'!$F$3:$F$203)</f>
        <v>#VALUE!</v>
      </c>
      <c r="G99" s="13">
        <f>IFERROR(VLOOKUP(A99,'[1]WASH COAL RECEIPT &amp; GCV DATA'!$A$2:$V$203,7,0),0)</f>
        <v>0</v>
      </c>
      <c r="H99" s="13">
        <f>IFERROR(VLOOKUP(A99,'[1]WASH COAL RECEIPT &amp; GCV DATA'!$A$2:$V$203,8,0),0)</f>
        <v>0</v>
      </c>
      <c r="I99" s="13">
        <f>IFERROR(VLOOKUP(A99,'[1]WASH COAL RECEIPT &amp; GCV DATA'!$A$2:$V$203,9,0),0)</f>
        <v>0</v>
      </c>
      <c r="J99" s="13">
        <f>IFERROR(VLOOKUP(A99,'[1]WASH COAL RECEIPT &amp; GCV DATA'!$A$2:$V$203,10,0),0)</f>
        <v>0</v>
      </c>
      <c r="K99" s="15" t="e">
        <f>SUMIF('[1]WASH COAL RECEIPT &amp; GCV DATA'!$A$3:$A$203,'MASTER DATA FILE WASH COAL 210'!A99,'[1]WASH COAL RECEIPT &amp; GCV DATA'!$K$3:$K$203)</f>
        <v>#VALUE!</v>
      </c>
      <c r="L99" s="15" t="e">
        <f>SUMIF('[1]WASH COAL RECEIPT &amp; GCV DATA'!$A$3:$A$203,'MASTER DATA FILE WASH COAL 210'!A99,'[1]WASH COAL RECEIPT &amp; GCV DATA'!$L$3:$L$203)</f>
        <v>#VALUE!</v>
      </c>
      <c r="M99" s="15" t="e">
        <f t="shared" si="7"/>
        <v>#VALUE!</v>
      </c>
      <c r="N99" s="15">
        <f t="shared" si="8"/>
        <v>0</v>
      </c>
      <c r="O99" s="15" t="e">
        <f>SUMIF('[1]WASH COAL RECEIPT &amp; GCV DATA'!$A$3:$A$203,'MASTER DATA FILE WASH COAL 210'!A99,'[1]WASH COAL RECEIPT &amp; GCV DATA'!$O$3:$O$203)</f>
        <v>#VALUE!</v>
      </c>
      <c r="P99" s="15" t="e">
        <f t="shared" si="9"/>
        <v>#VALUE!</v>
      </c>
      <c r="Q99" s="15" t="e">
        <f>SUMIF('[1]WASH COAL RECEIPT &amp; GCV DATA'!$A$3:$A$203,'MASTER DATA FILE WASH COAL 210'!A99,'[1]WASH COAL RECEIPT &amp; GCV DATA'!$Q$3:$Q$203)</f>
        <v>#VALUE!</v>
      </c>
      <c r="R99" s="16" t="e">
        <f>SUMIF('[1]WASH COAL RECEIPT &amp; GCV DATA'!$A$3:$A$203,'MASTER DATA FILE WASH COAL 210'!A99,'[1]WASH COAL RECEIPT &amp; GCV DATA'!$R$3:$R$203)+IF(H99=$J$234,($K$234*K99),0)+IF(H99=$J$235,($K$235*K99),0)</f>
        <v>#VALUE!</v>
      </c>
      <c r="S99" s="15" t="e">
        <f t="shared" si="10"/>
        <v>#VALUE!</v>
      </c>
      <c r="T99" s="15" t="e">
        <f>SUMIF('[1]WASH COAL RECEIPT &amp; GCV DATA'!$A$3:$A$203,'MASTER DATA FILE WASH COAL 210'!A99,'[1]WASH COAL RECEIPT &amp; GCV DATA'!$T$3:$T$203)</f>
        <v>#VALUE!</v>
      </c>
      <c r="U99" s="15" t="e">
        <f t="shared" si="11"/>
        <v>#VALUE!</v>
      </c>
      <c r="V99" s="15" t="e">
        <f>SUMIF('[1]WASH COAL RECEIPT &amp; GCV DATA'!$A$3:$A$203,'MASTER DATA FILE WASH COAL 210'!A99,'[1]WASH COAL RECEIPT &amp; GCV DATA'!$V$3:$V$203)</f>
        <v>#VALUE!</v>
      </c>
      <c r="W99" s="15" t="e">
        <f t="shared" si="12"/>
        <v>#VALUE!</v>
      </c>
      <c r="X99" t="e">
        <f t="shared" si="13"/>
        <v>#VALUE!</v>
      </c>
    </row>
    <row r="100" spans="1:24" customFormat="1" x14ac:dyDescent="0.3">
      <c r="A100" s="12"/>
      <c r="B100" s="12" t="e">
        <f>SUMIF('[1]WASH COAL RECEIPT &amp; GCV DATA'!$A$3:$A$188,A100,'[1]WASH COAL RECEIPT &amp; GCV DATA'!$B$3:$B$188)</f>
        <v>#VALUE!</v>
      </c>
      <c r="C100" s="13" t="e">
        <f>SUMIF('[1]WASH COAL RECEIPT &amp; GCV DATA'!$A$3:$A$203,A100,'[1]WASH COAL RECEIPT &amp; GCV DATA'!$C$3:$C$203)</f>
        <v>#VALUE!</v>
      </c>
      <c r="D100" s="13">
        <f>IFERROR(VLOOKUP(A100,'[1]WASH COAL RECEIPT &amp; GCV DATA'!A99:V300,4,0),0)</f>
        <v>0</v>
      </c>
      <c r="E100" s="14">
        <f>IFERROR(VLOOKUP(A100,'[1]WASH COAL RECEIPT &amp; GCV DATA'!$A$2:$V$203,5,0),0)</f>
        <v>0</v>
      </c>
      <c r="F100" s="13" t="e">
        <f>SUMIF('[1]WASH COAL RECEIPT &amp; GCV DATA'!$A$3:$A$203,'MASTER DATA FILE WASH COAL 210'!A100,'[1]WASH COAL RECEIPT &amp; GCV DATA'!$F$3:$F$203)</f>
        <v>#VALUE!</v>
      </c>
      <c r="G100" s="13">
        <f>IFERROR(VLOOKUP(A100,'[1]WASH COAL RECEIPT &amp; GCV DATA'!$A$2:$V$203,7,0),0)</f>
        <v>0</v>
      </c>
      <c r="H100" s="13">
        <f>IFERROR(VLOOKUP(A100,'[1]WASH COAL RECEIPT &amp; GCV DATA'!$A$2:$V$203,8,0),0)</f>
        <v>0</v>
      </c>
      <c r="I100" s="13">
        <f>IFERROR(VLOOKUP(A100,'[1]WASH COAL RECEIPT &amp; GCV DATA'!$A$2:$V$203,9,0),0)</f>
        <v>0</v>
      </c>
      <c r="J100" s="13">
        <f>IFERROR(VLOOKUP(A100,'[1]WASH COAL RECEIPT &amp; GCV DATA'!$A$2:$V$203,10,0),0)</f>
        <v>0</v>
      </c>
      <c r="K100" s="15" t="e">
        <f>SUMIF('[1]WASH COAL RECEIPT &amp; GCV DATA'!$A$3:$A$203,'MASTER DATA FILE WASH COAL 210'!A100,'[1]WASH COAL RECEIPT &amp; GCV DATA'!$K$3:$K$203)</f>
        <v>#VALUE!</v>
      </c>
      <c r="L100" s="15" t="e">
        <f>SUMIF('[1]WASH COAL RECEIPT &amp; GCV DATA'!$A$3:$A$203,'MASTER DATA FILE WASH COAL 210'!A100,'[1]WASH COAL RECEIPT &amp; GCV DATA'!$L$3:$L$203)</f>
        <v>#VALUE!</v>
      </c>
      <c r="M100" s="15" t="e">
        <f t="shared" si="7"/>
        <v>#VALUE!</v>
      </c>
      <c r="N100" s="15">
        <f t="shared" si="8"/>
        <v>0</v>
      </c>
      <c r="O100" s="15" t="e">
        <f>SUMIF('[1]WASH COAL RECEIPT &amp; GCV DATA'!$A$3:$A$203,'MASTER DATA FILE WASH COAL 210'!A100,'[1]WASH COAL RECEIPT &amp; GCV DATA'!$O$3:$O$203)</f>
        <v>#VALUE!</v>
      </c>
      <c r="P100" s="15" t="e">
        <f t="shared" si="9"/>
        <v>#VALUE!</v>
      </c>
      <c r="Q100" s="15" t="e">
        <f>SUMIF('[1]WASH COAL RECEIPT &amp; GCV DATA'!$A$3:$A$203,'MASTER DATA FILE WASH COAL 210'!A100,'[1]WASH COAL RECEIPT &amp; GCV DATA'!$Q$3:$Q$203)</f>
        <v>#VALUE!</v>
      </c>
      <c r="R100" s="16" t="e">
        <f>SUMIF('[1]WASH COAL RECEIPT &amp; GCV DATA'!$A$3:$A$203,'MASTER DATA FILE WASH COAL 210'!A100,'[1]WASH COAL RECEIPT &amp; GCV DATA'!$R$3:$R$203)+IF(H100=$J$234,($K$234*K100),0)+IF(H100=$J$235,($K$235*K100),0)</f>
        <v>#VALUE!</v>
      </c>
      <c r="S100" s="15" t="e">
        <f t="shared" si="10"/>
        <v>#VALUE!</v>
      </c>
      <c r="T100" s="15" t="e">
        <f>SUMIF('[1]WASH COAL RECEIPT &amp; GCV DATA'!$A$3:$A$203,'MASTER DATA FILE WASH COAL 210'!A100,'[1]WASH COAL RECEIPT &amp; GCV DATA'!$T$3:$T$203)</f>
        <v>#VALUE!</v>
      </c>
      <c r="U100" s="15" t="e">
        <f t="shared" si="11"/>
        <v>#VALUE!</v>
      </c>
      <c r="V100" s="15" t="e">
        <f>SUMIF('[1]WASH COAL RECEIPT &amp; GCV DATA'!$A$3:$A$203,'MASTER DATA FILE WASH COAL 210'!A100,'[1]WASH COAL RECEIPT &amp; GCV DATA'!$V$3:$V$203)</f>
        <v>#VALUE!</v>
      </c>
      <c r="W100" s="15" t="e">
        <f t="shared" si="12"/>
        <v>#VALUE!</v>
      </c>
      <c r="X100" t="e">
        <f t="shared" si="13"/>
        <v>#VALUE!</v>
      </c>
    </row>
    <row r="101" spans="1:24" customFormat="1" x14ac:dyDescent="0.3">
      <c r="A101" s="12"/>
      <c r="B101" s="12" t="e">
        <f>SUMIF('[1]WASH COAL RECEIPT &amp; GCV DATA'!$A$3:$A$188,A101,'[1]WASH COAL RECEIPT &amp; GCV DATA'!$B$3:$B$188)</f>
        <v>#VALUE!</v>
      </c>
      <c r="C101" s="13" t="e">
        <f>SUMIF('[1]WASH COAL RECEIPT &amp; GCV DATA'!$A$3:$A$203,A101,'[1]WASH COAL RECEIPT &amp; GCV DATA'!$C$3:$C$203)</f>
        <v>#VALUE!</v>
      </c>
      <c r="D101" s="13">
        <f>IFERROR(VLOOKUP(A101,'[1]WASH COAL RECEIPT &amp; GCV DATA'!A100:V301,4,0),0)</f>
        <v>0</v>
      </c>
      <c r="E101" s="14">
        <f>IFERROR(VLOOKUP(A101,'[1]WASH COAL RECEIPT &amp; GCV DATA'!$A$2:$V$203,5,0),0)</f>
        <v>0</v>
      </c>
      <c r="F101" s="13" t="e">
        <f>SUMIF('[1]WASH COAL RECEIPT &amp; GCV DATA'!$A$3:$A$203,'MASTER DATA FILE WASH COAL 210'!A101,'[1]WASH COAL RECEIPT &amp; GCV DATA'!$F$3:$F$203)</f>
        <v>#VALUE!</v>
      </c>
      <c r="G101" s="13">
        <f>IFERROR(VLOOKUP(A101,'[1]WASH COAL RECEIPT &amp; GCV DATA'!$A$2:$V$203,7,0),0)</f>
        <v>0</v>
      </c>
      <c r="H101" s="13">
        <f>IFERROR(VLOOKUP(A101,'[1]WASH COAL RECEIPT &amp; GCV DATA'!$A$2:$V$203,8,0),0)</f>
        <v>0</v>
      </c>
      <c r="I101" s="13">
        <f>IFERROR(VLOOKUP(A101,'[1]WASH COAL RECEIPT &amp; GCV DATA'!$A$2:$V$203,9,0),0)</f>
        <v>0</v>
      </c>
      <c r="J101" s="13">
        <f>IFERROR(VLOOKUP(A101,'[1]WASH COAL RECEIPT &amp; GCV DATA'!$A$2:$V$203,10,0),0)</f>
        <v>0</v>
      </c>
      <c r="K101" s="15" t="e">
        <f>SUMIF('[1]WASH COAL RECEIPT &amp; GCV DATA'!$A$3:$A$203,'MASTER DATA FILE WASH COAL 210'!A101,'[1]WASH COAL RECEIPT &amp; GCV DATA'!$K$3:$K$203)</f>
        <v>#VALUE!</v>
      </c>
      <c r="L101" s="15" t="e">
        <f>SUMIF('[1]WASH COAL RECEIPT &amp; GCV DATA'!$A$3:$A$203,'MASTER DATA FILE WASH COAL 210'!A101,'[1]WASH COAL RECEIPT &amp; GCV DATA'!$L$3:$L$203)</f>
        <v>#VALUE!</v>
      </c>
      <c r="M101" s="15" t="e">
        <f t="shared" si="7"/>
        <v>#VALUE!</v>
      </c>
      <c r="N101" s="15">
        <f t="shared" si="8"/>
        <v>0</v>
      </c>
      <c r="O101" s="15" t="e">
        <f>SUMIF('[1]WASH COAL RECEIPT &amp; GCV DATA'!$A$3:$A$203,'MASTER DATA FILE WASH COAL 210'!A101,'[1]WASH COAL RECEIPT &amp; GCV DATA'!$O$3:$O$203)</f>
        <v>#VALUE!</v>
      </c>
      <c r="P101" s="15" t="e">
        <f t="shared" si="9"/>
        <v>#VALUE!</v>
      </c>
      <c r="Q101" s="15" t="e">
        <f>SUMIF('[1]WASH COAL RECEIPT &amp; GCV DATA'!$A$3:$A$203,'MASTER DATA FILE WASH COAL 210'!A101,'[1]WASH COAL RECEIPT &amp; GCV DATA'!$Q$3:$Q$203)</f>
        <v>#VALUE!</v>
      </c>
      <c r="R101" s="16" t="e">
        <f>SUMIF('[1]WASH COAL RECEIPT &amp; GCV DATA'!$A$3:$A$203,'MASTER DATA FILE WASH COAL 210'!A101,'[1]WASH COAL RECEIPT &amp; GCV DATA'!$R$3:$R$203)+IF(H101=$J$234,($K$234*K101),0)+IF(H101=$J$235,($K$235*K101),0)</f>
        <v>#VALUE!</v>
      </c>
      <c r="S101" s="15" t="e">
        <f t="shared" si="10"/>
        <v>#VALUE!</v>
      </c>
      <c r="T101" s="15" t="e">
        <f>SUMIF('[1]WASH COAL RECEIPT &amp; GCV DATA'!$A$3:$A$203,'MASTER DATA FILE WASH COAL 210'!A101,'[1]WASH COAL RECEIPT &amp; GCV DATA'!$T$3:$T$203)</f>
        <v>#VALUE!</v>
      </c>
      <c r="U101" s="15" t="e">
        <f t="shared" si="11"/>
        <v>#VALUE!</v>
      </c>
      <c r="V101" s="15" t="e">
        <f>SUMIF('[1]WASH COAL RECEIPT &amp; GCV DATA'!$A$3:$A$203,'MASTER DATA FILE WASH COAL 210'!A101,'[1]WASH COAL RECEIPT &amp; GCV DATA'!$V$3:$V$203)</f>
        <v>#VALUE!</v>
      </c>
      <c r="W101" s="15" t="e">
        <f t="shared" si="12"/>
        <v>#VALUE!</v>
      </c>
      <c r="X101" t="e">
        <f t="shared" si="13"/>
        <v>#VALUE!</v>
      </c>
    </row>
    <row r="102" spans="1:24" customFormat="1" x14ac:dyDescent="0.3">
      <c r="A102" s="12"/>
      <c r="B102" s="12" t="e">
        <f>SUMIF('[1]WASH COAL RECEIPT &amp; GCV DATA'!$A$3:$A$188,A102,'[1]WASH COAL RECEIPT &amp; GCV DATA'!$B$3:$B$188)</f>
        <v>#VALUE!</v>
      </c>
      <c r="C102" s="13" t="e">
        <f>SUMIF('[1]WASH COAL RECEIPT &amp; GCV DATA'!$A$3:$A$203,A102,'[1]WASH COAL RECEIPT &amp; GCV DATA'!$C$3:$C$203)</f>
        <v>#VALUE!</v>
      </c>
      <c r="D102" s="13">
        <f>IFERROR(VLOOKUP(A102,'[1]WASH COAL RECEIPT &amp; GCV DATA'!A100:V302,4,0),0)</f>
        <v>0</v>
      </c>
      <c r="E102" s="14">
        <f>IFERROR(VLOOKUP(A102,'[1]WASH COAL RECEIPT &amp; GCV DATA'!$A$2:$V$203,5,0),0)</f>
        <v>0</v>
      </c>
      <c r="F102" s="13" t="e">
        <f>SUMIF('[1]WASH COAL RECEIPT &amp; GCV DATA'!$A$3:$A$203,'MASTER DATA FILE WASH COAL 210'!A102,'[1]WASH COAL RECEIPT &amp; GCV DATA'!$F$3:$F$203)</f>
        <v>#VALUE!</v>
      </c>
      <c r="G102" s="13">
        <f>IFERROR(VLOOKUP(A102,'[1]WASH COAL RECEIPT &amp; GCV DATA'!$A$2:$V$203,7,0),0)</f>
        <v>0</v>
      </c>
      <c r="H102" s="13">
        <f>IFERROR(VLOOKUP(A102,'[1]WASH COAL RECEIPT &amp; GCV DATA'!$A$2:$V$203,8,0),0)</f>
        <v>0</v>
      </c>
      <c r="I102" s="13">
        <f>IFERROR(VLOOKUP(A102,'[1]WASH COAL RECEIPT &amp; GCV DATA'!$A$2:$V$203,9,0),0)</f>
        <v>0</v>
      </c>
      <c r="J102" s="13">
        <f>IFERROR(VLOOKUP(A102,'[1]WASH COAL RECEIPT &amp; GCV DATA'!$A$2:$V$203,10,0),0)</f>
        <v>0</v>
      </c>
      <c r="K102" s="15" t="e">
        <f>SUMIF('[1]WASH COAL RECEIPT &amp; GCV DATA'!$A$3:$A$203,'MASTER DATA FILE WASH COAL 210'!A102,'[1]WASH COAL RECEIPT &amp; GCV DATA'!$K$3:$K$203)</f>
        <v>#VALUE!</v>
      </c>
      <c r="L102" s="15" t="e">
        <f>SUMIF('[1]WASH COAL RECEIPT &amp; GCV DATA'!$A$3:$A$203,'MASTER DATA FILE WASH COAL 210'!A102,'[1]WASH COAL RECEIPT &amp; GCV DATA'!$L$3:$L$203)</f>
        <v>#VALUE!</v>
      </c>
      <c r="M102" s="15" t="e">
        <f t="shared" si="7"/>
        <v>#VALUE!</v>
      </c>
      <c r="N102" s="15">
        <f t="shared" si="8"/>
        <v>0</v>
      </c>
      <c r="O102" s="15" t="e">
        <f>SUMIF('[1]WASH COAL RECEIPT &amp; GCV DATA'!$A$3:$A$203,'MASTER DATA FILE WASH COAL 210'!A102,'[1]WASH COAL RECEIPT &amp; GCV DATA'!$O$3:$O$203)</f>
        <v>#VALUE!</v>
      </c>
      <c r="P102" s="15" t="e">
        <f t="shared" si="9"/>
        <v>#VALUE!</v>
      </c>
      <c r="Q102" s="15" t="e">
        <f>SUMIF('[1]WASH COAL RECEIPT &amp; GCV DATA'!$A$3:$A$203,'MASTER DATA FILE WASH COAL 210'!A102,'[1]WASH COAL RECEIPT &amp; GCV DATA'!$Q$3:$Q$203)</f>
        <v>#VALUE!</v>
      </c>
      <c r="R102" s="16" t="e">
        <f>SUMIF('[1]WASH COAL RECEIPT &amp; GCV DATA'!$A$3:$A$203,'MASTER DATA FILE WASH COAL 210'!A102,'[1]WASH COAL RECEIPT &amp; GCV DATA'!$R$3:$R$203)+IF(H102=$J$234,($K$234*K102),0)+IF(H102=$J$235,($K$235*K102),0)</f>
        <v>#VALUE!</v>
      </c>
      <c r="S102" s="15" t="e">
        <f t="shared" si="10"/>
        <v>#VALUE!</v>
      </c>
      <c r="T102" s="15" t="e">
        <f>SUMIF('[1]WASH COAL RECEIPT &amp; GCV DATA'!$A$3:$A$203,'MASTER DATA FILE WASH COAL 210'!A102,'[1]WASH COAL RECEIPT &amp; GCV DATA'!$T$3:$T$203)</f>
        <v>#VALUE!</v>
      </c>
      <c r="U102" s="15" t="e">
        <f t="shared" si="11"/>
        <v>#VALUE!</v>
      </c>
      <c r="V102" s="15" t="e">
        <f>SUMIF('[1]WASH COAL RECEIPT &amp; GCV DATA'!$A$3:$A$203,'MASTER DATA FILE WASH COAL 210'!A102,'[1]WASH COAL RECEIPT &amp; GCV DATA'!$V$3:$V$203)</f>
        <v>#VALUE!</v>
      </c>
      <c r="W102" s="15" t="e">
        <f t="shared" si="12"/>
        <v>#VALUE!</v>
      </c>
      <c r="X102" t="e">
        <f t="shared" si="13"/>
        <v>#VALUE!</v>
      </c>
    </row>
    <row r="103" spans="1:24" customFormat="1" x14ac:dyDescent="0.3">
      <c r="A103" s="12"/>
      <c r="B103" s="12" t="e">
        <f>SUMIF('[1]WASH COAL RECEIPT &amp; GCV DATA'!$A$3:$A$188,A103,'[1]WASH COAL RECEIPT &amp; GCV DATA'!$B$3:$B$188)</f>
        <v>#VALUE!</v>
      </c>
      <c r="C103" s="13" t="e">
        <f>SUMIF('[1]WASH COAL RECEIPT &amp; GCV DATA'!$A$3:$A$203,A103,'[1]WASH COAL RECEIPT &amp; GCV DATA'!$C$3:$C$203)</f>
        <v>#VALUE!</v>
      </c>
      <c r="D103" s="13">
        <f>IFERROR(VLOOKUP(A103,'[1]WASH COAL RECEIPT &amp; GCV DATA'!A100:V303,4,0),0)</f>
        <v>0</v>
      </c>
      <c r="E103" s="14">
        <f>IFERROR(VLOOKUP(A103,'[1]WASH COAL RECEIPT &amp; GCV DATA'!$A$2:$V$203,5,0),0)</f>
        <v>0</v>
      </c>
      <c r="F103" s="13" t="e">
        <f>SUMIF('[1]WASH COAL RECEIPT &amp; GCV DATA'!$A$3:$A$203,'MASTER DATA FILE WASH COAL 210'!A103,'[1]WASH COAL RECEIPT &amp; GCV DATA'!$F$3:$F$203)</f>
        <v>#VALUE!</v>
      </c>
      <c r="G103" s="13">
        <f>IFERROR(VLOOKUP(A103,'[1]WASH COAL RECEIPT &amp; GCV DATA'!$A$2:$V$203,7,0),0)</f>
        <v>0</v>
      </c>
      <c r="H103" s="13">
        <f>IFERROR(VLOOKUP(A103,'[1]WASH COAL RECEIPT &amp; GCV DATA'!$A$2:$V$203,8,0),0)</f>
        <v>0</v>
      </c>
      <c r="I103" s="13">
        <f>IFERROR(VLOOKUP(A103,'[1]WASH COAL RECEIPT &amp; GCV DATA'!$A$2:$V$203,9,0),0)</f>
        <v>0</v>
      </c>
      <c r="J103" s="13">
        <f>IFERROR(VLOOKUP(A103,'[1]WASH COAL RECEIPT &amp; GCV DATA'!$A$2:$V$203,10,0),0)</f>
        <v>0</v>
      </c>
      <c r="K103" s="15" t="e">
        <f>SUMIF('[1]WASH COAL RECEIPT &amp; GCV DATA'!$A$3:$A$203,'MASTER DATA FILE WASH COAL 210'!A103,'[1]WASH COAL RECEIPT &amp; GCV DATA'!$K$3:$K$203)</f>
        <v>#VALUE!</v>
      </c>
      <c r="L103" s="15" t="e">
        <f>SUMIF('[1]WASH COAL RECEIPT &amp; GCV DATA'!$A$3:$A$203,'MASTER DATA FILE WASH COAL 210'!A103,'[1]WASH COAL RECEIPT &amp; GCV DATA'!$L$3:$L$203)</f>
        <v>#VALUE!</v>
      </c>
      <c r="M103" s="15" t="e">
        <f t="shared" si="7"/>
        <v>#VALUE!</v>
      </c>
      <c r="N103" s="15">
        <f t="shared" si="8"/>
        <v>0</v>
      </c>
      <c r="O103" s="15" t="e">
        <f>SUMIF('[1]WASH COAL RECEIPT &amp; GCV DATA'!$A$3:$A$203,'MASTER DATA FILE WASH COAL 210'!A103,'[1]WASH COAL RECEIPT &amp; GCV DATA'!$O$3:$O$203)</f>
        <v>#VALUE!</v>
      </c>
      <c r="P103" s="15" t="e">
        <f t="shared" si="9"/>
        <v>#VALUE!</v>
      </c>
      <c r="Q103" s="15" t="e">
        <f>SUMIF('[1]WASH COAL RECEIPT &amp; GCV DATA'!$A$3:$A$203,'MASTER DATA FILE WASH COAL 210'!A103,'[1]WASH COAL RECEIPT &amp; GCV DATA'!$Q$3:$Q$203)</f>
        <v>#VALUE!</v>
      </c>
      <c r="R103" s="16" t="e">
        <f>SUMIF('[1]WASH COAL RECEIPT &amp; GCV DATA'!$A$3:$A$203,'MASTER DATA FILE WASH COAL 210'!A103,'[1]WASH COAL RECEIPT &amp; GCV DATA'!$R$3:$R$203)+IF(H103=$J$234,($K$234*K103),0)+IF(H103=$J$235,($K$235*K103),0)</f>
        <v>#VALUE!</v>
      </c>
      <c r="S103" s="15" t="e">
        <f t="shared" si="10"/>
        <v>#VALUE!</v>
      </c>
      <c r="T103" s="15" t="e">
        <f>SUMIF('[1]WASH COAL RECEIPT &amp; GCV DATA'!$A$3:$A$203,'MASTER DATA FILE WASH COAL 210'!A103,'[1]WASH COAL RECEIPT &amp; GCV DATA'!$T$3:$T$203)</f>
        <v>#VALUE!</v>
      </c>
      <c r="U103" s="15" t="e">
        <f t="shared" si="11"/>
        <v>#VALUE!</v>
      </c>
      <c r="V103" s="15" t="e">
        <f>SUMIF('[1]WASH COAL RECEIPT &amp; GCV DATA'!$A$3:$A$203,'MASTER DATA FILE WASH COAL 210'!A103,'[1]WASH COAL RECEIPT &amp; GCV DATA'!$V$3:$V$203)</f>
        <v>#VALUE!</v>
      </c>
      <c r="W103" s="15" t="e">
        <f t="shared" si="12"/>
        <v>#VALUE!</v>
      </c>
      <c r="X103" t="e">
        <f t="shared" si="13"/>
        <v>#VALUE!</v>
      </c>
    </row>
    <row r="104" spans="1:24" customFormat="1" x14ac:dyDescent="0.3">
      <c r="A104" s="12"/>
      <c r="B104" s="12" t="e">
        <f>SUMIF('[1]WASH COAL RECEIPT &amp; GCV DATA'!$A$3:$A$188,A104,'[1]WASH COAL RECEIPT &amp; GCV DATA'!$B$3:$B$188)</f>
        <v>#VALUE!</v>
      </c>
      <c r="C104" s="13" t="e">
        <f>SUMIF('[1]WASH COAL RECEIPT &amp; GCV DATA'!$A$3:$A$203,A104,'[1]WASH COAL RECEIPT &amp; GCV DATA'!$C$3:$C$203)</f>
        <v>#VALUE!</v>
      </c>
      <c r="D104" s="13">
        <f>IFERROR(VLOOKUP(A104,'[1]WASH COAL RECEIPT &amp; GCV DATA'!A100:V304,4,0),0)</f>
        <v>0</v>
      </c>
      <c r="E104" s="14">
        <f>IFERROR(VLOOKUP(A104,'[1]WASH COAL RECEIPT &amp; GCV DATA'!$A$2:$V$203,5,0),0)</f>
        <v>0</v>
      </c>
      <c r="F104" s="13" t="e">
        <f>SUMIF('[1]WASH COAL RECEIPT &amp; GCV DATA'!$A$3:$A$203,'MASTER DATA FILE WASH COAL 210'!A104,'[1]WASH COAL RECEIPT &amp; GCV DATA'!$F$3:$F$203)</f>
        <v>#VALUE!</v>
      </c>
      <c r="G104" s="13">
        <f>IFERROR(VLOOKUP(A104,'[1]WASH COAL RECEIPT &amp; GCV DATA'!$A$2:$V$203,7,0),0)</f>
        <v>0</v>
      </c>
      <c r="H104" s="13">
        <f>IFERROR(VLOOKUP(A104,'[1]WASH COAL RECEIPT &amp; GCV DATA'!$A$2:$V$203,8,0),0)</f>
        <v>0</v>
      </c>
      <c r="I104" s="13">
        <f>IFERROR(VLOOKUP(A104,'[1]WASH COAL RECEIPT &amp; GCV DATA'!$A$2:$V$203,9,0),0)</f>
        <v>0</v>
      </c>
      <c r="J104" s="13">
        <f>IFERROR(VLOOKUP(A104,'[1]WASH COAL RECEIPT &amp; GCV DATA'!$A$2:$V$203,10,0),0)</f>
        <v>0</v>
      </c>
      <c r="K104" s="15" t="e">
        <f>SUMIF('[1]WASH COAL RECEIPT &amp; GCV DATA'!$A$3:$A$203,'MASTER DATA FILE WASH COAL 210'!A104,'[1]WASH COAL RECEIPT &amp; GCV DATA'!$K$3:$K$203)</f>
        <v>#VALUE!</v>
      </c>
      <c r="L104" s="15" t="e">
        <f>SUMIF('[1]WASH COAL RECEIPT &amp; GCV DATA'!$A$3:$A$203,'MASTER DATA FILE WASH COAL 210'!A104,'[1]WASH COAL RECEIPT &amp; GCV DATA'!$L$3:$L$203)</f>
        <v>#VALUE!</v>
      </c>
      <c r="M104" s="15" t="e">
        <f t="shared" si="7"/>
        <v>#VALUE!</v>
      </c>
      <c r="N104" s="15">
        <f t="shared" si="8"/>
        <v>0</v>
      </c>
      <c r="O104" s="15" t="e">
        <f>SUMIF('[1]WASH COAL RECEIPT &amp; GCV DATA'!$A$3:$A$203,'MASTER DATA FILE WASH COAL 210'!A104,'[1]WASH COAL RECEIPT &amp; GCV DATA'!$O$3:$O$203)</f>
        <v>#VALUE!</v>
      </c>
      <c r="P104" s="15" t="e">
        <f t="shared" si="9"/>
        <v>#VALUE!</v>
      </c>
      <c r="Q104" s="15" t="e">
        <f>SUMIF('[1]WASH COAL RECEIPT &amp; GCV DATA'!$A$3:$A$203,'MASTER DATA FILE WASH COAL 210'!A104,'[1]WASH COAL RECEIPT &amp; GCV DATA'!$Q$3:$Q$203)</f>
        <v>#VALUE!</v>
      </c>
      <c r="R104" s="16" t="e">
        <f>SUMIF('[1]WASH COAL RECEIPT &amp; GCV DATA'!$A$3:$A$203,'MASTER DATA FILE WASH COAL 210'!A104,'[1]WASH COAL RECEIPT &amp; GCV DATA'!$R$3:$R$203)+IF(H104=$J$234,($K$234*K104),0)+IF(H104=$J$235,($K$235*K104),0)</f>
        <v>#VALUE!</v>
      </c>
      <c r="S104" s="15" t="e">
        <f t="shared" si="10"/>
        <v>#VALUE!</v>
      </c>
      <c r="T104" s="15" t="e">
        <f>SUMIF('[1]WASH COAL RECEIPT &amp; GCV DATA'!$A$3:$A$203,'MASTER DATA FILE WASH COAL 210'!A104,'[1]WASH COAL RECEIPT &amp; GCV DATA'!$T$3:$T$203)</f>
        <v>#VALUE!</v>
      </c>
      <c r="U104" s="15" t="e">
        <f t="shared" si="11"/>
        <v>#VALUE!</v>
      </c>
      <c r="V104" s="15" t="e">
        <f>SUMIF('[1]WASH COAL RECEIPT &amp; GCV DATA'!$A$3:$A$203,'MASTER DATA FILE WASH COAL 210'!A104,'[1]WASH COAL RECEIPT &amp; GCV DATA'!$V$3:$V$203)</f>
        <v>#VALUE!</v>
      </c>
      <c r="W104" s="15" t="e">
        <f t="shared" si="12"/>
        <v>#VALUE!</v>
      </c>
      <c r="X104" t="e">
        <f t="shared" si="13"/>
        <v>#VALUE!</v>
      </c>
    </row>
    <row r="105" spans="1:24" customFormat="1" x14ac:dyDescent="0.3">
      <c r="A105" s="12"/>
      <c r="B105" s="12" t="e">
        <f>SUMIF('[1]WASH COAL RECEIPT &amp; GCV DATA'!$A$3:$A$188,A105,'[1]WASH COAL RECEIPT &amp; GCV DATA'!$B$3:$B$188)</f>
        <v>#VALUE!</v>
      </c>
      <c r="C105" s="13" t="e">
        <f>SUMIF('[1]WASH COAL RECEIPT &amp; GCV DATA'!$A$3:$A$203,A105,'[1]WASH COAL RECEIPT &amp; GCV DATA'!$C$3:$C$203)</f>
        <v>#VALUE!</v>
      </c>
      <c r="D105" s="13">
        <f>IFERROR(VLOOKUP(A105,'[1]WASH COAL RECEIPT &amp; GCV DATA'!A100:V305,4,0),0)</f>
        <v>0</v>
      </c>
      <c r="E105" s="14">
        <f>IFERROR(VLOOKUP(A105,'[1]WASH COAL RECEIPT &amp; GCV DATA'!$A$2:$V$203,5,0),0)</f>
        <v>0</v>
      </c>
      <c r="F105" s="13" t="e">
        <f>SUMIF('[1]WASH COAL RECEIPT &amp; GCV DATA'!$A$3:$A$203,'MASTER DATA FILE WASH COAL 210'!A105,'[1]WASH COAL RECEIPT &amp; GCV DATA'!$F$3:$F$203)</f>
        <v>#VALUE!</v>
      </c>
      <c r="G105" s="13">
        <f>IFERROR(VLOOKUP(A105,'[1]WASH COAL RECEIPT &amp; GCV DATA'!$A$2:$V$203,7,0),0)</f>
        <v>0</v>
      </c>
      <c r="H105" s="13">
        <f>IFERROR(VLOOKUP(A105,'[1]WASH COAL RECEIPT &amp; GCV DATA'!$A$2:$V$203,8,0),0)</f>
        <v>0</v>
      </c>
      <c r="I105" s="13">
        <f>IFERROR(VLOOKUP(A105,'[1]WASH COAL RECEIPT &amp; GCV DATA'!$A$2:$V$203,9,0),0)</f>
        <v>0</v>
      </c>
      <c r="J105" s="13">
        <f>IFERROR(VLOOKUP(A105,'[1]WASH COAL RECEIPT &amp; GCV DATA'!$A$2:$V$203,10,0),0)</f>
        <v>0</v>
      </c>
      <c r="K105" s="15" t="e">
        <f>SUMIF('[1]WASH COAL RECEIPT &amp; GCV DATA'!$A$3:$A$203,'MASTER DATA FILE WASH COAL 210'!A105,'[1]WASH COAL RECEIPT &amp; GCV DATA'!$K$3:$K$203)</f>
        <v>#VALUE!</v>
      </c>
      <c r="L105" s="15" t="e">
        <f>SUMIF('[1]WASH COAL RECEIPT &amp; GCV DATA'!$A$3:$A$203,'MASTER DATA FILE WASH COAL 210'!A105,'[1]WASH COAL RECEIPT &amp; GCV DATA'!$L$3:$L$203)</f>
        <v>#VALUE!</v>
      </c>
      <c r="M105" s="15" t="e">
        <f t="shared" si="7"/>
        <v>#VALUE!</v>
      </c>
      <c r="N105" s="15">
        <f t="shared" si="8"/>
        <v>0</v>
      </c>
      <c r="O105" s="15" t="e">
        <f>SUMIF('[1]WASH COAL RECEIPT &amp; GCV DATA'!$A$3:$A$203,'MASTER DATA FILE WASH COAL 210'!A105,'[1]WASH COAL RECEIPT &amp; GCV DATA'!$O$3:$O$203)</f>
        <v>#VALUE!</v>
      </c>
      <c r="P105" s="15" t="e">
        <f t="shared" si="9"/>
        <v>#VALUE!</v>
      </c>
      <c r="Q105" s="15" t="e">
        <f>SUMIF('[1]WASH COAL RECEIPT &amp; GCV DATA'!$A$3:$A$203,'MASTER DATA FILE WASH COAL 210'!A105,'[1]WASH COAL RECEIPT &amp; GCV DATA'!$Q$3:$Q$203)</f>
        <v>#VALUE!</v>
      </c>
      <c r="R105" s="16" t="e">
        <f>SUMIF('[1]WASH COAL RECEIPT &amp; GCV DATA'!$A$3:$A$203,'MASTER DATA FILE WASH COAL 210'!A105,'[1]WASH COAL RECEIPT &amp; GCV DATA'!$R$3:$R$203)+IF(H105=$J$234,($K$234*K105),0)+IF(H105=$J$235,($K$235*K105),0)</f>
        <v>#VALUE!</v>
      </c>
      <c r="S105" s="15" t="e">
        <f t="shared" si="10"/>
        <v>#VALUE!</v>
      </c>
      <c r="T105" s="15" t="e">
        <f>SUMIF('[1]WASH COAL RECEIPT &amp; GCV DATA'!$A$3:$A$203,'MASTER DATA FILE WASH COAL 210'!A105,'[1]WASH COAL RECEIPT &amp; GCV DATA'!$T$3:$T$203)</f>
        <v>#VALUE!</v>
      </c>
      <c r="U105" s="15" t="e">
        <f t="shared" si="11"/>
        <v>#VALUE!</v>
      </c>
      <c r="V105" s="15" t="e">
        <f>SUMIF('[1]WASH COAL RECEIPT &amp; GCV DATA'!$A$3:$A$203,'MASTER DATA FILE WASH COAL 210'!A105,'[1]WASH COAL RECEIPT &amp; GCV DATA'!$V$3:$V$203)</f>
        <v>#VALUE!</v>
      </c>
      <c r="W105" s="15" t="e">
        <f t="shared" si="12"/>
        <v>#VALUE!</v>
      </c>
      <c r="X105" t="e">
        <f t="shared" si="13"/>
        <v>#VALUE!</v>
      </c>
    </row>
    <row r="106" spans="1:24" customFormat="1" x14ac:dyDescent="0.3">
      <c r="A106" s="12"/>
      <c r="B106" s="12" t="e">
        <f>SUMIF('[1]WASH COAL RECEIPT &amp; GCV DATA'!$A$3:$A$188,A106,'[1]WASH COAL RECEIPT &amp; GCV DATA'!$B$3:$B$188)</f>
        <v>#VALUE!</v>
      </c>
      <c r="C106" s="13" t="e">
        <f>SUMIF('[1]WASH COAL RECEIPT &amp; GCV DATA'!$A$3:$A$203,A106,'[1]WASH COAL RECEIPT &amp; GCV DATA'!$C$3:$C$203)</f>
        <v>#VALUE!</v>
      </c>
      <c r="D106" s="13">
        <f>IFERROR(VLOOKUP(A106,'[1]WASH COAL RECEIPT &amp; GCV DATA'!A100:V306,4,0),0)</f>
        <v>0</v>
      </c>
      <c r="E106" s="14">
        <f>IFERROR(VLOOKUP(A106,'[1]WASH COAL RECEIPT &amp; GCV DATA'!$A$2:$V$203,5,0),0)</f>
        <v>0</v>
      </c>
      <c r="F106" s="13" t="e">
        <f>SUMIF('[1]WASH COAL RECEIPT &amp; GCV DATA'!$A$3:$A$203,'MASTER DATA FILE WASH COAL 210'!A106,'[1]WASH COAL RECEIPT &amp; GCV DATA'!$F$3:$F$203)</f>
        <v>#VALUE!</v>
      </c>
      <c r="G106" s="13">
        <f>IFERROR(VLOOKUP(A106,'[1]WASH COAL RECEIPT &amp; GCV DATA'!$A$2:$V$203,7,0),0)</f>
        <v>0</v>
      </c>
      <c r="H106" s="13">
        <f>IFERROR(VLOOKUP(A106,'[1]WASH COAL RECEIPT &amp; GCV DATA'!$A$2:$V$203,8,0),0)</f>
        <v>0</v>
      </c>
      <c r="I106" s="13">
        <f>IFERROR(VLOOKUP(A106,'[1]WASH COAL RECEIPT &amp; GCV DATA'!$A$2:$V$203,9,0),0)</f>
        <v>0</v>
      </c>
      <c r="J106" s="13">
        <f>IFERROR(VLOOKUP(A106,'[1]WASH COAL RECEIPT &amp; GCV DATA'!$A$2:$V$203,10,0),0)</f>
        <v>0</v>
      </c>
      <c r="K106" s="15" t="e">
        <f>SUMIF('[1]WASH COAL RECEIPT &amp; GCV DATA'!$A$3:$A$203,'MASTER DATA FILE WASH COAL 210'!A106,'[1]WASH COAL RECEIPT &amp; GCV DATA'!$K$3:$K$203)</f>
        <v>#VALUE!</v>
      </c>
      <c r="L106" s="15" t="e">
        <f>SUMIF('[1]WASH COAL RECEIPT &amp; GCV DATA'!$A$3:$A$203,'MASTER DATA FILE WASH COAL 210'!A106,'[1]WASH COAL RECEIPT &amp; GCV DATA'!$L$3:$L$203)</f>
        <v>#VALUE!</v>
      </c>
      <c r="M106" s="15" t="e">
        <f t="shared" si="7"/>
        <v>#VALUE!</v>
      </c>
      <c r="N106" s="15">
        <f t="shared" si="8"/>
        <v>0</v>
      </c>
      <c r="O106" s="15" t="e">
        <f>SUMIF('[1]WASH COAL RECEIPT &amp; GCV DATA'!$A$3:$A$203,'MASTER DATA FILE WASH COAL 210'!A106,'[1]WASH COAL RECEIPT &amp; GCV DATA'!$O$3:$O$203)</f>
        <v>#VALUE!</v>
      </c>
      <c r="P106" s="15" t="e">
        <f t="shared" si="9"/>
        <v>#VALUE!</v>
      </c>
      <c r="Q106" s="15" t="e">
        <f>SUMIF('[1]WASH COAL RECEIPT &amp; GCV DATA'!$A$3:$A$203,'MASTER DATA FILE WASH COAL 210'!A106,'[1]WASH COAL RECEIPT &amp; GCV DATA'!$Q$3:$Q$203)</f>
        <v>#VALUE!</v>
      </c>
      <c r="R106" s="16" t="e">
        <f>SUMIF('[1]WASH COAL RECEIPT &amp; GCV DATA'!$A$3:$A$203,'MASTER DATA FILE WASH COAL 210'!A106,'[1]WASH COAL RECEIPT &amp; GCV DATA'!$R$3:$R$203)+IF(H106=$J$234,($K$234*K106),0)+IF(H106=$J$235,($K$235*K106),0)</f>
        <v>#VALUE!</v>
      </c>
      <c r="S106" s="15" t="e">
        <f t="shared" si="10"/>
        <v>#VALUE!</v>
      </c>
      <c r="T106" s="15" t="e">
        <f>SUMIF('[1]WASH COAL RECEIPT &amp; GCV DATA'!$A$3:$A$203,'MASTER DATA FILE WASH COAL 210'!A106,'[1]WASH COAL RECEIPT &amp; GCV DATA'!$T$3:$T$203)</f>
        <v>#VALUE!</v>
      </c>
      <c r="U106" s="15" t="e">
        <f t="shared" si="11"/>
        <v>#VALUE!</v>
      </c>
      <c r="V106" s="15" t="e">
        <f>SUMIF('[1]WASH COAL RECEIPT &amp; GCV DATA'!$A$3:$A$203,'MASTER DATA FILE WASH COAL 210'!A106,'[1]WASH COAL RECEIPT &amp; GCV DATA'!$V$3:$V$203)</f>
        <v>#VALUE!</v>
      </c>
      <c r="W106" s="15" t="e">
        <f t="shared" si="12"/>
        <v>#VALUE!</v>
      </c>
      <c r="X106" t="e">
        <f t="shared" si="13"/>
        <v>#VALUE!</v>
      </c>
    </row>
    <row r="107" spans="1:24" customFormat="1" x14ac:dyDescent="0.3">
      <c r="A107" s="12"/>
      <c r="B107" s="12" t="e">
        <f>SUMIF('[1]WASH COAL RECEIPT &amp; GCV DATA'!$A$3:$A$188,A107,'[1]WASH COAL RECEIPT &amp; GCV DATA'!$B$3:$B$188)</f>
        <v>#VALUE!</v>
      </c>
      <c r="C107" s="13" t="e">
        <f>SUMIF('[1]WASH COAL RECEIPT &amp; GCV DATA'!$A$3:$A$203,A107,'[1]WASH COAL RECEIPT &amp; GCV DATA'!$C$3:$C$203)</f>
        <v>#VALUE!</v>
      </c>
      <c r="D107" s="13">
        <f>IFERROR(VLOOKUP(A107,'[1]WASH COAL RECEIPT &amp; GCV DATA'!A100:V307,4,0),0)</f>
        <v>0</v>
      </c>
      <c r="E107" s="14">
        <f>IFERROR(VLOOKUP(A107,'[1]WASH COAL RECEIPT &amp; GCV DATA'!$A$2:$V$203,5,0),0)</f>
        <v>0</v>
      </c>
      <c r="F107" s="13" t="e">
        <f>SUMIF('[1]WASH COAL RECEIPT &amp; GCV DATA'!$A$3:$A$203,'MASTER DATA FILE WASH COAL 210'!A107,'[1]WASH COAL RECEIPT &amp; GCV DATA'!$F$3:$F$203)</f>
        <v>#VALUE!</v>
      </c>
      <c r="G107" s="13">
        <f>IFERROR(VLOOKUP(A107,'[1]WASH COAL RECEIPT &amp; GCV DATA'!$A$2:$V$203,7,0),0)</f>
        <v>0</v>
      </c>
      <c r="H107" s="13">
        <f>IFERROR(VLOOKUP(A107,'[1]WASH COAL RECEIPT &amp; GCV DATA'!$A$2:$V$203,8,0),0)</f>
        <v>0</v>
      </c>
      <c r="I107" s="13">
        <f>IFERROR(VLOOKUP(A107,'[1]WASH COAL RECEIPT &amp; GCV DATA'!$A$2:$V$203,9,0),0)</f>
        <v>0</v>
      </c>
      <c r="J107" s="13">
        <f>IFERROR(VLOOKUP(A107,'[1]WASH COAL RECEIPT &amp; GCV DATA'!$A$2:$V$203,10,0),0)</f>
        <v>0</v>
      </c>
      <c r="K107" s="15" t="e">
        <f>SUMIF('[1]WASH COAL RECEIPT &amp; GCV DATA'!$A$3:$A$203,'MASTER DATA FILE WASH COAL 210'!A107,'[1]WASH COAL RECEIPT &amp; GCV DATA'!$K$3:$K$203)</f>
        <v>#VALUE!</v>
      </c>
      <c r="L107" s="15" t="e">
        <f>SUMIF('[1]WASH COAL RECEIPT &amp; GCV DATA'!$A$3:$A$203,'MASTER DATA FILE WASH COAL 210'!A107,'[1]WASH COAL RECEIPT &amp; GCV DATA'!$L$3:$L$203)</f>
        <v>#VALUE!</v>
      </c>
      <c r="M107" s="15" t="e">
        <f t="shared" si="7"/>
        <v>#VALUE!</v>
      </c>
      <c r="N107" s="15">
        <f t="shared" si="8"/>
        <v>0</v>
      </c>
      <c r="O107" s="15" t="e">
        <f>SUMIF('[1]WASH COAL RECEIPT &amp; GCV DATA'!$A$3:$A$203,'MASTER DATA FILE WASH COAL 210'!A107,'[1]WASH COAL RECEIPT &amp; GCV DATA'!$O$3:$O$203)</f>
        <v>#VALUE!</v>
      </c>
      <c r="P107" s="15" t="e">
        <f t="shared" si="9"/>
        <v>#VALUE!</v>
      </c>
      <c r="Q107" s="15" t="e">
        <f>SUMIF('[1]WASH COAL RECEIPT &amp; GCV DATA'!$A$3:$A$203,'MASTER DATA FILE WASH COAL 210'!A107,'[1]WASH COAL RECEIPT &amp; GCV DATA'!$Q$3:$Q$203)</f>
        <v>#VALUE!</v>
      </c>
      <c r="R107" s="16" t="e">
        <f>SUMIF('[1]WASH COAL RECEIPT &amp; GCV DATA'!$A$3:$A$203,'MASTER DATA FILE WASH COAL 210'!A107,'[1]WASH COAL RECEIPT &amp; GCV DATA'!$R$3:$R$203)+IF(H107=$J$234,($K$234*K107),0)+IF(H107=$J$235,($K$235*K107),0)</f>
        <v>#VALUE!</v>
      </c>
      <c r="S107" s="15" t="e">
        <f t="shared" si="10"/>
        <v>#VALUE!</v>
      </c>
      <c r="T107" s="15" t="e">
        <f>SUMIF('[1]WASH COAL RECEIPT &amp; GCV DATA'!$A$3:$A$203,'MASTER DATA FILE WASH COAL 210'!A107,'[1]WASH COAL RECEIPT &amp; GCV DATA'!$T$3:$T$203)</f>
        <v>#VALUE!</v>
      </c>
      <c r="U107" s="15" t="e">
        <f t="shared" si="11"/>
        <v>#VALUE!</v>
      </c>
      <c r="V107" s="15" t="e">
        <f>SUMIF('[1]WASH COAL RECEIPT &amp; GCV DATA'!$A$3:$A$203,'MASTER DATA FILE WASH COAL 210'!A107,'[1]WASH COAL RECEIPT &amp; GCV DATA'!$V$3:$V$203)</f>
        <v>#VALUE!</v>
      </c>
      <c r="W107" s="15" t="e">
        <f t="shared" si="12"/>
        <v>#VALUE!</v>
      </c>
      <c r="X107" t="e">
        <f t="shared" si="13"/>
        <v>#VALUE!</v>
      </c>
    </row>
    <row r="108" spans="1:24" customFormat="1" x14ac:dyDescent="0.3">
      <c r="A108" s="12"/>
      <c r="B108" s="12" t="e">
        <f>SUMIF('[1]WASH COAL RECEIPT &amp; GCV DATA'!$A$3:$A$188,A108,'[1]WASH COAL RECEIPT &amp; GCV DATA'!$B$3:$B$188)</f>
        <v>#VALUE!</v>
      </c>
      <c r="C108" s="13" t="e">
        <f>SUMIF('[1]WASH COAL RECEIPT &amp; GCV DATA'!$A$3:$A$203,A108,'[1]WASH COAL RECEIPT &amp; GCV DATA'!$C$3:$C$203)</f>
        <v>#VALUE!</v>
      </c>
      <c r="D108" s="13">
        <f>IFERROR(VLOOKUP(A108,'[1]WASH COAL RECEIPT &amp; GCV DATA'!A100:V308,4,0),0)</f>
        <v>0</v>
      </c>
      <c r="E108" s="14">
        <f>IFERROR(VLOOKUP(A108,'[1]WASH COAL RECEIPT &amp; GCV DATA'!$A$2:$V$203,5,0),0)</f>
        <v>0</v>
      </c>
      <c r="F108" s="13" t="e">
        <f>SUMIF('[1]WASH COAL RECEIPT &amp; GCV DATA'!$A$3:$A$203,'MASTER DATA FILE WASH COAL 210'!A108,'[1]WASH COAL RECEIPT &amp; GCV DATA'!$F$3:$F$203)</f>
        <v>#VALUE!</v>
      </c>
      <c r="G108" s="13">
        <f>IFERROR(VLOOKUP(A108,'[1]WASH COAL RECEIPT &amp; GCV DATA'!$A$2:$V$203,7,0),0)</f>
        <v>0</v>
      </c>
      <c r="H108" s="13">
        <f>IFERROR(VLOOKUP(A108,'[1]WASH COAL RECEIPT &amp; GCV DATA'!$A$2:$V$203,8,0),0)</f>
        <v>0</v>
      </c>
      <c r="I108" s="13">
        <f>IFERROR(VLOOKUP(A108,'[1]WASH COAL RECEIPT &amp; GCV DATA'!$A$2:$V$203,9,0),0)</f>
        <v>0</v>
      </c>
      <c r="J108" s="13">
        <f>IFERROR(VLOOKUP(A108,'[1]WASH COAL RECEIPT &amp; GCV DATA'!$A$2:$V$203,10,0),0)</f>
        <v>0</v>
      </c>
      <c r="K108" s="15" t="e">
        <f>SUMIF('[1]WASH COAL RECEIPT &amp; GCV DATA'!$A$3:$A$203,'MASTER DATA FILE WASH COAL 210'!A108,'[1]WASH COAL RECEIPT &amp; GCV DATA'!$K$3:$K$203)</f>
        <v>#VALUE!</v>
      </c>
      <c r="L108" s="15" t="e">
        <f>SUMIF('[1]WASH COAL RECEIPT &amp; GCV DATA'!$A$3:$A$203,'MASTER DATA FILE WASH COAL 210'!A108,'[1]WASH COAL RECEIPT &amp; GCV DATA'!$L$3:$L$203)</f>
        <v>#VALUE!</v>
      </c>
      <c r="M108" s="15" t="e">
        <f t="shared" si="7"/>
        <v>#VALUE!</v>
      </c>
      <c r="N108" s="15">
        <f t="shared" si="8"/>
        <v>0</v>
      </c>
      <c r="O108" s="15" t="e">
        <f>SUMIF('[1]WASH COAL RECEIPT &amp; GCV DATA'!$A$3:$A$203,'MASTER DATA FILE WASH COAL 210'!A108,'[1]WASH COAL RECEIPT &amp; GCV DATA'!$O$3:$O$203)</f>
        <v>#VALUE!</v>
      </c>
      <c r="P108" s="15" t="e">
        <f t="shared" si="9"/>
        <v>#VALUE!</v>
      </c>
      <c r="Q108" s="15" t="e">
        <f>SUMIF('[1]WASH COAL RECEIPT &amp; GCV DATA'!$A$3:$A$203,'MASTER DATA FILE WASH COAL 210'!A108,'[1]WASH COAL RECEIPT &amp; GCV DATA'!$Q$3:$Q$203)</f>
        <v>#VALUE!</v>
      </c>
      <c r="R108" s="16" t="e">
        <f>SUMIF('[1]WASH COAL RECEIPT &amp; GCV DATA'!$A$3:$A$203,'MASTER DATA FILE WASH COAL 210'!A108,'[1]WASH COAL RECEIPT &amp; GCV DATA'!$R$3:$R$203)+IF(H108=$J$234,($K$234*K108),0)+IF(H108=$J$235,($K$235*K108),0)</f>
        <v>#VALUE!</v>
      </c>
      <c r="S108" s="15" t="e">
        <f t="shared" si="10"/>
        <v>#VALUE!</v>
      </c>
      <c r="T108" s="15" t="e">
        <f>SUMIF('[1]WASH COAL RECEIPT &amp; GCV DATA'!$A$3:$A$203,'MASTER DATA FILE WASH COAL 210'!A108,'[1]WASH COAL RECEIPT &amp; GCV DATA'!$T$3:$T$203)</f>
        <v>#VALUE!</v>
      </c>
      <c r="U108" s="15" t="e">
        <f t="shared" si="11"/>
        <v>#VALUE!</v>
      </c>
      <c r="V108" s="15" t="e">
        <f>SUMIF('[1]WASH COAL RECEIPT &amp; GCV DATA'!$A$3:$A$203,'MASTER DATA FILE WASH COAL 210'!A108,'[1]WASH COAL RECEIPT &amp; GCV DATA'!$V$3:$V$203)</f>
        <v>#VALUE!</v>
      </c>
      <c r="W108" s="15" t="e">
        <f t="shared" si="12"/>
        <v>#VALUE!</v>
      </c>
      <c r="X108" t="e">
        <f t="shared" si="13"/>
        <v>#VALUE!</v>
      </c>
    </row>
    <row r="109" spans="1:24" customFormat="1" x14ac:dyDescent="0.3">
      <c r="A109" s="12"/>
      <c r="B109" s="12" t="e">
        <f>SUMIF('[1]WASH COAL RECEIPT &amp; GCV DATA'!$A$3:$A$188,A109,'[1]WASH COAL RECEIPT &amp; GCV DATA'!$B$3:$B$188)</f>
        <v>#VALUE!</v>
      </c>
      <c r="C109" s="13" t="e">
        <f>SUMIF('[1]WASH COAL RECEIPT &amp; GCV DATA'!$A$3:$A$203,A109,'[1]WASH COAL RECEIPT &amp; GCV DATA'!$C$3:$C$203)</f>
        <v>#VALUE!</v>
      </c>
      <c r="D109" s="13">
        <f>IFERROR(VLOOKUP(A109,'[1]WASH COAL RECEIPT &amp; GCV DATA'!A100:V309,4,0),0)</f>
        <v>0</v>
      </c>
      <c r="E109" s="14">
        <f>IFERROR(VLOOKUP(A109,'[1]WASH COAL RECEIPT &amp; GCV DATA'!$A$2:$V$203,5,0),0)</f>
        <v>0</v>
      </c>
      <c r="F109" s="13" t="e">
        <f>SUMIF('[1]WASH COAL RECEIPT &amp; GCV DATA'!$A$3:$A$203,'MASTER DATA FILE WASH COAL 210'!A109,'[1]WASH COAL RECEIPT &amp; GCV DATA'!$F$3:$F$203)</f>
        <v>#VALUE!</v>
      </c>
      <c r="G109" s="13">
        <f>IFERROR(VLOOKUP(A109,'[1]WASH COAL RECEIPT &amp; GCV DATA'!$A$2:$V$203,7,0),0)</f>
        <v>0</v>
      </c>
      <c r="H109" s="13">
        <f>IFERROR(VLOOKUP(A109,'[1]WASH COAL RECEIPT &amp; GCV DATA'!$A$2:$V$203,8,0),0)</f>
        <v>0</v>
      </c>
      <c r="I109" s="13">
        <f>IFERROR(VLOOKUP(A109,'[1]WASH COAL RECEIPT &amp; GCV DATA'!$A$2:$V$203,9,0),0)</f>
        <v>0</v>
      </c>
      <c r="J109" s="13">
        <f>IFERROR(VLOOKUP(A109,'[1]WASH COAL RECEIPT &amp; GCV DATA'!$A$2:$V$203,10,0),0)</f>
        <v>0</v>
      </c>
      <c r="K109" s="15" t="e">
        <f>SUMIF('[1]WASH COAL RECEIPT &amp; GCV DATA'!$A$3:$A$203,'MASTER DATA FILE WASH COAL 210'!A109,'[1]WASH COAL RECEIPT &amp; GCV DATA'!$K$3:$K$203)</f>
        <v>#VALUE!</v>
      </c>
      <c r="L109" s="15" t="e">
        <f>SUMIF('[1]WASH COAL RECEIPT &amp; GCV DATA'!$A$3:$A$203,'MASTER DATA FILE WASH COAL 210'!A109,'[1]WASH COAL RECEIPT &amp; GCV DATA'!$L$3:$L$203)</f>
        <v>#VALUE!</v>
      </c>
      <c r="M109" s="15" t="e">
        <f t="shared" si="7"/>
        <v>#VALUE!</v>
      </c>
      <c r="N109" s="15">
        <f t="shared" si="8"/>
        <v>0</v>
      </c>
      <c r="O109" s="15" t="e">
        <f>SUMIF('[1]WASH COAL RECEIPT &amp; GCV DATA'!$A$3:$A$203,'MASTER DATA FILE WASH COAL 210'!A109,'[1]WASH COAL RECEIPT &amp; GCV DATA'!$O$3:$O$203)</f>
        <v>#VALUE!</v>
      </c>
      <c r="P109" s="15" t="e">
        <f t="shared" si="9"/>
        <v>#VALUE!</v>
      </c>
      <c r="Q109" s="15" t="e">
        <f>SUMIF('[1]WASH COAL RECEIPT &amp; GCV DATA'!$A$3:$A$203,'MASTER DATA FILE WASH COAL 210'!A109,'[1]WASH COAL RECEIPT &amp; GCV DATA'!$Q$3:$Q$203)</f>
        <v>#VALUE!</v>
      </c>
      <c r="R109" s="16" t="e">
        <f>SUMIF('[1]WASH COAL RECEIPT &amp; GCV DATA'!$A$3:$A$203,'MASTER DATA FILE WASH COAL 210'!A109,'[1]WASH COAL RECEIPT &amp; GCV DATA'!$R$3:$R$203)+IF(H109=$J$234,($K$234*K109),0)+IF(H109=$J$235,($K$235*K109),0)</f>
        <v>#VALUE!</v>
      </c>
      <c r="S109" s="15" t="e">
        <f t="shared" si="10"/>
        <v>#VALUE!</v>
      </c>
      <c r="T109" s="15" t="e">
        <f>SUMIF('[1]WASH COAL RECEIPT &amp; GCV DATA'!$A$3:$A$203,'MASTER DATA FILE WASH COAL 210'!A109,'[1]WASH COAL RECEIPT &amp; GCV DATA'!$T$3:$T$203)</f>
        <v>#VALUE!</v>
      </c>
      <c r="U109" s="15" t="e">
        <f t="shared" si="11"/>
        <v>#VALUE!</v>
      </c>
      <c r="V109" s="15" t="e">
        <f>SUMIF('[1]WASH COAL RECEIPT &amp; GCV DATA'!$A$3:$A$203,'MASTER DATA FILE WASH COAL 210'!A109,'[1]WASH COAL RECEIPT &amp; GCV DATA'!$V$3:$V$203)</f>
        <v>#VALUE!</v>
      </c>
      <c r="W109" s="15" t="e">
        <f t="shared" si="12"/>
        <v>#VALUE!</v>
      </c>
      <c r="X109" t="e">
        <f t="shared" si="13"/>
        <v>#VALUE!</v>
      </c>
    </row>
    <row r="110" spans="1:24" customFormat="1" x14ac:dyDescent="0.3">
      <c r="A110" s="12"/>
      <c r="B110" s="12" t="e">
        <f>SUMIF('[1]WASH COAL RECEIPT &amp; GCV DATA'!$A$3:$A$188,A110,'[1]WASH COAL RECEIPT &amp; GCV DATA'!$B$3:$B$188)</f>
        <v>#VALUE!</v>
      </c>
      <c r="C110" s="13" t="e">
        <f>SUMIF('[1]WASH COAL RECEIPT &amp; GCV DATA'!$A$3:$A$203,A110,'[1]WASH COAL RECEIPT &amp; GCV DATA'!$C$3:$C$203)</f>
        <v>#VALUE!</v>
      </c>
      <c r="D110" s="13">
        <f>IFERROR(VLOOKUP(A110,'[1]WASH COAL RECEIPT &amp; GCV DATA'!A100:V310,4,0),0)</f>
        <v>0</v>
      </c>
      <c r="E110" s="14">
        <f>IFERROR(VLOOKUP(A110,'[1]WASH COAL RECEIPT &amp; GCV DATA'!$A$2:$V$203,5,0),0)</f>
        <v>0</v>
      </c>
      <c r="F110" s="13" t="e">
        <f>SUMIF('[1]WASH COAL RECEIPT &amp; GCV DATA'!$A$3:$A$203,'MASTER DATA FILE WASH COAL 210'!A110,'[1]WASH COAL RECEIPT &amp; GCV DATA'!$F$3:$F$203)</f>
        <v>#VALUE!</v>
      </c>
      <c r="G110" s="13">
        <f>IFERROR(VLOOKUP(A110,'[1]WASH COAL RECEIPT &amp; GCV DATA'!$A$2:$V$203,7,0),0)</f>
        <v>0</v>
      </c>
      <c r="H110" s="13">
        <f>IFERROR(VLOOKUP(A110,'[1]WASH COAL RECEIPT &amp; GCV DATA'!$A$2:$V$203,8,0),0)</f>
        <v>0</v>
      </c>
      <c r="I110" s="13">
        <f>IFERROR(VLOOKUP(A110,'[1]WASH COAL RECEIPT &amp; GCV DATA'!$A$2:$V$203,9,0),0)</f>
        <v>0</v>
      </c>
      <c r="J110" s="13">
        <f>IFERROR(VLOOKUP(A110,'[1]WASH COAL RECEIPT &amp; GCV DATA'!$A$2:$V$203,10,0),0)</f>
        <v>0</v>
      </c>
      <c r="K110" s="15" t="e">
        <f>SUMIF('[1]WASH COAL RECEIPT &amp; GCV DATA'!$A$3:$A$203,'MASTER DATA FILE WASH COAL 210'!A110,'[1]WASH COAL RECEIPT &amp; GCV DATA'!$K$3:$K$203)</f>
        <v>#VALUE!</v>
      </c>
      <c r="L110" s="15" t="e">
        <f>SUMIF('[1]WASH COAL RECEIPT &amp; GCV DATA'!$A$3:$A$203,'MASTER DATA FILE WASH COAL 210'!A110,'[1]WASH COAL RECEIPT &amp; GCV DATA'!$L$3:$L$203)</f>
        <v>#VALUE!</v>
      </c>
      <c r="M110" s="15" t="e">
        <f t="shared" si="7"/>
        <v>#VALUE!</v>
      </c>
      <c r="N110" s="15">
        <f t="shared" si="8"/>
        <v>0</v>
      </c>
      <c r="O110" s="15" t="e">
        <f>SUMIF('[1]WASH COAL RECEIPT &amp; GCV DATA'!$A$3:$A$203,'MASTER DATA FILE WASH COAL 210'!A110,'[1]WASH COAL RECEIPT &amp; GCV DATA'!$O$3:$O$203)</f>
        <v>#VALUE!</v>
      </c>
      <c r="P110" s="15" t="e">
        <f t="shared" si="9"/>
        <v>#VALUE!</v>
      </c>
      <c r="Q110" s="15" t="e">
        <f>SUMIF('[1]WASH COAL RECEIPT &amp; GCV DATA'!$A$3:$A$203,'MASTER DATA FILE WASH COAL 210'!A110,'[1]WASH COAL RECEIPT &amp; GCV DATA'!$Q$3:$Q$203)</f>
        <v>#VALUE!</v>
      </c>
      <c r="R110" s="16" t="e">
        <f>SUMIF('[1]WASH COAL RECEIPT &amp; GCV DATA'!$A$3:$A$203,'MASTER DATA FILE WASH COAL 210'!A110,'[1]WASH COAL RECEIPT &amp; GCV DATA'!$R$3:$R$203)+IF(H110=$J$234,($K$234*K110),0)+IF(H110=$J$235,($K$235*K110),0)</f>
        <v>#VALUE!</v>
      </c>
      <c r="S110" s="15" t="e">
        <f t="shared" si="10"/>
        <v>#VALUE!</v>
      </c>
      <c r="T110" s="15" t="e">
        <f>SUMIF('[1]WASH COAL RECEIPT &amp; GCV DATA'!$A$3:$A$203,'MASTER DATA FILE WASH COAL 210'!A110,'[1]WASH COAL RECEIPT &amp; GCV DATA'!$T$3:$T$203)</f>
        <v>#VALUE!</v>
      </c>
      <c r="U110" s="15" t="e">
        <f t="shared" si="11"/>
        <v>#VALUE!</v>
      </c>
      <c r="V110" s="15" t="e">
        <f>SUMIF('[1]WASH COAL RECEIPT &amp; GCV DATA'!$A$3:$A$203,'MASTER DATA FILE WASH COAL 210'!A110,'[1]WASH COAL RECEIPT &amp; GCV DATA'!$V$3:$V$203)</f>
        <v>#VALUE!</v>
      </c>
      <c r="W110" s="15" t="e">
        <f t="shared" si="12"/>
        <v>#VALUE!</v>
      </c>
      <c r="X110" t="e">
        <f t="shared" si="13"/>
        <v>#VALUE!</v>
      </c>
    </row>
    <row r="111" spans="1:24" customFormat="1" x14ac:dyDescent="0.3">
      <c r="A111" s="12"/>
      <c r="B111" s="12" t="e">
        <f>SUMIF('[1]WASH COAL RECEIPT &amp; GCV DATA'!$A$3:$A$188,A111,'[1]WASH COAL RECEIPT &amp; GCV DATA'!$B$3:$B$188)</f>
        <v>#VALUE!</v>
      </c>
      <c r="C111" s="13" t="e">
        <f>SUMIF('[1]WASH COAL RECEIPT &amp; GCV DATA'!$A$3:$A$203,A111,'[1]WASH COAL RECEIPT &amp; GCV DATA'!$C$3:$C$203)</f>
        <v>#VALUE!</v>
      </c>
      <c r="D111" s="13">
        <f>IFERROR(VLOOKUP(A111,'[1]WASH COAL RECEIPT &amp; GCV DATA'!A100:V311,4,0),0)</f>
        <v>0</v>
      </c>
      <c r="E111" s="14">
        <f>IFERROR(VLOOKUP(A111,'[1]WASH COAL RECEIPT &amp; GCV DATA'!$A$2:$V$203,5,0),0)</f>
        <v>0</v>
      </c>
      <c r="F111" s="13" t="e">
        <f>SUMIF('[1]WASH COAL RECEIPT &amp; GCV DATA'!$A$3:$A$203,'MASTER DATA FILE WASH COAL 210'!A111,'[1]WASH COAL RECEIPT &amp; GCV DATA'!$F$3:$F$203)</f>
        <v>#VALUE!</v>
      </c>
      <c r="G111" s="13">
        <f>IFERROR(VLOOKUP(A111,'[1]WASH COAL RECEIPT &amp; GCV DATA'!$A$2:$V$203,7,0),0)</f>
        <v>0</v>
      </c>
      <c r="H111" s="13">
        <f>IFERROR(VLOOKUP(A111,'[1]WASH COAL RECEIPT &amp; GCV DATA'!$A$2:$V$203,8,0),0)</f>
        <v>0</v>
      </c>
      <c r="I111" s="13">
        <f>IFERROR(VLOOKUP(A111,'[1]WASH COAL RECEIPT &amp; GCV DATA'!$A$2:$V$203,9,0),0)</f>
        <v>0</v>
      </c>
      <c r="J111" s="13">
        <f>IFERROR(VLOOKUP(A111,'[1]WASH COAL RECEIPT &amp; GCV DATA'!$A$2:$V$203,10,0),0)</f>
        <v>0</v>
      </c>
      <c r="K111" s="15" t="e">
        <f>SUMIF('[1]WASH COAL RECEIPT &amp; GCV DATA'!$A$3:$A$203,'MASTER DATA FILE WASH COAL 210'!A111,'[1]WASH COAL RECEIPT &amp; GCV DATA'!$K$3:$K$203)</f>
        <v>#VALUE!</v>
      </c>
      <c r="L111" s="15" t="e">
        <f>SUMIF('[1]WASH COAL RECEIPT &amp; GCV DATA'!$A$3:$A$203,'MASTER DATA FILE WASH COAL 210'!A111,'[1]WASH COAL RECEIPT &amp; GCV DATA'!$L$3:$L$203)</f>
        <v>#VALUE!</v>
      </c>
      <c r="M111" s="15" t="e">
        <f t="shared" si="7"/>
        <v>#VALUE!</v>
      </c>
      <c r="N111" s="15">
        <f t="shared" si="8"/>
        <v>0</v>
      </c>
      <c r="O111" s="15" t="e">
        <f>SUMIF('[1]WASH COAL RECEIPT &amp; GCV DATA'!$A$3:$A$203,'MASTER DATA FILE WASH COAL 210'!A111,'[1]WASH COAL RECEIPT &amp; GCV DATA'!$O$3:$O$203)</f>
        <v>#VALUE!</v>
      </c>
      <c r="P111" s="15" t="e">
        <f t="shared" si="9"/>
        <v>#VALUE!</v>
      </c>
      <c r="Q111" s="15" t="e">
        <f>SUMIF('[1]WASH COAL RECEIPT &amp; GCV DATA'!$A$3:$A$203,'MASTER DATA FILE WASH COAL 210'!A111,'[1]WASH COAL RECEIPT &amp; GCV DATA'!$Q$3:$Q$203)</f>
        <v>#VALUE!</v>
      </c>
      <c r="R111" s="16" t="e">
        <f>SUMIF('[1]WASH COAL RECEIPT &amp; GCV DATA'!$A$3:$A$203,'MASTER DATA FILE WASH COAL 210'!A111,'[1]WASH COAL RECEIPT &amp; GCV DATA'!$R$3:$R$203)+IF(H111=$J$234,($K$234*K111),0)+IF(H111=$J$235,($K$235*K111),0)</f>
        <v>#VALUE!</v>
      </c>
      <c r="S111" s="15" t="e">
        <f t="shared" si="10"/>
        <v>#VALUE!</v>
      </c>
      <c r="T111" s="15" t="e">
        <f>SUMIF('[1]WASH COAL RECEIPT &amp; GCV DATA'!$A$3:$A$203,'MASTER DATA FILE WASH COAL 210'!A111,'[1]WASH COAL RECEIPT &amp; GCV DATA'!$T$3:$T$203)</f>
        <v>#VALUE!</v>
      </c>
      <c r="U111" s="15" t="e">
        <f t="shared" si="11"/>
        <v>#VALUE!</v>
      </c>
      <c r="V111" s="15" t="e">
        <f>SUMIF('[1]WASH COAL RECEIPT &amp; GCV DATA'!$A$3:$A$203,'MASTER DATA FILE WASH COAL 210'!A111,'[1]WASH COAL RECEIPT &amp; GCV DATA'!$V$3:$V$203)</f>
        <v>#VALUE!</v>
      </c>
      <c r="W111" s="15" t="e">
        <f t="shared" si="12"/>
        <v>#VALUE!</v>
      </c>
      <c r="X111" t="e">
        <f t="shared" si="13"/>
        <v>#VALUE!</v>
      </c>
    </row>
    <row r="112" spans="1:24" customFormat="1" x14ac:dyDescent="0.3">
      <c r="A112" s="12"/>
      <c r="B112" s="12" t="e">
        <f>SUMIF('[1]WASH COAL RECEIPT &amp; GCV DATA'!$A$3:$A$188,A112,'[1]WASH COAL RECEIPT &amp; GCV DATA'!$B$3:$B$188)</f>
        <v>#VALUE!</v>
      </c>
      <c r="C112" s="13" t="e">
        <f>SUMIF('[1]WASH COAL RECEIPT &amp; GCV DATA'!$A$3:$A$203,A112,'[1]WASH COAL RECEIPT &amp; GCV DATA'!$C$3:$C$203)</f>
        <v>#VALUE!</v>
      </c>
      <c r="D112" s="13">
        <f>IFERROR(VLOOKUP(A112,'[1]WASH COAL RECEIPT &amp; GCV DATA'!A100:V312,4,0),0)</f>
        <v>0</v>
      </c>
      <c r="E112" s="14">
        <f>IFERROR(VLOOKUP(A112,'[1]WASH COAL RECEIPT &amp; GCV DATA'!$A$2:$V$203,5,0),0)</f>
        <v>0</v>
      </c>
      <c r="F112" s="13" t="e">
        <f>SUMIF('[1]WASH COAL RECEIPT &amp; GCV DATA'!$A$3:$A$203,'MASTER DATA FILE WASH COAL 210'!A112,'[1]WASH COAL RECEIPT &amp; GCV DATA'!$F$3:$F$203)</f>
        <v>#VALUE!</v>
      </c>
      <c r="G112" s="13">
        <f>IFERROR(VLOOKUP(A112,'[1]WASH COAL RECEIPT &amp; GCV DATA'!$A$2:$V$203,7,0),0)</f>
        <v>0</v>
      </c>
      <c r="H112" s="13">
        <f>IFERROR(VLOOKUP(A112,'[1]WASH COAL RECEIPT &amp; GCV DATA'!$A$2:$V$203,8,0),0)</f>
        <v>0</v>
      </c>
      <c r="I112" s="13">
        <f>IFERROR(VLOOKUP(A112,'[1]WASH COAL RECEIPT &amp; GCV DATA'!$A$2:$V$203,9,0),0)</f>
        <v>0</v>
      </c>
      <c r="J112" s="13">
        <f>IFERROR(VLOOKUP(A112,'[1]WASH COAL RECEIPT &amp; GCV DATA'!$A$2:$V$203,10,0),0)</f>
        <v>0</v>
      </c>
      <c r="K112" s="15" t="e">
        <f>SUMIF('[1]WASH COAL RECEIPT &amp; GCV DATA'!$A$3:$A$203,'MASTER DATA FILE WASH COAL 210'!A112,'[1]WASH COAL RECEIPT &amp; GCV DATA'!$K$3:$K$203)</f>
        <v>#VALUE!</v>
      </c>
      <c r="L112" s="15" t="e">
        <f>SUMIF('[1]WASH COAL RECEIPT &amp; GCV DATA'!$A$3:$A$203,'MASTER DATA FILE WASH COAL 210'!A112,'[1]WASH COAL RECEIPT &amp; GCV DATA'!$L$3:$L$203)</f>
        <v>#VALUE!</v>
      </c>
      <c r="M112" s="15" t="e">
        <f t="shared" si="7"/>
        <v>#VALUE!</v>
      </c>
      <c r="N112" s="15">
        <f t="shared" si="8"/>
        <v>0</v>
      </c>
      <c r="O112" s="15" t="e">
        <f>SUMIF('[1]WASH COAL RECEIPT &amp; GCV DATA'!$A$3:$A$203,'MASTER DATA FILE WASH COAL 210'!A112,'[1]WASH COAL RECEIPT &amp; GCV DATA'!$O$3:$O$203)</f>
        <v>#VALUE!</v>
      </c>
      <c r="P112" s="15" t="e">
        <f t="shared" si="9"/>
        <v>#VALUE!</v>
      </c>
      <c r="Q112" s="15" t="e">
        <f>SUMIF('[1]WASH COAL RECEIPT &amp; GCV DATA'!$A$3:$A$203,'MASTER DATA FILE WASH COAL 210'!A112,'[1]WASH COAL RECEIPT &amp; GCV DATA'!$Q$3:$Q$203)</f>
        <v>#VALUE!</v>
      </c>
      <c r="R112" s="16" t="e">
        <f>SUMIF('[1]WASH COAL RECEIPT &amp; GCV DATA'!$A$3:$A$203,'MASTER DATA FILE WASH COAL 210'!A112,'[1]WASH COAL RECEIPT &amp; GCV DATA'!$R$3:$R$203)+IF(H112=$J$234,($K$234*K112),0)+IF(H112=$J$235,($K$235*K112),0)</f>
        <v>#VALUE!</v>
      </c>
      <c r="S112" s="15" t="e">
        <f t="shared" si="10"/>
        <v>#VALUE!</v>
      </c>
      <c r="T112" s="15" t="e">
        <f>SUMIF('[1]WASH COAL RECEIPT &amp; GCV DATA'!$A$3:$A$203,'MASTER DATA FILE WASH COAL 210'!A112,'[1]WASH COAL RECEIPT &amp; GCV DATA'!$T$3:$T$203)</f>
        <v>#VALUE!</v>
      </c>
      <c r="U112" s="15" t="e">
        <f t="shared" si="11"/>
        <v>#VALUE!</v>
      </c>
      <c r="V112" s="15" t="e">
        <f>SUMIF('[1]WASH COAL RECEIPT &amp; GCV DATA'!$A$3:$A$203,'MASTER DATA FILE WASH COAL 210'!A112,'[1]WASH COAL RECEIPT &amp; GCV DATA'!$V$3:$V$203)</f>
        <v>#VALUE!</v>
      </c>
      <c r="W112" s="15" t="e">
        <f t="shared" si="12"/>
        <v>#VALUE!</v>
      </c>
      <c r="X112" t="e">
        <f t="shared" si="13"/>
        <v>#VALUE!</v>
      </c>
    </row>
    <row r="113" spans="1:24" customFormat="1" x14ac:dyDescent="0.3">
      <c r="A113" s="12"/>
      <c r="B113" s="12" t="e">
        <f>SUMIF('[1]WASH COAL RECEIPT &amp; GCV DATA'!$A$3:$A$188,A113,'[1]WASH COAL RECEIPT &amp; GCV DATA'!$B$3:$B$188)</f>
        <v>#VALUE!</v>
      </c>
      <c r="C113" s="13" t="e">
        <f>SUMIF('[1]WASH COAL RECEIPT &amp; GCV DATA'!$A$3:$A$203,A113,'[1]WASH COAL RECEIPT &amp; GCV DATA'!$C$3:$C$203)</f>
        <v>#VALUE!</v>
      </c>
      <c r="D113" s="13">
        <f>IFERROR(VLOOKUP(A113,'[1]WASH COAL RECEIPT &amp; GCV DATA'!A101:V313,4,0),0)</f>
        <v>0</v>
      </c>
      <c r="E113" s="14">
        <f>IFERROR(VLOOKUP(A113,'[1]WASH COAL RECEIPT &amp; GCV DATA'!$A$2:$V$203,5,0),0)</f>
        <v>0</v>
      </c>
      <c r="F113" s="13" t="e">
        <f>SUMIF('[1]WASH COAL RECEIPT &amp; GCV DATA'!$A$3:$A$203,'MASTER DATA FILE WASH COAL 210'!A113,'[1]WASH COAL RECEIPT &amp; GCV DATA'!$F$3:$F$203)</f>
        <v>#VALUE!</v>
      </c>
      <c r="G113" s="13">
        <f>IFERROR(VLOOKUP(A113,'[1]WASH COAL RECEIPT &amp; GCV DATA'!$A$2:$V$203,7,0),0)</f>
        <v>0</v>
      </c>
      <c r="H113" s="13">
        <f>IFERROR(VLOOKUP(A113,'[1]WASH COAL RECEIPT &amp; GCV DATA'!$A$2:$V$203,8,0),0)</f>
        <v>0</v>
      </c>
      <c r="I113" s="13">
        <f>IFERROR(VLOOKUP(A113,'[1]WASH COAL RECEIPT &amp; GCV DATA'!$A$2:$V$203,9,0),0)</f>
        <v>0</v>
      </c>
      <c r="J113" s="13">
        <f>IFERROR(VLOOKUP(A113,'[1]WASH COAL RECEIPT &amp; GCV DATA'!$A$2:$V$203,10,0),0)</f>
        <v>0</v>
      </c>
      <c r="K113" s="15" t="e">
        <f>SUMIF('[1]WASH COAL RECEIPT &amp; GCV DATA'!$A$3:$A$203,'MASTER DATA FILE WASH COAL 210'!A113,'[1]WASH COAL RECEIPT &amp; GCV DATA'!$K$3:$K$203)</f>
        <v>#VALUE!</v>
      </c>
      <c r="L113" s="15" t="e">
        <f>SUMIF('[1]WASH COAL RECEIPT &amp; GCV DATA'!$A$3:$A$203,'MASTER DATA FILE WASH COAL 210'!A113,'[1]WASH COAL RECEIPT &amp; GCV DATA'!$L$3:$L$203)</f>
        <v>#VALUE!</v>
      </c>
      <c r="M113" s="15" t="e">
        <f t="shared" si="7"/>
        <v>#VALUE!</v>
      </c>
      <c r="N113" s="15">
        <f t="shared" si="8"/>
        <v>0</v>
      </c>
      <c r="O113" s="15" t="e">
        <f>SUMIF('[1]WASH COAL RECEIPT &amp; GCV DATA'!$A$3:$A$203,'MASTER DATA FILE WASH COAL 210'!A113,'[1]WASH COAL RECEIPT &amp; GCV DATA'!$O$3:$O$203)</f>
        <v>#VALUE!</v>
      </c>
      <c r="P113" s="15" t="e">
        <f t="shared" si="9"/>
        <v>#VALUE!</v>
      </c>
      <c r="Q113" s="15" t="e">
        <f>SUMIF('[1]WASH COAL RECEIPT &amp; GCV DATA'!$A$3:$A$203,'MASTER DATA FILE WASH COAL 210'!A113,'[1]WASH COAL RECEIPT &amp; GCV DATA'!$Q$3:$Q$203)</f>
        <v>#VALUE!</v>
      </c>
      <c r="R113" s="16" t="e">
        <f>SUMIF('[1]WASH COAL RECEIPT &amp; GCV DATA'!$A$3:$A$203,'MASTER DATA FILE WASH COAL 210'!A113,'[1]WASH COAL RECEIPT &amp; GCV DATA'!$R$3:$R$203)+IF(H113=$J$234,($K$234*K113),0)+IF(H113=$J$235,($K$235*K113),0)</f>
        <v>#VALUE!</v>
      </c>
      <c r="S113" s="15" t="e">
        <f t="shared" si="10"/>
        <v>#VALUE!</v>
      </c>
      <c r="T113" s="15" t="e">
        <f>SUMIF('[1]WASH COAL RECEIPT &amp; GCV DATA'!$A$3:$A$203,'MASTER DATA FILE WASH COAL 210'!A113,'[1]WASH COAL RECEIPT &amp; GCV DATA'!$T$3:$T$203)</f>
        <v>#VALUE!</v>
      </c>
      <c r="U113" s="15" t="e">
        <f t="shared" si="11"/>
        <v>#VALUE!</v>
      </c>
      <c r="V113" s="15" t="e">
        <f>SUMIF('[1]WASH COAL RECEIPT &amp; GCV DATA'!$A$3:$A$203,'MASTER DATA FILE WASH COAL 210'!A113,'[1]WASH COAL RECEIPT &amp; GCV DATA'!$V$3:$V$203)</f>
        <v>#VALUE!</v>
      </c>
      <c r="W113" s="15" t="e">
        <f t="shared" si="12"/>
        <v>#VALUE!</v>
      </c>
      <c r="X113" t="e">
        <f t="shared" si="13"/>
        <v>#VALUE!</v>
      </c>
    </row>
    <row r="114" spans="1:24" customFormat="1" x14ac:dyDescent="0.3">
      <c r="A114" s="12"/>
      <c r="B114" s="12" t="e">
        <f>SUMIF('[1]WASH COAL RECEIPT &amp; GCV DATA'!$A$3:$A$188,A114,'[1]WASH COAL RECEIPT &amp; GCV DATA'!$B$3:$B$188)</f>
        <v>#VALUE!</v>
      </c>
      <c r="C114" s="13" t="e">
        <f>SUMIF('[1]WASH COAL RECEIPT &amp; GCV DATA'!$A$3:$A$203,A114,'[1]WASH COAL RECEIPT &amp; GCV DATA'!$C$3:$C$203)</f>
        <v>#VALUE!</v>
      </c>
      <c r="D114" s="13">
        <f>IFERROR(VLOOKUP(A114,'[1]WASH COAL RECEIPT &amp; GCV DATA'!A101:V314,4,0),0)</f>
        <v>0</v>
      </c>
      <c r="E114" s="14">
        <f>IFERROR(VLOOKUP(A114,'[1]WASH COAL RECEIPT &amp; GCV DATA'!$A$2:$V$203,5,0),0)</f>
        <v>0</v>
      </c>
      <c r="F114" s="13" t="e">
        <f>SUMIF('[1]WASH COAL RECEIPT &amp; GCV DATA'!$A$3:$A$203,'MASTER DATA FILE WASH COAL 210'!A114,'[1]WASH COAL RECEIPT &amp; GCV DATA'!$F$3:$F$203)</f>
        <v>#VALUE!</v>
      </c>
      <c r="G114" s="13">
        <f>IFERROR(VLOOKUP(A114,'[1]WASH COAL RECEIPT &amp; GCV DATA'!$A$2:$V$203,7,0),0)</f>
        <v>0</v>
      </c>
      <c r="H114" s="13">
        <f>IFERROR(VLOOKUP(A114,'[1]WASH COAL RECEIPT &amp; GCV DATA'!$A$2:$V$203,8,0),0)</f>
        <v>0</v>
      </c>
      <c r="I114" s="13">
        <f>IFERROR(VLOOKUP(A114,'[1]WASH COAL RECEIPT &amp; GCV DATA'!$A$2:$V$203,9,0),0)</f>
        <v>0</v>
      </c>
      <c r="J114" s="13">
        <f>IFERROR(VLOOKUP(A114,'[1]WASH COAL RECEIPT &amp; GCV DATA'!$A$2:$V$203,10,0),0)</f>
        <v>0</v>
      </c>
      <c r="K114" s="15" t="e">
        <f>SUMIF('[1]WASH COAL RECEIPT &amp; GCV DATA'!$A$3:$A$203,'MASTER DATA FILE WASH COAL 210'!A114,'[1]WASH COAL RECEIPT &amp; GCV DATA'!$K$3:$K$203)</f>
        <v>#VALUE!</v>
      </c>
      <c r="L114" s="15" t="e">
        <f>SUMIF('[1]WASH COAL RECEIPT &amp; GCV DATA'!$A$3:$A$203,'MASTER DATA FILE WASH COAL 210'!A114,'[1]WASH COAL RECEIPT &amp; GCV DATA'!$L$3:$L$203)</f>
        <v>#VALUE!</v>
      </c>
      <c r="M114" s="15" t="e">
        <f t="shared" si="7"/>
        <v>#VALUE!</v>
      </c>
      <c r="N114" s="15">
        <f t="shared" si="8"/>
        <v>0</v>
      </c>
      <c r="O114" s="15" t="e">
        <f>SUMIF('[1]WASH COAL RECEIPT &amp; GCV DATA'!$A$3:$A$203,'MASTER DATA FILE WASH COAL 210'!A114,'[1]WASH COAL RECEIPT &amp; GCV DATA'!$O$3:$O$203)</f>
        <v>#VALUE!</v>
      </c>
      <c r="P114" s="15" t="e">
        <f t="shared" si="9"/>
        <v>#VALUE!</v>
      </c>
      <c r="Q114" s="15" t="e">
        <f>SUMIF('[1]WASH COAL RECEIPT &amp; GCV DATA'!$A$3:$A$203,'MASTER DATA FILE WASH COAL 210'!A114,'[1]WASH COAL RECEIPT &amp; GCV DATA'!$Q$3:$Q$203)</f>
        <v>#VALUE!</v>
      </c>
      <c r="R114" s="16" t="e">
        <f>SUMIF('[1]WASH COAL RECEIPT &amp; GCV DATA'!$A$3:$A$203,'MASTER DATA FILE WASH COAL 210'!A114,'[1]WASH COAL RECEIPT &amp; GCV DATA'!$R$3:$R$203)+IF(H114=$J$234,($K$234*K114),0)+IF(H114=$J$235,($K$235*K114),0)</f>
        <v>#VALUE!</v>
      </c>
      <c r="S114" s="15" t="e">
        <f t="shared" si="10"/>
        <v>#VALUE!</v>
      </c>
      <c r="T114" s="15" t="e">
        <f>SUMIF('[1]WASH COAL RECEIPT &amp; GCV DATA'!$A$3:$A$203,'MASTER DATA FILE WASH COAL 210'!A114,'[1]WASH COAL RECEIPT &amp; GCV DATA'!$T$3:$T$203)</f>
        <v>#VALUE!</v>
      </c>
      <c r="U114" s="15" t="e">
        <f t="shared" si="11"/>
        <v>#VALUE!</v>
      </c>
      <c r="V114" s="15" t="e">
        <f>SUMIF('[1]WASH COAL RECEIPT &amp; GCV DATA'!$A$3:$A$203,'MASTER DATA FILE WASH COAL 210'!A114,'[1]WASH COAL RECEIPT &amp; GCV DATA'!$V$3:$V$203)</f>
        <v>#VALUE!</v>
      </c>
      <c r="W114" s="15" t="e">
        <f t="shared" si="12"/>
        <v>#VALUE!</v>
      </c>
      <c r="X114" t="e">
        <f t="shared" si="13"/>
        <v>#VALUE!</v>
      </c>
    </row>
    <row r="115" spans="1:24" customFormat="1" x14ac:dyDescent="0.3">
      <c r="A115" s="12"/>
      <c r="B115" s="12" t="e">
        <f>SUMIF('[1]WASH COAL RECEIPT &amp; GCV DATA'!$A$3:$A$188,A115,'[1]WASH COAL RECEIPT &amp; GCV DATA'!$B$3:$B$188)</f>
        <v>#VALUE!</v>
      </c>
      <c r="C115" s="13" t="e">
        <f>SUMIF('[1]WASH COAL RECEIPT &amp; GCV DATA'!$A$3:$A$203,A115,'[1]WASH COAL RECEIPT &amp; GCV DATA'!$C$3:$C$203)</f>
        <v>#VALUE!</v>
      </c>
      <c r="D115" s="13">
        <f>IFERROR(VLOOKUP(A115,'[1]WASH COAL RECEIPT &amp; GCV DATA'!A101:V315,4,0),0)</f>
        <v>0</v>
      </c>
      <c r="E115" s="14">
        <f>IFERROR(VLOOKUP(A115,'[1]WASH COAL RECEIPT &amp; GCV DATA'!$A$2:$V$203,5,0),0)</f>
        <v>0</v>
      </c>
      <c r="F115" s="13" t="e">
        <f>SUMIF('[1]WASH COAL RECEIPT &amp; GCV DATA'!$A$3:$A$203,'MASTER DATA FILE WASH COAL 210'!A115,'[1]WASH COAL RECEIPT &amp; GCV DATA'!$F$3:$F$203)</f>
        <v>#VALUE!</v>
      </c>
      <c r="G115" s="13">
        <f>IFERROR(VLOOKUP(A115,'[1]WASH COAL RECEIPT &amp; GCV DATA'!$A$2:$V$203,7,0),0)</f>
        <v>0</v>
      </c>
      <c r="H115" s="13">
        <f>IFERROR(VLOOKUP(A115,'[1]WASH COAL RECEIPT &amp; GCV DATA'!$A$2:$V$203,8,0),0)</f>
        <v>0</v>
      </c>
      <c r="I115" s="13">
        <f>IFERROR(VLOOKUP(A115,'[1]WASH COAL RECEIPT &amp; GCV DATA'!$A$2:$V$203,9,0),0)</f>
        <v>0</v>
      </c>
      <c r="J115" s="13">
        <f>IFERROR(VLOOKUP(A115,'[1]WASH COAL RECEIPT &amp; GCV DATA'!$A$2:$V$203,10,0),0)</f>
        <v>0</v>
      </c>
      <c r="K115" s="15" t="e">
        <f>SUMIF('[1]WASH COAL RECEIPT &amp; GCV DATA'!$A$3:$A$203,'MASTER DATA FILE WASH COAL 210'!A115,'[1]WASH COAL RECEIPT &amp; GCV DATA'!$K$3:$K$203)</f>
        <v>#VALUE!</v>
      </c>
      <c r="L115" s="15" t="e">
        <f>SUMIF('[1]WASH COAL RECEIPT &amp; GCV DATA'!$A$3:$A$203,'MASTER DATA FILE WASH COAL 210'!A115,'[1]WASH COAL RECEIPT &amp; GCV DATA'!$L$3:$L$203)</f>
        <v>#VALUE!</v>
      </c>
      <c r="M115" s="15" t="e">
        <f t="shared" si="7"/>
        <v>#VALUE!</v>
      </c>
      <c r="N115" s="15">
        <f t="shared" si="8"/>
        <v>0</v>
      </c>
      <c r="O115" s="15" t="e">
        <f>SUMIF('[1]WASH COAL RECEIPT &amp; GCV DATA'!$A$3:$A$203,'MASTER DATA FILE WASH COAL 210'!A115,'[1]WASH COAL RECEIPT &amp; GCV DATA'!$O$3:$O$203)</f>
        <v>#VALUE!</v>
      </c>
      <c r="P115" s="15" t="e">
        <f t="shared" si="9"/>
        <v>#VALUE!</v>
      </c>
      <c r="Q115" s="15" t="e">
        <f>SUMIF('[1]WASH COAL RECEIPT &amp; GCV DATA'!$A$3:$A$203,'MASTER DATA FILE WASH COAL 210'!A115,'[1]WASH COAL RECEIPT &amp; GCV DATA'!$Q$3:$Q$203)</f>
        <v>#VALUE!</v>
      </c>
      <c r="R115" s="16" t="e">
        <f>SUMIF('[1]WASH COAL RECEIPT &amp; GCV DATA'!$A$3:$A$203,'MASTER DATA FILE WASH COAL 210'!A115,'[1]WASH COAL RECEIPT &amp; GCV DATA'!$R$3:$R$203)+IF(H115=$J$234,($K$234*K115),0)+IF(H115=$J$235,($K$235*K115),0)</f>
        <v>#VALUE!</v>
      </c>
      <c r="S115" s="15" t="e">
        <f t="shared" si="10"/>
        <v>#VALUE!</v>
      </c>
      <c r="T115" s="15" t="e">
        <f>SUMIF('[1]WASH COAL RECEIPT &amp; GCV DATA'!$A$3:$A$203,'MASTER DATA FILE WASH COAL 210'!A115,'[1]WASH COAL RECEIPT &amp; GCV DATA'!$T$3:$T$203)</f>
        <v>#VALUE!</v>
      </c>
      <c r="U115" s="15" t="e">
        <f t="shared" si="11"/>
        <v>#VALUE!</v>
      </c>
      <c r="V115" s="15" t="e">
        <f>SUMIF('[1]WASH COAL RECEIPT &amp; GCV DATA'!$A$3:$A$203,'MASTER DATA FILE WASH COAL 210'!A115,'[1]WASH COAL RECEIPT &amp; GCV DATA'!$V$3:$V$203)</f>
        <v>#VALUE!</v>
      </c>
      <c r="W115" s="15" t="e">
        <f t="shared" si="12"/>
        <v>#VALUE!</v>
      </c>
      <c r="X115" t="e">
        <f t="shared" si="13"/>
        <v>#VALUE!</v>
      </c>
    </row>
    <row r="116" spans="1:24" customFormat="1" x14ac:dyDescent="0.3">
      <c r="A116" s="12"/>
      <c r="B116" s="12" t="e">
        <f>SUMIF('[1]WASH COAL RECEIPT &amp; GCV DATA'!$A$3:$A$188,A116,'[1]WASH COAL RECEIPT &amp; GCV DATA'!$B$3:$B$188)</f>
        <v>#VALUE!</v>
      </c>
      <c r="C116" s="13" t="e">
        <f>SUMIF('[1]WASH COAL RECEIPT &amp; GCV DATA'!$A$3:$A$203,A116,'[1]WASH COAL RECEIPT &amp; GCV DATA'!$C$3:$C$203)</f>
        <v>#VALUE!</v>
      </c>
      <c r="D116" s="13">
        <f>IFERROR(VLOOKUP(A116,'[1]WASH COAL RECEIPT &amp; GCV DATA'!A102:V316,4,0),0)</f>
        <v>0</v>
      </c>
      <c r="E116" s="14">
        <f>IFERROR(VLOOKUP(A116,'[1]WASH COAL RECEIPT &amp; GCV DATA'!$A$2:$V$203,5,0),0)</f>
        <v>0</v>
      </c>
      <c r="F116" s="13" t="e">
        <f>SUMIF('[1]WASH COAL RECEIPT &amp; GCV DATA'!$A$3:$A$203,'MASTER DATA FILE WASH COAL 210'!A116,'[1]WASH COAL RECEIPT &amp; GCV DATA'!$F$3:$F$203)</f>
        <v>#VALUE!</v>
      </c>
      <c r="G116" s="13">
        <f>IFERROR(VLOOKUP(A116,'[1]WASH COAL RECEIPT &amp; GCV DATA'!$A$2:$V$203,7,0),0)</f>
        <v>0</v>
      </c>
      <c r="H116" s="13">
        <f>IFERROR(VLOOKUP(A116,'[1]WASH COAL RECEIPT &amp; GCV DATA'!$A$2:$V$203,8,0),0)</f>
        <v>0</v>
      </c>
      <c r="I116" s="13">
        <f>IFERROR(VLOOKUP(A116,'[1]WASH COAL RECEIPT &amp; GCV DATA'!$A$2:$V$203,9,0),0)</f>
        <v>0</v>
      </c>
      <c r="J116" s="13">
        <f>IFERROR(VLOOKUP(A116,'[1]WASH COAL RECEIPT &amp; GCV DATA'!$A$2:$V$203,10,0),0)</f>
        <v>0</v>
      </c>
      <c r="K116" s="15" t="e">
        <f>SUMIF('[1]WASH COAL RECEIPT &amp; GCV DATA'!$A$3:$A$203,'MASTER DATA FILE WASH COAL 210'!A116,'[1]WASH COAL RECEIPT &amp; GCV DATA'!$K$3:$K$203)</f>
        <v>#VALUE!</v>
      </c>
      <c r="L116" s="15" t="e">
        <f>SUMIF('[1]WASH COAL RECEIPT &amp; GCV DATA'!$A$3:$A$203,'MASTER DATA FILE WASH COAL 210'!A116,'[1]WASH COAL RECEIPT &amp; GCV DATA'!$L$3:$L$203)</f>
        <v>#VALUE!</v>
      </c>
      <c r="M116" s="15" t="e">
        <f t="shared" si="7"/>
        <v>#VALUE!</v>
      </c>
      <c r="N116" s="15">
        <f t="shared" si="8"/>
        <v>0</v>
      </c>
      <c r="O116" s="15" t="e">
        <f>SUMIF('[1]WASH COAL RECEIPT &amp; GCV DATA'!$A$3:$A$203,'MASTER DATA FILE WASH COAL 210'!A116,'[1]WASH COAL RECEIPT &amp; GCV DATA'!$O$3:$O$203)</f>
        <v>#VALUE!</v>
      </c>
      <c r="P116" s="15" t="e">
        <f t="shared" si="9"/>
        <v>#VALUE!</v>
      </c>
      <c r="Q116" s="15" t="e">
        <f>SUMIF('[1]WASH COAL RECEIPT &amp; GCV DATA'!$A$3:$A$203,'MASTER DATA FILE WASH COAL 210'!A116,'[1]WASH COAL RECEIPT &amp; GCV DATA'!$Q$3:$Q$203)</f>
        <v>#VALUE!</v>
      </c>
      <c r="R116" s="16" t="e">
        <f>SUMIF('[1]WASH COAL RECEIPT &amp; GCV DATA'!$A$3:$A$203,'MASTER DATA FILE WASH COAL 210'!A116,'[1]WASH COAL RECEIPT &amp; GCV DATA'!$R$3:$R$203)+IF(H116=$J$234,($K$234*K116),0)+IF(H116=$J$235,($K$235*K116),0)</f>
        <v>#VALUE!</v>
      </c>
      <c r="S116" s="15" t="e">
        <f t="shared" si="10"/>
        <v>#VALUE!</v>
      </c>
      <c r="T116" s="15" t="e">
        <f>SUMIF('[1]WASH COAL RECEIPT &amp; GCV DATA'!$A$3:$A$203,'MASTER DATA FILE WASH COAL 210'!A116,'[1]WASH COAL RECEIPT &amp; GCV DATA'!$T$3:$T$203)</f>
        <v>#VALUE!</v>
      </c>
      <c r="U116" s="15" t="e">
        <f t="shared" si="11"/>
        <v>#VALUE!</v>
      </c>
      <c r="V116" s="15" t="e">
        <f>SUMIF('[1]WASH COAL RECEIPT &amp; GCV DATA'!$A$3:$A$203,'MASTER DATA FILE WASH COAL 210'!A116,'[1]WASH COAL RECEIPT &amp; GCV DATA'!$V$3:$V$203)</f>
        <v>#VALUE!</v>
      </c>
      <c r="W116" s="15" t="e">
        <f t="shared" si="12"/>
        <v>#VALUE!</v>
      </c>
      <c r="X116" t="e">
        <f t="shared" si="13"/>
        <v>#VALUE!</v>
      </c>
    </row>
    <row r="117" spans="1:24" customFormat="1" x14ac:dyDescent="0.3">
      <c r="A117" s="12"/>
      <c r="B117" s="12" t="e">
        <f>SUMIF('[1]WASH COAL RECEIPT &amp; GCV DATA'!$A$3:$A$188,A117,'[1]WASH COAL RECEIPT &amp; GCV DATA'!$B$3:$B$188)</f>
        <v>#VALUE!</v>
      </c>
      <c r="C117" s="13" t="e">
        <f>SUMIF('[1]WASH COAL RECEIPT &amp; GCV DATA'!$A$3:$A$203,A117,'[1]WASH COAL RECEIPT &amp; GCV DATA'!$C$3:$C$203)</f>
        <v>#VALUE!</v>
      </c>
      <c r="D117" s="13">
        <f>IFERROR(VLOOKUP(A117,'[1]WASH COAL RECEIPT &amp; GCV DATA'!A103:V317,4,0),0)</f>
        <v>0</v>
      </c>
      <c r="E117" s="14">
        <f>IFERROR(VLOOKUP(A117,'[1]WASH COAL RECEIPT &amp; GCV DATA'!$A$2:$V$203,5,0),0)</f>
        <v>0</v>
      </c>
      <c r="F117" s="13" t="e">
        <f>SUMIF('[1]WASH COAL RECEIPT &amp; GCV DATA'!$A$3:$A$203,'MASTER DATA FILE WASH COAL 210'!A117,'[1]WASH COAL RECEIPT &amp; GCV DATA'!$F$3:$F$203)</f>
        <v>#VALUE!</v>
      </c>
      <c r="G117" s="13">
        <f>IFERROR(VLOOKUP(A117,'[1]WASH COAL RECEIPT &amp; GCV DATA'!$A$2:$V$203,7,0),0)</f>
        <v>0</v>
      </c>
      <c r="H117" s="13">
        <f>IFERROR(VLOOKUP(A117,'[1]WASH COAL RECEIPT &amp; GCV DATA'!$A$2:$V$203,8,0),0)</f>
        <v>0</v>
      </c>
      <c r="I117" s="13">
        <f>IFERROR(VLOOKUP(A117,'[1]WASH COAL RECEIPT &amp; GCV DATA'!$A$2:$V$203,9,0),0)</f>
        <v>0</v>
      </c>
      <c r="J117" s="13">
        <f>IFERROR(VLOOKUP(A117,'[1]WASH COAL RECEIPT &amp; GCV DATA'!$A$2:$V$203,10,0),0)</f>
        <v>0</v>
      </c>
      <c r="K117" s="15" t="e">
        <f>SUMIF('[1]WASH COAL RECEIPT &amp; GCV DATA'!$A$3:$A$203,'MASTER DATA FILE WASH COAL 210'!A117,'[1]WASH COAL RECEIPT &amp; GCV DATA'!$K$3:$K$203)</f>
        <v>#VALUE!</v>
      </c>
      <c r="L117" s="15" t="e">
        <f>SUMIF('[1]WASH COAL RECEIPT &amp; GCV DATA'!$A$3:$A$203,'MASTER DATA FILE WASH COAL 210'!A117,'[1]WASH COAL RECEIPT &amp; GCV DATA'!$L$3:$L$203)</f>
        <v>#VALUE!</v>
      </c>
      <c r="M117" s="15" t="e">
        <f t="shared" si="7"/>
        <v>#VALUE!</v>
      </c>
      <c r="N117" s="15">
        <f t="shared" si="8"/>
        <v>0</v>
      </c>
      <c r="O117" s="15" t="e">
        <f>SUMIF('[1]WASH COAL RECEIPT &amp; GCV DATA'!$A$3:$A$203,'MASTER DATA FILE WASH COAL 210'!A117,'[1]WASH COAL RECEIPT &amp; GCV DATA'!$O$3:$O$203)</f>
        <v>#VALUE!</v>
      </c>
      <c r="P117" s="15" t="e">
        <f t="shared" si="9"/>
        <v>#VALUE!</v>
      </c>
      <c r="Q117" s="15" t="e">
        <f>SUMIF('[1]WASH COAL RECEIPT &amp; GCV DATA'!$A$3:$A$203,'MASTER DATA FILE WASH COAL 210'!A117,'[1]WASH COAL RECEIPT &amp; GCV DATA'!$Q$3:$Q$203)</f>
        <v>#VALUE!</v>
      </c>
      <c r="R117" s="16" t="e">
        <f>SUMIF('[1]WASH COAL RECEIPT &amp; GCV DATA'!$A$3:$A$203,'MASTER DATA FILE WASH COAL 210'!A117,'[1]WASH COAL RECEIPT &amp; GCV DATA'!$R$3:$R$203)+IF(H117=$J$234,($K$234*K117),0)+IF(H117=$J$235,($K$235*K117),0)</f>
        <v>#VALUE!</v>
      </c>
      <c r="S117" s="15" t="e">
        <f t="shared" si="10"/>
        <v>#VALUE!</v>
      </c>
      <c r="T117" s="15" t="e">
        <f>SUMIF('[1]WASH COAL RECEIPT &amp; GCV DATA'!$A$3:$A$203,'MASTER DATA FILE WASH COAL 210'!A117,'[1]WASH COAL RECEIPT &amp; GCV DATA'!$T$3:$T$203)</f>
        <v>#VALUE!</v>
      </c>
      <c r="U117" s="15" t="e">
        <f t="shared" si="11"/>
        <v>#VALUE!</v>
      </c>
      <c r="V117" s="15" t="e">
        <f>SUMIF('[1]WASH COAL RECEIPT &amp; GCV DATA'!$A$3:$A$203,'MASTER DATA FILE WASH COAL 210'!A117,'[1]WASH COAL RECEIPT &amp; GCV DATA'!$V$3:$V$203)</f>
        <v>#VALUE!</v>
      </c>
      <c r="W117" s="15" t="e">
        <f t="shared" si="12"/>
        <v>#VALUE!</v>
      </c>
      <c r="X117" t="e">
        <f t="shared" si="13"/>
        <v>#VALUE!</v>
      </c>
    </row>
    <row r="118" spans="1:24" customFormat="1" x14ac:dyDescent="0.3">
      <c r="A118" s="12"/>
      <c r="B118" s="12" t="e">
        <f>SUMIF('[1]WASH COAL RECEIPT &amp; GCV DATA'!$A$3:$A$188,A118,'[1]WASH COAL RECEIPT &amp; GCV DATA'!$B$3:$B$188)</f>
        <v>#VALUE!</v>
      </c>
      <c r="C118" s="13" t="e">
        <f>SUMIF('[1]WASH COAL RECEIPT &amp; GCV DATA'!$A$3:$A$203,A118,'[1]WASH COAL RECEIPT &amp; GCV DATA'!$C$3:$C$203)</f>
        <v>#VALUE!</v>
      </c>
      <c r="D118" s="13">
        <f>IFERROR(VLOOKUP(A118,'[1]WASH COAL RECEIPT &amp; GCV DATA'!A104:V318,4,0),0)</f>
        <v>0</v>
      </c>
      <c r="E118" s="14">
        <f>IFERROR(VLOOKUP(A118,'[1]WASH COAL RECEIPT &amp; GCV DATA'!$A$2:$V$203,5,0),0)</f>
        <v>0</v>
      </c>
      <c r="F118" s="13" t="e">
        <f>SUMIF('[1]WASH COAL RECEIPT &amp; GCV DATA'!$A$3:$A$203,'MASTER DATA FILE WASH COAL 210'!A118,'[1]WASH COAL RECEIPT &amp; GCV DATA'!$F$3:$F$203)</f>
        <v>#VALUE!</v>
      </c>
      <c r="G118" s="13">
        <f>IFERROR(VLOOKUP(A118,'[1]WASH COAL RECEIPT &amp; GCV DATA'!$A$2:$V$203,7,0),0)</f>
        <v>0</v>
      </c>
      <c r="H118" s="13">
        <f>IFERROR(VLOOKUP(A118,'[1]WASH COAL RECEIPT &amp; GCV DATA'!$A$2:$V$203,8,0),0)</f>
        <v>0</v>
      </c>
      <c r="I118" s="13">
        <f>IFERROR(VLOOKUP(A118,'[1]WASH COAL RECEIPT &amp; GCV DATA'!$A$2:$V$203,9,0),0)</f>
        <v>0</v>
      </c>
      <c r="J118" s="13">
        <f>IFERROR(VLOOKUP(A118,'[1]WASH COAL RECEIPT &amp; GCV DATA'!$A$2:$V$203,10,0),0)</f>
        <v>0</v>
      </c>
      <c r="K118" s="15" t="e">
        <f>SUMIF('[1]WASH COAL RECEIPT &amp; GCV DATA'!$A$3:$A$203,'MASTER DATA FILE WASH COAL 210'!A118,'[1]WASH COAL RECEIPT &amp; GCV DATA'!$K$3:$K$203)</f>
        <v>#VALUE!</v>
      </c>
      <c r="L118" s="15" t="e">
        <f>SUMIF('[1]WASH COAL RECEIPT &amp; GCV DATA'!$A$3:$A$203,'MASTER DATA FILE WASH COAL 210'!A118,'[1]WASH COAL RECEIPT &amp; GCV DATA'!$L$3:$L$203)</f>
        <v>#VALUE!</v>
      </c>
      <c r="M118" s="15" t="e">
        <f t="shared" si="7"/>
        <v>#VALUE!</v>
      </c>
      <c r="N118" s="15">
        <f t="shared" si="8"/>
        <v>0</v>
      </c>
      <c r="O118" s="15" t="e">
        <f>SUMIF('[1]WASH COAL RECEIPT &amp; GCV DATA'!$A$3:$A$203,'MASTER DATA FILE WASH COAL 210'!A118,'[1]WASH COAL RECEIPT &amp; GCV DATA'!$O$3:$O$203)</f>
        <v>#VALUE!</v>
      </c>
      <c r="P118" s="15" t="e">
        <f t="shared" si="9"/>
        <v>#VALUE!</v>
      </c>
      <c r="Q118" s="15" t="e">
        <f>SUMIF('[1]WASH COAL RECEIPT &amp; GCV DATA'!$A$3:$A$203,'MASTER DATA FILE WASH COAL 210'!A118,'[1]WASH COAL RECEIPT &amp; GCV DATA'!$Q$3:$Q$203)</f>
        <v>#VALUE!</v>
      </c>
      <c r="R118" s="16" t="e">
        <f>SUMIF('[1]WASH COAL RECEIPT &amp; GCV DATA'!$A$3:$A$203,'MASTER DATA FILE WASH COAL 210'!A118,'[1]WASH COAL RECEIPT &amp; GCV DATA'!$R$3:$R$203)+IF(H118=$J$234,($K$234*K118),0)+IF(H118=$J$235,($K$235*K118),0)</f>
        <v>#VALUE!</v>
      </c>
      <c r="S118" s="15" t="e">
        <f t="shared" si="10"/>
        <v>#VALUE!</v>
      </c>
      <c r="T118" s="15" t="e">
        <f>SUMIF('[1]WASH COAL RECEIPT &amp; GCV DATA'!$A$3:$A$203,'MASTER DATA FILE WASH COAL 210'!A118,'[1]WASH COAL RECEIPT &amp; GCV DATA'!$T$3:$T$203)</f>
        <v>#VALUE!</v>
      </c>
      <c r="U118" s="15" t="e">
        <f t="shared" si="11"/>
        <v>#VALUE!</v>
      </c>
      <c r="V118" s="15" t="e">
        <f>SUMIF('[1]WASH COAL RECEIPT &amp; GCV DATA'!$A$3:$A$203,'MASTER DATA FILE WASH COAL 210'!A118,'[1]WASH COAL RECEIPT &amp; GCV DATA'!$V$3:$V$203)</f>
        <v>#VALUE!</v>
      </c>
      <c r="W118" s="15" t="e">
        <f t="shared" si="12"/>
        <v>#VALUE!</v>
      </c>
      <c r="X118" t="e">
        <f t="shared" si="13"/>
        <v>#VALUE!</v>
      </c>
    </row>
    <row r="119" spans="1:24" customFormat="1" x14ac:dyDescent="0.3">
      <c r="A119" s="12"/>
      <c r="B119" s="12" t="e">
        <f>SUMIF('[1]WASH COAL RECEIPT &amp; GCV DATA'!$A$3:$A$188,A119,'[1]WASH COAL RECEIPT &amp; GCV DATA'!$B$3:$B$188)</f>
        <v>#VALUE!</v>
      </c>
      <c r="C119" s="13" t="e">
        <f>SUMIF('[1]WASH COAL RECEIPT &amp; GCV DATA'!$A$3:$A$203,A119,'[1]WASH COAL RECEIPT &amp; GCV DATA'!$C$3:$C$203)</f>
        <v>#VALUE!</v>
      </c>
      <c r="D119" s="13">
        <f>IFERROR(VLOOKUP(A119,'[1]WASH COAL RECEIPT &amp; GCV DATA'!A105:V319,4,0),0)</f>
        <v>0</v>
      </c>
      <c r="E119" s="14">
        <f>IFERROR(VLOOKUP(A119,'[1]WASH COAL RECEIPT &amp; GCV DATA'!$A$2:$V$203,5,0),0)</f>
        <v>0</v>
      </c>
      <c r="F119" s="13" t="e">
        <f>SUMIF('[1]WASH COAL RECEIPT &amp; GCV DATA'!$A$3:$A$203,'MASTER DATA FILE WASH COAL 210'!A119,'[1]WASH COAL RECEIPT &amp; GCV DATA'!$F$3:$F$203)</f>
        <v>#VALUE!</v>
      </c>
      <c r="G119" s="13">
        <f>IFERROR(VLOOKUP(A119,'[1]WASH COAL RECEIPT &amp; GCV DATA'!$A$2:$V$203,7,0),0)</f>
        <v>0</v>
      </c>
      <c r="H119" s="13">
        <f>IFERROR(VLOOKUP(A119,'[1]WASH COAL RECEIPT &amp; GCV DATA'!$A$2:$V$203,8,0),0)</f>
        <v>0</v>
      </c>
      <c r="I119" s="13">
        <f>IFERROR(VLOOKUP(A119,'[1]WASH COAL RECEIPT &amp; GCV DATA'!$A$2:$V$203,9,0),0)</f>
        <v>0</v>
      </c>
      <c r="J119" s="13">
        <f>IFERROR(VLOOKUP(A119,'[1]WASH COAL RECEIPT &amp; GCV DATA'!$A$2:$V$203,10,0),0)</f>
        <v>0</v>
      </c>
      <c r="K119" s="15" t="e">
        <f>SUMIF('[1]WASH COAL RECEIPT &amp; GCV DATA'!$A$3:$A$203,'MASTER DATA FILE WASH COAL 210'!A119,'[1]WASH COAL RECEIPT &amp; GCV DATA'!$K$3:$K$203)</f>
        <v>#VALUE!</v>
      </c>
      <c r="L119" s="15" t="e">
        <f>SUMIF('[1]WASH COAL RECEIPT &amp; GCV DATA'!$A$3:$A$203,'MASTER DATA FILE WASH COAL 210'!A119,'[1]WASH COAL RECEIPT &amp; GCV DATA'!$L$3:$L$203)</f>
        <v>#VALUE!</v>
      </c>
      <c r="M119" s="15" t="e">
        <f t="shared" si="7"/>
        <v>#VALUE!</v>
      </c>
      <c r="N119" s="15">
        <f t="shared" si="8"/>
        <v>0</v>
      </c>
      <c r="O119" s="15" t="e">
        <f>SUMIF('[1]WASH COAL RECEIPT &amp; GCV DATA'!$A$3:$A$203,'MASTER DATA FILE WASH COAL 210'!A119,'[1]WASH COAL RECEIPT &amp; GCV DATA'!$O$3:$O$203)</f>
        <v>#VALUE!</v>
      </c>
      <c r="P119" s="15" t="e">
        <f t="shared" si="9"/>
        <v>#VALUE!</v>
      </c>
      <c r="Q119" s="15" t="e">
        <f>SUMIF('[1]WASH COAL RECEIPT &amp; GCV DATA'!$A$3:$A$203,'MASTER DATA FILE WASH COAL 210'!A119,'[1]WASH COAL RECEIPT &amp; GCV DATA'!$Q$3:$Q$203)</f>
        <v>#VALUE!</v>
      </c>
      <c r="R119" s="16" t="e">
        <f>SUMIF('[1]WASH COAL RECEIPT &amp; GCV DATA'!$A$3:$A$203,'MASTER DATA FILE WASH COAL 210'!A119,'[1]WASH COAL RECEIPT &amp; GCV DATA'!$R$3:$R$203)+IF(H119=$J$234,($K$234*K119),0)+IF(H119=$J$235,($K$235*K119),0)</f>
        <v>#VALUE!</v>
      </c>
      <c r="S119" s="15" t="e">
        <f t="shared" si="10"/>
        <v>#VALUE!</v>
      </c>
      <c r="T119" s="15" t="e">
        <f>SUMIF('[1]WASH COAL RECEIPT &amp; GCV DATA'!$A$3:$A$203,'MASTER DATA FILE WASH COAL 210'!A119,'[1]WASH COAL RECEIPT &amp; GCV DATA'!$T$3:$T$203)</f>
        <v>#VALUE!</v>
      </c>
      <c r="U119" s="15" t="e">
        <f t="shared" si="11"/>
        <v>#VALUE!</v>
      </c>
      <c r="V119" s="15" t="e">
        <f>SUMIF('[1]WASH COAL RECEIPT &amp; GCV DATA'!$A$3:$A$203,'MASTER DATA FILE WASH COAL 210'!A119,'[1]WASH COAL RECEIPT &amp; GCV DATA'!$V$3:$V$203)</f>
        <v>#VALUE!</v>
      </c>
      <c r="W119" s="15" t="e">
        <f t="shared" si="12"/>
        <v>#VALUE!</v>
      </c>
      <c r="X119" t="e">
        <f t="shared" si="13"/>
        <v>#VALUE!</v>
      </c>
    </row>
    <row r="120" spans="1:24" customFormat="1" x14ac:dyDescent="0.3">
      <c r="A120" s="12"/>
      <c r="B120" s="12" t="e">
        <f>SUMIF('[1]WASH COAL RECEIPT &amp; GCV DATA'!$A$3:$A$188,A120,'[1]WASH COAL RECEIPT &amp; GCV DATA'!$B$3:$B$188)</f>
        <v>#VALUE!</v>
      </c>
      <c r="C120" s="13" t="e">
        <f>SUMIF('[1]WASH COAL RECEIPT &amp; GCV DATA'!$A$3:$A$203,A120,'[1]WASH COAL RECEIPT &amp; GCV DATA'!$C$3:$C$203)</f>
        <v>#VALUE!</v>
      </c>
      <c r="D120" s="13">
        <f>IFERROR(VLOOKUP(A120,'[1]WASH COAL RECEIPT &amp; GCV DATA'!A106:V320,4,0),0)</f>
        <v>0</v>
      </c>
      <c r="E120" s="14">
        <f>IFERROR(VLOOKUP(A120,'[1]WASH COAL RECEIPT &amp; GCV DATA'!$A$2:$V$203,5,0),0)</f>
        <v>0</v>
      </c>
      <c r="F120" s="13" t="e">
        <f>SUMIF('[1]WASH COAL RECEIPT &amp; GCV DATA'!$A$3:$A$203,'MASTER DATA FILE WASH COAL 210'!A120,'[1]WASH COAL RECEIPT &amp; GCV DATA'!$F$3:$F$203)</f>
        <v>#VALUE!</v>
      </c>
      <c r="G120" s="13">
        <f>IFERROR(VLOOKUP(A120,'[1]WASH COAL RECEIPT &amp; GCV DATA'!$A$2:$V$203,7,0),0)</f>
        <v>0</v>
      </c>
      <c r="H120" s="13">
        <f>IFERROR(VLOOKUP(A120,'[1]WASH COAL RECEIPT &amp; GCV DATA'!$A$2:$V$203,8,0),0)</f>
        <v>0</v>
      </c>
      <c r="I120" s="13">
        <f>IFERROR(VLOOKUP(A120,'[1]WASH COAL RECEIPT &amp; GCV DATA'!$A$2:$V$203,9,0),0)</f>
        <v>0</v>
      </c>
      <c r="J120" s="13">
        <f>IFERROR(VLOOKUP(A120,'[1]WASH COAL RECEIPT &amp; GCV DATA'!$A$2:$V$203,10,0),0)</f>
        <v>0</v>
      </c>
      <c r="K120" s="15" t="e">
        <f>SUMIF('[1]WASH COAL RECEIPT &amp; GCV DATA'!$A$3:$A$203,'MASTER DATA FILE WASH COAL 210'!A120,'[1]WASH COAL RECEIPT &amp; GCV DATA'!$K$3:$K$203)</f>
        <v>#VALUE!</v>
      </c>
      <c r="L120" s="15" t="e">
        <f>SUMIF('[1]WASH COAL RECEIPT &amp; GCV DATA'!$A$3:$A$203,'MASTER DATA FILE WASH COAL 210'!A120,'[1]WASH COAL RECEIPT &amp; GCV DATA'!$L$3:$L$203)</f>
        <v>#VALUE!</v>
      </c>
      <c r="M120" s="15" t="e">
        <f t="shared" si="7"/>
        <v>#VALUE!</v>
      </c>
      <c r="N120" s="15">
        <f t="shared" si="8"/>
        <v>0</v>
      </c>
      <c r="O120" s="15" t="e">
        <f>SUMIF('[1]WASH COAL RECEIPT &amp; GCV DATA'!$A$3:$A$203,'MASTER DATA FILE WASH COAL 210'!A120,'[1]WASH COAL RECEIPT &amp; GCV DATA'!$O$3:$O$203)</f>
        <v>#VALUE!</v>
      </c>
      <c r="P120" s="15" t="e">
        <f t="shared" si="9"/>
        <v>#VALUE!</v>
      </c>
      <c r="Q120" s="15" t="e">
        <f>SUMIF('[1]WASH COAL RECEIPT &amp; GCV DATA'!$A$3:$A$203,'MASTER DATA FILE WASH COAL 210'!A120,'[1]WASH COAL RECEIPT &amp; GCV DATA'!$Q$3:$Q$203)</f>
        <v>#VALUE!</v>
      </c>
      <c r="R120" s="16" t="e">
        <f>SUMIF('[1]WASH COAL RECEIPT &amp; GCV DATA'!$A$3:$A$203,'MASTER DATA FILE WASH COAL 210'!A120,'[1]WASH COAL RECEIPT &amp; GCV DATA'!$R$3:$R$203)+IF(H120=$J$234,($K$234*K120),0)+IF(H120=$J$235,($K$235*K120),0)</f>
        <v>#VALUE!</v>
      </c>
      <c r="S120" s="15" t="e">
        <f t="shared" si="10"/>
        <v>#VALUE!</v>
      </c>
      <c r="T120" s="15" t="e">
        <f>SUMIF('[1]WASH COAL RECEIPT &amp; GCV DATA'!$A$3:$A$203,'MASTER DATA FILE WASH COAL 210'!A120,'[1]WASH COAL RECEIPT &amp; GCV DATA'!$T$3:$T$203)</f>
        <v>#VALUE!</v>
      </c>
      <c r="U120" s="15" t="e">
        <f t="shared" si="11"/>
        <v>#VALUE!</v>
      </c>
      <c r="V120" s="15" t="e">
        <f>SUMIF('[1]WASH COAL RECEIPT &amp; GCV DATA'!$A$3:$A$203,'MASTER DATA FILE WASH COAL 210'!A120,'[1]WASH COAL RECEIPT &amp; GCV DATA'!$V$3:$V$203)</f>
        <v>#VALUE!</v>
      </c>
      <c r="W120" s="15" t="e">
        <f t="shared" si="12"/>
        <v>#VALUE!</v>
      </c>
      <c r="X120" t="e">
        <f t="shared" si="13"/>
        <v>#VALUE!</v>
      </c>
    </row>
    <row r="121" spans="1:24" customFormat="1" x14ac:dyDescent="0.3">
      <c r="A121" s="12"/>
      <c r="B121" s="12" t="e">
        <f>SUMIF('[1]WASH COAL RECEIPT &amp; GCV DATA'!$A$3:$A$188,A121,'[1]WASH COAL RECEIPT &amp; GCV DATA'!$B$3:$B$188)</f>
        <v>#VALUE!</v>
      </c>
      <c r="C121" s="13" t="e">
        <f>SUMIF('[1]WASH COAL RECEIPT &amp; GCV DATA'!$A$3:$A$203,A121,'[1]WASH COAL RECEIPT &amp; GCV DATA'!$C$3:$C$203)</f>
        <v>#VALUE!</v>
      </c>
      <c r="D121" s="13">
        <f>IFERROR(VLOOKUP(A121,'[1]WASH COAL RECEIPT &amp; GCV DATA'!A121:V321,4,0),0)</f>
        <v>0</v>
      </c>
      <c r="E121" s="14">
        <f>IFERROR(VLOOKUP(A121,'[1]WASH COAL RECEIPT &amp; GCV DATA'!$A$2:$V$203,5,0),0)</f>
        <v>0</v>
      </c>
      <c r="F121" s="13" t="e">
        <f>SUMIF('[1]WASH COAL RECEIPT &amp; GCV DATA'!$A$3:$A$203,'MASTER DATA FILE WASH COAL 210'!A121,'[1]WASH COAL RECEIPT &amp; GCV DATA'!$F$3:$F$203)</f>
        <v>#VALUE!</v>
      </c>
      <c r="G121" s="13">
        <f>IFERROR(VLOOKUP(A121,'[1]WASH COAL RECEIPT &amp; GCV DATA'!$A$2:$V$203,7,0),0)</f>
        <v>0</v>
      </c>
      <c r="H121" s="13">
        <f>IFERROR(VLOOKUP(A121,'[1]WASH COAL RECEIPT &amp; GCV DATA'!$A$2:$V$203,8,0),0)</f>
        <v>0</v>
      </c>
      <c r="I121" s="13">
        <f>IFERROR(VLOOKUP(A121,'[1]WASH COAL RECEIPT &amp; GCV DATA'!$A$2:$V$203,9,0),0)</f>
        <v>0</v>
      </c>
      <c r="J121" s="13">
        <f>IFERROR(VLOOKUP(A121,'[1]WASH COAL RECEIPT &amp; GCV DATA'!$A$2:$V$203,10,0),0)</f>
        <v>0</v>
      </c>
      <c r="K121" s="15" t="e">
        <f>SUMIF('[1]WASH COAL RECEIPT &amp; GCV DATA'!$A$3:$A$203,'MASTER DATA FILE WASH COAL 210'!A121,'[1]WASH COAL RECEIPT &amp; GCV DATA'!$K$3:$K$203)</f>
        <v>#VALUE!</v>
      </c>
      <c r="L121" s="15" t="e">
        <f>SUMIF('[1]WASH COAL RECEIPT &amp; GCV DATA'!$A$3:$A$203,'MASTER DATA FILE WASH COAL 210'!A121,'[1]WASH COAL RECEIPT &amp; GCV DATA'!$L$3:$L$203)</f>
        <v>#VALUE!</v>
      </c>
      <c r="M121" s="15" t="e">
        <f t="shared" si="7"/>
        <v>#VALUE!</v>
      </c>
      <c r="N121" s="15">
        <f t="shared" si="8"/>
        <v>0</v>
      </c>
      <c r="O121" s="15" t="e">
        <f>SUMIF('[1]WASH COAL RECEIPT &amp; GCV DATA'!$A$3:$A$203,'MASTER DATA FILE WASH COAL 210'!A121,'[1]WASH COAL RECEIPT &amp; GCV DATA'!$O$3:$O$203)</f>
        <v>#VALUE!</v>
      </c>
      <c r="P121" s="15" t="e">
        <f t="shared" si="9"/>
        <v>#VALUE!</v>
      </c>
      <c r="Q121" s="15" t="e">
        <f>SUMIF('[1]WASH COAL RECEIPT &amp; GCV DATA'!$A$3:$A$203,'MASTER DATA FILE WASH COAL 210'!A121,'[1]WASH COAL RECEIPT &amp; GCV DATA'!$Q$3:$Q$203)</f>
        <v>#VALUE!</v>
      </c>
      <c r="R121" s="16" t="e">
        <f>SUMIF('[1]WASH COAL RECEIPT &amp; GCV DATA'!$A$3:$A$203,'MASTER DATA FILE WASH COAL 210'!A121,'[1]WASH COAL RECEIPT &amp; GCV DATA'!$R$3:$R$203)+IF(H121=$J$234,($K$234*K121),0)+IF(H121=$J$235,($K$235*K121),0)</f>
        <v>#VALUE!</v>
      </c>
      <c r="S121" s="15" t="e">
        <f t="shared" si="10"/>
        <v>#VALUE!</v>
      </c>
      <c r="T121" s="15" t="e">
        <f>SUMIF('[1]WASH COAL RECEIPT &amp; GCV DATA'!$A$3:$A$203,'MASTER DATA FILE WASH COAL 210'!A121,'[1]WASH COAL RECEIPT &amp; GCV DATA'!$T$3:$T$203)</f>
        <v>#VALUE!</v>
      </c>
      <c r="U121" s="15" t="e">
        <f t="shared" si="11"/>
        <v>#VALUE!</v>
      </c>
      <c r="V121" s="15" t="e">
        <f>SUMIF('[1]WASH COAL RECEIPT &amp; GCV DATA'!$A$3:$A$203,'MASTER DATA FILE WASH COAL 210'!A121,'[1]WASH COAL RECEIPT &amp; GCV DATA'!$V$3:$V$203)</f>
        <v>#VALUE!</v>
      </c>
      <c r="W121" s="15" t="e">
        <f t="shared" si="12"/>
        <v>#VALUE!</v>
      </c>
      <c r="X121" t="e">
        <f t="shared" si="13"/>
        <v>#VALUE!</v>
      </c>
    </row>
    <row r="122" spans="1:24" customFormat="1" x14ac:dyDescent="0.3">
      <c r="A122" s="12"/>
      <c r="B122" s="12" t="e">
        <f>SUMIF('[1]WASH COAL RECEIPT &amp; GCV DATA'!$A$3:$A$188,A122,'[1]WASH COAL RECEIPT &amp; GCV DATA'!$B$3:$B$188)</f>
        <v>#VALUE!</v>
      </c>
      <c r="C122" s="13" t="e">
        <f>SUMIF('[1]WASH COAL RECEIPT &amp; GCV DATA'!$A$3:$A$203,A122,'[1]WASH COAL RECEIPT &amp; GCV DATA'!$C$3:$C$203)</f>
        <v>#VALUE!</v>
      </c>
      <c r="D122" s="13">
        <f>IFERROR(VLOOKUP(A122,'[1]WASH COAL RECEIPT &amp; GCV DATA'!A122:V322,4,0),0)</f>
        <v>0</v>
      </c>
      <c r="E122" s="14">
        <f>IFERROR(VLOOKUP(A122,'[1]WASH COAL RECEIPT &amp; GCV DATA'!$A$2:$V$203,5,0),0)</f>
        <v>0</v>
      </c>
      <c r="F122" s="13" t="e">
        <f>SUMIF('[1]WASH COAL RECEIPT &amp; GCV DATA'!$A$3:$A$203,'MASTER DATA FILE WASH COAL 210'!A122,'[1]WASH COAL RECEIPT &amp; GCV DATA'!$F$3:$F$203)</f>
        <v>#VALUE!</v>
      </c>
      <c r="G122" s="13">
        <f>IFERROR(VLOOKUP(A122,'[1]WASH COAL RECEIPT &amp; GCV DATA'!$A$2:$V$203,7,0),0)</f>
        <v>0</v>
      </c>
      <c r="H122" s="13">
        <f>IFERROR(VLOOKUP(A122,'[1]WASH COAL RECEIPT &amp; GCV DATA'!$A$2:$V$203,8,0),0)</f>
        <v>0</v>
      </c>
      <c r="I122" s="13">
        <f>IFERROR(VLOOKUP(A122,'[1]WASH COAL RECEIPT &amp; GCV DATA'!$A$2:$V$203,9,0),0)</f>
        <v>0</v>
      </c>
      <c r="J122" s="13">
        <f>IFERROR(VLOOKUP(A122,'[1]WASH COAL RECEIPT &amp; GCV DATA'!$A$2:$V$203,10,0),0)</f>
        <v>0</v>
      </c>
      <c r="K122" s="15" t="e">
        <f>SUMIF('[1]WASH COAL RECEIPT &amp; GCV DATA'!$A$3:$A$203,'MASTER DATA FILE WASH COAL 210'!A122,'[1]WASH COAL RECEIPT &amp; GCV DATA'!$K$3:$K$203)</f>
        <v>#VALUE!</v>
      </c>
      <c r="L122" s="15" t="e">
        <f>SUMIF('[1]WASH COAL RECEIPT &amp; GCV DATA'!$A$3:$A$203,'MASTER DATA FILE WASH COAL 210'!A122,'[1]WASH COAL RECEIPT &amp; GCV DATA'!$L$3:$L$203)</f>
        <v>#VALUE!</v>
      </c>
      <c r="M122" s="15" t="e">
        <f t="shared" si="7"/>
        <v>#VALUE!</v>
      </c>
      <c r="N122" s="15">
        <f t="shared" si="8"/>
        <v>0</v>
      </c>
      <c r="O122" s="15" t="e">
        <f>SUMIF('[1]WASH COAL RECEIPT &amp; GCV DATA'!$A$3:$A$203,'MASTER DATA FILE WASH COAL 210'!A122,'[1]WASH COAL RECEIPT &amp; GCV DATA'!$O$3:$O$203)</f>
        <v>#VALUE!</v>
      </c>
      <c r="P122" s="15" t="e">
        <f t="shared" si="9"/>
        <v>#VALUE!</v>
      </c>
      <c r="Q122" s="15" t="e">
        <f>SUMIF('[1]WASH COAL RECEIPT &amp; GCV DATA'!$A$3:$A$203,'MASTER DATA FILE WASH COAL 210'!A122,'[1]WASH COAL RECEIPT &amp; GCV DATA'!$Q$3:$Q$203)</f>
        <v>#VALUE!</v>
      </c>
      <c r="R122" s="16" t="e">
        <f>SUMIF('[1]WASH COAL RECEIPT &amp; GCV DATA'!$A$3:$A$203,'MASTER DATA FILE WASH COAL 210'!A122,'[1]WASH COAL RECEIPT &amp; GCV DATA'!$R$3:$R$203)+IF(H122=$J$234,($K$234*K122),0)+IF(H122=$J$235,($K$235*K122),0)</f>
        <v>#VALUE!</v>
      </c>
      <c r="S122" s="15" t="e">
        <f t="shared" si="10"/>
        <v>#VALUE!</v>
      </c>
      <c r="T122" s="15" t="e">
        <f>SUMIF('[1]WASH COAL RECEIPT &amp; GCV DATA'!$A$3:$A$203,'MASTER DATA FILE WASH COAL 210'!A122,'[1]WASH COAL RECEIPT &amp; GCV DATA'!$T$3:$T$203)</f>
        <v>#VALUE!</v>
      </c>
      <c r="U122" s="15" t="e">
        <f t="shared" si="11"/>
        <v>#VALUE!</v>
      </c>
      <c r="V122" s="15" t="e">
        <f>SUMIF('[1]WASH COAL RECEIPT &amp; GCV DATA'!$A$3:$A$203,'MASTER DATA FILE WASH COAL 210'!A122,'[1]WASH COAL RECEIPT &amp; GCV DATA'!$V$3:$V$203)</f>
        <v>#VALUE!</v>
      </c>
      <c r="W122" s="15" t="e">
        <f t="shared" si="12"/>
        <v>#VALUE!</v>
      </c>
      <c r="X122" t="e">
        <f t="shared" si="13"/>
        <v>#VALUE!</v>
      </c>
    </row>
    <row r="123" spans="1:24" customFormat="1" x14ac:dyDescent="0.3">
      <c r="A123" s="12"/>
      <c r="B123" s="12" t="e">
        <f>SUMIF('[1]WASH COAL RECEIPT &amp; GCV DATA'!$A$3:$A$188,A123,'[1]WASH COAL RECEIPT &amp; GCV DATA'!$B$3:$B$188)</f>
        <v>#VALUE!</v>
      </c>
      <c r="C123" s="13" t="e">
        <f>SUMIF('[1]WASH COAL RECEIPT &amp; GCV DATA'!$A$3:$A$203,A123,'[1]WASH COAL RECEIPT &amp; GCV DATA'!$C$3:$C$203)</f>
        <v>#VALUE!</v>
      </c>
      <c r="D123" s="13">
        <f>IFERROR(VLOOKUP(A123,'[1]WASH COAL RECEIPT &amp; GCV DATA'!A123:V323,4,0),0)</f>
        <v>0</v>
      </c>
      <c r="E123" s="14">
        <f>IFERROR(VLOOKUP(A123,'[1]WASH COAL RECEIPT &amp; GCV DATA'!$A$2:$V$203,5,0),0)</f>
        <v>0</v>
      </c>
      <c r="F123" s="13" t="e">
        <f>SUMIF('[1]WASH COAL RECEIPT &amp; GCV DATA'!$A$3:$A$203,'MASTER DATA FILE WASH COAL 210'!A123,'[1]WASH COAL RECEIPT &amp; GCV DATA'!$F$3:$F$203)</f>
        <v>#VALUE!</v>
      </c>
      <c r="G123" s="13">
        <f>IFERROR(VLOOKUP(A123,'[1]WASH COAL RECEIPT &amp; GCV DATA'!$A$2:$V$203,7,0),0)</f>
        <v>0</v>
      </c>
      <c r="H123" s="13">
        <f>IFERROR(VLOOKUP(A123,'[1]WASH COAL RECEIPT &amp; GCV DATA'!$A$2:$V$203,8,0),0)</f>
        <v>0</v>
      </c>
      <c r="I123" s="13">
        <f>IFERROR(VLOOKUP(A123,'[1]WASH COAL RECEIPT &amp; GCV DATA'!$A$2:$V$203,9,0),0)</f>
        <v>0</v>
      </c>
      <c r="J123" s="13">
        <f>IFERROR(VLOOKUP(A123,'[1]WASH COAL RECEIPT &amp; GCV DATA'!$A$2:$V$203,10,0),0)</f>
        <v>0</v>
      </c>
      <c r="K123" s="15" t="e">
        <f>SUMIF('[1]WASH COAL RECEIPT &amp; GCV DATA'!$A$3:$A$203,'MASTER DATA FILE WASH COAL 210'!A123,'[1]WASH COAL RECEIPT &amp; GCV DATA'!$K$3:$K$203)</f>
        <v>#VALUE!</v>
      </c>
      <c r="L123" s="15" t="e">
        <f>SUMIF('[1]WASH COAL RECEIPT &amp; GCV DATA'!$A$3:$A$203,'MASTER DATA FILE WASH COAL 210'!A123,'[1]WASH COAL RECEIPT &amp; GCV DATA'!$L$3:$L$203)</f>
        <v>#VALUE!</v>
      </c>
      <c r="M123" s="15" t="e">
        <f t="shared" si="7"/>
        <v>#VALUE!</v>
      </c>
      <c r="N123" s="15">
        <f t="shared" si="8"/>
        <v>0</v>
      </c>
      <c r="O123" s="15" t="e">
        <f>SUMIF('[1]WASH COAL RECEIPT &amp; GCV DATA'!$A$3:$A$203,'MASTER DATA FILE WASH COAL 210'!A123,'[1]WASH COAL RECEIPT &amp; GCV DATA'!$O$3:$O$203)</f>
        <v>#VALUE!</v>
      </c>
      <c r="P123" s="15" t="e">
        <f t="shared" si="9"/>
        <v>#VALUE!</v>
      </c>
      <c r="Q123" s="15" t="e">
        <f>SUMIF('[1]WASH COAL RECEIPT &amp; GCV DATA'!$A$3:$A$203,'MASTER DATA FILE WASH COAL 210'!A123,'[1]WASH COAL RECEIPT &amp; GCV DATA'!$Q$3:$Q$203)</f>
        <v>#VALUE!</v>
      </c>
      <c r="R123" s="16" t="e">
        <f>SUMIF('[1]WASH COAL RECEIPT &amp; GCV DATA'!$A$3:$A$203,'MASTER DATA FILE WASH COAL 210'!A123,'[1]WASH COAL RECEIPT &amp; GCV DATA'!$R$3:$R$203)+IF(H123=$J$234,($K$234*K123),0)+IF(H123=$J$235,($K$235*K123),0)</f>
        <v>#VALUE!</v>
      </c>
      <c r="S123" s="15" t="e">
        <f t="shared" si="10"/>
        <v>#VALUE!</v>
      </c>
      <c r="T123" s="15" t="e">
        <f>SUMIF('[1]WASH COAL RECEIPT &amp; GCV DATA'!$A$3:$A$203,'MASTER DATA FILE WASH COAL 210'!A123,'[1]WASH COAL RECEIPT &amp; GCV DATA'!$T$3:$T$203)</f>
        <v>#VALUE!</v>
      </c>
      <c r="U123" s="15" t="e">
        <f t="shared" si="11"/>
        <v>#VALUE!</v>
      </c>
      <c r="V123" s="15" t="e">
        <f>SUMIF('[1]WASH COAL RECEIPT &amp; GCV DATA'!$A$3:$A$203,'MASTER DATA FILE WASH COAL 210'!A123,'[1]WASH COAL RECEIPT &amp; GCV DATA'!$V$3:$V$203)</f>
        <v>#VALUE!</v>
      </c>
      <c r="W123" s="15" t="e">
        <f t="shared" si="12"/>
        <v>#VALUE!</v>
      </c>
      <c r="X123" t="e">
        <f t="shared" si="13"/>
        <v>#VALUE!</v>
      </c>
    </row>
    <row r="124" spans="1:24" customFormat="1" x14ac:dyDescent="0.3">
      <c r="A124" s="12"/>
      <c r="B124" s="12" t="e">
        <f>SUMIF('[1]WASH COAL RECEIPT &amp; GCV DATA'!$A$3:$A$188,A124,'[1]WASH COAL RECEIPT &amp; GCV DATA'!$B$3:$B$188)</f>
        <v>#VALUE!</v>
      </c>
      <c r="C124" s="13" t="e">
        <f>SUMIF('[1]WASH COAL RECEIPT &amp; GCV DATA'!$A$3:$A$203,A124,'[1]WASH COAL RECEIPT &amp; GCV DATA'!$C$3:$C$203)</f>
        <v>#VALUE!</v>
      </c>
      <c r="D124" s="13">
        <f>IFERROR(VLOOKUP(A124,'[1]WASH COAL RECEIPT &amp; GCV DATA'!A124:V324,4,0),0)</f>
        <v>0</v>
      </c>
      <c r="E124" s="14">
        <f>IFERROR(VLOOKUP(A124,'[1]WASH COAL RECEIPT &amp; GCV DATA'!$A$2:$V$203,5,0),0)</f>
        <v>0</v>
      </c>
      <c r="F124" s="13" t="e">
        <f>SUMIF('[1]WASH COAL RECEIPT &amp; GCV DATA'!$A$3:$A$203,'MASTER DATA FILE WASH COAL 210'!A124,'[1]WASH COAL RECEIPT &amp; GCV DATA'!$F$3:$F$203)</f>
        <v>#VALUE!</v>
      </c>
      <c r="G124" s="13">
        <f>IFERROR(VLOOKUP(A124,'[1]WASH COAL RECEIPT &amp; GCV DATA'!$A$2:$V$203,7,0),0)</f>
        <v>0</v>
      </c>
      <c r="H124" s="13">
        <f>IFERROR(VLOOKUP(A124,'[1]WASH COAL RECEIPT &amp; GCV DATA'!$A$2:$V$203,8,0),0)</f>
        <v>0</v>
      </c>
      <c r="I124" s="13">
        <f>IFERROR(VLOOKUP(A124,'[1]WASH COAL RECEIPT &amp; GCV DATA'!$A$2:$V$203,9,0),0)</f>
        <v>0</v>
      </c>
      <c r="J124" s="13">
        <f>IFERROR(VLOOKUP(A124,'[1]WASH COAL RECEIPT &amp; GCV DATA'!$A$2:$V$203,10,0),0)</f>
        <v>0</v>
      </c>
      <c r="K124" s="15" t="e">
        <f>SUMIF('[1]WASH COAL RECEIPT &amp; GCV DATA'!$A$3:$A$203,'MASTER DATA FILE WASH COAL 210'!A124,'[1]WASH COAL RECEIPT &amp; GCV DATA'!$K$3:$K$203)</f>
        <v>#VALUE!</v>
      </c>
      <c r="L124" s="15" t="e">
        <f>SUMIF('[1]WASH COAL RECEIPT &amp; GCV DATA'!$A$3:$A$203,'MASTER DATA FILE WASH COAL 210'!A124,'[1]WASH COAL RECEIPT &amp; GCV DATA'!$L$3:$L$203)</f>
        <v>#VALUE!</v>
      </c>
      <c r="M124" s="15" t="e">
        <f t="shared" si="7"/>
        <v>#VALUE!</v>
      </c>
      <c r="N124" s="15">
        <f t="shared" si="8"/>
        <v>0</v>
      </c>
      <c r="O124" s="15" t="e">
        <f>SUMIF('[1]WASH COAL RECEIPT &amp; GCV DATA'!$A$3:$A$203,'MASTER DATA FILE WASH COAL 210'!A124,'[1]WASH COAL RECEIPT &amp; GCV DATA'!$O$3:$O$203)</f>
        <v>#VALUE!</v>
      </c>
      <c r="P124" s="15" t="e">
        <f t="shared" si="9"/>
        <v>#VALUE!</v>
      </c>
      <c r="Q124" s="15" t="e">
        <f>SUMIF('[1]WASH COAL RECEIPT &amp; GCV DATA'!$A$3:$A$203,'MASTER DATA FILE WASH COAL 210'!A124,'[1]WASH COAL RECEIPT &amp; GCV DATA'!$Q$3:$Q$203)</f>
        <v>#VALUE!</v>
      </c>
      <c r="R124" s="16" t="e">
        <f>SUMIF('[1]WASH COAL RECEIPT &amp; GCV DATA'!$A$3:$A$203,'MASTER DATA FILE WASH COAL 210'!A124,'[1]WASH COAL RECEIPT &amp; GCV DATA'!$R$3:$R$203)+IF(H124=$J$234,($K$234*K124),0)+IF(H124=$J$235,($K$235*K124),0)</f>
        <v>#VALUE!</v>
      </c>
      <c r="S124" s="15" t="e">
        <f t="shared" si="10"/>
        <v>#VALUE!</v>
      </c>
      <c r="T124" s="15" t="e">
        <f>SUMIF('[1]WASH COAL RECEIPT &amp; GCV DATA'!$A$3:$A$203,'MASTER DATA FILE WASH COAL 210'!A124,'[1]WASH COAL RECEIPT &amp; GCV DATA'!$T$3:$T$203)</f>
        <v>#VALUE!</v>
      </c>
      <c r="U124" s="15" t="e">
        <f t="shared" si="11"/>
        <v>#VALUE!</v>
      </c>
      <c r="V124" s="15" t="e">
        <f>SUMIF('[1]WASH COAL RECEIPT &amp; GCV DATA'!$A$3:$A$203,'MASTER DATA FILE WASH COAL 210'!A124,'[1]WASH COAL RECEIPT &amp; GCV DATA'!$V$3:$V$203)</f>
        <v>#VALUE!</v>
      </c>
      <c r="W124" s="15" t="e">
        <f t="shared" si="12"/>
        <v>#VALUE!</v>
      </c>
      <c r="X124" t="e">
        <f t="shared" si="13"/>
        <v>#VALUE!</v>
      </c>
    </row>
    <row r="125" spans="1:24" customFormat="1" x14ac:dyDescent="0.3">
      <c r="A125" s="12"/>
      <c r="B125" s="12" t="e">
        <f>SUMIF('[1]WASH COAL RECEIPT &amp; GCV DATA'!$A$3:$A$188,A125,'[1]WASH COAL RECEIPT &amp; GCV DATA'!$B$3:$B$188)</f>
        <v>#VALUE!</v>
      </c>
      <c r="C125" s="13" t="e">
        <f>SUMIF('[1]WASH COAL RECEIPT &amp; GCV DATA'!$A$3:$A$203,A125,'[1]WASH COAL RECEIPT &amp; GCV DATA'!$C$3:$C$203)</f>
        <v>#VALUE!</v>
      </c>
      <c r="D125" s="13">
        <f>IFERROR(VLOOKUP(A125,'[1]WASH COAL RECEIPT &amp; GCV DATA'!A125:V325,4,0),0)</f>
        <v>0</v>
      </c>
      <c r="E125" s="14">
        <f>IFERROR(VLOOKUP(A125,'[1]WASH COAL RECEIPT &amp; GCV DATA'!$A$2:$V$203,5,0),0)</f>
        <v>0</v>
      </c>
      <c r="F125" s="13" t="e">
        <f>SUMIF('[1]WASH COAL RECEIPT &amp; GCV DATA'!$A$3:$A$203,'MASTER DATA FILE WASH COAL 210'!A125,'[1]WASH COAL RECEIPT &amp; GCV DATA'!$F$3:$F$203)</f>
        <v>#VALUE!</v>
      </c>
      <c r="G125" s="13">
        <f>IFERROR(VLOOKUP(A125,'[1]WASH COAL RECEIPT &amp; GCV DATA'!$A$2:$V$203,7,0),0)</f>
        <v>0</v>
      </c>
      <c r="H125" s="13">
        <f>IFERROR(VLOOKUP(A125,'[1]WASH COAL RECEIPT &amp; GCV DATA'!$A$2:$V$203,8,0),0)</f>
        <v>0</v>
      </c>
      <c r="I125" s="13">
        <f>IFERROR(VLOOKUP(A125,'[1]WASH COAL RECEIPT &amp; GCV DATA'!$A$2:$V$203,9,0),0)</f>
        <v>0</v>
      </c>
      <c r="J125" s="13">
        <f>IFERROR(VLOOKUP(A125,'[1]WASH COAL RECEIPT &amp; GCV DATA'!$A$2:$V$203,10,0),0)</f>
        <v>0</v>
      </c>
      <c r="K125" s="15" t="e">
        <f>SUMIF('[1]WASH COAL RECEIPT &amp; GCV DATA'!$A$3:$A$203,'MASTER DATA FILE WASH COAL 210'!A125,'[1]WASH COAL RECEIPT &amp; GCV DATA'!$K$3:$K$203)</f>
        <v>#VALUE!</v>
      </c>
      <c r="L125" s="15" t="e">
        <f>SUMIF('[1]WASH COAL RECEIPT &amp; GCV DATA'!$A$3:$A$203,'MASTER DATA FILE WASH COAL 210'!A125,'[1]WASH COAL RECEIPT &amp; GCV DATA'!$L$3:$L$203)</f>
        <v>#VALUE!</v>
      </c>
      <c r="M125" s="15" t="e">
        <f t="shared" si="7"/>
        <v>#VALUE!</v>
      </c>
      <c r="N125" s="15">
        <f t="shared" si="8"/>
        <v>0</v>
      </c>
      <c r="O125" s="15" t="e">
        <f>SUMIF('[1]WASH COAL RECEIPT &amp; GCV DATA'!$A$3:$A$203,'MASTER DATA FILE WASH COAL 210'!A125,'[1]WASH COAL RECEIPT &amp; GCV DATA'!$O$3:$O$203)</f>
        <v>#VALUE!</v>
      </c>
      <c r="P125" s="15" t="e">
        <f t="shared" si="9"/>
        <v>#VALUE!</v>
      </c>
      <c r="Q125" s="15" t="e">
        <f>SUMIF('[1]WASH COAL RECEIPT &amp; GCV DATA'!$A$3:$A$203,'MASTER DATA FILE WASH COAL 210'!A125,'[1]WASH COAL RECEIPT &amp; GCV DATA'!$Q$3:$Q$203)</f>
        <v>#VALUE!</v>
      </c>
      <c r="R125" s="16" t="e">
        <f>SUMIF('[1]WASH COAL RECEIPT &amp; GCV DATA'!$A$3:$A$203,'MASTER DATA FILE WASH COAL 210'!A125,'[1]WASH COAL RECEIPT &amp; GCV DATA'!$R$3:$R$203)+IF(H125=$J$234,($K$234*K125),0)+IF(H125=$J$235,($K$235*K125),0)</f>
        <v>#VALUE!</v>
      </c>
      <c r="S125" s="15" t="e">
        <f t="shared" si="10"/>
        <v>#VALUE!</v>
      </c>
      <c r="T125" s="15" t="e">
        <f>SUMIF('[1]WASH COAL RECEIPT &amp; GCV DATA'!$A$3:$A$203,'MASTER DATA FILE WASH COAL 210'!A125,'[1]WASH COAL RECEIPT &amp; GCV DATA'!$T$3:$T$203)</f>
        <v>#VALUE!</v>
      </c>
      <c r="U125" s="15" t="e">
        <f t="shared" si="11"/>
        <v>#VALUE!</v>
      </c>
      <c r="V125" s="15" t="e">
        <f>SUMIF('[1]WASH COAL RECEIPT &amp; GCV DATA'!$A$3:$A$203,'MASTER DATA FILE WASH COAL 210'!A125,'[1]WASH COAL RECEIPT &amp; GCV DATA'!$V$3:$V$203)</f>
        <v>#VALUE!</v>
      </c>
      <c r="W125" s="15" t="e">
        <f t="shared" si="12"/>
        <v>#VALUE!</v>
      </c>
      <c r="X125" t="e">
        <f t="shared" si="13"/>
        <v>#VALUE!</v>
      </c>
    </row>
    <row r="126" spans="1:24" customFormat="1" x14ac:dyDescent="0.3">
      <c r="A126" s="12"/>
      <c r="B126" s="12" t="e">
        <f>SUMIF('[1]WASH COAL RECEIPT &amp; GCV DATA'!$A$3:$A$188,A126,'[1]WASH COAL RECEIPT &amp; GCV DATA'!$B$3:$B$188)</f>
        <v>#VALUE!</v>
      </c>
      <c r="C126" s="13" t="e">
        <f>SUMIF('[1]WASH COAL RECEIPT &amp; GCV DATA'!$A$3:$A$203,A126,'[1]WASH COAL RECEIPT &amp; GCV DATA'!$C$3:$C$203)</f>
        <v>#VALUE!</v>
      </c>
      <c r="D126" s="13">
        <f>IFERROR(VLOOKUP(A126,'[1]WASH COAL RECEIPT &amp; GCV DATA'!A127:V326,4,0),0)</f>
        <v>0</v>
      </c>
      <c r="E126" s="14">
        <f>IFERROR(VLOOKUP(A126,'[1]WASH COAL RECEIPT &amp; GCV DATA'!$A$2:$V$203,5,0),0)</f>
        <v>0</v>
      </c>
      <c r="F126" s="13" t="e">
        <f>SUMIF('[1]WASH COAL RECEIPT &amp; GCV DATA'!$A$3:$A$203,'MASTER DATA FILE WASH COAL 210'!A126,'[1]WASH COAL RECEIPT &amp; GCV DATA'!$F$3:$F$203)</f>
        <v>#VALUE!</v>
      </c>
      <c r="G126" s="13">
        <f>IFERROR(VLOOKUP(A126,'[1]WASH COAL RECEIPT &amp; GCV DATA'!$A$2:$V$203,7,0),0)</f>
        <v>0</v>
      </c>
      <c r="H126" s="13">
        <f>IFERROR(VLOOKUP(A126,'[1]WASH COAL RECEIPT &amp; GCV DATA'!$A$2:$V$203,8,0),0)</f>
        <v>0</v>
      </c>
      <c r="I126" s="13">
        <f>IFERROR(VLOOKUP(A126,'[1]WASH COAL RECEIPT &amp; GCV DATA'!$A$2:$V$203,9,0),0)</f>
        <v>0</v>
      </c>
      <c r="J126" s="13">
        <f>IFERROR(VLOOKUP(A126,'[1]WASH COAL RECEIPT &amp; GCV DATA'!$A$2:$V$203,10,0),0)</f>
        <v>0</v>
      </c>
      <c r="K126" s="15" t="e">
        <f>SUMIF('[1]WASH COAL RECEIPT &amp; GCV DATA'!$A$3:$A$203,'MASTER DATA FILE WASH COAL 210'!A126,'[1]WASH COAL RECEIPT &amp; GCV DATA'!$K$3:$K$203)</f>
        <v>#VALUE!</v>
      </c>
      <c r="L126" s="15" t="e">
        <f>SUMIF('[1]WASH COAL RECEIPT &amp; GCV DATA'!$A$3:$A$203,'MASTER DATA FILE WASH COAL 210'!A126,'[1]WASH COAL RECEIPT &amp; GCV DATA'!$L$3:$L$203)</f>
        <v>#VALUE!</v>
      </c>
      <c r="M126" s="15" t="e">
        <f t="shared" si="7"/>
        <v>#VALUE!</v>
      </c>
      <c r="N126" s="15">
        <f t="shared" si="8"/>
        <v>0</v>
      </c>
      <c r="O126" s="15" t="e">
        <f>SUMIF('[1]WASH COAL RECEIPT &amp; GCV DATA'!$A$3:$A$203,'MASTER DATA FILE WASH COAL 210'!A126,'[1]WASH COAL RECEIPT &amp; GCV DATA'!$O$3:$O$203)</f>
        <v>#VALUE!</v>
      </c>
      <c r="P126" s="15" t="e">
        <f t="shared" si="9"/>
        <v>#VALUE!</v>
      </c>
      <c r="Q126" s="15" t="e">
        <f>SUMIF('[1]WASH COAL RECEIPT &amp; GCV DATA'!$A$3:$A$203,'MASTER DATA FILE WASH COAL 210'!A126,'[1]WASH COAL RECEIPT &amp; GCV DATA'!$Q$3:$Q$203)</f>
        <v>#VALUE!</v>
      </c>
      <c r="R126" s="16" t="e">
        <f>SUMIF('[1]WASH COAL RECEIPT &amp; GCV DATA'!$A$3:$A$203,'MASTER DATA FILE WASH COAL 210'!A126,'[1]WASH COAL RECEIPT &amp; GCV DATA'!$R$3:$R$203)+IF(H126=$J$234,($K$234*K126),0)+IF(H126=$J$235,($K$235*K126),0)</f>
        <v>#VALUE!</v>
      </c>
      <c r="S126" s="15" t="e">
        <f t="shared" si="10"/>
        <v>#VALUE!</v>
      </c>
      <c r="T126" s="15" t="e">
        <f>SUMIF('[1]WASH COAL RECEIPT &amp; GCV DATA'!$A$3:$A$203,'MASTER DATA FILE WASH COAL 210'!A126,'[1]WASH COAL RECEIPT &amp; GCV DATA'!$T$3:$T$203)</f>
        <v>#VALUE!</v>
      </c>
      <c r="U126" s="15" t="e">
        <f t="shared" si="11"/>
        <v>#VALUE!</v>
      </c>
      <c r="V126" s="15" t="e">
        <f>SUMIF('[1]WASH COAL RECEIPT &amp; GCV DATA'!$A$3:$A$203,'MASTER DATA FILE WASH COAL 210'!A126,'[1]WASH COAL RECEIPT &amp; GCV DATA'!$V$3:$V$203)</f>
        <v>#VALUE!</v>
      </c>
      <c r="W126" s="15" t="e">
        <f t="shared" si="12"/>
        <v>#VALUE!</v>
      </c>
      <c r="X126" t="e">
        <f t="shared" si="13"/>
        <v>#VALUE!</v>
      </c>
    </row>
    <row r="127" spans="1:24" customFormat="1" x14ac:dyDescent="0.3">
      <c r="A127" s="12"/>
      <c r="B127" s="12" t="e">
        <f>SUMIF('[1]WASH COAL RECEIPT &amp; GCV DATA'!$A$3:$A$188,A127,'[1]WASH COAL RECEIPT &amp; GCV DATA'!$B$3:$B$188)</f>
        <v>#VALUE!</v>
      </c>
      <c r="C127" s="13" t="e">
        <f>SUMIF('[1]WASH COAL RECEIPT &amp; GCV DATA'!$A$3:$A$203,A127,'[1]WASH COAL RECEIPT &amp; GCV DATA'!$C$3:$C$203)</f>
        <v>#VALUE!</v>
      </c>
      <c r="D127" s="13">
        <f>IFERROR(VLOOKUP(A127,'[1]WASH COAL RECEIPT &amp; GCV DATA'!A128:V327,4,0),0)</f>
        <v>0</v>
      </c>
      <c r="E127" s="14">
        <f>IFERROR(VLOOKUP(A127,'[1]WASH COAL RECEIPT &amp; GCV DATA'!$A$2:$V$203,5,0),0)</f>
        <v>0</v>
      </c>
      <c r="F127" s="13" t="e">
        <f>SUMIF('[1]WASH COAL RECEIPT &amp; GCV DATA'!$A$3:$A$203,'MASTER DATA FILE WASH COAL 210'!A127,'[1]WASH COAL RECEIPT &amp; GCV DATA'!$F$3:$F$203)</f>
        <v>#VALUE!</v>
      </c>
      <c r="G127" s="13">
        <f>IFERROR(VLOOKUP(A127,'[1]WASH COAL RECEIPT &amp; GCV DATA'!$A$2:$V$203,7,0),0)</f>
        <v>0</v>
      </c>
      <c r="H127" s="13">
        <f>IFERROR(VLOOKUP(A127,'[1]WASH COAL RECEIPT &amp; GCV DATA'!$A$2:$V$203,8,0),0)</f>
        <v>0</v>
      </c>
      <c r="I127" s="13">
        <f>IFERROR(VLOOKUP(A127,'[1]WASH COAL RECEIPT &amp; GCV DATA'!$A$2:$V$203,9,0),0)</f>
        <v>0</v>
      </c>
      <c r="J127" s="13">
        <f>IFERROR(VLOOKUP(A127,'[1]WASH COAL RECEIPT &amp; GCV DATA'!$A$2:$V$203,10,0),0)</f>
        <v>0</v>
      </c>
      <c r="K127" s="15" t="e">
        <f>SUMIF('[1]WASH COAL RECEIPT &amp; GCV DATA'!$A$3:$A$203,'MASTER DATA FILE WASH COAL 210'!A127,'[1]WASH COAL RECEIPT &amp; GCV DATA'!$K$3:$K$203)</f>
        <v>#VALUE!</v>
      </c>
      <c r="L127" s="15" t="e">
        <f>SUMIF('[1]WASH COAL RECEIPT &amp; GCV DATA'!$A$3:$A$203,'MASTER DATA FILE WASH COAL 210'!A127,'[1]WASH COAL RECEIPT &amp; GCV DATA'!$L$3:$L$203)</f>
        <v>#VALUE!</v>
      </c>
      <c r="M127" s="15" t="e">
        <f t="shared" si="7"/>
        <v>#VALUE!</v>
      </c>
      <c r="N127" s="15">
        <f t="shared" si="8"/>
        <v>0</v>
      </c>
      <c r="O127" s="15" t="e">
        <f>SUMIF('[1]WASH COAL RECEIPT &amp; GCV DATA'!$A$3:$A$203,'MASTER DATA FILE WASH COAL 210'!A127,'[1]WASH COAL RECEIPT &amp; GCV DATA'!$O$3:$O$203)</f>
        <v>#VALUE!</v>
      </c>
      <c r="P127" s="15" t="e">
        <f t="shared" si="9"/>
        <v>#VALUE!</v>
      </c>
      <c r="Q127" s="15" t="e">
        <f>SUMIF('[1]WASH COAL RECEIPT &amp; GCV DATA'!$A$3:$A$203,'MASTER DATA FILE WASH COAL 210'!A127,'[1]WASH COAL RECEIPT &amp; GCV DATA'!$Q$3:$Q$203)</f>
        <v>#VALUE!</v>
      </c>
      <c r="R127" s="16" t="e">
        <f>SUMIF('[1]WASH COAL RECEIPT &amp; GCV DATA'!$A$3:$A$203,'MASTER DATA FILE WASH COAL 210'!A127,'[1]WASH COAL RECEIPT &amp; GCV DATA'!$R$3:$R$203)+IF(H127=$J$234,($K$234*K127),0)+IF(H127=$J$235,($K$235*K127),0)</f>
        <v>#VALUE!</v>
      </c>
      <c r="S127" s="15" t="e">
        <f t="shared" si="10"/>
        <v>#VALUE!</v>
      </c>
      <c r="T127" s="15" t="e">
        <f>SUMIF('[1]WASH COAL RECEIPT &amp; GCV DATA'!$A$3:$A$203,'MASTER DATA FILE WASH COAL 210'!A127,'[1]WASH COAL RECEIPT &amp; GCV DATA'!$T$3:$T$203)</f>
        <v>#VALUE!</v>
      </c>
      <c r="U127" s="15" t="e">
        <f t="shared" si="11"/>
        <v>#VALUE!</v>
      </c>
      <c r="V127" s="15" t="e">
        <f>SUMIF('[1]WASH COAL RECEIPT &amp; GCV DATA'!$A$3:$A$203,'MASTER DATA FILE WASH COAL 210'!A127,'[1]WASH COAL RECEIPT &amp; GCV DATA'!$V$3:$V$203)</f>
        <v>#VALUE!</v>
      </c>
      <c r="W127" s="15" t="e">
        <f t="shared" si="12"/>
        <v>#VALUE!</v>
      </c>
      <c r="X127" t="e">
        <f t="shared" si="13"/>
        <v>#VALUE!</v>
      </c>
    </row>
    <row r="128" spans="1:24" customFormat="1" x14ac:dyDescent="0.3">
      <c r="A128" s="12"/>
      <c r="B128" s="12" t="e">
        <f>SUMIF('[1]WASH COAL RECEIPT &amp; GCV DATA'!$A$3:$A$188,A128,'[1]WASH COAL RECEIPT &amp; GCV DATA'!$B$3:$B$188)</f>
        <v>#VALUE!</v>
      </c>
      <c r="C128" s="13" t="e">
        <f>SUMIF('[1]WASH COAL RECEIPT &amp; GCV DATA'!$A$3:$A$203,A128,'[1]WASH COAL RECEIPT &amp; GCV DATA'!$C$3:$C$203)</f>
        <v>#VALUE!</v>
      </c>
      <c r="D128" s="13">
        <f>IFERROR(VLOOKUP(A128,'[1]WASH COAL RECEIPT &amp; GCV DATA'!A129:V328,4,0),0)</f>
        <v>0</v>
      </c>
      <c r="E128" s="14">
        <f>IFERROR(VLOOKUP(A128,'[1]WASH COAL RECEIPT &amp; GCV DATA'!$A$2:$V$203,5,0),0)</f>
        <v>0</v>
      </c>
      <c r="F128" s="13" t="e">
        <f>SUMIF('[1]WASH COAL RECEIPT &amp; GCV DATA'!$A$3:$A$203,'MASTER DATA FILE WASH COAL 210'!A128,'[1]WASH COAL RECEIPT &amp; GCV DATA'!$F$3:$F$203)</f>
        <v>#VALUE!</v>
      </c>
      <c r="G128" s="13">
        <f>IFERROR(VLOOKUP(A128,'[1]WASH COAL RECEIPT &amp; GCV DATA'!$A$2:$V$203,7,0),0)</f>
        <v>0</v>
      </c>
      <c r="H128" s="13">
        <f>IFERROR(VLOOKUP(A128,'[1]WASH COAL RECEIPT &amp; GCV DATA'!$A$2:$V$203,8,0),0)</f>
        <v>0</v>
      </c>
      <c r="I128" s="13">
        <f>IFERROR(VLOOKUP(A128,'[1]WASH COAL RECEIPT &amp; GCV DATA'!$A$2:$V$203,9,0),0)</f>
        <v>0</v>
      </c>
      <c r="J128" s="13">
        <f>IFERROR(VLOOKUP(A128,'[1]WASH COAL RECEIPT &amp; GCV DATA'!$A$2:$V$203,10,0),0)</f>
        <v>0</v>
      </c>
      <c r="K128" s="15" t="e">
        <f>SUMIF('[1]WASH COAL RECEIPT &amp; GCV DATA'!$A$3:$A$203,'MASTER DATA FILE WASH COAL 210'!A128,'[1]WASH COAL RECEIPT &amp; GCV DATA'!$K$3:$K$203)</f>
        <v>#VALUE!</v>
      </c>
      <c r="L128" s="15" t="e">
        <f>SUMIF('[1]WASH COAL RECEIPT &amp; GCV DATA'!$A$3:$A$203,'MASTER DATA FILE WASH COAL 210'!A128,'[1]WASH COAL RECEIPT &amp; GCV DATA'!$L$3:$L$203)</f>
        <v>#VALUE!</v>
      </c>
      <c r="M128" s="15" t="e">
        <f t="shared" si="7"/>
        <v>#VALUE!</v>
      </c>
      <c r="N128" s="15">
        <f t="shared" si="8"/>
        <v>0</v>
      </c>
      <c r="O128" s="15" t="e">
        <f>SUMIF('[1]WASH COAL RECEIPT &amp; GCV DATA'!$A$3:$A$203,'MASTER DATA FILE WASH COAL 210'!A128,'[1]WASH COAL RECEIPT &amp; GCV DATA'!$O$3:$O$203)</f>
        <v>#VALUE!</v>
      </c>
      <c r="P128" s="15" t="e">
        <f t="shared" si="9"/>
        <v>#VALUE!</v>
      </c>
      <c r="Q128" s="15" t="e">
        <f>SUMIF('[1]WASH COAL RECEIPT &amp; GCV DATA'!$A$3:$A$203,'MASTER DATA FILE WASH COAL 210'!A128,'[1]WASH COAL RECEIPT &amp; GCV DATA'!$Q$3:$Q$203)</f>
        <v>#VALUE!</v>
      </c>
      <c r="R128" s="16" t="e">
        <f>SUMIF('[1]WASH COAL RECEIPT &amp; GCV DATA'!$A$3:$A$203,'MASTER DATA FILE WASH COAL 210'!A128,'[1]WASH COAL RECEIPT &amp; GCV DATA'!$R$3:$R$203)+IF(H128=$J$234,($K$234*K128),0)+IF(H128=$J$235,($K$235*K128),0)</f>
        <v>#VALUE!</v>
      </c>
      <c r="S128" s="15" t="e">
        <f t="shared" si="10"/>
        <v>#VALUE!</v>
      </c>
      <c r="T128" s="15" t="e">
        <f>SUMIF('[1]WASH COAL RECEIPT &amp; GCV DATA'!$A$3:$A$203,'MASTER DATA FILE WASH COAL 210'!A128,'[1]WASH COAL RECEIPT &amp; GCV DATA'!$T$3:$T$203)</f>
        <v>#VALUE!</v>
      </c>
      <c r="U128" s="15" t="e">
        <f t="shared" si="11"/>
        <v>#VALUE!</v>
      </c>
      <c r="V128" s="15" t="e">
        <f>SUMIF('[1]WASH COAL RECEIPT &amp; GCV DATA'!$A$3:$A$203,'MASTER DATA FILE WASH COAL 210'!A128,'[1]WASH COAL RECEIPT &amp; GCV DATA'!$V$3:$V$203)</f>
        <v>#VALUE!</v>
      </c>
      <c r="W128" s="15" t="e">
        <f t="shared" si="12"/>
        <v>#VALUE!</v>
      </c>
      <c r="X128" t="e">
        <f t="shared" si="13"/>
        <v>#VALUE!</v>
      </c>
    </row>
    <row r="129" spans="1:24" customFormat="1" x14ac:dyDescent="0.3">
      <c r="A129" s="12"/>
      <c r="B129" s="12" t="e">
        <f>SUMIF('[1]WASH COAL RECEIPT &amp; GCV DATA'!$A$3:$A$188,A129,'[1]WASH COAL RECEIPT &amp; GCV DATA'!$B$3:$B$188)</f>
        <v>#VALUE!</v>
      </c>
      <c r="C129" s="13" t="e">
        <f>SUMIF('[1]WASH COAL RECEIPT &amp; GCV DATA'!$A$3:$A$203,A129,'[1]WASH COAL RECEIPT &amp; GCV DATA'!$C$3:$C$203)</f>
        <v>#VALUE!</v>
      </c>
      <c r="D129" s="13">
        <f>IFERROR(VLOOKUP(A129,'[1]WASH COAL RECEIPT &amp; GCV DATA'!A130:V329,4,0),0)</f>
        <v>0</v>
      </c>
      <c r="E129" s="14">
        <f>IFERROR(VLOOKUP(A129,'[1]WASH COAL RECEIPT &amp; GCV DATA'!$A$2:$V$203,5,0),0)</f>
        <v>0</v>
      </c>
      <c r="F129" s="13" t="e">
        <f>SUMIF('[1]WASH COAL RECEIPT &amp; GCV DATA'!$A$3:$A$203,'MASTER DATA FILE WASH COAL 210'!A129,'[1]WASH COAL RECEIPT &amp; GCV DATA'!$F$3:$F$203)</f>
        <v>#VALUE!</v>
      </c>
      <c r="G129" s="13">
        <f>IFERROR(VLOOKUP(A129,'[1]WASH COAL RECEIPT &amp; GCV DATA'!$A$2:$V$203,7,0),0)</f>
        <v>0</v>
      </c>
      <c r="H129" s="13">
        <f>IFERROR(VLOOKUP(A129,'[1]WASH COAL RECEIPT &amp; GCV DATA'!$A$2:$V$203,8,0),0)</f>
        <v>0</v>
      </c>
      <c r="I129" s="13">
        <f>IFERROR(VLOOKUP(A129,'[1]WASH COAL RECEIPT &amp; GCV DATA'!$A$2:$V$203,9,0),0)</f>
        <v>0</v>
      </c>
      <c r="J129" s="13">
        <f>IFERROR(VLOOKUP(A129,'[1]WASH COAL RECEIPT &amp; GCV DATA'!$A$2:$V$203,10,0),0)</f>
        <v>0</v>
      </c>
      <c r="K129" s="15" t="e">
        <f>SUMIF('[1]WASH COAL RECEIPT &amp; GCV DATA'!$A$3:$A$203,'MASTER DATA FILE WASH COAL 210'!A129,'[1]WASH COAL RECEIPT &amp; GCV DATA'!$K$3:$K$203)</f>
        <v>#VALUE!</v>
      </c>
      <c r="L129" s="15" t="e">
        <f>SUMIF('[1]WASH COAL RECEIPT &amp; GCV DATA'!$A$3:$A$203,'MASTER DATA FILE WASH COAL 210'!A129,'[1]WASH COAL RECEIPT &amp; GCV DATA'!$L$3:$L$203)</f>
        <v>#VALUE!</v>
      </c>
      <c r="M129" s="15" t="e">
        <f t="shared" si="7"/>
        <v>#VALUE!</v>
      </c>
      <c r="N129" s="15">
        <f t="shared" si="8"/>
        <v>0</v>
      </c>
      <c r="O129" s="15" t="e">
        <f>SUMIF('[1]WASH COAL RECEIPT &amp; GCV DATA'!$A$3:$A$203,'MASTER DATA FILE WASH COAL 210'!A129,'[1]WASH COAL RECEIPT &amp; GCV DATA'!$O$3:$O$203)</f>
        <v>#VALUE!</v>
      </c>
      <c r="P129" s="15" t="e">
        <f t="shared" si="9"/>
        <v>#VALUE!</v>
      </c>
      <c r="Q129" s="15" t="e">
        <f>SUMIF('[1]WASH COAL RECEIPT &amp; GCV DATA'!$A$3:$A$203,'MASTER DATA FILE WASH COAL 210'!A129,'[1]WASH COAL RECEIPT &amp; GCV DATA'!$Q$3:$Q$203)</f>
        <v>#VALUE!</v>
      </c>
      <c r="R129" s="16" t="e">
        <f>SUMIF('[1]WASH COAL RECEIPT &amp; GCV DATA'!$A$3:$A$203,'MASTER DATA FILE WASH COAL 210'!A129,'[1]WASH COAL RECEIPT &amp; GCV DATA'!$R$3:$R$203)+IF(H129=$J$234,($K$234*K129),0)+IF(H129=$J$235,($K$235*K129),0)</f>
        <v>#VALUE!</v>
      </c>
      <c r="S129" s="15" t="e">
        <f t="shared" si="10"/>
        <v>#VALUE!</v>
      </c>
      <c r="T129" s="15" t="e">
        <f>SUMIF('[1]WASH COAL RECEIPT &amp; GCV DATA'!$A$3:$A$203,'MASTER DATA FILE WASH COAL 210'!A129,'[1]WASH COAL RECEIPT &amp; GCV DATA'!$T$3:$T$203)</f>
        <v>#VALUE!</v>
      </c>
      <c r="U129" s="15" t="e">
        <f t="shared" si="11"/>
        <v>#VALUE!</v>
      </c>
      <c r="V129" s="15" t="e">
        <f>SUMIF('[1]WASH COAL RECEIPT &amp; GCV DATA'!$A$3:$A$203,'MASTER DATA FILE WASH COAL 210'!A129,'[1]WASH COAL RECEIPT &amp; GCV DATA'!$V$3:$V$203)</f>
        <v>#VALUE!</v>
      </c>
      <c r="W129" s="15" t="e">
        <f t="shared" si="12"/>
        <v>#VALUE!</v>
      </c>
      <c r="X129" t="e">
        <f t="shared" si="13"/>
        <v>#VALUE!</v>
      </c>
    </row>
    <row r="130" spans="1:24" customFormat="1" x14ac:dyDescent="0.3">
      <c r="A130" s="12"/>
      <c r="B130" s="12" t="e">
        <f>SUMIF('[1]WASH COAL RECEIPT &amp; GCV DATA'!$A$3:$A$188,A130,'[1]WASH COAL RECEIPT &amp; GCV DATA'!$B$3:$B$188)</f>
        <v>#VALUE!</v>
      </c>
      <c r="C130" s="13" t="e">
        <f>SUMIF('[1]WASH COAL RECEIPT &amp; GCV DATA'!$A$3:$A$203,A130,'[1]WASH COAL RECEIPT &amp; GCV DATA'!$C$3:$C$203)</f>
        <v>#VALUE!</v>
      </c>
      <c r="D130" s="13">
        <f>IFERROR(VLOOKUP(A130,'[1]WASH COAL RECEIPT &amp; GCV DATA'!A131:V330,4,0),0)</f>
        <v>0</v>
      </c>
      <c r="E130" s="14">
        <f>IFERROR(VLOOKUP(A130,'[1]WASH COAL RECEIPT &amp; GCV DATA'!$A$2:$V$203,5,0),0)</f>
        <v>0</v>
      </c>
      <c r="F130" s="13" t="e">
        <f>SUMIF('[1]WASH COAL RECEIPT &amp; GCV DATA'!$A$3:$A$203,'MASTER DATA FILE WASH COAL 210'!A130,'[1]WASH COAL RECEIPT &amp; GCV DATA'!$F$3:$F$203)</f>
        <v>#VALUE!</v>
      </c>
      <c r="G130" s="13">
        <f>IFERROR(VLOOKUP(A130,'[1]WASH COAL RECEIPT &amp; GCV DATA'!$A$2:$V$203,7,0),0)</f>
        <v>0</v>
      </c>
      <c r="H130" s="13">
        <f>IFERROR(VLOOKUP(A130,'[1]WASH COAL RECEIPT &amp; GCV DATA'!$A$2:$V$203,8,0),0)</f>
        <v>0</v>
      </c>
      <c r="I130" s="13">
        <f>IFERROR(VLOOKUP(A130,'[1]WASH COAL RECEIPT &amp; GCV DATA'!$A$2:$V$203,9,0),0)</f>
        <v>0</v>
      </c>
      <c r="J130" s="13">
        <f>IFERROR(VLOOKUP(A130,'[1]WASH COAL RECEIPT &amp; GCV DATA'!$A$2:$V$203,10,0),0)</f>
        <v>0</v>
      </c>
      <c r="K130" s="15" t="e">
        <f>SUMIF('[1]WASH COAL RECEIPT &amp; GCV DATA'!$A$3:$A$203,'MASTER DATA FILE WASH COAL 210'!A130,'[1]WASH COAL RECEIPT &amp; GCV DATA'!$K$3:$K$203)</f>
        <v>#VALUE!</v>
      </c>
      <c r="L130" s="15" t="e">
        <f>SUMIF('[1]WASH COAL RECEIPT &amp; GCV DATA'!$A$3:$A$203,'MASTER DATA FILE WASH COAL 210'!A130,'[1]WASH COAL RECEIPT &amp; GCV DATA'!$L$3:$L$203)</f>
        <v>#VALUE!</v>
      </c>
      <c r="M130" s="15" t="e">
        <f t="shared" si="7"/>
        <v>#VALUE!</v>
      </c>
      <c r="N130" s="15">
        <f t="shared" si="8"/>
        <v>0</v>
      </c>
      <c r="O130" s="15" t="e">
        <f>SUMIF('[1]WASH COAL RECEIPT &amp; GCV DATA'!$A$3:$A$203,'MASTER DATA FILE WASH COAL 210'!A130,'[1]WASH COAL RECEIPT &amp; GCV DATA'!$O$3:$O$203)</f>
        <v>#VALUE!</v>
      </c>
      <c r="P130" s="15" t="e">
        <f t="shared" si="9"/>
        <v>#VALUE!</v>
      </c>
      <c r="Q130" s="15" t="e">
        <f>SUMIF('[1]WASH COAL RECEIPT &amp; GCV DATA'!$A$3:$A$203,'MASTER DATA FILE WASH COAL 210'!A130,'[1]WASH COAL RECEIPT &amp; GCV DATA'!$Q$3:$Q$203)</f>
        <v>#VALUE!</v>
      </c>
      <c r="R130" s="16" t="e">
        <f>SUMIF('[1]WASH COAL RECEIPT &amp; GCV DATA'!$A$3:$A$203,'MASTER DATA FILE WASH COAL 210'!A130,'[1]WASH COAL RECEIPT &amp; GCV DATA'!$R$3:$R$203)+IF(H130=$J$234,($K$234*K130),0)+IF(H130=$J$235,($K$235*K130),0)</f>
        <v>#VALUE!</v>
      </c>
      <c r="S130" s="15" t="e">
        <f t="shared" si="10"/>
        <v>#VALUE!</v>
      </c>
      <c r="T130" s="15" t="e">
        <f>SUMIF('[1]WASH COAL RECEIPT &amp; GCV DATA'!$A$3:$A$203,'MASTER DATA FILE WASH COAL 210'!A130,'[1]WASH COAL RECEIPT &amp; GCV DATA'!$T$3:$T$203)</f>
        <v>#VALUE!</v>
      </c>
      <c r="U130" s="15" t="e">
        <f t="shared" si="11"/>
        <v>#VALUE!</v>
      </c>
      <c r="V130" s="15" t="e">
        <f>SUMIF('[1]WASH COAL RECEIPT &amp; GCV DATA'!$A$3:$A$203,'MASTER DATA FILE WASH COAL 210'!A130,'[1]WASH COAL RECEIPT &amp; GCV DATA'!$V$3:$V$203)</f>
        <v>#VALUE!</v>
      </c>
      <c r="W130" s="15" t="e">
        <f t="shared" si="12"/>
        <v>#VALUE!</v>
      </c>
      <c r="X130" t="e">
        <f t="shared" si="13"/>
        <v>#VALUE!</v>
      </c>
    </row>
    <row r="131" spans="1:24" customFormat="1" x14ac:dyDescent="0.3">
      <c r="A131" s="12"/>
      <c r="B131" s="12" t="e">
        <f>SUMIF('[1]WASH COAL RECEIPT &amp; GCV DATA'!$A$3:$A$188,A131,'[1]WASH COAL RECEIPT &amp; GCV DATA'!$B$3:$B$188)</f>
        <v>#VALUE!</v>
      </c>
      <c r="C131" s="13" t="e">
        <f>SUMIF('[1]WASH COAL RECEIPT &amp; GCV DATA'!$A$3:$A$203,A131,'[1]WASH COAL RECEIPT &amp; GCV DATA'!$C$3:$C$203)</f>
        <v>#VALUE!</v>
      </c>
      <c r="D131" s="13">
        <f>IFERROR(VLOOKUP(A131,'[1]WASH COAL RECEIPT &amp; GCV DATA'!A132:V331,4,0),0)</f>
        <v>0</v>
      </c>
      <c r="E131" s="14">
        <f>IFERROR(VLOOKUP(A131,'[1]WASH COAL RECEIPT &amp; GCV DATA'!$A$2:$V$203,5,0),0)</f>
        <v>0</v>
      </c>
      <c r="F131" s="13" t="e">
        <f>SUMIF('[1]WASH COAL RECEIPT &amp; GCV DATA'!$A$3:$A$203,'MASTER DATA FILE WASH COAL 210'!A131,'[1]WASH COAL RECEIPT &amp; GCV DATA'!$F$3:$F$203)</f>
        <v>#VALUE!</v>
      </c>
      <c r="G131" s="13">
        <f>IFERROR(VLOOKUP(A131,'[1]WASH COAL RECEIPT &amp; GCV DATA'!$A$2:$V$203,7,0),0)</f>
        <v>0</v>
      </c>
      <c r="H131" s="13">
        <f>IFERROR(VLOOKUP(A131,'[1]WASH COAL RECEIPT &amp; GCV DATA'!$A$2:$V$203,8,0),0)</f>
        <v>0</v>
      </c>
      <c r="I131" s="13">
        <f>IFERROR(VLOOKUP(A131,'[1]WASH COAL RECEIPT &amp; GCV DATA'!$A$2:$V$203,9,0),0)</f>
        <v>0</v>
      </c>
      <c r="J131" s="13">
        <f>IFERROR(VLOOKUP(A131,'[1]WASH COAL RECEIPT &amp; GCV DATA'!$A$2:$V$203,10,0),0)</f>
        <v>0</v>
      </c>
      <c r="K131" s="15" t="e">
        <f>SUMIF('[1]WASH COAL RECEIPT &amp; GCV DATA'!$A$3:$A$203,'MASTER DATA FILE WASH COAL 210'!A131,'[1]WASH COAL RECEIPT &amp; GCV DATA'!$K$3:$K$203)</f>
        <v>#VALUE!</v>
      </c>
      <c r="L131" s="15" t="e">
        <f>SUMIF('[1]WASH COAL RECEIPT &amp; GCV DATA'!$A$3:$A$203,'MASTER DATA FILE WASH COAL 210'!A131,'[1]WASH COAL RECEIPT &amp; GCV DATA'!$L$3:$L$203)</f>
        <v>#VALUE!</v>
      </c>
      <c r="M131" s="15" t="e">
        <f t="shared" ref="M131:M194" si="14">+K131-L131</f>
        <v>#VALUE!</v>
      </c>
      <c r="N131" s="15">
        <f t="shared" ref="N131:N194" si="15">IFERROR(+M131*S131,0)</f>
        <v>0</v>
      </c>
      <c r="O131" s="15" t="e">
        <f>SUMIF('[1]WASH COAL RECEIPT &amp; GCV DATA'!$A$3:$A$203,'MASTER DATA FILE WASH COAL 210'!A131,'[1]WASH COAL RECEIPT &amp; GCV DATA'!$O$3:$O$203)</f>
        <v>#VALUE!</v>
      </c>
      <c r="P131" s="15" t="e">
        <f t="shared" ref="P131:P194" si="16">+O131*K131</f>
        <v>#VALUE!</v>
      </c>
      <c r="Q131" s="15" t="e">
        <f>SUMIF('[1]WASH COAL RECEIPT &amp; GCV DATA'!$A$3:$A$203,'MASTER DATA FILE WASH COAL 210'!A131,'[1]WASH COAL RECEIPT &amp; GCV DATA'!$Q$3:$Q$203)</f>
        <v>#VALUE!</v>
      </c>
      <c r="R131" s="16" t="e">
        <f>SUMIF('[1]WASH COAL RECEIPT &amp; GCV DATA'!$A$3:$A$203,'MASTER DATA FILE WASH COAL 210'!A131,'[1]WASH COAL RECEIPT &amp; GCV DATA'!$R$3:$R$203)+IF(H131=$J$234,($K$234*K131),0)+IF(H131=$J$235,($K$235*K131),0)</f>
        <v>#VALUE!</v>
      </c>
      <c r="S131" s="15" t="e">
        <f t="shared" ref="S131:S194" si="17">+R131/K131</f>
        <v>#VALUE!</v>
      </c>
      <c r="T131" s="15" t="e">
        <f>SUMIF('[1]WASH COAL RECEIPT &amp; GCV DATA'!$A$3:$A$203,'MASTER DATA FILE WASH COAL 210'!A131,'[1]WASH COAL RECEIPT &amp; GCV DATA'!$T$3:$T$203)</f>
        <v>#VALUE!</v>
      </c>
      <c r="U131" s="15" t="e">
        <f t="shared" ref="U131:U194" si="18">+T131*L131</f>
        <v>#VALUE!</v>
      </c>
      <c r="V131" s="15" t="e">
        <f>SUMIF('[1]WASH COAL RECEIPT &amp; GCV DATA'!$A$3:$A$203,'MASTER DATA FILE WASH COAL 210'!A131,'[1]WASH COAL RECEIPT &amp; GCV DATA'!$V$3:$V$203)</f>
        <v>#VALUE!</v>
      </c>
      <c r="W131" s="15" t="e">
        <f t="shared" ref="W131:W194" si="19">+V131*L131</f>
        <v>#VALUE!</v>
      </c>
      <c r="X131" t="e">
        <f t="shared" ref="X131:X194" si="20">S131*L131</f>
        <v>#VALUE!</v>
      </c>
    </row>
    <row r="132" spans="1:24" customFormat="1" x14ac:dyDescent="0.3">
      <c r="A132" s="12"/>
      <c r="B132" s="12" t="e">
        <f>SUMIF('[1]WASH COAL RECEIPT &amp; GCV DATA'!$A$3:$A$188,A132,'[1]WASH COAL RECEIPT &amp; GCV DATA'!$B$3:$B$188)</f>
        <v>#VALUE!</v>
      </c>
      <c r="C132" s="13" t="e">
        <f>SUMIF('[1]WASH COAL RECEIPT &amp; GCV DATA'!$A$3:$A$203,A132,'[1]WASH COAL RECEIPT &amp; GCV DATA'!$C$3:$C$203)</f>
        <v>#VALUE!</v>
      </c>
      <c r="D132" s="13">
        <f>IFERROR(VLOOKUP(A132,'[1]WASH COAL RECEIPT &amp; GCV DATA'!A133:V332,4,0),0)</f>
        <v>0</v>
      </c>
      <c r="E132" s="14">
        <f>IFERROR(VLOOKUP(A132,'[1]WASH COAL RECEIPT &amp; GCV DATA'!$A$2:$V$203,5,0),0)</f>
        <v>0</v>
      </c>
      <c r="F132" s="13" t="e">
        <f>SUMIF('[1]WASH COAL RECEIPT &amp; GCV DATA'!$A$3:$A$203,'MASTER DATA FILE WASH COAL 210'!A132,'[1]WASH COAL RECEIPT &amp; GCV DATA'!$F$3:$F$203)</f>
        <v>#VALUE!</v>
      </c>
      <c r="G132" s="13">
        <f>IFERROR(VLOOKUP(A132,'[1]WASH COAL RECEIPT &amp; GCV DATA'!$A$2:$V$203,7,0),0)</f>
        <v>0</v>
      </c>
      <c r="H132" s="13">
        <f>IFERROR(VLOOKUP(A132,'[1]WASH COAL RECEIPT &amp; GCV DATA'!$A$2:$V$203,8,0),0)</f>
        <v>0</v>
      </c>
      <c r="I132" s="13">
        <f>IFERROR(VLOOKUP(A132,'[1]WASH COAL RECEIPT &amp; GCV DATA'!$A$2:$V$203,9,0),0)</f>
        <v>0</v>
      </c>
      <c r="J132" s="13">
        <f>IFERROR(VLOOKUP(A132,'[1]WASH COAL RECEIPT &amp; GCV DATA'!$A$2:$V$203,10,0),0)</f>
        <v>0</v>
      </c>
      <c r="K132" s="15" t="e">
        <f>SUMIF('[1]WASH COAL RECEIPT &amp; GCV DATA'!$A$3:$A$203,'MASTER DATA FILE WASH COAL 210'!A132,'[1]WASH COAL RECEIPT &amp; GCV DATA'!$K$3:$K$203)</f>
        <v>#VALUE!</v>
      </c>
      <c r="L132" s="15" t="e">
        <f>SUMIF('[1]WASH COAL RECEIPT &amp; GCV DATA'!$A$3:$A$203,'MASTER DATA FILE WASH COAL 210'!A132,'[1]WASH COAL RECEIPT &amp; GCV DATA'!$L$3:$L$203)</f>
        <v>#VALUE!</v>
      </c>
      <c r="M132" s="15" t="e">
        <f t="shared" si="14"/>
        <v>#VALUE!</v>
      </c>
      <c r="N132" s="15">
        <f t="shared" si="15"/>
        <v>0</v>
      </c>
      <c r="O132" s="15" t="e">
        <f>SUMIF('[1]WASH COAL RECEIPT &amp; GCV DATA'!$A$3:$A$203,'MASTER DATA FILE WASH COAL 210'!A132,'[1]WASH COAL RECEIPT &amp; GCV DATA'!$O$3:$O$203)</f>
        <v>#VALUE!</v>
      </c>
      <c r="P132" s="15" t="e">
        <f t="shared" si="16"/>
        <v>#VALUE!</v>
      </c>
      <c r="Q132" s="15" t="e">
        <f>SUMIF('[1]WASH COAL RECEIPT &amp; GCV DATA'!$A$3:$A$203,'MASTER DATA FILE WASH COAL 210'!A132,'[1]WASH COAL RECEIPT &amp; GCV DATA'!$Q$3:$Q$203)</f>
        <v>#VALUE!</v>
      </c>
      <c r="R132" s="16" t="e">
        <f>SUMIF('[1]WASH COAL RECEIPT &amp; GCV DATA'!$A$3:$A$203,'MASTER DATA FILE WASH COAL 210'!A132,'[1]WASH COAL RECEIPT &amp; GCV DATA'!$R$3:$R$203)+IF(H132=$J$234,($K$234*K132),0)+IF(H132=$J$235,($K$235*K132),0)</f>
        <v>#VALUE!</v>
      </c>
      <c r="S132" s="15" t="e">
        <f t="shared" si="17"/>
        <v>#VALUE!</v>
      </c>
      <c r="T132" s="15" t="e">
        <f>SUMIF('[1]WASH COAL RECEIPT &amp; GCV DATA'!$A$3:$A$203,'MASTER DATA FILE WASH COAL 210'!A132,'[1]WASH COAL RECEIPT &amp; GCV DATA'!$T$3:$T$203)</f>
        <v>#VALUE!</v>
      </c>
      <c r="U132" s="15" t="e">
        <f t="shared" si="18"/>
        <v>#VALUE!</v>
      </c>
      <c r="V132" s="15" t="e">
        <f>SUMIF('[1]WASH COAL RECEIPT &amp; GCV DATA'!$A$3:$A$203,'MASTER DATA FILE WASH COAL 210'!A132,'[1]WASH COAL RECEIPT &amp; GCV DATA'!$V$3:$V$203)</f>
        <v>#VALUE!</v>
      </c>
      <c r="W132" s="15" t="e">
        <f t="shared" si="19"/>
        <v>#VALUE!</v>
      </c>
      <c r="X132" t="e">
        <f t="shared" si="20"/>
        <v>#VALUE!</v>
      </c>
    </row>
    <row r="133" spans="1:24" customFormat="1" x14ac:dyDescent="0.3">
      <c r="A133" s="12"/>
      <c r="B133" s="12" t="e">
        <f>SUMIF('[1]WASH COAL RECEIPT &amp; GCV DATA'!$A$3:$A$188,A133,'[1]WASH COAL RECEIPT &amp; GCV DATA'!$B$3:$B$188)</f>
        <v>#VALUE!</v>
      </c>
      <c r="C133" s="13" t="e">
        <f>SUMIF('[1]WASH COAL RECEIPT &amp; GCV DATA'!$A$3:$A$203,A133,'[1]WASH COAL RECEIPT &amp; GCV DATA'!$C$3:$C$203)</f>
        <v>#VALUE!</v>
      </c>
      <c r="D133" s="13">
        <f>IFERROR(VLOOKUP(A133,'[1]WASH COAL RECEIPT &amp; GCV DATA'!A134:V333,4,0),0)</f>
        <v>0</v>
      </c>
      <c r="E133" s="14">
        <f>IFERROR(VLOOKUP(A133,'[1]WASH COAL RECEIPT &amp; GCV DATA'!$A$2:$V$203,5,0),0)</f>
        <v>0</v>
      </c>
      <c r="F133" s="13" t="e">
        <f>SUMIF('[1]WASH COAL RECEIPT &amp; GCV DATA'!$A$3:$A$203,'MASTER DATA FILE WASH COAL 210'!A133,'[1]WASH COAL RECEIPT &amp; GCV DATA'!$F$3:$F$203)</f>
        <v>#VALUE!</v>
      </c>
      <c r="G133" s="13">
        <f>IFERROR(VLOOKUP(A133,'[1]WASH COAL RECEIPT &amp; GCV DATA'!$A$2:$V$203,7,0),0)</f>
        <v>0</v>
      </c>
      <c r="H133" s="13">
        <f>IFERROR(VLOOKUP(A133,'[1]WASH COAL RECEIPT &amp; GCV DATA'!$A$2:$V$203,8,0),0)</f>
        <v>0</v>
      </c>
      <c r="I133" s="13">
        <f>IFERROR(VLOOKUP(A133,'[1]WASH COAL RECEIPT &amp; GCV DATA'!$A$2:$V$203,9,0),0)</f>
        <v>0</v>
      </c>
      <c r="J133" s="13">
        <f>IFERROR(VLOOKUP(A133,'[1]WASH COAL RECEIPT &amp; GCV DATA'!$A$2:$V$203,10,0),0)</f>
        <v>0</v>
      </c>
      <c r="K133" s="15" t="e">
        <f>SUMIF('[1]WASH COAL RECEIPT &amp; GCV DATA'!$A$3:$A$203,'MASTER DATA FILE WASH COAL 210'!A133,'[1]WASH COAL RECEIPT &amp; GCV DATA'!$K$3:$K$203)</f>
        <v>#VALUE!</v>
      </c>
      <c r="L133" s="15" t="e">
        <f>SUMIF('[1]WASH COAL RECEIPT &amp; GCV DATA'!$A$3:$A$203,'MASTER DATA FILE WASH COAL 210'!A133,'[1]WASH COAL RECEIPT &amp; GCV DATA'!$L$3:$L$203)</f>
        <v>#VALUE!</v>
      </c>
      <c r="M133" s="15" t="e">
        <f t="shared" si="14"/>
        <v>#VALUE!</v>
      </c>
      <c r="N133" s="15">
        <f t="shared" si="15"/>
        <v>0</v>
      </c>
      <c r="O133" s="15" t="e">
        <f>SUMIF('[1]WASH COAL RECEIPT &amp; GCV DATA'!$A$3:$A$203,'MASTER DATA FILE WASH COAL 210'!A133,'[1]WASH COAL RECEIPT &amp; GCV DATA'!$O$3:$O$203)</f>
        <v>#VALUE!</v>
      </c>
      <c r="P133" s="15" t="e">
        <f t="shared" si="16"/>
        <v>#VALUE!</v>
      </c>
      <c r="Q133" s="15" t="e">
        <f>SUMIF('[1]WASH COAL RECEIPT &amp; GCV DATA'!$A$3:$A$203,'MASTER DATA FILE WASH COAL 210'!A133,'[1]WASH COAL RECEIPT &amp; GCV DATA'!$Q$3:$Q$203)</f>
        <v>#VALUE!</v>
      </c>
      <c r="R133" s="16" t="e">
        <f>SUMIF('[1]WASH COAL RECEIPT &amp; GCV DATA'!$A$3:$A$203,'MASTER DATA FILE WASH COAL 210'!A133,'[1]WASH COAL RECEIPT &amp; GCV DATA'!$R$3:$R$203)+IF(H133=$J$234,($K$234*K133),0)+IF(H133=$J$235,($K$235*K133),0)</f>
        <v>#VALUE!</v>
      </c>
      <c r="S133" s="15" t="e">
        <f t="shared" si="17"/>
        <v>#VALUE!</v>
      </c>
      <c r="T133" s="15" t="e">
        <f>SUMIF('[1]WASH COAL RECEIPT &amp; GCV DATA'!$A$3:$A$203,'MASTER DATA FILE WASH COAL 210'!A133,'[1]WASH COAL RECEIPT &amp; GCV DATA'!$T$3:$T$203)</f>
        <v>#VALUE!</v>
      </c>
      <c r="U133" s="15" t="e">
        <f t="shared" si="18"/>
        <v>#VALUE!</v>
      </c>
      <c r="V133" s="15" t="e">
        <f>SUMIF('[1]WASH COAL RECEIPT &amp; GCV DATA'!$A$3:$A$203,'MASTER DATA FILE WASH COAL 210'!A133,'[1]WASH COAL RECEIPT &amp; GCV DATA'!$V$3:$V$203)</f>
        <v>#VALUE!</v>
      </c>
      <c r="W133" s="15" t="e">
        <f t="shared" si="19"/>
        <v>#VALUE!</v>
      </c>
      <c r="X133" t="e">
        <f t="shared" si="20"/>
        <v>#VALUE!</v>
      </c>
    </row>
    <row r="134" spans="1:24" customFormat="1" x14ac:dyDescent="0.3">
      <c r="A134" s="12"/>
      <c r="B134" s="12" t="e">
        <f>SUMIF('[1]WASH COAL RECEIPT &amp; GCV DATA'!$A$3:$A$188,A134,'[1]WASH COAL RECEIPT &amp; GCV DATA'!$B$3:$B$188)</f>
        <v>#VALUE!</v>
      </c>
      <c r="C134" s="13" t="e">
        <f>SUMIF('[1]WASH COAL RECEIPT &amp; GCV DATA'!$A$3:$A$203,A134,'[1]WASH COAL RECEIPT &amp; GCV DATA'!$C$3:$C$203)</f>
        <v>#VALUE!</v>
      </c>
      <c r="D134" s="13">
        <f>IFERROR(VLOOKUP(A134,'[1]WASH COAL RECEIPT &amp; GCV DATA'!A135:V334,4,0),0)</f>
        <v>0</v>
      </c>
      <c r="E134" s="14">
        <f>IFERROR(VLOOKUP(A134,'[1]WASH COAL RECEIPT &amp; GCV DATA'!$A$2:$V$203,5,0),0)</f>
        <v>0</v>
      </c>
      <c r="F134" s="13" t="e">
        <f>SUMIF('[1]WASH COAL RECEIPT &amp; GCV DATA'!$A$3:$A$203,'MASTER DATA FILE WASH COAL 210'!A134,'[1]WASH COAL RECEIPT &amp; GCV DATA'!$F$3:$F$203)</f>
        <v>#VALUE!</v>
      </c>
      <c r="G134" s="13">
        <f>IFERROR(VLOOKUP(A134,'[1]WASH COAL RECEIPT &amp; GCV DATA'!$A$2:$V$203,7,0),0)</f>
        <v>0</v>
      </c>
      <c r="H134" s="13">
        <f>IFERROR(VLOOKUP(A134,'[1]WASH COAL RECEIPT &amp; GCV DATA'!$A$2:$V$203,8,0),0)</f>
        <v>0</v>
      </c>
      <c r="I134" s="13">
        <f>IFERROR(VLOOKUP(A134,'[1]WASH COAL RECEIPT &amp; GCV DATA'!$A$2:$V$203,9,0),0)</f>
        <v>0</v>
      </c>
      <c r="J134" s="13">
        <f>IFERROR(VLOOKUP(A134,'[1]WASH COAL RECEIPT &amp; GCV DATA'!$A$2:$V$203,10,0),0)</f>
        <v>0</v>
      </c>
      <c r="K134" s="15" t="e">
        <f>SUMIF('[1]WASH COAL RECEIPT &amp; GCV DATA'!$A$3:$A$203,'MASTER DATA FILE WASH COAL 210'!A134,'[1]WASH COAL RECEIPT &amp; GCV DATA'!$K$3:$K$203)</f>
        <v>#VALUE!</v>
      </c>
      <c r="L134" s="15" t="e">
        <f>SUMIF('[1]WASH COAL RECEIPT &amp; GCV DATA'!$A$3:$A$203,'MASTER DATA FILE WASH COAL 210'!A134,'[1]WASH COAL RECEIPT &amp; GCV DATA'!$L$3:$L$203)</f>
        <v>#VALUE!</v>
      </c>
      <c r="M134" s="15" t="e">
        <f t="shared" si="14"/>
        <v>#VALUE!</v>
      </c>
      <c r="N134" s="15">
        <f t="shared" si="15"/>
        <v>0</v>
      </c>
      <c r="O134" s="15" t="e">
        <f>SUMIF('[1]WASH COAL RECEIPT &amp; GCV DATA'!$A$3:$A$203,'MASTER DATA FILE WASH COAL 210'!A134,'[1]WASH COAL RECEIPT &amp; GCV DATA'!$O$3:$O$203)</f>
        <v>#VALUE!</v>
      </c>
      <c r="P134" s="15" t="e">
        <f t="shared" si="16"/>
        <v>#VALUE!</v>
      </c>
      <c r="Q134" s="15" t="e">
        <f>SUMIF('[1]WASH COAL RECEIPT &amp; GCV DATA'!$A$3:$A$203,'MASTER DATA FILE WASH COAL 210'!A134,'[1]WASH COAL RECEIPT &amp; GCV DATA'!$Q$3:$Q$203)</f>
        <v>#VALUE!</v>
      </c>
      <c r="R134" s="16" t="e">
        <f>SUMIF('[1]WASH COAL RECEIPT &amp; GCV DATA'!$A$3:$A$203,'MASTER DATA FILE WASH COAL 210'!A134,'[1]WASH COAL RECEIPT &amp; GCV DATA'!$R$3:$R$203)+IF(H134=$J$234,($K$234*K134),0)+IF(H134=$J$235,($K$235*K134),0)</f>
        <v>#VALUE!</v>
      </c>
      <c r="S134" s="15" t="e">
        <f t="shared" si="17"/>
        <v>#VALUE!</v>
      </c>
      <c r="T134" s="15" t="e">
        <f>SUMIF('[1]WASH COAL RECEIPT &amp; GCV DATA'!$A$3:$A$203,'MASTER DATA FILE WASH COAL 210'!A134,'[1]WASH COAL RECEIPT &amp; GCV DATA'!$T$3:$T$203)</f>
        <v>#VALUE!</v>
      </c>
      <c r="U134" s="15" t="e">
        <f t="shared" si="18"/>
        <v>#VALUE!</v>
      </c>
      <c r="V134" s="15" t="e">
        <f>SUMIF('[1]WASH COAL RECEIPT &amp; GCV DATA'!$A$3:$A$203,'MASTER DATA FILE WASH COAL 210'!A134,'[1]WASH COAL RECEIPT &amp; GCV DATA'!$V$3:$V$203)</f>
        <v>#VALUE!</v>
      </c>
      <c r="W134" s="15" t="e">
        <f t="shared" si="19"/>
        <v>#VALUE!</v>
      </c>
      <c r="X134" t="e">
        <f t="shared" si="20"/>
        <v>#VALUE!</v>
      </c>
    </row>
    <row r="135" spans="1:24" customFormat="1" x14ac:dyDescent="0.3">
      <c r="A135" s="12"/>
      <c r="B135" s="12" t="e">
        <f>SUMIF('[1]WASH COAL RECEIPT &amp; GCV DATA'!$A$3:$A$188,A135,'[1]WASH COAL RECEIPT &amp; GCV DATA'!$B$3:$B$188)</f>
        <v>#VALUE!</v>
      </c>
      <c r="C135" s="13" t="e">
        <f>SUMIF('[1]WASH COAL RECEIPT &amp; GCV DATA'!$A$3:$A$203,A135,'[1]WASH COAL RECEIPT &amp; GCV DATA'!$C$3:$C$203)</f>
        <v>#VALUE!</v>
      </c>
      <c r="D135" s="13">
        <f>IFERROR(VLOOKUP(A135,'[1]WASH COAL RECEIPT &amp; GCV DATA'!A136:V335,4,0),0)</f>
        <v>0</v>
      </c>
      <c r="E135" s="14">
        <f>IFERROR(VLOOKUP(A135,'[1]WASH COAL RECEIPT &amp; GCV DATA'!$A$2:$V$203,5,0),0)</f>
        <v>0</v>
      </c>
      <c r="F135" s="13" t="e">
        <f>SUMIF('[1]WASH COAL RECEIPT &amp; GCV DATA'!$A$3:$A$203,'MASTER DATA FILE WASH COAL 210'!A135,'[1]WASH COAL RECEIPT &amp; GCV DATA'!$F$3:$F$203)</f>
        <v>#VALUE!</v>
      </c>
      <c r="G135" s="13">
        <f>IFERROR(VLOOKUP(A135,'[1]WASH COAL RECEIPT &amp; GCV DATA'!$A$2:$V$203,7,0),0)</f>
        <v>0</v>
      </c>
      <c r="H135" s="13">
        <f>IFERROR(VLOOKUP(A135,'[1]WASH COAL RECEIPT &amp; GCV DATA'!$A$2:$V$203,8,0),0)</f>
        <v>0</v>
      </c>
      <c r="I135" s="13">
        <f>IFERROR(VLOOKUP(A135,'[1]WASH COAL RECEIPT &amp; GCV DATA'!$A$2:$V$203,9,0),0)</f>
        <v>0</v>
      </c>
      <c r="J135" s="13">
        <f>IFERROR(VLOOKUP(A135,'[1]WASH COAL RECEIPT &amp; GCV DATA'!$A$2:$V$203,10,0),0)</f>
        <v>0</v>
      </c>
      <c r="K135" s="15" t="e">
        <f>SUMIF('[1]WASH COAL RECEIPT &amp; GCV DATA'!$A$3:$A$203,'MASTER DATA FILE WASH COAL 210'!A135,'[1]WASH COAL RECEIPT &amp; GCV DATA'!$K$3:$K$203)</f>
        <v>#VALUE!</v>
      </c>
      <c r="L135" s="15" t="e">
        <f>SUMIF('[1]WASH COAL RECEIPT &amp; GCV DATA'!$A$3:$A$203,'MASTER DATA FILE WASH COAL 210'!A135,'[1]WASH COAL RECEIPT &amp; GCV DATA'!$L$3:$L$203)</f>
        <v>#VALUE!</v>
      </c>
      <c r="M135" s="15" t="e">
        <f t="shared" si="14"/>
        <v>#VALUE!</v>
      </c>
      <c r="N135" s="15">
        <f t="shared" si="15"/>
        <v>0</v>
      </c>
      <c r="O135" s="15" t="e">
        <f>SUMIF('[1]WASH COAL RECEIPT &amp; GCV DATA'!$A$3:$A$203,'MASTER DATA FILE WASH COAL 210'!A135,'[1]WASH COAL RECEIPT &amp; GCV DATA'!$O$3:$O$203)</f>
        <v>#VALUE!</v>
      </c>
      <c r="P135" s="15" t="e">
        <f t="shared" si="16"/>
        <v>#VALUE!</v>
      </c>
      <c r="Q135" s="15" t="e">
        <f>SUMIF('[1]WASH COAL RECEIPT &amp; GCV DATA'!$A$3:$A$203,'MASTER DATA FILE WASH COAL 210'!A135,'[1]WASH COAL RECEIPT &amp; GCV DATA'!$Q$3:$Q$203)</f>
        <v>#VALUE!</v>
      </c>
      <c r="R135" s="16" t="e">
        <f>SUMIF('[1]WASH COAL RECEIPT &amp; GCV DATA'!$A$3:$A$203,'MASTER DATA FILE WASH COAL 210'!A135,'[1]WASH COAL RECEIPT &amp; GCV DATA'!$R$3:$R$203)+IF(H135=$J$234,($K$234*K135),0)+IF(H135=$J$235,($K$235*K135),0)</f>
        <v>#VALUE!</v>
      </c>
      <c r="S135" s="15" t="e">
        <f t="shared" si="17"/>
        <v>#VALUE!</v>
      </c>
      <c r="T135" s="15" t="e">
        <f>SUMIF('[1]WASH COAL RECEIPT &amp; GCV DATA'!$A$3:$A$203,'MASTER DATA FILE WASH COAL 210'!A135,'[1]WASH COAL RECEIPT &amp; GCV DATA'!$T$3:$T$203)</f>
        <v>#VALUE!</v>
      </c>
      <c r="U135" s="15" t="e">
        <f t="shared" si="18"/>
        <v>#VALUE!</v>
      </c>
      <c r="V135" s="15" t="e">
        <f>SUMIF('[1]WASH COAL RECEIPT &amp; GCV DATA'!$A$3:$A$203,'MASTER DATA FILE WASH COAL 210'!A135,'[1]WASH COAL RECEIPT &amp; GCV DATA'!$V$3:$V$203)</f>
        <v>#VALUE!</v>
      </c>
      <c r="W135" s="15" t="e">
        <f t="shared" si="19"/>
        <v>#VALUE!</v>
      </c>
      <c r="X135" t="e">
        <f t="shared" si="20"/>
        <v>#VALUE!</v>
      </c>
    </row>
    <row r="136" spans="1:24" customFormat="1" x14ac:dyDescent="0.3">
      <c r="A136" s="12"/>
      <c r="B136" s="12" t="e">
        <f>SUMIF('[1]WASH COAL RECEIPT &amp; GCV DATA'!$A$3:$A$188,A136,'[1]WASH COAL RECEIPT &amp; GCV DATA'!$B$3:$B$188)</f>
        <v>#VALUE!</v>
      </c>
      <c r="C136" s="13" t="e">
        <f>SUMIF('[1]WASH COAL RECEIPT &amp; GCV DATA'!$A$3:$A$203,A136,'[1]WASH COAL RECEIPT &amp; GCV DATA'!$C$3:$C$203)</f>
        <v>#VALUE!</v>
      </c>
      <c r="D136" s="13">
        <f>IFERROR(VLOOKUP(A136,'[1]WASH COAL RECEIPT &amp; GCV DATA'!A137:V336,4,0),0)</f>
        <v>0</v>
      </c>
      <c r="E136" s="14">
        <f>IFERROR(VLOOKUP(A136,'[1]WASH COAL RECEIPT &amp; GCV DATA'!$A$2:$V$203,5,0),0)</f>
        <v>0</v>
      </c>
      <c r="F136" s="13" t="e">
        <f>SUMIF('[1]WASH COAL RECEIPT &amp; GCV DATA'!$A$3:$A$203,'MASTER DATA FILE WASH COAL 210'!A136,'[1]WASH COAL RECEIPT &amp; GCV DATA'!$F$3:$F$203)</f>
        <v>#VALUE!</v>
      </c>
      <c r="G136" s="13">
        <f>IFERROR(VLOOKUP(A136,'[1]WASH COAL RECEIPT &amp; GCV DATA'!$A$2:$V$203,7,0),0)</f>
        <v>0</v>
      </c>
      <c r="H136" s="13">
        <f>IFERROR(VLOOKUP(A136,'[1]WASH COAL RECEIPT &amp; GCV DATA'!$A$2:$V$203,8,0),0)</f>
        <v>0</v>
      </c>
      <c r="I136" s="13">
        <f>IFERROR(VLOOKUP(A136,'[1]WASH COAL RECEIPT &amp; GCV DATA'!$A$2:$V$203,9,0),0)</f>
        <v>0</v>
      </c>
      <c r="J136" s="13">
        <f>IFERROR(VLOOKUP(A136,'[1]WASH COAL RECEIPT &amp; GCV DATA'!$A$2:$V$203,10,0),0)</f>
        <v>0</v>
      </c>
      <c r="K136" s="15" t="e">
        <f>SUMIF('[1]WASH COAL RECEIPT &amp; GCV DATA'!$A$3:$A$203,'MASTER DATA FILE WASH COAL 210'!A136,'[1]WASH COAL RECEIPT &amp; GCV DATA'!$K$3:$K$203)</f>
        <v>#VALUE!</v>
      </c>
      <c r="L136" s="15" t="e">
        <f>SUMIF('[1]WASH COAL RECEIPT &amp; GCV DATA'!$A$3:$A$203,'MASTER DATA FILE WASH COAL 210'!A136,'[1]WASH COAL RECEIPT &amp; GCV DATA'!$L$3:$L$203)</f>
        <v>#VALUE!</v>
      </c>
      <c r="M136" s="15" t="e">
        <f t="shared" si="14"/>
        <v>#VALUE!</v>
      </c>
      <c r="N136" s="15">
        <f t="shared" si="15"/>
        <v>0</v>
      </c>
      <c r="O136" s="15" t="e">
        <f>SUMIF('[1]WASH COAL RECEIPT &amp; GCV DATA'!$A$3:$A$203,'MASTER DATA FILE WASH COAL 210'!A136,'[1]WASH COAL RECEIPT &amp; GCV DATA'!$O$3:$O$203)</f>
        <v>#VALUE!</v>
      </c>
      <c r="P136" s="15" t="e">
        <f t="shared" si="16"/>
        <v>#VALUE!</v>
      </c>
      <c r="Q136" s="15" t="e">
        <f>SUMIF('[1]WASH COAL RECEIPT &amp; GCV DATA'!$A$3:$A$203,'MASTER DATA FILE WASH COAL 210'!A136,'[1]WASH COAL RECEIPT &amp; GCV DATA'!$Q$3:$Q$203)</f>
        <v>#VALUE!</v>
      </c>
      <c r="R136" s="16" t="e">
        <f>SUMIF('[1]WASH COAL RECEIPT &amp; GCV DATA'!$A$3:$A$203,'MASTER DATA FILE WASH COAL 210'!A136,'[1]WASH COAL RECEIPT &amp; GCV DATA'!$R$3:$R$203)+IF(H136=$J$234,($K$234*K136),0)+IF(H136=$J$235,($K$235*K136),0)</f>
        <v>#VALUE!</v>
      </c>
      <c r="S136" s="15" t="e">
        <f t="shared" si="17"/>
        <v>#VALUE!</v>
      </c>
      <c r="T136" s="15" t="e">
        <f>SUMIF('[1]WASH COAL RECEIPT &amp; GCV DATA'!$A$3:$A$203,'MASTER DATA FILE WASH COAL 210'!A136,'[1]WASH COAL RECEIPT &amp; GCV DATA'!$T$3:$T$203)</f>
        <v>#VALUE!</v>
      </c>
      <c r="U136" s="15" t="e">
        <f t="shared" si="18"/>
        <v>#VALUE!</v>
      </c>
      <c r="V136" s="15" t="e">
        <f>SUMIF('[1]WASH COAL RECEIPT &amp; GCV DATA'!$A$3:$A$203,'MASTER DATA FILE WASH COAL 210'!A136,'[1]WASH COAL RECEIPT &amp; GCV DATA'!$V$3:$V$203)</f>
        <v>#VALUE!</v>
      </c>
      <c r="W136" s="15" t="e">
        <f t="shared" si="19"/>
        <v>#VALUE!</v>
      </c>
      <c r="X136" t="e">
        <f t="shared" si="20"/>
        <v>#VALUE!</v>
      </c>
    </row>
    <row r="137" spans="1:24" customFormat="1" x14ac:dyDescent="0.3">
      <c r="A137" s="12"/>
      <c r="B137" s="12" t="e">
        <f>SUMIF('[1]WASH COAL RECEIPT &amp; GCV DATA'!$A$3:$A$188,A137,'[1]WASH COAL RECEIPT &amp; GCV DATA'!$B$3:$B$188)</f>
        <v>#VALUE!</v>
      </c>
      <c r="C137" s="13" t="e">
        <f>SUMIF('[1]WASH COAL RECEIPT &amp; GCV DATA'!$A$3:$A$203,A137,'[1]WASH COAL RECEIPT &amp; GCV DATA'!$C$3:$C$203)</f>
        <v>#VALUE!</v>
      </c>
      <c r="D137" s="13">
        <f>IFERROR(VLOOKUP(A137,'[1]WASH COAL RECEIPT &amp; GCV DATA'!A138:V337,4,0),0)</f>
        <v>0</v>
      </c>
      <c r="E137" s="14">
        <f>IFERROR(VLOOKUP(A137,'[1]WASH COAL RECEIPT &amp; GCV DATA'!$A$2:$V$203,5,0),0)</f>
        <v>0</v>
      </c>
      <c r="F137" s="13" t="e">
        <f>SUMIF('[1]WASH COAL RECEIPT &amp; GCV DATA'!$A$3:$A$203,'MASTER DATA FILE WASH COAL 210'!A137,'[1]WASH COAL RECEIPT &amp; GCV DATA'!$F$3:$F$203)</f>
        <v>#VALUE!</v>
      </c>
      <c r="G137" s="13">
        <f>IFERROR(VLOOKUP(A137,'[1]WASH COAL RECEIPT &amp; GCV DATA'!$A$2:$V$203,7,0),0)</f>
        <v>0</v>
      </c>
      <c r="H137" s="13">
        <f>IFERROR(VLOOKUP(A137,'[1]WASH COAL RECEIPT &amp; GCV DATA'!$A$2:$V$203,8,0),0)</f>
        <v>0</v>
      </c>
      <c r="I137" s="13">
        <f>IFERROR(VLOOKUP(A137,'[1]WASH COAL RECEIPT &amp; GCV DATA'!$A$2:$V$203,9,0),0)</f>
        <v>0</v>
      </c>
      <c r="J137" s="13">
        <f>IFERROR(VLOOKUP(A137,'[1]WASH COAL RECEIPT &amp; GCV DATA'!$A$2:$V$203,10,0),0)</f>
        <v>0</v>
      </c>
      <c r="K137" s="15" t="e">
        <f>SUMIF('[1]WASH COAL RECEIPT &amp; GCV DATA'!$A$3:$A$203,'MASTER DATA FILE WASH COAL 210'!A137,'[1]WASH COAL RECEIPT &amp; GCV DATA'!$K$3:$K$203)</f>
        <v>#VALUE!</v>
      </c>
      <c r="L137" s="15" t="e">
        <f>SUMIF('[1]WASH COAL RECEIPT &amp; GCV DATA'!$A$3:$A$203,'MASTER DATA FILE WASH COAL 210'!A137,'[1]WASH COAL RECEIPT &amp; GCV DATA'!$L$3:$L$203)</f>
        <v>#VALUE!</v>
      </c>
      <c r="M137" s="15" t="e">
        <f t="shared" si="14"/>
        <v>#VALUE!</v>
      </c>
      <c r="N137" s="15">
        <f t="shared" si="15"/>
        <v>0</v>
      </c>
      <c r="O137" s="15" t="e">
        <f>SUMIF('[1]WASH COAL RECEIPT &amp; GCV DATA'!$A$3:$A$203,'MASTER DATA FILE WASH COAL 210'!A137,'[1]WASH COAL RECEIPT &amp; GCV DATA'!$O$3:$O$203)</f>
        <v>#VALUE!</v>
      </c>
      <c r="P137" s="15" t="e">
        <f t="shared" si="16"/>
        <v>#VALUE!</v>
      </c>
      <c r="Q137" s="15" t="e">
        <f>SUMIF('[1]WASH COAL RECEIPT &amp; GCV DATA'!$A$3:$A$203,'MASTER DATA FILE WASH COAL 210'!A137,'[1]WASH COAL RECEIPT &amp; GCV DATA'!$Q$3:$Q$203)</f>
        <v>#VALUE!</v>
      </c>
      <c r="R137" s="16" t="e">
        <f>SUMIF('[1]WASH COAL RECEIPT &amp; GCV DATA'!$A$3:$A$203,'MASTER DATA FILE WASH COAL 210'!A137,'[1]WASH COAL RECEIPT &amp; GCV DATA'!$R$3:$R$203)+IF(H137=$J$234,($K$234*K137),0)+IF(H137=$J$235,($K$235*K137),0)</f>
        <v>#VALUE!</v>
      </c>
      <c r="S137" s="15" t="e">
        <f t="shared" si="17"/>
        <v>#VALUE!</v>
      </c>
      <c r="T137" s="15" t="e">
        <f>SUMIF('[1]WASH COAL RECEIPT &amp; GCV DATA'!$A$3:$A$203,'MASTER DATA FILE WASH COAL 210'!A137,'[1]WASH COAL RECEIPT &amp; GCV DATA'!$T$3:$T$203)</f>
        <v>#VALUE!</v>
      </c>
      <c r="U137" s="15" t="e">
        <f t="shared" si="18"/>
        <v>#VALUE!</v>
      </c>
      <c r="V137" s="15" t="e">
        <f>SUMIF('[1]WASH COAL RECEIPT &amp; GCV DATA'!$A$3:$A$203,'MASTER DATA FILE WASH COAL 210'!A137,'[1]WASH COAL RECEIPT &amp; GCV DATA'!$V$3:$V$203)</f>
        <v>#VALUE!</v>
      </c>
      <c r="W137" s="15" t="e">
        <f t="shared" si="19"/>
        <v>#VALUE!</v>
      </c>
      <c r="X137" t="e">
        <f t="shared" si="20"/>
        <v>#VALUE!</v>
      </c>
    </row>
    <row r="138" spans="1:24" customFormat="1" x14ac:dyDescent="0.3">
      <c r="A138" s="12"/>
      <c r="B138" s="12" t="e">
        <f>SUMIF('[1]WASH COAL RECEIPT &amp; GCV DATA'!$A$3:$A$188,A138,'[1]WASH COAL RECEIPT &amp; GCV DATA'!$B$3:$B$188)</f>
        <v>#VALUE!</v>
      </c>
      <c r="C138" s="13" t="e">
        <f>SUMIF('[1]WASH COAL RECEIPT &amp; GCV DATA'!$A$3:$A$203,A138,'[1]WASH COAL RECEIPT &amp; GCV DATA'!$C$3:$C$203)</f>
        <v>#VALUE!</v>
      </c>
      <c r="D138" s="13">
        <f>IFERROR(VLOOKUP(A138,'[1]WASH COAL RECEIPT &amp; GCV DATA'!A139:V338,4,0),0)</f>
        <v>0</v>
      </c>
      <c r="E138" s="14">
        <f>IFERROR(VLOOKUP(A138,'[1]WASH COAL RECEIPT &amp; GCV DATA'!$A$2:$V$203,5,0),0)</f>
        <v>0</v>
      </c>
      <c r="F138" s="13" t="e">
        <f>SUMIF('[1]WASH COAL RECEIPT &amp; GCV DATA'!$A$3:$A$203,'MASTER DATA FILE WASH COAL 210'!A138,'[1]WASH COAL RECEIPT &amp; GCV DATA'!$F$3:$F$203)</f>
        <v>#VALUE!</v>
      </c>
      <c r="G138" s="13">
        <f>IFERROR(VLOOKUP(A138,'[1]WASH COAL RECEIPT &amp; GCV DATA'!$A$2:$V$203,7,0),0)</f>
        <v>0</v>
      </c>
      <c r="H138" s="13">
        <f>IFERROR(VLOOKUP(A138,'[1]WASH COAL RECEIPT &amp; GCV DATA'!$A$2:$V$203,8,0),0)</f>
        <v>0</v>
      </c>
      <c r="I138" s="13">
        <f>IFERROR(VLOOKUP(A138,'[1]WASH COAL RECEIPT &amp; GCV DATA'!$A$2:$V$203,9,0),0)</f>
        <v>0</v>
      </c>
      <c r="J138" s="13">
        <f>IFERROR(VLOOKUP(A138,'[1]WASH COAL RECEIPT &amp; GCV DATA'!$A$2:$V$203,10,0),0)</f>
        <v>0</v>
      </c>
      <c r="K138" s="15" t="e">
        <f>SUMIF('[1]WASH COAL RECEIPT &amp; GCV DATA'!$A$3:$A$203,'MASTER DATA FILE WASH COAL 210'!A138,'[1]WASH COAL RECEIPT &amp; GCV DATA'!$K$3:$K$203)</f>
        <v>#VALUE!</v>
      </c>
      <c r="L138" s="15" t="e">
        <f>SUMIF('[1]WASH COAL RECEIPT &amp; GCV DATA'!$A$3:$A$203,'MASTER DATA FILE WASH COAL 210'!A138,'[1]WASH COAL RECEIPT &amp; GCV DATA'!$L$3:$L$203)</f>
        <v>#VALUE!</v>
      </c>
      <c r="M138" s="15" t="e">
        <f t="shared" si="14"/>
        <v>#VALUE!</v>
      </c>
      <c r="N138" s="15">
        <f t="shared" si="15"/>
        <v>0</v>
      </c>
      <c r="O138" s="15" t="e">
        <f>SUMIF('[1]WASH COAL RECEIPT &amp; GCV DATA'!$A$3:$A$203,'MASTER DATA FILE WASH COAL 210'!A138,'[1]WASH COAL RECEIPT &amp; GCV DATA'!$O$3:$O$203)</f>
        <v>#VALUE!</v>
      </c>
      <c r="P138" s="15" t="e">
        <f t="shared" si="16"/>
        <v>#VALUE!</v>
      </c>
      <c r="Q138" s="15" t="e">
        <f>SUMIF('[1]WASH COAL RECEIPT &amp; GCV DATA'!$A$3:$A$203,'MASTER DATA FILE WASH COAL 210'!A138,'[1]WASH COAL RECEIPT &amp; GCV DATA'!$Q$3:$Q$203)</f>
        <v>#VALUE!</v>
      </c>
      <c r="R138" s="16" t="e">
        <f>SUMIF('[1]WASH COAL RECEIPT &amp; GCV DATA'!$A$3:$A$203,'MASTER DATA FILE WASH COAL 210'!A138,'[1]WASH COAL RECEIPT &amp; GCV DATA'!$R$3:$R$203)+IF(H138=$J$234,($K$234*K138),0)+IF(H138=$J$235,($K$235*K138),0)</f>
        <v>#VALUE!</v>
      </c>
      <c r="S138" s="15" t="e">
        <f t="shared" si="17"/>
        <v>#VALUE!</v>
      </c>
      <c r="T138" s="15" t="e">
        <f>SUMIF('[1]WASH COAL RECEIPT &amp; GCV DATA'!$A$3:$A$203,'MASTER DATA FILE WASH COAL 210'!A138,'[1]WASH COAL RECEIPT &amp; GCV DATA'!$T$3:$T$203)</f>
        <v>#VALUE!</v>
      </c>
      <c r="U138" s="15" t="e">
        <f t="shared" si="18"/>
        <v>#VALUE!</v>
      </c>
      <c r="V138" s="15" t="e">
        <f>SUMIF('[1]WASH COAL RECEIPT &amp; GCV DATA'!$A$3:$A$203,'MASTER DATA FILE WASH COAL 210'!A138,'[1]WASH COAL RECEIPT &amp; GCV DATA'!$V$3:$V$203)</f>
        <v>#VALUE!</v>
      </c>
      <c r="W138" s="15" t="e">
        <f t="shared" si="19"/>
        <v>#VALUE!</v>
      </c>
      <c r="X138" t="e">
        <f t="shared" si="20"/>
        <v>#VALUE!</v>
      </c>
    </row>
    <row r="139" spans="1:24" customFormat="1" x14ac:dyDescent="0.3">
      <c r="A139" s="12"/>
      <c r="B139" s="12" t="e">
        <f>SUMIF('[1]WASH COAL RECEIPT &amp; GCV DATA'!$A$3:$A$188,A139,'[1]WASH COAL RECEIPT &amp; GCV DATA'!$B$3:$B$188)</f>
        <v>#VALUE!</v>
      </c>
      <c r="C139" s="13" t="e">
        <f>SUMIF('[1]WASH COAL RECEIPT &amp; GCV DATA'!$A$3:$A$203,A139,'[1]WASH COAL RECEIPT &amp; GCV DATA'!$C$3:$C$203)</f>
        <v>#VALUE!</v>
      </c>
      <c r="D139" s="13">
        <f>IFERROR(VLOOKUP(A139,'[1]WASH COAL RECEIPT &amp; GCV DATA'!A140:V339,4,0),0)</f>
        <v>0</v>
      </c>
      <c r="E139" s="14">
        <f>IFERROR(VLOOKUP(A139,'[1]WASH COAL RECEIPT &amp; GCV DATA'!$A$2:$V$203,5,0),0)</f>
        <v>0</v>
      </c>
      <c r="F139" s="13" t="e">
        <f>SUMIF('[1]WASH COAL RECEIPT &amp; GCV DATA'!$A$3:$A$203,'MASTER DATA FILE WASH COAL 210'!A139,'[1]WASH COAL RECEIPT &amp; GCV DATA'!$F$3:$F$203)</f>
        <v>#VALUE!</v>
      </c>
      <c r="G139" s="13">
        <f>IFERROR(VLOOKUP(A139,'[1]WASH COAL RECEIPT &amp; GCV DATA'!$A$2:$V$203,7,0),0)</f>
        <v>0</v>
      </c>
      <c r="H139" s="13">
        <f>IFERROR(VLOOKUP(A139,'[1]WASH COAL RECEIPT &amp; GCV DATA'!$A$2:$V$203,8,0),0)</f>
        <v>0</v>
      </c>
      <c r="I139" s="13">
        <f>IFERROR(VLOOKUP(A139,'[1]WASH COAL RECEIPT &amp; GCV DATA'!$A$2:$V$203,9,0),0)</f>
        <v>0</v>
      </c>
      <c r="J139" s="13">
        <f>IFERROR(VLOOKUP(A139,'[1]WASH COAL RECEIPT &amp; GCV DATA'!$A$2:$V$203,10,0),0)</f>
        <v>0</v>
      </c>
      <c r="K139" s="15" t="e">
        <f>SUMIF('[1]WASH COAL RECEIPT &amp; GCV DATA'!$A$3:$A$203,'MASTER DATA FILE WASH COAL 210'!A139,'[1]WASH COAL RECEIPT &amp; GCV DATA'!$K$3:$K$203)</f>
        <v>#VALUE!</v>
      </c>
      <c r="L139" s="15" t="e">
        <f>SUMIF('[1]WASH COAL RECEIPT &amp; GCV DATA'!$A$3:$A$203,'MASTER DATA FILE WASH COAL 210'!A139,'[1]WASH COAL RECEIPT &amp; GCV DATA'!$L$3:$L$203)</f>
        <v>#VALUE!</v>
      </c>
      <c r="M139" s="15" t="e">
        <f t="shared" si="14"/>
        <v>#VALUE!</v>
      </c>
      <c r="N139" s="15">
        <f t="shared" si="15"/>
        <v>0</v>
      </c>
      <c r="O139" s="15" t="e">
        <f>SUMIF('[1]WASH COAL RECEIPT &amp; GCV DATA'!$A$3:$A$203,'MASTER DATA FILE WASH COAL 210'!A139,'[1]WASH COAL RECEIPT &amp; GCV DATA'!$O$3:$O$203)</f>
        <v>#VALUE!</v>
      </c>
      <c r="P139" s="15" t="e">
        <f t="shared" si="16"/>
        <v>#VALUE!</v>
      </c>
      <c r="Q139" s="15" t="e">
        <f>SUMIF('[1]WASH COAL RECEIPT &amp; GCV DATA'!$A$3:$A$203,'MASTER DATA FILE WASH COAL 210'!A139,'[1]WASH COAL RECEIPT &amp; GCV DATA'!$Q$3:$Q$203)</f>
        <v>#VALUE!</v>
      </c>
      <c r="R139" s="16" t="e">
        <f>SUMIF('[1]WASH COAL RECEIPT &amp; GCV DATA'!$A$3:$A$203,'MASTER DATA FILE WASH COAL 210'!A139,'[1]WASH COAL RECEIPT &amp; GCV DATA'!$R$3:$R$203)+IF(H139=$J$234,($K$234*K139),0)+IF(H139=$J$235,($K$235*K139),0)</f>
        <v>#VALUE!</v>
      </c>
      <c r="S139" s="15" t="e">
        <f t="shared" si="17"/>
        <v>#VALUE!</v>
      </c>
      <c r="T139" s="15" t="e">
        <f>SUMIF('[1]WASH COAL RECEIPT &amp; GCV DATA'!$A$3:$A$203,'MASTER DATA FILE WASH COAL 210'!A139,'[1]WASH COAL RECEIPT &amp; GCV DATA'!$T$3:$T$203)</f>
        <v>#VALUE!</v>
      </c>
      <c r="U139" s="15" t="e">
        <f t="shared" si="18"/>
        <v>#VALUE!</v>
      </c>
      <c r="V139" s="15" t="e">
        <f>SUMIF('[1]WASH COAL RECEIPT &amp; GCV DATA'!$A$3:$A$203,'MASTER DATA FILE WASH COAL 210'!A139,'[1]WASH COAL RECEIPT &amp; GCV DATA'!$V$3:$V$203)</f>
        <v>#VALUE!</v>
      </c>
      <c r="W139" s="15" t="e">
        <f t="shared" si="19"/>
        <v>#VALUE!</v>
      </c>
      <c r="X139" t="e">
        <f t="shared" si="20"/>
        <v>#VALUE!</v>
      </c>
    </row>
    <row r="140" spans="1:24" customFormat="1" x14ac:dyDescent="0.3">
      <c r="A140" s="12"/>
      <c r="B140" s="12" t="e">
        <f>SUMIF('[1]WASH COAL RECEIPT &amp; GCV DATA'!$A$3:$A$188,A140,'[1]WASH COAL RECEIPT &amp; GCV DATA'!$B$3:$B$188)</f>
        <v>#VALUE!</v>
      </c>
      <c r="C140" s="13" t="e">
        <f>SUMIF('[1]WASH COAL RECEIPT &amp; GCV DATA'!$A$3:$A$203,A140,'[1]WASH COAL RECEIPT &amp; GCV DATA'!$C$3:$C$203)</f>
        <v>#VALUE!</v>
      </c>
      <c r="D140" s="13">
        <f>IFERROR(VLOOKUP(A140,'[1]WASH COAL RECEIPT &amp; GCV DATA'!A141:V340,4,0),0)</f>
        <v>0</v>
      </c>
      <c r="E140" s="14">
        <f>IFERROR(VLOOKUP(A140,'[1]WASH COAL RECEIPT &amp; GCV DATA'!$A$2:$V$203,5,0),0)</f>
        <v>0</v>
      </c>
      <c r="F140" s="13" t="e">
        <f>SUMIF('[1]WASH COAL RECEIPT &amp; GCV DATA'!$A$3:$A$203,'MASTER DATA FILE WASH COAL 210'!A140,'[1]WASH COAL RECEIPT &amp; GCV DATA'!$F$3:$F$203)</f>
        <v>#VALUE!</v>
      </c>
      <c r="G140" s="13">
        <f>IFERROR(VLOOKUP(A140,'[1]WASH COAL RECEIPT &amp; GCV DATA'!$A$2:$V$203,7,0),0)</f>
        <v>0</v>
      </c>
      <c r="H140" s="13">
        <f>IFERROR(VLOOKUP(A140,'[1]WASH COAL RECEIPT &amp; GCV DATA'!$A$2:$V$203,8,0),0)</f>
        <v>0</v>
      </c>
      <c r="I140" s="13">
        <f>IFERROR(VLOOKUP(A140,'[1]WASH COAL RECEIPT &amp; GCV DATA'!$A$2:$V$203,9,0),0)</f>
        <v>0</v>
      </c>
      <c r="J140" s="13">
        <f>IFERROR(VLOOKUP(A140,'[1]WASH COAL RECEIPT &amp; GCV DATA'!$A$2:$V$203,10,0),0)</f>
        <v>0</v>
      </c>
      <c r="K140" s="15" t="e">
        <f>SUMIF('[1]WASH COAL RECEIPT &amp; GCV DATA'!$A$3:$A$203,'MASTER DATA FILE WASH COAL 210'!A140,'[1]WASH COAL RECEIPT &amp; GCV DATA'!$K$3:$K$203)</f>
        <v>#VALUE!</v>
      </c>
      <c r="L140" s="15" t="e">
        <f>SUMIF('[1]WASH COAL RECEIPT &amp; GCV DATA'!$A$3:$A$203,'MASTER DATA FILE WASH COAL 210'!A140,'[1]WASH COAL RECEIPT &amp; GCV DATA'!$L$3:$L$203)</f>
        <v>#VALUE!</v>
      </c>
      <c r="M140" s="15" t="e">
        <f t="shared" si="14"/>
        <v>#VALUE!</v>
      </c>
      <c r="N140" s="15">
        <f t="shared" si="15"/>
        <v>0</v>
      </c>
      <c r="O140" s="15" t="e">
        <f>SUMIF('[1]WASH COAL RECEIPT &amp; GCV DATA'!$A$3:$A$203,'MASTER DATA FILE WASH COAL 210'!A140,'[1]WASH COAL RECEIPT &amp; GCV DATA'!$O$3:$O$203)</f>
        <v>#VALUE!</v>
      </c>
      <c r="P140" s="15" t="e">
        <f t="shared" si="16"/>
        <v>#VALUE!</v>
      </c>
      <c r="Q140" s="15" t="e">
        <f>SUMIF('[1]WASH COAL RECEIPT &amp; GCV DATA'!$A$3:$A$203,'MASTER DATA FILE WASH COAL 210'!A140,'[1]WASH COAL RECEIPT &amp; GCV DATA'!$Q$3:$Q$203)</f>
        <v>#VALUE!</v>
      </c>
      <c r="R140" s="16" t="e">
        <f>SUMIF('[1]WASH COAL RECEIPT &amp; GCV DATA'!$A$3:$A$203,'MASTER DATA FILE WASH COAL 210'!A140,'[1]WASH COAL RECEIPT &amp; GCV DATA'!$R$3:$R$203)+IF(H140=$J$234,($K$234*K140),0)+IF(H140=$J$235,($K$235*K140),0)</f>
        <v>#VALUE!</v>
      </c>
      <c r="S140" s="15" t="e">
        <f t="shared" si="17"/>
        <v>#VALUE!</v>
      </c>
      <c r="T140" s="15" t="e">
        <f>SUMIF('[1]WASH COAL RECEIPT &amp; GCV DATA'!$A$3:$A$203,'MASTER DATA FILE WASH COAL 210'!A140,'[1]WASH COAL RECEIPT &amp; GCV DATA'!$T$3:$T$203)</f>
        <v>#VALUE!</v>
      </c>
      <c r="U140" s="15" t="e">
        <f t="shared" si="18"/>
        <v>#VALUE!</v>
      </c>
      <c r="V140" s="15" t="e">
        <f>SUMIF('[1]WASH COAL RECEIPT &amp; GCV DATA'!$A$3:$A$203,'MASTER DATA FILE WASH COAL 210'!A140,'[1]WASH COAL RECEIPT &amp; GCV DATA'!$V$3:$V$203)</f>
        <v>#VALUE!</v>
      </c>
      <c r="W140" s="15" t="e">
        <f t="shared" si="19"/>
        <v>#VALUE!</v>
      </c>
      <c r="X140" t="e">
        <f t="shared" si="20"/>
        <v>#VALUE!</v>
      </c>
    </row>
    <row r="141" spans="1:24" customFormat="1" x14ac:dyDescent="0.3">
      <c r="A141" s="12"/>
      <c r="B141" s="12" t="e">
        <f>SUMIF('[1]WASH COAL RECEIPT &amp; GCV DATA'!$A$3:$A$188,A141,'[1]WASH COAL RECEIPT &amp; GCV DATA'!$B$3:$B$188)</f>
        <v>#VALUE!</v>
      </c>
      <c r="C141" s="13" t="e">
        <f>SUMIF('[1]WASH COAL RECEIPT &amp; GCV DATA'!$A$3:$A$203,A141,'[1]WASH COAL RECEIPT &amp; GCV DATA'!$C$3:$C$203)</f>
        <v>#VALUE!</v>
      </c>
      <c r="D141" s="13">
        <f>IFERROR(VLOOKUP(A141,'[1]WASH COAL RECEIPT &amp; GCV DATA'!A142:V341,4,0),0)</f>
        <v>0</v>
      </c>
      <c r="E141" s="14">
        <f>IFERROR(VLOOKUP(A141,'[1]WASH COAL RECEIPT &amp; GCV DATA'!$A$2:$V$203,5,0),0)</f>
        <v>0</v>
      </c>
      <c r="F141" s="13" t="e">
        <f>SUMIF('[1]WASH COAL RECEIPT &amp; GCV DATA'!$A$3:$A$203,'MASTER DATA FILE WASH COAL 210'!A141,'[1]WASH COAL RECEIPT &amp; GCV DATA'!$F$3:$F$203)</f>
        <v>#VALUE!</v>
      </c>
      <c r="G141" s="13">
        <f>IFERROR(VLOOKUP(A141,'[1]WASH COAL RECEIPT &amp; GCV DATA'!$A$2:$V$203,7,0),0)</f>
        <v>0</v>
      </c>
      <c r="H141" s="13">
        <f>IFERROR(VLOOKUP(A141,'[1]WASH COAL RECEIPT &amp; GCV DATA'!$A$2:$V$203,8,0),0)</f>
        <v>0</v>
      </c>
      <c r="I141" s="13">
        <f>IFERROR(VLOOKUP(A141,'[1]WASH COAL RECEIPT &amp; GCV DATA'!$A$2:$V$203,9,0),0)</f>
        <v>0</v>
      </c>
      <c r="J141" s="13">
        <f>IFERROR(VLOOKUP(A141,'[1]WASH COAL RECEIPT &amp; GCV DATA'!$A$2:$V$203,10,0),0)</f>
        <v>0</v>
      </c>
      <c r="K141" s="15" t="e">
        <f>SUMIF('[1]WASH COAL RECEIPT &amp; GCV DATA'!$A$3:$A$203,'MASTER DATA FILE WASH COAL 210'!A141,'[1]WASH COAL RECEIPT &amp; GCV DATA'!$K$3:$K$203)</f>
        <v>#VALUE!</v>
      </c>
      <c r="L141" s="15" t="e">
        <f>SUMIF('[1]WASH COAL RECEIPT &amp; GCV DATA'!$A$3:$A$203,'MASTER DATA FILE WASH COAL 210'!A141,'[1]WASH COAL RECEIPT &amp; GCV DATA'!$L$3:$L$203)</f>
        <v>#VALUE!</v>
      </c>
      <c r="M141" s="15" t="e">
        <f t="shared" si="14"/>
        <v>#VALUE!</v>
      </c>
      <c r="N141" s="15">
        <f t="shared" si="15"/>
        <v>0</v>
      </c>
      <c r="O141" s="15" t="e">
        <f>SUMIF('[1]WASH COAL RECEIPT &amp; GCV DATA'!$A$3:$A$203,'MASTER DATA FILE WASH COAL 210'!A141,'[1]WASH COAL RECEIPT &amp; GCV DATA'!$O$3:$O$203)</f>
        <v>#VALUE!</v>
      </c>
      <c r="P141" s="15" t="e">
        <f t="shared" si="16"/>
        <v>#VALUE!</v>
      </c>
      <c r="Q141" s="15" t="e">
        <f>SUMIF('[1]WASH COAL RECEIPT &amp; GCV DATA'!$A$3:$A$203,'MASTER DATA FILE WASH COAL 210'!A141,'[1]WASH COAL RECEIPT &amp; GCV DATA'!$Q$3:$Q$203)</f>
        <v>#VALUE!</v>
      </c>
      <c r="R141" s="16" t="e">
        <f>SUMIF('[1]WASH COAL RECEIPT &amp; GCV DATA'!$A$3:$A$203,'MASTER DATA FILE WASH COAL 210'!A141,'[1]WASH COAL RECEIPT &amp; GCV DATA'!$R$3:$R$203)+IF(H141=$J$234,($K$234*K141),0)+IF(H141=$J$235,($K$235*K141),0)</f>
        <v>#VALUE!</v>
      </c>
      <c r="S141" s="15" t="e">
        <f t="shared" si="17"/>
        <v>#VALUE!</v>
      </c>
      <c r="T141" s="15" t="e">
        <f>SUMIF('[1]WASH COAL RECEIPT &amp; GCV DATA'!$A$3:$A$203,'MASTER DATA FILE WASH COAL 210'!A141,'[1]WASH COAL RECEIPT &amp; GCV DATA'!$T$3:$T$203)</f>
        <v>#VALUE!</v>
      </c>
      <c r="U141" s="15" t="e">
        <f t="shared" si="18"/>
        <v>#VALUE!</v>
      </c>
      <c r="V141" s="15" t="e">
        <f>SUMIF('[1]WASH COAL RECEIPT &amp; GCV DATA'!$A$3:$A$203,'MASTER DATA FILE WASH COAL 210'!A141,'[1]WASH COAL RECEIPT &amp; GCV DATA'!$V$3:$V$203)</f>
        <v>#VALUE!</v>
      </c>
      <c r="W141" s="15" t="e">
        <f t="shared" si="19"/>
        <v>#VALUE!</v>
      </c>
      <c r="X141" t="e">
        <f t="shared" si="20"/>
        <v>#VALUE!</v>
      </c>
    </row>
    <row r="142" spans="1:24" customFormat="1" x14ac:dyDescent="0.3">
      <c r="A142" s="12"/>
      <c r="B142" s="12" t="e">
        <f>SUMIF('[1]WASH COAL RECEIPT &amp; GCV DATA'!$A$3:$A$188,A142,'[1]WASH COAL RECEIPT &amp; GCV DATA'!$B$3:$B$188)</f>
        <v>#VALUE!</v>
      </c>
      <c r="C142" s="13" t="e">
        <f>SUMIF('[1]WASH COAL RECEIPT &amp; GCV DATA'!$A$3:$A$203,A142,'[1]WASH COAL RECEIPT &amp; GCV DATA'!$C$3:$C$203)</f>
        <v>#VALUE!</v>
      </c>
      <c r="D142" s="13">
        <f>IFERROR(VLOOKUP(A142,'[1]WASH COAL RECEIPT &amp; GCV DATA'!A143:V342,4,0),0)</f>
        <v>0</v>
      </c>
      <c r="E142" s="14">
        <f>IFERROR(VLOOKUP(A142,'[1]WASH COAL RECEIPT &amp; GCV DATA'!$A$2:$V$203,5,0),0)</f>
        <v>0</v>
      </c>
      <c r="F142" s="13" t="e">
        <f>SUMIF('[1]WASH COAL RECEIPT &amp; GCV DATA'!$A$3:$A$203,'MASTER DATA FILE WASH COAL 210'!A142,'[1]WASH COAL RECEIPT &amp; GCV DATA'!$F$3:$F$203)</f>
        <v>#VALUE!</v>
      </c>
      <c r="G142" s="13">
        <f>IFERROR(VLOOKUP(A142,'[1]WASH COAL RECEIPT &amp; GCV DATA'!$A$2:$V$203,7,0),0)</f>
        <v>0</v>
      </c>
      <c r="H142" s="13">
        <f>IFERROR(VLOOKUP(A142,'[1]WASH COAL RECEIPT &amp; GCV DATA'!$A$2:$V$203,8,0),0)</f>
        <v>0</v>
      </c>
      <c r="I142" s="13">
        <f>IFERROR(VLOOKUP(A142,'[1]WASH COAL RECEIPT &amp; GCV DATA'!$A$2:$V$203,9,0),0)</f>
        <v>0</v>
      </c>
      <c r="J142" s="13">
        <f>IFERROR(VLOOKUP(A142,'[1]WASH COAL RECEIPT &amp; GCV DATA'!$A$2:$V$203,10,0),0)</f>
        <v>0</v>
      </c>
      <c r="K142" s="15" t="e">
        <f>SUMIF('[1]WASH COAL RECEIPT &amp; GCV DATA'!$A$3:$A$203,'MASTER DATA FILE WASH COAL 210'!A142,'[1]WASH COAL RECEIPT &amp; GCV DATA'!$K$3:$K$203)</f>
        <v>#VALUE!</v>
      </c>
      <c r="L142" s="15" t="e">
        <f>SUMIF('[1]WASH COAL RECEIPT &amp; GCV DATA'!$A$3:$A$203,'MASTER DATA FILE WASH COAL 210'!A142,'[1]WASH COAL RECEIPT &amp; GCV DATA'!$L$3:$L$203)</f>
        <v>#VALUE!</v>
      </c>
      <c r="M142" s="15" t="e">
        <f t="shared" si="14"/>
        <v>#VALUE!</v>
      </c>
      <c r="N142" s="15">
        <f t="shared" si="15"/>
        <v>0</v>
      </c>
      <c r="O142" s="15" t="e">
        <f>SUMIF('[1]WASH COAL RECEIPT &amp; GCV DATA'!$A$3:$A$203,'MASTER DATA FILE WASH COAL 210'!A142,'[1]WASH COAL RECEIPT &amp; GCV DATA'!$O$3:$O$203)</f>
        <v>#VALUE!</v>
      </c>
      <c r="P142" s="15" t="e">
        <f t="shared" si="16"/>
        <v>#VALUE!</v>
      </c>
      <c r="Q142" s="15" t="e">
        <f>SUMIF('[1]WASH COAL RECEIPT &amp; GCV DATA'!$A$3:$A$203,'MASTER DATA FILE WASH COAL 210'!A142,'[1]WASH COAL RECEIPT &amp; GCV DATA'!$Q$3:$Q$203)</f>
        <v>#VALUE!</v>
      </c>
      <c r="R142" s="16" t="e">
        <f>SUMIF('[1]WASH COAL RECEIPT &amp; GCV DATA'!$A$3:$A$203,'MASTER DATA FILE WASH COAL 210'!A142,'[1]WASH COAL RECEIPT &amp; GCV DATA'!$R$3:$R$203)+IF(H142=$J$234,($K$234*K142),0)+IF(H142=$J$235,($K$235*K142),0)</f>
        <v>#VALUE!</v>
      </c>
      <c r="S142" s="15" t="e">
        <f t="shared" si="17"/>
        <v>#VALUE!</v>
      </c>
      <c r="T142" s="15" t="e">
        <f>SUMIF('[1]WASH COAL RECEIPT &amp; GCV DATA'!$A$3:$A$203,'MASTER DATA FILE WASH COAL 210'!A142,'[1]WASH COAL RECEIPT &amp; GCV DATA'!$T$3:$T$203)</f>
        <v>#VALUE!</v>
      </c>
      <c r="U142" s="15" t="e">
        <f t="shared" si="18"/>
        <v>#VALUE!</v>
      </c>
      <c r="V142" s="15" t="e">
        <f>SUMIF('[1]WASH COAL RECEIPT &amp; GCV DATA'!$A$3:$A$203,'MASTER DATA FILE WASH COAL 210'!A142,'[1]WASH COAL RECEIPT &amp; GCV DATA'!$V$3:$V$203)</f>
        <v>#VALUE!</v>
      </c>
      <c r="W142" s="15" t="e">
        <f t="shared" si="19"/>
        <v>#VALUE!</v>
      </c>
      <c r="X142" t="e">
        <f t="shared" si="20"/>
        <v>#VALUE!</v>
      </c>
    </row>
    <row r="143" spans="1:24" customFormat="1" x14ac:dyDescent="0.3">
      <c r="A143" s="12"/>
      <c r="B143" s="12" t="e">
        <f>SUMIF('[1]WASH COAL RECEIPT &amp; GCV DATA'!$A$3:$A$188,A143,'[1]WASH COAL RECEIPT &amp; GCV DATA'!$B$3:$B$188)</f>
        <v>#VALUE!</v>
      </c>
      <c r="C143" s="13" t="e">
        <f>SUMIF('[1]WASH COAL RECEIPT &amp; GCV DATA'!$A$3:$A$203,A143,'[1]WASH COAL RECEIPT &amp; GCV DATA'!$C$3:$C$203)</f>
        <v>#VALUE!</v>
      </c>
      <c r="D143" s="13">
        <f>IFERROR(VLOOKUP(A143,'[1]WASH COAL RECEIPT &amp; GCV DATA'!A144:V343,4,0),0)</f>
        <v>0</v>
      </c>
      <c r="E143" s="14">
        <f>IFERROR(VLOOKUP(A143,'[1]WASH COAL RECEIPT &amp; GCV DATA'!$A$2:$V$203,5,0),0)</f>
        <v>0</v>
      </c>
      <c r="F143" s="13" t="e">
        <f>SUMIF('[1]WASH COAL RECEIPT &amp; GCV DATA'!$A$3:$A$203,'MASTER DATA FILE WASH COAL 210'!A143,'[1]WASH COAL RECEIPT &amp; GCV DATA'!$F$3:$F$203)</f>
        <v>#VALUE!</v>
      </c>
      <c r="G143" s="13">
        <f>IFERROR(VLOOKUP(A143,'[1]WASH COAL RECEIPT &amp; GCV DATA'!$A$2:$V$203,7,0),0)</f>
        <v>0</v>
      </c>
      <c r="H143" s="13">
        <f>IFERROR(VLOOKUP(A143,'[1]WASH COAL RECEIPT &amp; GCV DATA'!$A$2:$V$203,8,0),0)</f>
        <v>0</v>
      </c>
      <c r="I143" s="13">
        <f>IFERROR(VLOOKUP(A143,'[1]WASH COAL RECEIPT &amp; GCV DATA'!$A$2:$V$203,9,0),0)</f>
        <v>0</v>
      </c>
      <c r="J143" s="13">
        <f>IFERROR(VLOOKUP(A143,'[1]WASH COAL RECEIPT &amp; GCV DATA'!$A$2:$V$203,10,0),0)</f>
        <v>0</v>
      </c>
      <c r="K143" s="15" t="e">
        <f>SUMIF('[1]WASH COAL RECEIPT &amp; GCV DATA'!$A$3:$A$203,'MASTER DATA FILE WASH COAL 210'!A143,'[1]WASH COAL RECEIPT &amp; GCV DATA'!$K$3:$K$203)</f>
        <v>#VALUE!</v>
      </c>
      <c r="L143" s="15" t="e">
        <f>SUMIF('[1]WASH COAL RECEIPT &amp; GCV DATA'!$A$3:$A$203,'MASTER DATA FILE WASH COAL 210'!A143,'[1]WASH COAL RECEIPT &amp; GCV DATA'!$L$3:$L$203)</f>
        <v>#VALUE!</v>
      </c>
      <c r="M143" s="15" t="e">
        <f t="shared" si="14"/>
        <v>#VALUE!</v>
      </c>
      <c r="N143" s="15">
        <f t="shared" si="15"/>
        <v>0</v>
      </c>
      <c r="O143" s="15" t="e">
        <f>SUMIF('[1]WASH COAL RECEIPT &amp; GCV DATA'!$A$3:$A$203,'MASTER DATA FILE WASH COAL 210'!A143,'[1]WASH COAL RECEIPT &amp; GCV DATA'!$O$3:$O$203)</f>
        <v>#VALUE!</v>
      </c>
      <c r="P143" s="15" t="e">
        <f t="shared" si="16"/>
        <v>#VALUE!</v>
      </c>
      <c r="Q143" s="15" t="e">
        <f>SUMIF('[1]WASH COAL RECEIPT &amp; GCV DATA'!$A$3:$A$203,'MASTER DATA FILE WASH COAL 210'!A143,'[1]WASH COAL RECEIPT &amp; GCV DATA'!$Q$3:$Q$203)</f>
        <v>#VALUE!</v>
      </c>
      <c r="R143" s="16" t="e">
        <f>SUMIF('[1]WASH COAL RECEIPT &amp; GCV DATA'!$A$3:$A$203,'MASTER DATA FILE WASH COAL 210'!A143,'[1]WASH COAL RECEIPT &amp; GCV DATA'!$R$3:$R$203)+IF(H143=$J$234,($K$234*K143),0)+IF(H143=$J$235,($K$235*K143),0)</f>
        <v>#VALUE!</v>
      </c>
      <c r="S143" s="15" t="e">
        <f t="shared" si="17"/>
        <v>#VALUE!</v>
      </c>
      <c r="T143" s="15" t="e">
        <f>SUMIF('[1]WASH COAL RECEIPT &amp; GCV DATA'!$A$3:$A$203,'MASTER DATA FILE WASH COAL 210'!A143,'[1]WASH COAL RECEIPT &amp; GCV DATA'!$T$3:$T$203)</f>
        <v>#VALUE!</v>
      </c>
      <c r="U143" s="15" t="e">
        <f t="shared" si="18"/>
        <v>#VALUE!</v>
      </c>
      <c r="V143" s="15" t="e">
        <f>SUMIF('[1]WASH COAL RECEIPT &amp; GCV DATA'!$A$3:$A$203,'MASTER DATA FILE WASH COAL 210'!A143,'[1]WASH COAL RECEIPT &amp; GCV DATA'!$V$3:$V$203)</f>
        <v>#VALUE!</v>
      </c>
      <c r="W143" s="15" t="e">
        <f t="shared" si="19"/>
        <v>#VALUE!</v>
      </c>
      <c r="X143" t="e">
        <f t="shared" si="20"/>
        <v>#VALUE!</v>
      </c>
    </row>
    <row r="144" spans="1:24" customFormat="1" x14ac:dyDescent="0.3">
      <c r="A144" s="12"/>
      <c r="B144" s="12" t="e">
        <f>SUMIF('[1]WASH COAL RECEIPT &amp; GCV DATA'!$A$3:$A$188,A144,'[1]WASH COAL RECEIPT &amp; GCV DATA'!$B$3:$B$188)</f>
        <v>#VALUE!</v>
      </c>
      <c r="C144" s="13" t="e">
        <f>SUMIF('[1]WASH COAL RECEIPT &amp; GCV DATA'!$A$3:$A$203,A144,'[1]WASH COAL RECEIPT &amp; GCV DATA'!$C$3:$C$203)</f>
        <v>#VALUE!</v>
      </c>
      <c r="D144" s="13">
        <f>IFERROR(VLOOKUP(A144,'[1]WASH COAL RECEIPT &amp; GCV DATA'!A145:V344,4,0),0)</f>
        <v>0</v>
      </c>
      <c r="E144" s="14">
        <f>IFERROR(VLOOKUP(A144,'[1]WASH COAL RECEIPT &amp; GCV DATA'!$A$2:$V$203,5,0),0)</f>
        <v>0</v>
      </c>
      <c r="F144" s="13" t="e">
        <f>SUMIF('[1]WASH COAL RECEIPT &amp; GCV DATA'!$A$3:$A$203,'MASTER DATA FILE WASH COAL 210'!A144,'[1]WASH COAL RECEIPT &amp; GCV DATA'!$F$3:$F$203)</f>
        <v>#VALUE!</v>
      </c>
      <c r="G144" s="13">
        <f>IFERROR(VLOOKUP(A144,'[1]WASH COAL RECEIPT &amp; GCV DATA'!$A$2:$V$203,7,0),0)</f>
        <v>0</v>
      </c>
      <c r="H144" s="13">
        <f>IFERROR(VLOOKUP(A144,'[1]WASH COAL RECEIPT &amp; GCV DATA'!$A$2:$V$203,8,0),0)</f>
        <v>0</v>
      </c>
      <c r="I144" s="13">
        <f>IFERROR(VLOOKUP(A144,'[1]WASH COAL RECEIPT &amp; GCV DATA'!$A$2:$V$203,9,0),0)</f>
        <v>0</v>
      </c>
      <c r="J144" s="13">
        <f>IFERROR(VLOOKUP(A144,'[1]WASH COAL RECEIPT &amp; GCV DATA'!$A$2:$V$203,10,0),0)</f>
        <v>0</v>
      </c>
      <c r="K144" s="15" t="e">
        <f>SUMIF('[1]WASH COAL RECEIPT &amp; GCV DATA'!$A$3:$A$203,'MASTER DATA FILE WASH COAL 210'!A144,'[1]WASH COAL RECEIPT &amp; GCV DATA'!$K$3:$K$203)</f>
        <v>#VALUE!</v>
      </c>
      <c r="L144" s="15" t="e">
        <f>SUMIF('[1]WASH COAL RECEIPT &amp; GCV DATA'!$A$3:$A$203,'MASTER DATA FILE WASH COAL 210'!A144,'[1]WASH COAL RECEIPT &amp; GCV DATA'!$L$3:$L$203)</f>
        <v>#VALUE!</v>
      </c>
      <c r="M144" s="15" t="e">
        <f t="shared" si="14"/>
        <v>#VALUE!</v>
      </c>
      <c r="N144" s="15">
        <f t="shared" si="15"/>
        <v>0</v>
      </c>
      <c r="O144" s="15" t="e">
        <f>SUMIF('[1]WASH COAL RECEIPT &amp; GCV DATA'!$A$3:$A$203,'MASTER DATA FILE WASH COAL 210'!A144,'[1]WASH COAL RECEIPT &amp; GCV DATA'!$O$3:$O$203)</f>
        <v>#VALUE!</v>
      </c>
      <c r="P144" s="15" t="e">
        <f t="shared" si="16"/>
        <v>#VALUE!</v>
      </c>
      <c r="Q144" s="15" t="e">
        <f>SUMIF('[1]WASH COAL RECEIPT &amp; GCV DATA'!$A$3:$A$203,'MASTER DATA FILE WASH COAL 210'!A144,'[1]WASH COAL RECEIPT &amp; GCV DATA'!$Q$3:$Q$203)</f>
        <v>#VALUE!</v>
      </c>
      <c r="R144" s="16" t="e">
        <f>SUMIF('[1]WASH COAL RECEIPT &amp; GCV DATA'!$A$3:$A$203,'MASTER DATA FILE WASH COAL 210'!A144,'[1]WASH COAL RECEIPT &amp; GCV DATA'!$R$3:$R$203)+IF(H144=$J$234,($K$234*K144),0)+IF(H144=$J$235,($K$235*K144),0)</f>
        <v>#VALUE!</v>
      </c>
      <c r="S144" s="15" t="e">
        <f t="shared" si="17"/>
        <v>#VALUE!</v>
      </c>
      <c r="T144" s="15" t="e">
        <f>SUMIF('[1]WASH COAL RECEIPT &amp; GCV DATA'!$A$3:$A$203,'MASTER DATA FILE WASH COAL 210'!A144,'[1]WASH COAL RECEIPT &amp; GCV DATA'!$T$3:$T$203)</f>
        <v>#VALUE!</v>
      </c>
      <c r="U144" s="15" t="e">
        <f t="shared" si="18"/>
        <v>#VALUE!</v>
      </c>
      <c r="V144" s="15" t="e">
        <f>SUMIF('[1]WASH COAL RECEIPT &amp; GCV DATA'!$A$3:$A$203,'MASTER DATA FILE WASH COAL 210'!A144,'[1]WASH COAL RECEIPT &amp; GCV DATA'!$V$3:$V$203)</f>
        <v>#VALUE!</v>
      </c>
      <c r="W144" s="15" t="e">
        <f t="shared" si="19"/>
        <v>#VALUE!</v>
      </c>
      <c r="X144" t="e">
        <f t="shared" si="20"/>
        <v>#VALUE!</v>
      </c>
    </row>
    <row r="145" spans="1:24" customFormat="1" x14ac:dyDescent="0.3">
      <c r="A145" s="12"/>
      <c r="B145" s="12" t="e">
        <f>SUMIF('[1]WASH COAL RECEIPT &amp; GCV DATA'!$A$3:$A$188,A145,'[1]WASH COAL RECEIPT &amp; GCV DATA'!$B$3:$B$188)</f>
        <v>#VALUE!</v>
      </c>
      <c r="C145" s="13" t="e">
        <f>SUMIF('[1]WASH COAL RECEIPT &amp; GCV DATA'!$A$3:$A$203,A145,'[1]WASH COAL RECEIPT &amp; GCV DATA'!$C$3:$C$203)</f>
        <v>#VALUE!</v>
      </c>
      <c r="D145" s="13">
        <f>IFERROR(VLOOKUP(A145,'[1]WASH COAL RECEIPT &amp; GCV DATA'!A146:V345,4,0),0)</f>
        <v>0</v>
      </c>
      <c r="E145" s="14">
        <f>IFERROR(VLOOKUP(A145,'[1]WASH COAL RECEIPT &amp; GCV DATA'!$A$2:$V$203,5,0),0)</f>
        <v>0</v>
      </c>
      <c r="F145" s="13" t="e">
        <f>SUMIF('[1]WASH COAL RECEIPT &amp; GCV DATA'!$A$3:$A$203,'MASTER DATA FILE WASH COAL 210'!A145,'[1]WASH COAL RECEIPT &amp; GCV DATA'!$F$3:$F$203)</f>
        <v>#VALUE!</v>
      </c>
      <c r="G145" s="13">
        <f>IFERROR(VLOOKUP(A145,'[1]WASH COAL RECEIPT &amp; GCV DATA'!$A$2:$V$203,7,0),0)</f>
        <v>0</v>
      </c>
      <c r="H145" s="13">
        <f>IFERROR(VLOOKUP(A145,'[1]WASH COAL RECEIPT &amp; GCV DATA'!$A$2:$V$203,8,0),0)</f>
        <v>0</v>
      </c>
      <c r="I145" s="13">
        <f>IFERROR(VLOOKUP(A145,'[1]WASH COAL RECEIPT &amp; GCV DATA'!$A$2:$V$203,9,0),0)</f>
        <v>0</v>
      </c>
      <c r="J145" s="13">
        <f>IFERROR(VLOOKUP(A145,'[1]WASH COAL RECEIPT &amp; GCV DATA'!$A$2:$V$203,10,0),0)</f>
        <v>0</v>
      </c>
      <c r="K145" s="15" t="e">
        <f>SUMIF('[1]WASH COAL RECEIPT &amp; GCV DATA'!$A$3:$A$203,'MASTER DATA FILE WASH COAL 210'!A145,'[1]WASH COAL RECEIPT &amp; GCV DATA'!$K$3:$K$203)</f>
        <v>#VALUE!</v>
      </c>
      <c r="L145" s="15" t="e">
        <f>SUMIF('[1]WASH COAL RECEIPT &amp; GCV DATA'!$A$3:$A$203,'MASTER DATA FILE WASH COAL 210'!A145,'[1]WASH COAL RECEIPT &amp; GCV DATA'!$L$3:$L$203)</f>
        <v>#VALUE!</v>
      </c>
      <c r="M145" s="15" t="e">
        <f t="shared" si="14"/>
        <v>#VALUE!</v>
      </c>
      <c r="N145" s="15">
        <f t="shared" si="15"/>
        <v>0</v>
      </c>
      <c r="O145" s="15" t="e">
        <f>SUMIF('[1]WASH COAL RECEIPT &amp; GCV DATA'!$A$3:$A$203,'MASTER DATA FILE WASH COAL 210'!A145,'[1]WASH COAL RECEIPT &amp; GCV DATA'!$O$3:$O$203)</f>
        <v>#VALUE!</v>
      </c>
      <c r="P145" s="15" t="e">
        <f t="shared" si="16"/>
        <v>#VALUE!</v>
      </c>
      <c r="Q145" s="15" t="e">
        <f>SUMIF('[1]WASH COAL RECEIPT &amp; GCV DATA'!$A$3:$A$203,'MASTER DATA FILE WASH COAL 210'!A145,'[1]WASH COAL RECEIPT &amp; GCV DATA'!$Q$3:$Q$203)</f>
        <v>#VALUE!</v>
      </c>
      <c r="R145" s="16" t="e">
        <f>SUMIF('[1]WASH COAL RECEIPT &amp; GCV DATA'!$A$3:$A$203,'MASTER DATA FILE WASH COAL 210'!A145,'[1]WASH COAL RECEIPT &amp; GCV DATA'!$R$3:$R$203)+IF(H145=$J$234,($K$234*K145),0)+IF(H145=$J$235,($K$235*K145),0)</f>
        <v>#VALUE!</v>
      </c>
      <c r="S145" s="15" t="e">
        <f t="shared" si="17"/>
        <v>#VALUE!</v>
      </c>
      <c r="T145" s="15" t="e">
        <f>SUMIF('[1]WASH COAL RECEIPT &amp; GCV DATA'!$A$3:$A$203,'MASTER DATA FILE WASH COAL 210'!A145,'[1]WASH COAL RECEIPT &amp; GCV DATA'!$T$3:$T$203)</f>
        <v>#VALUE!</v>
      </c>
      <c r="U145" s="15" t="e">
        <f t="shared" si="18"/>
        <v>#VALUE!</v>
      </c>
      <c r="V145" s="15" t="e">
        <f>SUMIF('[1]WASH COAL RECEIPT &amp; GCV DATA'!$A$3:$A$203,'MASTER DATA FILE WASH COAL 210'!A145,'[1]WASH COAL RECEIPT &amp; GCV DATA'!$V$3:$V$203)</f>
        <v>#VALUE!</v>
      </c>
      <c r="W145" s="15" t="e">
        <f t="shared" si="19"/>
        <v>#VALUE!</v>
      </c>
      <c r="X145" t="e">
        <f t="shared" si="20"/>
        <v>#VALUE!</v>
      </c>
    </row>
    <row r="146" spans="1:24" customFormat="1" x14ac:dyDescent="0.3">
      <c r="A146" s="12"/>
      <c r="B146" s="12" t="e">
        <f>SUMIF('[1]WASH COAL RECEIPT &amp; GCV DATA'!$A$3:$A$188,A146,'[1]WASH COAL RECEIPT &amp; GCV DATA'!$B$3:$B$188)</f>
        <v>#VALUE!</v>
      </c>
      <c r="C146" s="13" t="e">
        <f>SUMIF('[1]WASH COAL RECEIPT &amp; GCV DATA'!$A$3:$A$203,A146,'[1]WASH COAL RECEIPT &amp; GCV DATA'!$C$3:$C$203)</f>
        <v>#VALUE!</v>
      </c>
      <c r="D146" s="13">
        <f>IFERROR(VLOOKUP(A146,'[1]WASH COAL RECEIPT &amp; GCV DATA'!A147:V346,4,0),0)</f>
        <v>0</v>
      </c>
      <c r="E146" s="14">
        <f>IFERROR(VLOOKUP(A146,'[1]WASH COAL RECEIPT &amp; GCV DATA'!$A$2:$V$203,5,0),0)</f>
        <v>0</v>
      </c>
      <c r="F146" s="13" t="e">
        <f>SUMIF('[1]WASH COAL RECEIPT &amp; GCV DATA'!$A$3:$A$203,'MASTER DATA FILE WASH COAL 210'!A146,'[1]WASH COAL RECEIPT &amp; GCV DATA'!$F$3:$F$203)</f>
        <v>#VALUE!</v>
      </c>
      <c r="G146" s="13">
        <f>IFERROR(VLOOKUP(A146,'[1]WASH COAL RECEIPT &amp; GCV DATA'!$A$2:$V$203,7,0),0)</f>
        <v>0</v>
      </c>
      <c r="H146" s="13">
        <f>IFERROR(VLOOKUP(A146,'[1]WASH COAL RECEIPT &amp; GCV DATA'!$A$2:$V$203,8,0),0)</f>
        <v>0</v>
      </c>
      <c r="I146" s="13">
        <f>IFERROR(VLOOKUP(A146,'[1]WASH COAL RECEIPT &amp; GCV DATA'!$A$2:$V$203,9,0),0)</f>
        <v>0</v>
      </c>
      <c r="J146" s="13">
        <f>IFERROR(VLOOKUP(A146,'[1]WASH COAL RECEIPT &amp; GCV DATA'!$A$2:$V$203,10,0),0)</f>
        <v>0</v>
      </c>
      <c r="K146" s="15" t="e">
        <f>SUMIF('[1]WASH COAL RECEIPT &amp; GCV DATA'!$A$3:$A$203,'MASTER DATA FILE WASH COAL 210'!A146,'[1]WASH COAL RECEIPT &amp; GCV DATA'!$K$3:$K$203)</f>
        <v>#VALUE!</v>
      </c>
      <c r="L146" s="15" t="e">
        <f>SUMIF('[1]WASH COAL RECEIPT &amp; GCV DATA'!$A$3:$A$203,'MASTER DATA FILE WASH COAL 210'!A146,'[1]WASH COAL RECEIPT &amp; GCV DATA'!$L$3:$L$203)</f>
        <v>#VALUE!</v>
      </c>
      <c r="M146" s="15" t="e">
        <f t="shared" si="14"/>
        <v>#VALUE!</v>
      </c>
      <c r="N146" s="15">
        <f t="shared" si="15"/>
        <v>0</v>
      </c>
      <c r="O146" s="15" t="e">
        <f>SUMIF('[1]WASH COAL RECEIPT &amp; GCV DATA'!$A$3:$A$203,'MASTER DATA FILE WASH COAL 210'!A146,'[1]WASH COAL RECEIPT &amp; GCV DATA'!$O$3:$O$203)</f>
        <v>#VALUE!</v>
      </c>
      <c r="P146" s="15" t="e">
        <f t="shared" si="16"/>
        <v>#VALUE!</v>
      </c>
      <c r="Q146" s="15" t="e">
        <f>SUMIF('[1]WASH COAL RECEIPT &amp; GCV DATA'!$A$3:$A$203,'MASTER DATA FILE WASH COAL 210'!A146,'[1]WASH COAL RECEIPT &amp; GCV DATA'!$Q$3:$Q$203)</f>
        <v>#VALUE!</v>
      </c>
      <c r="R146" s="16" t="e">
        <f>SUMIF('[1]WASH COAL RECEIPT &amp; GCV DATA'!$A$3:$A$203,'MASTER DATA FILE WASH COAL 210'!A146,'[1]WASH COAL RECEIPT &amp; GCV DATA'!$R$3:$R$203)+IF(H146=$J$234,($K$234*K146),0)+IF(H146=$J$235,($K$235*K146),0)</f>
        <v>#VALUE!</v>
      </c>
      <c r="S146" s="15" t="e">
        <f t="shared" si="17"/>
        <v>#VALUE!</v>
      </c>
      <c r="T146" s="15" t="e">
        <f>SUMIF('[1]WASH COAL RECEIPT &amp; GCV DATA'!$A$3:$A$203,'MASTER DATA FILE WASH COAL 210'!A146,'[1]WASH COAL RECEIPT &amp; GCV DATA'!$T$3:$T$203)</f>
        <v>#VALUE!</v>
      </c>
      <c r="U146" s="15" t="e">
        <f t="shared" si="18"/>
        <v>#VALUE!</v>
      </c>
      <c r="V146" s="15" t="e">
        <f>SUMIF('[1]WASH COAL RECEIPT &amp; GCV DATA'!$A$3:$A$203,'MASTER DATA FILE WASH COAL 210'!A146,'[1]WASH COAL RECEIPT &amp; GCV DATA'!$V$3:$V$203)</f>
        <v>#VALUE!</v>
      </c>
      <c r="W146" s="15" t="e">
        <f t="shared" si="19"/>
        <v>#VALUE!</v>
      </c>
      <c r="X146" t="e">
        <f t="shared" si="20"/>
        <v>#VALUE!</v>
      </c>
    </row>
    <row r="147" spans="1:24" customFormat="1" x14ac:dyDescent="0.3">
      <c r="A147" s="12"/>
      <c r="B147" s="12" t="e">
        <f>SUMIF('[1]WASH COAL RECEIPT &amp; GCV DATA'!$A$3:$A$188,A147,'[1]WASH COAL RECEIPT &amp; GCV DATA'!$B$3:$B$188)</f>
        <v>#VALUE!</v>
      </c>
      <c r="C147" s="13" t="e">
        <f>SUMIF('[1]WASH COAL RECEIPT &amp; GCV DATA'!$A$3:$A$203,A147,'[1]WASH COAL RECEIPT &amp; GCV DATA'!$C$3:$C$203)</f>
        <v>#VALUE!</v>
      </c>
      <c r="D147" s="13">
        <f>IFERROR(VLOOKUP(A147,'[1]WASH COAL RECEIPT &amp; GCV DATA'!A148:V347,4,0),0)</f>
        <v>0</v>
      </c>
      <c r="E147" s="14">
        <f>IFERROR(VLOOKUP(A147,'[1]WASH COAL RECEIPT &amp; GCV DATA'!$A$2:$V$203,5,0),0)</f>
        <v>0</v>
      </c>
      <c r="F147" s="13" t="e">
        <f>SUMIF('[1]WASH COAL RECEIPT &amp; GCV DATA'!$A$3:$A$203,'MASTER DATA FILE WASH COAL 210'!A147,'[1]WASH COAL RECEIPT &amp; GCV DATA'!$F$3:$F$203)</f>
        <v>#VALUE!</v>
      </c>
      <c r="G147" s="13">
        <f>IFERROR(VLOOKUP(A147,'[1]WASH COAL RECEIPT &amp; GCV DATA'!$A$2:$V$203,7,0),0)</f>
        <v>0</v>
      </c>
      <c r="H147" s="13">
        <f>IFERROR(VLOOKUP(A147,'[1]WASH COAL RECEIPT &amp; GCV DATA'!$A$2:$V$203,8,0),0)</f>
        <v>0</v>
      </c>
      <c r="I147" s="13">
        <f>IFERROR(VLOOKUP(A147,'[1]WASH COAL RECEIPT &amp; GCV DATA'!$A$2:$V$203,9,0),0)</f>
        <v>0</v>
      </c>
      <c r="J147" s="13">
        <f>IFERROR(VLOOKUP(A147,'[1]WASH COAL RECEIPT &amp; GCV DATA'!$A$2:$V$203,10,0),0)</f>
        <v>0</v>
      </c>
      <c r="K147" s="15" t="e">
        <f>SUMIF('[1]WASH COAL RECEIPT &amp; GCV DATA'!$A$3:$A$203,'MASTER DATA FILE WASH COAL 210'!A147,'[1]WASH COAL RECEIPT &amp; GCV DATA'!$K$3:$K$203)</f>
        <v>#VALUE!</v>
      </c>
      <c r="L147" s="15" t="e">
        <f>SUMIF('[1]WASH COAL RECEIPT &amp; GCV DATA'!$A$3:$A$203,'MASTER DATA FILE WASH COAL 210'!A147,'[1]WASH COAL RECEIPT &amp; GCV DATA'!$L$3:$L$203)</f>
        <v>#VALUE!</v>
      </c>
      <c r="M147" s="15" t="e">
        <f t="shared" si="14"/>
        <v>#VALUE!</v>
      </c>
      <c r="N147" s="15">
        <f t="shared" si="15"/>
        <v>0</v>
      </c>
      <c r="O147" s="15" t="e">
        <f>SUMIF('[1]WASH COAL RECEIPT &amp; GCV DATA'!$A$3:$A$203,'MASTER DATA FILE WASH COAL 210'!A147,'[1]WASH COAL RECEIPT &amp; GCV DATA'!$O$3:$O$203)</f>
        <v>#VALUE!</v>
      </c>
      <c r="P147" s="15" t="e">
        <f t="shared" si="16"/>
        <v>#VALUE!</v>
      </c>
      <c r="Q147" s="15" t="e">
        <f>SUMIF('[1]WASH COAL RECEIPT &amp; GCV DATA'!$A$3:$A$203,'MASTER DATA FILE WASH COAL 210'!A147,'[1]WASH COAL RECEIPT &amp; GCV DATA'!$Q$3:$Q$203)</f>
        <v>#VALUE!</v>
      </c>
      <c r="R147" s="16" t="e">
        <f>SUMIF('[1]WASH COAL RECEIPT &amp; GCV DATA'!$A$3:$A$203,'MASTER DATA FILE WASH COAL 210'!A147,'[1]WASH COAL RECEIPT &amp; GCV DATA'!$R$3:$R$203)+IF(H147=$J$234,($K$234*K147),0)+IF(H147=$J$235,($K$235*K147),0)</f>
        <v>#VALUE!</v>
      </c>
      <c r="S147" s="15" t="e">
        <f t="shared" si="17"/>
        <v>#VALUE!</v>
      </c>
      <c r="T147" s="15" t="e">
        <f>SUMIF('[1]WASH COAL RECEIPT &amp; GCV DATA'!$A$3:$A$203,'MASTER DATA FILE WASH COAL 210'!A147,'[1]WASH COAL RECEIPT &amp; GCV DATA'!$T$3:$T$203)</f>
        <v>#VALUE!</v>
      </c>
      <c r="U147" s="15" t="e">
        <f t="shared" si="18"/>
        <v>#VALUE!</v>
      </c>
      <c r="V147" s="15" t="e">
        <f>SUMIF('[1]WASH COAL RECEIPT &amp; GCV DATA'!$A$3:$A$203,'MASTER DATA FILE WASH COAL 210'!A147,'[1]WASH COAL RECEIPT &amp; GCV DATA'!$V$3:$V$203)</f>
        <v>#VALUE!</v>
      </c>
      <c r="W147" s="15" t="e">
        <f t="shared" si="19"/>
        <v>#VALUE!</v>
      </c>
      <c r="X147" t="e">
        <f t="shared" si="20"/>
        <v>#VALUE!</v>
      </c>
    </row>
    <row r="148" spans="1:24" customFormat="1" x14ac:dyDescent="0.3">
      <c r="A148" s="12"/>
      <c r="B148" s="12" t="e">
        <f>SUMIF('[1]WASH COAL RECEIPT &amp; GCV DATA'!$A$3:$A$188,A148,'[1]WASH COAL RECEIPT &amp; GCV DATA'!$B$3:$B$188)</f>
        <v>#VALUE!</v>
      </c>
      <c r="C148" s="13" t="e">
        <f>SUMIF('[1]WASH COAL RECEIPT &amp; GCV DATA'!$A$3:$A$203,A148,'[1]WASH COAL RECEIPT &amp; GCV DATA'!$C$3:$C$203)</f>
        <v>#VALUE!</v>
      </c>
      <c r="D148" s="13">
        <f>IFERROR(VLOOKUP(A148,'[1]WASH COAL RECEIPT &amp; GCV DATA'!A149:V348,4,0),0)</f>
        <v>0</v>
      </c>
      <c r="E148" s="14">
        <f>IFERROR(VLOOKUP(A148,'[1]WASH COAL RECEIPT &amp; GCV DATA'!$A$2:$V$203,5,0),0)</f>
        <v>0</v>
      </c>
      <c r="F148" s="13" t="e">
        <f>SUMIF('[1]WASH COAL RECEIPT &amp; GCV DATA'!$A$3:$A$203,'MASTER DATA FILE WASH COAL 210'!A148,'[1]WASH COAL RECEIPT &amp; GCV DATA'!$F$3:$F$203)</f>
        <v>#VALUE!</v>
      </c>
      <c r="G148" s="13">
        <f>IFERROR(VLOOKUP(A148,'[1]WASH COAL RECEIPT &amp; GCV DATA'!$A$2:$V$203,7,0),0)</f>
        <v>0</v>
      </c>
      <c r="H148" s="13">
        <f>IFERROR(VLOOKUP(A148,'[1]WASH COAL RECEIPT &amp; GCV DATA'!$A$2:$V$203,8,0),0)</f>
        <v>0</v>
      </c>
      <c r="I148" s="13">
        <f>IFERROR(VLOOKUP(A148,'[1]WASH COAL RECEIPT &amp; GCV DATA'!$A$2:$V$203,9,0),0)</f>
        <v>0</v>
      </c>
      <c r="J148" s="13">
        <f>IFERROR(VLOOKUP(A148,'[1]WASH COAL RECEIPT &amp; GCV DATA'!$A$2:$V$203,10,0),0)</f>
        <v>0</v>
      </c>
      <c r="K148" s="15" t="e">
        <f>SUMIF('[1]WASH COAL RECEIPT &amp; GCV DATA'!$A$3:$A$203,'MASTER DATA FILE WASH COAL 210'!A148,'[1]WASH COAL RECEIPT &amp; GCV DATA'!$K$3:$K$203)</f>
        <v>#VALUE!</v>
      </c>
      <c r="L148" s="15" t="e">
        <f>SUMIF('[1]WASH COAL RECEIPT &amp; GCV DATA'!$A$3:$A$203,'MASTER DATA FILE WASH COAL 210'!A148,'[1]WASH COAL RECEIPT &amp; GCV DATA'!$L$3:$L$203)</f>
        <v>#VALUE!</v>
      </c>
      <c r="M148" s="15" t="e">
        <f t="shared" si="14"/>
        <v>#VALUE!</v>
      </c>
      <c r="N148" s="15">
        <f t="shared" si="15"/>
        <v>0</v>
      </c>
      <c r="O148" s="15" t="e">
        <f>SUMIF('[1]WASH COAL RECEIPT &amp; GCV DATA'!$A$3:$A$203,'MASTER DATA FILE WASH COAL 210'!A148,'[1]WASH COAL RECEIPT &amp; GCV DATA'!$O$3:$O$203)</f>
        <v>#VALUE!</v>
      </c>
      <c r="P148" s="15" t="e">
        <f t="shared" si="16"/>
        <v>#VALUE!</v>
      </c>
      <c r="Q148" s="15" t="e">
        <f>SUMIF('[1]WASH COAL RECEIPT &amp; GCV DATA'!$A$3:$A$203,'MASTER DATA FILE WASH COAL 210'!A148,'[1]WASH COAL RECEIPT &amp; GCV DATA'!$Q$3:$Q$203)</f>
        <v>#VALUE!</v>
      </c>
      <c r="R148" s="16" t="e">
        <f>SUMIF('[1]WASH COAL RECEIPT &amp; GCV DATA'!$A$3:$A$203,'MASTER DATA FILE WASH COAL 210'!A148,'[1]WASH COAL RECEIPT &amp; GCV DATA'!$R$3:$R$203)+IF(H148=$J$234,($K$234*K148),0)+IF(H148=$J$235,($K$235*K148),0)</f>
        <v>#VALUE!</v>
      </c>
      <c r="S148" s="15" t="e">
        <f t="shared" si="17"/>
        <v>#VALUE!</v>
      </c>
      <c r="T148" s="15" t="e">
        <f>SUMIF('[1]WASH COAL RECEIPT &amp; GCV DATA'!$A$3:$A$203,'MASTER DATA FILE WASH COAL 210'!A148,'[1]WASH COAL RECEIPT &amp; GCV DATA'!$T$3:$T$203)</f>
        <v>#VALUE!</v>
      </c>
      <c r="U148" s="15" t="e">
        <f t="shared" si="18"/>
        <v>#VALUE!</v>
      </c>
      <c r="V148" s="15" t="e">
        <f>SUMIF('[1]WASH COAL RECEIPT &amp; GCV DATA'!$A$3:$A$203,'MASTER DATA FILE WASH COAL 210'!A148,'[1]WASH COAL RECEIPT &amp; GCV DATA'!$V$3:$V$203)</f>
        <v>#VALUE!</v>
      </c>
      <c r="W148" s="15" t="e">
        <f t="shared" si="19"/>
        <v>#VALUE!</v>
      </c>
      <c r="X148" t="e">
        <f t="shared" si="20"/>
        <v>#VALUE!</v>
      </c>
    </row>
    <row r="149" spans="1:24" customFormat="1" x14ac:dyDescent="0.3">
      <c r="A149" s="12"/>
      <c r="B149" s="12" t="e">
        <f>SUMIF('[1]WASH COAL RECEIPT &amp; GCV DATA'!$A$3:$A$188,A149,'[1]WASH COAL RECEIPT &amp; GCV DATA'!$B$3:$B$188)</f>
        <v>#VALUE!</v>
      </c>
      <c r="C149" s="13" t="e">
        <f>SUMIF('[1]WASH COAL RECEIPT &amp; GCV DATA'!$A$3:$A$203,A149,'[1]WASH COAL RECEIPT &amp; GCV DATA'!$C$3:$C$203)</f>
        <v>#VALUE!</v>
      </c>
      <c r="D149" s="13">
        <f>IFERROR(VLOOKUP(A149,'[1]WASH COAL RECEIPT &amp; GCV DATA'!A150:V349,4,0),0)</f>
        <v>0</v>
      </c>
      <c r="E149" s="14">
        <f>IFERROR(VLOOKUP(A149,'[1]WASH COAL RECEIPT &amp; GCV DATA'!$A$2:$V$203,5,0),0)</f>
        <v>0</v>
      </c>
      <c r="F149" s="13" t="e">
        <f>SUMIF('[1]WASH COAL RECEIPT &amp; GCV DATA'!$A$3:$A$203,'MASTER DATA FILE WASH COAL 210'!A149,'[1]WASH COAL RECEIPT &amp; GCV DATA'!$F$3:$F$203)</f>
        <v>#VALUE!</v>
      </c>
      <c r="G149" s="13">
        <f>IFERROR(VLOOKUP(A149,'[1]WASH COAL RECEIPT &amp; GCV DATA'!$A$2:$V$203,7,0),0)</f>
        <v>0</v>
      </c>
      <c r="H149" s="13">
        <f>IFERROR(VLOOKUP(A149,'[1]WASH COAL RECEIPT &amp; GCV DATA'!$A$2:$V$203,8,0),0)</f>
        <v>0</v>
      </c>
      <c r="I149" s="13">
        <f>IFERROR(VLOOKUP(A149,'[1]WASH COAL RECEIPT &amp; GCV DATA'!$A$2:$V$203,9,0),0)</f>
        <v>0</v>
      </c>
      <c r="J149" s="13">
        <f>IFERROR(VLOOKUP(A149,'[1]WASH COAL RECEIPT &amp; GCV DATA'!$A$2:$V$203,10,0),0)</f>
        <v>0</v>
      </c>
      <c r="K149" s="15" t="e">
        <f>SUMIF('[1]WASH COAL RECEIPT &amp; GCV DATA'!$A$3:$A$203,'MASTER DATA FILE WASH COAL 210'!A149,'[1]WASH COAL RECEIPT &amp; GCV DATA'!$K$3:$K$203)</f>
        <v>#VALUE!</v>
      </c>
      <c r="L149" s="15" t="e">
        <f>SUMIF('[1]WASH COAL RECEIPT &amp; GCV DATA'!$A$3:$A$203,'MASTER DATA FILE WASH COAL 210'!A149,'[1]WASH COAL RECEIPT &amp; GCV DATA'!$L$3:$L$203)</f>
        <v>#VALUE!</v>
      </c>
      <c r="M149" s="15" t="e">
        <f t="shared" si="14"/>
        <v>#VALUE!</v>
      </c>
      <c r="N149" s="15">
        <f t="shared" si="15"/>
        <v>0</v>
      </c>
      <c r="O149" s="15" t="e">
        <f>SUMIF('[1]WASH COAL RECEIPT &amp; GCV DATA'!$A$3:$A$203,'MASTER DATA FILE WASH COAL 210'!A149,'[1]WASH COAL RECEIPT &amp; GCV DATA'!$O$3:$O$203)</f>
        <v>#VALUE!</v>
      </c>
      <c r="P149" s="15" t="e">
        <f t="shared" si="16"/>
        <v>#VALUE!</v>
      </c>
      <c r="Q149" s="15" t="e">
        <f>SUMIF('[1]WASH COAL RECEIPT &amp; GCV DATA'!$A$3:$A$203,'MASTER DATA FILE WASH COAL 210'!A149,'[1]WASH COAL RECEIPT &amp; GCV DATA'!$Q$3:$Q$203)</f>
        <v>#VALUE!</v>
      </c>
      <c r="R149" s="16" t="e">
        <f>SUMIF('[1]WASH COAL RECEIPT &amp; GCV DATA'!$A$3:$A$203,'MASTER DATA FILE WASH COAL 210'!A149,'[1]WASH COAL RECEIPT &amp; GCV DATA'!$R$3:$R$203)+IF(H149=$J$234,($K$234*K149),0)+IF(H149=$J$235,($K$235*K149),0)</f>
        <v>#VALUE!</v>
      </c>
      <c r="S149" s="15" t="e">
        <f t="shared" si="17"/>
        <v>#VALUE!</v>
      </c>
      <c r="T149" s="15" t="e">
        <f>SUMIF('[1]WASH COAL RECEIPT &amp; GCV DATA'!$A$3:$A$203,'MASTER DATA FILE WASH COAL 210'!A149,'[1]WASH COAL RECEIPT &amp; GCV DATA'!$T$3:$T$203)</f>
        <v>#VALUE!</v>
      </c>
      <c r="U149" s="15" t="e">
        <f t="shared" si="18"/>
        <v>#VALUE!</v>
      </c>
      <c r="V149" s="15" t="e">
        <f>SUMIF('[1]WASH COAL RECEIPT &amp; GCV DATA'!$A$3:$A$203,'MASTER DATA FILE WASH COAL 210'!A149,'[1]WASH COAL RECEIPT &amp; GCV DATA'!$V$3:$V$203)</f>
        <v>#VALUE!</v>
      </c>
      <c r="W149" s="15" t="e">
        <f t="shared" si="19"/>
        <v>#VALUE!</v>
      </c>
      <c r="X149" t="e">
        <f t="shared" si="20"/>
        <v>#VALUE!</v>
      </c>
    </row>
    <row r="150" spans="1:24" customFormat="1" x14ac:dyDescent="0.3">
      <c r="A150" s="12"/>
      <c r="B150" s="12" t="e">
        <f>SUMIF('[1]WASH COAL RECEIPT &amp; GCV DATA'!$A$3:$A$188,A150,'[1]WASH COAL RECEIPT &amp; GCV DATA'!$B$3:$B$188)</f>
        <v>#VALUE!</v>
      </c>
      <c r="C150" s="13" t="e">
        <f>SUMIF('[1]WASH COAL RECEIPT &amp; GCV DATA'!$A$3:$A$203,A150,'[1]WASH COAL RECEIPT &amp; GCV DATA'!$C$3:$C$203)</f>
        <v>#VALUE!</v>
      </c>
      <c r="D150" s="13">
        <f>IFERROR(VLOOKUP(A150,'[1]WASH COAL RECEIPT &amp; GCV DATA'!A151:V350,4,0),0)</f>
        <v>0</v>
      </c>
      <c r="E150" s="14">
        <f>IFERROR(VLOOKUP(A150,'[1]WASH COAL RECEIPT &amp; GCV DATA'!$A$2:$V$203,5,0),0)</f>
        <v>0</v>
      </c>
      <c r="F150" s="13" t="e">
        <f>SUMIF('[1]WASH COAL RECEIPT &amp; GCV DATA'!$A$3:$A$203,'MASTER DATA FILE WASH COAL 210'!A150,'[1]WASH COAL RECEIPT &amp; GCV DATA'!$F$3:$F$203)</f>
        <v>#VALUE!</v>
      </c>
      <c r="G150" s="13">
        <f>IFERROR(VLOOKUP(A150,'[1]WASH COAL RECEIPT &amp; GCV DATA'!$A$2:$V$203,7,0),0)</f>
        <v>0</v>
      </c>
      <c r="H150" s="13">
        <f>IFERROR(VLOOKUP(A150,'[1]WASH COAL RECEIPT &amp; GCV DATA'!$A$2:$V$203,8,0),0)</f>
        <v>0</v>
      </c>
      <c r="I150" s="13">
        <f>IFERROR(VLOOKUP(A150,'[1]WASH COAL RECEIPT &amp; GCV DATA'!$A$2:$V$203,9,0),0)</f>
        <v>0</v>
      </c>
      <c r="J150" s="13">
        <f>IFERROR(VLOOKUP(A150,'[1]WASH COAL RECEIPT &amp; GCV DATA'!$A$2:$V$203,10,0),0)</f>
        <v>0</v>
      </c>
      <c r="K150" s="15" t="e">
        <f>SUMIF('[1]WASH COAL RECEIPT &amp; GCV DATA'!$A$3:$A$203,'MASTER DATA FILE WASH COAL 210'!A150,'[1]WASH COAL RECEIPT &amp; GCV DATA'!$K$3:$K$203)</f>
        <v>#VALUE!</v>
      </c>
      <c r="L150" s="15" t="e">
        <f>SUMIF('[1]WASH COAL RECEIPT &amp; GCV DATA'!$A$3:$A$203,'MASTER DATA FILE WASH COAL 210'!A150,'[1]WASH COAL RECEIPT &amp; GCV DATA'!$L$3:$L$203)</f>
        <v>#VALUE!</v>
      </c>
      <c r="M150" s="15" t="e">
        <f t="shared" si="14"/>
        <v>#VALUE!</v>
      </c>
      <c r="N150" s="15">
        <f t="shared" si="15"/>
        <v>0</v>
      </c>
      <c r="O150" s="15" t="e">
        <f>SUMIF('[1]WASH COAL RECEIPT &amp; GCV DATA'!$A$3:$A$203,'MASTER DATA FILE WASH COAL 210'!A150,'[1]WASH COAL RECEIPT &amp; GCV DATA'!$O$3:$O$203)</f>
        <v>#VALUE!</v>
      </c>
      <c r="P150" s="15" t="e">
        <f t="shared" si="16"/>
        <v>#VALUE!</v>
      </c>
      <c r="Q150" s="15" t="e">
        <f>SUMIF('[1]WASH COAL RECEIPT &amp; GCV DATA'!$A$3:$A$203,'MASTER DATA FILE WASH COAL 210'!A150,'[1]WASH COAL RECEIPT &amp; GCV DATA'!$Q$3:$Q$203)</f>
        <v>#VALUE!</v>
      </c>
      <c r="R150" s="16" t="e">
        <f>SUMIF('[1]WASH COAL RECEIPT &amp; GCV DATA'!$A$3:$A$203,'MASTER DATA FILE WASH COAL 210'!A150,'[1]WASH COAL RECEIPT &amp; GCV DATA'!$R$3:$R$203)+IF(H150=$J$234,($K$234*K150),0)+IF(H150=$J$235,($K$235*K150),0)</f>
        <v>#VALUE!</v>
      </c>
      <c r="S150" s="15" t="e">
        <f t="shared" si="17"/>
        <v>#VALUE!</v>
      </c>
      <c r="T150" s="15" t="e">
        <f>SUMIF('[1]WASH COAL RECEIPT &amp; GCV DATA'!$A$3:$A$203,'MASTER DATA FILE WASH COAL 210'!A150,'[1]WASH COAL RECEIPT &amp; GCV DATA'!$T$3:$T$203)</f>
        <v>#VALUE!</v>
      </c>
      <c r="U150" s="15" t="e">
        <f t="shared" si="18"/>
        <v>#VALUE!</v>
      </c>
      <c r="V150" s="15" t="e">
        <f>SUMIF('[1]WASH COAL RECEIPT &amp; GCV DATA'!$A$3:$A$203,'MASTER DATA FILE WASH COAL 210'!A150,'[1]WASH COAL RECEIPT &amp; GCV DATA'!$V$3:$V$203)</f>
        <v>#VALUE!</v>
      </c>
      <c r="W150" s="15" t="e">
        <f t="shared" si="19"/>
        <v>#VALUE!</v>
      </c>
      <c r="X150" t="e">
        <f t="shared" si="20"/>
        <v>#VALUE!</v>
      </c>
    </row>
    <row r="151" spans="1:24" customFormat="1" x14ac:dyDescent="0.3">
      <c r="A151" s="12"/>
      <c r="B151" s="12" t="e">
        <f>SUMIF('[1]WASH COAL RECEIPT &amp; GCV DATA'!$A$3:$A$188,A151,'[1]WASH COAL RECEIPT &amp; GCV DATA'!$B$3:$B$188)</f>
        <v>#VALUE!</v>
      </c>
      <c r="C151" s="13" t="e">
        <f>SUMIF('[1]WASH COAL RECEIPT &amp; GCV DATA'!$A$3:$A$203,A151,'[1]WASH COAL RECEIPT &amp; GCV DATA'!$C$3:$C$203)</f>
        <v>#VALUE!</v>
      </c>
      <c r="D151" s="13">
        <f>IFERROR(VLOOKUP(A151,'[1]WASH COAL RECEIPT &amp; GCV DATA'!A152:V351,4,0),0)</f>
        <v>0</v>
      </c>
      <c r="E151" s="14">
        <f>IFERROR(VLOOKUP(A151,'[1]WASH COAL RECEIPT &amp; GCV DATA'!$A$2:$V$203,5,0),0)</f>
        <v>0</v>
      </c>
      <c r="F151" s="13" t="e">
        <f>SUMIF('[1]WASH COAL RECEIPT &amp; GCV DATA'!$A$3:$A$203,'MASTER DATA FILE WASH COAL 210'!A151,'[1]WASH COAL RECEIPT &amp; GCV DATA'!$F$3:$F$203)</f>
        <v>#VALUE!</v>
      </c>
      <c r="G151" s="13">
        <f>IFERROR(VLOOKUP(A151,'[1]WASH COAL RECEIPT &amp; GCV DATA'!$A$2:$V$203,7,0),0)</f>
        <v>0</v>
      </c>
      <c r="H151" s="13">
        <f>IFERROR(VLOOKUP(A151,'[1]WASH COAL RECEIPT &amp; GCV DATA'!$A$2:$V$203,8,0),0)</f>
        <v>0</v>
      </c>
      <c r="I151" s="13">
        <f>IFERROR(VLOOKUP(A151,'[1]WASH COAL RECEIPT &amp; GCV DATA'!$A$2:$V$203,9,0),0)</f>
        <v>0</v>
      </c>
      <c r="J151" s="13">
        <f>IFERROR(VLOOKUP(A151,'[1]WASH COAL RECEIPT &amp; GCV DATA'!$A$2:$V$203,10,0),0)</f>
        <v>0</v>
      </c>
      <c r="K151" s="15" t="e">
        <f>SUMIF('[1]WASH COAL RECEIPT &amp; GCV DATA'!$A$3:$A$203,'MASTER DATA FILE WASH COAL 210'!A151,'[1]WASH COAL RECEIPT &amp; GCV DATA'!$K$3:$K$203)</f>
        <v>#VALUE!</v>
      </c>
      <c r="L151" s="15" t="e">
        <f>SUMIF('[1]WASH COAL RECEIPT &amp; GCV DATA'!$A$3:$A$203,'MASTER DATA FILE WASH COAL 210'!A151,'[1]WASH COAL RECEIPT &amp; GCV DATA'!$L$3:$L$203)</f>
        <v>#VALUE!</v>
      </c>
      <c r="M151" s="15" t="e">
        <f t="shared" si="14"/>
        <v>#VALUE!</v>
      </c>
      <c r="N151" s="15">
        <f t="shared" si="15"/>
        <v>0</v>
      </c>
      <c r="O151" s="15" t="e">
        <f>SUMIF('[1]WASH COAL RECEIPT &amp; GCV DATA'!$A$3:$A$203,'MASTER DATA FILE WASH COAL 210'!A151,'[1]WASH COAL RECEIPT &amp; GCV DATA'!$O$3:$O$203)</f>
        <v>#VALUE!</v>
      </c>
      <c r="P151" s="15" t="e">
        <f t="shared" si="16"/>
        <v>#VALUE!</v>
      </c>
      <c r="Q151" s="15" t="e">
        <f>SUMIF('[1]WASH COAL RECEIPT &amp; GCV DATA'!$A$3:$A$203,'MASTER DATA FILE WASH COAL 210'!A151,'[1]WASH COAL RECEIPT &amp; GCV DATA'!$Q$3:$Q$203)</f>
        <v>#VALUE!</v>
      </c>
      <c r="R151" s="16" t="e">
        <f>SUMIF('[1]WASH COAL RECEIPT &amp; GCV DATA'!$A$3:$A$203,'MASTER DATA FILE WASH COAL 210'!A151,'[1]WASH COAL RECEIPT &amp; GCV DATA'!$R$3:$R$203)+IF(H151=$J$234,($K$234*K151),0)+IF(H151=$J$235,($K$235*K151),0)</f>
        <v>#VALUE!</v>
      </c>
      <c r="S151" s="15" t="e">
        <f t="shared" si="17"/>
        <v>#VALUE!</v>
      </c>
      <c r="T151" s="15" t="e">
        <f>SUMIF('[1]WASH COAL RECEIPT &amp; GCV DATA'!$A$3:$A$203,'MASTER DATA FILE WASH COAL 210'!A151,'[1]WASH COAL RECEIPT &amp; GCV DATA'!$T$3:$T$203)</f>
        <v>#VALUE!</v>
      </c>
      <c r="U151" s="15" t="e">
        <f t="shared" si="18"/>
        <v>#VALUE!</v>
      </c>
      <c r="V151" s="15" t="e">
        <f>SUMIF('[1]WASH COAL RECEIPT &amp; GCV DATA'!$A$3:$A$203,'MASTER DATA FILE WASH COAL 210'!A151,'[1]WASH COAL RECEIPT &amp; GCV DATA'!$V$3:$V$203)</f>
        <v>#VALUE!</v>
      </c>
      <c r="W151" s="15" t="e">
        <f t="shared" si="19"/>
        <v>#VALUE!</v>
      </c>
      <c r="X151" t="e">
        <f t="shared" si="20"/>
        <v>#VALUE!</v>
      </c>
    </row>
    <row r="152" spans="1:24" customFormat="1" x14ac:dyDescent="0.3">
      <c r="A152" s="12"/>
      <c r="B152" s="12" t="e">
        <f>SUMIF('[1]WASH COAL RECEIPT &amp; GCV DATA'!$A$3:$A$188,A152,'[1]WASH COAL RECEIPT &amp; GCV DATA'!$B$3:$B$188)</f>
        <v>#VALUE!</v>
      </c>
      <c r="C152" s="13" t="e">
        <f>SUMIF('[1]WASH COAL RECEIPT &amp; GCV DATA'!$A$3:$A$203,A152,'[1]WASH COAL RECEIPT &amp; GCV DATA'!$C$3:$C$203)</f>
        <v>#VALUE!</v>
      </c>
      <c r="D152" s="13">
        <f>IFERROR(VLOOKUP(A152,'[1]WASH COAL RECEIPT &amp; GCV DATA'!A153:V352,4,0),0)</f>
        <v>0</v>
      </c>
      <c r="E152" s="14">
        <f>IFERROR(VLOOKUP(A152,'[1]WASH COAL RECEIPT &amp; GCV DATA'!$A$2:$V$203,5,0),0)</f>
        <v>0</v>
      </c>
      <c r="F152" s="13" t="e">
        <f>SUMIF('[1]WASH COAL RECEIPT &amp; GCV DATA'!$A$3:$A$203,'MASTER DATA FILE WASH COAL 210'!A152,'[1]WASH COAL RECEIPT &amp; GCV DATA'!$F$3:$F$203)</f>
        <v>#VALUE!</v>
      </c>
      <c r="G152" s="13">
        <f>IFERROR(VLOOKUP(A152,'[1]WASH COAL RECEIPT &amp; GCV DATA'!$A$2:$V$203,7,0),0)</f>
        <v>0</v>
      </c>
      <c r="H152" s="13">
        <f>IFERROR(VLOOKUP(A152,'[1]WASH COAL RECEIPT &amp; GCV DATA'!$A$2:$V$203,8,0),0)</f>
        <v>0</v>
      </c>
      <c r="I152" s="13">
        <f>IFERROR(VLOOKUP(A152,'[1]WASH COAL RECEIPT &amp; GCV DATA'!$A$2:$V$203,9,0),0)</f>
        <v>0</v>
      </c>
      <c r="J152" s="13">
        <f>IFERROR(VLOOKUP(A152,'[1]WASH COAL RECEIPT &amp; GCV DATA'!$A$2:$V$203,10,0),0)</f>
        <v>0</v>
      </c>
      <c r="K152" s="15" t="e">
        <f>SUMIF('[1]WASH COAL RECEIPT &amp; GCV DATA'!$A$3:$A$203,'MASTER DATA FILE WASH COAL 210'!A152,'[1]WASH COAL RECEIPT &amp; GCV DATA'!$K$3:$K$203)</f>
        <v>#VALUE!</v>
      </c>
      <c r="L152" s="15" t="e">
        <f>SUMIF('[1]WASH COAL RECEIPT &amp; GCV DATA'!$A$3:$A$203,'MASTER DATA FILE WASH COAL 210'!A152,'[1]WASH COAL RECEIPT &amp; GCV DATA'!$L$3:$L$203)</f>
        <v>#VALUE!</v>
      </c>
      <c r="M152" s="15" t="e">
        <f t="shared" si="14"/>
        <v>#VALUE!</v>
      </c>
      <c r="N152" s="15">
        <f t="shared" si="15"/>
        <v>0</v>
      </c>
      <c r="O152" s="15" t="e">
        <f>SUMIF('[1]WASH COAL RECEIPT &amp; GCV DATA'!$A$3:$A$203,'MASTER DATA FILE WASH COAL 210'!A152,'[1]WASH COAL RECEIPT &amp; GCV DATA'!$O$3:$O$203)</f>
        <v>#VALUE!</v>
      </c>
      <c r="P152" s="15" t="e">
        <f t="shared" si="16"/>
        <v>#VALUE!</v>
      </c>
      <c r="Q152" s="15" t="e">
        <f>SUMIF('[1]WASH COAL RECEIPT &amp; GCV DATA'!$A$3:$A$203,'MASTER DATA FILE WASH COAL 210'!A152,'[1]WASH COAL RECEIPT &amp; GCV DATA'!$Q$3:$Q$203)</f>
        <v>#VALUE!</v>
      </c>
      <c r="R152" s="16" t="e">
        <f>SUMIF('[1]WASH COAL RECEIPT &amp; GCV DATA'!$A$3:$A$203,'MASTER DATA FILE WASH COAL 210'!A152,'[1]WASH COAL RECEIPT &amp; GCV DATA'!$R$3:$R$203)+IF(H152=$J$234,($K$234*K152),0)+IF(H152=$J$235,($K$235*K152),0)</f>
        <v>#VALUE!</v>
      </c>
      <c r="S152" s="15" t="e">
        <f t="shared" si="17"/>
        <v>#VALUE!</v>
      </c>
      <c r="T152" s="15" t="e">
        <f>SUMIF('[1]WASH COAL RECEIPT &amp; GCV DATA'!$A$3:$A$203,'MASTER DATA FILE WASH COAL 210'!A152,'[1]WASH COAL RECEIPT &amp; GCV DATA'!$T$3:$T$203)</f>
        <v>#VALUE!</v>
      </c>
      <c r="U152" s="15" t="e">
        <f t="shared" si="18"/>
        <v>#VALUE!</v>
      </c>
      <c r="V152" s="15" t="e">
        <f>SUMIF('[1]WASH COAL RECEIPT &amp; GCV DATA'!$A$3:$A$203,'MASTER DATA FILE WASH COAL 210'!A152,'[1]WASH COAL RECEIPT &amp; GCV DATA'!$V$3:$V$203)</f>
        <v>#VALUE!</v>
      </c>
      <c r="W152" s="15" t="e">
        <f t="shared" si="19"/>
        <v>#VALUE!</v>
      </c>
      <c r="X152" t="e">
        <f t="shared" si="20"/>
        <v>#VALUE!</v>
      </c>
    </row>
    <row r="153" spans="1:24" customFormat="1" x14ac:dyDescent="0.3">
      <c r="A153" s="12"/>
      <c r="B153" s="12" t="e">
        <f>SUMIF('[1]WASH COAL RECEIPT &amp; GCV DATA'!$A$3:$A$188,A153,'[1]WASH COAL RECEIPT &amp; GCV DATA'!$B$3:$B$188)</f>
        <v>#VALUE!</v>
      </c>
      <c r="C153" s="13" t="e">
        <f>SUMIF('[1]WASH COAL RECEIPT &amp; GCV DATA'!$A$3:$A$203,A153,'[1]WASH COAL RECEIPT &amp; GCV DATA'!$C$3:$C$203)</f>
        <v>#VALUE!</v>
      </c>
      <c r="D153" s="13">
        <f>IFERROR(VLOOKUP(A153,'[1]WASH COAL RECEIPT &amp; GCV DATA'!A154:V353,4,0),0)</f>
        <v>0</v>
      </c>
      <c r="E153" s="14">
        <f>IFERROR(VLOOKUP(A153,'[1]WASH COAL RECEIPT &amp; GCV DATA'!$A$2:$V$203,5,0),0)</f>
        <v>0</v>
      </c>
      <c r="F153" s="13" t="e">
        <f>SUMIF('[1]WASH COAL RECEIPT &amp; GCV DATA'!$A$3:$A$203,'MASTER DATA FILE WASH COAL 210'!A153,'[1]WASH COAL RECEIPT &amp; GCV DATA'!$F$3:$F$203)</f>
        <v>#VALUE!</v>
      </c>
      <c r="G153" s="13">
        <f>IFERROR(VLOOKUP(A153,'[1]WASH COAL RECEIPT &amp; GCV DATA'!$A$2:$V$203,7,0),0)</f>
        <v>0</v>
      </c>
      <c r="H153" s="13">
        <f>IFERROR(VLOOKUP(A153,'[1]WASH COAL RECEIPT &amp; GCV DATA'!$A$2:$V$203,8,0),0)</f>
        <v>0</v>
      </c>
      <c r="I153" s="13">
        <f>IFERROR(VLOOKUP(A153,'[1]WASH COAL RECEIPT &amp; GCV DATA'!$A$2:$V$203,9,0),0)</f>
        <v>0</v>
      </c>
      <c r="J153" s="13">
        <f>IFERROR(VLOOKUP(A153,'[1]WASH COAL RECEIPT &amp; GCV DATA'!$A$2:$V$203,10,0),0)</f>
        <v>0</v>
      </c>
      <c r="K153" s="15" t="e">
        <f>SUMIF('[1]WASH COAL RECEIPT &amp; GCV DATA'!$A$3:$A$203,'MASTER DATA FILE WASH COAL 210'!A153,'[1]WASH COAL RECEIPT &amp; GCV DATA'!$K$3:$K$203)</f>
        <v>#VALUE!</v>
      </c>
      <c r="L153" s="15" t="e">
        <f>SUMIF('[1]WASH COAL RECEIPT &amp; GCV DATA'!$A$3:$A$203,'MASTER DATA FILE WASH COAL 210'!A153,'[1]WASH COAL RECEIPT &amp; GCV DATA'!$L$3:$L$203)</f>
        <v>#VALUE!</v>
      </c>
      <c r="M153" s="15" t="e">
        <f t="shared" si="14"/>
        <v>#VALUE!</v>
      </c>
      <c r="N153" s="15">
        <f t="shared" si="15"/>
        <v>0</v>
      </c>
      <c r="O153" s="15" t="e">
        <f>SUMIF('[1]WASH COAL RECEIPT &amp; GCV DATA'!$A$3:$A$203,'MASTER DATA FILE WASH COAL 210'!A153,'[1]WASH COAL RECEIPT &amp; GCV DATA'!$O$3:$O$203)</f>
        <v>#VALUE!</v>
      </c>
      <c r="P153" s="15" t="e">
        <f t="shared" si="16"/>
        <v>#VALUE!</v>
      </c>
      <c r="Q153" s="15" t="e">
        <f>SUMIF('[1]WASH COAL RECEIPT &amp; GCV DATA'!$A$3:$A$203,'MASTER DATA FILE WASH COAL 210'!A153,'[1]WASH COAL RECEIPT &amp; GCV DATA'!$Q$3:$Q$203)</f>
        <v>#VALUE!</v>
      </c>
      <c r="R153" s="16" t="e">
        <f>SUMIF('[1]WASH COAL RECEIPT &amp; GCV DATA'!$A$3:$A$203,'MASTER DATA FILE WASH COAL 210'!A153,'[1]WASH COAL RECEIPT &amp; GCV DATA'!$R$3:$R$203)+IF(H153=$J$234,($K$234*K153),0)+IF(H153=$J$235,($K$235*K153),0)</f>
        <v>#VALUE!</v>
      </c>
      <c r="S153" s="15" t="e">
        <f t="shared" si="17"/>
        <v>#VALUE!</v>
      </c>
      <c r="T153" s="15" t="e">
        <f>SUMIF('[1]WASH COAL RECEIPT &amp; GCV DATA'!$A$3:$A$203,'MASTER DATA FILE WASH COAL 210'!A153,'[1]WASH COAL RECEIPT &amp; GCV DATA'!$T$3:$T$203)</f>
        <v>#VALUE!</v>
      </c>
      <c r="U153" s="15" t="e">
        <f t="shared" si="18"/>
        <v>#VALUE!</v>
      </c>
      <c r="V153" s="15" t="e">
        <f>SUMIF('[1]WASH COAL RECEIPT &amp; GCV DATA'!$A$3:$A$203,'MASTER DATA FILE WASH COAL 210'!A153,'[1]WASH COAL RECEIPT &amp; GCV DATA'!$V$3:$V$203)</f>
        <v>#VALUE!</v>
      </c>
      <c r="W153" s="15" t="e">
        <f t="shared" si="19"/>
        <v>#VALUE!</v>
      </c>
      <c r="X153" t="e">
        <f t="shared" si="20"/>
        <v>#VALUE!</v>
      </c>
    </row>
    <row r="154" spans="1:24" customFormat="1" x14ac:dyDescent="0.3">
      <c r="A154" s="12"/>
      <c r="B154" s="12" t="e">
        <f>SUMIF('[1]WASH COAL RECEIPT &amp; GCV DATA'!$A$3:$A$188,A154,'[1]WASH COAL RECEIPT &amp; GCV DATA'!$B$3:$B$188)</f>
        <v>#VALUE!</v>
      </c>
      <c r="C154" s="13" t="e">
        <f>SUMIF('[1]WASH COAL RECEIPT &amp; GCV DATA'!$A$3:$A$203,A154,'[1]WASH COAL RECEIPT &amp; GCV DATA'!$C$3:$C$203)</f>
        <v>#VALUE!</v>
      </c>
      <c r="D154" s="13">
        <f>IFERROR(VLOOKUP(A154,'[1]WASH COAL RECEIPT &amp; GCV DATA'!A155:V354,4,0),0)</f>
        <v>0</v>
      </c>
      <c r="E154" s="14">
        <f>IFERROR(VLOOKUP(A154,'[1]WASH COAL RECEIPT &amp; GCV DATA'!$A$2:$V$203,5,0),0)</f>
        <v>0</v>
      </c>
      <c r="F154" s="13" t="e">
        <f>SUMIF('[1]WASH COAL RECEIPT &amp; GCV DATA'!$A$3:$A$203,'MASTER DATA FILE WASH COAL 210'!A154,'[1]WASH COAL RECEIPT &amp; GCV DATA'!$F$3:$F$203)</f>
        <v>#VALUE!</v>
      </c>
      <c r="G154" s="13">
        <f>IFERROR(VLOOKUP(A154,'[1]WASH COAL RECEIPT &amp; GCV DATA'!$A$2:$V$203,7,0),0)</f>
        <v>0</v>
      </c>
      <c r="H154" s="13">
        <f>IFERROR(VLOOKUP(A154,'[1]WASH COAL RECEIPT &amp; GCV DATA'!$A$2:$V$203,8,0),0)</f>
        <v>0</v>
      </c>
      <c r="I154" s="13">
        <f>IFERROR(VLOOKUP(A154,'[1]WASH COAL RECEIPT &amp; GCV DATA'!$A$2:$V$203,9,0),0)</f>
        <v>0</v>
      </c>
      <c r="J154" s="13">
        <f>IFERROR(VLOOKUP(A154,'[1]WASH COAL RECEIPT &amp; GCV DATA'!$A$2:$V$203,10,0),0)</f>
        <v>0</v>
      </c>
      <c r="K154" s="15" t="e">
        <f>SUMIF('[1]WASH COAL RECEIPT &amp; GCV DATA'!$A$3:$A$203,'MASTER DATA FILE WASH COAL 210'!A154,'[1]WASH COAL RECEIPT &amp; GCV DATA'!$K$3:$K$203)</f>
        <v>#VALUE!</v>
      </c>
      <c r="L154" s="15" t="e">
        <f>SUMIF('[1]WASH COAL RECEIPT &amp; GCV DATA'!$A$3:$A$203,'MASTER DATA FILE WASH COAL 210'!A154,'[1]WASH COAL RECEIPT &amp; GCV DATA'!$L$3:$L$203)</f>
        <v>#VALUE!</v>
      </c>
      <c r="M154" s="15" t="e">
        <f t="shared" si="14"/>
        <v>#VALUE!</v>
      </c>
      <c r="N154" s="15">
        <f t="shared" si="15"/>
        <v>0</v>
      </c>
      <c r="O154" s="15" t="e">
        <f>SUMIF('[1]WASH COAL RECEIPT &amp; GCV DATA'!$A$3:$A$203,'MASTER DATA FILE WASH COAL 210'!A154,'[1]WASH COAL RECEIPT &amp; GCV DATA'!$O$3:$O$203)</f>
        <v>#VALUE!</v>
      </c>
      <c r="P154" s="15" t="e">
        <f t="shared" si="16"/>
        <v>#VALUE!</v>
      </c>
      <c r="Q154" s="15" t="e">
        <f>SUMIF('[1]WASH COAL RECEIPT &amp; GCV DATA'!$A$3:$A$203,'MASTER DATA FILE WASH COAL 210'!A154,'[1]WASH COAL RECEIPT &amp; GCV DATA'!$Q$3:$Q$203)</f>
        <v>#VALUE!</v>
      </c>
      <c r="R154" s="16" t="e">
        <f>SUMIF('[1]WASH COAL RECEIPT &amp; GCV DATA'!$A$3:$A$203,'MASTER DATA FILE WASH COAL 210'!A154,'[1]WASH COAL RECEIPT &amp; GCV DATA'!$R$3:$R$203)+IF(H154=$J$234,($K$234*K154),0)+IF(H154=$J$235,($K$235*K154),0)</f>
        <v>#VALUE!</v>
      </c>
      <c r="S154" s="15" t="e">
        <f t="shared" si="17"/>
        <v>#VALUE!</v>
      </c>
      <c r="T154" s="15" t="e">
        <f>SUMIF('[1]WASH COAL RECEIPT &amp; GCV DATA'!$A$3:$A$203,'MASTER DATA FILE WASH COAL 210'!A154,'[1]WASH COAL RECEIPT &amp; GCV DATA'!$T$3:$T$203)</f>
        <v>#VALUE!</v>
      </c>
      <c r="U154" s="15" t="e">
        <f t="shared" si="18"/>
        <v>#VALUE!</v>
      </c>
      <c r="V154" s="15" t="e">
        <f>SUMIF('[1]WASH COAL RECEIPT &amp; GCV DATA'!$A$3:$A$203,'MASTER DATA FILE WASH COAL 210'!A154,'[1]WASH COAL RECEIPT &amp; GCV DATA'!$V$3:$V$203)</f>
        <v>#VALUE!</v>
      </c>
      <c r="W154" s="15" t="e">
        <f t="shared" si="19"/>
        <v>#VALUE!</v>
      </c>
      <c r="X154" t="e">
        <f t="shared" si="20"/>
        <v>#VALUE!</v>
      </c>
    </row>
    <row r="155" spans="1:24" customFormat="1" x14ac:dyDescent="0.3">
      <c r="A155" s="12"/>
      <c r="B155" s="12" t="e">
        <f>SUMIF('[1]WASH COAL RECEIPT &amp; GCV DATA'!$A$3:$A$188,A155,'[1]WASH COAL RECEIPT &amp; GCV DATA'!$B$3:$B$188)</f>
        <v>#VALUE!</v>
      </c>
      <c r="C155" s="13" t="e">
        <f>SUMIF('[1]WASH COAL RECEIPT &amp; GCV DATA'!$A$3:$A$203,A155,'[1]WASH COAL RECEIPT &amp; GCV DATA'!$C$3:$C$203)</f>
        <v>#VALUE!</v>
      </c>
      <c r="D155" s="13">
        <f>IFERROR(VLOOKUP(A155,'[1]WASH COAL RECEIPT &amp; GCV DATA'!A156:V355,4,0),0)</f>
        <v>0</v>
      </c>
      <c r="E155" s="14">
        <f>IFERROR(VLOOKUP(A155,'[1]WASH COAL RECEIPT &amp; GCV DATA'!$A$2:$V$203,5,0),0)</f>
        <v>0</v>
      </c>
      <c r="F155" s="13" t="e">
        <f>SUMIF('[1]WASH COAL RECEIPT &amp; GCV DATA'!$A$3:$A$203,'MASTER DATA FILE WASH COAL 210'!A155,'[1]WASH COAL RECEIPT &amp; GCV DATA'!$F$3:$F$203)</f>
        <v>#VALUE!</v>
      </c>
      <c r="G155" s="13">
        <f>IFERROR(VLOOKUP(A155,'[1]WASH COAL RECEIPT &amp; GCV DATA'!$A$2:$V$203,7,0),0)</f>
        <v>0</v>
      </c>
      <c r="H155" s="13">
        <f>IFERROR(VLOOKUP(A155,'[1]WASH COAL RECEIPT &amp; GCV DATA'!$A$2:$V$203,8,0),0)</f>
        <v>0</v>
      </c>
      <c r="I155" s="13">
        <f>IFERROR(VLOOKUP(A155,'[1]WASH COAL RECEIPT &amp; GCV DATA'!$A$2:$V$203,9,0),0)</f>
        <v>0</v>
      </c>
      <c r="J155" s="13">
        <f>IFERROR(VLOOKUP(A155,'[1]WASH COAL RECEIPT &amp; GCV DATA'!$A$2:$V$203,10,0),0)</f>
        <v>0</v>
      </c>
      <c r="K155" s="15" t="e">
        <f>SUMIF('[1]WASH COAL RECEIPT &amp; GCV DATA'!$A$3:$A$203,'MASTER DATA FILE WASH COAL 210'!A155,'[1]WASH COAL RECEIPT &amp; GCV DATA'!$K$3:$K$203)</f>
        <v>#VALUE!</v>
      </c>
      <c r="L155" s="15" t="e">
        <f>SUMIF('[1]WASH COAL RECEIPT &amp; GCV DATA'!$A$3:$A$203,'MASTER DATA FILE WASH COAL 210'!A155,'[1]WASH COAL RECEIPT &amp; GCV DATA'!$L$3:$L$203)</f>
        <v>#VALUE!</v>
      </c>
      <c r="M155" s="15" t="e">
        <f t="shared" si="14"/>
        <v>#VALUE!</v>
      </c>
      <c r="N155" s="15">
        <f t="shared" si="15"/>
        <v>0</v>
      </c>
      <c r="O155" s="15" t="e">
        <f>SUMIF('[1]WASH COAL RECEIPT &amp; GCV DATA'!$A$3:$A$203,'MASTER DATA FILE WASH COAL 210'!A155,'[1]WASH COAL RECEIPT &amp; GCV DATA'!$O$3:$O$203)</f>
        <v>#VALUE!</v>
      </c>
      <c r="P155" s="15" t="e">
        <f t="shared" si="16"/>
        <v>#VALUE!</v>
      </c>
      <c r="Q155" s="15" t="e">
        <f>SUMIF('[1]WASH COAL RECEIPT &amp; GCV DATA'!$A$3:$A$203,'MASTER DATA FILE WASH COAL 210'!A155,'[1]WASH COAL RECEIPT &amp; GCV DATA'!$Q$3:$Q$203)</f>
        <v>#VALUE!</v>
      </c>
      <c r="R155" s="16" t="e">
        <f>SUMIF('[1]WASH COAL RECEIPT &amp; GCV DATA'!$A$3:$A$203,'MASTER DATA FILE WASH COAL 210'!A155,'[1]WASH COAL RECEIPT &amp; GCV DATA'!$R$3:$R$203)+IF(H155=$J$234,($K$234*K155),0)+IF(H155=$J$235,($K$235*K155),0)</f>
        <v>#VALUE!</v>
      </c>
      <c r="S155" s="15" t="e">
        <f t="shared" si="17"/>
        <v>#VALUE!</v>
      </c>
      <c r="T155" s="15" t="e">
        <f>SUMIF('[1]WASH COAL RECEIPT &amp; GCV DATA'!$A$3:$A$203,'MASTER DATA FILE WASH COAL 210'!A155,'[1]WASH COAL RECEIPT &amp; GCV DATA'!$T$3:$T$203)</f>
        <v>#VALUE!</v>
      </c>
      <c r="U155" s="15" t="e">
        <f t="shared" si="18"/>
        <v>#VALUE!</v>
      </c>
      <c r="V155" s="15" t="e">
        <f>SUMIF('[1]WASH COAL RECEIPT &amp; GCV DATA'!$A$3:$A$203,'MASTER DATA FILE WASH COAL 210'!A155,'[1]WASH COAL RECEIPT &amp; GCV DATA'!$V$3:$V$203)</f>
        <v>#VALUE!</v>
      </c>
      <c r="W155" s="15" t="e">
        <f t="shared" si="19"/>
        <v>#VALUE!</v>
      </c>
      <c r="X155" t="e">
        <f t="shared" si="20"/>
        <v>#VALUE!</v>
      </c>
    </row>
    <row r="156" spans="1:24" customFormat="1" x14ac:dyDescent="0.3">
      <c r="A156" s="12"/>
      <c r="B156" s="12" t="e">
        <f>SUMIF('[1]WASH COAL RECEIPT &amp; GCV DATA'!$A$3:$A$188,A156,'[1]WASH COAL RECEIPT &amp; GCV DATA'!$B$3:$B$188)</f>
        <v>#VALUE!</v>
      </c>
      <c r="C156" s="13" t="e">
        <f>SUMIF('[1]WASH COAL RECEIPT &amp; GCV DATA'!$A$3:$A$203,A156,'[1]WASH COAL RECEIPT &amp; GCV DATA'!$C$3:$C$203)</f>
        <v>#VALUE!</v>
      </c>
      <c r="D156" s="13">
        <f>IFERROR(VLOOKUP(A156,'[1]WASH COAL RECEIPT &amp; GCV DATA'!A157:V356,4,0),0)</f>
        <v>0</v>
      </c>
      <c r="E156" s="14">
        <f>IFERROR(VLOOKUP(A156,'[1]WASH COAL RECEIPT &amp; GCV DATA'!$A$2:$V$203,5,0),0)</f>
        <v>0</v>
      </c>
      <c r="F156" s="13" t="e">
        <f>SUMIF('[1]WASH COAL RECEIPT &amp; GCV DATA'!$A$3:$A$203,'MASTER DATA FILE WASH COAL 210'!A156,'[1]WASH COAL RECEIPT &amp; GCV DATA'!$F$3:$F$203)</f>
        <v>#VALUE!</v>
      </c>
      <c r="G156" s="13">
        <f>IFERROR(VLOOKUP(A156,'[1]WASH COAL RECEIPT &amp; GCV DATA'!$A$2:$V$203,7,0),0)</f>
        <v>0</v>
      </c>
      <c r="H156" s="13">
        <f>IFERROR(VLOOKUP(A156,'[1]WASH COAL RECEIPT &amp; GCV DATA'!$A$2:$V$203,8,0),0)</f>
        <v>0</v>
      </c>
      <c r="I156" s="13">
        <f>IFERROR(VLOOKUP(A156,'[1]WASH COAL RECEIPT &amp; GCV DATA'!$A$2:$V$203,9,0),0)</f>
        <v>0</v>
      </c>
      <c r="J156" s="13">
        <f>IFERROR(VLOOKUP(A156,'[1]WASH COAL RECEIPT &amp; GCV DATA'!$A$2:$V$203,10,0),0)</f>
        <v>0</v>
      </c>
      <c r="K156" s="15" t="e">
        <f>SUMIF('[1]WASH COAL RECEIPT &amp; GCV DATA'!$A$3:$A$203,'MASTER DATA FILE WASH COAL 210'!A156,'[1]WASH COAL RECEIPT &amp; GCV DATA'!$K$3:$K$203)</f>
        <v>#VALUE!</v>
      </c>
      <c r="L156" s="15" t="e">
        <f>SUMIF('[1]WASH COAL RECEIPT &amp; GCV DATA'!$A$3:$A$203,'MASTER DATA FILE WASH COAL 210'!A156,'[1]WASH COAL RECEIPT &amp; GCV DATA'!$L$3:$L$203)</f>
        <v>#VALUE!</v>
      </c>
      <c r="M156" s="15" t="e">
        <f t="shared" si="14"/>
        <v>#VALUE!</v>
      </c>
      <c r="N156" s="15">
        <f t="shared" si="15"/>
        <v>0</v>
      </c>
      <c r="O156" s="15" t="e">
        <f>SUMIF('[1]WASH COAL RECEIPT &amp; GCV DATA'!$A$3:$A$203,'MASTER DATA FILE WASH COAL 210'!A156,'[1]WASH COAL RECEIPT &amp; GCV DATA'!$O$3:$O$203)</f>
        <v>#VALUE!</v>
      </c>
      <c r="P156" s="15" t="e">
        <f t="shared" si="16"/>
        <v>#VALUE!</v>
      </c>
      <c r="Q156" s="15" t="e">
        <f>SUMIF('[1]WASH COAL RECEIPT &amp; GCV DATA'!$A$3:$A$203,'MASTER DATA FILE WASH COAL 210'!A156,'[1]WASH COAL RECEIPT &amp; GCV DATA'!$Q$3:$Q$203)</f>
        <v>#VALUE!</v>
      </c>
      <c r="R156" s="16" t="e">
        <f>SUMIF('[1]WASH COAL RECEIPT &amp; GCV DATA'!$A$3:$A$203,'MASTER DATA FILE WASH COAL 210'!A156,'[1]WASH COAL RECEIPT &amp; GCV DATA'!$R$3:$R$203)+IF(H156=$J$234,($K$234*K156),0)+IF(H156=$J$235,($K$235*K156),0)</f>
        <v>#VALUE!</v>
      </c>
      <c r="S156" s="15" t="e">
        <f t="shared" si="17"/>
        <v>#VALUE!</v>
      </c>
      <c r="T156" s="15" t="e">
        <f>SUMIF('[1]WASH COAL RECEIPT &amp; GCV DATA'!$A$3:$A$203,'MASTER DATA FILE WASH COAL 210'!A156,'[1]WASH COAL RECEIPT &amp; GCV DATA'!$T$3:$T$203)</f>
        <v>#VALUE!</v>
      </c>
      <c r="U156" s="15" t="e">
        <f t="shared" si="18"/>
        <v>#VALUE!</v>
      </c>
      <c r="V156" s="15" t="e">
        <f>SUMIF('[1]WASH COAL RECEIPT &amp; GCV DATA'!$A$3:$A$203,'MASTER DATA FILE WASH COAL 210'!A156,'[1]WASH COAL RECEIPT &amp; GCV DATA'!$V$3:$V$203)</f>
        <v>#VALUE!</v>
      </c>
      <c r="W156" s="15" t="e">
        <f t="shared" si="19"/>
        <v>#VALUE!</v>
      </c>
      <c r="X156" t="e">
        <f t="shared" si="20"/>
        <v>#VALUE!</v>
      </c>
    </row>
    <row r="157" spans="1:24" customFormat="1" x14ac:dyDescent="0.3">
      <c r="A157" s="12"/>
      <c r="B157" s="12" t="e">
        <f>SUMIF('[1]WASH COAL RECEIPT &amp; GCV DATA'!$A$3:$A$188,A157,'[1]WASH COAL RECEIPT &amp; GCV DATA'!$B$3:$B$188)</f>
        <v>#VALUE!</v>
      </c>
      <c r="C157" s="13" t="e">
        <f>SUMIF('[1]WASH COAL RECEIPT &amp; GCV DATA'!$A$3:$A$203,A157,'[1]WASH COAL RECEIPT &amp; GCV DATA'!$C$3:$C$203)</f>
        <v>#VALUE!</v>
      </c>
      <c r="D157" s="13">
        <f>IFERROR(VLOOKUP(A157,'[1]WASH COAL RECEIPT &amp; GCV DATA'!A158:V357,4,0),0)</f>
        <v>0</v>
      </c>
      <c r="E157" s="14">
        <f>IFERROR(VLOOKUP(A157,'[1]WASH COAL RECEIPT &amp; GCV DATA'!$A$2:$V$203,5,0),0)</f>
        <v>0</v>
      </c>
      <c r="F157" s="13" t="e">
        <f>SUMIF('[1]WASH COAL RECEIPT &amp; GCV DATA'!$A$3:$A$203,'MASTER DATA FILE WASH COAL 210'!A157,'[1]WASH COAL RECEIPT &amp; GCV DATA'!$F$3:$F$203)</f>
        <v>#VALUE!</v>
      </c>
      <c r="G157" s="13">
        <f>IFERROR(VLOOKUP(A157,'[1]WASH COAL RECEIPT &amp; GCV DATA'!$A$2:$V$203,7,0),0)</f>
        <v>0</v>
      </c>
      <c r="H157" s="13">
        <f>IFERROR(VLOOKUP(A157,'[1]WASH COAL RECEIPT &amp; GCV DATA'!$A$2:$V$203,8,0),0)</f>
        <v>0</v>
      </c>
      <c r="I157" s="13">
        <f>IFERROR(VLOOKUP(A157,'[1]WASH COAL RECEIPT &amp; GCV DATA'!$A$2:$V$203,9,0),0)</f>
        <v>0</v>
      </c>
      <c r="J157" s="13">
        <f>IFERROR(VLOOKUP(A157,'[1]WASH COAL RECEIPT &amp; GCV DATA'!$A$2:$V$203,10,0),0)</f>
        <v>0</v>
      </c>
      <c r="K157" s="15" t="e">
        <f>SUMIF('[1]WASH COAL RECEIPT &amp; GCV DATA'!$A$3:$A$203,'MASTER DATA FILE WASH COAL 210'!A157,'[1]WASH COAL RECEIPT &amp; GCV DATA'!$K$3:$K$203)</f>
        <v>#VALUE!</v>
      </c>
      <c r="L157" s="15" t="e">
        <f>SUMIF('[1]WASH COAL RECEIPT &amp; GCV DATA'!$A$3:$A$203,'MASTER DATA FILE WASH COAL 210'!A157,'[1]WASH COAL RECEIPT &amp; GCV DATA'!$L$3:$L$203)</f>
        <v>#VALUE!</v>
      </c>
      <c r="M157" s="15" t="e">
        <f t="shared" si="14"/>
        <v>#VALUE!</v>
      </c>
      <c r="N157" s="15">
        <f t="shared" si="15"/>
        <v>0</v>
      </c>
      <c r="O157" s="15" t="e">
        <f>SUMIF('[1]WASH COAL RECEIPT &amp; GCV DATA'!$A$3:$A$203,'MASTER DATA FILE WASH COAL 210'!A157,'[1]WASH COAL RECEIPT &amp; GCV DATA'!$O$3:$O$203)</f>
        <v>#VALUE!</v>
      </c>
      <c r="P157" s="15" t="e">
        <f t="shared" si="16"/>
        <v>#VALUE!</v>
      </c>
      <c r="Q157" s="15" t="e">
        <f>SUMIF('[1]WASH COAL RECEIPT &amp; GCV DATA'!$A$3:$A$203,'MASTER DATA FILE WASH COAL 210'!A157,'[1]WASH COAL RECEIPT &amp; GCV DATA'!$Q$3:$Q$203)</f>
        <v>#VALUE!</v>
      </c>
      <c r="R157" s="16" t="e">
        <f>SUMIF('[1]WASH COAL RECEIPT &amp; GCV DATA'!$A$3:$A$203,'MASTER DATA FILE WASH COAL 210'!A157,'[1]WASH COAL RECEIPT &amp; GCV DATA'!$R$3:$R$203)+IF(H157=$J$234,($K$234*K157),0)+IF(H157=$J$235,($K$235*K157),0)</f>
        <v>#VALUE!</v>
      </c>
      <c r="S157" s="15" t="e">
        <f t="shared" si="17"/>
        <v>#VALUE!</v>
      </c>
      <c r="T157" s="15" t="e">
        <f>SUMIF('[1]WASH COAL RECEIPT &amp; GCV DATA'!$A$3:$A$203,'MASTER DATA FILE WASH COAL 210'!A157,'[1]WASH COAL RECEIPT &amp; GCV DATA'!$T$3:$T$203)</f>
        <v>#VALUE!</v>
      </c>
      <c r="U157" s="15" t="e">
        <f t="shared" si="18"/>
        <v>#VALUE!</v>
      </c>
      <c r="V157" s="15" t="e">
        <f>SUMIF('[1]WASH COAL RECEIPT &amp; GCV DATA'!$A$3:$A$203,'MASTER DATA FILE WASH COAL 210'!A157,'[1]WASH COAL RECEIPT &amp; GCV DATA'!$V$3:$V$203)</f>
        <v>#VALUE!</v>
      </c>
      <c r="W157" s="15" t="e">
        <f t="shared" si="19"/>
        <v>#VALUE!</v>
      </c>
      <c r="X157" t="e">
        <f t="shared" si="20"/>
        <v>#VALUE!</v>
      </c>
    </row>
    <row r="158" spans="1:24" customFormat="1" x14ac:dyDescent="0.3">
      <c r="A158" s="12"/>
      <c r="B158" s="12" t="e">
        <f>SUMIF('[1]WASH COAL RECEIPT &amp; GCV DATA'!$A$3:$A$188,A158,'[1]WASH COAL RECEIPT &amp; GCV DATA'!$B$3:$B$188)</f>
        <v>#VALUE!</v>
      </c>
      <c r="C158" s="13" t="e">
        <f>SUMIF('[1]WASH COAL RECEIPT &amp; GCV DATA'!$A$3:$A$203,A158,'[1]WASH COAL RECEIPT &amp; GCV DATA'!$C$3:$C$203)</f>
        <v>#VALUE!</v>
      </c>
      <c r="D158" s="13">
        <f>IFERROR(VLOOKUP(A158,'[1]WASH COAL RECEIPT &amp; GCV DATA'!A159:V358,4,0),0)</f>
        <v>0</v>
      </c>
      <c r="E158" s="14">
        <f>IFERROR(VLOOKUP(A158,'[1]WASH COAL RECEIPT &amp; GCV DATA'!$A$2:$V$203,5,0),0)</f>
        <v>0</v>
      </c>
      <c r="F158" s="13" t="e">
        <f>SUMIF('[1]WASH COAL RECEIPT &amp; GCV DATA'!$A$3:$A$203,'MASTER DATA FILE WASH COAL 210'!A158,'[1]WASH COAL RECEIPT &amp; GCV DATA'!$F$3:$F$203)</f>
        <v>#VALUE!</v>
      </c>
      <c r="G158" s="13">
        <f>IFERROR(VLOOKUP(A158,'[1]WASH COAL RECEIPT &amp; GCV DATA'!$A$2:$V$203,7,0),0)</f>
        <v>0</v>
      </c>
      <c r="H158" s="13">
        <f>IFERROR(VLOOKUP(A158,'[1]WASH COAL RECEIPT &amp; GCV DATA'!$A$2:$V$203,8,0),0)</f>
        <v>0</v>
      </c>
      <c r="I158" s="13">
        <f>IFERROR(VLOOKUP(A158,'[1]WASH COAL RECEIPT &amp; GCV DATA'!$A$2:$V$203,9,0),0)</f>
        <v>0</v>
      </c>
      <c r="J158" s="13">
        <f>IFERROR(VLOOKUP(A158,'[1]WASH COAL RECEIPT &amp; GCV DATA'!$A$2:$V$203,10,0),0)</f>
        <v>0</v>
      </c>
      <c r="K158" s="15" t="e">
        <f>SUMIF('[1]WASH COAL RECEIPT &amp; GCV DATA'!$A$3:$A$203,'MASTER DATA FILE WASH COAL 210'!A158,'[1]WASH COAL RECEIPT &amp; GCV DATA'!$K$3:$K$203)</f>
        <v>#VALUE!</v>
      </c>
      <c r="L158" s="15" t="e">
        <f>SUMIF('[1]WASH COAL RECEIPT &amp; GCV DATA'!$A$3:$A$203,'MASTER DATA FILE WASH COAL 210'!A158,'[1]WASH COAL RECEIPT &amp; GCV DATA'!$L$3:$L$203)</f>
        <v>#VALUE!</v>
      </c>
      <c r="M158" s="15" t="e">
        <f t="shared" si="14"/>
        <v>#VALUE!</v>
      </c>
      <c r="N158" s="15">
        <f t="shared" si="15"/>
        <v>0</v>
      </c>
      <c r="O158" s="15" t="e">
        <f>SUMIF('[1]WASH COAL RECEIPT &amp; GCV DATA'!$A$3:$A$203,'MASTER DATA FILE WASH COAL 210'!A158,'[1]WASH COAL RECEIPT &amp; GCV DATA'!$O$3:$O$203)</f>
        <v>#VALUE!</v>
      </c>
      <c r="P158" s="15" t="e">
        <f t="shared" si="16"/>
        <v>#VALUE!</v>
      </c>
      <c r="Q158" s="15" t="e">
        <f>SUMIF('[1]WASH COAL RECEIPT &amp; GCV DATA'!$A$3:$A$203,'MASTER DATA FILE WASH COAL 210'!A158,'[1]WASH COAL RECEIPT &amp; GCV DATA'!$Q$3:$Q$203)</f>
        <v>#VALUE!</v>
      </c>
      <c r="R158" s="16" t="e">
        <f>SUMIF('[1]WASH COAL RECEIPT &amp; GCV DATA'!$A$3:$A$203,'MASTER DATA FILE WASH COAL 210'!A158,'[1]WASH COAL RECEIPT &amp; GCV DATA'!$R$3:$R$203)+IF(H158=$J$234,($K$234*K158),0)+IF(H158=$J$235,($K$235*K158),0)</f>
        <v>#VALUE!</v>
      </c>
      <c r="S158" s="15" t="e">
        <f t="shared" si="17"/>
        <v>#VALUE!</v>
      </c>
      <c r="T158" s="15" t="e">
        <f>SUMIF('[1]WASH COAL RECEIPT &amp; GCV DATA'!$A$3:$A$203,'MASTER DATA FILE WASH COAL 210'!A158,'[1]WASH COAL RECEIPT &amp; GCV DATA'!$T$3:$T$203)</f>
        <v>#VALUE!</v>
      </c>
      <c r="U158" s="15" t="e">
        <f t="shared" si="18"/>
        <v>#VALUE!</v>
      </c>
      <c r="V158" s="15" t="e">
        <f>SUMIF('[1]WASH COAL RECEIPT &amp; GCV DATA'!$A$3:$A$203,'MASTER DATA FILE WASH COAL 210'!A158,'[1]WASH COAL RECEIPT &amp; GCV DATA'!$V$3:$V$203)</f>
        <v>#VALUE!</v>
      </c>
      <c r="W158" s="15" t="e">
        <f t="shared" si="19"/>
        <v>#VALUE!</v>
      </c>
      <c r="X158" t="e">
        <f t="shared" si="20"/>
        <v>#VALUE!</v>
      </c>
    </row>
    <row r="159" spans="1:24" customFormat="1" x14ac:dyDescent="0.3">
      <c r="A159" s="12"/>
      <c r="B159" s="12" t="e">
        <f>SUMIF('[1]WASH COAL RECEIPT &amp; GCV DATA'!$A$3:$A$188,A159,'[1]WASH COAL RECEIPT &amp; GCV DATA'!$B$3:$B$188)</f>
        <v>#VALUE!</v>
      </c>
      <c r="C159" s="13" t="e">
        <f>SUMIF('[1]WASH COAL RECEIPT &amp; GCV DATA'!$A$3:$A$203,A159,'[1]WASH COAL RECEIPT &amp; GCV DATA'!$C$3:$C$203)</f>
        <v>#VALUE!</v>
      </c>
      <c r="D159" s="13">
        <f>IFERROR(VLOOKUP(A159,'[1]WASH COAL RECEIPT &amp; GCV DATA'!A160:V359,4,0),0)</f>
        <v>0</v>
      </c>
      <c r="E159" s="14">
        <f>IFERROR(VLOOKUP(A159,'[1]WASH COAL RECEIPT &amp; GCV DATA'!$A$2:$V$203,5,0),0)</f>
        <v>0</v>
      </c>
      <c r="F159" s="13" t="e">
        <f>SUMIF('[1]WASH COAL RECEIPT &amp; GCV DATA'!$A$3:$A$203,'MASTER DATA FILE WASH COAL 210'!A159,'[1]WASH COAL RECEIPT &amp; GCV DATA'!$F$3:$F$203)</f>
        <v>#VALUE!</v>
      </c>
      <c r="G159" s="13">
        <f>IFERROR(VLOOKUP(A159,'[1]WASH COAL RECEIPT &amp; GCV DATA'!$A$2:$V$203,7,0),0)</f>
        <v>0</v>
      </c>
      <c r="H159" s="13">
        <f>IFERROR(VLOOKUP(A159,'[1]WASH COAL RECEIPT &amp; GCV DATA'!$A$2:$V$203,8,0),0)</f>
        <v>0</v>
      </c>
      <c r="I159" s="13">
        <f>IFERROR(VLOOKUP(A159,'[1]WASH COAL RECEIPT &amp; GCV DATA'!$A$2:$V$203,9,0),0)</f>
        <v>0</v>
      </c>
      <c r="J159" s="13">
        <f>IFERROR(VLOOKUP(A159,'[1]WASH COAL RECEIPT &amp; GCV DATA'!$A$2:$V$203,10,0),0)</f>
        <v>0</v>
      </c>
      <c r="K159" s="15" t="e">
        <f>SUMIF('[1]WASH COAL RECEIPT &amp; GCV DATA'!$A$3:$A$203,'MASTER DATA FILE WASH COAL 210'!A159,'[1]WASH COAL RECEIPT &amp; GCV DATA'!$K$3:$K$203)</f>
        <v>#VALUE!</v>
      </c>
      <c r="L159" s="15" t="e">
        <f>SUMIF('[1]WASH COAL RECEIPT &amp; GCV DATA'!$A$3:$A$203,'MASTER DATA FILE WASH COAL 210'!A159,'[1]WASH COAL RECEIPT &amp; GCV DATA'!$L$3:$L$203)</f>
        <v>#VALUE!</v>
      </c>
      <c r="M159" s="15" t="e">
        <f t="shared" si="14"/>
        <v>#VALUE!</v>
      </c>
      <c r="N159" s="15">
        <f t="shared" si="15"/>
        <v>0</v>
      </c>
      <c r="O159" s="15" t="e">
        <f>SUMIF('[1]WASH COAL RECEIPT &amp; GCV DATA'!$A$3:$A$203,'MASTER DATA FILE WASH COAL 210'!A159,'[1]WASH COAL RECEIPT &amp; GCV DATA'!$O$3:$O$203)</f>
        <v>#VALUE!</v>
      </c>
      <c r="P159" s="15" t="e">
        <f t="shared" si="16"/>
        <v>#VALUE!</v>
      </c>
      <c r="Q159" s="15" t="e">
        <f>SUMIF('[1]WASH COAL RECEIPT &amp; GCV DATA'!$A$3:$A$203,'MASTER DATA FILE WASH COAL 210'!A159,'[1]WASH COAL RECEIPT &amp; GCV DATA'!$Q$3:$Q$203)</f>
        <v>#VALUE!</v>
      </c>
      <c r="R159" s="16" t="e">
        <f>SUMIF('[1]WASH COAL RECEIPT &amp; GCV DATA'!$A$3:$A$203,'MASTER DATA FILE WASH COAL 210'!A159,'[1]WASH COAL RECEIPT &amp; GCV DATA'!$R$3:$R$203)+IF(H159=$J$234,($K$234*K159),0)+IF(H159=$J$235,($K$235*K159),0)</f>
        <v>#VALUE!</v>
      </c>
      <c r="S159" s="15" t="e">
        <f t="shared" si="17"/>
        <v>#VALUE!</v>
      </c>
      <c r="T159" s="15" t="e">
        <f>SUMIF('[1]WASH COAL RECEIPT &amp; GCV DATA'!$A$3:$A$203,'MASTER DATA FILE WASH COAL 210'!A159,'[1]WASH COAL RECEIPT &amp; GCV DATA'!$T$3:$T$203)</f>
        <v>#VALUE!</v>
      </c>
      <c r="U159" s="15" t="e">
        <f t="shared" si="18"/>
        <v>#VALUE!</v>
      </c>
      <c r="V159" s="15" t="e">
        <f>SUMIF('[1]WASH COAL RECEIPT &amp; GCV DATA'!$A$3:$A$203,'MASTER DATA FILE WASH COAL 210'!A159,'[1]WASH COAL RECEIPT &amp; GCV DATA'!$V$3:$V$203)</f>
        <v>#VALUE!</v>
      </c>
      <c r="W159" s="15" t="e">
        <f t="shared" si="19"/>
        <v>#VALUE!</v>
      </c>
      <c r="X159" t="e">
        <f t="shared" si="20"/>
        <v>#VALUE!</v>
      </c>
    </row>
    <row r="160" spans="1:24" customFormat="1" x14ac:dyDescent="0.3">
      <c r="A160" s="12"/>
      <c r="B160" s="12" t="e">
        <f>SUMIF('[1]WASH COAL RECEIPT &amp; GCV DATA'!$A$3:$A$188,A160,'[1]WASH COAL RECEIPT &amp; GCV DATA'!$B$3:$B$188)</f>
        <v>#VALUE!</v>
      </c>
      <c r="C160" s="13" t="e">
        <f>SUMIF('[1]WASH COAL RECEIPT &amp; GCV DATA'!$A$3:$A$203,A160,'[1]WASH COAL RECEIPT &amp; GCV DATA'!$C$3:$C$203)</f>
        <v>#VALUE!</v>
      </c>
      <c r="D160" s="13">
        <f>IFERROR(VLOOKUP(A160,'[1]WASH COAL RECEIPT &amp; GCV DATA'!A161:V360,4,0),0)</f>
        <v>0</v>
      </c>
      <c r="E160" s="14">
        <f>IFERROR(VLOOKUP(A160,'[1]WASH COAL RECEIPT &amp; GCV DATA'!$A$2:$V$203,5,0),0)</f>
        <v>0</v>
      </c>
      <c r="F160" s="13" t="e">
        <f>SUMIF('[1]WASH COAL RECEIPT &amp; GCV DATA'!$A$3:$A$203,'MASTER DATA FILE WASH COAL 210'!A160,'[1]WASH COAL RECEIPT &amp; GCV DATA'!$F$3:$F$203)</f>
        <v>#VALUE!</v>
      </c>
      <c r="G160" s="13">
        <f>IFERROR(VLOOKUP(A160,'[1]WASH COAL RECEIPT &amp; GCV DATA'!$A$2:$V$203,7,0),0)</f>
        <v>0</v>
      </c>
      <c r="H160" s="13">
        <f>IFERROR(VLOOKUP(A160,'[1]WASH COAL RECEIPT &amp; GCV DATA'!$A$2:$V$203,8,0),0)</f>
        <v>0</v>
      </c>
      <c r="I160" s="13">
        <f>IFERROR(VLOOKUP(A160,'[1]WASH COAL RECEIPT &amp; GCV DATA'!$A$2:$V$203,9,0),0)</f>
        <v>0</v>
      </c>
      <c r="J160" s="13">
        <f>IFERROR(VLOOKUP(A160,'[1]WASH COAL RECEIPT &amp; GCV DATA'!$A$2:$V$203,10,0),0)</f>
        <v>0</v>
      </c>
      <c r="K160" s="15" t="e">
        <f>SUMIF('[1]WASH COAL RECEIPT &amp; GCV DATA'!$A$3:$A$203,'MASTER DATA FILE WASH COAL 210'!A160,'[1]WASH COAL RECEIPT &amp; GCV DATA'!$K$3:$K$203)</f>
        <v>#VALUE!</v>
      </c>
      <c r="L160" s="15" t="e">
        <f>SUMIF('[1]WASH COAL RECEIPT &amp; GCV DATA'!$A$3:$A$203,'MASTER DATA FILE WASH COAL 210'!A160,'[1]WASH COAL RECEIPT &amp; GCV DATA'!$L$3:$L$203)</f>
        <v>#VALUE!</v>
      </c>
      <c r="M160" s="15" t="e">
        <f t="shared" si="14"/>
        <v>#VALUE!</v>
      </c>
      <c r="N160" s="15">
        <f t="shared" si="15"/>
        <v>0</v>
      </c>
      <c r="O160" s="15" t="e">
        <f>SUMIF('[1]WASH COAL RECEIPT &amp; GCV DATA'!$A$3:$A$203,'MASTER DATA FILE WASH COAL 210'!A160,'[1]WASH COAL RECEIPT &amp; GCV DATA'!$O$3:$O$203)</f>
        <v>#VALUE!</v>
      </c>
      <c r="P160" s="15" t="e">
        <f t="shared" si="16"/>
        <v>#VALUE!</v>
      </c>
      <c r="Q160" s="15" t="e">
        <f>SUMIF('[1]WASH COAL RECEIPT &amp; GCV DATA'!$A$3:$A$203,'MASTER DATA FILE WASH COAL 210'!A160,'[1]WASH COAL RECEIPT &amp; GCV DATA'!$Q$3:$Q$203)</f>
        <v>#VALUE!</v>
      </c>
      <c r="R160" s="16" t="e">
        <f>SUMIF('[1]WASH COAL RECEIPT &amp; GCV DATA'!$A$3:$A$203,'MASTER DATA FILE WASH COAL 210'!A160,'[1]WASH COAL RECEIPT &amp; GCV DATA'!$R$3:$R$203)+IF(H160=$J$234,($K$234*K160),0)+IF(H160=$J$235,($K$235*K160),0)</f>
        <v>#VALUE!</v>
      </c>
      <c r="S160" s="15" t="e">
        <f t="shared" si="17"/>
        <v>#VALUE!</v>
      </c>
      <c r="T160" s="15" t="e">
        <f>SUMIF('[1]WASH COAL RECEIPT &amp; GCV DATA'!$A$3:$A$203,'MASTER DATA FILE WASH COAL 210'!A160,'[1]WASH COAL RECEIPT &amp; GCV DATA'!$T$3:$T$203)</f>
        <v>#VALUE!</v>
      </c>
      <c r="U160" s="15" t="e">
        <f t="shared" si="18"/>
        <v>#VALUE!</v>
      </c>
      <c r="V160" s="15" t="e">
        <f>SUMIF('[1]WASH COAL RECEIPT &amp; GCV DATA'!$A$3:$A$203,'MASTER DATA FILE WASH COAL 210'!A160,'[1]WASH COAL RECEIPT &amp; GCV DATA'!$V$3:$V$203)</f>
        <v>#VALUE!</v>
      </c>
      <c r="W160" s="15" t="e">
        <f t="shared" si="19"/>
        <v>#VALUE!</v>
      </c>
      <c r="X160" t="e">
        <f t="shared" si="20"/>
        <v>#VALUE!</v>
      </c>
    </row>
    <row r="161" spans="1:24" customFormat="1" x14ac:dyDescent="0.3">
      <c r="A161" s="12"/>
      <c r="B161" s="12" t="e">
        <f>SUMIF('[1]WASH COAL RECEIPT &amp; GCV DATA'!$A$3:$A$188,A161,'[1]WASH COAL RECEIPT &amp; GCV DATA'!$B$3:$B$188)</f>
        <v>#VALUE!</v>
      </c>
      <c r="C161" s="13" t="e">
        <f>SUMIF('[1]WASH COAL RECEIPT &amp; GCV DATA'!$A$3:$A$203,A161,'[1]WASH COAL RECEIPT &amp; GCV DATA'!$C$3:$C$203)</f>
        <v>#VALUE!</v>
      </c>
      <c r="D161" s="13">
        <f>IFERROR(VLOOKUP(A161,'[1]WASH COAL RECEIPT &amp; GCV DATA'!A162:V361,4,0),0)</f>
        <v>0</v>
      </c>
      <c r="E161" s="14">
        <f>IFERROR(VLOOKUP(A161,'[1]WASH COAL RECEIPT &amp; GCV DATA'!$A$2:$V$203,5,0),0)</f>
        <v>0</v>
      </c>
      <c r="F161" s="13" t="e">
        <f>SUMIF('[1]WASH COAL RECEIPT &amp; GCV DATA'!$A$3:$A$203,'MASTER DATA FILE WASH COAL 210'!A161,'[1]WASH COAL RECEIPT &amp; GCV DATA'!$F$3:$F$203)</f>
        <v>#VALUE!</v>
      </c>
      <c r="G161" s="13">
        <f>IFERROR(VLOOKUP(A161,'[1]WASH COAL RECEIPT &amp; GCV DATA'!$A$2:$V$203,7,0),0)</f>
        <v>0</v>
      </c>
      <c r="H161" s="13">
        <f>IFERROR(VLOOKUP(A161,'[1]WASH COAL RECEIPT &amp; GCV DATA'!$A$2:$V$203,8,0),0)</f>
        <v>0</v>
      </c>
      <c r="I161" s="13">
        <f>IFERROR(VLOOKUP(A161,'[1]WASH COAL RECEIPT &amp; GCV DATA'!$A$2:$V$203,9,0),0)</f>
        <v>0</v>
      </c>
      <c r="J161" s="13">
        <f>IFERROR(VLOOKUP(A161,'[1]WASH COAL RECEIPT &amp; GCV DATA'!$A$2:$V$203,10,0),0)</f>
        <v>0</v>
      </c>
      <c r="K161" s="15" t="e">
        <f>SUMIF('[1]WASH COAL RECEIPT &amp; GCV DATA'!$A$3:$A$203,'MASTER DATA FILE WASH COAL 210'!A161,'[1]WASH COAL RECEIPT &amp; GCV DATA'!$K$3:$K$203)</f>
        <v>#VALUE!</v>
      </c>
      <c r="L161" s="15" t="e">
        <f>SUMIF('[1]WASH COAL RECEIPT &amp; GCV DATA'!$A$3:$A$203,'MASTER DATA FILE WASH COAL 210'!A161,'[1]WASH COAL RECEIPT &amp; GCV DATA'!$L$3:$L$203)</f>
        <v>#VALUE!</v>
      </c>
      <c r="M161" s="15" t="e">
        <f t="shared" si="14"/>
        <v>#VALUE!</v>
      </c>
      <c r="N161" s="15">
        <f t="shared" si="15"/>
        <v>0</v>
      </c>
      <c r="O161" s="15" t="e">
        <f>SUMIF('[1]WASH COAL RECEIPT &amp; GCV DATA'!$A$3:$A$203,'MASTER DATA FILE WASH COAL 210'!A161,'[1]WASH COAL RECEIPT &amp; GCV DATA'!$O$3:$O$203)</f>
        <v>#VALUE!</v>
      </c>
      <c r="P161" s="15" t="e">
        <f t="shared" si="16"/>
        <v>#VALUE!</v>
      </c>
      <c r="Q161" s="15" t="e">
        <f>SUMIF('[1]WASH COAL RECEIPT &amp; GCV DATA'!$A$3:$A$203,'MASTER DATA FILE WASH COAL 210'!A161,'[1]WASH COAL RECEIPT &amp; GCV DATA'!$Q$3:$Q$203)</f>
        <v>#VALUE!</v>
      </c>
      <c r="R161" s="16" t="e">
        <f>SUMIF('[1]WASH COAL RECEIPT &amp; GCV DATA'!$A$3:$A$203,'MASTER DATA FILE WASH COAL 210'!A161,'[1]WASH COAL RECEIPT &amp; GCV DATA'!$R$3:$R$203)+IF(H161=$J$234,($K$234*K161),0)+IF(H161=$J$235,($K$235*K161),0)</f>
        <v>#VALUE!</v>
      </c>
      <c r="S161" s="15" t="e">
        <f t="shared" si="17"/>
        <v>#VALUE!</v>
      </c>
      <c r="T161" s="15" t="e">
        <f>SUMIF('[1]WASH COAL RECEIPT &amp; GCV DATA'!$A$3:$A$203,'MASTER DATA FILE WASH COAL 210'!A161,'[1]WASH COAL RECEIPT &amp; GCV DATA'!$T$3:$T$203)</f>
        <v>#VALUE!</v>
      </c>
      <c r="U161" s="15" t="e">
        <f t="shared" si="18"/>
        <v>#VALUE!</v>
      </c>
      <c r="V161" s="15" t="e">
        <f>SUMIF('[1]WASH COAL RECEIPT &amp; GCV DATA'!$A$3:$A$203,'MASTER DATA FILE WASH COAL 210'!A161,'[1]WASH COAL RECEIPT &amp; GCV DATA'!$V$3:$V$203)</f>
        <v>#VALUE!</v>
      </c>
      <c r="W161" s="15" t="e">
        <f t="shared" si="19"/>
        <v>#VALUE!</v>
      </c>
      <c r="X161" t="e">
        <f t="shared" si="20"/>
        <v>#VALUE!</v>
      </c>
    </row>
    <row r="162" spans="1:24" customFormat="1" x14ac:dyDescent="0.3">
      <c r="A162" s="12"/>
      <c r="B162" s="12" t="e">
        <f>SUMIF('[1]WASH COAL RECEIPT &amp; GCV DATA'!$A$3:$A$188,A162,'[1]WASH COAL RECEIPT &amp; GCV DATA'!$B$3:$B$188)</f>
        <v>#VALUE!</v>
      </c>
      <c r="C162" s="13" t="e">
        <f>SUMIF('[1]WASH COAL RECEIPT &amp; GCV DATA'!$A$3:$A$203,A162,'[1]WASH COAL RECEIPT &amp; GCV DATA'!$C$3:$C$203)</f>
        <v>#VALUE!</v>
      </c>
      <c r="D162" s="13">
        <f>IFERROR(VLOOKUP(A162,'[1]WASH COAL RECEIPT &amp; GCV DATA'!A163:V362,4,0),0)</f>
        <v>0</v>
      </c>
      <c r="E162" s="14">
        <f>IFERROR(VLOOKUP(A162,'[1]WASH COAL RECEIPT &amp; GCV DATA'!$A$2:$V$203,5,0),0)</f>
        <v>0</v>
      </c>
      <c r="F162" s="13" t="e">
        <f>SUMIF('[1]WASH COAL RECEIPT &amp; GCV DATA'!$A$3:$A$203,'MASTER DATA FILE WASH COAL 210'!A162,'[1]WASH COAL RECEIPT &amp; GCV DATA'!$F$3:$F$203)</f>
        <v>#VALUE!</v>
      </c>
      <c r="G162" s="13">
        <f>IFERROR(VLOOKUP(A162,'[1]WASH COAL RECEIPT &amp; GCV DATA'!$A$2:$V$203,7,0),0)</f>
        <v>0</v>
      </c>
      <c r="H162" s="13">
        <f>IFERROR(VLOOKUP(A162,'[1]WASH COAL RECEIPT &amp; GCV DATA'!$A$2:$V$203,8,0),0)</f>
        <v>0</v>
      </c>
      <c r="I162" s="13">
        <f>IFERROR(VLOOKUP(A162,'[1]WASH COAL RECEIPT &amp; GCV DATA'!$A$2:$V$203,9,0),0)</f>
        <v>0</v>
      </c>
      <c r="J162" s="13">
        <f>IFERROR(VLOOKUP(A162,'[1]WASH COAL RECEIPT &amp; GCV DATA'!$A$2:$V$203,10,0),0)</f>
        <v>0</v>
      </c>
      <c r="K162" s="15" t="e">
        <f>SUMIF('[1]WASH COAL RECEIPT &amp; GCV DATA'!$A$3:$A$203,'MASTER DATA FILE WASH COAL 210'!A162,'[1]WASH COAL RECEIPT &amp; GCV DATA'!$K$3:$K$203)</f>
        <v>#VALUE!</v>
      </c>
      <c r="L162" s="15" t="e">
        <f>SUMIF('[1]WASH COAL RECEIPT &amp; GCV DATA'!$A$3:$A$203,'MASTER DATA FILE WASH COAL 210'!A162,'[1]WASH COAL RECEIPT &amp; GCV DATA'!$L$3:$L$203)</f>
        <v>#VALUE!</v>
      </c>
      <c r="M162" s="15" t="e">
        <f t="shared" si="14"/>
        <v>#VALUE!</v>
      </c>
      <c r="N162" s="15">
        <f t="shared" si="15"/>
        <v>0</v>
      </c>
      <c r="O162" s="15" t="e">
        <f>SUMIF('[1]WASH COAL RECEIPT &amp; GCV DATA'!$A$3:$A$203,'MASTER DATA FILE WASH COAL 210'!A162,'[1]WASH COAL RECEIPT &amp; GCV DATA'!$O$3:$O$203)</f>
        <v>#VALUE!</v>
      </c>
      <c r="P162" s="15" t="e">
        <f t="shared" si="16"/>
        <v>#VALUE!</v>
      </c>
      <c r="Q162" s="15" t="e">
        <f>SUMIF('[1]WASH COAL RECEIPT &amp; GCV DATA'!$A$3:$A$203,'MASTER DATA FILE WASH COAL 210'!A162,'[1]WASH COAL RECEIPT &amp; GCV DATA'!$Q$3:$Q$203)</f>
        <v>#VALUE!</v>
      </c>
      <c r="R162" s="16" t="e">
        <f>SUMIF('[1]WASH COAL RECEIPT &amp; GCV DATA'!$A$3:$A$203,'MASTER DATA FILE WASH COAL 210'!A162,'[1]WASH COAL RECEIPT &amp; GCV DATA'!$R$3:$R$203)+IF(H162=$J$234,($K$234*K162),0)+IF(H162=$J$235,($K$235*K162),0)</f>
        <v>#VALUE!</v>
      </c>
      <c r="S162" s="15" t="e">
        <f t="shared" si="17"/>
        <v>#VALUE!</v>
      </c>
      <c r="T162" s="15" t="e">
        <f>SUMIF('[1]WASH COAL RECEIPT &amp; GCV DATA'!$A$3:$A$203,'MASTER DATA FILE WASH COAL 210'!A162,'[1]WASH COAL RECEIPT &amp; GCV DATA'!$T$3:$T$203)</f>
        <v>#VALUE!</v>
      </c>
      <c r="U162" s="15" t="e">
        <f t="shared" si="18"/>
        <v>#VALUE!</v>
      </c>
      <c r="V162" s="15" t="e">
        <f>SUMIF('[1]WASH COAL RECEIPT &amp; GCV DATA'!$A$3:$A$203,'MASTER DATA FILE WASH COAL 210'!A162,'[1]WASH COAL RECEIPT &amp; GCV DATA'!$V$3:$V$203)</f>
        <v>#VALUE!</v>
      </c>
      <c r="W162" s="15" t="e">
        <f t="shared" si="19"/>
        <v>#VALUE!</v>
      </c>
      <c r="X162" t="e">
        <f t="shared" si="20"/>
        <v>#VALUE!</v>
      </c>
    </row>
    <row r="163" spans="1:24" customFormat="1" x14ac:dyDescent="0.3">
      <c r="A163" s="12"/>
      <c r="B163" s="12" t="e">
        <f>SUMIF('[1]WASH COAL RECEIPT &amp; GCV DATA'!$A$3:$A$188,A163,'[1]WASH COAL RECEIPT &amp; GCV DATA'!$B$3:$B$188)</f>
        <v>#VALUE!</v>
      </c>
      <c r="C163" s="13" t="e">
        <f>SUMIF('[1]WASH COAL RECEIPT &amp; GCV DATA'!$A$3:$A$203,A163,'[1]WASH COAL RECEIPT &amp; GCV DATA'!$C$3:$C$203)</f>
        <v>#VALUE!</v>
      </c>
      <c r="D163" s="13">
        <f>IFERROR(VLOOKUP(A163,'[1]WASH COAL RECEIPT &amp; GCV DATA'!A164:V363,4,0),0)</f>
        <v>0</v>
      </c>
      <c r="E163" s="14">
        <f>IFERROR(VLOOKUP(A163,'[1]WASH COAL RECEIPT &amp; GCV DATA'!$A$2:$V$203,5,0),0)</f>
        <v>0</v>
      </c>
      <c r="F163" s="13" t="e">
        <f>SUMIF('[1]WASH COAL RECEIPT &amp; GCV DATA'!$A$3:$A$203,'MASTER DATA FILE WASH COAL 210'!A163,'[1]WASH COAL RECEIPT &amp; GCV DATA'!$F$3:$F$203)</f>
        <v>#VALUE!</v>
      </c>
      <c r="G163" s="13">
        <f>IFERROR(VLOOKUP(A163,'[1]WASH COAL RECEIPT &amp; GCV DATA'!$A$2:$V$203,7,0),0)</f>
        <v>0</v>
      </c>
      <c r="H163" s="13">
        <f>IFERROR(VLOOKUP(A163,'[1]WASH COAL RECEIPT &amp; GCV DATA'!$A$2:$V$203,8,0),0)</f>
        <v>0</v>
      </c>
      <c r="I163" s="13">
        <f>IFERROR(VLOOKUP(A163,'[1]WASH COAL RECEIPT &amp; GCV DATA'!$A$2:$V$203,9,0),0)</f>
        <v>0</v>
      </c>
      <c r="J163" s="13">
        <f>IFERROR(VLOOKUP(A163,'[1]WASH COAL RECEIPT &amp; GCV DATA'!$A$2:$V$203,10,0),0)</f>
        <v>0</v>
      </c>
      <c r="K163" s="15" t="e">
        <f>SUMIF('[1]WASH COAL RECEIPT &amp; GCV DATA'!$A$3:$A$203,'MASTER DATA FILE WASH COAL 210'!A163,'[1]WASH COAL RECEIPT &amp; GCV DATA'!$K$3:$K$203)</f>
        <v>#VALUE!</v>
      </c>
      <c r="L163" s="15" t="e">
        <f>SUMIF('[1]WASH COAL RECEIPT &amp; GCV DATA'!$A$3:$A$203,'MASTER DATA FILE WASH COAL 210'!A163,'[1]WASH COAL RECEIPT &amp; GCV DATA'!$L$3:$L$203)</f>
        <v>#VALUE!</v>
      </c>
      <c r="M163" s="15" t="e">
        <f t="shared" si="14"/>
        <v>#VALUE!</v>
      </c>
      <c r="N163" s="15">
        <f t="shared" si="15"/>
        <v>0</v>
      </c>
      <c r="O163" s="15" t="e">
        <f>SUMIF('[1]WASH COAL RECEIPT &amp; GCV DATA'!$A$3:$A$203,'MASTER DATA FILE WASH COAL 210'!A163,'[1]WASH COAL RECEIPT &amp; GCV DATA'!$O$3:$O$203)</f>
        <v>#VALUE!</v>
      </c>
      <c r="P163" s="15" t="e">
        <f t="shared" si="16"/>
        <v>#VALUE!</v>
      </c>
      <c r="Q163" s="15" t="e">
        <f>SUMIF('[1]WASH COAL RECEIPT &amp; GCV DATA'!$A$3:$A$203,'MASTER DATA FILE WASH COAL 210'!A163,'[1]WASH COAL RECEIPT &amp; GCV DATA'!$Q$3:$Q$203)</f>
        <v>#VALUE!</v>
      </c>
      <c r="R163" s="16" t="e">
        <f>SUMIF('[1]WASH COAL RECEIPT &amp; GCV DATA'!$A$3:$A$203,'MASTER DATA FILE WASH COAL 210'!A163,'[1]WASH COAL RECEIPT &amp; GCV DATA'!$R$3:$R$203)+IF(H163=$J$234,($K$234*K163),0)+IF(H163=$J$235,($K$235*K163),0)</f>
        <v>#VALUE!</v>
      </c>
      <c r="S163" s="15" t="e">
        <f t="shared" si="17"/>
        <v>#VALUE!</v>
      </c>
      <c r="T163" s="15" t="e">
        <f>SUMIF('[1]WASH COAL RECEIPT &amp; GCV DATA'!$A$3:$A$203,'MASTER DATA FILE WASH COAL 210'!A163,'[1]WASH COAL RECEIPT &amp; GCV DATA'!$T$3:$T$203)</f>
        <v>#VALUE!</v>
      </c>
      <c r="U163" s="15" t="e">
        <f t="shared" si="18"/>
        <v>#VALUE!</v>
      </c>
      <c r="V163" s="15" t="e">
        <f>SUMIF('[1]WASH COAL RECEIPT &amp; GCV DATA'!$A$3:$A$203,'MASTER DATA FILE WASH COAL 210'!A163,'[1]WASH COAL RECEIPT &amp; GCV DATA'!$V$3:$V$203)</f>
        <v>#VALUE!</v>
      </c>
      <c r="W163" s="15" t="e">
        <f t="shared" si="19"/>
        <v>#VALUE!</v>
      </c>
      <c r="X163" t="e">
        <f t="shared" si="20"/>
        <v>#VALUE!</v>
      </c>
    </row>
    <row r="164" spans="1:24" customFormat="1" x14ac:dyDescent="0.3">
      <c r="A164" s="12"/>
      <c r="B164" s="12" t="e">
        <f>SUMIF('[1]WASH COAL RECEIPT &amp; GCV DATA'!$A$3:$A$188,A164,'[1]WASH COAL RECEIPT &amp; GCV DATA'!$B$3:$B$188)</f>
        <v>#VALUE!</v>
      </c>
      <c r="C164" s="13" t="e">
        <f>SUMIF('[1]WASH COAL RECEIPT &amp; GCV DATA'!$A$3:$A$203,A164,'[1]WASH COAL RECEIPT &amp; GCV DATA'!$C$3:$C$203)</f>
        <v>#VALUE!</v>
      </c>
      <c r="D164" s="13">
        <f>IFERROR(VLOOKUP(A164,'[1]WASH COAL RECEIPT &amp; GCV DATA'!A165:V364,4,0),0)</f>
        <v>0</v>
      </c>
      <c r="E164" s="14">
        <f>IFERROR(VLOOKUP(A164,'[1]WASH COAL RECEIPT &amp; GCV DATA'!$A$2:$V$203,5,0),0)</f>
        <v>0</v>
      </c>
      <c r="F164" s="13" t="e">
        <f>SUMIF('[1]WASH COAL RECEIPT &amp; GCV DATA'!$A$3:$A$203,'MASTER DATA FILE WASH COAL 210'!A164,'[1]WASH COAL RECEIPT &amp; GCV DATA'!$F$3:$F$203)</f>
        <v>#VALUE!</v>
      </c>
      <c r="G164" s="13">
        <f>IFERROR(VLOOKUP(A164,'[1]WASH COAL RECEIPT &amp; GCV DATA'!$A$2:$V$203,7,0),0)</f>
        <v>0</v>
      </c>
      <c r="H164" s="13">
        <f>IFERROR(VLOOKUP(A164,'[1]WASH COAL RECEIPT &amp; GCV DATA'!$A$2:$V$203,8,0),0)</f>
        <v>0</v>
      </c>
      <c r="I164" s="13">
        <f>IFERROR(VLOOKUP(A164,'[1]WASH COAL RECEIPT &amp; GCV DATA'!$A$2:$V$203,9,0),0)</f>
        <v>0</v>
      </c>
      <c r="J164" s="13">
        <f>IFERROR(VLOOKUP(A164,'[1]WASH COAL RECEIPT &amp; GCV DATA'!$A$2:$V$203,10,0),0)</f>
        <v>0</v>
      </c>
      <c r="K164" s="15" t="e">
        <f>SUMIF('[1]WASH COAL RECEIPT &amp; GCV DATA'!$A$3:$A$203,'MASTER DATA FILE WASH COAL 210'!A164,'[1]WASH COAL RECEIPT &amp; GCV DATA'!$K$3:$K$203)</f>
        <v>#VALUE!</v>
      </c>
      <c r="L164" s="15" t="e">
        <f>SUMIF('[1]WASH COAL RECEIPT &amp; GCV DATA'!$A$3:$A$203,'MASTER DATA FILE WASH COAL 210'!A164,'[1]WASH COAL RECEIPT &amp; GCV DATA'!$L$3:$L$203)</f>
        <v>#VALUE!</v>
      </c>
      <c r="M164" s="15" t="e">
        <f t="shared" si="14"/>
        <v>#VALUE!</v>
      </c>
      <c r="N164" s="15">
        <f t="shared" si="15"/>
        <v>0</v>
      </c>
      <c r="O164" s="15" t="e">
        <f>SUMIF('[1]WASH COAL RECEIPT &amp; GCV DATA'!$A$3:$A$203,'MASTER DATA FILE WASH COAL 210'!A164,'[1]WASH COAL RECEIPT &amp; GCV DATA'!$O$3:$O$203)</f>
        <v>#VALUE!</v>
      </c>
      <c r="P164" s="15" t="e">
        <f t="shared" si="16"/>
        <v>#VALUE!</v>
      </c>
      <c r="Q164" s="15" t="e">
        <f>SUMIF('[1]WASH COAL RECEIPT &amp; GCV DATA'!$A$3:$A$203,'MASTER DATA FILE WASH COAL 210'!A164,'[1]WASH COAL RECEIPT &amp; GCV DATA'!$Q$3:$Q$203)</f>
        <v>#VALUE!</v>
      </c>
      <c r="R164" s="16" t="e">
        <f>SUMIF('[1]WASH COAL RECEIPT &amp; GCV DATA'!$A$3:$A$203,'MASTER DATA FILE WASH COAL 210'!A164,'[1]WASH COAL RECEIPT &amp; GCV DATA'!$R$3:$R$203)+IF(H164=$J$234,($K$234*K164),0)+IF(H164=$J$235,($K$235*K164),0)</f>
        <v>#VALUE!</v>
      </c>
      <c r="S164" s="15" t="e">
        <f t="shared" si="17"/>
        <v>#VALUE!</v>
      </c>
      <c r="T164" s="15" t="e">
        <f>SUMIF('[1]WASH COAL RECEIPT &amp; GCV DATA'!$A$3:$A$203,'MASTER DATA FILE WASH COAL 210'!A164,'[1]WASH COAL RECEIPT &amp; GCV DATA'!$T$3:$T$203)</f>
        <v>#VALUE!</v>
      </c>
      <c r="U164" s="15" t="e">
        <f t="shared" si="18"/>
        <v>#VALUE!</v>
      </c>
      <c r="V164" s="15" t="e">
        <f>SUMIF('[1]WASH COAL RECEIPT &amp; GCV DATA'!$A$3:$A$203,'MASTER DATA FILE WASH COAL 210'!A164,'[1]WASH COAL RECEIPT &amp; GCV DATA'!$V$3:$V$203)</f>
        <v>#VALUE!</v>
      </c>
      <c r="W164" s="15" t="e">
        <f t="shared" si="19"/>
        <v>#VALUE!</v>
      </c>
      <c r="X164" t="e">
        <f t="shared" si="20"/>
        <v>#VALUE!</v>
      </c>
    </row>
    <row r="165" spans="1:24" customFormat="1" x14ac:dyDescent="0.3">
      <c r="A165" s="12"/>
      <c r="B165" s="12" t="e">
        <f>SUMIF('[1]WASH COAL RECEIPT &amp; GCV DATA'!$A$3:$A$188,A165,'[1]WASH COAL RECEIPT &amp; GCV DATA'!$B$3:$B$188)</f>
        <v>#VALUE!</v>
      </c>
      <c r="C165" s="13" t="e">
        <f>SUMIF('[1]WASH COAL RECEIPT &amp; GCV DATA'!$A$3:$A$203,A165,'[1]WASH COAL RECEIPT &amp; GCV DATA'!$C$3:$C$203)</f>
        <v>#VALUE!</v>
      </c>
      <c r="D165" s="13">
        <f>IFERROR(VLOOKUP(A165,'[1]WASH COAL RECEIPT &amp; GCV DATA'!A166:V365,4,0),0)</f>
        <v>0</v>
      </c>
      <c r="E165" s="14">
        <f>IFERROR(VLOOKUP(A165,'[1]WASH COAL RECEIPT &amp; GCV DATA'!$A$2:$V$203,5,0),0)</f>
        <v>0</v>
      </c>
      <c r="F165" s="13" t="e">
        <f>SUMIF('[1]WASH COAL RECEIPT &amp; GCV DATA'!$A$3:$A$203,'MASTER DATA FILE WASH COAL 210'!A165,'[1]WASH COAL RECEIPT &amp; GCV DATA'!$F$3:$F$203)</f>
        <v>#VALUE!</v>
      </c>
      <c r="G165" s="13">
        <f>IFERROR(VLOOKUP(A165,'[1]WASH COAL RECEIPT &amp; GCV DATA'!$A$2:$V$203,7,0),0)</f>
        <v>0</v>
      </c>
      <c r="H165" s="13">
        <f>IFERROR(VLOOKUP(A165,'[1]WASH COAL RECEIPT &amp; GCV DATA'!$A$2:$V$203,8,0),0)</f>
        <v>0</v>
      </c>
      <c r="I165" s="13">
        <f>IFERROR(VLOOKUP(A165,'[1]WASH COAL RECEIPT &amp; GCV DATA'!$A$2:$V$203,9,0),0)</f>
        <v>0</v>
      </c>
      <c r="J165" s="13">
        <f>IFERROR(VLOOKUP(A165,'[1]WASH COAL RECEIPT &amp; GCV DATA'!$A$2:$V$203,10,0),0)</f>
        <v>0</v>
      </c>
      <c r="K165" s="15" t="e">
        <f>SUMIF('[1]WASH COAL RECEIPT &amp; GCV DATA'!$A$3:$A$203,'MASTER DATA FILE WASH COAL 210'!A165,'[1]WASH COAL RECEIPT &amp; GCV DATA'!$K$3:$K$203)</f>
        <v>#VALUE!</v>
      </c>
      <c r="L165" s="15" t="e">
        <f>SUMIF('[1]WASH COAL RECEIPT &amp; GCV DATA'!$A$3:$A$203,'MASTER DATA FILE WASH COAL 210'!A165,'[1]WASH COAL RECEIPT &amp; GCV DATA'!$L$3:$L$203)</f>
        <v>#VALUE!</v>
      </c>
      <c r="M165" s="15" t="e">
        <f t="shared" si="14"/>
        <v>#VALUE!</v>
      </c>
      <c r="N165" s="15">
        <f t="shared" si="15"/>
        <v>0</v>
      </c>
      <c r="O165" s="15" t="e">
        <f>SUMIF('[1]WASH COAL RECEIPT &amp; GCV DATA'!$A$3:$A$203,'MASTER DATA FILE WASH COAL 210'!A165,'[1]WASH COAL RECEIPT &amp; GCV DATA'!$O$3:$O$203)</f>
        <v>#VALUE!</v>
      </c>
      <c r="P165" s="15" t="e">
        <f t="shared" si="16"/>
        <v>#VALUE!</v>
      </c>
      <c r="Q165" s="15" t="e">
        <f>SUMIF('[1]WASH COAL RECEIPT &amp; GCV DATA'!$A$3:$A$203,'MASTER DATA FILE WASH COAL 210'!A165,'[1]WASH COAL RECEIPT &amp; GCV DATA'!$Q$3:$Q$203)</f>
        <v>#VALUE!</v>
      </c>
      <c r="R165" s="16" t="e">
        <f>SUMIF('[1]WASH COAL RECEIPT &amp; GCV DATA'!$A$3:$A$203,'MASTER DATA FILE WASH COAL 210'!A165,'[1]WASH COAL RECEIPT &amp; GCV DATA'!$R$3:$R$203)+IF(H165=$J$234,($K$234*K165),0)+IF(H165=$J$235,($K$235*K165),0)</f>
        <v>#VALUE!</v>
      </c>
      <c r="S165" s="15" t="e">
        <f t="shared" si="17"/>
        <v>#VALUE!</v>
      </c>
      <c r="T165" s="15" t="e">
        <f>SUMIF('[1]WASH COAL RECEIPT &amp; GCV DATA'!$A$3:$A$203,'MASTER DATA FILE WASH COAL 210'!A165,'[1]WASH COAL RECEIPT &amp; GCV DATA'!$T$3:$T$203)</f>
        <v>#VALUE!</v>
      </c>
      <c r="U165" s="15" t="e">
        <f t="shared" si="18"/>
        <v>#VALUE!</v>
      </c>
      <c r="V165" s="15" t="e">
        <f>SUMIF('[1]WASH COAL RECEIPT &amp; GCV DATA'!$A$3:$A$203,'MASTER DATA FILE WASH COAL 210'!A165,'[1]WASH COAL RECEIPT &amp; GCV DATA'!$V$3:$V$203)</f>
        <v>#VALUE!</v>
      </c>
      <c r="W165" s="15" t="e">
        <f t="shared" si="19"/>
        <v>#VALUE!</v>
      </c>
      <c r="X165" t="e">
        <f t="shared" si="20"/>
        <v>#VALUE!</v>
      </c>
    </row>
    <row r="166" spans="1:24" customFormat="1" x14ac:dyDescent="0.3">
      <c r="A166" s="12"/>
      <c r="B166" s="12" t="e">
        <f>SUMIF('[1]WASH COAL RECEIPT &amp; GCV DATA'!$A$3:$A$188,A166,'[1]WASH COAL RECEIPT &amp; GCV DATA'!$B$3:$B$188)</f>
        <v>#VALUE!</v>
      </c>
      <c r="C166" s="13" t="e">
        <f>SUMIF('[1]WASH COAL RECEIPT &amp; GCV DATA'!$A$3:$A$203,A166,'[1]WASH COAL RECEIPT &amp; GCV DATA'!$C$3:$C$203)</f>
        <v>#VALUE!</v>
      </c>
      <c r="D166" s="13">
        <f>IFERROR(VLOOKUP(A166,'[1]WASH COAL RECEIPT &amp; GCV DATA'!A166:V366,4,0),0)</f>
        <v>0</v>
      </c>
      <c r="E166" s="14">
        <f>IFERROR(VLOOKUP(A166,'[1]WASH COAL RECEIPT &amp; GCV DATA'!$A$2:$V$203,5,0),0)</f>
        <v>0</v>
      </c>
      <c r="F166" s="13" t="e">
        <f>SUMIF('[1]WASH COAL RECEIPT &amp; GCV DATA'!$A$3:$A$203,'MASTER DATA FILE WASH COAL 210'!A166,'[1]WASH COAL RECEIPT &amp; GCV DATA'!$F$3:$F$203)</f>
        <v>#VALUE!</v>
      </c>
      <c r="G166" s="13">
        <f>IFERROR(VLOOKUP(A166,'[1]WASH COAL RECEIPT &amp; GCV DATA'!$A$2:$V$203,7,0),0)</f>
        <v>0</v>
      </c>
      <c r="H166" s="13">
        <f>IFERROR(VLOOKUP(A166,'[1]WASH COAL RECEIPT &amp; GCV DATA'!$A$2:$V$203,8,0),0)</f>
        <v>0</v>
      </c>
      <c r="I166" s="13">
        <f>IFERROR(VLOOKUP(A166,'[1]WASH COAL RECEIPT &amp; GCV DATA'!$A$2:$V$203,9,0),0)</f>
        <v>0</v>
      </c>
      <c r="J166" s="13">
        <f>IFERROR(VLOOKUP(A166,'[1]WASH COAL RECEIPT &amp; GCV DATA'!$A$2:$V$203,10,0),0)</f>
        <v>0</v>
      </c>
      <c r="K166" s="15" t="e">
        <f>SUMIF('[1]WASH COAL RECEIPT &amp; GCV DATA'!$A$3:$A$203,'MASTER DATA FILE WASH COAL 210'!A166,'[1]WASH COAL RECEIPT &amp; GCV DATA'!$K$3:$K$203)</f>
        <v>#VALUE!</v>
      </c>
      <c r="L166" s="15" t="e">
        <f>SUMIF('[1]WASH COAL RECEIPT &amp; GCV DATA'!$A$3:$A$203,'MASTER DATA FILE WASH COAL 210'!A166,'[1]WASH COAL RECEIPT &amp; GCV DATA'!$L$3:$L$203)</f>
        <v>#VALUE!</v>
      </c>
      <c r="M166" s="15" t="e">
        <f t="shared" si="14"/>
        <v>#VALUE!</v>
      </c>
      <c r="N166" s="15">
        <f t="shared" si="15"/>
        <v>0</v>
      </c>
      <c r="O166" s="15" t="e">
        <f>SUMIF('[1]WASH COAL RECEIPT &amp; GCV DATA'!$A$3:$A$203,'MASTER DATA FILE WASH COAL 210'!A166,'[1]WASH COAL RECEIPT &amp; GCV DATA'!$O$3:$O$203)</f>
        <v>#VALUE!</v>
      </c>
      <c r="P166" s="15" t="e">
        <f t="shared" si="16"/>
        <v>#VALUE!</v>
      </c>
      <c r="Q166" s="15" t="e">
        <f>SUMIF('[1]WASH COAL RECEIPT &amp; GCV DATA'!$A$3:$A$203,'MASTER DATA FILE WASH COAL 210'!A166,'[1]WASH COAL RECEIPT &amp; GCV DATA'!$Q$3:$Q$203)</f>
        <v>#VALUE!</v>
      </c>
      <c r="R166" s="16" t="e">
        <f>SUMIF('[1]WASH COAL RECEIPT &amp; GCV DATA'!$A$3:$A$203,'MASTER DATA FILE WASH COAL 210'!A166,'[1]WASH COAL RECEIPT &amp; GCV DATA'!$R$3:$R$203)+IF(H166=$J$234,($K$234*K166),0)+IF(H166=$J$235,($K$235*K166),0)</f>
        <v>#VALUE!</v>
      </c>
      <c r="S166" s="15" t="e">
        <f t="shared" si="17"/>
        <v>#VALUE!</v>
      </c>
      <c r="T166" s="15" t="e">
        <f>SUMIF('[1]WASH COAL RECEIPT &amp; GCV DATA'!$A$3:$A$203,'MASTER DATA FILE WASH COAL 210'!A166,'[1]WASH COAL RECEIPT &amp; GCV DATA'!$T$3:$T$203)</f>
        <v>#VALUE!</v>
      </c>
      <c r="U166" s="15" t="e">
        <f t="shared" si="18"/>
        <v>#VALUE!</v>
      </c>
      <c r="V166" s="15" t="e">
        <f>SUMIF('[1]WASH COAL RECEIPT &amp; GCV DATA'!$A$3:$A$203,'MASTER DATA FILE WASH COAL 210'!A166,'[1]WASH COAL RECEIPT &amp; GCV DATA'!$V$3:$V$203)</f>
        <v>#VALUE!</v>
      </c>
      <c r="W166" s="15" t="e">
        <f t="shared" si="19"/>
        <v>#VALUE!</v>
      </c>
      <c r="X166" t="e">
        <f t="shared" si="20"/>
        <v>#VALUE!</v>
      </c>
    </row>
    <row r="167" spans="1:24" customFormat="1" x14ac:dyDescent="0.3">
      <c r="A167" s="12"/>
      <c r="B167" s="12" t="e">
        <f>SUMIF('[1]WASH COAL RECEIPT &amp; GCV DATA'!$A$3:$A$188,A167,'[1]WASH COAL RECEIPT &amp; GCV DATA'!$B$3:$B$188)</f>
        <v>#VALUE!</v>
      </c>
      <c r="C167" s="13" t="e">
        <f>SUMIF('[1]WASH COAL RECEIPT &amp; GCV DATA'!$A$3:$A$203,A167,'[1]WASH COAL RECEIPT &amp; GCV DATA'!$C$3:$C$203)</f>
        <v>#VALUE!</v>
      </c>
      <c r="D167" s="13">
        <f>IFERROR(VLOOKUP(A167,'[1]WASH COAL RECEIPT &amp; GCV DATA'!A167:V367,4,0),0)</f>
        <v>0</v>
      </c>
      <c r="E167" s="14">
        <f>IFERROR(VLOOKUP(A167,'[1]WASH COAL RECEIPT &amp; GCV DATA'!$A$2:$V$203,5,0),0)</f>
        <v>0</v>
      </c>
      <c r="F167" s="13" t="e">
        <f>SUMIF('[1]WASH COAL RECEIPT &amp; GCV DATA'!$A$3:$A$203,'MASTER DATA FILE WASH COAL 210'!A167,'[1]WASH COAL RECEIPT &amp; GCV DATA'!$F$3:$F$203)</f>
        <v>#VALUE!</v>
      </c>
      <c r="G167" s="13">
        <f>IFERROR(VLOOKUP(A167,'[1]WASH COAL RECEIPT &amp; GCV DATA'!$A$2:$V$203,7,0),0)</f>
        <v>0</v>
      </c>
      <c r="H167" s="13">
        <f>IFERROR(VLOOKUP(A167,'[1]WASH COAL RECEIPT &amp; GCV DATA'!$A$2:$V$203,8,0),0)</f>
        <v>0</v>
      </c>
      <c r="I167" s="13">
        <f>IFERROR(VLOOKUP(A167,'[1]WASH COAL RECEIPT &amp; GCV DATA'!$A$2:$V$203,9,0),0)</f>
        <v>0</v>
      </c>
      <c r="J167" s="13">
        <f>IFERROR(VLOOKUP(A167,'[1]WASH COAL RECEIPT &amp; GCV DATA'!$A$2:$V$203,10,0),0)</f>
        <v>0</v>
      </c>
      <c r="K167" s="15" t="e">
        <f>SUMIF('[1]WASH COAL RECEIPT &amp; GCV DATA'!$A$3:$A$203,'MASTER DATA FILE WASH COAL 210'!A167,'[1]WASH COAL RECEIPT &amp; GCV DATA'!$K$3:$K$203)</f>
        <v>#VALUE!</v>
      </c>
      <c r="L167" s="15" t="e">
        <f>SUMIF('[1]WASH COAL RECEIPT &amp; GCV DATA'!$A$3:$A$203,'MASTER DATA FILE WASH COAL 210'!A167,'[1]WASH COAL RECEIPT &amp; GCV DATA'!$L$3:$L$203)</f>
        <v>#VALUE!</v>
      </c>
      <c r="M167" s="15" t="e">
        <f t="shared" si="14"/>
        <v>#VALUE!</v>
      </c>
      <c r="N167" s="15">
        <f t="shared" si="15"/>
        <v>0</v>
      </c>
      <c r="O167" s="15" t="e">
        <f>SUMIF('[1]WASH COAL RECEIPT &amp; GCV DATA'!$A$3:$A$203,'MASTER DATA FILE WASH COAL 210'!A167,'[1]WASH COAL RECEIPT &amp; GCV DATA'!$O$3:$O$203)</f>
        <v>#VALUE!</v>
      </c>
      <c r="P167" s="15" t="e">
        <f t="shared" si="16"/>
        <v>#VALUE!</v>
      </c>
      <c r="Q167" s="15" t="e">
        <f>SUMIF('[1]WASH COAL RECEIPT &amp; GCV DATA'!$A$3:$A$203,'MASTER DATA FILE WASH COAL 210'!A167,'[1]WASH COAL RECEIPT &amp; GCV DATA'!$Q$3:$Q$203)</f>
        <v>#VALUE!</v>
      </c>
      <c r="R167" s="16" t="e">
        <f>SUMIF('[1]WASH COAL RECEIPT &amp; GCV DATA'!$A$3:$A$203,'MASTER DATA FILE WASH COAL 210'!A167,'[1]WASH COAL RECEIPT &amp; GCV DATA'!$R$3:$R$203)+IF(H167=$J$234,($K$234*K167),0)+IF(H167=$J$235,($K$235*K167),0)</f>
        <v>#VALUE!</v>
      </c>
      <c r="S167" s="15" t="e">
        <f t="shared" si="17"/>
        <v>#VALUE!</v>
      </c>
      <c r="T167" s="15" t="e">
        <f>SUMIF('[1]WASH COAL RECEIPT &amp; GCV DATA'!$A$3:$A$203,'MASTER DATA FILE WASH COAL 210'!A167,'[1]WASH COAL RECEIPT &amp; GCV DATA'!$T$3:$T$203)</f>
        <v>#VALUE!</v>
      </c>
      <c r="U167" s="15" t="e">
        <f t="shared" si="18"/>
        <v>#VALUE!</v>
      </c>
      <c r="V167" s="15" t="e">
        <f>SUMIF('[1]WASH COAL RECEIPT &amp; GCV DATA'!$A$3:$A$203,'MASTER DATA FILE WASH COAL 210'!A167,'[1]WASH COAL RECEIPT &amp; GCV DATA'!$V$3:$V$203)</f>
        <v>#VALUE!</v>
      </c>
      <c r="W167" s="15" t="e">
        <f t="shared" si="19"/>
        <v>#VALUE!</v>
      </c>
      <c r="X167" t="e">
        <f t="shared" si="20"/>
        <v>#VALUE!</v>
      </c>
    </row>
    <row r="168" spans="1:24" customFormat="1" x14ac:dyDescent="0.3">
      <c r="A168" s="12"/>
      <c r="B168" s="12" t="e">
        <f>SUMIF('[1]WASH COAL RECEIPT &amp; GCV DATA'!$A$3:$A$188,A168,'[1]WASH COAL RECEIPT &amp; GCV DATA'!$B$3:$B$188)</f>
        <v>#VALUE!</v>
      </c>
      <c r="C168" s="13" t="e">
        <f>SUMIF('[1]WASH COAL RECEIPT &amp; GCV DATA'!$A$3:$A$203,A168,'[1]WASH COAL RECEIPT &amp; GCV DATA'!$C$3:$C$203)</f>
        <v>#VALUE!</v>
      </c>
      <c r="D168" s="13">
        <f>IFERROR(VLOOKUP(A168,'[1]WASH COAL RECEIPT &amp; GCV DATA'!A168:V368,4,0),0)</f>
        <v>0</v>
      </c>
      <c r="E168" s="14">
        <f>IFERROR(VLOOKUP(A168,'[1]WASH COAL RECEIPT &amp; GCV DATA'!$A$2:$V$203,5,0),0)</f>
        <v>0</v>
      </c>
      <c r="F168" s="13" t="e">
        <f>SUMIF('[1]WASH COAL RECEIPT &amp; GCV DATA'!$A$3:$A$203,'MASTER DATA FILE WASH COAL 210'!A168,'[1]WASH COAL RECEIPT &amp; GCV DATA'!$F$3:$F$203)</f>
        <v>#VALUE!</v>
      </c>
      <c r="G168" s="13">
        <f>IFERROR(VLOOKUP(A168,'[1]WASH COAL RECEIPT &amp; GCV DATA'!$A$2:$V$203,7,0),0)</f>
        <v>0</v>
      </c>
      <c r="H168" s="13">
        <f>IFERROR(VLOOKUP(A168,'[1]WASH COAL RECEIPT &amp; GCV DATA'!$A$2:$V$203,8,0),0)</f>
        <v>0</v>
      </c>
      <c r="I168" s="13">
        <f>IFERROR(VLOOKUP(A168,'[1]WASH COAL RECEIPT &amp; GCV DATA'!$A$2:$V$203,9,0),0)</f>
        <v>0</v>
      </c>
      <c r="J168" s="13">
        <f>IFERROR(VLOOKUP(A168,'[1]WASH COAL RECEIPT &amp; GCV DATA'!$A$2:$V$203,10,0),0)</f>
        <v>0</v>
      </c>
      <c r="K168" s="15" t="e">
        <f>SUMIF('[1]WASH COAL RECEIPT &amp; GCV DATA'!$A$3:$A$203,'MASTER DATA FILE WASH COAL 210'!A168,'[1]WASH COAL RECEIPT &amp; GCV DATA'!$K$3:$K$203)</f>
        <v>#VALUE!</v>
      </c>
      <c r="L168" s="15" t="e">
        <f>SUMIF('[1]WASH COAL RECEIPT &amp; GCV DATA'!$A$3:$A$203,'MASTER DATA FILE WASH COAL 210'!A168,'[1]WASH COAL RECEIPT &amp; GCV DATA'!$L$3:$L$203)</f>
        <v>#VALUE!</v>
      </c>
      <c r="M168" s="15" t="e">
        <f t="shared" si="14"/>
        <v>#VALUE!</v>
      </c>
      <c r="N168" s="15">
        <f t="shared" si="15"/>
        <v>0</v>
      </c>
      <c r="O168" s="15" t="e">
        <f>SUMIF('[1]WASH COAL RECEIPT &amp; GCV DATA'!$A$3:$A$203,'MASTER DATA FILE WASH COAL 210'!A168,'[1]WASH COAL RECEIPT &amp; GCV DATA'!$O$3:$O$203)</f>
        <v>#VALUE!</v>
      </c>
      <c r="P168" s="15" t="e">
        <f t="shared" si="16"/>
        <v>#VALUE!</v>
      </c>
      <c r="Q168" s="15" t="e">
        <f>SUMIF('[1]WASH COAL RECEIPT &amp; GCV DATA'!$A$3:$A$203,'MASTER DATA FILE WASH COAL 210'!A168,'[1]WASH COAL RECEIPT &amp; GCV DATA'!$Q$3:$Q$203)</f>
        <v>#VALUE!</v>
      </c>
      <c r="R168" s="16" t="e">
        <f>SUMIF('[1]WASH COAL RECEIPT &amp; GCV DATA'!$A$3:$A$203,'MASTER DATA FILE WASH COAL 210'!A168,'[1]WASH COAL RECEIPT &amp; GCV DATA'!$R$3:$R$203)+IF(H168=$J$234,($K$234*K168),0)+IF(H168=$J$235,($K$235*K168),0)</f>
        <v>#VALUE!</v>
      </c>
      <c r="S168" s="15" t="e">
        <f t="shared" si="17"/>
        <v>#VALUE!</v>
      </c>
      <c r="T168" s="15" t="e">
        <f>SUMIF('[1]WASH COAL RECEIPT &amp; GCV DATA'!$A$3:$A$203,'MASTER DATA FILE WASH COAL 210'!A168,'[1]WASH COAL RECEIPT &amp; GCV DATA'!$T$3:$T$203)</f>
        <v>#VALUE!</v>
      </c>
      <c r="U168" s="15" t="e">
        <f t="shared" si="18"/>
        <v>#VALUE!</v>
      </c>
      <c r="V168" s="15" t="e">
        <f>SUMIF('[1]WASH COAL RECEIPT &amp; GCV DATA'!$A$3:$A$203,'MASTER DATA FILE WASH COAL 210'!A168,'[1]WASH COAL RECEIPT &amp; GCV DATA'!$V$3:$V$203)</f>
        <v>#VALUE!</v>
      </c>
      <c r="W168" s="15" t="e">
        <f t="shared" si="19"/>
        <v>#VALUE!</v>
      </c>
      <c r="X168" t="e">
        <f t="shared" si="20"/>
        <v>#VALUE!</v>
      </c>
    </row>
    <row r="169" spans="1:24" customFormat="1" x14ac:dyDescent="0.3">
      <c r="A169" s="12"/>
      <c r="B169" s="12" t="e">
        <f>SUMIF('[1]WASH COAL RECEIPT &amp; GCV DATA'!$A$3:$A$188,A169,'[1]WASH COAL RECEIPT &amp; GCV DATA'!$B$3:$B$188)</f>
        <v>#VALUE!</v>
      </c>
      <c r="C169" s="13" t="e">
        <f>SUMIF('[1]WASH COAL RECEIPT &amp; GCV DATA'!$A$3:$A$203,A169,'[1]WASH COAL RECEIPT &amp; GCV DATA'!$C$3:$C$203)</f>
        <v>#VALUE!</v>
      </c>
      <c r="D169" s="13">
        <f>IFERROR(VLOOKUP(A169,'[1]WASH COAL RECEIPT &amp; GCV DATA'!A169:V369,4,0),0)</f>
        <v>0</v>
      </c>
      <c r="E169" s="14">
        <f>IFERROR(VLOOKUP(A169,'[1]WASH COAL RECEIPT &amp; GCV DATA'!$A$2:$V$203,5,0),0)</f>
        <v>0</v>
      </c>
      <c r="F169" s="13" t="e">
        <f>SUMIF('[1]WASH COAL RECEIPT &amp; GCV DATA'!$A$3:$A$203,'MASTER DATA FILE WASH COAL 210'!A169,'[1]WASH COAL RECEIPT &amp; GCV DATA'!$F$3:$F$203)</f>
        <v>#VALUE!</v>
      </c>
      <c r="G169" s="13">
        <f>IFERROR(VLOOKUP(A169,'[1]WASH COAL RECEIPT &amp; GCV DATA'!$A$2:$V$203,7,0),0)</f>
        <v>0</v>
      </c>
      <c r="H169" s="13">
        <f>IFERROR(VLOOKUP(A169,'[1]WASH COAL RECEIPT &amp; GCV DATA'!$A$2:$V$203,8,0),0)</f>
        <v>0</v>
      </c>
      <c r="I169" s="13">
        <f>IFERROR(VLOOKUP(A169,'[1]WASH COAL RECEIPT &amp; GCV DATA'!$A$2:$V$203,9,0),0)</f>
        <v>0</v>
      </c>
      <c r="J169" s="13">
        <f>IFERROR(VLOOKUP(A169,'[1]WASH COAL RECEIPT &amp; GCV DATA'!$A$2:$V$203,10,0),0)</f>
        <v>0</v>
      </c>
      <c r="K169" s="15" t="e">
        <f>SUMIF('[1]WASH COAL RECEIPT &amp; GCV DATA'!$A$3:$A$203,'MASTER DATA FILE WASH COAL 210'!A169,'[1]WASH COAL RECEIPT &amp; GCV DATA'!$K$3:$K$203)</f>
        <v>#VALUE!</v>
      </c>
      <c r="L169" s="15" t="e">
        <f>SUMIF('[1]WASH COAL RECEIPT &amp; GCV DATA'!$A$3:$A$203,'MASTER DATA FILE WASH COAL 210'!A169,'[1]WASH COAL RECEIPT &amp; GCV DATA'!$L$3:$L$203)</f>
        <v>#VALUE!</v>
      </c>
      <c r="M169" s="15" t="e">
        <f t="shared" si="14"/>
        <v>#VALUE!</v>
      </c>
      <c r="N169" s="15">
        <f t="shared" si="15"/>
        <v>0</v>
      </c>
      <c r="O169" s="15" t="e">
        <f>SUMIF('[1]WASH COAL RECEIPT &amp; GCV DATA'!$A$3:$A$203,'MASTER DATA FILE WASH COAL 210'!A169,'[1]WASH COAL RECEIPT &amp; GCV DATA'!$O$3:$O$203)</f>
        <v>#VALUE!</v>
      </c>
      <c r="P169" s="15" t="e">
        <f t="shared" si="16"/>
        <v>#VALUE!</v>
      </c>
      <c r="Q169" s="15" t="e">
        <f>SUMIF('[1]WASH COAL RECEIPT &amp; GCV DATA'!$A$3:$A$203,'MASTER DATA FILE WASH COAL 210'!A169,'[1]WASH COAL RECEIPT &amp; GCV DATA'!$Q$3:$Q$203)</f>
        <v>#VALUE!</v>
      </c>
      <c r="R169" s="16" t="e">
        <f>SUMIF('[1]WASH COAL RECEIPT &amp; GCV DATA'!$A$3:$A$203,'MASTER DATA FILE WASH COAL 210'!A169,'[1]WASH COAL RECEIPT &amp; GCV DATA'!$R$3:$R$203)+IF(H169=$J$234,($K$234*K169),0)+IF(H169=$J$235,($K$235*K169),0)</f>
        <v>#VALUE!</v>
      </c>
      <c r="S169" s="15" t="e">
        <f t="shared" si="17"/>
        <v>#VALUE!</v>
      </c>
      <c r="T169" s="15" t="e">
        <f>SUMIF('[1]WASH COAL RECEIPT &amp; GCV DATA'!$A$3:$A$203,'MASTER DATA FILE WASH COAL 210'!A169,'[1]WASH COAL RECEIPT &amp; GCV DATA'!$T$3:$T$203)</f>
        <v>#VALUE!</v>
      </c>
      <c r="U169" s="15" t="e">
        <f t="shared" si="18"/>
        <v>#VALUE!</v>
      </c>
      <c r="V169" s="15" t="e">
        <f>SUMIF('[1]WASH COAL RECEIPT &amp; GCV DATA'!$A$3:$A$203,'MASTER DATA FILE WASH COAL 210'!A169,'[1]WASH COAL RECEIPT &amp; GCV DATA'!$V$3:$V$203)</f>
        <v>#VALUE!</v>
      </c>
      <c r="W169" s="15" t="e">
        <f t="shared" si="19"/>
        <v>#VALUE!</v>
      </c>
      <c r="X169" t="e">
        <f t="shared" si="20"/>
        <v>#VALUE!</v>
      </c>
    </row>
    <row r="170" spans="1:24" customFormat="1" x14ac:dyDescent="0.3">
      <c r="A170" s="12"/>
      <c r="B170" s="12" t="e">
        <f>SUMIF('[1]WASH COAL RECEIPT &amp; GCV DATA'!$A$3:$A$188,A170,'[1]WASH COAL RECEIPT &amp; GCV DATA'!$B$3:$B$188)</f>
        <v>#VALUE!</v>
      </c>
      <c r="C170" s="13" t="e">
        <f>SUMIF('[1]WASH COAL RECEIPT &amp; GCV DATA'!$A$3:$A$203,A170,'[1]WASH COAL RECEIPT &amp; GCV DATA'!$C$3:$C$203)</f>
        <v>#VALUE!</v>
      </c>
      <c r="D170" s="13">
        <f>IFERROR(VLOOKUP(A170,'[1]WASH COAL RECEIPT &amp; GCV DATA'!A170:V370,4,0),0)</f>
        <v>0</v>
      </c>
      <c r="E170" s="14">
        <f>IFERROR(VLOOKUP(A170,'[1]WASH COAL RECEIPT &amp; GCV DATA'!$A$2:$V$203,5,0),0)</f>
        <v>0</v>
      </c>
      <c r="F170" s="13" t="e">
        <f>SUMIF('[1]WASH COAL RECEIPT &amp; GCV DATA'!$A$3:$A$203,'MASTER DATA FILE WASH COAL 210'!A170,'[1]WASH COAL RECEIPT &amp; GCV DATA'!$F$3:$F$203)</f>
        <v>#VALUE!</v>
      </c>
      <c r="G170" s="13">
        <f>IFERROR(VLOOKUP(A170,'[1]WASH COAL RECEIPT &amp; GCV DATA'!$A$2:$V$203,7,0),0)</f>
        <v>0</v>
      </c>
      <c r="H170" s="13">
        <f>IFERROR(VLOOKUP(A170,'[1]WASH COAL RECEIPT &amp; GCV DATA'!$A$2:$V$203,8,0),0)</f>
        <v>0</v>
      </c>
      <c r="I170" s="13">
        <f>IFERROR(VLOOKUP(A170,'[1]WASH COAL RECEIPT &amp; GCV DATA'!$A$2:$V$203,9,0),0)</f>
        <v>0</v>
      </c>
      <c r="J170" s="13">
        <f>IFERROR(VLOOKUP(A170,'[1]WASH COAL RECEIPT &amp; GCV DATA'!$A$2:$V$203,10,0),0)</f>
        <v>0</v>
      </c>
      <c r="K170" s="15" t="e">
        <f>SUMIF('[1]WASH COAL RECEIPT &amp; GCV DATA'!$A$3:$A$203,'MASTER DATA FILE WASH COAL 210'!A170,'[1]WASH COAL RECEIPT &amp; GCV DATA'!$K$3:$K$203)</f>
        <v>#VALUE!</v>
      </c>
      <c r="L170" s="15" t="e">
        <f>SUMIF('[1]WASH COAL RECEIPT &amp; GCV DATA'!$A$3:$A$203,'MASTER DATA FILE WASH COAL 210'!A170,'[1]WASH COAL RECEIPT &amp; GCV DATA'!$L$3:$L$203)</f>
        <v>#VALUE!</v>
      </c>
      <c r="M170" s="15" t="e">
        <f t="shared" si="14"/>
        <v>#VALUE!</v>
      </c>
      <c r="N170" s="15">
        <f t="shared" si="15"/>
        <v>0</v>
      </c>
      <c r="O170" s="15" t="e">
        <f>SUMIF('[1]WASH COAL RECEIPT &amp; GCV DATA'!$A$3:$A$203,'MASTER DATA FILE WASH COAL 210'!A170,'[1]WASH COAL RECEIPT &amp; GCV DATA'!$O$3:$O$203)</f>
        <v>#VALUE!</v>
      </c>
      <c r="P170" s="15" t="e">
        <f t="shared" si="16"/>
        <v>#VALUE!</v>
      </c>
      <c r="Q170" s="15" t="e">
        <f>SUMIF('[1]WASH COAL RECEIPT &amp; GCV DATA'!$A$3:$A$203,'MASTER DATA FILE WASH COAL 210'!A170,'[1]WASH COAL RECEIPT &amp; GCV DATA'!$Q$3:$Q$203)</f>
        <v>#VALUE!</v>
      </c>
      <c r="R170" s="16" t="e">
        <f>SUMIF('[1]WASH COAL RECEIPT &amp; GCV DATA'!$A$3:$A$203,'MASTER DATA FILE WASH COAL 210'!A170,'[1]WASH COAL RECEIPT &amp; GCV DATA'!$R$3:$R$203)+IF(H170=$J$234,($K$234*K170),0)+IF(H170=$J$235,($K$235*K170),0)</f>
        <v>#VALUE!</v>
      </c>
      <c r="S170" s="15" t="e">
        <f t="shared" si="17"/>
        <v>#VALUE!</v>
      </c>
      <c r="T170" s="15" t="e">
        <f>SUMIF('[1]WASH COAL RECEIPT &amp; GCV DATA'!$A$3:$A$203,'MASTER DATA FILE WASH COAL 210'!A170,'[1]WASH COAL RECEIPT &amp; GCV DATA'!$T$3:$T$203)</f>
        <v>#VALUE!</v>
      </c>
      <c r="U170" s="15" t="e">
        <f t="shared" si="18"/>
        <v>#VALUE!</v>
      </c>
      <c r="V170" s="15" t="e">
        <f>SUMIF('[1]WASH COAL RECEIPT &amp; GCV DATA'!$A$3:$A$203,'MASTER DATA FILE WASH COAL 210'!A170,'[1]WASH COAL RECEIPT &amp; GCV DATA'!$V$3:$V$203)</f>
        <v>#VALUE!</v>
      </c>
      <c r="W170" s="15" t="e">
        <f t="shared" si="19"/>
        <v>#VALUE!</v>
      </c>
      <c r="X170" t="e">
        <f t="shared" si="20"/>
        <v>#VALUE!</v>
      </c>
    </row>
    <row r="171" spans="1:24" customFormat="1" x14ac:dyDescent="0.3">
      <c r="A171" s="12"/>
      <c r="B171" s="12" t="e">
        <f>SUMIF('[1]WASH COAL RECEIPT &amp; GCV DATA'!$A$3:$A$188,A171,'[1]WASH COAL RECEIPT &amp; GCV DATA'!$B$3:$B$188)</f>
        <v>#VALUE!</v>
      </c>
      <c r="C171" s="13" t="e">
        <f>SUMIF('[1]WASH COAL RECEIPT &amp; GCV DATA'!$A$3:$A$203,A171,'[1]WASH COAL RECEIPT &amp; GCV DATA'!$C$3:$C$203)</f>
        <v>#VALUE!</v>
      </c>
      <c r="D171" s="13">
        <f>IFERROR(VLOOKUP(A171,'[1]WASH COAL RECEIPT &amp; GCV DATA'!A171:V371,4,0),0)</f>
        <v>0</v>
      </c>
      <c r="E171" s="14">
        <f>IFERROR(VLOOKUP(A171,'[1]WASH COAL RECEIPT &amp; GCV DATA'!$A$2:$V$203,5,0),0)</f>
        <v>0</v>
      </c>
      <c r="F171" s="13" t="e">
        <f>SUMIF('[1]WASH COAL RECEIPT &amp; GCV DATA'!$A$3:$A$203,'MASTER DATA FILE WASH COAL 210'!A171,'[1]WASH COAL RECEIPT &amp; GCV DATA'!$F$3:$F$203)</f>
        <v>#VALUE!</v>
      </c>
      <c r="G171" s="13">
        <f>IFERROR(VLOOKUP(A171,'[1]WASH COAL RECEIPT &amp; GCV DATA'!$A$2:$V$203,7,0),0)</f>
        <v>0</v>
      </c>
      <c r="H171" s="13">
        <f>IFERROR(VLOOKUP(A171,'[1]WASH COAL RECEIPT &amp; GCV DATA'!$A$2:$V$203,8,0),0)</f>
        <v>0</v>
      </c>
      <c r="I171" s="13">
        <f>IFERROR(VLOOKUP(A171,'[1]WASH COAL RECEIPT &amp; GCV DATA'!$A$2:$V$203,9,0),0)</f>
        <v>0</v>
      </c>
      <c r="J171" s="13">
        <f>IFERROR(VLOOKUP(A171,'[1]WASH COAL RECEIPT &amp; GCV DATA'!$A$2:$V$203,10,0),0)</f>
        <v>0</v>
      </c>
      <c r="K171" s="15" t="e">
        <f>SUMIF('[1]WASH COAL RECEIPT &amp; GCV DATA'!$A$3:$A$203,'MASTER DATA FILE WASH COAL 210'!A171,'[1]WASH COAL RECEIPT &amp; GCV DATA'!$K$3:$K$203)</f>
        <v>#VALUE!</v>
      </c>
      <c r="L171" s="15" t="e">
        <f>SUMIF('[1]WASH COAL RECEIPT &amp; GCV DATA'!$A$3:$A$203,'MASTER DATA FILE WASH COAL 210'!A171,'[1]WASH COAL RECEIPT &amp; GCV DATA'!$L$3:$L$203)</f>
        <v>#VALUE!</v>
      </c>
      <c r="M171" s="15" t="e">
        <f t="shared" si="14"/>
        <v>#VALUE!</v>
      </c>
      <c r="N171" s="15">
        <f t="shared" si="15"/>
        <v>0</v>
      </c>
      <c r="O171" s="15" t="e">
        <f>SUMIF('[1]WASH COAL RECEIPT &amp; GCV DATA'!$A$3:$A$203,'MASTER DATA FILE WASH COAL 210'!A171,'[1]WASH COAL RECEIPT &amp; GCV DATA'!$O$3:$O$203)</f>
        <v>#VALUE!</v>
      </c>
      <c r="P171" s="15" t="e">
        <f t="shared" si="16"/>
        <v>#VALUE!</v>
      </c>
      <c r="Q171" s="15" t="e">
        <f>SUMIF('[1]WASH COAL RECEIPT &amp; GCV DATA'!$A$3:$A$203,'MASTER DATA FILE WASH COAL 210'!A171,'[1]WASH COAL RECEIPT &amp; GCV DATA'!$Q$3:$Q$203)</f>
        <v>#VALUE!</v>
      </c>
      <c r="R171" s="16" t="e">
        <f>SUMIF('[1]WASH COAL RECEIPT &amp; GCV DATA'!$A$3:$A$203,'MASTER DATA FILE WASH COAL 210'!A171,'[1]WASH COAL RECEIPT &amp; GCV DATA'!$R$3:$R$203)+IF(H171=$J$234,($K$234*K171),0)+IF(H171=$J$235,($K$235*K171),0)</f>
        <v>#VALUE!</v>
      </c>
      <c r="S171" s="15" t="e">
        <f t="shared" si="17"/>
        <v>#VALUE!</v>
      </c>
      <c r="T171" s="15" t="e">
        <f>SUMIF('[1]WASH COAL RECEIPT &amp; GCV DATA'!$A$3:$A$203,'MASTER DATA FILE WASH COAL 210'!A171,'[1]WASH COAL RECEIPT &amp; GCV DATA'!$T$3:$T$203)</f>
        <v>#VALUE!</v>
      </c>
      <c r="U171" s="15" t="e">
        <f t="shared" si="18"/>
        <v>#VALUE!</v>
      </c>
      <c r="V171" s="15" t="e">
        <f>SUMIF('[1]WASH COAL RECEIPT &amp; GCV DATA'!$A$3:$A$203,'MASTER DATA FILE WASH COAL 210'!A171,'[1]WASH COAL RECEIPT &amp; GCV DATA'!$V$3:$V$203)</f>
        <v>#VALUE!</v>
      </c>
      <c r="W171" s="15" t="e">
        <f t="shared" si="19"/>
        <v>#VALUE!</v>
      </c>
      <c r="X171" t="e">
        <f t="shared" si="20"/>
        <v>#VALUE!</v>
      </c>
    </row>
    <row r="172" spans="1:24" customFormat="1" x14ac:dyDescent="0.3">
      <c r="A172" s="12"/>
      <c r="B172" s="12" t="e">
        <f>SUMIF('[1]WASH COAL RECEIPT &amp; GCV DATA'!$A$3:$A$188,A172,'[1]WASH COAL RECEIPT &amp; GCV DATA'!$B$3:$B$188)</f>
        <v>#VALUE!</v>
      </c>
      <c r="C172" s="13" t="e">
        <f>SUMIF('[1]WASH COAL RECEIPT &amp; GCV DATA'!$A$3:$A$203,A172,'[1]WASH COAL RECEIPT &amp; GCV DATA'!$C$3:$C$203)</f>
        <v>#VALUE!</v>
      </c>
      <c r="D172" s="13">
        <f>IFERROR(VLOOKUP(A172,'[1]WASH COAL RECEIPT &amp; GCV DATA'!A174:V372,4,0),0)</f>
        <v>0</v>
      </c>
      <c r="E172" s="14">
        <f>IFERROR(VLOOKUP(A172,'[1]WASH COAL RECEIPT &amp; GCV DATA'!$A$2:$V$203,5,0),0)</f>
        <v>0</v>
      </c>
      <c r="F172" s="13" t="e">
        <f>SUMIF('[1]WASH COAL RECEIPT &amp; GCV DATA'!$A$3:$A$203,'MASTER DATA FILE WASH COAL 210'!A172,'[1]WASH COAL RECEIPT &amp; GCV DATA'!$F$3:$F$203)</f>
        <v>#VALUE!</v>
      </c>
      <c r="G172" s="13">
        <f>IFERROR(VLOOKUP(A172,'[1]WASH COAL RECEIPT &amp; GCV DATA'!$A$2:$V$203,7,0),0)</f>
        <v>0</v>
      </c>
      <c r="H172" s="13">
        <f>IFERROR(VLOOKUP(A172,'[1]WASH COAL RECEIPT &amp; GCV DATA'!$A$2:$V$203,8,0),0)</f>
        <v>0</v>
      </c>
      <c r="I172" s="13">
        <f>IFERROR(VLOOKUP(A172,'[1]WASH COAL RECEIPT &amp; GCV DATA'!$A$2:$V$203,9,0),0)</f>
        <v>0</v>
      </c>
      <c r="J172" s="13">
        <f>IFERROR(VLOOKUP(A172,'[1]WASH COAL RECEIPT &amp; GCV DATA'!$A$2:$V$203,10,0),0)</f>
        <v>0</v>
      </c>
      <c r="K172" s="15" t="e">
        <f>SUMIF('[1]WASH COAL RECEIPT &amp; GCV DATA'!$A$3:$A$203,'MASTER DATA FILE WASH COAL 210'!A172,'[1]WASH COAL RECEIPT &amp; GCV DATA'!$K$3:$K$203)</f>
        <v>#VALUE!</v>
      </c>
      <c r="L172" s="15" t="e">
        <f>SUMIF('[1]WASH COAL RECEIPT &amp; GCV DATA'!$A$3:$A$203,'MASTER DATA FILE WASH COAL 210'!A172,'[1]WASH COAL RECEIPT &amp; GCV DATA'!$L$3:$L$203)</f>
        <v>#VALUE!</v>
      </c>
      <c r="M172" s="15" t="e">
        <f t="shared" si="14"/>
        <v>#VALUE!</v>
      </c>
      <c r="N172" s="15">
        <f t="shared" si="15"/>
        <v>0</v>
      </c>
      <c r="O172" s="15" t="e">
        <f>SUMIF('[1]WASH COAL RECEIPT &amp; GCV DATA'!$A$3:$A$203,'MASTER DATA FILE WASH COAL 210'!A172,'[1]WASH COAL RECEIPT &amp; GCV DATA'!$O$3:$O$203)</f>
        <v>#VALUE!</v>
      </c>
      <c r="P172" s="15" t="e">
        <f t="shared" si="16"/>
        <v>#VALUE!</v>
      </c>
      <c r="Q172" s="15" t="e">
        <f>SUMIF('[1]WASH COAL RECEIPT &amp; GCV DATA'!$A$3:$A$203,'MASTER DATA FILE WASH COAL 210'!A172,'[1]WASH COAL RECEIPT &amp; GCV DATA'!$Q$3:$Q$203)</f>
        <v>#VALUE!</v>
      </c>
      <c r="R172" s="16" t="e">
        <f>SUMIF('[1]WASH COAL RECEIPT &amp; GCV DATA'!$A$3:$A$203,'MASTER DATA FILE WASH COAL 210'!A172,'[1]WASH COAL RECEIPT &amp; GCV DATA'!$R$3:$R$203)+IF(H172=$J$234,($K$234*K172),0)+IF(H172=$J$235,($K$235*K172),0)</f>
        <v>#VALUE!</v>
      </c>
      <c r="S172" s="15" t="e">
        <f t="shared" si="17"/>
        <v>#VALUE!</v>
      </c>
      <c r="T172" s="15" t="e">
        <f>SUMIF('[1]WASH COAL RECEIPT &amp; GCV DATA'!$A$3:$A$203,'MASTER DATA FILE WASH COAL 210'!A172,'[1]WASH COAL RECEIPT &amp; GCV DATA'!$T$3:$T$203)</f>
        <v>#VALUE!</v>
      </c>
      <c r="U172" s="15" t="e">
        <f t="shared" si="18"/>
        <v>#VALUE!</v>
      </c>
      <c r="V172" s="15" t="e">
        <f>SUMIF('[1]WASH COAL RECEIPT &amp; GCV DATA'!$A$3:$A$203,'MASTER DATA FILE WASH COAL 210'!A172,'[1]WASH COAL RECEIPT &amp; GCV DATA'!$V$3:$V$203)</f>
        <v>#VALUE!</v>
      </c>
      <c r="W172" s="15" t="e">
        <f t="shared" si="19"/>
        <v>#VALUE!</v>
      </c>
      <c r="X172" t="e">
        <f t="shared" si="20"/>
        <v>#VALUE!</v>
      </c>
    </row>
    <row r="173" spans="1:24" customFormat="1" x14ac:dyDescent="0.3">
      <c r="A173" s="12"/>
      <c r="B173" s="12" t="e">
        <f>SUMIF('[1]WASH COAL RECEIPT &amp; GCV DATA'!$A$3:$A$188,A173,'[1]WASH COAL RECEIPT &amp; GCV DATA'!$B$3:$B$188)</f>
        <v>#VALUE!</v>
      </c>
      <c r="C173" s="13" t="e">
        <f>SUMIF('[1]WASH COAL RECEIPT &amp; GCV DATA'!$A$3:$A$203,A173,'[1]WASH COAL RECEIPT &amp; GCV DATA'!$C$3:$C$203)</f>
        <v>#VALUE!</v>
      </c>
      <c r="D173" s="13">
        <f>IFERROR(VLOOKUP(A173,'[1]WASH COAL RECEIPT &amp; GCV DATA'!A175:V373,4,0),0)</f>
        <v>0</v>
      </c>
      <c r="E173" s="14">
        <f>IFERROR(VLOOKUP(A173,'[1]WASH COAL RECEIPT &amp; GCV DATA'!$A$2:$V$203,5,0),0)</f>
        <v>0</v>
      </c>
      <c r="F173" s="13" t="e">
        <f>SUMIF('[1]WASH COAL RECEIPT &amp; GCV DATA'!$A$3:$A$203,'MASTER DATA FILE WASH COAL 210'!A173,'[1]WASH COAL RECEIPT &amp; GCV DATA'!$F$3:$F$203)</f>
        <v>#VALUE!</v>
      </c>
      <c r="G173" s="13">
        <f>IFERROR(VLOOKUP(A173,'[1]WASH COAL RECEIPT &amp; GCV DATA'!$A$2:$V$203,7,0),0)</f>
        <v>0</v>
      </c>
      <c r="H173" s="13">
        <f>IFERROR(VLOOKUP(A173,'[1]WASH COAL RECEIPT &amp; GCV DATA'!$A$2:$V$203,8,0),0)</f>
        <v>0</v>
      </c>
      <c r="I173" s="13">
        <f>IFERROR(VLOOKUP(A173,'[1]WASH COAL RECEIPT &amp; GCV DATA'!$A$2:$V$203,9,0),0)</f>
        <v>0</v>
      </c>
      <c r="J173" s="13">
        <f>IFERROR(VLOOKUP(A173,'[1]WASH COAL RECEIPT &amp; GCV DATA'!$A$2:$V$203,10,0),0)</f>
        <v>0</v>
      </c>
      <c r="K173" s="15" t="e">
        <f>SUMIF('[1]WASH COAL RECEIPT &amp; GCV DATA'!$A$3:$A$203,'MASTER DATA FILE WASH COAL 210'!A173,'[1]WASH COAL RECEIPT &amp; GCV DATA'!$K$3:$K$203)</f>
        <v>#VALUE!</v>
      </c>
      <c r="L173" s="15" t="e">
        <f>SUMIF('[1]WASH COAL RECEIPT &amp; GCV DATA'!$A$3:$A$203,'MASTER DATA FILE WASH COAL 210'!A173,'[1]WASH COAL RECEIPT &amp; GCV DATA'!$L$3:$L$203)</f>
        <v>#VALUE!</v>
      </c>
      <c r="M173" s="15" t="e">
        <f t="shared" si="14"/>
        <v>#VALUE!</v>
      </c>
      <c r="N173" s="15">
        <f t="shared" si="15"/>
        <v>0</v>
      </c>
      <c r="O173" s="15" t="e">
        <f>SUMIF('[1]WASH COAL RECEIPT &amp; GCV DATA'!$A$3:$A$203,'MASTER DATA FILE WASH COAL 210'!A173,'[1]WASH COAL RECEIPT &amp; GCV DATA'!$O$3:$O$203)</f>
        <v>#VALUE!</v>
      </c>
      <c r="P173" s="15" t="e">
        <f t="shared" si="16"/>
        <v>#VALUE!</v>
      </c>
      <c r="Q173" s="15" t="e">
        <f>SUMIF('[1]WASH COAL RECEIPT &amp; GCV DATA'!$A$3:$A$203,'MASTER DATA FILE WASH COAL 210'!A173,'[1]WASH COAL RECEIPT &amp; GCV DATA'!$Q$3:$Q$203)</f>
        <v>#VALUE!</v>
      </c>
      <c r="R173" s="16" t="e">
        <f>SUMIF('[1]WASH COAL RECEIPT &amp; GCV DATA'!$A$3:$A$203,'MASTER DATA FILE WASH COAL 210'!A173,'[1]WASH COAL RECEIPT &amp; GCV DATA'!$R$3:$R$203)+IF(H173=$J$234,($K$234*K173),0)+IF(H173=$J$235,($K$235*K173),0)</f>
        <v>#VALUE!</v>
      </c>
      <c r="S173" s="15" t="e">
        <f t="shared" si="17"/>
        <v>#VALUE!</v>
      </c>
      <c r="T173" s="15" t="e">
        <f>SUMIF('[1]WASH COAL RECEIPT &amp; GCV DATA'!$A$3:$A$203,'MASTER DATA FILE WASH COAL 210'!A173,'[1]WASH COAL RECEIPT &amp; GCV DATA'!$T$3:$T$203)</f>
        <v>#VALUE!</v>
      </c>
      <c r="U173" s="15" t="e">
        <f t="shared" si="18"/>
        <v>#VALUE!</v>
      </c>
      <c r="V173" s="15" t="e">
        <f>SUMIF('[1]WASH COAL RECEIPT &amp; GCV DATA'!$A$3:$A$203,'MASTER DATA FILE WASH COAL 210'!A173,'[1]WASH COAL RECEIPT &amp; GCV DATA'!$V$3:$V$203)</f>
        <v>#VALUE!</v>
      </c>
      <c r="W173" s="15" t="e">
        <f t="shared" si="19"/>
        <v>#VALUE!</v>
      </c>
      <c r="X173" t="e">
        <f t="shared" si="20"/>
        <v>#VALUE!</v>
      </c>
    </row>
    <row r="174" spans="1:24" customFormat="1" x14ac:dyDescent="0.3">
      <c r="A174" s="12"/>
      <c r="B174" s="12" t="e">
        <f>SUMIF('[1]WASH COAL RECEIPT &amp; GCV DATA'!$A$3:$A$188,A174,'[1]WASH COAL RECEIPT &amp; GCV DATA'!$B$3:$B$188)</f>
        <v>#VALUE!</v>
      </c>
      <c r="C174" s="13" t="e">
        <f>SUMIF('[1]WASH COAL RECEIPT &amp; GCV DATA'!$A$3:$A$203,A174,'[1]WASH COAL RECEIPT &amp; GCV DATA'!$C$3:$C$203)</f>
        <v>#VALUE!</v>
      </c>
      <c r="D174" s="13">
        <f>IFERROR(VLOOKUP(A174,'[1]WASH COAL RECEIPT &amp; GCV DATA'!A176:V374,4,0),0)</f>
        <v>0</v>
      </c>
      <c r="E174" s="14">
        <f>IFERROR(VLOOKUP(A174,'[1]WASH COAL RECEIPT &amp; GCV DATA'!$A$2:$V$203,5,0),0)</f>
        <v>0</v>
      </c>
      <c r="F174" s="13" t="e">
        <f>SUMIF('[1]WASH COAL RECEIPT &amp; GCV DATA'!$A$3:$A$203,'MASTER DATA FILE WASH COAL 210'!A174,'[1]WASH COAL RECEIPT &amp; GCV DATA'!$F$3:$F$203)</f>
        <v>#VALUE!</v>
      </c>
      <c r="G174" s="13">
        <f>IFERROR(VLOOKUP(A174,'[1]WASH COAL RECEIPT &amp; GCV DATA'!$A$2:$V$203,7,0),0)</f>
        <v>0</v>
      </c>
      <c r="H174" s="13">
        <f>IFERROR(VLOOKUP(A174,'[1]WASH COAL RECEIPT &amp; GCV DATA'!$A$2:$V$203,8,0),0)</f>
        <v>0</v>
      </c>
      <c r="I174" s="13">
        <f>IFERROR(VLOOKUP(A174,'[1]WASH COAL RECEIPT &amp; GCV DATA'!$A$2:$V$203,9,0),0)</f>
        <v>0</v>
      </c>
      <c r="J174" s="13">
        <f>IFERROR(VLOOKUP(A174,'[1]WASH COAL RECEIPT &amp; GCV DATA'!$A$2:$V$203,10,0),0)</f>
        <v>0</v>
      </c>
      <c r="K174" s="15" t="e">
        <f>SUMIF('[1]WASH COAL RECEIPT &amp; GCV DATA'!$A$3:$A$203,'MASTER DATA FILE WASH COAL 210'!A174,'[1]WASH COAL RECEIPT &amp; GCV DATA'!$K$3:$K$203)</f>
        <v>#VALUE!</v>
      </c>
      <c r="L174" s="15" t="e">
        <f>SUMIF('[1]WASH COAL RECEIPT &amp; GCV DATA'!$A$3:$A$203,'MASTER DATA FILE WASH COAL 210'!A174,'[1]WASH COAL RECEIPT &amp; GCV DATA'!$L$3:$L$203)</f>
        <v>#VALUE!</v>
      </c>
      <c r="M174" s="15" t="e">
        <f t="shared" si="14"/>
        <v>#VALUE!</v>
      </c>
      <c r="N174" s="15">
        <f t="shared" si="15"/>
        <v>0</v>
      </c>
      <c r="O174" s="15" t="e">
        <f>SUMIF('[1]WASH COAL RECEIPT &amp; GCV DATA'!$A$3:$A$203,'MASTER DATA FILE WASH COAL 210'!A174,'[1]WASH COAL RECEIPT &amp; GCV DATA'!$O$3:$O$203)</f>
        <v>#VALUE!</v>
      </c>
      <c r="P174" s="15" t="e">
        <f t="shared" si="16"/>
        <v>#VALUE!</v>
      </c>
      <c r="Q174" s="15" t="e">
        <f>SUMIF('[1]WASH COAL RECEIPT &amp; GCV DATA'!$A$3:$A$203,'MASTER DATA FILE WASH COAL 210'!A174,'[1]WASH COAL RECEIPT &amp; GCV DATA'!$Q$3:$Q$203)</f>
        <v>#VALUE!</v>
      </c>
      <c r="R174" s="16" t="e">
        <f>SUMIF('[1]WASH COAL RECEIPT &amp; GCV DATA'!$A$3:$A$203,'MASTER DATA FILE WASH COAL 210'!A174,'[1]WASH COAL RECEIPT &amp; GCV DATA'!$R$3:$R$203)+IF(H174=$J$234,($K$234*K174),0)+IF(H174=$J$235,($K$235*K174),0)</f>
        <v>#VALUE!</v>
      </c>
      <c r="S174" s="15" t="e">
        <f t="shared" si="17"/>
        <v>#VALUE!</v>
      </c>
      <c r="T174" s="15" t="e">
        <f>SUMIF('[1]WASH COAL RECEIPT &amp; GCV DATA'!$A$3:$A$203,'MASTER DATA FILE WASH COAL 210'!A174,'[1]WASH COAL RECEIPT &amp; GCV DATA'!$T$3:$T$203)</f>
        <v>#VALUE!</v>
      </c>
      <c r="U174" s="15" t="e">
        <f t="shared" si="18"/>
        <v>#VALUE!</v>
      </c>
      <c r="V174" s="15" t="e">
        <f>SUMIF('[1]WASH COAL RECEIPT &amp; GCV DATA'!$A$3:$A$203,'MASTER DATA FILE WASH COAL 210'!A174,'[1]WASH COAL RECEIPT &amp; GCV DATA'!$V$3:$V$203)</f>
        <v>#VALUE!</v>
      </c>
      <c r="W174" s="15" t="e">
        <f t="shared" si="19"/>
        <v>#VALUE!</v>
      </c>
      <c r="X174" t="e">
        <f t="shared" si="20"/>
        <v>#VALUE!</v>
      </c>
    </row>
    <row r="175" spans="1:24" customFormat="1" x14ac:dyDescent="0.3">
      <c r="A175" s="12"/>
      <c r="B175" s="12" t="e">
        <f>SUMIF('[1]WASH COAL RECEIPT &amp; GCV DATA'!$A$3:$A$188,A175,'[1]WASH COAL RECEIPT &amp; GCV DATA'!$B$3:$B$188)</f>
        <v>#VALUE!</v>
      </c>
      <c r="C175" s="13" t="e">
        <f>SUMIF('[1]WASH COAL RECEIPT &amp; GCV DATA'!$A$3:$A$203,A175,'[1]WASH COAL RECEIPT &amp; GCV DATA'!$C$3:$C$203)</f>
        <v>#VALUE!</v>
      </c>
      <c r="D175" s="13">
        <f>IFERROR(VLOOKUP(A175,'[1]WASH COAL RECEIPT &amp; GCV DATA'!A177:V375,4,0),0)</f>
        <v>0</v>
      </c>
      <c r="E175" s="14">
        <f>IFERROR(VLOOKUP(A175,'[1]WASH COAL RECEIPT &amp; GCV DATA'!$A$2:$V$203,5,0),0)</f>
        <v>0</v>
      </c>
      <c r="F175" s="13" t="e">
        <f>SUMIF('[1]WASH COAL RECEIPT &amp; GCV DATA'!$A$3:$A$203,'MASTER DATA FILE WASH COAL 210'!A175,'[1]WASH COAL RECEIPT &amp; GCV DATA'!$F$3:$F$203)</f>
        <v>#VALUE!</v>
      </c>
      <c r="G175" s="13">
        <f>IFERROR(VLOOKUP(A175,'[1]WASH COAL RECEIPT &amp; GCV DATA'!$A$2:$V$203,7,0),0)</f>
        <v>0</v>
      </c>
      <c r="H175" s="13">
        <f>IFERROR(VLOOKUP(A175,'[1]WASH COAL RECEIPT &amp; GCV DATA'!$A$2:$V$203,8,0),0)</f>
        <v>0</v>
      </c>
      <c r="I175" s="13">
        <f>IFERROR(VLOOKUP(A175,'[1]WASH COAL RECEIPT &amp; GCV DATA'!$A$2:$V$203,9,0),0)</f>
        <v>0</v>
      </c>
      <c r="J175" s="13">
        <f>IFERROR(VLOOKUP(A175,'[1]WASH COAL RECEIPT &amp; GCV DATA'!$A$2:$V$203,10,0),0)</f>
        <v>0</v>
      </c>
      <c r="K175" s="15" t="e">
        <f>SUMIF('[1]WASH COAL RECEIPT &amp; GCV DATA'!$A$3:$A$203,'MASTER DATA FILE WASH COAL 210'!A175,'[1]WASH COAL RECEIPT &amp; GCV DATA'!$K$3:$K$203)</f>
        <v>#VALUE!</v>
      </c>
      <c r="L175" s="15" t="e">
        <f>SUMIF('[1]WASH COAL RECEIPT &amp; GCV DATA'!$A$3:$A$203,'MASTER DATA FILE WASH COAL 210'!A175,'[1]WASH COAL RECEIPT &amp; GCV DATA'!$L$3:$L$203)</f>
        <v>#VALUE!</v>
      </c>
      <c r="M175" s="15" t="e">
        <f t="shared" si="14"/>
        <v>#VALUE!</v>
      </c>
      <c r="N175" s="15">
        <f t="shared" si="15"/>
        <v>0</v>
      </c>
      <c r="O175" s="15" t="e">
        <f>SUMIF('[1]WASH COAL RECEIPT &amp; GCV DATA'!$A$3:$A$203,'MASTER DATA FILE WASH COAL 210'!A175,'[1]WASH COAL RECEIPT &amp; GCV DATA'!$O$3:$O$203)</f>
        <v>#VALUE!</v>
      </c>
      <c r="P175" s="15" t="e">
        <f t="shared" si="16"/>
        <v>#VALUE!</v>
      </c>
      <c r="Q175" s="15" t="e">
        <f>SUMIF('[1]WASH COAL RECEIPT &amp; GCV DATA'!$A$3:$A$203,'MASTER DATA FILE WASH COAL 210'!A175,'[1]WASH COAL RECEIPT &amp; GCV DATA'!$Q$3:$Q$203)</f>
        <v>#VALUE!</v>
      </c>
      <c r="R175" s="16" t="e">
        <f>SUMIF('[1]WASH COAL RECEIPT &amp; GCV DATA'!$A$3:$A$203,'MASTER DATA FILE WASH COAL 210'!A175,'[1]WASH COAL RECEIPT &amp; GCV DATA'!$R$3:$R$203)+IF(H175=$J$234,($K$234*K175),0)+IF(H175=$J$235,($K$235*K175),0)</f>
        <v>#VALUE!</v>
      </c>
      <c r="S175" s="15" t="e">
        <f t="shared" si="17"/>
        <v>#VALUE!</v>
      </c>
      <c r="T175" s="15" t="e">
        <f>SUMIF('[1]WASH COAL RECEIPT &amp; GCV DATA'!$A$3:$A$203,'MASTER DATA FILE WASH COAL 210'!A175,'[1]WASH COAL RECEIPT &amp; GCV DATA'!$T$3:$T$203)</f>
        <v>#VALUE!</v>
      </c>
      <c r="U175" s="15" t="e">
        <f t="shared" si="18"/>
        <v>#VALUE!</v>
      </c>
      <c r="V175" s="15" t="e">
        <f>SUMIF('[1]WASH COAL RECEIPT &amp; GCV DATA'!$A$3:$A$203,'MASTER DATA FILE WASH COAL 210'!A175,'[1]WASH COAL RECEIPT &amp; GCV DATA'!$V$3:$V$203)</f>
        <v>#VALUE!</v>
      </c>
      <c r="W175" s="15" t="e">
        <f t="shared" si="19"/>
        <v>#VALUE!</v>
      </c>
      <c r="X175" t="e">
        <f t="shared" si="20"/>
        <v>#VALUE!</v>
      </c>
    </row>
    <row r="176" spans="1:24" customFormat="1" x14ac:dyDescent="0.3">
      <c r="A176" s="12"/>
      <c r="B176" s="12" t="e">
        <f>SUMIF('[1]WASH COAL RECEIPT &amp; GCV DATA'!$A$3:$A$188,A176,'[1]WASH COAL RECEIPT &amp; GCV DATA'!$B$3:$B$188)</f>
        <v>#VALUE!</v>
      </c>
      <c r="C176" s="13" t="e">
        <f>SUMIF('[1]WASH COAL RECEIPT &amp; GCV DATA'!$A$3:$A$203,A176,'[1]WASH COAL RECEIPT &amp; GCV DATA'!$C$3:$C$203)</f>
        <v>#VALUE!</v>
      </c>
      <c r="D176" s="13">
        <f>IFERROR(VLOOKUP(A176,'[1]WASH COAL RECEIPT &amp; GCV DATA'!A178:V376,4,0),0)</f>
        <v>0</v>
      </c>
      <c r="E176" s="14">
        <f>IFERROR(VLOOKUP(A176,'[1]WASH COAL RECEIPT &amp; GCV DATA'!$A$2:$V$203,5,0),0)</f>
        <v>0</v>
      </c>
      <c r="F176" s="13" t="e">
        <f>SUMIF('[1]WASH COAL RECEIPT &amp; GCV DATA'!$A$3:$A$203,'MASTER DATA FILE WASH COAL 210'!A176,'[1]WASH COAL RECEIPT &amp; GCV DATA'!$F$3:$F$203)</f>
        <v>#VALUE!</v>
      </c>
      <c r="G176" s="13">
        <f>IFERROR(VLOOKUP(A176,'[1]WASH COAL RECEIPT &amp; GCV DATA'!$A$2:$V$203,7,0),0)</f>
        <v>0</v>
      </c>
      <c r="H176" s="13">
        <f>IFERROR(VLOOKUP(A176,'[1]WASH COAL RECEIPT &amp; GCV DATA'!$A$2:$V$203,8,0),0)</f>
        <v>0</v>
      </c>
      <c r="I176" s="13">
        <f>IFERROR(VLOOKUP(A176,'[1]WASH COAL RECEIPT &amp; GCV DATA'!$A$2:$V$203,9,0),0)</f>
        <v>0</v>
      </c>
      <c r="J176" s="13">
        <f>IFERROR(VLOOKUP(A176,'[1]WASH COAL RECEIPT &amp; GCV DATA'!$A$2:$V$203,10,0),0)</f>
        <v>0</v>
      </c>
      <c r="K176" s="15" t="e">
        <f>SUMIF('[1]WASH COAL RECEIPT &amp; GCV DATA'!$A$3:$A$203,'MASTER DATA FILE WASH COAL 210'!A176,'[1]WASH COAL RECEIPT &amp; GCV DATA'!$K$3:$K$203)</f>
        <v>#VALUE!</v>
      </c>
      <c r="L176" s="15" t="e">
        <f>SUMIF('[1]WASH COAL RECEIPT &amp; GCV DATA'!$A$3:$A$203,'MASTER DATA FILE WASH COAL 210'!A176,'[1]WASH COAL RECEIPT &amp; GCV DATA'!$L$3:$L$203)</f>
        <v>#VALUE!</v>
      </c>
      <c r="M176" s="15" t="e">
        <f t="shared" si="14"/>
        <v>#VALUE!</v>
      </c>
      <c r="N176" s="15">
        <f t="shared" si="15"/>
        <v>0</v>
      </c>
      <c r="O176" s="15" t="e">
        <f>SUMIF('[1]WASH COAL RECEIPT &amp; GCV DATA'!$A$3:$A$203,'MASTER DATA FILE WASH COAL 210'!A176,'[1]WASH COAL RECEIPT &amp; GCV DATA'!$O$3:$O$203)</f>
        <v>#VALUE!</v>
      </c>
      <c r="P176" s="15" t="e">
        <f t="shared" si="16"/>
        <v>#VALUE!</v>
      </c>
      <c r="Q176" s="15" t="e">
        <f>SUMIF('[1]WASH COAL RECEIPT &amp; GCV DATA'!$A$3:$A$203,'MASTER DATA FILE WASH COAL 210'!A176,'[1]WASH COAL RECEIPT &amp; GCV DATA'!$Q$3:$Q$203)</f>
        <v>#VALUE!</v>
      </c>
      <c r="R176" s="16" t="e">
        <f>SUMIF('[1]WASH COAL RECEIPT &amp; GCV DATA'!$A$3:$A$203,'MASTER DATA FILE WASH COAL 210'!A176,'[1]WASH COAL RECEIPT &amp; GCV DATA'!$R$3:$R$203)+IF(H176=$J$234,($K$234*K176),0)+IF(H176=$J$235,($K$235*K176),0)</f>
        <v>#VALUE!</v>
      </c>
      <c r="S176" s="15" t="e">
        <f t="shared" si="17"/>
        <v>#VALUE!</v>
      </c>
      <c r="T176" s="15" t="e">
        <f>SUMIF('[1]WASH COAL RECEIPT &amp; GCV DATA'!$A$3:$A$203,'MASTER DATA FILE WASH COAL 210'!A176,'[1]WASH COAL RECEIPT &amp; GCV DATA'!$T$3:$T$203)</f>
        <v>#VALUE!</v>
      </c>
      <c r="U176" s="15" t="e">
        <f t="shared" si="18"/>
        <v>#VALUE!</v>
      </c>
      <c r="V176" s="15" t="e">
        <f>SUMIF('[1]WASH COAL RECEIPT &amp; GCV DATA'!$A$3:$A$203,'MASTER DATA FILE WASH COAL 210'!A176,'[1]WASH COAL RECEIPT &amp; GCV DATA'!$V$3:$V$203)</f>
        <v>#VALUE!</v>
      </c>
      <c r="W176" s="15" t="e">
        <f t="shared" si="19"/>
        <v>#VALUE!</v>
      </c>
      <c r="X176" t="e">
        <f t="shared" si="20"/>
        <v>#VALUE!</v>
      </c>
    </row>
    <row r="177" spans="1:24" customFormat="1" x14ac:dyDescent="0.3">
      <c r="A177" s="12"/>
      <c r="B177" s="12" t="e">
        <f>SUMIF('[1]WASH COAL RECEIPT &amp; GCV DATA'!$A$3:$A$188,A177,'[1]WASH COAL RECEIPT &amp; GCV DATA'!$B$3:$B$188)</f>
        <v>#VALUE!</v>
      </c>
      <c r="C177" s="13" t="e">
        <f>SUMIF('[1]WASH COAL RECEIPT &amp; GCV DATA'!$A$3:$A$203,A177,'[1]WASH COAL RECEIPT &amp; GCV DATA'!$C$3:$C$203)</f>
        <v>#VALUE!</v>
      </c>
      <c r="D177" s="13">
        <f>IFERROR(VLOOKUP(A177,'[1]WASH COAL RECEIPT &amp; GCV DATA'!A179:V377,4,0),0)</f>
        <v>0</v>
      </c>
      <c r="E177" s="14">
        <f>IFERROR(VLOOKUP(A177,'[1]WASH COAL RECEIPT &amp; GCV DATA'!$A$2:$V$203,5,0),0)</f>
        <v>0</v>
      </c>
      <c r="F177" s="13" t="e">
        <f>SUMIF('[1]WASH COAL RECEIPT &amp; GCV DATA'!$A$3:$A$203,'MASTER DATA FILE WASH COAL 210'!A177,'[1]WASH COAL RECEIPT &amp; GCV DATA'!$F$3:$F$203)</f>
        <v>#VALUE!</v>
      </c>
      <c r="G177" s="13">
        <f>IFERROR(VLOOKUP(A177,'[1]WASH COAL RECEIPT &amp; GCV DATA'!$A$2:$V$203,7,0),0)</f>
        <v>0</v>
      </c>
      <c r="H177" s="13">
        <f>IFERROR(VLOOKUP(A177,'[1]WASH COAL RECEIPT &amp; GCV DATA'!$A$2:$V$203,8,0),0)</f>
        <v>0</v>
      </c>
      <c r="I177" s="13">
        <f>IFERROR(VLOOKUP(A177,'[1]WASH COAL RECEIPT &amp; GCV DATA'!$A$2:$V$203,9,0),0)</f>
        <v>0</v>
      </c>
      <c r="J177" s="13">
        <f>IFERROR(VLOOKUP(A177,'[1]WASH COAL RECEIPT &amp; GCV DATA'!$A$2:$V$203,10,0),0)</f>
        <v>0</v>
      </c>
      <c r="K177" s="15" t="e">
        <f>SUMIF('[1]WASH COAL RECEIPT &amp; GCV DATA'!$A$3:$A$203,'MASTER DATA FILE WASH COAL 210'!A177,'[1]WASH COAL RECEIPT &amp; GCV DATA'!$K$3:$K$203)</f>
        <v>#VALUE!</v>
      </c>
      <c r="L177" s="15" t="e">
        <f>SUMIF('[1]WASH COAL RECEIPT &amp; GCV DATA'!$A$3:$A$203,'MASTER DATA FILE WASH COAL 210'!A177,'[1]WASH COAL RECEIPT &amp; GCV DATA'!$L$3:$L$203)</f>
        <v>#VALUE!</v>
      </c>
      <c r="M177" s="15" t="e">
        <f t="shared" si="14"/>
        <v>#VALUE!</v>
      </c>
      <c r="N177" s="15">
        <f t="shared" si="15"/>
        <v>0</v>
      </c>
      <c r="O177" s="15" t="e">
        <f>SUMIF('[1]WASH COAL RECEIPT &amp; GCV DATA'!$A$3:$A$203,'MASTER DATA FILE WASH COAL 210'!A177,'[1]WASH COAL RECEIPT &amp; GCV DATA'!$O$3:$O$203)</f>
        <v>#VALUE!</v>
      </c>
      <c r="P177" s="15" t="e">
        <f t="shared" si="16"/>
        <v>#VALUE!</v>
      </c>
      <c r="Q177" s="15" t="e">
        <f>SUMIF('[1]WASH COAL RECEIPT &amp; GCV DATA'!$A$3:$A$203,'MASTER DATA FILE WASH COAL 210'!A177,'[1]WASH COAL RECEIPT &amp; GCV DATA'!$Q$3:$Q$203)</f>
        <v>#VALUE!</v>
      </c>
      <c r="R177" s="16" t="e">
        <f>SUMIF('[1]WASH COAL RECEIPT &amp; GCV DATA'!$A$3:$A$203,'MASTER DATA FILE WASH COAL 210'!A177,'[1]WASH COAL RECEIPT &amp; GCV DATA'!$R$3:$R$203)+IF(H177=$J$234,($K$234*K177),0)+IF(H177=$J$235,($K$235*K177),0)</f>
        <v>#VALUE!</v>
      </c>
      <c r="S177" s="15" t="e">
        <f t="shared" si="17"/>
        <v>#VALUE!</v>
      </c>
      <c r="T177" s="15" t="e">
        <f>SUMIF('[1]WASH COAL RECEIPT &amp; GCV DATA'!$A$3:$A$203,'MASTER DATA FILE WASH COAL 210'!A177,'[1]WASH COAL RECEIPT &amp; GCV DATA'!$T$3:$T$203)</f>
        <v>#VALUE!</v>
      </c>
      <c r="U177" s="15" t="e">
        <f t="shared" si="18"/>
        <v>#VALUE!</v>
      </c>
      <c r="V177" s="15" t="e">
        <f>SUMIF('[1]WASH COAL RECEIPT &amp; GCV DATA'!$A$3:$A$203,'MASTER DATA FILE WASH COAL 210'!A177,'[1]WASH COAL RECEIPT &amp; GCV DATA'!$V$3:$V$203)</f>
        <v>#VALUE!</v>
      </c>
      <c r="W177" s="15" t="e">
        <f t="shared" si="19"/>
        <v>#VALUE!</v>
      </c>
      <c r="X177" t="e">
        <f t="shared" si="20"/>
        <v>#VALUE!</v>
      </c>
    </row>
    <row r="178" spans="1:24" customFormat="1" x14ac:dyDescent="0.3">
      <c r="A178" s="12"/>
      <c r="B178" s="12" t="e">
        <f>SUMIF('[1]WASH COAL RECEIPT &amp; GCV DATA'!$A$3:$A$188,A178,'[1]WASH COAL RECEIPT &amp; GCV DATA'!$B$3:$B$188)</f>
        <v>#VALUE!</v>
      </c>
      <c r="C178" s="13" t="e">
        <f>SUMIF('[1]WASH COAL RECEIPT &amp; GCV DATA'!$A$3:$A$203,A178,'[1]WASH COAL RECEIPT &amp; GCV DATA'!$C$3:$C$203)</f>
        <v>#VALUE!</v>
      </c>
      <c r="D178" s="13">
        <f>IFERROR(VLOOKUP(A178,'[1]WASH COAL RECEIPT &amp; GCV DATA'!A180:V378,4,0),0)</f>
        <v>0</v>
      </c>
      <c r="E178" s="14">
        <f>IFERROR(VLOOKUP(A178,'[1]WASH COAL RECEIPT &amp; GCV DATA'!$A$2:$V$203,5,0),0)</f>
        <v>0</v>
      </c>
      <c r="F178" s="13" t="e">
        <f>SUMIF('[1]WASH COAL RECEIPT &amp; GCV DATA'!$A$3:$A$203,'MASTER DATA FILE WASH COAL 210'!A178,'[1]WASH COAL RECEIPT &amp; GCV DATA'!$F$3:$F$203)</f>
        <v>#VALUE!</v>
      </c>
      <c r="G178" s="13">
        <f>IFERROR(VLOOKUP(A178,'[1]WASH COAL RECEIPT &amp; GCV DATA'!$A$2:$V$203,7,0),0)</f>
        <v>0</v>
      </c>
      <c r="H178" s="13">
        <f>IFERROR(VLOOKUP(A178,'[1]WASH COAL RECEIPT &amp; GCV DATA'!$A$2:$V$203,8,0),0)</f>
        <v>0</v>
      </c>
      <c r="I178" s="13">
        <f>IFERROR(VLOOKUP(A178,'[1]WASH COAL RECEIPT &amp; GCV DATA'!$A$2:$V$203,9,0),0)</f>
        <v>0</v>
      </c>
      <c r="J178" s="13">
        <f>IFERROR(VLOOKUP(A178,'[1]WASH COAL RECEIPT &amp; GCV DATA'!$A$2:$V$203,10,0),0)</f>
        <v>0</v>
      </c>
      <c r="K178" s="15" t="e">
        <f>SUMIF('[1]WASH COAL RECEIPT &amp; GCV DATA'!$A$3:$A$203,'MASTER DATA FILE WASH COAL 210'!A178,'[1]WASH COAL RECEIPT &amp; GCV DATA'!$K$3:$K$203)</f>
        <v>#VALUE!</v>
      </c>
      <c r="L178" s="15" t="e">
        <f>SUMIF('[1]WASH COAL RECEIPT &amp; GCV DATA'!$A$3:$A$203,'MASTER DATA FILE WASH COAL 210'!A178,'[1]WASH COAL RECEIPT &amp; GCV DATA'!$L$3:$L$203)</f>
        <v>#VALUE!</v>
      </c>
      <c r="M178" s="15" t="e">
        <f t="shared" si="14"/>
        <v>#VALUE!</v>
      </c>
      <c r="N178" s="15">
        <f t="shared" si="15"/>
        <v>0</v>
      </c>
      <c r="O178" s="15" t="e">
        <f>SUMIF('[1]WASH COAL RECEIPT &amp; GCV DATA'!$A$3:$A$203,'MASTER DATA FILE WASH COAL 210'!A178,'[1]WASH COAL RECEIPT &amp; GCV DATA'!$O$3:$O$203)</f>
        <v>#VALUE!</v>
      </c>
      <c r="P178" s="15" t="e">
        <f t="shared" si="16"/>
        <v>#VALUE!</v>
      </c>
      <c r="Q178" s="15" t="e">
        <f>SUMIF('[1]WASH COAL RECEIPT &amp; GCV DATA'!$A$3:$A$203,'MASTER DATA FILE WASH COAL 210'!A178,'[1]WASH COAL RECEIPT &amp; GCV DATA'!$Q$3:$Q$203)</f>
        <v>#VALUE!</v>
      </c>
      <c r="R178" s="16" t="e">
        <f>SUMIF('[1]WASH COAL RECEIPT &amp; GCV DATA'!$A$3:$A$203,'MASTER DATA FILE WASH COAL 210'!A178,'[1]WASH COAL RECEIPT &amp; GCV DATA'!$R$3:$R$203)+IF(H178=$J$234,($K$234*K178),0)+IF(H178=$J$235,($K$235*K178),0)</f>
        <v>#VALUE!</v>
      </c>
      <c r="S178" s="15" t="e">
        <f t="shared" si="17"/>
        <v>#VALUE!</v>
      </c>
      <c r="T178" s="15" t="e">
        <f>SUMIF('[1]WASH COAL RECEIPT &amp; GCV DATA'!$A$3:$A$203,'MASTER DATA FILE WASH COAL 210'!A178,'[1]WASH COAL RECEIPT &amp; GCV DATA'!$T$3:$T$203)</f>
        <v>#VALUE!</v>
      </c>
      <c r="U178" s="15" t="e">
        <f t="shared" si="18"/>
        <v>#VALUE!</v>
      </c>
      <c r="V178" s="15" t="e">
        <f>SUMIF('[1]WASH COAL RECEIPT &amp; GCV DATA'!$A$3:$A$203,'MASTER DATA FILE WASH COAL 210'!A178,'[1]WASH COAL RECEIPT &amp; GCV DATA'!$V$3:$V$203)</f>
        <v>#VALUE!</v>
      </c>
      <c r="W178" s="15" t="e">
        <f t="shared" si="19"/>
        <v>#VALUE!</v>
      </c>
      <c r="X178" t="e">
        <f t="shared" si="20"/>
        <v>#VALUE!</v>
      </c>
    </row>
    <row r="179" spans="1:24" customFormat="1" x14ac:dyDescent="0.3">
      <c r="A179" s="12"/>
      <c r="B179" s="12" t="e">
        <f>SUMIF('[1]WASH COAL RECEIPT &amp; GCV DATA'!$A$3:$A$188,A179,'[1]WASH COAL RECEIPT &amp; GCV DATA'!$B$3:$B$188)</f>
        <v>#VALUE!</v>
      </c>
      <c r="C179" s="13" t="e">
        <f>SUMIF('[1]WASH COAL RECEIPT &amp; GCV DATA'!$A$3:$A$203,A179,'[1]WASH COAL RECEIPT &amp; GCV DATA'!$C$3:$C$203)</f>
        <v>#VALUE!</v>
      </c>
      <c r="D179" s="13">
        <f>IFERROR(VLOOKUP(A179,'[1]WASH COAL RECEIPT &amp; GCV DATA'!A181:V379,4,0),0)</f>
        <v>0</v>
      </c>
      <c r="E179" s="14">
        <f>IFERROR(VLOOKUP(A179,'[1]WASH COAL RECEIPT &amp; GCV DATA'!$A$2:$V$203,5,0),0)</f>
        <v>0</v>
      </c>
      <c r="F179" s="13" t="e">
        <f>SUMIF('[1]WASH COAL RECEIPT &amp; GCV DATA'!$A$3:$A$203,'MASTER DATA FILE WASH COAL 210'!A179,'[1]WASH COAL RECEIPT &amp; GCV DATA'!$F$3:$F$203)</f>
        <v>#VALUE!</v>
      </c>
      <c r="G179" s="13">
        <f>IFERROR(VLOOKUP(A179,'[1]WASH COAL RECEIPT &amp; GCV DATA'!$A$2:$V$203,7,0),0)</f>
        <v>0</v>
      </c>
      <c r="H179" s="13">
        <f>IFERROR(VLOOKUP(A179,'[1]WASH COAL RECEIPT &amp; GCV DATA'!$A$2:$V$203,8,0),0)</f>
        <v>0</v>
      </c>
      <c r="I179" s="13">
        <f>IFERROR(VLOOKUP(A179,'[1]WASH COAL RECEIPT &amp; GCV DATA'!$A$2:$V$203,9,0),0)</f>
        <v>0</v>
      </c>
      <c r="J179" s="13">
        <f>IFERROR(VLOOKUP(A179,'[1]WASH COAL RECEIPT &amp; GCV DATA'!$A$2:$V$203,10,0),0)</f>
        <v>0</v>
      </c>
      <c r="K179" s="15" t="e">
        <f>SUMIF('[1]WASH COAL RECEIPT &amp; GCV DATA'!$A$3:$A$203,'MASTER DATA FILE WASH COAL 210'!A179,'[1]WASH COAL RECEIPT &amp; GCV DATA'!$K$3:$K$203)</f>
        <v>#VALUE!</v>
      </c>
      <c r="L179" s="15" t="e">
        <f>SUMIF('[1]WASH COAL RECEIPT &amp; GCV DATA'!$A$3:$A$203,'MASTER DATA FILE WASH COAL 210'!A179,'[1]WASH COAL RECEIPT &amp; GCV DATA'!$L$3:$L$203)</f>
        <v>#VALUE!</v>
      </c>
      <c r="M179" s="15" t="e">
        <f t="shared" si="14"/>
        <v>#VALUE!</v>
      </c>
      <c r="N179" s="15">
        <f t="shared" si="15"/>
        <v>0</v>
      </c>
      <c r="O179" s="15" t="e">
        <f>SUMIF('[1]WASH COAL RECEIPT &amp; GCV DATA'!$A$3:$A$203,'MASTER DATA FILE WASH COAL 210'!A179,'[1]WASH COAL RECEIPT &amp; GCV DATA'!$O$3:$O$203)</f>
        <v>#VALUE!</v>
      </c>
      <c r="P179" s="15" t="e">
        <f t="shared" si="16"/>
        <v>#VALUE!</v>
      </c>
      <c r="Q179" s="15" t="e">
        <f>SUMIF('[1]WASH COAL RECEIPT &amp; GCV DATA'!$A$3:$A$203,'MASTER DATA FILE WASH COAL 210'!A179,'[1]WASH COAL RECEIPT &amp; GCV DATA'!$Q$3:$Q$203)</f>
        <v>#VALUE!</v>
      </c>
      <c r="R179" s="16" t="e">
        <f>SUMIF('[1]WASH COAL RECEIPT &amp; GCV DATA'!$A$3:$A$203,'MASTER DATA FILE WASH COAL 210'!A179,'[1]WASH COAL RECEIPT &amp; GCV DATA'!$R$3:$R$203)+IF(H179=$J$234,($K$234*K179),0)+IF(H179=$J$235,($K$235*K179),0)</f>
        <v>#VALUE!</v>
      </c>
      <c r="S179" s="15" t="e">
        <f t="shared" si="17"/>
        <v>#VALUE!</v>
      </c>
      <c r="T179" s="15" t="e">
        <f>SUMIF('[1]WASH COAL RECEIPT &amp; GCV DATA'!$A$3:$A$203,'MASTER DATA FILE WASH COAL 210'!A179,'[1]WASH COAL RECEIPT &amp; GCV DATA'!$T$3:$T$203)</f>
        <v>#VALUE!</v>
      </c>
      <c r="U179" s="15" t="e">
        <f t="shared" si="18"/>
        <v>#VALUE!</v>
      </c>
      <c r="V179" s="15" t="e">
        <f>SUMIF('[1]WASH COAL RECEIPT &amp; GCV DATA'!$A$3:$A$203,'MASTER DATA FILE WASH COAL 210'!A179,'[1]WASH COAL RECEIPT &amp; GCV DATA'!$V$3:$V$203)</f>
        <v>#VALUE!</v>
      </c>
      <c r="W179" s="15" t="e">
        <f t="shared" si="19"/>
        <v>#VALUE!</v>
      </c>
      <c r="X179" t="e">
        <f t="shared" si="20"/>
        <v>#VALUE!</v>
      </c>
    </row>
    <row r="180" spans="1:24" customFormat="1" x14ac:dyDescent="0.3">
      <c r="A180" s="12"/>
      <c r="B180" s="12" t="e">
        <f>SUMIF('[1]WASH COAL RECEIPT &amp; GCV DATA'!$A$3:$A$188,A180,'[1]WASH COAL RECEIPT &amp; GCV DATA'!$B$3:$B$188)</f>
        <v>#VALUE!</v>
      </c>
      <c r="C180" s="13" t="e">
        <f>SUMIF('[1]WASH COAL RECEIPT &amp; GCV DATA'!$A$3:$A$203,A180,'[1]WASH COAL RECEIPT &amp; GCV DATA'!$C$3:$C$203)</f>
        <v>#VALUE!</v>
      </c>
      <c r="D180" s="13">
        <f>IFERROR(VLOOKUP(A180,'[1]WASH COAL RECEIPT &amp; GCV DATA'!A182:V380,4,0),0)</f>
        <v>0</v>
      </c>
      <c r="E180" s="14">
        <f>IFERROR(VLOOKUP(A180,'[1]WASH COAL RECEIPT &amp; GCV DATA'!$A$2:$V$203,5,0),0)</f>
        <v>0</v>
      </c>
      <c r="F180" s="13" t="e">
        <f>SUMIF('[1]WASH COAL RECEIPT &amp; GCV DATA'!$A$3:$A$203,'MASTER DATA FILE WASH COAL 210'!A180,'[1]WASH COAL RECEIPT &amp; GCV DATA'!$F$3:$F$203)</f>
        <v>#VALUE!</v>
      </c>
      <c r="G180" s="13">
        <f>IFERROR(VLOOKUP(A180,'[1]WASH COAL RECEIPT &amp; GCV DATA'!$A$2:$V$203,7,0),0)</f>
        <v>0</v>
      </c>
      <c r="H180" s="13">
        <f>IFERROR(VLOOKUP(A180,'[1]WASH COAL RECEIPT &amp; GCV DATA'!$A$2:$V$203,8,0),0)</f>
        <v>0</v>
      </c>
      <c r="I180" s="13">
        <f>IFERROR(VLOOKUP(A180,'[1]WASH COAL RECEIPT &amp; GCV DATA'!$A$2:$V$203,9,0),0)</f>
        <v>0</v>
      </c>
      <c r="J180" s="13">
        <f>IFERROR(VLOOKUP(A180,'[1]WASH COAL RECEIPT &amp; GCV DATA'!$A$2:$V$203,10,0),0)</f>
        <v>0</v>
      </c>
      <c r="K180" s="15" t="e">
        <f>SUMIF('[1]WASH COAL RECEIPT &amp; GCV DATA'!$A$3:$A$203,'MASTER DATA FILE WASH COAL 210'!A180,'[1]WASH COAL RECEIPT &amp; GCV DATA'!$K$3:$K$203)</f>
        <v>#VALUE!</v>
      </c>
      <c r="L180" s="15" t="e">
        <f>SUMIF('[1]WASH COAL RECEIPT &amp; GCV DATA'!$A$3:$A$203,'MASTER DATA FILE WASH COAL 210'!A180,'[1]WASH COAL RECEIPT &amp; GCV DATA'!$L$3:$L$203)</f>
        <v>#VALUE!</v>
      </c>
      <c r="M180" s="15" t="e">
        <f t="shared" si="14"/>
        <v>#VALUE!</v>
      </c>
      <c r="N180" s="15">
        <f t="shared" si="15"/>
        <v>0</v>
      </c>
      <c r="O180" s="15" t="e">
        <f>SUMIF('[1]WASH COAL RECEIPT &amp; GCV DATA'!$A$3:$A$203,'MASTER DATA FILE WASH COAL 210'!A180,'[1]WASH COAL RECEIPT &amp; GCV DATA'!$O$3:$O$203)</f>
        <v>#VALUE!</v>
      </c>
      <c r="P180" s="15" t="e">
        <f t="shared" si="16"/>
        <v>#VALUE!</v>
      </c>
      <c r="Q180" s="15" t="e">
        <f>SUMIF('[1]WASH COAL RECEIPT &amp; GCV DATA'!$A$3:$A$203,'MASTER DATA FILE WASH COAL 210'!A180,'[1]WASH COAL RECEIPT &amp; GCV DATA'!$Q$3:$Q$203)</f>
        <v>#VALUE!</v>
      </c>
      <c r="R180" s="16" t="e">
        <f>SUMIF('[1]WASH COAL RECEIPT &amp; GCV DATA'!$A$3:$A$203,'MASTER DATA FILE WASH COAL 210'!A180,'[1]WASH COAL RECEIPT &amp; GCV DATA'!$R$3:$R$203)+IF(H180=$J$234,($K$234*K180),0)+IF(H180=$J$235,($K$235*K180),0)</f>
        <v>#VALUE!</v>
      </c>
      <c r="S180" s="15" t="e">
        <f t="shared" si="17"/>
        <v>#VALUE!</v>
      </c>
      <c r="T180" s="15" t="e">
        <f>SUMIF('[1]WASH COAL RECEIPT &amp; GCV DATA'!$A$3:$A$203,'MASTER DATA FILE WASH COAL 210'!A180,'[1]WASH COAL RECEIPT &amp; GCV DATA'!$T$3:$T$203)</f>
        <v>#VALUE!</v>
      </c>
      <c r="U180" s="15" t="e">
        <f t="shared" si="18"/>
        <v>#VALUE!</v>
      </c>
      <c r="V180" s="15" t="e">
        <f>SUMIF('[1]WASH COAL RECEIPT &amp; GCV DATA'!$A$3:$A$203,'MASTER DATA FILE WASH COAL 210'!A180,'[1]WASH COAL RECEIPT &amp; GCV DATA'!$V$3:$V$203)</f>
        <v>#VALUE!</v>
      </c>
      <c r="W180" s="15" t="e">
        <f t="shared" si="19"/>
        <v>#VALUE!</v>
      </c>
      <c r="X180" t="e">
        <f t="shared" si="20"/>
        <v>#VALUE!</v>
      </c>
    </row>
    <row r="181" spans="1:24" customFormat="1" x14ac:dyDescent="0.3">
      <c r="A181" s="12"/>
      <c r="B181" s="12" t="e">
        <f>SUMIF('[1]WASH COAL RECEIPT &amp; GCV DATA'!$A$3:$A$188,A181,'[1]WASH COAL RECEIPT &amp; GCV DATA'!$B$3:$B$188)</f>
        <v>#VALUE!</v>
      </c>
      <c r="C181" s="13" t="e">
        <f>SUMIF('[1]WASH COAL RECEIPT &amp; GCV DATA'!$A$3:$A$203,A181,'[1]WASH COAL RECEIPT &amp; GCV DATA'!$C$3:$C$203)</f>
        <v>#VALUE!</v>
      </c>
      <c r="D181" s="13">
        <f>IFERROR(VLOOKUP(A181,'[1]WASH COAL RECEIPT &amp; GCV DATA'!A183:V381,4,0),0)</f>
        <v>0</v>
      </c>
      <c r="E181" s="14">
        <f>IFERROR(VLOOKUP(A181,'[1]WASH COAL RECEIPT &amp; GCV DATA'!$A$2:$V$203,5,0),0)</f>
        <v>0</v>
      </c>
      <c r="F181" s="13" t="e">
        <f>SUMIF('[1]WASH COAL RECEIPT &amp; GCV DATA'!$A$3:$A$203,'MASTER DATA FILE WASH COAL 210'!A181,'[1]WASH COAL RECEIPT &amp; GCV DATA'!$F$3:$F$203)</f>
        <v>#VALUE!</v>
      </c>
      <c r="G181" s="13">
        <f>IFERROR(VLOOKUP(A181,'[1]WASH COAL RECEIPT &amp; GCV DATA'!$A$2:$V$203,7,0),0)</f>
        <v>0</v>
      </c>
      <c r="H181" s="13">
        <f>IFERROR(VLOOKUP(A181,'[1]WASH COAL RECEIPT &amp; GCV DATA'!$A$2:$V$203,8,0),0)</f>
        <v>0</v>
      </c>
      <c r="I181" s="13">
        <f>IFERROR(VLOOKUP(A181,'[1]WASH COAL RECEIPT &amp; GCV DATA'!$A$2:$V$203,9,0),0)</f>
        <v>0</v>
      </c>
      <c r="J181" s="13">
        <f>IFERROR(VLOOKUP(A181,'[1]WASH COAL RECEIPT &amp; GCV DATA'!$A$2:$V$203,10,0),0)</f>
        <v>0</v>
      </c>
      <c r="K181" s="15" t="e">
        <f>SUMIF('[1]WASH COAL RECEIPT &amp; GCV DATA'!$A$3:$A$203,'MASTER DATA FILE WASH COAL 210'!A181,'[1]WASH COAL RECEIPT &amp; GCV DATA'!$K$3:$K$203)</f>
        <v>#VALUE!</v>
      </c>
      <c r="L181" s="15" t="e">
        <f>SUMIF('[1]WASH COAL RECEIPT &amp; GCV DATA'!$A$3:$A$203,'MASTER DATA FILE WASH COAL 210'!A181,'[1]WASH COAL RECEIPT &amp; GCV DATA'!$L$3:$L$203)</f>
        <v>#VALUE!</v>
      </c>
      <c r="M181" s="15" t="e">
        <f t="shared" si="14"/>
        <v>#VALUE!</v>
      </c>
      <c r="N181" s="15">
        <f t="shared" si="15"/>
        <v>0</v>
      </c>
      <c r="O181" s="15" t="e">
        <f>SUMIF('[1]WASH COAL RECEIPT &amp; GCV DATA'!$A$3:$A$203,'MASTER DATA FILE WASH COAL 210'!A181,'[1]WASH COAL RECEIPT &amp; GCV DATA'!$O$3:$O$203)</f>
        <v>#VALUE!</v>
      </c>
      <c r="P181" s="15" t="e">
        <f t="shared" si="16"/>
        <v>#VALUE!</v>
      </c>
      <c r="Q181" s="15" t="e">
        <f>SUMIF('[1]WASH COAL RECEIPT &amp; GCV DATA'!$A$3:$A$203,'MASTER DATA FILE WASH COAL 210'!A181,'[1]WASH COAL RECEIPT &amp; GCV DATA'!$Q$3:$Q$203)</f>
        <v>#VALUE!</v>
      </c>
      <c r="R181" s="16" t="e">
        <f>SUMIF('[1]WASH COAL RECEIPT &amp; GCV DATA'!$A$3:$A$203,'MASTER DATA FILE WASH COAL 210'!A181,'[1]WASH COAL RECEIPT &amp; GCV DATA'!$R$3:$R$203)+IF(H181=$J$234,($K$234*K181),0)+IF(H181=$J$235,($K$235*K181),0)</f>
        <v>#VALUE!</v>
      </c>
      <c r="S181" s="15" t="e">
        <f t="shared" si="17"/>
        <v>#VALUE!</v>
      </c>
      <c r="T181" s="15" t="e">
        <f>SUMIF('[1]WASH COAL RECEIPT &amp; GCV DATA'!$A$3:$A$203,'MASTER DATA FILE WASH COAL 210'!A181,'[1]WASH COAL RECEIPT &amp; GCV DATA'!$T$3:$T$203)</f>
        <v>#VALUE!</v>
      </c>
      <c r="U181" s="15" t="e">
        <f t="shared" si="18"/>
        <v>#VALUE!</v>
      </c>
      <c r="V181" s="15" t="e">
        <f>SUMIF('[1]WASH COAL RECEIPT &amp; GCV DATA'!$A$3:$A$203,'MASTER DATA FILE WASH COAL 210'!A181,'[1]WASH COAL RECEIPT &amp; GCV DATA'!$V$3:$V$203)</f>
        <v>#VALUE!</v>
      </c>
      <c r="W181" s="15" t="e">
        <f t="shared" si="19"/>
        <v>#VALUE!</v>
      </c>
      <c r="X181" t="e">
        <f t="shared" si="20"/>
        <v>#VALUE!</v>
      </c>
    </row>
    <row r="182" spans="1:24" customFormat="1" x14ac:dyDescent="0.3">
      <c r="A182" s="12"/>
      <c r="B182" s="12" t="e">
        <f>SUMIF('[1]WASH COAL RECEIPT &amp; GCV DATA'!$A$3:$A$188,A182,'[1]WASH COAL RECEIPT &amp; GCV DATA'!$B$3:$B$188)</f>
        <v>#VALUE!</v>
      </c>
      <c r="C182" s="13" t="e">
        <f>SUMIF('[1]WASH COAL RECEIPT &amp; GCV DATA'!$A$3:$A$203,A182,'[1]WASH COAL RECEIPT &amp; GCV DATA'!$C$3:$C$203)</f>
        <v>#VALUE!</v>
      </c>
      <c r="D182" s="13">
        <f>IFERROR(VLOOKUP(A182,'[1]WASH COAL RECEIPT &amp; GCV DATA'!A184:V382,4,0),0)</f>
        <v>0</v>
      </c>
      <c r="E182" s="14">
        <f>IFERROR(VLOOKUP(A182,'[1]WASH COAL RECEIPT &amp; GCV DATA'!$A$2:$V$203,5,0),0)</f>
        <v>0</v>
      </c>
      <c r="F182" s="13" t="e">
        <f>SUMIF('[1]WASH COAL RECEIPT &amp; GCV DATA'!$A$3:$A$203,'MASTER DATA FILE WASH COAL 210'!A182,'[1]WASH COAL RECEIPT &amp; GCV DATA'!$F$3:$F$203)</f>
        <v>#VALUE!</v>
      </c>
      <c r="G182" s="13">
        <f>IFERROR(VLOOKUP(A182,'[1]WASH COAL RECEIPT &amp; GCV DATA'!$A$2:$V$203,7,0),0)</f>
        <v>0</v>
      </c>
      <c r="H182" s="13">
        <f>IFERROR(VLOOKUP(A182,'[1]WASH COAL RECEIPT &amp; GCV DATA'!$A$2:$V$203,8,0),0)</f>
        <v>0</v>
      </c>
      <c r="I182" s="13">
        <f>IFERROR(VLOOKUP(A182,'[1]WASH COAL RECEIPT &amp; GCV DATA'!$A$2:$V$203,9,0),0)</f>
        <v>0</v>
      </c>
      <c r="J182" s="13">
        <f>IFERROR(VLOOKUP(A182,'[1]WASH COAL RECEIPT &amp; GCV DATA'!$A$2:$V$203,10,0),0)</f>
        <v>0</v>
      </c>
      <c r="K182" s="15" t="e">
        <f>SUMIF('[1]WASH COAL RECEIPT &amp; GCV DATA'!$A$3:$A$203,'MASTER DATA FILE WASH COAL 210'!A182,'[1]WASH COAL RECEIPT &amp; GCV DATA'!$K$3:$K$203)</f>
        <v>#VALUE!</v>
      </c>
      <c r="L182" s="15" t="e">
        <f>SUMIF('[1]WASH COAL RECEIPT &amp; GCV DATA'!$A$3:$A$203,'MASTER DATA FILE WASH COAL 210'!A182,'[1]WASH COAL RECEIPT &amp; GCV DATA'!$L$3:$L$203)</f>
        <v>#VALUE!</v>
      </c>
      <c r="M182" s="15" t="e">
        <f t="shared" si="14"/>
        <v>#VALUE!</v>
      </c>
      <c r="N182" s="15">
        <f t="shared" si="15"/>
        <v>0</v>
      </c>
      <c r="O182" s="15" t="e">
        <f>SUMIF('[1]WASH COAL RECEIPT &amp; GCV DATA'!$A$3:$A$203,'MASTER DATA FILE WASH COAL 210'!A182,'[1]WASH COAL RECEIPT &amp; GCV DATA'!$O$3:$O$203)</f>
        <v>#VALUE!</v>
      </c>
      <c r="P182" s="15" t="e">
        <f t="shared" si="16"/>
        <v>#VALUE!</v>
      </c>
      <c r="Q182" s="15" t="e">
        <f>SUMIF('[1]WASH COAL RECEIPT &amp; GCV DATA'!$A$3:$A$203,'MASTER DATA FILE WASH COAL 210'!A182,'[1]WASH COAL RECEIPT &amp; GCV DATA'!$Q$3:$Q$203)</f>
        <v>#VALUE!</v>
      </c>
      <c r="R182" s="16" t="e">
        <f>SUMIF('[1]WASH COAL RECEIPT &amp; GCV DATA'!$A$3:$A$203,'MASTER DATA FILE WASH COAL 210'!A182,'[1]WASH COAL RECEIPT &amp; GCV DATA'!$R$3:$R$203)+IF(H182=$J$234,($K$234*K182),0)+IF(H182=$J$235,($K$235*K182),0)</f>
        <v>#VALUE!</v>
      </c>
      <c r="S182" s="15" t="e">
        <f t="shared" si="17"/>
        <v>#VALUE!</v>
      </c>
      <c r="T182" s="15" t="e">
        <f>SUMIF('[1]WASH COAL RECEIPT &amp; GCV DATA'!$A$3:$A$203,'MASTER DATA FILE WASH COAL 210'!A182,'[1]WASH COAL RECEIPT &amp; GCV DATA'!$T$3:$T$203)</f>
        <v>#VALUE!</v>
      </c>
      <c r="U182" s="15" t="e">
        <f t="shared" si="18"/>
        <v>#VALUE!</v>
      </c>
      <c r="V182" s="15" t="e">
        <f>SUMIF('[1]WASH COAL RECEIPT &amp; GCV DATA'!$A$3:$A$203,'MASTER DATA FILE WASH COAL 210'!A182,'[1]WASH COAL RECEIPT &amp; GCV DATA'!$V$3:$V$203)</f>
        <v>#VALUE!</v>
      </c>
      <c r="W182" s="15" t="e">
        <f t="shared" si="19"/>
        <v>#VALUE!</v>
      </c>
      <c r="X182" t="e">
        <f t="shared" si="20"/>
        <v>#VALUE!</v>
      </c>
    </row>
    <row r="183" spans="1:24" customFormat="1" x14ac:dyDescent="0.3">
      <c r="A183" s="12"/>
      <c r="B183" s="12" t="e">
        <f>SUMIF('[1]WASH COAL RECEIPT &amp; GCV DATA'!$A$3:$A$188,A183,'[1]WASH COAL RECEIPT &amp; GCV DATA'!$B$3:$B$188)</f>
        <v>#VALUE!</v>
      </c>
      <c r="C183" s="13" t="e">
        <f>SUMIF('[1]WASH COAL RECEIPT &amp; GCV DATA'!$A$3:$A$203,A183,'[1]WASH COAL RECEIPT &amp; GCV DATA'!$C$3:$C$203)</f>
        <v>#VALUE!</v>
      </c>
      <c r="D183" s="13">
        <f>IFERROR(VLOOKUP(A183,'[1]WASH COAL RECEIPT &amp; GCV DATA'!A185:V383,4,0),0)</f>
        <v>0</v>
      </c>
      <c r="E183" s="14">
        <f>IFERROR(VLOOKUP(A183,'[1]WASH COAL RECEIPT &amp; GCV DATA'!$A$2:$V$203,5,0),0)</f>
        <v>0</v>
      </c>
      <c r="F183" s="13" t="e">
        <f>SUMIF('[1]WASH COAL RECEIPT &amp; GCV DATA'!$A$3:$A$203,'MASTER DATA FILE WASH COAL 210'!A183,'[1]WASH COAL RECEIPT &amp; GCV DATA'!$F$3:$F$203)</f>
        <v>#VALUE!</v>
      </c>
      <c r="G183" s="13">
        <f>IFERROR(VLOOKUP(A183,'[1]WASH COAL RECEIPT &amp; GCV DATA'!$A$2:$V$203,7,0),0)</f>
        <v>0</v>
      </c>
      <c r="H183" s="13">
        <f>IFERROR(VLOOKUP(A183,'[1]WASH COAL RECEIPT &amp; GCV DATA'!$A$2:$V$203,8,0),0)</f>
        <v>0</v>
      </c>
      <c r="I183" s="13">
        <f>IFERROR(VLOOKUP(A183,'[1]WASH COAL RECEIPT &amp; GCV DATA'!$A$2:$V$203,9,0),0)</f>
        <v>0</v>
      </c>
      <c r="J183" s="13">
        <f>IFERROR(VLOOKUP(A183,'[1]WASH COAL RECEIPT &amp; GCV DATA'!$A$2:$V$203,10,0),0)</f>
        <v>0</v>
      </c>
      <c r="K183" s="15" t="e">
        <f>SUMIF('[1]WASH COAL RECEIPT &amp; GCV DATA'!$A$3:$A$203,'MASTER DATA FILE WASH COAL 210'!A183,'[1]WASH COAL RECEIPT &amp; GCV DATA'!$K$3:$K$203)</f>
        <v>#VALUE!</v>
      </c>
      <c r="L183" s="15" t="e">
        <f>SUMIF('[1]WASH COAL RECEIPT &amp; GCV DATA'!$A$3:$A$203,'MASTER DATA FILE WASH COAL 210'!A183,'[1]WASH COAL RECEIPT &amp; GCV DATA'!$L$3:$L$203)</f>
        <v>#VALUE!</v>
      </c>
      <c r="M183" s="15" t="e">
        <f t="shared" si="14"/>
        <v>#VALUE!</v>
      </c>
      <c r="N183" s="15">
        <f t="shared" si="15"/>
        <v>0</v>
      </c>
      <c r="O183" s="15" t="e">
        <f>SUMIF('[1]WASH COAL RECEIPT &amp; GCV DATA'!$A$3:$A$203,'MASTER DATA FILE WASH COAL 210'!A183,'[1]WASH COAL RECEIPT &amp; GCV DATA'!$O$3:$O$203)</f>
        <v>#VALUE!</v>
      </c>
      <c r="P183" s="15" t="e">
        <f t="shared" si="16"/>
        <v>#VALUE!</v>
      </c>
      <c r="Q183" s="15" t="e">
        <f>SUMIF('[1]WASH COAL RECEIPT &amp; GCV DATA'!$A$3:$A$203,'MASTER DATA FILE WASH COAL 210'!A183,'[1]WASH COAL RECEIPT &amp; GCV DATA'!$Q$3:$Q$203)</f>
        <v>#VALUE!</v>
      </c>
      <c r="R183" s="16" t="e">
        <f>SUMIF('[1]WASH COAL RECEIPT &amp; GCV DATA'!$A$3:$A$203,'MASTER DATA FILE WASH COAL 210'!A183,'[1]WASH COAL RECEIPT &amp; GCV DATA'!$R$3:$R$203)+IF(H183=$J$234,($K$234*K183),0)+IF(H183=$J$235,($K$235*K183),0)</f>
        <v>#VALUE!</v>
      </c>
      <c r="S183" s="15" t="e">
        <f t="shared" si="17"/>
        <v>#VALUE!</v>
      </c>
      <c r="T183" s="15" t="e">
        <f>SUMIF('[1]WASH COAL RECEIPT &amp; GCV DATA'!$A$3:$A$203,'MASTER DATA FILE WASH COAL 210'!A183,'[1]WASH COAL RECEIPT &amp; GCV DATA'!$T$3:$T$203)</f>
        <v>#VALUE!</v>
      </c>
      <c r="U183" s="15" t="e">
        <f t="shared" si="18"/>
        <v>#VALUE!</v>
      </c>
      <c r="V183" s="15" t="e">
        <f>SUMIF('[1]WASH COAL RECEIPT &amp; GCV DATA'!$A$3:$A$203,'MASTER DATA FILE WASH COAL 210'!A183,'[1]WASH COAL RECEIPT &amp; GCV DATA'!$V$3:$V$203)</f>
        <v>#VALUE!</v>
      </c>
      <c r="W183" s="15" t="e">
        <f t="shared" si="19"/>
        <v>#VALUE!</v>
      </c>
      <c r="X183" t="e">
        <f t="shared" si="20"/>
        <v>#VALUE!</v>
      </c>
    </row>
    <row r="184" spans="1:24" customFormat="1" x14ac:dyDescent="0.3">
      <c r="A184" s="12"/>
      <c r="B184" s="12" t="e">
        <f>SUMIF('[1]WASH COAL RECEIPT &amp; GCV DATA'!$A$3:$A$188,A184,'[1]WASH COAL RECEIPT &amp; GCV DATA'!$B$3:$B$188)</f>
        <v>#VALUE!</v>
      </c>
      <c r="C184" s="13" t="e">
        <f>SUMIF('[1]WASH COAL RECEIPT &amp; GCV DATA'!$A$3:$A$203,A184,'[1]WASH COAL RECEIPT &amp; GCV DATA'!$C$3:$C$203)</f>
        <v>#VALUE!</v>
      </c>
      <c r="D184" s="13">
        <f>IFERROR(VLOOKUP(A184,'[1]WASH COAL RECEIPT &amp; GCV DATA'!A186:V384,4,0),0)</f>
        <v>0</v>
      </c>
      <c r="E184" s="14">
        <f>IFERROR(VLOOKUP(A184,'[1]WASH COAL RECEIPT &amp; GCV DATA'!$A$2:$V$203,5,0),0)</f>
        <v>0</v>
      </c>
      <c r="F184" s="13" t="e">
        <f>SUMIF('[1]WASH COAL RECEIPT &amp; GCV DATA'!$A$3:$A$203,'MASTER DATA FILE WASH COAL 210'!A184,'[1]WASH COAL RECEIPT &amp; GCV DATA'!$F$3:$F$203)</f>
        <v>#VALUE!</v>
      </c>
      <c r="G184" s="13">
        <f>IFERROR(VLOOKUP(A184,'[1]WASH COAL RECEIPT &amp; GCV DATA'!$A$2:$V$203,7,0),0)</f>
        <v>0</v>
      </c>
      <c r="H184" s="13">
        <f>IFERROR(VLOOKUP(A184,'[1]WASH COAL RECEIPT &amp; GCV DATA'!$A$2:$V$203,8,0),0)</f>
        <v>0</v>
      </c>
      <c r="I184" s="13">
        <f>IFERROR(VLOOKUP(A184,'[1]WASH COAL RECEIPT &amp; GCV DATA'!$A$2:$V$203,9,0),0)</f>
        <v>0</v>
      </c>
      <c r="J184" s="13">
        <f>IFERROR(VLOOKUP(A184,'[1]WASH COAL RECEIPT &amp; GCV DATA'!$A$2:$V$203,10,0),0)</f>
        <v>0</v>
      </c>
      <c r="K184" s="15" t="e">
        <f>SUMIF('[1]WASH COAL RECEIPT &amp; GCV DATA'!$A$3:$A$203,'MASTER DATA FILE WASH COAL 210'!A184,'[1]WASH COAL RECEIPT &amp; GCV DATA'!$K$3:$K$203)</f>
        <v>#VALUE!</v>
      </c>
      <c r="L184" s="15" t="e">
        <f>SUMIF('[1]WASH COAL RECEIPT &amp; GCV DATA'!$A$3:$A$203,'MASTER DATA FILE WASH COAL 210'!A184,'[1]WASH COAL RECEIPT &amp; GCV DATA'!$L$3:$L$203)</f>
        <v>#VALUE!</v>
      </c>
      <c r="M184" s="15" t="e">
        <f t="shared" si="14"/>
        <v>#VALUE!</v>
      </c>
      <c r="N184" s="15">
        <f t="shared" si="15"/>
        <v>0</v>
      </c>
      <c r="O184" s="15" t="e">
        <f>SUMIF('[1]WASH COAL RECEIPT &amp; GCV DATA'!$A$3:$A$203,'MASTER DATA FILE WASH COAL 210'!A184,'[1]WASH COAL RECEIPT &amp; GCV DATA'!$O$3:$O$203)</f>
        <v>#VALUE!</v>
      </c>
      <c r="P184" s="15" t="e">
        <f t="shared" si="16"/>
        <v>#VALUE!</v>
      </c>
      <c r="Q184" s="15" t="e">
        <f>SUMIF('[1]WASH COAL RECEIPT &amp; GCV DATA'!$A$3:$A$203,'MASTER DATA FILE WASH COAL 210'!A184,'[1]WASH COAL RECEIPT &amp; GCV DATA'!$Q$3:$Q$203)</f>
        <v>#VALUE!</v>
      </c>
      <c r="R184" s="16" t="e">
        <f>SUMIF('[1]WASH COAL RECEIPT &amp; GCV DATA'!$A$3:$A$203,'MASTER DATA FILE WASH COAL 210'!A184,'[1]WASH COAL RECEIPT &amp; GCV DATA'!$R$3:$R$203)+IF(H184=$J$234,($K$234*K184),0)+IF(H184=$J$235,($K$235*K184),0)</f>
        <v>#VALUE!</v>
      </c>
      <c r="S184" s="15" t="e">
        <f t="shared" si="17"/>
        <v>#VALUE!</v>
      </c>
      <c r="T184" s="15" t="e">
        <f>SUMIF('[1]WASH COAL RECEIPT &amp; GCV DATA'!$A$3:$A$203,'MASTER DATA FILE WASH COAL 210'!A184,'[1]WASH COAL RECEIPT &amp; GCV DATA'!$T$3:$T$203)</f>
        <v>#VALUE!</v>
      </c>
      <c r="U184" s="15" t="e">
        <f t="shared" si="18"/>
        <v>#VALUE!</v>
      </c>
      <c r="V184" s="15" t="e">
        <f>SUMIF('[1]WASH COAL RECEIPT &amp; GCV DATA'!$A$3:$A$203,'MASTER DATA FILE WASH COAL 210'!A184,'[1]WASH COAL RECEIPT &amp; GCV DATA'!$V$3:$V$203)</f>
        <v>#VALUE!</v>
      </c>
      <c r="W184" s="15" t="e">
        <f t="shared" si="19"/>
        <v>#VALUE!</v>
      </c>
      <c r="X184" t="e">
        <f t="shared" si="20"/>
        <v>#VALUE!</v>
      </c>
    </row>
    <row r="185" spans="1:24" customFormat="1" x14ac:dyDescent="0.3">
      <c r="A185" s="12"/>
      <c r="B185" s="12" t="e">
        <f>SUMIF('[1]WASH COAL RECEIPT &amp; GCV DATA'!$A$3:$A$188,A185,'[1]WASH COAL RECEIPT &amp; GCV DATA'!$B$3:$B$188)</f>
        <v>#VALUE!</v>
      </c>
      <c r="C185" s="13" t="e">
        <f>SUMIF('[1]WASH COAL RECEIPT &amp; GCV DATA'!$A$3:$A$203,A185,'[1]WASH COAL RECEIPT &amp; GCV DATA'!$C$3:$C$203)</f>
        <v>#VALUE!</v>
      </c>
      <c r="D185" s="13">
        <f>IFERROR(VLOOKUP(A185,'[1]WASH COAL RECEIPT &amp; GCV DATA'!A187:V385,4,0),0)</f>
        <v>0</v>
      </c>
      <c r="E185" s="14">
        <f>IFERROR(VLOOKUP(A185,'[1]WASH COAL RECEIPT &amp; GCV DATA'!$A$2:$V$203,5,0),0)</f>
        <v>0</v>
      </c>
      <c r="F185" s="13" t="e">
        <f>SUMIF('[1]WASH COAL RECEIPT &amp; GCV DATA'!$A$3:$A$203,'MASTER DATA FILE WASH COAL 210'!A185,'[1]WASH COAL RECEIPT &amp; GCV DATA'!$F$3:$F$203)</f>
        <v>#VALUE!</v>
      </c>
      <c r="G185" s="13">
        <f>IFERROR(VLOOKUP(A185,'[1]WASH COAL RECEIPT &amp; GCV DATA'!$A$2:$V$203,7,0),0)</f>
        <v>0</v>
      </c>
      <c r="H185" s="13">
        <f>IFERROR(VLOOKUP(A185,'[1]WASH COAL RECEIPT &amp; GCV DATA'!$A$2:$V$203,8,0),0)</f>
        <v>0</v>
      </c>
      <c r="I185" s="13">
        <f>IFERROR(VLOOKUP(A185,'[1]WASH COAL RECEIPT &amp; GCV DATA'!$A$2:$V$203,9,0),0)</f>
        <v>0</v>
      </c>
      <c r="J185" s="13">
        <f>IFERROR(VLOOKUP(A185,'[1]WASH COAL RECEIPT &amp; GCV DATA'!$A$2:$V$203,10,0),0)</f>
        <v>0</v>
      </c>
      <c r="K185" s="15" t="e">
        <f>SUMIF('[1]WASH COAL RECEIPT &amp; GCV DATA'!$A$3:$A$203,'MASTER DATA FILE WASH COAL 210'!A185,'[1]WASH COAL RECEIPT &amp; GCV DATA'!$K$3:$K$203)</f>
        <v>#VALUE!</v>
      </c>
      <c r="L185" s="15" t="e">
        <f>SUMIF('[1]WASH COAL RECEIPT &amp; GCV DATA'!$A$3:$A$203,'MASTER DATA FILE WASH COAL 210'!A185,'[1]WASH COAL RECEIPT &amp; GCV DATA'!$L$3:$L$203)</f>
        <v>#VALUE!</v>
      </c>
      <c r="M185" s="15" t="e">
        <f t="shared" si="14"/>
        <v>#VALUE!</v>
      </c>
      <c r="N185" s="15">
        <f t="shared" si="15"/>
        <v>0</v>
      </c>
      <c r="O185" s="15" t="e">
        <f>SUMIF('[1]WASH COAL RECEIPT &amp; GCV DATA'!$A$3:$A$203,'MASTER DATA FILE WASH COAL 210'!A185,'[1]WASH COAL RECEIPT &amp; GCV DATA'!$O$3:$O$203)</f>
        <v>#VALUE!</v>
      </c>
      <c r="P185" s="15" t="e">
        <f t="shared" si="16"/>
        <v>#VALUE!</v>
      </c>
      <c r="Q185" s="15" t="e">
        <f>SUMIF('[1]WASH COAL RECEIPT &amp; GCV DATA'!$A$3:$A$203,'MASTER DATA FILE WASH COAL 210'!A185,'[1]WASH COAL RECEIPT &amp; GCV DATA'!$Q$3:$Q$203)</f>
        <v>#VALUE!</v>
      </c>
      <c r="R185" s="16" t="e">
        <f>SUMIF('[1]WASH COAL RECEIPT &amp; GCV DATA'!$A$3:$A$203,'MASTER DATA FILE WASH COAL 210'!A185,'[1]WASH COAL RECEIPT &amp; GCV DATA'!$R$3:$R$203)+IF(H185=$J$234,($K$234*K185),0)+IF(H185=$J$235,($K$235*K185),0)</f>
        <v>#VALUE!</v>
      </c>
      <c r="S185" s="15" t="e">
        <f t="shared" si="17"/>
        <v>#VALUE!</v>
      </c>
      <c r="T185" s="15" t="e">
        <f>SUMIF('[1]WASH COAL RECEIPT &amp; GCV DATA'!$A$3:$A$203,'MASTER DATA FILE WASH COAL 210'!A185,'[1]WASH COAL RECEIPT &amp; GCV DATA'!$T$3:$T$203)</f>
        <v>#VALUE!</v>
      </c>
      <c r="U185" s="15" t="e">
        <f t="shared" si="18"/>
        <v>#VALUE!</v>
      </c>
      <c r="V185" s="15" t="e">
        <f>SUMIF('[1]WASH COAL RECEIPT &amp; GCV DATA'!$A$3:$A$203,'MASTER DATA FILE WASH COAL 210'!A185,'[1]WASH COAL RECEIPT &amp; GCV DATA'!$V$3:$V$203)</f>
        <v>#VALUE!</v>
      </c>
      <c r="W185" s="15" t="e">
        <f t="shared" si="19"/>
        <v>#VALUE!</v>
      </c>
      <c r="X185" t="e">
        <f t="shared" si="20"/>
        <v>#VALUE!</v>
      </c>
    </row>
    <row r="186" spans="1:24" customFormat="1" x14ac:dyDescent="0.3">
      <c r="A186" s="12"/>
      <c r="B186" s="12" t="e">
        <f>SUMIF('[1]WASH COAL RECEIPT &amp; GCV DATA'!$A$3:$A$188,A186,'[1]WASH COAL RECEIPT &amp; GCV DATA'!$B$3:$B$188)</f>
        <v>#VALUE!</v>
      </c>
      <c r="C186" s="13" t="e">
        <f>SUMIF('[1]WASH COAL RECEIPT &amp; GCV DATA'!$A$3:$A$203,A186,'[1]WASH COAL RECEIPT &amp; GCV DATA'!$C$3:$C$203)</f>
        <v>#VALUE!</v>
      </c>
      <c r="D186" s="13">
        <f>IFERROR(VLOOKUP(A186,'[1]WASH COAL RECEIPT &amp; GCV DATA'!A188:V386,4,0),0)</f>
        <v>0</v>
      </c>
      <c r="E186" s="14">
        <f>IFERROR(VLOOKUP(A186,'[1]WASH COAL RECEIPT &amp; GCV DATA'!$A$2:$V$203,5,0),0)</f>
        <v>0</v>
      </c>
      <c r="F186" s="13" t="e">
        <f>SUMIF('[1]WASH COAL RECEIPT &amp; GCV DATA'!$A$3:$A$203,'MASTER DATA FILE WASH COAL 210'!A186,'[1]WASH COAL RECEIPT &amp; GCV DATA'!$F$3:$F$203)</f>
        <v>#VALUE!</v>
      </c>
      <c r="G186" s="13">
        <f>IFERROR(VLOOKUP(A186,'[1]WASH COAL RECEIPT &amp; GCV DATA'!$A$2:$V$203,7,0),0)</f>
        <v>0</v>
      </c>
      <c r="H186" s="13">
        <f>IFERROR(VLOOKUP(A186,'[1]WASH COAL RECEIPT &amp; GCV DATA'!$A$2:$V$203,8,0),0)</f>
        <v>0</v>
      </c>
      <c r="I186" s="13">
        <f>IFERROR(VLOOKUP(A186,'[1]WASH COAL RECEIPT &amp; GCV DATA'!$A$2:$V$203,9,0),0)</f>
        <v>0</v>
      </c>
      <c r="J186" s="13">
        <f>IFERROR(VLOOKUP(A186,'[1]WASH COAL RECEIPT &amp; GCV DATA'!$A$2:$V$203,10,0),0)</f>
        <v>0</v>
      </c>
      <c r="K186" s="15" t="e">
        <f>SUMIF('[1]WASH COAL RECEIPT &amp; GCV DATA'!$A$3:$A$203,'MASTER DATA FILE WASH COAL 210'!A186,'[1]WASH COAL RECEIPT &amp; GCV DATA'!$K$3:$K$203)</f>
        <v>#VALUE!</v>
      </c>
      <c r="L186" s="15" t="e">
        <f>SUMIF('[1]WASH COAL RECEIPT &amp; GCV DATA'!$A$3:$A$203,'MASTER DATA FILE WASH COAL 210'!A186,'[1]WASH COAL RECEIPT &amp; GCV DATA'!$L$3:$L$203)</f>
        <v>#VALUE!</v>
      </c>
      <c r="M186" s="15" t="e">
        <f t="shared" si="14"/>
        <v>#VALUE!</v>
      </c>
      <c r="N186" s="15">
        <f t="shared" si="15"/>
        <v>0</v>
      </c>
      <c r="O186" s="15" t="e">
        <f>SUMIF('[1]WASH COAL RECEIPT &amp; GCV DATA'!$A$3:$A$203,'MASTER DATA FILE WASH COAL 210'!A186,'[1]WASH COAL RECEIPT &amp; GCV DATA'!$O$3:$O$203)</f>
        <v>#VALUE!</v>
      </c>
      <c r="P186" s="15" t="e">
        <f t="shared" si="16"/>
        <v>#VALUE!</v>
      </c>
      <c r="Q186" s="15" t="e">
        <f>SUMIF('[1]WASH COAL RECEIPT &amp; GCV DATA'!$A$3:$A$203,'MASTER DATA FILE WASH COAL 210'!A186,'[1]WASH COAL RECEIPT &amp; GCV DATA'!$Q$3:$Q$203)</f>
        <v>#VALUE!</v>
      </c>
      <c r="R186" s="16" t="e">
        <f>SUMIF('[1]WASH COAL RECEIPT &amp; GCV DATA'!$A$3:$A$203,'MASTER DATA FILE WASH COAL 210'!A186,'[1]WASH COAL RECEIPT &amp; GCV DATA'!$R$3:$R$203)+IF(H186=$J$234,($K$234*K186),0)+IF(H186=$J$235,($K$235*K186),0)</f>
        <v>#VALUE!</v>
      </c>
      <c r="S186" s="15" t="e">
        <f t="shared" si="17"/>
        <v>#VALUE!</v>
      </c>
      <c r="T186" s="15" t="e">
        <f>SUMIF('[1]WASH COAL RECEIPT &amp; GCV DATA'!$A$3:$A$203,'MASTER DATA FILE WASH COAL 210'!A186,'[1]WASH COAL RECEIPT &amp; GCV DATA'!$T$3:$T$203)</f>
        <v>#VALUE!</v>
      </c>
      <c r="U186" s="15" t="e">
        <f t="shared" si="18"/>
        <v>#VALUE!</v>
      </c>
      <c r="V186" s="15" t="e">
        <f>SUMIF('[1]WASH COAL RECEIPT &amp; GCV DATA'!$A$3:$A$203,'MASTER DATA FILE WASH COAL 210'!A186,'[1]WASH COAL RECEIPT &amp; GCV DATA'!$V$3:$V$203)</f>
        <v>#VALUE!</v>
      </c>
      <c r="W186" s="15" t="e">
        <f t="shared" si="19"/>
        <v>#VALUE!</v>
      </c>
      <c r="X186" t="e">
        <f t="shared" si="20"/>
        <v>#VALUE!</v>
      </c>
    </row>
    <row r="187" spans="1:24" customFormat="1" x14ac:dyDescent="0.3">
      <c r="A187" s="12"/>
      <c r="B187" s="12" t="e">
        <f>SUMIF('[1]WASH COAL RECEIPT &amp; GCV DATA'!$A$3:$A$188,A187,'[1]WASH COAL RECEIPT &amp; GCV DATA'!$B$3:$B$188)</f>
        <v>#VALUE!</v>
      </c>
      <c r="C187" s="13" t="e">
        <f>SUMIF('[1]WASH COAL RECEIPT &amp; GCV DATA'!$A$3:$A$203,A187,'[1]WASH COAL RECEIPT &amp; GCV DATA'!$C$3:$C$203)</f>
        <v>#VALUE!</v>
      </c>
      <c r="D187" s="13">
        <f>IFERROR(VLOOKUP(A187,'[1]WASH COAL RECEIPT &amp; GCV DATA'!A189:V387,4,0),0)</f>
        <v>0</v>
      </c>
      <c r="E187" s="14">
        <f>IFERROR(VLOOKUP(A187,'[1]WASH COAL RECEIPT &amp; GCV DATA'!$A$2:$V$203,5,0),0)</f>
        <v>0</v>
      </c>
      <c r="F187" s="13" t="e">
        <f>SUMIF('[1]WASH COAL RECEIPT &amp; GCV DATA'!$A$3:$A$203,'MASTER DATA FILE WASH COAL 210'!A187,'[1]WASH COAL RECEIPT &amp; GCV DATA'!$F$3:$F$203)</f>
        <v>#VALUE!</v>
      </c>
      <c r="G187" s="13">
        <f>IFERROR(VLOOKUP(A187,'[1]WASH COAL RECEIPT &amp; GCV DATA'!$A$2:$V$203,7,0),0)</f>
        <v>0</v>
      </c>
      <c r="H187" s="13">
        <f>IFERROR(VLOOKUP(A187,'[1]WASH COAL RECEIPT &amp; GCV DATA'!$A$2:$V$203,8,0),0)</f>
        <v>0</v>
      </c>
      <c r="I187" s="13">
        <f>IFERROR(VLOOKUP(A187,'[1]WASH COAL RECEIPT &amp; GCV DATA'!$A$2:$V$203,9,0),0)</f>
        <v>0</v>
      </c>
      <c r="J187" s="13">
        <f>IFERROR(VLOOKUP(A187,'[1]WASH COAL RECEIPT &amp; GCV DATA'!$A$2:$V$203,10,0),0)</f>
        <v>0</v>
      </c>
      <c r="K187" s="15" t="e">
        <f>SUMIF('[1]WASH COAL RECEIPT &amp; GCV DATA'!$A$3:$A$203,'MASTER DATA FILE WASH COAL 210'!A187,'[1]WASH COAL RECEIPT &amp; GCV DATA'!$K$3:$K$203)</f>
        <v>#VALUE!</v>
      </c>
      <c r="L187" s="15" t="e">
        <f>SUMIF('[1]WASH COAL RECEIPT &amp; GCV DATA'!$A$3:$A$203,'MASTER DATA FILE WASH COAL 210'!A187,'[1]WASH COAL RECEIPT &amp; GCV DATA'!$L$3:$L$203)</f>
        <v>#VALUE!</v>
      </c>
      <c r="M187" s="15" t="e">
        <f t="shared" si="14"/>
        <v>#VALUE!</v>
      </c>
      <c r="N187" s="15">
        <f t="shared" si="15"/>
        <v>0</v>
      </c>
      <c r="O187" s="15" t="e">
        <f>SUMIF('[1]WASH COAL RECEIPT &amp; GCV DATA'!$A$3:$A$203,'MASTER DATA FILE WASH COAL 210'!A187,'[1]WASH COAL RECEIPT &amp; GCV DATA'!$O$3:$O$203)</f>
        <v>#VALUE!</v>
      </c>
      <c r="P187" s="15" t="e">
        <f t="shared" si="16"/>
        <v>#VALUE!</v>
      </c>
      <c r="Q187" s="15" t="e">
        <f>SUMIF('[1]WASH COAL RECEIPT &amp; GCV DATA'!$A$3:$A$203,'MASTER DATA FILE WASH COAL 210'!A187,'[1]WASH COAL RECEIPT &amp; GCV DATA'!$Q$3:$Q$203)</f>
        <v>#VALUE!</v>
      </c>
      <c r="R187" s="16" t="e">
        <f>SUMIF('[1]WASH COAL RECEIPT &amp; GCV DATA'!$A$3:$A$203,'MASTER DATA FILE WASH COAL 210'!A187,'[1]WASH COAL RECEIPT &amp; GCV DATA'!$R$3:$R$203)+IF(H187=$J$234,($K$234*K187),0)+IF(H187=$J$235,($K$235*K187),0)</f>
        <v>#VALUE!</v>
      </c>
      <c r="S187" s="15" t="e">
        <f t="shared" si="17"/>
        <v>#VALUE!</v>
      </c>
      <c r="T187" s="15" t="e">
        <f>SUMIF('[1]WASH COAL RECEIPT &amp; GCV DATA'!$A$3:$A$203,'MASTER DATA FILE WASH COAL 210'!A187,'[1]WASH COAL RECEIPT &amp; GCV DATA'!$T$3:$T$203)</f>
        <v>#VALUE!</v>
      </c>
      <c r="U187" s="15" t="e">
        <f t="shared" si="18"/>
        <v>#VALUE!</v>
      </c>
      <c r="V187" s="15" t="e">
        <f>SUMIF('[1]WASH COAL RECEIPT &amp; GCV DATA'!$A$3:$A$203,'MASTER DATA FILE WASH COAL 210'!A187,'[1]WASH COAL RECEIPT &amp; GCV DATA'!$V$3:$V$203)</f>
        <v>#VALUE!</v>
      </c>
      <c r="W187" s="15" t="e">
        <f t="shared" si="19"/>
        <v>#VALUE!</v>
      </c>
      <c r="X187" t="e">
        <f t="shared" si="20"/>
        <v>#VALUE!</v>
      </c>
    </row>
    <row r="188" spans="1:24" customFormat="1" x14ac:dyDescent="0.3">
      <c r="A188" s="12"/>
      <c r="B188" s="12" t="e">
        <f>SUMIF('[1]WASH COAL RECEIPT &amp; GCV DATA'!$A$3:$A$188,A188,'[1]WASH COAL RECEIPT &amp; GCV DATA'!$B$3:$B$188)</f>
        <v>#VALUE!</v>
      </c>
      <c r="C188" s="13" t="e">
        <f>SUMIF('[1]WASH COAL RECEIPT &amp; GCV DATA'!$A$3:$A$203,A188,'[1]WASH COAL RECEIPT &amp; GCV DATA'!$C$3:$C$203)</f>
        <v>#VALUE!</v>
      </c>
      <c r="D188" s="13">
        <f>IFERROR(VLOOKUP(A188,'[1]WASH COAL RECEIPT &amp; GCV DATA'!A190:V388,4,0),0)</f>
        <v>0</v>
      </c>
      <c r="E188" s="14">
        <f>IFERROR(VLOOKUP(A188,'[1]WASH COAL RECEIPT &amp; GCV DATA'!$A$2:$V$203,5,0),0)</f>
        <v>0</v>
      </c>
      <c r="F188" s="13" t="e">
        <f>SUMIF('[1]WASH COAL RECEIPT &amp; GCV DATA'!$A$3:$A$203,'MASTER DATA FILE WASH COAL 210'!A188,'[1]WASH COAL RECEIPT &amp; GCV DATA'!$F$3:$F$203)</f>
        <v>#VALUE!</v>
      </c>
      <c r="G188" s="13">
        <f>IFERROR(VLOOKUP(A188,'[1]WASH COAL RECEIPT &amp; GCV DATA'!$A$2:$V$203,7,0),0)</f>
        <v>0</v>
      </c>
      <c r="H188" s="13">
        <f>IFERROR(VLOOKUP(A188,'[1]WASH COAL RECEIPT &amp; GCV DATA'!$A$2:$V$203,8,0),0)</f>
        <v>0</v>
      </c>
      <c r="I188" s="13">
        <f>IFERROR(VLOOKUP(A188,'[1]WASH COAL RECEIPT &amp; GCV DATA'!$A$2:$V$203,9,0),0)</f>
        <v>0</v>
      </c>
      <c r="J188" s="13">
        <f>IFERROR(VLOOKUP(A188,'[1]WASH COAL RECEIPT &amp; GCV DATA'!$A$2:$V$203,10,0),0)</f>
        <v>0</v>
      </c>
      <c r="K188" s="15" t="e">
        <f>SUMIF('[1]WASH COAL RECEIPT &amp; GCV DATA'!$A$3:$A$203,'MASTER DATA FILE WASH COAL 210'!A188,'[1]WASH COAL RECEIPT &amp; GCV DATA'!$K$3:$K$203)</f>
        <v>#VALUE!</v>
      </c>
      <c r="L188" s="15" t="e">
        <f>SUMIF('[1]WASH COAL RECEIPT &amp; GCV DATA'!$A$3:$A$203,'MASTER DATA FILE WASH COAL 210'!A188,'[1]WASH COAL RECEIPT &amp; GCV DATA'!$L$3:$L$203)</f>
        <v>#VALUE!</v>
      </c>
      <c r="M188" s="15" t="e">
        <f t="shared" si="14"/>
        <v>#VALUE!</v>
      </c>
      <c r="N188" s="15">
        <f t="shared" si="15"/>
        <v>0</v>
      </c>
      <c r="O188" s="15" t="e">
        <f>SUMIF('[1]WASH COAL RECEIPT &amp; GCV DATA'!$A$3:$A$203,'MASTER DATA FILE WASH COAL 210'!A188,'[1]WASH COAL RECEIPT &amp; GCV DATA'!$O$3:$O$203)</f>
        <v>#VALUE!</v>
      </c>
      <c r="P188" s="15" t="e">
        <f t="shared" si="16"/>
        <v>#VALUE!</v>
      </c>
      <c r="Q188" s="15" t="e">
        <f>SUMIF('[1]WASH COAL RECEIPT &amp; GCV DATA'!$A$3:$A$203,'MASTER DATA FILE WASH COAL 210'!A188,'[1]WASH COAL RECEIPT &amp; GCV DATA'!$Q$3:$Q$203)</f>
        <v>#VALUE!</v>
      </c>
      <c r="R188" s="16" t="e">
        <f>SUMIF('[1]WASH COAL RECEIPT &amp; GCV DATA'!$A$3:$A$203,'MASTER DATA FILE WASH COAL 210'!A188,'[1]WASH COAL RECEIPT &amp; GCV DATA'!$R$3:$R$203)+IF(H188=$J$234,($K$234*K188),0)+IF(H188=$J$235,($K$235*K188),0)</f>
        <v>#VALUE!</v>
      </c>
      <c r="S188" s="15" t="e">
        <f t="shared" si="17"/>
        <v>#VALUE!</v>
      </c>
      <c r="T188" s="15" t="e">
        <f>SUMIF('[1]WASH COAL RECEIPT &amp; GCV DATA'!$A$3:$A$203,'MASTER DATA FILE WASH COAL 210'!A188,'[1]WASH COAL RECEIPT &amp; GCV DATA'!$T$3:$T$203)</f>
        <v>#VALUE!</v>
      </c>
      <c r="U188" s="15" t="e">
        <f t="shared" si="18"/>
        <v>#VALUE!</v>
      </c>
      <c r="V188" s="15" t="e">
        <f>SUMIF('[1]WASH COAL RECEIPT &amp; GCV DATA'!$A$3:$A$203,'MASTER DATA FILE WASH COAL 210'!A188,'[1]WASH COAL RECEIPT &amp; GCV DATA'!$V$3:$V$203)</f>
        <v>#VALUE!</v>
      </c>
      <c r="W188" s="15" t="e">
        <f t="shared" si="19"/>
        <v>#VALUE!</v>
      </c>
      <c r="X188" t="e">
        <f t="shared" si="20"/>
        <v>#VALUE!</v>
      </c>
    </row>
    <row r="189" spans="1:24" customFormat="1" x14ac:dyDescent="0.3">
      <c r="A189" s="12"/>
      <c r="B189" s="12" t="e">
        <f>SUMIF('[1]WASH COAL RECEIPT &amp; GCV DATA'!$A$3:$A$188,A189,'[1]WASH COAL RECEIPT &amp; GCV DATA'!$B$3:$B$188)</f>
        <v>#VALUE!</v>
      </c>
      <c r="C189" s="13" t="e">
        <f>SUMIF('[1]WASH COAL RECEIPT &amp; GCV DATA'!$A$3:$A$203,A189,'[1]WASH COAL RECEIPT &amp; GCV DATA'!$C$3:$C$203)</f>
        <v>#VALUE!</v>
      </c>
      <c r="D189" s="13">
        <f>IFERROR(VLOOKUP(A189,'[1]WASH COAL RECEIPT &amp; GCV DATA'!A191:V389,4,0),0)</f>
        <v>0</v>
      </c>
      <c r="E189" s="14">
        <f>IFERROR(VLOOKUP(A189,'[1]WASH COAL RECEIPT &amp; GCV DATA'!$A$2:$V$203,5,0),0)</f>
        <v>0</v>
      </c>
      <c r="F189" s="13" t="e">
        <f>SUMIF('[1]WASH COAL RECEIPT &amp; GCV DATA'!$A$3:$A$203,'MASTER DATA FILE WASH COAL 210'!A189,'[1]WASH COAL RECEIPT &amp; GCV DATA'!$F$3:$F$203)</f>
        <v>#VALUE!</v>
      </c>
      <c r="G189" s="13">
        <f>IFERROR(VLOOKUP(A189,'[1]WASH COAL RECEIPT &amp; GCV DATA'!$A$2:$V$203,7,0),0)</f>
        <v>0</v>
      </c>
      <c r="H189" s="13">
        <f>IFERROR(VLOOKUP(A189,'[1]WASH COAL RECEIPT &amp; GCV DATA'!$A$2:$V$203,8,0),0)</f>
        <v>0</v>
      </c>
      <c r="I189" s="13">
        <f>IFERROR(VLOOKUP(A189,'[1]WASH COAL RECEIPT &amp; GCV DATA'!$A$2:$V$203,9,0),0)</f>
        <v>0</v>
      </c>
      <c r="J189" s="13">
        <f>IFERROR(VLOOKUP(A189,'[1]WASH COAL RECEIPT &amp; GCV DATA'!$A$2:$V$203,10,0),0)</f>
        <v>0</v>
      </c>
      <c r="K189" s="15" t="e">
        <f>SUMIF('[1]WASH COAL RECEIPT &amp; GCV DATA'!$A$3:$A$203,'MASTER DATA FILE WASH COAL 210'!A189,'[1]WASH COAL RECEIPT &amp; GCV DATA'!$K$3:$K$203)</f>
        <v>#VALUE!</v>
      </c>
      <c r="L189" s="15" t="e">
        <f>SUMIF('[1]WASH COAL RECEIPT &amp; GCV DATA'!$A$3:$A$203,'MASTER DATA FILE WASH COAL 210'!A189,'[1]WASH COAL RECEIPT &amp; GCV DATA'!$L$3:$L$203)</f>
        <v>#VALUE!</v>
      </c>
      <c r="M189" s="15" t="e">
        <f t="shared" si="14"/>
        <v>#VALUE!</v>
      </c>
      <c r="N189" s="15">
        <f t="shared" si="15"/>
        <v>0</v>
      </c>
      <c r="O189" s="15" t="e">
        <f>SUMIF('[1]WASH COAL RECEIPT &amp; GCV DATA'!$A$3:$A$203,'MASTER DATA FILE WASH COAL 210'!A189,'[1]WASH COAL RECEIPT &amp; GCV DATA'!$O$3:$O$203)</f>
        <v>#VALUE!</v>
      </c>
      <c r="P189" s="15" t="e">
        <f t="shared" si="16"/>
        <v>#VALUE!</v>
      </c>
      <c r="Q189" s="15" t="e">
        <f>SUMIF('[1]WASH COAL RECEIPT &amp; GCV DATA'!$A$3:$A$203,'MASTER DATA FILE WASH COAL 210'!A189,'[1]WASH COAL RECEIPT &amp; GCV DATA'!$Q$3:$Q$203)</f>
        <v>#VALUE!</v>
      </c>
      <c r="R189" s="16" t="e">
        <f>SUMIF('[1]WASH COAL RECEIPT &amp; GCV DATA'!$A$3:$A$203,'MASTER DATA FILE WASH COAL 210'!A189,'[1]WASH COAL RECEIPT &amp; GCV DATA'!$R$3:$R$203)+IF(H189=$J$234,($K$234*K189),0)+IF(H189=$J$235,($K$235*K189),0)</f>
        <v>#VALUE!</v>
      </c>
      <c r="S189" s="15" t="e">
        <f t="shared" si="17"/>
        <v>#VALUE!</v>
      </c>
      <c r="T189" s="15" t="e">
        <f>SUMIF('[1]WASH COAL RECEIPT &amp; GCV DATA'!$A$3:$A$203,'MASTER DATA FILE WASH COAL 210'!A189,'[1]WASH COAL RECEIPT &amp; GCV DATA'!$T$3:$T$203)</f>
        <v>#VALUE!</v>
      </c>
      <c r="U189" s="15" t="e">
        <f t="shared" si="18"/>
        <v>#VALUE!</v>
      </c>
      <c r="V189" s="15" t="e">
        <f>SUMIF('[1]WASH COAL RECEIPT &amp; GCV DATA'!$A$3:$A$203,'MASTER DATA FILE WASH COAL 210'!A189,'[1]WASH COAL RECEIPT &amp; GCV DATA'!$V$3:$V$203)</f>
        <v>#VALUE!</v>
      </c>
      <c r="W189" s="15" t="e">
        <f t="shared" si="19"/>
        <v>#VALUE!</v>
      </c>
      <c r="X189" t="e">
        <f t="shared" si="20"/>
        <v>#VALUE!</v>
      </c>
    </row>
    <row r="190" spans="1:24" customFormat="1" x14ac:dyDescent="0.3">
      <c r="A190" s="12"/>
      <c r="B190" s="12" t="e">
        <f>SUMIF('[1]WASH COAL RECEIPT &amp; GCV DATA'!$A$3:$A$188,A190,'[1]WASH COAL RECEIPT &amp; GCV DATA'!$B$3:$B$188)</f>
        <v>#VALUE!</v>
      </c>
      <c r="C190" s="13" t="e">
        <f>SUMIF('[1]WASH COAL RECEIPT &amp; GCV DATA'!$A$3:$A$203,A190,'[1]WASH COAL RECEIPT &amp; GCV DATA'!$C$3:$C$203)</f>
        <v>#VALUE!</v>
      </c>
      <c r="D190" s="13">
        <f>IFERROR(VLOOKUP(A190,'[1]WASH COAL RECEIPT &amp; GCV DATA'!A192:V390,4,0),0)</f>
        <v>0</v>
      </c>
      <c r="E190" s="14">
        <f>IFERROR(VLOOKUP(A190,'[1]WASH COAL RECEIPT &amp; GCV DATA'!$A$2:$V$203,5,0),0)</f>
        <v>0</v>
      </c>
      <c r="F190" s="13" t="e">
        <f>SUMIF('[1]WASH COAL RECEIPT &amp; GCV DATA'!$A$3:$A$203,'MASTER DATA FILE WASH COAL 210'!A190,'[1]WASH COAL RECEIPT &amp; GCV DATA'!$F$3:$F$203)</f>
        <v>#VALUE!</v>
      </c>
      <c r="G190" s="13">
        <f>IFERROR(VLOOKUP(A190,'[1]WASH COAL RECEIPT &amp; GCV DATA'!$A$2:$V$203,7,0),0)</f>
        <v>0</v>
      </c>
      <c r="H190" s="13">
        <f>IFERROR(VLOOKUP(A190,'[1]WASH COAL RECEIPT &amp; GCV DATA'!$A$2:$V$203,8,0),0)</f>
        <v>0</v>
      </c>
      <c r="I190" s="13">
        <f>IFERROR(VLOOKUP(A190,'[1]WASH COAL RECEIPT &amp; GCV DATA'!$A$2:$V$203,9,0),0)</f>
        <v>0</v>
      </c>
      <c r="J190" s="13">
        <f>IFERROR(VLOOKUP(A190,'[1]WASH COAL RECEIPT &amp; GCV DATA'!$A$2:$V$203,10,0),0)</f>
        <v>0</v>
      </c>
      <c r="K190" s="15" t="e">
        <f>SUMIF('[1]WASH COAL RECEIPT &amp; GCV DATA'!$A$3:$A$203,'MASTER DATA FILE WASH COAL 210'!A190,'[1]WASH COAL RECEIPT &amp; GCV DATA'!$K$3:$K$203)</f>
        <v>#VALUE!</v>
      </c>
      <c r="L190" s="15" t="e">
        <f>SUMIF('[1]WASH COAL RECEIPT &amp; GCV DATA'!$A$3:$A$203,'MASTER DATA FILE WASH COAL 210'!A190,'[1]WASH COAL RECEIPT &amp; GCV DATA'!$L$3:$L$203)</f>
        <v>#VALUE!</v>
      </c>
      <c r="M190" s="15" t="e">
        <f t="shared" si="14"/>
        <v>#VALUE!</v>
      </c>
      <c r="N190" s="15">
        <f t="shared" si="15"/>
        <v>0</v>
      </c>
      <c r="O190" s="15" t="e">
        <f>SUMIF('[1]WASH COAL RECEIPT &amp; GCV DATA'!$A$3:$A$203,'MASTER DATA FILE WASH COAL 210'!A190,'[1]WASH COAL RECEIPT &amp; GCV DATA'!$O$3:$O$203)</f>
        <v>#VALUE!</v>
      </c>
      <c r="P190" s="15" t="e">
        <f t="shared" si="16"/>
        <v>#VALUE!</v>
      </c>
      <c r="Q190" s="15" t="e">
        <f>SUMIF('[1]WASH COAL RECEIPT &amp; GCV DATA'!$A$3:$A$203,'MASTER DATA FILE WASH COAL 210'!A190,'[1]WASH COAL RECEIPT &amp; GCV DATA'!$Q$3:$Q$203)</f>
        <v>#VALUE!</v>
      </c>
      <c r="R190" s="16" t="e">
        <f>SUMIF('[1]WASH COAL RECEIPT &amp; GCV DATA'!$A$3:$A$203,'MASTER DATA FILE WASH COAL 210'!A190,'[1]WASH COAL RECEIPT &amp; GCV DATA'!$R$3:$R$203)+IF(H190=$J$234,($K$234*K190),0)+IF(H190=$J$235,($K$235*K190),0)</f>
        <v>#VALUE!</v>
      </c>
      <c r="S190" s="15" t="e">
        <f t="shared" si="17"/>
        <v>#VALUE!</v>
      </c>
      <c r="T190" s="15" t="e">
        <f>SUMIF('[1]WASH COAL RECEIPT &amp; GCV DATA'!$A$3:$A$203,'MASTER DATA FILE WASH COAL 210'!A190,'[1]WASH COAL RECEIPT &amp; GCV DATA'!$T$3:$T$203)</f>
        <v>#VALUE!</v>
      </c>
      <c r="U190" s="15" t="e">
        <f t="shared" si="18"/>
        <v>#VALUE!</v>
      </c>
      <c r="V190" s="15" t="e">
        <f>SUMIF('[1]WASH COAL RECEIPT &amp; GCV DATA'!$A$3:$A$203,'MASTER DATA FILE WASH COAL 210'!A190,'[1]WASH COAL RECEIPT &amp; GCV DATA'!$V$3:$V$203)</f>
        <v>#VALUE!</v>
      </c>
      <c r="W190" s="15" t="e">
        <f t="shared" si="19"/>
        <v>#VALUE!</v>
      </c>
      <c r="X190" t="e">
        <f t="shared" si="20"/>
        <v>#VALUE!</v>
      </c>
    </row>
    <row r="191" spans="1:24" customFormat="1" x14ac:dyDescent="0.3">
      <c r="A191" s="12"/>
      <c r="B191" s="12" t="e">
        <f>SUMIF('[1]WASH COAL RECEIPT &amp; GCV DATA'!$A$3:$A$188,A191,'[1]WASH COAL RECEIPT &amp; GCV DATA'!$B$3:$B$188)</f>
        <v>#VALUE!</v>
      </c>
      <c r="C191" s="13" t="e">
        <f>SUMIF('[1]WASH COAL RECEIPT &amp; GCV DATA'!$A$3:$A$203,A191,'[1]WASH COAL RECEIPT &amp; GCV DATA'!$C$3:$C$203)</f>
        <v>#VALUE!</v>
      </c>
      <c r="D191" s="13">
        <f>IFERROR(VLOOKUP(A191,'[1]WASH COAL RECEIPT &amp; GCV DATA'!A193:V391,4,0),0)</f>
        <v>0</v>
      </c>
      <c r="E191" s="14">
        <f>IFERROR(VLOOKUP(A191,'[1]WASH COAL RECEIPT &amp; GCV DATA'!$A$2:$V$203,5,0),0)</f>
        <v>0</v>
      </c>
      <c r="F191" s="13" t="e">
        <f>SUMIF('[1]WASH COAL RECEIPT &amp; GCV DATA'!$A$3:$A$203,'MASTER DATA FILE WASH COAL 210'!A191,'[1]WASH COAL RECEIPT &amp; GCV DATA'!$F$3:$F$203)</f>
        <v>#VALUE!</v>
      </c>
      <c r="G191" s="13">
        <f>IFERROR(VLOOKUP(A191,'[1]WASH COAL RECEIPT &amp; GCV DATA'!$A$2:$V$203,7,0),0)</f>
        <v>0</v>
      </c>
      <c r="H191" s="13">
        <f>IFERROR(VLOOKUP(A191,'[1]WASH COAL RECEIPT &amp; GCV DATA'!$A$2:$V$203,8,0),0)</f>
        <v>0</v>
      </c>
      <c r="I191" s="13">
        <f>IFERROR(VLOOKUP(A191,'[1]WASH COAL RECEIPT &amp; GCV DATA'!$A$2:$V$203,9,0),0)</f>
        <v>0</v>
      </c>
      <c r="J191" s="13">
        <f>IFERROR(VLOOKUP(A191,'[1]WASH COAL RECEIPT &amp; GCV DATA'!$A$2:$V$203,10,0),0)</f>
        <v>0</v>
      </c>
      <c r="K191" s="15" t="e">
        <f>SUMIF('[1]WASH COAL RECEIPT &amp; GCV DATA'!$A$3:$A$203,'MASTER DATA FILE WASH COAL 210'!A191,'[1]WASH COAL RECEIPT &amp; GCV DATA'!$K$3:$K$203)</f>
        <v>#VALUE!</v>
      </c>
      <c r="L191" s="15" t="e">
        <f>SUMIF('[1]WASH COAL RECEIPT &amp; GCV DATA'!$A$3:$A$203,'MASTER DATA FILE WASH COAL 210'!A191,'[1]WASH COAL RECEIPT &amp; GCV DATA'!$L$3:$L$203)</f>
        <v>#VALUE!</v>
      </c>
      <c r="M191" s="15" t="e">
        <f t="shared" si="14"/>
        <v>#VALUE!</v>
      </c>
      <c r="N191" s="15">
        <f t="shared" si="15"/>
        <v>0</v>
      </c>
      <c r="O191" s="15" t="e">
        <f>SUMIF('[1]WASH COAL RECEIPT &amp; GCV DATA'!$A$3:$A$203,'MASTER DATA FILE WASH COAL 210'!A191,'[1]WASH COAL RECEIPT &amp; GCV DATA'!$O$3:$O$203)</f>
        <v>#VALUE!</v>
      </c>
      <c r="P191" s="15" t="e">
        <f t="shared" si="16"/>
        <v>#VALUE!</v>
      </c>
      <c r="Q191" s="15" t="e">
        <f>SUMIF('[1]WASH COAL RECEIPT &amp; GCV DATA'!$A$3:$A$203,'MASTER DATA FILE WASH COAL 210'!A191,'[1]WASH COAL RECEIPT &amp; GCV DATA'!$Q$3:$Q$203)</f>
        <v>#VALUE!</v>
      </c>
      <c r="R191" s="16" t="e">
        <f>SUMIF('[1]WASH COAL RECEIPT &amp; GCV DATA'!$A$3:$A$203,'MASTER DATA FILE WASH COAL 210'!A191,'[1]WASH COAL RECEIPT &amp; GCV DATA'!$R$3:$R$203)+IF(H191=$J$234,($K$234*K191),0)+IF(H191=$J$235,($K$235*K191),0)</f>
        <v>#VALUE!</v>
      </c>
      <c r="S191" s="15" t="e">
        <f t="shared" si="17"/>
        <v>#VALUE!</v>
      </c>
      <c r="T191" s="15" t="e">
        <f>SUMIF('[1]WASH COAL RECEIPT &amp; GCV DATA'!$A$3:$A$203,'MASTER DATA FILE WASH COAL 210'!A191,'[1]WASH COAL RECEIPT &amp; GCV DATA'!$T$3:$T$203)</f>
        <v>#VALUE!</v>
      </c>
      <c r="U191" s="15" t="e">
        <f t="shared" si="18"/>
        <v>#VALUE!</v>
      </c>
      <c r="V191" s="15" t="e">
        <f>SUMIF('[1]WASH COAL RECEIPT &amp; GCV DATA'!$A$3:$A$203,'MASTER DATA FILE WASH COAL 210'!A191,'[1]WASH COAL RECEIPT &amp; GCV DATA'!$V$3:$V$203)</f>
        <v>#VALUE!</v>
      </c>
      <c r="W191" s="15" t="e">
        <f t="shared" si="19"/>
        <v>#VALUE!</v>
      </c>
      <c r="X191" t="e">
        <f t="shared" si="20"/>
        <v>#VALUE!</v>
      </c>
    </row>
    <row r="192" spans="1:24" customFormat="1" x14ac:dyDescent="0.3">
      <c r="A192" s="12"/>
      <c r="B192" s="12" t="e">
        <f>SUMIF('[1]WASH COAL RECEIPT &amp; GCV DATA'!$A$3:$A$188,A192,'[1]WASH COAL RECEIPT &amp; GCV DATA'!$B$3:$B$188)</f>
        <v>#VALUE!</v>
      </c>
      <c r="C192" s="13" t="e">
        <f>SUMIF('[1]WASH COAL RECEIPT &amp; GCV DATA'!$A$3:$A$203,A192,'[1]WASH COAL RECEIPT &amp; GCV DATA'!$C$3:$C$203)</f>
        <v>#VALUE!</v>
      </c>
      <c r="D192" s="13">
        <f>IFERROR(VLOOKUP(A192,'[1]WASH COAL RECEIPT &amp; GCV DATA'!A194:V392,4,0),0)</f>
        <v>0</v>
      </c>
      <c r="E192" s="14">
        <f>IFERROR(VLOOKUP(A192,'[1]WASH COAL RECEIPT &amp; GCV DATA'!$A$2:$V$203,5,0),0)</f>
        <v>0</v>
      </c>
      <c r="F192" s="13" t="e">
        <f>SUMIF('[1]WASH COAL RECEIPT &amp; GCV DATA'!$A$3:$A$203,'MASTER DATA FILE WASH COAL 210'!A192,'[1]WASH COAL RECEIPT &amp; GCV DATA'!$F$3:$F$203)</f>
        <v>#VALUE!</v>
      </c>
      <c r="G192" s="13">
        <f>IFERROR(VLOOKUP(A192,'[1]WASH COAL RECEIPT &amp; GCV DATA'!$A$2:$V$203,7,0),0)</f>
        <v>0</v>
      </c>
      <c r="H192" s="13">
        <f>IFERROR(VLOOKUP(A192,'[1]WASH COAL RECEIPT &amp; GCV DATA'!$A$2:$V$203,8,0),0)</f>
        <v>0</v>
      </c>
      <c r="I192" s="13">
        <f>IFERROR(VLOOKUP(A192,'[1]WASH COAL RECEIPT &amp; GCV DATA'!$A$2:$V$203,9,0),0)</f>
        <v>0</v>
      </c>
      <c r="J192" s="13">
        <f>IFERROR(VLOOKUP(A192,'[1]WASH COAL RECEIPT &amp; GCV DATA'!$A$2:$V$203,10,0),0)</f>
        <v>0</v>
      </c>
      <c r="K192" s="15" t="e">
        <f>SUMIF('[1]WASH COAL RECEIPT &amp; GCV DATA'!$A$3:$A$203,'MASTER DATA FILE WASH COAL 210'!A192,'[1]WASH COAL RECEIPT &amp; GCV DATA'!$K$3:$K$203)</f>
        <v>#VALUE!</v>
      </c>
      <c r="L192" s="15" t="e">
        <f>SUMIF('[1]WASH COAL RECEIPT &amp; GCV DATA'!$A$3:$A$203,'MASTER DATA FILE WASH COAL 210'!A192,'[1]WASH COAL RECEIPT &amp; GCV DATA'!$L$3:$L$203)</f>
        <v>#VALUE!</v>
      </c>
      <c r="M192" s="15" t="e">
        <f t="shared" si="14"/>
        <v>#VALUE!</v>
      </c>
      <c r="N192" s="15">
        <f t="shared" si="15"/>
        <v>0</v>
      </c>
      <c r="O192" s="15" t="e">
        <f>SUMIF('[1]WASH COAL RECEIPT &amp; GCV DATA'!$A$3:$A$203,'MASTER DATA FILE WASH COAL 210'!A192,'[1]WASH COAL RECEIPT &amp; GCV DATA'!$O$3:$O$203)</f>
        <v>#VALUE!</v>
      </c>
      <c r="P192" s="15" t="e">
        <f t="shared" si="16"/>
        <v>#VALUE!</v>
      </c>
      <c r="Q192" s="15" t="e">
        <f>SUMIF('[1]WASH COAL RECEIPT &amp; GCV DATA'!$A$3:$A$203,'MASTER DATA FILE WASH COAL 210'!A192,'[1]WASH COAL RECEIPT &amp; GCV DATA'!$Q$3:$Q$203)</f>
        <v>#VALUE!</v>
      </c>
      <c r="R192" s="16" t="e">
        <f>SUMIF('[1]WASH COAL RECEIPT &amp; GCV DATA'!$A$3:$A$203,'MASTER DATA FILE WASH COAL 210'!A192,'[1]WASH COAL RECEIPT &amp; GCV DATA'!$R$3:$R$203)+IF(H192=$J$234,($K$234*K192),0)+IF(H192=$J$235,($K$235*K192),0)</f>
        <v>#VALUE!</v>
      </c>
      <c r="S192" s="15" t="e">
        <f t="shared" si="17"/>
        <v>#VALUE!</v>
      </c>
      <c r="T192" s="15" t="e">
        <f>SUMIF('[1]WASH COAL RECEIPT &amp; GCV DATA'!$A$3:$A$203,'MASTER DATA FILE WASH COAL 210'!A192,'[1]WASH COAL RECEIPT &amp; GCV DATA'!$T$3:$T$203)</f>
        <v>#VALUE!</v>
      </c>
      <c r="U192" s="15" t="e">
        <f t="shared" si="18"/>
        <v>#VALUE!</v>
      </c>
      <c r="V192" s="15" t="e">
        <f>SUMIF('[1]WASH COAL RECEIPT &amp; GCV DATA'!$A$3:$A$203,'MASTER DATA FILE WASH COAL 210'!A192,'[1]WASH COAL RECEIPT &amp; GCV DATA'!$V$3:$V$203)</f>
        <v>#VALUE!</v>
      </c>
      <c r="W192" s="15" t="e">
        <f t="shared" si="19"/>
        <v>#VALUE!</v>
      </c>
      <c r="X192" t="e">
        <f t="shared" si="20"/>
        <v>#VALUE!</v>
      </c>
    </row>
    <row r="193" spans="1:24" customFormat="1" x14ac:dyDescent="0.3">
      <c r="A193" s="12"/>
      <c r="B193" s="12" t="e">
        <f>SUMIF('[1]WASH COAL RECEIPT &amp; GCV DATA'!$A$3:$A$188,A193,'[1]WASH COAL RECEIPT &amp; GCV DATA'!$B$3:$B$188)</f>
        <v>#VALUE!</v>
      </c>
      <c r="C193" s="13" t="e">
        <f>SUMIF('[1]WASH COAL RECEIPT &amp; GCV DATA'!$A$3:$A$203,A193,'[1]WASH COAL RECEIPT &amp; GCV DATA'!$C$3:$C$203)</f>
        <v>#VALUE!</v>
      </c>
      <c r="D193" s="13">
        <f>IFERROR(VLOOKUP(A193,'[1]WASH COAL RECEIPT &amp; GCV DATA'!A195:V393,4,0),0)</f>
        <v>0</v>
      </c>
      <c r="E193" s="14">
        <f>IFERROR(VLOOKUP(A193,'[1]WASH COAL RECEIPT &amp; GCV DATA'!$A$2:$V$203,5,0),0)</f>
        <v>0</v>
      </c>
      <c r="F193" s="13" t="e">
        <f>SUMIF('[1]WASH COAL RECEIPT &amp; GCV DATA'!$A$3:$A$203,'MASTER DATA FILE WASH COAL 210'!A193,'[1]WASH COAL RECEIPT &amp; GCV DATA'!$F$3:$F$203)</f>
        <v>#VALUE!</v>
      </c>
      <c r="G193" s="13">
        <f>IFERROR(VLOOKUP(A193,'[1]WASH COAL RECEIPT &amp; GCV DATA'!$A$2:$V$203,7,0),0)</f>
        <v>0</v>
      </c>
      <c r="H193" s="13">
        <f>IFERROR(VLOOKUP(A193,'[1]WASH COAL RECEIPT &amp; GCV DATA'!$A$2:$V$203,8,0),0)</f>
        <v>0</v>
      </c>
      <c r="I193" s="13">
        <f>IFERROR(VLOOKUP(A193,'[1]WASH COAL RECEIPT &amp; GCV DATA'!$A$2:$V$203,9,0),0)</f>
        <v>0</v>
      </c>
      <c r="J193" s="13">
        <f>IFERROR(VLOOKUP(A193,'[1]WASH COAL RECEIPT &amp; GCV DATA'!$A$2:$V$203,10,0),0)</f>
        <v>0</v>
      </c>
      <c r="K193" s="15" t="e">
        <f>SUMIF('[1]WASH COAL RECEIPT &amp; GCV DATA'!$A$3:$A$203,'MASTER DATA FILE WASH COAL 210'!A193,'[1]WASH COAL RECEIPT &amp; GCV DATA'!$K$3:$K$203)</f>
        <v>#VALUE!</v>
      </c>
      <c r="L193" s="15" t="e">
        <f>SUMIF('[1]WASH COAL RECEIPT &amp; GCV DATA'!$A$3:$A$203,'MASTER DATA FILE WASH COAL 210'!A193,'[1]WASH COAL RECEIPT &amp; GCV DATA'!$L$3:$L$203)</f>
        <v>#VALUE!</v>
      </c>
      <c r="M193" s="15" t="e">
        <f t="shared" si="14"/>
        <v>#VALUE!</v>
      </c>
      <c r="N193" s="15">
        <f t="shared" si="15"/>
        <v>0</v>
      </c>
      <c r="O193" s="15" t="e">
        <f>SUMIF('[1]WASH COAL RECEIPT &amp; GCV DATA'!$A$3:$A$203,'MASTER DATA FILE WASH COAL 210'!A193,'[1]WASH COAL RECEIPT &amp; GCV DATA'!$O$3:$O$203)</f>
        <v>#VALUE!</v>
      </c>
      <c r="P193" s="15" t="e">
        <f t="shared" si="16"/>
        <v>#VALUE!</v>
      </c>
      <c r="Q193" s="15" t="e">
        <f>SUMIF('[1]WASH COAL RECEIPT &amp; GCV DATA'!$A$3:$A$203,'MASTER DATA FILE WASH COAL 210'!A193,'[1]WASH COAL RECEIPT &amp; GCV DATA'!$Q$3:$Q$203)</f>
        <v>#VALUE!</v>
      </c>
      <c r="R193" s="16" t="e">
        <f>SUMIF('[1]WASH COAL RECEIPT &amp; GCV DATA'!$A$3:$A$203,'MASTER DATA FILE WASH COAL 210'!A193,'[1]WASH COAL RECEIPT &amp; GCV DATA'!$R$3:$R$203)+IF(H193=$J$234,($K$234*K193),0)+IF(H193=$J$235,($K$235*K193),0)</f>
        <v>#VALUE!</v>
      </c>
      <c r="S193" s="15" t="e">
        <f t="shared" si="17"/>
        <v>#VALUE!</v>
      </c>
      <c r="T193" s="15" t="e">
        <f>SUMIF('[1]WASH COAL RECEIPT &amp; GCV DATA'!$A$3:$A$203,'MASTER DATA FILE WASH COAL 210'!A193,'[1]WASH COAL RECEIPT &amp; GCV DATA'!$T$3:$T$203)</f>
        <v>#VALUE!</v>
      </c>
      <c r="U193" s="15" t="e">
        <f t="shared" si="18"/>
        <v>#VALUE!</v>
      </c>
      <c r="V193" s="15" t="e">
        <f>SUMIF('[1]WASH COAL RECEIPT &amp; GCV DATA'!$A$3:$A$203,'MASTER DATA FILE WASH COAL 210'!A193,'[1]WASH COAL RECEIPT &amp; GCV DATA'!$V$3:$V$203)</f>
        <v>#VALUE!</v>
      </c>
      <c r="W193" s="15" t="e">
        <f t="shared" si="19"/>
        <v>#VALUE!</v>
      </c>
      <c r="X193" t="e">
        <f t="shared" si="20"/>
        <v>#VALUE!</v>
      </c>
    </row>
    <row r="194" spans="1:24" customFormat="1" x14ac:dyDescent="0.3">
      <c r="A194" s="12"/>
      <c r="B194" s="12" t="e">
        <f>SUMIF('[1]WASH COAL RECEIPT &amp; GCV DATA'!$A$3:$A$188,A194,'[1]WASH COAL RECEIPT &amp; GCV DATA'!$B$3:$B$188)</f>
        <v>#VALUE!</v>
      </c>
      <c r="C194" s="13" t="e">
        <f>SUMIF('[1]WASH COAL RECEIPT &amp; GCV DATA'!$A$3:$A$203,A194,'[1]WASH COAL RECEIPT &amp; GCV DATA'!$C$3:$C$203)</f>
        <v>#VALUE!</v>
      </c>
      <c r="D194" s="13">
        <f>IFERROR(VLOOKUP(A194,'[1]WASH COAL RECEIPT &amp; GCV DATA'!A196:V394,4,0),0)</f>
        <v>0</v>
      </c>
      <c r="E194" s="14">
        <f>IFERROR(VLOOKUP(A194,'[1]WASH COAL RECEIPT &amp; GCV DATA'!$A$2:$V$203,5,0),0)</f>
        <v>0</v>
      </c>
      <c r="F194" s="13" t="e">
        <f>SUMIF('[1]WASH COAL RECEIPT &amp; GCV DATA'!$A$3:$A$203,'MASTER DATA FILE WASH COAL 210'!A194,'[1]WASH COAL RECEIPT &amp; GCV DATA'!$F$3:$F$203)</f>
        <v>#VALUE!</v>
      </c>
      <c r="G194" s="13">
        <f>IFERROR(VLOOKUP(A194,'[1]WASH COAL RECEIPT &amp; GCV DATA'!$A$2:$V$203,7,0),0)</f>
        <v>0</v>
      </c>
      <c r="H194" s="13">
        <f>IFERROR(VLOOKUP(A194,'[1]WASH COAL RECEIPT &amp; GCV DATA'!$A$2:$V$203,8,0),0)</f>
        <v>0</v>
      </c>
      <c r="I194" s="13">
        <f>IFERROR(VLOOKUP(A194,'[1]WASH COAL RECEIPT &amp; GCV DATA'!$A$2:$V$203,9,0),0)</f>
        <v>0</v>
      </c>
      <c r="J194" s="13">
        <f>IFERROR(VLOOKUP(A194,'[1]WASH COAL RECEIPT &amp; GCV DATA'!$A$2:$V$203,10,0),0)</f>
        <v>0</v>
      </c>
      <c r="K194" s="15" t="e">
        <f>SUMIF('[1]WASH COAL RECEIPT &amp; GCV DATA'!$A$3:$A$203,'MASTER DATA FILE WASH COAL 210'!A194,'[1]WASH COAL RECEIPT &amp; GCV DATA'!$K$3:$K$203)</f>
        <v>#VALUE!</v>
      </c>
      <c r="L194" s="15" t="e">
        <f>SUMIF('[1]WASH COAL RECEIPT &amp; GCV DATA'!$A$3:$A$203,'MASTER DATA FILE WASH COAL 210'!A194,'[1]WASH COAL RECEIPT &amp; GCV DATA'!$L$3:$L$203)</f>
        <v>#VALUE!</v>
      </c>
      <c r="M194" s="15" t="e">
        <f t="shared" si="14"/>
        <v>#VALUE!</v>
      </c>
      <c r="N194" s="15">
        <f t="shared" si="15"/>
        <v>0</v>
      </c>
      <c r="O194" s="15" t="e">
        <f>SUMIF('[1]WASH COAL RECEIPT &amp; GCV DATA'!$A$3:$A$203,'MASTER DATA FILE WASH COAL 210'!A194,'[1]WASH COAL RECEIPT &amp; GCV DATA'!$O$3:$O$203)</f>
        <v>#VALUE!</v>
      </c>
      <c r="P194" s="15" t="e">
        <f t="shared" si="16"/>
        <v>#VALUE!</v>
      </c>
      <c r="Q194" s="15" t="e">
        <f>SUMIF('[1]WASH COAL RECEIPT &amp; GCV DATA'!$A$3:$A$203,'MASTER DATA FILE WASH COAL 210'!A194,'[1]WASH COAL RECEIPT &amp; GCV DATA'!$Q$3:$Q$203)</f>
        <v>#VALUE!</v>
      </c>
      <c r="R194" s="16" t="e">
        <f>SUMIF('[1]WASH COAL RECEIPT &amp; GCV DATA'!$A$3:$A$203,'MASTER DATA FILE WASH COAL 210'!A194,'[1]WASH COAL RECEIPT &amp; GCV DATA'!$R$3:$R$203)+IF(H194=$J$234,($K$234*K194),0)+IF(H194=$J$235,($K$235*K194),0)</f>
        <v>#VALUE!</v>
      </c>
      <c r="S194" s="15" t="e">
        <f t="shared" si="17"/>
        <v>#VALUE!</v>
      </c>
      <c r="T194" s="15" t="e">
        <f>SUMIF('[1]WASH COAL RECEIPT &amp; GCV DATA'!$A$3:$A$203,'MASTER DATA FILE WASH COAL 210'!A194,'[1]WASH COAL RECEIPT &amp; GCV DATA'!$T$3:$T$203)</f>
        <v>#VALUE!</v>
      </c>
      <c r="U194" s="15" t="e">
        <f t="shared" si="18"/>
        <v>#VALUE!</v>
      </c>
      <c r="V194" s="15" t="e">
        <f>SUMIF('[1]WASH COAL RECEIPT &amp; GCV DATA'!$A$3:$A$203,'MASTER DATA FILE WASH COAL 210'!A194,'[1]WASH COAL RECEIPT &amp; GCV DATA'!$V$3:$V$203)</f>
        <v>#VALUE!</v>
      </c>
      <c r="W194" s="15" t="e">
        <f t="shared" si="19"/>
        <v>#VALUE!</v>
      </c>
      <c r="X194" t="e">
        <f t="shared" si="20"/>
        <v>#VALUE!</v>
      </c>
    </row>
    <row r="195" spans="1:24" customFormat="1" x14ac:dyDescent="0.3">
      <c r="A195" s="12"/>
      <c r="B195" s="12" t="e">
        <f>SUMIF('[1]WASH COAL RECEIPT &amp; GCV DATA'!$A$3:$A$188,A195,'[1]WASH COAL RECEIPT &amp; GCV DATA'!$B$3:$B$188)</f>
        <v>#VALUE!</v>
      </c>
      <c r="C195" s="13" t="e">
        <f>SUMIF('[1]WASH COAL RECEIPT &amp; GCV DATA'!$A$3:$A$203,A195,'[1]WASH COAL RECEIPT &amp; GCV DATA'!$C$3:$C$203)</f>
        <v>#VALUE!</v>
      </c>
      <c r="D195" s="13">
        <f>IFERROR(VLOOKUP(A195,'[1]WASH COAL RECEIPT &amp; GCV DATA'!A197:V395,4,0),0)</f>
        <v>0</v>
      </c>
      <c r="E195" s="14">
        <f>IFERROR(VLOOKUP(A195,'[1]WASH COAL RECEIPT &amp; GCV DATA'!$A$2:$V$203,5,0),0)</f>
        <v>0</v>
      </c>
      <c r="F195" s="13" t="e">
        <f>SUMIF('[1]WASH COAL RECEIPT &amp; GCV DATA'!$A$3:$A$203,'MASTER DATA FILE WASH COAL 210'!A195,'[1]WASH COAL RECEIPT &amp; GCV DATA'!$F$3:$F$203)</f>
        <v>#VALUE!</v>
      </c>
      <c r="G195" s="13">
        <f>IFERROR(VLOOKUP(A195,'[1]WASH COAL RECEIPT &amp; GCV DATA'!$A$2:$V$203,7,0),0)</f>
        <v>0</v>
      </c>
      <c r="H195" s="13">
        <f>IFERROR(VLOOKUP(A195,'[1]WASH COAL RECEIPT &amp; GCV DATA'!$A$2:$V$203,8,0),0)</f>
        <v>0</v>
      </c>
      <c r="I195" s="13">
        <f>IFERROR(VLOOKUP(A195,'[1]WASH COAL RECEIPT &amp; GCV DATA'!$A$2:$V$203,9,0),0)</f>
        <v>0</v>
      </c>
      <c r="J195" s="13">
        <f>IFERROR(VLOOKUP(A195,'[1]WASH COAL RECEIPT &amp; GCV DATA'!$A$2:$V$203,10,0),0)</f>
        <v>0</v>
      </c>
      <c r="K195" s="15" t="e">
        <f>SUMIF('[1]WASH COAL RECEIPT &amp; GCV DATA'!$A$3:$A$203,'MASTER DATA FILE WASH COAL 210'!A195,'[1]WASH COAL RECEIPT &amp; GCV DATA'!$K$3:$K$203)</f>
        <v>#VALUE!</v>
      </c>
      <c r="L195" s="15" t="e">
        <f>SUMIF('[1]WASH COAL RECEIPT &amp; GCV DATA'!$A$3:$A$203,'MASTER DATA FILE WASH COAL 210'!A195,'[1]WASH COAL RECEIPT &amp; GCV DATA'!$L$3:$L$203)</f>
        <v>#VALUE!</v>
      </c>
      <c r="M195" s="15" t="e">
        <f t="shared" ref="M195:M258" si="21">+K195-L195</f>
        <v>#VALUE!</v>
      </c>
      <c r="N195" s="15">
        <f t="shared" ref="N195:N258" si="22">IFERROR(+M195*S195,0)</f>
        <v>0</v>
      </c>
      <c r="O195" s="15" t="e">
        <f>SUMIF('[1]WASH COAL RECEIPT &amp; GCV DATA'!$A$3:$A$203,'MASTER DATA FILE WASH COAL 210'!A195,'[1]WASH COAL RECEIPT &amp; GCV DATA'!$O$3:$O$203)</f>
        <v>#VALUE!</v>
      </c>
      <c r="P195" s="15" t="e">
        <f t="shared" ref="P195:P258" si="23">+O195*K195</f>
        <v>#VALUE!</v>
      </c>
      <c r="Q195" s="15" t="e">
        <f>SUMIF('[1]WASH COAL RECEIPT &amp; GCV DATA'!$A$3:$A$203,'MASTER DATA FILE WASH COAL 210'!A195,'[1]WASH COAL RECEIPT &amp; GCV DATA'!$Q$3:$Q$203)</f>
        <v>#VALUE!</v>
      </c>
      <c r="R195" s="16" t="e">
        <f>SUMIF('[1]WASH COAL RECEIPT &amp; GCV DATA'!$A$3:$A$203,'MASTER DATA FILE WASH COAL 210'!A195,'[1]WASH COAL RECEIPT &amp; GCV DATA'!$R$3:$R$203)+IF(H195=$J$234,($K$234*K195),0)+IF(H195=$J$235,($K$235*K195),0)</f>
        <v>#VALUE!</v>
      </c>
      <c r="S195" s="15" t="e">
        <f t="shared" ref="S195:S258" si="24">+R195/K195</f>
        <v>#VALUE!</v>
      </c>
      <c r="T195" s="15" t="e">
        <f>SUMIF('[1]WASH COAL RECEIPT &amp; GCV DATA'!$A$3:$A$203,'MASTER DATA FILE WASH COAL 210'!A195,'[1]WASH COAL RECEIPT &amp; GCV DATA'!$T$3:$T$203)</f>
        <v>#VALUE!</v>
      </c>
      <c r="U195" s="15" t="e">
        <f t="shared" ref="U195:U258" si="25">+T195*L195</f>
        <v>#VALUE!</v>
      </c>
      <c r="V195" s="15" t="e">
        <f>SUMIF('[1]WASH COAL RECEIPT &amp; GCV DATA'!$A$3:$A$203,'MASTER DATA FILE WASH COAL 210'!A195,'[1]WASH COAL RECEIPT &amp; GCV DATA'!$V$3:$V$203)</f>
        <v>#VALUE!</v>
      </c>
      <c r="W195" s="15" t="e">
        <f t="shared" ref="W195:W258" si="26">+V195*L195</f>
        <v>#VALUE!</v>
      </c>
      <c r="X195" t="e">
        <f t="shared" ref="X195:X258" si="27">S195*L195</f>
        <v>#VALUE!</v>
      </c>
    </row>
    <row r="196" spans="1:24" customFormat="1" x14ac:dyDescent="0.3">
      <c r="A196" s="12"/>
      <c r="B196" s="12" t="e">
        <f>SUMIF('[1]WASH COAL RECEIPT &amp; GCV DATA'!$A$3:$A$188,A196,'[1]WASH COAL RECEIPT &amp; GCV DATA'!$B$3:$B$188)</f>
        <v>#VALUE!</v>
      </c>
      <c r="C196" s="13" t="e">
        <f>SUMIF('[1]WASH COAL RECEIPT &amp; GCV DATA'!$A$3:$A$203,A196,'[1]WASH COAL RECEIPT &amp; GCV DATA'!$C$3:$C$203)</f>
        <v>#VALUE!</v>
      </c>
      <c r="D196" s="13">
        <f>IFERROR(VLOOKUP(A196,'[1]WASH COAL RECEIPT &amp; GCV DATA'!A198:V396,4,0),0)</f>
        <v>0</v>
      </c>
      <c r="E196" s="14">
        <f>IFERROR(VLOOKUP(A196,'[1]WASH COAL RECEIPT &amp; GCV DATA'!$A$2:$V$203,5,0),0)</f>
        <v>0</v>
      </c>
      <c r="F196" s="13" t="e">
        <f>SUMIF('[1]WASH COAL RECEIPT &amp; GCV DATA'!$A$3:$A$203,'MASTER DATA FILE WASH COAL 210'!A196,'[1]WASH COAL RECEIPT &amp; GCV DATA'!$F$3:$F$203)</f>
        <v>#VALUE!</v>
      </c>
      <c r="G196" s="13">
        <f>IFERROR(VLOOKUP(A196,'[1]WASH COAL RECEIPT &amp; GCV DATA'!$A$2:$V$203,7,0),0)</f>
        <v>0</v>
      </c>
      <c r="H196" s="13">
        <f>IFERROR(VLOOKUP(A196,'[1]WASH COAL RECEIPT &amp; GCV DATA'!$A$2:$V$203,8,0),0)</f>
        <v>0</v>
      </c>
      <c r="I196" s="13">
        <f>IFERROR(VLOOKUP(A196,'[1]WASH COAL RECEIPT &amp; GCV DATA'!$A$2:$V$203,9,0),0)</f>
        <v>0</v>
      </c>
      <c r="J196" s="13">
        <f>IFERROR(VLOOKUP(A196,'[1]WASH COAL RECEIPT &amp; GCV DATA'!$A$2:$V$203,10,0),0)</f>
        <v>0</v>
      </c>
      <c r="K196" s="15" t="e">
        <f>SUMIF('[1]WASH COAL RECEIPT &amp; GCV DATA'!$A$3:$A$203,'MASTER DATA FILE WASH COAL 210'!A196,'[1]WASH COAL RECEIPT &amp; GCV DATA'!$K$3:$K$203)</f>
        <v>#VALUE!</v>
      </c>
      <c r="L196" s="15" t="e">
        <f>SUMIF('[1]WASH COAL RECEIPT &amp; GCV DATA'!$A$3:$A$203,'MASTER DATA FILE WASH COAL 210'!A196,'[1]WASH COAL RECEIPT &amp; GCV DATA'!$L$3:$L$203)</f>
        <v>#VALUE!</v>
      </c>
      <c r="M196" s="15" t="e">
        <f t="shared" si="21"/>
        <v>#VALUE!</v>
      </c>
      <c r="N196" s="15">
        <f t="shared" si="22"/>
        <v>0</v>
      </c>
      <c r="O196" s="15" t="e">
        <f>SUMIF('[1]WASH COAL RECEIPT &amp; GCV DATA'!$A$3:$A$203,'MASTER DATA FILE WASH COAL 210'!A196,'[1]WASH COAL RECEIPT &amp; GCV DATA'!$O$3:$O$203)</f>
        <v>#VALUE!</v>
      </c>
      <c r="P196" s="15" t="e">
        <f t="shared" si="23"/>
        <v>#VALUE!</v>
      </c>
      <c r="Q196" s="15" t="e">
        <f>SUMIF('[1]WASH COAL RECEIPT &amp; GCV DATA'!$A$3:$A$203,'MASTER DATA FILE WASH COAL 210'!A196,'[1]WASH COAL RECEIPT &amp; GCV DATA'!$Q$3:$Q$203)</f>
        <v>#VALUE!</v>
      </c>
      <c r="R196" s="16" t="e">
        <f>SUMIF('[1]WASH COAL RECEIPT &amp; GCV DATA'!$A$3:$A$203,'MASTER DATA FILE WASH COAL 210'!A196,'[1]WASH COAL RECEIPT &amp; GCV DATA'!$R$3:$R$203)+IF(H196=$J$234,($K$234*K196),0)+IF(H196=$J$235,($K$235*K196),0)</f>
        <v>#VALUE!</v>
      </c>
      <c r="S196" s="15" t="e">
        <f t="shared" si="24"/>
        <v>#VALUE!</v>
      </c>
      <c r="T196" s="15" t="e">
        <f>SUMIF('[1]WASH COAL RECEIPT &amp; GCV DATA'!$A$3:$A$203,'MASTER DATA FILE WASH COAL 210'!A196,'[1]WASH COAL RECEIPT &amp; GCV DATA'!$T$3:$T$203)</f>
        <v>#VALUE!</v>
      </c>
      <c r="U196" s="15" t="e">
        <f t="shared" si="25"/>
        <v>#VALUE!</v>
      </c>
      <c r="V196" s="15" t="e">
        <f>SUMIF('[1]WASH COAL RECEIPT &amp; GCV DATA'!$A$3:$A$203,'MASTER DATA FILE WASH COAL 210'!A196,'[1]WASH COAL RECEIPT &amp; GCV DATA'!$V$3:$V$203)</f>
        <v>#VALUE!</v>
      </c>
      <c r="W196" s="15" t="e">
        <f t="shared" si="26"/>
        <v>#VALUE!</v>
      </c>
      <c r="X196" t="e">
        <f t="shared" si="27"/>
        <v>#VALUE!</v>
      </c>
    </row>
    <row r="197" spans="1:24" customFormat="1" x14ac:dyDescent="0.3">
      <c r="A197" s="12"/>
      <c r="B197" s="12" t="e">
        <f>SUMIF('[1]WASH COAL RECEIPT &amp; GCV DATA'!$A$3:$A$188,A197,'[1]WASH COAL RECEIPT &amp; GCV DATA'!$B$3:$B$188)</f>
        <v>#VALUE!</v>
      </c>
      <c r="C197" s="13" t="e">
        <f>SUMIF('[1]WASH COAL RECEIPT &amp; GCV DATA'!$A$3:$A$203,A197,'[1]WASH COAL RECEIPT &amp; GCV DATA'!$C$3:$C$203)</f>
        <v>#VALUE!</v>
      </c>
      <c r="D197" s="13">
        <f>IFERROR(VLOOKUP(A197,'[1]WASH COAL RECEIPT &amp; GCV DATA'!A199:V397,4,0),0)</f>
        <v>0</v>
      </c>
      <c r="E197" s="14">
        <f>IFERROR(VLOOKUP(A197,'[1]WASH COAL RECEIPT &amp; GCV DATA'!$A$2:$V$203,5,0),0)</f>
        <v>0</v>
      </c>
      <c r="F197" s="13" t="e">
        <f>SUMIF('[1]WASH COAL RECEIPT &amp; GCV DATA'!$A$3:$A$203,'MASTER DATA FILE WASH COAL 210'!A197,'[1]WASH COAL RECEIPT &amp; GCV DATA'!$F$3:$F$203)</f>
        <v>#VALUE!</v>
      </c>
      <c r="G197" s="13">
        <f>IFERROR(VLOOKUP(A197,'[1]WASH COAL RECEIPT &amp; GCV DATA'!$A$2:$V$203,7,0),0)</f>
        <v>0</v>
      </c>
      <c r="H197" s="13">
        <f>IFERROR(VLOOKUP(A197,'[1]WASH COAL RECEIPT &amp; GCV DATA'!$A$2:$V$203,8,0),0)</f>
        <v>0</v>
      </c>
      <c r="I197" s="13">
        <f>IFERROR(VLOOKUP(A197,'[1]WASH COAL RECEIPT &amp; GCV DATA'!$A$2:$V$203,9,0),0)</f>
        <v>0</v>
      </c>
      <c r="J197" s="13">
        <f>IFERROR(VLOOKUP(A197,'[1]WASH COAL RECEIPT &amp; GCV DATA'!$A$2:$V$203,10,0),0)</f>
        <v>0</v>
      </c>
      <c r="K197" s="15" t="e">
        <f>SUMIF('[1]WASH COAL RECEIPT &amp; GCV DATA'!$A$3:$A$203,'MASTER DATA FILE WASH COAL 210'!A197,'[1]WASH COAL RECEIPT &amp; GCV DATA'!$K$3:$K$203)</f>
        <v>#VALUE!</v>
      </c>
      <c r="L197" s="15" t="e">
        <f>SUMIF('[1]WASH COAL RECEIPT &amp; GCV DATA'!$A$3:$A$203,'MASTER DATA FILE WASH COAL 210'!A197,'[1]WASH COAL RECEIPT &amp; GCV DATA'!$L$3:$L$203)</f>
        <v>#VALUE!</v>
      </c>
      <c r="M197" s="15" t="e">
        <f t="shared" si="21"/>
        <v>#VALUE!</v>
      </c>
      <c r="N197" s="15">
        <f t="shared" si="22"/>
        <v>0</v>
      </c>
      <c r="O197" s="15" t="e">
        <f>SUMIF('[1]WASH COAL RECEIPT &amp; GCV DATA'!$A$3:$A$203,'MASTER DATA FILE WASH COAL 210'!A197,'[1]WASH COAL RECEIPT &amp; GCV DATA'!$O$3:$O$203)</f>
        <v>#VALUE!</v>
      </c>
      <c r="P197" s="15" t="e">
        <f t="shared" si="23"/>
        <v>#VALUE!</v>
      </c>
      <c r="Q197" s="15" t="e">
        <f>SUMIF('[1]WASH COAL RECEIPT &amp; GCV DATA'!$A$3:$A$203,'MASTER DATA FILE WASH COAL 210'!A197,'[1]WASH COAL RECEIPT &amp; GCV DATA'!$Q$3:$Q$203)</f>
        <v>#VALUE!</v>
      </c>
      <c r="R197" s="16" t="e">
        <f>SUMIF('[1]WASH COAL RECEIPT &amp; GCV DATA'!$A$3:$A$203,'MASTER DATA FILE WASH COAL 210'!A197,'[1]WASH COAL RECEIPT &amp; GCV DATA'!$R$3:$R$203)+IF(H197=$J$234,($K$234*K197),0)+IF(H197=$J$235,($K$235*K197),0)</f>
        <v>#VALUE!</v>
      </c>
      <c r="S197" s="15" t="e">
        <f t="shared" si="24"/>
        <v>#VALUE!</v>
      </c>
      <c r="T197" s="15" t="e">
        <f>SUMIF('[1]WASH COAL RECEIPT &amp; GCV DATA'!$A$3:$A$203,'MASTER DATA FILE WASH COAL 210'!A197,'[1]WASH COAL RECEIPT &amp; GCV DATA'!$T$3:$T$203)</f>
        <v>#VALUE!</v>
      </c>
      <c r="U197" s="15" t="e">
        <f t="shared" si="25"/>
        <v>#VALUE!</v>
      </c>
      <c r="V197" s="15" t="e">
        <f>SUMIF('[1]WASH COAL RECEIPT &amp; GCV DATA'!$A$3:$A$203,'MASTER DATA FILE WASH COAL 210'!A197,'[1]WASH COAL RECEIPT &amp; GCV DATA'!$V$3:$V$203)</f>
        <v>#VALUE!</v>
      </c>
      <c r="W197" s="15" t="e">
        <f t="shared" si="26"/>
        <v>#VALUE!</v>
      </c>
      <c r="X197" t="e">
        <f t="shared" si="27"/>
        <v>#VALUE!</v>
      </c>
    </row>
    <row r="198" spans="1:24" customFormat="1" x14ac:dyDescent="0.3">
      <c r="A198" s="12"/>
      <c r="B198" s="12" t="e">
        <f>SUMIF('[1]WASH COAL RECEIPT &amp; GCV DATA'!$A$3:$A$188,A198,'[1]WASH COAL RECEIPT &amp; GCV DATA'!$B$3:$B$188)</f>
        <v>#VALUE!</v>
      </c>
      <c r="C198" s="13" t="e">
        <f>SUMIF('[1]WASH COAL RECEIPT &amp; GCV DATA'!$A$3:$A$203,A198,'[1]WASH COAL RECEIPT &amp; GCV DATA'!$C$3:$C$203)</f>
        <v>#VALUE!</v>
      </c>
      <c r="D198" s="13">
        <f>IFERROR(VLOOKUP(A198,'[1]WASH COAL RECEIPT &amp; GCV DATA'!A200:V398,4,0),0)</f>
        <v>0</v>
      </c>
      <c r="E198" s="14">
        <f>IFERROR(VLOOKUP(A198,'[1]WASH COAL RECEIPT &amp; GCV DATA'!$A$2:$V$203,5,0),0)</f>
        <v>0</v>
      </c>
      <c r="F198" s="13" t="e">
        <f>SUMIF('[1]WASH COAL RECEIPT &amp; GCV DATA'!$A$3:$A$203,'MASTER DATA FILE WASH COAL 210'!A198,'[1]WASH COAL RECEIPT &amp; GCV DATA'!$F$3:$F$203)</f>
        <v>#VALUE!</v>
      </c>
      <c r="G198" s="13">
        <f>IFERROR(VLOOKUP(A198,'[1]WASH COAL RECEIPT &amp; GCV DATA'!$A$2:$V$203,7,0),0)</f>
        <v>0</v>
      </c>
      <c r="H198" s="13">
        <f>IFERROR(VLOOKUP(A198,'[1]WASH COAL RECEIPT &amp; GCV DATA'!$A$2:$V$203,8,0),0)</f>
        <v>0</v>
      </c>
      <c r="I198" s="13">
        <f>IFERROR(VLOOKUP(A198,'[1]WASH COAL RECEIPT &amp; GCV DATA'!$A$2:$V$203,9,0),0)</f>
        <v>0</v>
      </c>
      <c r="J198" s="13">
        <f>IFERROR(VLOOKUP(A198,'[1]WASH COAL RECEIPT &amp; GCV DATA'!$A$2:$V$203,10,0),0)</f>
        <v>0</v>
      </c>
      <c r="K198" s="15" t="e">
        <f>SUMIF('[1]WASH COAL RECEIPT &amp; GCV DATA'!$A$3:$A$203,'MASTER DATA FILE WASH COAL 210'!A198,'[1]WASH COAL RECEIPT &amp; GCV DATA'!$K$3:$K$203)</f>
        <v>#VALUE!</v>
      </c>
      <c r="L198" s="15" t="e">
        <f>SUMIF('[1]WASH COAL RECEIPT &amp; GCV DATA'!$A$3:$A$203,'MASTER DATA FILE WASH COAL 210'!A198,'[1]WASH COAL RECEIPT &amp; GCV DATA'!$L$3:$L$203)</f>
        <v>#VALUE!</v>
      </c>
      <c r="M198" s="15" t="e">
        <f t="shared" si="21"/>
        <v>#VALUE!</v>
      </c>
      <c r="N198" s="15">
        <f t="shared" si="22"/>
        <v>0</v>
      </c>
      <c r="O198" s="15" t="e">
        <f>SUMIF('[1]WASH COAL RECEIPT &amp; GCV DATA'!$A$3:$A$203,'MASTER DATA FILE WASH COAL 210'!A198,'[1]WASH COAL RECEIPT &amp; GCV DATA'!$O$3:$O$203)</f>
        <v>#VALUE!</v>
      </c>
      <c r="P198" s="15" t="e">
        <f t="shared" si="23"/>
        <v>#VALUE!</v>
      </c>
      <c r="Q198" s="15" t="e">
        <f>SUMIF('[1]WASH COAL RECEIPT &amp; GCV DATA'!$A$3:$A$203,'MASTER DATA FILE WASH COAL 210'!A198,'[1]WASH COAL RECEIPT &amp; GCV DATA'!$Q$3:$Q$203)</f>
        <v>#VALUE!</v>
      </c>
      <c r="R198" s="16" t="e">
        <f>SUMIF('[1]WASH COAL RECEIPT &amp; GCV DATA'!$A$3:$A$203,'MASTER DATA FILE WASH COAL 210'!A198,'[1]WASH COAL RECEIPT &amp; GCV DATA'!$R$3:$R$203)+IF(H198=$J$234,($K$234*K198),0)+IF(H198=$J$235,($K$235*K198),0)</f>
        <v>#VALUE!</v>
      </c>
      <c r="S198" s="15" t="e">
        <f t="shared" si="24"/>
        <v>#VALUE!</v>
      </c>
      <c r="T198" s="15" t="e">
        <f>SUMIF('[1]WASH COAL RECEIPT &amp; GCV DATA'!$A$3:$A$203,'MASTER DATA FILE WASH COAL 210'!A198,'[1]WASH COAL RECEIPT &amp; GCV DATA'!$T$3:$T$203)</f>
        <v>#VALUE!</v>
      </c>
      <c r="U198" s="15" t="e">
        <f t="shared" si="25"/>
        <v>#VALUE!</v>
      </c>
      <c r="V198" s="15" t="e">
        <f>SUMIF('[1]WASH COAL RECEIPT &amp; GCV DATA'!$A$3:$A$203,'MASTER DATA FILE WASH COAL 210'!A198,'[1]WASH COAL RECEIPT &amp; GCV DATA'!$V$3:$V$203)</f>
        <v>#VALUE!</v>
      </c>
      <c r="W198" s="15" t="e">
        <f t="shared" si="26"/>
        <v>#VALUE!</v>
      </c>
      <c r="X198" t="e">
        <f t="shared" si="27"/>
        <v>#VALUE!</v>
      </c>
    </row>
    <row r="199" spans="1:24" customFormat="1" x14ac:dyDescent="0.3">
      <c r="A199" s="12"/>
      <c r="B199" s="12" t="e">
        <f>SUMIF('[1]WASH COAL RECEIPT &amp; GCV DATA'!$A$3:$A$188,A199,'[1]WASH COAL RECEIPT &amp; GCV DATA'!$B$3:$B$188)</f>
        <v>#VALUE!</v>
      </c>
      <c r="C199" s="13" t="e">
        <f>SUMIF('[1]WASH COAL RECEIPT &amp; GCV DATA'!$A$3:$A$203,A199,'[1]WASH COAL RECEIPT &amp; GCV DATA'!$C$3:$C$203)</f>
        <v>#VALUE!</v>
      </c>
      <c r="D199" s="13">
        <f>IFERROR(VLOOKUP(A199,'[1]WASH COAL RECEIPT &amp; GCV DATA'!A201:V399,4,0),0)</f>
        <v>0</v>
      </c>
      <c r="E199" s="14">
        <f>IFERROR(VLOOKUP(A199,'[1]WASH COAL RECEIPT &amp; GCV DATA'!$A$2:$V$203,5,0),0)</f>
        <v>0</v>
      </c>
      <c r="F199" s="13" t="e">
        <f>SUMIF('[1]WASH COAL RECEIPT &amp; GCV DATA'!$A$3:$A$203,'MASTER DATA FILE WASH COAL 210'!A199,'[1]WASH COAL RECEIPT &amp; GCV DATA'!$F$3:$F$203)</f>
        <v>#VALUE!</v>
      </c>
      <c r="G199" s="13">
        <f>IFERROR(VLOOKUP(A199,'[1]WASH COAL RECEIPT &amp; GCV DATA'!$A$2:$V$203,7,0),0)</f>
        <v>0</v>
      </c>
      <c r="H199" s="13">
        <f>IFERROR(VLOOKUP(A199,'[1]WASH COAL RECEIPT &amp; GCV DATA'!$A$2:$V$203,8,0),0)</f>
        <v>0</v>
      </c>
      <c r="I199" s="13">
        <f>IFERROR(VLOOKUP(A199,'[1]WASH COAL RECEIPT &amp; GCV DATA'!$A$2:$V$203,9,0),0)</f>
        <v>0</v>
      </c>
      <c r="J199" s="13">
        <f>IFERROR(VLOOKUP(A199,'[1]WASH COAL RECEIPT &amp; GCV DATA'!$A$2:$V$203,10,0),0)</f>
        <v>0</v>
      </c>
      <c r="K199" s="15" t="e">
        <f>SUMIF('[1]WASH COAL RECEIPT &amp; GCV DATA'!$A$3:$A$203,'MASTER DATA FILE WASH COAL 210'!A199,'[1]WASH COAL RECEIPT &amp; GCV DATA'!$K$3:$K$203)</f>
        <v>#VALUE!</v>
      </c>
      <c r="L199" s="15" t="e">
        <f>SUMIF('[1]WASH COAL RECEIPT &amp; GCV DATA'!$A$3:$A$203,'MASTER DATA FILE WASH COAL 210'!A199,'[1]WASH COAL RECEIPT &amp; GCV DATA'!$L$3:$L$203)</f>
        <v>#VALUE!</v>
      </c>
      <c r="M199" s="15" t="e">
        <f t="shared" si="21"/>
        <v>#VALUE!</v>
      </c>
      <c r="N199" s="15">
        <f t="shared" si="22"/>
        <v>0</v>
      </c>
      <c r="O199" s="15" t="e">
        <f>SUMIF('[1]WASH COAL RECEIPT &amp; GCV DATA'!$A$3:$A$203,'MASTER DATA FILE WASH COAL 210'!A199,'[1]WASH COAL RECEIPT &amp; GCV DATA'!$O$3:$O$203)</f>
        <v>#VALUE!</v>
      </c>
      <c r="P199" s="15" t="e">
        <f t="shared" si="23"/>
        <v>#VALUE!</v>
      </c>
      <c r="Q199" s="15" t="e">
        <f>SUMIF('[1]WASH COAL RECEIPT &amp; GCV DATA'!$A$3:$A$203,'MASTER DATA FILE WASH COAL 210'!A199,'[1]WASH COAL RECEIPT &amp; GCV DATA'!$Q$3:$Q$203)</f>
        <v>#VALUE!</v>
      </c>
      <c r="R199" s="16" t="e">
        <f>SUMIF('[1]WASH COAL RECEIPT &amp; GCV DATA'!$A$3:$A$203,'MASTER DATA FILE WASH COAL 210'!A199,'[1]WASH COAL RECEIPT &amp; GCV DATA'!$R$3:$R$203)+IF(H199=$J$234,($K$234*K199),0)+IF(H199=$J$235,($K$235*K199),0)</f>
        <v>#VALUE!</v>
      </c>
      <c r="S199" s="15" t="e">
        <f t="shared" si="24"/>
        <v>#VALUE!</v>
      </c>
      <c r="T199" s="15" t="e">
        <f>SUMIF('[1]WASH COAL RECEIPT &amp; GCV DATA'!$A$3:$A$203,'MASTER DATA FILE WASH COAL 210'!A199,'[1]WASH COAL RECEIPT &amp; GCV DATA'!$T$3:$T$203)</f>
        <v>#VALUE!</v>
      </c>
      <c r="U199" s="15" t="e">
        <f t="shared" si="25"/>
        <v>#VALUE!</v>
      </c>
      <c r="V199" s="15" t="e">
        <f>SUMIF('[1]WASH COAL RECEIPT &amp; GCV DATA'!$A$3:$A$203,'MASTER DATA FILE WASH COAL 210'!A199,'[1]WASH COAL RECEIPT &amp; GCV DATA'!$V$3:$V$203)</f>
        <v>#VALUE!</v>
      </c>
      <c r="W199" s="15" t="e">
        <f t="shared" si="26"/>
        <v>#VALUE!</v>
      </c>
      <c r="X199" t="e">
        <f t="shared" si="27"/>
        <v>#VALUE!</v>
      </c>
    </row>
    <row r="200" spans="1:24" customFormat="1" x14ac:dyDescent="0.3">
      <c r="A200" s="12"/>
      <c r="B200" s="12" t="e">
        <f>SUMIF('[1]WASH COAL RECEIPT &amp; GCV DATA'!$A$3:$A$188,A200,'[1]WASH COAL RECEIPT &amp; GCV DATA'!$B$3:$B$188)</f>
        <v>#VALUE!</v>
      </c>
      <c r="C200" s="13" t="e">
        <f>SUMIF('[1]WASH COAL RECEIPT &amp; GCV DATA'!$A$3:$A$203,A200,'[1]WASH COAL RECEIPT &amp; GCV DATA'!$C$3:$C$203)</f>
        <v>#VALUE!</v>
      </c>
      <c r="D200" s="13">
        <f>IFERROR(VLOOKUP(A200,'[1]WASH COAL RECEIPT &amp; GCV DATA'!A202:V400,4,0),0)</f>
        <v>0</v>
      </c>
      <c r="E200" s="14">
        <f>IFERROR(VLOOKUP(A200,'[1]WASH COAL RECEIPT &amp; GCV DATA'!$A$2:$V$203,5,0),0)</f>
        <v>0</v>
      </c>
      <c r="F200" s="13" t="e">
        <f>SUMIF('[1]WASH COAL RECEIPT &amp; GCV DATA'!$A$3:$A$203,'MASTER DATA FILE WASH COAL 210'!A200,'[1]WASH COAL RECEIPT &amp; GCV DATA'!$F$3:$F$203)</f>
        <v>#VALUE!</v>
      </c>
      <c r="G200" s="13">
        <f>IFERROR(VLOOKUP(A200,'[1]WASH COAL RECEIPT &amp; GCV DATA'!$A$2:$V$203,7,0),0)</f>
        <v>0</v>
      </c>
      <c r="H200" s="13">
        <f>IFERROR(VLOOKUP(A200,'[1]WASH COAL RECEIPT &amp; GCV DATA'!$A$2:$V$203,8,0),0)</f>
        <v>0</v>
      </c>
      <c r="I200" s="13">
        <f>IFERROR(VLOOKUP(A200,'[1]WASH COAL RECEIPT &amp; GCV DATA'!$A$2:$V$203,9,0),0)</f>
        <v>0</v>
      </c>
      <c r="J200" s="13">
        <f>IFERROR(VLOOKUP(A200,'[1]WASH COAL RECEIPT &amp; GCV DATA'!$A$2:$V$203,10,0),0)</f>
        <v>0</v>
      </c>
      <c r="K200" s="15" t="e">
        <f>SUMIF('[1]WASH COAL RECEIPT &amp; GCV DATA'!$A$3:$A$203,'MASTER DATA FILE WASH COAL 210'!A200,'[1]WASH COAL RECEIPT &amp; GCV DATA'!$K$3:$K$203)</f>
        <v>#VALUE!</v>
      </c>
      <c r="L200" s="15" t="e">
        <f>SUMIF('[1]WASH COAL RECEIPT &amp; GCV DATA'!$A$3:$A$203,'MASTER DATA FILE WASH COAL 210'!A200,'[1]WASH COAL RECEIPT &amp; GCV DATA'!$L$3:$L$203)</f>
        <v>#VALUE!</v>
      </c>
      <c r="M200" s="15" t="e">
        <f t="shared" si="21"/>
        <v>#VALUE!</v>
      </c>
      <c r="N200" s="15">
        <f t="shared" si="22"/>
        <v>0</v>
      </c>
      <c r="O200" s="15" t="e">
        <f>SUMIF('[1]WASH COAL RECEIPT &amp; GCV DATA'!$A$3:$A$203,'MASTER DATA FILE WASH COAL 210'!A200,'[1]WASH COAL RECEIPT &amp; GCV DATA'!$O$3:$O$203)</f>
        <v>#VALUE!</v>
      </c>
      <c r="P200" s="15" t="e">
        <f t="shared" si="23"/>
        <v>#VALUE!</v>
      </c>
      <c r="Q200" s="15" t="e">
        <f>SUMIF('[1]WASH COAL RECEIPT &amp; GCV DATA'!$A$3:$A$203,'MASTER DATA FILE WASH COAL 210'!A200,'[1]WASH COAL RECEIPT &amp; GCV DATA'!$Q$3:$Q$203)</f>
        <v>#VALUE!</v>
      </c>
      <c r="R200" s="16" t="e">
        <f>SUMIF('[1]WASH COAL RECEIPT &amp; GCV DATA'!$A$3:$A$203,'MASTER DATA FILE WASH COAL 210'!A200,'[1]WASH COAL RECEIPT &amp; GCV DATA'!$R$3:$R$203)+IF(H200=$J$234,($K$234*K200),0)+IF(H200=$J$235,($K$235*K200),0)</f>
        <v>#VALUE!</v>
      </c>
      <c r="S200" s="15" t="e">
        <f t="shared" si="24"/>
        <v>#VALUE!</v>
      </c>
      <c r="T200" s="15" t="e">
        <f>SUMIF('[1]WASH COAL RECEIPT &amp; GCV DATA'!$A$3:$A$203,'MASTER DATA FILE WASH COAL 210'!A200,'[1]WASH COAL RECEIPT &amp; GCV DATA'!$T$3:$T$203)</f>
        <v>#VALUE!</v>
      </c>
      <c r="U200" s="15" t="e">
        <f t="shared" si="25"/>
        <v>#VALUE!</v>
      </c>
      <c r="V200" s="15" t="e">
        <f>SUMIF('[1]WASH COAL RECEIPT &amp; GCV DATA'!$A$3:$A$203,'MASTER DATA FILE WASH COAL 210'!A200,'[1]WASH COAL RECEIPT &amp; GCV DATA'!$V$3:$V$203)</f>
        <v>#VALUE!</v>
      </c>
      <c r="W200" s="15" t="e">
        <f t="shared" si="26"/>
        <v>#VALUE!</v>
      </c>
      <c r="X200" t="e">
        <f t="shared" si="27"/>
        <v>#VALUE!</v>
      </c>
    </row>
    <row r="201" spans="1:24" customFormat="1" x14ac:dyDescent="0.3">
      <c r="A201" s="12"/>
      <c r="B201" s="12" t="e">
        <f>SUMIF('[1]WASH COAL RECEIPT &amp; GCV DATA'!$A$3:$A$188,A201,'[1]WASH COAL RECEIPT &amp; GCV DATA'!$B$3:$B$188)</f>
        <v>#VALUE!</v>
      </c>
      <c r="C201" s="13" t="e">
        <f>SUMIF('[1]WASH COAL RECEIPT &amp; GCV DATA'!$A$3:$A$203,A201,'[1]WASH COAL RECEIPT &amp; GCV DATA'!$C$3:$C$203)</f>
        <v>#VALUE!</v>
      </c>
      <c r="D201" s="13">
        <f>IFERROR(VLOOKUP(A201,'[1]WASH COAL RECEIPT &amp; GCV DATA'!A203:V401,4,0),0)</f>
        <v>0</v>
      </c>
      <c r="E201" s="14">
        <f>IFERROR(VLOOKUP(A201,'[1]WASH COAL RECEIPT &amp; GCV DATA'!$A$2:$V$203,5,0),0)</f>
        <v>0</v>
      </c>
      <c r="F201" s="13" t="e">
        <f>SUMIF('[1]WASH COAL RECEIPT &amp; GCV DATA'!$A$3:$A$203,'MASTER DATA FILE WASH COAL 210'!A201,'[1]WASH COAL RECEIPT &amp; GCV DATA'!$F$3:$F$203)</f>
        <v>#VALUE!</v>
      </c>
      <c r="G201" s="13">
        <f>IFERROR(VLOOKUP(A201,'[1]WASH COAL RECEIPT &amp; GCV DATA'!$A$2:$V$203,7,0),0)</f>
        <v>0</v>
      </c>
      <c r="H201" s="13">
        <f>IFERROR(VLOOKUP(A201,'[1]WASH COAL RECEIPT &amp; GCV DATA'!$A$2:$V$203,8,0),0)</f>
        <v>0</v>
      </c>
      <c r="I201" s="13">
        <f>IFERROR(VLOOKUP(A201,'[1]WASH COAL RECEIPT &amp; GCV DATA'!$A$2:$V$203,9,0),0)</f>
        <v>0</v>
      </c>
      <c r="J201" s="13">
        <f>IFERROR(VLOOKUP(A201,'[1]WASH COAL RECEIPT &amp; GCV DATA'!$A$2:$V$203,10,0),0)</f>
        <v>0</v>
      </c>
      <c r="K201" s="15" t="e">
        <f>SUMIF('[1]WASH COAL RECEIPT &amp; GCV DATA'!$A$3:$A$203,'MASTER DATA FILE WASH COAL 210'!A201,'[1]WASH COAL RECEIPT &amp; GCV DATA'!$K$3:$K$203)</f>
        <v>#VALUE!</v>
      </c>
      <c r="L201" s="15" t="e">
        <f>SUMIF('[1]WASH COAL RECEIPT &amp; GCV DATA'!$A$3:$A$203,'MASTER DATA FILE WASH COAL 210'!A201,'[1]WASH COAL RECEIPT &amp; GCV DATA'!$L$3:$L$203)</f>
        <v>#VALUE!</v>
      </c>
      <c r="M201" s="15" t="e">
        <f t="shared" si="21"/>
        <v>#VALUE!</v>
      </c>
      <c r="N201" s="15">
        <f t="shared" si="22"/>
        <v>0</v>
      </c>
      <c r="O201" s="15" t="e">
        <f>SUMIF('[1]WASH COAL RECEIPT &amp; GCV DATA'!$A$3:$A$203,'MASTER DATA FILE WASH COAL 210'!A201,'[1]WASH COAL RECEIPT &amp; GCV DATA'!$O$3:$O$203)</f>
        <v>#VALUE!</v>
      </c>
      <c r="P201" s="15" t="e">
        <f t="shared" si="23"/>
        <v>#VALUE!</v>
      </c>
      <c r="Q201" s="15" t="e">
        <f>SUMIF('[1]WASH COAL RECEIPT &amp; GCV DATA'!$A$3:$A$203,'MASTER DATA FILE WASH COAL 210'!A201,'[1]WASH COAL RECEIPT &amp; GCV DATA'!$Q$3:$Q$203)</f>
        <v>#VALUE!</v>
      </c>
      <c r="R201" s="16" t="e">
        <f>SUMIF('[1]WASH COAL RECEIPT &amp; GCV DATA'!$A$3:$A$203,'MASTER DATA FILE WASH COAL 210'!A201,'[1]WASH COAL RECEIPT &amp; GCV DATA'!$R$3:$R$203)+IF(H201=$J$234,($K$234*K201),0)+IF(H201=$J$235,($K$235*K201),0)</f>
        <v>#VALUE!</v>
      </c>
      <c r="S201" s="15" t="e">
        <f t="shared" si="24"/>
        <v>#VALUE!</v>
      </c>
      <c r="T201" s="15" t="e">
        <f>SUMIF('[1]WASH COAL RECEIPT &amp; GCV DATA'!$A$3:$A$203,'MASTER DATA FILE WASH COAL 210'!A201,'[1]WASH COAL RECEIPT &amp; GCV DATA'!$T$3:$T$203)</f>
        <v>#VALUE!</v>
      </c>
      <c r="U201" s="15" t="e">
        <f t="shared" si="25"/>
        <v>#VALUE!</v>
      </c>
      <c r="V201" s="15" t="e">
        <f>SUMIF('[1]WASH COAL RECEIPT &amp; GCV DATA'!$A$3:$A$203,'MASTER DATA FILE WASH COAL 210'!A201,'[1]WASH COAL RECEIPT &amp; GCV DATA'!$V$3:$V$203)</f>
        <v>#VALUE!</v>
      </c>
      <c r="W201" s="15" t="e">
        <f t="shared" si="26"/>
        <v>#VALUE!</v>
      </c>
      <c r="X201" t="e">
        <f t="shared" si="27"/>
        <v>#VALUE!</v>
      </c>
    </row>
    <row r="202" spans="1:24" customFormat="1" x14ac:dyDescent="0.3">
      <c r="A202" s="12"/>
      <c r="B202" s="12" t="e">
        <f>SUMIF('[1]WASH COAL RECEIPT &amp; GCV DATA'!$A$3:$A$188,A202,'[1]WASH COAL RECEIPT &amp; GCV DATA'!$B$3:$B$188)</f>
        <v>#VALUE!</v>
      </c>
      <c r="C202" s="13" t="e">
        <f>SUMIF('[1]WASH COAL RECEIPT &amp; GCV DATA'!$A$3:$A$203,A202,'[1]WASH COAL RECEIPT &amp; GCV DATA'!$C$3:$C$203)</f>
        <v>#VALUE!</v>
      </c>
      <c r="D202" s="13">
        <f>IFERROR(VLOOKUP(A202,'[1]WASH COAL RECEIPT &amp; GCV DATA'!A204:V402,4,0),0)</f>
        <v>0</v>
      </c>
      <c r="E202" s="14">
        <f>IFERROR(VLOOKUP(A202,'[1]WASH COAL RECEIPT &amp; GCV DATA'!$A$2:$V$203,5,0),0)</f>
        <v>0</v>
      </c>
      <c r="F202" s="13" t="e">
        <f>SUMIF('[1]WASH COAL RECEIPT &amp; GCV DATA'!$A$3:$A$203,'MASTER DATA FILE WASH COAL 210'!A202,'[1]WASH COAL RECEIPT &amp; GCV DATA'!$F$3:$F$203)</f>
        <v>#VALUE!</v>
      </c>
      <c r="G202" s="13">
        <f>IFERROR(VLOOKUP(A202,'[1]WASH COAL RECEIPT &amp; GCV DATA'!$A$2:$V$203,7,0),0)</f>
        <v>0</v>
      </c>
      <c r="H202" s="13">
        <f>IFERROR(VLOOKUP(A202,'[1]WASH COAL RECEIPT &amp; GCV DATA'!$A$2:$V$203,8,0),0)</f>
        <v>0</v>
      </c>
      <c r="I202" s="13">
        <f>IFERROR(VLOOKUP(A202,'[1]WASH COAL RECEIPT &amp; GCV DATA'!$A$2:$V$203,9,0),0)</f>
        <v>0</v>
      </c>
      <c r="J202" s="13">
        <f>IFERROR(VLOOKUP(A202,'[1]WASH COAL RECEIPT &amp; GCV DATA'!$A$2:$V$203,10,0),0)</f>
        <v>0</v>
      </c>
      <c r="K202" s="15" t="e">
        <f>SUMIF('[1]WASH COAL RECEIPT &amp; GCV DATA'!$A$3:$A$203,'MASTER DATA FILE WASH COAL 210'!A202,'[1]WASH COAL RECEIPT &amp; GCV DATA'!$K$3:$K$203)</f>
        <v>#VALUE!</v>
      </c>
      <c r="L202" s="15" t="e">
        <f>SUMIF('[1]WASH COAL RECEIPT &amp; GCV DATA'!$A$3:$A$203,'MASTER DATA FILE WASH COAL 210'!A202,'[1]WASH COAL RECEIPT &amp; GCV DATA'!$L$3:$L$203)</f>
        <v>#VALUE!</v>
      </c>
      <c r="M202" s="15" t="e">
        <f t="shared" si="21"/>
        <v>#VALUE!</v>
      </c>
      <c r="N202" s="15">
        <f t="shared" si="22"/>
        <v>0</v>
      </c>
      <c r="O202" s="15" t="e">
        <f>SUMIF('[1]WASH COAL RECEIPT &amp; GCV DATA'!$A$3:$A$203,'MASTER DATA FILE WASH COAL 210'!A202,'[1]WASH COAL RECEIPT &amp; GCV DATA'!$O$3:$O$203)</f>
        <v>#VALUE!</v>
      </c>
      <c r="P202" s="15" t="e">
        <f t="shared" si="23"/>
        <v>#VALUE!</v>
      </c>
      <c r="Q202" s="15" t="e">
        <f>SUMIF('[1]WASH COAL RECEIPT &amp; GCV DATA'!$A$3:$A$203,'MASTER DATA FILE WASH COAL 210'!A202,'[1]WASH COAL RECEIPT &amp; GCV DATA'!$Q$3:$Q$203)</f>
        <v>#VALUE!</v>
      </c>
      <c r="R202" s="16" t="e">
        <f>SUMIF('[1]WASH COAL RECEIPT &amp; GCV DATA'!$A$3:$A$203,'MASTER DATA FILE WASH COAL 210'!A202,'[1]WASH COAL RECEIPT &amp; GCV DATA'!$R$3:$R$203)+IF(H202=$J$234,($K$234*K202),0)+IF(H202=$J$235,($K$235*K202),0)</f>
        <v>#VALUE!</v>
      </c>
      <c r="S202" s="15" t="e">
        <f t="shared" si="24"/>
        <v>#VALUE!</v>
      </c>
      <c r="T202" s="15" t="e">
        <f>SUMIF('[1]WASH COAL RECEIPT &amp; GCV DATA'!$A$3:$A$203,'MASTER DATA FILE WASH COAL 210'!A202,'[1]WASH COAL RECEIPT &amp; GCV DATA'!$T$3:$T$203)</f>
        <v>#VALUE!</v>
      </c>
      <c r="U202" s="15" t="e">
        <f t="shared" si="25"/>
        <v>#VALUE!</v>
      </c>
      <c r="V202" s="15" t="e">
        <f>SUMIF('[1]WASH COAL RECEIPT &amp; GCV DATA'!$A$3:$A$203,'MASTER DATA FILE WASH COAL 210'!A202,'[1]WASH COAL RECEIPT &amp; GCV DATA'!$V$3:$V$203)</f>
        <v>#VALUE!</v>
      </c>
      <c r="W202" s="15" t="e">
        <f t="shared" si="26"/>
        <v>#VALUE!</v>
      </c>
      <c r="X202" t="e">
        <f t="shared" si="27"/>
        <v>#VALUE!</v>
      </c>
    </row>
    <row r="203" spans="1:24" customFormat="1" x14ac:dyDescent="0.3">
      <c r="A203" s="12"/>
      <c r="B203" s="12" t="e">
        <f>SUMIF('[1]WASH COAL RECEIPT &amp; GCV DATA'!$A$3:$A$188,A203,'[1]WASH COAL RECEIPT &amp; GCV DATA'!$B$3:$B$188)</f>
        <v>#VALUE!</v>
      </c>
      <c r="C203" s="13" t="e">
        <f>SUMIF('[1]WASH COAL RECEIPT &amp; GCV DATA'!$A$3:$A$203,A203,'[1]WASH COAL RECEIPT &amp; GCV DATA'!$C$3:$C$203)</f>
        <v>#VALUE!</v>
      </c>
      <c r="D203" s="13">
        <f>IFERROR(VLOOKUP(A203,'[1]WASH COAL RECEIPT &amp; GCV DATA'!A205:V403,4,0),0)</f>
        <v>0</v>
      </c>
      <c r="E203" s="14">
        <f>IFERROR(VLOOKUP(A203,'[1]WASH COAL RECEIPT &amp; GCV DATA'!$A$2:$V$203,5,0),0)</f>
        <v>0</v>
      </c>
      <c r="F203" s="13" t="e">
        <f>SUMIF('[1]WASH COAL RECEIPT &amp; GCV DATA'!$A$3:$A$203,'MASTER DATA FILE WASH COAL 210'!A203,'[1]WASH COAL RECEIPT &amp; GCV DATA'!$F$3:$F$203)</f>
        <v>#VALUE!</v>
      </c>
      <c r="G203" s="13">
        <f>IFERROR(VLOOKUP(A203,'[1]WASH COAL RECEIPT &amp; GCV DATA'!$A$2:$V$203,7,0),0)</f>
        <v>0</v>
      </c>
      <c r="H203" s="13">
        <f>IFERROR(VLOOKUP(A203,'[1]WASH COAL RECEIPT &amp; GCV DATA'!$A$2:$V$203,8,0),0)</f>
        <v>0</v>
      </c>
      <c r="I203" s="13">
        <f>IFERROR(VLOOKUP(A203,'[1]WASH COAL RECEIPT &amp; GCV DATA'!$A$2:$V$203,9,0),0)</f>
        <v>0</v>
      </c>
      <c r="J203" s="13">
        <f>IFERROR(VLOOKUP(A203,'[1]WASH COAL RECEIPT &amp; GCV DATA'!$A$2:$V$203,10,0),0)</f>
        <v>0</v>
      </c>
      <c r="K203" s="15" t="e">
        <f>SUMIF('[1]WASH COAL RECEIPT &amp; GCV DATA'!$A$3:$A$203,'MASTER DATA FILE WASH COAL 210'!A203,'[1]WASH COAL RECEIPT &amp; GCV DATA'!$K$3:$K$203)</f>
        <v>#VALUE!</v>
      </c>
      <c r="L203" s="15" t="e">
        <f>SUMIF('[1]WASH COAL RECEIPT &amp; GCV DATA'!$A$3:$A$203,'MASTER DATA FILE WASH COAL 210'!A203,'[1]WASH COAL RECEIPT &amp; GCV DATA'!$L$3:$L$203)</f>
        <v>#VALUE!</v>
      </c>
      <c r="M203" s="15" t="e">
        <f t="shared" si="21"/>
        <v>#VALUE!</v>
      </c>
      <c r="N203" s="15">
        <f t="shared" si="22"/>
        <v>0</v>
      </c>
      <c r="O203" s="15" t="e">
        <f>SUMIF('[1]WASH COAL RECEIPT &amp; GCV DATA'!$A$3:$A$203,'MASTER DATA FILE WASH COAL 210'!A203,'[1]WASH COAL RECEIPT &amp; GCV DATA'!$O$3:$O$203)</f>
        <v>#VALUE!</v>
      </c>
      <c r="P203" s="15" t="e">
        <f t="shared" si="23"/>
        <v>#VALUE!</v>
      </c>
      <c r="Q203" s="15" t="e">
        <f>SUMIF('[1]WASH COAL RECEIPT &amp; GCV DATA'!$A$3:$A$203,'MASTER DATA FILE WASH COAL 210'!A203,'[1]WASH COAL RECEIPT &amp; GCV DATA'!$Q$3:$Q$203)</f>
        <v>#VALUE!</v>
      </c>
      <c r="R203" s="16" t="e">
        <f>SUMIF('[1]WASH COAL RECEIPT &amp; GCV DATA'!$A$3:$A$203,'MASTER DATA FILE WASH COAL 210'!A203,'[1]WASH COAL RECEIPT &amp; GCV DATA'!$R$3:$R$203)+IF(H203=$J$234,($K$234*K203),0)+IF(H203=$J$235,($K$235*K203),0)</f>
        <v>#VALUE!</v>
      </c>
      <c r="S203" s="15" t="e">
        <f t="shared" si="24"/>
        <v>#VALUE!</v>
      </c>
      <c r="T203" s="15" t="e">
        <f>SUMIF('[1]WASH COAL RECEIPT &amp; GCV DATA'!$A$3:$A$203,'MASTER DATA FILE WASH COAL 210'!A203,'[1]WASH COAL RECEIPT &amp; GCV DATA'!$T$3:$T$203)</f>
        <v>#VALUE!</v>
      </c>
      <c r="U203" s="15" t="e">
        <f t="shared" si="25"/>
        <v>#VALUE!</v>
      </c>
      <c r="V203" s="15" t="e">
        <f>SUMIF('[1]WASH COAL RECEIPT &amp; GCV DATA'!$A$3:$A$203,'MASTER DATA FILE WASH COAL 210'!A203,'[1]WASH COAL RECEIPT &amp; GCV DATA'!$V$3:$V$203)</f>
        <v>#VALUE!</v>
      </c>
      <c r="W203" s="15" t="e">
        <f t="shared" si="26"/>
        <v>#VALUE!</v>
      </c>
      <c r="X203" t="e">
        <f t="shared" si="27"/>
        <v>#VALUE!</v>
      </c>
    </row>
    <row r="204" spans="1:24" customFormat="1" x14ac:dyDescent="0.3">
      <c r="A204" s="12"/>
      <c r="B204" s="12" t="e">
        <f>SUMIF('[1]WASH COAL RECEIPT &amp; GCV DATA'!$A$3:$A$188,A204,'[1]WASH COAL RECEIPT &amp; GCV DATA'!$B$3:$B$188)</f>
        <v>#VALUE!</v>
      </c>
      <c r="C204" s="13" t="e">
        <f>SUMIF('[1]WASH COAL RECEIPT &amp; GCV DATA'!$A$3:$A$203,A204,'[1]WASH COAL RECEIPT &amp; GCV DATA'!$C$3:$C$203)</f>
        <v>#VALUE!</v>
      </c>
      <c r="D204" s="13">
        <f>IFERROR(VLOOKUP(A204,'[1]WASH COAL RECEIPT &amp; GCV DATA'!A206:V404,4,0),0)</f>
        <v>0</v>
      </c>
      <c r="E204" s="14">
        <f>IFERROR(VLOOKUP(A204,'[1]WASH COAL RECEIPT &amp; GCV DATA'!$A$2:$V$203,5,0),0)</f>
        <v>0</v>
      </c>
      <c r="F204" s="13" t="e">
        <f>SUMIF('[1]WASH COAL RECEIPT &amp; GCV DATA'!$A$3:$A$203,'MASTER DATA FILE WASH COAL 210'!A204,'[1]WASH COAL RECEIPT &amp; GCV DATA'!$F$3:$F$203)</f>
        <v>#VALUE!</v>
      </c>
      <c r="G204" s="13">
        <f>IFERROR(VLOOKUP(A204,'[1]WASH COAL RECEIPT &amp; GCV DATA'!$A$2:$V$203,7,0),0)</f>
        <v>0</v>
      </c>
      <c r="H204" s="13">
        <f>IFERROR(VLOOKUP(A204,'[1]WASH COAL RECEIPT &amp; GCV DATA'!$A$2:$V$203,8,0),0)</f>
        <v>0</v>
      </c>
      <c r="I204" s="13">
        <f>IFERROR(VLOOKUP(A204,'[1]WASH COAL RECEIPT &amp; GCV DATA'!$A$2:$V$203,9,0),0)</f>
        <v>0</v>
      </c>
      <c r="J204" s="13">
        <f>IFERROR(VLOOKUP(A204,'[1]WASH COAL RECEIPT &amp; GCV DATA'!$A$2:$V$203,10,0),0)</f>
        <v>0</v>
      </c>
      <c r="K204" s="15" t="e">
        <f>SUMIF('[1]WASH COAL RECEIPT &amp; GCV DATA'!$A$3:$A$203,'MASTER DATA FILE WASH COAL 210'!A204,'[1]WASH COAL RECEIPT &amp; GCV DATA'!$K$3:$K$203)</f>
        <v>#VALUE!</v>
      </c>
      <c r="L204" s="15" t="e">
        <f>SUMIF('[1]WASH COAL RECEIPT &amp; GCV DATA'!$A$3:$A$203,'MASTER DATA FILE WASH COAL 210'!A204,'[1]WASH COAL RECEIPT &amp; GCV DATA'!$L$3:$L$203)</f>
        <v>#VALUE!</v>
      </c>
      <c r="M204" s="15" t="e">
        <f t="shared" si="21"/>
        <v>#VALUE!</v>
      </c>
      <c r="N204" s="15">
        <f t="shared" si="22"/>
        <v>0</v>
      </c>
      <c r="O204" s="15" t="e">
        <f>SUMIF('[1]WASH COAL RECEIPT &amp; GCV DATA'!$A$3:$A$203,'MASTER DATA FILE WASH COAL 210'!A204,'[1]WASH COAL RECEIPT &amp; GCV DATA'!$O$3:$O$203)</f>
        <v>#VALUE!</v>
      </c>
      <c r="P204" s="15" t="e">
        <f t="shared" si="23"/>
        <v>#VALUE!</v>
      </c>
      <c r="Q204" s="15" t="e">
        <f>SUMIF('[1]WASH COAL RECEIPT &amp; GCV DATA'!$A$3:$A$203,'MASTER DATA FILE WASH COAL 210'!A204,'[1]WASH COAL RECEIPT &amp; GCV DATA'!$Q$3:$Q$203)</f>
        <v>#VALUE!</v>
      </c>
      <c r="R204" s="16" t="e">
        <f>SUMIF('[1]WASH COAL RECEIPT &amp; GCV DATA'!$A$3:$A$203,'MASTER DATA FILE WASH COAL 210'!A204,'[1]WASH COAL RECEIPT &amp; GCV DATA'!$R$3:$R$203)+IF(H204=$J$234,($K$234*K204),0)+IF(H204=$J$235,($K$235*K204),0)</f>
        <v>#VALUE!</v>
      </c>
      <c r="S204" s="15" t="e">
        <f t="shared" si="24"/>
        <v>#VALUE!</v>
      </c>
      <c r="T204" s="15" t="e">
        <f>SUMIF('[1]WASH COAL RECEIPT &amp; GCV DATA'!$A$3:$A$203,'MASTER DATA FILE WASH COAL 210'!A204,'[1]WASH COAL RECEIPT &amp; GCV DATA'!$T$3:$T$203)</f>
        <v>#VALUE!</v>
      </c>
      <c r="U204" s="15" t="e">
        <f t="shared" si="25"/>
        <v>#VALUE!</v>
      </c>
      <c r="V204" s="15" t="e">
        <f>SUMIF('[1]WASH COAL RECEIPT &amp; GCV DATA'!$A$3:$A$203,'MASTER DATA FILE WASH COAL 210'!A204,'[1]WASH COAL RECEIPT &amp; GCV DATA'!$V$3:$V$203)</f>
        <v>#VALUE!</v>
      </c>
      <c r="W204" s="15" t="e">
        <f t="shared" si="26"/>
        <v>#VALUE!</v>
      </c>
      <c r="X204" t="e">
        <f t="shared" si="27"/>
        <v>#VALUE!</v>
      </c>
    </row>
    <row r="205" spans="1:24" customFormat="1" x14ac:dyDescent="0.3">
      <c r="A205" s="12"/>
      <c r="B205" s="12" t="e">
        <f>SUMIF('[1]WASH COAL RECEIPT &amp; GCV DATA'!$A$3:$A$188,A205,'[1]WASH COAL RECEIPT &amp; GCV DATA'!$B$3:$B$188)</f>
        <v>#VALUE!</v>
      </c>
      <c r="C205" s="13" t="e">
        <f>SUMIF('[1]WASH COAL RECEIPT &amp; GCV DATA'!$A$3:$A$203,A205,'[1]WASH COAL RECEIPT &amp; GCV DATA'!$C$3:$C$203)</f>
        <v>#VALUE!</v>
      </c>
      <c r="D205" s="13">
        <f>IFERROR(VLOOKUP(A205,'[1]WASH COAL RECEIPT &amp; GCV DATA'!A207:V405,4,0),0)</f>
        <v>0</v>
      </c>
      <c r="E205" s="14">
        <f>IFERROR(VLOOKUP(A205,'[1]WASH COAL RECEIPT &amp; GCV DATA'!$A$2:$V$203,5,0),0)</f>
        <v>0</v>
      </c>
      <c r="F205" s="13" t="e">
        <f>SUMIF('[1]WASH COAL RECEIPT &amp; GCV DATA'!$A$3:$A$203,'MASTER DATA FILE WASH COAL 210'!A205,'[1]WASH COAL RECEIPT &amp; GCV DATA'!$F$3:$F$203)</f>
        <v>#VALUE!</v>
      </c>
      <c r="G205" s="13">
        <f>IFERROR(VLOOKUP(A205,'[1]WASH COAL RECEIPT &amp; GCV DATA'!$A$2:$V$203,7,0),0)</f>
        <v>0</v>
      </c>
      <c r="H205" s="13">
        <f>IFERROR(VLOOKUP(A205,'[1]WASH COAL RECEIPT &amp; GCV DATA'!$A$2:$V$203,8,0),0)</f>
        <v>0</v>
      </c>
      <c r="I205" s="13">
        <f>IFERROR(VLOOKUP(A205,'[1]WASH COAL RECEIPT &amp; GCV DATA'!$A$2:$V$203,9,0),0)</f>
        <v>0</v>
      </c>
      <c r="J205" s="13">
        <f>IFERROR(VLOOKUP(A205,'[1]WASH COAL RECEIPT &amp; GCV DATA'!$A$2:$V$203,10,0),0)</f>
        <v>0</v>
      </c>
      <c r="K205" s="15" t="e">
        <f>SUMIF('[1]WASH COAL RECEIPT &amp; GCV DATA'!$A$3:$A$203,'MASTER DATA FILE WASH COAL 210'!A205,'[1]WASH COAL RECEIPT &amp; GCV DATA'!$K$3:$K$203)</f>
        <v>#VALUE!</v>
      </c>
      <c r="L205" s="15" t="e">
        <f>SUMIF('[1]WASH COAL RECEIPT &amp; GCV DATA'!$A$3:$A$203,'MASTER DATA FILE WASH COAL 210'!A205,'[1]WASH COAL RECEIPT &amp; GCV DATA'!$L$3:$L$203)</f>
        <v>#VALUE!</v>
      </c>
      <c r="M205" s="15" t="e">
        <f t="shared" si="21"/>
        <v>#VALUE!</v>
      </c>
      <c r="N205" s="15">
        <f t="shared" si="22"/>
        <v>0</v>
      </c>
      <c r="O205" s="15" t="e">
        <f>SUMIF('[1]WASH COAL RECEIPT &amp; GCV DATA'!$A$3:$A$203,'MASTER DATA FILE WASH COAL 210'!A205,'[1]WASH COAL RECEIPT &amp; GCV DATA'!$O$3:$O$203)</f>
        <v>#VALUE!</v>
      </c>
      <c r="P205" s="15" t="e">
        <f t="shared" si="23"/>
        <v>#VALUE!</v>
      </c>
      <c r="Q205" s="15" t="e">
        <f>SUMIF('[1]WASH COAL RECEIPT &amp; GCV DATA'!$A$3:$A$203,'MASTER DATA FILE WASH COAL 210'!A205,'[1]WASH COAL RECEIPT &amp; GCV DATA'!$Q$3:$Q$203)</f>
        <v>#VALUE!</v>
      </c>
      <c r="R205" s="16" t="e">
        <f>SUMIF('[1]WASH COAL RECEIPT &amp; GCV DATA'!$A$3:$A$203,'MASTER DATA FILE WASH COAL 210'!A205,'[1]WASH COAL RECEIPT &amp; GCV DATA'!$R$3:$R$203)+IF(H205=$J$234,($K$234*K205),0)+IF(H205=$J$235,($K$235*K205),0)</f>
        <v>#VALUE!</v>
      </c>
      <c r="S205" s="15" t="e">
        <f t="shared" si="24"/>
        <v>#VALUE!</v>
      </c>
      <c r="T205" s="15" t="e">
        <f>SUMIF('[1]WASH COAL RECEIPT &amp; GCV DATA'!$A$3:$A$203,'MASTER DATA FILE WASH COAL 210'!A205,'[1]WASH COAL RECEIPT &amp; GCV DATA'!$T$3:$T$203)</f>
        <v>#VALUE!</v>
      </c>
      <c r="U205" s="15" t="e">
        <f t="shared" si="25"/>
        <v>#VALUE!</v>
      </c>
      <c r="V205" s="15" t="e">
        <f>SUMIF('[1]WASH COAL RECEIPT &amp; GCV DATA'!$A$3:$A$203,'MASTER DATA FILE WASH COAL 210'!A205,'[1]WASH COAL RECEIPT &amp; GCV DATA'!$V$3:$V$203)</f>
        <v>#VALUE!</v>
      </c>
      <c r="W205" s="15" t="e">
        <f t="shared" si="26"/>
        <v>#VALUE!</v>
      </c>
      <c r="X205" t="e">
        <f t="shared" si="27"/>
        <v>#VALUE!</v>
      </c>
    </row>
    <row r="206" spans="1:24" customFormat="1" x14ac:dyDescent="0.3">
      <c r="A206" s="12"/>
      <c r="B206" s="12" t="e">
        <f>SUMIF('[1]WASH COAL RECEIPT &amp; GCV DATA'!$A$3:$A$188,A206,'[1]WASH COAL RECEIPT &amp; GCV DATA'!$B$3:$B$188)</f>
        <v>#VALUE!</v>
      </c>
      <c r="C206" s="13" t="e">
        <f>SUMIF('[1]WASH COAL RECEIPT &amp; GCV DATA'!$A$3:$A$203,A206,'[1]WASH COAL RECEIPT &amp; GCV DATA'!$C$3:$C$203)</f>
        <v>#VALUE!</v>
      </c>
      <c r="D206" s="13">
        <f>IFERROR(VLOOKUP(A206,'[1]WASH COAL RECEIPT &amp; GCV DATA'!A208:V406,4,0),0)</f>
        <v>0</v>
      </c>
      <c r="E206" s="14">
        <f>IFERROR(VLOOKUP(A206,'[1]WASH COAL RECEIPT &amp; GCV DATA'!$A$2:$V$203,5,0),0)</f>
        <v>0</v>
      </c>
      <c r="F206" s="13" t="e">
        <f>SUMIF('[1]WASH COAL RECEIPT &amp; GCV DATA'!$A$3:$A$203,'MASTER DATA FILE WASH COAL 210'!A206,'[1]WASH COAL RECEIPT &amp; GCV DATA'!$F$3:$F$203)</f>
        <v>#VALUE!</v>
      </c>
      <c r="G206" s="13">
        <f>IFERROR(VLOOKUP(A206,'[1]WASH COAL RECEIPT &amp; GCV DATA'!$A$2:$V$203,7,0),0)</f>
        <v>0</v>
      </c>
      <c r="H206" s="13">
        <f>IFERROR(VLOOKUP(A206,'[1]WASH COAL RECEIPT &amp; GCV DATA'!$A$2:$V$203,8,0),0)</f>
        <v>0</v>
      </c>
      <c r="I206" s="13">
        <f>IFERROR(VLOOKUP(A206,'[1]WASH COAL RECEIPT &amp; GCV DATA'!$A$2:$V$203,9,0),0)</f>
        <v>0</v>
      </c>
      <c r="J206" s="13">
        <f>IFERROR(VLOOKUP(A206,'[1]WASH COAL RECEIPT &amp; GCV DATA'!$A$2:$V$203,10,0),0)</f>
        <v>0</v>
      </c>
      <c r="K206" s="15" t="e">
        <f>SUMIF('[1]WASH COAL RECEIPT &amp; GCV DATA'!$A$3:$A$203,'MASTER DATA FILE WASH COAL 210'!A206,'[1]WASH COAL RECEIPT &amp; GCV DATA'!$K$3:$K$203)</f>
        <v>#VALUE!</v>
      </c>
      <c r="L206" s="15" t="e">
        <f>SUMIF('[1]WASH COAL RECEIPT &amp; GCV DATA'!$A$3:$A$203,'MASTER DATA FILE WASH COAL 210'!A206,'[1]WASH COAL RECEIPT &amp; GCV DATA'!$L$3:$L$203)</f>
        <v>#VALUE!</v>
      </c>
      <c r="M206" s="15" t="e">
        <f t="shared" si="21"/>
        <v>#VALUE!</v>
      </c>
      <c r="N206" s="15">
        <f t="shared" si="22"/>
        <v>0</v>
      </c>
      <c r="O206" s="15" t="e">
        <f>SUMIF('[1]WASH COAL RECEIPT &amp; GCV DATA'!$A$3:$A$203,'MASTER DATA FILE WASH COAL 210'!A206,'[1]WASH COAL RECEIPT &amp; GCV DATA'!$O$3:$O$203)</f>
        <v>#VALUE!</v>
      </c>
      <c r="P206" s="15" t="e">
        <f t="shared" si="23"/>
        <v>#VALUE!</v>
      </c>
      <c r="Q206" s="15" t="e">
        <f>SUMIF('[1]WASH COAL RECEIPT &amp; GCV DATA'!$A$3:$A$203,'MASTER DATA FILE WASH COAL 210'!A206,'[1]WASH COAL RECEIPT &amp; GCV DATA'!$Q$3:$Q$203)</f>
        <v>#VALUE!</v>
      </c>
      <c r="R206" s="16" t="e">
        <f>SUMIF('[1]WASH COAL RECEIPT &amp; GCV DATA'!$A$3:$A$203,'MASTER DATA FILE WASH COAL 210'!A206,'[1]WASH COAL RECEIPT &amp; GCV DATA'!$R$3:$R$203)+IF(H206=$J$234,($K$234*K206),0)+IF(H206=$J$235,($K$235*K206),0)</f>
        <v>#VALUE!</v>
      </c>
      <c r="S206" s="15" t="e">
        <f t="shared" si="24"/>
        <v>#VALUE!</v>
      </c>
      <c r="T206" s="15" t="e">
        <f>SUMIF('[1]WASH COAL RECEIPT &amp; GCV DATA'!$A$3:$A$203,'MASTER DATA FILE WASH COAL 210'!A206,'[1]WASH COAL RECEIPT &amp; GCV DATA'!$T$3:$T$203)</f>
        <v>#VALUE!</v>
      </c>
      <c r="U206" s="15" t="e">
        <f t="shared" si="25"/>
        <v>#VALUE!</v>
      </c>
      <c r="V206" s="15" t="e">
        <f>SUMIF('[1]WASH COAL RECEIPT &amp; GCV DATA'!$A$3:$A$203,'MASTER DATA FILE WASH COAL 210'!A206,'[1]WASH COAL RECEIPT &amp; GCV DATA'!$V$3:$V$203)</f>
        <v>#VALUE!</v>
      </c>
      <c r="W206" s="15" t="e">
        <f t="shared" si="26"/>
        <v>#VALUE!</v>
      </c>
      <c r="X206" t="e">
        <f t="shared" si="27"/>
        <v>#VALUE!</v>
      </c>
    </row>
    <row r="207" spans="1:24" customFormat="1" x14ac:dyDescent="0.3">
      <c r="A207" s="12"/>
      <c r="B207" s="12" t="e">
        <f>SUMIF('[1]WASH COAL RECEIPT &amp; GCV DATA'!$A$3:$A$188,A207,'[1]WASH COAL RECEIPT &amp; GCV DATA'!$B$3:$B$188)</f>
        <v>#VALUE!</v>
      </c>
      <c r="C207" s="13" t="e">
        <f>SUMIF('[1]WASH COAL RECEIPT &amp; GCV DATA'!$A$3:$A$203,A207,'[1]WASH COAL RECEIPT &amp; GCV DATA'!$C$3:$C$203)</f>
        <v>#VALUE!</v>
      </c>
      <c r="D207" s="13">
        <f>IFERROR(VLOOKUP(A207,'[1]WASH COAL RECEIPT &amp; GCV DATA'!A209:V407,4,0),0)</f>
        <v>0</v>
      </c>
      <c r="E207" s="14">
        <f>IFERROR(VLOOKUP(A207,'[1]WASH COAL RECEIPT &amp; GCV DATA'!$A$2:$V$203,5,0),0)</f>
        <v>0</v>
      </c>
      <c r="F207" s="13" t="e">
        <f>SUMIF('[1]WASH COAL RECEIPT &amp; GCV DATA'!$A$3:$A$203,'MASTER DATA FILE WASH COAL 210'!A207,'[1]WASH COAL RECEIPT &amp; GCV DATA'!$F$3:$F$203)</f>
        <v>#VALUE!</v>
      </c>
      <c r="G207" s="13">
        <f>IFERROR(VLOOKUP(A207,'[1]WASH COAL RECEIPT &amp; GCV DATA'!$A$2:$V$203,7,0),0)</f>
        <v>0</v>
      </c>
      <c r="H207" s="13">
        <f>IFERROR(VLOOKUP(A207,'[1]WASH COAL RECEIPT &amp; GCV DATA'!$A$2:$V$203,8,0),0)</f>
        <v>0</v>
      </c>
      <c r="I207" s="13">
        <f>IFERROR(VLOOKUP(A207,'[1]WASH COAL RECEIPT &amp; GCV DATA'!$A$2:$V$203,9,0),0)</f>
        <v>0</v>
      </c>
      <c r="J207" s="13">
        <f>IFERROR(VLOOKUP(A207,'[1]WASH COAL RECEIPT &amp; GCV DATA'!$A$2:$V$203,10,0),0)</f>
        <v>0</v>
      </c>
      <c r="K207" s="15" t="e">
        <f>SUMIF('[1]WASH COAL RECEIPT &amp; GCV DATA'!$A$3:$A$203,'MASTER DATA FILE WASH COAL 210'!A207,'[1]WASH COAL RECEIPT &amp; GCV DATA'!$K$3:$K$203)</f>
        <v>#VALUE!</v>
      </c>
      <c r="L207" s="15" t="e">
        <f>SUMIF('[1]WASH COAL RECEIPT &amp; GCV DATA'!$A$3:$A$203,'MASTER DATA FILE WASH COAL 210'!A207,'[1]WASH COAL RECEIPT &amp; GCV DATA'!$L$3:$L$203)</f>
        <v>#VALUE!</v>
      </c>
      <c r="M207" s="15" t="e">
        <f t="shared" si="21"/>
        <v>#VALUE!</v>
      </c>
      <c r="N207" s="15">
        <f t="shared" si="22"/>
        <v>0</v>
      </c>
      <c r="O207" s="15" t="e">
        <f>SUMIF('[1]WASH COAL RECEIPT &amp; GCV DATA'!$A$3:$A$203,'MASTER DATA FILE WASH COAL 210'!A207,'[1]WASH COAL RECEIPT &amp; GCV DATA'!$O$3:$O$203)</f>
        <v>#VALUE!</v>
      </c>
      <c r="P207" s="15" t="e">
        <f t="shared" si="23"/>
        <v>#VALUE!</v>
      </c>
      <c r="Q207" s="15" t="e">
        <f>SUMIF('[1]WASH COAL RECEIPT &amp; GCV DATA'!$A$3:$A$203,'MASTER DATA FILE WASH COAL 210'!A207,'[1]WASH COAL RECEIPT &amp; GCV DATA'!$Q$3:$Q$203)</f>
        <v>#VALUE!</v>
      </c>
      <c r="R207" s="16" t="e">
        <f>SUMIF('[1]WASH COAL RECEIPT &amp; GCV DATA'!$A$3:$A$203,'MASTER DATA FILE WASH COAL 210'!A207,'[1]WASH COAL RECEIPT &amp; GCV DATA'!$R$3:$R$203)+IF(H207=$J$234,($K$234*K207),0)+IF(H207=$J$235,($K$235*K207),0)</f>
        <v>#VALUE!</v>
      </c>
      <c r="S207" s="15" t="e">
        <f t="shared" si="24"/>
        <v>#VALUE!</v>
      </c>
      <c r="T207" s="15" t="e">
        <f>SUMIF('[1]WASH COAL RECEIPT &amp; GCV DATA'!$A$3:$A$203,'MASTER DATA FILE WASH COAL 210'!A207,'[1]WASH COAL RECEIPT &amp; GCV DATA'!$T$3:$T$203)</f>
        <v>#VALUE!</v>
      </c>
      <c r="U207" s="15" t="e">
        <f t="shared" si="25"/>
        <v>#VALUE!</v>
      </c>
      <c r="V207" s="15" t="e">
        <f>SUMIF('[1]WASH COAL RECEIPT &amp; GCV DATA'!$A$3:$A$203,'MASTER DATA FILE WASH COAL 210'!A207,'[1]WASH COAL RECEIPT &amp; GCV DATA'!$V$3:$V$203)</f>
        <v>#VALUE!</v>
      </c>
      <c r="W207" s="15" t="e">
        <f t="shared" si="26"/>
        <v>#VALUE!</v>
      </c>
      <c r="X207" t="e">
        <f t="shared" si="27"/>
        <v>#VALUE!</v>
      </c>
    </row>
    <row r="208" spans="1:24" customFormat="1" x14ac:dyDescent="0.3">
      <c r="A208" s="12"/>
      <c r="B208" s="12" t="e">
        <f>SUMIF('[1]WASH COAL RECEIPT &amp; GCV DATA'!$A$3:$A$188,A208,'[1]WASH COAL RECEIPT &amp; GCV DATA'!$B$3:$B$188)</f>
        <v>#VALUE!</v>
      </c>
      <c r="C208" s="13" t="e">
        <f>SUMIF('[1]WASH COAL RECEIPT &amp; GCV DATA'!$A$3:$A$203,A208,'[1]WASH COAL RECEIPT &amp; GCV DATA'!$C$3:$C$203)</f>
        <v>#VALUE!</v>
      </c>
      <c r="D208" s="13">
        <f>IFERROR(VLOOKUP(A208,'[1]WASH COAL RECEIPT &amp; GCV DATA'!A210:V408,4,0),0)</f>
        <v>0</v>
      </c>
      <c r="E208" s="14">
        <f>IFERROR(VLOOKUP(A208,'[1]WASH COAL RECEIPT &amp; GCV DATA'!$A$2:$V$203,5,0),0)</f>
        <v>0</v>
      </c>
      <c r="F208" s="13" t="e">
        <f>SUMIF('[1]WASH COAL RECEIPT &amp; GCV DATA'!$A$3:$A$203,'MASTER DATA FILE WASH COAL 210'!A208,'[1]WASH COAL RECEIPT &amp; GCV DATA'!$F$3:$F$203)</f>
        <v>#VALUE!</v>
      </c>
      <c r="G208" s="13">
        <f>IFERROR(VLOOKUP(A208,'[1]WASH COAL RECEIPT &amp; GCV DATA'!$A$2:$V$203,7,0),0)</f>
        <v>0</v>
      </c>
      <c r="H208" s="13">
        <f>IFERROR(VLOOKUP(A208,'[1]WASH COAL RECEIPT &amp; GCV DATA'!$A$2:$V$203,8,0),0)</f>
        <v>0</v>
      </c>
      <c r="I208" s="13">
        <f>IFERROR(VLOOKUP(A208,'[1]WASH COAL RECEIPT &amp; GCV DATA'!$A$2:$V$203,9,0),0)</f>
        <v>0</v>
      </c>
      <c r="J208" s="13">
        <f>IFERROR(VLOOKUP(A208,'[1]WASH COAL RECEIPT &amp; GCV DATA'!$A$2:$V$203,10,0),0)</f>
        <v>0</v>
      </c>
      <c r="K208" s="15" t="e">
        <f>SUMIF('[1]WASH COAL RECEIPT &amp; GCV DATA'!$A$3:$A$203,'MASTER DATA FILE WASH COAL 210'!A208,'[1]WASH COAL RECEIPT &amp; GCV DATA'!$K$3:$K$203)</f>
        <v>#VALUE!</v>
      </c>
      <c r="L208" s="15" t="e">
        <f>SUMIF('[1]WASH COAL RECEIPT &amp; GCV DATA'!$A$3:$A$203,'MASTER DATA FILE WASH COAL 210'!A208,'[1]WASH COAL RECEIPT &amp; GCV DATA'!$L$3:$L$203)</f>
        <v>#VALUE!</v>
      </c>
      <c r="M208" s="15" t="e">
        <f t="shared" si="21"/>
        <v>#VALUE!</v>
      </c>
      <c r="N208" s="15">
        <f t="shared" si="22"/>
        <v>0</v>
      </c>
      <c r="O208" s="15" t="e">
        <f>SUMIF('[1]WASH COAL RECEIPT &amp; GCV DATA'!$A$3:$A$203,'MASTER DATA FILE WASH COAL 210'!A208,'[1]WASH COAL RECEIPT &amp; GCV DATA'!$O$3:$O$203)</f>
        <v>#VALUE!</v>
      </c>
      <c r="P208" s="15" t="e">
        <f t="shared" si="23"/>
        <v>#VALUE!</v>
      </c>
      <c r="Q208" s="15" t="e">
        <f>SUMIF('[1]WASH COAL RECEIPT &amp; GCV DATA'!$A$3:$A$203,'MASTER DATA FILE WASH COAL 210'!A208,'[1]WASH COAL RECEIPT &amp; GCV DATA'!$Q$3:$Q$203)</f>
        <v>#VALUE!</v>
      </c>
      <c r="R208" s="16" t="e">
        <f>SUMIF('[1]WASH COAL RECEIPT &amp; GCV DATA'!$A$3:$A$203,'MASTER DATA FILE WASH COAL 210'!A208,'[1]WASH COAL RECEIPT &amp; GCV DATA'!$R$3:$R$203)+IF(H208=$J$234,($K$234*K208),0)+IF(H208=$J$235,($K$235*K208),0)</f>
        <v>#VALUE!</v>
      </c>
      <c r="S208" s="15" t="e">
        <f t="shared" si="24"/>
        <v>#VALUE!</v>
      </c>
      <c r="T208" s="15" t="e">
        <f>SUMIF('[1]WASH COAL RECEIPT &amp; GCV DATA'!$A$3:$A$203,'MASTER DATA FILE WASH COAL 210'!A208,'[1]WASH COAL RECEIPT &amp; GCV DATA'!$T$3:$T$203)</f>
        <v>#VALUE!</v>
      </c>
      <c r="U208" s="15" t="e">
        <f t="shared" si="25"/>
        <v>#VALUE!</v>
      </c>
      <c r="V208" s="15" t="e">
        <f>SUMIF('[1]WASH COAL RECEIPT &amp; GCV DATA'!$A$3:$A$203,'MASTER DATA FILE WASH COAL 210'!A208,'[1]WASH COAL RECEIPT &amp; GCV DATA'!$V$3:$V$203)</f>
        <v>#VALUE!</v>
      </c>
      <c r="W208" s="15" t="e">
        <f t="shared" si="26"/>
        <v>#VALUE!</v>
      </c>
      <c r="X208" t="e">
        <f t="shared" si="27"/>
        <v>#VALUE!</v>
      </c>
    </row>
    <row r="209" spans="1:24" customFormat="1" x14ac:dyDescent="0.3">
      <c r="A209" s="12"/>
      <c r="B209" s="12" t="e">
        <f>SUMIF('[1]WASH COAL RECEIPT &amp; GCV DATA'!$A$3:$A$188,A209,'[1]WASH COAL RECEIPT &amp; GCV DATA'!$B$3:$B$188)</f>
        <v>#VALUE!</v>
      </c>
      <c r="C209" s="13" t="e">
        <f>SUMIF('[1]WASH COAL RECEIPT &amp; GCV DATA'!$A$3:$A$203,A209,'[1]WASH COAL RECEIPT &amp; GCV DATA'!$C$3:$C$203)</f>
        <v>#VALUE!</v>
      </c>
      <c r="D209" s="13">
        <f>IFERROR(VLOOKUP(A209,'[1]WASH COAL RECEIPT &amp; GCV DATA'!A211:V409,4,0),0)</f>
        <v>0</v>
      </c>
      <c r="E209" s="14">
        <f>IFERROR(VLOOKUP(A209,'[1]WASH COAL RECEIPT &amp; GCV DATA'!$A$2:$V$203,5,0),0)</f>
        <v>0</v>
      </c>
      <c r="F209" s="13" t="e">
        <f>SUMIF('[1]WASH COAL RECEIPT &amp; GCV DATA'!$A$3:$A$203,'MASTER DATA FILE WASH COAL 210'!A209,'[1]WASH COAL RECEIPT &amp; GCV DATA'!$F$3:$F$203)</f>
        <v>#VALUE!</v>
      </c>
      <c r="G209" s="13">
        <f>IFERROR(VLOOKUP(A209,'[1]WASH COAL RECEIPT &amp; GCV DATA'!$A$2:$V$203,7,0),0)</f>
        <v>0</v>
      </c>
      <c r="H209" s="13">
        <f>IFERROR(VLOOKUP(A209,'[1]WASH COAL RECEIPT &amp; GCV DATA'!$A$2:$V$203,8,0),0)</f>
        <v>0</v>
      </c>
      <c r="I209" s="13">
        <f>IFERROR(VLOOKUP(A209,'[1]WASH COAL RECEIPT &amp; GCV DATA'!$A$2:$V$203,9,0),0)</f>
        <v>0</v>
      </c>
      <c r="J209" s="13">
        <f>IFERROR(VLOOKUP(A209,'[1]WASH COAL RECEIPT &amp; GCV DATA'!$A$2:$V$203,10,0),0)</f>
        <v>0</v>
      </c>
      <c r="K209" s="15" t="e">
        <f>SUMIF('[1]WASH COAL RECEIPT &amp; GCV DATA'!$A$3:$A$203,'MASTER DATA FILE WASH COAL 210'!A209,'[1]WASH COAL RECEIPT &amp; GCV DATA'!$K$3:$K$203)</f>
        <v>#VALUE!</v>
      </c>
      <c r="L209" s="15" t="e">
        <f>SUMIF('[1]WASH COAL RECEIPT &amp; GCV DATA'!$A$3:$A$203,'MASTER DATA FILE WASH COAL 210'!A209,'[1]WASH COAL RECEIPT &amp; GCV DATA'!$L$3:$L$203)</f>
        <v>#VALUE!</v>
      </c>
      <c r="M209" s="15" t="e">
        <f t="shared" si="21"/>
        <v>#VALUE!</v>
      </c>
      <c r="N209" s="15">
        <f t="shared" si="22"/>
        <v>0</v>
      </c>
      <c r="O209" s="15" t="e">
        <f>SUMIF('[1]WASH COAL RECEIPT &amp; GCV DATA'!$A$3:$A$203,'MASTER DATA FILE WASH COAL 210'!A209,'[1]WASH COAL RECEIPT &amp; GCV DATA'!$O$3:$O$203)</f>
        <v>#VALUE!</v>
      </c>
      <c r="P209" s="15" t="e">
        <f t="shared" si="23"/>
        <v>#VALUE!</v>
      </c>
      <c r="Q209" s="15" t="e">
        <f>SUMIF('[1]WASH COAL RECEIPT &amp; GCV DATA'!$A$3:$A$203,'MASTER DATA FILE WASH COAL 210'!A209,'[1]WASH COAL RECEIPT &amp; GCV DATA'!$Q$3:$Q$203)</f>
        <v>#VALUE!</v>
      </c>
      <c r="R209" s="16" t="e">
        <f>SUMIF('[1]WASH COAL RECEIPT &amp; GCV DATA'!$A$3:$A$203,'MASTER DATA FILE WASH COAL 210'!A209,'[1]WASH COAL RECEIPT &amp; GCV DATA'!$R$3:$R$203)+IF(H209=$J$234,($K$234*K209),0)+IF(H209=$J$235,($K$235*K209),0)</f>
        <v>#VALUE!</v>
      </c>
      <c r="S209" s="15" t="e">
        <f t="shared" si="24"/>
        <v>#VALUE!</v>
      </c>
      <c r="T209" s="15" t="e">
        <f>SUMIF('[1]WASH COAL RECEIPT &amp; GCV DATA'!$A$3:$A$203,'MASTER DATA FILE WASH COAL 210'!A209,'[1]WASH COAL RECEIPT &amp; GCV DATA'!$T$3:$T$203)</f>
        <v>#VALUE!</v>
      </c>
      <c r="U209" s="15" t="e">
        <f t="shared" si="25"/>
        <v>#VALUE!</v>
      </c>
      <c r="V209" s="15" t="e">
        <f>SUMIF('[1]WASH COAL RECEIPT &amp; GCV DATA'!$A$3:$A$203,'MASTER DATA FILE WASH COAL 210'!A209,'[1]WASH COAL RECEIPT &amp; GCV DATA'!$V$3:$V$203)</f>
        <v>#VALUE!</v>
      </c>
      <c r="W209" s="15" t="e">
        <f t="shared" si="26"/>
        <v>#VALUE!</v>
      </c>
      <c r="X209" t="e">
        <f t="shared" si="27"/>
        <v>#VALUE!</v>
      </c>
    </row>
    <row r="210" spans="1:24" customFormat="1" x14ac:dyDescent="0.3">
      <c r="A210" s="12"/>
      <c r="B210" s="12" t="e">
        <f>SUMIF('[1]WASH COAL RECEIPT &amp; GCV DATA'!$A$3:$A$188,A210,'[1]WASH COAL RECEIPT &amp; GCV DATA'!$B$3:$B$188)</f>
        <v>#VALUE!</v>
      </c>
      <c r="C210" s="13" t="e">
        <f>SUMIF('[1]WASH COAL RECEIPT &amp; GCV DATA'!$A$3:$A$203,A210,'[1]WASH COAL RECEIPT &amp; GCV DATA'!$C$3:$C$203)</f>
        <v>#VALUE!</v>
      </c>
      <c r="D210" s="13">
        <f>IFERROR(VLOOKUP(A210,'[1]WASH COAL RECEIPT &amp; GCV DATA'!A212:V410,4,0),0)</f>
        <v>0</v>
      </c>
      <c r="E210" s="14">
        <f>IFERROR(VLOOKUP(A210,'[1]WASH COAL RECEIPT &amp; GCV DATA'!$A$2:$V$203,5,0),0)</f>
        <v>0</v>
      </c>
      <c r="F210" s="13" t="e">
        <f>SUMIF('[1]WASH COAL RECEIPT &amp; GCV DATA'!$A$3:$A$203,'MASTER DATA FILE WASH COAL 210'!A210,'[1]WASH COAL RECEIPT &amp; GCV DATA'!$F$3:$F$203)</f>
        <v>#VALUE!</v>
      </c>
      <c r="G210" s="13">
        <f>IFERROR(VLOOKUP(A210,'[1]WASH COAL RECEIPT &amp; GCV DATA'!$A$2:$V$203,7,0),0)</f>
        <v>0</v>
      </c>
      <c r="H210" s="13">
        <f>IFERROR(VLOOKUP(A210,'[1]WASH COAL RECEIPT &amp; GCV DATA'!$A$2:$V$203,8,0),0)</f>
        <v>0</v>
      </c>
      <c r="I210" s="13">
        <f>IFERROR(VLOOKUP(A210,'[1]WASH COAL RECEIPT &amp; GCV DATA'!$A$2:$V$203,9,0),0)</f>
        <v>0</v>
      </c>
      <c r="J210" s="13">
        <f>IFERROR(VLOOKUP(A210,'[1]WASH COAL RECEIPT &amp; GCV DATA'!$A$2:$V$203,10,0),0)</f>
        <v>0</v>
      </c>
      <c r="K210" s="15" t="e">
        <f>SUMIF('[1]WASH COAL RECEIPT &amp; GCV DATA'!$A$3:$A$203,'MASTER DATA FILE WASH COAL 210'!A210,'[1]WASH COAL RECEIPT &amp; GCV DATA'!$K$3:$K$203)</f>
        <v>#VALUE!</v>
      </c>
      <c r="L210" s="15" t="e">
        <f>SUMIF('[1]WASH COAL RECEIPT &amp; GCV DATA'!$A$3:$A$203,'MASTER DATA FILE WASH COAL 210'!A210,'[1]WASH COAL RECEIPT &amp; GCV DATA'!$L$3:$L$203)</f>
        <v>#VALUE!</v>
      </c>
      <c r="M210" s="15" t="e">
        <f t="shared" si="21"/>
        <v>#VALUE!</v>
      </c>
      <c r="N210" s="15">
        <f t="shared" si="22"/>
        <v>0</v>
      </c>
      <c r="O210" s="15" t="e">
        <f>SUMIF('[1]WASH COAL RECEIPT &amp; GCV DATA'!$A$3:$A$203,'MASTER DATA FILE WASH COAL 210'!A210,'[1]WASH COAL RECEIPT &amp; GCV DATA'!$O$3:$O$203)</f>
        <v>#VALUE!</v>
      </c>
      <c r="P210" s="15" t="e">
        <f t="shared" si="23"/>
        <v>#VALUE!</v>
      </c>
      <c r="Q210" s="15" t="e">
        <f>SUMIF('[1]WASH COAL RECEIPT &amp; GCV DATA'!$A$3:$A$203,'MASTER DATA FILE WASH COAL 210'!A210,'[1]WASH COAL RECEIPT &amp; GCV DATA'!$Q$3:$Q$203)</f>
        <v>#VALUE!</v>
      </c>
      <c r="R210" s="16" t="e">
        <f>SUMIF('[1]WASH COAL RECEIPT &amp; GCV DATA'!$A$3:$A$203,'MASTER DATA FILE WASH COAL 210'!A210,'[1]WASH COAL RECEIPT &amp; GCV DATA'!$R$3:$R$203)+IF(H210=$J$234,($K$234*K210),0)+IF(H210=$J$235,($K$235*K210),0)</f>
        <v>#VALUE!</v>
      </c>
      <c r="S210" s="15" t="e">
        <f t="shared" si="24"/>
        <v>#VALUE!</v>
      </c>
      <c r="T210" s="15" t="e">
        <f>SUMIF('[1]WASH COAL RECEIPT &amp; GCV DATA'!$A$3:$A$203,'MASTER DATA FILE WASH COAL 210'!A210,'[1]WASH COAL RECEIPT &amp; GCV DATA'!$T$3:$T$203)</f>
        <v>#VALUE!</v>
      </c>
      <c r="U210" s="15" t="e">
        <f t="shared" si="25"/>
        <v>#VALUE!</v>
      </c>
      <c r="V210" s="15" t="e">
        <f>SUMIF('[1]WASH COAL RECEIPT &amp; GCV DATA'!$A$3:$A$203,'MASTER DATA FILE WASH COAL 210'!A210,'[1]WASH COAL RECEIPT &amp; GCV DATA'!$V$3:$V$203)</f>
        <v>#VALUE!</v>
      </c>
      <c r="W210" s="15" t="e">
        <f t="shared" si="26"/>
        <v>#VALUE!</v>
      </c>
      <c r="X210" t="e">
        <f t="shared" si="27"/>
        <v>#VALUE!</v>
      </c>
    </row>
    <row r="211" spans="1:24" customFormat="1" x14ac:dyDescent="0.3">
      <c r="A211" s="12"/>
      <c r="B211" s="12" t="e">
        <f>SUMIF('[1]WASH COAL RECEIPT &amp; GCV DATA'!$A$3:$A$188,A211,'[1]WASH COAL RECEIPT &amp; GCV DATA'!$B$3:$B$188)</f>
        <v>#VALUE!</v>
      </c>
      <c r="C211" s="13" t="e">
        <f>SUMIF('[1]WASH COAL RECEIPT &amp; GCV DATA'!$A$3:$A$203,A211,'[1]WASH COAL RECEIPT &amp; GCV DATA'!$C$3:$C$203)</f>
        <v>#VALUE!</v>
      </c>
      <c r="D211" s="13">
        <f>IFERROR(VLOOKUP(A211,'[1]WASH COAL RECEIPT &amp; GCV DATA'!A213:V411,4,0),0)</f>
        <v>0</v>
      </c>
      <c r="E211" s="14">
        <f>IFERROR(VLOOKUP(A211,'[1]WASH COAL RECEIPT &amp; GCV DATA'!$A$2:$V$203,5,0),0)</f>
        <v>0</v>
      </c>
      <c r="F211" s="13" t="e">
        <f>SUMIF('[1]WASH COAL RECEIPT &amp; GCV DATA'!$A$3:$A$203,'MASTER DATA FILE WASH COAL 210'!A211,'[1]WASH COAL RECEIPT &amp; GCV DATA'!$F$3:$F$203)</f>
        <v>#VALUE!</v>
      </c>
      <c r="G211" s="13">
        <f>IFERROR(VLOOKUP(A211,'[1]WASH COAL RECEIPT &amp; GCV DATA'!$A$2:$V$203,7,0),0)</f>
        <v>0</v>
      </c>
      <c r="H211" s="13">
        <f>IFERROR(VLOOKUP(A211,'[1]WASH COAL RECEIPT &amp; GCV DATA'!$A$2:$V$203,8,0),0)</f>
        <v>0</v>
      </c>
      <c r="I211" s="13">
        <f>IFERROR(VLOOKUP(A211,'[1]WASH COAL RECEIPT &amp; GCV DATA'!$A$2:$V$203,9,0),0)</f>
        <v>0</v>
      </c>
      <c r="J211" s="13">
        <f>IFERROR(VLOOKUP(A211,'[1]WASH COAL RECEIPT &amp; GCV DATA'!$A$2:$V$203,10,0),0)</f>
        <v>0</v>
      </c>
      <c r="K211" s="15" t="e">
        <f>SUMIF('[1]WASH COAL RECEIPT &amp; GCV DATA'!$A$3:$A$203,'MASTER DATA FILE WASH COAL 210'!A211,'[1]WASH COAL RECEIPT &amp; GCV DATA'!$K$3:$K$203)</f>
        <v>#VALUE!</v>
      </c>
      <c r="L211" s="15" t="e">
        <f>SUMIF('[1]WASH COAL RECEIPT &amp; GCV DATA'!$A$3:$A$203,'MASTER DATA FILE WASH COAL 210'!A211,'[1]WASH COAL RECEIPT &amp; GCV DATA'!$L$3:$L$203)</f>
        <v>#VALUE!</v>
      </c>
      <c r="M211" s="15" t="e">
        <f t="shared" si="21"/>
        <v>#VALUE!</v>
      </c>
      <c r="N211" s="15">
        <f t="shared" si="22"/>
        <v>0</v>
      </c>
      <c r="O211" s="15" t="e">
        <f>SUMIF('[1]WASH COAL RECEIPT &amp; GCV DATA'!$A$3:$A$203,'MASTER DATA FILE WASH COAL 210'!A211,'[1]WASH COAL RECEIPT &amp; GCV DATA'!$O$3:$O$203)</f>
        <v>#VALUE!</v>
      </c>
      <c r="P211" s="15" t="e">
        <f t="shared" si="23"/>
        <v>#VALUE!</v>
      </c>
      <c r="Q211" s="15" t="e">
        <f>SUMIF('[1]WASH COAL RECEIPT &amp; GCV DATA'!$A$3:$A$203,'MASTER DATA FILE WASH COAL 210'!A211,'[1]WASH COAL RECEIPT &amp; GCV DATA'!$Q$3:$Q$203)</f>
        <v>#VALUE!</v>
      </c>
      <c r="R211" s="16" t="e">
        <f>SUMIF('[1]WASH COAL RECEIPT &amp; GCV DATA'!$A$3:$A$203,'MASTER DATA FILE WASH COAL 210'!A211,'[1]WASH COAL RECEIPT &amp; GCV DATA'!$R$3:$R$203)+IF(H211=$J$234,($K$234*K211),0)+IF(H211=$J$235,($K$235*K211),0)</f>
        <v>#VALUE!</v>
      </c>
      <c r="S211" s="15" t="e">
        <f t="shared" si="24"/>
        <v>#VALUE!</v>
      </c>
      <c r="T211" s="15" t="e">
        <f>SUMIF('[1]WASH COAL RECEIPT &amp; GCV DATA'!$A$3:$A$203,'MASTER DATA FILE WASH COAL 210'!A211,'[1]WASH COAL RECEIPT &amp; GCV DATA'!$T$3:$T$203)</f>
        <v>#VALUE!</v>
      </c>
      <c r="U211" s="15" t="e">
        <f t="shared" si="25"/>
        <v>#VALUE!</v>
      </c>
      <c r="V211" s="15" t="e">
        <f>SUMIF('[1]WASH COAL RECEIPT &amp; GCV DATA'!$A$3:$A$203,'MASTER DATA FILE WASH COAL 210'!A211,'[1]WASH COAL RECEIPT &amp; GCV DATA'!$V$3:$V$203)</f>
        <v>#VALUE!</v>
      </c>
      <c r="W211" s="15" t="e">
        <f t="shared" si="26"/>
        <v>#VALUE!</v>
      </c>
      <c r="X211" t="e">
        <f t="shared" si="27"/>
        <v>#VALUE!</v>
      </c>
    </row>
    <row r="212" spans="1:24" customFormat="1" x14ac:dyDescent="0.3">
      <c r="A212" s="12"/>
      <c r="B212" s="12" t="e">
        <f>SUMIF('[1]WASH COAL RECEIPT &amp; GCV DATA'!$A$3:$A$188,A212,'[1]WASH COAL RECEIPT &amp; GCV DATA'!$B$3:$B$188)</f>
        <v>#VALUE!</v>
      </c>
      <c r="C212" s="13" t="e">
        <f>SUMIF('[1]WASH COAL RECEIPT &amp; GCV DATA'!$A$3:$A$203,A212,'[1]WASH COAL RECEIPT &amp; GCV DATA'!$C$3:$C$203)</f>
        <v>#VALUE!</v>
      </c>
      <c r="D212" s="13">
        <f>IFERROR(VLOOKUP(A212,'[1]WASH COAL RECEIPT &amp; GCV DATA'!A214:V412,4,0),0)</f>
        <v>0</v>
      </c>
      <c r="E212" s="14">
        <f>IFERROR(VLOOKUP(A212,'[1]WASH COAL RECEIPT &amp; GCV DATA'!$A$2:$V$203,5,0),0)</f>
        <v>0</v>
      </c>
      <c r="F212" s="13" t="e">
        <f>SUMIF('[1]WASH COAL RECEIPT &amp; GCV DATA'!$A$3:$A$203,'MASTER DATA FILE WASH COAL 210'!A212,'[1]WASH COAL RECEIPT &amp; GCV DATA'!$F$3:$F$203)</f>
        <v>#VALUE!</v>
      </c>
      <c r="G212" s="13">
        <f>IFERROR(VLOOKUP(A212,'[1]WASH COAL RECEIPT &amp; GCV DATA'!$A$2:$V$203,7,0),0)</f>
        <v>0</v>
      </c>
      <c r="H212" s="13">
        <f>IFERROR(VLOOKUP(A212,'[1]WASH COAL RECEIPT &amp; GCV DATA'!$A$2:$V$203,8,0),0)</f>
        <v>0</v>
      </c>
      <c r="I212" s="13">
        <f>IFERROR(VLOOKUP(A212,'[1]WASH COAL RECEIPT &amp; GCV DATA'!$A$2:$V$203,9,0),0)</f>
        <v>0</v>
      </c>
      <c r="J212" s="13">
        <f>IFERROR(VLOOKUP(A212,'[1]WASH COAL RECEIPT &amp; GCV DATA'!$A$2:$V$203,10,0),0)</f>
        <v>0</v>
      </c>
      <c r="K212" s="15" t="e">
        <f>SUMIF('[1]WASH COAL RECEIPT &amp; GCV DATA'!$A$3:$A$203,'MASTER DATA FILE WASH COAL 210'!A212,'[1]WASH COAL RECEIPT &amp; GCV DATA'!$K$3:$K$203)</f>
        <v>#VALUE!</v>
      </c>
      <c r="L212" s="15" t="e">
        <f>SUMIF('[1]WASH COAL RECEIPT &amp; GCV DATA'!$A$3:$A$203,'MASTER DATA FILE WASH COAL 210'!A212,'[1]WASH COAL RECEIPT &amp; GCV DATA'!$L$3:$L$203)</f>
        <v>#VALUE!</v>
      </c>
      <c r="M212" s="15" t="e">
        <f t="shared" si="21"/>
        <v>#VALUE!</v>
      </c>
      <c r="N212" s="15">
        <f t="shared" si="22"/>
        <v>0</v>
      </c>
      <c r="O212" s="15" t="e">
        <f>SUMIF('[1]WASH COAL RECEIPT &amp; GCV DATA'!$A$3:$A$203,'MASTER DATA FILE WASH COAL 210'!A212,'[1]WASH COAL RECEIPT &amp; GCV DATA'!$O$3:$O$203)</f>
        <v>#VALUE!</v>
      </c>
      <c r="P212" s="15" t="e">
        <f t="shared" si="23"/>
        <v>#VALUE!</v>
      </c>
      <c r="Q212" s="15" t="e">
        <f>SUMIF('[1]WASH COAL RECEIPT &amp; GCV DATA'!$A$3:$A$203,'MASTER DATA FILE WASH COAL 210'!A212,'[1]WASH COAL RECEIPT &amp; GCV DATA'!$Q$3:$Q$203)</f>
        <v>#VALUE!</v>
      </c>
      <c r="R212" s="16" t="e">
        <f>SUMIF('[1]WASH COAL RECEIPT &amp; GCV DATA'!$A$3:$A$203,'MASTER DATA FILE WASH COAL 210'!A212,'[1]WASH COAL RECEIPT &amp; GCV DATA'!$R$3:$R$203)+IF(H212=$J$234,($K$234*K212),0)+IF(H212=$J$235,($K$235*K212),0)</f>
        <v>#VALUE!</v>
      </c>
      <c r="S212" s="15" t="e">
        <f t="shared" si="24"/>
        <v>#VALUE!</v>
      </c>
      <c r="T212" s="15" t="e">
        <f>SUMIF('[1]WASH COAL RECEIPT &amp; GCV DATA'!$A$3:$A$203,'MASTER DATA FILE WASH COAL 210'!A212,'[1]WASH COAL RECEIPT &amp; GCV DATA'!$T$3:$T$203)</f>
        <v>#VALUE!</v>
      </c>
      <c r="U212" s="15" t="e">
        <f t="shared" si="25"/>
        <v>#VALUE!</v>
      </c>
      <c r="V212" s="15" t="e">
        <f>SUMIF('[1]WASH COAL RECEIPT &amp; GCV DATA'!$A$3:$A$203,'MASTER DATA FILE WASH COAL 210'!A212,'[1]WASH COAL RECEIPT &amp; GCV DATA'!$V$3:$V$203)</f>
        <v>#VALUE!</v>
      </c>
      <c r="W212" s="15" t="e">
        <f t="shared" si="26"/>
        <v>#VALUE!</v>
      </c>
      <c r="X212" t="e">
        <f t="shared" si="27"/>
        <v>#VALUE!</v>
      </c>
    </row>
    <row r="213" spans="1:24" customFormat="1" x14ac:dyDescent="0.3">
      <c r="A213" s="12"/>
      <c r="B213" s="12" t="e">
        <f>SUMIF('[1]WASH COAL RECEIPT &amp; GCV DATA'!$A$3:$A$188,A213,'[1]WASH COAL RECEIPT &amp; GCV DATA'!$B$3:$B$188)</f>
        <v>#VALUE!</v>
      </c>
      <c r="C213" s="13" t="e">
        <f>SUMIF('[1]WASH COAL RECEIPT &amp; GCV DATA'!$A$3:$A$203,A213,'[1]WASH COAL RECEIPT &amp; GCV DATA'!$C$3:$C$203)</f>
        <v>#VALUE!</v>
      </c>
      <c r="D213" s="13">
        <f>IFERROR(VLOOKUP(A213,'[1]WASH COAL RECEIPT &amp; GCV DATA'!A215:V413,4,0),0)</f>
        <v>0</v>
      </c>
      <c r="E213" s="14">
        <f>IFERROR(VLOOKUP(A213,'[1]WASH COAL RECEIPT &amp; GCV DATA'!$A$2:$V$203,5,0),0)</f>
        <v>0</v>
      </c>
      <c r="F213" s="13" t="e">
        <f>SUMIF('[1]WASH COAL RECEIPT &amp; GCV DATA'!$A$3:$A$203,'MASTER DATA FILE WASH COAL 210'!A213,'[1]WASH COAL RECEIPT &amp; GCV DATA'!$F$3:$F$203)</f>
        <v>#VALUE!</v>
      </c>
      <c r="G213" s="13">
        <f>IFERROR(VLOOKUP(A213,'[1]WASH COAL RECEIPT &amp; GCV DATA'!$A$2:$V$203,7,0),0)</f>
        <v>0</v>
      </c>
      <c r="H213" s="13">
        <f>IFERROR(VLOOKUP(A213,'[1]WASH COAL RECEIPT &amp; GCV DATA'!$A$2:$V$203,8,0),0)</f>
        <v>0</v>
      </c>
      <c r="I213" s="13">
        <f>IFERROR(VLOOKUP(A213,'[1]WASH COAL RECEIPT &amp; GCV DATA'!$A$2:$V$203,9,0),0)</f>
        <v>0</v>
      </c>
      <c r="J213" s="13">
        <f>IFERROR(VLOOKUP(A213,'[1]WASH COAL RECEIPT &amp; GCV DATA'!$A$2:$V$203,10,0),0)</f>
        <v>0</v>
      </c>
      <c r="K213" s="15" t="e">
        <f>SUMIF('[1]WASH COAL RECEIPT &amp; GCV DATA'!$A$3:$A$203,'MASTER DATA FILE WASH COAL 210'!A213,'[1]WASH COAL RECEIPT &amp; GCV DATA'!$K$3:$K$203)</f>
        <v>#VALUE!</v>
      </c>
      <c r="L213" s="15" t="e">
        <f>SUMIF('[1]WASH COAL RECEIPT &amp; GCV DATA'!$A$3:$A$203,'MASTER DATA FILE WASH COAL 210'!A213,'[1]WASH COAL RECEIPT &amp; GCV DATA'!$L$3:$L$203)</f>
        <v>#VALUE!</v>
      </c>
      <c r="M213" s="15" t="e">
        <f t="shared" si="21"/>
        <v>#VALUE!</v>
      </c>
      <c r="N213" s="15">
        <f t="shared" si="22"/>
        <v>0</v>
      </c>
      <c r="O213" s="15" t="e">
        <f>SUMIF('[1]WASH COAL RECEIPT &amp; GCV DATA'!$A$3:$A$203,'MASTER DATA FILE WASH COAL 210'!A213,'[1]WASH COAL RECEIPT &amp; GCV DATA'!$O$3:$O$203)</f>
        <v>#VALUE!</v>
      </c>
      <c r="P213" s="15" t="e">
        <f t="shared" si="23"/>
        <v>#VALUE!</v>
      </c>
      <c r="Q213" s="15" t="e">
        <f>SUMIF('[1]WASH COAL RECEIPT &amp; GCV DATA'!$A$3:$A$203,'MASTER DATA FILE WASH COAL 210'!A213,'[1]WASH COAL RECEIPT &amp; GCV DATA'!$Q$3:$Q$203)</f>
        <v>#VALUE!</v>
      </c>
      <c r="R213" s="16" t="e">
        <f>SUMIF('[1]WASH COAL RECEIPT &amp; GCV DATA'!$A$3:$A$203,'MASTER DATA FILE WASH COAL 210'!A213,'[1]WASH COAL RECEIPT &amp; GCV DATA'!$R$3:$R$203)+IF(H213=$J$234,($K$234*K213),0)+IF(H213=$J$235,($K$235*K213),0)</f>
        <v>#VALUE!</v>
      </c>
      <c r="S213" s="15" t="e">
        <f t="shared" si="24"/>
        <v>#VALUE!</v>
      </c>
      <c r="T213" s="15" t="e">
        <f>SUMIF('[1]WASH COAL RECEIPT &amp; GCV DATA'!$A$3:$A$203,'MASTER DATA FILE WASH COAL 210'!A213,'[1]WASH COAL RECEIPT &amp; GCV DATA'!$T$3:$T$203)</f>
        <v>#VALUE!</v>
      </c>
      <c r="U213" s="15" t="e">
        <f t="shared" si="25"/>
        <v>#VALUE!</v>
      </c>
      <c r="V213" s="15" t="e">
        <f>SUMIF('[1]WASH COAL RECEIPT &amp; GCV DATA'!$A$3:$A$203,'MASTER DATA FILE WASH COAL 210'!A213,'[1]WASH COAL RECEIPT &amp; GCV DATA'!$V$3:$V$203)</f>
        <v>#VALUE!</v>
      </c>
      <c r="W213" s="15" t="e">
        <f t="shared" si="26"/>
        <v>#VALUE!</v>
      </c>
      <c r="X213" t="e">
        <f t="shared" si="27"/>
        <v>#VALUE!</v>
      </c>
    </row>
    <row r="214" spans="1:24" s="28" customFormat="1" x14ac:dyDescent="0.3">
      <c r="A214" s="22"/>
      <c r="B214" s="22"/>
      <c r="C214" s="23"/>
      <c r="D214" s="24"/>
      <c r="E214" s="24"/>
      <c r="F214" s="24"/>
      <c r="G214" s="24"/>
      <c r="H214" s="24"/>
      <c r="I214" s="24"/>
      <c r="J214" s="24"/>
      <c r="K214" s="25" t="e">
        <f>+SUM(K3:K213)</f>
        <v>#VALUE!</v>
      </c>
      <c r="L214" s="25" t="e">
        <f>+SUM(L3:L213)</f>
        <v>#VALUE!</v>
      </c>
      <c r="M214" s="25" t="e">
        <f>+SUM(M3:M213)</f>
        <v>#VALUE!</v>
      </c>
      <c r="N214" s="25">
        <f>+SUM(N3:N213)</f>
        <v>0</v>
      </c>
      <c r="O214" s="26"/>
      <c r="P214" s="25" t="e">
        <f>+SUM(P3:P213)</f>
        <v>#VALUE!</v>
      </c>
      <c r="Q214" s="25" t="e">
        <f>+SUM(Q3:Q213)</f>
        <v>#VALUE!</v>
      </c>
      <c r="R214" s="25" t="e">
        <f>+SUM(R3:R213)</f>
        <v>#VALUE!</v>
      </c>
      <c r="S214" s="25">
        <f t="shared" ref="S214" si="28">+IFERROR(R214/K214,0)</f>
        <v>0</v>
      </c>
      <c r="T214" s="27">
        <f>IFERROR(+U214/L214,0)</f>
        <v>0</v>
      </c>
      <c r="U214" s="25" t="e">
        <f>SUM(U3:U213)</f>
        <v>#VALUE!</v>
      </c>
      <c r="V214" s="27">
        <f>IFERROR(+W214/L214,0)</f>
        <v>0</v>
      </c>
      <c r="W214" s="25" t="e">
        <f>SUM(W3:W213)</f>
        <v>#VALUE!</v>
      </c>
    </row>
    <row r="215" spans="1:24" s="34" customFormat="1" x14ac:dyDescent="0.3">
      <c r="A215" s="29"/>
      <c r="B215" s="30"/>
      <c r="C215" s="31"/>
      <c r="D215" s="29"/>
      <c r="E215" s="29"/>
      <c r="F215" s="29"/>
      <c r="G215" s="29"/>
      <c r="H215" s="32"/>
      <c r="I215" s="29"/>
      <c r="J215" s="29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</row>
    <row r="216" spans="1:24" s="34" customFormat="1" x14ac:dyDescent="0.3">
      <c r="A216" s="29"/>
      <c r="B216" s="30"/>
      <c r="C216" s="31"/>
      <c r="D216" s="29"/>
      <c r="E216" s="29"/>
      <c r="F216" s="29"/>
      <c r="G216" s="29"/>
      <c r="H216" s="29"/>
      <c r="I216" s="29"/>
      <c r="J216" s="29"/>
      <c r="K216" s="33"/>
      <c r="L216" s="33"/>
      <c r="M216" s="33"/>
      <c r="N216" s="33"/>
      <c r="O216" s="33"/>
      <c r="P216" s="33"/>
      <c r="Q216" s="33"/>
      <c r="R216" s="35" t="e">
        <f>R214/L214</f>
        <v>#VALUE!</v>
      </c>
      <c r="S216" s="33"/>
    </row>
    <row r="217" spans="1:24" s="34" customFormat="1" x14ac:dyDescent="0.3">
      <c r="A217" s="36"/>
      <c r="B217" s="37"/>
      <c r="C217" s="38"/>
      <c r="D217" s="36"/>
      <c r="E217" s="36"/>
      <c r="F217" s="36"/>
      <c r="G217" s="36"/>
      <c r="H217" s="36"/>
      <c r="I217" s="36"/>
      <c r="J217" s="36"/>
      <c r="K217" s="39" t="e">
        <f>SUBTOTAL(9,K3:K66)</f>
        <v>#VALUE!</v>
      </c>
      <c r="L217" s="39" t="e">
        <f>SUBTOTAL(9,L3:L66)</f>
        <v>#VALUE!</v>
      </c>
      <c r="M217" s="39"/>
      <c r="N217" s="39"/>
      <c r="O217" s="39"/>
      <c r="P217" s="39"/>
      <c r="Q217" s="39"/>
      <c r="R217" s="39" t="e">
        <f>SUBTOTAL(9,R3:R66)</f>
        <v>#VALUE!</v>
      </c>
      <c r="S217" s="15">
        <f t="shared" ref="S217" si="29">+IFERROR(R217/K217,0)</f>
        <v>0</v>
      </c>
      <c r="T217" s="39" t="e">
        <f>U217/L217</f>
        <v>#VALUE!</v>
      </c>
      <c r="U217" s="39" t="e">
        <f>SUBTOTAL(9,U3:U66)</f>
        <v>#VALUE!</v>
      </c>
      <c r="V217" s="39" t="e">
        <f>W217/L217</f>
        <v>#VALUE!</v>
      </c>
      <c r="W217" s="39" t="e">
        <f>SUBTOTAL(9,W3:W66)</f>
        <v>#VALUE!</v>
      </c>
    </row>
    <row r="218" spans="1:24" s="34" customFormat="1" x14ac:dyDescent="0.3">
      <c r="A218" s="36"/>
      <c r="B218" s="37"/>
      <c r="C218" s="38"/>
      <c r="D218" s="36"/>
      <c r="E218" s="36"/>
      <c r="F218" s="36"/>
      <c r="G218" s="36"/>
      <c r="H218" s="40"/>
      <c r="I218" s="36"/>
      <c r="J218" s="36"/>
      <c r="K218" s="39">
        <v>23.48</v>
      </c>
      <c r="L218" s="39">
        <v>23.48</v>
      </c>
      <c r="M218" s="39"/>
      <c r="N218" s="39"/>
      <c r="O218" s="39"/>
      <c r="P218" s="39"/>
      <c r="Q218" s="39"/>
      <c r="R218" s="39">
        <f>S218*L218</f>
        <v>80669.279901515139</v>
      </c>
      <c r="S218" s="15">
        <v>3435.6592803030298</v>
      </c>
      <c r="T218" s="34">
        <v>3672</v>
      </c>
      <c r="U218" s="39">
        <f>T218*L218</f>
        <v>86218.559999999998</v>
      </c>
      <c r="V218" s="34">
        <v>3866</v>
      </c>
      <c r="W218" s="39">
        <f>V218*L218</f>
        <v>90773.680000000008</v>
      </c>
    </row>
    <row r="219" spans="1:24" s="34" customFormat="1" ht="16.5" customHeight="1" x14ac:dyDescent="0.3">
      <c r="B219" s="41"/>
      <c r="C219" s="42"/>
      <c r="K219" s="35" t="e">
        <f>K218+K217</f>
        <v>#VALUE!</v>
      </c>
      <c r="L219" s="35" t="e">
        <f>L218+L217</f>
        <v>#VALUE!</v>
      </c>
      <c r="M219" s="35"/>
      <c r="N219" s="35">
        <f>SUBTOTAL(9,N3:N43)</f>
        <v>0</v>
      </c>
      <c r="O219" s="35"/>
      <c r="P219" s="35"/>
      <c r="Q219" s="35" t="e">
        <f>R219/K219</f>
        <v>#VALUE!</v>
      </c>
      <c r="R219" s="35" t="e">
        <f>R218+R217</f>
        <v>#VALUE!</v>
      </c>
      <c r="S219" s="35" t="e">
        <f>R219/L219</f>
        <v>#VALUE!</v>
      </c>
      <c r="T219" s="39" t="e">
        <f>U219/L219</f>
        <v>#VALUE!</v>
      </c>
      <c r="U219" s="39" t="e">
        <f>U218+U217</f>
        <v>#VALUE!</v>
      </c>
      <c r="V219" s="39" t="e">
        <f>W219/L219</f>
        <v>#VALUE!</v>
      </c>
      <c r="W219" s="39" t="e">
        <f>W218+W217</f>
        <v>#VALUE!</v>
      </c>
    </row>
    <row r="220" spans="1:24" s="34" customFormat="1" x14ac:dyDescent="0.3">
      <c r="B220" s="41"/>
      <c r="C220" s="42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4" s="43" customFormat="1" ht="43.2" x14ac:dyDescent="0.3">
      <c r="C221" s="44"/>
      <c r="I221" s="45"/>
      <c r="J221" s="45" t="s">
        <v>26</v>
      </c>
      <c r="K221" s="46" t="s">
        <v>18</v>
      </c>
      <c r="L221" s="46" t="s">
        <v>27</v>
      </c>
      <c r="M221" s="47" t="s">
        <v>28</v>
      </c>
      <c r="N221" s="47" t="s">
        <v>29</v>
      </c>
      <c r="O221" s="47" t="s">
        <v>12</v>
      </c>
      <c r="P221" s="47" t="s">
        <v>13</v>
      </c>
      <c r="Q221" s="47" t="s">
        <v>30</v>
      </c>
      <c r="R221" s="47" t="s">
        <v>31</v>
      </c>
      <c r="S221" s="47" t="s">
        <v>15</v>
      </c>
      <c r="T221" s="48"/>
      <c r="U221" s="48"/>
      <c r="V221" s="48"/>
      <c r="W221" s="48"/>
    </row>
    <row r="222" spans="1:24" s="34" customFormat="1" x14ac:dyDescent="0.3">
      <c r="B222" s="41"/>
      <c r="C222" s="42"/>
      <c r="I222" s="49" t="s">
        <v>32</v>
      </c>
      <c r="J222" s="50">
        <f>IFERROR(SUMIF($G$3:$G$213,I222,$P$3:$P$213)/SUMIF($G$3:$G$213,I222,$K$3:$K$213),0)</f>
        <v>0</v>
      </c>
      <c r="K222" s="50" t="e">
        <f>+SUMIF($G$3:$G$213,I222,$Q$3:$Q$213)/SUMIF($G$3:$G$213,I222,$K$3:$K$213)</f>
        <v>#VALUE!</v>
      </c>
      <c r="L222" s="50" t="e">
        <f>(SUMIF($G$3:$G$213,I222,$R$3:$R$213)-SUMIF($G$3:$G$213,I222,$Q$3:$Q$213)-SUMIF($G$3:$G$213,I222,$P$3:$P$213))/SUMIF($G$3:$G$213,I222,$K$3:$K$213)</f>
        <v>#VALUE!</v>
      </c>
      <c r="M222" s="50" t="e">
        <f>SUMIF($G$3:$G$213,I222,$R$3:$R$213)/SUMIF($G$3:$G$213,I222,$K$3:$K$213)</f>
        <v>#VALUE!</v>
      </c>
      <c r="N222" s="50" t="e">
        <f>(SUMIF($G$3:$G$213,I222,$R$3:$R$213)-SUMIF($G$3:$G$213,I222,$N$3:$N$213))/SUMIF($G$3:$G$213,I222,$K$3:$K$213)</f>
        <v>#VALUE!</v>
      </c>
      <c r="O222" s="50" t="e">
        <f>SUMIF($G$3:$G$213,I222,$K$3:$K$213)</f>
        <v>#VALUE!</v>
      </c>
      <c r="P222" s="50" t="e">
        <f>SUMIF($G$3:$G$213,I222,$L$3:$L$213)</f>
        <v>#VALUE!</v>
      </c>
      <c r="Q222" s="50" t="e">
        <f>SUMIF($G$3:$G$213,I222,$R$3:$R$213)</f>
        <v>#VALUE!</v>
      </c>
      <c r="R222" s="50" t="e">
        <f>SUMIF($G$3:$G$213,I222,$M$3:$M$213)</f>
        <v>#VALUE!</v>
      </c>
      <c r="S222" s="50">
        <f>SUMIF($G$3:$G$213,I222,$N$3:$N$213)</f>
        <v>0</v>
      </c>
      <c r="T222" s="35"/>
      <c r="U222" s="35"/>
      <c r="V222" s="35"/>
      <c r="W222" s="35"/>
    </row>
    <row r="223" spans="1:24" s="34" customFormat="1" x14ac:dyDescent="0.3">
      <c r="B223" s="41"/>
      <c r="C223" s="42"/>
      <c r="I223" s="49" t="s">
        <v>33</v>
      </c>
      <c r="J223" s="50" t="e">
        <f>SUMIF($G$3:$G$213,I223,$P$3:$P$213)/SUMIF($G$3:$G$213,I223,$K$3:$K$213)</f>
        <v>#VALUE!</v>
      </c>
      <c r="K223" s="50" t="e">
        <f>+SUMIF($G$3:$G$213,I223,$Q$3:$Q$213)/SUMIF($G$3:$G$213,I223,$K$3:$K$213)</f>
        <v>#VALUE!</v>
      </c>
      <c r="L223" s="50" t="e">
        <f>(SUMIF($G$3:$G$213,I223,$R$3:$R$213)-SUMIF($G$3:$G$213,I223,$Q$3:$Q$213)-SUMIF($G$3:$G$213,I223,$P$3:$P$213))/SUMIF($G$3:$G$213,I223,$K$3:$K$213)</f>
        <v>#VALUE!</v>
      </c>
      <c r="M223" s="50" t="e">
        <f>SUMIF($G$3:$G$213,I223,$R$3:$R$213)/SUMIF($G$3:$G$213,I223,$K$3:$K$213)</f>
        <v>#VALUE!</v>
      </c>
      <c r="N223" s="50" t="e">
        <f>(SUMIF($G$3:$G$213,I223,$R$3:$R$213)-SUMIF($G$3:$G$213,I223,$N$3:$N$213))/SUMIF($G$3:$G$213,I223,$K$3:$K$213)</f>
        <v>#VALUE!</v>
      </c>
      <c r="O223" s="50" t="e">
        <f t="shared" ref="O223:O226" si="30">SUMIF($G$3:$G$213,I223,$K$3:$K$213)</f>
        <v>#VALUE!</v>
      </c>
      <c r="P223" s="50" t="e">
        <f t="shared" ref="P223:P226" si="31">SUMIF($G$3:$G$213,I223,$L$3:$L$213)</f>
        <v>#VALUE!</v>
      </c>
      <c r="Q223" s="50" t="e">
        <f t="shared" ref="Q223:Q226" si="32">SUMIF($G$3:$G$213,I223,$R$3:$R$213)</f>
        <v>#VALUE!</v>
      </c>
      <c r="R223" s="50" t="e">
        <f t="shared" ref="R223:R226" si="33">SUMIF($G$3:$G$213,I223,$M$3:$M$213)</f>
        <v>#VALUE!</v>
      </c>
      <c r="S223" s="50">
        <f t="shared" ref="S223:S226" si="34">SUMIF($G$3:$G$213,I223,$N$3:$N$213)</f>
        <v>0</v>
      </c>
      <c r="T223" s="35"/>
      <c r="U223" s="35"/>
      <c r="V223" s="35"/>
      <c r="W223" s="35"/>
    </row>
    <row r="224" spans="1:24" s="34" customFormat="1" x14ac:dyDescent="0.3">
      <c r="B224" s="41"/>
      <c r="C224" s="42"/>
      <c r="I224" s="49" t="s">
        <v>34</v>
      </c>
      <c r="J224" s="50">
        <f>IFERROR(SUMIF($G$3:$G$213,I224,$P$3:$P$213)/SUMIF($G$3:$G$213,I224,$K$3:$K$213),0)</f>
        <v>0</v>
      </c>
      <c r="K224" s="50">
        <f>+IFERROR(SUMIF($G$3:$G$213,I224,$Q$3:$Q$213)/SUMIF($G$3:$G$213,I224,$K$3:$K$213),0)</f>
        <v>0</v>
      </c>
      <c r="L224" s="50">
        <f>IFERROR((SUMIF($G$3:$G$213,I224,$R$3:$R$213)-SUMIF($G$3:$G$213,I224,$Q$3:$Q$213)-SUMIF($G$3:$G$213,I224,$P$3:$P$213))/SUMIF($G$3:$G$213,I224,$K$3:$K$213),0)</f>
        <v>0</v>
      </c>
      <c r="M224" s="50">
        <f>IFERROR(SUMIF($G$3:$G$213,I224,$R$3:$R$213)/SUMIF($G$3:$G$213,I224,$K$3:$K$213),0)</f>
        <v>0</v>
      </c>
      <c r="N224" s="50">
        <f>IFERROR((SUMIF($G$3:$G$213,I224,$R$3:$R$213)-SUMIF($G$3:$G$213,I224,$N$3:$N$213))/SUMIF($G$3:$G$213,I224,$K$3:$K$213),0)</f>
        <v>0</v>
      </c>
      <c r="O224" s="50">
        <f t="shared" si="30"/>
        <v>0</v>
      </c>
      <c r="P224" s="50">
        <f t="shared" si="31"/>
        <v>0</v>
      </c>
      <c r="Q224" s="50">
        <f t="shared" si="32"/>
        <v>0</v>
      </c>
      <c r="R224" s="50">
        <f t="shared" si="33"/>
        <v>0</v>
      </c>
      <c r="S224" s="50">
        <f t="shared" si="34"/>
        <v>0</v>
      </c>
      <c r="T224" s="35"/>
      <c r="U224" s="35"/>
      <c r="V224" s="35"/>
      <c r="W224" s="35"/>
    </row>
    <row r="225" spans="9:19" x14ac:dyDescent="0.3">
      <c r="I225" s="49" t="s">
        <v>35</v>
      </c>
      <c r="J225" s="50" t="e">
        <f>SUMIF($G$3:$G$213,I225,$P$3:$P$213)/SUMIF($G$3:$G$213,I225,$K$3:$K$213)</f>
        <v>#VALUE!</v>
      </c>
      <c r="K225" s="50" t="e">
        <f>+SUMIF($G$3:$G$213,I225,$Q$3:$Q$213)/SUMIF($G$3:$G$213,I225,$K$3:$K$213)</f>
        <v>#VALUE!</v>
      </c>
      <c r="L225" s="50" t="e">
        <f>(SUMIF($G$3:$G$213,I225,$R$3:$R$213)-SUMIF($G$3:$G$213,I225,$Q$3:$Q$213)-SUMIF($G$3:$G$213,I225,$P$3:$P$213))/SUMIF($G$3:$G$213,I225,$K$3:$K$213)</f>
        <v>#VALUE!</v>
      </c>
      <c r="M225" s="50" t="e">
        <f>SUMIF($G$3:$G$213,I225,$R$3:$R$213)/SUMIF($G$3:$G$213,I225,$K$3:$K$213)</f>
        <v>#VALUE!</v>
      </c>
      <c r="N225" s="50" t="e">
        <f>(SUMIF($G$3:$G$213,I225,$R$3:$R$213)-SUMIF($G$3:$G$213,I225,$N$3:$N$213))/SUMIF($G$3:$G$213,I225,$K$3:$K$213)</f>
        <v>#VALUE!</v>
      </c>
      <c r="O225" s="50" t="e">
        <f t="shared" si="30"/>
        <v>#VALUE!</v>
      </c>
      <c r="P225" s="50" t="e">
        <f t="shared" si="31"/>
        <v>#VALUE!</v>
      </c>
      <c r="Q225" s="50" t="e">
        <f>SUMIF($G$3:$G$213,I225,$R$3:$R$213)</f>
        <v>#VALUE!</v>
      </c>
      <c r="R225" s="50" t="e">
        <f t="shared" si="33"/>
        <v>#VALUE!</v>
      </c>
      <c r="S225" s="50">
        <f t="shared" si="34"/>
        <v>0</v>
      </c>
    </row>
    <row r="226" spans="9:19" x14ac:dyDescent="0.3">
      <c r="I226" s="49" t="s">
        <v>36</v>
      </c>
      <c r="J226" s="50">
        <f>IFERROR(SUMIF($G$3:$G$213,I226,$P$3:$P$213)/SUMIF($G$3:$G$213,I226,$K$3:$K$213),0)</f>
        <v>0</v>
      </c>
      <c r="K226" s="50">
        <f>+IFERROR(SUMIF($G$3:$G$213,I226,$Q$3:$Q$213)/SUMIF($G$3:$G$213,I226,$K$3:$K$213),0)</f>
        <v>0</v>
      </c>
      <c r="L226" s="50">
        <f>IFERROR((SUMIF($G$3:$G$213,I226,$R$3:$R$213)-SUMIF($G$3:$G$213,I226,$Q$3:$Q$213)-SUMIF($G$3:$G$213,I226,$P$3:$P$213))/SUMIF($G$3:$G$213,I226,$K$3:$K$213),0)</f>
        <v>0</v>
      </c>
      <c r="M226" s="50">
        <f>IFERROR(SUMIF($G$3:$G$213,I226,$R$3:$R$213)/SUMIF($G$3:$G$213,I226,$K$3:$K$213),0)</f>
        <v>0</v>
      </c>
      <c r="N226" s="50">
        <f>IFERROR((SUMIF($G$3:$G$213,I226,$R$3:$R$213)-SUMIF($G$3:$G$213,I226,$N$3:$N$213))/SUMIF($G$3:$G$213,I226,$K$3:$K$213),0)</f>
        <v>0</v>
      </c>
      <c r="O226" s="50">
        <f t="shared" si="30"/>
        <v>0</v>
      </c>
      <c r="P226" s="50">
        <f t="shared" si="31"/>
        <v>0</v>
      </c>
      <c r="Q226" s="50">
        <f t="shared" si="32"/>
        <v>0</v>
      </c>
      <c r="R226" s="50">
        <f t="shared" si="33"/>
        <v>0</v>
      </c>
      <c r="S226" s="50">
        <f t="shared" si="34"/>
        <v>0</v>
      </c>
    </row>
    <row r="227" spans="9:19" x14ac:dyDescent="0.3">
      <c r="I227" s="49" t="s">
        <v>37</v>
      </c>
      <c r="J227" s="50">
        <f>+'[1]ROAD CALCULATION'!M10</f>
        <v>2739.0435328436761</v>
      </c>
      <c r="K227" s="50"/>
      <c r="L227" s="50"/>
      <c r="M227" s="50">
        <f>+J227</f>
        <v>2739.0435328436761</v>
      </c>
      <c r="N227" s="50">
        <f>+J227</f>
        <v>2739.0435328436761</v>
      </c>
      <c r="O227" s="50"/>
      <c r="P227" s="50"/>
      <c r="Q227" s="50"/>
      <c r="R227" s="50"/>
      <c r="S227" s="50"/>
    </row>
    <row r="233" spans="9:19" x14ac:dyDescent="0.3">
      <c r="I233" s="19" t="s">
        <v>38</v>
      </c>
      <c r="J233" s="19" t="s">
        <v>39</v>
      </c>
      <c r="K233" s="19" t="s">
        <v>40</v>
      </c>
    </row>
    <row r="234" spans="9:19" x14ac:dyDescent="0.3">
      <c r="I234" s="51" t="s">
        <v>32</v>
      </c>
      <c r="J234" s="51" t="s">
        <v>47</v>
      </c>
      <c r="K234" s="51">
        <v>841.98</v>
      </c>
    </row>
    <row r="235" spans="9:19" x14ac:dyDescent="0.3">
      <c r="I235" s="51" t="s">
        <v>32</v>
      </c>
      <c r="J235" s="51" t="s">
        <v>48</v>
      </c>
      <c r="K235" s="51">
        <v>778.53</v>
      </c>
    </row>
  </sheetData>
  <sheetProtection selectLockedCells="1" selectUnlockedCells="1"/>
  <autoFilter ref="A2:X214" xr:uid="{00000000-0009-0000-0000-000015000000}"/>
  <mergeCells count="1">
    <mergeCell ref="A1:B1"/>
  </mergeCells>
  <conditionalFormatting sqref="A17:A19">
    <cfRule type="duplicateValues" dxfId="1510" priority="1" stopIfTrue="1"/>
    <cfRule type="duplicateValues" dxfId="1509" priority="2"/>
    <cfRule type="duplicateValues" dxfId="1508" priority="3"/>
    <cfRule type="duplicateValues" dxfId="1507" priority="4"/>
    <cfRule type="duplicateValues" dxfId="1506" priority="5"/>
    <cfRule type="duplicateValues" dxfId="1505" priority="6"/>
    <cfRule type="duplicateValues" dxfId="1504" priority="7" stopIfTrue="1"/>
    <cfRule type="duplicateValues" dxfId="1503" priority="8" stopIfTrue="1"/>
  </conditionalFormatting>
  <conditionalFormatting sqref="A17:A41">
    <cfRule type="duplicateValues" dxfId="1502" priority="13"/>
    <cfRule type="duplicateValues" dxfId="1501" priority="14"/>
    <cfRule type="duplicateValues" dxfId="1500" priority="19"/>
    <cfRule type="duplicateValues" dxfId="1499" priority="20"/>
  </conditionalFormatting>
  <conditionalFormatting sqref="A42">
    <cfRule type="duplicateValues" dxfId="1498" priority="15"/>
    <cfRule type="duplicateValues" dxfId="1497" priority="16"/>
    <cfRule type="duplicateValues" dxfId="1496" priority="17"/>
    <cfRule type="duplicateValues" dxfId="1495" priority="18"/>
  </conditionalFormatting>
  <conditionalFormatting sqref="A43">
    <cfRule type="duplicateValues" dxfId="1494" priority="9"/>
    <cfRule type="duplicateValues" dxfId="1493" priority="10"/>
    <cfRule type="duplicateValues" dxfId="1492" priority="11"/>
    <cfRule type="duplicateValues" dxfId="1491" priority="12"/>
  </conditionalFormatting>
  <conditionalFormatting sqref="A44:A61 A63">
    <cfRule type="duplicateValues" dxfId="1490" priority="21"/>
    <cfRule type="duplicateValues" dxfId="1489" priority="22"/>
  </conditionalFormatting>
  <conditionalFormatting sqref="A62">
    <cfRule type="duplicateValues" dxfId="1488" priority="23"/>
    <cfRule type="duplicateValues" dxfId="1487" priority="24"/>
  </conditionalFormatting>
  <pageMargins left="0.75" right="0.75" top="1" bottom="1" header="0.5" footer="0.5"/>
  <pageSetup paperSize="9" scale="2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82631-7D90-43E5-A9B9-33982D2565C6}">
  <dimension ref="A1:AK300"/>
  <sheetViews>
    <sheetView workbookViewId="0">
      <selection activeCell="C2" sqref="C2"/>
    </sheetView>
  </sheetViews>
  <sheetFormatPr defaultRowHeight="14.4" x14ac:dyDescent="0.3"/>
  <cols>
    <col min="1" max="1" width="4.6640625" style="81" customWidth="1"/>
    <col min="2" max="2" width="21.33203125" style="88" customWidth="1"/>
    <col min="3" max="3" width="17.33203125" style="89" customWidth="1"/>
    <col min="4" max="4" width="11.88671875" style="81" bestFit="1" customWidth="1"/>
    <col min="5" max="5" width="10.109375" style="81" bestFit="1" customWidth="1"/>
    <col min="6" max="6" width="9.6640625" style="81" bestFit="1" customWidth="1"/>
    <col min="7" max="7" width="8.109375" style="81" customWidth="1"/>
    <col min="8" max="8" width="11.33203125" style="81" customWidth="1"/>
    <col min="9" max="9" width="15.6640625" style="81" bestFit="1" customWidth="1"/>
    <col min="10" max="10" width="10.6640625" style="81" bestFit="1" customWidth="1"/>
    <col min="11" max="11" width="10.88671875" style="90" bestFit="1" customWidth="1"/>
    <col min="12" max="12" width="11.44140625" style="90" bestFit="1" customWidth="1"/>
    <col min="13" max="13" width="13.6640625" style="90" bestFit="1" customWidth="1"/>
    <col min="14" max="14" width="14.33203125" style="90" bestFit="1" customWidth="1"/>
    <col min="15" max="15" width="13.88671875" style="90" bestFit="1" customWidth="1"/>
    <col min="16" max="16" width="13.6640625" style="90" bestFit="1" customWidth="1"/>
    <col min="17" max="17" width="18" style="90" customWidth="1"/>
    <col min="18" max="18" width="12.33203125" style="90" bestFit="1" customWidth="1"/>
    <col min="19" max="19" width="16.88671875" style="90" customWidth="1"/>
    <col min="20" max="20" width="9" style="90" customWidth="1"/>
    <col min="21" max="21" width="13.88671875" style="90" customWidth="1"/>
    <col min="22" max="22" width="9" style="90" customWidth="1"/>
    <col min="23" max="23" width="15.33203125" style="90" customWidth="1"/>
    <col min="24" max="24" width="15.109375" style="52" customWidth="1"/>
    <col min="25" max="25" width="12.109375" style="82" customWidth="1"/>
    <col min="26" max="26" width="20.88671875" style="82" bestFit="1" customWidth="1"/>
    <col min="27" max="28" width="8.88671875" style="52"/>
    <col min="29" max="29" width="11.5546875" style="52" bestFit="1" customWidth="1"/>
    <col min="30" max="30" width="8.88671875" style="52"/>
    <col min="31" max="31" width="17.5546875" style="52" customWidth="1"/>
    <col min="32" max="256" width="8.88671875" style="52"/>
    <col min="257" max="257" width="4.6640625" style="52" customWidth="1"/>
    <col min="258" max="258" width="14.5546875" style="52" bestFit="1" customWidth="1"/>
    <col min="259" max="259" width="10.33203125" style="52" customWidth="1"/>
    <col min="260" max="260" width="11.88671875" style="52" bestFit="1" customWidth="1"/>
    <col min="261" max="261" width="10.109375" style="52" bestFit="1" customWidth="1"/>
    <col min="262" max="262" width="9.33203125" style="52" bestFit="1" customWidth="1"/>
    <col min="263" max="263" width="8.109375" style="52" customWidth="1"/>
    <col min="264" max="264" width="11.33203125" style="52" customWidth="1"/>
    <col min="265" max="265" width="15.6640625" style="52" bestFit="1" customWidth="1"/>
    <col min="266" max="266" width="10.6640625" style="52" bestFit="1" customWidth="1"/>
    <col min="267" max="267" width="10.88671875" style="52" bestFit="1" customWidth="1"/>
    <col min="268" max="268" width="11.44140625" style="52" bestFit="1" customWidth="1"/>
    <col min="269" max="269" width="11.109375" style="52" bestFit="1" customWidth="1"/>
    <col min="270" max="270" width="14.33203125" style="52" bestFit="1" customWidth="1"/>
    <col min="271" max="271" width="13.88671875" style="52" bestFit="1" customWidth="1"/>
    <col min="272" max="274" width="12.33203125" style="52" bestFit="1" customWidth="1"/>
    <col min="275" max="276" width="9" style="52" customWidth="1"/>
    <col min="277" max="277" width="12.33203125" style="52" bestFit="1" customWidth="1"/>
    <col min="278" max="278" width="9" style="52" customWidth="1"/>
    <col min="279" max="279" width="12.44140625" style="52" bestFit="1" customWidth="1"/>
    <col min="280" max="512" width="8.88671875" style="52"/>
    <col min="513" max="513" width="4.6640625" style="52" customWidth="1"/>
    <col min="514" max="514" width="14.5546875" style="52" bestFit="1" customWidth="1"/>
    <col min="515" max="515" width="10.33203125" style="52" customWidth="1"/>
    <col min="516" max="516" width="11.88671875" style="52" bestFit="1" customWidth="1"/>
    <col min="517" max="517" width="10.109375" style="52" bestFit="1" customWidth="1"/>
    <col min="518" max="518" width="9.33203125" style="52" bestFit="1" customWidth="1"/>
    <col min="519" max="519" width="8.109375" style="52" customWidth="1"/>
    <col min="520" max="520" width="11.33203125" style="52" customWidth="1"/>
    <col min="521" max="521" width="15.6640625" style="52" bestFit="1" customWidth="1"/>
    <col min="522" max="522" width="10.6640625" style="52" bestFit="1" customWidth="1"/>
    <col min="523" max="523" width="10.88671875" style="52" bestFit="1" customWidth="1"/>
    <col min="524" max="524" width="11.44140625" style="52" bestFit="1" customWidth="1"/>
    <col min="525" max="525" width="11.109375" style="52" bestFit="1" customWidth="1"/>
    <col min="526" max="526" width="14.33203125" style="52" bestFit="1" customWidth="1"/>
    <col min="527" max="527" width="13.88671875" style="52" bestFit="1" customWidth="1"/>
    <col min="528" max="530" width="12.33203125" style="52" bestFit="1" customWidth="1"/>
    <col min="531" max="532" width="9" style="52" customWidth="1"/>
    <col min="533" max="533" width="12.33203125" style="52" bestFit="1" customWidth="1"/>
    <col min="534" max="534" width="9" style="52" customWidth="1"/>
    <col min="535" max="535" width="12.44140625" style="52" bestFit="1" customWidth="1"/>
    <col min="536" max="768" width="8.88671875" style="52"/>
    <col min="769" max="769" width="4.6640625" style="52" customWidth="1"/>
    <col min="770" max="770" width="14.5546875" style="52" bestFit="1" customWidth="1"/>
    <col min="771" max="771" width="10.33203125" style="52" customWidth="1"/>
    <col min="772" max="772" width="11.88671875" style="52" bestFit="1" customWidth="1"/>
    <col min="773" max="773" width="10.109375" style="52" bestFit="1" customWidth="1"/>
    <col min="774" max="774" width="9.33203125" style="52" bestFit="1" customWidth="1"/>
    <col min="775" max="775" width="8.109375" style="52" customWidth="1"/>
    <col min="776" max="776" width="11.33203125" style="52" customWidth="1"/>
    <col min="777" max="777" width="15.6640625" style="52" bestFit="1" customWidth="1"/>
    <col min="778" max="778" width="10.6640625" style="52" bestFit="1" customWidth="1"/>
    <col min="779" max="779" width="10.88671875" style="52" bestFit="1" customWidth="1"/>
    <col min="780" max="780" width="11.44140625" style="52" bestFit="1" customWidth="1"/>
    <col min="781" max="781" width="11.109375" style="52" bestFit="1" customWidth="1"/>
    <col min="782" max="782" width="14.33203125" style="52" bestFit="1" customWidth="1"/>
    <col min="783" max="783" width="13.88671875" style="52" bestFit="1" customWidth="1"/>
    <col min="784" max="786" width="12.33203125" style="52" bestFit="1" customWidth="1"/>
    <col min="787" max="788" width="9" style="52" customWidth="1"/>
    <col min="789" max="789" width="12.33203125" style="52" bestFit="1" customWidth="1"/>
    <col min="790" max="790" width="9" style="52" customWidth="1"/>
    <col min="791" max="791" width="12.44140625" style="52" bestFit="1" customWidth="1"/>
    <col min="792" max="1024" width="8.88671875" style="52"/>
    <col min="1025" max="1025" width="4.6640625" style="52" customWidth="1"/>
    <col min="1026" max="1026" width="14.5546875" style="52" bestFit="1" customWidth="1"/>
    <col min="1027" max="1027" width="10.33203125" style="52" customWidth="1"/>
    <col min="1028" max="1028" width="11.88671875" style="52" bestFit="1" customWidth="1"/>
    <col min="1029" max="1029" width="10.109375" style="52" bestFit="1" customWidth="1"/>
    <col min="1030" max="1030" width="9.33203125" style="52" bestFit="1" customWidth="1"/>
    <col min="1031" max="1031" width="8.109375" style="52" customWidth="1"/>
    <col min="1032" max="1032" width="11.33203125" style="52" customWidth="1"/>
    <col min="1033" max="1033" width="15.6640625" style="52" bestFit="1" customWidth="1"/>
    <col min="1034" max="1034" width="10.6640625" style="52" bestFit="1" customWidth="1"/>
    <col min="1035" max="1035" width="10.88671875" style="52" bestFit="1" customWidth="1"/>
    <col min="1036" max="1036" width="11.44140625" style="52" bestFit="1" customWidth="1"/>
    <col min="1037" max="1037" width="11.109375" style="52" bestFit="1" customWidth="1"/>
    <col min="1038" max="1038" width="14.33203125" style="52" bestFit="1" customWidth="1"/>
    <col min="1039" max="1039" width="13.88671875" style="52" bestFit="1" customWidth="1"/>
    <col min="1040" max="1042" width="12.33203125" style="52" bestFit="1" customWidth="1"/>
    <col min="1043" max="1044" width="9" style="52" customWidth="1"/>
    <col min="1045" max="1045" width="12.33203125" style="52" bestFit="1" customWidth="1"/>
    <col min="1046" max="1046" width="9" style="52" customWidth="1"/>
    <col min="1047" max="1047" width="12.44140625" style="52" bestFit="1" customWidth="1"/>
    <col min="1048" max="1280" width="8.88671875" style="52"/>
    <col min="1281" max="1281" width="4.6640625" style="52" customWidth="1"/>
    <col min="1282" max="1282" width="14.5546875" style="52" bestFit="1" customWidth="1"/>
    <col min="1283" max="1283" width="10.33203125" style="52" customWidth="1"/>
    <col min="1284" max="1284" width="11.88671875" style="52" bestFit="1" customWidth="1"/>
    <col min="1285" max="1285" width="10.109375" style="52" bestFit="1" customWidth="1"/>
    <col min="1286" max="1286" width="9.33203125" style="52" bestFit="1" customWidth="1"/>
    <col min="1287" max="1287" width="8.109375" style="52" customWidth="1"/>
    <col min="1288" max="1288" width="11.33203125" style="52" customWidth="1"/>
    <col min="1289" max="1289" width="15.6640625" style="52" bestFit="1" customWidth="1"/>
    <col min="1290" max="1290" width="10.6640625" style="52" bestFit="1" customWidth="1"/>
    <col min="1291" max="1291" width="10.88671875" style="52" bestFit="1" customWidth="1"/>
    <col min="1292" max="1292" width="11.44140625" style="52" bestFit="1" customWidth="1"/>
    <col min="1293" max="1293" width="11.109375" style="52" bestFit="1" customWidth="1"/>
    <col min="1294" max="1294" width="14.33203125" style="52" bestFit="1" customWidth="1"/>
    <col min="1295" max="1295" width="13.88671875" style="52" bestFit="1" customWidth="1"/>
    <col min="1296" max="1298" width="12.33203125" style="52" bestFit="1" customWidth="1"/>
    <col min="1299" max="1300" width="9" style="52" customWidth="1"/>
    <col min="1301" max="1301" width="12.33203125" style="52" bestFit="1" customWidth="1"/>
    <col min="1302" max="1302" width="9" style="52" customWidth="1"/>
    <col min="1303" max="1303" width="12.44140625" style="52" bestFit="1" customWidth="1"/>
    <col min="1304" max="1536" width="8.88671875" style="52"/>
    <col min="1537" max="1537" width="4.6640625" style="52" customWidth="1"/>
    <col min="1538" max="1538" width="14.5546875" style="52" bestFit="1" customWidth="1"/>
    <col min="1539" max="1539" width="10.33203125" style="52" customWidth="1"/>
    <col min="1540" max="1540" width="11.88671875" style="52" bestFit="1" customWidth="1"/>
    <col min="1541" max="1541" width="10.109375" style="52" bestFit="1" customWidth="1"/>
    <col min="1542" max="1542" width="9.33203125" style="52" bestFit="1" customWidth="1"/>
    <col min="1543" max="1543" width="8.109375" style="52" customWidth="1"/>
    <col min="1544" max="1544" width="11.33203125" style="52" customWidth="1"/>
    <col min="1545" max="1545" width="15.6640625" style="52" bestFit="1" customWidth="1"/>
    <col min="1546" max="1546" width="10.6640625" style="52" bestFit="1" customWidth="1"/>
    <col min="1547" max="1547" width="10.88671875" style="52" bestFit="1" customWidth="1"/>
    <col min="1548" max="1548" width="11.44140625" style="52" bestFit="1" customWidth="1"/>
    <col min="1549" max="1549" width="11.109375" style="52" bestFit="1" customWidth="1"/>
    <col min="1550" max="1550" width="14.33203125" style="52" bestFit="1" customWidth="1"/>
    <col min="1551" max="1551" width="13.88671875" style="52" bestFit="1" customWidth="1"/>
    <col min="1552" max="1554" width="12.33203125" style="52" bestFit="1" customWidth="1"/>
    <col min="1555" max="1556" width="9" style="52" customWidth="1"/>
    <col min="1557" max="1557" width="12.33203125" style="52" bestFit="1" customWidth="1"/>
    <col min="1558" max="1558" width="9" style="52" customWidth="1"/>
    <col min="1559" max="1559" width="12.44140625" style="52" bestFit="1" customWidth="1"/>
    <col min="1560" max="1792" width="8.88671875" style="52"/>
    <col min="1793" max="1793" width="4.6640625" style="52" customWidth="1"/>
    <col min="1794" max="1794" width="14.5546875" style="52" bestFit="1" customWidth="1"/>
    <col min="1795" max="1795" width="10.33203125" style="52" customWidth="1"/>
    <col min="1796" max="1796" width="11.88671875" style="52" bestFit="1" customWidth="1"/>
    <col min="1797" max="1797" width="10.109375" style="52" bestFit="1" customWidth="1"/>
    <col min="1798" max="1798" width="9.33203125" style="52" bestFit="1" customWidth="1"/>
    <col min="1799" max="1799" width="8.109375" style="52" customWidth="1"/>
    <col min="1800" max="1800" width="11.33203125" style="52" customWidth="1"/>
    <col min="1801" max="1801" width="15.6640625" style="52" bestFit="1" customWidth="1"/>
    <col min="1802" max="1802" width="10.6640625" style="52" bestFit="1" customWidth="1"/>
    <col min="1803" max="1803" width="10.88671875" style="52" bestFit="1" customWidth="1"/>
    <col min="1804" max="1804" width="11.44140625" style="52" bestFit="1" customWidth="1"/>
    <col min="1805" max="1805" width="11.109375" style="52" bestFit="1" customWidth="1"/>
    <col min="1806" max="1806" width="14.33203125" style="52" bestFit="1" customWidth="1"/>
    <col min="1807" max="1807" width="13.88671875" style="52" bestFit="1" customWidth="1"/>
    <col min="1808" max="1810" width="12.33203125" style="52" bestFit="1" customWidth="1"/>
    <col min="1811" max="1812" width="9" style="52" customWidth="1"/>
    <col min="1813" max="1813" width="12.33203125" style="52" bestFit="1" customWidth="1"/>
    <col min="1814" max="1814" width="9" style="52" customWidth="1"/>
    <col min="1815" max="1815" width="12.44140625" style="52" bestFit="1" customWidth="1"/>
    <col min="1816" max="2048" width="8.88671875" style="52"/>
    <col min="2049" max="2049" width="4.6640625" style="52" customWidth="1"/>
    <col min="2050" max="2050" width="14.5546875" style="52" bestFit="1" customWidth="1"/>
    <col min="2051" max="2051" width="10.33203125" style="52" customWidth="1"/>
    <col min="2052" max="2052" width="11.88671875" style="52" bestFit="1" customWidth="1"/>
    <col min="2053" max="2053" width="10.109375" style="52" bestFit="1" customWidth="1"/>
    <col min="2054" max="2054" width="9.33203125" style="52" bestFit="1" customWidth="1"/>
    <col min="2055" max="2055" width="8.109375" style="52" customWidth="1"/>
    <col min="2056" max="2056" width="11.33203125" style="52" customWidth="1"/>
    <col min="2057" max="2057" width="15.6640625" style="52" bestFit="1" customWidth="1"/>
    <col min="2058" max="2058" width="10.6640625" style="52" bestFit="1" customWidth="1"/>
    <col min="2059" max="2059" width="10.88671875" style="52" bestFit="1" customWidth="1"/>
    <col min="2060" max="2060" width="11.44140625" style="52" bestFit="1" customWidth="1"/>
    <col min="2061" max="2061" width="11.109375" style="52" bestFit="1" customWidth="1"/>
    <col min="2062" max="2062" width="14.33203125" style="52" bestFit="1" customWidth="1"/>
    <col min="2063" max="2063" width="13.88671875" style="52" bestFit="1" customWidth="1"/>
    <col min="2064" max="2066" width="12.33203125" style="52" bestFit="1" customWidth="1"/>
    <col min="2067" max="2068" width="9" style="52" customWidth="1"/>
    <col min="2069" max="2069" width="12.33203125" style="52" bestFit="1" customWidth="1"/>
    <col min="2070" max="2070" width="9" style="52" customWidth="1"/>
    <col min="2071" max="2071" width="12.44140625" style="52" bestFit="1" customWidth="1"/>
    <col min="2072" max="2304" width="8.88671875" style="52"/>
    <col min="2305" max="2305" width="4.6640625" style="52" customWidth="1"/>
    <col min="2306" max="2306" width="14.5546875" style="52" bestFit="1" customWidth="1"/>
    <col min="2307" max="2307" width="10.33203125" style="52" customWidth="1"/>
    <col min="2308" max="2308" width="11.88671875" style="52" bestFit="1" customWidth="1"/>
    <col min="2309" max="2309" width="10.109375" style="52" bestFit="1" customWidth="1"/>
    <col min="2310" max="2310" width="9.33203125" style="52" bestFit="1" customWidth="1"/>
    <col min="2311" max="2311" width="8.109375" style="52" customWidth="1"/>
    <col min="2312" max="2312" width="11.33203125" style="52" customWidth="1"/>
    <col min="2313" max="2313" width="15.6640625" style="52" bestFit="1" customWidth="1"/>
    <col min="2314" max="2314" width="10.6640625" style="52" bestFit="1" customWidth="1"/>
    <col min="2315" max="2315" width="10.88671875" style="52" bestFit="1" customWidth="1"/>
    <col min="2316" max="2316" width="11.44140625" style="52" bestFit="1" customWidth="1"/>
    <col min="2317" max="2317" width="11.109375" style="52" bestFit="1" customWidth="1"/>
    <col min="2318" max="2318" width="14.33203125" style="52" bestFit="1" customWidth="1"/>
    <col min="2319" max="2319" width="13.88671875" style="52" bestFit="1" customWidth="1"/>
    <col min="2320" max="2322" width="12.33203125" style="52" bestFit="1" customWidth="1"/>
    <col min="2323" max="2324" width="9" style="52" customWidth="1"/>
    <col min="2325" max="2325" width="12.33203125" style="52" bestFit="1" customWidth="1"/>
    <col min="2326" max="2326" width="9" style="52" customWidth="1"/>
    <col min="2327" max="2327" width="12.44140625" style="52" bestFit="1" customWidth="1"/>
    <col min="2328" max="2560" width="8.88671875" style="52"/>
    <col min="2561" max="2561" width="4.6640625" style="52" customWidth="1"/>
    <col min="2562" max="2562" width="14.5546875" style="52" bestFit="1" customWidth="1"/>
    <col min="2563" max="2563" width="10.33203125" style="52" customWidth="1"/>
    <col min="2564" max="2564" width="11.88671875" style="52" bestFit="1" customWidth="1"/>
    <col min="2565" max="2565" width="10.109375" style="52" bestFit="1" customWidth="1"/>
    <col min="2566" max="2566" width="9.33203125" style="52" bestFit="1" customWidth="1"/>
    <col min="2567" max="2567" width="8.109375" style="52" customWidth="1"/>
    <col min="2568" max="2568" width="11.33203125" style="52" customWidth="1"/>
    <col min="2569" max="2569" width="15.6640625" style="52" bestFit="1" customWidth="1"/>
    <col min="2570" max="2570" width="10.6640625" style="52" bestFit="1" customWidth="1"/>
    <col min="2571" max="2571" width="10.88671875" style="52" bestFit="1" customWidth="1"/>
    <col min="2572" max="2572" width="11.44140625" style="52" bestFit="1" customWidth="1"/>
    <col min="2573" max="2573" width="11.109375" style="52" bestFit="1" customWidth="1"/>
    <col min="2574" max="2574" width="14.33203125" style="52" bestFit="1" customWidth="1"/>
    <col min="2575" max="2575" width="13.88671875" style="52" bestFit="1" customWidth="1"/>
    <col min="2576" max="2578" width="12.33203125" style="52" bestFit="1" customWidth="1"/>
    <col min="2579" max="2580" width="9" style="52" customWidth="1"/>
    <col min="2581" max="2581" width="12.33203125" style="52" bestFit="1" customWidth="1"/>
    <col min="2582" max="2582" width="9" style="52" customWidth="1"/>
    <col min="2583" max="2583" width="12.44140625" style="52" bestFit="1" customWidth="1"/>
    <col min="2584" max="2816" width="8.88671875" style="52"/>
    <col min="2817" max="2817" width="4.6640625" style="52" customWidth="1"/>
    <col min="2818" max="2818" width="14.5546875" style="52" bestFit="1" customWidth="1"/>
    <col min="2819" max="2819" width="10.33203125" style="52" customWidth="1"/>
    <col min="2820" max="2820" width="11.88671875" style="52" bestFit="1" customWidth="1"/>
    <col min="2821" max="2821" width="10.109375" style="52" bestFit="1" customWidth="1"/>
    <col min="2822" max="2822" width="9.33203125" style="52" bestFit="1" customWidth="1"/>
    <col min="2823" max="2823" width="8.109375" style="52" customWidth="1"/>
    <col min="2824" max="2824" width="11.33203125" style="52" customWidth="1"/>
    <col min="2825" max="2825" width="15.6640625" style="52" bestFit="1" customWidth="1"/>
    <col min="2826" max="2826" width="10.6640625" style="52" bestFit="1" customWidth="1"/>
    <col min="2827" max="2827" width="10.88671875" style="52" bestFit="1" customWidth="1"/>
    <col min="2828" max="2828" width="11.44140625" style="52" bestFit="1" customWidth="1"/>
    <col min="2829" max="2829" width="11.109375" style="52" bestFit="1" customWidth="1"/>
    <col min="2830" max="2830" width="14.33203125" style="52" bestFit="1" customWidth="1"/>
    <col min="2831" max="2831" width="13.88671875" style="52" bestFit="1" customWidth="1"/>
    <col min="2832" max="2834" width="12.33203125" style="52" bestFit="1" customWidth="1"/>
    <col min="2835" max="2836" width="9" style="52" customWidth="1"/>
    <col min="2837" max="2837" width="12.33203125" style="52" bestFit="1" customWidth="1"/>
    <col min="2838" max="2838" width="9" style="52" customWidth="1"/>
    <col min="2839" max="2839" width="12.44140625" style="52" bestFit="1" customWidth="1"/>
    <col min="2840" max="3072" width="8.88671875" style="52"/>
    <col min="3073" max="3073" width="4.6640625" style="52" customWidth="1"/>
    <col min="3074" max="3074" width="14.5546875" style="52" bestFit="1" customWidth="1"/>
    <col min="3075" max="3075" width="10.33203125" style="52" customWidth="1"/>
    <col min="3076" max="3076" width="11.88671875" style="52" bestFit="1" customWidth="1"/>
    <col min="3077" max="3077" width="10.109375" style="52" bestFit="1" customWidth="1"/>
    <col min="3078" max="3078" width="9.33203125" style="52" bestFit="1" customWidth="1"/>
    <col min="3079" max="3079" width="8.109375" style="52" customWidth="1"/>
    <col min="3080" max="3080" width="11.33203125" style="52" customWidth="1"/>
    <col min="3081" max="3081" width="15.6640625" style="52" bestFit="1" customWidth="1"/>
    <col min="3082" max="3082" width="10.6640625" style="52" bestFit="1" customWidth="1"/>
    <col min="3083" max="3083" width="10.88671875" style="52" bestFit="1" customWidth="1"/>
    <col min="3084" max="3084" width="11.44140625" style="52" bestFit="1" customWidth="1"/>
    <col min="3085" max="3085" width="11.109375" style="52" bestFit="1" customWidth="1"/>
    <col min="3086" max="3086" width="14.33203125" style="52" bestFit="1" customWidth="1"/>
    <col min="3087" max="3087" width="13.88671875" style="52" bestFit="1" customWidth="1"/>
    <col min="3088" max="3090" width="12.33203125" style="52" bestFit="1" customWidth="1"/>
    <col min="3091" max="3092" width="9" style="52" customWidth="1"/>
    <col min="3093" max="3093" width="12.33203125" style="52" bestFit="1" customWidth="1"/>
    <col min="3094" max="3094" width="9" style="52" customWidth="1"/>
    <col min="3095" max="3095" width="12.44140625" style="52" bestFit="1" customWidth="1"/>
    <col min="3096" max="3328" width="8.88671875" style="52"/>
    <col min="3329" max="3329" width="4.6640625" style="52" customWidth="1"/>
    <col min="3330" max="3330" width="14.5546875" style="52" bestFit="1" customWidth="1"/>
    <col min="3331" max="3331" width="10.33203125" style="52" customWidth="1"/>
    <col min="3332" max="3332" width="11.88671875" style="52" bestFit="1" customWidth="1"/>
    <col min="3333" max="3333" width="10.109375" style="52" bestFit="1" customWidth="1"/>
    <col min="3334" max="3334" width="9.33203125" style="52" bestFit="1" customWidth="1"/>
    <col min="3335" max="3335" width="8.109375" style="52" customWidth="1"/>
    <col min="3336" max="3336" width="11.33203125" style="52" customWidth="1"/>
    <col min="3337" max="3337" width="15.6640625" style="52" bestFit="1" customWidth="1"/>
    <col min="3338" max="3338" width="10.6640625" style="52" bestFit="1" customWidth="1"/>
    <col min="3339" max="3339" width="10.88671875" style="52" bestFit="1" customWidth="1"/>
    <col min="3340" max="3340" width="11.44140625" style="52" bestFit="1" customWidth="1"/>
    <col min="3341" max="3341" width="11.109375" style="52" bestFit="1" customWidth="1"/>
    <col min="3342" max="3342" width="14.33203125" style="52" bestFit="1" customWidth="1"/>
    <col min="3343" max="3343" width="13.88671875" style="52" bestFit="1" customWidth="1"/>
    <col min="3344" max="3346" width="12.33203125" style="52" bestFit="1" customWidth="1"/>
    <col min="3347" max="3348" width="9" style="52" customWidth="1"/>
    <col min="3349" max="3349" width="12.33203125" style="52" bestFit="1" customWidth="1"/>
    <col min="3350" max="3350" width="9" style="52" customWidth="1"/>
    <col min="3351" max="3351" width="12.44140625" style="52" bestFit="1" customWidth="1"/>
    <col min="3352" max="3584" width="8.88671875" style="52"/>
    <col min="3585" max="3585" width="4.6640625" style="52" customWidth="1"/>
    <col min="3586" max="3586" width="14.5546875" style="52" bestFit="1" customWidth="1"/>
    <col min="3587" max="3587" width="10.33203125" style="52" customWidth="1"/>
    <col min="3588" max="3588" width="11.88671875" style="52" bestFit="1" customWidth="1"/>
    <col min="3589" max="3589" width="10.109375" style="52" bestFit="1" customWidth="1"/>
    <col min="3590" max="3590" width="9.33203125" style="52" bestFit="1" customWidth="1"/>
    <col min="3591" max="3591" width="8.109375" style="52" customWidth="1"/>
    <col min="3592" max="3592" width="11.33203125" style="52" customWidth="1"/>
    <col min="3593" max="3593" width="15.6640625" style="52" bestFit="1" customWidth="1"/>
    <col min="3594" max="3594" width="10.6640625" style="52" bestFit="1" customWidth="1"/>
    <col min="3595" max="3595" width="10.88671875" style="52" bestFit="1" customWidth="1"/>
    <col min="3596" max="3596" width="11.44140625" style="52" bestFit="1" customWidth="1"/>
    <col min="3597" max="3597" width="11.109375" style="52" bestFit="1" customWidth="1"/>
    <col min="3598" max="3598" width="14.33203125" style="52" bestFit="1" customWidth="1"/>
    <col min="3599" max="3599" width="13.88671875" style="52" bestFit="1" customWidth="1"/>
    <col min="3600" max="3602" width="12.33203125" style="52" bestFit="1" customWidth="1"/>
    <col min="3603" max="3604" width="9" style="52" customWidth="1"/>
    <col min="3605" max="3605" width="12.33203125" style="52" bestFit="1" customWidth="1"/>
    <col min="3606" max="3606" width="9" style="52" customWidth="1"/>
    <col min="3607" max="3607" width="12.44140625" style="52" bestFit="1" customWidth="1"/>
    <col min="3608" max="3840" width="8.88671875" style="52"/>
    <col min="3841" max="3841" width="4.6640625" style="52" customWidth="1"/>
    <col min="3842" max="3842" width="14.5546875" style="52" bestFit="1" customWidth="1"/>
    <col min="3843" max="3843" width="10.33203125" style="52" customWidth="1"/>
    <col min="3844" max="3844" width="11.88671875" style="52" bestFit="1" customWidth="1"/>
    <col min="3845" max="3845" width="10.109375" style="52" bestFit="1" customWidth="1"/>
    <col min="3846" max="3846" width="9.33203125" style="52" bestFit="1" customWidth="1"/>
    <col min="3847" max="3847" width="8.109375" style="52" customWidth="1"/>
    <col min="3848" max="3848" width="11.33203125" style="52" customWidth="1"/>
    <col min="3849" max="3849" width="15.6640625" style="52" bestFit="1" customWidth="1"/>
    <col min="3850" max="3850" width="10.6640625" style="52" bestFit="1" customWidth="1"/>
    <col min="3851" max="3851" width="10.88671875" style="52" bestFit="1" customWidth="1"/>
    <col min="3852" max="3852" width="11.44140625" style="52" bestFit="1" customWidth="1"/>
    <col min="3853" max="3853" width="11.109375" style="52" bestFit="1" customWidth="1"/>
    <col min="3854" max="3854" width="14.33203125" style="52" bestFit="1" customWidth="1"/>
    <col min="3855" max="3855" width="13.88671875" style="52" bestFit="1" customWidth="1"/>
    <col min="3856" max="3858" width="12.33203125" style="52" bestFit="1" customWidth="1"/>
    <col min="3859" max="3860" width="9" style="52" customWidth="1"/>
    <col min="3861" max="3861" width="12.33203125" style="52" bestFit="1" customWidth="1"/>
    <col min="3862" max="3862" width="9" style="52" customWidth="1"/>
    <col min="3863" max="3863" width="12.44140625" style="52" bestFit="1" customWidth="1"/>
    <col min="3864" max="4096" width="8.88671875" style="52"/>
    <col min="4097" max="4097" width="4.6640625" style="52" customWidth="1"/>
    <col min="4098" max="4098" width="14.5546875" style="52" bestFit="1" customWidth="1"/>
    <col min="4099" max="4099" width="10.33203125" style="52" customWidth="1"/>
    <col min="4100" max="4100" width="11.88671875" style="52" bestFit="1" customWidth="1"/>
    <col min="4101" max="4101" width="10.109375" style="52" bestFit="1" customWidth="1"/>
    <col min="4102" max="4102" width="9.33203125" style="52" bestFit="1" customWidth="1"/>
    <col min="4103" max="4103" width="8.109375" style="52" customWidth="1"/>
    <col min="4104" max="4104" width="11.33203125" style="52" customWidth="1"/>
    <col min="4105" max="4105" width="15.6640625" style="52" bestFit="1" customWidth="1"/>
    <col min="4106" max="4106" width="10.6640625" style="52" bestFit="1" customWidth="1"/>
    <col min="4107" max="4107" width="10.88671875" style="52" bestFit="1" customWidth="1"/>
    <col min="4108" max="4108" width="11.44140625" style="52" bestFit="1" customWidth="1"/>
    <col min="4109" max="4109" width="11.109375" style="52" bestFit="1" customWidth="1"/>
    <col min="4110" max="4110" width="14.33203125" style="52" bestFit="1" customWidth="1"/>
    <col min="4111" max="4111" width="13.88671875" style="52" bestFit="1" customWidth="1"/>
    <col min="4112" max="4114" width="12.33203125" style="52" bestFit="1" customWidth="1"/>
    <col min="4115" max="4116" width="9" style="52" customWidth="1"/>
    <col min="4117" max="4117" width="12.33203125" style="52" bestFit="1" customWidth="1"/>
    <col min="4118" max="4118" width="9" style="52" customWidth="1"/>
    <col min="4119" max="4119" width="12.44140625" style="52" bestFit="1" customWidth="1"/>
    <col min="4120" max="4352" width="8.88671875" style="52"/>
    <col min="4353" max="4353" width="4.6640625" style="52" customWidth="1"/>
    <col min="4354" max="4354" width="14.5546875" style="52" bestFit="1" customWidth="1"/>
    <col min="4355" max="4355" width="10.33203125" style="52" customWidth="1"/>
    <col min="4356" max="4356" width="11.88671875" style="52" bestFit="1" customWidth="1"/>
    <col min="4357" max="4357" width="10.109375" style="52" bestFit="1" customWidth="1"/>
    <col min="4358" max="4358" width="9.33203125" style="52" bestFit="1" customWidth="1"/>
    <col min="4359" max="4359" width="8.109375" style="52" customWidth="1"/>
    <col min="4360" max="4360" width="11.33203125" style="52" customWidth="1"/>
    <col min="4361" max="4361" width="15.6640625" style="52" bestFit="1" customWidth="1"/>
    <col min="4362" max="4362" width="10.6640625" style="52" bestFit="1" customWidth="1"/>
    <col min="4363" max="4363" width="10.88671875" style="52" bestFit="1" customWidth="1"/>
    <col min="4364" max="4364" width="11.44140625" style="52" bestFit="1" customWidth="1"/>
    <col min="4365" max="4365" width="11.109375" style="52" bestFit="1" customWidth="1"/>
    <col min="4366" max="4366" width="14.33203125" style="52" bestFit="1" customWidth="1"/>
    <col min="4367" max="4367" width="13.88671875" style="52" bestFit="1" customWidth="1"/>
    <col min="4368" max="4370" width="12.33203125" style="52" bestFit="1" customWidth="1"/>
    <col min="4371" max="4372" width="9" style="52" customWidth="1"/>
    <col min="4373" max="4373" width="12.33203125" style="52" bestFit="1" customWidth="1"/>
    <col min="4374" max="4374" width="9" style="52" customWidth="1"/>
    <col min="4375" max="4375" width="12.44140625" style="52" bestFit="1" customWidth="1"/>
    <col min="4376" max="4608" width="8.88671875" style="52"/>
    <col min="4609" max="4609" width="4.6640625" style="52" customWidth="1"/>
    <col min="4610" max="4610" width="14.5546875" style="52" bestFit="1" customWidth="1"/>
    <col min="4611" max="4611" width="10.33203125" style="52" customWidth="1"/>
    <col min="4612" max="4612" width="11.88671875" style="52" bestFit="1" customWidth="1"/>
    <col min="4613" max="4613" width="10.109375" style="52" bestFit="1" customWidth="1"/>
    <col min="4614" max="4614" width="9.33203125" style="52" bestFit="1" customWidth="1"/>
    <col min="4615" max="4615" width="8.109375" style="52" customWidth="1"/>
    <col min="4616" max="4616" width="11.33203125" style="52" customWidth="1"/>
    <col min="4617" max="4617" width="15.6640625" style="52" bestFit="1" customWidth="1"/>
    <col min="4618" max="4618" width="10.6640625" style="52" bestFit="1" customWidth="1"/>
    <col min="4619" max="4619" width="10.88671875" style="52" bestFit="1" customWidth="1"/>
    <col min="4620" max="4620" width="11.44140625" style="52" bestFit="1" customWidth="1"/>
    <col min="4621" max="4621" width="11.109375" style="52" bestFit="1" customWidth="1"/>
    <col min="4622" max="4622" width="14.33203125" style="52" bestFit="1" customWidth="1"/>
    <col min="4623" max="4623" width="13.88671875" style="52" bestFit="1" customWidth="1"/>
    <col min="4624" max="4626" width="12.33203125" style="52" bestFit="1" customWidth="1"/>
    <col min="4627" max="4628" width="9" style="52" customWidth="1"/>
    <col min="4629" max="4629" width="12.33203125" style="52" bestFit="1" customWidth="1"/>
    <col min="4630" max="4630" width="9" style="52" customWidth="1"/>
    <col min="4631" max="4631" width="12.44140625" style="52" bestFit="1" customWidth="1"/>
    <col min="4632" max="4864" width="8.88671875" style="52"/>
    <col min="4865" max="4865" width="4.6640625" style="52" customWidth="1"/>
    <col min="4866" max="4866" width="14.5546875" style="52" bestFit="1" customWidth="1"/>
    <col min="4867" max="4867" width="10.33203125" style="52" customWidth="1"/>
    <col min="4868" max="4868" width="11.88671875" style="52" bestFit="1" customWidth="1"/>
    <col min="4869" max="4869" width="10.109375" style="52" bestFit="1" customWidth="1"/>
    <col min="4870" max="4870" width="9.33203125" style="52" bestFit="1" customWidth="1"/>
    <col min="4871" max="4871" width="8.109375" style="52" customWidth="1"/>
    <col min="4872" max="4872" width="11.33203125" style="52" customWidth="1"/>
    <col min="4873" max="4873" width="15.6640625" style="52" bestFit="1" customWidth="1"/>
    <col min="4874" max="4874" width="10.6640625" style="52" bestFit="1" customWidth="1"/>
    <col min="4875" max="4875" width="10.88671875" style="52" bestFit="1" customWidth="1"/>
    <col min="4876" max="4876" width="11.44140625" style="52" bestFit="1" customWidth="1"/>
    <col min="4877" max="4877" width="11.109375" style="52" bestFit="1" customWidth="1"/>
    <col min="4878" max="4878" width="14.33203125" style="52" bestFit="1" customWidth="1"/>
    <col min="4879" max="4879" width="13.88671875" style="52" bestFit="1" customWidth="1"/>
    <col min="4880" max="4882" width="12.33203125" style="52" bestFit="1" customWidth="1"/>
    <col min="4883" max="4884" width="9" style="52" customWidth="1"/>
    <col min="4885" max="4885" width="12.33203125" style="52" bestFit="1" customWidth="1"/>
    <col min="4886" max="4886" width="9" style="52" customWidth="1"/>
    <col min="4887" max="4887" width="12.44140625" style="52" bestFit="1" customWidth="1"/>
    <col min="4888" max="5120" width="8.88671875" style="52"/>
    <col min="5121" max="5121" width="4.6640625" style="52" customWidth="1"/>
    <col min="5122" max="5122" width="14.5546875" style="52" bestFit="1" customWidth="1"/>
    <col min="5123" max="5123" width="10.33203125" style="52" customWidth="1"/>
    <col min="5124" max="5124" width="11.88671875" style="52" bestFit="1" customWidth="1"/>
    <col min="5125" max="5125" width="10.109375" style="52" bestFit="1" customWidth="1"/>
    <col min="5126" max="5126" width="9.33203125" style="52" bestFit="1" customWidth="1"/>
    <col min="5127" max="5127" width="8.109375" style="52" customWidth="1"/>
    <col min="5128" max="5128" width="11.33203125" style="52" customWidth="1"/>
    <col min="5129" max="5129" width="15.6640625" style="52" bestFit="1" customWidth="1"/>
    <col min="5130" max="5130" width="10.6640625" style="52" bestFit="1" customWidth="1"/>
    <col min="5131" max="5131" width="10.88671875" style="52" bestFit="1" customWidth="1"/>
    <col min="5132" max="5132" width="11.44140625" style="52" bestFit="1" customWidth="1"/>
    <col min="5133" max="5133" width="11.109375" style="52" bestFit="1" customWidth="1"/>
    <col min="5134" max="5134" width="14.33203125" style="52" bestFit="1" customWidth="1"/>
    <col min="5135" max="5135" width="13.88671875" style="52" bestFit="1" customWidth="1"/>
    <col min="5136" max="5138" width="12.33203125" style="52" bestFit="1" customWidth="1"/>
    <col min="5139" max="5140" width="9" style="52" customWidth="1"/>
    <col min="5141" max="5141" width="12.33203125" style="52" bestFit="1" customWidth="1"/>
    <col min="5142" max="5142" width="9" style="52" customWidth="1"/>
    <col min="5143" max="5143" width="12.44140625" style="52" bestFit="1" customWidth="1"/>
    <col min="5144" max="5376" width="8.88671875" style="52"/>
    <col min="5377" max="5377" width="4.6640625" style="52" customWidth="1"/>
    <col min="5378" max="5378" width="14.5546875" style="52" bestFit="1" customWidth="1"/>
    <col min="5379" max="5379" width="10.33203125" style="52" customWidth="1"/>
    <col min="5380" max="5380" width="11.88671875" style="52" bestFit="1" customWidth="1"/>
    <col min="5381" max="5381" width="10.109375" style="52" bestFit="1" customWidth="1"/>
    <col min="5382" max="5382" width="9.33203125" style="52" bestFit="1" customWidth="1"/>
    <col min="5383" max="5383" width="8.109375" style="52" customWidth="1"/>
    <col min="5384" max="5384" width="11.33203125" style="52" customWidth="1"/>
    <col min="5385" max="5385" width="15.6640625" style="52" bestFit="1" customWidth="1"/>
    <col min="5386" max="5386" width="10.6640625" style="52" bestFit="1" customWidth="1"/>
    <col min="5387" max="5387" width="10.88671875" style="52" bestFit="1" customWidth="1"/>
    <col min="5388" max="5388" width="11.44140625" style="52" bestFit="1" customWidth="1"/>
    <col min="5389" max="5389" width="11.109375" style="52" bestFit="1" customWidth="1"/>
    <col min="5390" max="5390" width="14.33203125" style="52" bestFit="1" customWidth="1"/>
    <col min="5391" max="5391" width="13.88671875" style="52" bestFit="1" customWidth="1"/>
    <col min="5392" max="5394" width="12.33203125" style="52" bestFit="1" customWidth="1"/>
    <col min="5395" max="5396" width="9" style="52" customWidth="1"/>
    <col min="5397" max="5397" width="12.33203125" style="52" bestFit="1" customWidth="1"/>
    <col min="5398" max="5398" width="9" style="52" customWidth="1"/>
    <col min="5399" max="5399" width="12.44140625" style="52" bestFit="1" customWidth="1"/>
    <col min="5400" max="5632" width="8.88671875" style="52"/>
    <col min="5633" max="5633" width="4.6640625" style="52" customWidth="1"/>
    <col min="5634" max="5634" width="14.5546875" style="52" bestFit="1" customWidth="1"/>
    <col min="5635" max="5635" width="10.33203125" style="52" customWidth="1"/>
    <col min="5636" max="5636" width="11.88671875" style="52" bestFit="1" customWidth="1"/>
    <col min="5637" max="5637" width="10.109375" style="52" bestFit="1" customWidth="1"/>
    <col min="5638" max="5638" width="9.33203125" style="52" bestFit="1" customWidth="1"/>
    <col min="5639" max="5639" width="8.109375" style="52" customWidth="1"/>
    <col min="5640" max="5640" width="11.33203125" style="52" customWidth="1"/>
    <col min="5641" max="5641" width="15.6640625" style="52" bestFit="1" customWidth="1"/>
    <col min="5642" max="5642" width="10.6640625" style="52" bestFit="1" customWidth="1"/>
    <col min="5643" max="5643" width="10.88671875" style="52" bestFit="1" customWidth="1"/>
    <col min="5644" max="5644" width="11.44140625" style="52" bestFit="1" customWidth="1"/>
    <col min="5645" max="5645" width="11.109375" style="52" bestFit="1" customWidth="1"/>
    <col min="5646" max="5646" width="14.33203125" style="52" bestFit="1" customWidth="1"/>
    <col min="5647" max="5647" width="13.88671875" style="52" bestFit="1" customWidth="1"/>
    <col min="5648" max="5650" width="12.33203125" style="52" bestFit="1" customWidth="1"/>
    <col min="5651" max="5652" width="9" style="52" customWidth="1"/>
    <col min="5653" max="5653" width="12.33203125" style="52" bestFit="1" customWidth="1"/>
    <col min="5654" max="5654" width="9" style="52" customWidth="1"/>
    <col min="5655" max="5655" width="12.44140625" style="52" bestFit="1" customWidth="1"/>
    <col min="5656" max="5888" width="8.88671875" style="52"/>
    <col min="5889" max="5889" width="4.6640625" style="52" customWidth="1"/>
    <col min="5890" max="5890" width="14.5546875" style="52" bestFit="1" customWidth="1"/>
    <col min="5891" max="5891" width="10.33203125" style="52" customWidth="1"/>
    <col min="5892" max="5892" width="11.88671875" style="52" bestFit="1" customWidth="1"/>
    <col min="5893" max="5893" width="10.109375" style="52" bestFit="1" customWidth="1"/>
    <col min="5894" max="5894" width="9.33203125" style="52" bestFit="1" customWidth="1"/>
    <col min="5895" max="5895" width="8.109375" style="52" customWidth="1"/>
    <col min="5896" max="5896" width="11.33203125" style="52" customWidth="1"/>
    <col min="5897" max="5897" width="15.6640625" style="52" bestFit="1" customWidth="1"/>
    <col min="5898" max="5898" width="10.6640625" style="52" bestFit="1" customWidth="1"/>
    <col min="5899" max="5899" width="10.88671875" style="52" bestFit="1" customWidth="1"/>
    <col min="5900" max="5900" width="11.44140625" style="52" bestFit="1" customWidth="1"/>
    <col min="5901" max="5901" width="11.109375" style="52" bestFit="1" customWidth="1"/>
    <col min="5902" max="5902" width="14.33203125" style="52" bestFit="1" customWidth="1"/>
    <col min="5903" max="5903" width="13.88671875" style="52" bestFit="1" customWidth="1"/>
    <col min="5904" max="5906" width="12.33203125" style="52" bestFit="1" customWidth="1"/>
    <col min="5907" max="5908" width="9" style="52" customWidth="1"/>
    <col min="5909" max="5909" width="12.33203125" style="52" bestFit="1" customWidth="1"/>
    <col min="5910" max="5910" width="9" style="52" customWidth="1"/>
    <col min="5911" max="5911" width="12.44140625" style="52" bestFit="1" customWidth="1"/>
    <col min="5912" max="6144" width="8.88671875" style="52"/>
    <col min="6145" max="6145" width="4.6640625" style="52" customWidth="1"/>
    <col min="6146" max="6146" width="14.5546875" style="52" bestFit="1" customWidth="1"/>
    <col min="6147" max="6147" width="10.33203125" style="52" customWidth="1"/>
    <col min="6148" max="6148" width="11.88671875" style="52" bestFit="1" customWidth="1"/>
    <col min="6149" max="6149" width="10.109375" style="52" bestFit="1" customWidth="1"/>
    <col min="6150" max="6150" width="9.33203125" style="52" bestFit="1" customWidth="1"/>
    <col min="6151" max="6151" width="8.109375" style="52" customWidth="1"/>
    <col min="6152" max="6152" width="11.33203125" style="52" customWidth="1"/>
    <col min="6153" max="6153" width="15.6640625" style="52" bestFit="1" customWidth="1"/>
    <col min="6154" max="6154" width="10.6640625" style="52" bestFit="1" customWidth="1"/>
    <col min="6155" max="6155" width="10.88671875" style="52" bestFit="1" customWidth="1"/>
    <col min="6156" max="6156" width="11.44140625" style="52" bestFit="1" customWidth="1"/>
    <col min="6157" max="6157" width="11.109375" style="52" bestFit="1" customWidth="1"/>
    <col min="6158" max="6158" width="14.33203125" style="52" bestFit="1" customWidth="1"/>
    <col min="6159" max="6159" width="13.88671875" style="52" bestFit="1" customWidth="1"/>
    <col min="6160" max="6162" width="12.33203125" style="52" bestFit="1" customWidth="1"/>
    <col min="6163" max="6164" width="9" style="52" customWidth="1"/>
    <col min="6165" max="6165" width="12.33203125" style="52" bestFit="1" customWidth="1"/>
    <col min="6166" max="6166" width="9" style="52" customWidth="1"/>
    <col min="6167" max="6167" width="12.44140625" style="52" bestFit="1" customWidth="1"/>
    <col min="6168" max="6400" width="8.88671875" style="52"/>
    <col min="6401" max="6401" width="4.6640625" style="52" customWidth="1"/>
    <col min="6402" max="6402" width="14.5546875" style="52" bestFit="1" customWidth="1"/>
    <col min="6403" max="6403" width="10.33203125" style="52" customWidth="1"/>
    <col min="6404" max="6404" width="11.88671875" style="52" bestFit="1" customWidth="1"/>
    <col min="6405" max="6405" width="10.109375" style="52" bestFit="1" customWidth="1"/>
    <col min="6406" max="6406" width="9.33203125" style="52" bestFit="1" customWidth="1"/>
    <col min="6407" max="6407" width="8.109375" style="52" customWidth="1"/>
    <col min="6408" max="6408" width="11.33203125" style="52" customWidth="1"/>
    <col min="6409" max="6409" width="15.6640625" style="52" bestFit="1" customWidth="1"/>
    <col min="6410" max="6410" width="10.6640625" style="52" bestFit="1" customWidth="1"/>
    <col min="6411" max="6411" width="10.88671875" style="52" bestFit="1" customWidth="1"/>
    <col min="6412" max="6412" width="11.44140625" style="52" bestFit="1" customWidth="1"/>
    <col min="6413" max="6413" width="11.109375" style="52" bestFit="1" customWidth="1"/>
    <col min="6414" max="6414" width="14.33203125" style="52" bestFit="1" customWidth="1"/>
    <col min="6415" max="6415" width="13.88671875" style="52" bestFit="1" customWidth="1"/>
    <col min="6416" max="6418" width="12.33203125" style="52" bestFit="1" customWidth="1"/>
    <col min="6419" max="6420" width="9" style="52" customWidth="1"/>
    <col min="6421" max="6421" width="12.33203125" style="52" bestFit="1" customWidth="1"/>
    <col min="6422" max="6422" width="9" style="52" customWidth="1"/>
    <col min="6423" max="6423" width="12.44140625" style="52" bestFit="1" customWidth="1"/>
    <col min="6424" max="6656" width="8.88671875" style="52"/>
    <col min="6657" max="6657" width="4.6640625" style="52" customWidth="1"/>
    <col min="6658" max="6658" width="14.5546875" style="52" bestFit="1" customWidth="1"/>
    <col min="6659" max="6659" width="10.33203125" style="52" customWidth="1"/>
    <col min="6660" max="6660" width="11.88671875" style="52" bestFit="1" customWidth="1"/>
    <col min="6661" max="6661" width="10.109375" style="52" bestFit="1" customWidth="1"/>
    <col min="6662" max="6662" width="9.33203125" style="52" bestFit="1" customWidth="1"/>
    <col min="6663" max="6663" width="8.109375" style="52" customWidth="1"/>
    <col min="6664" max="6664" width="11.33203125" style="52" customWidth="1"/>
    <col min="6665" max="6665" width="15.6640625" style="52" bestFit="1" customWidth="1"/>
    <col min="6666" max="6666" width="10.6640625" style="52" bestFit="1" customWidth="1"/>
    <col min="6667" max="6667" width="10.88671875" style="52" bestFit="1" customWidth="1"/>
    <col min="6668" max="6668" width="11.44140625" style="52" bestFit="1" customWidth="1"/>
    <col min="6669" max="6669" width="11.109375" style="52" bestFit="1" customWidth="1"/>
    <col min="6670" max="6670" width="14.33203125" style="52" bestFit="1" customWidth="1"/>
    <col min="6671" max="6671" width="13.88671875" style="52" bestFit="1" customWidth="1"/>
    <col min="6672" max="6674" width="12.33203125" style="52" bestFit="1" customWidth="1"/>
    <col min="6675" max="6676" width="9" style="52" customWidth="1"/>
    <col min="6677" max="6677" width="12.33203125" style="52" bestFit="1" customWidth="1"/>
    <col min="6678" max="6678" width="9" style="52" customWidth="1"/>
    <col min="6679" max="6679" width="12.44140625" style="52" bestFit="1" customWidth="1"/>
    <col min="6680" max="6912" width="8.88671875" style="52"/>
    <col min="6913" max="6913" width="4.6640625" style="52" customWidth="1"/>
    <col min="6914" max="6914" width="14.5546875" style="52" bestFit="1" customWidth="1"/>
    <col min="6915" max="6915" width="10.33203125" style="52" customWidth="1"/>
    <col min="6916" max="6916" width="11.88671875" style="52" bestFit="1" customWidth="1"/>
    <col min="6917" max="6917" width="10.109375" style="52" bestFit="1" customWidth="1"/>
    <col min="6918" max="6918" width="9.33203125" style="52" bestFit="1" customWidth="1"/>
    <col min="6919" max="6919" width="8.109375" style="52" customWidth="1"/>
    <col min="6920" max="6920" width="11.33203125" style="52" customWidth="1"/>
    <col min="6921" max="6921" width="15.6640625" style="52" bestFit="1" customWidth="1"/>
    <col min="6922" max="6922" width="10.6640625" style="52" bestFit="1" customWidth="1"/>
    <col min="6923" max="6923" width="10.88671875" style="52" bestFit="1" customWidth="1"/>
    <col min="6924" max="6924" width="11.44140625" style="52" bestFit="1" customWidth="1"/>
    <col min="6925" max="6925" width="11.109375" style="52" bestFit="1" customWidth="1"/>
    <col min="6926" max="6926" width="14.33203125" style="52" bestFit="1" customWidth="1"/>
    <col min="6927" max="6927" width="13.88671875" style="52" bestFit="1" customWidth="1"/>
    <col min="6928" max="6930" width="12.33203125" style="52" bestFit="1" customWidth="1"/>
    <col min="6931" max="6932" width="9" style="52" customWidth="1"/>
    <col min="6933" max="6933" width="12.33203125" style="52" bestFit="1" customWidth="1"/>
    <col min="6934" max="6934" width="9" style="52" customWidth="1"/>
    <col min="6935" max="6935" width="12.44140625" style="52" bestFit="1" customWidth="1"/>
    <col min="6936" max="7168" width="8.88671875" style="52"/>
    <col min="7169" max="7169" width="4.6640625" style="52" customWidth="1"/>
    <col min="7170" max="7170" width="14.5546875" style="52" bestFit="1" customWidth="1"/>
    <col min="7171" max="7171" width="10.33203125" style="52" customWidth="1"/>
    <col min="7172" max="7172" width="11.88671875" style="52" bestFit="1" customWidth="1"/>
    <col min="7173" max="7173" width="10.109375" style="52" bestFit="1" customWidth="1"/>
    <col min="7174" max="7174" width="9.33203125" style="52" bestFit="1" customWidth="1"/>
    <col min="7175" max="7175" width="8.109375" style="52" customWidth="1"/>
    <col min="7176" max="7176" width="11.33203125" style="52" customWidth="1"/>
    <col min="7177" max="7177" width="15.6640625" style="52" bestFit="1" customWidth="1"/>
    <col min="7178" max="7178" width="10.6640625" style="52" bestFit="1" customWidth="1"/>
    <col min="7179" max="7179" width="10.88671875" style="52" bestFit="1" customWidth="1"/>
    <col min="7180" max="7180" width="11.44140625" style="52" bestFit="1" customWidth="1"/>
    <col min="7181" max="7181" width="11.109375" style="52" bestFit="1" customWidth="1"/>
    <col min="7182" max="7182" width="14.33203125" style="52" bestFit="1" customWidth="1"/>
    <col min="7183" max="7183" width="13.88671875" style="52" bestFit="1" customWidth="1"/>
    <col min="7184" max="7186" width="12.33203125" style="52" bestFit="1" customWidth="1"/>
    <col min="7187" max="7188" width="9" style="52" customWidth="1"/>
    <col min="7189" max="7189" width="12.33203125" style="52" bestFit="1" customWidth="1"/>
    <col min="7190" max="7190" width="9" style="52" customWidth="1"/>
    <col min="7191" max="7191" width="12.44140625" style="52" bestFit="1" customWidth="1"/>
    <col min="7192" max="7424" width="8.88671875" style="52"/>
    <col min="7425" max="7425" width="4.6640625" style="52" customWidth="1"/>
    <col min="7426" max="7426" width="14.5546875" style="52" bestFit="1" customWidth="1"/>
    <col min="7427" max="7427" width="10.33203125" style="52" customWidth="1"/>
    <col min="7428" max="7428" width="11.88671875" style="52" bestFit="1" customWidth="1"/>
    <col min="7429" max="7429" width="10.109375" style="52" bestFit="1" customWidth="1"/>
    <col min="7430" max="7430" width="9.33203125" style="52" bestFit="1" customWidth="1"/>
    <col min="7431" max="7431" width="8.109375" style="52" customWidth="1"/>
    <col min="7432" max="7432" width="11.33203125" style="52" customWidth="1"/>
    <col min="7433" max="7433" width="15.6640625" style="52" bestFit="1" customWidth="1"/>
    <col min="7434" max="7434" width="10.6640625" style="52" bestFit="1" customWidth="1"/>
    <col min="7435" max="7435" width="10.88671875" style="52" bestFit="1" customWidth="1"/>
    <col min="7436" max="7436" width="11.44140625" style="52" bestFit="1" customWidth="1"/>
    <col min="7437" max="7437" width="11.109375" style="52" bestFit="1" customWidth="1"/>
    <col min="7438" max="7438" width="14.33203125" style="52" bestFit="1" customWidth="1"/>
    <col min="7439" max="7439" width="13.88671875" style="52" bestFit="1" customWidth="1"/>
    <col min="7440" max="7442" width="12.33203125" style="52" bestFit="1" customWidth="1"/>
    <col min="7443" max="7444" width="9" style="52" customWidth="1"/>
    <col min="7445" max="7445" width="12.33203125" style="52" bestFit="1" customWidth="1"/>
    <col min="7446" max="7446" width="9" style="52" customWidth="1"/>
    <col min="7447" max="7447" width="12.44140625" style="52" bestFit="1" customWidth="1"/>
    <col min="7448" max="7680" width="8.88671875" style="52"/>
    <col min="7681" max="7681" width="4.6640625" style="52" customWidth="1"/>
    <col min="7682" max="7682" width="14.5546875" style="52" bestFit="1" customWidth="1"/>
    <col min="7683" max="7683" width="10.33203125" style="52" customWidth="1"/>
    <col min="7684" max="7684" width="11.88671875" style="52" bestFit="1" customWidth="1"/>
    <col min="7685" max="7685" width="10.109375" style="52" bestFit="1" customWidth="1"/>
    <col min="7686" max="7686" width="9.33203125" style="52" bestFit="1" customWidth="1"/>
    <col min="7687" max="7687" width="8.109375" style="52" customWidth="1"/>
    <col min="7688" max="7688" width="11.33203125" style="52" customWidth="1"/>
    <col min="7689" max="7689" width="15.6640625" style="52" bestFit="1" customWidth="1"/>
    <col min="7690" max="7690" width="10.6640625" style="52" bestFit="1" customWidth="1"/>
    <col min="7691" max="7691" width="10.88671875" style="52" bestFit="1" customWidth="1"/>
    <col min="7692" max="7692" width="11.44140625" style="52" bestFit="1" customWidth="1"/>
    <col min="7693" max="7693" width="11.109375" style="52" bestFit="1" customWidth="1"/>
    <col min="7694" max="7694" width="14.33203125" style="52" bestFit="1" customWidth="1"/>
    <col min="7695" max="7695" width="13.88671875" style="52" bestFit="1" customWidth="1"/>
    <col min="7696" max="7698" width="12.33203125" style="52" bestFit="1" customWidth="1"/>
    <col min="7699" max="7700" width="9" style="52" customWidth="1"/>
    <col min="7701" max="7701" width="12.33203125" style="52" bestFit="1" customWidth="1"/>
    <col min="7702" max="7702" width="9" style="52" customWidth="1"/>
    <col min="7703" max="7703" width="12.44140625" style="52" bestFit="1" customWidth="1"/>
    <col min="7704" max="7936" width="8.88671875" style="52"/>
    <col min="7937" max="7937" width="4.6640625" style="52" customWidth="1"/>
    <col min="7938" max="7938" width="14.5546875" style="52" bestFit="1" customWidth="1"/>
    <col min="7939" max="7939" width="10.33203125" style="52" customWidth="1"/>
    <col min="7940" max="7940" width="11.88671875" style="52" bestFit="1" customWidth="1"/>
    <col min="7941" max="7941" width="10.109375" style="52" bestFit="1" customWidth="1"/>
    <col min="7942" max="7942" width="9.33203125" style="52" bestFit="1" customWidth="1"/>
    <col min="7943" max="7943" width="8.109375" style="52" customWidth="1"/>
    <col min="7944" max="7944" width="11.33203125" style="52" customWidth="1"/>
    <col min="7945" max="7945" width="15.6640625" style="52" bestFit="1" customWidth="1"/>
    <col min="7946" max="7946" width="10.6640625" style="52" bestFit="1" customWidth="1"/>
    <col min="7947" max="7947" width="10.88671875" style="52" bestFit="1" customWidth="1"/>
    <col min="7948" max="7948" width="11.44140625" style="52" bestFit="1" customWidth="1"/>
    <col min="7949" max="7949" width="11.109375" style="52" bestFit="1" customWidth="1"/>
    <col min="7950" max="7950" width="14.33203125" style="52" bestFit="1" customWidth="1"/>
    <col min="7951" max="7951" width="13.88671875" style="52" bestFit="1" customWidth="1"/>
    <col min="7952" max="7954" width="12.33203125" style="52" bestFit="1" customWidth="1"/>
    <col min="7955" max="7956" width="9" style="52" customWidth="1"/>
    <col min="7957" max="7957" width="12.33203125" style="52" bestFit="1" customWidth="1"/>
    <col min="7958" max="7958" width="9" style="52" customWidth="1"/>
    <col min="7959" max="7959" width="12.44140625" style="52" bestFit="1" customWidth="1"/>
    <col min="7960" max="8192" width="8.88671875" style="52"/>
    <col min="8193" max="8193" width="4.6640625" style="52" customWidth="1"/>
    <col min="8194" max="8194" width="14.5546875" style="52" bestFit="1" customWidth="1"/>
    <col min="8195" max="8195" width="10.33203125" style="52" customWidth="1"/>
    <col min="8196" max="8196" width="11.88671875" style="52" bestFit="1" customWidth="1"/>
    <col min="8197" max="8197" width="10.109375" style="52" bestFit="1" customWidth="1"/>
    <col min="8198" max="8198" width="9.33203125" style="52" bestFit="1" customWidth="1"/>
    <col min="8199" max="8199" width="8.109375" style="52" customWidth="1"/>
    <col min="8200" max="8200" width="11.33203125" style="52" customWidth="1"/>
    <col min="8201" max="8201" width="15.6640625" style="52" bestFit="1" customWidth="1"/>
    <col min="8202" max="8202" width="10.6640625" style="52" bestFit="1" customWidth="1"/>
    <col min="8203" max="8203" width="10.88671875" style="52" bestFit="1" customWidth="1"/>
    <col min="8204" max="8204" width="11.44140625" style="52" bestFit="1" customWidth="1"/>
    <col min="8205" max="8205" width="11.109375" style="52" bestFit="1" customWidth="1"/>
    <col min="8206" max="8206" width="14.33203125" style="52" bestFit="1" customWidth="1"/>
    <col min="8207" max="8207" width="13.88671875" style="52" bestFit="1" customWidth="1"/>
    <col min="8208" max="8210" width="12.33203125" style="52" bestFit="1" customWidth="1"/>
    <col min="8211" max="8212" width="9" style="52" customWidth="1"/>
    <col min="8213" max="8213" width="12.33203125" style="52" bestFit="1" customWidth="1"/>
    <col min="8214" max="8214" width="9" style="52" customWidth="1"/>
    <col min="8215" max="8215" width="12.44140625" style="52" bestFit="1" customWidth="1"/>
    <col min="8216" max="8448" width="8.88671875" style="52"/>
    <col min="8449" max="8449" width="4.6640625" style="52" customWidth="1"/>
    <col min="8450" max="8450" width="14.5546875" style="52" bestFit="1" customWidth="1"/>
    <col min="8451" max="8451" width="10.33203125" style="52" customWidth="1"/>
    <col min="8452" max="8452" width="11.88671875" style="52" bestFit="1" customWidth="1"/>
    <col min="8453" max="8453" width="10.109375" style="52" bestFit="1" customWidth="1"/>
    <col min="8454" max="8454" width="9.33203125" style="52" bestFit="1" customWidth="1"/>
    <col min="8455" max="8455" width="8.109375" style="52" customWidth="1"/>
    <col min="8456" max="8456" width="11.33203125" style="52" customWidth="1"/>
    <col min="8457" max="8457" width="15.6640625" style="52" bestFit="1" customWidth="1"/>
    <col min="8458" max="8458" width="10.6640625" style="52" bestFit="1" customWidth="1"/>
    <col min="8459" max="8459" width="10.88671875" style="52" bestFit="1" customWidth="1"/>
    <col min="8460" max="8460" width="11.44140625" style="52" bestFit="1" customWidth="1"/>
    <col min="8461" max="8461" width="11.109375" style="52" bestFit="1" customWidth="1"/>
    <col min="8462" max="8462" width="14.33203125" style="52" bestFit="1" customWidth="1"/>
    <col min="8463" max="8463" width="13.88671875" style="52" bestFit="1" customWidth="1"/>
    <col min="8464" max="8466" width="12.33203125" style="52" bestFit="1" customWidth="1"/>
    <col min="8467" max="8468" width="9" style="52" customWidth="1"/>
    <col min="8469" max="8469" width="12.33203125" style="52" bestFit="1" customWidth="1"/>
    <col min="8470" max="8470" width="9" style="52" customWidth="1"/>
    <col min="8471" max="8471" width="12.44140625" style="52" bestFit="1" customWidth="1"/>
    <col min="8472" max="8704" width="8.88671875" style="52"/>
    <col min="8705" max="8705" width="4.6640625" style="52" customWidth="1"/>
    <col min="8706" max="8706" width="14.5546875" style="52" bestFit="1" customWidth="1"/>
    <col min="8707" max="8707" width="10.33203125" style="52" customWidth="1"/>
    <col min="8708" max="8708" width="11.88671875" style="52" bestFit="1" customWidth="1"/>
    <col min="8709" max="8709" width="10.109375" style="52" bestFit="1" customWidth="1"/>
    <col min="8710" max="8710" width="9.33203125" style="52" bestFit="1" customWidth="1"/>
    <col min="8711" max="8711" width="8.109375" style="52" customWidth="1"/>
    <col min="8712" max="8712" width="11.33203125" style="52" customWidth="1"/>
    <col min="8713" max="8713" width="15.6640625" style="52" bestFit="1" customWidth="1"/>
    <col min="8714" max="8714" width="10.6640625" style="52" bestFit="1" customWidth="1"/>
    <col min="8715" max="8715" width="10.88671875" style="52" bestFit="1" customWidth="1"/>
    <col min="8716" max="8716" width="11.44140625" style="52" bestFit="1" customWidth="1"/>
    <col min="8717" max="8717" width="11.109375" style="52" bestFit="1" customWidth="1"/>
    <col min="8718" max="8718" width="14.33203125" style="52" bestFit="1" customWidth="1"/>
    <col min="8719" max="8719" width="13.88671875" style="52" bestFit="1" customWidth="1"/>
    <col min="8720" max="8722" width="12.33203125" style="52" bestFit="1" customWidth="1"/>
    <col min="8723" max="8724" width="9" style="52" customWidth="1"/>
    <col min="8725" max="8725" width="12.33203125" style="52" bestFit="1" customWidth="1"/>
    <col min="8726" max="8726" width="9" style="52" customWidth="1"/>
    <col min="8727" max="8727" width="12.44140625" style="52" bestFit="1" customWidth="1"/>
    <col min="8728" max="8960" width="8.88671875" style="52"/>
    <col min="8961" max="8961" width="4.6640625" style="52" customWidth="1"/>
    <col min="8962" max="8962" width="14.5546875" style="52" bestFit="1" customWidth="1"/>
    <col min="8963" max="8963" width="10.33203125" style="52" customWidth="1"/>
    <col min="8964" max="8964" width="11.88671875" style="52" bestFit="1" customWidth="1"/>
    <col min="8965" max="8965" width="10.109375" style="52" bestFit="1" customWidth="1"/>
    <col min="8966" max="8966" width="9.33203125" style="52" bestFit="1" customWidth="1"/>
    <col min="8967" max="8967" width="8.109375" style="52" customWidth="1"/>
    <col min="8968" max="8968" width="11.33203125" style="52" customWidth="1"/>
    <col min="8969" max="8969" width="15.6640625" style="52" bestFit="1" customWidth="1"/>
    <col min="8970" max="8970" width="10.6640625" style="52" bestFit="1" customWidth="1"/>
    <col min="8971" max="8971" width="10.88671875" style="52" bestFit="1" customWidth="1"/>
    <col min="8972" max="8972" width="11.44140625" style="52" bestFit="1" customWidth="1"/>
    <col min="8973" max="8973" width="11.109375" style="52" bestFit="1" customWidth="1"/>
    <col min="8974" max="8974" width="14.33203125" style="52" bestFit="1" customWidth="1"/>
    <col min="8975" max="8975" width="13.88671875" style="52" bestFit="1" customWidth="1"/>
    <col min="8976" max="8978" width="12.33203125" style="52" bestFit="1" customWidth="1"/>
    <col min="8979" max="8980" width="9" style="52" customWidth="1"/>
    <col min="8981" max="8981" width="12.33203125" style="52" bestFit="1" customWidth="1"/>
    <col min="8982" max="8982" width="9" style="52" customWidth="1"/>
    <col min="8983" max="8983" width="12.44140625" style="52" bestFit="1" customWidth="1"/>
    <col min="8984" max="9216" width="8.88671875" style="52"/>
    <col min="9217" max="9217" width="4.6640625" style="52" customWidth="1"/>
    <col min="9218" max="9218" width="14.5546875" style="52" bestFit="1" customWidth="1"/>
    <col min="9219" max="9219" width="10.33203125" style="52" customWidth="1"/>
    <col min="9220" max="9220" width="11.88671875" style="52" bestFit="1" customWidth="1"/>
    <col min="9221" max="9221" width="10.109375" style="52" bestFit="1" customWidth="1"/>
    <col min="9222" max="9222" width="9.33203125" style="52" bestFit="1" customWidth="1"/>
    <col min="9223" max="9223" width="8.109375" style="52" customWidth="1"/>
    <col min="9224" max="9224" width="11.33203125" style="52" customWidth="1"/>
    <col min="9225" max="9225" width="15.6640625" style="52" bestFit="1" customWidth="1"/>
    <col min="9226" max="9226" width="10.6640625" style="52" bestFit="1" customWidth="1"/>
    <col min="9227" max="9227" width="10.88671875" style="52" bestFit="1" customWidth="1"/>
    <col min="9228" max="9228" width="11.44140625" style="52" bestFit="1" customWidth="1"/>
    <col min="9229" max="9229" width="11.109375" style="52" bestFit="1" customWidth="1"/>
    <col min="9230" max="9230" width="14.33203125" style="52" bestFit="1" customWidth="1"/>
    <col min="9231" max="9231" width="13.88671875" style="52" bestFit="1" customWidth="1"/>
    <col min="9232" max="9234" width="12.33203125" style="52" bestFit="1" customWidth="1"/>
    <col min="9235" max="9236" width="9" style="52" customWidth="1"/>
    <col min="9237" max="9237" width="12.33203125" style="52" bestFit="1" customWidth="1"/>
    <col min="9238" max="9238" width="9" style="52" customWidth="1"/>
    <col min="9239" max="9239" width="12.44140625" style="52" bestFit="1" customWidth="1"/>
    <col min="9240" max="9472" width="8.88671875" style="52"/>
    <col min="9473" max="9473" width="4.6640625" style="52" customWidth="1"/>
    <col min="9474" max="9474" width="14.5546875" style="52" bestFit="1" customWidth="1"/>
    <col min="9475" max="9475" width="10.33203125" style="52" customWidth="1"/>
    <col min="9476" max="9476" width="11.88671875" style="52" bestFit="1" customWidth="1"/>
    <col min="9477" max="9477" width="10.109375" style="52" bestFit="1" customWidth="1"/>
    <col min="9478" max="9478" width="9.33203125" style="52" bestFit="1" customWidth="1"/>
    <col min="9479" max="9479" width="8.109375" style="52" customWidth="1"/>
    <col min="9480" max="9480" width="11.33203125" style="52" customWidth="1"/>
    <col min="9481" max="9481" width="15.6640625" style="52" bestFit="1" customWidth="1"/>
    <col min="9482" max="9482" width="10.6640625" style="52" bestFit="1" customWidth="1"/>
    <col min="9483" max="9483" width="10.88671875" style="52" bestFit="1" customWidth="1"/>
    <col min="9484" max="9484" width="11.44140625" style="52" bestFit="1" customWidth="1"/>
    <col min="9485" max="9485" width="11.109375" style="52" bestFit="1" customWidth="1"/>
    <col min="9486" max="9486" width="14.33203125" style="52" bestFit="1" customWidth="1"/>
    <col min="9487" max="9487" width="13.88671875" style="52" bestFit="1" customWidth="1"/>
    <col min="9488" max="9490" width="12.33203125" style="52" bestFit="1" customWidth="1"/>
    <col min="9491" max="9492" width="9" style="52" customWidth="1"/>
    <col min="9493" max="9493" width="12.33203125" style="52" bestFit="1" customWidth="1"/>
    <col min="9494" max="9494" width="9" style="52" customWidth="1"/>
    <col min="9495" max="9495" width="12.44140625" style="52" bestFit="1" customWidth="1"/>
    <col min="9496" max="9728" width="8.88671875" style="52"/>
    <col min="9729" max="9729" width="4.6640625" style="52" customWidth="1"/>
    <col min="9730" max="9730" width="14.5546875" style="52" bestFit="1" customWidth="1"/>
    <col min="9731" max="9731" width="10.33203125" style="52" customWidth="1"/>
    <col min="9732" max="9732" width="11.88671875" style="52" bestFit="1" customWidth="1"/>
    <col min="9733" max="9733" width="10.109375" style="52" bestFit="1" customWidth="1"/>
    <col min="9734" max="9734" width="9.33203125" style="52" bestFit="1" customWidth="1"/>
    <col min="9735" max="9735" width="8.109375" style="52" customWidth="1"/>
    <col min="9736" max="9736" width="11.33203125" style="52" customWidth="1"/>
    <col min="9737" max="9737" width="15.6640625" style="52" bestFit="1" customWidth="1"/>
    <col min="9738" max="9738" width="10.6640625" style="52" bestFit="1" customWidth="1"/>
    <col min="9739" max="9739" width="10.88671875" style="52" bestFit="1" customWidth="1"/>
    <col min="9740" max="9740" width="11.44140625" style="52" bestFit="1" customWidth="1"/>
    <col min="9741" max="9741" width="11.109375" style="52" bestFit="1" customWidth="1"/>
    <col min="9742" max="9742" width="14.33203125" style="52" bestFit="1" customWidth="1"/>
    <col min="9743" max="9743" width="13.88671875" style="52" bestFit="1" customWidth="1"/>
    <col min="9744" max="9746" width="12.33203125" style="52" bestFit="1" customWidth="1"/>
    <col min="9747" max="9748" width="9" style="52" customWidth="1"/>
    <col min="9749" max="9749" width="12.33203125" style="52" bestFit="1" customWidth="1"/>
    <col min="9750" max="9750" width="9" style="52" customWidth="1"/>
    <col min="9751" max="9751" width="12.44140625" style="52" bestFit="1" customWidth="1"/>
    <col min="9752" max="9984" width="8.88671875" style="52"/>
    <col min="9985" max="9985" width="4.6640625" style="52" customWidth="1"/>
    <col min="9986" max="9986" width="14.5546875" style="52" bestFit="1" customWidth="1"/>
    <col min="9987" max="9987" width="10.33203125" style="52" customWidth="1"/>
    <col min="9988" max="9988" width="11.88671875" style="52" bestFit="1" customWidth="1"/>
    <col min="9989" max="9989" width="10.109375" style="52" bestFit="1" customWidth="1"/>
    <col min="9990" max="9990" width="9.33203125" style="52" bestFit="1" customWidth="1"/>
    <col min="9991" max="9991" width="8.109375" style="52" customWidth="1"/>
    <col min="9992" max="9992" width="11.33203125" style="52" customWidth="1"/>
    <col min="9993" max="9993" width="15.6640625" style="52" bestFit="1" customWidth="1"/>
    <col min="9994" max="9994" width="10.6640625" style="52" bestFit="1" customWidth="1"/>
    <col min="9995" max="9995" width="10.88671875" style="52" bestFit="1" customWidth="1"/>
    <col min="9996" max="9996" width="11.44140625" style="52" bestFit="1" customWidth="1"/>
    <col min="9997" max="9997" width="11.109375" style="52" bestFit="1" customWidth="1"/>
    <col min="9998" max="9998" width="14.33203125" style="52" bestFit="1" customWidth="1"/>
    <col min="9999" max="9999" width="13.88671875" style="52" bestFit="1" customWidth="1"/>
    <col min="10000" max="10002" width="12.33203125" style="52" bestFit="1" customWidth="1"/>
    <col min="10003" max="10004" width="9" style="52" customWidth="1"/>
    <col min="10005" max="10005" width="12.33203125" style="52" bestFit="1" customWidth="1"/>
    <col min="10006" max="10006" width="9" style="52" customWidth="1"/>
    <col min="10007" max="10007" width="12.44140625" style="52" bestFit="1" customWidth="1"/>
    <col min="10008" max="10240" width="8.88671875" style="52"/>
    <col min="10241" max="10241" width="4.6640625" style="52" customWidth="1"/>
    <col min="10242" max="10242" width="14.5546875" style="52" bestFit="1" customWidth="1"/>
    <col min="10243" max="10243" width="10.33203125" style="52" customWidth="1"/>
    <col min="10244" max="10244" width="11.88671875" style="52" bestFit="1" customWidth="1"/>
    <col min="10245" max="10245" width="10.109375" style="52" bestFit="1" customWidth="1"/>
    <col min="10246" max="10246" width="9.33203125" style="52" bestFit="1" customWidth="1"/>
    <col min="10247" max="10247" width="8.109375" style="52" customWidth="1"/>
    <col min="10248" max="10248" width="11.33203125" style="52" customWidth="1"/>
    <col min="10249" max="10249" width="15.6640625" style="52" bestFit="1" customWidth="1"/>
    <col min="10250" max="10250" width="10.6640625" style="52" bestFit="1" customWidth="1"/>
    <col min="10251" max="10251" width="10.88671875" style="52" bestFit="1" customWidth="1"/>
    <col min="10252" max="10252" width="11.44140625" style="52" bestFit="1" customWidth="1"/>
    <col min="10253" max="10253" width="11.109375" style="52" bestFit="1" customWidth="1"/>
    <col min="10254" max="10254" width="14.33203125" style="52" bestFit="1" customWidth="1"/>
    <col min="10255" max="10255" width="13.88671875" style="52" bestFit="1" customWidth="1"/>
    <col min="10256" max="10258" width="12.33203125" style="52" bestFit="1" customWidth="1"/>
    <col min="10259" max="10260" width="9" style="52" customWidth="1"/>
    <col min="10261" max="10261" width="12.33203125" style="52" bestFit="1" customWidth="1"/>
    <col min="10262" max="10262" width="9" style="52" customWidth="1"/>
    <col min="10263" max="10263" width="12.44140625" style="52" bestFit="1" customWidth="1"/>
    <col min="10264" max="10496" width="8.88671875" style="52"/>
    <col min="10497" max="10497" width="4.6640625" style="52" customWidth="1"/>
    <col min="10498" max="10498" width="14.5546875" style="52" bestFit="1" customWidth="1"/>
    <col min="10499" max="10499" width="10.33203125" style="52" customWidth="1"/>
    <col min="10500" max="10500" width="11.88671875" style="52" bestFit="1" customWidth="1"/>
    <col min="10501" max="10501" width="10.109375" style="52" bestFit="1" customWidth="1"/>
    <col min="10502" max="10502" width="9.33203125" style="52" bestFit="1" customWidth="1"/>
    <col min="10503" max="10503" width="8.109375" style="52" customWidth="1"/>
    <col min="10504" max="10504" width="11.33203125" style="52" customWidth="1"/>
    <col min="10505" max="10505" width="15.6640625" style="52" bestFit="1" customWidth="1"/>
    <col min="10506" max="10506" width="10.6640625" style="52" bestFit="1" customWidth="1"/>
    <col min="10507" max="10507" width="10.88671875" style="52" bestFit="1" customWidth="1"/>
    <col min="10508" max="10508" width="11.44140625" style="52" bestFit="1" customWidth="1"/>
    <col min="10509" max="10509" width="11.109375" style="52" bestFit="1" customWidth="1"/>
    <col min="10510" max="10510" width="14.33203125" style="52" bestFit="1" customWidth="1"/>
    <col min="10511" max="10511" width="13.88671875" style="52" bestFit="1" customWidth="1"/>
    <col min="10512" max="10514" width="12.33203125" style="52" bestFit="1" customWidth="1"/>
    <col min="10515" max="10516" width="9" style="52" customWidth="1"/>
    <col min="10517" max="10517" width="12.33203125" style="52" bestFit="1" customWidth="1"/>
    <col min="10518" max="10518" width="9" style="52" customWidth="1"/>
    <col min="10519" max="10519" width="12.44140625" style="52" bestFit="1" customWidth="1"/>
    <col min="10520" max="10752" width="8.88671875" style="52"/>
    <col min="10753" max="10753" width="4.6640625" style="52" customWidth="1"/>
    <col min="10754" max="10754" width="14.5546875" style="52" bestFit="1" customWidth="1"/>
    <col min="10755" max="10755" width="10.33203125" style="52" customWidth="1"/>
    <col min="10756" max="10756" width="11.88671875" style="52" bestFit="1" customWidth="1"/>
    <col min="10757" max="10757" width="10.109375" style="52" bestFit="1" customWidth="1"/>
    <col min="10758" max="10758" width="9.33203125" style="52" bestFit="1" customWidth="1"/>
    <col min="10759" max="10759" width="8.109375" style="52" customWidth="1"/>
    <col min="10760" max="10760" width="11.33203125" style="52" customWidth="1"/>
    <col min="10761" max="10761" width="15.6640625" style="52" bestFit="1" customWidth="1"/>
    <col min="10762" max="10762" width="10.6640625" style="52" bestFit="1" customWidth="1"/>
    <col min="10763" max="10763" width="10.88671875" style="52" bestFit="1" customWidth="1"/>
    <col min="10764" max="10764" width="11.44140625" style="52" bestFit="1" customWidth="1"/>
    <col min="10765" max="10765" width="11.109375" style="52" bestFit="1" customWidth="1"/>
    <col min="10766" max="10766" width="14.33203125" style="52" bestFit="1" customWidth="1"/>
    <col min="10767" max="10767" width="13.88671875" style="52" bestFit="1" customWidth="1"/>
    <col min="10768" max="10770" width="12.33203125" style="52" bestFit="1" customWidth="1"/>
    <col min="10771" max="10772" width="9" style="52" customWidth="1"/>
    <col min="10773" max="10773" width="12.33203125" style="52" bestFit="1" customWidth="1"/>
    <col min="10774" max="10774" width="9" style="52" customWidth="1"/>
    <col min="10775" max="10775" width="12.44140625" style="52" bestFit="1" customWidth="1"/>
    <col min="10776" max="11008" width="8.88671875" style="52"/>
    <col min="11009" max="11009" width="4.6640625" style="52" customWidth="1"/>
    <col min="11010" max="11010" width="14.5546875" style="52" bestFit="1" customWidth="1"/>
    <col min="11011" max="11011" width="10.33203125" style="52" customWidth="1"/>
    <col min="11012" max="11012" width="11.88671875" style="52" bestFit="1" customWidth="1"/>
    <col min="11013" max="11013" width="10.109375" style="52" bestFit="1" customWidth="1"/>
    <col min="11014" max="11014" width="9.33203125" style="52" bestFit="1" customWidth="1"/>
    <col min="11015" max="11015" width="8.109375" style="52" customWidth="1"/>
    <col min="11016" max="11016" width="11.33203125" style="52" customWidth="1"/>
    <col min="11017" max="11017" width="15.6640625" style="52" bestFit="1" customWidth="1"/>
    <col min="11018" max="11018" width="10.6640625" style="52" bestFit="1" customWidth="1"/>
    <col min="11019" max="11019" width="10.88671875" style="52" bestFit="1" customWidth="1"/>
    <col min="11020" max="11020" width="11.44140625" style="52" bestFit="1" customWidth="1"/>
    <col min="11021" max="11021" width="11.109375" style="52" bestFit="1" customWidth="1"/>
    <col min="11022" max="11022" width="14.33203125" style="52" bestFit="1" customWidth="1"/>
    <col min="11023" max="11023" width="13.88671875" style="52" bestFit="1" customWidth="1"/>
    <col min="11024" max="11026" width="12.33203125" style="52" bestFit="1" customWidth="1"/>
    <col min="11027" max="11028" width="9" style="52" customWidth="1"/>
    <col min="11029" max="11029" width="12.33203125" style="52" bestFit="1" customWidth="1"/>
    <col min="11030" max="11030" width="9" style="52" customWidth="1"/>
    <col min="11031" max="11031" width="12.44140625" style="52" bestFit="1" customWidth="1"/>
    <col min="11032" max="11264" width="8.88671875" style="52"/>
    <col min="11265" max="11265" width="4.6640625" style="52" customWidth="1"/>
    <col min="11266" max="11266" width="14.5546875" style="52" bestFit="1" customWidth="1"/>
    <col min="11267" max="11267" width="10.33203125" style="52" customWidth="1"/>
    <col min="11268" max="11268" width="11.88671875" style="52" bestFit="1" customWidth="1"/>
    <col min="11269" max="11269" width="10.109375" style="52" bestFit="1" customWidth="1"/>
    <col min="11270" max="11270" width="9.33203125" style="52" bestFit="1" customWidth="1"/>
    <col min="11271" max="11271" width="8.109375" style="52" customWidth="1"/>
    <col min="11272" max="11272" width="11.33203125" style="52" customWidth="1"/>
    <col min="11273" max="11273" width="15.6640625" style="52" bestFit="1" customWidth="1"/>
    <col min="11274" max="11274" width="10.6640625" style="52" bestFit="1" customWidth="1"/>
    <col min="11275" max="11275" width="10.88671875" style="52" bestFit="1" customWidth="1"/>
    <col min="11276" max="11276" width="11.44140625" style="52" bestFit="1" customWidth="1"/>
    <col min="11277" max="11277" width="11.109375" style="52" bestFit="1" customWidth="1"/>
    <col min="11278" max="11278" width="14.33203125" style="52" bestFit="1" customWidth="1"/>
    <col min="11279" max="11279" width="13.88671875" style="52" bestFit="1" customWidth="1"/>
    <col min="11280" max="11282" width="12.33203125" style="52" bestFit="1" customWidth="1"/>
    <col min="11283" max="11284" width="9" style="52" customWidth="1"/>
    <col min="11285" max="11285" width="12.33203125" style="52" bestFit="1" customWidth="1"/>
    <col min="11286" max="11286" width="9" style="52" customWidth="1"/>
    <col min="11287" max="11287" width="12.44140625" style="52" bestFit="1" customWidth="1"/>
    <col min="11288" max="11520" width="8.88671875" style="52"/>
    <col min="11521" max="11521" width="4.6640625" style="52" customWidth="1"/>
    <col min="11522" max="11522" width="14.5546875" style="52" bestFit="1" customWidth="1"/>
    <col min="11523" max="11523" width="10.33203125" style="52" customWidth="1"/>
    <col min="11524" max="11524" width="11.88671875" style="52" bestFit="1" customWidth="1"/>
    <col min="11525" max="11525" width="10.109375" style="52" bestFit="1" customWidth="1"/>
    <col min="11526" max="11526" width="9.33203125" style="52" bestFit="1" customWidth="1"/>
    <col min="11527" max="11527" width="8.109375" style="52" customWidth="1"/>
    <col min="11528" max="11528" width="11.33203125" style="52" customWidth="1"/>
    <col min="11529" max="11529" width="15.6640625" style="52" bestFit="1" customWidth="1"/>
    <col min="11530" max="11530" width="10.6640625" style="52" bestFit="1" customWidth="1"/>
    <col min="11531" max="11531" width="10.88671875" style="52" bestFit="1" customWidth="1"/>
    <col min="11532" max="11532" width="11.44140625" style="52" bestFit="1" customWidth="1"/>
    <col min="11533" max="11533" width="11.109375" style="52" bestFit="1" customWidth="1"/>
    <col min="11534" max="11534" width="14.33203125" style="52" bestFit="1" customWidth="1"/>
    <col min="11535" max="11535" width="13.88671875" style="52" bestFit="1" customWidth="1"/>
    <col min="11536" max="11538" width="12.33203125" style="52" bestFit="1" customWidth="1"/>
    <col min="11539" max="11540" width="9" style="52" customWidth="1"/>
    <col min="11541" max="11541" width="12.33203125" style="52" bestFit="1" customWidth="1"/>
    <col min="11542" max="11542" width="9" style="52" customWidth="1"/>
    <col min="11543" max="11543" width="12.44140625" style="52" bestFit="1" customWidth="1"/>
    <col min="11544" max="11776" width="8.88671875" style="52"/>
    <col min="11777" max="11777" width="4.6640625" style="52" customWidth="1"/>
    <col min="11778" max="11778" width="14.5546875" style="52" bestFit="1" customWidth="1"/>
    <col min="11779" max="11779" width="10.33203125" style="52" customWidth="1"/>
    <col min="11780" max="11780" width="11.88671875" style="52" bestFit="1" customWidth="1"/>
    <col min="11781" max="11781" width="10.109375" style="52" bestFit="1" customWidth="1"/>
    <col min="11782" max="11782" width="9.33203125" style="52" bestFit="1" customWidth="1"/>
    <col min="11783" max="11783" width="8.109375" style="52" customWidth="1"/>
    <col min="11784" max="11784" width="11.33203125" style="52" customWidth="1"/>
    <col min="11785" max="11785" width="15.6640625" style="52" bestFit="1" customWidth="1"/>
    <col min="11786" max="11786" width="10.6640625" style="52" bestFit="1" customWidth="1"/>
    <col min="11787" max="11787" width="10.88671875" style="52" bestFit="1" customWidth="1"/>
    <col min="11788" max="11788" width="11.44140625" style="52" bestFit="1" customWidth="1"/>
    <col min="11789" max="11789" width="11.109375" style="52" bestFit="1" customWidth="1"/>
    <col min="11790" max="11790" width="14.33203125" style="52" bestFit="1" customWidth="1"/>
    <col min="11791" max="11791" width="13.88671875" style="52" bestFit="1" customWidth="1"/>
    <col min="11792" max="11794" width="12.33203125" style="52" bestFit="1" customWidth="1"/>
    <col min="11795" max="11796" width="9" style="52" customWidth="1"/>
    <col min="11797" max="11797" width="12.33203125" style="52" bestFit="1" customWidth="1"/>
    <col min="11798" max="11798" width="9" style="52" customWidth="1"/>
    <col min="11799" max="11799" width="12.44140625" style="52" bestFit="1" customWidth="1"/>
    <col min="11800" max="12032" width="8.88671875" style="52"/>
    <col min="12033" max="12033" width="4.6640625" style="52" customWidth="1"/>
    <col min="12034" max="12034" width="14.5546875" style="52" bestFit="1" customWidth="1"/>
    <col min="12035" max="12035" width="10.33203125" style="52" customWidth="1"/>
    <col min="12036" max="12036" width="11.88671875" style="52" bestFit="1" customWidth="1"/>
    <col min="12037" max="12037" width="10.109375" style="52" bestFit="1" customWidth="1"/>
    <col min="12038" max="12038" width="9.33203125" style="52" bestFit="1" customWidth="1"/>
    <col min="12039" max="12039" width="8.109375" style="52" customWidth="1"/>
    <col min="12040" max="12040" width="11.33203125" style="52" customWidth="1"/>
    <col min="12041" max="12041" width="15.6640625" style="52" bestFit="1" customWidth="1"/>
    <col min="12042" max="12042" width="10.6640625" style="52" bestFit="1" customWidth="1"/>
    <col min="12043" max="12043" width="10.88671875" style="52" bestFit="1" customWidth="1"/>
    <col min="12044" max="12044" width="11.44140625" style="52" bestFit="1" customWidth="1"/>
    <col min="12045" max="12045" width="11.109375" style="52" bestFit="1" customWidth="1"/>
    <col min="12046" max="12046" width="14.33203125" style="52" bestFit="1" customWidth="1"/>
    <col min="12047" max="12047" width="13.88671875" style="52" bestFit="1" customWidth="1"/>
    <col min="12048" max="12050" width="12.33203125" style="52" bestFit="1" customWidth="1"/>
    <col min="12051" max="12052" width="9" style="52" customWidth="1"/>
    <col min="12053" max="12053" width="12.33203125" style="52" bestFit="1" customWidth="1"/>
    <col min="12054" max="12054" width="9" style="52" customWidth="1"/>
    <col min="12055" max="12055" width="12.44140625" style="52" bestFit="1" customWidth="1"/>
    <col min="12056" max="12288" width="8.88671875" style="52"/>
    <col min="12289" max="12289" width="4.6640625" style="52" customWidth="1"/>
    <col min="12290" max="12290" width="14.5546875" style="52" bestFit="1" customWidth="1"/>
    <col min="12291" max="12291" width="10.33203125" style="52" customWidth="1"/>
    <col min="12292" max="12292" width="11.88671875" style="52" bestFit="1" customWidth="1"/>
    <col min="12293" max="12293" width="10.109375" style="52" bestFit="1" customWidth="1"/>
    <col min="12294" max="12294" width="9.33203125" style="52" bestFit="1" customWidth="1"/>
    <col min="12295" max="12295" width="8.109375" style="52" customWidth="1"/>
    <col min="12296" max="12296" width="11.33203125" style="52" customWidth="1"/>
    <col min="12297" max="12297" width="15.6640625" style="52" bestFit="1" customWidth="1"/>
    <col min="12298" max="12298" width="10.6640625" style="52" bestFit="1" customWidth="1"/>
    <col min="12299" max="12299" width="10.88671875" style="52" bestFit="1" customWidth="1"/>
    <col min="12300" max="12300" width="11.44140625" style="52" bestFit="1" customWidth="1"/>
    <col min="12301" max="12301" width="11.109375" style="52" bestFit="1" customWidth="1"/>
    <col min="12302" max="12302" width="14.33203125" style="52" bestFit="1" customWidth="1"/>
    <col min="12303" max="12303" width="13.88671875" style="52" bestFit="1" customWidth="1"/>
    <col min="12304" max="12306" width="12.33203125" style="52" bestFit="1" customWidth="1"/>
    <col min="12307" max="12308" width="9" style="52" customWidth="1"/>
    <col min="12309" max="12309" width="12.33203125" style="52" bestFit="1" customWidth="1"/>
    <col min="12310" max="12310" width="9" style="52" customWidth="1"/>
    <col min="12311" max="12311" width="12.44140625" style="52" bestFit="1" customWidth="1"/>
    <col min="12312" max="12544" width="8.88671875" style="52"/>
    <col min="12545" max="12545" width="4.6640625" style="52" customWidth="1"/>
    <col min="12546" max="12546" width="14.5546875" style="52" bestFit="1" customWidth="1"/>
    <col min="12547" max="12547" width="10.33203125" style="52" customWidth="1"/>
    <col min="12548" max="12548" width="11.88671875" style="52" bestFit="1" customWidth="1"/>
    <col min="12549" max="12549" width="10.109375" style="52" bestFit="1" customWidth="1"/>
    <col min="12550" max="12550" width="9.33203125" style="52" bestFit="1" customWidth="1"/>
    <col min="12551" max="12551" width="8.109375" style="52" customWidth="1"/>
    <col min="12552" max="12552" width="11.33203125" style="52" customWidth="1"/>
    <col min="12553" max="12553" width="15.6640625" style="52" bestFit="1" customWidth="1"/>
    <col min="12554" max="12554" width="10.6640625" style="52" bestFit="1" customWidth="1"/>
    <col min="12555" max="12555" width="10.88671875" style="52" bestFit="1" customWidth="1"/>
    <col min="12556" max="12556" width="11.44140625" style="52" bestFit="1" customWidth="1"/>
    <col min="12557" max="12557" width="11.109375" style="52" bestFit="1" customWidth="1"/>
    <col min="12558" max="12558" width="14.33203125" style="52" bestFit="1" customWidth="1"/>
    <col min="12559" max="12559" width="13.88671875" style="52" bestFit="1" customWidth="1"/>
    <col min="12560" max="12562" width="12.33203125" style="52" bestFit="1" customWidth="1"/>
    <col min="12563" max="12564" width="9" style="52" customWidth="1"/>
    <col min="12565" max="12565" width="12.33203125" style="52" bestFit="1" customWidth="1"/>
    <col min="12566" max="12566" width="9" style="52" customWidth="1"/>
    <col min="12567" max="12567" width="12.44140625" style="52" bestFit="1" customWidth="1"/>
    <col min="12568" max="12800" width="8.88671875" style="52"/>
    <col min="12801" max="12801" width="4.6640625" style="52" customWidth="1"/>
    <col min="12802" max="12802" width="14.5546875" style="52" bestFit="1" customWidth="1"/>
    <col min="12803" max="12803" width="10.33203125" style="52" customWidth="1"/>
    <col min="12804" max="12804" width="11.88671875" style="52" bestFit="1" customWidth="1"/>
    <col min="12805" max="12805" width="10.109375" style="52" bestFit="1" customWidth="1"/>
    <col min="12806" max="12806" width="9.33203125" style="52" bestFit="1" customWidth="1"/>
    <col min="12807" max="12807" width="8.109375" style="52" customWidth="1"/>
    <col min="12808" max="12808" width="11.33203125" style="52" customWidth="1"/>
    <col min="12809" max="12809" width="15.6640625" style="52" bestFit="1" customWidth="1"/>
    <col min="12810" max="12810" width="10.6640625" style="52" bestFit="1" customWidth="1"/>
    <col min="12811" max="12811" width="10.88671875" style="52" bestFit="1" customWidth="1"/>
    <col min="12812" max="12812" width="11.44140625" style="52" bestFit="1" customWidth="1"/>
    <col min="12813" max="12813" width="11.109375" style="52" bestFit="1" customWidth="1"/>
    <col min="12814" max="12814" width="14.33203125" style="52" bestFit="1" customWidth="1"/>
    <col min="12815" max="12815" width="13.88671875" style="52" bestFit="1" customWidth="1"/>
    <col min="12816" max="12818" width="12.33203125" style="52" bestFit="1" customWidth="1"/>
    <col min="12819" max="12820" width="9" style="52" customWidth="1"/>
    <col min="12821" max="12821" width="12.33203125" style="52" bestFit="1" customWidth="1"/>
    <col min="12822" max="12822" width="9" style="52" customWidth="1"/>
    <col min="12823" max="12823" width="12.44140625" style="52" bestFit="1" customWidth="1"/>
    <col min="12824" max="13056" width="8.88671875" style="52"/>
    <col min="13057" max="13057" width="4.6640625" style="52" customWidth="1"/>
    <col min="13058" max="13058" width="14.5546875" style="52" bestFit="1" customWidth="1"/>
    <col min="13059" max="13059" width="10.33203125" style="52" customWidth="1"/>
    <col min="13060" max="13060" width="11.88671875" style="52" bestFit="1" customWidth="1"/>
    <col min="13061" max="13061" width="10.109375" style="52" bestFit="1" customWidth="1"/>
    <col min="13062" max="13062" width="9.33203125" style="52" bestFit="1" customWidth="1"/>
    <col min="13063" max="13063" width="8.109375" style="52" customWidth="1"/>
    <col min="13064" max="13064" width="11.33203125" style="52" customWidth="1"/>
    <col min="13065" max="13065" width="15.6640625" style="52" bestFit="1" customWidth="1"/>
    <col min="13066" max="13066" width="10.6640625" style="52" bestFit="1" customWidth="1"/>
    <col min="13067" max="13067" width="10.88671875" style="52" bestFit="1" customWidth="1"/>
    <col min="13068" max="13068" width="11.44140625" style="52" bestFit="1" customWidth="1"/>
    <col min="13069" max="13069" width="11.109375" style="52" bestFit="1" customWidth="1"/>
    <col min="13070" max="13070" width="14.33203125" style="52" bestFit="1" customWidth="1"/>
    <col min="13071" max="13071" width="13.88671875" style="52" bestFit="1" customWidth="1"/>
    <col min="13072" max="13074" width="12.33203125" style="52" bestFit="1" customWidth="1"/>
    <col min="13075" max="13076" width="9" style="52" customWidth="1"/>
    <col min="13077" max="13077" width="12.33203125" style="52" bestFit="1" customWidth="1"/>
    <col min="13078" max="13078" width="9" style="52" customWidth="1"/>
    <col min="13079" max="13079" width="12.44140625" style="52" bestFit="1" customWidth="1"/>
    <col min="13080" max="13312" width="8.88671875" style="52"/>
    <col min="13313" max="13313" width="4.6640625" style="52" customWidth="1"/>
    <col min="13314" max="13314" width="14.5546875" style="52" bestFit="1" customWidth="1"/>
    <col min="13315" max="13315" width="10.33203125" style="52" customWidth="1"/>
    <col min="13316" max="13316" width="11.88671875" style="52" bestFit="1" customWidth="1"/>
    <col min="13317" max="13317" width="10.109375" style="52" bestFit="1" customWidth="1"/>
    <col min="13318" max="13318" width="9.33203125" style="52" bestFit="1" customWidth="1"/>
    <col min="13319" max="13319" width="8.109375" style="52" customWidth="1"/>
    <col min="13320" max="13320" width="11.33203125" style="52" customWidth="1"/>
    <col min="13321" max="13321" width="15.6640625" style="52" bestFit="1" customWidth="1"/>
    <col min="13322" max="13322" width="10.6640625" style="52" bestFit="1" customWidth="1"/>
    <col min="13323" max="13323" width="10.88671875" style="52" bestFit="1" customWidth="1"/>
    <col min="13324" max="13324" width="11.44140625" style="52" bestFit="1" customWidth="1"/>
    <col min="13325" max="13325" width="11.109375" style="52" bestFit="1" customWidth="1"/>
    <col min="13326" max="13326" width="14.33203125" style="52" bestFit="1" customWidth="1"/>
    <col min="13327" max="13327" width="13.88671875" style="52" bestFit="1" customWidth="1"/>
    <col min="13328" max="13330" width="12.33203125" style="52" bestFit="1" customWidth="1"/>
    <col min="13331" max="13332" width="9" style="52" customWidth="1"/>
    <col min="13333" max="13333" width="12.33203125" style="52" bestFit="1" customWidth="1"/>
    <col min="13334" max="13334" width="9" style="52" customWidth="1"/>
    <col min="13335" max="13335" width="12.44140625" style="52" bestFit="1" customWidth="1"/>
    <col min="13336" max="13568" width="8.88671875" style="52"/>
    <col min="13569" max="13569" width="4.6640625" style="52" customWidth="1"/>
    <col min="13570" max="13570" width="14.5546875" style="52" bestFit="1" customWidth="1"/>
    <col min="13571" max="13571" width="10.33203125" style="52" customWidth="1"/>
    <col min="13572" max="13572" width="11.88671875" style="52" bestFit="1" customWidth="1"/>
    <col min="13573" max="13573" width="10.109375" style="52" bestFit="1" customWidth="1"/>
    <col min="13574" max="13574" width="9.33203125" style="52" bestFit="1" customWidth="1"/>
    <col min="13575" max="13575" width="8.109375" style="52" customWidth="1"/>
    <col min="13576" max="13576" width="11.33203125" style="52" customWidth="1"/>
    <col min="13577" max="13577" width="15.6640625" style="52" bestFit="1" customWidth="1"/>
    <col min="13578" max="13578" width="10.6640625" style="52" bestFit="1" customWidth="1"/>
    <col min="13579" max="13579" width="10.88671875" style="52" bestFit="1" customWidth="1"/>
    <col min="13580" max="13580" width="11.44140625" style="52" bestFit="1" customWidth="1"/>
    <col min="13581" max="13581" width="11.109375" style="52" bestFit="1" customWidth="1"/>
    <col min="13582" max="13582" width="14.33203125" style="52" bestFit="1" customWidth="1"/>
    <col min="13583" max="13583" width="13.88671875" style="52" bestFit="1" customWidth="1"/>
    <col min="13584" max="13586" width="12.33203125" style="52" bestFit="1" customWidth="1"/>
    <col min="13587" max="13588" width="9" style="52" customWidth="1"/>
    <col min="13589" max="13589" width="12.33203125" style="52" bestFit="1" customWidth="1"/>
    <col min="13590" max="13590" width="9" style="52" customWidth="1"/>
    <col min="13591" max="13591" width="12.44140625" style="52" bestFit="1" customWidth="1"/>
    <col min="13592" max="13824" width="8.88671875" style="52"/>
    <col min="13825" max="13825" width="4.6640625" style="52" customWidth="1"/>
    <col min="13826" max="13826" width="14.5546875" style="52" bestFit="1" customWidth="1"/>
    <col min="13827" max="13827" width="10.33203125" style="52" customWidth="1"/>
    <col min="13828" max="13828" width="11.88671875" style="52" bestFit="1" customWidth="1"/>
    <col min="13829" max="13829" width="10.109375" style="52" bestFit="1" customWidth="1"/>
    <col min="13830" max="13830" width="9.33203125" style="52" bestFit="1" customWidth="1"/>
    <col min="13831" max="13831" width="8.109375" style="52" customWidth="1"/>
    <col min="13832" max="13832" width="11.33203125" style="52" customWidth="1"/>
    <col min="13833" max="13833" width="15.6640625" style="52" bestFit="1" customWidth="1"/>
    <col min="13834" max="13834" width="10.6640625" style="52" bestFit="1" customWidth="1"/>
    <col min="13835" max="13835" width="10.88671875" style="52" bestFit="1" customWidth="1"/>
    <col min="13836" max="13836" width="11.44140625" style="52" bestFit="1" customWidth="1"/>
    <col min="13837" max="13837" width="11.109375" style="52" bestFit="1" customWidth="1"/>
    <col min="13838" max="13838" width="14.33203125" style="52" bestFit="1" customWidth="1"/>
    <col min="13839" max="13839" width="13.88671875" style="52" bestFit="1" customWidth="1"/>
    <col min="13840" max="13842" width="12.33203125" style="52" bestFit="1" customWidth="1"/>
    <col min="13843" max="13844" width="9" style="52" customWidth="1"/>
    <col min="13845" max="13845" width="12.33203125" style="52" bestFit="1" customWidth="1"/>
    <col min="13846" max="13846" width="9" style="52" customWidth="1"/>
    <col min="13847" max="13847" width="12.44140625" style="52" bestFit="1" customWidth="1"/>
    <col min="13848" max="14080" width="8.88671875" style="52"/>
    <col min="14081" max="14081" width="4.6640625" style="52" customWidth="1"/>
    <col min="14082" max="14082" width="14.5546875" style="52" bestFit="1" customWidth="1"/>
    <col min="14083" max="14083" width="10.33203125" style="52" customWidth="1"/>
    <col min="14084" max="14084" width="11.88671875" style="52" bestFit="1" customWidth="1"/>
    <col min="14085" max="14085" width="10.109375" style="52" bestFit="1" customWidth="1"/>
    <col min="14086" max="14086" width="9.33203125" style="52" bestFit="1" customWidth="1"/>
    <col min="14087" max="14087" width="8.109375" style="52" customWidth="1"/>
    <col min="14088" max="14088" width="11.33203125" style="52" customWidth="1"/>
    <col min="14089" max="14089" width="15.6640625" style="52" bestFit="1" customWidth="1"/>
    <col min="14090" max="14090" width="10.6640625" style="52" bestFit="1" customWidth="1"/>
    <col min="14091" max="14091" width="10.88671875" style="52" bestFit="1" customWidth="1"/>
    <col min="14092" max="14092" width="11.44140625" style="52" bestFit="1" customWidth="1"/>
    <col min="14093" max="14093" width="11.109375" style="52" bestFit="1" customWidth="1"/>
    <col min="14094" max="14094" width="14.33203125" style="52" bestFit="1" customWidth="1"/>
    <col min="14095" max="14095" width="13.88671875" style="52" bestFit="1" customWidth="1"/>
    <col min="14096" max="14098" width="12.33203125" style="52" bestFit="1" customWidth="1"/>
    <col min="14099" max="14100" width="9" style="52" customWidth="1"/>
    <col min="14101" max="14101" width="12.33203125" style="52" bestFit="1" customWidth="1"/>
    <col min="14102" max="14102" width="9" style="52" customWidth="1"/>
    <col min="14103" max="14103" width="12.44140625" style="52" bestFit="1" customWidth="1"/>
    <col min="14104" max="14336" width="8.88671875" style="52"/>
    <col min="14337" max="14337" width="4.6640625" style="52" customWidth="1"/>
    <col min="14338" max="14338" width="14.5546875" style="52" bestFit="1" customWidth="1"/>
    <col min="14339" max="14339" width="10.33203125" style="52" customWidth="1"/>
    <col min="14340" max="14340" width="11.88671875" style="52" bestFit="1" customWidth="1"/>
    <col min="14341" max="14341" width="10.109375" style="52" bestFit="1" customWidth="1"/>
    <col min="14342" max="14342" width="9.33203125" style="52" bestFit="1" customWidth="1"/>
    <col min="14343" max="14343" width="8.109375" style="52" customWidth="1"/>
    <col min="14344" max="14344" width="11.33203125" style="52" customWidth="1"/>
    <col min="14345" max="14345" width="15.6640625" style="52" bestFit="1" customWidth="1"/>
    <col min="14346" max="14346" width="10.6640625" style="52" bestFit="1" customWidth="1"/>
    <col min="14347" max="14347" width="10.88671875" style="52" bestFit="1" customWidth="1"/>
    <col min="14348" max="14348" width="11.44140625" style="52" bestFit="1" customWidth="1"/>
    <col min="14349" max="14349" width="11.109375" style="52" bestFit="1" customWidth="1"/>
    <col min="14350" max="14350" width="14.33203125" style="52" bestFit="1" customWidth="1"/>
    <col min="14351" max="14351" width="13.88671875" style="52" bestFit="1" customWidth="1"/>
    <col min="14352" max="14354" width="12.33203125" style="52" bestFit="1" customWidth="1"/>
    <col min="14355" max="14356" width="9" style="52" customWidth="1"/>
    <col min="14357" max="14357" width="12.33203125" style="52" bestFit="1" customWidth="1"/>
    <col min="14358" max="14358" width="9" style="52" customWidth="1"/>
    <col min="14359" max="14359" width="12.44140625" style="52" bestFit="1" customWidth="1"/>
    <col min="14360" max="14592" width="8.88671875" style="52"/>
    <col min="14593" max="14593" width="4.6640625" style="52" customWidth="1"/>
    <col min="14594" max="14594" width="14.5546875" style="52" bestFit="1" customWidth="1"/>
    <col min="14595" max="14595" width="10.33203125" style="52" customWidth="1"/>
    <col min="14596" max="14596" width="11.88671875" style="52" bestFit="1" customWidth="1"/>
    <col min="14597" max="14597" width="10.109375" style="52" bestFit="1" customWidth="1"/>
    <col min="14598" max="14598" width="9.33203125" style="52" bestFit="1" customWidth="1"/>
    <col min="14599" max="14599" width="8.109375" style="52" customWidth="1"/>
    <col min="14600" max="14600" width="11.33203125" style="52" customWidth="1"/>
    <col min="14601" max="14601" width="15.6640625" style="52" bestFit="1" customWidth="1"/>
    <col min="14602" max="14602" width="10.6640625" style="52" bestFit="1" customWidth="1"/>
    <col min="14603" max="14603" width="10.88671875" style="52" bestFit="1" customWidth="1"/>
    <col min="14604" max="14604" width="11.44140625" style="52" bestFit="1" customWidth="1"/>
    <col min="14605" max="14605" width="11.109375" style="52" bestFit="1" customWidth="1"/>
    <col min="14606" max="14606" width="14.33203125" style="52" bestFit="1" customWidth="1"/>
    <col min="14607" max="14607" width="13.88671875" style="52" bestFit="1" customWidth="1"/>
    <col min="14608" max="14610" width="12.33203125" style="52" bestFit="1" customWidth="1"/>
    <col min="14611" max="14612" width="9" style="52" customWidth="1"/>
    <col min="14613" max="14613" width="12.33203125" style="52" bestFit="1" customWidth="1"/>
    <col min="14614" max="14614" width="9" style="52" customWidth="1"/>
    <col min="14615" max="14615" width="12.44140625" style="52" bestFit="1" customWidth="1"/>
    <col min="14616" max="14848" width="8.88671875" style="52"/>
    <col min="14849" max="14849" width="4.6640625" style="52" customWidth="1"/>
    <col min="14850" max="14850" width="14.5546875" style="52" bestFit="1" customWidth="1"/>
    <col min="14851" max="14851" width="10.33203125" style="52" customWidth="1"/>
    <col min="14852" max="14852" width="11.88671875" style="52" bestFit="1" customWidth="1"/>
    <col min="14853" max="14853" width="10.109375" style="52" bestFit="1" customWidth="1"/>
    <col min="14854" max="14854" width="9.33203125" style="52" bestFit="1" customWidth="1"/>
    <col min="14855" max="14855" width="8.109375" style="52" customWidth="1"/>
    <col min="14856" max="14856" width="11.33203125" style="52" customWidth="1"/>
    <col min="14857" max="14857" width="15.6640625" style="52" bestFit="1" customWidth="1"/>
    <col min="14858" max="14858" width="10.6640625" style="52" bestFit="1" customWidth="1"/>
    <col min="14859" max="14859" width="10.88671875" style="52" bestFit="1" customWidth="1"/>
    <col min="14860" max="14860" width="11.44140625" style="52" bestFit="1" customWidth="1"/>
    <col min="14861" max="14861" width="11.109375" style="52" bestFit="1" customWidth="1"/>
    <col min="14862" max="14862" width="14.33203125" style="52" bestFit="1" customWidth="1"/>
    <col min="14863" max="14863" width="13.88671875" style="52" bestFit="1" customWidth="1"/>
    <col min="14864" max="14866" width="12.33203125" style="52" bestFit="1" customWidth="1"/>
    <col min="14867" max="14868" width="9" style="52" customWidth="1"/>
    <col min="14869" max="14869" width="12.33203125" style="52" bestFit="1" customWidth="1"/>
    <col min="14870" max="14870" width="9" style="52" customWidth="1"/>
    <col min="14871" max="14871" width="12.44140625" style="52" bestFit="1" customWidth="1"/>
    <col min="14872" max="15104" width="8.88671875" style="52"/>
    <col min="15105" max="15105" width="4.6640625" style="52" customWidth="1"/>
    <col min="15106" max="15106" width="14.5546875" style="52" bestFit="1" customWidth="1"/>
    <col min="15107" max="15107" width="10.33203125" style="52" customWidth="1"/>
    <col min="15108" max="15108" width="11.88671875" style="52" bestFit="1" customWidth="1"/>
    <col min="15109" max="15109" width="10.109375" style="52" bestFit="1" customWidth="1"/>
    <col min="15110" max="15110" width="9.33203125" style="52" bestFit="1" customWidth="1"/>
    <col min="15111" max="15111" width="8.109375" style="52" customWidth="1"/>
    <col min="15112" max="15112" width="11.33203125" style="52" customWidth="1"/>
    <col min="15113" max="15113" width="15.6640625" style="52" bestFit="1" customWidth="1"/>
    <col min="15114" max="15114" width="10.6640625" style="52" bestFit="1" customWidth="1"/>
    <col min="15115" max="15115" width="10.88671875" style="52" bestFit="1" customWidth="1"/>
    <col min="15116" max="15116" width="11.44140625" style="52" bestFit="1" customWidth="1"/>
    <col min="15117" max="15117" width="11.109375" style="52" bestFit="1" customWidth="1"/>
    <col min="15118" max="15118" width="14.33203125" style="52" bestFit="1" customWidth="1"/>
    <col min="15119" max="15119" width="13.88671875" style="52" bestFit="1" customWidth="1"/>
    <col min="15120" max="15122" width="12.33203125" style="52" bestFit="1" customWidth="1"/>
    <col min="15123" max="15124" width="9" style="52" customWidth="1"/>
    <col min="15125" max="15125" width="12.33203125" style="52" bestFit="1" customWidth="1"/>
    <col min="15126" max="15126" width="9" style="52" customWidth="1"/>
    <col min="15127" max="15127" width="12.44140625" style="52" bestFit="1" customWidth="1"/>
    <col min="15128" max="15360" width="8.88671875" style="52"/>
    <col min="15361" max="15361" width="4.6640625" style="52" customWidth="1"/>
    <col min="15362" max="15362" width="14.5546875" style="52" bestFit="1" customWidth="1"/>
    <col min="15363" max="15363" width="10.33203125" style="52" customWidth="1"/>
    <col min="15364" max="15364" width="11.88671875" style="52" bestFit="1" customWidth="1"/>
    <col min="15365" max="15365" width="10.109375" style="52" bestFit="1" customWidth="1"/>
    <col min="15366" max="15366" width="9.33203125" style="52" bestFit="1" customWidth="1"/>
    <col min="15367" max="15367" width="8.109375" style="52" customWidth="1"/>
    <col min="15368" max="15368" width="11.33203125" style="52" customWidth="1"/>
    <col min="15369" max="15369" width="15.6640625" style="52" bestFit="1" customWidth="1"/>
    <col min="15370" max="15370" width="10.6640625" style="52" bestFit="1" customWidth="1"/>
    <col min="15371" max="15371" width="10.88671875" style="52" bestFit="1" customWidth="1"/>
    <col min="15372" max="15372" width="11.44140625" style="52" bestFit="1" customWidth="1"/>
    <col min="15373" max="15373" width="11.109375" style="52" bestFit="1" customWidth="1"/>
    <col min="15374" max="15374" width="14.33203125" style="52" bestFit="1" customWidth="1"/>
    <col min="15375" max="15375" width="13.88671875" style="52" bestFit="1" customWidth="1"/>
    <col min="15376" max="15378" width="12.33203125" style="52" bestFit="1" customWidth="1"/>
    <col min="15379" max="15380" width="9" style="52" customWidth="1"/>
    <col min="15381" max="15381" width="12.33203125" style="52" bestFit="1" customWidth="1"/>
    <col min="15382" max="15382" width="9" style="52" customWidth="1"/>
    <col min="15383" max="15383" width="12.44140625" style="52" bestFit="1" customWidth="1"/>
    <col min="15384" max="15616" width="8.88671875" style="52"/>
    <col min="15617" max="15617" width="4.6640625" style="52" customWidth="1"/>
    <col min="15618" max="15618" width="14.5546875" style="52" bestFit="1" customWidth="1"/>
    <col min="15619" max="15619" width="10.33203125" style="52" customWidth="1"/>
    <col min="15620" max="15620" width="11.88671875" style="52" bestFit="1" customWidth="1"/>
    <col min="15621" max="15621" width="10.109375" style="52" bestFit="1" customWidth="1"/>
    <col min="15622" max="15622" width="9.33203125" style="52" bestFit="1" customWidth="1"/>
    <col min="15623" max="15623" width="8.109375" style="52" customWidth="1"/>
    <col min="15624" max="15624" width="11.33203125" style="52" customWidth="1"/>
    <col min="15625" max="15625" width="15.6640625" style="52" bestFit="1" customWidth="1"/>
    <col min="15626" max="15626" width="10.6640625" style="52" bestFit="1" customWidth="1"/>
    <col min="15627" max="15627" width="10.88671875" style="52" bestFit="1" customWidth="1"/>
    <col min="15628" max="15628" width="11.44140625" style="52" bestFit="1" customWidth="1"/>
    <col min="15629" max="15629" width="11.109375" style="52" bestFit="1" customWidth="1"/>
    <col min="15630" max="15630" width="14.33203125" style="52" bestFit="1" customWidth="1"/>
    <col min="15631" max="15631" width="13.88671875" style="52" bestFit="1" customWidth="1"/>
    <col min="15632" max="15634" width="12.33203125" style="52" bestFit="1" customWidth="1"/>
    <col min="15635" max="15636" width="9" style="52" customWidth="1"/>
    <col min="15637" max="15637" width="12.33203125" style="52" bestFit="1" customWidth="1"/>
    <col min="15638" max="15638" width="9" style="52" customWidth="1"/>
    <col min="15639" max="15639" width="12.44140625" style="52" bestFit="1" customWidth="1"/>
    <col min="15640" max="15872" width="8.88671875" style="52"/>
    <col min="15873" max="15873" width="4.6640625" style="52" customWidth="1"/>
    <col min="15874" max="15874" width="14.5546875" style="52" bestFit="1" customWidth="1"/>
    <col min="15875" max="15875" width="10.33203125" style="52" customWidth="1"/>
    <col min="15876" max="15876" width="11.88671875" style="52" bestFit="1" customWidth="1"/>
    <col min="15877" max="15877" width="10.109375" style="52" bestFit="1" customWidth="1"/>
    <col min="15878" max="15878" width="9.33203125" style="52" bestFit="1" customWidth="1"/>
    <col min="15879" max="15879" width="8.109375" style="52" customWidth="1"/>
    <col min="15880" max="15880" width="11.33203125" style="52" customWidth="1"/>
    <col min="15881" max="15881" width="15.6640625" style="52" bestFit="1" customWidth="1"/>
    <col min="15882" max="15882" width="10.6640625" style="52" bestFit="1" customWidth="1"/>
    <col min="15883" max="15883" width="10.88671875" style="52" bestFit="1" customWidth="1"/>
    <col min="15884" max="15884" width="11.44140625" style="52" bestFit="1" customWidth="1"/>
    <col min="15885" max="15885" width="11.109375" style="52" bestFit="1" customWidth="1"/>
    <col min="15886" max="15886" width="14.33203125" style="52" bestFit="1" customWidth="1"/>
    <col min="15887" max="15887" width="13.88671875" style="52" bestFit="1" customWidth="1"/>
    <col min="15888" max="15890" width="12.33203125" style="52" bestFit="1" customWidth="1"/>
    <col min="15891" max="15892" width="9" style="52" customWidth="1"/>
    <col min="15893" max="15893" width="12.33203125" style="52" bestFit="1" customWidth="1"/>
    <col min="15894" max="15894" width="9" style="52" customWidth="1"/>
    <col min="15895" max="15895" width="12.44140625" style="52" bestFit="1" customWidth="1"/>
    <col min="15896" max="16128" width="8.88671875" style="52"/>
    <col min="16129" max="16129" width="4.6640625" style="52" customWidth="1"/>
    <col min="16130" max="16130" width="14.5546875" style="52" bestFit="1" customWidth="1"/>
    <col min="16131" max="16131" width="10.33203125" style="52" customWidth="1"/>
    <col min="16132" max="16132" width="11.88671875" style="52" bestFit="1" customWidth="1"/>
    <col min="16133" max="16133" width="10.109375" style="52" bestFit="1" customWidth="1"/>
    <col min="16134" max="16134" width="9.33203125" style="52" bestFit="1" customWidth="1"/>
    <col min="16135" max="16135" width="8.109375" style="52" customWidth="1"/>
    <col min="16136" max="16136" width="11.33203125" style="52" customWidth="1"/>
    <col min="16137" max="16137" width="15.6640625" style="52" bestFit="1" customWidth="1"/>
    <col min="16138" max="16138" width="10.6640625" style="52" bestFit="1" customWidth="1"/>
    <col min="16139" max="16139" width="10.88671875" style="52" bestFit="1" customWidth="1"/>
    <col min="16140" max="16140" width="11.44140625" style="52" bestFit="1" customWidth="1"/>
    <col min="16141" max="16141" width="11.109375" style="52" bestFit="1" customWidth="1"/>
    <col min="16142" max="16142" width="14.33203125" style="52" bestFit="1" customWidth="1"/>
    <col min="16143" max="16143" width="13.88671875" style="52" bestFit="1" customWidth="1"/>
    <col min="16144" max="16146" width="12.33203125" style="52" bestFit="1" customWidth="1"/>
    <col min="16147" max="16148" width="9" style="52" customWidth="1"/>
    <col min="16149" max="16149" width="12.33203125" style="52" bestFit="1" customWidth="1"/>
    <col min="16150" max="16150" width="9" style="52" customWidth="1"/>
    <col min="16151" max="16151" width="12.44140625" style="52" bestFit="1" customWidth="1"/>
    <col min="16152" max="16384" width="8.88671875" style="52"/>
  </cols>
  <sheetData>
    <row r="1" spans="1:37" s="61" customFormat="1" ht="12" x14ac:dyDescent="0.25">
      <c r="A1" s="58" t="s">
        <v>0</v>
      </c>
      <c r="B1" s="58"/>
      <c r="C1" s="2">
        <v>44743</v>
      </c>
      <c r="D1" s="59" t="s">
        <v>1</v>
      </c>
      <c r="E1" s="59"/>
      <c r="F1" s="59"/>
      <c r="G1" s="59"/>
      <c r="H1" s="59"/>
      <c r="I1" s="59"/>
      <c r="J1" s="59"/>
      <c r="K1" s="60"/>
      <c r="L1" s="60"/>
      <c r="M1" s="60"/>
      <c r="N1" s="60"/>
      <c r="O1" s="59"/>
      <c r="P1" s="60"/>
      <c r="Q1" s="60"/>
      <c r="R1" s="60"/>
      <c r="S1" s="60"/>
      <c r="T1" s="60"/>
      <c r="U1" s="60"/>
      <c r="V1" s="60"/>
      <c r="W1" s="60"/>
      <c r="Y1" s="62"/>
      <c r="Z1" s="62"/>
    </row>
    <row r="2" spans="1:37" s="10" customFormat="1" ht="24" x14ac:dyDescent="0.3">
      <c r="A2" s="63" t="s">
        <v>2</v>
      </c>
      <c r="B2" s="64" t="s">
        <v>3</v>
      </c>
      <c r="C2" s="8" t="s">
        <v>4</v>
      </c>
      <c r="D2" s="8" t="s">
        <v>5</v>
      </c>
      <c r="E2" s="9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8"/>
      <c r="Y2" s="8"/>
      <c r="Z2" s="8"/>
    </row>
    <row r="3" spans="1:37" customFormat="1" ht="15.6" x14ac:dyDescent="0.3">
      <c r="A3" s="65">
        <v>1</v>
      </c>
      <c r="B3" s="57" t="e">
        <f>SUMIF('[1]WASH COAL RECEIPT &amp; GCV DATA'!$A$3:$A$123,A3,'[1]WASH COAL RECEIPT &amp; GCV DATA'!$B$3:$B$123)</f>
        <v>#VALUE!</v>
      </c>
      <c r="C3" s="13" t="e">
        <f>SUMIF('[1]WASH COAL RECEIPT &amp; GCV DATA'!$A$3:$A$123,A3,'[1]WASH COAL RECEIPT &amp; GCV DATA'!$C$3:$C$123)</f>
        <v>#VALUE!</v>
      </c>
      <c r="D3" s="66" t="str">
        <f>IFERROR(VLOOKUP(A3,'[1]WASH COAL RECEIPT &amp; GCV DATA'!A2:V123,4,0),0)</f>
        <v>29.06.2022</v>
      </c>
      <c r="E3" s="14">
        <f>IFERROR(VLOOKUP(A3,'[1]WASH COAL RECEIPT &amp; GCV DATA'!$A$2:$V$196,5,0),0)</f>
        <v>44743</v>
      </c>
      <c r="F3" s="13" t="e">
        <f>SUMIF('[1]WASH COAL RECEIPT &amp; GCV DATA'!$A$3:$A$196,'MASTER DATA FILE WASH COAL'!A3,'[1]WASH COAL RECEIPT &amp; GCV DATA'!$F$3:$F$196)</f>
        <v>#VALUE!</v>
      </c>
      <c r="G3" s="13" t="str">
        <f>IFERROR(VLOOKUP(A3,'[1]WASH COAL RECEIPT &amp; GCV DATA'!$A$2:$V$196,7,0),0)</f>
        <v>WCL</v>
      </c>
      <c r="H3" s="13" t="str">
        <f>IFERROR(VLOOKUP(A3,'[1]WASH COAL RECEIPT &amp; GCV DATA'!$A$2:$V$196,8,0),0)</f>
        <v>MKCW</v>
      </c>
      <c r="I3" s="13">
        <f>IFERROR(VLOOKUP(A3,'[1]WASH COAL RECEIPT &amp; GCV DATA'!$A$2:$V$196,9,0),0)</f>
        <v>0</v>
      </c>
      <c r="J3" s="13" t="str">
        <f>IFERROR(VLOOKUP(A3,'[1]WASH COAL RECEIPT &amp; GCV DATA'!$A$2:$V$196,10,0),0)</f>
        <v>G10</v>
      </c>
      <c r="K3" s="15" t="e">
        <f>SUMIF('[1]WASH COAL RECEIPT &amp; GCV DATA'!$A$3:$A$196,'MASTER DATA FILE WASH COAL'!A3,'[1]WASH COAL RECEIPT &amp; GCV DATA'!$K$3:$K$196)</f>
        <v>#VALUE!</v>
      </c>
      <c r="L3" s="15" t="e">
        <f>SUMIF('[1]WASH COAL RECEIPT &amp; GCV DATA'!$A$3:$A$196,'MASTER DATA FILE WASH COAL'!A3,'[1]WASH COAL RECEIPT &amp; GCV DATA'!$L$3:$L$196)</f>
        <v>#VALUE!</v>
      </c>
      <c r="M3" s="15" t="e">
        <f t="shared" ref="M3:M66" si="0">+K3-L3</f>
        <v>#VALUE!</v>
      </c>
      <c r="N3" s="67" t="e">
        <f t="shared" ref="N3:N66" si="1">+M3*S3</f>
        <v>#VALUE!</v>
      </c>
      <c r="O3" s="15" t="e">
        <f>SUMIF('[1]WASH COAL RECEIPT &amp; GCV DATA'!$A$3:$A$196,'MASTER DATA FILE WASH COAL'!A3,'[1]WASH COAL RECEIPT &amp; GCV DATA'!$O$3:$O$196)</f>
        <v>#VALUE!</v>
      </c>
      <c r="P3" s="15" t="e">
        <f t="shared" ref="P3:P66" si="2">+O3*K3</f>
        <v>#VALUE!</v>
      </c>
      <c r="Q3" s="15" t="e">
        <f>SUMIF('[1]WASH COAL RECEIPT &amp; GCV DATA'!$A$3:$A$196,'MASTER DATA FILE WASH COAL'!A3,'[1]WASH COAL RECEIPT &amp; GCV DATA'!$Q$3:$Q$196)</f>
        <v>#VALUE!</v>
      </c>
      <c r="R3" s="16" t="e">
        <f>SUMIF('[1]WASH COAL RECEIPT &amp; GCV DATA'!$A$3:$A$256,'MASTER DATA FILE WASH COAL'!A3,'[1]WASH COAL RECEIPT &amp; GCV DATA'!$R$3:$R$256)+IF(H3=$J$234,($K$234*K3),0)+IF(H3=$J$235,($K$235*K3),0)</f>
        <v>#VALUE!</v>
      </c>
      <c r="S3" s="15" t="e">
        <f t="shared" ref="S3:S66" si="3">+R3/K3</f>
        <v>#VALUE!</v>
      </c>
      <c r="T3" s="15" t="e">
        <f>SUMIF('[1]WASH COAL RECEIPT &amp; GCV DATA'!$A$3:$A$196,'MASTER DATA FILE WASH COAL'!A3,'[1]WASH COAL RECEIPT &amp; GCV DATA'!$T$3:$T$196)</f>
        <v>#VALUE!</v>
      </c>
      <c r="U3" s="15" t="e">
        <f t="shared" ref="U3:U66" si="4">+T3*L3</f>
        <v>#VALUE!</v>
      </c>
      <c r="V3" s="15" t="e">
        <f>SUMIF('[1]WASH COAL RECEIPT &amp; GCV DATA'!$A$3:$A$196,'MASTER DATA FILE WASH COAL'!A3,'[1]WASH COAL RECEIPT &amp; GCV DATA'!$V$3:$V$196)</f>
        <v>#VALUE!</v>
      </c>
      <c r="W3" s="15" t="e">
        <f t="shared" ref="W3:W66" si="5">+V3*L3</f>
        <v>#VALUE!</v>
      </c>
      <c r="X3" s="13" t="e">
        <f t="shared" ref="X3:X66" si="6">S3*L3</f>
        <v>#VALUE!</v>
      </c>
      <c r="Y3" s="13"/>
      <c r="Z3" s="13"/>
      <c r="AB3">
        <v>4080.9198113207549</v>
      </c>
      <c r="AC3" s="53" t="e">
        <f>V3-AB3</f>
        <v>#VALUE!</v>
      </c>
      <c r="AE3" s="53" t="e">
        <f t="shared" ref="AE3:AE66" si="7">AC3-AD3</f>
        <v>#VALUE!</v>
      </c>
      <c r="AF3">
        <v>1</v>
      </c>
      <c r="AJ3">
        <v>4085.1</v>
      </c>
      <c r="AK3" s="53" t="e">
        <f>L3-AJ3</f>
        <v>#VALUE!</v>
      </c>
    </row>
    <row r="4" spans="1:37" customFormat="1" ht="15.6" x14ac:dyDescent="0.3">
      <c r="A4" s="65">
        <v>2</v>
      </c>
      <c r="B4" s="57" t="e">
        <f>SUMIF('[1]WASH COAL RECEIPT &amp; GCV DATA'!$A$3:$A$123,A4,'[1]WASH COAL RECEIPT &amp; GCV DATA'!$B$3:$B$123)</f>
        <v>#VALUE!</v>
      </c>
      <c r="C4" s="13" t="e">
        <f>SUMIF('[1]WASH COAL RECEIPT &amp; GCV DATA'!$A$3:$A$123,A4,'[1]WASH COAL RECEIPT &amp; GCV DATA'!$C$3:$C$123)</f>
        <v>#VALUE!</v>
      </c>
      <c r="D4" s="66" t="str">
        <f>IFERROR(VLOOKUP(A4,'[1]WASH COAL RECEIPT &amp; GCV DATA'!A3:V124,4,0),0)</f>
        <v>30.06.2022</v>
      </c>
      <c r="E4" s="14">
        <f>IFERROR(VLOOKUP(A4,'[1]WASH COAL RECEIPT &amp; GCV DATA'!$A$2:$V$196,5,0),0)</f>
        <v>44743</v>
      </c>
      <c r="F4" s="13" t="e">
        <f>SUMIF('[1]WASH COAL RECEIPT &amp; GCV DATA'!$A$3:$A$196,'MASTER DATA FILE WASH COAL'!A4,'[1]WASH COAL RECEIPT &amp; GCV DATA'!$F$3:$F$196)</f>
        <v>#VALUE!</v>
      </c>
      <c r="G4" s="13" t="str">
        <f>IFERROR(VLOOKUP(A4,'[1]WASH COAL RECEIPT &amp; GCV DATA'!$A$2:$V$196,7,0),0)</f>
        <v>WCL</v>
      </c>
      <c r="H4" s="13" t="str">
        <f>IFERROR(VLOOKUP(A4,'[1]WASH COAL RECEIPT &amp; GCV DATA'!$A$2:$V$196,8,0),0)</f>
        <v>TAE</v>
      </c>
      <c r="I4" s="13">
        <f>IFERROR(VLOOKUP(A4,'[1]WASH COAL RECEIPT &amp; GCV DATA'!$A$2:$V$196,9,0),0)</f>
        <v>0</v>
      </c>
      <c r="J4" s="13" t="str">
        <f>IFERROR(VLOOKUP(A4,'[1]WASH COAL RECEIPT &amp; GCV DATA'!$A$2:$V$196,10,0),0)</f>
        <v>G12</v>
      </c>
      <c r="K4" s="15" t="e">
        <f>SUMIF('[1]WASH COAL RECEIPT &amp; GCV DATA'!$A$3:$A$196,'MASTER DATA FILE WASH COAL'!A4,'[1]WASH COAL RECEIPT &amp; GCV DATA'!$K$3:$K$196)</f>
        <v>#VALUE!</v>
      </c>
      <c r="L4" s="15" t="e">
        <f>SUMIF('[1]WASH COAL RECEIPT &amp; GCV DATA'!$A$3:$A$196,'MASTER DATA FILE WASH COAL'!A4,'[1]WASH COAL RECEIPT &amp; GCV DATA'!$L$3:$L$196)</f>
        <v>#VALUE!</v>
      </c>
      <c r="M4" s="15" t="e">
        <f t="shared" si="0"/>
        <v>#VALUE!</v>
      </c>
      <c r="N4" s="67" t="e">
        <f t="shared" si="1"/>
        <v>#VALUE!</v>
      </c>
      <c r="O4" s="15" t="e">
        <f>SUMIF('[1]WASH COAL RECEIPT &amp; GCV DATA'!$A$3:$A$196,'MASTER DATA FILE WASH COAL'!A4,'[1]WASH COAL RECEIPT &amp; GCV DATA'!$O$3:$O$196)</f>
        <v>#VALUE!</v>
      </c>
      <c r="P4" s="15" t="e">
        <f t="shared" si="2"/>
        <v>#VALUE!</v>
      </c>
      <c r="Q4" s="15" t="e">
        <f>SUMIF('[1]WASH COAL RECEIPT &amp; GCV DATA'!$A$3:$A$196,'MASTER DATA FILE WASH COAL'!A4,'[1]WASH COAL RECEIPT &amp; GCV DATA'!$Q$3:$Q$196)</f>
        <v>#VALUE!</v>
      </c>
      <c r="R4" s="16" t="e">
        <f>SUMIF('[1]WASH COAL RECEIPT &amp; GCV DATA'!$A$3:$A$256,'MASTER DATA FILE WASH COAL'!A4,'[1]WASH COAL RECEIPT &amp; GCV DATA'!$R$3:$R$256)+IF(H4=$J$234,($K$234*K4),0)+IF(H4=$J$235,($K$235*K4),0)</f>
        <v>#VALUE!</v>
      </c>
      <c r="S4" s="15" t="e">
        <f t="shared" si="3"/>
        <v>#VALUE!</v>
      </c>
      <c r="T4" s="15" t="e">
        <f>SUMIF('[1]WASH COAL RECEIPT &amp; GCV DATA'!$A$3:$A$196,'MASTER DATA FILE WASH COAL'!A4,'[1]WASH COAL RECEIPT &amp; GCV DATA'!$T$3:$T$196)</f>
        <v>#VALUE!</v>
      </c>
      <c r="U4" s="15" t="e">
        <f t="shared" si="4"/>
        <v>#VALUE!</v>
      </c>
      <c r="V4" s="15" t="e">
        <f>SUMIF('[1]WASH COAL RECEIPT &amp; GCV DATA'!$A$3:$A$196,'MASTER DATA FILE WASH COAL'!A4,'[1]WASH COAL RECEIPT &amp; GCV DATA'!$V$3:$V$196)</f>
        <v>#VALUE!</v>
      </c>
      <c r="W4" s="15" t="e">
        <f t="shared" si="5"/>
        <v>#VALUE!</v>
      </c>
      <c r="X4" s="13" t="e">
        <f t="shared" si="6"/>
        <v>#VALUE!</v>
      </c>
      <c r="Y4" s="13"/>
      <c r="Z4" s="13"/>
      <c r="AB4">
        <v>3591.3753922735632</v>
      </c>
      <c r="AC4" s="53" t="e">
        <f t="shared" ref="AC4:AC67" si="8">V4-AB4</f>
        <v>#VALUE!</v>
      </c>
      <c r="AE4" s="53" t="e">
        <f t="shared" si="7"/>
        <v>#VALUE!</v>
      </c>
      <c r="AF4">
        <v>2</v>
      </c>
      <c r="AJ4">
        <v>3788.65</v>
      </c>
      <c r="AK4" s="53" t="e">
        <f t="shared" ref="AK4:AK67" si="9">L4-AJ4</f>
        <v>#VALUE!</v>
      </c>
    </row>
    <row r="5" spans="1:37" customFormat="1" ht="15.6" x14ac:dyDescent="0.3">
      <c r="A5" s="65">
        <v>4</v>
      </c>
      <c r="B5" s="57" t="e">
        <f>SUMIF('[1]WASH COAL RECEIPT &amp; GCV DATA'!$A$3:$A$123,A5,'[1]WASH COAL RECEIPT &amp; GCV DATA'!$B$3:$B$123)</f>
        <v>#VALUE!</v>
      </c>
      <c r="C5" s="13" t="e">
        <f>SUMIF('[1]WASH COAL RECEIPT &amp; GCV DATA'!$A$3:$A$123,A5,'[1]WASH COAL RECEIPT &amp; GCV DATA'!$C$3:$C$123)</f>
        <v>#VALUE!</v>
      </c>
      <c r="D5" s="66" t="str">
        <f>IFERROR(VLOOKUP(A5,'[1]WASH COAL RECEIPT &amp; GCV DATA'!A4:V125,4,0),0)</f>
        <v>29.06.2022</v>
      </c>
      <c r="E5" s="14">
        <f>IFERROR(VLOOKUP(A5,'[1]WASH COAL RECEIPT &amp; GCV DATA'!$A$2:$V$196,5,0),0)</f>
        <v>44743</v>
      </c>
      <c r="F5" s="13" t="e">
        <f>SUMIF('[1]WASH COAL RECEIPT &amp; GCV DATA'!$A$3:$A$196,'MASTER DATA FILE WASH COAL'!A5,'[1]WASH COAL RECEIPT &amp; GCV DATA'!$F$3:$F$196)</f>
        <v>#VALUE!</v>
      </c>
      <c r="G5" s="13" t="str">
        <f>IFERROR(VLOOKUP(A5,'[1]WASH COAL RECEIPT &amp; GCV DATA'!$A$2:$V$196,7,0),0)</f>
        <v>SECL</v>
      </c>
      <c r="H5" s="13" t="str">
        <f>IFERROR(VLOOKUP(A5,'[1]WASH COAL RECEIPT &amp; GCV DATA'!$A$2:$V$196,8,0),0)</f>
        <v>GPCK</v>
      </c>
      <c r="I5" s="13">
        <f>IFERROR(VLOOKUP(A5,'[1]WASH COAL RECEIPT &amp; GCV DATA'!$A$2:$V$196,9,0),0)</f>
        <v>0</v>
      </c>
      <c r="J5" s="13" t="str">
        <f>IFERROR(VLOOKUP(A5,'[1]WASH COAL RECEIPT &amp; GCV DATA'!$A$2:$V$196,10,0),0)</f>
        <v>G11</v>
      </c>
      <c r="K5" s="15" t="e">
        <f>SUMIF('[1]WASH COAL RECEIPT &amp; GCV DATA'!$A$3:$A$196,'MASTER DATA FILE WASH COAL'!A5,'[1]WASH COAL RECEIPT &amp; GCV DATA'!$K$3:$K$196)</f>
        <v>#VALUE!</v>
      </c>
      <c r="L5" s="15" t="e">
        <f>SUMIF('[1]WASH COAL RECEIPT &amp; GCV DATA'!$A$3:$A$196,'MASTER DATA FILE WASH COAL'!A5,'[1]WASH COAL RECEIPT &amp; GCV DATA'!$L$3:$L$196)</f>
        <v>#VALUE!</v>
      </c>
      <c r="M5" s="15" t="e">
        <f t="shared" si="0"/>
        <v>#VALUE!</v>
      </c>
      <c r="N5" s="67" t="e">
        <f t="shared" si="1"/>
        <v>#VALUE!</v>
      </c>
      <c r="O5" s="15" t="e">
        <f>SUMIF('[1]WASH COAL RECEIPT &amp; GCV DATA'!$A$3:$A$196,'MASTER DATA FILE WASH COAL'!A5,'[1]WASH COAL RECEIPT &amp; GCV DATA'!$O$3:$O$196)</f>
        <v>#VALUE!</v>
      </c>
      <c r="P5" s="15" t="e">
        <f t="shared" si="2"/>
        <v>#VALUE!</v>
      </c>
      <c r="Q5" s="15" t="e">
        <f>SUMIF('[1]WASH COAL RECEIPT &amp; GCV DATA'!$A$3:$A$196,'MASTER DATA FILE WASH COAL'!A5,'[1]WASH COAL RECEIPT &amp; GCV DATA'!$Q$3:$Q$196)</f>
        <v>#VALUE!</v>
      </c>
      <c r="R5" s="16" t="e">
        <f>SUMIF('[1]WASH COAL RECEIPT &amp; GCV DATA'!$A$3:$A$256,'MASTER DATA FILE WASH COAL'!A5,'[1]WASH COAL RECEIPT &amp; GCV DATA'!$R$3:$R$256)+IF(H5=$J$234,($K$234*K5),0)+IF(H5=$J$235,($K$235*K5),0)</f>
        <v>#VALUE!</v>
      </c>
      <c r="S5" s="15" t="e">
        <f t="shared" si="3"/>
        <v>#VALUE!</v>
      </c>
      <c r="T5" s="15" t="e">
        <f>SUMIF('[1]WASH COAL RECEIPT &amp; GCV DATA'!$A$3:$A$196,'MASTER DATA FILE WASH COAL'!A5,'[1]WASH COAL RECEIPT &amp; GCV DATA'!$T$3:$T$196)</f>
        <v>#VALUE!</v>
      </c>
      <c r="U5" s="15" t="e">
        <f t="shared" si="4"/>
        <v>#VALUE!</v>
      </c>
      <c r="V5" s="15" t="e">
        <f>SUMIF('[1]WASH COAL RECEIPT &amp; GCV DATA'!$A$3:$A$196,'MASTER DATA FILE WASH COAL'!A5,'[1]WASH COAL RECEIPT &amp; GCV DATA'!$V$3:$V$196)</f>
        <v>#VALUE!</v>
      </c>
      <c r="W5" s="15" t="e">
        <f t="shared" si="5"/>
        <v>#VALUE!</v>
      </c>
      <c r="X5" s="13" t="e">
        <f t="shared" si="6"/>
        <v>#VALUE!</v>
      </c>
      <c r="Y5" s="13"/>
      <c r="Z5" s="13"/>
      <c r="AB5">
        <v>3120.0389863547757</v>
      </c>
      <c r="AC5" s="53" t="e">
        <f t="shared" si="8"/>
        <v>#VALUE!</v>
      </c>
      <c r="AE5" s="53" t="e">
        <f t="shared" si="7"/>
        <v>#VALUE!</v>
      </c>
      <c r="AF5">
        <v>3</v>
      </c>
      <c r="AJ5">
        <v>4125.3599999999997</v>
      </c>
      <c r="AK5" s="53" t="e">
        <f t="shared" si="9"/>
        <v>#VALUE!</v>
      </c>
    </row>
    <row r="6" spans="1:37" customFormat="1" ht="15.6" x14ac:dyDescent="0.3">
      <c r="A6" s="65">
        <v>5</v>
      </c>
      <c r="B6" s="57" t="e">
        <f>SUMIF('[1]WASH COAL RECEIPT &amp; GCV DATA'!$A$3:$A$123,A6,'[1]WASH COAL RECEIPT &amp; GCV DATA'!$B$3:$B$123)</f>
        <v>#VALUE!</v>
      </c>
      <c r="C6" s="13" t="e">
        <f>SUMIF('[1]WASH COAL RECEIPT &amp; GCV DATA'!$A$3:$A$123,A6,'[1]WASH COAL RECEIPT &amp; GCV DATA'!$C$3:$C$123)</f>
        <v>#VALUE!</v>
      </c>
      <c r="D6" s="66" t="str">
        <f>IFERROR(VLOOKUP(A6,'[1]WASH COAL RECEIPT &amp; GCV DATA'!A5:V127,4,0),0)</f>
        <v>30.06.2022</v>
      </c>
      <c r="E6" s="14">
        <f>IFERROR(VLOOKUP(A6,'[1]WASH COAL RECEIPT &amp; GCV DATA'!$A$2:$V$196,5,0),0)</f>
        <v>44743</v>
      </c>
      <c r="F6" s="13" t="e">
        <f>SUMIF('[1]WASH COAL RECEIPT &amp; GCV DATA'!$A$3:$A$196,'MASTER DATA FILE WASH COAL'!A6,'[1]WASH COAL RECEIPT &amp; GCV DATA'!$F$3:$F$196)</f>
        <v>#VALUE!</v>
      </c>
      <c r="G6" s="13" t="str">
        <f>IFERROR(VLOOKUP(A6,'[1]WASH COAL RECEIPT &amp; GCV DATA'!$A$2:$V$196,7,0),0)</f>
        <v>WCL</v>
      </c>
      <c r="H6" s="13" t="str">
        <f>IFERROR(VLOOKUP(A6,'[1]WASH COAL RECEIPT &amp; GCV DATA'!$A$2:$V$196,8,0),0)</f>
        <v>PRPI</v>
      </c>
      <c r="I6" s="13">
        <f>IFERROR(VLOOKUP(A6,'[1]WASH COAL RECEIPT &amp; GCV DATA'!$A$2:$V$196,9,0),0)</f>
        <v>0</v>
      </c>
      <c r="J6" s="13" t="str">
        <f>IFERROR(VLOOKUP(A6,'[1]WASH COAL RECEIPT &amp; GCV DATA'!$A$2:$V$196,10,0),0)</f>
        <v>G11</v>
      </c>
      <c r="K6" s="15" t="e">
        <f>SUMIF('[1]WASH COAL RECEIPT &amp; GCV DATA'!$A$3:$A$196,'MASTER DATA FILE WASH COAL'!A6,'[1]WASH COAL RECEIPT &amp; GCV DATA'!$K$3:$K$196)</f>
        <v>#VALUE!</v>
      </c>
      <c r="L6" s="15" t="e">
        <f>SUMIF('[1]WASH COAL RECEIPT &amp; GCV DATA'!$A$3:$A$196,'MASTER DATA FILE WASH COAL'!A6,'[1]WASH COAL RECEIPT &amp; GCV DATA'!$L$3:$L$196)</f>
        <v>#VALUE!</v>
      </c>
      <c r="M6" s="15" t="e">
        <f t="shared" si="0"/>
        <v>#VALUE!</v>
      </c>
      <c r="N6" s="67" t="e">
        <f t="shared" si="1"/>
        <v>#VALUE!</v>
      </c>
      <c r="O6" s="15" t="e">
        <f>SUMIF('[1]WASH COAL RECEIPT &amp; GCV DATA'!$A$3:$A$196,'MASTER DATA FILE WASH COAL'!A6,'[1]WASH COAL RECEIPT &amp; GCV DATA'!$O$3:$O$196)</f>
        <v>#VALUE!</v>
      </c>
      <c r="P6" s="15" t="e">
        <f t="shared" si="2"/>
        <v>#VALUE!</v>
      </c>
      <c r="Q6" s="15" t="e">
        <f>SUMIF('[1]WASH COAL RECEIPT &amp; GCV DATA'!$A$3:$A$196,'MASTER DATA FILE WASH COAL'!A6,'[1]WASH COAL RECEIPT &amp; GCV DATA'!$Q$3:$Q$196)</f>
        <v>#VALUE!</v>
      </c>
      <c r="R6" s="16" t="e">
        <f>SUMIF('[1]WASH COAL RECEIPT &amp; GCV DATA'!$A$3:$A$256,'MASTER DATA FILE WASH COAL'!A6,'[1]WASH COAL RECEIPT &amp; GCV DATA'!$R$3:$R$256)+IF(H6=$J$234,($K$234*K6),0)+IF(H6=$J$235,($K$235*K6),0)</f>
        <v>#VALUE!</v>
      </c>
      <c r="S6" s="15" t="e">
        <f t="shared" si="3"/>
        <v>#VALUE!</v>
      </c>
      <c r="T6" s="15" t="e">
        <f>SUMIF('[1]WASH COAL RECEIPT &amp; GCV DATA'!$A$3:$A$196,'MASTER DATA FILE WASH COAL'!A6,'[1]WASH COAL RECEIPT &amp; GCV DATA'!$T$3:$T$196)</f>
        <v>#VALUE!</v>
      </c>
      <c r="U6" s="15" t="e">
        <f t="shared" si="4"/>
        <v>#VALUE!</v>
      </c>
      <c r="V6" s="15" t="e">
        <f>SUMIF('[1]WASH COAL RECEIPT &amp; GCV DATA'!$A$3:$A$196,'MASTER DATA FILE WASH COAL'!A6,'[1]WASH COAL RECEIPT &amp; GCV DATA'!$V$3:$V$196)</f>
        <v>#VALUE!</v>
      </c>
      <c r="W6" s="15" t="e">
        <f t="shared" si="5"/>
        <v>#VALUE!</v>
      </c>
      <c r="X6" s="13" t="e">
        <f t="shared" si="6"/>
        <v>#VALUE!</v>
      </c>
      <c r="Y6" s="13"/>
      <c r="Z6" s="13"/>
      <c r="AB6">
        <v>4073.3333333333335</v>
      </c>
      <c r="AC6" s="53" t="e">
        <f t="shared" si="8"/>
        <v>#VALUE!</v>
      </c>
      <c r="AE6" s="53" t="e">
        <f t="shared" si="7"/>
        <v>#VALUE!</v>
      </c>
      <c r="AF6">
        <v>4</v>
      </c>
      <c r="AJ6">
        <v>3903</v>
      </c>
      <c r="AK6" s="53" t="e">
        <f t="shared" si="9"/>
        <v>#VALUE!</v>
      </c>
    </row>
    <row r="7" spans="1:37" customFormat="1" ht="15.6" x14ac:dyDescent="0.3">
      <c r="A7" s="65">
        <v>6</v>
      </c>
      <c r="B7" s="57" t="e">
        <f>SUMIF('[1]WASH COAL RECEIPT &amp; GCV DATA'!$A$3:$A$123,A7,'[1]WASH COAL RECEIPT &amp; GCV DATA'!$B$3:$B$123)</f>
        <v>#VALUE!</v>
      </c>
      <c r="C7" s="13" t="e">
        <f>SUMIF('[1]WASH COAL RECEIPT &amp; GCV DATA'!$A$3:$A$123,A7,'[1]WASH COAL RECEIPT &amp; GCV DATA'!$C$3:$C$123)</f>
        <v>#VALUE!</v>
      </c>
      <c r="D7" s="66" t="str">
        <f>IFERROR(VLOOKUP(A7,'[1]WASH COAL RECEIPT &amp; GCV DATA'!A6:V128,4,0),0)</f>
        <v>30.06.2022</v>
      </c>
      <c r="E7" s="14">
        <f>IFERROR(VLOOKUP(A7,'[1]WASH COAL RECEIPT &amp; GCV DATA'!$A$2:$V$196,5,0),0)</f>
        <v>44743</v>
      </c>
      <c r="F7" s="13" t="e">
        <f>SUMIF('[1]WASH COAL RECEIPT &amp; GCV DATA'!$A$3:$A$196,'MASTER DATA FILE WASH COAL'!A7,'[1]WASH COAL RECEIPT &amp; GCV DATA'!$F$3:$F$196)</f>
        <v>#VALUE!</v>
      </c>
      <c r="G7" s="13" t="str">
        <f>IFERROR(VLOOKUP(A7,'[1]WASH COAL RECEIPT &amp; GCV DATA'!$A$2:$V$196,7,0),0)</f>
        <v>SECL</v>
      </c>
      <c r="H7" s="13" t="str">
        <f>IFERROR(VLOOKUP(A7,'[1]WASH COAL RECEIPT &amp; GCV DATA'!$A$2:$V$196,8,0),0)</f>
        <v>GPCK</v>
      </c>
      <c r="I7" s="13">
        <f>IFERROR(VLOOKUP(A7,'[1]WASH COAL RECEIPT &amp; GCV DATA'!$A$2:$V$196,9,0),0)</f>
        <v>0</v>
      </c>
      <c r="J7" s="13" t="str">
        <f>IFERROR(VLOOKUP(A7,'[1]WASH COAL RECEIPT &amp; GCV DATA'!$A$2:$V$196,10,0),0)</f>
        <v>G11</v>
      </c>
      <c r="K7" s="15" t="e">
        <f>SUMIF('[1]WASH COAL RECEIPT &amp; GCV DATA'!$A$3:$A$196,'MASTER DATA FILE WASH COAL'!A7,'[1]WASH COAL RECEIPT &amp; GCV DATA'!$K$3:$K$196)</f>
        <v>#VALUE!</v>
      </c>
      <c r="L7" s="15" t="e">
        <f>SUMIF('[1]WASH COAL RECEIPT &amp; GCV DATA'!$A$3:$A$196,'MASTER DATA FILE WASH COAL'!A7,'[1]WASH COAL RECEIPT &amp; GCV DATA'!$L$3:$L$196)</f>
        <v>#VALUE!</v>
      </c>
      <c r="M7" s="15" t="e">
        <f t="shared" si="0"/>
        <v>#VALUE!</v>
      </c>
      <c r="N7" s="67" t="e">
        <f t="shared" si="1"/>
        <v>#VALUE!</v>
      </c>
      <c r="O7" s="15" t="e">
        <f>SUMIF('[1]WASH COAL RECEIPT &amp; GCV DATA'!$A$3:$A$196,'MASTER DATA FILE WASH COAL'!A7,'[1]WASH COAL RECEIPT &amp; GCV DATA'!$O$3:$O$196)</f>
        <v>#VALUE!</v>
      </c>
      <c r="P7" s="15" t="e">
        <f t="shared" si="2"/>
        <v>#VALUE!</v>
      </c>
      <c r="Q7" s="15" t="e">
        <f>SUMIF('[1]WASH COAL RECEIPT &amp; GCV DATA'!$A$3:$A$196,'MASTER DATA FILE WASH COAL'!A7,'[1]WASH COAL RECEIPT &amp; GCV DATA'!$Q$3:$Q$196)</f>
        <v>#VALUE!</v>
      </c>
      <c r="R7" s="16" t="e">
        <f>SUMIF('[1]WASH COAL RECEIPT &amp; GCV DATA'!$A$3:$A$256,'MASTER DATA FILE WASH COAL'!A7,'[1]WASH COAL RECEIPT &amp; GCV DATA'!$R$3:$R$256)+IF(H7=$J$234,($K$234*K7),0)+IF(H7=$J$235,($K$235*K7),0)</f>
        <v>#VALUE!</v>
      </c>
      <c r="S7" s="15" t="e">
        <f t="shared" si="3"/>
        <v>#VALUE!</v>
      </c>
      <c r="T7" s="15" t="e">
        <f>SUMIF('[1]WASH COAL RECEIPT &amp; GCV DATA'!$A$3:$A$196,'MASTER DATA FILE WASH COAL'!A7,'[1]WASH COAL RECEIPT &amp; GCV DATA'!$T$3:$T$196)</f>
        <v>#VALUE!</v>
      </c>
      <c r="U7" s="15" t="e">
        <f t="shared" si="4"/>
        <v>#VALUE!</v>
      </c>
      <c r="V7" s="15" t="e">
        <f>SUMIF('[1]WASH COAL RECEIPT &amp; GCV DATA'!$A$3:$A$196,'MASTER DATA FILE WASH COAL'!A7,'[1]WASH COAL RECEIPT &amp; GCV DATA'!$V$3:$V$196)</f>
        <v>#VALUE!</v>
      </c>
      <c r="W7" s="15" t="e">
        <f t="shared" si="5"/>
        <v>#VALUE!</v>
      </c>
      <c r="X7" s="13" t="e">
        <f t="shared" si="6"/>
        <v>#VALUE!</v>
      </c>
      <c r="Y7" s="13"/>
      <c r="Z7" s="13"/>
      <c r="AB7">
        <v>4028.6442307692309</v>
      </c>
      <c r="AC7" s="53" t="e">
        <f t="shared" si="8"/>
        <v>#VALUE!</v>
      </c>
      <c r="AE7" s="53" t="e">
        <f t="shared" si="7"/>
        <v>#VALUE!</v>
      </c>
      <c r="AF7">
        <v>5</v>
      </c>
      <c r="AJ7">
        <v>4000.6</v>
      </c>
      <c r="AK7" s="53" t="e">
        <f t="shared" si="9"/>
        <v>#VALUE!</v>
      </c>
    </row>
    <row r="8" spans="1:37" customFormat="1" ht="15.6" x14ac:dyDescent="0.3">
      <c r="A8" s="65">
        <v>8</v>
      </c>
      <c r="B8" s="57" t="e">
        <f>SUMIF('[1]WASH COAL RECEIPT &amp; GCV DATA'!$A$3:$A$123,A8,'[1]WASH COAL RECEIPT &amp; GCV DATA'!$B$3:$B$123)</f>
        <v>#VALUE!</v>
      </c>
      <c r="C8" s="13" t="e">
        <f>SUMIF('[1]WASH COAL RECEIPT &amp; GCV DATA'!$A$3:$A$123,A8,'[1]WASH COAL RECEIPT &amp; GCV DATA'!$C$3:$C$123)</f>
        <v>#VALUE!</v>
      </c>
      <c r="D8" s="66" t="str">
        <f>IFERROR(VLOOKUP(A8,'[1]WASH COAL RECEIPT &amp; GCV DATA'!A7:V129,4,0),0)</f>
        <v>01.07.2022</v>
      </c>
      <c r="E8" s="14">
        <f>IFERROR(VLOOKUP(A8,'[1]WASH COAL RECEIPT &amp; GCV DATA'!$A$2:$V$196,5,0),0)</f>
        <v>44743</v>
      </c>
      <c r="F8" s="13" t="e">
        <f>SUMIF('[1]WASH COAL RECEIPT &amp; GCV DATA'!$A$3:$A$196,'MASTER DATA FILE WASH COAL'!A8,'[1]WASH COAL RECEIPT &amp; GCV DATA'!$F$3:$F$196)</f>
        <v>#VALUE!</v>
      </c>
      <c r="G8" s="13" t="str">
        <f>IFERROR(VLOOKUP(A8,'[1]WASH COAL RECEIPT &amp; GCV DATA'!$A$2:$V$196,7,0),0)</f>
        <v>WCL</v>
      </c>
      <c r="H8" s="13" t="str">
        <f>IFERROR(VLOOKUP(A8,'[1]WASH COAL RECEIPT &amp; GCV DATA'!$A$2:$V$196,8,0),0)</f>
        <v>MKCW</v>
      </c>
      <c r="I8" s="13">
        <f>IFERROR(VLOOKUP(A8,'[1]WASH COAL RECEIPT &amp; GCV DATA'!$A$2:$V$196,9,0),0)</f>
        <v>0</v>
      </c>
      <c r="J8" s="13" t="str">
        <f>IFERROR(VLOOKUP(A8,'[1]WASH COAL RECEIPT &amp; GCV DATA'!$A$2:$V$196,10,0),0)</f>
        <v>G10</v>
      </c>
      <c r="K8" s="15" t="e">
        <f>SUMIF('[1]WASH COAL RECEIPT &amp; GCV DATA'!$A$3:$A$196,'MASTER DATA FILE WASH COAL'!A8,'[1]WASH COAL RECEIPT &amp; GCV DATA'!$K$3:$K$196)</f>
        <v>#VALUE!</v>
      </c>
      <c r="L8" s="15" t="e">
        <f>SUMIF('[1]WASH COAL RECEIPT &amp; GCV DATA'!$A$3:$A$196,'MASTER DATA FILE WASH COAL'!A8,'[1]WASH COAL RECEIPT &amp; GCV DATA'!$L$3:$L$196)</f>
        <v>#VALUE!</v>
      </c>
      <c r="M8" s="15" t="e">
        <f t="shared" si="0"/>
        <v>#VALUE!</v>
      </c>
      <c r="N8" s="67" t="e">
        <f t="shared" si="1"/>
        <v>#VALUE!</v>
      </c>
      <c r="O8" s="15" t="e">
        <f>SUMIF('[1]WASH COAL RECEIPT &amp; GCV DATA'!$A$3:$A$196,'MASTER DATA FILE WASH COAL'!A8,'[1]WASH COAL RECEIPT &amp; GCV DATA'!$O$3:$O$196)</f>
        <v>#VALUE!</v>
      </c>
      <c r="P8" s="15" t="e">
        <f t="shared" si="2"/>
        <v>#VALUE!</v>
      </c>
      <c r="Q8" s="15" t="e">
        <f>SUMIF('[1]WASH COAL RECEIPT &amp; GCV DATA'!$A$3:$A$196,'MASTER DATA FILE WASH COAL'!A8,'[1]WASH COAL RECEIPT &amp; GCV DATA'!$Q$3:$Q$196)</f>
        <v>#VALUE!</v>
      </c>
      <c r="R8" s="16" t="e">
        <f>SUMIF('[1]WASH COAL RECEIPT &amp; GCV DATA'!$A$3:$A$256,'MASTER DATA FILE WASH COAL'!A8,'[1]WASH COAL RECEIPT &amp; GCV DATA'!$R$3:$R$256)+IF(H8=$J$234,($K$234*K8),0)+IF(H8=$J$235,($K$235*K8),0)</f>
        <v>#VALUE!</v>
      </c>
      <c r="S8" s="15" t="e">
        <f t="shared" si="3"/>
        <v>#VALUE!</v>
      </c>
      <c r="T8" s="15" t="e">
        <f>SUMIF('[1]WASH COAL RECEIPT &amp; GCV DATA'!$A$3:$A$196,'MASTER DATA FILE WASH COAL'!A8,'[1]WASH COAL RECEIPT &amp; GCV DATA'!$T$3:$T$196)</f>
        <v>#VALUE!</v>
      </c>
      <c r="U8" s="15" t="e">
        <f t="shared" si="4"/>
        <v>#VALUE!</v>
      </c>
      <c r="V8" s="15" t="e">
        <f>SUMIF('[1]WASH COAL RECEIPT &amp; GCV DATA'!$A$3:$A$196,'MASTER DATA FILE WASH COAL'!A8,'[1]WASH COAL RECEIPT &amp; GCV DATA'!$V$3:$V$196)</f>
        <v>#VALUE!</v>
      </c>
      <c r="W8" s="15" t="e">
        <f t="shared" si="5"/>
        <v>#VALUE!</v>
      </c>
      <c r="X8" s="13" t="e">
        <f t="shared" si="6"/>
        <v>#VALUE!</v>
      </c>
      <c r="Y8" s="13"/>
      <c r="Z8" s="13"/>
      <c r="AB8">
        <v>3565.742424242424</v>
      </c>
      <c r="AC8" s="53" t="e">
        <f t="shared" si="8"/>
        <v>#VALUE!</v>
      </c>
      <c r="AE8" s="53" t="e">
        <f t="shared" si="7"/>
        <v>#VALUE!</v>
      </c>
      <c r="AF8">
        <v>6</v>
      </c>
      <c r="AJ8">
        <v>4109.05</v>
      </c>
      <c r="AK8" s="53" t="e">
        <f t="shared" si="9"/>
        <v>#VALUE!</v>
      </c>
    </row>
    <row r="9" spans="1:37" customFormat="1" ht="15.6" x14ac:dyDescent="0.3">
      <c r="A9" s="65">
        <v>9</v>
      </c>
      <c r="B9" s="57" t="e">
        <f>SUMIF('[1]WASH COAL RECEIPT &amp; GCV DATA'!$A$3:$A$123,A9,'[1]WASH COAL RECEIPT &amp; GCV DATA'!$B$3:$B$123)</f>
        <v>#VALUE!</v>
      </c>
      <c r="C9" s="13" t="e">
        <f>SUMIF('[1]WASH COAL RECEIPT &amp; GCV DATA'!$A$3:$A$123,A9,'[1]WASH COAL RECEIPT &amp; GCV DATA'!$C$3:$C$123)</f>
        <v>#VALUE!</v>
      </c>
      <c r="D9" s="66" t="str">
        <f>IFERROR(VLOOKUP(A9,'[1]WASH COAL RECEIPT &amp; GCV DATA'!A8:V130,4,0),0)</f>
        <v>02.07.2022</v>
      </c>
      <c r="E9" s="14">
        <f>IFERROR(VLOOKUP(A9,'[1]WASH COAL RECEIPT &amp; GCV DATA'!$A$2:$V$196,5,0),0)</f>
        <v>44743</v>
      </c>
      <c r="F9" s="13" t="e">
        <f>SUMIF('[1]WASH COAL RECEIPT &amp; GCV DATA'!$A$3:$A$196,'MASTER DATA FILE WASH COAL'!A9,'[1]WASH COAL RECEIPT &amp; GCV DATA'!$F$3:$F$196)</f>
        <v>#VALUE!</v>
      </c>
      <c r="G9" s="13" t="str">
        <f>IFERROR(VLOOKUP(A9,'[1]WASH COAL RECEIPT &amp; GCV DATA'!$A$2:$V$196,7,0),0)</f>
        <v>WCL</v>
      </c>
      <c r="H9" s="13" t="str">
        <f>IFERROR(VLOOKUP(A9,'[1]WASH COAL RECEIPT &amp; GCV DATA'!$A$2:$V$196,8,0),0)</f>
        <v>TAE</v>
      </c>
      <c r="I9" s="13">
        <f>IFERROR(VLOOKUP(A9,'[1]WASH COAL RECEIPT &amp; GCV DATA'!$A$2:$V$196,9,0),0)</f>
        <v>0</v>
      </c>
      <c r="J9" s="13" t="str">
        <f>IFERROR(VLOOKUP(A9,'[1]WASH COAL RECEIPT &amp; GCV DATA'!$A$2:$V$196,10,0),0)</f>
        <v>G12</v>
      </c>
      <c r="K9" s="15" t="e">
        <f>SUMIF('[1]WASH COAL RECEIPT &amp; GCV DATA'!$A$3:$A$196,'MASTER DATA FILE WASH COAL'!A9,'[1]WASH COAL RECEIPT &amp; GCV DATA'!$K$3:$K$196)</f>
        <v>#VALUE!</v>
      </c>
      <c r="L9" s="15" t="e">
        <f>SUMIF('[1]WASH COAL RECEIPT &amp; GCV DATA'!$A$3:$A$196,'MASTER DATA FILE WASH COAL'!A9,'[1]WASH COAL RECEIPT &amp; GCV DATA'!$L$3:$L$196)</f>
        <v>#VALUE!</v>
      </c>
      <c r="M9" s="15" t="e">
        <f t="shared" si="0"/>
        <v>#VALUE!</v>
      </c>
      <c r="N9" s="67" t="e">
        <f t="shared" si="1"/>
        <v>#VALUE!</v>
      </c>
      <c r="O9" s="15" t="e">
        <f>SUMIF('[1]WASH COAL RECEIPT &amp; GCV DATA'!$A$3:$A$196,'MASTER DATA FILE WASH COAL'!A9,'[1]WASH COAL RECEIPT &amp; GCV DATA'!$O$3:$O$196)</f>
        <v>#VALUE!</v>
      </c>
      <c r="P9" s="15" t="e">
        <f t="shared" si="2"/>
        <v>#VALUE!</v>
      </c>
      <c r="Q9" s="15" t="e">
        <f>SUMIF('[1]WASH COAL RECEIPT &amp; GCV DATA'!$A$3:$A$196,'MASTER DATA FILE WASH COAL'!A9,'[1]WASH COAL RECEIPT &amp; GCV DATA'!$Q$3:$Q$196)</f>
        <v>#VALUE!</v>
      </c>
      <c r="R9" s="16" t="e">
        <f>SUMIF('[1]WASH COAL RECEIPT &amp; GCV DATA'!$A$3:$A$256,'MASTER DATA FILE WASH COAL'!A9,'[1]WASH COAL RECEIPT &amp; GCV DATA'!$R$3:$R$256)+IF(H9=$J$234,($K$234*K9),0)+IF(H9=$J$235,($K$235*K9),0)</f>
        <v>#VALUE!</v>
      </c>
      <c r="S9" s="15" t="e">
        <f t="shared" si="3"/>
        <v>#VALUE!</v>
      </c>
      <c r="T9" s="15" t="e">
        <f>SUMIF('[1]WASH COAL RECEIPT &amp; GCV DATA'!$A$3:$A$196,'MASTER DATA FILE WASH COAL'!A9,'[1]WASH COAL RECEIPT &amp; GCV DATA'!$T$3:$T$196)</f>
        <v>#VALUE!</v>
      </c>
      <c r="U9" s="15" t="e">
        <f t="shared" si="4"/>
        <v>#VALUE!</v>
      </c>
      <c r="V9" s="15" t="e">
        <f>SUMIF('[1]WASH COAL RECEIPT &amp; GCV DATA'!$A$3:$A$196,'MASTER DATA FILE WASH COAL'!A9,'[1]WASH COAL RECEIPT &amp; GCV DATA'!$V$3:$V$196)</f>
        <v>#VALUE!</v>
      </c>
      <c r="W9" s="15" t="e">
        <f t="shared" si="5"/>
        <v>#VALUE!</v>
      </c>
      <c r="X9" s="13" t="e">
        <f t="shared" si="6"/>
        <v>#VALUE!</v>
      </c>
      <c r="Y9" s="13"/>
      <c r="Z9" s="13"/>
      <c r="AB9">
        <v>3878.4274759693267</v>
      </c>
      <c r="AC9" s="53" t="e">
        <f t="shared" si="8"/>
        <v>#VALUE!</v>
      </c>
      <c r="AE9" s="53" t="e">
        <f t="shared" si="7"/>
        <v>#VALUE!</v>
      </c>
      <c r="AF9">
        <v>7</v>
      </c>
      <c r="AJ9">
        <v>3542.61</v>
      </c>
      <c r="AK9" s="53" t="e">
        <f t="shared" si="9"/>
        <v>#VALUE!</v>
      </c>
    </row>
    <row r="10" spans="1:37" customFormat="1" ht="15.6" x14ac:dyDescent="0.3">
      <c r="A10" s="65">
        <v>10</v>
      </c>
      <c r="B10" s="57" t="e">
        <f>SUMIF('[1]WASH COAL RECEIPT &amp; GCV DATA'!$A$3:$A$123,A10,'[1]WASH COAL RECEIPT &amp; GCV DATA'!$B$3:$B$123)</f>
        <v>#VALUE!</v>
      </c>
      <c r="C10" s="13" t="e">
        <f>SUMIF('[1]WASH COAL RECEIPT &amp; GCV DATA'!$A$3:$A$123,A10,'[1]WASH COAL RECEIPT &amp; GCV DATA'!$C$3:$C$123)</f>
        <v>#VALUE!</v>
      </c>
      <c r="D10" s="66" t="str">
        <f>IFERROR(VLOOKUP(A10,'[1]WASH COAL RECEIPT &amp; GCV DATA'!A9:V131,4,0),0)</f>
        <v>02.07.2022</v>
      </c>
      <c r="E10" s="14">
        <f>IFERROR(VLOOKUP(A10,'[1]WASH COAL RECEIPT &amp; GCV DATA'!$A$2:$V$196,5,0),0)</f>
        <v>44743</v>
      </c>
      <c r="F10" s="13" t="e">
        <f>SUMIF('[1]WASH COAL RECEIPT &amp; GCV DATA'!$A$3:$A$196,'MASTER DATA FILE WASH COAL'!A10,'[1]WASH COAL RECEIPT &amp; GCV DATA'!$F$3:$F$196)</f>
        <v>#VALUE!</v>
      </c>
      <c r="G10" s="13" t="str">
        <f>IFERROR(VLOOKUP(A10,'[1]WASH COAL RECEIPT &amp; GCV DATA'!$A$2:$V$196,7,0),0)</f>
        <v>MCL</v>
      </c>
      <c r="H10" s="13" t="str">
        <f>IFERROR(VLOOKUP(A10,'[1]WASH COAL RECEIPT &amp; GCV DATA'!$A$2:$V$196,8,0),0)</f>
        <v>PHEC</v>
      </c>
      <c r="I10" s="13">
        <f>IFERROR(VLOOKUP(A10,'[1]WASH COAL RECEIPT &amp; GCV DATA'!$A$2:$V$196,9,0),0)</f>
        <v>0</v>
      </c>
      <c r="J10" s="13" t="str">
        <f>IFERROR(VLOOKUP(A10,'[1]WASH COAL RECEIPT &amp; GCV DATA'!$A$2:$V$196,10,0),0)</f>
        <v>G11</v>
      </c>
      <c r="K10" s="15" t="e">
        <f>SUMIF('[1]WASH COAL RECEIPT &amp; GCV DATA'!$A$3:$A$196,'MASTER DATA FILE WASH COAL'!A10,'[1]WASH COAL RECEIPT &amp; GCV DATA'!$K$3:$K$196)</f>
        <v>#VALUE!</v>
      </c>
      <c r="L10" s="15" t="e">
        <f>SUMIF('[1]WASH COAL RECEIPT &amp; GCV DATA'!$A$3:$A$196,'MASTER DATA FILE WASH COAL'!A10,'[1]WASH COAL RECEIPT &amp; GCV DATA'!$L$3:$L$196)</f>
        <v>#VALUE!</v>
      </c>
      <c r="M10" s="15" t="e">
        <f t="shared" si="0"/>
        <v>#VALUE!</v>
      </c>
      <c r="N10" s="67" t="e">
        <f t="shared" si="1"/>
        <v>#VALUE!</v>
      </c>
      <c r="O10" s="15" t="e">
        <f>SUMIF('[1]WASH COAL RECEIPT &amp; GCV DATA'!$A$3:$A$196,'MASTER DATA FILE WASH COAL'!A10,'[1]WASH COAL RECEIPT &amp; GCV DATA'!$O$3:$O$196)</f>
        <v>#VALUE!</v>
      </c>
      <c r="P10" s="15" t="e">
        <f t="shared" si="2"/>
        <v>#VALUE!</v>
      </c>
      <c r="Q10" s="15" t="e">
        <f>SUMIF('[1]WASH COAL RECEIPT &amp; GCV DATA'!$A$3:$A$196,'MASTER DATA FILE WASH COAL'!A10,'[1]WASH COAL RECEIPT &amp; GCV DATA'!$Q$3:$Q$196)</f>
        <v>#VALUE!</v>
      </c>
      <c r="R10" s="16" t="e">
        <f>SUMIF('[1]WASH COAL RECEIPT &amp; GCV DATA'!$A$3:$A$256,'MASTER DATA FILE WASH COAL'!A10,'[1]WASH COAL RECEIPT &amp; GCV DATA'!$R$3:$R$256)+IF(H10=$J$234,($K$234*K10),0)+IF(H10=$J$235,($K$235*K10),0)</f>
        <v>#VALUE!</v>
      </c>
      <c r="S10" s="15" t="e">
        <f t="shared" si="3"/>
        <v>#VALUE!</v>
      </c>
      <c r="T10" s="15" t="e">
        <f>SUMIF('[1]WASH COAL RECEIPT &amp; GCV DATA'!$A$3:$A$196,'MASTER DATA FILE WASH COAL'!A10,'[1]WASH COAL RECEIPT &amp; GCV DATA'!$T$3:$T$196)</f>
        <v>#VALUE!</v>
      </c>
      <c r="U10" s="15" t="e">
        <f t="shared" si="4"/>
        <v>#VALUE!</v>
      </c>
      <c r="V10" s="15" t="e">
        <f>SUMIF('[1]WASH COAL RECEIPT &amp; GCV DATA'!$A$3:$A$196,'MASTER DATA FILE WASH COAL'!A10,'[1]WASH COAL RECEIPT &amp; GCV DATA'!$V$3:$V$196)</f>
        <v>#VALUE!</v>
      </c>
      <c r="W10" s="15" t="e">
        <f t="shared" si="5"/>
        <v>#VALUE!</v>
      </c>
      <c r="X10" s="13" t="e">
        <f t="shared" si="6"/>
        <v>#VALUE!</v>
      </c>
      <c r="Y10" s="13"/>
      <c r="Z10" s="13"/>
      <c r="AB10">
        <v>3210.150042808219</v>
      </c>
      <c r="AC10" s="53" t="e">
        <f t="shared" si="8"/>
        <v>#VALUE!</v>
      </c>
      <c r="AE10" s="53" t="e">
        <f t="shared" si="7"/>
        <v>#VALUE!</v>
      </c>
      <c r="AF10">
        <v>8</v>
      </c>
      <c r="AJ10">
        <v>4099.22</v>
      </c>
      <c r="AK10" s="53" t="e">
        <f t="shared" si="9"/>
        <v>#VALUE!</v>
      </c>
    </row>
    <row r="11" spans="1:37" customFormat="1" ht="15.6" x14ac:dyDescent="0.3">
      <c r="A11" s="65">
        <v>11</v>
      </c>
      <c r="B11" s="57" t="e">
        <f>SUMIF('[1]WASH COAL RECEIPT &amp; GCV DATA'!$A$3:$A$123,A11,'[1]WASH COAL RECEIPT &amp; GCV DATA'!$B$3:$B$123)</f>
        <v>#VALUE!</v>
      </c>
      <c r="C11" s="13" t="e">
        <f>SUMIF('[1]WASH COAL RECEIPT &amp; GCV DATA'!$A$3:$A$123,A11,'[1]WASH COAL RECEIPT &amp; GCV DATA'!$C$3:$C$123)</f>
        <v>#VALUE!</v>
      </c>
      <c r="D11" s="66" t="str">
        <f>IFERROR(VLOOKUP(A11,'[1]WASH COAL RECEIPT &amp; GCV DATA'!A10:V132,4,0),0)</f>
        <v>01.07.2022</v>
      </c>
      <c r="E11" s="14">
        <f>IFERROR(VLOOKUP(A11,'[1]WASH COAL RECEIPT &amp; GCV DATA'!$A$2:$V$196,5,0),0)</f>
        <v>44743</v>
      </c>
      <c r="F11" s="13" t="e">
        <f>SUMIF('[1]WASH COAL RECEIPT &amp; GCV DATA'!$A$3:$A$196,'MASTER DATA FILE WASH COAL'!A11,'[1]WASH COAL RECEIPT &amp; GCV DATA'!$F$3:$F$196)</f>
        <v>#VALUE!</v>
      </c>
      <c r="G11" s="13" t="str">
        <f>IFERROR(VLOOKUP(A11,'[1]WASH COAL RECEIPT &amp; GCV DATA'!$A$2:$V$196,7,0),0)</f>
        <v>WCL</v>
      </c>
      <c r="H11" s="13" t="str">
        <f>IFERROR(VLOOKUP(A11,'[1]WASH COAL RECEIPT &amp; GCV DATA'!$A$2:$V$196,8,0),0)</f>
        <v>TAE</v>
      </c>
      <c r="I11" s="13">
        <f>IFERROR(VLOOKUP(A11,'[1]WASH COAL RECEIPT &amp; GCV DATA'!$A$2:$V$196,9,0),0)</f>
        <v>0</v>
      </c>
      <c r="J11" s="13" t="str">
        <f>IFERROR(VLOOKUP(A11,'[1]WASH COAL RECEIPT &amp; GCV DATA'!$A$2:$V$196,10,0),0)</f>
        <v>G12</v>
      </c>
      <c r="K11" s="15" t="e">
        <f>SUMIF('[1]WASH COAL RECEIPT &amp; GCV DATA'!$A$3:$A$196,'MASTER DATA FILE WASH COAL'!A11,'[1]WASH COAL RECEIPT &amp; GCV DATA'!$K$3:$K$196)</f>
        <v>#VALUE!</v>
      </c>
      <c r="L11" s="15" t="e">
        <f>SUMIF('[1]WASH COAL RECEIPT &amp; GCV DATA'!$A$3:$A$196,'MASTER DATA FILE WASH COAL'!A11,'[1]WASH COAL RECEIPT &amp; GCV DATA'!$L$3:$L$196)</f>
        <v>#VALUE!</v>
      </c>
      <c r="M11" s="15" t="e">
        <f t="shared" si="0"/>
        <v>#VALUE!</v>
      </c>
      <c r="N11" s="67" t="e">
        <f t="shared" si="1"/>
        <v>#VALUE!</v>
      </c>
      <c r="O11" s="15" t="e">
        <f>SUMIF('[1]WASH COAL RECEIPT &amp; GCV DATA'!$A$3:$A$196,'MASTER DATA FILE WASH COAL'!A11,'[1]WASH COAL RECEIPT &amp; GCV DATA'!$O$3:$O$196)</f>
        <v>#VALUE!</v>
      </c>
      <c r="P11" s="15" t="e">
        <f t="shared" si="2"/>
        <v>#VALUE!</v>
      </c>
      <c r="Q11" s="15" t="e">
        <f>SUMIF('[1]WASH COAL RECEIPT &amp; GCV DATA'!$A$3:$A$196,'MASTER DATA FILE WASH COAL'!A11,'[1]WASH COAL RECEIPT &amp; GCV DATA'!$Q$3:$Q$196)</f>
        <v>#VALUE!</v>
      </c>
      <c r="R11" s="16" t="e">
        <f>SUMIF('[1]WASH COAL RECEIPT &amp; GCV DATA'!$A$3:$A$256,'MASTER DATA FILE WASH COAL'!A11,'[1]WASH COAL RECEIPT &amp; GCV DATA'!$R$3:$R$256)+IF(H11=$J$234,($K$234*K11),0)+IF(H11=$J$235,($K$235*K11),0)</f>
        <v>#VALUE!</v>
      </c>
      <c r="S11" s="15" t="e">
        <f t="shared" si="3"/>
        <v>#VALUE!</v>
      </c>
      <c r="T11" s="15" t="e">
        <f>SUMIF('[1]WASH COAL RECEIPT &amp; GCV DATA'!$A$3:$A$196,'MASTER DATA FILE WASH COAL'!A11,'[1]WASH COAL RECEIPT &amp; GCV DATA'!$T$3:$T$196)</f>
        <v>#VALUE!</v>
      </c>
      <c r="U11" s="15" t="e">
        <f t="shared" si="4"/>
        <v>#VALUE!</v>
      </c>
      <c r="V11" s="15" t="e">
        <f>SUMIF('[1]WASH COAL RECEIPT &amp; GCV DATA'!$A$3:$A$196,'MASTER DATA FILE WASH COAL'!A11,'[1]WASH COAL RECEIPT &amp; GCV DATA'!$V$3:$V$196)</f>
        <v>#VALUE!</v>
      </c>
      <c r="W11" s="15" t="e">
        <f t="shared" si="5"/>
        <v>#VALUE!</v>
      </c>
      <c r="X11" s="13" t="e">
        <f t="shared" si="6"/>
        <v>#VALUE!</v>
      </c>
      <c r="Y11" s="13"/>
      <c r="Z11" s="13"/>
      <c r="AB11">
        <v>4058.8201499630372</v>
      </c>
      <c r="AC11" s="53" t="e">
        <f t="shared" si="8"/>
        <v>#VALUE!</v>
      </c>
      <c r="AE11" s="53" t="e">
        <f t="shared" si="7"/>
        <v>#VALUE!</v>
      </c>
      <c r="AF11">
        <v>9</v>
      </c>
      <c r="AJ11">
        <v>3784.09</v>
      </c>
      <c r="AK11" s="53" t="e">
        <f t="shared" si="9"/>
        <v>#VALUE!</v>
      </c>
    </row>
    <row r="12" spans="1:37" customFormat="1" ht="15.6" x14ac:dyDescent="0.3">
      <c r="A12" s="65">
        <v>12</v>
      </c>
      <c r="B12" s="57" t="e">
        <f>SUMIF('[1]WASH COAL RECEIPT &amp; GCV DATA'!$A$3:$A$123,A12,'[1]WASH COAL RECEIPT &amp; GCV DATA'!$B$3:$B$123)</f>
        <v>#VALUE!</v>
      </c>
      <c r="C12" s="13" t="e">
        <f>SUMIF('[1]WASH COAL RECEIPT &amp; GCV DATA'!$A$3:$A$123,A12,'[1]WASH COAL RECEIPT &amp; GCV DATA'!$C$3:$C$123)</f>
        <v>#VALUE!</v>
      </c>
      <c r="D12" s="66" t="str">
        <f>IFERROR(VLOOKUP(A12,'[1]WASH COAL RECEIPT &amp; GCV DATA'!A11:V133,4,0),0)</f>
        <v>02.07.2022</v>
      </c>
      <c r="E12" s="14">
        <f>IFERROR(VLOOKUP(A12,'[1]WASH COAL RECEIPT &amp; GCV DATA'!$A$2:$V$196,5,0),0)</f>
        <v>44743</v>
      </c>
      <c r="F12" s="13" t="e">
        <f>SUMIF('[1]WASH COAL RECEIPT &amp; GCV DATA'!$A$3:$A$196,'MASTER DATA FILE WASH COAL'!A12,'[1]WASH COAL RECEIPT &amp; GCV DATA'!$F$3:$F$196)</f>
        <v>#VALUE!</v>
      </c>
      <c r="G12" s="13" t="str">
        <f>IFERROR(VLOOKUP(A12,'[1]WASH COAL RECEIPT &amp; GCV DATA'!$A$2:$V$196,7,0),0)</f>
        <v>WCL</v>
      </c>
      <c r="H12" s="13" t="str">
        <f>IFERROR(VLOOKUP(A12,'[1]WASH COAL RECEIPT &amp; GCV DATA'!$A$2:$V$196,8,0),0)</f>
        <v>WANI</v>
      </c>
      <c r="I12" s="13">
        <f>IFERROR(VLOOKUP(A12,'[1]WASH COAL RECEIPT &amp; GCV DATA'!$A$2:$V$196,9,0),0)</f>
        <v>0</v>
      </c>
      <c r="J12" s="13" t="str">
        <f>IFERROR(VLOOKUP(A12,'[1]WASH COAL RECEIPT &amp; GCV DATA'!$A$2:$V$196,10,0),0)</f>
        <v>G10</v>
      </c>
      <c r="K12" s="15" t="e">
        <f>SUMIF('[1]WASH COAL RECEIPT &amp; GCV DATA'!$A$3:$A$196,'MASTER DATA FILE WASH COAL'!A12,'[1]WASH COAL RECEIPT &amp; GCV DATA'!$K$3:$K$196)</f>
        <v>#VALUE!</v>
      </c>
      <c r="L12" s="15" t="e">
        <f>SUMIF('[1]WASH COAL RECEIPT &amp; GCV DATA'!$A$3:$A$196,'MASTER DATA FILE WASH COAL'!A12,'[1]WASH COAL RECEIPT &amp; GCV DATA'!$L$3:$L$196)</f>
        <v>#VALUE!</v>
      </c>
      <c r="M12" s="15" t="e">
        <f t="shared" si="0"/>
        <v>#VALUE!</v>
      </c>
      <c r="N12" s="67" t="e">
        <f t="shared" si="1"/>
        <v>#VALUE!</v>
      </c>
      <c r="O12" s="15" t="e">
        <f>SUMIF('[1]WASH COAL RECEIPT &amp; GCV DATA'!$A$3:$A$196,'MASTER DATA FILE WASH COAL'!A12,'[1]WASH COAL RECEIPT &amp; GCV DATA'!$O$3:$O$196)</f>
        <v>#VALUE!</v>
      </c>
      <c r="P12" s="15" t="e">
        <f t="shared" si="2"/>
        <v>#VALUE!</v>
      </c>
      <c r="Q12" s="15" t="e">
        <f>SUMIF('[1]WASH COAL RECEIPT &amp; GCV DATA'!$A$3:$A$196,'MASTER DATA FILE WASH COAL'!A12,'[1]WASH COAL RECEIPT &amp; GCV DATA'!$Q$3:$Q$196)</f>
        <v>#VALUE!</v>
      </c>
      <c r="R12" s="16" t="e">
        <f>SUMIF('[1]WASH COAL RECEIPT &amp; GCV DATA'!$A$3:$A$256,'MASTER DATA FILE WASH COAL'!A12,'[1]WASH COAL RECEIPT &amp; GCV DATA'!$R$3:$R$256)+IF(H12=$J$234,($K$234*K12),0)+IF(H12=$J$235,($K$235*K12),0)</f>
        <v>#VALUE!</v>
      </c>
      <c r="S12" s="15" t="e">
        <f t="shared" si="3"/>
        <v>#VALUE!</v>
      </c>
      <c r="T12" s="15" t="e">
        <f>SUMIF('[1]WASH COAL RECEIPT &amp; GCV DATA'!$A$3:$A$196,'MASTER DATA FILE WASH COAL'!A12,'[1]WASH COAL RECEIPT &amp; GCV DATA'!$T$3:$T$196)</f>
        <v>#VALUE!</v>
      </c>
      <c r="U12" s="15" t="e">
        <f t="shared" si="4"/>
        <v>#VALUE!</v>
      </c>
      <c r="V12" s="15" t="e">
        <f>SUMIF('[1]WASH COAL RECEIPT &amp; GCV DATA'!$A$3:$A$196,'MASTER DATA FILE WASH COAL'!A12,'[1]WASH COAL RECEIPT &amp; GCV DATA'!$V$3:$V$196)</f>
        <v>#VALUE!</v>
      </c>
      <c r="W12" s="15" t="e">
        <f t="shared" si="5"/>
        <v>#VALUE!</v>
      </c>
      <c r="X12" s="13" t="e">
        <f t="shared" si="6"/>
        <v>#VALUE!</v>
      </c>
      <c r="Y12" s="13"/>
      <c r="Z12" s="13"/>
      <c r="AB12">
        <v>3484.6653734238598</v>
      </c>
      <c r="AC12" s="53" t="e">
        <f t="shared" si="8"/>
        <v>#VALUE!</v>
      </c>
      <c r="AE12" s="53" t="e">
        <f t="shared" si="7"/>
        <v>#VALUE!</v>
      </c>
      <c r="AF12">
        <v>10</v>
      </c>
      <c r="AJ12">
        <v>3597.94</v>
      </c>
      <c r="AK12" s="53" t="e">
        <f t="shared" si="9"/>
        <v>#VALUE!</v>
      </c>
    </row>
    <row r="13" spans="1:37" customFormat="1" ht="15.6" x14ac:dyDescent="0.3">
      <c r="A13" s="65">
        <v>13</v>
      </c>
      <c r="B13" s="57" t="e">
        <f>SUMIF('[1]WASH COAL RECEIPT &amp; GCV DATA'!$A$3:$A$123,A13,'[1]WASH COAL RECEIPT &amp; GCV DATA'!$B$3:$B$123)</f>
        <v>#VALUE!</v>
      </c>
      <c r="C13" s="13" t="e">
        <f>SUMIF('[1]WASH COAL RECEIPT &amp; GCV DATA'!$A$3:$A$123,A13,'[1]WASH COAL RECEIPT &amp; GCV DATA'!$C$3:$C$123)</f>
        <v>#VALUE!</v>
      </c>
      <c r="D13" s="66" t="str">
        <f>IFERROR(VLOOKUP(A13,'[1]WASH COAL RECEIPT &amp; GCV DATA'!A12:V134,4,0),0)</f>
        <v>02.07.2022</v>
      </c>
      <c r="E13" s="14">
        <f>IFERROR(VLOOKUP(A13,'[1]WASH COAL RECEIPT &amp; GCV DATA'!$A$2:$V$196,5,0),0)</f>
        <v>44743</v>
      </c>
      <c r="F13" s="13" t="e">
        <f>SUMIF('[1]WASH COAL RECEIPT &amp; GCV DATA'!$A$3:$A$196,'MASTER DATA FILE WASH COAL'!A13,'[1]WASH COAL RECEIPT &amp; GCV DATA'!$F$3:$F$196)</f>
        <v>#VALUE!</v>
      </c>
      <c r="G13" s="13" t="str">
        <f>IFERROR(VLOOKUP(A13,'[1]WASH COAL RECEIPT &amp; GCV DATA'!$A$2:$V$196,7,0),0)</f>
        <v>SECL</v>
      </c>
      <c r="H13" s="13" t="str">
        <f>IFERROR(VLOOKUP(A13,'[1]WASH COAL RECEIPT &amp; GCV DATA'!$A$2:$V$196,8,0),0)</f>
        <v>DSGR</v>
      </c>
      <c r="I13" s="13">
        <f>IFERROR(VLOOKUP(A13,'[1]WASH COAL RECEIPT &amp; GCV DATA'!$A$2:$V$196,9,0),0)</f>
        <v>0</v>
      </c>
      <c r="J13" s="13" t="str">
        <f>IFERROR(VLOOKUP(A13,'[1]WASH COAL RECEIPT &amp; GCV DATA'!$A$2:$V$196,10,0),0)</f>
        <v>G11</v>
      </c>
      <c r="K13" s="15" t="e">
        <f>SUMIF('[1]WASH COAL RECEIPT &amp; GCV DATA'!$A$3:$A$196,'MASTER DATA FILE WASH COAL'!A13,'[1]WASH COAL RECEIPT &amp; GCV DATA'!$K$3:$K$196)</f>
        <v>#VALUE!</v>
      </c>
      <c r="L13" s="15" t="e">
        <f>SUMIF('[1]WASH COAL RECEIPT &amp; GCV DATA'!$A$3:$A$196,'MASTER DATA FILE WASH COAL'!A13,'[1]WASH COAL RECEIPT &amp; GCV DATA'!$L$3:$L$196)</f>
        <v>#VALUE!</v>
      </c>
      <c r="M13" s="15" t="e">
        <f t="shared" si="0"/>
        <v>#VALUE!</v>
      </c>
      <c r="N13" s="67" t="e">
        <f t="shared" si="1"/>
        <v>#VALUE!</v>
      </c>
      <c r="O13" s="15" t="e">
        <f>SUMIF('[1]WASH COAL RECEIPT &amp; GCV DATA'!$A$3:$A$196,'MASTER DATA FILE WASH COAL'!A13,'[1]WASH COAL RECEIPT &amp; GCV DATA'!$O$3:$O$196)</f>
        <v>#VALUE!</v>
      </c>
      <c r="P13" s="15" t="e">
        <f t="shared" si="2"/>
        <v>#VALUE!</v>
      </c>
      <c r="Q13" s="15" t="e">
        <f>SUMIF('[1]WASH COAL RECEIPT &amp; GCV DATA'!$A$3:$A$196,'MASTER DATA FILE WASH COAL'!A13,'[1]WASH COAL RECEIPT &amp; GCV DATA'!$Q$3:$Q$196)</f>
        <v>#VALUE!</v>
      </c>
      <c r="R13" s="16" t="e">
        <f>SUMIF('[1]WASH COAL RECEIPT &amp; GCV DATA'!$A$3:$A$256,'MASTER DATA FILE WASH COAL'!A13,'[1]WASH COAL RECEIPT &amp; GCV DATA'!$R$3:$R$256)+IF(H13=$J$234,($K$234*K13),0)+IF(H13=$J$235,($K$235*K13),0)</f>
        <v>#VALUE!</v>
      </c>
      <c r="S13" s="15" t="e">
        <f t="shared" si="3"/>
        <v>#VALUE!</v>
      </c>
      <c r="T13" s="15" t="e">
        <f>SUMIF('[1]WASH COAL RECEIPT &amp; GCV DATA'!$A$3:$A$196,'MASTER DATA FILE WASH COAL'!A13,'[1]WASH COAL RECEIPT &amp; GCV DATA'!$T$3:$T$196)</f>
        <v>#VALUE!</v>
      </c>
      <c r="U13" s="15" t="e">
        <f t="shared" si="4"/>
        <v>#VALUE!</v>
      </c>
      <c r="V13" s="15" t="e">
        <f>SUMIF('[1]WASH COAL RECEIPT &amp; GCV DATA'!$A$3:$A$196,'MASTER DATA FILE WASH COAL'!A13,'[1]WASH COAL RECEIPT &amp; GCV DATA'!$V$3:$V$196)</f>
        <v>#VALUE!</v>
      </c>
      <c r="W13" s="15" t="e">
        <f t="shared" si="5"/>
        <v>#VALUE!</v>
      </c>
      <c r="X13" s="13" t="e">
        <f t="shared" si="6"/>
        <v>#VALUE!</v>
      </c>
      <c r="Y13" s="13"/>
      <c r="Z13" s="13"/>
      <c r="AB13">
        <v>4032.4174024039994</v>
      </c>
      <c r="AC13" s="53" t="e">
        <f t="shared" si="8"/>
        <v>#VALUE!</v>
      </c>
      <c r="AE13" s="53" t="e">
        <f t="shared" si="7"/>
        <v>#VALUE!</v>
      </c>
      <c r="AF13">
        <v>12</v>
      </c>
      <c r="AH13">
        <v>15716781.317749999</v>
      </c>
      <c r="AJ13">
        <v>3997.36</v>
      </c>
      <c r="AK13" s="53" t="e">
        <f t="shared" si="9"/>
        <v>#VALUE!</v>
      </c>
    </row>
    <row r="14" spans="1:37" customFormat="1" ht="15.6" x14ac:dyDescent="0.3">
      <c r="A14" s="65">
        <v>14</v>
      </c>
      <c r="B14" s="57" t="e">
        <f>SUMIF('[1]WASH COAL RECEIPT &amp; GCV DATA'!$A$3:$A$123,A14,'[1]WASH COAL RECEIPT &amp; GCV DATA'!$B$3:$B$123)</f>
        <v>#VALUE!</v>
      </c>
      <c r="C14" s="13" t="e">
        <f>SUMIF('[1]WASH COAL RECEIPT &amp; GCV DATA'!$A$3:$A$123,A14,'[1]WASH COAL RECEIPT &amp; GCV DATA'!$C$3:$C$123)</f>
        <v>#VALUE!</v>
      </c>
      <c r="D14" s="66" t="str">
        <f>IFERROR(VLOOKUP(A14,'[1]WASH COAL RECEIPT &amp; GCV DATA'!A13:V135,4,0),0)</f>
        <v>01.07.2022</v>
      </c>
      <c r="E14" s="14">
        <f>IFERROR(VLOOKUP(A14,'[1]WASH COAL RECEIPT &amp; GCV DATA'!$A$2:$V$196,5,0),0)</f>
        <v>44743</v>
      </c>
      <c r="F14" s="13" t="e">
        <f>SUMIF('[1]WASH COAL RECEIPT &amp; GCV DATA'!$A$3:$A$196,'MASTER DATA FILE WASH COAL'!A14,'[1]WASH COAL RECEIPT &amp; GCV DATA'!$F$3:$F$196)</f>
        <v>#VALUE!</v>
      </c>
      <c r="G14" s="13" t="str">
        <f>IFERROR(VLOOKUP(A14,'[1]WASH COAL RECEIPT &amp; GCV DATA'!$A$2:$V$196,7,0),0)</f>
        <v>SECL</v>
      </c>
      <c r="H14" s="13" t="str">
        <f>IFERROR(VLOOKUP(A14,'[1]WASH COAL RECEIPT &amp; GCV DATA'!$A$2:$V$196,8,0),0)</f>
        <v>GPCK</v>
      </c>
      <c r="I14" s="13">
        <f>IFERROR(VLOOKUP(A14,'[1]WASH COAL RECEIPT &amp; GCV DATA'!$A$2:$V$196,9,0),0)</f>
        <v>0</v>
      </c>
      <c r="J14" s="13" t="str">
        <f>IFERROR(VLOOKUP(A14,'[1]WASH COAL RECEIPT &amp; GCV DATA'!$A$2:$V$196,10,0),0)</f>
        <v>G11</v>
      </c>
      <c r="K14" s="15" t="e">
        <f>SUMIF('[1]WASH COAL RECEIPT &amp; GCV DATA'!$A$3:$A$196,'MASTER DATA FILE WASH COAL'!A14,'[1]WASH COAL RECEIPT &amp; GCV DATA'!$K$3:$K$196)</f>
        <v>#VALUE!</v>
      </c>
      <c r="L14" s="15" t="e">
        <f>SUMIF('[1]WASH COAL RECEIPT &amp; GCV DATA'!$A$3:$A$196,'MASTER DATA FILE WASH COAL'!A14,'[1]WASH COAL RECEIPT &amp; GCV DATA'!$L$3:$L$196)</f>
        <v>#VALUE!</v>
      </c>
      <c r="M14" s="15" t="e">
        <f t="shared" si="0"/>
        <v>#VALUE!</v>
      </c>
      <c r="N14" s="67" t="e">
        <f t="shared" si="1"/>
        <v>#VALUE!</v>
      </c>
      <c r="O14" s="15" t="e">
        <f>SUMIF('[1]WASH COAL RECEIPT &amp; GCV DATA'!$A$3:$A$196,'MASTER DATA FILE WASH COAL'!A14,'[1]WASH COAL RECEIPT &amp; GCV DATA'!$O$3:$O$196)</f>
        <v>#VALUE!</v>
      </c>
      <c r="P14" s="15" t="e">
        <f t="shared" si="2"/>
        <v>#VALUE!</v>
      </c>
      <c r="Q14" s="15" t="e">
        <f>SUMIF('[1]WASH COAL RECEIPT &amp; GCV DATA'!$A$3:$A$196,'MASTER DATA FILE WASH COAL'!A14,'[1]WASH COAL RECEIPT &amp; GCV DATA'!$Q$3:$Q$196)</f>
        <v>#VALUE!</v>
      </c>
      <c r="R14" s="16" t="e">
        <f>SUMIF('[1]WASH COAL RECEIPT &amp; GCV DATA'!$A$3:$A$256,'MASTER DATA FILE WASH COAL'!A14,'[1]WASH COAL RECEIPT &amp; GCV DATA'!$R$3:$R$256)+IF(H14=$J$234,($K$234*K14),0)+IF(H14=$J$235,($K$235*K14),0)</f>
        <v>#VALUE!</v>
      </c>
      <c r="S14" s="15" t="e">
        <f t="shared" si="3"/>
        <v>#VALUE!</v>
      </c>
      <c r="T14" s="15" t="e">
        <f>SUMIF('[1]WASH COAL RECEIPT &amp; GCV DATA'!$A$3:$A$196,'MASTER DATA FILE WASH COAL'!A14,'[1]WASH COAL RECEIPT &amp; GCV DATA'!$T$3:$T$196)</f>
        <v>#VALUE!</v>
      </c>
      <c r="U14" s="15" t="e">
        <f t="shared" si="4"/>
        <v>#VALUE!</v>
      </c>
      <c r="V14" s="15" t="e">
        <f>SUMIF('[1]WASH COAL RECEIPT &amp; GCV DATA'!$A$3:$A$196,'MASTER DATA FILE WASH COAL'!A14,'[1]WASH COAL RECEIPT &amp; GCV DATA'!$V$3:$V$196)</f>
        <v>#VALUE!</v>
      </c>
      <c r="W14" s="15" t="e">
        <f t="shared" si="5"/>
        <v>#VALUE!</v>
      </c>
      <c r="X14" s="13" t="e">
        <f t="shared" si="6"/>
        <v>#VALUE!</v>
      </c>
      <c r="Y14" s="13"/>
      <c r="Z14" s="13"/>
      <c r="AB14">
        <v>3327.1008719991387</v>
      </c>
      <c r="AC14" s="53" t="e">
        <f t="shared" si="8"/>
        <v>#VALUE!</v>
      </c>
      <c r="AE14" s="53" t="e">
        <f t="shared" si="7"/>
        <v>#VALUE!</v>
      </c>
      <c r="AF14">
        <v>13</v>
      </c>
      <c r="AH14">
        <v>15926282.792750001</v>
      </c>
      <c r="AJ14">
        <v>3896.15</v>
      </c>
      <c r="AK14" s="53" t="e">
        <f t="shared" si="9"/>
        <v>#VALUE!</v>
      </c>
    </row>
    <row r="15" spans="1:37" customFormat="1" ht="15.6" x14ac:dyDescent="0.3">
      <c r="A15" s="65">
        <v>15</v>
      </c>
      <c r="B15" s="57" t="e">
        <f>SUMIF('[1]WASH COAL RECEIPT &amp; GCV DATA'!$A$3:$A$123,A15,'[1]WASH COAL RECEIPT &amp; GCV DATA'!$B$3:$B$123)</f>
        <v>#VALUE!</v>
      </c>
      <c r="C15" s="13" t="e">
        <f>SUMIF('[1]WASH COAL RECEIPT &amp; GCV DATA'!$A$3:$A$123,A15,'[1]WASH COAL RECEIPT &amp; GCV DATA'!$C$3:$C$123)</f>
        <v>#VALUE!</v>
      </c>
      <c r="D15" s="66" t="str">
        <f>IFERROR(VLOOKUP(A15,'[1]WASH COAL RECEIPT &amp; GCV DATA'!A14:V136,4,0),0)</f>
        <v>02.07.2022</v>
      </c>
      <c r="E15" s="14">
        <f>IFERROR(VLOOKUP(A15,'[1]WASH COAL RECEIPT &amp; GCV DATA'!$A$2:$V$196,5,0),0)</f>
        <v>44743</v>
      </c>
      <c r="F15" s="13" t="e">
        <f>SUMIF('[1]WASH COAL RECEIPT &amp; GCV DATA'!$A$3:$A$196,'MASTER DATA FILE WASH COAL'!A15,'[1]WASH COAL RECEIPT &amp; GCV DATA'!$F$3:$F$196)</f>
        <v>#VALUE!</v>
      </c>
      <c r="G15" s="13" t="str">
        <f>IFERROR(VLOOKUP(A15,'[1]WASH COAL RECEIPT &amp; GCV DATA'!$A$2:$V$196,7,0),0)</f>
        <v>MCL</v>
      </c>
      <c r="H15" s="13" t="str">
        <f>IFERROR(VLOOKUP(A15,'[1]WASH COAL RECEIPT &amp; GCV DATA'!$A$2:$V$196,8,0),0)</f>
        <v>PHEC</v>
      </c>
      <c r="I15" s="13">
        <f>IFERROR(VLOOKUP(A15,'[1]WASH COAL RECEIPT &amp; GCV DATA'!$A$2:$V$196,9,0),0)</f>
        <v>0</v>
      </c>
      <c r="J15" s="13" t="str">
        <f>IFERROR(VLOOKUP(A15,'[1]WASH COAL RECEIPT &amp; GCV DATA'!$A$2:$V$196,10,0),0)</f>
        <v>G11</v>
      </c>
      <c r="K15" s="15" t="e">
        <f>SUMIF('[1]WASH COAL RECEIPT &amp; GCV DATA'!$A$3:$A$196,'MASTER DATA FILE WASH COAL'!A15,'[1]WASH COAL RECEIPT &amp; GCV DATA'!$K$3:$K$196)</f>
        <v>#VALUE!</v>
      </c>
      <c r="L15" s="15" t="e">
        <f>SUMIF('[1]WASH COAL RECEIPT &amp; GCV DATA'!$A$3:$A$196,'MASTER DATA FILE WASH COAL'!A15,'[1]WASH COAL RECEIPT &amp; GCV DATA'!$L$3:$L$196)</f>
        <v>#VALUE!</v>
      </c>
      <c r="M15" s="15" t="e">
        <f t="shared" si="0"/>
        <v>#VALUE!</v>
      </c>
      <c r="N15" s="67" t="e">
        <f t="shared" si="1"/>
        <v>#VALUE!</v>
      </c>
      <c r="O15" s="15" t="e">
        <f>SUMIF('[1]WASH COAL RECEIPT &amp; GCV DATA'!$A$3:$A$196,'MASTER DATA FILE WASH COAL'!A15,'[1]WASH COAL RECEIPT &amp; GCV DATA'!$O$3:$O$196)</f>
        <v>#VALUE!</v>
      </c>
      <c r="P15" s="15" t="e">
        <f t="shared" si="2"/>
        <v>#VALUE!</v>
      </c>
      <c r="Q15" s="15" t="e">
        <f>SUMIF('[1]WASH COAL RECEIPT &amp; GCV DATA'!$A$3:$A$196,'MASTER DATA FILE WASH COAL'!A15,'[1]WASH COAL RECEIPT &amp; GCV DATA'!$Q$3:$Q$196)</f>
        <v>#VALUE!</v>
      </c>
      <c r="R15" s="16" t="e">
        <f>SUMIF('[1]WASH COAL RECEIPT &amp; GCV DATA'!$A$3:$A$256,'MASTER DATA FILE WASH COAL'!A15,'[1]WASH COAL RECEIPT &amp; GCV DATA'!$R$3:$R$256)+IF(H15=$J$234,($K$234*K15),0)+IF(H15=$J$235,($K$235*K15),0)</f>
        <v>#VALUE!</v>
      </c>
      <c r="S15" s="15" t="e">
        <f t="shared" si="3"/>
        <v>#VALUE!</v>
      </c>
      <c r="T15" s="15" t="e">
        <f>SUMIF('[1]WASH COAL RECEIPT &amp; GCV DATA'!$A$3:$A$196,'MASTER DATA FILE WASH COAL'!A15,'[1]WASH COAL RECEIPT &amp; GCV DATA'!$T$3:$T$196)</f>
        <v>#VALUE!</v>
      </c>
      <c r="U15" s="15" t="e">
        <f t="shared" si="4"/>
        <v>#VALUE!</v>
      </c>
      <c r="V15" s="15" t="e">
        <f>SUMIF('[1]WASH COAL RECEIPT &amp; GCV DATA'!$A$3:$A$196,'MASTER DATA FILE WASH COAL'!A15,'[1]WASH COAL RECEIPT &amp; GCV DATA'!$V$3:$V$196)</f>
        <v>#VALUE!</v>
      </c>
      <c r="W15" s="15" t="e">
        <f t="shared" si="5"/>
        <v>#VALUE!</v>
      </c>
      <c r="X15" s="13" t="e">
        <f t="shared" si="6"/>
        <v>#VALUE!</v>
      </c>
      <c r="Y15" s="13"/>
      <c r="Z15" s="13"/>
      <c r="AB15">
        <v>4191.4607977991736</v>
      </c>
      <c r="AC15" s="53" t="e">
        <f t="shared" si="8"/>
        <v>#VALUE!</v>
      </c>
      <c r="AE15" s="53" t="e">
        <f t="shared" si="7"/>
        <v>#VALUE!</v>
      </c>
      <c r="AF15">
        <v>14</v>
      </c>
      <c r="AH15">
        <v>15953043.637499999</v>
      </c>
      <c r="AJ15">
        <v>4193.1000000000004</v>
      </c>
      <c r="AK15" s="53" t="e">
        <f t="shared" si="9"/>
        <v>#VALUE!</v>
      </c>
    </row>
    <row r="16" spans="1:37" customFormat="1" ht="15.6" x14ac:dyDescent="0.3">
      <c r="A16" s="65">
        <v>16</v>
      </c>
      <c r="B16" s="57" t="e">
        <f>SUMIF('[1]WASH COAL RECEIPT &amp; GCV DATA'!$A$3:$A$123,A16,'[1]WASH COAL RECEIPT &amp; GCV DATA'!$B$3:$B$123)</f>
        <v>#VALUE!</v>
      </c>
      <c r="C16" s="13" t="e">
        <f>SUMIF('[1]WASH COAL RECEIPT &amp; GCV DATA'!$A$3:$A$123,A16,'[1]WASH COAL RECEIPT &amp; GCV DATA'!$C$3:$C$123)</f>
        <v>#VALUE!</v>
      </c>
      <c r="D16" s="66" t="str">
        <f>IFERROR(VLOOKUP(A16,'[1]WASH COAL RECEIPT &amp; GCV DATA'!A15:V137,4,0),0)</f>
        <v>02.07.2022</v>
      </c>
      <c r="E16" s="14">
        <f>IFERROR(VLOOKUP(A16,'[1]WASH COAL RECEIPT &amp; GCV DATA'!$A$2:$V$196,5,0),0)</f>
        <v>44743</v>
      </c>
      <c r="F16" s="13" t="e">
        <f>SUMIF('[1]WASH COAL RECEIPT &amp; GCV DATA'!$A$3:$A$196,'MASTER DATA FILE WASH COAL'!A16,'[1]WASH COAL RECEIPT &amp; GCV DATA'!$F$3:$F$196)</f>
        <v>#VALUE!</v>
      </c>
      <c r="G16" s="13" t="str">
        <f>IFERROR(VLOOKUP(A16,'[1]WASH COAL RECEIPT &amp; GCV DATA'!$A$2:$V$196,7,0),0)</f>
        <v>SECL</v>
      </c>
      <c r="H16" s="13" t="str">
        <f>IFERROR(VLOOKUP(A16,'[1]WASH COAL RECEIPT &amp; GCV DATA'!$A$2:$V$196,8,0),0)</f>
        <v>PHEC</v>
      </c>
      <c r="I16" s="13">
        <f>IFERROR(VLOOKUP(A16,'[1]WASH COAL RECEIPT &amp; GCV DATA'!$A$2:$V$196,9,0),0)</f>
        <v>0</v>
      </c>
      <c r="J16" s="13" t="str">
        <f>IFERROR(VLOOKUP(A16,'[1]WASH COAL RECEIPT &amp; GCV DATA'!$A$2:$V$196,10,0),0)</f>
        <v>G11</v>
      </c>
      <c r="K16" s="15" t="e">
        <f>SUMIF('[1]WASH COAL RECEIPT &amp; GCV DATA'!$A$3:$A$196,'MASTER DATA FILE WASH COAL'!A16,'[1]WASH COAL RECEIPT &amp; GCV DATA'!$K$3:$K$196)</f>
        <v>#VALUE!</v>
      </c>
      <c r="L16" s="15" t="e">
        <f>SUMIF('[1]WASH COAL RECEIPT &amp; GCV DATA'!$A$3:$A$196,'MASTER DATA FILE WASH COAL'!A16,'[1]WASH COAL RECEIPT &amp; GCV DATA'!$L$3:$L$196)</f>
        <v>#VALUE!</v>
      </c>
      <c r="M16" s="15" t="e">
        <f t="shared" si="0"/>
        <v>#VALUE!</v>
      </c>
      <c r="N16" s="67" t="e">
        <f t="shared" si="1"/>
        <v>#VALUE!</v>
      </c>
      <c r="O16" s="15" t="e">
        <f>SUMIF('[1]WASH COAL RECEIPT &amp; GCV DATA'!$A$3:$A$196,'MASTER DATA FILE WASH COAL'!A16,'[1]WASH COAL RECEIPT &amp; GCV DATA'!$O$3:$O$196)</f>
        <v>#VALUE!</v>
      </c>
      <c r="P16" s="15" t="e">
        <f t="shared" si="2"/>
        <v>#VALUE!</v>
      </c>
      <c r="Q16" s="15" t="e">
        <f>SUMIF('[1]WASH COAL RECEIPT &amp; GCV DATA'!$A$3:$A$196,'MASTER DATA FILE WASH COAL'!A16,'[1]WASH COAL RECEIPT &amp; GCV DATA'!$Q$3:$Q$196)</f>
        <v>#VALUE!</v>
      </c>
      <c r="R16" s="16" t="e">
        <f>SUMIF('[1]WASH COAL RECEIPT &amp; GCV DATA'!$A$3:$A$256,'MASTER DATA FILE WASH COAL'!A16,'[1]WASH COAL RECEIPT &amp; GCV DATA'!$R$3:$R$256)+IF(H16=$J$234,($K$234*K16),0)+IF(H16=$J$235,($K$235*K16),0)</f>
        <v>#VALUE!</v>
      </c>
      <c r="S16" s="15" t="e">
        <f t="shared" si="3"/>
        <v>#VALUE!</v>
      </c>
      <c r="T16" s="15" t="e">
        <f>SUMIF('[1]WASH COAL RECEIPT &amp; GCV DATA'!$A$3:$A$196,'MASTER DATA FILE WASH COAL'!A16,'[1]WASH COAL RECEIPT &amp; GCV DATA'!$T$3:$T$196)</f>
        <v>#VALUE!</v>
      </c>
      <c r="U16" s="15" t="e">
        <f t="shared" si="4"/>
        <v>#VALUE!</v>
      </c>
      <c r="V16" s="15" t="e">
        <f>SUMIF('[1]WASH COAL RECEIPT &amp; GCV DATA'!$A$3:$A$196,'MASTER DATA FILE WASH COAL'!A16,'[1]WASH COAL RECEIPT &amp; GCV DATA'!$V$3:$V$196)</f>
        <v>#VALUE!</v>
      </c>
      <c r="W16" s="15" t="e">
        <f t="shared" si="5"/>
        <v>#VALUE!</v>
      </c>
      <c r="X16" s="13" t="e">
        <f t="shared" si="6"/>
        <v>#VALUE!</v>
      </c>
      <c r="Y16" s="13"/>
      <c r="Z16" s="13"/>
      <c r="AB16">
        <v>3479.2408066429416</v>
      </c>
      <c r="AC16" s="53" t="e">
        <f t="shared" si="8"/>
        <v>#VALUE!</v>
      </c>
      <c r="AE16" s="53" t="e">
        <f t="shared" si="7"/>
        <v>#VALUE!</v>
      </c>
      <c r="AF16">
        <v>15</v>
      </c>
      <c r="AH16">
        <v>15888704.767750001</v>
      </c>
      <c r="AJ16">
        <v>3953.91</v>
      </c>
      <c r="AK16" s="53" t="e">
        <f t="shared" si="9"/>
        <v>#VALUE!</v>
      </c>
    </row>
    <row r="17" spans="1:37" customFormat="1" ht="15.6" x14ac:dyDescent="0.3">
      <c r="A17" s="65">
        <v>17</v>
      </c>
      <c r="B17" s="57" t="e">
        <f>SUMIF('[1]WASH COAL RECEIPT &amp; GCV DATA'!$A$3:$A$123,A17,'[1]WASH COAL RECEIPT &amp; GCV DATA'!$B$3:$B$123)</f>
        <v>#VALUE!</v>
      </c>
      <c r="C17" s="13" t="e">
        <f>SUMIF('[1]WASH COAL RECEIPT &amp; GCV DATA'!$A$3:$A$123,A17,'[1]WASH COAL RECEIPT &amp; GCV DATA'!$C$3:$C$123)</f>
        <v>#VALUE!</v>
      </c>
      <c r="D17" s="66" t="str">
        <f>IFERROR(VLOOKUP(A17,'[1]WASH COAL RECEIPT &amp; GCV DATA'!A16:V138,4,0),0)</f>
        <v>02.07.2022</v>
      </c>
      <c r="E17" s="14">
        <f>IFERROR(VLOOKUP(A17,'[1]WASH COAL RECEIPT &amp; GCV DATA'!$A$2:$V$196,5,0),0)</f>
        <v>44743</v>
      </c>
      <c r="F17" s="13" t="e">
        <f>SUMIF('[1]WASH COAL RECEIPT &amp; GCV DATA'!$A$3:$A$196,'MASTER DATA FILE WASH COAL'!A17,'[1]WASH COAL RECEIPT &amp; GCV DATA'!$F$3:$F$196)</f>
        <v>#VALUE!</v>
      </c>
      <c r="G17" s="13" t="str">
        <f>IFERROR(VLOOKUP(A17,'[1]WASH COAL RECEIPT &amp; GCV DATA'!$A$2:$V$196,7,0),0)</f>
        <v>SECL</v>
      </c>
      <c r="H17" s="13" t="str">
        <f>IFERROR(VLOOKUP(A17,'[1]WASH COAL RECEIPT &amp; GCV DATA'!$A$2:$V$196,8,0),0)</f>
        <v>GPCK</v>
      </c>
      <c r="I17" s="13">
        <f>IFERROR(VLOOKUP(A17,'[1]WASH COAL RECEIPT &amp; GCV DATA'!$A$2:$V$196,9,0),0)</f>
        <v>0</v>
      </c>
      <c r="J17" s="13" t="str">
        <f>IFERROR(VLOOKUP(A17,'[1]WASH COAL RECEIPT &amp; GCV DATA'!$A$2:$V$196,10,0),0)</f>
        <v>G11</v>
      </c>
      <c r="K17" s="15" t="e">
        <f>SUMIF('[1]WASH COAL RECEIPT &amp; GCV DATA'!$A$3:$A$196,'MASTER DATA FILE WASH COAL'!A17,'[1]WASH COAL RECEIPT &amp; GCV DATA'!$K$3:$K$196)</f>
        <v>#VALUE!</v>
      </c>
      <c r="L17" s="15" t="e">
        <f>SUMIF('[1]WASH COAL RECEIPT &amp; GCV DATA'!$A$3:$A$196,'MASTER DATA FILE WASH COAL'!A17,'[1]WASH COAL RECEIPT &amp; GCV DATA'!$L$3:$L$196)</f>
        <v>#VALUE!</v>
      </c>
      <c r="M17" s="15" t="e">
        <f t="shared" si="0"/>
        <v>#VALUE!</v>
      </c>
      <c r="N17" s="67" t="e">
        <f t="shared" si="1"/>
        <v>#VALUE!</v>
      </c>
      <c r="O17" s="15" t="e">
        <f>SUMIF('[1]WASH COAL RECEIPT &amp; GCV DATA'!$A$3:$A$196,'MASTER DATA FILE WASH COAL'!A17,'[1]WASH COAL RECEIPT &amp; GCV DATA'!$O$3:$O$196)</f>
        <v>#VALUE!</v>
      </c>
      <c r="P17" s="15" t="e">
        <f t="shared" si="2"/>
        <v>#VALUE!</v>
      </c>
      <c r="Q17" s="15" t="e">
        <f>SUMIF('[1]WASH COAL RECEIPT &amp; GCV DATA'!$A$3:$A$196,'MASTER DATA FILE WASH COAL'!A17,'[1]WASH COAL RECEIPT &amp; GCV DATA'!$Q$3:$Q$196)</f>
        <v>#VALUE!</v>
      </c>
      <c r="R17" s="16" t="e">
        <f>SUMIF('[1]WASH COAL RECEIPT &amp; GCV DATA'!$A$3:$A$256,'MASTER DATA FILE WASH COAL'!A17,'[1]WASH COAL RECEIPT &amp; GCV DATA'!$R$3:$R$256)+IF(H17=$J$234,($K$234*K17),0)+IF(H17=$J$235,($K$235*K17),0)</f>
        <v>#VALUE!</v>
      </c>
      <c r="S17" s="15" t="e">
        <f t="shared" si="3"/>
        <v>#VALUE!</v>
      </c>
      <c r="T17" s="15" t="e">
        <f>SUMIF('[1]WASH COAL RECEIPT &amp; GCV DATA'!$A$3:$A$196,'MASTER DATA FILE WASH COAL'!A17,'[1]WASH COAL RECEIPT &amp; GCV DATA'!$T$3:$T$196)</f>
        <v>#VALUE!</v>
      </c>
      <c r="U17" s="15" t="e">
        <f t="shared" si="4"/>
        <v>#VALUE!</v>
      </c>
      <c r="V17" s="15" t="e">
        <f>SUMIF('[1]WASH COAL RECEIPT &amp; GCV DATA'!$A$3:$A$196,'MASTER DATA FILE WASH COAL'!A17,'[1]WASH COAL RECEIPT &amp; GCV DATA'!$V$3:$V$196)</f>
        <v>#VALUE!</v>
      </c>
      <c r="W17" s="15" t="e">
        <f t="shared" si="5"/>
        <v>#VALUE!</v>
      </c>
      <c r="X17" s="13" t="e">
        <f t="shared" si="6"/>
        <v>#VALUE!</v>
      </c>
      <c r="Y17" s="13"/>
      <c r="Z17" s="13"/>
      <c r="AB17">
        <v>4096.83178261789</v>
      </c>
      <c r="AC17" s="53" t="e">
        <f t="shared" si="8"/>
        <v>#VALUE!</v>
      </c>
      <c r="AE17" s="53" t="e">
        <f t="shared" si="7"/>
        <v>#VALUE!</v>
      </c>
      <c r="AF17">
        <v>16</v>
      </c>
      <c r="AJ17">
        <v>4266.97</v>
      </c>
      <c r="AK17" s="53" t="e">
        <f t="shared" si="9"/>
        <v>#VALUE!</v>
      </c>
    </row>
    <row r="18" spans="1:37" customFormat="1" ht="15.6" x14ac:dyDescent="0.3">
      <c r="A18" s="65">
        <v>18</v>
      </c>
      <c r="B18" s="57" t="e">
        <f>SUMIF('[1]WASH COAL RECEIPT &amp; GCV DATA'!$A$3:$A$123,A18,'[1]WASH COAL RECEIPT &amp; GCV DATA'!$B$3:$B$123)</f>
        <v>#VALUE!</v>
      </c>
      <c r="C18" s="13" t="e">
        <f>SUMIF('[1]WASH COAL RECEIPT &amp; GCV DATA'!$A$3:$A$123,A18,'[1]WASH COAL RECEIPT &amp; GCV DATA'!$C$3:$C$123)</f>
        <v>#VALUE!</v>
      </c>
      <c r="D18" s="66" t="str">
        <f>IFERROR(VLOOKUP(A18,'[1]WASH COAL RECEIPT &amp; GCV DATA'!A17:V139,4,0),0)</f>
        <v>03.07.2022</v>
      </c>
      <c r="E18" s="14">
        <f>IFERROR(VLOOKUP(A18,'[1]WASH COAL RECEIPT &amp; GCV DATA'!$A$2:$V$196,5,0),0)</f>
        <v>44743</v>
      </c>
      <c r="F18" s="13" t="e">
        <f>SUMIF('[1]WASH COAL RECEIPT &amp; GCV DATA'!$A$3:$A$196,'MASTER DATA FILE WASH COAL'!A18,'[1]WASH COAL RECEIPT &amp; GCV DATA'!$F$3:$F$196)</f>
        <v>#VALUE!</v>
      </c>
      <c r="G18" s="13" t="str">
        <f>IFERROR(VLOOKUP(A18,'[1]WASH COAL RECEIPT &amp; GCV DATA'!$A$2:$V$196,7,0),0)</f>
        <v>WCL</v>
      </c>
      <c r="H18" s="13" t="str">
        <f>IFERROR(VLOOKUP(A18,'[1]WASH COAL RECEIPT &amp; GCV DATA'!$A$2:$V$196,8,0),0)</f>
        <v>WANI</v>
      </c>
      <c r="I18" s="13">
        <f>IFERROR(VLOOKUP(A18,'[1]WASH COAL RECEIPT &amp; GCV DATA'!$A$2:$V$196,9,0),0)</f>
        <v>0</v>
      </c>
      <c r="J18" s="13" t="str">
        <f>IFERROR(VLOOKUP(A18,'[1]WASH COAL RECEIPT &amp; GCV DATA'!$A$2:$V$196,10,0),0)</f>
        <v>G10</v>
      </c>
      <c r="K18" s="15" t="e">
        <f>SUMIF('[1]WASH COAL RECEIPT &amp; GCV DATA'!$A$3:$A$196,'MASTER DATA FILE WASH COAL'!A18,'[1]WASH COAL RECEIPT &amp; GCV DATA'!$K$3:$K$196)</f>
        <v>#VALUE!</v>
      </c>
      <c r="L18" s="15" t="e">
        <f>SUMIF('[1]WASH COAL RECEIPT &amp; GCV DATA'!$A$3:$A$196,'MASTER DATA FILE WASH COAL'!A18,'[1]WASH COAL RECEIPT &amp; GCV DATA'!$L$3:$L$196)</f>
        <v>#VALUE!</v>
      </c>
      <c r="M18" s="15" t="e">
        <f t="shared" si="0"/>
        <v>#VALUE!</v>
      </c>
      <c r="N18" s="67" t="e">
        <f t="shared" si="1"/>
        <v>#VALUE!</v>
      </c>
      <c r="O18" s="15" t="e">
        <f>SUMIF('[1]WASH COAL RECEIPT &amp; GCV DATA'!$A$3:$A$196,'MASTER DATA FILE WASH COAL'!A18,'[1]WASH COAL RECEIPT &amp; GCV DATA'!$O$3:$O$196)</f>
        <v>#VALUE!</v>
      </c>
      <c r="P18" s="15" t="e">
        <f t="shared" si="2"/>
        <v>#VALUE!</v>
      </c>
      <c r="Q18" s="15" t="e">
        <f>SUMIF('[1]WASH COAL RECEIPT &amp; GCV DATA'!$A$3:$A$196,'MASTER DATA FILE WASH COAL'!A18,'[1]WASH COAL RECEIPT &amp; GCV DATA'!$Q$3:$Q$196)</f>
        <v>#VALUE!</v>
      </c>
      <c r="R18" s="16" t="e">
        <f>SUMIF('[1]WASH COAL RECEIPT &amp; GCV DATA'!$A$3:$A$256,'MASTER DATA FILE WASH COAL'!A18,'[1]WASH COAL RECEIPT &amp; GCV DATA'!$R$3:$R$256)+IF(H18=$J$234,($K$234*K18),0)+IF(H18=$J$235,($K$235*K18),0)</f>
        <v>#VALUE!</v>
      </c>
      <c r="S18" s="15" t="e">
        <f t="shared" si="3"/>
        <v>#VALUE!</v>
      </c>
      <c r="T18" s="15" t="e">
        <f>SUMIF('[1]WASH COAL RECEIPT &amp; GCV DATA'!$A$3:$A$196,'MASTER DATA FILE WASH COAL'!A18,'[1]WASH COAL RECEIPT &amp; GCV DATA'!$T$3:$T$196)</f>
        <v>#VALUE!</v>
      </c>
      <c r="U18" s="15" t="e">
        <f t="shared" si="4"/>
        <v>#VALUE!</v>
      </c>
      <c r="V18" s="15" t="e">
        <f>SUMIF('[1]WASH COAL RECEIPT &amp; GCV DATA'!$A$3:$A$196,'MASTER DATA FILE WASH COAL'!A18,'[1]WASH COAL RECEIPT &amp; GCV DATA'!$V$3:$V$196)</f>
        <v>#VALUE!</v>
      </c>
      <c r="W18" s="15" t="e">
        <f t="shared" si="5"/>
        <v>#VALUE!</v>
      </c>
      <c r="X18" s="13" t="e">
        <f t="shared" si="6"/>
        <v>#VALUE!</v>
      </c>
      <c r="Y18" s="13"/>
      <c r="Z18" s="13"/>
      <c r="AB18">
        <v>3494.8373590982283</v>
      </c>
      <c r="AC18" s="53" t="e">
        <f t="shared" si="8"/>
        <v>#VALUE!</v>
      </c>
      <c r="AE18" s="53" t="e">
        <f t="shared" si="7"/>
        <v>#VALUE!</v>
      </c>
      <c r="AF18">
        <v>17</v>
      </c>
      <c r="AJ18">
        <v>3999.68</v>
      </c>
      <c r="AK18" s="53" t="e">
        <f t="shared" si="9"/>
        <v>#VALUE!</v>
      </c>
    </row>
    <row r="19" spans="1:37" customFormat="1" ht="15.6" x14ac:dyDescent="0.3">
      <c r="A19" s="65">
        <v>20</v>
      </c>
      <c r="B19" s="57" t="e">
        <f>SUMIF('[1]WASH COAL RECEIPT &amp; GCV DATA'!$A$3:$A$123,A19,'[1]WASH COAL RECEIPT &amp; GCV DATA'!$B$3:$B$123)</f>
        <v>#VALUE!</v>
      </c>
      <c r="C19" s="13" t="e">
        <f>SUMIF('[1]WASH COAL RECEIPT &amp; GCV DATA'!$A$3:$A$123,A19,'[1]WASH COAL RECEIPT &amp; GCV DATA'!$C$3:$C$123)</f>
        <v>#VALUE!</v>
      </c>
      <c r="D19" s="66" t="str">
        <f>IFERROR(VLOOKUP(A19,'[1]WASH COAL RECEIPT &amp; GCV DATA'!A18:V140,4,0),0)</f>
        <v>03.07.2022</v>
      </c>
      <c r="E19" s="14">
        <f>IFERROR(VLOOKUP(A19,'[1]WASH COAL RECEIPT &amp; GCV DATA'!$A$2:$V$196,5,0),0)</f>
        <v>44743</v>
      </c>
      <c r="F19" s="13" t="e">
        <f>SUMIF('[1]WASH COAL RECEIPT &amp; GCV DATA'!$A$3:$A$196,'MASTER DATA FILE WASH COAL'!A19,'[1]WASH COAL RECEIPT &amp; GCV DATA'!$F$3:$F$196)</f>
        <v>#VALUE!</v>
      </c>
      <c r="G19" s="13" t="str">
        <f>IFERROR(VLOOKUP(A19,'[1]WASH COAL RECEIPT &amp; GCV DATA'!$A$2:$V$196,7,0),0)</f>
        <v>SECL</v>
      </c>
      <c r="H19" s="13" t="str">
        <f>IFERROR(VLOOKUP(A19,'[1]WASH COAL RECEIPT &amp; GCV DATA'!$A$2:$V$196,8,0),0)</f>
        <v>DSGR</v>
      </c>
      <c r="I19" s="13">
        <f>IFERROR(VLOOKUP(A19,'[1]WASH COAL RECEIPT &amp; GCV DATA'!$A$2:$V$196,9,0),0)</f>
        <v>0</v>
      </c>
      <c r="J19" s="13" t="str">
        <f>IFERROR(VLOOKUP(A19,'[1]WASH COAL RECEIPT &amp; GCV DATA'!$A$2:$V$196,10,0),0)</f>
        <v>G11</v>
      </c>
      <c r="K19" s="15" t="e">
        <f>SUMIF('[1]WASH COAL RECEIPT &amp; GCV DATA'!$A$3:$A$196,'MASTER DATA FILE WASH COAL'!A19,'[1]WASH COAL RECEIPT &amp; GCV DATA'!$K$3:$K$196)</f>
        <v>#VALUE!</v>
      </c>
      <c r="L19" s="15" t="e">
        <f>SUMIF('[1]WASH COAL RECEIPT &amp; GCV DATA'!$A$3:$A$196,'MASTER DATA FILE WASH COAL'!A19,'[1]WASH COAL RECEIPT &amp; GCV DATA'!$L$3:$L$196)</f>
        <v>#VALUE!</v>
      </c>
      <c r="M19" s="15" t="e">
        <f t="shared" si="0"/>
        <v>#VALUE!</v>
      </c>
      <c r="N19" s="67" t="e">
        <f t="shared" si="1"/>
        <v>#VALUE!</v>
      </c>
      <c r="O19" s="15" t="e">
        <f>SUMIF('[1]WASH COAL RECEIPT &amp; GCV DATA'!$A$3:$A$196,'MASTER DATA FILE WASH COAL'!A19,'[1]WASH COAL RECEIPT &amp; GCV DATA'!$O$3:$O$196)</f>
        <v>#VALUE!</v>
      </c>
      <c r="P19" s="15" t="e">
        <f t="shared" si="2"/>
        <v>#VALUE!</v>
      </c>
      <c r="Q19" s="15" t="e">
        <f>SUMIF('[1]WASH COAL RECEIPT &amp; GCV DATA'!$A$3:$A$196,'MASTER DATA FILE WASH COAL'!A19,'[1]WASH COAL RECEIPT &amp; GCV DATA'!$Q$3:$Q$196)</f>
        <v>#VALUE!</v>
      </c>
      <c r="R19" s="16" t="e">
        <f>SUMIF('[1]WASH COAL RECEIPT &amp; GCV DATA'!$A$3:$A$256,'MASTER DATA FILE WASH COAL'!A19,'[1]WASH COAL RECEIPT &amp; GCV DATA'!$R$3:$R$256)+IF(H19=$J$234,($K$234*K19),0)+IF(H19=$J$235,($K$235*K19),0)</f>
        <v>#VALUE!</v>
      </c>
      <c r="S19" s="15" t="e">
        <f t="shared" si="3"/>
        <v>#VALUE!</v>
      </c>
      <c r="T19" s="15" t="e">
        <f>SUMIF('[1]WASH COAL RECEIPT &amp; GCV DATA'!$A$3:$A$196,'MASTER DATA FILE WASH COAL'!A19,'[1]WASH COAL RECEIPT &amp; GCV DATA'!$T$3:$T$196)</f>
        <v>#VALUE!</v>
      </c>
      <c r="U19" s="15" t="e">
        <f t="shared" si="4"/>
        <v>#VALUE!</v>
      </c>
      <c r="V19" s="15" t="e">
        <f>SUMIF('[1]WASH COAL RECEIPT &amp; GCV DATA'!$A$3:$A$196,'MASTER DATA FILE WASH COAL'!A19,'[1]WASH COAL RECEIPT &amp; GCV DATA'!$V$3:$V$196)</f>
        <v>#VALUE!</v>
      </c>
      <c r="W19" s="15" t="e">
        <f t="shared" si="5"/>
        <v>#VALUE!</v>
      </c>
      <c r="X19" s="13" t="e">
        <f t="shared" si="6"/>
        <v>#VALUE!</v>
      </c>
      <c r="Y19" s="13"/>
      <c r="Z19" s="13"/>
      <c r="AB19">
        <v>4013.0364978902953</v>
      </c>
      <c r="AC19" s="53" t="e">
        <f t="shared" si="8"/>
        <v>#VALUE!</v>
      </c>
      <c r="AE19" s="53" t="e">
        <f t="shared" si="7"/>
        <v>#VALUE!</v>
      </c>
      <c r="AF19">
        <v>18</v>
      </c>
      <c r="AJ19">
        <v>4353.5200000000004</v>
      </c>
      <c r="AK19" s="53" t="e">
        <f t="shared" si="9"/>
        <v>#VALUE!</v>
      </c>
    </row>
    <row r="20" spans="1:37" customFormat="1" ht="15.6" x14ac:dyDescent="0.3">
      <c r="A20" s="65">
        <v>21</v>
      </c>
      <c r="B20" s="57" t="e">
        <f>SUMIF('[1]WASH COAL RECEIPT &amp; GCV DATA'!$A$3:$A$123,A20,'[1]WASH COAL RECEIPT &amp; GCV DATA'!$B$3:$B$123)</f>
        <v>#VALUE!</v>
      </c>
      <c r="C20" s="13" t="e">
        <f>SUMIF('[1]WASH COAL RECEIPT &amp; GCV DATA'!$A$3:$A$123,A20,'[1]WASH COAL RECEIPT &amp; GCV DATA'!$C$3:$C$123)</f>
        <v>#VALUE!</v>
      </c>
      <c r="D20" s="66" t="str">
        <f>IFERROR(VLOOKUP(A20,'[1]WASH COAL RECEIPT &amp; GCV DATA'!A19:V141,4,0),0)</f>
        <v>03.07.2022</v>
      </c>
      <c r="E20" s="14">
        <f>IFERROR(VLOOKUP(A20,'[1]WASH COAL RECEIPT &amp; GCV DATA'!$A$2:$V$196,5,0),0)</f>
        <v>44743</v>
      </c>
      <c r="F20" s="13" t="e">
        <f>SUMIF('[1]WASH COAL RECEIPT &amp; GCV DATA'!$A$3:$A$196,'MASTER DATA FILE WASH COAL'!A20,'[1]WASH COAL RECEIPT &amp; GCV DATA'!$F$3:$F$196)</f>
        <v>#VALUE!</v>
      </c>
      <c r="G20" s="13" t="str">
        <f>IFERROR(VLOOKUP(A20,'[1]WASH COAL RECEIPT &amp; GCV DATA'!$A$2:$V$196,7,0),0)</f>
        <v>SECL</v>
      </c>
      <c r="H20" s="13" t="str">
        <f>IFERROR(VLOOKUP(A20,'[1]WASH COAL RECEIPT &amp; GCV DATA'!$A$2:$V$196,8,0),0)</f>
        <v>PHEC</v>
      </c>
      <c r="I20" s="13">
        <f>IFERROR(VLOOKUP(A20,'[1]WASH COAL RECEIPT &amp; GCV DATA'!$A$2:$V$196,9,0),0)</f>
        <v>0</v>
      </c>
      <c r="J20" s="13" t="str">
        <f>IFERROR(VLOOKUP(A20,'[1]WASH COAL RECEIPT &amp; GCV DATA'!$A$2:$V$196,10,0),0)</f>
        <v>G11</v>
      </c>
      <c r="K20" s="15" t="e">
        <f>SUMIF('[1]WASH COAL RECEIPT &amp; GCV DATA'!$A$3:$A$196,'MASTER DATA FILE WASH COAL'!A20,'[1]WASH COAL RECEIPT &amp; GCV DATA'!$K$3:$K$196)</f>
        <v>#VALUE!</v>
      </c>
      <c r="L20" s="15" t="e">
        <f>SUMIF('[1]WASH COAL RECEIPT &amp; GCV DATA'!$A$3:$A$196,'MASTER DATA FILE WASH COAL'!A20,'[1]WASH COAL RECEIPT &amp; GCV DATA'!$L$3:$L$196)</f>
        <v>#VALUE!</v>
      </c>
      <c r="M20" s="15" t="e">
        <f t="shared" si="0"/>
        <v>#VALUE!</v>
      </c>
      <c r="N20" s="67" t="e">
        <f t="shared" si="1"/>
        <v>#VALUE!</v>
      </c>
      <c r="O20" s="15" t="e">
        <f>SUMIF('[1]WASH COAL RECEIPT &amp; GCV DATA'!$A$3:$A$196,'MASTER DATA FILE WASH COAL'!A20,'[1]WASH COAL RECEIPT &amp; GCV DATA'!$O$3:$O$196)</f>
        <v>#VALUE!</v>
      </c>
      <c r="P20" s="15" t="e">
        <f t="shared" si="2"/>
        <v>#VALUE!</v>
      </c>
      <c r="Q20" s="15" t="e">
        <f>SUMIF('[1]WASH COAL RECEIPT &amp; GCV DATA'!$A$3:$A$196,'MASTER DATA FILE WASH COAL'!A20,'[1]WASH COAL RECEIPT &amp; GCV DATA'!$Q$3:$Q$196)</f>
        <v>#VALUE!</v>
      </c>
      <c r="R20" s="16" t="e">
        <f>SUMIF('[1]WASH COAL RECEIPT &amp; GCV DATA'!$A$3:$A$256,'MASTER DATA FILE WASH COAL'!A20,'[1]WASH COAL RECEIPT &amp; GCV DATA'!$R$3:$R$256)+IF(H20=$J$234,($K$234*K20),0)+IF(H20=$J$235,($K$235*K20),0)</f>
        <v>#VALUE!</v>
      </c>
      <c r="S20" s="15" t="e">
        <f t="shared" si="3"/>
        <v>#VALUE!</v>
      </c>
      <c r="T20" s="15" t="e">
        <f>SUMIF('[1]WASH COAL RECEIPT &amp; GCV DATA'!$A$3:$A$196,'MASTER DATA FILE WASH COAL'!A20,'[1]WASH COAL RECEIPT &amp; GCV DATA'!$T$3:$T$196)</f>
        <v>#VALUE!</v>
      </c>
      <c r="U20" s="15" t="e">
        <f t="shared" si="4"/>
        <v>#VALUE!</v>
      </c>
      <c r="V20" s="15" t="e">
        <f>SUMIF('[1]WASH COAL RECEIPT &amp; GCV DATA'!$A$3:$A$196,'MASTER DATA FILE WASH COAL'!A20,'[1]WASH COAL RECEIPT &amp; GCV DATA'!$V$3:$V$196)</f>
        <v>#VALUE!</v>
      </c>
      <c r="W20" s="15" t="e">
        <f t="shared" si="5"/>
        <v>#VALUE!</v>
      </c>
      <c r="X20" s="13" t="e">
        <f t="shared" si="6"/>
        <v>#VALUE!</v>
      </c>
      <c r="Y20" s="13"/>
      <c r="Z20" s="13"/>
      <c r="AB20">
        <v>3865.485167669819</v>
      </c>
      <c r="AC20" s="53" t="e">
        <f t="shared" si="8"/>
        <v>#VALUE!</v>
      </c>
      <c r="AE20" s="53" t="e">
        <f t="shared" si="7"/>
        <v>#VALUE!</v>
      </c>
      <c r="AF20">
        <v>19</v>
      </c>
      <c r="AJ20">
        <v>3994.27</v>
      </c>
      <c r="AK20" s="53" t="e">
        <f t="shared" si="9"/>
        <v>#VALUE!</v>
      </c>
    </row>
    <row r="21" spans="1:37" customFormat="1" ht="15.6" x14ac:dyDescent="0.3">
      <c r="A21" s="65">
        <v>22</v>
      </c>
      <c r="B21" s="57" t="e">
        <f>SUMIF('[1]WASH COAL RECEIPT &amp; GCV DATA'!$A$3:$A$123,A21,'[1]WASH COAL RECEIPT &amp; GCV DATA'!$B$3:$B$123)</f>
        <v>#VALUE!</v>
      </c>
      <c r="C21" s="13" t="e">
        <f>SUMIF('[1]WASH COAL RECEIPT &amp; GCV DATA'!$A$3:$A$123,A21,'[1]WASH COAL RECEIPT &amp; GCV DATA'!$C$3:$C$123)</f>
        <v>#VALUE!</v>
      </c>
      <c r="D21" s="66" t="str">
        <f>IFERROR(VLOOKUP(A21,'[1]WASH COAL RECEIPT &amp; GCV DATA'!A20:V142,4,0),0)</f>
        <v>04.07.2022</v>
      </c>
      <c r="E21" s="14">
        <f>IFERROR(VLOOKUP(A21,'[1]WASH COAL RECEIPT &amp; GCV DATA'!$A$2:$V$196,5,0),0)</f>
        <v>44743</v>
      </c>
      <c r="F21" s="13" t="e">
        <f>SUMIF('[1]WASH COAL RECEIPT &amp; GCV DATA'!$A$3:$A$196,'MASTER DATA FILE WASH COAL'!A21,'[1]WASH COAL RECEIPT &amp; GCV DATA'!$F$3:$F$196)</f>
        <v>#VALUE!</v>
      </c>
      <c r="G21" s="13" t="str">
        <f>IFERROR(VLOOKUP(A21,'[1]WASH COAL RECEIPT &amp; GCV DATA'!$A$2:$V$196,7,0),0)</f>
        <v>SECL</v>
      </c>
      <c r="H21" s="13" t="str">
        <f>IFERROR(VLOOKUP(A21,'[1]WASH COAL RECEIPT &amp; GCV DATA'!$A$2:$V$196,8,0),0)</f>
        <v>PHEC</v>
      </c>
      <c r="I21" s="13">
        <f>IFERROR(VLOOKUP(A21,'[1]WASH COAL RECEIPT &amp; GCV DATA'!$A$2:$V$196,9,0),0)</f>
        <v>0</v>
      </c>
      <c r="J21" s="13" t="str">
        <f>IFERROR(VLOOKUP(A21,'[1]WASH COAL RECEIPT &amp; GCV DATA'!$A$2:$V$196,10,0),0)</f>
        <v>G11</v>
      </c>
      <c r="K21" s="15" t="e">
        <f>SUMIF('[1]WASH COAL RECEIPT &amp; GCV DATA'!$A$3:$A$196,'MASTER DATA FILE WASH COAL'!A21,'[1]WASH COAL RECEIPT &amp; GCV DATA'!$K$3:$K$196)</f>
        <v>#VALUE!</v>
      </c>
      <c r="L21" s="15" t="e">
        <f>SUMIF('[1]WASH COAL RECEIPT &amp; GCV DATA'!$A$3:$A$196,'MASTER DATA FILE WASH COAL'!A21,'[1]WASH COAL RECEIPT &amp; GCV DATA'!$L$3:$L$196)</f>
        <v>#VALUE!</v>
      </c>
      <c r="M21" s="15" t="e">
        <f t="shared" si="0"/>
        <v>#VALUE!</v>
      </c>
      <c r="N21" s="67" t="e">
        <f t="shared" si="1"/>
        <v>#VALUE!</v>
      </c>
      <c r="O21" s="15" t="e">
        <f>SUMIF('[1]WASH COAL RECEIPT &amp; GCV DATA'!$A$3:$A$196,'MASTER DATA FILE WASH COAL'!A21,'[1]WASH COAL RECEIPT &amp; GCV DATA'!$O$3:$O$196)</f>
        <v>#VALUE!</v>
      </c>
      <c r="P21" s="15" t="e">
        <f t="shared" si="2"/>
        <v>#VALUE!</v>
      </c>
      <c r="Q21" s="15" t="e">
        <f>SUMIF('[1]WASH COAL RECEIPT &amp; GCV DATA'!$A$3:$A$196,'MASTER DATA FILE WASH COAL'!A21,'[1]WASH COAL RECEIPT &amp; GCV DATA'!$Q$3:$Q$196)</f>
        <v>#VALUE!</v>
      </c>
      <c r="R21" s="16" t="e">
        <f>SUMIF('[1]WASH COAL RECEIPT &amp; GCV DATA'!$A$3:$A$256,'MASTER DATA FILE WASH COAL'!A21,'[1]WASH COAL RECEIPT &amp; GCV DATA'!$R$3:$R$256)+IF(H21=$J$234,($K$234*K21),0)+IF(H21=$J$235,($K$235*K21),0)</f>
        <v>#VALUE!</v>
      </c>
      <c r="S21" s="15" t="e">
        <f t="shared" si="3"/>
        <v>#VALUE!</v>
      </c>
      <c r="T21" s="15" t="e">
        <f>SUMIF('[1]WASH COAL RECEIPT &amp; GCV DATA'!$A$3:$A$196,'MASTER DATA FILE WASH COAL'!A21,'[1]WASH COAL RECEIPT &amp; GCV DATA'!$T$3:$T$196)</f>
        <v>#VALUE!</v>
      </c>
      <c r="U21" s="15" t="e">
        <f t="shared" si="4"/>
        <v>#VALUE!</v>
      </c>
      <c r="V21" s="15" t="e">
        <f>SUMIF('[1]WASH COAL RECEIPT &amp; GCV DATA'!$A$3:$A$196,'MASTER DATA FILE WASH COAL'!A21,'[1]WASH COAL RECEIPT &amp; GCV DATA'!$V$3:$V$196)</f>
        <v>#VALUE!</v>
      </c>
      <c r="W21" s="15" t="e">
        <f t="shared" si="5"/>
        <v>#VALUE!</v>
      </c>
      <c r="X21" s="13" t="e">
        <f t="shared" si="6"/>
        <v>#VALUE!</v>
      </c>
      <c r="Y21" s="13"/>
      <c r="Z21" s="13"/>
      <c r="AB21">
        <v>4191.118057022175</v>
      </c>
      <c r="AC21" s="53" t="e">
        <f t="shared" si="8"/>
        <v>#VALUE!</v>
      </c>
      <c r="AE21" s="53" t="e">
        <f t="shared" si="7"/>
        <v>#VALUE!</v>
      </c>
      <c r="AF21">
        <v>20</v>
      </c>
      <c r="AJ21">
        <v>4061</v>
      </c>
      <c r="AK21" s="53" t="e">
        <f t="shared" si="9"/>
        <v>#VALUE!</v>
      </c>
    </row>
    <row r="22" spans="1:37" customFormat="1" ht="15.6" x14ac:dyDescent="0.3">
      <c r="A22" s="65">
        <v>23</v>
      </c>
      <c r="B22" s="57" t="e">
        <f>SUMIF('[1]WASH COAL RECEIPT &amp; GCV DATA'!$A$3:$A$123,A22,'[1]WASH COAL RECEIPT &amp; GCV DATA'!$B$3:$B$123)</f>
        <v>#VALUE!</v>
      </c>
      <c r="C22" s="13" t="e">
        <f>SUMIF('[1]WASH COAL RECEIPT &amp; GCV DATA'!$A$3:$A$123,A22,'[1]WASH COAL RECEIPT &amp; GCV DATA'!$C$3:$C$123)</f>
        <v>#VALUE!</v>
      </c>
      <c r="D22" s="66" t="str">
        <f>IFERROR(VLOOKUP(A22,'[1]WASH COAL RECEIPT &amp; GCV DATA'!A21:V143,4,0),0)</f>
        <v>03.07.2022</v>
      </c>
      <c r="E22" s="14">
        <f>IFERROR(VLOOKUP(A22,'[1]WASH COAL RECEIPT &amp; GCV DATA'!$A$2:$V$196,5,0),0)</f>
        <v>44743</v>
      </c>
      <c r="F22" s="13" t="e">
        <f>SUMIF('[1]WASH COAL RECEIPT &amp; GCV DATA'!$A$3:$A$196,'MASTER DATA FILE WASH COAL'!A22,'[1]WASH COAL RECEIPT &amp; GCV DATA'!$F$3:$F$196)</f>
        <v>#VALUE!</v>
      </c>
      <c r="G22" s="13" t="str">
        <f>IFERROR(VLOOKUP(A22,'[1]WASH COAL RECEIPT &amp; GCV DATA'!$A$2:$V$196,7,0),0)</f>
        <v>MCL</v>
      </c>
      <c r="H22" s="13" t="str">
        <f>IFERROR(VLOOKUP(A22,'[1]WASH COAL RECEIPT &amp; GCV DATA'!$A$2:$V$196,8,0),0)</f>
        <v>PHEC</v>
      </c>
      <c r="I22" s="13">
        <f>IFERROR(VLOOKUP(A22,'[1]WASH COAL RECEIPT &amp; GCV DATA'!$A$2:$V$196,9,0),0)</f>
        <v>0</v>
      </c>
      <c r="J22" s="13" t="str">
        <f>IFERROR(VLOOKUP(A22,'[1]WASH COAL RECEIPT &amp; GCV DATA'!$A$2:$V$196,10,0),0)</f>
        <v>G11</v>
      </c>
      <c r="K22" s="15" t="e">
        <f>SUMIF('[1]WASH COAL RECEIPT &amp; GCV DATA'!$A$3:$A$196,'MASTER DATA FILE WASH COAL'!A22,'[1]WASH COAL RECEIPT &amp; GCV DATA'!$K$3:$K$196)</f>
        <v>#VALUE!</v>
      </c>
      <c r="L22" s="15" t="e">
        <f>SUMIF('[1]WASH COAL RECEIPT &amp; GCV DATA'!$A$3:$A$196,'MASTER DATA FILE WASH COAL'!A22,'[1]WASH COAL RECEIPT &amp; GCV DATA'!$L$3:$L$196)</f>
        <v>#VALUE!</v>
      </c>
      <c r="M22" s="15" t="e">
        <f t="shared" si="0"/>
        <v>#VALUE!</v>
      </c>
      <c r="N22" s="67" t="e">
        <f t="shared" si="1"/>
        <v>#VALUE!</v>
      </c>
      <c r="O22" s="15" t="e">
        <f>SUMIF('[1]WASH COAL RECEIPT &amp; GCV DATA'!$A$3:$A$196,'MASTER DATA FILE WASH COAL'!A22,'[1]WASH COAL RECEIPT &amp; GCV DATA'!$O$3:$O$196)</f>
        <v>#VALUE!</v>
      </c>
      <c r="P22" s="15" t="e">
        <f t="shared" si="2"/>
        <v>#VALUE!</v>
      </c>
      <c r="Q22" s="15" t="e">
        <f>SUMIF('[1]WASH COAL RECEIPT &amp; GCV DATA'!$A$3:$A$196,'MASTER DATA FILE WASH COAL'!A22,'[1]WASH COAL RECEIPT &amp; GCV DATA'!$Q$3:$Q$196)</f>
        <v>#VALUE!</v>
      </c>
      <c r="R22" s="16" t="e">
        <f>SUMIF('[1]WASH COAL RECEIPT &amp; GCV DATA'!$A$3:$A$256,'MASTER DATA FILE WASH COAL'!A22,'[1]WASH COAL RECEIPT &amp; GCV DATA'!$R$3:$R$256)+IF(H22=$J$234,($K$234*K22),0)+IF(H22=$J$235,($K$235*K22),0)</f>
        <v>#VALUE!</v>
      </c>
      <c r="S22" s="15" t="e">
        <f t="shared" si="3"/>
        <v>#VALUE!</v>
      </c>
      <c r="T22" s="15" t="e">
        <f>SUMIF('[1]WASH COAL RECEIPT &amp; GCV DATA'!$A$3:$A$196,'MASTER DATA FILE WASH COAL'!A22,'[1]WASH COAL RECEIPT &amp; GCV DATA'!$T$3:$T$196)</f>
        <v>#VALUE!</v>
      </c>
      <c r="U22" s="15" t="e">
        <f t="shared" si="4"/>
        <v>#VALUE!</v>
      </c>
      <c r="V22" s="15" t="e">
        <f>SUMIF('[1]WASH COAL RECEIPT &amp; GCV DATA'!$A$3:$A$196,'MASTER DATA FILE WASH COAL'!A22,'[1]WASH COAL RECEIPT &amp; GCV DATA'!$V$3:$V$196)</f>
        <v>#VALUE!</v>
      </c>
      <c r="W22" s="15" t="e">
        <f t="shared" si="5"/>
        <v>#VALUE!</v>
      </c>
      <c r="X22" s="13" t="e">
        <f t="shared" si="6"/>
        <v>#VALUE!</v>
      </c>
      <c r="Y22" s="13"/>
      <c r="Z22" s="13"/>
      <c r="AB22">
        <v>3544.217395967396</v>
      </c>
      <c r="AC22" s="53" t="e">
        <f t="shared" si="8"/>
        <v>#VALUE!</v>
      </c>
      <c r="AE22" s="53" t="e">
        <f t="shared" si="7"/>
        <v>#VALUE!</v>
      </c>
      <c r="AF22" s="68">
        <v>21</v>
      </c>
      <c r="AJ22">
        <v>3986.54</v>
      </c>
      <c r="AK22" s="53" t="e">
        <f t="shared" si="9"/>
        <v>#VALUE!</v>
      </c>
    </row>
    <row r="23" spans="1:37" customFormat="1" ht="15.6" x14ac:dyDescent="0.3">
      <c r="A23" s="65">
        <v>26</v>
      </c>
      <c r="B23" s="57" t="e">
        <f>SUMIF('[1]WASH COAL RECEIPT &amp; GCV DATA'!$A$3:$A$123,A23,'[1]WASH COAL RECEIPT &amp; GCV DATA'!$B$3:$B$123)</f>
        <v>#VALUE!</v>
      </c>
      <c r="C23" s="13" t="e">
        <f>SUMIF('[1]WASH COAL RECEIPT &amp; GCV DATA'!$A$3:$A$123,A23,'[1]WASH COAL RECEIPT &amp; GCV DATA'!$C$3:$C$123)</f>
        <v>#VALUE!</v>
      </c>
      <c r="D23" s="66" t="str">
        <f>IFERROR(VLOOKUP(A23,'[1]WASH COAL RECEIPT &amp; GCV DATA'!A22:V144,4,0),0)</f>
        <v>04.07.2022</v>
      </c>
      <c r="E23" s="14">
        <f>IFERROR(VLOOKUP(A23,'[1]WASH COAL RECEIPT &amp; GCV DATA'!$A$2:$V$196,5,0),0)</f>
        <v>44743</v>
      </c>
      <c r="F23" s="13" t="e">
        <f>SUMIF('[1]WASH COAL RECEIPT &amp; GCV DATA'!$A$3:$A$196,'MASTER DATA FILE WASH COAL'!A23,'[1]WASH COAL RECEIPT &amp; GCV DATA'!$F$3:$F$196)</f>
        <v>#VALUE!</v>
      </c>
      <c r="G23" s="13" t="str">
        <f>IFERROR(VLOOKUP(A23,'[1]WASH COAL RECEIPT &amp; GCV DATA'!$A$2:$V$196,7,0),0)</f>
        <v>WCL</v>
      </c>
      <c r="H23" s="13" t="str">
        <f>IFERROR(VLOOKUP(A23,'[1]WASH COAL RECEIPT &amp; GCV DATA'!$A$2:$V$196,8,0),0)</f>
        <v>WANI</v>
      </c>
      <c r="I23" s="13">
        <f>IFERROR(VLOOKUP(A23,'[1]WASH COAL RECEIPT &amp; GCV DATA'!$A$2:$V$196,9,0),0)</f>
        <v>0</v>
      </c>
      <c r="J23" s="13" t="str">
        <f>IFERROR(VLOOKUP(A23,'[1]WASH COAL RECEIPT &amp; GCV DATA'!$A$2:$V$196,10,0),0)</f>
        <v>G10</v>
      </c>
      <c r="K23" s="15" t="e">
        <f>SUMIF('[1]WASH COAL RECEIPT &amp; GCV DATA'!$A$3:$A$196,'MASTER DATA FILE WASH COAL'!A23,'[1]WASH COAL RECEIPT &amp; GCV DATA'!$K$3:$K$196)</f>
        <v>#VALUE!</v>
      </c>
      <c r="L23" s="15" t="e">
        <f>SUMIF('[1]WASH COAL RECEIPT &amp; GCV DATA'!$A$3:$A$196,'MASTER DATA FILE WASH COAL'!A23,'[1]WASH COAL RECEIPT &amp; GCV DATA'!$L$3:$L$196)</f>
        <v>#VALUE!</v>
      </c>
      <c r="M23" s="15" t="e">
        <f t="shared" si="0"/>
        <v>#VALUE!</v>
      </c>
      <c r="N23" s="67" t="e">
        <f t="shared" si="1"/>
        <v>#VALUE!</v>
      </c>
      <c r="O23" s="15" t="e">
        <f>SUMIF('[1]WASH COAL RECEIPT &amp; GCV DATA'!$A$3:$A$196,'MASTER DATA FILE WASH COAL'!A23,'[1]WASH COAL RECEIPT &amp; GCV DATA'!$O$3:$O$196)</f>
        <v>#VALUE!</v>
      </c>
      <c r="P23" s="15" t="e">
        <f t="shared" si="2"/>
        <v>#VALUE!</v>
      </c>
      <c r="Q23" s="15" t="e">
        <f>SUMIF('[1]WASH COAL RECEIPT &amp; GCV DATA'!$A$3:$A$196,'MASTER DATA FILE WASH COAL'!A23,'[1]WASH COAL RECEIPT &amp; GCV DATA'!$Q$3:$Q$196)</f>
        <v>#VALUE!</v>
      </c>
      <c r="R23" s="16" t="e">
        <f>SUMIF('[1]WASH COAL RECEIPT &amp; GCV DATA'!$A$3:$A$256,'MASTER DATA FILE WASH COAL'!A23,'[1]WASH COAL RECEIPT &amp; GCV DATA'!$R$3:$R$256)+IF(H23=$J$234,($K$234*K23),0)+IF(H23=$J$235,($K$235*K23),0)</f>
        <v>#VALUE!</v>
      </c>
      <c r="S23" s="15" t="e">
        <f t="shared" si="3"/>
        <v>#VALUE!</v>
      </c>
      <c r="T23" s="15" t="e">
        <f>SUMIF('[1]WASH COAL RECEIPT &amp; GCV DATA'!$A$3:$A$196,'MASTER DATA FILE WASH COAL'!A23,'[1]WASH COAL RECEIPT &amp; GCV DATA'!$T$3:$T$196)</f>
        <v>#VALUE!</v>
      </c>
      <c r="U23" s="15" t="e">
        <f t="shared" si="4"/>
        <v>#VALUE!</v>
      </c>
      <c r="V23" s="15" t="e">
        <f>SUMIF('[1]WASH COAL RECEIPT &amp; GCV DATA'!$A$3:$A$196,'MASTER DATA FILE WASH COAL'!A23,'[1]WASH COAL RECEIPT &amp; GCV DATA'!$V$3:$V$196)</f>
        <v>#VALUE!</v>
      </c>
      <c r="W23" s="15" t="e">
        <f t="shared" si="5"/>
        <v>#VALUE!</v>
      </c>
      <c r="X23" s="13" t="e">
        <f t="shared" si="6"/>
        <v>#VALUE!</v>
      </c>
      <c r="Y23" s="13"/>
      <c r="Z23" s="13"/>
      <c r="AB23">
        <v>4008.4757291559313</v>
      </c>
      <c r="AC23" s="53" t="e">
        <f t="shared" si="8"/>
        <v>#VALUE!</v>
      </c>
      <c r="AE23" s="53" t="e">
        <f t="shared" si="7"/>
        <v>#VALUE!</v>
      </c>
      <c r="AF23">
        <v>22</v>
      </c>
      <c r="AJ23">
        <v>3841.58</v>
      </c>
      <c r="AK23" s="53" t="e">
        <f t="shared" si="9"/>
        <v>#VALUE!</v>
      </c>
    </row>
    <row r="24" spans="1:37" customFormat="1" ht="15.6" x14ac:dyDescent="0.3">
      <c r="A24" s="65">
        <v>27</v>
      </c>
      <c r="B24" s="57" t="e">
        <f>SUMIF('[1]WASH COAL RECEIPT &amp; GCV DATA'!$A$3:$A$123,A24,'[1]WASH COAL RECEIPT &amp; GCV DATA'!$B$3:$B$123)</f>
        <v>#VALUE!</v>
      </c>
      <c r="C24" s="13" t="e">
        <f>SUMIF('[1]WASH COAL RECEIPT &amp; GCV DATA'!$A$3:$A$123,A24,'[1]WASH COAL RECEIPT &amp; GCV DATA'!$C$3:$C$123)</f>
        <v>#VALUE!</v>
      </c>
      <c r="D24" s="66" t="str">
        <f>IFERROR(VLOOKUP(A24,'[1]WASH COAL RECEIPT &amp; GCV DATA'!A23:V145,4,0),0)</f>
        <v>04.07.2022</v>
      </c>
      <c r="E24" s="14">
        <f>IFERROR(VLOOKUP(A24,'[1]WASH COAL RECEIPT &amp; GCV DATA'!$A$2:$V$196,5,0),0)</f>
        <v>44743</v>
      </c>
      <c r="F24" s="13" t="e">
        <f>SUMIF('[1]WASH COAL RECEIPT &amp; GCV DATA'!$A$3:$A$196,'MASTER DATA FILE WASH COAL'!A24,'[1]WASH COAL RECEIPT &amp; GCV DATA'!$F$3:$F$196)</f>
        <v>#VALUE!</v>
      </c>
      <c r="G24" s="13" t="str">
        <f>IFERROR(VLOOKUP(A24,'[1]WASH COAL RECEIPT &amp; GCV DATA'!$A$2:$V$196,7,0),0)</f>
        <v>SECL</v>
      </c>
      <c r="H24" s="13" t="str">
        <f>IFERROR(VLOOKUP(A24,'[1]WASH COAL RECEIPT &amp; GCV DATA'!$A$2:$V$196,8,0),0)</f>
        <v>PHEC</v>
      </c>
      <c r="I24" s="13">
        <f>IFERROR(VLOOKUP(A24,'[1]WASH COAL RECEIPT &amp; GCV DATA'!$A$2:$V$196,9,0),0)</f>
        <v>0</v>
      </c>
      <c r="J24" s="13" t="str">
        <f>IFERROR(VLOOKUP(A24,'[1]WASH COAL RECEIPT &amp; GCV DATA'!$A$2:$V$196,10,0),0)</f>
        <v>G11</v>
      </c>
      <c r="K24" s="15" t="e">
        <f>SUMIF('[1]WASH COAL RECEIPT &amp; GCV DATA'!$A$3:$A$196,'MASTER DATA FILE WASH COAL'!A24,'[1]WASH COAL RECEIPT &amp; GCV DATA'!$K$3:$K$196)</f>
        <v>#VALUE!</v>
      </c>
      <c r="L24" s="15" t="e">
        <f>SUMIF('[1]WASH COAL RECEIPT &amp; GCV DATA'!$A$3:$A$196,'MASTER DATA FILE WASH COAL'!A24,'[1]WASH COAL RECEIPT &amp; GCV DATA'!$L$3:$L$196)</f>
        <v>#VALUE!</v>
      </c>
      <c r="M24" s="15" t="e">
        <f t="shared" si="0"/>
        <v>#VALUE!</v>
      </c>
      <c r="N24" s="67" t="e">
        <f t="shared" si="1"/>
        <v>#VALUE!</v>
      </c>
      <c r="O24" s="15" t="e">
        <f>SUMIF('[1]WASH COAL RECEIPT &amp; GCV DATA'!$A$3:$A$196,'MASTER DATA FILE WASH COAL'!A24,'[1]WASH COAL RECEIPT &amp; GCV DATA'!$O$3:$O$196)</f>
        <v>#VALUE!</v>
      </c>
      <c r="P24" s="15" t="e">
        <f t="shared" si="2"/>
        <v>#VALUE!</v>
      </c>
      <c r="Q24" s="15" t="e">
        <f>SUMIF('[1]WASH COAL RECEIPT &amp; GCV DATA'!$A$3:$A$196,'MASTER DATA FILE WASH COAL'!A24,'[1]WASH COAL RECEIPT &amp; GCV DATA'!$Q$3:$Q$196)</f>
        <v>#VALUE!</v>
      </c>
      <c r="R24" s="16" t="e">
        <f>SUMIF('[1]WASH COAL RECEIPT &amp; GCV DATA'!$A$3:$A$256,'MASTER DATA FILE WASH COAL'!A24,'[1]WASH COAL RECEIPT &amp; GCV DATA'!$R$3:$R$256)+IF(H24=$J$234,($K$234*K24),0)+IF(H24=$J$235,($K$235*K24),0)</f>
        <v>#VALUE!</v>
      </c>
      <c r="S24" s="15" t="e">
        <f t="shared" si="3"/>
        <v>#VALUE!</v>
      </c>
      <c r="T24" s="15" t="e">
        <f>SUMIF('[1]WASH COAL RECEIPT &amp; GCV DATA'!$A$3:$A$196,'MASTER DATA FILE WASH COAL'!A24,'[1]WASH COAL RECEIPT &amp; GCV DATA'!$T$3:$T$196)</f>
        <v>#VALUE!</v>
      </c>
      <c r="U24" s="15" t="e">
        <f t="shared" si="4"/>
        <v>#VALUE!</v>
      </c>
      <c r="V24" s="15" t="e">
        <f>SUMIF('[1]WASH COAL RECEIPT &amp; GCV DATA'!$A$3:$A$196,'MASTER DATA FILE WASH COAL'!A24,'[1]WASH COAL RECEIPT &amp; GCV DATA'!$V$3:$V$196)</f>
        <v>#VALUE!</v>
      </c>
      <c r="W24" s="15" t="e">
        <f t="shared" si="5"/>
        <v>#VALUE!</v>
      </c>
      <c r="X24" s="13" t="e">
        <f t="shared" si="6"/>
        <v>#VALUE!</v>
      </c>
      <c r="Y24" s="13"/>
      <c r="Z24" s="13"/>
      <c r="AB24">
        <v>3885.3653373249226</v>
      </c>
      <c r="AC24" s="53" t="e">
        <f t="shared" si="8"/>
        <v>#VALUE!</v>
      </c>
      <c r="AE24" s="53" t="e">
        <f t="shared" si="7"/>
        <v>#VALUE!</v>
      </c>
      <c r="AF24">
        <v>23</v>
      </c>
      <c r="AJ24">
        <v>3911.74</v>
      </c>
      <c r="AK24" s="53" t="e">
        <f t="shared" si="9"/>
        <v>#VALUE!</v>
      </c>
    </row>
    <row r="25" spans="1:37" customFormat="1" ht="15.6" x14ac:dyDescent="0.3">
      <c r="A25" s="65">
        <v>28</v>
      </c>
      <c r="B25" s="57" t="e">
        <f>SUMIF('[1]WASH COAL RECEIPT &amp; GCV DATA'!$A$3:$A$123,A25,'[1]WASH COAL RECEIPT &amp; GCV DATA'!$B$3:$B$123)</f>
        <v>#VALUE!</v>
      </c>
      <c r="C25" s="13" t="e">
        <f>SUMIF('[1]WASH COAL RECEIPT &amp; GCV DATA'!$A$3:$A$123,A25,'[1]WASH COAL RECEIPT &amp; GCV DATA'!$C$3:$C$123)</f>
        <v>#VALUE!</v>
      </c>
      <c r="D25" s="66" t="str">
        <f>IFERROR(VLOOKUP(A25,'[1]WASH COAL RECEIPT &amp; GCV DATA'!A24:V146,4,0),0)</f>
        <v>04.07.2022</v>
      </c>
      <c r="E25" s="14">
        <f>IFERROR(VLOOKUP(A25,'[1]WASH COAL RECEIPT &amp; GCV DATA'!$A$2:$V$196,5,0),0)</f>
        <v>44743</v>
      </c>
      <c r="F25" s="13" t="e">
        <f>SUMIF('[1]WASH COAL RECEIPT &amp; GCV DATA'!$A$3:$A$196,'MASTER DATA FILE WASH COAL'!A25,'[1]WASH COAL RECEIPT &amp; GCV DATA'!$F$3:$F$196)</f>
        <v>#VALUE!</v>
      </c>
      <c r="G25" s="13" t="str">
        <f>IFERROR(VLOOKUP(A25,'[1]WASH COAL RECEIPT &amp; GCV DATA'!$A$2:$V$196,7,0),0)</f>
        <v>WCL</v>
      </c>
      <c r="H25" s="13" t="str">
        <f>IFERROR(VLOOKUP(A25,'[1]WASH COAL RECEIPT &amp; GCV DATA'!$A$2:$V$196,8,0),0)</f>
        <v>PRPI</v>
      </c>
      <c r="I25" s="13">
        <f>IFERROR(VLOOKUP(A25,'[1]WASH COAL RECEIPT &amp; GCV DATA'!$A$2:$V$196,9,0),0)</f>
        <v>0</v>
      </c>
      <c r="J25" s="13" t="str">
        <f>IFERROR(VLOOKUP(A25,'[1]WASH COAL RECEIPT &amp; GCV DATA'!$A$2:$V$196,10,0),0)</f>
        <v>G11</v>
      </c>
      <c r="K25" s="15" t="e">
        <f>SUMIF('[1]WASH COAL RECEIPT &amp; GCV DATA'!$A$3:$A$196,'MASTER DATA FILE WASH COAL'!A25,'[1]WASH COAL RECEIPT &amp; GCV DATA'!$K$3:$K$196)</f>
        <v>#VALUE!</v>
      </c>
      <c r="L25" s="15" t="e">
        <f>SUMIF('[1]WASH COAL RECEIPT &amp; GCV DATA'!$A$3:$A$196,'MASTER DATA FILE WASH COAL'!A25,'[1]WASH COAL RECEIPT &amp; GCV DATA'!$L$3:$L$196)</f>
        <v>#VALUE!</v>
      </c>
      <c r="M25" s="15" t="e">
        <f t="shared" si="0"/>
        <v>#VALUE!</v>
      </c>
      <c r="N25" s="67" t="e">
        <f t="shared" si="1"/>
        <v>#VALUE!</v>
      </c>
      <c r="O25" s="15" t="e">
        <f>SUMIF('[1]WASH COAL RECEIPT &amp; GCV DATA'!$A$3:$A$196,'MASTER DATA FILE WASH COAL'!A25,'[1]WASH COAL RECEIPT &amp; GCV DATA'!$O$3:$O$196)</f>
        <v>#VALUE!</v>
      </c>
      <c r="P25" s="15" t="e">
        <f t="shared" si="2"/>
        <v>#VALUE!</v>
      </c>
      <c r="Q25" s="15" t="e">
        <f>SUMIF('[1]WASH COAL RECEIPT &amp; GCV DATA'!$A$3:$A$196,'MASTER DATA FILE WASH COAL'!A25,'[1]WASH COAL RECEIPT &amp; GCV DATA'!$Q$3:$Q$196)</f>
        <v>#VALUE!</v>
      </c>
      <c r="R25" s="16" t="e">
        <f>SUMIF('[1]WASH COAL RECEIPT &amp; GCV DATA'!$A$3:$A$256,'MASTER DATA FILE WASH COAL'!A25,'[1]WASH COAL RECEIPT &amp; GCV DATA'!$R$3:$R$256)+IF(H25=$J$234,($K$234*K25),0)+IF(H25=$J$235,($K$235*K25),0)</f>
        <v>#VALUE!</v>
      </c>
      <c r="S25" s="15" t="e">
        <f t="shared" si="3"/>
        <v>#VALUE!</v>
      </c>
      <c r="T25" s="15" t="e">
        <f>SUMIF('[1]WASH COAL RECEIPT &amp; GCV DATA'!$A$3:$A$196,'MASTER DATA FILE WASH COAL'!A25,'[1]WASH COAL RECEIPT &amp; GCV DATA'!$T$3:$T$196)</f>
        <v>#VALUE!</v>
      </c>
      <c r="U25" s="15" t="e">
        <f t="shared" si="4"/>
        <v>#VALUE!</v>
      </c>
      <c r="V25" s="15" t="e">
        <f>SUMIF('[1]WASH COAL RECEIPT &amp; GCV DATA'!$A$3:$A$196,'MASTER DATA FILE WASH COAL'!A25,'[1]WASH COAL RECEIPT &amp; GCV DATA'!$V$3:$V$196)</f>
        <v>#VALUE!</v>
      </c>
      <c r="W25" s="15" t="e">
        <f t="shared" si="5"/>
        <v>#VALUE!</v>
      </c>
      <c r="X25" s="13" t="e">
        <f t="shared" si="6"/>
        <v>#VALUE!</v>
      </c>
      <c r="Y25" s="13"/>
      <c r="Z25" s="13"/>
      <c r="AB25">
        <v>3718.509290086994</v>
      </c>
      <c r="AC25" s="53" t="e">
        <f t="shared" si="8"/>
        <v>#VALUE!</v>
      </c>
      <c r="AE25" s="53" t="e">
        <f t="shared" si="7"/>
        <v>#VALUE!</v>
      </c>
      <c r="AF25">
        <v>24</v>
      </c>
      <c r="AJ25">
        <v>4061.1</v>
      </c>
      <c r="AK25" s="53" t="e">
        <f t="shared" si="9"/>
        <v>#VALUE!</v>
      </c>
    </row>
    <row r="26" spans="1:37" customFormat="1" ht="15.6" x14ac:dyDescent="0.3">
      <c r="A26" s="65">
        <v>29</v>
      </c>
      <c r="B26" s="57" t="e">
        <f>SUMIF('[1]WASH COAL RECEIPT &amp; GCV DATA'!$A$3:$A$123,A26,'[1]WASH COAL RECEIPT &amp; GCV DATA'!$B$3:$B$123)</f>
        <v>#VALUE!</v>
      </c>
      <c r="C26" s="13" t="e">
        <f>SUMIF('[1]WASH COAL RECEIPT &amp; GCV DATA'!$A$3:$A$123,A26,'[1]WASH COAL RECEIPT &amp; GCV DATA'!$C$3:$C$123)</f>
        <v>#VALUE!</v>
      </c>
      <c r="D26" s="66" t="str">
        <f>IFERROR(VLOOKUP(A26,'[1]WASH COAL RECEIPT &amp; GCV DATA'!A25:V147,4,0),0)</f>
        <v>05.07.2022</v>
      </c>
      <c r="E26" s="14">
        <f>IFERROR(VLOOKUP(A26,'[1]WASH COAL RECEIPT &amp; GCV DATA'!$A$2:$V$196,5,0),0)</f>
        <v>44743</v>
      </c>
      <c r="F26" s="13" t="e">
        <f>SUMIF('[1]WASH COAL RECEIPT &amp; GCV DATA'!$A$3:$A$196,'MASTER DATA FILE WASH COAL'!A26,'[1]WASH COAL RECEIPT &amp; GCV DATA'!$F$3:$F$196)</f>
        <v>#VALUE!</v>
      </c>
      <c r="G26" s="13" t="str">
        <f>IFERROR(VLOOKUP(A26,'[1]WASH COAL RECEIPT &amp; GCV DATA'!$A$2:$V$196,7,0),0)</f>
        <v>WCL</v>
      </c>
      <c r="H26" s="13" t="str">
        <f>IFERROR(VLOOKUP(A26,'[1]WASH COAL RECEIPT &amp; GCV DATA'!$A$2:$V$196,8,0),0)</f>
        <v>TAE</v>
      </c>
      <c r="I26" s="13">
        <f>IFERROR(VLOOKUP(A26,'[1]WASH COAL RECEIPT &amp; GCV DATA'!$A$2:$V$196,9,0),0)</f>
        <v>0</v>
      </c>
      <c r="J26" s="13" t="str">
        <f>IFERROR(VLOOKUP(A26,'[1]WASH COAL RECEIPT &amp; GCV DATA'!$A$2:$V$196,10,0),0)</f>
        <v>G12</v>
      </c>
      <c r="K26" s="15" t="e">
        <f>SUMIF('[1]WASH COAL RECEIPT &amp; GCV DATA'!$A$3:$A$196,'MASTER DATA FILE WASH COAL'!A26,'[1]WASH COAL RECEIPT &amp; GCV DATA'!$K$3:$K$196)</f>
        <v>#VALUE!</v>
      </c>
      <c r="L26" s="15" t="e">
        <f>SUMIF('[1]WASH COAL RECEIPT &amp; GCV DATA'!$A$3:$A$196,'MASTER DATA FILE WASH COAL'!A26,'[1]WASH COAL RECEIPT &amp; GCV DATA'!$L$3:$L$196)</f>
        <v>#VALUE!</v>
      </c>
      <c r="M26" s="15" t="e">
        <f t="shared" si="0"/>
        <v>#VALUE!</v>
      </c>
      <c r="N26" s="67" t="e">
        <f t="shared" si="1"/>
        <v>#VALUE!</v>
      </c>
      <c r="O26" s="15" t="e">
        <f>SUMIF('[1]WASH COAL RECEIPT &amp; GCV DATA'!$A$3:$A$196,'MASTER DATA FILE WASH COAL'!A26,'[1]WASH COAL RECEIPT &amp; GCV DATA'!$O$3:$O$196)</f>
        <v>#VALUE!</v>
      </c>
      <c r="P26" s="15" t="e">
        <f t="shared" si="2"/>
        <v>#VALUE!</v>
      </c>
      <c r="Q26" s="15" t="e">
        <f>SUMIF('[1]WASH COAL RECEIPT &amp; GCV DATA'!$A$3:$A$196,'MASTER DATA FILE WASH COAL'!A26,'[1]WASH COAL RECEIPT &amp; GCV DATA'!$Q$3:$Q$196)</f>
        <v>#VALUE!</v>
      </c>
      <c r="R26" s="16" t="e">
        <f>SUMIF('[1]WASH COAL RECEIPT &amp; GCV DATA'!$A$3:$A$256,'MASTER DATA FILE WASH COAL'!A26,'[1]WASH COAL RECEIPT &amp; GCV DATA'!$R$3:$R$256)+IF(H26=$J$234,($K$234*K26),0)+IF(H26=$J$235,($K$235*K26),0)</f>
        <v>#VALUE!</v>
      </c>
      <c r="S26" s="15" t="e">
        <f t="shared" si="3"/>
        <v>#VALUE!</v>
      </c>
      <c r="T26" s="15" t="e">
        <f>SUMIF('[1]WASH COAL RECEIPT &amp; GCV DATA'!$A$3:$A$196,'MASTER DATA FILE WASH COAL'!A26,'[1]WASH COAL RECEIPT &amp; GCV DATA'!$T$3:$T$196)</f>
        <v>#VALUE!</v>
      </c>
      <c r="U26" s="15" t="e">
        <f t="shared" si="4"/>
        <v>#VALUE!</v>
      </c>
      <c r="V26" s="15" t="e">
        <f>SUMIF('[1]WASH COAL RECEIPT &amp; GCV DATA'!$A$3:$A$196,'MASTER DATA FILE WASH COAL'!A26,'[1]WASH COAL RECEIPT &amp; GCV DATA'!$V$3:$V$196)</f>
        <v>#VALUE!</v>
      </c>
      <c r="W26" s="15" t="e">
        <f t="shared" si="5"/>
        <v>#VALUE!</v>
      </c>
      <c r="X26" s="13" t="e">
        <f t="shared" si="6"/>
        <v>#VALUE!</v>
      </c>
      <c r="Y26" s="13"/>
      <c r="Z26" s="13"/>
      <c r="AB26">
        <v>4038.536871270247</v>
      </c>
      <c r="AC26" s="53" t="e">
        <f t="shared" si="8"/>
        <v>#VALUE!</v>
      </c>
      <c r="AE26" s="53" t="e">
        <f t="shared" si="7"/>
        <v>#VALUE!</v>
      </c>
      <c r="AF26">
        <v>25</v>
      </c>
      <c r="AJ26">
        <v>4041.02</v>
      </c>
      <c r="AK26" s="53" t="e">
        <f t="shared" si="9"/>
        <v>#VALUE!</v>
      </c>
    </row>
    <row r="27" spans="1:37" customFormat="1" ht="15.6" x14ac:dyDescent="0.3">
      <c r="A27" s="65">
        <v>30</v>
      </c>
      <c r="B27" s="57" t="e">
        <f>SUMIF('[1]WASH COAL RECEIPT &amp; GCV DATA'!$A$3:$A$123,A27,'[1]WASH COAL RECEIPT &amp; GCV DATA'!$B$3:$B$123)</f>
        <v>#VALUE!</v>
      </c>
      <c r="C27" s="13" t="e">
        <f>SUMIF('[1]WASH COAL RECEIPT &amp; GCV DATA'!$A$3:$A$123,A27,'[1]WASH COAL RECEIPT &amp; GCV DATA'!$C$3:$C$123)</f>
        <v>#VALUE!</v>
      </c>
      <c r="D27" s="66" t="str">
        <f>IFERROR(VLOOKUP(A27,'[1]WASH COAL RECEIPT &amp; GCV DATA'!A26:V148,4,0),0)</f>
        <v>04.07.2022</v>
      </c>
      <c r="E27" s="14">
        <f>IFERROR(VLOOKUP(A27,'[1]WASH COAL RECEIPT &amp; GCV DATA'!$A$2:$V$196,5,0),0)</f>
        <v>44743</v>
      </c>
      <c r="F27" s="13" t="e">
        <f>SUMIF('[1]WASH COAL RECEIPT &amp; GCV DATA'!$A$3:$A$196,'MASTER DATA FILE WASH COAL'!A27,'[1]WASH COAL RECEIPT &amp; GCV DATA'!$F$3:$F$196)</f>
        <v>#VALUE!</v>
      </c>
      <c r="G27" s="13" t="str">
        <f>IFERROR(VLOOKUP(A27,'[1]WASH COAL RECEIPT &amp; GCV DATA'!$A$2:$V$196,7,0),0)</f>
        <v>WCL</v>
      </c>
      <c r="H27" s="13" t="str">
        <f>IFERROR(VLOOKUP(A27,'[1]WASH COAL RECEIPT &amp; GCV DATA'!$A$2:$V$196,8,0),0)</f>
        <v>TAE</v>
      </c>
      <c r="I27" s="13">
        <f>IFERROR(VLOOKUP(A27,'[1]WASH COAL RECEIPT &amp; GCV DATA'!$A$2:$V$196,9,0),0)</f>
        <v>0</v>
      </c>
      <c r="J27" s="13" t="str">
        <f>IFERROR(VLOOKUP(A27,'[1]WASH COAL RECEIPT &amp; GCV DATA'!$A$2:$V$196,10,0),0)</f>
        <v>G12</v>
      </c>
      <c r="K27" s="15" t="e">
        <f>SUMIF('[1]WASH COAL RECEIPT &amp; GCV DATA'!$A$3:$A$196,'MASTER DATA FILE WASH COAL'!A27,'[1]WASH COAL RECEIPT &amp; GCV DATA'!$K$3:$K$196)</f>
        <v>#VALUE!</v>
      </c>
      <c r="L27" s="15" t="e">
        <f>SUMIF('[1]WASH COAL RECEIPT &amp; GCV DATA'!$A$3:$A$196,'MASTER DATA FILE WASH COAL'!A27,'[1]WASH COAL RECEIPT &amp; GCV DATA'!$L$3:$L$196)</f>
        <v>#VALUE!</v>
      </c>
      <c r="M27" s="15" t="e">
        <f t="shared" si="0"/>
        <v>#VALUE!</v>
      </c>
      <c r="N27" s="67" t="e">
        <f t="shared" si="1"/>
        <v>#VALUE!</v>
      </c>
      <c r="O27" s="15" t="e">
        <f>SUMIF('[1]WASH COAL RECEIPT &amp; GCV DATA'!$A$3:$A$196,'MASTER DATA FILE WASH COAL'!A27,'[1]WASH COAL RECEIPT &amp; GCV DATA'!$O$3:$O$196)</f>
        <v>#VALUE!</v>
      </c>
      <c r="P27" s="15" t="e">
        <f t="shared" si="2"/>
        <v>#VALUE!</v>
      </c>
      <c r="Q27" s="15" t="e">
        <f>SUMIF('[1]WASH COAL RECEIPT &amp; GCV DATA'!$A$3:$A$196,'MASTER DATA FILE WASH COAL'!A27,'[1]WASH COAL RECEIPT &amp; GCV DATA'!$Q$3:$Q$196)</f>
        <v>#VALUE!</v>
      </c>
      <c r="R27" s="16" t="e">
        <f>SUMIF('[1]WASH COAL RECEIPT &amp; GCV DATA'!$A$3:$A$256,'MASTER DATA FILE WASH COAL'!A27,'[1]WASH COAL RECEIPT &amp; GCV DATA'!$R$3:$R$256)+IF(H27=$J$234,($K$234*K27),0)+IF(H27=$J$235,($K$235*K27),0)</f>
        <v>#VALUE!</v>
      </c>
      <c r="S27" s="15" t="e">
        <f t="shared" si="3"/>
        <v>#VALUE!</v>
      </c>
      <c r="T27" s="15" t="e">
        <f>SUMIF('[1]WASH COAL RECEIPT &amp; GCV DATA'!$A$3:$A$196,'MASTER DATA FILE WASH COAL'!A27,'[1]WASH COAL RECEIPT &amp; GCV DATA'!$T$3:$T$196)</f>
        <v>#VALUE!</v>
      </c>
      <c r="U27" s="15" t="e">
        <f t="shared" si="4"/>
        <v>#VALUE!</v>
      </c>
      <c r="V27" s="15" t="e">
        <f>SUMIF('[1]WASH COAL RECEIPT &amp; GCV DATA'!$A$3:$A$196,'MASTER DATA FILE WASH COAL'!A27,'[1]WASH COAL RECEIPT &amp; GCV DATA'!$V$3:$V$196)</f>
        <v>#VALUE!</v>
      </c>
      <c r="W27" s="15" t="e">
        <f t="shared" si="5"/>
        <v>#VALUE!</v>
      </c>
      <c r="X27" s="13" t="e">
        <f t="shared" si="6"/>
        <v>#VALUE!</v>
      </c>
      <c r="Y27" s="13"/>
      <c r="Z27" s="13"/>
      <c r="AB27">
        <v>4159.4126984126988</v>
      </c>
      <c r="AC27" s="53" t="e">
        <f t="shared" si="8"/>
        <v>#VALUE!</v>
      </c>
      <c r="AE27" s="53" t="e">
        <f t="shared" si="7"/>
        <v>#VALUE!</v>
      </c>
      <c r="AF27">
        <v>26</v>
      </c>
      <c r="AJ27">
        <v>3592.05</v>
      </c>
      <c r="AK27" s="53" t="e">
        <f t="shared" si="9"/>
        <v>#VALUE!</v>
      </c>
    </row>
    <row r="28" spans="1:37" customFormat="1" ht="15.6" x14ac:dyDescent="0.3">
      <c r="A28" s="65">
        <v>31</v>
      </c>
      <c r="B28" s="57" t="e">
        <f>SUMIF('[1]WASH COAL RECEIPT &amp; GCV DATA'!$A$3:$A$123,A28,'[1]WASH COAL RECEIPT &amp; GCV DATA'!$B$3:$B$123)</f>
        <v>#VALUE!</v>
      </c>
      <c r="C28" s="13" t="e">
        <f>SUMIF('[1]WASH COAL RECEIPT &amp; GCV DATA'!$A$3:$A$123,A28,'[1]WASH COAL RECEIPT &amp; GCV DATA'!$C$3:$C$123)</f>
        <v>#VALUE!</v>
      </c>
      <c r="D28" s="66" t="str">
        <f>IFERROR(VLOOKUP(A28,'[1]WASH COAL RECEIPT &amp; GCV DATA'!A27:V149,4,0),0)</f>
        <v>05.07.2022</v>
      </c>
      <c r="E28" s="14">
        <f>IFERROR(VLOOKUP(A28,'[1]WASH COAL RECEIPT &amp; GCV DATA'!$A$2:$V$196,5,0),0)</f>
        <v>44743</v>
      </c>
      <c r="F28" s="13" t="e">
        <f>SUMIF('[1]WASH COAL RECEIPT &amp; GCV DATA'!$A$3:$A$196,'MASTER DATA FILE WASH COAL'!A28,'[1]WASH COAL RECEIPT &amp; GCV DATA'!$F$3:$F$196)</f>
        <v>#VALUE!</v>
      </c>
      <c r="G28" s="13" t="str">
        <f>IFERROR(VLOOKUP(A28,'[1]WASH COAL RECEIPT &amp; GCV DATA'!$A$2:$V$196,7,0),0)</f>
        <v>SECL</v>
      </c>
      <c r="H28" s="13" t="str">
        <f>IFERROR(VLOOKUP(A28,'[1]WASH COAL RECEIPT &amp; GCV DATA'!$A$2:$V$196,8,0),0)</f>
        <v>PHEC</v>
      </c>
      <c r="I28" s="13">
        <f>IFERROR(VLOOKUP(A28,'[1]WASH COAL RECEIPT &amp; GCV DATA'!$A$2:$V$196,9,0),0)</f>
        <v>0</v>
      </c>
      <c r="J28" s="13" t="str">
        <f>IFERROR(VLOOKUP(A28,'[1]WASH COAL RECEIPT &amp; GCV DATA'!$A$2:$V$196,10,0),0)</f>
        <v>G11</v>
      </c>
      <c r="K28" s="15" t="e">
        <f>SUMIF('[1]WASH COAL RECEIPT &amp; GCV DATA'!$A$3:$A$196,'MASTER DATA FILE WASH COAL'!A28,'[1]WASH COAL RECEIPT &amp; GCV DATA'!$K$3:$K$196)</f>
        <v>#VALUE!</v>
      </c>
      <c r="L28" s="15" t="e">
        <f>SUMIF('[1]WASH COAL RECEIPT &amp; GCV DATA'!$A$3:$A$196,'MASTER DATA FILE WASH COAL'!A28,'[1]WASH COAL RECEIPT &amp; GCV DATA'!$L$3:$L$196)</f>
        <v>#VALUE!</v>
      </c>
      <c r="M28" s="15" t="e">
        <f t="shared" si="0"/>
        <v>#VALUE!</v>
      </c>
      <c r="N28" s="67" t="e">
        <f t="shared" si="1"/>
        <v>#VALUE!</v>
      </c>
      <c r="O28" s="15" t="e">
        <f>SUMIF('[1]WASH COAL RECEIPT &amp; GCV DATA'!$A$3:$A$196,'MASTER DATA FILE WASH COAL'!A28,'[1]WASH COAL RECEIPT &amp; GCV DATA'!$O$3:$O$196)</f>
        <v>#VALUE!</v>
      </c>
      <c r="P28" s="15" t="e">
        <f t="shared" si="2"/>
        <v>#VALUE!</v>
      </c>
      <c r="Q28" s="15" t="e">
        <f>SUMIF('[1]WASH COAL RECEIPT &amp; GCV DATA'!$A$3:$A$196,'MASTER DATA FILE WASH COAL'!A28,'[1]WASH COAL RECEIPT &amp; GCV DATA'!$Q$3:$Q$196)</f>
        <v>#VALUE!</v>
      </c>
      <c r="R28" s="16" t="e">
        <f>SUMIF('[1]WASH COAL RECEIPT &amp; GCV DATA'!$A$3:$A$256,'MASTER DATA FILE WASH COAL'!A28,'[1]WASH COAL RECEIPT &amp; GCV DATA'!$R$3:$R$256)+IF(H28=$J$234,($K$234*K28),0)+IF(H28=$J$235,($K$235*K28),0)</f>
        <v>#VALUE!</v>
      </c>
      <c r="S28" s="15" t="e">
        <f t="shared" si="3"/>
        <v>#VALUE!</v>
      </c>
      <c r="T28" s="15" t="e">
        <f>SUMIF('[1]WASH COAL RECEIPT &amp; GCV DATA'!$A$3:$A$196,'MASTER DATA FILE WASH COAL'!A28,'[1]WASH COAL RECEIPT &amp; GCV DATA'!$T$3:$T$196)</f>
        <v>#VALUE!</v>
      </c>
      <c r="U28" s="15" t="e">
        <f t="shared" si="4"/>
        <v>#VALUE!</v>
      </c>
      <c r="V28" s="15" t="e">
        <f>SUMIF('[1]WASH COAL RECEIPT &amp; GCV DATA'!$A$3:$A$196,'MASTER DATA FILE WASH COAL'!A28,'[1]WASH COAL RECEIPT &amp; GCV DATA'!$V$3:$V$196)</f>
        <v>#VALUE!</v>
      </c>
      <c r="W28" s="15" t="e">
        <f t="shared" si="5"/>
        <v>#VALUE!</v>
      </c>
      <c r="X28" s="13" t="e">
        <f t="shared" si="6"/>
        <v>#VALUE!</v>
      </c>
      <c r="Y28" s="13"/>
      <c r="Z28" s="13"/>
      <c r="AB28">
        <v>4177.0637842465758</v>
      </c>
      <c r="AC28" s="53" t="e">
        <f t="shared" si="8"/>
        <v>#VALUE!</v>
      </c>
      <c r="AE28" s="53" t="e">
        <f t="shared" si="7"/>
        <v>#VALUE!</v>
      </c>
      <c r="AF28">
        <v>27</v>
      </c>
      <c r="AJ28">
        <v>4019.12</v>
      </c>
      <c r="AK28" s="53" t="e">
        <f t="shared" si="9"/>
        <v>#VALUE!</v>
      </c>
    </row>
    <row r="29" spans="1:37" customFormat="1" ht="15.6" x14ac:dyDescent="0.3">
      <c r="A29" s="65">
        <v>32</v>
      </c>
      <c r="B29" s="57" t="e">
        <f>SUMIF('[1]WASH COAL RECEIPT &amp; GCV DATA'!$A$3:$A$123,A29,'[1]WASH COAL RECEIPT &amp; GCV DATA'!$B$3:$B$123)</f>
        <v>#VALUE!</v>
      </c>
      <c r="C29" s="13" t="e">
        <f>SUMIF('[1]WASH COAL RECEIPT &amp; GCV DATA'!$A$3:$A$123,A29,'[1]WASH COAL RECEIPT &amp; GCV DATA'!$C$3:$C$123)</f>
        <v>#VALUE!</v>
      </c>
      <c r="D29" s="66" t="str">
        <f>IFERROR(VLOOKUP(A29,'[1]WASH COAL RECEIPT &amp; GCV DATA'!A28:V150,4,0),0)</f>
        <v>05.07.2022</v>
      </c>
      <c r="E29" s="14">
        <f>IFERROR(VLOOKUP(A29,'[1]WASH COAL RECEIPT &amp; GCV DATA'!$A$2:$V$196,5,0),0)</f>
        <v>44743</v>
      </c>
      <c r="F29" s="13" t="e">
        <f>SUMIF('[1]WASH COAL RECEIPT &amp; GCV DATA'!$A$3:$A$196,'MASTER DATA FILE WASH COAL'!A29,'[1]WASH COAL RECEIPT &amp; GCV DATA'!$F$3:$F$196)</f>
        <v>#VALUE!</v>
      </c>
      <c r="G29" s="13" t="str">
        <f>IFERROR(VLOOKUP(A29,'[1]WASH COAL RECEIPT &amp; GCV DATA'!$A$2:$V$196,7,0),0)</f>
        <v>WCL</v>
      </c>
      <c r="H29" s="13" t="str">
        <f>IFERROR(VLOOKUP(A29,'[1]WASH COAL RECEIPT &amp; GCV DATA'!$A$2:$V$196,8,0),0)</f>
        <v>WANI</v>
      </c>
      <c r="I29" s="13">
        <f>IFERROR(VLOOKUP(A29,'[1]WASH COAL RECEIPT &amp; GCV DATA'!$A$2:$V$196,9,0),0)</f>
        <v>0</v>
      </c>
      <c r="J29" s="13" t="str">
        <f>IFERROR(VLOOKUP(A29,'[1]WASH COAL RECEIPT &amp; GCV DATA'!$A$2:$V$196,10,0),0)</f>
        <v>G10</v>
      </c>
      <c r="K29" s="15" t="e">
        <f>SUMIF('[1]WASH COAL RECEIPT &amp; GCV DATA'!$A$3:$A$196,'MASTER DATA FILE WASH COAL'!A29,'[1]WASH COAL RECEIPT &amp; GCV DATA'!$K$3:$K$196)</f>
        <v>#VALUE!</v>
      </c>
      <c r="L29" s="15" t="e">
        <f>SUMIF('[1]WASH COAL RECEIPT &amp; GCV DATA'!$A$3:$A$196,'MASTER DATA FILE WASH COAL'!A29,'[1]WASH COAL RECEIPT &amp; GCV DATA'!$L$3:$L$196)</f>
        <v>#VALUE!</v>
      </c>
      <c r="M29" s="15" t="e">
        <f t="shared" si="0"/>
        <v>#VALUE!</v>
      </c>
      <c r="N29" s="67" t="e">
        <f t="shared" si="1"/>
        <v>#VALUE!</v>
      </c>
      <c r="O29" s="15" t="e">
        <f>SUMIF('[1]WASH COAL RECEIPT &amp; GCV DATA'!$A$3:$A$196,'MASTER DATA FILE WASH COAL'!A29,'[1]WASH COAL RECEIPT &amp; GCV DATA'!$O$3:$O$196)</f>
        <v>#VALUE!</v>
      </c>
      <c r="P29" s="15" t="e">
        <f t="shared" si="2"/>
        <v>#VALUE!</v>
      </c>
      <c r="Q29" s="15" t="e">
        <f>SUMIF('[1]WASH COAL RECEIPT &amp; GCV DATA'!$A$3:$A$196,'MASTER DATA FILE WASH COAL'!A29,'[1]WASH COAL RECEIPT &amp; GCV DATA'!$Q$3:$Q$196)</f>
        <v>#VALUE!</v>
      </c>
      <c r="R29" s="16" t="e">
        <f>SUMIF('[1]WASH COAL RECEIPT &amp; GCV DATA'!$A$3:$A$256,'MASTER DATA FILE WASH COAL'!A29,'[1]WASH COAL RECEIPT &amp; GCV DATA'!$R$3:$R$256)+IF(H29=$J$234,($K$234*K29),0)+IF(H29=$J$235,($K$235*K29),0)</f>
        <v>#VALUE!</v>
      </c>
      <c r="S29" s="15" t="e">
        <f t="shared" si="3"/>
        <v>#VALUE!</v>
      </c>
      <c r="T29" s="15" t="e">
        <f>SUMIF('[1]WASH COAL RECEIPT &amp; GCV DATA'!$A$3:$A$196,'MASTER DATA FILE WASH COAL'!A29,'[1]WASH COAL RECEIPT &amp; GCV DATA'!$T$3:$T$196)</f>
        <v>#VALUE!</v>
      </c>
      <c r="U29" s="15" t="e">
        <f t="shared" si="4"/>
        <v>#VALUE!</v>
      </c>
      <c r="V29" s="15" t="e">
        <f>SUMIF('[1]WASH COAL RECEIPT &amp; GCV DATA'!$A$3:$A$196,'MASTER DATA FILE WASH COAL'!A29,'[1]WASH COAL RECEIPT &amp; GCV DATA'!$V$3:$V$196)</f>
        <v>#VALUE!</v>
      </c>
      <c r="W29" s="15" t="e">
        <f t="shared" si="5"/>
        <v>#VALUE!</v>
      </c>
      <c r="X29" s="13" t="e">
        <f t="shared" si="6"/>
        <v>#VALUE!</v>
      </c>
      <c r="Y29" s="13"/>
      <c r="Z29" s="13"/>
      <c r="AB29">
        <v>3815.1143531431026</v>
      </c>
      <c r="AC29" s="53" t="e">
        <f t="shared" si="8"/>
        <v>#VALUE!</v>
      </c>
      <c r="AE29" s="53" t="e">
        <f t="shared" si="7"/>
        <v>#VALUE!</v>
      </c>
      <c r="AF29">
        <v>28</v>
      </c>
      <c r="AJ29">
        <v>3985.18</v>
      </c>
      <c r="AK29" s="53" t="e">
        <f t="shared" si="9"/>
        <v>#VALUE!</v>
      </c>
    </row>
    <row r="30" spans="1:37" customFormat="1" ht="15.6" x14ac:dyDescent="0.3">
      <c r="A30" s="65">
        <v>33</v>
      </c>
      <c r="B30" s="57" t="e">
        <f>SUMIF('[1]WASH COAL RECEIPT &amp; GCV DATA'!$A$3:$A$123,A30,'[1]WASH COAL RECEIPT &amp; GCV DATA'!$B$3:$B$123)</f>
        <v>#VALUE!</v>
      </c>
      <c r="C30" s="13" t="e">
        <f>SUMIF('[1]WASH COAL RECEIPT &amp; GCV DATA'!$A$3:$A$123,A30,'[1]WASH COAL RECEIPT &amp; GCV DATA'!$C$3:$C$123)</f>
        <v>#VALUE!</v>
      </c>
      <c r="D30" s="66" t="str">
        <f>IFERROR(VLOOKUP(A30,'[1]WASH COAL RECEIPT &amp; GCV DATA'!A29:V151,4,0),0)</f>
        <v>05.07.2022</v>
      </c>
      <c r="E30" s="14">
        <f>IFERROR(VLOOKUP(A30,'[1]WASH COAL RECEIPT &amp; GCV DATA'!$A$2:$V$196,5,0),0)</f>
        <v>44743</v>
      </c>
      <c r="F30" s="13" t="e">
        <f>SUMIF('[1]WASH COAL RECEIPT &amp; GCV DATA'!$A$3:$A$196,'MASTER DATA FILE WASH COAL'!A30,'[1]WASH COAL RECEIPT &amp; GCV DATA'!$F$3:$F$196)</f>
        <v>#VALUE!</v>
      </c>
      <c r="G30" s="13" t="str">
        <f>IFERROR(VLOOKUP(A30,'[1]WASH COAL RECEIPT &amp; GCV DATA'!$A$2:$V$196,7,0),0)</f>
        <v>SECL</v>
      </c>
      <c r="H30" s="13" t="str">
        <f>IFERROR(VLOOKUP(A30,'[1]WASH COAL RECEIPT &amp; GCV DATA'!$A$2:$V$196,8,0),0)</f>
        <v>PMCJ</v>
      </c>
      <c r="I30" s="13">
        <f>IFERROR(VLOOKUP(A30,'[1]WASH COAL RECEIPT &amp; GCV DATA'!$A$2:$V$196,9,0),0)</f>
        <v>0</v>
      </c>
      <c r="J30" s="13" t="str">
        <f>IFERROR(VLOOKUP(A30,'[1]WASH COAL RECEIPT &amp; GCV DATA'!$A$2:$V$196,10,0),0)</f>
        <v>G11</v>
      </c>
      <c r="K30" s="15" t="e">
        <f>SUMIF('[1]WASH COAL RECEIPT &amp; GCV DATA'!$A$3:$A$196,'MASTER DATA FILE WASH COAL'!A30,'[1]WASH COAL RECEIPT &amp; GCV DATA'!$K$3:$K$196)</f>
        <v>#VALUE!</v>
      </c>
      <c r="L30" s="15" t="e">
        <f>SUMIF('[1]WASH COAL RECEIPT &amp; GCV DATA'!$A$3:$A$196,'MASTER DATA FILE WASH COAL'!A30,'[1]WASH COAL RECEIPT &amp; GCV DATA'!$L$3:$L$196)</f>
        <v>#VALUE!</v>
      </c>
      <c r="M30" s="15" t="e">
        <f t="shared" si="0"/>
        <v>#VALUE!</v>
      </c>
      <c r="N30" s="67" t="e">
        <f t="shared" si="1"/>
        <v>#VALUE!</v>
      </c>
      <c r="O30" s="15" t="e">
        <f>SUMIF('[1]WASH COAL RECEIPT &amp; GCV DATA'!$A$3:$A$196,'MASTER DATA FILE WASH COAL'!A30,'[1]WASH COAL RECEIPT &amp; GCV DATA'!$O$3:$O$196)</f>
        <v>#VALUE!</v>
      </c>
      <c r="P30" s="15" t="e">
        <f t="shared" si="2"/>
        <v>#VALUE!</v>
      </c>
      <c r="Q30" s="15" t="e">
        <f>SUMIF('[1]WASH COAL RECEIPT &amp; GCV DATA'!$A$3:$A$196,'MASTER DATA FILE WASH COAL'!A30,'[1]WASH COAL RECEIPT &amp; GCV DATA'!$Q$3:$Q$196)</f>
        <v>#VALUE!</v>
      </c>
      <c r="R30" s="16" t="e">
        <f>SUMIF('[1]WASH COAL RECEIPT &amp; GCV DATA'!$A$3:$A$256,'MASTER DATA FILE WASH COAL'!A30,'[1]WASH COAL RECEIPT &amp; GCV DATA'!$R$3:$R$256)+IF(H30=$J$234,($K$234*K30),0)+IF(H30=$J$235,($K$235*K30),0)</f>
        <v>#VALUE!</v>
      </c>
      <c r="S30" s="15" t="e">
        <f t="shared" si="3"/>
        <v>#VALUE!</v>
      </c>
      <c r="T30" s="15" t="e">
        <f>SUMIF('[1]WASH COAL RECEIPT &amp; GCV DATA'!$A$3:$A$196,'MASTER DATA FILE WASH COAL'!A30,'[1]WASH COAL RECEIPT &amp; GCV DATA'!$T$3:$T$196)</f>
        <v>#VALUE!</v>
      </c>
      <c r="U30" s="15" t="e">
        <f t="shared" si="4"/>
        <v>#VALUE!</v>
      </c>
      <c r="V30" s="15" t="e">
        <f>SUMIF('[1]WASH COAL RECEIPT &amp; GCV DATA'!$A$3:$A$196,'MASTER DATA FILE WASH COAL'!A30,'[1]WASH COAL RECEIPT &amp; GCV DATA'!$V$3:$V$196)</f>
        <v>#VALUE!</v>
      </c>
      <c r="W30" s="15" t="e">
        <f t="shared" si="5"/>
        <v>#VALUE!</v>
      </c>
      <c r="X30" s="13" t="e">
        <f t="shared" si="6"/>
        <v>#VALUE!</v>
      </c>
      <c r="Y30" s="13"/>
      <c r="Z30" s="13"/>
      <c r="AB30">
        <v>3895.5320893107546</v>
      </c>
      <c r="AC30" s="53" t="e">
        <f t="shared" si="8"/>
        <v>#VALUE!</v>
      </c>
      <c r="AE30" s="53" t="e">
        <f t="shared" si="7"/>
        <v>#VALUE!</v>
      </c>
      <c r="AF30">
        <v>29</v>
      </c>
      <c r="AJ30">
        <v>3882.05</v>
      </c>
      <c r="AK30" s="53" t="e">
        <f t="shared" si="9"/>
        <v>#VALUE!</v>
      </c>
    </row>
    <row r="31" spans="1:37" customFormat="1" ht="15.6" x14ac:dyDescent="0.3">
      <c r="A31" s="65">
        <v>34</v>
      </c>
      <c r="B31" s="57" t="e">
        <f>SUMIF('[1]WASH COAL RECEIPT &amp; GCV DATA'!$A$3:$A$123,A31,'[1]WASH COAL RECEIPT &amp; GCV DATA'!$B$3:$B$123)</f>
        <v>#VALUE!</v>
      </c>
      <c r="C31" s="13" t="e">
        <f>SUMIF('[1]WASH COAL RECEIPT &amp; GCV DATA'!$A$3:$A$123,A31,'[1]WASH COAL RECEIPT &amp; GCV DATA'!$C$3:$C$123)</f>
        <v>#VALUE!</v>
      </c>
      <c r="D31" s="66" t="str">
        <f>IFERROR(VLOOKUP(A31,'[1]WASH COAL RECEIPT &amp; GCV DATA'!A30:V152,4,0),0)</f>
        <v>05.07.2022</v>
      </c>
      <c r="E31" s="14">
        <f>IFERROR(VLOOKUP(A31,'[1]WASH COAL RECEIPT &amp; GCV DATA'!$A$2:$V$196,5,0),0)</f>
        <v>44743</v>
      </c>
      <c r="F31" s="13" t="e">
        <f>SUMIF('[1]WASH COAL RECEIPT &amp; GCV DATA'!$A$3:$A$196,'MASTER DATA FILE WASH COAL'!A31,'[1]WASH COAL RECEIPT &amp; GCV DATA'!$F$3:$F$196)</f>
        <v>#VALUE!</v>
      </c>
      <c r="G31" s="13" t="str">
        <f>IFERROR(VLOOKUP(A31,'[1]WASH COAL RECEIPT &amp; GCV DATA'!$A$2:$V$196,7,0),0)</f>
        <v>SECL</v>
      </c>
      <c r="H31" s="13" t="str">
        <f>IFERROR(VLOOKUP(A31,'[1]WASH COAL RECEIPT &amp; GCV DATA'!$A$2:$V$196,8,0),0)</f>
        <v>DSGR</v>
      </c>
      <c r="I31" s="13">
        <f>IFERROR(VLOOKUP(A31,'[1]WASH COAL RECEIPT &amp; GCV DATA'!$A$2:$V$196,9,0),0)</f>
        <v>0</v>
      </c>
      <c r="J31" s="13" t="str">
        <f>IFERROR(VLOOKUP(A31,'[1]WASH COAL RECEIPT &amp; GCV DATA'!$A$2:$V$196,10,0),0)</f>
        <v>G11</v>
      </c>
      <c r="K31" s="15" t="e">
        <f>SUMIF('[1]WASH COAL RECEIPT &amp; GCV DATA'!$A$3:$A$196,'MASTER DATA FILE WASH COAL'!A31,'[1]WASH COAL RECEIPT &amp; GCV DATA'!$K$3:$K$196)</f>
        <v>#VALUE!</v>
      </c>
      <c r="L31" s="15" t="e">
        <f>SUMIF('[1]WASH COAL RECEIPT &amp; GCV DATA'!$A$3:$A$196,'MASTER DATA FILE WASH COAL'!A31,'[1]WASH COAL RECEIPT &amp; GCV DATA'!$L$3:$L$196)</f>
        <v>#VALUE!</v>
      </c>
      <c r="M31" s="15" t="e">
        <f t="shared" si="0"/>
        <v>#VALUE!</v>
      </c>
      <c r="N31" s="67" t="e">
        <f t="shared" si="1"/>
        <v>#VALUE!</v>
      </c>
      <c r="O31" s="15" t="e">
        <f>SUMIF('[1]WASH COAL RECEIPT &amp; GCV DATA'!$A$3:$A$196,'MASTER DATA FILE WASH COAL'!A31,'[1]WASH COAL RECEIPT &amp; GCV DATA'!$O$3:$O$196)</f>
        <v>#VALUE!</v>
      </c>
      <c r="P31" s="15" t="e">
        <f t="shared" si="2"/>
        <v>#VALUE!</v>
      </c>
      <c r="Q31" s="15" t="e">
        <f>SUMIF('[1]WASH COAL RECEIPT &amp; GCV DATA'!$A$3:$A$196,'MASTER DATA FILE WASH COAL'!A31,'[1]WASH COAL RECEIPT &amp; GCV DATA'!$Q$3:$Q$196)</f>
        <v>#VALUE!</v>
      </c>
      <c r="R31" s="16" t="e">
        <f>SUMIF('[1]WASH COAL RECEIPT &amp; GCV DATA'!$A$3:$A$256,'MASTER DATA FILE WASH COAL'!A31,'[1]WASH COAL RECEIPT &amp; GCV DATA'!$R$3:$R$256)+IF(H31=$J$234,($K$234*K31),0)+IF(H31=$J$235,($K$235*K31),0)</f>
        <v>#VALUE!</v>
      </c>
      <c r="S31" s="15" t="e">
        <f t="shared" si="3"/>
        <v>#VALUE!</v>
      </c>
      <c r="T31" s="15" t="e">
        <f>SUMIF('[1]WASH COAL RECEIPT &amp; GCV DATA'!$A$3:$A$196,'MASTER DATA FILE WASH COAL'!A31,'[1]WASH COAL RECEIPT &amp; GCV DATA'!$T$3:$T$196)</f>
        <v>#VALUE!</v>
      </c>
      <c r="U31" s="15" t="e">
        <f t="shared" si="4"/>
        <v>#VALUE!</v>
      </c>
      <c r="V31" s="15" t="e">
        <f>SUMIF('[1]WASH COAL RECEIPT &amp; GCV DATA'!$A$3:$A$196,'MASTER DATA FILE WASH COAL'!A31,'[1]WASH COAL RECEIPT &amp; GCV DATA'!$V$3:$V$196)</f>
        <v>#VALUE!</v>
      </c>
      <c r="W31" s="15" t="e">
        <f t="shared" si="5"/>
        <v>#VALUE!</v>
      </c>
      <c r="X31" s="13" t="e">
        <f t="shared" si="6"/>
        <v>#VALUE!</v>
      </c>
      <c r="Y31" s="13"/>
      <c r="Z31" s="13"/>
      <c r="AB31">
        <v>4037.8386257157731</v>
      </c>
      <c r="AC31" s="53" t="e">
        <f t="shared" si="8"/>
        <v>#VALUE!</v>
      </c>
      <c r="AE31" s="53" t="e">
        <f t="shared" si="7"/>
        <v>#VALUE!</v>
      </c>
      <c r="AF31">
        <v>30</v>
      </c>
      <c r="AJ31">
        <v>4184.75</v>
      </c>
      <c r="AK31" s="53" t="e">
        <f t="shared" si="9"/>
        <v>#VALUE!</v>
      </c>
    </row>
    <row r="32" spans="1:37" customFormat="1" ht="15.6" x14ac:dyDescent="0.3">
      <c r="A32" s="65">
        <v>35</v>
      </c>
      <c r="B32" s="57" t="e">
        <f>SUMIF('[1]WASH COAL RECEIPT &amp; GCV DATA'!$A$3:$A$123,A32,'[1]WASH COAL RECEIPT &amp; GCV DATA'!$B$3:$B$123)</f>
        <v>#VALUE!</v>
      </c>
      <c r="C32" s="13" t="e">
        <f>SUMIF('[1]WASH COAL RECEIPT &amp; GCV DATA'!$A$3:$A$123,A32,'[1]WASH COAL RECEIPT &amp; GCV DATA'!$C$3:$C$123)</f>
        <v>#VALUE!</v>
      </c>
      <c r="D32" s="66" t="str">
        <f>IFERROR(VLOOKUP(A32,'[1]WASH COAL RECEIPT &amp; GCV DATA'!A31:V153,4,0),0)</f>
        <v>05.07.2022</v>
      </c>
      <c r="E32" s="14">
        <f>IFERROR(VLOOKUP(A32,'[1]WASH COAL RECEIPT &amp; GCV DATA'!$A$2:$V$196,5,0),0)</f>
        <v>44743</v>
      </c>
      <c r="F32" s="13" t="e">
        <f>SUMIF('[1]WASH COAL RECEIPT &amp; GCV DATA'!$A$3:$A$196,'MASTER DATA FILE WASH COAL'!A32,'[1]WASH COAL RECEIPT &amp; GCV DATA'!$F$3:$F$196)</f>
        <v>#VALUE!</v>
      </c>
      <c r="G32" s="13" t="str">
        <f>IFERROR(VLOOKUP(A32,'[1]WASH COAL RECEIPT &amp; GCV DATA'!$A$2:$V$196,7,0),0)</f>
        <v>WCL</v>
      </c>
      <c r="H32" s="13" t="str">
        <f>IFERROR(VLOOKUP(A32,'[1]WASH COAL RECEIPT &amp; GCV DATA'!$A$2:$V$196,8,0),0)</f>
        <v>WANI</v>
      </c>
      <c r="I32" s="13">
        <f>IFERROR(VLOOKUP(A32,'[1]WASH COAL RECEIPT &amp; GCV DATA'!$A$2:$V$196,9,0),0)</f>
        <v>0</v>
      </c>
      <c r="J32" s="13" t="str">
        <f>IFERROR(VLOOKUP(A32,'[1]WASH COAL RECEIPT &amp; GCV DATA'!$A$2:$V$196,10,0),0)</f>
        <v>G10</v>
      </c>
      <c r="K32" s="15" t="e">
        <f>SUMIF('[1]WASH COAL RECEIPT &amp; GCV DATA'!$A$3:$A$196,'MASTER DATA FILE WASH COAL'!A32,'[1]WASH COAL RECEIPT &amp; GCV DATA'!$K$3:$K$196)</f>
        <v>#VALUE!</v>
      </c>
      <c r="L32" s="15" t="e">
        <f>SUMIF('[1]WASH COAL RECEIPT &amp; GCV DATA'!$A$3:$A$196,'MASTER DATA FILE WASH COAL'!A32,'[1]WASH COAL RECEIPT &amp; GCV DATA'!$L$3:$L$196)</f>
        <v>#VALUE!</v>
      </c>
      <c r="M32" s="15" t="e">
        <f t="shared" si="0"/>
        <v>#VALUE!</v>
      </c>
      <c r="N32" s="67" t="e">
        <f t="shared" si="1"/>
        <v>#VALUE!</v>
      </c>
      <c r="O32" s="15" t="e">
        <f>SUMIF('[1]WASH COAL RECEIPT &amp; GCV DATA'!$A$3:$A$196,'MASTER DATA FILE WASH COAL'!A32,'[1]WASH COAL RECEIPT &amp; GCV DATA'!$O$3:$O$196)</f>
        <v>#VALUE!</v>
      </c>
      <c r="P32" s="15" t="e">
        <f t="shared" si="2"/>
        <v>#VALUE!</v>
      </c>
      <c r="Q32" s="15" t="e">
        <f>SUMIF('[1]WASH COAL RECEIPT &amp; GCV DATA'!$A$3:$A$196,'MASTER DATA FILE WASH COAL'!A32,'[1]WASH COAL RECEIPT &amp; GCV DATA'!$Q$3:$Q$196)</f>
        <v>#VALUE!</v>
      </c>
      <c r="R32" s="16" t="e">
        <f>SUMIF('[1]WASH COAL RECEIPT &amp; GCV DATA'!$A$3:$A$256,'MASTER DATA FILE WASH COAL'!A32,'[1]WASH COAL RECEIPT &amp; GCV DATA'!$R$3:$R$256)+IF(H32=$J$234,($K$234*K32),0)+IF(H32=$J$235,($K$235*K32),0)</f>
        <v>#VALUE!</v>
      </c>
      <c r="S32" s="15" t="e">
        <f t="shared" si="3"/>
        <v>#VALUE!</v>
      </c>
      <c r="T32" s="15" t="e">
        <f>SUMIF('[1]WASH COAL RECEIPT &amp; GCV DATA'!$A$3:$A$196,'MASTER DATA FILE WASH COAL'!A32,'[1]WASH COAL RECEIPT &amp; GCV DATA'!$T$3:$T$196)</f>
        <v>#VALUE!</v>
      </c>
      <c r="U32" s="15" t="e">
        <f t="shared" si="4"/>
        <v>#VALUE!</v>
      </c>
      <c r="V32" s="15" t="e">
        <f>SUMIF('[1]WASH COAL RECEIPT &amp; GCV DATA'!$A$3:$A$196,'MASTER DATA FILE WASH COAL'!A32,'[1]WASH COAL RECEIPT &amp; GCV DATA'!$V$3:$V$196)</f>
        <v>#VALUE!</v>
      </c>
      <c r="W32" s="15" t="e">
        <f t="shared" si="5"/>
        <v>#VALUE!</v>
      </c>
      <c r="X32" s="13" t="e">
        <f t="shared" si="6"/>
        <v>#VALUE!</v>
      </c>
      <c r="Y32" s="13"/>
      <c r="Z32" s="13"/>
      <c r="AB32">
        <v>4005.7080428675472</v>
      </c>
      <c r="AC32" s="53" t="e">
        <f t="shared" si="8"/>
        <v>#VALUE!</v>
      </c>
      <c r="AE32" s="53" t="e">
        <f t="shared" si="7"/>
        <v>#VALUE!</v>
      </c>
      <c r="AF32">
        <v>31</v>
      </c>
      <c r="AJ32">
        <v>3881.15</v>
      </c>
      <c r="AK32" s="53" t="e">
        <f t="shared" si="9"/>
        <v>#VALUE!</v>
      </c>
    </row>
    <row r="33" spans="1:37" customFormat="1" ht="15.6" x14ac:dyDescent="0.3">
      <c r="A33" s="65">
        <v>36</v>
      </c>
      <c r="B33" s="57" t="e">
        <f>SUMIF('[1]WASH COAL RECEIPT &amp; GCV DATA'!$A$3:$A$123,A33,'[1]WASH COAL RECEIPT &amp; GCV DATA'!$B$3:$B$123)</f>
        <v>#VALUE!</v>
      </c>
      <c r="C33" s="13" t="e">
        <f>SUMIF('[1]WASH COAL RECEIPT &amp; GCV DATA'!$A$3:$A$123,A33,'[1]WASH COAL RECEIPT &amp; GCV DATA'!$C$3:$C$123)</f>
        <v>#VALUE!</v>
      </c>
      <c r="D33" s="66" t="str">
        <f>IFERROR(VLOOKUP(A33,'[1]WASH COAL RECEIPT &amp; GCV DATA'!A32:V154,4,0),0)</f>
        <v>05.07.2022</v>
      </c>
      <c r="E33" s="14">
        <f>IFERROR(VLOOKUP(A33,'[1]WASH COAL RECEIPT &amp; GCV DATA'!$A$2:$V$196,5,0),0)</f>
        <v>44743</v>
      </c>
      <c r="F33" s="13" t="e">
        <f>SUMIF('[1]WASH COAL RECEIPT &amp; GCV DATA'!$A$3:$A$196,'MASTER DATA FILE WASH COAL'!A33,'[1]WASH COAL RECEIPT &amp; GCV DATA'!$F$3:$F$196)</f>
        <v>#VALUE!</v>
      </c>
      <c r="G33" s="13" t="str">
        <f>IFERROR(VLOOKUP(A33,'[1]WASH COAL RECEIPT &amp; GCV DATA'!$A$2:$V$196,7,0),0)</f>
        <v>SECL</v>
      </c>
      <c r="H33" s="13" t="str">
        <f>IFERROR(VLOOKUP(A33,'[1]WASH COAL RECEIPT &amp; GCV DATA'!$A$2:$V$196,8,0),0)</f>
        <v>PHEC</v>
      </c>
      <c r="I33" s="13">
        <f>IFERROR(VLOOKUP(A33,'[1]WASH COAL RECEIPT &amp; GCV DATA'!$A$2:$V$196,9,0),0)</f>
        <v>0</v>
      </c>
      <c r="J33" s="13" t="str">
        <f>IFERROR(VLOOKUP(A33,'[1]WASH COAL RECEIPT &amp; GCV DATA'!$A$2:$V$196,10,0),0)</f>
        <v>G11</v>
      </c>
      <c r="K33" s="15" t="e">
        <f>SUMIF('[1]WASH COAL RECEIPT &amp; GCV DATA'!$A$3:$A$196,'MASTER DATA FILE WASH COAL'!A33,'[1]WASH COAL RECEIPT &amp; GCV DATA'!$K$3:$K$196)</f>
        <v>#VALUE!</v>
      </c>
      <c r="L33" s="15" t="e">
        <f>SUMIF('[1]WASH COAL RECEIPT &amp; GCV DATA'!$A$3:$A$196,'MASTER DATA FILE WASH COAL'!A33,'[1]WASH COAL RECEIPT &amp; GCV DATA'!$L$3:$L$196)</f>
        <v>#VALUE!</v>
      </c>
      <c r="M33" s="15" t="e">
        <f t="shared" si="0"/>
        <v>#VALUE!</v>
      </c>
      <c r="N33" s="67" t="e">
        <f t="shared" si="1"/>
        <v>#VALUE!</v>
      </c>
      <c r="O33" s="15" t="e">
        <f>SUMIF('[1]WASH COAL RECEIPT &amp; GCV DATA'!$A$3:$A$196,'MASTER DATA FILE WASH COAL'!A33,'[1]WASH COAL RECEIPT &amp; GCV DATA'!$O$3:$O$196)</f>
        <v>#VALUE!</v>
      </c>
      <c r="P33" s="15" t="e">
        <f t="shared" si="2"/>
        <v>#VALUE!</v>
      </c>
      <c r="Q33" s="15" t="e">
        <f>SUMIF('[1]WASH COAL RECEIPT &amp; GCV DATA'!$A$3:$A$196,'MASTER DATA FILE WASH COAL'!A33,'[1]WASH COAL RECEIPT &amp; GCV DATA'!$Q$3:$Q$196)</f>
        <v>#VALUE!</v>
      </c>
      <c r="R33" s="16" t="e">
        <f>SUMIF('[1]WASH COAL RECEIPT &amp; GCV DATA'!$A$3:$A$256,'MASTER DATA FILE WASH COAL'!A33,'[1]WASH COAL RECEIPT &amp; GCV DATA'!$R$3:$R$256)+IF(H33=$J$234,($K$234*K33),0)+IF(H33=$J$235,($K$235*K33),0)</f>
        <v>#VALUE!</v>
      </c>
      <c r="S33" s="15" t="e">
        <f t="shared" si="3"/>
        <v>#VALUE!</v>
      </c>
      <c r="T33" s="15" t="e">
        <f>SUMIF('[1]WASH COAL RECEIPT &amp; GCV DATA'!$A$3:$A$196,'MASTER DATA FILE WASH COAL'!A33,'[1]WASH COAL RECEIPT &amp; GCV DATA'!$T$3:$T$196)</f>
        <v>#VALUE!</v>
      </c>
      <c r="U33" s="15" t="e">
        <f t="shared" si="4"/>
        <v>#VALUE!</v>
      </c>
      <c r="V33" s="15" t="e">
        <f>SUMIF('[1]WASH COAL RECEIPT &amp; GCV DATA'!$A$3:$A$196,'MASTER DATA FILE WASH COAL'!A33,'[1]WASH COAL RECEIPT &amp; GCV DATA'!$V$3:$V$196)</f>
        <v>#VALUE!</v>
      </c>
      <c r="W33" s="15" t="e">
        <f t="shared" si="5"/>
        <v>#VALUE!</v>
      </c>
      <c r="X33" s="13" t="e">
        <f t="shared" si="6"/>
        <v>#VALUE!</v>
      </c>
      <c r="Y33" s="13"/>
      <c r="Z33" s="13"/>
      <c r="AB33">
        <v>3836.2491957966972</v>
      </c>
      <c r="AC33" s="53" t="e">
        <f t="shared" si="8"/>
        <v>#VALUE!</v>
      </c>
      <c r="AE33" s="53" t="e">
        <f t="shared" si="7"/>
        <v>#VALUE!</v>
      </c>
      <c r="AF33">
        <v>32</v>
      </c>
      <c r="AJ33">
        <v>4157.7</v>
      </c>
      <c r="AK33" s="53" t="e">
        <f t="shared" si="9"/>
        <v>#VALUE!</v>
      </c>
    </row>
    <row r="34" spans="1:37" customFormat="1" ht="15.6" x14ac:dyDescent="0.3">
      <c r="A34" s="65">
        <v>37</v>
      </c>
      <c r="B34" s="57" t="e">
        <f>SUMIF('[1]WASH COAL RECEIPT &amp; GCV DATA'!$A$3:$A$123,A34,'[1]WASH COAL RECEIPT &amp; GCV DATA'!$B$3:$B$123)</f>
        <v>#VALUE!</v>
      </c>
      <c r="C34" s="13" t="e">
        <f>SUMIF('[1]WASH COAL RECEIPT &amp; GCV DATA'!$A$3:$A$123,A34,'[1]WASH COAL RECEIPT &amp; GCV DATA'!$C$3:$C$123)</f>
        <v>#VALUE!</v>
      </c>
      <c r="D34" s="66" t="str">
        <f>IFERROR(VLOOKUP(A34,'[1]WASH COAL RECEIPT &amp; GCV DATA'!A33:V155,4,0),0)</f>
        <v>04.07.2022</v>
      </c>
      <c r="E34" s="14">
        <f>IFERROR(VLOOKUP(A34,'[1]WASH COAL RECEIPT &amp; GCV DATA'!$A$2:$V$196,5,0),0)</f>
        <v>44743</v>
      </c>
      <c r="F34" s="13" t="e">
        <f>SUMIF('[1]WASH COAL RECEIPT &amp; GCV DATA'!$A$3:$A$196,'MASTER DATA FILE WASH COAL'!A34,'[1]WASH COAL RECEIPT &amp; GCV DATA'!$F$3:$F$196)</f>
        <v>#VALUE!</v>
      </c>
      <c r="G34" s="13" t="str">
        <f>IFERROR(VLOOKUP(A34,'[1]WASH COAL RECEIPT &amp; GCV DATA'!$A$2:$V$196,7,0),0)</f>
        <v>SECL</v>
      </c>
      <c r="H34" s="13" t="str">
        <f>IFERROR(VLOOKUP(A34,'[1]WASH COAL RECEIPT &amp; GCV DATA'!$A$2:$V$196,8,0),0)</f>
        <v>GPCK</v>
      </c>
      <c r="I34" s="13">
        <f>IFERROR(VLOOKUP(A34,'[1]WASH COAL RECEIPT &amp; GCV DATA'!$A$2:$V$196,9,0),0)</f>
        <v>0</v>
      </c>
      <c r="J34" s="13" t="str">
        <f>IFERROR(VLOOKUP(A34,'[1]WASH COAL RECEIPT &amp; GCV DATA'!$A$2:$V$196,10,0),0)</f>
        <v>G11</v>
      </c>
      <c r="K34" s="15" t="e">
        <f>SUMIF('[1]WASH COAL RECEIPT &amp; GCV DATA'!$A$3:$A$196,'MASTER DATA FILE WASH COAL'!A34,'[1]WASH COAL RECEIPT &amp; GCV DATA'!$K$3:$K$196)</f>
        <v>#VALUE!</v>
      </c>
      <c r="L34" s="15" t="e">
        <f>SUMIF('[1]WASH COAL RECEIPT &amp; GCV DATA'!$A$3:$A$196,'MASTER DATA FILE WASH COAL'!A34,'[1]WASH COAL RECEIPT &amp; GCV DATA'!$L$3:$L$196)</f>
        <v>#VALUE!</v>
      </c>
      <c r="M34" s="15" t="e">
        <f t="shared" si="0"/>
        <v>#VALUE!</v>
      </c>
      <c r="N34" s="67" t="e">
        <f t="shared" si="1"/>
        <v>#VALUE!</v>
      </c>
      <c r="O34" s="15" t="e">
        <f>SUMIF('[1]WASH COAL RECEIPT &amp; GCV DATA'!$A$3:$A$196,'MASTER DATA FILE WASH COAL'!A34,'[1]WASH COAL RECEIPT &amp; GCV DATA'!$O$3:$O$196)</f>
        <v>#VALUE!</v>
      </c>
      <c r="P34" s="15" t="e">
        <f t="shared" si="2"/>
        <v>#VALUE!</v>
      </c>
      <c r="Q34" s="15" t="e">
        <f>SUMIF('[1]WASH COAL RECEIPT &amp; GCV DATA'!$A$3:$A$196,'MASTER DATA FILE WASH COAL'!A34,'[1]WASH COAL RECEIPT &amp; GCV DATA'!$Q$3:$Q$196)</f>
        <v>#VALUE!</v>
      </c>
      <c r="R34" s="16" t="e">
        <f>SUMIF('[1]WASH COAL RECEIPT &amp; GCV DATA'!$A$3:$A$256,'MASTER DATA FILE WASH COAL'!A34,'[1]WASH COAL RECEIPT &amp; GCV DATA'!$R$3:$R$256)+IF(H34=$J$234,($K$234*K34),0)+IF(H34=$J$235,($K$235*K34),0)</f>
        <v>#VALUE!</v>
      </c>
      <c r="S34" s="15" t="e">
        <f t="shared" si="3"/>
        <v>#VALUE!</v>
      </c>
      <c r="T34" s="15" t="e">
        <f>SUMIF('[1]WASH COAL RECEIPT &amp; GCV DATA'!$A$3:$A$196,'MASTER DATA FILE WASH COAL'!A34,'[1]WASH COAL RECEIPT &amp; GCV DATA'!$T$3:$T$196)</f>
        <v>#VALUE!</v>
      </c>
      <c r="U34" s="15" t="e">
        <f t="shared" si="4"/>
        <v>#VALUE!</v>
      </c>
      <c r="V34" s="15" t="e">
        <f>SUMIF('[1]WASH COAL RECEIPT &amp; GCV DATA'!$A$3:$A$196,'MASTER DATA FILE WASH COAL'!A34,'[1]WASH COAL RECEIPT &amp; GCV DATA'!$V$3:$V$196)</f>
        <v>#VALUE!</v>
      </c>
      <c r="W34" s="15" t="e">
        <f t="shared" si="5"/>
        <v>#VALUE!</v>
      </c>
      <c r="X34" s="13" t="e">
        <f t="shared" si="6"/>
        <v>#VALUE!</v>
      </c>
      <c r="Y34" s="13"/>
      <c r="Z34" s="13"/>
      <c r="AB34">
        <v>3982.447189097104</v>
      </c>
      <c r="AC34" s="53" t="e">
        <f t="shared" si="8"/>
        <v>#VALUE!</v>
      </c>
      <c r="AE34" s="53" t="e">
        <f t="shared" si="7"/>
        <v>#VALUE!</v>
      </c>
      <c r="AF34">
        <v>33</v>
      </c>
      <c r="AJ34">
        <v>4008.05</v>
      </c>
      <c r="AK34" s="53" t="e">
        <f t="shared" si="9"/>
        <v>#VALUE!</v>
      </c>
    </row>
    <row r="35" spans="1:37" customFormat="1" ht="15.6" x14ac:dyDescent="0.3">
      <c r="A35" s="65">
        <v>38</v>
      </c>
      <c r="B35" s="57" t="e">
        <f>SUMIF('[1]WASH COAL RECEIPT &amp; GCV DATA'!$A$3:$A$123,A35,'[1]WASH COAL RECEIPT &amp; GCV DATA'!$B$3:$B$123)</f>
        <v>#VALUE!</v>
      </c>
      <c r="C35" s="13" t="e">
        <f>SUMIF('[1]WASH COAL RECEIPT &amp; GCV DATA'!$A$3:$A$123,A35,'[1]WASH COAL RECEIPT &amp; GCV DATA'!$C$3:$C$123)</f>
        <v>#VALUE!</v>
      </c>
      <c r="D35" s="66" t="str">
        <f>IFERROR(VLOOKUP(A35,'[1]WASH COAL RECEIPT &amp; GCV DATA'!A34:V156,4,0),0)</f>
        <v>06.07.2022</v>
      </c>
      <c r="E35" s="14">
        <f>IFERROR(VLOOKUP(A35,'[1]WASH COAL RECEIPT &amp; GCV DATA'!$A$2:$V$196,5,0),0)</f>
        <v>44743</v>
      </c>
      <c r="F35" s="13" t="e">
        <f>SUMIF('[1]WASH COAL RECEIPT &amp; GCV DATA'!$A$3:$A$196,'MASTER DATA FILE WASH COAL'!A35,'[1]WASH COAL RECEIPT &amp; GCV DATA'!$F$3:$F$196)</f>
        <v>#VALUE!</v>
      </c>
      <c r="G35" s="13" t="str">
        <f>IFERROR(VLOOKUP(A35,'[1]WASH COAL RECEIPT &amp; GCV DATA'!$A$2:$V$196,7,0),0)</f>
        <v>WCL</v>
      </c>
      <c r="H35" s="13" t="str">
        <f>IFERROR(VLOOKUP(A35,'[1]WASH COAL RECEIPT &amp; GCV DATA'!$A$2:$V$196,8,0),0)</f>
        <v>WANI</v>
      </c>
      <c r="I35" s="13">
        <f>IFERROR(VLOOKUP(A35,'[1]WASH COAL RECEIPT &amp; GCV DATA'!$A$2:$V$196,9,0),0)</f>
        <v>0</v>
      </c>
      <c r="J35" s="13" t="str">
        <f>IFERROR(VLOOKUP(A35,'[1]WASH COAL RECEIPT &amp; GCV DATA'!$A$2:$V$196,10,0),0)</f>
        <v>G10</v>
      </c>
      <c r="K35" s="15" t="e">
        <f>SUMIF('[1]WASH COAL RECEIPT &amp; GCV DATA'!$A$3:$A$196,'MASTER DATA FILE WASH COAL'!A35,'[1]WASH COAL RECEIPT &amp; GCV DATA'!$K$3:$K$196)</f>
        <v>#VALUE!</v>
      </c>
      <c r="L35" s="15" t="e">
        <f>SUMIF('[1]WASH COAL RECEIPT &amp; GCV DATA'!$A$3:$A$196,'MASTER DATA FILE WASH COAL'!A35,'[1]WASH COAL RECEIPT &amp; GCV DATA'!$L$3:$L$196)</f>
        <v>#VALUE!</v>
      </c>
      <c r="M35" s="15" t="e">
        <f t="shared" si="0"/>
        <v>#VALUE!</v>
      </c>
      <c r="N35" s="67" t="e">
        <f t="shared" si="1"/>
        <v>#VALUE!</v>
      </c>
      <c r="O35" s="15" t="e">
        <f>SUMIF('[1]WASH COAL RECEIPT &amp; GCV DATA'!$A$3:$A$196,'MASTER DATA FILE WASH COAL'!A35,'[1]WASH COAL RECEIPT &amp; GCV DATA'!$O$3:$O$196)</f>
        <v>#VALUE!</v>
      </c>
      <c r="P35" s="15" t="e">
        <f t="shared" si="2"/>
        <v>#VALUE!</v>
      </c>
      <c r="Q35" s="15" t="e">
        <f>SUMIF('[1]WASH COAL RECEIPT &amp; GCV DATA'!$A$3:$A$196,'MASTER DATA FILE WASH COAL'!A35,'[1]WASH COAL RECEIPT &amp; GCV DATA'!$Q$3:$Q$196)</f>
        <v>#VALUE!</v>
      </c>
      <c r="R35" s="16" t="e">
        <f>SUMIF('[1]WASH COAL RECEIPT &amp; GCV DATA'!$A$3:$A$256,'MASTER DATA FILE WASH COAL'!A35,'[1]WASH COAL RECEIPT &amp; GCV DATA'!$R$3:$R$256)+IF(H35=$J$234,($K$234*K35),0)+IF(H35=$J$235,($K$235*K35),0)</f>
        <v>#VALUE!</v>
      </c>
      <c r="S35" s="15" t="e">
        <f t="shared" si="3"/>
        <v>#VALUE!</v>
      </c>
      <c r="T35" s="15" t="e">
        <f>SUMIF('[1]WASH COAL RECEIPT &amp; GCV DATA'!$A$3:$A$196,'MASTER DATA FILE WASH COAL'!A35,'[1]WASH COAL RECEIPT &amp; GCV DATA'!$T$3:$T$196)</f>
        <v>#VALUE!</v>
      </c>
      <c r="U35" s="15" t="e">
        <f t="shared" si="4"/>
        <v>#VALUE!</v>
      </c>
      <c r="V35" s="15" t="e">
        <f>SUMIF('[1]WASH COAL RECEIPT &amp; GCV DATA'!$A$3:$A$196,'MASTER DATA FILE WASH COAL'!A35,'[1]WASH COAL RECEIPT &amp; GCV DATA'!$V$3:$V$196)</f>
        <v>#VALUE!</v>
      </c>
      <c r="W35" s="15" t="e">
        <f t="shared" si="5"/>
        <v>#VALUE!</v>
      </c>
      <c r="X35" s="13" t="e">
        <f t="shared" si="6"/>
        <v>#VALUE!</v>
      </c>
      <c r="Y35" s="13"/>
      <c r="Z35" s="13"/>
      <c r="AB35">
        <v>3899.8755641521598</v>
      </c>
      <c r="AC35" s="53" t="e">
        <f t="shared" si="8"/>
        <v>#VALUE!</v>
      </c>
      <c r="AE35" s="53" t="e">
        <f t="shared" si="7"/>
        <v>#VALUE!</v>
      </c>
      <c r="AF35">
        <v>34</v>
      </c>
      <c r="AJ35">
        <v>3506.92</v>
      </c>
      <c r="AK35" s="53" t="e">
        <f t="shared" si="9"/>
        <v>#VALUE!</v>
      </c>
    </row>
    <row r="36" spans="1:37" customFormat="1" ht="15.6" x14ac:dyDescent="0.3">
      <c r="A36" s="65">
        <v>39</v>
      </c>
      <c r="B36" s="57" t="e">
        <f>SUMIF('[1]WASH COAL RECEIPT &amp; GCV DATA'!$A$3:$A$123,A36,'[1]WASH COAL RECEIPT &amp; GCV DATA'!$B$3:$B$123)</f>
        <v>#VALUE!</v>
      </c>
      <c r="C36" s="13" t="e">
        <f>SUMIF('[1]WASH COAL RECEIPT &amp; GCV DATA'!$A$3:$A$123,A36,'[1]WASH COAL RECEIPT &amp; GCV DATA'!$C$3:$C$123)</f>
        <v>#VALUE!</v>
      </c>
      <c r="D36" s="66" t="str">
        <f>IFERROR(VLOOKUP(A36,'[1]WASH COAL RECEIPT &amp; GCV DATA'!A35:V157,4,0),0)</f>
        <v>06.07.2022</v>
      </c>
      <c r="E36" s="14">
        <f>IFERROR(VLOOKUP(A36,'[1]WASH COAL RECEIPT &amp; GCV DATA'!$A$2:$V$196,5,0),0)</f>
        <v>44743</v>
      </c>
      <c r="F36" s="13" t="e">
        <f>SUMIF('[1]WASH COAL RECEIPT &amp; GCV DATA'!$A$3:$A$196,'MASTER DATA FILE WASH COAL'!A36,'[1]WASH COAL RECEIPT &amp; GCV DATA'!$F$3:$F$196)</f>
        <v>#VALUE!</v>
      </c>
      <c r="G36" s="13" t="str">
        <f>IFERROR(VLOOKUP(A36,'[1]WASH COAL RECEIPT &amp; GCV DATA'!$A$2:$V$196,7,0),0)</f>
        <v>SECL</v>
      </c>
      <c r="H36" s="13" t="str">
        <f>IFERROR(VLOOKUP(A36,'[1]WASH COAL RECEIPT &amp; GCV DATA'!$A$2:$V$196,8,0),0)</f>
        <v>DSGR</v>
      </c>
      <c r="I36" s="13">
        <f>IFERROR(VLOOKUP(A36,'[1]WASH COAL RECEIPT &amp; GCV DATA'!$A$2:$V$196,9,0),0)</f>
        <v>0</v>
      </c>
      <c r="J36" s="13" t="str">
        <f>IFERROR(VLOOKUP(A36,'[1]WASH COAL RECEIPT &amp; GCV DATA'!$A$2:$V$196,10,0),0)</f>
        <v>G11</v>
      </c>
      <c r="K36" s="15" t="e">
        <f>SUMIF('[1]WASH COAL RECEIPT &amp; GCV DATA'!$A$3:$A$196,'MASTER DATA FILE WASH COAL'!A36,'[1]WASH COAL RECEIPT &amp; GCV DATA'!$K$3:$K$196)</f>
        <v>#VALUE!</v>
      </c>
      <c r="L36" s="15" t="e">
        <f>SUMIF('[1]WASH COAL RECEIPT &amp; GCV DATA'!$A$3:$A$196,'MASTER DATA FILE WASH COAL'!A36,'[1]WASH COAL RECEIPT &amp; GCV DATA'!$L$3:$L$196)</f>
        <v>#VALUE!</v>
      </c>
      <c r="M36" s="15" t="e">
        <f t="shared" si="0"/>
        <v>#VALUE!</v>
      </c>
      <c r="N36" s="67" t="e">
        <f t="shared" si="1"/>
        <v>#VALUE!</v>
      </c>
      <c r="O36" s="15" t="e">
        <f>SUMIF('[1]WASH COAL RECEIPT &amp; GCV DATA'!$A$3:$A$196,'MASTER DATA FILE WASH COAL'!A36,'[1]WASH COAL RECEIPT &amp; GCV DATA'!$O$3:$O$196)</f>
        <v>#VALUE!</v>
      </c>
      <c r="P36" s="15" t="e">
        <f t="shared" si="2"/>
        <v>#VALUE!</v>
      </c>
      <c r="Q36" s="15" t="e">
        <f>SUMIF('[1]WASH COAL RECEIPT &amp; GCV DATA'!$A$3:$A$196,'MASTER DATA FILE WASH COAL'!A36,'[1]WASH COAL RECEIPT &amp; GCV DATA'!$Q$3:$Q$196)</f>
        <v>#VALUE!</v>
      </c>
      <c r="R36" s="16" t="e">
        <f>SUMIF('[1]WASH COAL RECEIPT &amp; GCV DATA'!$A$3:$A$256,'MASTER DATA FILE WASH COAL'!A36,'[1]WASH COAL RECEIPT &amp; GCV DATA'!$R$3:$R$256)+IF(H36=$J$234,($K$234*K36),0)+IF(H36=$J$235,($K$235*K36),0)</f>
        <v>#VALUE!</v>
      </c>
      <c r="S36" s="15" t="e">
        <f t="shared" si="3"/>
        <v>#VALUE!</v>
      </c>
      <c r="T36" s="15" t="e">
        <f>SUMIF('[1]WASH COAL RECEIPT &amp; GCV DATA'!$A$3:$A$196,'MASTER DATA FILE WASH COAL'!A36,'[1]WASH COAL RECEIPT &amp; GCV DATA'!$T$3:$T$196)</f>
        <v>#VALUE!</v>
      </c>
      <c r="U36" s="15" t="e">
        <f t="shared" si="4"/>
        <v>#VALUE!</v>
      </c>
      <c r="V36" s="15" t="e">
        <f>SUMIF('[1]WASH COAL RECEIPT &amp; GCV DATA'!$A$3:$A$196,'MASTER DATA FILE WASH COAL'!A36,'[1]WASH COAL RECEIPT &amp; GCV DATA'!$V$3:$V$196)</f>
        <v>#VALUE!</v>
      </c>
      <c r="W36" s="15" t="e">
        <f t="shared" si="5"/>
        <v>#VALUE!</v>
      </c>
      <c r="X36" s="13" t="e">
        <f t="shared" si="6"/>
        <v>#VALUE!</v>
      </c>
      <c r="Y36" s="13"/>
      <c r="Z36" s="13"/>
      <c r="AB36">
        <v>4048.3096278920993</v>
      </c>
      <c r="AC36" s="53" t="e">
        <f t="shared" si="8"/>
        <v>#VALUE!</v>
      </c>
      <c r="AE36" s="53" t="e">
        <f t="shared" si="7"/>
        <v>#VALUE!</v>
      </c>
      <c r="AF36">
        <v>35</v>
      </c>
      <c r="AJ36">
        <v>4331.6499999999996</v>
      </c>
      <c r="AK36" s="53" t="e">
        <f t="shared" si="9"/>
        <v>#VALUE!</v>
      </c>
    </row>
    <row r="37" spans="1:37" customFormat="1" ht="15.6" x14ac:dyDescent="0.3">
      <c r="A37" s="65">
        <v>41</v>
      </c>
      <c r="B37" s="57" t="e">
        <f>SUMIF('[1]WASH COAL RECEIPT &amp; GCV DATA'!$A$3:$A$123,A37,'[1]WASH COAL RECEIPT &amp; GCV DATA'!$B$3:$B$123)</f>
        <v>#VALUE!</v>
      </c>
      <c r="C37" s="13" t="e">
        <f>SUMIF('[1]WASH COAL RECEIPT &amp; GCV DATA'!$A$3:$A$123,A37,'[1]WASH COAL RECEIPT &amp; GCV DATA'!$C$3:$C$123)</f>
        <v>#VALUE!</v>
      </c>
      <c r="D37" s="66" t="str">
        <f>IFERROR(VLOOKUP(A37,'[1]WASH COAL RECEIPT &amp; GCV DATA'!A36:V158,4,0),0)</f>
        <v>06.07.2022</v>
      </c>
      <c r="E37" s="14">
        <f>IFERROR(VLOOKUP(A37,'[1]WASH COAL RECEIPT &amp; GCV DATA'!$A$2:$V$196,5,0),0)</f>
        <v>44743</v>
      </c>
      <c r="F37" s="13" t="e">
        <f>SUMIF('[1]WASH COAL RECEIPT &amp; GCV DATA'!$A$3:$A$196,'MASTER DATA FILE WASH COAL'!A37,'[1]WASH COAL RECEIPT &amp; GCV DATA'!$F$3:$F$196)</f>
        <v>#VALUE!</v>
      </c>
      <c r="G37" s="13" t="str">
        <f>IFERROR(VLOOKUP(A37,'[1]WASH COAL RECEIPT &amp; GCV DATA'!$A$2:$V$196,7,0),0)</f>
        <v>WCL</v>
      </c>
      <c r="H37" s="13" t="str">
        <f>IFERROR(VLOOKUP(A37,'[1]WASH COAL RECEIPT &amp; GCV DATA'!$A$2:$V$196,8,0),0)</f>
        <v>TAE</v>
      </c>
      <c r="I37" s="13">
        <f>IFERROR(VLOOKUP(A37,'[1]WASH COAL RECEIPT &amp; GCV DATA'!$A$2:$V$196,9,0),0)</f>
        <v>0</v>
      </c>
      <c r="J37" s="13" t="str">
        <f>IFERROR(VLOOKUP(A37,'[1]WASH COAL RECEIPT &amp; GCV DATA'!$A$2:$V$196,10,0),0)</f>
        <v>G12</v>
      </c>
      <c r="K37" s="15" t="e">
        <f>SUMIF('[1]WASH COAL RECEIPT &amp; GCV DATA'!$A$3:$A$196,'MASTER DATA FILE WASH COAL'!A37,'[1]WASH COAL RECEIPT &amp; GCV DATA'!$K$3:$K$196)</f>
        <v>#VALUE!</v>
      </c>
      <c r="L37" s="15" t="e">
        <f>SUMIF('[1]WASH COAL RECEIPT &amp; GCV DATA'!$A$3:$A$196,'MASTER DATA FILE WASH COAL'!A37,'[1]WASH COAL RECEIPT &amp; GCV DATA'!$L$3:$L$196)</f>
        <v>#VALUE!</v>
      </c>
      <c r="M37" s="15" t="e">
        <f t="shared" si="0"/>
        <v>#VALUE!</v>
      </c>
      <c r="N37" s="67" t="e">
        <f t="shared" si="1"/>
        <v>#VALUE!</v>
      </c>
      <c r="O37" s="15" t="e">
        <f>SUMIF('[1]WASH COAL RECEIPT &amp; GCV DATA'!$A$3:$A$196,'MASTER DATA FILE WASH COAL'!A37,'[1]WASH COAL RECEIPT &amp; GCV DATA'!$O$3:$O$196)</f>
        <v>#VALUE!</v>
      </c>
      <c r="P37" s="15" t="e">
        <f t="shared" si="2"/>
        <v>#VALUE!</v>
      </c>
      <c r="Q37" s="15" t="e">
        <f>SUMIF('[1]WASH COAL RECEIPT &amp; GCV DATA'!$A$3:$A$196,'MASTER DATA FILE WASH COAL'!A37,'[1]WASH COAL RECEIPT &amp; GCV DATA'!$Q$3:$Q$196)</f>
        <v>#VALUE!</v>
      </c>
      <c r="R37" s="16" t="e">
        <f>SUMIF('[1]WASH COAL RECEIPT &amp; GCV DATA'!$A$3:$A$256,'MASTER DATA FILE WASH COAL'!A37,'[1]WASH COAL RECEIPT &amp; GCV DATA'!$R$3:$R$256)+IF(H37=$J$234,($K$234*K37),0)+IF(H37=$J$235,($K$235*K37),0)</f>
        <v>#VALUE!</v>
      </c>
      <c r="S37" s="15" t="e">
        <f t="shared" si="3"/>
        <v>#VALUE!</v>
      </c>
      <c r="T37" s="15" t="e">
        <f>SUMIF('[1]WASH COAL RECEIPT &amp; GCV DATA'!$A$3:$A$196,'MASTER DATA FILE WASH COAL'!A37,'[1]WASH COAL RECEIPT &amp; GCV DATA'!$T$3:$T$196)</f>
        <v>#VALUE!</v>
      </c>
      <c r="U37" s="15" t="e">
        <f t="shared" si="4"/>
        <v>#VALUE!</v>
      </c>
      <c r="V37" s="15" t="e">
        <f>SUMIF('[1]WASH COAL RECEIPT &amp; GCV DATA'!$A$3:$A$196,'MASTER DATA FILE WASH COAL'!A37,'[1]WASH COAL RECEIPT &amp; GCV DATA'!$V$3:$V$196)</f>
        <v>#VALUE!</v>
      </c>
      <c r="W37" s="15" t="e">
        <f t="shared" si="5"/>
        <v>#VALUE!</v>
      </c>
      <c r="X37" s="13" t="e">
        <f t="shared" si="6"/>
        <v>#VALUE!</v>
      </c>
      <c r="Y37" s="13"/>
      <c r="Z37" s="13"/>
      <c r="AB37">
        <v>4138.0551944592435</v>
      </c>
      <c r="AC37" s="53" t="e">
        <f t="shared" si="8"/>
        <v>#VALUE!</v>
      </c>
      <c r="AE37" s="53" t="e">
        <f t="shared" si="7"/>
        <v>#VALUE!</v>
      </c>
      <c r="AF37">
        <v>36</v>
      </c>
      <c r="AJ37">
        <v>3931.17</v>
      </c>
      <c r="AK37" s="53" t="e">
        <f t="shared" si="9"/>
        <v>#VALUE!</v>
      </c>
    </row>
    <row r="38" spans="1:37" customFormat="1" ht="15.6" x14ac:dyDescent="0.3">
      <c r="A38" s="65">
        <v>42</v>
      </c>
      <c r="B38" s="57" t="e">
        <f>SUMIF('[1]WASH COAL RECEIPT &amp; GCV DATA'!$A$3:$A$123,A38,'[1]WASH COAL RECEIPT &amp; GCV DATA'!$B$3:$B$123)</f>
        <v>#VALUE!</v>
      </c>
      <c r="C38" s="13" t="e">
        <f>SUMIF('[1]WASH COAL RECEIPT &amp; GCV DATA'!$A$3:$A$123,A38,'[1]WASH COAL RECEIPT &amp; GCV DATA'!$C$3:$C$123)</f>
        <v>#VALUE!</v>
      </c>
      <c r="D38" s="66" t="str">
        <f>IFERROR(VLOOKUP(A38,'[1]WASH COAL RECEIPT &amp; GCV DATA'!A37:V159,4,0),0)</f>
        <v>06.07.2022</v>
      </c>
      <c r="E38" s="14">
        <f>IFERROR(VLOOKUP(A38,'[1]WASH COAL RECEIPT &amp; GCV DATA'!$A$2:$V$196,5,0),0)</f>
        <v>44743</v>
      </c>
      <c r="F38" s="13" t="e">
        <f>SUMIF('[1]WASH COAL RECEIPT &amp; GCV DATA'!$A$3:$A$196,'MASTER DATA FILE WASH COAL'!A38,'[1]WASH COAL RECEIPT &amp; GCV DATA'!$F$3:$F$196)</f>
        <v>#VALUE!</v>
      </c>
      <c r="G38" s="13" t="str">
        <f>IFERROR(VLOOKUP(A38,'[1]WASH COAL RECEIPT &amp; GCV DATA'!$A$2:$V$196,7,0),0)</f>
        <v>SECL</v>
      </c>
      <c r="H38" s="13" t="str">
        <f>IFERROR(VLOOKUP(A38,'[1]WASH COAL RECEIPT &amp; GCV DATA'!$A$2:$V$196,8,0),0)</f>
        <v>PMCJ</v>
      </c>
      <c r="I38" s="13">
        <f>IFERROR(VLOOKUP(A38,'[1]WASH COAL RECEIPT &amp; GCV DATA'!$A$2:$V$196,9,0),0)</f>
        <v>0</v>
      </c>
      <c r="J38" s="13" t="str">
        <f>IFERROR(VLOOKUP(A38,'[1]WASH COAL RECEIPT &amp; GCV DATA'!$A$2:$V$196,10,0),0)</f>
        <v>G11</v>
      </c>
      <c r="K38" s="15" t="e">
        <f>SUMIF('[1]WASH COAL RECEIPT &amp; GCV DATA'!$A$3:$A$196,'MASTER DATA FILE WASH COAL'!A38,'[1]WASH COAL RECEIPT &amp; GCV DATA'!$K$3:$K$196)</f>
        <v>#VALUE!</v>
      </c>
      <c r="L38" s="15" t="e">
        <f>SUMIF('[1]WASH COAL RECEIPT &amp; GCV DATA'!$A$3:$A$196,'MASTER DATA FILE WASH COAL'!A38,'[1]WASH COAL RECEIPT &amp; GCV DATA'!$L$3:$L$196)</f>
        <v>#VALUE!</v>
      </c>
      <c r="M38" s="15" t="e">
        <f t="shared" si="0"/>
        <v>#VALUE!</v>
      </c>
      <c r="N38" s="67" t="e">
        <f t="shared" si="1"/>
        <v>#VALUE!</v>
      </c>
      <c r="O38" s="15" t="e">
        <f>SUMIF('[1]WASH COAL RECEIPT &amp; GCV DATA'!$A$3:$A$196,'MASTER DATA FILE WASH COAL'!A38,'[1]WASH COAL RECEIPT &amp; GCV DATA'!$O$3:$O$196)</f>
        <v>#VALUE!</v>
      </c>
      <c r="P38" s="15" t="e">
        <f t="shared" si="2"/>
        <v>#VALUE!</v>
      </c>
      <c r="Q38" s="15" t="e">
        <f>SUMIF('[1]WASH COAL RECEIPT &amp; GCV DATA'!$A$3:$A$196,'MASTER DATA FILE WASH COAL'!A38,'[1]WASH COAL RECEIPT &amp; GCV DATA'!$Q$3:$Q$196)</f>
        <v>#VALUE!</v>
      </c>
      <c r="R38" s="16" t="e">
        <f>SUMIF('[1]WASH COAL RECEIPT &amp; GCV DATA'!$A$3:$A$256,'MASTER DATA FILE WASH COAL'!A38,'[1]WASH COAL RECEIPT &amp; GCV DATA'!$R$3:$R$256)+IF(H38=$J$234,($K$234*K38),0)+IF(H38=$J$235,($K$235*K38),0)</f>
        <v>#VALUE!</v>
      </c>
      <c r="S38" s="15" t="e">
        <f t="shared" si="3"/>
        <v>#VALUE!</v>
      </c>
      <c r="T38" s="15" t="e">
        <f>SUMIF('[1]WASH COAL RECEIPT &amp; GCV DATA'!$A$3:$A$196,'MASTER DATA FILE WASH COAL'!A38,'[1]WASH COAL RECEIPT &amp; GCV DATA'!$T$3:$T$196)</f>
        <v>#VALUE!</v>
      </c>
      <c r="U38" s="15" t="e">
        <f t="shared" si="4"/>
        <v>#VALUE!</v>
      </c>
      <c r="V38" s="15" t="e">
        <f>SUMIF('[1]WASH COAL RECEIPT &amp; GCV DATA'!$A$3:$A$196,'MASTER DATA FILE WASH COAL'!A38,'[1]WASH COAL RECEIPT &amp; GCV DATA'!$V$3:$V$196)</f>
        <v>#VALUE!</v>
      </c>
      <c r="W38" s="15" t="e">
        <f t="shared" si="5"/>
        <v>#VALUE!</v>
      </c>
      <c r="X38" s="13" t="e">
        <f t="shared" si="6"/>
        <v>#VALUE!</v>
      </c>
      <c r="Y38" s="13"/>
      <c r="Z38" s="13"/>
      <c r="AB38">
        <v>3864.6682418644609</v>
      </c>
      <c r="AC38" s="53" t="e">
        <f t="shared" si="8"/>
        <v>#VALUE!</v>
      </c>
      <c r="AE38" s="53" t="e">
        <f t="shared" si="7"/>
        <v>#VALUE!</v>
      </c>
      <c r="AF38">
        <v>37</v>
      </c>
      <c r="AJ38">
        <v>3504.72</v>
      </c>
      <c r="AK38" s="53" t="e">
        <f t="shared" si="9"/>
        <v>#VALUE!</v>
      </c>
    </row>
    <row r="39" spans="1:37" customFormat="1" ht="15.6" x14ac:dyDescent="0.3">
      <c r="A39" s="65">
        <v>43</v>
      </c>
      <c r="B39" s="57" t="e">
        <f>SUMIF('[1]WASH COAL RECEIPT &amp; GCV DATA'!$A$3:$A$123,A39,'[1]WASH COAL RECEIPT &amp; GCV DATA'!$B$3:$B$123)</f>
        <v>#VALUE!</v>
      </c>
      <c r="C39" s="13" t="e">
        <f>SUMIF('[1]WASH COAL RECEIPT &amp; GCV DATA'!$A$3:$A$123,A39,'[1]WASH COAL RECEIPT &amp; GCV DATA'!$C$3:$C$123)</f>
        <v>#VALUE!</v>
      </c>
      <c r="D39" s="66" t="str">
        <f>IFERROR(VLOOKUP(A39,'[1]WASH COAL RECEIPT &amp; GCV DATA'!A38:V160,4,0),0)</f>
        <v>06.07.2022</v>
      </c>
      <c r="E39" s="14">
        <f>IFERROR(VLOOKUP(A39,'[1]WASH COAL RECEIPT &amp; GCV DATA'!$A$2:$V$196,5,0),0)</f>
        <v>44743</v>
      </c>
      <c r="F39" s="13" t="e">
        <f>SUMIF('[1]WASH COAL RECEIPT &amp; GCV DATA'!$A$3:$A$196,'MASTER DATA FILE WASH COAL'!A39,'[1]WASH COAL RECEIPT &amp; GCV DATA'!$F$3:$F$196)</f>
        <v>#VALUE!</v>
      </c>
      <c r="G39" s="13" t="str">
        <f>IFERROR(VLOOKUP(A39,'[1]WASH COAL RECEIPT &amp; GCV DATA'!$A$2:$V$196,7,0),0)</f>
        <v>SECL</v>
      </c>
      <c r="H39" s="13" t="str">
        <f>IFERROR(VLOOKUP(A39,'[1]WASH COAL RECEIPT &amp; GCV DATA'!$A$2:$V$196,8,0),0)</f>
        <v>PHEC</v>
      </c>
      <c r="I39" s="13">
        <f>IFERROR(VLOOKUP(A39,'[1]WASH COAL RECEIPT &amp; GCV DATA'!$A$2:$V$196,9,0),0)</f>
        <v>0</v>
      </c>
      <c r="J39" s="13" t="str">
        <f>IFERROR(VLOOKUP(A39,'[1]WASH COAL RECEIPT &amp; GCV DATA'!$A$2:$V$196,10,0),0)</f>
        <v>G11</v>
      </c>
      <c r="K39" s="15" t="e">
        <f>SUMIF('[1]WASH COAL RECEIPT &amp; GCV DATA'!$A$3:$A$196,'MASTER DATA FILE WASH COAL'!A39,'[1]WASH COAL RECEIPT &amp; GCV DATA'!$K$3:$K$196)</f>
        <v>#VALUE!</v>
      </c>
      <c r="L39" s="15" t="e">
        <f>SUMIF('[1]WASH COAL RECEIPT &amp; GCV DATA'!$A$3:$A$196,'MASTER DATA FILE WASH COAL'!A39,'[1]WASH COAL RECEIPT &amp; GCV DATA'!$L$3:$L$196)</f>
        <v>#VALUE!</v>
      </c>
      <c r="M39" s="15" t="e">
        <f t="shared" si="0"/>
        <v>#VALUE!</v>
      </c>
      <c r="N39" s="67" t="e">
        <f t="shared" si="1"/>
        <v>#VALUE!</v>
      </c>
      <c r="O39" s="15" t="e">
        <f>SUMIF('[1]WASH COAL RECEIPT &amp; GCV DATA'!$A$3:$A$196,'MASTER DATA FILE WASH COAL'!A39,'[1]WASH COAL RECEIPT &amp; GCV DATA'!$O$3:$O$196)</f>
        <v>#VALUE!</v>
      </c>
      <c r="P39" s="15" t="e">
        <f t="shared" si="2"/>
        <v>#VALUE!</v>
      </c>
      <c r="Q39" s="15" t="e">
        <f>SUMIF('[1]WASH COAL RECEIPT &amp; GCV DATA'!$A$3:$A$196,'MASTER DATA FILE WASH COAL'!A39,'[1]WASH COAL RECEIPT &amp; GCV DATA'!$Q$3:$Q$196)</f>
        <v>#VALUE!</v>
      </c>
      <c r="R39" s="16" t="e">
        <f>SUMIF('[1]WASH COAL RECEIPT &amp; GCV DATA'!$A$3:$A$256,'MASTER DATA FILE WASH COAL'!A39,'[1]WASH COAL RECEIPT &amp; GCV DATA'!$R$3:$R$256)+IF(H39=$J$234,($K$234*K39),0)+IF(H39=$J$235,($K$235*K39),0)</f>
        <v>#VALUE!</v>
      </c>
      <c r="S39" s="15" t="e">
        <f t="shared" si="3"/>
        <v>#VALUE!</v>
      </c>
      <c r="T39" s="15" t="e">
        <f>SUMIF('[1]WASH COAL RECEIPT &amp; GCV DATA'!$A$3:$A$196,'MASTER DATA FILE WASH COAL'!A39,'[1]WASH COAL RECEIPT &amp; GCV DATA'!$T$3:$T$196)</f>
        <v>#VALUE!</v>
      </c>
      <c r="U39" s="15" t="e">
        <f t="shared" si="4"/>
        <v>#VALUE!</v>
      </c>
      <c r="V39" s="15" t="e">
        <f>SUMIF('[1]WASH COAL RECEIPT &amp; GCV DATA'!$A$3:$A$196,'MASTER DATA FILE WASH COAL'!A39,'[1]WASH COAL RECEIPT &amp; GCV DATA'!$V$3:$V$196)</f>
        <v>#VALUE!</v>
      </c>
      <c r="W39" s="15" t="e">
        <f t="shared" si="5"/>
        <v>#VALUE!</v>
      </c>
      <c r="X39" s="13" t="e">
        <f t="shared" si="6"/>
        <v>#VALUE!</v>
      </c>
      <c r="Y39" s="13"/>
      <c r="Z39" s="13"/>
      <c r="AB39">
        <v>4090.7436637792748</v>
      </c>
      <c r="AC39" s="53" t="e">
        <f t="shared" si="8"/>
        <v>#VALUE!</v>
      </c>
      <c r="AE39" s="53" t="e">
        <f t="shared" si="7"/>
        <v>#VALUE!</v>
      </c>
      <c r="AF39">
        <v>38</v>
      </c>
      <c r="AJ39">
        <v>4120.5</v>
      </c>
      <c r="AK39" s="53" t="e">
        <f t="shared" si="9"/>
        <v>#VALUE!</v>
      </c>
    </row>
    <row r="40" spans="1:37" customFormat="1" ht="15.6" x14ac:dyDescent="0.3">
      <c r="A40" s="65">
        <v>45</v>
      </c>
      <c r="B40" s="57" t="e">
        <f>SUMIF('[1]WASH COAL RECEIPT &amp; GCV DATA'!$A$3:$A$123,A40,'[1]WASH COAL RECEIPT &amp; GCV DATA'!$B$3:$B$123)</f>
        <v>#VALUE!</v>
      </c>
      <c r="C40" s="13" t="e">
        <f>SUMIF('[1]WASH COAL RECEIPT &amp; GCV DATA'!$A$3:$A$123,A40,'[1]WASH COAL RECEIPT &amp; GCV DATA'!$C$3:$C$123)</f>
        <v>#VALUE!</v>
      </c>
      <c r="D40" s="66" t="str">
        <f>IFERROR(VLOOKUP(A40,'[1]WASH COAL RECEIPT &amp; GCV DATA'!A39:V161,4,0),0)</f>
        <v>08.07.2022</v>
      </c>
      <c r="E40" s="14">
        <f>IFERROR(VLOOKUP(A40,'[1]WASH COAL RECEIPT &amp; GCV DATA'!$A$2:$V$196,5,0),0)</f>
        <v>44743</v>
      </c>
      <c r="F40" s="13" t="e">
        <f>SUMIF('[1]WASH COAL RECEIPT &amp; GCV DATA'!$A$3:$A$196,'MASTER DATA FILE WASH COAL'!A40,'[1]WASH COAL RECEIPT &amp; GCV DATA'!$F$3:$F$196)</f>
        <v>#VALUE!</v>
      </c>
      <c r="G40" s="13" t="str">
        <f>IFERROR(VLOOKUP(A40,'[1]WASH COAL RECEIPT &amp; GCV DATA'!$A$2:$V$196,7,0),0)</f>
        <v>WCL</v>
      </c>
      <c r="H40" s="13" t="str">
        <f>IFERROR(VLOOKUP(A40,'[1]WASH COAL RECEIPT &amp; GCV DATA'!$A$2:$V$196,8,0),0)</f>
        <v>TAE</v>
      </c>
      <c r="I40" s="13">
        <f>IFERROR(VLOOKUP(A40,'[1]WASH COAL RECEIPT &amp; GCV DATA'!$A$2:$V$196,9,0),0)</f>
        <v>0</v>
      </c>
      <c r="J40" s="13" t="str">
        <f>IFERROR(VLOOKUP(A40,'[1]WASH COAL RECEIPT &amp; GCV DATA'!$A$2:$V$196,10,0),0)</f>
        <v>G12</v>
      </c>
      <c r="K40" s="15" t="e">
        <f>SUMIF('[1]WASH COAL RECEIPT &amp; GCV DATA'!$A$3:$A$196,'MASTER DATA FILE WASH COAL'!A40,'[1]WASH COAL RECEIPT &amp; GCV DATA'!$K$3:$K$196)</f>
        <v>#VALUE!</v>
      </c>
      <c r="L40" s="15" t="e">
        <f>SUMIF('[1]WASH COAL RECEIPT &amp; GCV DATA'!$A$3:$A$196,'MASTER DATA FILE WASH COAL'!A40,'[1]WASH COAL RECEIPT &amp; GCV DATA'!$L$3:$L$196)</f>
        <v>#VALUE!</v>
      </c>
      <c r="M40" s="15" t="e">
        <f t="shared" si="0"/>
        <v>#VALUE!</v>
      </c>
      <c r="N40" s="67" t="e">
        <f t="shared" si="1"/>
        <v>#VALUE!</v>
      </c>
      <c r="O40" s="15" t="e">
        <f>SUMIF('[1]WASH COAL RECEIPT &amp; GCV DATA'!$A$3:$A$196,'MASTER DATA FILE WASH COAL'!A40,'[1]WASH COAL RECEIPT &amp; GCV DATA'!$O$3:$O$196)</f>
        <v>#VALUE!</v>
      </c>
      <c r="P40" s="15" t="e">
        <f t="shared" si="2"/>
        <v>#VALUE!</v>
      </c>
      <c r="Q40" s="15" t="e">
        <f>SUMIF('[1]WASH COAL RECEIPT &amp; GCV DATA'!$A$3:$A$196,'MASTER DATA FILE WASH COAL'!A40,'[1]WASH COAL RECEIPT &amp; GCV DATA'!$Q$3:$Q$196)</f>
        <v>#VALUE!</v>
      </c>
      <c r="R40" s="16" t="e">
        <f>SUMIF('[1]WASH COAL RECEIPT &amp; GCV DATA'!$A$3:$A$256,'MASTER DATA FILE WASH COAL'!A40,'[1]WASH COAL RECEIPT &amp; GCV DATA'!$R$3:$R$256)+IF(H40=$J$234,($K$234*K40),0)+IF(H40=$J$235,($K$235*K40),0)</f>
        <v>#VALUE!</v>
      </c>
      <c r="S40" s="15" t="e">
        <f t="shared" si="3"/>
        <v>#VALUE!</v>
      </c>
      <c r="T40" s="15" t="e">
        <f>SUMIF('[1]WASH COAL RECEIPT &amp; GCV DATA'!$A$3:$A$196,'MASTER DATA FILE WASH COAL'!A40,'[1]WASH COAL RECEIPT &amp; GCV DATA'!$T$3:$T$196)</f>
        <v>#VALUE!</v>
      </c>
      <c r="U40" s="15" t="e">
        <f t="shared" si="4"/>
        <v>#VALUE!</v>
      </c>
      <c r="V40" s="15" t="e">
        <f>SUMIF('[1]WASH COAL RECEIPT &amp; GCV DATA'!$A$3:$A$196,'MASTER DATA FILE WASH COAL'!A40,'[1]WASH COAL RECEIPT &amp; GCV DATA'!$V$3:$V$196)</f>
        <v>#VALUE!</v>
      </c>
      <c r="W40" s="15" t="e">
        <f t="shared" si="5"/>
        <v>#VALUE!</v>
      </c>
      <c r="X40" s="13" t="e">
        <f t="shared" si="6"/>
        <v>#VALUE!</v>
      </c>
      <c r="Y40" s="13"/>
      <c r="Z40" s="13"/>
      <c r="AB40">
        <v>3824.2780519201888</v>
      </c>
      <c r="AC40" s="53" t="e">
        <f t="shared" si="8"/>
        <v>#VALUE!</v>
      </c>
      <c r="AE40" s="53" t="e">
        <f t="shared" si="7"/>
        <v>#VALUE!</v>
      </c>
      <c r="AF40">
        <v>39</v>
      </c>
      <c r="AJ40">
        <v>3686.99</v>
      </c>
      <c r="AK40" s="53" t="e">
        <f t="shared" si="9"/>
        <v>#VALUE!</v>
      </c>
    </row>
    <row r="41" spans="1:37" customFormat="1" ht="15.6" x14ac:dyDescent="0.3">
      <c r="A41" s="65">
        <v>46</v>
      </c>
      <c r="B41" s="57" t="e">
        <f>SUMIF('[1]WASH COAL RECEIPT &amp; GCV DATA'!$A$3:$A$123,A41,'[1]WASH COAL RECEIPT &amp; GCV DATA'!$B$3:$B$123)</f>
        <v>#VALUE!</v>
      </c>
      <c r="C41" s="13" t="e">
        <f>SUMIF('[1]WASH COAL RECEIPT &amp; GCV DATA'!$A$3:$A$123,A41,'[1]WASH COAL RECEIPT &amp; GCV DATA'!$C$3:$C$123)</f>
        <v>#VALUE!</v>
      </c>
      <c r="D41" s="66" t="str">
        <f>IFERROR(VLOOKUP(A41,'[1]WASH COAL RECEIPT &amp; GCV DATA'!A40:V162,4,0),0)</f>
        <v>08.07.2022</v>
      </c>
      <c r="E41" s="14">
        <f>IFERROR(VLOOKUP(A41,'[1]WASH COAL RECEIPT &amp; GCV DATA'!$A$2:$V$196,5,0),0)</f>
        <v>44743</v>
      </c>
      <c r="F41" s="13" t="e">
        <f>SUMIF('[1]WASH COAL RECEIPT &amp; GCV DATA'!$A$3:$A$196,'MASTER DATA FILE WASH COAL'!A41,'[1]WASH COAL RECEIPT &amp; GCV DATA'!$F$3:$F$196)</f>
        <v>#VALUE!</v>
      </c>
      <c r="G41" s="13" t="str">
        <f>IFERROR(VLOOKUP(A41,'[1]WASH COAL RECEIPT &amp; GCV DATA'!$A$2:$V$196,7,0),0)</f>
        <v>WCL</v>
      </c>
      <c r="H41" s="13" t="str">
        <f>IFERROR(VLOOKUP(A41,'[1]WASH COAL RECEIPT &amp; GCV DATA'!$A$2:$V$196,8,0),0)</f>
        <v>TAE</v>
      </c>
      <c r="I41" s="13">
        <f>IFERROR(VLOOKUP(A41,'[1]WASH COAL RECEIPT &amp; GCV DATA'!$A$2:$V$196,9,0),0)</f>
        <v>0</v>
      </c>
      <c r="J41" s="13" t="str">
        <f>IFERROR(VLOOKUP(A41,'[1]WASH COAL RECEIPT &amp; GCV DATA'!$A$2:$V$196,10,0),0)</f>
        <v>G12</v>
      </c>
      <c r="K41" s="15" t="e">
        <f>SUMIF('[1]WASH COAL RECEIPT &amp; GCV DATA'!$A$3:$A$196,'MASTER DATA FILE WASH COAL'!A41,'[1]WASH COAL RECEIPT &amp; GCV DATA'!$K$3:$K$196)</f>
        <v>#VALUE!</v>
      </c>
      <c r="L41" s="15" t="e">
        <f>SUMIF('[1]WASH COAL RECEIPT &amp; GCV DATA'!$A$3:$A$196,'MASTER DATA FILE WASH COAL'!A41,'[1]WASH COAL RECEIPT &amp; GCV DATA'!$L$3:$L$196)</f>
        <v>#VALUE!</v>
      </c>
      <c r="M41" s="15" t="e">
        <f t="shared" si="0"/>
        <v>#VALUE!</v>
      </c>
      <c r="N41" s="67" t="e">
        <f t="shared" si="1"/>
        <v>#VALUE!</v>
      </c>
      <c r="O41" s="15" t="e">
        <f>SUMIF('[1]WASH COAL RECEIPT &amp; GCV DATA'!$A$3:$A$196,'MASTER DATA FILE WASH COAL'!A41,'[1]WASH COAL RECEIPT &amp; GCV DATA'!$O$3:$O$196)</f>
        <v>#VALUE!</v>
      </c>
      <c r="P41" s="15" t="e">
        <f t="shared" si="2"/>
        <v>#VALUE!</v>
      </c>
      <c r="Q41" s="15" t="e">
        <f>SUMIF('[1]WASH COAL RECEIPT &amp; GCV DATA'!$A$3:$A$196,'MASTER DATA FILE WASH COAL'!A41,'[1]WASH COAL RECEIPT &amp; GCV DATA'!$Q$3:$Q$196)</f>
        <v>#VALUE!</v>
      </c>
      <c r="R41" s="16" t="e">
        <f>SUMIF('[1]WASH COAL RECEIPT &amp; GCV DATA'!$A$3:$A$256,'MASTER DATA FILE WASH COAL'!A41,'[1]WASH COAL RECEIPT &amp; GCV DATA'!$R$3:$R$256)+IF(H41=$J$234,($K$234*K41),0)+IF(H41=$J$235,($K$235*K41),0)</f>
        <v>#VALUE!</v>
      </c>
      <c r="S41" s="15" t="e">
        <f t="shared" si="3"/>
        <v>#VALUE!</v>
      </c>
      <c r="T41" s="15" t="e">
        <f>SUMIF('[1]WASH COAL RECEIPT &amp; GCV DATA'!$A$3:$A$196,'MASTER DATA FILE WASH COAL'!A41,'[1]WASH COAL RECEIPT &amp; GCV DATA'!$T$3:$T$196)</f>
        <v>#VALUE!</v>
      </c>
      <c r="U41" s="15" t="e">
        <f t="shared" si="4"/>
        <v>#VALUE!</v>
      </c>
      <c r="V41" s="15" t="e">
        <f>SUMIF('[1]WASH COAL RECEIPT &amp; GCV DATA'!$A$3:$A$196,'MASTER DATA FILE WASH COAL'!A41,'[1]WASH COAL RECEIPT &amp; GCV DATA'!$V$3:$V$196)</f>
        <v>#VALUE!</v>
      </c>
      <c r="W41" s="15" t="e">
        <f t="shared" si="5"/>
        <v>#VALUE!</v>
      </c>
      <c r="X41" s="13" t="e">
        <f t="shared" si="6"/>
        <v>#VALUE!</v>
      </c>
      <c r="Y41" s="13"/>
      <c r="Z41" s="13"/>
      <c r="AB41">
        <v>3767.9370314842581</v>
      </c>
      <c r="AC41" s="53" t="e">
        <f t="shared" si="8"/>
        <v>#VALUE!</v>
      </c>
      <c r="AE41" s="53" t="e">
        <f t="shared" si="7"/>
        <v>#VALUE!</v>
      </c>
      <c r="AF41">
        <v>40</v>
      </c>
      <c r="AJ41">
        <v>3280.5</v>
      </c>
      <c r="AK41" s="53" t="e">
        <f t="shared" si="9"/>
        <v>#VALUE!</v>
      </c>
    </row>
    <row r="42" spans="1:37" customFormat="1" ht="15.6" x14ac:dyDescent="0.3">
      <c r="A42" s="65">
        <v>48</v>
      </c>
      <c r="B42" s="57" t="e">
        <f>SUMIF('[1]WASH COAL RECEIPT &amp; GCV DATA'!$A$3:$A$123,A42,'[1]WASH COAL RECEIPT &amp; GCV DATA'!$B$3:$B$123)</f>
        <v>#VALUE!</v>
      </c>
      <c r="C42" s="13" t="e">
        <f>SUMIF('[1]WASH COAL RECEIPT &amp; GCV DATA'!$A$3:$A$123,A42,'[1]WASH COAL RECEIPT &amp; GCV DATA'!$C$3:$C$123)</f>
        <v>#VALUE!</v>
      </c>
      <c r="D42" s="66" t="str">
        <f>IFERROR(VLOOKUP(A42,'[1]WASH COAL RECEIPT &amp; GCV DATA'!A41:V163,4,0),0)</f>
        <v>09.07.2022</v>
      </c>
      <c r="E42" s="14">
        <f>IFERROR(VLOOKUP(A42,'[1]WASH COAL RECEIPT &amp; GCV DATA'!$A$2:$V$196,5,0),0)</f>
        <v>44743</v>
      </c>
      <c r="F42" s="13" t="e">
        <f>SUMIF('[1]WASH COAL RECEIPT &amp; GCV DATA'!$A$3:$A$196,'MASTER DATA FILE WASH COAL'!A42,'[1]WASH COAL RECEIPT &amp; GCV DATA'!$F$3:$F$196)</f>
        <v>#VALUE!</v>
      </c>
      <c r="G42" s="13" t="str">
        <f>IFERROR(VLOOKUP(A42,'[1]WASH COAL RECEIPT &amp; GCV DATA'!$A$2:$V$196,7,0),0)</f>
        <v>WCL</v>
      </c>
      <c r="H42" s="13" t="str">
        <f>IFERROR(VLOOKUP(A42,'[1]WASH COAL RECEIPT &amp; GCV DATA'!$A$2:$V$196,8,0),0)</f>
        <v>WANI</v>
      </c>
      <c r="I42" s="13">
        <f>IFERROR(VLOOKUP(A42,'[1]WASH COAL RECEIPT &amp; GCV DATA'!$A$2:$V$196,9,0),0)</f>
        <v>0</v>
      </c>
      <c r="J42" s="13" t="str">
        <f>IFERROR(VLOOKUP(A42,'[1]WASH COAL RECEIPT &amp; GCV DATA'!$A$2:$V$196,10,0),0)</f>
        <v>G10</v>
      </c>
      <c r="K42" s="15" t="e">
        <f>SUMIF('[1]WASH COAL RECEIPT &amp; GCV DATA'!$A$3:$A$196,'MASTER DATA FILE WASH COAL'!A42,'[1]WASH COAL RECEIPT &amp; GCV DATA'!$K$3:$K$196)</f>
        <v>#VALUE!</v>
      </c>
      <c r="L42" s="15" t="e">
        <f>SUMIF('[1]WASH COAL RECEIPT &amp; GCV DATA'!$A$3:$A$196,'MASTER DATA FILE WASH COAL'!A42,'[1]WASH COAL RECEIPT &amp; GCV DATA'!$L$3:$L$196)</f>
        <v>#VALUE!</v>
      </c>
      <c r="M42" s="15" t="e">
        <f t="shared" si="0"/>
        <v>#VALUE!</v>
      </c>
      <c r="N42" s="67" t="e">
        <f t="shared" si="1"/>
        <v>#VALUE!</v>
      </c>
      <c r="O42" s="15" t="e">
        <f>SUMIF('[1]WASH COAL RECEIPT &amp; GCV DATA'!$A$3:$A$196,'MASTER DATA FILE WASH COAL'!A42,'[1]WASH COAL RECEIPT &amp; GCV DATA'!$O$3:$O$196)</f>
        <v>#VALUE!</v>
      </c>
      <c r="P42" s="15" t="e">
        <f t="shared" si="2"/>
        <v>#VALUE!</v>
      </c>
      <c r="Q42" s="15" t="e">
        <f>SUMIF('[1]WASH COAL RECEIPT &amp; GCV DATA'!$A$3:$A$196,'MASTER DATA FILE WASH COAL'!A42,'[1]WASH COAL RECEIPT &amp; GCV DATA'!$Q$3:$Q$196)</f>
        <v>#VALUE!</v>
      </c>
      <c r="R42" s="16" t="e">
        <f>SUMIF('[1]WASH COAL RECEIPT &amp; GCV DATA'!$A$3:$A$256,'MASTER DATA FILE WASH COAL'!A42,'[1]WASH COAL RECEIPT &amp; GCV DATA'!$R$3:$R$256)+IF(H42=$J$234,($K$234*K42),0)+IF(H42=$J$235,($K$235*K42),0)</f>
        <v>#VALUE!</v>
      </c>
      <c r="S42" s="15" t="e">
        <f t="shared" si="3"/>
        <v>#VALUE!</v>
      </c>
      <c r="T42" s="15" t="e">
        <f>SUMIF('[1]WASH COAL RECEIPT &amp; GCV DATA'!$A$3:$A$196,'MASTER DATA FILE WASH COAL'!A42,'[1]WASH COAL RECEIPT &amp; GCV DATA'!$T$3:$T$196)</f>
        <v>#VALUE!</v>
      </c>
      <c r="U42" s="15" t="e">
        <f t="shared" si="4"/>
        <v>#VALUE!</v>
      </c>
      <c r="V42" s="15" t="e">
        <f>SUMIF('[1]WASH COAL RECEIPT &amp; GCV DATA'!$A$3:$A$196,'MASTER DATA FILE WASH COAL'!A42,'[1]WASH COAL RECEIPT &amp; GCV DATA'!$V$3:$V$196)</f>
        <v>#VALUE!</v>
      </c>
      <c r="W42" s="15" t="e">
        <f t="shared" si="5"/>
        <v>#VALUE!</v>
      </c>
      <c r="X42" s="13" t="e">
        <f t="shared" si="6"/>
        <v>#VALUE!</v>
      </c>
      <c r="Y42" s="13"/>
      <c r="Z42" s="13"/>
      <c r="AB42">
        <v>4270.1640312038799</v>
      </c>
      <c r="AC42" s="53" t="e">
        <f t="shared" si="8"/>
        <v>#VALUE!</v>
      </c>
      <c r="AE42" s="53" t="e">
        <f t="shared" si="7"/>
        <v>#VALUE!</v>
      </c>
      <c r="AF42">
        <v>41</v>
      </c>
      <c r="AJ42">
        <v>3727.89</v>
      </c>
      <c r="AK42" s="53" t="e">
        <f t="shared" si="9"/>
        <v>#VALUE!</v>
      </c>
    </row>
    <row r="43" spans="1:37" customFormat="1" ht="15.6" x14ac:dyDescent="0.3">
      <c r="A43" s="65">
        <v>49</v>
      </c>
      <c r="B43" s="57" t="e">
        <f>SUMIF('[1]WASH COAL RECEIPT &amp; GCV DATA'!$A$3:$A$123,A43,'[1]WASH COAL RECEIPT &amp; GCV DATA'!$B$3:$B$123)</f>
        <v>#VALUE!</v>
      </c>
      <c r="C43" s="13" t="e">
        <f>SUMIF('[1]WASH COAL RECEIPT &amp; GCV DATA'!$A$3:$A$123,A43,'[1]WASH COAL RECEIPT &amp; GCV DATA'!$C$3:$C$123)</f>
        <v>#VALUE!</v>
      </c>
      <c r="D43" s="66" t="str">
        <f>IFERROR(VLOOKUP(A43,'[1]WASH COAL RECEIPT &amp; GCV DATA'!A42:V164,4,0),0)</f>
        <v>09.07.2022</v>
      </c>
      <c r="E43" s="14">
        <f>IFERROR(VLOOKUP(A43,'[1]WASH COAL RECEIPT &amp; GCV DATA'!$A$2:$V$196,5,0),0)</f>
        <v>44743</v>
      </c>
      <c r="F43" s="13" t="e">
        <f>SUMIF('[1]WASH COAL RECEIPT &amp; GCV DATA'!$A$3:$A$196,'MASTER DATA FILE WASH COAL'!A43,'[1]WASH COAL RECEIPT &amp; GCV DATA'!$F$3:$F$196)</f>
        <v>#VALUE!</v>
      </c>
      <c r="G43" s="13" t="str">
        <f>IFERROR(VLOOKUP(A43,'[1]WASH COAL RECEIPT &amp; GCV DATA'!$A$2:$V$196,7,0),0)</f>
        <v>SECL</v>
      </c>
      <c r="H43" s="13" t="str">
        <f>IFERROR(VLOOKUP(A43,'[1]WASH COAL RECEIPT &amp; GCV DATA'!$A$2:$V$196,8,0),0)</f>
        <v>GPCK</v>
      </c>
      <c r="I43" s="13">
        <f>IFERROR(VLOOKUP(A43,'[1]WASH COAL RECEIPT &amp; GCV DATA'!$A$2:$V$196,9,0),0)</f>
        <v>0</v>
      </c>
      <c r="J43" s="13" t="str">
        <f>IFERROR(VLOOKUP(A43,'[1]WASH COAL RECEIPT &amp; GCV DATA'!$A$2:$V$196,10,0),0)</f>
        <v>G11</v>
      </c>
      <c r="K43" s="15" t="e">
        <f>SUMIF('[1]WASH COAL RECEIPT &amp; GCV DATA'!$A$3:$A$196,'MASTER DATA FILE WASH COAL'!A43,'[1]WASH COAL RECEIPT &amp; GCV DATA'!$K$3:$K$196)</f>
        <v>#VALUE!</v>
      </c>
      <c r="L43" s="15" t="e">
        <f>SUMIF('[1]WASH COAL RECEIPT &amp; GCV DATA'!$A$3:$A$196,'MASTER DATA FILE WASH COAL'!A43,'[1]WASH COAL RECEIPT &amp; GCV DATA'!$L$3:$L$196)</f>
        <v>#VALUE!</v>
      </c>
      <c r="M43" s="15" t="e">
        <f t="shared" si="0"/>
        <v>#VALUE!</v>
      </c>
      <c r="N43" s="67" t="e">
        <f t="shared" si="1"/>
        <v>#VALUE!</v>
      </c>
      <c r="O43" s="15" t="e">
        <f>SUMIF('[1]WASH COAL RECEIPT &amp; GCV DATA'!$A$3:$A$196,'MASTER DATA FILE WASH COAL'!A43,'[1]WASH COAL RECEIPT &amp; GCV DATA'!$O$3:$O$196)</f>
        <v>#VALUE!</v>
      </c>
      <c r="P43" s="15" t="e">
        <f t="shared" si="2"/>
        <v>#VALUE!</v>
      </c>
      <c r="Q43" s="15" t="e">
        <f>SUMIF('[1]WASH COAL RECEIPT &amp; GCV DATA'!$A$3:$A$196,'MASTER DATA FILE WASH COAL'!A43,'[1]WASH COAL RECEIPT &amp; GCV DATA'!$Q$3:$Q$196)</f>
        <v>#VALUE!</v>
      </c>
      <c r="R43" s="16" t="e">
        <f>SUMIF('[1]WASH COAL RECEIPT &amp; GCV DATA'!$A$3:$A$256,'MASTER DATA FILE WASH COAL'!A43,'[1]WASH COAL RECEIPT &amp; GCV DATA'!$R$3:$R$256)+IF(H43=$J$234,($K$234*K43),0)+IF(H43=$J$235,($K$235*K43),0)</f>
        <v>#VALUE!</v>
      </c>
      <c r="S43" s="15" t="e">
        <f t="shared" si="3"/>
        <v>#VALUE!</v>
      </c>
      <c r="T43" s="15" t="e">
        <f>SUMIF('[1]WASH COAL RECEIPT &amp; GCV DATA'!$A$3:$A$196,'MASTER DATA FILE WASH COAL'!A43,'[1]WASH COAL RECEIPT &amp; GCV DATA'!$T$3:$T$196)</f>
        <v>#VALUE!</v>
      </c>
      <c r="U43" s="15" t="e">
        <f t="shared" si="4"/>
        <v>#VALUE!</v>
      </c>
      <c r="V43" s="15" t="e">
        <f>SUMIF('[1]WASH COAL RECEIPT &amp; GCV DATA'!$A$3:$A$196,'MASTER DATA FILE WASH COAL'!A43,'[1]WASH COAL RECEIPT &amp; GCV DATA'!$V$3:$V$196)</f>
        <v>#VALUE!</v>
      </c>
      <c r="W43" s="15" t="e">
        <f t="shared" si="5"/>
        <v>#VALUE!</v>
      </c>
      <c r="X43" s="13" t="e">
        <f t="shared" si="6"/>
        <v>#VALUE!</v>
      </c>
      <c r="Y43" s="13"/>
      <c r="Z43" s="13"/>
      <c r="AB43">
        <v>3883.9369098712446</v>
      </c>
      <c r="AC43" s="53" t="e">
        <f t="shared" si="8"/>
        <v>#VALUE!</v>
      </c>
      <c r="AE43" s="53" t="e">
        <f t="shared" si="7"/>
        <v>#VALUE!</v>
      </c>
      <c r="AF43">
        <v>42</v>
      </c>
      <c r="AJ43">
        <v>3975.32</v>
      </c>
      <c r="AK43" s="53" t="e">
        <f t="shared" si="9"/>
        <v>#VALUE!</v>
      </c>
    </row>
    <row r="44" spans="1:37" customFormat="1" ht="15.6" x14ac:dyDescent="0.3">
      <c r="A44" s="65">
        <v>50</v>
      </c>
      <c r="B44" s="57" t="e">
        <f>SUMIF('[1]WASH COAL RECEIPT &amp; GCV DATA'!$A$3:$A$123,A44,'[1]WASH COAL RECEIPT &amp; GCV DATA'!$B$3:$B$123)</f>
        <v>#VALUE!</v>
      </c>
      <c r="C44" s="13" t="e">
        <f>SUMIF('[1]WASH COAL RECEIPT &amp; GCV DATA'!$A$3:$A$123,A44,'[1]WASH COAL RECEIPT &amp; GCV DATA'!$C$3:$C$123)</f>
        <v>#VALUE!</v>
      </c>
      <c r="D44" s="66" t="str">
        <f>IFERROR(VLOOKUP(A44,'[1]WASH COAL RECEIPT &amp; GCV DATA'!A43:V165,4,0),0)</f>
        <v>09.07.2022</v>
      </c>
      <c r="E44" s="14">
        <f>IFERROR(VLOOKUP(A44,'[1]WASH COAL RECEIPT &amp; GCV DATA'!$A$2:$V$196,5,0),0)</f>
        <v>44743</v>
      </c>
      <c r="F44" s="13" t="e">
        <f>SUMIF('[1]WASH COAL RECEIPT &amp; GCV DATA'!$A$3:$A$196,'MASTER DATA FILE WASH COAL'!A44,'[1]WASH COAL RECEIPT &amp; GCV DATA'!$F$3:$F$196)</f>
        <v>#VALUE!</v>
      </c>
      <c r="G44" s="13" t="str">
        <f>IFERROR(VLOOKUP(A44,'[1]WASH COAL RECEIPT &amp; GCV DATA'!$A$2:$V$196,7,0),0)</f>
        <v>SECL</v>
      </c>
      <c r="H44" s="13" t="str">
        <f>IFERROR(VLOOKUP(A44,'[1]WASH COAL RECEIPT &amp; GCV DATA'!$A$2:$V$196,8,0),0)</f>
        <v>PHEC</v>
      </c>
      <c r="I44" s="13">
        <f>IFERROR(VLOOKUP(A44,'[1]WASH COAL RECEIPT &amp; GCV DATA'!$A$2:$V$196,9,0),0)</f>
        <v>0</v>
      </c>
      <c r="J44" s="13" t="str">
        <f>IFERROR(VLOOKUP(A44,'[1]WASH COAL RECEIPT &amp; GCV DATA'!$A$2:$V$196,10,0),0)</f>
        <v>G11</v>
      </c>
      <c r="K44" s="15" t="e">
        <f>SUMIF('[1]WASH COAL RECEIPT &amp; GCV DATA'!$A$3:$A$196,'MASTER DATA FILE WASH COAL'!A44,'[1]WASH COAL RECEIPT &amp; GCV DATA'!$K$3:$K$196)</f>
        <v>#VALUE!</v>
      </c>
      <c r="L44" s="15" t="e">
        <f>SUMIF('[1]WASH COAL RECEIPT &amp; GCV DATA'!$A$3:$A$196,'MASTER DATA FILE WASH COAL'!A44,'[1]WASH COAL RECEIPT &amp; GCV DATA'!$L$3:$L$196)</f>
        <v>#VALUE!</v>
      </c>
      <c r="M44" s="15" t="e">
        <f t="shared" si="0"/>
        <v>#VALUE!</v>
      </c>
      <c r="N44" s="67" t="e">
        <f t="shared" si="1"/>
        <v>#VALUE!</v>
      </c>
      <c r="O44" s="15" t="e">
        <f>SUMIF('[1]WASH COAL RECEIPT &amp; GCV DATA'!$A$3:$A$196,'MASTER DATA FILE WASH COAL'!A44,'[1]WASH COAL RECEIPT &amp; GCV DATA'!$O$3:$O$196)</f>
        <v>#VALUE!</v>
      </c>
      <c r="P44" s="15" t="e">
        <f t="shared" si="2"/>
        <v>#VALUE!</v>
      </c>
      <c r="Q44" s="15" t="e">
        <f>SUMIF('[1]WASH COAL RECEIPT &amp; GCV DATA'!$A$3:$A$196,'MASTER DATA FILE WASH COAL'!A44,'[1]WASH COAL RECEIPT &amp; GCV DATA'!$Q$3:$Q$196)</f>
        <v>#VALUE!</v>
      </c>
      <c r="R44" s="16" t="e">
        <f>SUMIF('[1]WASH COAL RECEIPT &amp; GCV DATA'!$A$3:$A$256,'MASTER DATA FILE WASH COAL'!A44,'[1]WASH COAL RECEIPT &amp; GCV DATA'!$R$3:$R$256)+IF(H44=$J$234,($K$234*K44),0)+IF(H44=$J$235,($K$235*K44),0)</f>
        <v>#VALUE!</v>
      </c>
      <c r="S44" s="15" t="e">
        <f t="shared" si="3"/>
        <v>#VALUE!</v>
      </c>
      <c r="T44" s="15" t="e">
        <f>SUMIF('[1]WASH COAL RECEIPT &amp; GCV DATA'!$A$3:$A$196,'MASTER DATA FILE WASH COAL'!A44,'[1]WASH COAL RECEIPT &amp; GCV DATA'!$T$3:$T$196)</f>
        <v>#VALUE!</v>
      </c>
      <c r="U44" s="15" t="e">
        <f t="shared" si="4"/>
        <v>#VALUE!</v>
      </c>
      <c r="V44" s="15" t="e">
        <f>SUMIF('[1]WASH COAL RECEIPT &amp; GCV DATA'!$A$3:$A$196,'MASTER DATA FILE WASH COAL'!A44,'[1]WASH COAL RECEIPT &amp; GCV DATA'!$V$3:$V$196)</f>
        <v>#VALUE!</v>
      </c>
      <c r="W44" s="15" t="e">
        <f t="shared" si="5"/>
        <v>#VALUE!</v>
      </c>
      <c r="X44" s="13" t="e">
        <f t="shared" si="6"/>
        <v>#VALUE!</v>
      </c>
      <c r="Y44" s="13"/>
      <c r="Z44" s="13"/>
      <c r="AB44">
        <v>3899.300826978842</v>
      </c>
      <c r="AC44" s="53" t="e">
        <f t="shared" si="8"/>
        <v>#VALUE!</v>
      </c>
      <c r="AE44" s="53" t="e">
        <f t="shared" si="7"/>
        <v>#VALUE!</v>
      </c>
      <c r="AF44">
        <v>43</v>
      </c>
      <c r="AJ44">
        <v>3975.32</v>
      </c>
      <c r="AK44" s="53" t="e">
        <f t="shared" si="9"/>
        <v>#VALUE!</v>
      </c>
    </row>
    <row r="45" spans="1:37" customFormat="1" ht="15.6" x14ac:dyDescent="0.3">
      <c r="A45" s="65">
        <v>51</v>
      </c>
      <c r="B45" s="57" t="e">
        <f>SUMIF('[1]WASH COAL RECEIPT &amp; GCV DATA'!$A$3:$A$123,A45,'[1]WASH COAL RECEIPT &amp; GCV DATA'!$B$3:$B$123)</f>
        <v>#VALUE!</v>
      </c>
      <c r="C45" s="13" t="e">
        <f>SUMIF('[1]WASH COAL RECEIPT &amp; GCV DATA'!$A$3:$A$123,A45,'[1]WASH COAL RECEIPT &amp; GCV DATA'!$C$3:$C$123)</f>
        <v>#VALUE!</v>
      </c>
      <c r="D45" s="66" t="str">
        <f>IFERROR(VLOOKUP(A45,'[1]WASH COAL RECEIPT &amp; GCV DATA'!A44:V165,4,0),0)</f>
        <v>10.07.2022</v>
      </c>
      <c r="E45" s="14">
        <f>IFERROR(VLOOKUP(A45,'[1]WASH COAL RECEIPT &amp; GCV DATA'!$A$2:$V$196,5,0),0)</f>
        <v>44743</v>
      </c>
      <c r="F45" s="13" t="e">
        <f>SUMIF('[1]WASH COAL RECEIPT &amp; GCV DATA'!$A$3:$A$196,'MASTER DATA FILE WASH COAL'!A45,'[1]WASH COAL RECEIPT &amp; GCV DATA'!$F$3:$F$196)</f>
        <v>#VALUE!</v>
      </c>
      <c r="G45" s="13" t="str">
        <f>IFERROR(VLOOKUP(A45,'[1]WASH COAL RECEIPT &amp; GCV DATA'!$A$2:$V$196,7,0),0)</f>
        <v>WCL</v>
      </c>
      <c r="H45" s="13" t="str">
        <f>IFERROR(VLOOKUP(A45,'[1]WASH COAL RECEIPT &amp; GCV DATA'!$A$2:$V$196,8,0),0)</f>
        <v>TAE</v>
      </c>
      <c r="I45" s="13">
        <f>IFERROR(VLOOKUP(A45,'[1]WASH COAL RECEIPT &amp; GCV DATA'!$A$2:$V$196,9,0),0)</f>
        <v>0</v>
      </c>
      <c r="J45" s="13" t="str">
        <f>IFERROR(VLOOKUP(A45,'[1]WASH COAL RECEIPT &amp; GCV DATA'!$A$2:$V$196,10,0),0)</f>
        <v>G12</v>
      </c>
      <c r="K45" s="15" t="e">
        <f>SUMIF('[1]WASH COAL RECEIPT &amp; GCV DATA'!$A$3:$A$196,'MASTER DATA FILE WASH COAL'!A45,'[1]WASH COAL RECEIPT &amp; GCV DATA'!$K$3:$K$196)</f>
        <v>#VALUE!</v>
      </c>
      <c r="L45" s="15" t="e">
        <f>SUMIF('[1]WASH COAL RECEIPT &amp; GCV DATA'!$A$3:$A$196,'MASTER DATA FILE WASH COAL'!A45,'[1]WASH COAL RECEIPT &amp; GCV DATA'!$L$3:$L$196)</f>
        <v>#VALUE!</v>
      </c>
      <c r="M45" s="15" t="e">
        <f t="shared" si="0"/>
        <v>#VALUE!</v>
      </c>
      <c r="N45" s="67" t="e">
        <f t="shared" si="1"/>
        <v>#VALUE!</v>
      </c>
      <c r="O45" s="15" t="e">
        <f>SUMIF('[1]WASH COAL RECEIPT &amp; GCV DATA'!$A$3:$A$196,'MASTER DATA FILE WASH COAL'!A45,'[1]WASH COAL RECEIPT &amp; GCV DATA'!$O$3:$O$196)</f>
        <v>#VALUE!</v>
      </c>
      <c r="P45" s="15" t="e">
        <f t="shared" si="2"/>
        <v>#VALUE!</v>
      </c>
      <c r="Q45" s="15" t="e">
        <f>SUMIF('[1]WASH COAL RECEIPT &amp; GCV DATA'!$A$3:$A$196,'MASTER DATA FILE WASH COAL'!A45,'[1]WASH COAL RECEIPT &amp; GCV DATA'!$Q$3:$Q$196)</f>
        <v>#VALUE!</v>
      </c>
      <c r="R45" s="16" t="e">
        <f>SUMIF('[1]WASH COAL RECEIPT &amp; GCV DATA'!$A$3:$A$256,'MASTER DATA FILE WASH COAL'!A45,'[1]WASH COAL RECEIPT &amp; GCV DATA'!$R$3:$R$256)+IF(H45=$J$234,($K$234*K45),0)+IF(H45=$J$235,($K$235*K45),0)</f>
        <v>#VALUE!</v>
      </c>
      <c r="S45" s="15" t="e">
        <f t="shared" si="3"/>
        <v>#VALUE!</v>
      </c>
      <c r="T45" s="15" t="e">
        <f>SUMIF('[1]WASH COAL RECEIPT &amp; GCV DATA'!$A$3:$A$196,'MASTER DATA FILE WASH COAL'!A45,'[1]WASH COAL RECEIPT &amp; GCV DATA'!$T$3:$T$196)</f>
        <v>#VALUE!</v>
      </c>
      <c r="U45" s="15" t="e">
        <f t="shared" si="4"/>
        <v>#VALUE!</v>
      </c>
      <c r="V45" s="15" t="e">
        <f>SUMIF('[1]WASH COAL RECEIPT &amp; GCV DATA'!$A$3:$A$196,'MASTER DATA FILE WASH COAL'!A45,'[1]WASH COAL RECEIPT &amp; GCV DATA'!$V$3:$V$196)</f>
        <v>#VALUE!</v>
      </c>
      <c r="W45" s="15" t="e">
        <f t="shared" si="5"/>
        <v>#VALUE!</v>
      </c>
      <c r="X45" s="13" t="e">
        <f t="shared" si="6"/>
        <v>#VALUE!</v>
      </c>
      <c r="Y45" s="13"/>
      <c r="Z45" s="13"/>
      <c r="AB45">
        <v>4103.5782788186734</v>
      </c>
      <c r="AC45" s="53" t="e">
        <f t="shared" si="8"/>
        <v>#VALUE!</v>
      </c>
      <c r="AE45" s="53" t="e">
        <f t="shared" si="7"/>
        <v>#VALUE!</v>
      </c>
      <c r="AF45">
        <v>44</v>
      </c>
      <c r="AJ45">
        <v>3967.2</v>
      </c>
      <c r="AK45" s="53" t="e">
        <f t="shared" si="9"/>
        <v>#VALUE!</v>
      </c>
    </row>
    <row r="46" spans="1:37" customFormat="1" ht="15.6" x14ac:dyDescent="0.3">
      <c r="A46" s="65">
        <v>52</v>
      </c>
      <c r="B46" s="57" t="e">
        <f>SUMIF('[1]WASH COAL RECEIPT &amp; GCV DATA'!$A$3:$A$123,A46,'[1]WASH COAL RECEIPT &amp; GCV DATA'!$B$3:$B$123)</f>
        <v>#VALUE!</v>
      </c>
      <c r="C46" s="13" t="e">
        <f>SUMIF('[1]WASH COAL RECEIPT &amp; GCV DATA'!$A$3:$A$123,A46,'[1]WASH COAL RECEIPT &amp; GCV DATA'!$C$3:$C$123)</f>
        <v>#VALUE!</v>
      </c>
      <c r="D46" s="66" t="str">
        <f>IFERROR(VLOOKUP(A46,'[1]WASH COAL RECEIPT &amp; GCV DATA'!A45:V166,4,0),0)</f>
        <v>09.07.2022</v>
      </c>
      <c r="E46" s="14">
        <f>IFERROR(VLOOKUP(A46,'[1]WASH COAL RECEIPT &amp; GCV DATA'!$A$2:$V$196,5,0),0)</f>
        <v>44743</v>
      </c>
      <c r="F46" s="13" t="e">
        <f>SUMIF('[1]WASH COAL RECEIPT &amp; GCV DATA'!$A$3:$A$196,'MASTER DATA FILE WASH COAL'!A46,'[1]WASH COAL RECEIPT &amp; GCV DATA'!$F$3:$F$196)</f>
        <v>#VALUE!</v>
      </c>
      <c r="G46" s="13" t="str">
        <f>IFERROR(VLOOKUP(A46,'[1]WASH COAL RECEIPT &amp; GCV DATA'!$A$2:$V$196,7,0),0)</f>
        <v>WCL</v>
      </c>
      <c r="H46" s="13" t="str">
        <f>IFERROR(VLOOKUP(A46,'[1]WASH COAL RECEIPT &amp; GCV DATA'!$A$2:$V$196,8,0),0)</f>
        <v>WANI</v>
      </c>
      <c r="I46" s="13">
        <f>IFERROR(VLOOKUP(A46,'[1]WASH COAL RECEIPT &amp; GCV DATA'!$A$2:$V$196,9,0),0)</f>
        <v>0</v>
      </c>
      <c r="J46" s="13" t="str">
        <f>IFERROR(VLOOKUP(A46,'[1]WASH COAL RECEIPT &amp; GCV DATA'!$A$2:$V$196,10,0),0)</f>
        <v>G10</v>
      </c>
      <c r="K46" s="15" t="e">
        <f>SUMIF('[1]WASH COAL RECEIPT &amp; GCV DATA'!$A$3:$A$196,'MASTER DATA FILE WASH COAL'!A46,'[1]WASH COAL RECEIPT &amp; GCV DATA'!$K$3:$K$196)</f>
        <v>#VALUE!</v>
      </c>
      <c r="L46" s="15" t="e">
        <f>SUMIF('[1]WASH COAL RECEIPT &amp; GCV DATA'!$A$3:$A$196,'MASTER DATA FILE WASH COAL'!A46,'[1]WASH COAL RECEIPT &amp; GCV DATA'!$L$3:$L$196)</f>
        <v>#VALUE!</v>
      </c>
      <c r="M46" s="15" t="e">
        <f t="shared" si="0"/>
        <v>#VALUE!</v>
      </c>
      <c r="N46" s="67" t="e">
        <f t="shared" si="1"/>
        <v>#VALUE!</v>
      </c>
      <c r="O46" s="15" t="e">
        <f>SUMIF('[1]WASH COAL RECEIPT &amp; GCV DATA'!$A$3:$A$196,'MASTER DATA FILE WASH COAL'!A46,'[1]WASH COAL RECEIPT &amp; GCV DATA'!$O$3:$O$196)</f>
        <v>#VALUE!</v>
      </c>
      <c r="P46" s="15" t="e">
        <f t="shared" si="2"/>
        <v>#VALUE!</v>
      </c>
      <c r="Q46" s="15" t="e">
        <f>SUMIF('[1]WASH COAL RECEIPT &amp; GCV DATA'!$A$3:$A$196,'MASTER DATA FILE WASH COAL'!A46,'[1]WASH COAL RECEIPT &amp; GCV DATA'!$Q$3:$Q$196)</f>
        <v>#VALUE!</v>
      </c>
      <c r="R46" s="16" t="e">
        <f>SUMIF('[1]WASH COAL RECEIPT &amp; GCV DATA'!$A$3:$A$256,'MASTER DATA FILE WASH COAL'!A46,'[1]WASH COAL RECEIPT &amp; GCV DATA'!$R$3:$R$256)+IF(H46=$J$234,($K$234*K46),0)+IF(H46=$J$235,($K$235*K46),0)</f>
        <v>#VALUE!</v>
      </c>
      <c r="S46" s="15" t="e">
        <f t="shared" si="3"/>
        <v>#VALUE!</v>
      </c>
      <c r="T46" s="15" t="e">
        <f>SUMIF('[1]WASH COAL RECEIPT &amp; GCV DATA'!$A$3:$A$196,'MASTER DATA FILE WASH COAL'!A46,'[1]WASH COAL RECEIPT &amp; GCV DATA'!$T$3:$T$196)</f>
        <v>#VALUE!</v>
      </c>
      <c r="U46" s="15" t="e">
        <f t="shared" si="4"/>
        <v>#VALUE!</v>
      </c>
      <c r="V46" s="15" t="e">
        <f>SUMIF('[1]WASH COAL RECEIPT &amp; GCV DATA'!$A$3:$A$196,'MASTER DATA FILE WASH COAL'!A46,'[1]WASH COAL RECEIPT &amp; GCV DATA'!$V$3:$V$196)</f>
        <v>#VALUE!</v>
      </c>
      <c r="W46" s="15" t="e">
        <f t="shared" si="5"/>
        <v>#VALUE!</v>
      </c>
      <c r="X46" s="13" t="e">
        <f t="shared" si="6"/>
        <v>#VALUE!</v>
      </c>
      <c r="Y46" s="13"/>
      <c r="Z46" s="13"/>
      <c r="AB46">
        <v>3963.5992694456381</v>
      </c>
      <c r="AC46" s="53" t="e">
        <f t="shared" si="8"/>
        <v>#VALUE!</v>
      </c>
      <c r="AE46" s="53" t="e">
        <f t="shared" si="7"/>
        <v>#VALUE!</v>
      </c>
      <c r="AF46" s="68">
        <v>45</v>
      </c>
      <c r="AJ46">
        <v>3553.25</v>
      </c>
      <c r="AK46" s="53" t="e">
        <f t="shared" si="9"/>
        <v>#VALUE!</v>
      </c>
    </row>
    <row r="47" spans="1:37" customFormat="1" ht="15.6" x14ac:dyDescent="0.3">
      <c r="A47" s="65">
        <v>53</v>
      </c>
      <c r="B47" s="57" t="e">
        <f>SUMIF('[1]WASH COAL RECEIPT &amp; GCV DATA'!$A$3:$A$123,A47,'[1]WASH COAL RECEIPT &amp; GCV DATA'!$B$3:$B$123)</f>
        <v>#VALUE!</v>
      </c>
      <c r="C47" s="13" t="e">
        <f>SUMIF('[1]WASH COAL RECEIPT &amp; GCV DATA'!$A$3:$A$123,A47,'[1]WASH COAL RECEIPT &amp; GCV DATA'!$C$3:$C$123)</f>
        <v>#VALUE!</v>
      </c>
      <c r="D47" s="66" t="str">
        <f>IFERROR(VLOOKUP(A47,'[1]WASH COAL RECEIPT &amp; GCV DATA'!A46:V167,4,0),0)</f>
        <v>09.07.2022</v>
      </c>
      <c r="E47" s="14">
        <f>IFERROR(VLOOKUP(A47,'[1]WASH COAL RECEIPT &amp; GCV DATA'!$A$2:$V$196,5,0),0)</f>
        <v>44743</v>
      </c>
      <c r="F47" s="13" t="e">
        <f>SUMIF('[1]WASH COAL RECEIPT &amp; GCV DATA'!$A$3:$A$196,'MASTER DATA FILE WASH COAL'!A47,'[1]WASH COAL RECEIPT &amp; GCV DATA'!$F$3:$F$196)</f>
        <v>#VALUE!</v>
      </c>
      <c r="G47" s="13" t="str">
        <f>IFERROR(VLOOKUP(A47,'[1]WASH COAL RECEIPT &amp; GCV DATA'!$A$2:$V$196,7,0),0)</f>
        <v>SECL</v>
      </c>
      <c r="H47" s="13" t="str">
        <f>IFERROR(VLOOKUP(A47,'[1]WASH COAL RECEIPT &amp; GCV DATA'!$A$2:$V$196,8,0),0)</f>
        <v>PMCJ</v>
      </c>
      <c r="I47" s="13">
        <f>IFERROR(VLOOKUP(A47,'[1]WASH COAL RECEIPT &amp; GCV DATA'!$A$2:$V$196,9,0),0)</f>
        <v>0</v>
      </c>
      <c r="J47" s="13" t="str">
        <f>IFERROR(VLOOKUP(A47,'[1]WASH COAL RECEIPT &amp; GCV DATA'!$A$2:$V$196,10,0),0)</f>
        <v>G11</v>
      </c>
      <c r="K47" s="15" t="e">
        <f>SUMIF('[1]WASH COAL RECEIPT &amp; GCV DATA'!$A$3:$A$196,'MASTER DATA FILE WASH COAL'!A47,'[1]WASH COAL RECEIPT &amp; GCV DATA'!$K$3:$K$196)</f>
        <v>#VALUE!</v>
      </c>
      <c r="L47" s="15" t="e">
        <f>SUMIF('[1]WASH COAL RECEIPT &amp; GCV DATA'!$A$3:$A$196,'MASTER DATA FILE WASH COAL'!A47,'[1]WASH COAL RECEIPT &amp; GCV DATA'!$L$3:$L$196)</f>
        <v>#VALUE!</v>
      </c>
      <c r="M47" s="15" t="e">
        <f t="shared" si="0"/>
        <v>#VALUE!</v>
      </c>
      <c r="N47" s="67" t="e">
        <f t="shared" si="1"/>
        <v>#VALUE!</v>
      </c>
      <c r="O47" s="15" t="e">
        <f>SUMIF('[1]WASH COAL RECEIPT &amp; GCV DATA'!$A$3:$A$196,'MASTER DATA FILE WASH COAL'!A47,'[1]WASH COAL RECEIPT &amp; GCV DATA'!$O$3:$O$196)</f>
        <v>#VALUE!</v>
      </c>
      <c r="P47" s="15" t="e">
        <f t="shared" si="2"/>
        <v>#VALUE!</v>
      </c>
      <c r="Q47" s="15" t="e">
        <f>SUMIF('[1]WASH COAL RECEIPT &amp; GCV DATA'!$A$3:$A$196,'MASTER DATA FILE WASH COAL'!A47,'[1]WASH COAL RECEIPT &amp; GCV DATA'!$Q$3:$Q$196)</f>
        <v>#VALUE!</v>
      </c>
      <c r="R47" s="16" t="e">
        <f>SUMIF('[1]WASH COAL RECEIPT &amp; GCV DATA'!$A$3:$A$256,'MASTER DATA FILE WASH COAL'!A47,'[1]WASH COAL RECEIPT &amp; GCV DATA'!$R$3:$R$256)+IF(H47=$J$234,($K$234*K47),0)+IF(H47=$J$235,($K$235*K47),0)</f>
        <v>#VALUE!</v>
      </c>
      <c r="S47" s="15" t="e">
        <f t="shared" si="3"/>
        <v>#VALUE!</v>
      </c>
      <c r="T47" s="15" t="e">
        <f>SUMIF('[1]WASH COAL RECEIPT &amp; GCV DATA'!$A$3:$A$196,'MASTER DATA FILE WASH COAL'!A47,'[1]WASH COAL RECEIPT &amp; GCV DATA'!$T$3:$T$196)</f>
        <v>#VALUE!</v>
      </c>
      <c r="U47" s="15" t="e">
        <f t="shared" si="4"/>
        <v>#VALUE!</v>
      </c>
      <c r="V47" s="15" t="e">
        <f>SUMIF('[1]WASH COAL RECEIPT &amp; GCV DATA'!$A$3:$A$196,'MASTER DATA FILE WASH COAL'!A47,'[1]WASH COAL RECEIPT &amp; GCV DATA'!$V$3:$V$196)</f>
        <v>#VALUE!</v>
      </c>
      <c r="W47" s="15" t="e">
        <f t="shared" si="5"/>
        <v>#VALUE!</v>
      </c>
      <c r="X47" s="13" t="e">
        <f t="shared" si="6"/>
        <v>#VALUE!</v>
      </c>
      <c r="Y47" s="13"/>
      <c r="Z47" s="13"/>
      <c r="AB47">
        <v>4079.6052828574484</v>
      </c>
      <c r="AC47" s="53" t="e">
        <f t="shared" si="8"/>
        <v>#VALUE!</v>
      </c>
      <c r="AE47" s="53" t="e">
        <f t="shared" si="7"/>
        <v>#VALUE!</v>
      </c>
      <c r="AF47">
        <v>46</v>
      </c>
      <c r="AJ47">
        <v>4330.1899999999996</v>
      </c>
      <c r="AK47" s="53" t="e">
        <f t="shared" si="9"/>
        <v>#VALUE!</v>
      </c>
    </row>
    <row r="48" spans="1:37" customFormat="1" ht="15.6" x14ac:dyDescent="0.3">
      <c r="A48" s="65">
        <v>55</v>
      </c>
      <c r="B48" s="57" t="e">
        <f>SUMIF('[1]WASH COAL RECEIPT &amp; GCV DATA'!$A$3:$A$123,A48,'[1]WASH COAL RECEIPT &amp; GCV DATA'!$B$3:$B$123)</f>
        <v>#VALUE!</v>
      </c>
      <c r="C48" s="13" t="e">
        <f>SUMIF('[1]WASH COAL RECEIPT &amp; GCV DATA'!$A$3:$A$123,A48,'[1]WASH COAL RECEIPT &amp; GCV DATA'!$C$3:$C$123)</f>
        <v>#VALUE!</v>
      </c>
      <c r="D48" s="66" t="str">
        <f>IFERROR(VLOOKUP(A48,'[1]WASH COAL RECEIPT &amp; GCV DATA'!A47:V168,4,0),0)</f>
        <v>10.07.2022</v>
      </c>
      <c r="E48" s="14">
        <f>IFERROR(VLOOKUP(A48,'[1]WASH COAL RECEIPT &amp; GCV DATA'!$A$2:$V$196,5,0),0)</f>
        <v>44743</v>
      </c>
      <c r="F48" s="13" t="e">
        <f>SUMIF('[1]WASH COAL RECEIPT &amp; GCV DATA'!$A$3:$A$196,'MASTER DATA FILE WASH COAL'!A48,'[1]WASH COAL RECEIPT &amp; GCV DATA'!$F$3:$F$196)</f>
        <v>#VALUE!</v>
      </c>
      <c r="G48" s="13" t="str">
        <f>IFERROR(VLOOKUP(A48,'[1]WASH COAL RECEIPT &amp; GCV DATA'!$A$2:$V$196,7,0),0)</f>
        <v>WCL</v>
      </c>
      <c r="H48" s="13" t="str">
        <f>IFERROR(VLOOKUP(A48,'[1]WASH COAL RECEIPT &amp; GCV DATA'!$A$2:$V$196,8,0),0)</f>
        <v>WANI</v>
      </c>
      <c r="I48" s="13">
        <f>IFERROR(VLOOKUP(A48,'[1]WASH COAL RECEIPT &amp; GCV DATA'!$A$2:$V$196,9,0),0)</f>
        <v>0</v>
      </c>
      <c r="J48" s="13" t="str">
        <f>IFERROR(VLOOKUP(A48,'[1]WASH COAL RECEIPT &amp; GCV DATA'!$A$2:$V$196,10,0),0)</f>
        <v>G10</v>
      </c>
      <c r="K48" s="15" t="e">
        <f>SUMIF('[1]WASH COAL RECEIPT &amp; GCV DATA'!$A$3:$A$196,'MASTER DATA FILE WASH COAL'!A48,'[1]WASH COAL RECEIPT &amp; GCV DATA'!$K$3:$K$196)</f>
        <v>#VALUE!</v>
      </c>
      <c r="L48" s="15" t="e">
        <f>SUMIF('[1]WASH COAL RECEIPT &amp; GCV DATA'!$A$3:$A$196,'MASTER DATA FILE WASH COAL'!A48,'[1]WASH COAL RECEIPT &amp; GCV DATA'!$L$3:$L$196)</f>
        <v>#VALUE!</v>
      </c>
      <c r="M48" s="15" t="e">
        <f t="shared" si="0"/>
        <v>#VALUE!</v>
      </c>
      <c r="N48" s="67" t="e">
        <f t="shared" si="1"/>
        <v>#VALUE!</v>
      </c>
      <c r="O48" s="15" t="e">
        <f>SUMIF('[1]WASH COAL RECEIPT &amp; GCV DATA'!$A$3:$A$196,'MASTER DATA FILE WASH COAL'!A48,'[1]WASH COAL RECEIPT &amp; GCV DATA'!$O$3:$O$196)</f>
        <v>#VALUE!</v>
      </c>
      <c r="P48" s="15" t="e">
        <f t="shared" si="2"/>
        <v>#VALUE!</v>
      </c>
      <c r="Q48" s="15" t="e">
        <f>SUMIF('[1]WASH COAL RECEIPT &amp; GCV DATA'!$A$3:$A$196,'MASTER DATA FILE WASH COAL'!A48,'[1]WASH COAL RECEIPT &amp; GCV DATA'!$Q$3:$Q$196)</f>
        <v>#VALUE!</v>
      </c>
      <c r="R48" s="16" t="e">
        <f>SUMIF('[1]WASH COAL RECEIPT &amp; GCV DATA'!$A$3:$A$256,'MASTER DATA FILE WASH COAL'!A48,'[1]WASH COAL RECEIPT &amp; GCV DATA'!$R$3:$R$256)+IF(H48=$J$234,($K$234*K48),0)+IF(H48=$J$235,($K$235*K48),0)</f>
        <v>#VALUE!</v>
      </c>
      <c r="S48" s="15" t="e">
        <f t="shared" si="3"/>
        <v>#VALUE!</v>
      </c>
      <c r="T48" s="15" t="e">
        <f>SUMIF('[1]WASH COAL RECEIPT &amp; GCV DATA'!$A$3:$A$196,'MASTER DATA FILE WASH COAL'!A48,'[1]WASH COAL RECEIPT &amp; GCV DATA'!$T$3:$T$196)</f>
        <v>#VALUE!</v>
      </c>
      <c r="U48" s="15" t="e">
        <f t="shared" si="4"/>
        <v>#VALUE!</v>
      </c>
      <c r="V48" s="15" t="e">
        <f>SUMIF('[1]WASH COAL RECEIPT &amp; GCV DATA'!$A$3:$A$196,'MASTER DATA FILE WASH COAL'!A48,'[1]WASH COAL RECEIPT &amp; GCV DATA'!$V$3:$V$196)</f>
        <v>#VALUE!</v>
      </c>
      <c r="W48" s="15" t="e">
        <f t="shared" si="5"/>
        <v>#VALUE!</v>
      </c>
      <c r="X48" s="13" t="e">
        <f t="shared" si="6"/>
        <v>#VALUE!</v>
      </c>
      <c r="Y48" s="13"/>
      <c r="Z48" s="13"/>
      <c r="AB48">
        <v>4176.7560588422057</v>
      </c>
      <c r="AC48" s="53" t="e">
        <f t="shared" si="8"/>
        <v>#VALUE!</v>
      </c>
      <c r="AE48" s="53" t="e">
        <f t="shared" si="7"/>
        <v>#VALUE!</v>
      </c>
      <c r="AF48">
        <v>47</v>
      </c>
      <c r="AJ48">
        <v>3772.25</v>
      </c>
      <c r="AK48" s="53" t="e">
        <f t="shared" si="9"/>
        <v>#VALUE!</v>
      </c>
    </row>
    <row r="49" spans="1:37" customFormat="1" ht="15.6" x14ac:dyDescent="0.3">
      <c r="A49" s="65">
        <v>56</v>
      </c>
      <c r="B49" s="57" t="e">
        <f>SUMIF('[1]WASH COAL RECEIPT &amp; GCV DATA'!$A$3:$A$123,A49,'[1]WASH COAL RECEIPT &amp; GCV DATA'!$B$3:$B$123)</f>
        <v>#VALUE!</v>
      </c>
      <c r="C49" s="13" t="e">
        <f>SUMIF('[1]WASH COAL RECEIPT &amp; GCV DATA'!$A$3:$A$123,A49,'[1]WASH COAL RECEIPT &amp; GCV DATA'!$C$3:$C$123)</f>
        <v>#VALUE!</v>
      </c>
      <c r="D49" s="66" t="str">
        <f>IFERROR(VLOOKUP(A49,'[1]WASH COAL RECEIPT &amp; GCV DATA'!A48:V169,4,0),0)</f>
        <v>10.07.2022</v>
      </c>
      <c r="E49" s="14">
        <f>IFERROR(VLOOKUP(A49,'[1]WASH COAL RECEIPT &amp; GCV DATA'!$A$2:$V$196,5,0),0)</f>
        <v>44743</v>
      </c>
      <c r="F49" s="13" t="e">
        <f>SUMIF('[1]WASH COAL RECEIPT &amp; GCV DATA'!$A$3:$A$196,'MASTER DATA FILE WASH COAL'!A49,'[1]WASH COAL RECEIPT &amp; GCV DATA'!$F$3:$F$196)</f>
        <v>#VALUE!</v>
      </c>
      <c r="G49" s="13" t="str">
        <f>IFERROR(VLOOKUP(A49,'[1]WASH COAL RECEIPT &amp; GCV DATA'!$A$2:$V$196,7,0),0)</f>
        <v>SECL</v>
      </c>
      <c r="H49" s="13" t="str">
        <f>IFERROR(VLOOKUP(A49,'[1]WASH COAL RECEIPT &amp; GCV DATA'!$A$2:$V$196,8,0),0)</f>
        <v>PHEC</v>
      </c>
      <c r="I49" s="13">
        <f>IFERROR(VLOOKUP(A49,'[1]WASH COAL RECEIPT &amp; GCV DATA'!$A$2:$V$196,9,0),0)</f>
        <v>0</v>
      </c>
      <c r="J49" s="13" t="str">
        <f>IFERROR(VLOOKUP(A49,'[1]WASH COAL RECEIPT &amp; GCV DATA'!$A$2:$V$196,10,0),0)</f>
        <v>G11</v>
      </c>
      <c r="K49" s="15" t="e">
        <f>SUMIF('[1]WASH COAL RECEIPT &amp; GCV DATA'!$A$3:$A$196,'MASTER DATA FILE WASH COAL'!A49,'[1]WASH COAL RECEIPT &amp; GCV DATA'!$K$3:$K$196)</f>
        <v>#VALUE!</v>
      </c>
      <c r="L49" s="15" t="e">
        <f>SUMIF('[1]WASH COAL RECEIPT &amp; GCV DATA'!$A$3:$A$196,'MASTER DATA FILE WASH COAL'!A49,'[1]WASH COAL RECEIPT &amp; GCV DATA'!$L$3:$L$196)</f>
        <v>#VALUE!</v>
      </c>
      <c r="M49" s="15" t="e">
        <f t="shared" si="0"/>
        <v>#VALUE!</v>
      </c>
      <c r="N49" s="67" t="e">
        <f t="shared" si="1"/>
        <v>#VALUE!</v>
      </c>
      <c r="O49" s="15" t="e">
        <f>SUMIF('[1]WASH COAL RECEIPT &amp; GCV DATA'!$A$3:$A$196,'MASTER DATA FILE WASH COAL'!A49,'[1]WASH COAL RECEIPT &amp; GCV DATA'!$O$3:$O$196)</f>
        <v>#VALUE!</v>
      </c>
      <c r="P49" s="15" t="e">
        <f t="shared" si="2"/>
        <v>#VALUE!</v>
      </c>
      <c r="Q49" s="15" t="e">
        <f>SUMIF('[1]WASH COAL RECEIPT &amp; GCV DATA'!$A$3:$A$196,'MASTER DATA FILE WASH COAL'!A49,'[1]WASH COAL RECEIPT &amp; GCV DATA'!$Q$3:$Q$196)</f>
        <v>#VALUE!</v>
      </c>
      <c r="R49" s="16" t="e">
        <f>SUMIF('[1]WASH COAL RECEIPT &amp; GCV DATA'!$A$3:$A$256,'MASTER DATA FILE WASH COAL'!A49,'[1]WASH COAL RECEIPT &amp; GCV DATA'!$R$3:$R$256)+IF(H49=$J$234,($K$234*K49),0)+IF(H49=$J$235,($K$235*K49),0)</f>
        <v>#VALUE!</v>
      </c>
      <c r="S49" s="15" t="e">
        <f t="shared" si="3"/>
        <v>#VALUE!</v>
      </c>
      <c r="T49" s="15" t="e">
        <f>SUMIF('[1]WASH COAL RECEIPT &amp; GCV DATA'!$A$3:$A$196,'MASTER DATA FILE WASH COAL'!A49,'[1]WASH COAL RECEIPT &amp; GCV DATA'!$T$3:$T$196)</f>
        <v>#VALUE!</v>
      </c>
      <c r="U49" s="15" t="e">
        <f t="shared" si="4"/>
        <v>#VALUE!</v>
      </c>
      <c r="V49" s="15" t="e">
        <f>SUMIF('[1]WASH COAL RECEIPT &amp; GCV DATA'!$A$3:$A$196,'MASTER DATA FILE WASH COAL'!A49,'[1]WASH COAL RECEIPT &amp; GCV DATA'!$V$3:$V$196)</f>
        <v>#VALUE!</v>
      </c>
      <c r="W49" s="15" t="e">
        <f t="shared" si="5"/>
        <v>#VALUE!</v>
      </c>
      <c r="X49" s="13" t="e">
        <f t="shared" si="6"/>
        <v>#VALUE!</v>
      </c>
      <c r="Y49" s="13"/>
      <c r="Z49" s="13"/>
      <c r="AB49">
        <v>4083.8077167691322</v>
      </c>
      <c r="AC49" s="53" t="e">
        <f t="shared" si="8"/>
        <v>#VALUE!</v>
      </c>
      <c r="AE49" s="53" t="e">
        <f t="shared" si="7"/>
        <v>#VALUE!</v>
      </c>
      <c r="AF49">
        <v>48</v>
      </c>
      <c r="AJ49">
        <v>3872.87</v>
      </c>
      <c r="AK49" s="53" t="e">
        <f t="shared" si="9"/>
        <v>#VALUE!</v>
      </c>
    </row>
    <row r="50" spans="1:37" customFormat="1" ht="15.6" x14ac:dyDescent="0.3">
      <c r="A50" s="65">
        <v>57</v>
      </c>
      <c r="B50" s="57" t="e">
        <f>SUMIF('[1]WASH COAL RECEIPT &amp; GCV DATA'!$A$3:$A$123,A50,'[1]WASH COAL RECEIPT &amp; GCV DATA'!$B$3:$B$123)</f>
        <v>#VALUE!</v>
      </c>
      <c r="C50" s="13" t="e">
        <f>SUMIF('[1]WASH COAL RECEIPT &amp; GCV DATA'!$A$3:$A$123,A50,'[1]WASH COAL RECEIPT &amp; GCV DATA'!$C$3:$C$123)</f>
        <v>#VALUE!</v>
      </c>
      <c r="D50" s="66" t="str">
        <f>IFERROR(VLOOKUP(A50,'[1]WASH COAL RECEIPT &amp; GCV DATA'!A49:V170,4,0),0)</f>
        <v>10.07.2022</v>
      </c>
      <c r="E50" s="14">
        <f>IFERROR(VLOOKUP(A50,'[1]WASH COAL RECEIPT &amp; GCV DATA'!$A$2:$V$196,5,0),0)</f>
        <v>44743</v>
      </c>
      <c r="F50" s="13" t="e">
        <f>SUMIF('[1]WASH COAL RECEIPT &amp; GCV DATA'!$A$3:$A$196,'MASTER DATA FILE WASH COAL'!A50,'[1]WASH COAL RECEIPT &amp; GCV DATA'!$F$3:$F$196)</f>
        <v>#VALUE!</v>
      </c>
      <c r="G50" s="13" t="str">
        <f>IFERROR(VLOOKUP(A50,'[1]WASH COAL RECEIPT &amp; GCV DATA'!$A$2:$V$196,7,0),0)</f>
        <v>WCL</v>
      </c>
      <c r="H50" s="13" t="str">
        <f>IFERROR(VLOOKUP(A50,'[1]WASH COAL RECEIPT &amp; GCV DATA'!$A$2:$V$196,8,0),0)</f>
        <v>WANI</v>
      </c>
      <c r="I50" s="13">
        <f>IFERROR(VLOOKUP(A50,'[1]WASH COAL RECEIPT &amp; GCV DATA'!$A$2:$V$196,9,0),0)</f>
        <v>0</v>
      </c>
      <c r="J50" s="13" t="str">
        <f>IFERROR(VLOOKUP(A50,'[1]WASH COAL RECEIPT &amp; GCV DATA'!$A$2:$V$196,10,0),0)</f>
        <v>G10</v>
      </c>
      <c r="K50" s="15" t="e">
        <f>SUMIF('[1]WASH COAL RECEIPT &amp; GCV DATA'!$A$3:$A$196,'MASTER DATA FILE WASH COAL'!A50,'[1]WASH COAL RECEIPT &amp; GCV DATA'!$K$3:$K$196)</f>
        <v>#VALUE!</v>
      </c>
      <c r="L50" s="15" t="e">
        <f>SUMIF('[1]WASH COAL RECEIPT &amp; GCV DATA'!$A$3:$A$196,'MASTER DATA FILE WASH COAL'!A50,'[1]WASH COAL RECEIPT &amp; GCV DATA'!$L$3:$L$196)</f>
        <v>#VALUE!</v>
      </c>
      <c r="M50" s="15" t="e">
        <f t="shared" si="0"/>
        <v>#VALUE!</v>
      </c>
      <c r="N50" s="67" t="e">
        <f t="shared" si="1"/>
        <v>#VALUE!</v>
      </c>
      <c r="O50" s="15" t="e">
        <f>SUMIF('[1]WASH COAL RECEIPT &amp; GCV DATA'!$A$3:$A$196,'MASTER DATA FILE WASH COAL'!A50,'[1]WASH COAL RECEIPT &amp; GCV DATA'!$O$3:$O$196)</f>
        <v>#VALUE!</v>
      </c>
      <c r="P50" s="15" t="e">
        <f t="shared" si="2"/>
        <v>#VALUE!</v>
      </c>
      <c r="Q50" s="15" t="e">
        <f>SUMIF('[1]WASH COAL RECEIPT &amp; GCV DATA'!$A$3:$A$196,'MASTER DATA FILE WASH COAL'!A50,'[1]WASH COAL RECEIPT &amp; GCV DATA'!$Q$3:$Q$196)</f>
        <v>#VALUE!</v>
      </c>
      <c r="R50" s="16" t="e">
        <f>SUMIF('[1]WASH COAL RECEIPT &amp; GCV DATA'!$A$3:$A$256,'MASTER DATA FILE WASH COAL'!A50,'[1]WASH COAL RECEIPT &amp; GCV DATA'!$R$3:$R$256)+IF(H50=$J$234,($K$234*K50),0)+IF(H50=$J$235,($K$235*K50),0)</f>
        <v>#VALUE!</v>
      </c>
      <c r="S50" s="15" t="e">
        <f t="shared" si="3"/>
        <v>#VALUE!</v>
      </c>
      <c r="T50" s="15" t="e">
        <f>SUMIF('[1]WASH COAL RECEIPT &amp; GCV DATA'!$A$3:$A$196,'MASTER DATA FILE WASH COAL'!A50,'[1]WASH COAL RECEIPT &amp; GCV DATA'!$T$3:$T$196)</f>
        <v>#VALUE!</v>
      </c>
      <c r="U50" s="15" t="e">
        <f t="shared" si="4"/>
        <v>#VALUE!</v>
      </c>
      <c r="V50" s="15" t="e">
        <f>SUMIF('[1]WASH COAL RECEIPT &amp; GCV DATA'!$A$3:$A$196,'MASTER DATA FILE WASH COAL'!A50,'[1]WASH COAL RECEIPT &amp; GCV DATA'!$V$3:$V$196)</f>
        <v>#VALUE!</v>
      </c>
      <c r="W50" s="15" t="e">
        <f t="shared" si="5"/>
        <v>#VALUE!</v>
      </c>
      <c r="X50" s="13" t="e">
        <f t="shared" si="6"/>
        <v>#VALUE!</v>
      </c>
      <c r="Y50" s="13"/>
      <c r="Z50" s="13"/>
      <c r="AB50">
        <v>4289.2340063761958</v>
      </c>
      <c r="AC50" s="53" t="e">
        <f t="shared" si="8"/>
        <v>#VALUE!</v>
      </c>
      <c r="AE50" s="53" t="e">
        <f t="shared" si="7"/>
        <v>#VALUE!</v>
      </c>
      <c r="AF50">
        <v>49</v>
      </c>
      <c r="AJ50">
        <v>3710.59</v>
      </c>
      <c r="AK50" s="53" t="e">
        <f t="shared" si="9"/>
        <v>#VALUE!</v>
      </c>
    </row>
    <row r="51" spans="1:37" customFormat="1" ht="15.6" x14ac:dyDescent="0.3">
      <c r="A51" s="65">
        <v>58</v>
      </c>
      <c r="B51" s="57" t="e">
        <f>SUMIF('[1]WASH COAL RECEIPT &amp; GCV DATA'!$A$3:$A$123,A51,'[1]WASH COAL RECEIPT &amp; GCV DATA'!$B$3:$B$123)</f>
        <v>#VALUE!</v>
      </c>
      <c r="C51" s="13" t="e">
        <f>SUMIF('[1]WASH COAL RECEIPT &amp; GCV DATA'!$A$3:$A$123,A51,'[1]WASH COAL RECEIPT &amp; GCV DATA'!$C$3:$C$123)</f>
        <v>#VALUE!</v>
      </c>
      <c r="D51" s="66" t="str">
        <f>IFERROR(VLOOKUP(A51,'[1]WASH COAL RECEIPT &amp; GCV DATA'!A50:V171,4,0),0)</f>
        <v>09.07.2022</v>
      </c>
      <c r="E51" s="14">
        <f>IFERROR(VLOOKUP(A51,'[1]WASH COAL RECEIPT &amp; GCV DATA'!$A$2:$V$196,5,0),0)</f>
        <v>44743</v>
      </c>
      <c r="F51" s="13" t="e">
        <f>SUMIF('[1]WASH COAL RECEIPT &amp; GCV DATA'!$A$3:$A$196,'MASTER DATA FILE WASH COAL'!A51,'[1]WASH COAL RECEIPT &amp; GCV DATA'!$F$3:$F$196)</f>
        <v>#VALUE!</v>
      </c>
      <c r="G51" s="13" t="str">
        <f>IFERROR(VLOOKUP(A51,'[1]WASH COAL RECEIPT &amp; GCV DATA'!$A$2:$V$196,7,0),0)</f>
        <v>MCL</v>
      </c>
      <c r="H51" s="13" t="str">
        <f>IFERROR(VLOOKUP(A51,'[1]WASH COAL RECEIPT &amp; GCV DATA'!$A$2:$V$196,8,0),0)</f>
        <v>PAHD</v>
      </c>
      <c r="I51" s="13">
        <f>IFERROR(VLOOKUP(A51,'[1]WASH COAL RECEIPT &amp; GCV DATA'!$A$2:$V$196,9,0),0)</f>
        <v>0</v>
      </c>
      <c r="J51" s="13" t="str">
        <f>IFERROR(VLOOKUP(A51,'[1]WASH COAL RECEIPT &amp; GCV DATA'!$A$2:$V$196,10,0),0)</f>
        <v>G14</v>
      </c>
      <c r="K51" s="15" t="e">
        <f>SUMIF('[1]WASH COAL RECEIPT &amp; GCV DATA'!$A$3:$A$196,'MASTER DATA FILE WASH COAL'!A51,'[1]WASH COAL RECEIPT &amp; GCV DATA'!$K$3:$K$196)</f>
        <v>#VALUE!</v>
      </c>
      <c r="L51" s="15" t="e">
        <f>SUMIF('[1]WASH COAL RECEIPT &amp; GCV DATA'!$A$3:$A$196,'MASTER DATA FILE WASH COAL'!A51,'[1]WASH COAL RECEIPT &amp; GCV DATA'!$L$3:$L$196)</f>
        <v>#VALUE!</v>
      </c>
      <c r="M51" s="15" t="e">
        <f t="shared" si="0"/>
        <v>#VALUE!</v>
      </c>
      <c r="N51" s="67" t="e">
        <f t="shared" si="1"/>
        <v>#VALUE!</v>
      </c>
      <c r="O51" s="15" t="e">
        <f>SUMIF('[1]WASH COAL RECEIPT &amp; GCV DATA'!$A$3:$A$196,'MASTER DATA FILE WASH COAL'!A51,'[1]WASH COAL RECEIPT &amp; GCV DATA'!$O$3:$O$196)</f>
        <v>#VALUE!</v>
      </c>
      <c r="P51" s="15" t="e">
        <f t="shared" si="2"/>
        <v>#VALUE!</v>
      </c>
      <c r="Q51" s="15" t="e">
        <f>SUMIF('[1]WASH COAL RECEIPT &amp; GCV DATA'!$A$3:$A$196,'MASTER DATA FILE WASH COAL'!A51,'[1]WASH COAL RECEIPT &amp; GCV DATA'!$Q$3:$Q$196)</f>
        <v>#VALUE!</v>
      </c>
      <c r="R51" s="16" t="e">
        <f>SUMIF('[1]WASH COAL RECEIPT &amp; GCV DATA'!$A$3:$A$256,'MASTER DATA FILE WASH COAL'!A51,'[1]WASH COAL RECEIPT &amp; GCV DATA'!$R$3:$R$256)+IF(H51=$J$234,($K$234*K51),0)+IF(H51=$J$235,($K$235*K51),0)</f>
        <v>#VALUE!</v>
      </c>
      <c r="S51" s="15" t="e">
        <f t="shared" si="3"/>
        <v>#VALUE!</v>
      </c>
      <c r="T51" s="15" t="e">
        <f>SUMIF('[1]WASH COAL RECEIPT &amp; GCV DATA'!$A$3:$A$196,'MASTER DATA FILE WASH COAL'!A51,'[1]WASH COAL RECEIPT &amp; GCV DATA'!$T$3:$T$196)</f>
        <v>#VALUE!</v>
      </c>
      <c r="U51" s="15" t="e">
        <f t="shared" si="4"/>
        <v>#VALUE!</v>
      </c>
      <c r="V51" s="15" t="e">
        <f>SUMIF('[1]WASH COAL RECEIPT &amp; GCV DATA'!$A$3:$A$196,'MASTER DATA FILE WASH COAL'!A51,'[1]WASH COAL RECEIPT &amp; GCV DATA'!$V$3:$V$196)</f>
        <v>#VALUE!</v>
      </c>
      <c r="W51" s="15" t="e">
        <f t="shared" si="5"/>
        <v>#VALUE!</v>
      </c>
      <c r="X51" s="13" t="e">
        <f t="shared" si="6"/>
        <v>#VALUE!</v>
      </c>
      <c r="Y51" s="13"/>
      <c r="Z51" s="13"/>
      <c r="AB51">
        <v>4065.7881115202526</v>
      </c>
      <c r="AC51" s="53" t="e">
        <f t="shared" si="8"/>
        <v>#VALUE!</v>
      </c>
      <c r="AE51" s="53" t="e">
        <f t="shared" si="7"/>
        <v>#VALUE!</v>
      </c>
      <c r="AF51">
        <v>50</v>
      </c>
      <c r="AJ51">
        <v>3882.61</v>
      </c>
      <c r="AK51" s="53" t="e">
        <f t="shared" si="9"/>
        <v>#VALUE!</v>
      </c>
    </row>
    <row r="52" spans="1:37" customFormat="1" ht="15.6" x14ac:dyDescent="0.3">
      <c r="A52" s="65">
        <v>59</v>
      </c>
      <c r="B52" s="57" t="e">
        <f>SUMIF('[1]WASH COAL RECEIPT &amp; GCV DATA'!$A$3:$A$123,A52,'[1]WASH COAL RECEIPT &amp; GCV DATA'!$B$3:$B$123)</f>
        <v>#VALUE!</v>
      </c>
      <c r="C52" s="13" t="e">
        <f>SUMIF('[1]WASH COAL RECEIPT &amp; GCV DATA'!$A$3:$A$123,A52,'[1]WASH COAL RECEIPT &amp; GCV DATA'!$C$3:$C$123)</f>
        <v>#VALUE!</v>
      </c>
      <c r="D52" s="66" t="str">
        <f>IFERROR(VLOOKUP(A52,'[1]WASH COAL RECEIPT &amp; GCV DATA'!A51:V174,4,0),0)</f>
        <v>11.07.2022</v>
      </c>
      <c r="E52" s="14">
        <f>IFERROR(VLOOKUP(A52,'[1]WASH COAL RECEIPT &amp; GCV DATA'!$A$2:$V$196,5,0),0)</f>
        <v>44743</v>
      </c>
      <c r="F52" s="13" t="e">
        <f>SUMIF('[1]WASH COAL RECEIPT &amp; GCV DATA'!$A$3:$A$196,'MASTER DATA FILE WASH COAL'!A52,'[1]WASH COAL RECEIPT &amp; GCV DATA'!$F$3:$F$196)</f>
        <v>#VALUE!</v>
      </c>
      <c r="G52" s="13" t="str">
        <f>IFERROR(VLOOKUP(A52,'[1]WASH COAL RECEIPT &amp; GCV DATA'!$A$2:$V$196,7,0),0)</f>
        <v>SECL</v>
      </c>
      <c r="H52" s="13" t="str">
        <f>IFERROR(VLOOKUP(A52,'[1]WASH COAL RECEIPT &amp; GCV DATA'!$A$2:$V$196,8,0),0)</f>
        <v>PHEC</v>
      </c>
      <c r="I52" s="13">
        <f>IFERROR(VLOOKUP(A52,'[1]WASH COAL RECEIPT &amp; GCV DATA'!$A$2:$V$196,9,0),0)</f>
        <v>0</v>
      </c>
      <c r="J52" s="13" t="str">
        <f>IFERROR(VLOOKUP(A52,'[1]WASH COAL RECEIPT &amp; GCV DATA'!$A$2:$V$196,10,0),0)</f>
        <v>G11</v>
      </c>
      <c r="K52" s="15" t="e">
        <f>SUMIF('[1]WASH COAL RECEIPT &amp; GCV DATA'!$A$3:$A$196,'MASTER DATA FILE WASH COAL'!A52,'[1]WASH COAL RECEIPT &amp; GCV DATA'!$K$3:$K$196)</f>
        <v>#VALUE!</v>
      </c>
      <c r="L52" s="15" t="e">
        <f>SUMIF('[1]WASH COAL RECEIPT &amp; GCV DATA'!$A$3:$A$196,'MASTER DATA FILE WASH COAL'!A52,'[1]WASH COAL RECEIPT &amp; GCV DATA'!$L$3:$L$196)</f>
        <v>#VALUE!</v>
      </c>
      <c r="M52" s="15" t="e">
        <f t="shared" si="0"/>
        <v>#VALUE!</v>
      </c>
      <c r="N52" s="67" t="e">
        <f t="shared" si="1"/>
        <v>#VALUE!</v>
      </c>
      <c r="O52" s="15" t="e">
        <f>SUMIF('[1]WASH COAL RECEIPT &amp; GCV DATA'!$A$3:$A$196,'MASTER DATA FILE WASH COAL'!A52,'[1]WASH COAL RECEIPT &amp; GCV DATA'!$O$3:$O$196)</f>
        <v>#VALUE!</v>
      </c>
      <c r="P52" s="15" t="e">
        <f t="shared" si="2"/>
        <v>#VALUE!</v>
      </c>
      <c r="Q52" s="15" t="e">
        <f>SUMIF('[1]WASH COAL RECEIPT &amp; GCV DATA'!$A$3:$A$196,'MASTER DATA FILE WASH COAL'!A52,'[1]WASH COAL RECEIPT &amp; GCV DATA'!$Q$3:$Q$196)</f>
        <v>#VALUE!</v>
      </c>
      <c r="R52" s="16" t="e">
        <f>SUMIF('[1]WASH COAL RECEIPT &amp; GCV DATA'!$A$3:$A$256,'MASTER DATA FILE WASH COAL'!A52,'[1]WASH COAL RECEIPT &amp; GCV DATA'!$R$3:$R$256)+IF(H52=$J$234,($K$234*K52),0)+IF(H52=$J$235,($K$235*K52),0)</f>
        <v>#VALUE!</v>
      </c>
      <c r="S52" s="15" t="e">
        <f t="shared" si="3"/>
        <v>#VALUE!</v>
      </c>
      <c r="T52" s="15" t="e">
        <f>SUMIF('[1]WASH COAL RECEIPT &amp; GCV DATA'!$A$3:$A$196,'MASTER DATA FILE WASH COAL'!A52,'[1]WASH COAL RECEIPT &amp; GCV DATA'!$T$3:$T$196)</f>
        <v>#VALUE!</v>
      </c>
      <c r="U52" s="15" t="e">
        <f t="shared" si="4"/>
        <v>#VALUE!</v>
      </c>
      <c r="V52" s="15" t="e">
        <f>SUMIF('[1]WASH COAL RECEIPT &amp; GCV DATA'!$A$3:$A$196,'MASTER DATA FILE WASH COAL'!A52,'[1]WASH COAL RECEIPT &amp; GCV DATA'!$V$3:$V$196)</f>
        <v>#VALUE!</v>
      </c>
      <c r="W52" s="15" t="e">
        <f t="shared" si="5"/>
        <v>#VALUE!</v>
      </c>
      <c r="X52" s="13" t="e">
        <f t="shared" si="6"/>
        <v>#VALUE!</v>
      </c>
      <c r="Y52" s="13"/>
      <c r="Z52" s="13"/>
      <c r="AB52">
        <v>4053.8086734693875</v>
      </c>
      <c r="AC52" s="53" t="e">
        <f t="shared" si="8"/>
        <v>#VALUE!</v>
      </c>
      <c r="AE52" s="53" t="e">
        <f t="shared" si="7"/>
        <v>#VALUE!</v>
      </c>
      <c r="AF52">
        <v>51</v>
      </c>
      <c r="AJ52">
        <v>3929.15</v>
      </c>
      <c r="AK52" s="53" t="e">
        <f t="shared" si="9"/>
        <v>#VALUE!</v>
      </c>
    </row>
    <row r="53" spans="1:37" customFormat="1" ht="15.6" x14ac:dyDescent="0.3">
      <c r="A53" s="65">
        <v>60</v>
      </c>
      <c r="B53" s="57" t="e">
        <f>SUMIF('[1]WASH COAL RECEIPT &amp; GCV DATA'!$A$3:$A$123,A53,'[1]WASH COAL RECEIPT &amp; GCV DATA'!$B$3:$B$123)</f>
        <v>#VALUE!</v>
      </c>
      <c r="C53" s="13" t="e">
        <f>SUMIF('[1]WASH COAL RECEIPT &amp; GCV DATA'!$A$3:$A$123,A53,'[1]WASH COAL RECEIPT &amp; GCV DATA'!$C$3:$C$123)</f>
        <v>#VALUE!</v>
      </c>
      <c r="D53" s="66" t="str">
        <f>IFERROR(VLOOKUP(A53,'[1]WASH COAL RECEIPT &amp; GCV DATA'!A52:V175,4,0),0)</f>
        <v>12.07.2022</v>
      </c>
      <c r="E53" s="14">
        <f>IFERROR(VLOOKUP(A53,'[1]WASH COAL RECEIPT &amp; GCV DATA'!$A$2:$V$196,5,0),0)</f>
        <v>44743</v>
      </c>
      <c r="F53" s="13" t="e">
        <f>SUMIF('[1]WASH COAL RECEIPT &amp; GCV DATA'!$A$3:$A$196,'MASTER DATA FILE WASH COAL'!A53,'[1]WASH COAL RECEIPT &amp; GCV DATA'!$F$3:$F$196)</f>
        <v>#VALUE!</v>
      </c>
      <c r="G53" s="13" t="str">
        <f>IFERROR(VLOOKUP(A53,'[1]WASH COAL RECEIPT &amp; GCV DATA'!$A$2:$V$196,7,0),0)</f>
        <v>WCL</v>
      </c>
      <c r="H53" s="13" t="str">
        <f>IFERROR(VLOOKUP(A53,'[1]WASH COAL RECEIPT &amp; GCV DATA'!$A$2:$V$196,8,0),0)</f>
        <v>WANI</v>
      </c>
      <c r="I53" s="13">
        <f>IFERROR(VLOOKUP(A53,'[1]WASH COAL RECEIPT &amp; GCV DATA'!$A$2:$V$196,9,0),0)</f>
        <v>0</v>
      </c>
      <c r="J53" s="13" t="str">
        <f>IFERROR(VLOOKUP(A53,'[1]WASH COAL RECEIPT &amp; GCV DATA'!$A$2:$V$196,10,0),0)</f>
        <v>G10</v>
      </c>
      <c r="K53" s="15" t="e">
        <f>SUMIF('[1]WASH COAL RECEIPT &amp; GCV DATA'!$A$3:$A$196,'MASTER DATA FILE WASH COAL'!A53,'[1]WASH COAL RECEIPT &amp; GCV DATA'!$K$3:$K$196)</f>
        <v>#VALUE!</v>
      </c>
      <c r="L53" s="15" t="e">
        <f>SUMIF('[1]WASH COAL RECEIPT &amp; GCV DATA'!$A$3:$A$196,'MASTER DATA FILE WASH COAL'!A53,'[1]WASH COAL RECEIPT &amp; GCV DATA'!$L$3:$L$196)</f>
        <v>#VALUE!</v>
      </c>
      <c r="M53" s="15" t="e">
        <f t="shared" si="0"/>
        <v>#VALUE!</v>
      </c>
      <c r="N53" s="67" t="e">
        <f t="shared" si="1"/>
        <v>#VALUE!</v>
      </c>
      <c r="O53" s="15" t="e">
        <f>SUMIF('[1]WASH COAL RECEIPT &amp; GCV DATA'!$A$3:$A$196,'MASTER DATA FILE WASH COAL'!A53,'[1]WASH COAL RECEIPT &amp; GCV DATA'!$O$3:$O$196)</f>
        <v>#VALUE!</v>
      </c>
      <c r="P53" s="15" t="e">
        <f t="shared" si="2"/>
        <v>#VALUE!</v>
      </c>
      <c r="Q53" s="15" t="e">
        <f>SUMIF('[1]WASH COAL RECEIPT &amp; GCV DATA'!$A$3:$A$196,'MASTER DATA FILE WASH COAL'!A53,'[1]WASH COAL RECEIPT &amp; GCV DATA'!$Q$3:$Q$196)</f>
        <v>#VALUE!</v>
      </c>
      <c r="R53" s="16" t="e">
        <f>SUMIF('[1]WASH COAL RECEIPT &amp; GCV DATA'!$A$3:$A$256,'MASTER DATA FILE WASH COAL'!A53,'[1]WASH COAL RECEIPT &amp; GCV DATA'!$R$3:$R$256)+IF(H53=$J$234,($K$234*K53),0)+IF(H53=$J$235,($K$235*K53),0)</f>
        <v>#VALUE!</v>
      </c>
      <c r="S53" s="15" t="e">
        <f t="shared" si="3"/>
        <v>#VALUE!</v>
      </c>
      <c r="T53" s="15" t="e">
        <f>SUMIF('[1]WASH COAL RECEIPT &amp; GCV DATA'!$A$3:$A$196,'MASTER DATA FILE WASH COAL'!A53,'[1]WASH COAL RECEIPT &amp; GCV DATA'!$T$3:$T$196)</f>
        <v>#VALUE!</v>
      </c>
      <c r="U53" s="15" t="e">
        <f t="shared" si="4"/>
        <v>#VALUE!</v>
      </c>
      <c r="V53" s="15" t="e">
        <f>SUMIF('[1]WASH COAL RECEIPT &amp; GCV DATA'!$A$3:$A$196,'MASTER DATA FILE WASH COAL'!A53,'[1]WASH COAL RECEIPT &amp; GCV DATA'!$V$3:$V$196)</f>
        <v>#VALUE!</v>
      </c>
      <c r="W53" s="15" t="e">
        <f t="shared" si="5"/>
        <v>#VALUE!</v>
      </c>
      <c r="X53" s="13" t="e">
        <f t="shared" si="6"/>
        <v>#VALUE!</v>
      </c>
      <c r="Y53" s="13"/>
      <c r="Z53" s="13"/>
      <c r="AB53">
        <v>4171.7737318459276</v>
      </c>
      <c r="AC53" s="53" t="e">
        <f t="shared" si="8"/>
        <v>#VALUE!</v>
      </c>
      <c r="AE53" s="53" t="e">
        <f t="shared" si="7"/>
        <v>#VALUE!</v>
      </c>
      <c r="AF53">
        <v>52</v>
      </c>
      <c r="AJ53">
        <v>3430.46</v>
      </c>
      <c r="AK53" s="53" t="e">
        <f t="shared" si="9"/>
        <v>#VALUE!</v>
      </c>
    </row>
    <row r="54" spans="1:37" customFormat="1" ht="15.6" x14ac:dyDescent="0.3">
      <c r="A54" s="65">
        <v>61</v>
      </c>
      <c r="B54" s="57" t="e">
        <f>SUMIF('[1]WASH COAL RECEIPT &amp; GCV DATA'!$A$3:$A$123,A54,'[1]WASH COAL RECEIPT &amp; GCV DATA'!$B$3:$B$123)</f>
        <v>#VALUE!</v>
      </c>
      <c r="C54" s="13" t="e">
        <f>SUMIF('[1]WASH COAL RECEIPT &amp; GCV DATA'!$A$3:$A$123,A54,'[1]WASH COAL RECEIPT &amp; GCV DATA'!$C$3:$C$123)</f>
        <v>#VALUE!</v>
      </c>
      <c r="D54" s="66" t="str">
        <f>IFERROR(VLOOKUP(A54,'[1]WASH COAL RECEIPT &amp; GCV DATA'!A53:V176,4,0),0)</f>
        <v>11.07.2022</v>
      </c>
      <c r="E54" s="14">
        <f>IFERROR(VLOOKUP(A54,'[1]WASH COAL RECEIPT &amp; GCV DATA'!$A$2:$V$196,5,0),0)</f>
        <v>44743</v>
      </c>
      <c r="F54" s="13" t="e">
        <f>SUMIF('[1]WASH COAL RECEIPT &amp; GCV DATA'!$A$3:$A$196,'MASTER DATA FILE WASH COAL'!A54,'[1]WASH COAL RECEIPT &amp; GCV DATA'!$F$3:$F$196)</f>
        <v>#VALUE!</v>
      </c>
      <c r="G54" s="13" t="str">
        <f>IFERROR(VLOOKUP(A54,'[1]WASH COAL RECEIPT &amp; GCV DATA'!$A$2:$V$196,7,0),0)</f>
        <v>SECL</v>
      </c>
      <c r="H54" s="13" t="str">
        <f>IFERROR(VLOOKUP(A54,'[1]WASH COAL RECEIPT &amp; GCV DATA'!$A$2:$V$196,8,0),0)</f>
        <v>PMCJ</v>
      </c>
      <c r="I54" s="13">
        <f>IFERROR(VLOOKUP(A54,'[1]WASH COAL RECEIPT &amp; GCV DATA'!$A$2:$V$196,9,0),0)</f>
        <v>0</v>
      </c>
      <c r="J54" s="13" t="str">
        <f>IFERROR(VLOOKUP(A54,'[1]WASH COAL RECEIPT &amp; GCV DATA'!$A$2:$V$196,10,0),0)</f>
        <v>G11</v>
      </c>
      <c r="K54" s="15" t="e">
        <f>SUMIF('[1]WASH COAL RECEIPT &amp; GCV DATA'!$A$3:$A$196,'MASTER DATA FILE WASH COAL'!A54,'[1]WASH COAL RECEIPT &amp; GCV DATA'!$K$3:$K$196)</f>
        <v>#VALUE!</v>
      </c>
      <c r="L54" s="15" t="e">
        <f>SUMIF('[1]WASH COAL RECEIPT &amp; GCV DATA'!$A$3:$A$196,'MASTER DATA FILE WASH COAL'!A54,'[1]WASH COAL RECEIPT &amp; GCV DATA'!$L$3:$L$196)</f>
        <v>#VALUE!</v>
      </c>
      <c r="M54" s="15" t="e">
        <f t="shared" si="0"/>
        <v>#VALUE!</v>
      </c>
      <c r="N54" s="67" t="e">
        <f t="shared" si="1"/>
        <v>#VALUE!</v>
      </c>
      <c r="O54" s="15" t="e">
        <f>SUMIF('[1]WASH COAL RECEIPT &amp; GCV DATA'!$A$3:$A$196,'MASTER DATA FILE WASH COAL'!A54,'[1]WASH COAL RECEIPT &amp; GCV DATA'!$O$3:$O$196)</f>
        <v>#VALUE!</v>
      </c>
      <c r="P54" s="15" t="e">
        <f t="shared" si="2"/>
        <v>#VALUE!</v>
      </c>
      <c r="Q54" s="15" t="e">
        <f>SUMIF('[1]WASH COAL RECEIPT &amp; GCV DATA'!$A$3:$A$196,'MASTER DATA FILE WASH COAL'!A54,'[1]WASH COAL RECEIPT &amp; GCV DATA'!$Q$3:$Q$196)</f>
        <v>#VALUE!</v>
      </c>
      <c r="R54" s="16" t="e">
        <f>SUMIF('[1]WASH COAL RECEIPT &amp; GCV DATA'!$A$3:$A$256,'MASTER DATA FILE WASH COAL'!A54,'[1]WASH COAL RECEIPT &amp; GCV DATA'!$R$3:$R$256)+IF(H54=$J$234,($K$234*K54),0)+IF(H54=$J$235,($K$235*K54),0)</f>
        <v>#VALUE!</v>
      </c>
      <c r="S54" s="15" t="e">
        <f t="shared" si="3"/>
        <v>#VALUE!</v>
      </c>
      <c r="T54" s="15" t="e">
        <f>SUMIF('[1]WASH COAL RECEIPT &amp; GCV DATA'!$A$3:$A$196,'MASTER DATA FILE WASH COAL'!A54,'[1]WASH COAL RECEIPT &amp; GCV DATA'!$T$3:$T$196)</f>
        <v>#VALUE!</v>
      </c>
      <c r="U54" s="15" t="e">
        <f t="shared" si="4"/>
        <v>#VALUE!</v>
      </c>
      <c r="V54" s="15" t="e">
        <f>SUMIF('[1]WASH COAL RECEIPT &amp; GCV DATA'!$A$3:$A$196,'MASTER DATA FILE WASH COAL'!A54,'[1]WASH COAL RECEIPT &amp; GCV DATA'!$V$3:$V$196)</f>
        <v>#VALUE!</v>
      </c>
      <c r="W54" s="15" t="e">
        <f t="shared" si="5"/>
        <v>#VALUE!</v>
      </c>
      <c r="X54" s="13" t="e">
        <f t="shared" si="6"/>
        <v>#VALUE!</v>
      </c>
      <c r="Y54" s="13"/>
      <c r="Z54" s="13"/>
      <c r="AB54">
        <v>3976.3382935445889</v>
      </c>
      <c r="AC54" s="53" t="e">
        <f t="shared" si="8"/>
        <v>#VALUE!</v>
      </c>
      <c r="AE54" s="53" t="e">
        <f t="shared" si="7"/>
        <v>#VALUE!</v>
      </c>
      <c r="AF54">
        <v>53</v>
      </c>
      <c r="AJ54">
        <v>4415.49</v>
      </c>
      <c r="AK54" s="53" t="e">
        <f t="shared" si="9"/>
        <v>#VALUE!</v>
      </c>
    </row>
    <row r="55" spans="1:37" customFormat="1" ht="15.6" x14ac:dyDescent="0.3">
      <c r="A55" s="65">
        <v>64</v>
      </c>
      <c r="B55" s="57" t="e">
        <f>SUMIF('[1]WASH COAL RECEIPT &amp; GCV DATA'!$A$3:$A$123,A55,'[1]WASH COAL RECEIPT &amp; GCV DATA'!$B$3:$B$123)</f>
        <v>#VALUE!</v>
      </c>
      <c r="C55" s="13" t="e">
        <f>SUMIF('[1]WASH COAL RECEIPT &amp; GCV DATA'!$A$3:$A$123,A55,'[1]WASH COAL RECEIPT &amp; GCV DATA'!$C$3:$C$123)</f>
        <v>#VALUE!</v>
      </c>
      <c r="D55" s="66" t="str">
        <f>IFERROR(VLOOKUP(A55,'[1]WASH COAL RECEIPT &amp; GCV DATA'!A54:V177,4,0),0)</f>
        <v>12.07.2022</v>
      </c>
      <c r="E55" s="14">
        <f>IFERROR(VLOOKUP(A55,'[1]WASH COAL RECEIPT &amp; GCV DATA'!$A$2:$V$196,5,0),0)</f>
        <v>44743</v>
      </c>
      <c r="F55" s="13" t="e">
        <f>SUMIF('[1]WASH COAL RECEIPT &amp; GCV DATA'!$A$3:$A$196,'MASTER DATA FILE WASH COAL'!A55,'[1]WASH COAL RECEIPT &amp; GCV DATA'!$F$3:$F$196)</f>
        <v>#VALUE!</v>
      </c>
      <c r="G55" s="13" t="str">
        <f>IFERROR(VLOOKUP(A55,'[1]WASH COAL RECEIPT &amp; GCV DATA'!$A$2:$V$196,7,0),0)</f>
        <v>WCL</v>
      </c>
      <c r="H55" s="13" t="str">
        <f>IFERROR(VLOOKUP(A55,'[1]WASH COAL RECEIPT &amp; GCV DATA'!$A$2:$V$196,8,0),0)</f>
        <v>WANI</v>
      </c>
      <c r="I55" s="13">
        <f>IFERROR(VLOOKUP(A55,'[1]WASH COAL RECEIPT &amp; GCV DATA'!$A$2:$V$196,9,0),0)</f>
        <v>0</v>
      </c>
      <c r="J55" s="13" t="str">
        <f>IFERROR(VLOOKUP(A55,'[1]WASH COAL RECEIPT &amp; GCV DATA'!$A$2:$V$196,10,0),0)</f>
        <v>G10</v>
      </c>
      <c r="K55" s="15" t="e">
        <f>SUMIF('[1]WASH COAL RECEIPT &amp; GCV DATA'!$A$3:$A$196,'MASTER DATA FILE WASH COAL'!A55,'[1]WASH COAL RECEIPT &amp; GCV DATA'!$K$3:$K$196)</f>
        <v>#VALUE!</v>
      </c>
      <c r="L55" s="15" t="e">
        <f>SUMIF('[1]WASH COAL RECEIPT &amp; GCV DATA'!$A$3:$A$196,'MASTER DATA FILE WASH COAL'!A55,'[1]WASH COAL RECEIPT &amp; GCV DATA'!$L$3:$L$196)</f>
        <v>#VALUE!</v>
      </c>
      <c r="M55" s="15" t="e">
        <f t="shared" si="0"/>
        <v>#VALUE!</v>
      </c>
      <c r="N55" s="67" t="e">
        <f t="shared" si="1"/>
        <v>#VALUE!</v>
      </c>
      <c r="O55" s="15" t="e">
        <f>SUMIF('[1]WASH COAL RECEIPT &amp; GCV DATA'!$A$3:$A$196,'MASTER DATA FILE WASH COAL'!A55,'[1]WASH COAL RECEIPT &amp; GCV DATA'!$O$3:$O$196)</f>
        <v>#VALUE!</v>
      </c>
      <c r="P55" s="15" t="e">
        <f t="shared" si="2"/>
        <v>#VALUE!</v>
      </c>
      <c r="Q55" s="15" t="e">
        <f>SUMIF('[1]WASH COAL RECEIPT &amp; GCV DATA'!$A$3:$A$196,'MASTER DATA FILE WASH COAL'!A55,'[1]WASH COAL RECEIPT &amp; GCV DATA'!$Q$3:$Q$196)</f>
        <v>#VALUE!</v>
      </c>
      <c r="R55" s="16" t="e">
        <f>SUMIF('[1]WASH COAL RECEIPT &amp; GCV DATA'!$A$3:$A$256,'MASTER DATA FILE WASH COAL'!A55,'[1]WASH COAL RECEIPT &amp; GCV DATA'!$R$3:$R$256)+IF(H55=$J$234,($K$234*K55),0)+IF(H55=$J$235,($K$235*K55),0)</f>
        <v>#VALUE!</v>
      </c>
      <c r="S55" s="15" t="e">
        <f t="shared" si="3"/>
        <v>#VALUE!</v>
      </c>
      <c r="T55" s="15" t="e">
        <f>SUMIF('[1]WASH COAL RECEIPT &amp; GCV DATA'!$A$3:$A$196,'MASTER DATA FILE WASH COAL'!A55,'[1]WASH COAL RECEIPT &amp; GCV DATA'!$T$3:$T$196)</f>
        <v>#VALUE!</v>
      </c>
      <c r="U55" s="15" t="e">
        <f t="shared" si="4"/>
        <v>#VALUE!</v>
      </c>
      <c r="V55" s="15" t="e">
        <f>SUMIF('[1]WASH COAL RECEIPT &amp; GCV DATA'!$A$3:$A$196,'MASTER DATA FILE WASH COAL'!A55,'[1]WASH COAL RECEIPT &amp; GCV DATA'!$V$3:$V$196)</f>
        <v>#VALUE!</v>
      </c>
      <c r="W55" s="15" t="e">
        <f t="shared" si="5"/>
        <v>#VALUE!</v>
      </c>
      <c r="X55" s="13" t="e">
        <f t="shared" si="6"/>
        <v>#VALUE!</v>
      </c>
      <c r="Y55" s="13"/>
      <c r="Z55" s="13"/>
      <c r="AB55">
        <v>4028.7589711019373</v>
      </c>
      <c r="AC55" s="53" t="e">
        <f t="shared" si="8"/>
        <v>#VALUE!</v>
      </c>
      <c r="AE55" s="53" t="e">
        <f t="shared" si="7"/>
        <v>#VALUE!</v>
      </c>
      <c r="AF55">
        <v>54</v>
      </c>
      <c r="AJ55">
        <v>3805.3</v>
      </c>
      <c r="AK55" s="53" t="e">
        <f t="shared" si="9"/>
        <v>#VALUE!</v>
      </c>
    </row>
    <row r="56" spans="1:37" customFormat="1" ht="15.6" x14ac:dyDescent="0.3">
      <c r="A56" s="65">
        <v>65</v>
      </c>
      <c r="B56" s="57" t="e">
        <f>SUMIF('[1]WASH COAL RECEIPT &amp; GCV DATA'!$A$3:$A$123,A56,'[1]WASH COAL RECEIPT &amp; GCV DATA'!$B$3:$B$123)</f>
        <v>#VALUE!</v>
      </c>
      <c r="C56" s="13" t="e">
        <f>SUMIF('[1]WASH COAL RECEIPT &amp; GCV DATA'!$A$3:$A$123,A56,'[1]WASH COAL RECEIPT &amp; GCV DATA'!$C$3:$C$123)</f>
        <v>#VALUE!</v>
      </c>
      <c r="D56" s="66" t="str">
        <f>IFERROR(VLOOKUP(A56,'[1]WASH COAL RECEIPT &amp; GCV DATA'!A55:V178,4,0),0)</f>
        <v>11.07.2022</v>
      </c>
      <c r="E56" s="14">
        <f>IFERROR(VLOOKUP(A56,'[1]WASH COAL RECEIPT &amp; GCV DATA'!$A$2:$V$196,5,0),0)</f>
        <v>44743</v>
      </c>
      <c r="F56" s="13" t="e">
        <f>SUMIF('[1]WASH COAL RECEIPT &amp; GCV DATA'!$A$3:$A$196,'MASTER DATA FILE WASH COAL'!A56,'[1]WASH COAL RECEIPT &amp; GCV DATA'!$F$3:$F$196)</f>
        <v>#VALUE!</v>
      </c>
      <c r="G56" s="13" t="str">
        <f>IFERROR(VLOOKUP(A56,'[1]WASH COAL RECEIPT &amp; GCV DATA'!$A$2:$V$196,7,0),0)</f>
        <v>MCL</v>
      </c>
      <c r="H56" s="13" t="str">
        <f>IFERROR(VLOOKUP(A56,'[1]WASH COAL RECEIPT &amp; GCV DATA'!$A$2:$V$196,8,0),0)</f>
        <v>PGBB</v>
      </c>
      <c r="I56" s="13">
        <f>IFERROR(VLOOKUP(A56,'[1]WASH COAL RECEIPT &amp; GCV DATA'!$A$2:$V$196,9,0),0)</f>
        <v>0</v>
      </c>
      <c r="J56" s="13" t="str">
        <f>IFERROR(VLOOKUP(A56,'[1]WASH COAL RECEIPT &amp; GCV DATA'!$A$2:$V$196,10,0),0)</f>
        <v>G14</v>
      </c>
      <c r="K56" s="15" t="e">
        <f>SUMIF('[1]WASH COAL RECEIPT &amp; GCV DATA'!$A$3:$A$196,'MASTER DATA FILE WASH COAL'!A56,'[1]WASH COAL RECEIPT &amp; GCV DATA'!$K$3:$K$196)</f>
        <v>#VALUE!</v>
      </c>
      <c r="L56" s="15" t="e">
        <f>SUMIF('[1]WASH COAL RECEIPT &amp; GCV DATA'!$A$3:$A$196,'MASTER DATA FILE WASH COAL'!A56,'[1]WASH COAL RECEIPT &amp; GCV DATA'!$L$3:$L$196)</f>
        <v>#VALUE!</v>
      </c>
      <c r="M56" s="15" t="e">
        <f t="shared" si="0"/>
        <v>#VALUE!</v>
      </c>
      <c r="N56" s="67" t="e">
        <f t="shared" si="1"/>
        <v>#VALUE!</v>
      </c>
      <c r="O56" s="15" t="e">
        <f>SUMIF('[1]WASH COAL RECEIPT &amp; GCV DATA'!$A$3:$A$196,'MASTER DATA FILE WASH COAL'!A56,'[1]WASH COAL RECEIPT &amp; GCV DATA'!$O$3:$O$196)</f>
        <v>#VALUE!</v>
      </c>
      <c r="P56" s="15" t="e">
        <f t="shared" si="2"/>
        <v>#VALUE!</v>
      </c>
      <c r="Q56" s="15" t="e">
        <f>SUMIF('[1]WASH COAL RECEIPT &amp; GCV DATA'!$A$3:$A$196,'MASTER DATA FILE WASH COAL'!A56,'[1]WASH COAL RECEIPT &amp; GCV DATA'!$Q$3:$Q$196)</f>
        <v>#VALUE!</v>
      </c>
      <c r="R56" s="16" t="e">
        <f>SUMIF('[1]WASH COAL RECEIPT &amp; GCV DATA'!$A$3:$A$256,'MASTER DATA FILE WASH COAL'!A56,'[1]WASH COAL RECEIPT &amp; GCV DATA'!$R$3:$R$256)+IF(H56=$J$234,($K$234*K56),0)+IF(H56=$J$235,($K$235*K56),0)</f>
        <v>#VALUE!</v>
      </c>
      <c r="S56" s="15" t="e">
        <f t="shared" si="3"/>
        <v>#VALUE!</v>
      </c>
      <c r="T56" s="15" t="e">
        <f>SUMIF('[1]WASH COAL RECEIPT &amp; GCV DATA'!$A$3:$A$196,'MASTER DATA FILE WASH COAL'!A56,'[1]WASH COAL RECEIPT &amp; GCV DATA'!$T$3:$T$196)</f>
        <v>#VALUE!</v>
      </c>
      <c r="U56" s="15" t="e">
        <f t="shared" si="4"/>
        <v>#VALUE!</v>
      </c>
      <c r="V56" s="15" t="e">
        <f>SUMIF('[1]WASH COAL RECEIPT &amp; GCV DATA'!$A$3:$A$196,'MASTER DATA FILE WASH COAL'!A56,'[1]WASH COAL RECEIPT &amp; GCV DATA'!$V$3:$V$196)</f>
        <v>#VALUE!</v>
      </c>
      <c r="W56" s="15" t="e">
        <f t="shared" si="5"/>
        <v>#VALUE!</v>
      </c>
      <c r="X56" s="13" t="e">
        <f t="shared" si="6"/>
        <v>#VALUE!</v>
      </c>
      <c r="Y56" s="13"/>
      <c r="Z56" s="13"/>
      <c r="AB56">
        <v>4162.9731393990878</v>
      </c>
      <c r="AC56" s="53" t="e">
        <f t="shared" si="8"/>
        <v>#VALUE!</v>
      </c>
      <c r="AE56" s="53" t="e">
        <f t="shared" si="7"/>
        <v>#VALUE!</v>
      </c>
      <c r="AF56">
        <v>55</v>
      </c>
      <c r="AJ56">
        <v>3703.91</v>
      </c>
      <c r="AK56" s="53" t="e">
        <f t="shared" si="9"/>
        <v>#VALUE!</v>
      </c>
    </row>
    <row r="57" spans="1:37" customFormat="1" ht="15.6" x14ac:dyDescent="0.3">
      <c r="A57" s="65">
        <v>66</v>
      </c>
      <c r="B57" s="57" t="e">
        <f>SUMIF('[1]WASH COAL RECEIPT &amp; GCV DATA'!$A$3:$A$123,A57,'[1]WASH COAL RECEIPT &amp; GCV DATA'!$B$3:$B$123)</f>
        <v>#VALUE!</v>
      </c>
      <c r="C57" s="13" t="e">
        <f>SUMIF('[1]WASH COAL RECEIPT &amp; GCV DATA'!$A$3:$A$123,A57,'[1]WASH COAL RECEIPT &amp; GCV DATA'!$C$3:$C$123)</f>
        <v>#VALUE!</v>
      </c>
      <c r="D57" s="66" t="str">
        <f>IFERROR(VLOOKUP(A57,'[1]WASH COAL RECEIPT &amp; GCV DATA'!A56:V179,4,0),0)</f>
        <v>13.07.2022</v>
      </c>
      <c r="E57" s="14">
        <f>IFERROR(VLOOKUP(A57,'[1]WASH COAL RECEIPT &amp; GCV DATA'!$A$2:$V$196,5,0),0)</f>
        <v>44743</v>
      </c>
      <c r="F57" s="13" t="e">
        <f>SUMIF('[1]WASH COAL RECEIPT &amp; GCV DATA'!$A$3:$A$196,'MASTER DATA FILE WASH COAL'!A57,'[1]WASH COAL RECEIPT &amp; GCV DATA'!$F$3:$F$196)</f>
        <v>#VALUE!</v>
      </c>
      <c r="G57" s="13" t="str">
        <f>IFERROR(VLOOKUP(A57,'[1]WASH COAL RECEIPT &amp; GCV DATA'!$A$2:$V$196,7,0),0)</f>
        <v>WCL</v>
      </c>
      <c r="H57" s="13" t="str">
        <f>IFERROR(VLOOKUP(A57,'[1]WASH COAL RECEIPT &amp; GCV DATA'!$A$2:$V$196,8,0),0)</f>
        <v>TAE</v>
      </c>
      <c r="I57" s="13">
        <f>IFERROR(VLOOKUP(A57,'[1]WASH COAL RECEIPT &amp; GCV DATA'!$A$2:$V$196,9,0),0)</f>
        <v>0</v>
      </c>
      <c r="J57" s="13" t="str">
        <f>IFERROR(VLOOKUP(A57,'[1]WASH COAL RECEIPT &amp; GCV DATA'!$A$2:$V$196,10,0),0)</f>
        <v>G12</v>
      </c>
      <c r="K57" s="15" t="e">
        <f>SUMIF('[1]WASH COAL RECEIPT &amp; GCV DATA'!$A$3:$A$196,'MASTER DATA FILE WASH COAL'!A57,'[1]WASH COAL RECEIPT &amp; GCV DATA'!$K$3:$K$196)</f>
        <v>#VALUE!</v>
      </c>
      <c r="L57" s="15" t="e">
        <f>SUMIF('[1]WASH COAL RECEIPT &amp; GCV DATA'!$A$3:$A$196,'MASTER DATA FILE WASH COAL'!A57,'[1]WASH COAL RECEIPT &amp; GCV DATA'!$L$3:$L$196)</f>
        <v>#VALUE!</v>
      </c>
      <c r="M57" s="15" t="e">
        <f t="shared" si="0"/>
        <v>#VALUE!</v>
      </c>
      <c r="N57" s="67" t="e">
        <f t="shared" si="1"/>
        <v>#VALUE!</v>
      </c>
      <c r="O57" s="15" t="e">
        <f>SUMIF('[1]WASH COAL RECEIPT &amp; GCV DATA'!$A$3:$A$196,'MASTER DATA FILE WASH COAL'!A57,'[1]WASH COAL RECEIPT &amp; GCV DATA'!$O$3:$O$196)</f>
        <v>#VALUE!</v>
      </c>
      <c r="P57" s="15" t="e">
        <f t="shared" si="2"/>
        <v>#VALUE!</v>
      </c>
      <c r="Q57" s="15" t="e">
        <f>SUMIF('[1]WASH COAL RECEIPT &amp; GCV DATA'!$A$3:$A$196,'MASTER DATA FILE WASH COAL'!A57,'[1]WASH COAL RECEIPT &amp; GCV DATA'!$Q$3:$Q$196)</f>
        <v>#VALUE!</v>
      </c>
      <c r="R57" s="16" t="e">
        <f>SUMIF('[1]WASH COAL RECEIPT &amp; GCV DATA'!$A$3:$A$256,'MASTER DATA FILE WASH COAL'!A57,'[1]WASH COAL RECEIPT &amp; GCV DATA'!$R$3:$R$256)+IF(H57=$J$234,($K$234*K57),0)+IF(H57=$J$235,($K$235*K57),0)</f>
        <v>#VALUE!</v>
      </c>
      <c r="S57" s="15" t="e">
        <f t="shared" si="3"/>
        <v>#VALUE!</v>
      </c>
      <c r="T57" s="15" t="e">
        <f>SUMIF('[1]WASH COAL RECEIPT &amp; GCV DATA'!$A$3:$A$196,'MASTER DATA FILE WASH COAL'!A57,'[1]WASH COAL RECEIPT &amp; GCV DATA'!$T$3:$T$196)</f>
        <v>#VALUE!</v>
      </c>
      <c r="U57" s="15" t="e">
        <f t="shared" si="4"/>
        <v>#VALUE!</v>
      </c>
      <c r="V57" s="15" t="e">
        <f>SUMIF('[1]WASH COAL RECEIPT &amp; GCV DATA'!$A$3:$A$196,'MASTER DATA FILE WASH COAL'!A57,'[1]WASH COAL RECEIPT &amp; GCV DATA'!$V$3:$V$196)</f>
        <v>#VALUE!</v>
      </c>
      <c r="W57" s="15" t="e">
        <f t="shared" si="5"/>
        <v>#VALUE!</v>
      </c>
      <c r="X57" s="13" t="e">
        <f t="shared" si="6"/>
        <v>#VALUE!</v>
      </c>
      <c r="Y57" s="13"/>
      <c r="Z57" s="13"/>
      <c r="AB57">
        <v>4121.4548247007733</v>
      </c>
      <c r="AC57" s="53" t="e">
        <f t="shared" si="8"/>
        <v>#VALUE!</v>
      </c>
      <c r="AE57" s="53" t="e">
        <f t="shared" si="7"/>
        <v>#VALUE!</v>
      </c>
      <c r="AF57">
        <v>56</v>
      </c>
      <c r="AJ57">
        <v>3700.02</v>
      </c>
      <c r="AK57" s="53" t="e">
        <f t="shared" si="9"/>
        <v>#VALUE!</v>
      </c>
    </row>
    <row r="58" spans="1:37" customFormat="1" ht="15.6" x14ac:dyDescent="0.3">
      <c r="A58" s="65">
        <v>67</v>
      </c>
      <c r="B58" s="57" t="e">
        <f>SUMIF('[1]WASH COAL RECEIPT &amp; GCV DATA'!$A$3:$A$123,A58,'[1]WASH COAL RECEIPT &amp; GCV DATA'!$B$3:$B$123)</f>
        <v>#VALUE!</v>
      </c>
      <c r="C58" s="13" t="e">
        <f>SUMIF('[1]WASH COAL RECEIPT &amp; GCV DATA'!$A$3:$A$123,A58,'[1]WASH COAL RECEIPT &amp; GCV DATA'!$C$3:$C$123)</f>
        <v>#VALUE!</v>
      </c>
      <c r="D58" s="66" t="str">
        <f>IFERROR(VLOOKUP(A58,'[1]WASH COAL RECEIPT &amp; GCV DATA'!A57:V180,4,0),0)</f>
        <v>12.07.2022</v>
      </c>
      <c r="E58" s="14">
        <f>IFERROR(VLOOKUP(A58,'[1]WASH COAL RECEIPT &amp; GCV DATA'!$A$2:$V$196,5,0),0)</f>
        <v>44743</v>
      </c>
      <c r="F58" s="13" t="e">
        <f>SUMIF('[1]WASH COAL RECEIPT &amp; GCV DATA'!$A$3:$A$196,'MASTER DATA FILE WASH COAL'!A58,'[1]WASH COAL RECEIPT &amp; GCV DATA'!$F$3:$F$196)</f>
        <v>#VALUE!</v>
      </c>
      <c r="G58" s="13" t="str">
        <f>IFERROR(VLOOKUP(A58,'[1]WASH COAL RECEIPT &amp; GCV DATA'!$A$2:$V$196,7,0),0)</f>
        <v>SECL</v>
      </c>
      <c r="H58" s="13" t="str">
        <f>IFERROR(VLOOKUP(A58,'[1]WASH COAL RECEIPT &amp; GCV DATA'!$A$2:$V$196,8,0),0)</f>
        <v>GPCK</v>
      </c>
      <c r="I58" s="13">
        <f>IFERROR(VLOOKUP(A58,'[1]WASH COAL RECEIPT &amp; GCV DATA'!$A$2:$V$196,9,0),0)</f>
        <v>0</v>
      </c>
      <c r="J58" s="13" t="str">
        <f>IFERROR(VLOOKUP(A58,'[1]WASH COAL RECEIPT &amp; GCV DATA'!$A$2:$V$196,10,0),0)</f>
        <v>G11</v>
      </c>
      <c r="K58" s="15" t="e">
        <f>SUMIF('[1]WASH COAL RECEIPT &amp; GCV DATA'!$A$3:$A$196,'MASTER DATA FILE WASH COAL'!A58,'[1]WASH COAL RECEIPT &amp; GCV DATA'!$K$3:$K$196)</f>
        <v>#VALUE!</v>
      </c>
      <c r="L58" s="15" t="e">
        <f>SUMIF('[1]WASH COAL RECEIPT &amp; GCV DATA'!$A$3:$A$196,'MASTER DATA FILE WASH COAL'!A58,'[1]WASH COAL RECEIPT &amp; GCV DATA'!$L$3:$L$196)</f>
        <v>#VALUE!</v>
      </c>
      <c r="M58" s="15" t="e">
        <f t="shared" si="0"/>
        <v>#VALUE!</v>
      </c>
      <c r="N58" s="67" t="e">
        <f t="shared" si="1"/>
        <v>#VALUE!</v>
      </c>
      <c r="O58" s="15" t="e">
        <f>SUMIF('[1]WASH COAL RECEIPT &amp; GCV DATA'!$A$3:$A$196,'MASTER DATA FILE WASH COAL'!A58,'[1]WASH COAL RECEIPT &amp; GCV DATA'!$O$3:$O$196)</f>
        <v>#VALUE!</v>
      </c>
      <c r="P58" s="15" t="e">
        <f t="shared" si="2"/>
        <v>#VALUE!</v>
      </c>
      <c r="Q58" s="15" t="e">
        <f>SUMIF('[1]WASH COAL RECEIPT &amp; GCV DATA'!$A$3:$A$196,'MASTER DATA FILE WASH COAL'!A58,'[1]WASH COAL RECEIPT &amp; GCV DATA'!$Q$3:$Q$196)</f>
        <v>#VALUE!</v>
      </c>
      <c r="R58" s="16" t="e">
        <f>SUMIF('[1]WASH COAL RECEIPT &amp; GCV DATA'!$A$3:$A$256,'MASTER DATA FILE WASH COAL'!A58,'[1]WASH COAL RECEIPT &amp; GCV DATA'!$R$3:$R$256)+IF(H58=$J$234,($K$234*K58),0)+IF(H58=$J$235,($K$235*K58),0)</f>
        <v>#VALUE!</v>
      </c>
      <c r="S58" s="15" t="e">
        <f t="shared" si="3"/>
        <v>#VALUE!</v>
      </c>
      <c r="T58" s="15" t="e">
        <f>SUMIF('[1]WASH COAL RECEIPT &amp; GCV DATA'!$A$3:$A$196,'MASTER DATA FILE WASH COAL'!A58,'[1]WASH COAL RECEIPT &amp; GCV DATA'!$T$3:$T$196)</f>
        <v>#VALUE!</v>
      </c>
      <c r="U58" s="15" t="e">
        <f t="shared" si="4"/>
        <v>#VALUE!</v>
      </c>
      <c r="V58" s="15" t="e">
        <f>SUMIF('[1]WASH COAL RECEIPT &amp; GCV DATA'!$A$3:$A$196,'MASTER DATA FILE WASH COAL'!A58,'[1]WASH COAL RECEIPT &amp; GCV DATA'!$V$3:$V$196)</f>
        <v>#VALUE!</v>
      </c>
      <c r="W58" s="15" t="e">
        <f t="shared" si="5"/>
        <v>#VALUE!</v>
      </c>
      <c r="X58" s="13" t="e">
        <f t="shared" si="6"/>
        <v>#VALUE!</v>
      </c>
      <c r="Y58" s="13"/>
      <c r="Z58" s="13"/>
      <c r="AB58">
        <v>4284.0524129114729</v>
      </c>
      <c r="AC58" s="53" t="e">
        <f t="shared" si="8"/>
        <v>#VALUE!</v>
      </c>
      <c r="AE58" s="53" t="e">
        <f t="shared" si="7"/>
        <v>#VALUE!</v>
      </c>
      <c r="AF58">
        <v>57</v>
      </c>
      <c r="AJ58">
        <v>4004.33</v>
      </c>
      <c r="AK58" s="53" t="e">
        <f t="shared" si="9"/>
        <v>#VALUE!</v>
      </c>
    </row>
    <row r="59" spans="1:37" customFormat="1" ht="15.6" x14ac:dyDescent="0.3">
      <c r="A59" s="65">
        <v>69</v>
      </c>
      <c r="B59" s="57" t="e">
        <f>SUMIF('[1]WASH COAL RECEIPT &amp; GCV DATA'!$A$3:$A$123,A59,'[1]WASH COAL RECEIPT &amp; GCV DATA'!$B$3:$B$123)</f>
        <v>#VALUE!</v>
      </c>
      <c r="C59" s="13" t="e">
        <f>SUMIF('[1]WASH COAL RECEIPT &amp; GCV DATA'!$A$3:$A$123,A59,'[1]WASH COAL RECEIPT &amp; GCV DATA'!$C$3:$C$123)</f>
        <v>#VALUE!</v>
      </c>
      <c r="D59" s="66" t="str">
        <f>IFERROR(VLOOKUP(A59,'[1]WASH COAL RECEIPT &amp; GCV DATA'!A58:V181,4,0),0)</f>
        <v>12.07.2022</v>
      </c>
      <c r="E59" s="14">
        <f>IFERROR(VLOOKUP(A59,'[1]WASH COAL RECEIPT &amp; GCV DATA'!$A$2:$V$196,5,0),0)</f>
        <v>44743</v>
      </c>
      <c r="F59" s="13" t="e">
        <f>SUMIF('[1]WASH COAL RECEIPT &amp; GCV DATA'!$A$3:$A$196,'MASTER DATA FILE WASH COAL'!A59,'[1]WASH COAL RECEIPT &amp; GCV DATA'!$F$3:$F$196)</f>
        <v>#VALUE!</v>
      </c>
      <c r="G59" s="13" t="str">
        <f>IFERROR(VLOOKUP(A59,'[1]WASH COAL RECEIPT &amp; GCV DATA'!$A$2:$V$196,7,0),0)</f>
        <v>MCL</v>
      </c>
      <c r="H59" s="13" t="str">
        <f>IFERROR(VLOOKUP(A59,'[1]WASH COAL RECEIPT &amp; GCV DATA'!$A$2:$V$196,8,0),0)</f>
        <v>PAHD</v>
      </c>
      <c r="I59" s="13">
        <f>IFERROR(VLOOKUP(A59,'[1]WASH COAL RECEIPT &amp; GCV DATA'!$A$2:$V$196,9,0),0)</f>
        <v>0</v>
      </c>
      <c r="J59" s="13" t="str">
        <f>IFERROR(VLOOKUP(A59,'[1]WASH COAL RECEIPT &amp; GCV DATA'!$A$2:$V$196,10,0),0)</f>
        <v>G14</v>
      </c>
      <c r="K59" s="15" t="e">
        <f>SUMIF('[1]WASH COAL RECEIPT &amp; GCV DATA'!$A$3:$A$196,'MASTER DATA FILE WASH COAL'!A59,'[1]WASH COAL RECEIPT &amp; GCV DATA'!$K$3:$K$196)</f>
        <v>#VALUE!</v>
      </c>
      <c r="L59" s="15" t="e">
        <f>SUMIF('[1]WASH COAL RECEIPT &amp; GCV DATA'!$A$3:$A$196,'MASTER DATA FILE WASH COAL'!A59,'[1]WASH COAL RECEIPT &amp; GCV DATA'!$L$3:$L$196)</f>
        <v>#VALUE!</v>
      </c>
      <c r="M59" s="15" t="e">
        <f t="shared" si="0"/>
        <v>#VALUE!</v>
      </c>
      <c r="N59" s="67" t="e">
        <f t="shared" si="1"/>
        <v>#VALUE!</v>
      </c>
      <c r="O59" s="15" t="e">
        <f>SUMIF('[1]WASH COAL RECEIPT &amp; GCV DATA'!$A$3:$A$196,'MASTER DATA FILE WASH COAL'!A59,'[1]WASH COAL RECEIPT &amp; GCV DATA'!$O$3:$O$196)</f>
        <v>#VALUE!</v>
      </c>
      <c r="P59" s="15" t="e">
        <f t="shared" si="2"/>
        <v>#VALUE!</v>
      </c>
      <c r="Q59" s="15" t="e">
        <f>SUMIF('[1]WASH COAL RECEIPT &amp; GCV DATA'!$A$3:$A$196,'MASTER DATA FILE WASH COAL'!A59,'[1]WASH COAL RECEIPT &amp; GCV DATA'!$Q$3:$Q$196)</f>
        <v>#VALUE!</v>
      </c>
      <c r="R59" s="16" t="e">
        <f>SUMIF('[1]WASH COAL RECEIPT &amp; GCV DATA'!$A$3:$A$256,'MASTER DATA FILE WASH COAL'!A59,'[1]WASH COAL RECEIPT &amp; GCV DATA'!$R$3:$R$256)+IF(H59=$J$234,($K$234*K59),0)+IF(H59=$J$235,($K$235*K59),0)</f>
        <v>#VALUE!</v>
      </c>
      <c r="S59" s="15" t="e">
        <f t="shared" si="3"/>
        <v>#VALUE!</v>
      </c>
      <c r="T59" s="15" t="e">
        <f>SUMIF('[1]WASH COAL RECEIPT &amp; GCV DATA'!$A$3:$A$196,'MASTER DATA FILE WASH COAL'!A59,'[1]WASH COAL RECEIPT &amp; GCV DATA'!$T$3:$T$196)</f>
        <v>#VALUE!</v>
      </c>
      <c r="U59" s="15" t="e">
        <f t="shared" si="4"/>
        <v>#VALUE!</v>
      </c>
      <c r="V59" s="15" t="e">
        <f>SUMIF('[1]WASH COAL RECEIPT &amp; GCV DATA'!$A$3:$A$196,'MASTER DATA FILE WASH COAL'!A59,'[1]WASH COAL RECEIPT &amp; GCV DATA'!$V$3:$V$196)</f>
        <v>#VALUE!</v>
      </c>
      <c r="W59" s="15" t="e">
        <f t="shared" si="5"/>
        <v>#VALUE!</v>
      </c>
      <c r="X59" s="13" t="e">
        <f t="shared" si="6"/>
        <v>#VALUE!</v>
      </c>
      <c r="Y59" s="13"/>
      <c r="Z59" s="13"/>
      <c r="AB59">
        <v>3960.2738846688781</v>
      </c>
      <c r="AC59" s="53" t="e">
        <f t="shared" si="8"/>
        <v>#VALUE!</v>
      </c>
      <c r="AE59" s="53" t="e">
        <f t="shared" si="7"/>
        <v>#VALUE!</v>
      </c>
      <c r="AF59">
        <v>58</v>
      </c>
      <c r="AJ59">
        <v>3367.23</v>
      </c>
      <c r="AK59" s="53" t="e">
        <f t="shared" si="9"/>
        <v>#VALUE!</v>
      </c>
    </row>
    <row r="60" spans="1:37" customFormat="1" ht="15.6" x14ac:dyDescent="0.3">
      <c r="A60" s="65">
        <v>70</v>
      </c>
      <c r="B60" s="57" t="e">
        <f>SUMIF('[1]WASH COAL RECEIPT &amp; GCV DATA'!$A$3:$A$123,A60,'[1]WASH COAL RECEIPT &amp; GCV DATA'!$B$3:$B$123)</f>
        <v>#VALUE!</v>
      </c>
      <c r="C60" s="13" t="e">
        <f>SUMIF('[1]WASH COAL RECEIPT &amp; GCV DATA'!$A$3:$A$123,A60,'[1]WASH COAL RECEIPT &amp; GCV DATA'!$C$3:$C$123)</f>
        <v>#VALUE!</v>
      </c>
      <c r="D60" s="66" t="str">
        <f>IFERROR(VLOOKUP(A60,'[1]WASH COAL RECEIPT &amp; GCV DATA'!A59:V182,4,0),0)</f>
        <v>13.07.2022</v>
      </c>
      <c r="E60" s="14">
        <f>IFERROR(VLOOKUP(A60,'[1]WASH COAL RECEIPT &amp; GCV DATA'!$A$2:$V$196,5,0),0)</f>
        <v>44743</v>
      </c>
      <c r="F60" s="13" t="e">
        <f>SUMIF('[1]WASH COAL RECEIPT &amp; GCV DATA'!$A$3:$A$196,'MASTER DATA FILE WASH COAL'!A60,'[1]WASH COAL RECEIPT &amp; GCV DATA'!$F$3:$F$196)</f>
        <v>#VALUE!</v>
      </c>
      <c r="G60" s="13" t="str">
        <f>IFERROR(VLOOKUP(A60,'[1]WASH COAL RECEIPT &amp; GCV DATA'!$A$2:$V$196,7,0),0)</f>
        <v>SECL</v>
      </c>
      <c r="H60" s="13" t="str">
        <f>IFERROR(VLOOKUP(A60,'[1]WASH COAL RECEIPT &amp; GCV DATA'!$A$2:$V$196,8,0),0)</f>
        <v>PHEC</v>
      </c>
      <c r="I60" s="13">
        <f>IFERROR(VLOOKUP(A60,'[1]WASH COAL RECEIPT &amp; GCV DATA'!$A$2:$V$196,9,0),0)</f>
        <v>0</v>
      </c>
      <c r="J60" s="13" t="str">
        <f>IFERROR(VLOOKUP(A60,'[1]WASH COAL RECEIPT &amp; GCV DATA'!$A$2:$V$196,10,0),0)</f>
        <v>G11</v>
      </c>
      <c r="K60" s="15" t="e">
        <f>SUMIF('[1]WASH COAL RECEIPT &amp; GCV DATA'!$A$3:$A$196,'MASTER DATA FILE WASH COAL'!A60,'[1]WASH COAL RECEIPT &amp; GCV DATA'!$K$3:$K$196)</f>
        <v>#VALUE!</v>
      </c>
      <c r="L60" s="15" t="e">
        <f>SUMIF('[1]WASH COAL RECEIPT &amp; GCV DATA'!$A$3:$A$196,'MASTER DATA FILE WASH COAL'!A60,'[1]WASH COAL RECEIPT &amp; GCV DATA'!$L$3:$L$196)</f>
        <v>#VALUE!</v>
      </c>
      <c r="M60" s="15" t="e">
        <f t="shared" si="0"/>
        <v>#VALUE!</v>
      </c>
      <c r="N60" s="67" t="e">
        <f t="shared" si="1"/>
        <v>#VALUE!</v>
      </c>
      <c r="O60" s="15" t="e">
        <f>SUMIF('[1]WASH COAL RECEIPT &amp; GCV DATA'!$A$3:$A$196,'MASTER DATA FILE WASH COAL'!A60,'[1]WASH COAL RECEIPT &amp; GCV DATA'!$O$3:$O$196)</f>
        <v>#VALUE!</v>
      </c>
      <c r="P60" s="15" t="e">
        <f t="shared" si="2"/>
        <v>#VALUE!</v>
      </c>
      <c r="Q60" s="15" t="e">
        <f>SUMIF('[1]WASH COAL RECEIPT &amp; GCV DATA'!$A$3:$A$196,'MASTER DATA FILE WASH COAL'!A60,'[1]WASH COAL RECEIPT &amp; GCV DATA'!$Q$3:$Q$196)</f>
        <v>#VALUE!</v>
      </c>
      <c r="R60" s="16" t="e">
        <f>SUMIF('[1]WASH COAL RECEIPT &amp; GCV DATA'!$A$3:$A$256,'MASTER DATA FILE WASH COAL'!A60,'[1]WASH COAL RECEIPT &amp; GCV DATA'!$R$3:$R$256)+IF(H60=$J$234,($K$234*K60),0)+IF(H60=$J$235,($K$235*K60),0)</f>
        <v>#VALUE!</v>
      </c>
      <c r="S60" s="15" t="e">
        <f t="shared" si="3"/>
        <v>#VALUE!</v>
      </c>
      <c r="T60" s="15" t="e">
        <f>SUMIF('[1]WASH COAL RECEIPT &amp; GCV DATA'!$A$3:$A$196,'MASTER DATA FILE WASH COAL'!A60,'[1]WASH COAL RECEIPT &amp; GCV DATA'!$T$3:$T$196)</f>
        <v>#VALUE!</v>
      </c>
      <c r="U60" s="15" t="e">
        <f t="shared" si="4"/>
        <v>#VALUE!</v>
      </c>
      <c r="V60" s="15" t="e">
        <f>SUMIF('[1]WASH COAL RECEIPT &amp; GCV DATA'!$A$3:$A$196,'MASTER DATA FILE WASH COAL'!A60,'[1]WASH COAL RECEIPT &amp; GCV DATA'!$V$3:$V$196)</f>
        <v>#VALUE!</v>
      </c>
      <c r="W60" s="15" t="e">
        <f t="shared" si="5"/>
        <v>#VALUE!</v>
      </c>
      <c r="X60" s="13" t="e">
        <f t="shared" si="6"/>
        <v>#VALUE!</v>
      </c>
      <c r="Y60" s="13"/>
      <c r="Z60" s="13"/>
      <c r="AB60">
        <v>4071.7795510160659</v>
      </c>
      <c r="AC60" s="53" t="e">
        <f t="shared" si="8"/>
        <v>#VALUE!</v>
      </c>
      <c r="AE60" s="53" t="e">
        <f t="shared" si="7"/>
        <v>#VALUE!</v>
      </c>
      <c r="AF60">
        <v>59</v>
      </c>
      <c r="AJ60">
        <v>4093.51</v>
      </c>
      <c r="AK60" s="53" t="e">
        <f t="shared" si="9"/>
        <v>#VALUE!</v>
      </c>
    </row>
    <row r="61" spans="1:37" customFormat="1" ht="15.6" x14ac:dyDescent="0.3">
      <c r="A61" s="65">
        <v>71</v>
      </c>
      <c r="B61" s="57" t="e">
        <f>SUMIF('[1]WASH COAL RECEIPT &amp; GCV DATA'!$A$3:$A$123,A61,'[1]WASH COAL RECEIPT &amp; GCV DATA'!$B$3:$B$123)</f>
        <v>#VALUE!</v>
      </c>
      <c r="C61" s="13" t="e">
        <f>SUMIF('[1]WASH COAL RECEIPT &amp; GCV DATA'!$A$3:$A$123,A61,'[1]WASH COAL RECEIPT &amp; GCV DATA'!$C$3:$C$123)</f>
        <v>#VALUE!</v>
      </c>
      <c r="D61" s="66" t="str">
        <f>IFERROR(VLOOKUP(A61,'[1]WASH COAL RECEIPT &amp; GCV DATA'!A60:V183,4,0),0)</f>
        <v>13.07.2022</v>
      </c>
      <c r="E61" s="14">
        <f>IFERROR(VLOOKUP(A61,'[1]WASH COAL RECEIPT &amp; GCV DATA'!$A$2:$V$196,5,0),0)</f>
        <v>44743</v>
      </c>
      <c r="F61" s="13" t="e">
        <f>SUMIF('[1]WASH COAL RECEIPT &amp; GCV DATA'!$A$3:$A$196,'MASTER DATA FILE WASH COAL'!A61,'[1]WASH COAL RECEIPT &amp; GCV DATA'!$F$3:$F$196)</f>
        <v>#VALUE!</v>
      </c>
      <c r="G61" s="13" t="str">
        <f>IFERROR(VLOOKUP(A61,'[1]WASH COAL RECEIPT &amp; GCV DATA'!$A$2:$V$196,7,0),0)</f>
        <v>MCL</v>
      </c>
      <c r="H61" s="13" t="str">
        <f>IFERROR(VLOOKUP(A61,'[1]WASH COAL RECEIPT &amp; GCV DATA'!$A$2:$V$196,8,0),0)</f>
        <v>PAHD</v>
      </c>
      <c r="I61" s="13">
        <f>IFERROR(VLOOKUP(A61,'[1]WASH COAL RECEIPT &amp; GCV DATA'!$A$2:$V$196,9,0),0)</f>
        <v>0</v>
      </c>
      <c r="J61" s="13" t="str">
        <f>IFERROR(VLOOKUP(A61,'[1]WASH COAL RECEIPT &amp; GCV DATA'!$A$2:$V$196,10,0),0)</f>
        <v>G14</v>
      </c>
      <c r="K61" s="15" t="e">
        <f>SUMIF('[1]WASH COAL RECEIPT &amp; GCV DATA'!$A$3:$A$196,'MASTER DATA FILE WASH COAL'!A61,'[1]WASH COAL RECEIPT &amp; GCV DATA'!$K$3:$K$196)</f>
        <v>#VALUE!</v>
      </c>
      <c r="L61" s="15" t="e">
        <f>SUMIF('[1]WASH COAL RECEIPT &amp; GCV DATA'!$A$3:$A$196,'MASTER DATA FILE WASH COAL'!A61,'[1]WASH COAL RECEIPT &amp; GCV DATA'!$L$3:$L$196)</f>
        <v>#VALUE!</v>
      </c>
      <c r="M61" s="15" t="e">
        <f t="shared" si="0"/>
        <v>#VALUE!</v>
      </c>
      <c r="N61" s="67" t="e">
        <f t="shared" si="1"/>
        <v>#VALUE!</v>
      </c>
      <c r="O61" s="15" t="e">
        <f>SUMIF('[1]WASH COAL RECEIPT &amp; GCV DATA'!$A$3:$A$196,'MASTER DATA FILE WASH COAL'!A61,'[1]WASH COAL RECEIPT &amp; GCV DATA'!$O$3:$O$196)</f>
        <v>#VALUE!</v>
      </c>
      <c r="P61" s="15" t="e">
        <f t="shared" si="2"/>
        <v>#VALUE!</v>
      </c>
      <c r="Q61" s="15" t="e">
        <f>SUMIF('[1]WASH COAL RECEIPT &amp; GCV DATA'!$A$3:$A$196,'MASTER DATA FILE WASH COAL'!A61,'[1]WASH COAL RECEIPT &amp; GCV DATA'!$Q$3:$Q$196)</f>
        <v>#VALUE!</v>
      </c>
      <c r="R61" s="16" t="e">
        <f>SUMIF('[1]WASH COAL RECEIPT &amp; GCV DATA'!$A$3:$A$256,'MASTER DATA FILE WASH COAL'!A61,'[1]WASH COAL RECEIPT &amp; GCV DATA'!$R$3:$R$256)+IF(H61=$J$234,($K$234*K61),0)+IF(H61=$J$235,($K$235*K61),0)</f>
        <v>#VALUE!</v>
      </c>
      <c r="S61" s="15" t="e">
        <f t="shared" si="3"/>
        <v>#VALUE!</v>
      </c>
      <c r="T61" s="15" t="e">
        <f>SUMIF('[1]WASH COAL RECEIPT &amp; GCV DATA'!$A$3:$A$196,'MASTER DATA FILE WASH COAL'!A61,'[1]WASH COAL RECEIPT &amp; GCV DATA'!$T$3:$T$196)</f>
        <v>#VALUE!</v>
      </c>
      <c r="U61" s="15" t="e">
        <f t="shared" si="4"/>
        <v>#VALUE!</v>
      </c>
      <c r="V61" s="15" t="e">
        <f>SUMIF('[1]WASH COAL RECEIPT &amp; GCV DATA'!$A$3:$A$196,'MASTER DATA FILE WASH COAL'!A61,'[1]WASH COAL RECEIPT &amp; GCV DATA'!$V$3:$V$196)</f>
        <v>#VALUE!</v>
      </c>
      <c r="W61" s="15" t="e">
        <f t="shared" si="5"/>
        <v>#VALUE!</v>
      </c>
      <c r="X61" s="13" t="e">
        <f t="shared" si="6"/>
        <v>#VALUE!</v>
      </c>
      <c r="Y61" s="13"/>
      <c r="Z61" s="13"/>
      <c r="AB61">
        <v>4210.8623460096414</v>
      </c>
      <c r="AC61" s="53" t="e">
        <f t="shared" si="8"/>
        <v>#VALUE!</v>
      </c>
      <c r="AE61" s="53" t="e">
        <f t="shared" si="7"/>
        <v>#VALUE!</v>
      </c>
      <c r="AF61">
        <v>60</v>
      </c>
      <c r="AJ61">
        <v>3222.49</v>
      </c>
      <c r="AK61" s="53" t="e">
        <f t="shared" si="9"/>
        <v>#VALUE!</v>
      </c>
    </row>
    <row r="62" spans="1:37" customFormat="1" ht="15.6" x14ac:dyDescent="0.3">
      <c r="A62" s="65">
        <v>73</v>
      </c>
      <c r="B62" s="57" t="e">
        <f>SUMIF('[1]WASH COAL RECEIPT &amp; GCV DATA'!$A$3:$A$123,A62,'[1]WASH COAL RECEIPT &amp; GCV DATA'!$B$3:$B$123)</f>
        <v>#VALUE!</v>
      </c>
      <c r="C62" s="13" t="e">
        <f>SUMIF('[1]WASH COAL RECEIPT &amp; GCV DATA'!$A$3:$A$123,A62,'[1]WASH COAL RECEIPT &amp; GCV DATA'!$C$3:$C$123)</f>
        <v>#VALUE!</v>
      </c>
      <c r="D62" s="66" t="str">
        <f>IFERROR(VLOOKUP(A62,'[1]WASH COAL RECEIPT &amp; GCV DATA'!A61:V184,4,0),0)</f>
        <v>13.07.2022</v>
      </c>
      <c r="E62" s="14">
        <f>IFERROR(VLOOKUP(A62,'[1]WASH COAL RECEIPT &amp; GCV DATA'!$A$2:$V$196,5,0),0)</f>
        <v>44743</v>
      </c>
      <c r="F62" s="13" t="e">
        <f>SUMIF('[1]WASH COAL RECEIPT &amp; GCV DATA'!$A$3:$A$196,'MASTER DATA FILE WASH COAL'!A62,'[1]WASH COAL RECEIPT &amp; GCV DATA'!$F$3:$F$196)</f>
        <v>#VALUE!</v>
      </c>
      <c r="G62" s="13" t="str">
        <f>IFERROR(VLOOKUP(A62,'[1]WASH COAL RECEIPT &amp; GCV DATA'!$A$2:$V$196,7,0),0)</f>
        <v>SECL</v>
      </c>
      <c r="H62" s="13" t="str">
        <f>IFERROR(VLOOKUP(A62,'[1]WASH COAL RECEIPT &amp; GCV DATA'!$A$2:$V$196,8,0),0)</f>
        <v>PMCJ</v>
      </c>
      <c r="I62" s="13">
        <f>IFERROR(VLOOKUP(A62,'[1]WASH COAL RECEIPT &amp; GCV DATA'!$A$2:$V$196,9,0),0)</f>
        <v>0</v>
      </c>
      <c r="J62" s="13" t="str">
        <f>IFERROR(VLOOKUP(A62,'[1]WASH COAL RECEIPT &amp; GCV DATA'!$A$2:$V$196,10,0),0)</f>
        <v>G11</v>
      </c>
      <c r="K62" s="15" t="e">
        <f>SUMIF('[1]WASH COAL RECEIPT &amp; GCV DATA'!$A$3:$A$196,'MASTER DATA FILE WASH COAL'!A62,'[1]WASH COAL RECEIPT &amp; GCV DATA'!$K$3:$K$196)</f>
        <v>#VALUE!</v>
      </c>
      <c r="L62" s="15" t="e">
        <f>SUMIF('[1]WASH COAL RECEIPT &amp; GCV DATA'!$A$3:$A$196,'MASTER DATA FILE WASH COAL'!A62,'[1]WASH COAL RECEIPT &amp; GCV DATA'!$L$3:$L$196)</f>
        <v>#VALUE!</v>
      </c>
      <c r="M62" s="15" t="e">
        <f t="shared" si="0"/>
        <v>#VALUE!</v>
      </c>
      <c r="N62" s="67" t="e">
        <f t="shared" si="1"/>
        <v>#VALUE!</v>
      </c>
      <c r="O62" s="15" t="e">
        <f>SUMIF('[1]WASH COAL RECEIPT &amp; GCV DATA'!$A$3:$A$196,'MASTER DATA FILE WASH COAL'!A62,'[1]WASH COAL RECEIPT &amp; GCV DATA'!$O$3:$O$196)</f>
        <v>#VALUE!</v>
      </c>
      <c r="P62" s="15" t="e">
        <f t="shared" si="2"/>
        <v>#VALUE!</v>
      </c>
      <c r="Q62" s="15" t="e">
        <f>SUMIF('[1]WASH COAL RECEIPT &amp; GCV DATA'!$A$3:$A$196,'MASTER DATA FILE WASH COAL'!A62,'[1]WASH COAL RECEIPT &amp; GCV DATA'!$Q$3:$Q$196)</f>
        <v>#VALUE!</v>
      </c>
      <c r="R62" s="16" t="e">
        <f>SUMIF('[1]WASH COAL RECEIPT &amp; GCV DATA'!$A$3:$A$256,'MASTER DATA FILE WASH COAL'!A62,'[1]WASH COAL RECEIPT &amp; GCV DATA'!$R$3:$R$256)+IF(H62=$J$234,($K$234*K62),0)+IF(H62=$J$235,($K$235*K62),0)</f>
        <v>#VALUE!</v>
      </c>
      <c r="S62" s="15" t="e">
        <f t="shared" si="3"/>
        <v>#VALUE!</v>
      </c>
      <c r="T62" s="15" t="e">
        <f>SUMIF('[1]WASH COAL RECEIPT &amp; GCV DATA'!$A$3:$A$196,'MASTER DATA FILE WASH COAL'!A62,'[1]WASH COAL RECEIPT &amp; GCV DATA'!$T$3:$T$196)</f>
        <v>#VALUE!</v>
      </c>
      <c r="U62" s="15" t="e">
        <f t="shared" si="4"/>
        <v>#VALUE!</v>
      </c>
      <c r="V62" s="15" t="e">
        <f>SUMIF('[1]WASH COAL RECEIPT &amp; GCV DATA'!$A$3:$A$196,'MASTER DATA FILE WASH COAL'!A62,'[1]WASH COAL RECEIPT &amp; GCV DATA'!$V$3:$V$196)</f>
        <v>#VALUE!</v>
      </c>
      <c r="W62" s="15" t="e">
        <f t="shared" si="5"/>
        <v>#VALUE!</v>
      </c>
      <c r="X62" s="13" t="e">
        <f t="shared" si="6"/>
        <v>#VALUE!</v>
      </c>
      <c r="Y62" s="13"/>
      <c r="Z62" s="13"/>
      <c r="AB62">
        <v>4284.157928525573</v>
      </c>
      <c r="AC62" s="53" t="e">
        <f t="shared" si="8"/>
        <v>#VALUE!</v>
      </c>
      <c r="AE62" s="53" t="e">
        <f t="shared" si="7"/>
        <v>#VALUE!</v>
      </c>
      <c r="AF62">
        <v>61</v>
      </c>
      <c r="AJ62">
        <v>4084.67</v>
      </c>
      <c r="AK62" s="53" t="e">
        <f t="shared" si="9"/>
        <v>#VALUE!</v>
      </c>
    </row>
    <row r="63" spans="1:37" customFormat="1" ht="15.6" x14ac:dyDescent="0.3">
      <c r="A63" s="65">
        <v>74</v>
      </c>
      <c r="B63" s="57" t="e">
        <f>SUMIF('[1]WASH COAL RECEIPT &amp; GCV DATA'!$A$3:$A$123,A63,'[1]WASH COAL RECEIPT &amp; GCV DATA'!$B$3:$B$123)</f>
        <v>#VALUE!</v>
      </c>
      <c r="C63" s="13" t="e">
        <f>SUMIF('[1]WASH COAL RECEIPT &amp; GCV DATA'!$A$3:$A$123,A63,'[1]WASH COAL RECEIPT &amp; GCV DATA'!$C$3:$C$123)</f>
        <v>#VALUE!</v>
      </c>
      <c r="D63" s="66" t="str">
        <f>IFERROR(VLOOKUP(A63,'[1]WASH COAL RECEIPT &amp; GCV DATA'!A62:V185,4,0),0)</f>
        <v>13.07.2022</v>
      </c>
      <c r="E63" s="14">
        <f>IFERROR(VLOOKUP(A63,'[1]WASH COAL RECEIPT &amp; GCV DATA'!$A$2:$V$196,5,0),0)</f>
        <v>44743</v>
      </c>
      <c r="F63" s="13" t="e">
        <f>SUMIF('[1]WASH COAL RECEIPT &amp; GCV DATA'!$A$3:$A$196,'MASTER DATA FILE WASH COAL'!A63,'[1]WASH COAL RECEIPT &amp; GCV DATA'!$F$3:$F$196)</f>
        <v>#VALUE!</v>
      </c>
      <c r="G63" s="13" t="str">
        <f>IFERROR(VLOOKUP(A63,'[1]WASH COAL RECEIPT &amp; GCV DATA'!$A$2:$V$196,7,0),0)</f>
        <v>MCL</v>
      </c>
      <c r="H63" s="13" t="str">
        <f>IFERROR(VLOOKUP(A63,'[1]WASH COAL RECEIPT &amp; GCV DATA'!$A$2:$V$196,8,0),0)</f>
        <v>PGBB</v>
      </c>
      <c r="I63" s="13">
        <f>IFERROR(VLOOKUP(A63,'[1]WASH COAL RECEIPT &amp; GCV DATA'!$A$2:$V$196,9,0),0)</f>
        <v>0</v>
      </c>
      <c r="J63" s="13" t="str">
        <f>IFERROR(VLOOKUP(A63,'[1]WASH COAL RECEIPT &amp; GCV DATA'!$A$2:$V$196,10,0),0)</f>
        <v>G14</v>
      </c>
      <c r="K63" s="15" t="e">
        <f>SUMIF('[1]WASH COAL RECEIPT &amp; GCV DATA'!$A$3:$A$196,'MASTER DATA FILE WASH COAL'!A63,'[1]WASH COAL RECEIPT &amp; GCV DATA'!$K$3:$K$196)</f>
        <v>#VALUE!</v>
      </c>
      <c r="L63" s="15" t="e">
        <f>SUMIF('[1]WASH COAL RECEIPT &amp; GCV DATA'!$A$3:$A$196,'MASTER DATA FILE WASH COAL'!A63,'[1]WASH COAL RECEIPT &amp; GCV DATA'!$L$3:$L$196)</f>
        <v>#VALUE!</v>
      </c>
      <c r="M63" s="15" t="e">
        <f t="shared" si="0"/>
        <v>#VALUE!</v>
      </c>
      <c r="N63" s="67" t="e">
        <f t="shared" si="1"/>
        <v>#VALUE!</v>
      </c>
      <c r="O63" s="15" t="e">
        <f>SUMIF('[1]WASH COAL RECEIPT &amp; GCV DATA'!$A$3:$A$196,'MASTER DATA FILE WASH COAL'!A63,'[1]WASH COAL RECEIPT &amp; GCV DATA'!$O$3:$O$196)</f>
        <v>#VALUE!</v>
      </c>
      <c r="P63" s="15" t="e">
        <f t="shared" si="2"/>
        <v>#VALUE!</v>
      </c>
      <c r="Q63" s="15" t="e">
        <f>SUMIF('[1]WASH COAL RECEIPT &amp; GCV DATA'!$A$3:$A$196,'MASTER DATA FILE WASH COAL'!A63,'[1]WASH COAL RECEIPT &amp; GCV DATA'!$Q$3:$Q$196)</f>
        <v>#VALUE!</v>
      </c>
      <c r="R63" s="16" t="e">
        <f>SUMIF('[1]WASH COAL RECEIPT &amp; GCV DATA'!$A$3:$A$256,'MASTER DATA FILE WASH COAL'!A63,'[1]WASH COAL RECEIPT &amp; GCV DATA'!$R$3:$R$256)+IF(H63=$J$234,($K$234*K63),0)+IF(H63=$J$235,($K$235*K63),0)</f>
        <v>#VALUE!</v>
      </c>
      <c r="S63" s="15" t="e">
        <f t="shared" si="3"/>
        <v>#VALUE!</v>
      </c>
      <c r="T63" s="15" t="e">
        <f>SUMIF('[1]WASH COAL RECEIPT &amp; GCV DATA'!$A$3:$A$196,'MASTER DATA FILE WASH COAL'!A63,'[1]WASH COAL RECEIPT &amp; GCV DATA'!$T$3:$T$196)</f>
        <v>#VALUE!</v>
      </c>
      <c r="U63" s="15" t="e">
        <f t="shared" si="4"/>
        <v>#VALUE!</v>
      </c>
      <c r="V63" s="15" t="e">
        <f>SUMIF('[1]WASH COAL RECEIPT &amp; GCV DATA'!$A$3:$A$196,'MASTER DATA FILE WASH COAL'!A63,'[1]WASH COAL RECEIPT &amp; GCV DATA'!$V$3:$V$196)</f>
        <v>#VALUE!</v>
      </c>
      <c r="W63" s="15" t="e">
        <f t="shared" si="5"/>
        <v>#VALUE!</v>
      </c>
      <c r="X63" s="13" t="e">
        <f t="shared" si="6"/>
        <v>#VALUE!</v>
      </c>
      <c r="Y63" s="13"/>
      <c r="Z63" s="13"/>
      <c r="AB63">
        <v>4347.7154523963036</v>
      </c>
      <c r="AC63" s="53" t="e">
        <f t="shared" si="8"/>
        <v>#VALUE!</v>
      </c>
      <c r="AE63" s="53" t="e">
        <f t="shared" si="7"/>
        <v>#VALUE!</v>
      </c>
      <c r="AF63">
        <v>62</v>
      </c>
      <c r="AJ63">
        <v>3887.9</v>
      </c>
      <c r="AK63" s="53" t="e">
        <f t="shared" si="9"/>
        <v>#VALUE!</v>
      </c>
    </row>
    <row r="64" spans="1:37" customFormat="1" ht="15.6" x14ac:dyDescent="0.3">
      <c r="A64" s="65">
        <v>75</v>
      </c>
      <c r="B64" s="57" t="e">
        <f>SUMIF('[1]WASH COAL RECEIPT &amp; GCV DATA'!$A$3:$A$123,A64,'[1]WASH COAL RECEIPT &amp; GCV DATA'!$B$3:$B$123)</f>
        <v>#VALUE!</v>
      </c>
      <c r="C64" s="13" t="e">
        <f>SUMIF('[1]WASH COAL RECEIPT &amp; GCV DATA'!$A$3:$A$123,A64,'[1]WASH COAL RECEIPT &amp; GCV DATA'!$C$3:$C$123)</f>
        <v>#VALUE!</v>
      </c>
      <c r="D64" s="66" t="str">
        <f>IFERROR(VLOOKUP(A64,'[1]WASH COAL RECEIPT &amp; GCV DATA'!A63:V186,4,0),0)</f>
        <v>14.07.2022</v>
      </c>
      <c r="E64" s="14">
        <f>IFERROR(VLOOKUP(A64,'[1]WASH COAL RECEIPT &amp; GCV DATA'!$A$2:$V$196,5,0),0)</f>
        <v>44743</v>
      </c>
      <c r="F64" s="13" t="e">
        <f>SUMIF('[1]WASH COAL RECEIPT &amp; GCV DATA'!$A$3:$A$196,'MASTER DATA FILE WASH COAL'!A64,'[1]WASH COAL RECEIPT &amp; GCV DATA'!$F$3:$F$196)</f>
        <v>#VALUE!</v>
      </c>
      <c r="G64" s="13" t="str">
        <f>IFERROR(VLOOKUP(A64,'[1]WASH COAL RECEIPT &amp; GCV DATA'!$A$2:$V$196,7,0),0)</f>
        <v>WCL</v>
      </c>
      <c r="H64" s="13" t="str">
        <f>IFERROR(VLOOKUP(A64,'[1]WASH COAL RECEIPT &amp; GCV DATA'!$A$2:$V$196,8,0),0)</f>
        <v>WANI</v>
      </c>
      <c r="I64" s="13">
        <f>IFERROR(VLOOKUP(A64,'[1]WASH COAL RECEIPT &amp; GCV DATA'!$A$2:$V$196,9,0),0)</f>
        <v>0</v>
      </c>
      <c r="J64" s="13" t="str">
        <f>IFERROR(VLOOKUP(A64,'[1]WASH COAL RECEIPT &amp; GCV DATA'!$A$2:$V$196,10,0),0)</f>
        <v>G10</v>
      </c>
      <c r="K64" s="15" t="e">
        <f>SUMIF('[1]WASH COAL RECEIPT &amp; GCV DATA'!$A$3:$A$196,'MASTER DATA FILE WASH COAL'!A64,'[1]WASH COAL RECEIPT &amp; GCV DATA'!$K$3:$K$196)</f>
        <v>#VALUE!</v>
      </c>
      <c r="L64" s="15" t="e">
        <f>SUMIF('[1]WASH COAL RECEIPT &amp; GCV DATA'!$A$3:$A$196,'MASTER DATA FILE WASH COAL'!A64,'[1]WASH COAL RECEIPT &amp; GCV DATA'!$L$3:$L$196)</f>
        <v>#VALUE!</v>
      </c>
      <c r="M64" s="15" t="e">
        <f t="shared" si="0"/>
        <v>#VALUE!</v>
      </c>
      <c r="N64" s="67" t="e">
        <f t="shared" si="1"/>
        <v>#VALUE!</v>
      </c>
      <c r="O64" s="15" t="e">
        <f>SUMIF('[1]WASH COAL RECEIPT &amp; GCV DATA'!$A$3:$A$196,'MASTER DATA FILE WASH COAL'!A64,'[1]WASH COAL RECEIPT &amp; GCV DATA'!$O$3:$O$196)</f>
        <v>#VALUE!</v>
      </c>
      <c r="P64" s="15" t="e">
        <f t="shared" si="2"/>
        <v>#VALUE!</v>
      </c>
      <c r="Q64" s="15" t="e">
        <f>SUMIF('[1]WASH COAL RECEIPT &amp; GCV DATA'!$A$3:$A$196,'MASTER DATA FILE WASH COAL'!A64,'[1]WASH COAL RECEIPT &amp; GCV DATA'!$Q$3:$Q$196)</f>
        <v>#VALUE!</v>
      </c>
      <c r="R64" s="16" t="e">
        <f>SUMIF('[1]WASH COAL RECEIPT &amp; GCV DATA'!$A$3:$A$256,'MASTER DATA FILE WASH COAL'!A64,'[1]WASH COAL RECEIPT &amp; GCV DATA'!$R$3:$R$256)+IF(H64=$J$234,($K$234*K64),0)+IF(H64=$J$235,($K$235*K64),0)</f>
        <v>#VALUE!</v>
      </c>
      <c r="S64" s="15" t="e">
        <f t="shared" si="3"/>
        <v>#VALUE!</v>
      </c>
      <c r="T64" s="15" t="e">
        <f>SUMIF('[1]WASH COAL RECEIPT &amp; GCV DATA'!$A$3:$A$196,'MASTER DATA FILE WASH COAL'!A64,'[1]WASH COAL RECEIPT &amp; GCV DATA'!$T$3:$T$196)</f>
        <v>#VALUE!</v>
      </c>
      <c r="U64" s="15" t="e">
        <f t="shared" si="4"/>
        <v>#VALUE!</v>
      </c>
      <c r="V64" s="15" t="e">
        <f>SUMIF('[1]WASH COAL RECEIPT &amp; GCV DATA'!$A$3:$A$196,'MASTER DATA FILE WASH COAL'!A64,'[1]WASH COAL RECEIPT &amp; GCV DATA'!$V$3:$V$196)</f>
        <v>#VALUE!</v>
      </c>
      <c r="W64" s="15" t="e">
        <f t="shared" si="5"/>
        <v>#VALUE!</v>
      </c>
      <c r="X64" s="13" t="e">
        <f t="shared" si="6"/>
        <v>#VALUE!</v>
      </c>
      <c r="Y64" s="13"/>
      <c r="Z64" s="13"/>
      <c r="AB64">
        <v>4375.4706955775009</v>
      </c>
      <c r="AC64" s="53" t="e">
        <f t="shared" si="8"/>
        <v>#VALUE!</v>
      </c>
      <c r="AE64" s="53" t="e">
        <f t="shared" si="7"/>
        <v>#VALUE!</v>
      </c>
      <c r="AF64">
        <v>63</v>
      </c>
      <c r="AJ64">
        <v>3536.29</v>
      </c>
      <c r="AK64" s="53" t="e">
        <f t="shared" si="9"/>
        <v>#VALUE!</v>
      </c>
    </row>
    <row r="65" spans="1:37" customFormat="1" ht="15.6" x14ac:dyDescent="0.3">
      <c r="A65" s="65">
        <v>76</v>
      </c>
      <c r="B65" s="57" t="e">
        <f>SUMIF('[1]WASH COAL RECEIPT &amp; GCV DATA'!$A$3:$A$123,A65,'[1]WASH COAL RECEIPT &amp; GCV DATA'!$B$3:$B$123)</f>
        <v>#VALUE!</v>
      </c>
      <c r="C65" s="13" t="e">
        <f>SUMIF('[1]WASH COAL RECEIPT &amp; GCV DATA'!$A$3:$A$123,A65,'[1]WASH COAL RECEIPT &amp; GCV DATA'!$C$3:$C$123)</f>
        <v>#VALUE!</v>
      </c>
      <c r="D65" s="66" t="str">
        <f>IFERROR(VLOOKUP(A65,'[1]WASH COAL RECEIPT &amp; GCV DATA'!A64:V187,4,0),0)</f>
        <v>15.07.2022</v>
      </c>
      <c r="E65" s="14">
        <f>IFERROR(VLOOKUP(A65,'[1]WASH COAL RECEIPT &amp; GCV DATA'!$A$2:$V$196,5,0),0)</f>
        <v>44743</v>
      </c>
      <c r="F65" s="13" t="e">
        <f>SUMIF('[1]WASH COAL RECEIPT &amp; GCV DATA'!$A$3:$A$196,'MASTER DATA FILE WASH COAL'!A65,'[1]WASH COAL RECEIPT &amp; GCV DATA'!$F$3:$F$196)</f>
        <v>#VALUE!</v>
      </c>
      <c r="G65" s="13" t="str">
        <f>IFERROR(VLOOKUP(A65,'[1]WASH COAL RECEIPT &amp; GCV DATA'!$A$2:$V$196,7,0),0)</f>
        <v>WCL</v>
      </c>
      <c r="H65" s="13" t="str">
        <f>IFERROR(VLOOKUP(A65,'[1]WASH COAL RECEIPT &amp; GCV DATA'!$A$2:$V$196,8,0),0)</f>
        <v>TAE</v>
      </c>
      <c r="I65" s="13">
        <f>IFERROR(VLOOKUP(A65,'[1]WASH COAL RECEIPT &amp; GCV DATA'!$A$2:$V$196,9,0),0)</f>
        <v>0</v>
      </c>
      <c r="J65" s="13" t="str">
        <f>IFERROR(VLOOKUP(A65,'[1]WASH COAL RECEIPT &amp; GCV DATA'!$A$2:$V$196,10,0),0)</f>
        <v>G12</v>
      </c>
      <c r="K65" s="15" t="e">
        <f>SUMIF('[1]WASH COAL RECEIPT &amp; GCV DATA'!$A$3:$A$196,'MASTER DATA FILE WASH COAL'!A65,'[1]WASH COAL RECEIPT &amp; GCV DATA'!$K$3:$K$196)</f>
        <v>#VALUE!</v>
      </c>
      <c r="L65" s="15" t="e">
        <f>SUMIF('[1]WASH COAL RECEIPT &amp; GCV DATA'!$A$3:$A$196,'MASTER DATA FILE WASH COAL'!A65,'[1]WASH COAL RECEIPT &amp; GCV DATA'!$L$3:$L$196)</f>
        <v>#VALUE!</v>
      </c>
      <c r="M65" s="15" t="e">
        <f t="shared" si="0"/>
        <v>#VALUE!</v>
      </c>
      <c r="N65" s="67" t="e">
        <f t="shared" si="1"/>
        <v>#VALUE!</v>
      </c>
      <c r="O65" s="15" t="e">
        <f>SUMIF('[1]WASH COAL RECEIPT &amp; GCV DATA'!$A$3:$A$196,'MASTER DATA FILE WASH COAL'!A65,'[1]WASH COAL RECEIPT &amp; GCV DATA'!$O$3:$O$196)</f>
        <v>#VALUE!</v>
      </c>
      <c r="P65" s="15" t="e">
        <f t="shared" si="2"/>
        <v>#VALUE!</v>
      </c>
      <c r="Q65" s="15" t="e">
        <f>SUMIF('[1]WASH COAL RECEIPT &amp; GCV DATA'!$A$3:$A$196,'MASTER DATA FILE WASH COAL'!A65,'[1]WASH COAL RECEIPT &amp; GCV DATA'!$Q$3:$Q$196)</f>
        <v>#VALUE!</v>
      </c>
      <c r="R65" s="16" t="e">
        <f>SUMIF('[1]WASH COAL RECEIPT &amp; GCV DATA'!$A$3:$A$256,'MASTER DATA FILE WASH COAL'!A65,'[1]WASH COAL RECEIPT &amp; GCV DATA'!$R$3:$R$256)+IF(H65=$J$234,($K$234*K65),0)+IF(H65=$J$235,($K$235*K65),0)</f>
        <v>#VALUE!</v>
      </c>
      <c r="S65" s="15" t="e">
        <f t="shared" si="3"/>
        <v>#VALUE!</v>
      </c>
      <c r="T65" s="15" t="e">
        <f>SUMIF('[1]WASH COAL RECEIPT &amp; GCV DATA'!$A$3:$A$196,'MASTER DATA FILE WASH COAL'!A65,'[1]WASH COAL RECEIPT &amp; GCV DATA'!$T$3:$T$196)</f>
        <v>#VALUE!</v>
      </c>
      <c r="U65" s="15" t="e">
        <f t="shared" si="4"/>
        <v>#VALUE!</v>
      </c>
      <c r="V65" s="15" t="e">
        <f>SUMIF('[1]WASH COAL RECEIPT &amp; GCV DATA'!$A$3:$A$196,'MASTER DATA FILE WASH COAL'!A65,'[1]WASH COAL RECEIPT &amp; GCV DATA'!$V$3:$V$196)</f>
        <v>#VALUE!</v>
      </c>
      <c r="W65" s="15" t="e">
        <f t="shared" si="5"/>
        <v>#VALUE!</v>
      </c>
      <c r="X65" s="13" t="e">
        <f t="shared" si="6"/>
        <v>#VALUE!</v>
      </c>
      <c r="Y65" s="13"/>
      <c r="Z65" s="13"/>
      <c r="AB65">
        <v>4367.9439252336442</v>
      </c>
      <c r="AC65" s="53" t="e">
        <f t="shared" si="8"/>
        <v>#VALUE!</v>
      </c>
      <c r="AE65" s="53" t="e">
        <f t="shared" si="7"/>
        <v>#VALUE!</v>
      </c>
      <c r="AF65">
        <v>64</v>
      </c>
      <c r="AJ65">
        <v>3784.91</v>
      </c>
      <c r="AK65" s="53" t="e">
        <f t="shared" si="9"/>
        <v>#VALUE!</v>
      </c>
    </row>
    <row r="66" spans="1:37" customFormat="1" ht="15.6" x14ac:dyDescent="0.3">
      <c r="A66" s="65">
        <v>77</v>
      </c>
      <c r="B66" s="57" t="e">
        <f>SUMIF('[1]WASH COAL RECEIPT &amp; GCV DATA'!$A$3:$A$123,A66,'[1]WASH COAL RECEIPT &amp; GCV DATA'!$B$3:$B$123)</f>
        <v>#VALUE!</v>
      </c>
      <c r="C66" s="13" t="e">
        <f>SUMIF('[1]WASH COAL RECEIPT &amp; GCV DATA'!$A$3:$A$123,A66,'[1]WASH COAL RECEIPT &amp; GCV DATA'!$C$3:$C$123)</f>
        <v>#VALUE!</v>
      </c>
      <c r="D66" s="66" t="str">
        <f>IFERROR(VLOOKUP(A66,'[1]WASH COAL RECEIPT &amp; GCV DATA'!A65:V188,4,0),0)</f>
        <v>15.07.2022</v>
      </c>
      <c r="E66" s="14">
        <f>IFERROR(VLOOKUP(A66,'[1]WASH COAL RECEIPT &amp; GCV DATA'!$A$2:$V$196,5,0),0)</f>
        <v>44743</v>
      </c>
      <c r="F66" s="13" t="e">
        <f>SUMIF('[1]WASH COAL RECEIPT &amp; GCV DATA'!$A$3:$A$196,'MASTER DATA FILE WASH COAL'!A66,'[1]WASH COAL RECEIPT &amp; GCV DATA'!$F$3:$F$196)</f>
        <v>#VALUE!</v>
      </c>
      <c r="G66" s="13" t="str">
        <f>IFERROR(VLOOKUP(A66,'[1]WASH COAL RECEIPT &amp; GCV DATA'!$A$2:$V$196,7,0),0)</f>
        <v>WCL</v>
      </c>
      <c r="H66" s="13" t="str">
        <f>IFERROR(VLOOKUP(A66,'[1]WASH COAL RECEIPT &amp; GCV DATA'!$A$2:$V$196,8,0),0)</f>
        <v>WANI</v>
      </c>
      <c r="I66" s="13">
        <f>IFERROR(VLOOKUP(A66,'[1]WASH COAL RECEIPT &amp; GCV DATA'!$A$2:$V$196,9,0),0)</f>
        <v>0</v>
      </c>
      <c r="J66" s="13" t="str">
        <f>IFERROR(VLOOKUP(A66,'[1]WASH COAL RECEIPT &amp; GCV DATA'!$A$2:$V$196,10,0),0)</f>
        <v>G10</v>
      </c>
      <c r="K66" s="15" t="e">
        <f>SUMIF('[1]WASH COAL RECEIPT &amp; GCV DATA'!$A$3:$A$196,'MASTER DATA FILE WASH COAL'!A66,'[1]WASH COAL RECEIPT &amp; GCV DATA'!$K$3:$K$196)</f>
        <v>#VALUE!</v>
      </c>
      <c r="L66" s="15" t="e">
        <f>SUMIF('[1]WASH COAL RECEIPT &amp; GCV DATA'!$A$3:$A$196,'MASTER DATA FILE WASH COAL'!A66,'[1]WASH COAL RECEIPT &amp; GCV DATA'!$L$3:$L$196)</f>
        <v>#VALUE!</v>
      </c>
      <c r="M66" s="15" t="e">
        <f t="shared" si="0"/>
        <v>#VALUE!</v>
      </c>
      <c r="N66" s="67" t="e">
        <f t="shared" si="1"/>
        <v>#VALUE!</v>
      </c>
      <c r="O66" s="15" t="e">
        <f>SUMIF('[1]WASH COAL RECEIPT &amp; GCV DATA'!$A$3:$A$196,'MASTER DATA FILE WASH COAL'!A66,'[1]WASH COAL RECEIPT &amp; GCV DATA'!$O$3:$O$196)</f>
        <v>#VALUE!</v>
      </c>
      <c r="P66" s="15" t="e">
        <f t="shared" si="2"/>
        <v>#VALUE!</v>
      </c>
      <c r="Q66" s="15" t="e">
        <f>SUMIF('[1]WASH COAL RECEIPT &amp; GCV DATA'!$A$3:$A$196,'MASTER DATA FILE WASH COAL'!A66,'[1]WASH COAL RECEIPT &amp; GCV DATA'!$Q$3:$Q$196)</f>
        <v>#VALUE!</v>
      </c>
      <c r="R66" s="16" t="e">
        <f>SUMIF('[1]WASH COAL RECEIPT &amp; GCV DATA'!$A$3:$A$256,'MASTER DATA FILE WASH COAL'!A66,'[1]WASH COAL RECEIPT &amp; GCV DATA'!$R$3:$R$256)+IF(H66=$J$234,($K$234*K66),0)+IF(H66=$J$235,($K$235*K66),0)</f>
        <v>#VALUE!</v>
      </c>
      <c r="S66" s="15" t="e">
        <f t="shared" si="3"/>
        <v>#VALUE!</v>
      </c>
      <c r="T66" s="15" t="e">
        <f>SUMIF('[1]WASH COAL RECEIPT &amp; GCV DATA'!$A$3:$A$196,'MASTER DATA FILE WASH COAL'!A66,'[1]WASH COAL RECEIPT &amp; GCV DATA'!$T$3:$T$196)</f>
        <v>#VALUE!</v>
      </c>
      <c r="U66" s="15" t="e">
        <f t="shared" si="4"/>
        <v>#VALUE!</v>
      </c>
      <c r="V66" s="15" t="e">
        <f>SUMIF('[1]WASH COAL RECEIPT &amp; GCV DATA'!$A$3:$A$196,'MASTER DATA FILE WASH COAL'!A66,'[1]WASH COAL RECEIPT &amp; GCV DATA'!$V$3:$V$196)</f>
        <v>#VALUE!</v>
      </c>
      <c r="W66" s="15" t="e">
        <f t="shared" si="5"/>
        <v>#VALUE!</v>
      </c>
      <c r="X66" s="13" t="e">
        <f t="shared" si="6"/>
        <v>#VALUE!</v>
      </c>
      <c r="Y66" s="13"/>
      <c r="Z66" s="13"/>
      <c r="AB66">
        <v>4284.0812117305832</v>
      </c>
      <c r="AC66" s="53" t="e">
        <f t="shared" si="8"/>
        <v>#VALUE!</v>
      </c>
      <c r="AE66" s="53" t="e">
        <f t="shared" si="7"/>
        <v>#VALUE!</v>
      </c>
      <c r="AF66">
        <v>65</v>
      </c>
      <c r="AJ66">
        <v>3689.94</v>
      </c>
      <c r="AK66" s="53" t="e">
        <f t="shared" si="9"/>
        <v>#VALUE!</v>
      </c>
    </row>
    <row r="67" spans="1:37" customFormat="1" ht="15.6" x14ac:dyDescent="0.3">
      <c r="A67" s="65">
        <v>80</v>
      </c>
      <c r="B67" s="57" t="e">
        <f>SUMIF('[1]WASH COAL RECEIPT &amp; GCV DATA'!$A$3:$A$123,A67,'[1]WASH COAL RECEIPT &amp; GCV DATA'!$B$3:$B$123)</f>
        <v>#VALUE!</v>
      </c>
      <c r="C67" s="13" t="e">
        <f>SUMIF('[1]WASH COAL RECEIPT &amp; GCV DATA'!$A$3:$A$123,A67,'[1]WASH COAL RECEIPT &amp; GCV DATA'!$C$3:$C$123)</f>
        <v>#VALUE!</v>
      </c>
      <c r="D67" s="66" t="str">
        <f>IFERROR(VLOOKUP(A67,'[1]WASH COAL RECEIPT &amp; GCV DATA'!A66:V189,4,0),0)</f>
        <v>15.07.2022</v>
      </c>
      <c r="E67" s="14">
        <f>IFERROR(VLOOKUP(A67,'[1]WASH COAL RECEIPT &amp; GCV DATA'!$A$2:$V$196,5,0),0)</f>
        <v>44743</v>
      </c>
      <c r="F67" s="13" t="e">
        <f>SUMIF('[1]WASH COAL RECEIPT &amp; GCV DATA'!$A$3:$A$196,'MASTER DATA FILE WASH COAL'!A67,'[1]WASH COAL RECEIPT &amp; GCV DATA'!$F$3:$F$196)</f>
        <v>#VALUE!</v>
      </c>
      <c r="G67" s="13" t="str">
        <f>IFERROR(VLOOKUP(A67,'[1]WASH COAL RECEIPT &amp; GCV DATA'!$A$2:$V$196,7,0),0)</f>
        <v>MCL</v>
      </c>
      <c r="H67" s="13" t="str">
        <f>IFERROR(VLOOKUP(A67,'[1]WASH COAL RECEIPT &amp; GCV DATA'!$A$2:$V$196,8,0),0)</f>
        <v>PGBB</v>
      </c>
      <c r="I67" s="13">
        <f>IFERROR(VLOOKUP(A67,'[1]WASH COAL RECEIPT &amp; GCV DATA'!$A$2:$V$196,9,0),0)</f>
        <v>0</v>
      </c>
      <c r="J67" s="13" t="str">
        <f>IFERROR(VLOOKUP(A67,'[1]WASH COAL RECEIPT &amp; GCV DATA'!$A$2:$V$196,10,0),0)</f>
        <v>G14</v>
      </c>
      <c r="K67" s="15" t="e">
        <f>SUMIF('[1]WASH COAL RECEIPT &amp; GCV DATA'!$A$3:$A$196,'MASTER DATA FILE WASH COAL'!A67,'[1]WASH COAL RECEIPT &amp; GCV DATA'!$K$3:$K$196)</f>
        <v>#VALUE!</v>
      </c>
      <c r="L67" s="15" t="e">
        <f>SUMIF('[1]WASH COAL RECEIPT &amp; GCV DATA'!$A$3:$A$196,'MASTER DATA FILE WASH COAL'!A67,'[1]WASH COAL RECEIPT &amp; GCV DATA'!$L$3:$L$196)</f>
        <v>#VALUE!</v>
      </c>
      <c r="M67" s="15" t="e">
        <f t="shared" ref="M67:M130" si="10">+K67-L67</f>
        <v>#VALUE!</v>
      </c>
      <c r="N67" s="67" t="e">
        <f t="shared" ref="N67:N130" si="11">+M67*S67</f>
        <v>#VALUE!</v>
      </c>
      <c r="O67" s="15" t="e">
        <f>SUMIF('[1]WASH COAL RECEIPT &amp; GCV DATA'!$A$3:$A$196,'MASTER DATA FILE WASH COAL'!A67,'[1]WASH COAL RECEIPT &amp; GCV DATA'!$O$3:$O$196)</f>
        <v>#VALUE!</v>
      </c>
      <c r="P67" s="15" t="e">
        <f t="shared" ref="P67:P130" si="12">+O67*K67</f>
        <v>#VALUE!</v>
      </c>
      <c r="Q67" s="15" t="e">
        <f>SUMIF('[1]WASH COAL RECEIPT &amp; GCV DATA'!$A$3:$A$196,'MASTER DATA FILE WASH COAL'!A67,'[1]WASH COAL RECEIPT &amp; GCV DATA'!$Q$3:$Q$196)</f>
        <v>#VALUE!</v>
      </c>
      <c r="R67" s="16" t="e">
        <f>SUMIF('[1]WASH COAL RECEIPT &amp; GCV DATA'!$A$3:$A$256,'MASTER DATA FILE WASH COAL'!A67,'[1]WASH COAL RECEIPT &amp; GCV DATA'!$R$3:$R$256)+IF(H67=$J$234,($K$234*K67),0)+IF(H67=$J$235,($K$235*K67),0)</f>
        <v>#VALUE!</v>
      </c>
      <c r="S67" s="15" t="e">
        <f t="shared" ref="S67:S130" si="13">+R67/K67</f>
        <v>#VALUE!</v>
      </c>
      <c r="T67" s="15" t="e">
        <f>SUMIF('[1]WASH COAL RECEIPT &amp; GCV DATA'!$A$3:$A$196,'MASTER DATA FILE WASH COAL'!A67,'[1]WASH COAL RECEIPT &amp; GCV DATA'!$T$3:$T$196)</f>
        <v>#VALUE!</v>
      </c>
      <c r="U67" s="15" t="e">
        <f t="shared" ref="U67:U130" si="14">+T67*L67</f>
        <v>#VALUE!</v>
      </c>
      <c r="V67" s="15" t="e">
        <f>SUMIF('[1]WASH COAL RECEIPT &amp; GCV DATA'!$A$3:$A$196,'MASTER DATA FILE WASH COAL'!A67,'[1]WASH COAL RECEIPT &amp; GCV DATA'!$V$3:$V$196)</f>
        <v>#VALUE!</v>
      </c>
      <c r="W67" s="15" t="e">
        <f t="shared" ref="W67:W130" si="15">+V67*L67</f>
        <v>#VALUE!</v>
      </c>
      <c r="X67" s="13" t="e">
        <f t="shared" ref="X67:X130" si="16">S67*L67</f>
        <v>#VALUE!</v>
      </c>
      <c r="Y67" s="13"/>
      <c r="Z67" s="13"/>
      <c r="AB67">
        <v>4077.2704189589504</v>
      </c>
      <c r="AC67" s="53" t="e">
        <f t="shared" si="8"/>
        <v>#VALUE!</v>
      </c>
      <c r="AE67" s="53" t="e">
        <f t="shared" ref="AE67:AE130" si="17">AC67-AD67</f>
        <v>#VALUE!</v>
      </c>
      <c r="AF67">
        <v>66</v>
      </c>
      <c r="AJ67">
        <v>4066.23</v>
      </c>
      <c r="AK67" s="53" t="e">
        <f t="shared" si="9"/>
        <v>#VALUE!</v>
      </c>
    </row>
    <row r="68" spans="1:37" customFormat="1" ht="15.6" x14ac:dyDescent="0.3">
      <c r="A68" s="65">
        <v>81</v>
      </c>
      <c r="B68" s="57" t="e">
        <f>SUMIF('[1]WASH COAL RECEIPT &amp; GCV DATA'!$A$3:$A$123,A68,'[1]WASH COAL RECEIPT &amp; GCV DATA'!$B$3:$B$123)</f>
        <v>#VALUE!</v>
      </c>
      <c r="C68" s="13" t="e">
        <f>SUMIF('[1]WASH COAL RECEIPT &amp; GCV DATA'!$A$3:$A$123,A68,'[1]WASH COAL RECEIPT &amp; GCV DATA'!$C$3:$C$123)</f>
        <v>#VALUE!</v>
      </c>
      <c r="D68" s="66" t="str">
        <f>IFERROR(VLOOKUP(A68,'[1]WASH COAL RECEIPT &amp; GCV DATA'!A67:V190,4,0),0)</f>
        <v>16.07.2022</v>
      </c>
      <c r="E68" s="14">
        <f>IFERROR(VLOOKUP(A68,'[1]WASH COAL RECEIPT &amp; GCV DATA'!$A$2:$V$196,5,0),0)</f>
        <v>44743</v>
      </c>
      <c r="F68" s="13" t="e">
        <f>SUMIF('[1]WASH COAL RECEIPT &amp; GCV DATA'!$A$3:$A$196,'MASTER DATA FILE WASH COAL'!A68,'[1]WASH COAL RECEIPT &amp; GCV DATA'!$F$3:$F$196)</f>
        <v>#VALUE!</v>
      </c>
      <c r="G68" s="13" t="str">
        <f>IFERROR(VLOOKUP(A68,'[1]WASH COAL RECEIPT &amp; GCV DATA'!$A$2:$V$196,7,0),0)</f>
        <v>WCL</v>
      </c>
      <c r="H68" s="13" t="str">
        <f>IFERROR(VLOOKUP(A68,'[1]WASH COAL RECEIPT &amp; GCV DATA'!$A$2:$V$196,8,0),0)</f>
        <v>WANI</v>
      </c>
      <c r="I68" s="13">
        <f>IFERROR(VLOOKUP(A68,'[1]WASH COAL RECEIPT &amp; GCV DATA'!$A$2:$V$196,9,0),0)</f>
        <v>0</v>
      </c>
      <c r="J68" s="13" t="str">
        <f>IFERROR(VLOOKUP(A68,'[1]WASH COAL RECEIPT &amp; GCV DATA'!$A$2:$V$196,10,0),0)</f>
        <v>G10</v>
      </c>
      <c r="K68" s="15" t="e">
        <f>SUMIF('[1]WASH COAL RECEIPT &amp; GCV DATA'!$A$3:$A$196,'MASTER DATA FILE WASH COAL'!A68,'[1]WASH COAL RECEIPT &amp; GCV DATA'!$K$3:$K$196)</f>
        <v>#VALUE!</v>
      </c>
      <c r="L68" s="15" t="e">
        <f>SUMIF('[1]WASH COAL RECEIPT &amp; GCV DATA'!$A$3:$A$196,'MASTER DATA FILE WASH COAL'!A68,'[1]WASH COAL RECEIPT &amp; GCV DATA'!$L$3:$L$196)</f>
        <v>#VALUE!</v>
      </c>
      <c r="M68" s="15" t="e">
        <f t="shared" si="10"/>
        <v>#VALUE!</v>
      </c>
      <c r="N68" s="67" t="e">
        <f t="shared" si="11"/>
        <v>#VALUE!</v>
      </c>
      <c r="O68" s="15" t="e">
        <f>SUMIF('[1]WASH COAL RECEIPT &amp; GCV DATA'!$A$3:$A$196,'MASTER DATA FILE WASH COAL'!A68,'[1]WASH COAL RECEIPT &amp; GCV DATA'!$O$3:$O$196)</f>
        <v>#VALUE!</v>
      </c>
      <c r="P68" s="15" t="e">
        <f t="shared" si="12"/>
        <v>#VALUE!</v>
      </c>
      <c r="Q68" s="15" t="e">
        <f>SUMIF('[1]WASH COAL RECEIPT &amp; GCV DATA'!$A$3:$A$196,'MASTER DATA FILE WASH COAL'!A68,'[1]WASH COAL RECEIPT &amp; GCV DATA'!$Q$3:$Q$196)</f>
        <v>#VALUE!</v>
      </c>
      <c r="R68" s="16" t="e">
        <f>SUMIF('[1]WASH COAL RECEIPT &amp; GCV DATA'!$A$3:$A$256,'MASTER DATA FILE WASH COAL'!A68,'[1]WASH COAL RECEIPT &amp; GCV DATA'!$R$3:$R$256)+IF(H68=$J$234,($K$234*K68),0)+IF(H68=$J$235,($K$235*K68),0)</f>
        <v>#VALUE!</v>
      </c>
      <c r="S68" s="15" t="e">
        <f t="shared" si="13"/>
        <v>#VALUE!</v>
      </c>
      <c r="T68" s="15" t="e">
        <f>SUMIF('[1]WASH COAL RECEIPT &amp; GCV DATA'!$A$3:$A$196,'MASTER DATA FILE WASH COAL'!A68,'[1]WASH COAL RECEIPT &amp; GCV DATA'!$T$3:$T$196)</f>
        <v>#VALUE!</v>
      </c>
      <c r="U68" s="15" t="e">
        <f t="shared" si="14"/>
        <v>#VALUE!</v>
      </c>
      <c r="V68" s="15" t="e">
        <f>SUMIF('[1]WASH COAL RECEIPT &amp; GCV DATA'!$A$3:$A$196,'MASTER DATA FILE WASH COAL'!A68,'[1]WASH COAL RECEIPT &amp; GCV DATA'!$V$3:$V$196)</f>
        <v>#VALUE!</v>
      </c>
      <c r="W68" s="15" t="e">
        <f t="shared" si="15"/>
        <v>#VALUE!</v>
      </c>
      <c r="X68" s="13" t="e">
        <f t="shared" si="16"/>
        <v>#VALUE!</v>
      </c>
      <c r="Y68" s="13"/>
      <c r="Z68" s="13"/>
      <c r="AB68">
        <v>4000.5020920502093</v>
      </c>
      <c r="AC68" s="53" t="e">
        <f t="shared" ref="AC68:AC131" si="18">V68-AB68</f>
        <v>#VALUE!</v>
      </c>
      <c r="AE68" s="53" t="e">
        <f t="shared" si="17"/>
        <v>#VALUE!</v>
      </c>
      <c r="AF68">
        <v>67</v>
      </c>
      <c r="AJ68">
        <v>3818.5</v>
      </c>
      <c r="AK68" s="53" t="e">
        <f t="shared" ref="AK68:AK100" si="19">L68-AJ68</f>
        <v>#VALUE!</v>
      </c>
    </row>
    <row r="69" spans="1:37" customFormat="1" ht="15.6" x14ac:dyDescent="0.3">
      <c r="A69" s="65">
        <v>82</v>
      </c>
      <c r="B69" s="57" t="e">
        <f>SUMIF('[1]WASH COAL RECEIPT &amp; GCV DATA'!$A$3:$A$123,A69,'[1]WASH COAL RECEIPT &amp; GCV DATA'!$B$3:$B$123)</f>
        <v>#VALUE!</v>
      </c>
      <c r="C69" s="13" t="e">
        <f>SUMIF('[1]WASH COAL RECEIPT &amp; GCV DATA'!$A$3:$A$123,A69,'[1]WASH COAL RECEIPT &amp; GCV DATA'!$C$3:$C$123)</f>
        <v>#VALUE!</v>
      </c>
      <c r="D69" s="66" t="str">
        <f>IFERROR(VLOOKUP(A69,'[1]WASH COAL RECEIPT &amp; GCV DATA'!A68:V191,4,0),0)</f>
        <v>17.07.2022</v>
      </c>
      <c r="E69" s="14">
        <f>IFERROR(VLOOKUP(A69,'[1]WASH COAL RECEIPT &amp; GCV DATA'!$A$2:$V$196,5,0),0)</f>
        <v>44743</v>
      </c>
      <c r="F69" s="13" t="e">
        <f>SUMIF('[1]WASH COAL RECEIPT &amp; GCV DATA'!$A$3:$A$196,'MASTER DATA FILE WASH COAL'!A69,'[1]WASH COAL RECEIPT &amp; GCV DATA'!$F$3:$F$196)</f>
        <v>#VALUE!</v>
      </c>
      <c r="G69" s="13" t="str">
        <f>IFERROR(VLOOKUP(A69,'[1]WASH COAL RECEIPT &amp; GCV DATA'!$A$2:$V$196,7,0),0)</f>
        <v>WCL</v>
      </c>
      <c r="H69" s="13" t="str">
        <f>IFERROR(VLOOKUP(A69,'[1]WASH COAL RECEIPT &amp; GCV DATA'!$A$2:$V$196,8,0),0)</f>
        <v>TAE</v>
      </c>
      <c r="I69" s="13">
        <f>IFERROR(VLOOKUP(A69,'[1]WASH COAL RECEIPT &amp; GCV DATA'!$A$2:$V$196,9,0),0)</f>
        <v>0</v>
      </c>
      <c r="J69" s="13" t="str">
        <f>IFERROR(VLOOKUP(A69,'[1]WASH COAL RECEIPT &amp; GCV DATA'!$A$2:$V$196,10,0),0)</f>
        <v>G12</v>
      </c>
      <c r="K69" s="15" t="e">
        <f>SUMIF('[1]WASH COAL RECEIPT &amp; GCV DATA'!$A$3:$A$196,'MASTER DATA FILE WASH COAL'!A69,'[1]WASH COAL RECEIPT &amp; GCV DATA'!$K$3:$K$196)</f>
        <v>#VALUE!</v>
      </c>
      <c r="L69" s="15" t="e">
        <f>SUMIF('[1]WASH COAL RECEIPT &amp; GCV DATA'!$A$3:$A$196,'MASTER DATA FILE WASH COAL'!A69,'[1]WASH COAL RECEIPT &amp; GCV DATA'!$L$3:$L$196)</f>
        <v>#VALUE!</v>
      </c>
      <c r="M69" s="15" t="e">
        <f t="shared" si="10"/>
        <v>#VALUE!</v>
      </c>
      <c r="N69" s="67" t="e">
        <f t="shared" si="11"/>
        <v>#VALUE!</v>
      </c>
      <c r="O69" s="15" t="e">
        <f>SUMIF('[1]WASH COAL RECEIPT &amp; GCV DATA'!$A$3:$A$196,'MASTER DATA FILE WASH COAL'!A69,'[1]WASH COAL RECEIPT &amp; GCV DATA'!$O$3:$O$196)</f>
        <v>#VALUE!</v>
      </c>
      <c r="P69" s="15" t="e">
        <f t="shared" si="12"/>
        <v>#VALUE!</v>
      </c>
      <c r="Q69" s="15" t="e">
        <f>SUMIF('[1]WASH COAL RECEIPT &amp; GCV DATA'!$A$3:$A$196,'MASTER DATA FILE WASH COAL'!A69,'[1]WASH COAL RECEIPT &amp; GCV DATA'!$Q$3:$Q$196)</f>
        <v>#VALUE!</v>
      </c>
      <c r="R69" s="16" t="e">
        <f>SUMIF('[1]WASH COAL RECEIPT &amp; GCV DATA'!$A$3:$A$256,'MASTER DATA FILE WASH COAL'!A69,'[1]WASH COAL RECEIPT &amp; GCV DATA'!$R$3:$R$256)+IF(H69=$J$234,($K$234*K69),0)+IF(H69=$J$235,($K$235*K69),0)</f>
        <v>#VALUE!</v>
      </c>
      <c r="S69" s="15" t="e">
        <f t="shared" si="13"/>
        <v>#VALUE!</v>
      </c>
      <c r="T69" s="15" t="e">
        <f>SUMIF('[1]WASH COAL RECEIPT &amp; GCV DATA'!$A$3:$A$196,'MASTER DATA FILE WASH COAL'!A69,'[1]WASH COAL RECEIPT &amp; GCV DATA'!$T$3:$T$196)</f>
        <v>#VALUE!</v>
      </c>
      <c r="U69" s="15" t="e">
        <f t="shared" si="14"/>
        <v>#VALUE!</v>
      </c>
      <c r="V69" s="15" t="e">
        <f>SUMIF('[1]WASH COAL RECEIPT &amp; GCV DATA'!$A$3:$A$196,'MASTER DATA FILE WASH COAL'!A69,'[1]WASH COAL RECEIPT &amp; GCV DATA'!$V$3:$V$196)</f>
        <v>#VALUE!</v>
      </c>
      <c r="W69" s="15" t="e">
        <f t="shared" si="15"/>
        <v>#VALUE!</v>
      </c>
      <c r="X69" s="13" t="e">
        <f t="shared" si="16"/>
        <v>#VALUE!</v>
      </c>
      <c r="Y69" s="13"/>
      <c r="Z69" s="13"/>
      <c r="AB69">
        <v>3724.6480231436835</v>
      </c>
      <c r="AC69" s="53" t="e">
        <f t="shared" si="18"/>
        <v>#VALUE!</v>
      </c>
      <c r="AE69" s="53" t="e">
        <f t="shared" si="17"/>
        <v>#VALUE!</v>
      </c>
      <c r="AF69">
        <v>68</v>
      </c>
      <c r="AJ69">
        <v>3497.45</v>
      </c>
      <c r="AK69" s="53" t="e">
        <f t="shared" si="19"/>
        <v>#VALUE!</v>
      </c>
    </row>
    <row r="70" spans="1:37" customFormat="1" ht="15.6" x14ac:dyDescent="0.3">
      <c r="A70" s="65">
        <v>84</v>
      </c>
      <c r="B70" s="57" t="e">
        <f>SUMIF('[1]WASH COAL RECEIPT &amp; GCV DATA'!$A$3:$A$123,A70,'[1]WASH COAL RECEIPT &amp; GCV DATA'!$B$3:$B$123)</f>
        <v>#VALUE!</v>
      </c>
      <c r="C70" s="13" t="e">
        <f>SUMIF('[1]WASH COAL RECEIPT &amp; GCV DATA'!$A$3:$A$123,A70,'[1]WASH COAL RECEIPT &amp; GCV DATA'!$C$3:$C$123)</f>
        <v>#VALUE!</v>
      </c>
      <c r="D70" s="66" t="str">
        <f>IFERROR(VLOOKUP(A70,'[1]WASH COAL RECEIPT &amp; GCV DATA'!A69:V192,4,0),0)</f>
        <v>16.07.2022</v>
      </c>
      <c r="E70" s="14">
        <f>IFERROR(VLOOKUP(A70,'[1]WASH COAL RECEIPT &amp; GCV DATA'!$A$2:$V$196,5,0),0)</f>
        <v>44743</v>
      </c>
      <c r="F70" s="13" t="e">
        <f>SUMIF('[1]WASH COAL RECEIPT &amp; GCV DATA'!$A$3:$A$196,'MASTER DATA FILE WASH COAL'!A70,'[1]WASH COAL RECEIPT &amp; GCV DATA'!$F$3:$F$196)</f>
        <v>#VALUE!</v>
      </c>
      <c r="G70" s="13" t="str">
        <f>IFERROR(VLOOKUP(A70,'[1]WASH COAL RECEIPT &amp; GCV DATA'!$A$2:$V$196,7,0),0)</f>
        <v>SECL</v>
      </c>
      <c r="H70" s="13" t="str">
        <f>IFERROR(VLOOKUP(A70,'[1]WASH COAL RECEIPT &amp; GCV DATA'!$A$2:$V$196,8,0),0)</f>
        <v>PHEC</v>
      </c>
      <c r="I70" s="13">
        <f>IFERROR(VLOOKUP(A70,'[1]WASH COAL RECEIPT &amp; GCV DATA'!$A$2:$V$196,9,0),0)</f>
        <v>0</v>
      </c>
      <c r="J70" s="13" t="str">
        <f>IFERROR(VLOOKUP(A70,'[1]WASH COAL RECEIPT &amp; GCV DATA'!$A$2:$V$196,10,0),0)</f>
        <v>G11</v>
      </c>
      <c r="K70" s="15" t="e">
        <f>SUMIF('[1]WASH COAL RECEIPT &amp; GCV DATA'!$A$3:$A$196,'MASTER DATA FILE WASH COAL'!A70,'[1]WASH COAL RECEIPT &amp; GCV DATA'!$K$3:$K$196)</f>
        <v>#VALUE!</v>
      </c>
      <c r="L70" s="15" t="e">
        <f>SUMIF('[1]WASH COAL RECEIPT &amp; GCV DATA'!$A$3:$A$196,'MASTER DATA FILE WASH COAL'!A70,'[1]WASH COAL RECEIPT &amp; GCV DATA'!$L$3:$L$196)</f>
        <v>#VALUE!</v>
      </c>
      <c r="M70" s="15" t="e">
        <f t="shared" si="10"/>
        <v>#VALUE!</v>
      </c>
      <c r="N70" s="67" t="e">
        <f t="shared" si="11"/>
        <v>#VALUE!</v>
      </c>
      <c r="O70" s="15" t="e">
        <f>SUMIF('[1]WASH COAL RECEIPT &amp; GCV DATA'!$A$3:$A$196,'MASTER DATA FILE WASH COAL'!A70,'[1]WASH COAL RECEIPT &amp; GCV DATA'!$O$3:$O$196)</f>
        <v>#VALUE!</v>
      </c>
      <c r="P70" s="15" t="e">
        <f t="shared" si="12"/>
        <v>#VALUE!</v>
      </c>
      <c r="Q70" s="15" t="e">
        <f>SUMIF('[1]WASH COAL RECEIPT &amp; GCV DATA'!$A$3:$A$196,'MASTER DATA FILE WASH COAL'!A70,'[1]WASH COAL RECEIPT &amp; GCV DATA'!$Q$3:$Q$196)</f>
        <v>#VALUE!</v>
      </c>
      <c r="R70" s="16" t="e">
        <f>SUMIF('[1]WASH COAL RECEIPT &amp; GCV DATA'!$A$3:$A$256,'MASTER DATA FILE WASH COAL'!A70,'[1]WASH COAL RECEIPT &amp; GCV DATA'!$R$3:$R$256)+IF(H70=$J$234,($K$234*K70),0)+IF(H70=$J$235,($K$235*K70),0)</f>
        <v>#VALUE!</v>
      </c>
      <c r="S70" s="15" t="e">
        <f t="shared" si="13"/>
        <v>#VALUE!</v>
      </c>
      <c r="T70" s="15" t="e">
        <f>SUMIF('[1]WASH COAL RECEIPT &amp; GCV DATA'!$A$3:$A$196,'MASTER DATA FILE WASH COAL'!A70,'[1]WASH COAL RECEIPT &amp; GCV DATA'!$T$3:$T$196)</f>
        <v>#VALUE!</v>
      </c>
      <c r="U70" s="15" t="e">
        <f t="shared" si="14"/>
        <v>#VALUE!</v>
      </c>
      <c r="V70" s="15" t="e">
        <f>SUMIF('[1]WASH COAL RECEIPT &amp; GCV DATA'!$A$3:$A$196,'MASTER DATA FILE WASH COAL'!A70,'[1]WASH COAL RECEIPT &amp; GCV DATA'!$V$3:$V$196)</f>
        <v>#VALUE!</v>
      </c>
      <c r="W70" s="15" t="e">
        <f t="shared" si="15"/>
        <v>#VALUE!</v>
      </c>
      <c r="X70" s="13" t="e">
        <f t="shared" si="16"/>
        <v>#VALUE!</v>
      </c>
      <c r="Y70" s="13"/>
      <c r="Z70" s="13"/>
      <c r="AB70">
        <v>3869.1981800867634</v>
      </c>
      <c r="AC70" s="53" t="e">
        <f t="shared" si="18"/>
        <v>#VALUE!</v>
      </c>
      <c r="AE70" s="53" t="e">
        <f t="shared" si="17"/>
        <v>#VALUE!</v>
      </c>
      <c r="AF70">
        <v>69</v>
      </c>
      <c r="AJ70">
        <v>4036.65</v>
      </c>
      <c r="AK70" s="53" t="e">
        <f t="shared" si="19"/>
        <v>#VALUE!</v>
      </c>
    </row>
    <row r="71" spans="1:37" customFormat="1" ht="15.6" x14ac:dyDescent="0.3">
      <c r="A71" s="65">
        <v>85</v>
      </c>
      <c r="B71" s="57" t="e">
        <f>SUMIF('[1]WASH COAL RECEIPT &amp; GCV DATA'!$A$3:$A$123,A71,'[1]WASH COAL RECEIPT &amp; GCV DATA'!$B$3:$B$123)</f>
        <v>#VALUE!</v>
      </c>
      <c r="C71" s="13" t="e">
        <f>SUMIF('[1]WASH COAL RECEIPT &amp; GCV DATA'!$A$3:$A$123,A71,'[1]WASH COAL RECEIPT &amp; GCV DATA'!$C$3:$C$123)</f>
        <v>#VALUE!</v>
      </c>
      <c r="D71" s="66" t="str">
        <f>IFERROR(VLOOKUP(A71,'[1]WASH COAL RECEIPT &amp; GCV DATA'!A70:V193,4,0),0)</f>
        <v>17.07.2022</v>
      </c>
      <c r="E71" s="14">
        <f>IFERROR(VLOOKUP(A71,'[1]WASH COAL RECEIPT &amp; GCV DATA'!$A$2:$V$196,5,0),0)</f>
        <v>44743</v>
      </c>
      <c r="F71" s="13" t="e">
        <f>SUMIF('[1]WASH COAL RECEIPT &amp; GCV DATA'!$A$3:$A$196,'MASTER DATA FILE WASH COAL'!A71,'[1]WASH COAL RECEIPT &amp; GCV DATA'!$F$3:$F$196)</f>
        <v>#VALUE!</v>
      </c>
      <c r="G71" s="13" t="str">
        <f>IFERROR(VLOOKUP(A71,'[1]WASH COAL RECEIPT &amp; GCV DATA'!$A$2:$V$196,7,0),0)</f>
        <v>SECL</v>
      </c>
      <c r="H71" s="13" t="str">
        <f>IFERROR(VLOOKUP(A71,'[1]WASH COAL RECEIPT &amp; GCV DATA'!$A$2:$V$196,8,0),0)</f>
        <v>PMCJ</v>
      </c>
      <c r="I71" s="13">
        <f>IFERROR(VLOOKUP(A71,'[1]WASH COAL RECEIPT &amp; GCV DATA'!$A$2:$V$196,9,0),0)</f>
        <v>0</v>
      </c>
      <c r="J71" s="13" t="str">
        <f>IFERROR(VLOOKUP(A71,'[1]WASH COAL RECEIPT &amp; GCV DATA'!$A$2:$V$196,10,0),0)</f>
        <v>G11</v>
      </c>
      <c r="K71" s="15" t="e">
        <f>SUMIF('[1]WASH COAL RECEIPT &amp; GCV DATA'!$A$3:$A$196,'MASTER DATA FILE WASH COAL'!A71,'[1]WASH COAL RECEIPT &amp; GCV DATA'!$K$3:$K$196)</f>
        <v>#VALUE!</v>
      </c>
      <c r="L71" s="15" t="e">
        <f>SUMIF('[1]WASH COAL RECEIPT &amp; GCV DATA'!$A$3:$A$196,'MASTER DATA FILE WASH COAL'!A71,'[1]WASH COAL RECEIPT &amp; GCV DATA'!$L$3:$L$196)</f>
        <v>#VALUE!</v>
      </c>
      <c r="M71" s="15" t="e">
        <f t="shared" si="10"/>
        <v>#VALUE!</v>
      </c>
      <c r="N71" s="67" t="e">
        <f t="shared" si="11"/>
        <v>#VALUE!</v>
      </c>
      <c r="O71" s="15" t="e">
        <f>SUMIF('[1]WASH COAL RECEIPT &amp; GCV DATA'!$A$3:$A$196,'MASTER DATA FILE WASH COAL'!A71,'[1]WASH COAL RECEIPT &amp; GCV DATA'!$O$3:$O$196)</f>
        <v>#VALUE!</v>
      </c>
      <c r="P71" s="15" t="e">
        <f t="shared" si="12"/>
        <v>#VALUE!</v>
      </c>
      <c r="Q71" s="15" t="e">
        <f>SUMIF('[1]WASH COAL RECEIPT &amp; GCV DATA'!$A$3:$A$196,'MASTER DATA FILE WASH COAL'!A71,'[1]WASH COAL RECEIPT &amp; GCV DATA'!$Q$3:$Q$196)</f>
        <v>#VALUE!</v>
      </c>
      <c r="R71" s="16" t="e">
        <f>SUMIF('[1]WASH COAL RECEIPT &amp; GCV DATA'!$A$3:$A$256,'MASTER DATA FILE WASH COAL'!A71,'[1]WASH COAL RECEIPT &amp; GCV DATA'!$R$3:$R$256)+IF(H71=$J$234,($K$234*K71),0)+IF(H71=$J$235,($K$235*K71),0)</f>
        <v>#VALUE!</v>
      </c>
      <c r="S71" s="15" t="e">
        <f t="shared" si="13"/>
        <v>#VALUE!</v>
      </c>
      <c r="T71" s="15" t="e">
        <f>SUMIF('[1]WASH COAL RECEIPT &amp; GCV DATA'!$A$3:$A$196,'MASTER DATA FILE WASH COAL'!A71,'[1]WASH COAL RECEIPT &amp; GCV DATA'!$T$3:$T$196)</f>
        <v>#VALUE!</v>
      </c>
      <c r="U71" s="15" t="e">
        <f t="shared" si="14"/>
        <v>#VALUE!</v>
      </c>
      <c r="V71" s="15" t="e">
        <f>SUMIF('[1]WASH COAL RECEIPT &amp; GCV DATA'!$A$3:$A$196,'MASTER DATA FILE WASH COAL'!A71,'[1]WASH COAL RECEIPT &amp; GCV DATA'!$V$3:$V$196)</f>
        <v>#VALUE!</v>
      </c>
      <c r="W71" s="15" t="e">
        <f t="shared" si="15"/>
        <v>#VALUE!</v>
      </c>
      <c r="X71" s="13" t="e">
        <f t="shared" si="16"/>
        <v>#VALUE!</v>
      </c>
      <c r="Y71" s="13"/>
      <c r="Z71" s="13"/>
      <c r="AB71">
        <v>3944.5950745164359</v>
      </c>
      <c r="AC71" s="53" t="e">
        <f t="shared" si="18"/>
        <v>#VALUE!</v>
      </c>
      <c r="AE71" s="53" t="e">
        <f t="shared" si="17"/>
        <v>#VALUE!</v>
      </c>
      <c r="AF71">
        <v>70</v>
      </c>
      <c r="AJ71">
        <v>3746.22</v>
      </c>
      <c r="AK71" s="53" t="e">
        <f t="shared" si="19"/>
        <v>#VALUE!</v>
      </c>
    </row>
    <row r="72" spans="1:37" customFormat="1" ht="15.6" x14ac:dyDescent="0.3">
      <c r="A72" s="65">
        <v>87</v>
      </c>
      <c r="B72" s="57" t="e">
        <f>SUMIF('[1]WASH COAL RECEIPT &amp; GCV DATA'!$A$3:$A$123,A72,'[1]WASH COAL RECEIPT &amp; GCV DATA'!$B$3:$B$123)</f>
        <v>#VALUE!</v>
      </c>
      <c r="C72" s="13" t="e">
        <f>SUMIF('[1]WASH COAL RECEIPT &amp; GCV DATA'!$A$3:$A$123,A72,'[1]WASH COAL RECEIPT &amp; GCV DATA'!$C$3:$C$123)</f>
        <v>#VALUE!</v>
      </c>
      <c r="D72" s="66" t="str">
        <f>IFERROR(VLOOKUP(A72,'[1]WASH COAL RECEIPT &amp; GCV DATA'!A71:V194,4,0),0)</f>
        <v>17.07.2022</v>
      </c>
      <c r="E72" s="14">
        <f>IFERROR(VLOOKUP(A72,'[1]WASH COAL RECEIPT &amp; GCV DATA'!$A$2:$V$196,5,0),0)</f>
        <v>44743</v>
      </c>
      <c r="F72" s="13" t="e">
        <f>SUMIF('[1]WASH COAL RECEIPT &amp; GCV DATA'!$A$3:$A$196,'MASTER DATA FILE WASH COAL'!A72,'[1]WASH COAL RECEIPT &amp; GCV DATA'!$F$3:$F$196)</f>
        <v>#VALUE!</v>
      </c>
      <c r="G72" s="13" t="str">
        <f>IFERROR(VLOOKUP(A72,'[1]WASH COAL RECEIPT &amp; GCV DATA'!$A$2:$V$196,7,0),0)</f>
        <v>MCL</v>
      </c>
      <c r="H72" s="13" t="str">
        <f>IFERROR(VLOOKUP(A72,'[1]WASH COAL RECEIPT &amp; GCV DATA'!$A$2:$V$196,8,0),0)</f>
        <v>PAHD</v>
      </c>
      <c r="I72" s="13">
        <f>IFERROR(VLOOKUP(A72,'[1]WASH COAL RECEIPT &amp; GCV DATA'!$A$2:$V$196,9,0),0)</f>
        <v>0</v>
      </c>
      <c r="J72" s="13" t="str">
        <f>IFERROR(VLOOKUP(A72,'[1]WASH COAL RECEIPT &amp; GCV DATA'!$A$2:$V$196,10,0),0)</f>
        <v>G14</v>
      </c>
      <c r="K72" s="15" t="e">
        <f>SUMIF('[1]WASH COAL RECEIPT &amp; GCV DATA'!$A$3:$A$196,'MASTER DATA FILE WASH COAL'!A72,'[1]WASH COAL RECEIPT &amp; GCV DATA'!$K$3:$K$196)</f>
        <v>#VALUE!</v>
      </c>
      <c r="L72" s="15" t="e">
        <f>SUMIF('[1]WASH COAL RECEIPT &amp; GCV DATA'!$A$3:$A$196,'MASTER DATA FILE WASH COAL'!A72,'[1]WASH COAL RECEIPT &amp; GCV DATA'!$L$3:$L$196)</f>
        <v>#VALUE!</v>
      </c>
      <c r="M72" s="15" t="e">
        <f t="shared" si="10"/>
        <v>#VALUE!</v>
      </c>
      <c r="N72" s="67" t="e">
        <f t="shared" si="11"/>
        <v>#VALUE!</v>
      </c>
      <c r="O72" s="15" t="e">
        <f>SUMIF('[1]WASH COAL RECEIPT &amp; GCV DATA'!$A$3:$A$196,'MASTER DATA FILE WASH COAL'!A72,'[1]WASH COAL RECEIPT &amp; GCV DATA'!$O$3:$O$196)</f>
        <v>#VALUE!</v>
      </c>
      <c r="P72" s="15" t="e">
        <f t="shared" si="12"/>
        <v>#VALUE!</v>
      </c>
      <c r="Q72" s="15" t="e">
        <f>SUMIF('[1]WASH COAL RECEIPT &amp; GCV DATA'!$A$3:$A$196,'MASTER DATA FILE WASH COAL'!A72,'[1]WASH COAL RECEIPT &amp; GCV DATA'!$Q$3:$Q$196)</f>
        <v>#VALUE!</v>
      </c>
      <c r="R72" s="16" t="e">
        <f>SUMIF('[1]WASH COAL RECEIPT &amp; GCV DATA'!$A$3:$A$256,'MASTER DATA FILE WASH COAL'!A72,'[1]WASH COAL RECEIPT &amp; GCV DATA'!$R$3:$R$256)+IF(H72=$J$234,($K$234*K72),0)+IF(H72=$J$235,($K$235*K72),0)</f>
        <v>#VALUE!</v>
      </c>
      <c r="S72" s="15" t="e">
        <f t="shared" si="13"/>
        <v>#VALUE!</v>
      </c>
      <c r="T72" s="15" t="e">
        <f>SUMIF('[1]WASH COAL RECEIPT &amp; GCV DATA'!$A$3:$A$196,'MASTER DATA FILE WASH COAL'!A72,'[1]WASH COAL RECEIPT &amp; GCV DATA'!$T$3:$T$196)</f>
        <v>#VALUE!</v>
      </c>
      <c r="U72" s="15" t="e">
        <f t="shared" si="14"/>
        <v>#VALUE!</v>
      </c>
      <c r="V72" s="15" t="e">
        <f>SUMIF('[1]WASH COAL RECEIPT &amp; GCV DATA'!$A$3:$A$196,'MASTER DATA FILE WASH COAL'!A72,'[1]WASH COAL RECEIPT &amp; GCV DATA'!$V$3:$V$196)</f>
        <v>#VALUE!</v>
      </c>
      <c r="W72" s="15" t="e">
        <f t="shared" si="15"/>
        <v>#VALUE!</v>
      </c>
      <c r="X72" s="13" t="e">
        <f t="shared" si="16"/>
        <v>#VALUE!</v>
      </c>
      <c r="Y72" s="13"/>
      <c r="Z72" s="13"/>
      <c r="AB72">
        <v>4074.1898895497025</v>
      </c>
      <c r="AC72" s="53" t="e">
        <f t="shared" si="18"/>
        <v>#VALUE!</v>
      </c>
      <c r="AD72" s="68"/>
      <c r="AE72" s="53" t="e">
        <f t="shared" si="17"/>
        <v>#VALUE!</v>
      </c>
      <c r="AF72">
        <v>71</v>
      </c>
      <c r="AJ72">
        <v>4090.7</v>
      </c>
      <c r="AK72" s="53" t="e">
        <f t="shared" si="19"/>
        <v>#VALUE!</v>
      </c>
    </row>
    <row r="73" spans="1:37" customFormat="1" ht="15.6" x14ac:dyDescent="0.3">
      <c r="A73" s="65">
        <v>88</v>
      </c>
      <c r="B73" s="57" t="e">
        <f>SUMIF('[1]WASH COAL RECEIPT &amp; GCV DATA'!$A$3:$A$123,A73,'[1]WASH COAL RECEIPT &amp; GCV DATA'!$B$3:$B$123)</f>
        <v>#VALUE!</v>
      </c>
      <c r="C73" s="13" t="e">
        <f>SUMIF('[1]WASH COAL RECEIPT &amp; GCV DATA'!$A$3:$A$123,A73,'[1]WASH COAL RECEIPT &amp; GCV DATA'!$C$3:$C$123)</f>
        <v>#VALUE!</v>
      </c>
      <c r="D73" s="66" t="str">
        <f>IFERROR(VLOOKUP(A73,'[1]WASH COAL RECEIPT &amp; GCV DATA'!A72:V195,4,0),0)</f>
        <v>17.07.2022</v>
      </c>
      <c r="E73" s="14">
        <f>IFERROR(VLOOKUP(A73,'[1]WASH COAL RECEIPT &amp; GCV DATA'!$A$2:$V$196,5,0),0)</f>
        <v>44743</v>
      </c>
      <c r="F73" s="13" t="e">
        <f>SUMIF('[1]WASH COAL RECEIPT &amp; GCV DATA'!$A$3:$A$196,'MASTER DATA FILE WASH COAL'!A73,'[1]WASH COAL RECEIPT &amp; GCV DATA'!$F$3:$F$196)</f>
        <v>#VALUE!</v>
      </c>
      <c r="G73" s="13" t="str">
        <f>IFERROR(VLOOKUP(A73,'[1]WASH COAL RECEIPT &amp; GCV DATA'!$A$2:$V$196,7,0),0)</f>
        <v>MCL</v>
      </c>
      <c r="H73" s="13" t="str">
        <f>IFERROR(VLOOKUP(A73,'[1]WASH COAL RECEIPT &amp; GCV DATA'!$A$2:$V$196,8,0),0)</f>
        <v>PGBB</v>
      </c>
      <c r="I73" s="13">
        <f>IFERROR(VLOOKUP(A73,'[1]WASH COAL RECEIPT &amp; GCV DATA'!$A$2:$V$196,9,0),0)</f>
        <v>0</v>
      </c>
      <c r="J73" s="13" t="str">
        <f>IFERROR(VLOOKUP(A73,'[1]WASH COAL RECEIPT &amp; GCV DATA'!$A$2:$V$196,10,0),0)</f>
        <v>G14</v>
      </c>
      <c r="K73" s="15" t="e">
        <f>SUMIF('[1]WASH COAL RECEIPT &amp; GCV DATA'!$A$3:$A$196,'MASTER DATA FILE WASH COAL'!A73,'[1]WASH COAL RECEIPT &amp; GCV DATA'!$K$3:$K$196)</f>
        <v>#VALUE!</v>
      </c>
      <c r="L73" s="15" t="e">
        <f>SUMIF('[1]WASH COAL RECEIPT &amp; GCV DATA'!$A$3:$A$196,'MASTER DATA FILE WASH COAL'!A73,'[1]WASH COAL RECEIPT &amp; GCV DATA'!$L$3:$L$196)</f>
        <v>#VALUE!</v>
      </c>
      <c r="M73" s="15" t="e">
        <f t="shared" si="10"/>
        <v>#VALUE!</v>
      </c>
      <c r="N73" s="67" t="e">
        <f t="shared" si="11"/>
        <v>#VALUE!</v>
      </c>
      <c r="O73" s="15" t="e">
        <f>SUMIF('[1]WASH COAL RECEIPT &amp; GCV DATA'!$A$3:$A$196,'MASTER DATA FILE WASH COAL'!A73,'[1]WASH COAL RECEIPT &amp; GCV DATA'!$O$3:$O$196)</f>
        <v>#VALUE!</v>
      </c>
      <c r="P73" s="15" t="e">
        <f t="shared" si="12"/>
        <v>#VALUE!</v>
      </c>
      <c r="Q73" s="15" t="e">
        <f>SUMIF('[1]WASH COAL RECEIPT &amp; GCV DATA'!$A$3:$A$196,'MASTER DATA FILE WASH COAL'!A73,'[1]WASH COAL RECEIPT &amp; GCV DATA'!$Q$3:$Q$196)</f>
        <v>#VALUE!</v>
      </c>
      <c r="R73" s="16" t="e">
        <f>SUMIF('[1]WASH COAL RECEIPT &amp; GCV DATA'!$A$3:$A$256,'MASTER DATA FILE WASH COAL'!A73,'[1]WASH COAL RECEIPT &amp; GCV DATA'!$R$3:$R$256)+IF(H73=$J$234,($K$234*K73),0)+IF(H73=$J$235,($K$235*K73),0)</f>
        <v>#VALUE!</v>
      </c>
      <c r="S73" s="15" t="e">
        <f t="shared" si="13"/>
        <v>#VALUE!</v>
      </c>
      <c r="T73" s="15" t="e">
        <f>SUMIF('[1]WASH COAL RECEIPT &amp; GCV DATA'!$A$3:$A$196,'MASTER DATA FILE WASH COAL'!A73,'[1]WASH COAL RECEIPT &amp; GCV DATA'!$T$3:$T$196)</f>
        <v>#VALUE!</v>
      </c>
      <c r="U73" s="15" t="e">
        <f t="shared" si="14"/>
        <v>#VALUE!</v>
      </c>
      <c r="V73" s="15" t="e">
        <f>SUMIF('[1]WASH COAL RECEIPT &amp; GCV DATA'!$A$3:$A$196,'MASTER DATA FILE WASH COAL'!A73,'[1]WASH COAL RECEIPT &amp; GCV DATA'!$V$3:$V$196)</f>
        <v>#VALUE!</v>
      </c>
      <c r="W73" s="15" t="e">
        <f t="shared" si="15"/>
        <v>#VALUE!</v>
      </c>
      <c r="X73" s="13" t="e">
        <f t="shared" si="16"/>
        <v>#VALUE!</v>
      </c>
      <c r="Y73" s="13"/>
      <c r="Z73" s="13"/>
      <c r="AB73">
        <v>4079.7314893617017</v>
      </c>
      <c r="AC73" s="53" t="e">
        <f t="shared" si="18"/>
        <v>#VALUE!</v>
      </c>
      <c r="AE73" s="53" t="e">
        <f t="shared" si="17"/>
        <v>#VALUE!</v>
      </c>
      <c r="AF73">
        <v>72</v>
      </c>
      <c r="AJ73">
        <v>4327.2</v>
      </c>
      <c r="AK73" s="53" t="e">
        <f t="shared" si="19"/>
        <v>#VALUE!</v>
      </c>
    </row>
    <row r="74" spans="1:37" customFormat="1" ht="15.6" x14ac:dyDescent="0.3">
      <c r="A74" s="65">
        <v>89</v>
      </c>
      <c r="B74" s="57" t="e">
        <f>SUMIF('[1]WASH COAL RECEIPT &amp; GCV DATA'!$A$3:$A$123,A74,'[1]WASH COAL RECEIPT &amp; GCV DATA'!$B$3:$B$123)</f>
        <v>#VALUE!</v>
      </c>
      <c r="C74" s="13" t="e">
        <f>SUMIF('[1]WASH COAL RECEIPT &amp; GCV DATA'!$A$3:$A$123,A74,'[1]WASH COAL RECEIPT &amp; GCV DATA'!$C$3:$C$123)</f>
        <v>#VALUE!</v>
      </c>
      <c r="D74" s="66" t="str">
        <f>IFERROR(VLOOKUP(A74,'[1]WASH COAL RECEIPT &amp; GCV DATA'!A73:V196,4,0),0)</f>
        <v>17.07.2022</v>
      </c>
      <c r="E74" s="14">
        <f>IFERROR(VLOOKUP(A74,'[1]WASH COAL RECEIPT &amp; GCV DATA'!$A$2:$V$196,5,0),0)</f>
        <v>44743</v>
      </c>
      <c r="F74" s="13" t="e">
        <f>SUMIF('[1]WASH COAL RECEIPT &amp; GCV DATA'!$A$3:$A$196,'MASTER DATA FILE WASH COAL'!A74,'[1]WASH COAL RECEIPT &amp; GCV DATA'!$F$3:$F$196)</f>
        <v>#VALUE!</v>
      </c>
      <c r="G74" s="13" t="str">
        <f>IFERROR(VLOOKUP(A74,'[1]WASH COAL RECEIPT &amp; GCV DATA'!$A$2:$V$196,7,0),0)</f>
        <v>MCL</v>
      </c>
      <c r="H74" s="13" t="str">
        <f>IFERROR(VLOOKUP(A74,'[1]WASH COAL RECEIPT &amp; GCV DATA'!$A$2:$V$196,8,0),0)</f>
        <v>PHEC</v>
      </c>
      <c r="I74" s="13">
        <f>IFERROR(VLOOKUP(A74,'[1]WASH COAL RECEIPT &amp; GCV DATA'!$A$2:$V$196,9,0),0)</f>
        <v>0</v>
      </c>
      <c r="J74" s="13" t="str">
        <f>IFERROR(VLOOKUP(A74,'[1]WASH COAL RECEIPT &amp; GCV DATA'!$A$2:$V$196,10,0),0)</f>
        <v>G11</v>
      </c>
      <c r="K74" s="15" t="e">
        <f>SUMIF('[1]WASH COAL RECEIPT &amp; GCV DATA'!$A$3:$A$196,'MASTER DATA FILE WASH COAL'!A74,'[1]WASH COAL RECEIPT &amp; GCV DATA'!$K$3:$K$196)</f>
        <v>#VALUE!</v>
      </c>
      <c r="L74" s="15" t="e">
        <f>SUMIF('[1]WASH COAL RECEIPT &amp; GCV DATA'!$A$3:$A$196,'MASTER DATA FILE WASH COAL'!A74,'[1]WASH COAL RECEIPT &amp; GCV DATA'!$L$3:$L$196)</f>
        <v>#VALUE!</v>
      </c>
      <c r="M74" s="15" t="e">
        <f t="shared" si="10"/>
        <v>#VALUE!</v>
      </c>
      <c r="N74" s="67" t="e">
        <f t="shared" si="11"/>
        <v>#VALUE!</v>
      </c>
      <c r="O74" s="15" t="e">
        <f>SUMIF('[1]WASH COAL RECEIPT &amp; GCV DATA'!$A$3:$A$196,'MASTER DATA FILE WASH COAL'!A74,'[1]WASH COAL RECEIPT &amp; GCV DATA'!$O$3:$O$196)</f>
        <v>#VALUE!</v>
      </c>
      <c r="P74" s="15" t="e">
        <f t="shared" si="12"/>
        <v>#VALUE!</v>
      </c>
      <c r="Q74" s="15" t="e">
        <f>SUMIF('[1]WASH COAL RECEIPT &amp; GCV DATA'!$A$3:$A$196,'MASTER DATA FILE WASH COAL'!A74,'[1]WASH COAL RECEIPT &amp; GCV DATA'!$Q$3:$Q$196)</f>
        <v>#VALUE!</v>
      </c>
      <c r="R74" s="16" t="e">
        <f>SUMIF('[1]WASH COAL RECEIPT &amp; GCV DATA'!$A$3:$A$256,'MASTER DATA FILE WASH COAL'!A74,'[1]WASH COAL RECEIPT &amp; GCV DATA'!$R$3:$R$256)+IF(H74=$J$234,($K$234*K74),0)+IF(H74=$J$235,($K$235*K74),0)</f>
        <v>#VALUE!</v>
      </c>
      <c r="S74" s="15" t="e">
        <f t="shared" si="13"/>
        <v>#VALUE!</v>
      </c>
      <c r="T74" s="15" t="e">
        <f>SUMIF('[1]WASH COAL RECEIPT &amp; GCV DATA'!$A$3:$A$196,'MASTER DATA FILE WASH COAL'!A74,'[1]WASH COAL RECEIPT &amp; GCV DATA'!$T$3:$T$196)</f>
        <v>#VALUE!</v>
      </c>
      <c r="U74" s="15" t="e">
        <f t="shared" si="14"/>
        <v>#VALUE!</v>
      </c>
      <c r="V74" s="15" t="e">
        <f>SUMIF('[1]WASH COAL RECEIPT &amp; GCV DATA'!$A$3:$A$196,'MASTER DATA FILE WASH COAL'!A74,'[1]WASH COAL RECEIPT &amp; GCV DATA'!$V$3:$V$196)</f>
        <v>#VALUE!</v>
      </c>
      <c r="W74" s="15" t="e">
        <f t="shared" si="15"/>
        <v>#VALUE!</v>
      </c>
      <c r="X74" s="13" t="e">
        <f t="shared" si="16"/>
        <v>#VALUE!</v>
      </c>
      <c r="Y74" s="13"/>
      <c r="Z74" s="13"/>
      <c r="AB74">
        <v>4064.5789361247594</v>
      </c>
      <c r="AC74" s="53" t="e">
        <f t="shared" si="18"/>
        <v>#VALUE!</v>
      </c>
      <c r="AE74" s="53" t="e">
        <f t="shared" si="17"/>
        <v>#VALUE!</v>
      </c>
      <c r="AF74">
        <v>73</v>
      </c>
      <c r="AJ74">
        <v>3993.62</v>
      </c>
      <c r="AK74" s="53" t="e">
        <f t="shared" si="19"/>
        <v>#VALUE!</v>
      </c>
    </row>
    <row r="75" spans="1:37" s="68" customFormat="1" ht="15.6" x14ac:dyDescent="0.3">
      <c r="A75" s="65">
        <v>90</v>
      </c>
      <c r="B75" s="57" t="e">
        <f>SUMIF('[1]WASH COAL RECEIPT &amp; GCV DATA'!$A$3:$A$123,A75,'[1]WASH COAL RECEIPT &amp; GCV DATA'!$B$3:$B$123)</f>
        <v>#VALUE!</v>
      </c>
      <c r="C75" s="13" t="e">
        <f>SUMIF('[1]WASH COAL RECEIPT &amp; GCV DATA'!$A$3:$A$123,A75,'[1]WASH COAL RECEIPT &amp; GCV DATA'!$C$3:$C$123)</f>
        <v>#VALUE!</v>
      </c>
      <c r="D75" s="66" t="str">
        <f>IFERROR(VLOOKUP(A75,'[1]WASH COAL RECEIPT &amp; GCV DATA'!A74:V197,4,0),0)</f>
        <v>18.07.2022</v>
      </c>
      <c r="E75" s="14">
        <f>IFERROR(VLOOKUP(A75,'[1]WASH COAL RECEIPT &amp; GCV DATA'!$A$2:$V$196,5,0),0)</f>
        <v>44743</v>
      </c>
      <c r="F75" s="13" t="e">
        <f>SUMIF('[1]WASH COAL RECEIPT &amp; GCV DATA'!$A$3:$A$196,'MASTER DATA FILE WASH COAL'!A75,'[1]WASH COAL RECEIPT &amp; GCV DATA'!$F$3:$F$196)</f>
        <v>#VALUE!</v>
      </c>
      <c r="G75" s="13" t="str">
        <f>IFERROR(VLOOKUP(A75,'[1]WASH COAL RECEIPT &amp; GCV DATA'!$A$2:$V$196,7,0),0)</f>
        <v>WCL</v>
      </c>
      <c r="H75" s="13" t="str">
        <f>IFERROR(VLOOKUP(A75,'[1]WASH COAL RECEIPT &amp; GCV DATA'!$A$2:$V$196,8,0),0)</f>
        <v>WANI</v>
      </c>
      <c r="I75" s="13">
        <f>IFERROR(VLOOKUP(A75,'[1]WASH COAL RECEIPT &amp; GCV DATA'!$A$2:$V$196,9,0),0)</f>
        <v>0</v>
      </c>
      <c r="J75" s="13" t="str">
        <f>IFERROR(VLOOKUP(A75,'[1]WASH COAL RECEIPT &amp; GCV DATA'!$A$2:$V$196,10,0),0)</f>
        <v>G10</v>
      </c>
      <c r="K75" s="15" t="e">
        <f>SUMIF('[1]WASH COAL RECEIPT &amp; GCV DATA'!$A$3:$A$196,'MASTER DATA FILE WASH COAL'!A75,'[1]WASH COAL RECEIPT &amp; GCV DATA'!$K$3:$K$196)</f>
        <v>#VALUE!</v>
      </c>
      <c r="L75" s="15" t="e">
        <f>SUMIF('[1]WASH COAL RECEIPT &amp; GCV DATA'!$A$3:$A$196,'MASTER DATA FILE WASH COAL'!A75,'[1]WASH COAL RECEIPT &amp; GCV DATA'!$L$3:$L$196)</f>
        <v>#VALUE!</v>
      </c>
      <c r="M75" s="15" t="e">
        <f t="shared" si="10"/>
        <v>#VALUE!</v>
      </c>
      <c r="N75" s="67" t="e">
        <f t="shared" si="11"/>
        <v>#VALUE!</v>
      </c>
      <c r="O75" s="15" t="e">
        <f>SUMIF('[1]WASH COAL RECEIPT &amp; GCV DATA'!$A$3:$A$196,'MASTER DATA FILE WASH COAL'!A75,'[1]WASH COAL RECEIPT &amp; GCV DATA'!$O$3:$O$196)</f>
        <v>#VALUE!</v>
      </c>
      <c r="P75" s="15" t="e">
        <f t="shared" si="12"/>
        <v>#VALUE!</v>
      </c>
      <c r="Q75" s="15" t="e">
        <f>SUMIF('[1]WASH COAL RECEIPT &amp; GCV DATA'!$A$3:$A$196,'MASTER DATA FILE WASH COAL'!A75,'[1]WASH COAL RECEIPT &amp; GCV DATA'!$Q$3:$Q$196)</f>
        <v>#VALUE!</v>
      </c>
      <c r="R75" s="16" t="e">
        <f>SUMIF('[1]WASH COAL RECEIPT &amp; GCV DATA'!$A$3:$A$256,'MASTER DATA FILE WASH COAL'!A75,'[1]WASH COAL RECEIPT &amp; GCV DATA'!$R$3:$R$256)+IF(H75=$J$234,($K$234*K75),0)+IF(H75=$J$235,($K$235*K75),0)</f>
        <v>#VALUE!</v>
      </c>
      <c r="S75" s="15" t="e">
        <f t="shared" si="13"/>
        <v>#VALUE!</v>
      </c>
      <c r="T75" s="15" t="e">
        <f>SUMIF('[1]WASH COAL RECEIPT &amp; GCV DATA'!$A$3:$A$196,'MASTER DATA FILE WASH COAL'!A75,'[1]WASH COAL RECEIPT &amp; GCV DATA'!$T$3:$T$196)</f>
        <v>#VALUE!</v>
      </c>
      <c r="U75" s="15" t="e">
        <f t="shared" si="14"/>
        <v>#VALUE!</v>
      </c>
      <c r="V75" s="15" t="e">
        <f>SUMIF('[1]WASH COAL RECEIPT &amp; GCV DATA'!$A$3:$A$196,'MASTER DATA FILE WASH COAL'!A75,'[1]WASH COAL RECEIPT &amp; GCV DATA'!$V$3:$V$196)</f>
        <v>#VALUE!</v>
      </c>
      <c r="W75" s="15" t="e">
        <f t="shared" si="15"/>
        <v>#VALUE!</v>
      </c>
      <c r="X75" s="13" t="e">
        <f t="shared" si="16"/>
        <v>#VALUE!</v>
      </c>
      <c r="Y75" s="69"/>
      <c r="Z75" s="69"/>
      <c r="AB75" s="68">
        <v>4174.6207701283547</v>
      </c>
      <c r="AC75" s="53" t="e">
        <f t="shared" si="18"/>
        <v>#VALUE!</v>
      </c>
      <c r="AD75"/>
      <c r="AE75" s="53" t="e">
        <f t="shared" si="17"/>
        <v>#VALUE!</v>
      </c>
      <c r="AF75" s="68">
        <v>74</v>
      </c>
      <c r="AJ75" s="68">
        <v>3711.2</v>
      </c>
      <c r="AK75" s="53" t="e">
        <f t="shared" si="19"/>
        <v>#VALUE!</v>
      </c>
    </row>
    <row r="76" spans="1:37" customFormat="1" ht="15.6" x14ac:dyDescent="0.3">
      <c r="A76" s="65">
        <v>92</v>
      </c>
      <c r="B76" s="57" t="e">
        <f>SUMIF('[1]WASH COAL RECEIPT &amp; GCV DATA'!$A$3:$A$123,A76,'[1]WASH COAL RECEIPT &amp; GCV DATA'!$B$3:$B$123)</f>
        <v>#VALUE!</v>
      </c>
      <c r="C76" s="13" t="e">
        <f>SUMIF('[1]WASH COAL RECEIPT &amp; GCV DATA'!$A$3:$A$123,A76,'[1]WASH COAL RECEIPT &amp; GCV DATA'!$C$3:$C$123)</f>
        <v>#VALUE!</v>
      </c>
      <c r="D76" s="66" t="str">
        <f>IFERROR(VLOOKUP(A76,'[1]WASH COAL RECEIPT &amp; GCV DATA'!A75:V198,4,0),0)</f>
        <v>19.07.2022</v>
      </c>
      <c r="E76" s="14">
        <f>IFERROR(VLOOKUP(A76,'[1]WASH COAL RECEIPT &amp; GCV DATA'!$A$2:$V$196,5,0),0)</f>
        <v>44743</v>
      </c>
      <c r="F76" s="13" t="e">
        <f>SUMIF('[1]WASH COAL RECEIPT &amp; GCV DATA'!$A$3:$A$196,'MASTER DATA FILE WASH COAL'!A76,'[1]WASH COAL RECEIPT &amp; GCV DATA'!$F$3:$F$196)</f>
        <v>#VALUE!</v>
      </c>
      <c r="G76" s="13" t="str">
        <f>IFERROR(VLOOKUP(A76,'[1]WASH COAL RECEIPT &amp; GCV DATA'!$A$2:$V$196,7,0),0)</f>
        <v>MCL</v>
      </c>
      <c r="H76" s="13" t="str">
        <f>IFERROR(VLOOKUP(A76,'[1]WASH COAL RECEIPT &amp; GCV DATA'!$A$2:$V$196,8,0),0)</f>
        <v>PHEC</v>
      </c>
      <c r="I76" s="13">
        <f>IFERROR(VLOOKUP(A76,'[1]WASH COAL RECEIPT &amp; GCV DATA'!$A$2:$V$196,9,0),0)</f>
        <v>0</v>
      </c>
      <c r="J76" s="13" t="str">
        <f>IFERROR(VLOOKUP(A76,'[1]WASH COAL RECEIPT &amp; GCV DATA'!$A$2:$V$196,10,0),0)</f>
        <v>G11</v>
      </c>
      <c r="K76" s="15" t="e">
        <f>SUMIF('[1]WASH COAL RECEIPT &amp; GCV DATA'!$A$3:$A$196,'MASTER DATA FILE WASH COAL'!A76,'[1]WASH COAL RECEIPT &amp; GCV DATA'!$K$3:$K$196)</f>
        <v>#VALUE!</v>
      </c>
      <c r="L76" s="15" t="e">
        <f>SUMIF('[1]WASH COAL RECEIPT &amp; GCV DATA'!$A$3:$A$196,'MASTER DATA FILE WASH COAL'!A76,'[1]WASH COAL RECEIPT &amp; GCV DATA'!$L$3:$L$196)</f>
        <v>#VALUE!</v>
      </c>
      <c r="M76" s="15" t="e">
        <f t="shared" si="10"/>
        <v>#VALUE!</v>
      </c>
      <c r="N76" s="67" t="e">
        <f t="shared" si="11"/>
        <v>#VALUE!</v>
      </c>
      <c r="O76" s="15" t="e">
        <f>SUMIF('[1]WASH COAL RECEIPT &amp; GCV DATA'!$A$3:$A$196,'MASTER DATA FILE WASH COAL'!A76,'[1]WASH COAL RECEIPT &amp; GCV DATA'!$O$3:$O$196)</f>
        <v>#VALUE!</v>
      </c>
      <c r="P76" s="15" t="e">
        <f t="shared" si="12"/>
        <v>#VALUE!</v>
      </c>
      <c r="Q76" s="15" t="e">
        <f>SUMIF('[1]WASH COAL RECEIPT &amp; GCV DATA'!$A$3:$A$196,'MASTER DATA FILE WASH COAL'!A76,'[1]WASH COAL RECEIPT &amp; GCV DATA'!$Q$3:$Q$196)</f>
        <v>#VALUE!</v>
      </c>
      <c r="R76" s="16" t="e">
        <f>SUMIF('[1]WASH COAL RECEIPT &amp; GCV DATA'!$A$3:$A$256,'MASTER DATA FILE WASH COAL'!A76,'[1]WASH COAL RECEIPT &amp; GCV DATA'!$R$3:$R$256)+IF(H76=$J$234,($K$234*K76),0)+IF(H76=$J$235,($K$235*K76),0)</f>
        <v>#VALUE!</v>
      </c>
      <c r="S76" s="15" t="e">
        <f t="shared" si="13"/>
        <v>#VALUE!</v>
      </c>
      <c r="T76" s="15" t="e">
        <f>SUMIF('[1]WASH COAL RECEIPT &amp; GCV DATA'!$A$3:$A$196,'MASTER DATA FILE WASH COAL'!A76,'[1]WASH COAL RECEIPT &amp; GCV DATA'!$T$3:$T$196)</f>
        <v>#VALUE!</v>
      </c>
      <c r="U76" s="15" t="e">
        <f t="shared" si="14"/>
        <v>#VALUE!</v>
      </c>
      <c r="V76" s="15" t="e">
        <f>SUMIF('[1]WASH COAL RECEIPT &amp; GCV DATA'!$A$3:$A$196,'MASTER DATA FILE WASH COAL'!A76,'[1]WASH COAL RECEIPT &amp; GCV DATA'!$V$3:$V$196)</f>
        <v>#VALUE!</v>
      </c>
      <c r="W76" s="15" t="e">
        <f t="shared" si="15"/>
        <v>#VALUE!</v>
      </c>
      <c r="X76" s="13" t="e">
        <f t="shared" si="16"/>
        <v>#VALUE!</v>
      </c>
      <c r="Y76" s="13"/>
      <c r="Z76" s="13"/>
      <c r="AB76">
        <v>3760.0382856535148</v>
      </c>
      <c r="AC76" s="53" t="e">
        <f t="shared" si="18"/>
        <v>#VALUE!</v>
      </c>
      <c r="AE76" s="53" t="e">
        <f t="shared" si="17"/>
        <v>#VALUE!</v>
      </c>
      <c r="AF76">
        <v>75</v>
      </c>
      <c r="AJ76">
        <v>3999.28</v>
      </c>
      <c r="AK76" s="53" t="e">
        <f t="shared" si="19"/>
        <v>#VALUE!</v>
      </c>
    </row>
    <row r="77" spans="1:37" customFormat="1" ht="15.6" x14ac:dyDescent="0.3">
      <c r="A77" s="65">
        <v>93</v>
      </c>
      <c r="B77" s="57" t="e">
        <f>SUMIF('[1]WASH COAL RECEIPT &amp; GCV DATA'!$A$3:$A$123,A77,'[1]WASH COAL RECEIPT &amp; GCV DATA'!$B$3:$B$123)</f>
        <v>#VALUE!</v>
      </c>
      <c r="C77" s="13" t="e">
        <f>SUMIF('[1]WASH COAL RECEIPT &amp; GCV DATA'!$A$3:$A$123,A77,'[1]WASH COAL RECEIPT &amp; GCV DATA'!$C$3:$C$123)</f>
        <v>#VALUE!</v>
      </c>
      <c r="D77" s="66" t="str">
        <f>IFERROR(VLOOKUP(A77,'[1]WASH COAL RECEIPT &amp; GCV DATA'!A76:V199,4,0),0)</f>
        <v>18.07.2022</v>
      </c>
      <c r="E77" s="14">
        <f>IFERROR(VLOOKUP(A77,'[1]WASH COAL RECEIPT &amp; GCV DATA'!$A$2:$V$196,5,0),0)</f>
        <v>44743</v>
      </c>
      <c r="F77" s="13" t="e">
        <f>SUMIF('[1]WASH COAL RECEIPT &amp; GCV DATA'!$A$3:$A$196,'MASTER DATA FILE WASH COAL'!A77,'[1]WASH COAL RECEIPT &amp; GCV DATA'!$F$3:$F$196)</f>
        <v>#VALUE!</v>
      </c>
      <c r="G77" s="13" t="str">
        <f>IFERROR(VLOOKUP(A77,'[1]WASH COAL RECEIPT &amp; GCV DATA'!$A$2:$V$196,7,0),0)</f>
        <v>MCL</v>
      </c>
      <c r="H77" s="13" t="str">
        <f>IFERROR(VLOOKUP(A77,'[1]WASH COAL RECEIPT &amp; GCV DATA'!$A$2:$V$196,8,0),0)</f>
        <v>PAHD</v>
      </c>
      <c r="I77" s="13">
        <f>IFERROR(VLOOKUP(A77,'[1]WASH COAL RECEIPT &amp; GCV DATA'!$A$2:$V$196,9,0),0)</f>
        <v>0</v>
      </c>
      <c r="J77" s="13" t="str">
        <f>IFERROR(VLOOKUP(A77,'[1]WASH COAL RECEIPT &amp; GCV DATA'!$A$2:$V$196,10,0),0)</f>
        <v>G14</v>
      </c>
      <c r="K77" s="15" t="e">
        <f>SUMIF('[1]WASH COAL RECEIPT &amp; GCV DATA'!$A$3:$A$196,'MASTER DATA FILE WASH COAL'!A77,'[1]WASH COAL RECEIPT &amp; GCV DATA'!$K$3:$K$196)</f>
        <v>#VALUE!</v>
      </c>
      <c r="L77" s="15" t="e">
        <f>SUMIF('[1]WASH COAL RECEIPT &amp; GCV DATA'!$A$3:$A$196,'MASTER DATA FILE WASH COAL'!A77,'[1]WASH COAL RECEIPT &amp; GCV DATA'!$L$3:$L$196)</f>
        <v>#VALUE!</v>
      </c>
      <c r="M77" s="15" t="e">
        <f t="shared" si="10"/>
        <v>#VALUE!</v>
      </c>
      <c r="N77" s="67" t="e">
        <f t="shared" si="11"/>
        <v>#VALUE!</v>
      </c>
      <c r="O77" s="15" t="e">
        <f>SUMIF('[1]WASH COAL RECEIPT &amp; GCV DATA'!$A$3:$A$196,'MASTER DATA FILE WASH COAL'!A77,'[1]WASH COAL RECEIPT &amp; GCV DATA'!$O$3:$O$196)</f>
        <v>#VALUE!</v>
      </c>
      <c r="P77" s="15" t="e">
        <f t="shared" si="12"/>
        <v>#VALUE!</v>
      </c>
      <c r="Q77" s="15" t="e">
        <f>SUMIF('[1]WASH COAL RECEIPT &amp; GCV DATA'!$A$3:$A$196,'MASTER DATA FILE WASH COAL'!A77,'[1]WASH COAL RECEIPT &amp; GCV DATA'!$Q$3:$Q$196)</f>
        <v>#VALUE!</v>
      </c>
      <c r="R77" s="16" t="e">
        <f>SUMIF('[1]WASH COAL RECEIPT &amp; GCV DATA'!$A$3:$A$256,'MASTER DATA FILE WASH COAL'!A77,'[1]WASH COAL RECEIPT &amp; GCV DATA'!$R$3:$R$256)+IF(H77=$J$234,($K$234*K77),0)+IF(H77=$J$235,($K$235*K77),0)</f>
        <v>#VALUE!</v>
      </c>
      <c r="S77" s="15" t="e">
        <f t="shared" si="13"/>
        <v>#VALUE!</v>
      </c>
      <c r="T77" s="15" t="e">
        <f>SUMIF('[1]WASH COAL RECEIPT &amp; GCV DATA'!$A$3:$A$196,'MASTER DATA FILE WASH COAL'!A77,'[1]WASH COAL RECEIPT &amp; GCV DATA'!$T$3:$T$196)</f>
        <v>#VALUE!</v>
      </c>
      <c r="U77" s="15" t="e">
        <f t="shared" si="14"/>
        <v>#VALUE!</v>
      </c>
      <c r="V77" s="15" t="e">
        <f>SUMIF('[1]WASH COAL RECEIPT &amp; GCV DATA'!$A$3:$A$196,'MASTER DATA FILE WASH COAL'!A77,'[1]WASH COAL RECEIPT &amp; GCV DATA'!$V$3:$V$196)</f>
        <v>#VALUE!</v>
      </c>
      <c r="W77" s="15" t="e">
        <f t="shared" si="15"/>
        <v>#VALUE!</v>
      </c>
      <c r="X77" s="13" t="e">
        <f t="shared" si="16"/>
        <v>#VALUE!</v>
      </c>
      <c r="Y77" s="13"/>
      <c r="Z77" s="13"/>
      <c r="AB77">
        <v>3738.2756348953353</v>
      </c>
      <c r="AC77" s="53" t="e">
        <f t="shared" si="18"/>
        <v>#VALUE!</v>
      </c>
      <c r="AE77" s="53" t="e">
        <f t="shared" si="17"/>
        <v>#VALUE!</v>
      </c>
      <c r="AF77">
        <v>76</v>
      </c>
      <c r="AJ77">
        <v>3517.9</v>
      </c>
      <c r="AK77" s="53" t="e">
        <f t="shared" si="19"/>
        <v>#VALUE!</v>
      </c>
    </row>
    <row r="78" spans="1:37" customFormat="1" ht="15.6" x14ac:dyDescent="0.3">
      <c r="A78" s="65">
        <v>94</v>
      </c>
      <c r="B78" s="57" t="e">
        <f>SUMIF('[1]WASH COAL RECEIPT &amp; GCV DATA'!$A$3:$A$123,A78,'[1]WASH COAL RECEIPT &amp; GCV DATA'!$B$3:$B$123)</f>
        <v>#VALUE!</v>
      </c>
      <c r="C78" s="13" t="e">
        <f>SUMIF('[1]WASH COAL RECEIPT &amp; GCV DATA'!$A$3:$A$123,A78,'[1]WASH COAL RECEIPT &amp; GCV DATA'!$C$3:$C$123)</f>
        <v>#VALUE!</v>
      </c>
      <c r="D78" s="66" t="str">
        <f>IFERROR(VLOOKUP(A78,'[1]WASH COAL RECEIPT &amp; GCV DATA'!A77:V200,4,0),0)</f>
        <v>20.07.2022</v>
      </c>
      <c r="E78" s="14">
        <f>IFERROR(VLOOKUP(A78,'[1]WASH COAL RECEIPT &amp; GCV DATA'!$A$2:$V$196,5,0),0)</f>
        <v>44743</v>
      </c>
      <c r="F78" s="13" t="e">
        <f>SUMIF('[1]WASH COAL RECEIPT &amp; GCV DATA'!$A$3:$A$196,'MASTER DATA FILE WASH COAL'!A78,'[1]WASH COAL RECEIPT &amp; GCV DATA'!$F$3:$F$196)</f>
        <v>#VALUE!</v>
      </c>
      <c r="G78" s="13" t="str">
        <f>IFERROR(VLOOKUP(A78,'[1]WASH COAL RECEIPT &amp; GCV DATA'!$A$2:$V$196,7,0),0)</f>
        <v>WCL</v>
      </c>
      <c r="H78" s="13" t="str">
        <f>IFERROR(VLOOKUP(A78,'[1]WASH COAL RECEIPT &amp; GCV DATA'!$A$2:$V$196,8,0),0)</f>
        <v>TAE</v>
      </c>
      <c r="I78" s="13">
        <f>IFERROR(VLOOKUP(A78,'[1]WASH COAL RECEIPT &amp; GCV DATA'!$A$2:$V$196,9,0),0)</f>
        <v>0</v>
      </c>
      <c r="J78" s="13" t="str">
        <f>IFERROR(VLOOKUP(A78,'[1]WASH COAL RECEIPT &amp; GCV DATA'!$A$2:$V$196,10,0),0)</f>
        <v>G12</v>
      </c>
      <c r="K78" s="15" t="e">
        <f>SUMIF('[1]WASH COAL RECEIPT &amp; GCV DATA'!$A$3:$A$196,'MASTER DATA FILE WASH COAL'!A78,'[1]WASH COAL RECEIPT &amp; GCV DATA'!$K$3:$K$196)</f>
        <v>#VALUE!</v>
      </c>
      <c r="L78" s="15" t="e">
        <f>SUMIF('[1]WASH COAL RECEIPT &amp; GCV DATA'!$A$3:$A$196,'MASTER DATA FILE WASH COAL'!A78,'[1]WASH COAL RECEIPT &amp; GCV DATA'!$L$3:$L$196)</f>
        <v>#VALUE!</v>
      </c>
      <c r="M78" s="15" t="e">
        <f t="shared" si="10"/>
        <v>#VALUE!</v>
      </c>
      <c r="N78" s="67" t="e">
        <f t="shared" si="11"/>
        <v>#VALUE!</v>
      </c>
      <c r="O78" s="15" t="e">
        <f>SUMIF('[1]WASH COAL RECEIPT &amp; GCV DATA'!$A$3:$A$196,'MASTER DATA FILE WASH COAL'!A78,'[1]WASH COAL RECEIPT &amp; GCV DATA'!$O$3:$O$196)</f>
        <v>#VALUE!</v>
      </c>
      <c r="P78" s="15" t="e">
        <f t="shared" si="12"/>
        <v>#VALUE!</v>
      </c>
      <c r="Q78" s="15" t="e">
        <f>SUMIF('[1]WASH COAL RECEIPT &amp; GCV DATA'!$A$3:$A$196,'MASTER DATA FILE WASH COAL'!A78,'[1]WASH COAL RECEIPT &amp; GCV DATA'!$Q$3:$Q$196)</f>
        <v>#VALUE!</v>
      </c>
      <c r="R78" s="16" t="e">
        <f>SUMIF('[1]WASH COAL RECEIPT &amp; GCV DATA'!$A$3:$A$256,'MASTER DATA FILE WASH COAL'!A78,'[1]WASH COAL RECEIPT &amp; GCV DATA'!$R$3:$R$256)+IF(H78=$J$234,($K$234*K78),0)+IF(H78=$J$235,($K$235*K78),0)</f>
        <v>#VALUE!</v>
      </c>
      <c r="S78" s="15" t="e">
        <f t="shared" si="13"/>
        <v>#VALUE!</v>
      </c>
      <c r="T78" s="15" t="e">
        <f>SUMIF('[1]WASH COAL RECEIPT &amp; GCV DATA'!$A$3:$A$196,'MASTER DATA FILE WASH COAL'!A78,'[1]WASH COAL RECEIPT &amp; GCV DATA'!$T$3:$T$196)</f>
        <v>#VALUE!</v>
      </c>
      <c r="U78" s="15" t="e">
        <f t="shared" si="14"/>
        <v>#VALUE!</v>
      </c>
      <c r="V78" s="15" t="e">
        <f>SUMIF('[1]WASH COAL RECEIPT &amp; GCV DATA'!$A$3:$A$196,'MASTER DATA FILE WASH COAL'!A78,'[1]WASH COAL RECEIPT &amp; GCV DATA'!$V$3:$V$196)</f>
        <v>#VALUE!</v>
      </c>
      <c r="W78" s="15" t="e">
        <f t="shared" si="15"/>
        <v>#VALUE!</v>
      </c>
      <c r="X78" s="13" t="e">
        <f t="shared" si="16"/>
        <v>#VALUE!</v>
      </c>
      <c r="Y78" s="13"/>
      <c r="Z78" s="13"/>
      <c r="AB78">
        <v>4122.4516603614966</v>
      </c>
      <c r="AC78" s="53" t="e">
        <f t="shared" si="18"/>
        <v>#VALUE!</v>
      </c>
      <c r="AE78" s="53" t="e">
        <f t="shared" si="17"/>
        <v>#VALUE!</v>
      </c>
      <c r="AF78">
        <v>77</v>
      </c>
      <c r="AJ78">
        <v>3585.25</v>
      </c>
      <c r="AK78" s="53" t="e">
        <f t="shared" si="19"/>
        <v>#VALUE!</v>
      </c>
    </row>
    <row r="79" spans="1:37" customFormat="1" ht="15.6" x14ac:dyDescent="0.3">
      <c r="A79" s="65">
        <v>95</v>
      </c>
      <c r="B79" s="57" t="e">
        <f>SUMIF('[1]WASH COAL RECEIPT &amp; GCV DATA'!$A$3:$A$123,A79,'[1]WASH COAL RECEIPT &amp; GCV DATA'!$B$3:$B$123)</f>
        <v>#VALUE!</v>
      </c>
      <c r="C79" s="13" t="e">
        <f>SUMIF('[1]WASH COAL RECEIPT &amp; GCV DATA'!$A$3:$A$123,A79,'[1]WASH COAL RECEIPT &amp; GCV DATA'!$C$3:$C$123)</f>
        <v>#VALUE!</v>
      </c>
      <c r="D79" s="66" t="str">
        <f>IFERROR(VLOOKUP(A79,'[1]WASH COAL RECEIPT &amp; GCV DATA'!A78:V201,4,0),0)</f>
        <v>19.07.2022</v>
      </c>
      <c r="E79" s="14">
        <f>IFERROR(VLOOKUP(A79,'[1]WASH COAL RECEIPT &amp; GCV DATA'!$A$2:$V$196,5,0),0)</f>
        <v>44743</v>
      </c>
      <c r="F79" s="13" t="e">
        <f>SUMIF('[1]WASH COAL RECEIPT &amp; GCV DATA'!$A$3:$A$196,'MASTER DATA FILE WASH COAL'!A79,'[1]WASH COAL RECEIPT &amp; GCV DATA'!$F$3:$F$196)</f>
        <v>#VALUE!</v>
      </c>
      <c r="G79" s="13" t="str">
        <f>IFERROR(VLOOKUP(A79,'[1]WASH COAL RECEIPT &amp; GCV DATA'!$A$2:$V$196,7,0),0)</f>
        <v>WCL</v>
      </c>
      <c r="H79" s="13" t="str">
        <f>IFERROR(VLOOKUP(A79,'[1]WASH COAL RECEIPT &amp; GCV DATA'!$A$2:$V$196,8,0),0)</f>
        <v>WANI</v>
      </c>
      <c r="I79" s="13">
        <f>IFERROR(VLOOKUP(A79,'[1]WASH COAL RECEIPT &amp; GCV DATA'!$A$2:$V$196,9,0),0)</f>
        <v>0</v>
      </c>
      <c r="J79" s="13" t="str">
        <f>IFERROR(VLOOKUP(A79,'[1]WASH COAL RECEIPT &amp; GCV DATA'!$A$2:$V$196,10,0),0)</f>
        <v>G10</v>
      </c>
      <c r="K79" s="15" t="e">
        <f>SUMIF('[1]WASH COAL RECEIPT &amp; GCV DATA'!$A$3:$A$196,'MASTER DATA FILE WASH COAL'!A79,'[1]WASH COAL RECEIPT &amp; GCV DATA'!$K$3:$K$196)</f>
        <v>#VALUE!</v>
      </c>
      <c r="L79" s="15" t="e">
        <f>SUMIF('[1]WASH COAL RECEIPT &amp; GCV DATA'!$A$3:$A$196,'MASTER DATA FILE WASH COAL'!A79,'[1]WASH COAL RECEIPT &amp; GCV DATA'!$L$3:$L$196)</f>
        <v>#VALUE!</v>
      </c>
      <c r="M79" s="15" t="e">
        <f t="shared" si="10"/>
        <v>#VALUE!</v>
      </c>
      <c r="N79" s="67" t="e">
        <f t="shared" si="11"/>
        <v>#VALUE!</v>
      </c>
      <c r="O79" s="15" t="e">
        <f>SUMIF('[1]WASH COAL RECEIPT &amp; GCV DATA'!$A$3:$A$196,'MASTER DATA FILE WASH COAL'!A79,'[1]WASH COAL RECEIPT &amp; GCV DATA'!$O$3:$O$196)</f>
        <v>#VALUE!</v>
      </c>
      <c r="P79" s="15" t="e">
        <f t="shared" si="12"/>
        <v>#VALUE!</v>
      </c>
      <c r="Q79" s="15" t="e">
        <f>SUMIF('[1]WASH COAL RECEIPT &amp; GCV DATA'!$A$3:$A$196,'MASTER DATA FILE WASH COAL'!A79,'[1]WASH COAL RECEIPT &amp; GCV DATA'!$Q$3:$Q$196)</f>
        <v>#VALUE!</v>
      </c>
      <c r="R79" s="16" t="e">
        <f>SUMIF('[1]WASH COAL RECEIPT &amp; GCV DATA'!$A$3:$A$256,'MASTER DATA FILE WASH COAL'!A79,'[1]WASH COAL RECEIPT &amp; GCV DATA'!$R$3:$R$256)+IF(H79=$J$234,($K$234*K79),0)+IF(H79=$J$235,($K$235*K79),0)</f>
        <v>#VALUE!</v>
      </c>
      <c r="S79" s="15" t="e">
        <f t="shared" si="13"/>
        <v>#VALUE!</v>
      </c>
      <c r="T79" s="15" t="e">
        <f>SUMIF('[1]WASH COAL RECEIPT &amp; GCV DATA'!$A$3:$A$196,'MASTER DATA FILE WASH COAL'!A79,'[1]WASH COAL RECEIPT &amp; GCV DATA'!$T$3:$T$196)</f>
        <v>#VALUE!</v>
      </c>
      <c r="U79" s="15" t="e">
        <f t="shared" si="14"/>
        <v>#VALUE!</v>
      </c>
      <c r="V79" s="15" t="e">
        <f>SUMIF('[1]WASH COAL RECEIPT &amp; GCV DATA'!$A$3:$A$196,'MASTER DATA FILE WASH COAL'!A79,'[1]WASH COAL RECEIPT &amp; GCV DATA'!$V$3:$V$196)</f>
        <v>#VALUE!</v>
      </c>
      <c r="W79" s="15" t="e">
        <f t="shared" si="15"/>
        <v>#VALUE!</v>
      </c>
      <c r="X79" s="13" t="e">
        <f t="shared" si="16"/>
        <v>#VALUE!</v>
      </c>
      <c r="Y79" s="13"/>
      <c r="Z79" s="13"/>
      <c r="AB79">
        <v>4167.7293651643295</v>
      </c>
      <c r="AC79" s="53" t="e">
        <f t="shared" si="18"/>
        <v>#VALUE!</v>
      </c>
      <c r="AE79" s="53" t="e">
        <f t="shared" si="17"/>
        <v>#VALUE!</v>
      </c>
      <c r="AF79">
        <v>78</v>
      </c>
      <c r="AJ79">
        <v>3641</v>
      </c>
      <c r="AK79" s="53" t="e">
        <f t="shared" si="19"/>
        <v>#VALUE!</v>
      </c>
    </row>
    <row r="80" spans="1:37" customFormat="1" ht="15.6" x14ac:dyDescent="0.3">
      <c r="A80" s="65">
        <v>98</v>
      </c>
      <c r="B80" s="57" t="e">
        <f>SUMIF('[1]WASH COAL RECEIPT &amp; GCV DATA'!$A$3:$A$123,A80,'[1]WASH COAL RECEIPT &amp; GCV DATA'!$B$3:$B$123)</f>
        <v>#VALUE!</v>
      </c>
      <c r="C80" s="13" t="e">
        <f>SUMIF('[1]WASH COAL RECEIPT &amp; GCV DATA'!$A$3:$A$123,A80,'[1]WASH COAL RECEIPT &amp; GCV DATA'!$C$3:$C$123)</f>
        <v>#VALUE!</v>
      </c>
      <c r="D80" s="66" t="str">
        <f>IFERROR(VLOOKUP(A80,'[1]WASH COAL RECEIPT &amp; GCV DATA'!A79:V202,4,0),0)</f>
        <v>20.07.2022</v>
      </c>
      <c r="E80" s="14">
        <f>IFERROR(VLOOKUP(A80,'[1]WASH COAL RECEIPT &amp; GCV DATA'!$A$2:$V$196,5,0),0)</f>
        <v>44743</v>
      </c>
      <c r="F80" s="13" t="e">
        <f>SUMIF('[1]WASH COAL RECEIPT &amp; GCV DATA'!$A$3:$A$196,'MASTER DATA FILE WASH COAL'!A80,'[1]WASH COAL RECEIPT &amp; GCV DATA'!$F$3:$F$196)</f>
        <v>#VALUE!</v>
      </c>
      <c r="G80" s="13" t="str">
        <f>IFERROR(VLOOKUP(A80,'[1]WASH COAL RECEIPT &amp; GCV DATA'!$A$2:$V$196,7,0),0)</f>
        <v>MCL</v>
      </c>
      <c r="H80" s="13" t="str">
        <f>IFERROR(VLOOKUP(A80,'[1]WASH COAL RECEIPT &amp; GCV DATA'!$A$2:$V$196,8,0),0)</f>
        <v>PGBB</v>
      </c>
      <c r="I80" s="13">
        <f>IFERROR(VLOOKUP(A80,'[1]WASH COAL RECEIPT &amp; GCV DATA'!$A$2:$V$196,9,0),0)</f>
        <v>0</v>
      </c>
      <c r="J80" s="13" t="str">
        <f>IFERROR(VLOOKUP(A80,'[1]WASH COAL RECEIPT &amp; GCV DATA'!$A$2:$V$196,10,0),0)</f>
        <v>G14</v>
      </c>
      <c r="K80" s="15" t="e">
        <f>SUMIF('[1]WASH COAL RECEIPT &amp; GCV DATA'!$A$3:$A$196,'MASTER DATA FILE WASH COAL'!A80,'[1]WASH COAL RECEIPT &amp; GCV DATA'!$K$3:$K$196)</f>
        <v>#VALUE!</v>
      </c>
      <c r="L80" s="15" t="e">
        <f>SUMIF('[1]WASH COAL RECEIPT &amp; GCV DATA'!$A$3:$A$196,'MASTER DATA FILE WASH COAL'!A80,'[1]WASH COAL RECEIPT &amp; GCV DATA'!$L$3:$L$196)</f>
        <v>#VALUE!</v>
      </c>
      <c r="M80" s="15" t="e">
        <f t="shared" si="10"/>
        <v>#VALUE!</v>
      </c>
      <c r="N80" s="67" t="e">
        <f t="shared" si="11"/>
        <v>#VALUE!</v>
      </c>
      <c r="O80" s="15" t="e">
        <f>SUMIF('[1]WASH COAL RECEIPT &amp; GCV DATA'!$A$3:$A$196,'MASTER DATA FILE WASH COAL'!A80,'[1]WASH COAL RECEIPT &amp; GCV DATA'!$O$3:$O$196)</f>
        <v>#VALUE!</v>
      </c>
      <c r="P80" s="15" t="e">
        <f t="shared" si="12"/>
        <v>#VALUE!</v>
      </c>
      <c r="Q80" s="15" t="e">
        <f>SUMIF('[1]WASH COAL RECEIPT &amp; GCV DATA'!$A$3:$A$196,'MASTER DATA FILE WASH COAL'!A80,'[1]WASH COAL RECEIPT &amp; GCV DATA'!$Q$3:$Q$196)</f>
        <v>#VALUE!</v>
      </c>
      <c r="R80" s="16" t="e">
        <f>SUMIF('[1]WASH COAL RECEIPT &amp; GCV DATA'!$A$3:$A$256,'MASTER DATA FILE WASH COAL'!A80,'[1]WASH COAL RECEIPT &amp; GCV DATA'!$R$3:$R$256)+IF(H80=$J$234,($K$234*K80),0)+IF(H80=$J$235,($K$235*K80),0)</f>
        <v>#VALUE!</v>
      </c>
      <c r="S80" s="15" t="e">
        <f t="shared" si="13"/>
        <v>#VALUE!</v>
      </c>
      <c r="T80" s="15" t="e">
        <f>SUMIF('[1]WASH COAL RECEIPT &amp; GCV DATA'!$A$3:$A$196,'MASTER DATA FILE WASH COAL'!A80,'[1]WASH COAL RECEIPT &amp; GCV DATA'!$T$3:$T$196)</f>
        <v>#VALUE!</v>
      </c>
      <c r="U80" s="15" t="e">
        <f t="shared" si="14"/>
        <v>#VALUE!</v>
      </c>
      <c r="V80" s="15" t="e">
        <f>SUMIF('[1]WASH COAL RECEIPT &amp; GCV DATA'!$A$3:$A$196,'MASTER DATA FILE WASH COAL'!A80,'[1]WASH COAL RECEIPT &amp; GCV DATA'!$V$3:$V$196)</f>
        <v>#VALUE!</v>
      </c>
      <c r="W80" s="15" t="e">
        <f t="shared" si="15"/>
        <v>#VALUE!</v>
      </c>
      <c r="X80" s="13" t="e">
        <f t="shared" si="16"/>
        <v>#VALUE!</v>
      </c>
      <c r="Y80" s="13"/>
      <c r="Z80" s="13"/>
      <c r="AB80">
        <v>4187.267774505679</v>
      </c>
      <c r="AC80" s="53" t="e">
        <f t="shared" si="18"/>
        <v>#VALUE!</v>
      </c>
      <c r="AE80" s="53" t="e">
        <f t="shared" si="17"/>
        <v>#VALUE!</v>
      </c>
      <c r="AF80">
        <v>79</v>
      </c>
      <c r="AJ80">
        <v>3494.01</v>
      </c>
      <c r="AK80" s="53" t="e">
        <f t="shared" si="19"/>
        <v>#VALUE!</v>
      </c>
    </row>
    <row r="81" spans="1:37" customFormat="1" ht="15.6" x14ac:dyDescent="0.3">
      <c r="A81" s="65">
        <v>99</v>
      </c>
      <c r="B81" s="57" t="e">
        <f>SUMIF('[1]WASH COAL RECEIPT &amp; GCV DATA'!$A$3:$A$123,A81,'[1]WASH COAL RECEIPT &amp; GCV DATA'!$B$3:$B$123)</f>
        <v>#VALUE!</v>
      </c>
      <c r="C81" s="13" t="e">
        <f>SUMIF('[1]WASH COAL RECEIPT &amp; GCV DATA'!$A$3:$A$123,A81,'[1]WASH COAL RECEIPT &amp; GCV DATA'!$C$3:$C$123)</f>
        <v>#VALUE!</v>
      </c>
      <c r="D81" s="66" t="str">
        <f>IFERROR(VLOOKUP(A81,'[1]WASH COAL RECEIPT &amp; GCV DATA'!A80:V203,4,0),0)</f>
        <v>21.07.2022</v>
      </c>
      <c r="E81" s="14">
        <f>IFERROR(VLOOKUP(A81,'[1]WASH COAL RECEIPT &amp; GCV DATA'!$A$2:$V$196,5,0),0)</f>
        <v>44743</v>
      </c>
      <c r="F81" s="13" t="e">
        <f>SUMIF('[1]WASH COAL RECEIPT &amp; GCV DATA'!$A$3:$A$196,'MASTER DATA FILE WASH COAL'!A81,'[1]WASH COAL RECEIPT &amp; GCV DATA'!$F$3:$F$196)</f>
        <v>#VALUE!</v>
      </c>
      <c r="G81" s="13" t="str">
        <f>IFERROR(VLOOKUP(A81,'[1]WASH COAL RECEIPT &amp; GCV DATA'!$A$2:$V$196,7,0),0)</f>
        <v>WCL</v>
      </c>
      <c r="H81" s="13" t="str">
        <f>IFERROR(VLOOKUP(A81,'[1]WASH COAL RECEIPT &amp; GCV DATA'!$A$2:$V$196,8,0),0)</f>
        <v>PRPI</v>
      </c>
      <c r="I81" s="13">
        <f>IFERROR(VLOOKUP(A81,'[1]WASH COAL RECEIPT &amp; GCV DATA'!$A$2:$V$196,9,0),0)</f>
        <v>0</v>
      </c>
      <c r="J81" s="13" t="str">
        <f>IFERROR(VLOOKUP(A81,'[1]WASH COAL RECEIPT &amp; GCV DATA'!$A$2:$V$196,10,0),0)</f>
        <v>G11</v>
      </c>
      <c r="K81" s="15" t="e">
        <f>SUMIF('[1]WASH COAL RECEIPT &amp; GCV DATA'!$A$3:$A$196,'MASTER DATA FILE WASH COAL'!A81,'[1]WASH COAL RECEIPT &amp; GCV DATA'!$K$3:$K$196)</f>
        <v>#VALUE!</v>
      </c>
      <c r="L81" s="15" t="e">
        <f>SUMIF('[1]WASH COAL RECEIPT &amp; GCV DATA'!$A$3:$A$196,'MASTER DATA FILE WASH COAL'!A81,'[1]WASH COAL RECEIPT &amp; GCV DATA'!$L$3:$L$196)</f>
        <v>#VALUE!</v>
      </c>
      <c r="M81" s="15" t="e">
        <f t="shared" si="10"/>
        <v>#VALUE!</v>
      </c>
      <c r="N81" s="67" t="e">
        <f t="shared" si="11"/>
        <v>#VALUE!</v>
      </c>
      <c r="O81" s="15" t="e">
        <f>SUMIF('[1]WASH COAL RECEIPT &amp; GCV DATA'!$A$3:$A$196,'MASTER DATA FILE WASH COAL'!A81,'[1]WASH COAL RECEIPT &amp; GCV DATA'!$O$3:$O$196)</f>
        <v>#VALUE!</v>
      </c>
      <c r="P81" s="15" t="e">
        <f t="shared" si="12"/>
        <v>#VALUE!</v>
      </c>
      <c r="Q81" s="15" t="e">
        <f>SUMIF('[1]WASH COAL RECEIPT &amp; GCV DATA'!$A$3:$A$196,'MASTER DATA FILE WASH COAL'!A81,'[1]WASH COAL RECEIPT &amp; GCV DATA'!$Q$3:$Q$196)</f>
        <v>#VALUE!</v>
      </c>
      <c r="R81" s="16" t="e">
        <f>SUMIF('[1]WASH COAL RECEIPT &amp; GCV DATA'!$A$3:$A$256,'MASTER DATA FILE WASH COAL'!A81,'[1]WASH COAL RECEIPT &amp; GCV DATA'!$R$3:$R$256)+IF(H81=$J$234,($K$234*K81),0)+IF(H81=$J$235,($K$235*K81),0)</f>
        <v>#VALUE!</v>
      </c>
      <c r="S81" s="15" t="e">
        <f t="shared" si="13"/>
        <v>#VALUE!</v>
      </c>
      <c r="T81" s="15" t="e">
        <f>SUMIF('[1]WASH COAL RECEIPT &amp; GCV DATA'!$A$3:$A$196,'MASTER DATA FILE WASH COAL'!A81,'[1]WASH COAL RECEIPT &amp; GCV DATA'!$T$3:$T$196)</f>
        <v>#VALUE!</v>
      </c>
      <c r="U81" s="15" t="e">
        <f t="shared" si="14"/>
        <v>#VALUE!</v>
      </c>
      <c r="V81" s="15" t="e">
        <f>SUMIF('[1]WASH COAL RECEIPT &amp; GCV DATA'!$A$3:$A$196,'MASTER DATA FILE WASH COAL'!A81,'[1]WASH COAL RECEIPT &amp; GCV DATA'!$V$3:$V$196)</f>
        <v>#VALUE!</v>
      </c>
      <c r="W81" s="15" t="e">
        <f t="shared" si="15"/>
        <v>#VALUE!</v>
      </c>
      <c r="X81" s="13" t="e">
        <f t="shared" si="16"/>
        <v>#VALUE!</v>
      </c>
      <c r="Y81" s="13"/>
      <c r="Z81" s="13"/>
      <c r="AB81">
        <v>4054.8108903605589</v>
      </c>
      <c r="AC81" s="53" t="e">
        <f t="shared" si="18"/>
        <v>#VALUE!</v>
      </c>
      <c r="AE81" s="53" t="e">
        <f t="shared" si="17"/>
        <v>#VALUE!</v>
      </c>
      <c r="AF81">
        <v>80</v>
      </c>
      <c r="AJ81">
        <v>3780.47</v>
      </c>
      <c r="AK81" s="53" t="e">
        <f t="shared" si="19"/>
        <v>#VALUE!</v>
      </c>
    </row>
    <row r="82" spans="1:37" customFormat="1" ht="15.6" x14ac:dyDescent="0.3">
      <c r="A82" s="65">
        <v>102</v>
      </c>
      <c r="B82" s="57" t="e">
        <f>SUMIF('[1]WASH COAL RECEIPT &amp; GCV DATA'!$A$3:$A$123,A82,'[1]WASH COAL RECEIPT &amp; GCV DATA'!$B$3:$B$123)</f>
        <v>#VALUE!</v>
      </c>
      <c r="C82" s="13" t="e">
        <f>SUMIF('[1]WASH COAL RECEIPT &amp; GCV DATA'!$A$3:$A$123,A82,'[1]WASH COAL RECEIPT &amp; GCV DATA'!$C$3:$C$123)</f>
        <v>#VALUE!</v>
      </c>
      <c r="D82" s="66" t="str">
        <f>IFERROR(VLOOKUP(A82,'[1]WASH COAL RECEIPT &amp; GCV DATA'!A81:V204,4,0),0)</f>
        <v>21.07.2022</v>
      </c>
      <c r="E82" s="14">
        <f>IFERROR(VLOOKUP(A82,'[1]WASH COAL RECEIPT &amp; GCV DATA'!$A$2:$V$196,5,0),0)</f>
        <v>44743</v>
      </c>
      <c r="F82" s="13" t="e">
        <f>SUMIF('[1]WASH COAL RECEIPT &amp; GCV DATA'!$A$3:$A$196,'MASTER DATA FILE WASH COAL'!A82,'[1]WASH COAL RECEIPT &amp; GCV DATA'!$F$3:$F$196)</f>
        <v>#VALUE!</v>
      </c>
      <c r="G82" s="13" t="str">
        <f>IFERROR(VLOOKUP(A82,'[1]WASH COAL RECEIPT &amp; GCV DATA'!$A$2:$V$196,7,0),0)</f>
        <v>WCL</v>
      </c>
      <c r="H82" s="13" t="str">
        <f>IFERROR(VLOOKUP(A82,'[1]WASH COAL RECEIPT &amp; GCV DATA'!$A$2:$V$196,8,0),0)</f>
        <v>WANI</v>
      </c>
      <c r="I82" s="13">
        <f>IFERROR(VLOOKUP(A82,'[1]WASH COAL RECEIPT &amp; GCV DATA'!$A$2:$V$196,9,0),0)</f>
        <v>0</v>
      </c>
      <c r="J82" s="13" t="str">
        <f>IFERROR(VLOOKUP(A82,'[1]WASH COAL RECEIPT &amp; GCV DATA'!$A$2:$V$196,10,0),0)</f>
        <v>G10</v>
      </c>
      <c r="K82" s="15" t="e">
        <f>SUMIF('[1]WASH COAL RECEIPT &amp; GCV DATA'!$A$3:$A$196,'MASTER DATA FILE WASH COAL'!A82,'[1]WASH COAL RECEIPT &amp; GCV DATA'!$K$3:$K$196)</f>
        <v>#VALUE!</v>
      </c>
      <c r="L82" s="15" t="e">
        <f>SUMIF('[1]WASH COAL RECEIPT &amp; GCV DATA'!$A$3:$A$196,'MASTER DATA FILE WASH COAL'!A82,'[1]WASH COAL RECEIPT &amp; GCV DATA'!$L$3:$L$196)</f>
        <v>#VALUE!</v>
      </c>
      <c r="M82" s="15" t="e">
        <f t="shared" si="10"/>
        <v>#VALUE!</v>
      </c>
      <c r="N82" s="67" t="e">
        <f t="shared" si="11"/>
        <v>#VALUE!</v>
      </c>
      <c r="O82" s="15" t="e">
        <f>SUMIF('[1]WASH COAL RECEIPT &amp; GCV DATA'!$A$3:$A$196,'MASTER DATA FILE WASH COAL'!A82,'[1]WASH COAL RECEIPT &amp; GCV DATA'!$O$3:$O$196)</f>
        <v>#VALUE!</v>
      </c>
      <c r="P82" s="15" t="e">
        <f t="shared" si="12"/>
        <v>#VALUE!</v>
      </c>
      <c r="Q82" s="15" t="e">
        <f>SUMIF('[1]WASH COAL RECEIPT &amp; GCV DATA'!$A$3:$A$196,'MASTER DATA FILE WASH COAL'!A82,'[1]WASH COAL RECEIPT &amp; GCV DATA'!$Q$3:$Q$196)</f>
        <v>#VALUE!</v>
      </c>
      <c r="R82" s="16" t="e">
        <f>SUMIF('[1]WASH COAL RECEIPT &amp; GCV DATA'!$A$3:$A$256,'MASTER DATA FILE WASH COAL'!A82,'[1]WASH COAL RECEIPT &amp; GCV DATA'!$R$3:$R$256)+IF(H82=$J$234,($K$234*K82),0)+IF(H82=$J$235,($K$235*K82),0)</f>
        <v>#VALUE!</v>
      </c>
      <c r="S82" s="15" t="e">
        <f t="shared" si="13"/>
        <v>#VALUE!</v>
      </c>
      <c r="T82" s="15" t="e">
        <f>SUMIF('[1]WASH COAL RECEIPT &amp; GCV DATA'!$A$3:$A$196,'MASTER DATA FILE WASH COAL'!A82,'[1]WASH COAL RECEIPT &amp; GCV DATA'!$T$3:$T$196)</f>
        <v>#VALUE!</v>
      </c>
      <c r="U82" s="15" t="e">
        <f t="shared" si="14"/>
        <v>#VALUE!</v>
      </c>
      <c r="V82" s="15" t="e">
        <f>SUMIF('[1]WASH COAL RECEIPT &amp; GCV DATA'!$A$3:$A$196,'MASTER DATA FILE WASH COAL'!A82,'[1]WASH COAL RECEIPT &amp; GCV DATA'!$V$3:$V$196)</f>
        <v>#VALUE!</v>
      </c>
      <c r="W82" s="15" t="e">
        <f t="shared" si="15"/>
        <v>#VALUE!</v>
      </c>
      <c r="X82" s="13" t="e">
        <f t="shared" si="16"/>
        <v>#VALUE!</v>
      </c>
      <c r="Y82" s="13"/>
      <c r="Z82" s="13"/>
      <c r="AB82">
        <v>4214.5591329966328</v>
      </c>
      <c r="AC82" s="53" t="e">
        <f t="shared" si="18"/>
        <v>#VALUE!</v>
      </c>
      <c r="AD82" s="68"/>
      <c r="AE82" s="53" t="e">
        <f t="shared" si="17"/>
        <v>#VALUE!</v>
      </c>
      <c r="AF82">
        <v>81</v>
      </c>
      <c r="AJ82">
        <v>3574.89</v>
      </c>
      <c r="AK82" s="53" t="e">
        <f t="shared" si="19"/>
        <v>#VALUE!</v>
      </c>
    </row>
    <row r="83" spans="1:37" customFormat="1" ht="15.6" x14ac:dyDescent="0.3">
      <c r="A83" s="65">
        <v>103</v>
      </c>
      <c r="B83" s="57" t="e">
        <f>SUMIF('[1]WASH COAL RECEIPT &amp; GCV DATA'!$A$3:$A$123,A83,'[1]WASH COAL RECEIPT &amp; GCV DATA'!$B$3:$B$123)</f>
        <v>#VALUE!</v>
      </c>
      <c r="C83" s="13" t="e">
        <f>SUMIF('[1]WASH COAL RECEIPT &amp; GCV DATA'!$A$3:$A$123,A83,'[1]WASH COAL RECEIPT &amp; GCV DATA'!$C$3:$C$123)</f>
        <v>#VALUE!</v>
      </c>
      <c r="D83" s="66" t="str">
        <f>IFERROR(VLOOKUP(A83,'[1]WASH COAL RECEIPT &amp; GCV DATA'!A82:V205,4,0),0)</f>
        <v>21.07.2022</v>
      </c>
      <c r="E83" s="14">
        <f>IFERROR(VLOOKUP(A83,'[1]WASH COAL RECEIPT &amp; GCV DATA'!$A$2:$V$196,5,0),0)</f>
        <v>44743</v>
      </c>
      <c r="F83" s="13" t="e">
        <f>SUMIF('[1]WASH COAL RECEIPT &amp; GCV DATA'!$A$3:$A$196,'MASTER DATA FILE WASH COAL'!A83,'[1]WASH COAL RECEIPT &amp; GCV DATA'!$F$3:$F$196)</f>
        <v>#VALUE!</v>
      </c>
      <c r="G83" s="13" t="str">
        <f>IFERROR(VLOOKUP(A83,'[1]WASH COAL RECEIPT &amp; GCV DATA'!$A$2:$V$196,7,0),0)</f>
        <v>SECL</v>
      </c>
      <c r="H83" s="13" t="str">
        <f>IFERROR(VLOOKUP(A83,'[1]WASH COAL RECEIPT &amp; GCV DATA'!$A$2:$V$196,8,0),0)</f>
        <v>PMCJ</v>
      </c>
      <c r="I83" s="13">
        <f>IFERROR(VLOOKUP(A83,'[1]WASH COAL RECEIPT &amp; GCV DATA'!$A$2:$V$196,9,0),0)</f>
        <v>0</v>
      </c>
      <c r="J83" s="13" t="str">
        <f>IFERROR(VLOOKUP(A83,'[1]WASH COAL RECEIPT &amp; GCV DATA'!$A$2:$V$196,10,0),0)</f>
        <v>G11</v>
      </c>
      <c r="K83" s="15" t="e">
        <f>SUMIF('[1]WASH COAL RECEIPT &amp; GCV DATA'!$A$3:$A$196,'MASTER DATA FILE WASH COAL'!A83,'[1]WASH COAL RECEIPT &amp; GCV DATA'!$K$3:$K$196)</f>
        <v>#VALUE!</v>
      </c>
      <c r="L83" s="15" t="e">
        <f>SUMIF('[1]WASH COAL RECEIPT &amp; GCV DATA'!$A$3:$A$196,'MASTER DATA FILE WASH COAL'!A83,'[1]WASH COAL RECEIPT &amp; GCV DATA'!$L$3:$L$196)</f>
        <v>#VALUE!</v>
      </c>
      <c r="M83" s="15" t="e">
        <f t="shared" si="10"/>
        <v>#VALUE!</v>
      </c>
      <c r="N83" s="67" t="e">
        <f t="shared" si="11"/>
        <v>#VALUE!</v>
      </c>
      <c r="O83" s="15" t="e">
        <f>SUMIF('[1]WASH COAL RECEIPT &amp; GCV DATA'!$A$3:$A$196,'MASTER DATA FILE WASH COAL'!A83,'[1]WASH COAL RECEIPT &amp; GCV DATA'!$O$3:$O$196)</f>
        <v>#VALUE!</v>
      </c>
      <c r="P83" s="15" t="e">
        <f t="shared" si="12"/>
        <v>#VALUE!</v>
      </c>
      <c r="Q83" s="15" t="e">
        <f>SUMIF('[1]WASH COAL RECEIPT &amp; GCV DATA'!$A$3:$A$196,'MASTER DATA FILE WASH COAL'!A83,'[1]WASH COAL RECEIPT &amp; GCV DATA'!$Q$3:$Q$196)</f>
        <v>#VALUE!</v>
      </c>
      <c r="R83" s="16" t="e">
        <f>SUMIF('[1]WASH COAL RECEIPT &amp; GCV DATA'!$A$3:$A$256,'MASTER DATA FILE WASH COAL'!A83,'[1]WASH COAL RECEIPT &amp; GCV DATA'!$R$3:$R$256)+IF(H83=$J$234,($K$234*K83),0)+IF(H83=$J$235,($K$235*K83),0)</f>
        <v>#VALUE!</v>
      </c>
      <c r="S83" s="15" t="e">
        <f t="shared" si="13"/>
        <v>#VALUE!</v>
      </c>
      <c r="T83" s="15" t="e">
        <f>SUMIF('[1]WASH COAL RECEIPT &amp; GCV DATA'!$A$3:$A$196,'MASTER DATA FILE WASH COAL'!A83,'[1]WASH COAL RECEIPT &amp; GCV DATA'!$T$3:$T$196)</f>
        <v>#VALUE!</v>
      </c>
      <c r="U83" s="15" t="e">
        <f t="shared" si="14"/>
        <v>#VALUE!</v>
      </c>
      <c r="V83" s="15" t="e">
        <f>SUMIF('[1]WASH COAL RECEIPT &amp; GCV DATA'!$A$3:$A$196,'MASTER DATA FILE WASH COAL'!A83,'[1]WASH COAL RECEIPT &amp; GCV DATA'!$V$3:$V$196)</f>
        <v>#VALUE!</v>
      </c>
      <c r="W83" s="15" t="e">
        <f t="shared" si="15"/>
        <v>#VALUE!</v>
      </c>
      <c r="X83" s="13" t="e">
        <f t="shared" si="16"/>
        <v>#VALUE!</v>
      </c>
      <c r="Y83" s="13"/>
      <c r="Z83" s="13"/>
      <c r="AB83">
        <v>4099.4990540256467</v>
      </c>
      <c r="AC83" s="53" t="e">
        <f t="shared" si="18"/>
        <v>#VALUE!</v>
      </c>
      <c r="AE83" s="53" t="e">
        <f t="shared" si="17"/>
        <v>#VALUE!</v>
      </c>
      <c r="AF83">
        <v>82</v>
      </c>
      <c r="AJ83">
        <v>4077.18</v>
      </c>
      <c r="AK83" s="53" t="e">
        <f t="shared" si="19"/>
        <v>#VALUE!</v>
      </c>
    </row>
    <row r="84" spans="1:37" customFormat="1" ht="15.6" x14ac:dyDescent="0.3">
      <c r="A84" s="65">
        <v>105</v>
      </c>
      <c r="B84" s="57" t="e">
        <f>SUMIF('[1]WASH COAL RECEIPT &amp; GCV DATA'!$A$3:$A$123,A84,'[1]WASH COAL RECEIPT &amp; GCV DATA'!$B$3:$B$123)</f>
        <v>#VALUE!</v>
      </c>
      <c r="C84" s="13" t="e">
        <f>SUMIF('[1]WASH COAL RECEIPT &amp; GCV DATA'!$A$3:$A$123,A84,'[1]WASH COAL RECEIPT &amp; GCV DATA'!$C$3:$C$123)</f>
        <v>#VALUE!</v>
      </c>
      <c r="D84" s="66" t="str">
        <f>IFERROR(VLOOKUP(A84,'[1]WASH COAL RECEIPT &amp; GCV DATA'!A83:V206,4,0),0)</f>
        <v>21.07.2022</v>
      </c>
      <c r="E84" s="14">
        <f>IFERROR(VLOOKUP(A84,'[1]WASH COAL RECEIPT &amp; GCV DATA'!$A$2:$V$196,5,0),0)</f>
        <v>44743</v>
      </c>
      <c r="F84" s="13" t="e">
        <f>SUMIF('[1]WASH COAL RECEIPT &amp; GCV DATA'!$A$3:$A$196,'MASTER DATA FILE WASH COAL'!A84,'[1]WASH COAL RECEIPT &amp; GCV DATA'!$F$3:$F$196)</f>
        <v>#VALUE!</v>
      </c>
      <c r="G84" s="13" t="str">
        <f>IFERROR(VLOOKUP(A84,'[1]WASH COAL RECEIPT &amp; GCV DATA'!$A$2:$V$196,7,0),0)</f>
        <v>SECL</v>
      </c>
      <c r="H84" s="13" t="str">
        <f>IFERROR(VLOOKUP(A84,'[1]WASH COAL RECEIPT &amp; GCV DATA'!$A$2:$V$196,8,0),0)</f>
        <v>PHEC</v>
      </c>
      <c r="I84" s="13">
        <f>IFERROR(VLOOKUP(A84,'[1]WASH COAL RECEIPT &amp; GCV DATA'!$A$2:$V$196,9,0),0)</f>
        <v>0</v>
      </c>
      <c r="J84" s="13" t="str">
        <f>IFERROR(VLOOKUP(A84,'[1]WASH COAL RECEIPT &amp; GCV DATA'!$A$2:$V$196,10,0),0)</f>
        <v>G11</v>
      </c>
      <c r="K84" s="15" t="e">
        <f>SUMIF('[1]WASH COAL RECEIPT &amp; GCV DATA'!$A$3:$A$196,'MASTER DATA FILE WASH COAL'!A84,'[1]WASH COAL RECEIPT &amp; GCV DATA'!$K$3:$K$196)</f>
        <v>#VALUE!</v>
      </c>
      <c r="L84" s="15" t="e">
        <f>SUMIF('[1]WASH COAL RECEIPT &amp; GCV DATA'!$A$3:$A$196,'MASTER DATA FILE WASH COAL'!A84,'[1]WASH COAL RECEIPT &amp; GCV DATA'!$L$3:$L$196)</f>
        <v>#VALUE!</v>
      </c>
      <c r="M84" s="15" t="e">
        <f t="shared" si="10"/>
        <v>#VALUE!</v>
      </c>
      <c r="N84" s="67" t="e">
        <f t="shared" si="11"/>
        <v>#VALUE!</v>
      </c>
      <c r="O84" s="15" t="e">
        <f>SUMIF('[1]WASH COAL RECEIPT &amp; GCV DATA'!$A$3:$A$196,'MASTER DATA FILE WASH COAL'!A84,'[1]WASH COAL RECEIPT &amp; GCV DATA'!$O$3:$O$196)</f>
        <v>#VALUE!</v>
      </c>
      <c r="P84" s="15" t="e">
        <f t="shared" si="12"/>
        <v>#VALUE!</v>
      </c>
      <c r="Q84" s="15" t="e">
        <f>SUMIF('[1]WASH COAL RECEIPT &amp; GCV DATA'!$A$3:$A$196,'MASTER DATA FILE WASH COAL'!A84,'[1]WASH COAL RECEIPT &amp; GCV DATA'!$Q$3:$Q$196)</f>
        <v>#VALUE!</v>
      </c>
      <c r="R84" s="16" t="e">
        <f>SUMIF('[1]WASH COAL RECEIPT &amp; GCV DATA'!$A$3:$A$256,'MASTER DATA FILE WASH COAL'!A84,'[1]WASH COAL RECEIPT &amp; GCV DATA'!$R$3:$R$256)+IF(H84=$J$234,($K$234*K84),0)+IF(H84=$J$235,($K$235*K84),0)</f>
        <v>#VALUE!</v>
      </c>
      <c r="S84" s="15" t="e">
        <f t="shared" si="13"/>
        <v>#VALUE!</v>
      </c>
      <c r="T84" s="15" t="e">
        <f>SUMIF('[1]WASH COAL RECEIPT &amp; GCV DATA'!$A$3:$A$196,'MASTER DATA FILE WASH COAL'!A84,'[1]WASH COAL RECEIPT &amp; GCV DATA'!$T$3:$T$196)</f>
        <v>#VALUE!</v>
      </c>
      <c r="U84" s="15" t="e">
        <f t="shared" si="14"/>
        <v>#VALUE!</v>
      </c>
      <c r="V84" s="15" t="e">
        <f>SUMIF('[1]WASH COAL RECEIPT &amp; GCV DATA'!$A$3:$A$196,'MASTER DATA FILE WASH COAL'!A84,'[1]WASH COAL RECEIPT &amp; GCV DATA'!$V$3:$V$196)</f>
        <v>#VALUE!</v>
      </c>
      <c r="W84" s="15" t="e">
        <f t="shared" si="15"/>
        <v>#VALUE!</v>
      </c>
      <c r="X84" s="13" t="e">
        <f t="shared" si="16"/>
        <v>#VALUE!</v>
      </c>
      <c r="Y84" s="13"/>
      <c r="Z84" s="13"/>
      <c r="AB84">
        <v>3961.3653683319217</v>
      </c>
      <c r="AC84" s="53" t="e">
        <f t="shared" si="18"/>
        <v>#VALUE!</v>
      </c>
      <c r="AE84" s="53" t="e">
        <f t="shared" si="17"/>
        <v>#VALUE!</v>
      </c>
      <c r="AF84">
        <v>83</v>
      </c>
      <c r="AJ84">
        <v>4173.95</v>
      </c>
      <c r="AK84" s="53" t="e">
        <f t="shared" si="19"/>
        <v>#VALUE!</v>
      </c>
    </row>
    <row r="85" spans="1:37" s="68" customFormat="1" ht="15.6" x14ac:dyDescent="0.3">
      <c r="A85" s="65">
        <v>106</v>
      </c>
      <c r="B85" s="57" t="e">
        <f>SUMIF('[1]WASH COAL RECEIPT &amp; GCV DATA'!$A$3:$A$123,A85,'[1]WASH COAL RECEIPT &amp; GCV DATA'!$B$3:$B$123)</f>
        <v>#VALUE!</v>
      </c>
      <c r="C85" s="13" t="e">
        <f>SUMIF('[1]WASH COAL RECEIPT &amp; GCV DATA'!$A$3:$A$123,A85,'[1]WASH COAL RECEIPT &amp; GCV DATA'!$C$3:$C$123)</f>
        <v>#VALUE!</v>
      </c>
      <c r="D85" s="66" t="str">
        <f>IFERROR(VLOOKUP(A85,'[1]WASH COAL RECEIPT &amp; GCV DATA'!A84:V207,4,0),0)</f>
        <v>22.07.2022</v>
      </c>
      <c r="E85" s="14">
        <f>IFERROR(VLOOKUP(A85,'[1]WASH COAL RECEIPT &amp; GCV DATA'!$A$2:$V$196,5,0),0)</f>
        <v>44743</v>
      </c>
      <c r="F85" s="13" t="e">
        <f>SUMIF('[1]WASH COAL RECEIPT &amp; GCV DATA'!$A$3:$A$196,'MASTER DATA FILE WASH COAL'!A85,'[1]WASH COAL RECEIPT &amp; GCV DATA'!$F$3:$F$196)</f>
        <v>#VALUE!</v>
      </c>
      <c r="G85" s="13" t="str">
        <f>IFERROR(VLOOKUP(A85,'[1]WASH COAL RECEIPT &amp; GCV DATA'!$A$2:$V$196,7,0),0)</f>
        <v>WCL</v>
      </c>
      <c r="H85" s="13" t="str">
        <f>IFERROR(VLOOKUP(A85,'[1]WASH COAL RECEIPT &amp; GCV DATA'!$A$2:$V$196,8,0),0)</f>
        <v>WANI</v>
      </c>
      <c r="I85" s="13">
        <f>IFERROR(VLOOKUP(A85,'[1]WASH COAL RECEIPT &amp; GCV DATA'!$A$2:$V$196,9,0),0)</f>
        <v>0</v>
      </c>
      <c r="J85" s="13" t="str">
        <f>IFERROR(VLOOKUP(A85,'[1]WASH COAL RECEIPT &amp; GCV DATA'!$A$2:$V$196,10,0),0)</f>
        <v>G10</v>
      </c>
      <c r="K85" s="15" t="e">
        <f>SUMIF('[1]WASH COAL RECEIPT &amp; GCV DATA'!$A$3:$A$196,'MASTER DATA FILE WASH COAL'!A85,'[1]WASH COAL RECEIPT &amp; GCV DATA'!$K$3:$K$196)</f>
        <v>#VALUE!</v>
      </c>
      <c r="L85" s="15" t="e">
        <f>SUMIF('[1]WASH COAL RECEIPT &amp; GCV DATA'!$A$3:$A$196,'MASTER DATA FILE WASH COAL'!A85,'[1]WASH COAL RECEIPT &amp; GCV DATA'!$L$3:$L$196)</f>
        <v>#VALUE!</v>
      </c>
      <c r="M85" s="15" t="e">
        <f t="shared" si="10"/>
        <v>#VALUE!</v>
      </c>
      <c r="N85" s="67" t="e">
        <f t="shared" si="11"/>
        <v>#VALUE!</v>
      </c>
      <c r="O85" s="15" t="e">
        <f>SUMIF('[1]WASH COAL RECEIPT &amp; GCV DATA'!$A$3:$A$196,'MASTER DATA FILE WASH COAL'!A85,'[1]WASH COAL RECEIPT &amp; GCV DATA'!$O$3:$O$196)</f>
        <v>#VALUE!</v>
      </c>
      <c r="P85" s="15" t="e">
        <f t="shared" si="12"/>
        <v>#VALUE!</v>
      </c>
      <c r="Q85" s="15" t="e">
        <f>SUMIF('[1]WASH COAL RECEIPT &amp; GCV DATA'!$A$3:$A$196,'MASTER DATA FILE WASH COAL'!A85,'[1]WASH COAL RECEIPT &amp; GCV DATA'!$Q$3:$Q$196)</f>
        <v>#VALUE!</v>
      </c>
      <c r="R85" s="16" t="e">
        <f>SUMIF('[1]WASH COAL RECEIPT &amp; GCV DATA'!$A$3:$A$256,'MASTER DATA FILE WASH COAL'!A85,'[1]WASH COAL RECEIPT &amp; GCV DATA'!$R$3:$R$256)+IF(H85=$J$234,($K$234*K85),0)+IF(H85=$J$235,($K$235*K85),0)</f>
        <v>#VALUE!</v>
      </c>
      <c r="S85" s="15" t="e">
        <f t="shared" si="13"/>
        <v>#VALUE!</v>
      </c>
      <c r="T85" s="15" t="e">
        <f>SUMIF('[1]WASH COAL RECEIPT &amp; GCV DATA'!$A$3:$A$196,'MASTER DATA FILE WASH COAL'!A85,'[1]WASH COAL RECEIPT &amp; GCV DATA'!$T$3:$T$196)</f>
        <v>#VALUE!</v>
      </c>
      <c r="U85" s="15" t="e">
        <f t="shared" si="14"/>
        <v>#VALUE!</v>
      </c>
      <c r="V85" s="15" t="e">
        <f>SUMIF('[1]WASH COAL RECEIPT &amp; GCV DATA'!$A$3:$A$196,'MASTER DATA FILE WASH COAL'!A85,'[1]WASH COAL RECEIPT &amp; GCV DATA'!$V$3:$V$196)</f>
        <v>#VALUE!</v>
      </c>
      <c r="W85" s="15" t="e">
        <f t="shared" si="15"/>
        <v>#VALUE!</v>
      </c>
      <c r="X85" s="13" t="e">
        <f t="shared" si="16"/>
        <v>#VALUE!</v>
      </c>
      <c r="Y85" s="69"/>
      <c r="Z85" s="69"/>
      <c r="AB85" s="68">
        <v>4038.913250714967</v>
      </c>
      <c r="AC85" s="53" t="e">
        <f t="shared" si="18"/>
        <v>#VALUE!</v>
      </c>
      <c r="AD85"/>
      <c r="AE85" s="53" t="e">
        <f t="shared" si="17"/>
        <v>#VALUE!</v>
      </c>
      <c r="AF85" s="68">
        <v>84</v>
      </c>
      <c r="AJ85" s="68">
        <v>3628.45</v>
      </c>
      <c r="AK85" s="53" t="e">
        <f t="shared" si="19"/>
        <v>#VALUE!</v>
      </c>
    </row>
    <row r="86" spans="1:37" customFormat="1" ht="15.6" x14ac:dyDescent="0.3">
      <c r="A86" s="65">
        <v>107</v>
      </c>
      <c r="B86" s="57" t="e">
        <f>SUMIF('[1]WASH COAL RECEIPT &amp; GCV DATA'!$A$3:$A$123,A86,'[1]WASH COAL RECEIPT &amp; GCV DATA'!$B$3:$B$123)</f>
        <v>#VALUE!</v>
      </c>
      <c r="C86" s="13" t="e">
        <f>SUMIF('[1]WASH COAL RECEIPT &amp; GCV DATA'!$A$3:$A$123,A86,'[1]WASH COAL RECEIPT &amp; GCV DATA'!$C$3:$C$123)</f>
        <v>#VALUE!</v>
      </c>
      <c r="D86" s="66" t="str">
        <f>IFERROR(VLOOKUP(A86,'[1]WASH COAL RECEIPT &amp; GCV DATA'!A85:V208,4,0),0)</f>
        <v>22.07.2022</v>
      </c>
      <c r="E86" s="14">
        <f>IFERROR(VLOOKUP(A86,'[1]WASH COAL RECEIPT &amp; GCV DATA'!$A$2:$V$196,5,0),0)</f>
        <v>44743</v>
      </c>
      <c r="F86" s="13" t="e">
        <f>SUMIF('[1]WASH COAL RECEIPT &amp; GCV DATA'!$A$3:$A$196,'MASTER DATA FILE WASH COAL'!A86,'[1]WASH COAL RECEIPT &amp; GCV DATA'!$F$3:$F$196)</f>
        <v>#VALUE!</v>
      </c>
      <c r="G86" s="13" t="str">
        <f>IFERROR(VLOOKUP(A86,'[1]WASH COAL RECEIPT &amp; GCV DATA'!$A$2:$V$196,7,0),0)</f>
        <v>WCL</v>
      </c>
      <c r="H86" s="13" t="str">
        <f>IFERROR(VLOOKUP(A86,'[1]WASH COAL RECEIPT &amp; GCV DATA'!$A$2:$V$196,8,0),0)</f>
        <v>TAE</v>
      </c>
      <c r="I86" s="13">
        <f>IFERROR(VLOOKUP(A86,'[1]WASH COAL RECEIPT &amp; GCV DATA'!$A$2:$V$196,9,0),0)</f>
        <v>0</v>
      </c>
      <c r="J86" s="13" t="str">
        <f>IFERROR(VLOOKUP(A86,'[1]WASH COAL RECEIPT &amp; GCV DATA'!$A$2:$V$196,10,0),0)</f>
        <v>G12</v>
      </c>
      <c r="K86" s="15" t="e">
        <f>SUMIF('[1]WASH COAL RECEIPT &amp; GCV DATA'!$A$3:$A$196,'MASTER DATA FILE WASH COAL'!A86,'[1]WASH COAL RECEIPT &amp; GCV DATA'!$K$3:$K$196)</f>
        <v>#VALUE!</v>
      </c>
      <c r="L86" s="15" t="e">
        <f>SUMIF('[1]WASH COAL RECEIPT &amp; GCV DATA'!$A$3:$A$196,'MASTER DATA FILE WASH COAL'!A86,'[1]WASH COAL RECEIPT &amp; GCV DATA'!$L$3:$L$196)</f>
        <v>#VALUE!</v>
      </c>
      <c r="M86" s="15" t="e">
        <f t="shared" si="10"/>
        <v>#VALUE!</v>
      </c>
      <c r="N86" s="67" t="e">
        <f t="shared" si="11"/>
        <v>#VALUE!</v>
      </c>
      <c r="O86" s="15" t="e">
        <f>SUMIF('[1]WASH COAL RECEIPT &amp; GCV DATA'!$A$3:$A$196,'MASTER DATA FILE WASH COAL'!A86,'[1]WASH COAL RECEIPT &amp; GCV DATA'!$O$3:$O$196)</f>
        <v>#VALUE!</v>
      </c>
      <c r="P86" s="15" t="e">
        <f t="shared" si="12"/>
        <v>#VALUE!</v>
      </c>
      <c r="Q86" s="15" t="e">
        <f>SUMIF('[1]WASH COAL RECEIPT &amp; GCV DATA'!$A$3:$A$196,'MASTER DATA FILE WASH COAL'!A86,'[1]WASH COAL RECEIPT &amp; GCV DATA'!$Q$3:$Q$196)</f>
        <v>#VALUE!</v>
      </c>
      <c r="R86" s="16" t="e">
        <f>SUMIF('[1]WASH COAL RECEIPT &amp; GCV DATA'!$A$3:$A$256,'MASTER DATA FILE WASH COAL'!A86,'[1]WASH COAL RECEIPT &amp; GCV DATA'!$R$3:$R$256)+IF(H86=$J$234,($K$234*K86),0)+IF(H86=$J$235,($K$235*K86),0)</f>
        <v>#VALUE!</v>
      </c>
      <c r="S86" s="15" t="e">
        <f t="shared" si="13"/>
        <v>#VALUE!</v>
      </c>
      <c r="T86" s="15" t="e">
        <f>SUMIF('[1]WASH COAL RECEIPT &amp; GCV DATA'!$A$3:$A$196,'MASTER DATA FILE WASH COAL'!A86,'[1]WASH COAL RECEIPT &amp; GCV DATA'!$T$3:$T$196)</f>
        <v>#VALUE!</v>
      </c>
      <c r="U86" s="15" t="e">
        <f t="shared" si="14"/>
        <v>#VALUE!</v>
      </c>
      <c r="V86" s="15" t="e">
        <f>SUMIF('[1]WASH COAL RECEIPT &amp; GCV DATA'!$A$3:$A$196,'MASTER DATA FILE WASH COAL'!A86,'[1]WASH COAL RECEIPT &amp; GCV DATA'!$V$3:$V$196)</f>
        <v>#VALUE!</v>
      </c>
      <c r="W86" s="15" t="e">
        <f t="shared" si="15"/>
        <v>#VALUE!</v>
      </c>
      <c r="X86" s="13" t="e">
        <f t="shared" si="16"/>
        <v>#VALUE!</v>
      </c>
      <c r="Y86" s="13"/>
      <c r="Z86" s="13"/>
      <c r="AB86">
        <v>3996.3285229202043</v>
      </c>
      <c r="AC86" s="53" t="e">
        <f t="shared" si="18"/>
        <v>#VALUE!</v>
      </c>
      <c r="AE86" s="53" t="e">
        <f t="shared" si="17"/>
        <v>#VALUE!</v>
      </c>
      <c r="AF86">
        <v>85</v>
      </c>
      <c r="AJ86">
        <v>3273.62</v>
      </c>
      <c r="AK86" s="53" t="e">
        <f t="shared" si="19"/>
        <v>#VALUE!</v>
      </c>
    </row>
    <row r="87" spans="1:37" customFormat="1" ht="15.6" x14ac:dyDescent="0.3">
      <c r="A87" s="65">
        <v>108</v>
      </c>
      <c r="B87" s="57" t="e">
        <f>SUMIF('[1]WASH COAL RECEIPT &amp; GCV DATA'!$A$3:$A$123,A87,'[1]WASH COAL RECEIPT &amp; GCV DATA'!$B$3:$B$123)</f>
        <v>#VALUE!</v>
      </c>
      <c r="C87" s="13" t="e">
        <f>SUMIF('[1]WASH COAL RECEIPT &amp; GCV DATA'!$A$3:$A$123,A87,'[1]WASH COAL RECEIPT &amp; GCV DATA'!$C$3:$C$123)</f>
        <v>#VALUE!</v>
      </c>
      <c r="D87" s="66" t="str">
        <f>IFERROR(VLOOKUP(A87,'[1]WASH COAL RECEIPT &amp; GCV DATA'!A86:V209,4,0),0)</f>
        <v>21.07.2022</v>
      </c>
      <c r="E87" s="14">
        <f>IFERROR(VLOOKUP(A87,'[1]WASH COAL RECEIPT &amp; GCV DATA'!$A$2:$V$196,5,0),0)</f>
        <v>44743</v>
      </c>
      <c r="F87" s="13" t="e">
        <f>SUMIF('[1]WASH COAL RECEIPT &amp; GCV DATA'!$A$3:$A$196,'MASTER DATA FILE WASH COAL'!A87,'[1]WASH COAL RECEIPT &amp; GCV DATA'!$F$3:$F$196)</f>
        <v>#VALUE!</v>
      </c>
      <c r="G87" s="13" t="str">
        <f>IFERROR(VLOOKUP(A87,'[1]WASH COAL RECEIPT &amp; GCV DATA'!$A$2:$V$196,7,0),0)</f>
        <v>MCL</v>
      </c>
      <c r="H87" s="13" t="str">
        <f>IFERROR(VLOOKUP(A87,'[1]WASH COAL RECEIPT &amp; GCV DATA'!$A$2:$V$196,8,0),0)</f>
        <v>PGBB</v>
      </c>
      <c r="I87" s="13">
        <f>IFERROR(VLOOKUP(A87,'[1]WASH COAL RECEIPT &amp; GCV DATA'!$A$2:$V$196,9,0),0)</f>
        <v>0</v>
      </c>
      <c r="J87" s="13" t="str">
        <f>IFERROR(VLOOKUP(A87,'[1]WASH COAL RECEIPT &amp; GCV DATA'!$A$2:$V$196,10,0),0)</f>
        <v>G14</v>
      </c>
      <c r="K87" s="15" t="e">
        <f>SUMIF('[1]WASH COAL RECEIPT &amp; GCV DATA'!$A$3:$A$196,'MASTER DATA FILE WASH COAL'!A87,'[1]WASH COAL RECEIPT &amp; GCV DATA'!$K$3:$K$196)</f>
        <v>#VALUE!</v>
      </c>
      <c r="L87" s="15" t="e">
        <f>SUMIF('[1]WASH COAL RECEIPT &amp; GCV DATA'!$A$3:$A$196,'MASTER DATA FILE WASH COAL'!A87,'[1]WASH COAL RECEIPT &amp; GCV DATA'!$L$3:$L$196)</f>
        <v>#VALUE!</v>
      </c>
      <c r="M87" s="15" t="e">
        <f t="shared" si="10"/>
        <v>#VALUE!</v>
      </c>
      <c r="N87" s="67" t="e">
        <f t="shared" si="11"/>
        <v>#VALUE!</v>
      </c>
      <c r="O87" s="15" t="e">
        <f>SUMIF('[1]WASH COAL RECEIPT &amp; GCV DATA'!$A$3:$A$196,'MASTER DATA FILE WASH COAL'!A87,'[1]WASH COAL RECEIPT &amp; GCV DATA'!$O$3:$O$196)</f>
        <v>#VALUE!</v>
      </c>
      <c r="P87" s="15" t="e">
        <f t="shared" si="12"/>
        <v>#VALUE!</v>
      </c>
      <c r="Q87" s="15" t="e">
        <f>SUMIF('[1]WASH COAL RECEIPT &amp; GCV DATA'!$A$3:$A$196,'MASTER DATA FILE WASH COAL'!A87,'[1]WASH COAL RECEIPT &amp; GCV DATA'!$Q$3:$Q$196)</f>
        <v>#VALUE!</v>
      </c>
      <c r="R87" s="16" t="e">
        <f>SUMIF('[1]WASH COAL RECEIPT &amp; GCV DATA'!$A$3:$A$256,'MASTER DATA FILE WASH COAL'!A87,'[1]WASH COAL RECEIPT &amp; GCV DATA'!$R$3:$R$256)+IF(H87=$J$234,($K$234*K87),0)+IF(H87=$J$235,($K$235*K87),0)</f>
        <v>#VALUE!</v>
      </c>
      <c r="S87" s="15" t="e">
        <f t="shared" si="13"/>
        <v>#VALUE!</v>
      </c>
      <c r="T87" s="15" t="e">
        <f>SUMIF('[1]WASH COAL RECEIPT &amp; GCV DATA'!$A$3:$A$196,'MASTER DATA FILE WASH COAL'!A87,'[1]WASH COAL RECEIPT &amp; GCV DATA'!$T$3:$T$196)</f>
        <v>#VALUE!</v>
      </c>
      <c r="U87" s="15" t="e">
        <f t="shared" si="14"/>
        <v>#VALUE!</v>
      </c>
      <c r="V87" s="15" t="e">
        <f>SUMIF('[1]WASH COAL RECEIPT &amp; GCV DATA'!$A$3:$A$196,'MASTER DATA FILE WASH COAL'!A87,'[1]WASH COAL RECEIPT &amp; GCV DATA'!$V$3:$V$196)</f>
        <v>#VALUE!</v>
      </c>
      <c r="W87" s="15" t="e">
        <f t="shared" si="15"/>
        <v>#VALUE!</v>
      </c>
      <c r="X87" s="13" t="e">
        <f t="shared" si="16"/>
        <v>#VALUE!</v>
      </c>
      <c r="Y87" s="13"/>
      <c r="Z87" s="13"/>
      <c r="AB87">
        <v>3971.0296610169494</v>
      </c>
      <c r="AC87" s="53" t="e">
        <f t="shared" si="18"/>
        <v>#VALUE!</v>
      </c>
      <c r="AE87" s="53" t="e">
        <f t="shared" si="17"/>
        <v>#VALUE!</v>
      </c>
      <c r="AF87">
        <v>86</v>
      </c>
      <c r="AJ87">
        <v>3869.2</v>
      </c>
      <c r="AK87" s="53" t="e">
        <f t="shared" si="19"/>
        <v>#VALUE!</v>
      </c>
    </row>
    <row r="88" spans="1:37" customFormat="1" ht="15.6" x14ac:dyDescent="0.3">
      <c r="A88" s="65">
        <v>109</v>
      </c>
      <c r="B88" s="57" t="e">
        <f>SUMIF('[1]WASH COAL RECEIPT &amp; GCV DATA'!$A$3:$A$123,A88,'[1]WASH COAL RECEIPT &amp; GCV DATA'!$B$3:$B$123)</f>
        <v>#VALUE!</v>
      </c>
      <c r="C88" s="13" t="e">
        <f>SUMIF('[1]WASH COAL RECEIPT &amp; GCV DATA'!$A$3:$A$123,A88,'[1]WASH COAL RECEIPT &amp; GCV DATA'!$C$3:$C$123)</f>
        <v>#VALUE!</v>
      </c>
      <c r="D88" s="66" t="str">
        <f>IFERROR(VLOOKUP(A88,'[1]WASH COAL RECEIPT &amp; GCV DATA'!A87:V210,4,0),0)</f>
        <v>21.07.2022</v>
      </c>
      <c r="E88" s="14">
        <f>IFERROR(VLOOKUP(A88,'[1]WASH COAL RECEIPT &amp; GCV DATA'!$A$2:$V$196,5,0),0)</f>
        <v>44743</v>
      </c>
      <c r="F88" s="13" t="e">
        <f>SUMIF('[1]WASH COAL RECEIPT &amp; GCV DATA'!$A$3:$A$196,'MASTER DATA FILE WASH COAL'!A88,'[1]WASH COAL RECEIPT &amp; GCV DATA'!$F$3:$F$196)</f>
        <v>#VALUE!</v>
      </c>
      <c r="G88" s="13" t="str">
        <f>IFERROR(VLOOKUP(A88,'[1]WASH COAL RECEIPT &amp; GCV DATA'!$A$2:$V$196,7,0),0)</f>
        <v>MCL</v>
      </c>
      <c r="H88" s="13" t="str">
        <f>IFERROR(VLOOKUP(A88,'[1]WASH COAL RECEIPT &amp; GCV DATA'!$A$2:$V$196,8,0),0)</f>
        <v>PAHD</v>
      </c>
      <c r="I88" s="13">
        <f>IFERROR(VLOOKUP(A88,'[1]WASH COAL RECEIPT &amp; GCV DATA'!$A$2:$V$196,9,0),0)</f>
        <v>0</v>
      </c>
      <c r="J88" s="13" t="str">
        <f>IFERROR(VLOOKUP(A88,'[1]WASH COAL RECEIPT &amp; GCV DATA'!$A$2:$V$196,10,0),0)</f>
        <v>G14</v>
      </c>
      <c r="K88" s="15" t="e">
        <f>SUMIF('[1]WASH COAL RECEIPT &amp; GCV DATA'!$A$3:$A$196,'MASTER DATA FILE WASH COAL'!A88,'[1]WASH COAL RECEIPT &amp; GCV DATA'!$K$3:$K$196)</f>
        <v>#VALUE!</v>
      </c>
      <c r="L88" s="15" t="e">
        <f>SUMIF('[1]WASH COAL RECEIPT &amp; GCV DATA'!$A$3:$A$196,'MASTER DATA FILE WASH COAL'!A88,'[1]WASH COAL RECEIPT &amp; GCV DATA'!$L$3:$L$196)</f>
        <v>#VALUE!</v>
      </c>
      <c r="M88" s="15" t="e">
        <f t="shared" si="10"/>
        <v>#VALUE!</v>
      </c>
      <c r="N88" s="67" t="e">
        <f t="shared" si="11"/>
        <v>#VALUE!</v>
      </c>
      <c r="O88" s="15" t="e">
        <f>SUMIF('[1]WASH COAL RECEIPT &amp; GCV DATA'!$A$3:$A$196,'MASTER DATA FILE WASH COAL'!A88,'[1]WASH COAL RECEIPT &amp; GCV DATA'!$O$3:$O$196)</f>
        <v>#VALUE!</v>
      </c>
      <c r="P88" s="15" t="e">
        <f t="shared" si="12"/>
        <v>#VALUE!</v>
      </c>
      <c r="Q88" s="15" t="e">
        <f>SUMIF('[1]WASH COAL RECEIPT &amp; GCV DATA'!$A$3:$A$196,'MASTER DATA FILE WASH COAL'!A88,'[1]WASH COAL RECEIPT &amp; GCV DATA'!$Q$3:$Q$196)</f>
        <v>#VALUE!</v>
      </c>
      <c r="R88" s="16" t="e">
        <f>SUMIF('[1]WASH COAL RECEIPT &amp; GCV DATA'!$A$3:$A$256,'MASTER DATA FILE WASH COAL'!A88,'[1]WASH COAL RECEIPT &amp; GCV DATA'!$R$3:$R$256)+IF(H88=$J$234,($K$234*K88),0)+IF(H88=$J$235,($K$235*K88),0)</f>
        <v>#VALUE!</v>
      </c>
      <c r="S88" s="15" t="e">
        <f t="shared" si="13"/>
        <v>#VALUE!</v>
      </c>
      <c r="T88" s="15" t="e">
        <f>SUMIF('[1]WASH COAL RECEIPT &amp; GCV DATA'!$A$3:$A$196,'MASTER DATA FILE WASH COAL'!A88,'[1]WASH COAL RECEIPT &amp; GCV DATA'!$T$3:$T$196)</f>
        <v>#VALUE!</v>
      </c>
      <c r="U88" s="15" t="e">
        <f t="shared" si="14"/>
        <v>#VALUE!</v>
      </c>
      <c r="V88" s="15" t="e">
        <f>SUMIF('[1]WASH COAL RECEIPT &amp; GCV DATA'!$A$3:$A$196,'MASTER DATA FILE WASH COAL'!A88,'[1]WASH COAL RECEIPT &amp; GCV DATA'!$V$3:$V$196)</f>
        <v>#VALUE!</v>
      </c>
      <c r="W88" s="15" t="e">
        <f t="shared" si="15"/>
        <v>#VALUE!</v>
      </c>
      <c r="X88" s="13" t="e">
        <f t="shared" si="16"/>
        <v>#VALUE!</v>
      </c>
      <c r="Y88" s="13"/>
      <c r="Z88" s="13"/>
      <c r="AB88">
        <v>3843.6184615384618</v>
      </c>
      <c r="AC88" s="53" t="e">
        <f t="shared" si="18"/>
        <v>#VALUE!</v>
      </c>
      <c r="AE88" s="53" t="e">
        <f t="shared" si="17"/>
        <v>#VALUE!</v>
      </c>
      <c r="AF88">
        <v>87</v>
      </c>
      <c r="AJ88">
        <v>3712.3</v>
      </c>
      <c r="AK88" s="53" t="e">
        <f t="shared" si="19"/>
        <v>#VALUE!</v>
      </c>
    </row>
    <row r="89" spans="1:37" customFormat="1" ht="15.6" x14ac:dyDescent="0.3">
      <c r="A89" s="65">
        <v>110</v>
      </c>
      <c r="B89" s="57" t="e">
        <f>SUMIF('[1]WASH COAL RECEIPT &amp; GCV DATA'!$A$3:$A$123,A89,'[1]WASH COAL RECEIPT &amp; GCV DATA'!$B$3:$B$123)</f>
        <v>#VALUE!</v>
      </c>
      <c r="C89" s="13" t="e">
        <f>SUMIF('[1]WASH COAL RECEIPT &amp; GCV DATA'!$A$3:$A$123,A89,'[1]WASH COAL RECEIPT &amp; GCV DATA'!$C$3:$C$123)</f>
        <v>#VALUE!</v>
      </c>
      <c r="D89" s="66" t="str">
        <f>IFERROR(VLOOKUP(A89,'[1]WASH COAL RECEIPT &amp; GCV DATA'!A88:V211,4,0),0)</f>
        <v>22.07.2022</v>
      </c>
      <c r="E89" s="14">
        <f>IFERROR(VLOOKUP(A89,'[1]WASH COAL RECEIPT &amp; GCV DATA'!$A$2:$V$196,5,0),0)</f>
        <v>44743</v>
      </c>
      <c r="F89" s="13" t="e">
        <f>SUMIF('[1]WASH COAL RECEIPT &amp; GCV DATA'!$A$3:$A$196,'MASTER DATA FILE WASH COAL'!A89,'[1]WASH COAL RECEIPT &amp; GCV DATA'!$F$3:$F$196)</f>
        <v>#VALUE!</v>
      </c>
      <c r="G89" s="13" t="str">
        <f>IFERROR(VLOOKUP(A89,'[1]WASH COAL RECEIPT &amp; GCV DATA'!$A$2:$V$196,7,0),0)</f>
        <v>WCL</v>
      </c>
      <c r="H89" s="13" t="str">
        <f>IFERROR(VLOOKUP(A89,'[1]WASH COAL RECEIPT &amp; GCV DATA'!$A$2:$V$196,8,0),0)</f>
        <v>WANI</v>
      </c>
      <c r="I89" s="13">
        <f>IFERROR(VLOOKUP(A89,'[1]WASH COAL RECEIPT &amp; GCV DATA'!$A$2:$V$196,9,0),0)</f>
        <v>0</v>
      </c>
      <c r="J89" s="13" t="str">
        <f>IFERROR(VLOOKUP(A89,'[1]WASH COAL RECEIPT &amp; GCV DATA'!$A$2:$V$196,10,0),0)</f>
        <v>G10</v>
      </c>
      <c r="K89" s="15" t="e">
        <f>SUMIF('[1]WASH COAL RECEIPT &amp; GCV DATA'!$A$3:$A$196,'MASTER DATA FILE WASH COAL'!A89,'[1]WASH COAL RECEIPT &amp; GCV DATA'!$K$3:$K$196)</f>
        <v>#VALUE!</v>
      </c>
      <c r="L89" s="15" t="e">
        <f>SUMIF('[1]WASH COAL RECEIPT &amp; GCV DATA'!$A$3:$A$196,'MASTER DATA FILE WASH COAL'!A89,'[1]WASH COAL RECEIPT &amp; GCV DATA'!$L$3:$L$196)</f>
        <v>#VALUE!</v>
      </c>
      <c r="M89" s="15" t="e">
        <f t="shared" si="10"/>
        <v>#VALUE!</v>
      </c>
      <c r="N89" s="67" t="e">
        <f t="shared" si="11"/>
        <v>#VALUE!</v>
      </c>
      <c r="O89" s="15" t="e">
        <f>SUMIF('[1]WASH COAL RECEIPT &amp; GCV DATA'!$A$3:$A$196,'MASTER DATA FILE WASH COAL'!A89,'[1]WASH COAL RECEIPT &amp; GCV DATA'!$O$3:$O$196)</f>
        <v>#VALUE!</v>
      </c>
      <c r="P89" s="15" t="e">
        <f t="shared" si="12"/>
        <v>#VALUE!</v>
      </c>
      <c r="Q89" s="15" t="e">
        <f>SUMIF('[1]WASH COAL RECEIPT &amp; GCV DATA'!$A$3:$A$196,'MASTER DATA FILE WASH COAL'!A89,'[1]WASH COAL RECEIPT &amp; GCV DATA'!$Q$3:$Q$196)</f>
        <v>#VALUE!</v>
      </c>
      <c r="R89" s="16" t="e">
        <f>SUMIF('[1]WASH COAL RECEIPT &amp; GCV DATA'!$A$3:$A$256,'MASTER DATA FILE WASH COAL'!A89,'[1]WASH COAL RECEIPT &amp; GCV DATA'!$R$3:$R$256)+IF(H89=$J$234,($K$234*K89),0)+IF(H89=$J$235,($K$235*K89),0)</f>
        <v>#VALUE!</v>
      </c>
      <c r="S89" s="15" t="e">
        <f t="shared" si="13"/>
        <v>#VALUE!</v>
      </c>
      <c r="T89" s="15" t="e">
        <f>SUMIF('[1]WASH COAL RECEIPT &amp; GCV DATA'!$A$3:$A$196,'MASTER DATA FILE WASH COAL'!A89,'[1]WASH COAL RECEIPT &amp; GCV DATA'!$T$3:$T$196)</f>
        <v>#VALUE!</v>
      </c>
      <c r="U89" s="15" t="e">
        <f t="shared" si="14"/>
        <v>#VALUE!</v>
      </c>
      <c r="V89" s="15" t="e">
        <f>SUMIF('[1]WASH COAL RECEIPT &amp; GCV DATA'!$A$3:$A$196,'MASTER DATA FILE WASH COAL'!A89,'[1]WASH COAL RECEIPT &amp; GCV DATA'!$V$3:$V$196)</f>
        <v>#VALUE!</v>
      </c>
      <c r="W89" s="15" t="e">
        <f t="shared" si="15"/>
        <v>#VALUE!</v>
      </c>
      <c r="X89" s="13" t="e">
        <f t="shared" si="16"/>
        <v>#VALUE!</v>
      </c>
      <c r="Y89" s="13"/>
      <c r="Z89" s="13"/>
      <c r="AB89">
        <v>4129.3721299333401</v>
      </c>
      <c r="AC89" s="53" t="e">
        <f t="shared" si="18"/>
        <v>#VALUE!</v>
      </c>
      <c r="AE89" s="53" t="e">
        <f t="shared" si="17"/>
        <v>#VALUE!</v>
      </c>
      <c r="AF89">
        <v>88</v>
      </c>
      <c r="AJ89">
        <v>3779.92</v>
      </c>
      <c r="AK89" s="53" t="e">
        <f t="shared" si="19"/>
        <v>#VALUE!</v>
      </c>
    </row>
    <row r="90" spans="1:37" customFormat="1" ht="15.6" x14ac:dyDescent="0.3">
      <c r="A90" s="65">
        <v>111</v>
      </c>
      <c r="B90" s="57" t="e">
        <f>SUMIF('[1]WASH COAL RECEIPT &amp; GCV DATA'!$A$3:$A$123,A90,'[1]WASH COAL RECEIPT &amp; GCV DATA'!$B$3:$B$123)</f>
        <v>#VALUE!</v>
      </c>
      <c r="C90" s="13" t="e">
        <f>SUMIF('[1]WASH COAL RECEIPT &amp; GCV DATA'!$A$3:$A$123,A90,'[1]WASH COAL RECEIPT &amp; GCV DATA'!$C$3:$C$123)</f>
        <v>#VALUE!</v>
      </c>
      <c r="D90" s="66" t="str">
        <f>IFERROR(VLOOKUP(A90,'[1]WASH COAL RECEIPT &amp; GCV DATA'!A89:V212,4,0),0)</f>
        <v>22.07.2022</v>
      </c>
      <c r="E90" s="14">
        <f>IFERROR(VLOOKUP(A90,'[1]WASH COAL RECEIPT &amp; GCV DATA'!$A$2:$V$196,5,0),0)</f>
        <v>44743</v>
      </c>
      <c r="F90" s="13" t="e">
        <f>SUMIF('[1]WASH COAL RECEIPT &amp; GCV DATA'!$A$3:$A$196,'MASTER DATA FILE WASH COAL'!A90,'[1]WASH COAL RECEIPT &amp; GCV DATA'!$F$3:$F$196)</f>
        <v>#VALUE!</v>
      </c>
      <c r="G90" s="13" t="str">
        <f>IFERROR(VLOOKUP(A90,'[1]WASH COAL RECEIPT &amp; GCV DATA'!$A$2:$V$196,7,0),0)</f>
        <v>SECL</v>
      </c>
      <c r="H90" s="13" t="str">
        <f>IFERROR(VLOOKUP(A90,'[1]WASH COAL RECEIPT &amp; GCV DATA'!$A$2:$V$196,8,0),0)</f>
        <v>PMCJ</v>
      </c>
      <c r="I90" s="13">
        <f>IFERROR(VLOOKUP(A90,'[1]WASH COAL RECEIPT &amp; GCV DATA'!$A$2:$V$196,9,0),0)</f>
        <v>0</v>
      </c>
      <c r="J90" s="13" t="str">
        <f>IFERROR(VLOOKUP(A90,'[1]WASH COAL RECEIPT &amp; GCV DATA'!$A$2:$V$196,10,0),0)</f>
        <v>G11</v>
      </c>
      <c r="K90" s="15" t="e">
        <f>SUMIF('[1]WASH COAL RECEIPT &amp; GCV DATA'!$A$3:$A$196,'MASTER DATA FILE WASH COAL'!A90,'[1]WASH COAL RECEIPT &amp; GCV DATA'!$K$3:$K$196)</f>
        <v>#VALUE!</v>
      </c>
      <c r="L90" s="15" t="e">
        <f>SUMIF('[1]WASH COAL RECEIPT &amp; GCV DATA'!$A$3:$A$196,'MASTER DATA FILE WASH COAL'!A90,'[1]WASH COAL RECEIPT &amp; GCV DATA'!$L$3:$L$196)</f>
        <v>#VALUE!</v>
      </c>
      <c r="M90" s="15" t="e">
        <f t="shared" si="10"/>
        <v>#VALUE!</v>
      </c>
      <c r="N90" s="67" t="e">
        <f t="shared" si="11"/>
        <v>#VALUE!</v>
      </c>
      <c r="O90" s="15" t="e">
        <f>SUMIF('[1]WASH COAL RECEIPT &amp; GCV DATA'!$A$3:$A$196,'MASTER DATA FILE WASH COAL'!A90,'[1]WASH COAL RECEIPT &amp; GCV DATA'!$O$3:$O$196)</f>
        <v>#VALUE!</v>
      </c>
      <c r="P90" s="15" t="e">
        <f t="shared" si="12"/>
        <v>#VALUE!</v>
      </c>
      <c r="Q90" s="15" t="e">
        <f>SUMIF('[1]WASH COAL RECEIPT &amp; GCV DATA'!$A$3:$A$196,'MASTER DATA FILE WASH COAL'!A90,'[1]WASH COAL RECEIPT &amp; GCV DATA'!$Q$3:$Q$196)</f>
        <v>#VALUE!</v>
      </c>
      <c r="R90" s="16" t="e">
        <f>SUMIF('[1]WASH COAL RECEIPT &amp; GCV DATA'!$A$3:$A$256,'MASTER DATA FILE WASH COAL'!A90,'[1]WASH COAL RECEIPT &amp; GCV DATA'!$R$3:$R$256)+IF(H90=$J$234,($K$234*K90),0)+IF(H90=$J$235,($K$235*K90),0)</f>
        <v>#VALUE!</v>
      </c>
      <c r="S90" s="15" t="e">
        <f t="shared" si="13"/>
        <v>#VALUE!</v>
      </c>
      <c r="T90" s="15" t="e">
        <f>SUMIF('[1]WASH COAL RECEIPT &amp; GCV DATA'!$A$3:$A$196,'MASTER DATA FILE WASH COAL'!A90,'[1]WASH COAL RECEIPT &amp; GCV DATA'!$T$3:$T$196)</f>
        <v>#VALUE!</v>
      </c>
      <c r="U90" s="15" t="e">
        <f t="shared" si="14"/>
        <v>#VALUE!</v>
      </c>
      <c r="V90" s="15" t="e">
        <f>SUMIF('[1]WASH COAL RECEIPT &amp; GCV DATA'!$A$3:$A$196,'MASTER DATA FILE WASH COAL'!A90,'[1]WASH COAL RECEIPT &amp; GCV DATA'!$V$3:$V$196)</f>
        <v>#VALUE!</v>
      </c>
      <c r="W90" s="15" t="e">
        <f t="shared" si="15"/>
        <v>#VALUE!</v>
      </c>
      <c r="X90" s="13" t="e">
        <f t="shared" si="16"/>
        <v>#VALUE!</v>
      </c>
      <c r="Y90" s="13"/>
      <c r="Z90" s="13"/>
      <c r="AB90">
        <v>4179.7151771549452</v>
      </c>
      <c r="AC90" s="53" t="e">
        <f t="shared" si="18"/>
        <v>#VALUE!</v>
      </c>
      <c r="AE90" s="53" t="e">
        <f t="shared" si="17"/>
        <v>#VALUE!</v>
      </c>
      <c r="AF90">
        <v>89</v>
      </c>
      <c r="AJ90">
        <v>4075.41</v>
      </c>
      <c r="AK90" s="53" t="e">
        <f t="shared" si="19"/>
        <v>#VALUE!</v>
      </c>
    </row>
    <row r="91" spans="1:37" customFormat="1" ht="15.6" x14ac:dyDescent="0.3">
      <c r="A91" s="65">
        <v>113</v>
      </c>
      <c r="B91" s="57" t="e">
        <f>SUMIF('[1]WASH COAL RECEIPT &amp; GCV DATA'!$A$3:$A$123,A91,'[1]WASH COAL RECEIPT &amp; GCV DATA'!$B$3:$B$123)</f>
        <v>#VALUE!</v>
      </c>
      <c r="C91" s="13" t="e">
        <f>SUMIF('[1]WASH COAL RECEIPT &amp; GCV DATA'!$A$3:$A$123,A91,'[1]WASH COAL RECEIPT &amp; GCV DATA'!$C$3:$C$123)</f>
        <v>#VALUE!</v>
      </c>
      <c r="D91" s="66" t="str">
        <f>IFERROR(VLOOKUP(A91,'[1]WASH COAL RECEIPT &amp; GCV DATA'!A90:V213,4,0),0)</f>
        <v>23.07.2022</v>
      </c>
      <c r="E91" s="14">
        <f>IFERROR(VLOOKUP(A91,'[1]WASH COAL RECEIPT &amp; GCV DATA'!$A$2:$V$196,5,0),0)</f>
        <v>44743</v>
      </c>
      <c r="F91" s="13" t="e">
        <f>SUMIF('[1]WASH COAL RECEIPT &amp; GCV DATA'!$A$3:$A$196,'MASTER DATA FILE WASH COAL'!A91,'[1]WASH COAL RECEIPT &amp; GCV DATA'!$F$3:$F$196)</f>
        <v>#VALUE!</v>
      </c>
      <c r="G91" s="13" t="str">
        <f>IFERROR(VLOOKUP(A91,'[1]WASH COAL RECEIPT &amp; GCV DATA'!$A$2:$V$196,7,0),0)</f>
        <v>SECL</v>
      </c>
      <c r="H91" s="13" t="str">
        <f>IFERROR(VLOOKUP(A91,'[1]WASH COAL RECEIPT &amp; GCV DATA'!$A$2:$V$196,8,0),0)</f>
        <v>PHEC</v>
      </c>
      <c r="I91" s="13">
        <f>IFERROR(VLOOKUP(A91,'[1]WASH COAL RECEIPT &amp; GCV DATA'!$A$2:$V$196,9,0),0)</f>
        <v>0</v>
      </c>
      <c r="J91" s="13" t="str">
        <f>IFERROR(VLOOKUP(A91,'[1]WASH COAL RECEIPT &amp; GCV DATA'!$A$2:$V$196,10,0),0)</f>
        <v>G11</v>
      </c>
      <c r="K91" s="15" t="e">
        <f>SUMIF('[1]WASH COAL RECEIPT &amp; GCV DATA'!$A$3:$A$196,'MASTER DATA FILE WASH COAL'!A91,'[1]WASH COAL RECEIPT &amp; GCV DATA'!$K$3:$K$196)</f>
        <v>#VALUE!</v>
      </c>
      <c r="L91" s="15" t="e">
        <f>SUMIF('[1]WASH COAL RECEIPT &amp; GCV DATA'!$A$3:$A$196,'MASTER DATA FILE WASH COAL'!A91,'[1]WASH COAL RECEIPT &amp; GCV DATA'!$L$3:$L$196)</f>
        <v>#VALUE!</v>
      </c>
      <c r="M91" s="15" t="e">
        <f t="shared" si="10"/>
        <v>#VALUE!</v>
      </c>
      <c r="N91" s="67" t="e">
        <f t="shared" si="11"/>
        <v>#VALUE!</v>
      </c>
      <c r="O91" s="15" t="e">
        <f>SUMIF('[1]WASH COAL RECEIPT &amp; GCV DATA'!$A$3:$A$196,'MASTER DATA FILE WASH COAL'!A91,'[1]WASH COAL RECEIPT &amp; GCV DATA'!$O$3:$O$196)</f>
        <v>#VALUE!</v>
      </c>
      <c r="P91" s="15" t="e">
        <f t="shared" si="12"/>
        <v>#VALUE!</v>
      </c>
      <c r="Q91" s="15" t="e">
        <f>SUMIF('[1]WASH COAL RECEIPT &amp; GCV DATA'!$A$3:$A$196,'MASTER DATA FILE WASH COAL'!A91,'[1]WASH COAL RECEIPT &amp; GCV DATA'!$Q$3:$Q$196)</f>
        <v>#VALUE!</v>
      </c>
      <c r="R91" s="16" t="e">
        <f>SUMIF('[1]WASH COAL RECEIPT &amp; GCV DATA'!$A$3:$A$256,'MASTER DATA FILE WASH COAL'!A91,'[1]WASH COAL RECEIPT &amp; GCV DATA'!$R$3:$R$256)+IF(H91=$J$234,($K$234*K91),0)+IF(H91=$J$235,($K$235*K91),0)</f>
        <v>#VALUE!</v>
      </c>
      <c r="S91" s="15" t="e">
        <f t="shared" si="13"/>
        <v>#VALUE!</v>
      </c>
      <c r="T91" s="15" t="e">
        <f>SUMIF('[1]WASH COAL RECEIPT &amp; GCV DATA'!$A$3:$A$196,'MASTER DATA FILE WASH COAL'!A91,'[1]WASH COAL RECEIPT &amp; GCV DATA'!$T$3:$T$196)</f>
        <v>#VALUE!</v>
      </c>
      <c r="U91" s="15" t="e">
        <f t="shared" si="14"/>
        <v>#VALUE!</v>
      </c>
      <c r="V91" s="15" t="e">
        <f>SUMIF('[1]WASH COAL RECEIPT &amp; GCV DATA'!$A$3:$A$196,'MASTER DATA FILE WASH COAL'!A91,'[1]WASH COAL RECEIPT &amp; GCV DATA'!$V$3:$V$196)</f>
        <v>#VALUE!</v>
      </c>
      <c r="W91" s="15" t="e">
        <f t="shared" si="15"/>
        <v>#VALUE!</v>
      </c>
      <c r="X91" s="13" t="e">
        <f t="shared" si="16"/>
        <v>#VALUE!</v>
      </c>
      <c r="Y91" s="13"/>
      <c r="Z91" s="13"/>
      <c r="AB91">
        <v>3954.1469621461138</v>
      </c>
      <c r="AC91" s="53" t="e">
        <f t="shared" si="18"/>
        <v>#VALUE!</v>
      </c>
      <c r="AE91" s="53" t="e">
        <f t="shared" si="17"/>
        <v>#VALUE!</v>
      </c>
      <c r="AF91">
        <v>90</v>
      </c>
      <c r="AJ91">
        <v>4052.51</v>
      </c>
      <c r="AK91" s="53" t="e">
        <f t="shared" si="19"/>
        <v>#VALUE!</v>
      </c>
    </row>
    <row r="92" spans="1:37" customFormat="1" ht="15.6" x14ac:dyDescent="0.3">
      <c r="A92" s="65">
        <v>114</v>
      </c>
      <c r="B92" s="57" t="e">
        <f>SUMIF('[1]WASH COAL RECEIPT &amp; GCV DATA'!$A$3:$A$123,A92,'[1]WASH COAL RECEIPT &amp; GCV DATA'!$B$3:$B$123)</f>
        <v>#VALUE!</v>
      </c>
      <c r="C92" s="13" t="e">
        <f>SUMIF('[1]WASH COAL RECEIPT &amp; GCV DATA'!$A$3:$A$123,A92,'[1]WASH COAL RECEIPT &amp; GCV DATA'!$C$3:$C$123)</f>
        <v>#VALUE!</v>
      </c>
      <c r="D92" s="66" t="str">
        <f>IFERROR(VLOOKUP(A92,'[1]WASH COAL RECEIPT &amp; GCV DATA'!A91:V214,4,0),0)</f>
        <v>22.07.2022</v>
      </c>
      <c r="E92" s="14">
        <f>IFERROR(VLOOKUP(A92,'[1]WASH COAL RECEIPT &amp; GCV DATA'!$A$2:$V$196,5,0),0)</f>
        <v>44743</v>
      </c>
      <c r="F92" s="13" t="e">
        <f>SUMIF('[1]WASH COAL RECEIPT &amp; GCV DATA'!$A$3:$A$196,'MASTER DATA FILE WASH COAL'!A92,'[1]WASH COAL RECEIPT &amp; GCV DATA'!$F$3:$F$196)</f>
        <v>#VALUE!</v>
      </c>
      <c r="G92" s="13" t="str">
        <f>IFERROR(VLOOKUP(A92,'[1]WASH COAL RECEIPT &amp; GCV DATA'!$A$2:$V$196,7,0),0)</f>
        <v>MCL</v>
      </c>
      <c r="H92" s="13" t="str">
        <f>IFERROR(VLOOKUP(A92,'[1]WASH COAL RECEIPT &amp; GCV DATA'!$A$2:$V$196,8,0),0)</f>
        <v>PGBB</v>
      </c>
      <c r="I92" s="13">
        <f>IFERROR(VLOOKUP(A92,'[1]WASH COAL RECEIPT &amp; GCV DATA'!$A$2:$V$196,9,0),0)</f>
        <v>0</v>
      </c>
      <c r="J92" s="13" t="str">
        <f>IFERROR(VLOOKUP(A92,'[1]WASH COAL RECEIPT &amp; GCV DATA'!$A$2:$V$196,10,0),0)</f>
        <v>G14</v>
      </c>
      <c r="K92" s="15" t="e">
        <f>SUMIF('[1]WASH COAL RECEIPT &amp; GCV DATA'!$A$3:$A$196,'MASTER DATA FILE WASH COAL'!A92,'[1]WASH COAL RECEIPT &amp; GCV DATA'!$K$3:$K$196)</f>
        <v>#VALUE!</v>
      </c>
      <c r="L92" s="15" t="e">
        <f>SUMIF('[1]WASH COAL RECEIPT &amp; GCV DATA'!$A$3:$A$196,'MASTER DATA FILE WASH COAL'!A92,'[1]WASH COAL RECEIPT &amp; GCV DATA'!$L$3:$L$196)</f>
        <v>#VALUE!</v>
      </c>
      <c r="M92" s="15" t="e">
        <f t="shared" si="10"/>
        <v>#VALUE!</v>
      </c>
      <c r="N92" s="67" t="e">
        <f t="shared" si="11"/>
        <v>#VALUE!</v>
      </c>
      <c r="O92" s="15" t="e">
        <f>SUMIF('[1]WASH COAL RECEIPT &amp; GCV DATA'!$A$3:$A$196,'MASTER DATA FILE WASH COAL'!A92,'[1]WASH COAL RECEIPT &amp; GCV DATA'!$O$3:$O$196)</f>
        <v>#VALUE!</v>
      </c>
      <c r="P92" s="15" t="e">
        <f t="shared" si="12"/>
        <v>#VALUE!</v>
      </c>
      <c r="Q92" s="15" t="e">
        <f>SUMIF('[1]WASH COAL RECEIPT &amp; GCV DATA'!$A$3:$A$196,'MASTER DATA FILE WASH COAL'!A92,'[1]WASH COAL RECEIPT &amp; GCV DATA'!$Q$3:$Q$196)</f>
        <v>#VALUE!</v>
      </c>
      <c r="R92" s="16" t="e">
        <f>SUMIF('[1]WASH COAL RECEIPT &amp; GCV DATA'!$A$3:$A$256,'MASTER DATA FILE WASH COAL'!A92,'[1]WASH COAL RECEIPT &amp; GCV DATA'!$R$3:$R$256)+IF(H92=$J$234,($K$234*K92),0)+IF(H92=$J$235,($K$235*K92),0)</f>
        <v>#VALUE!</v>
      </c>
      <c r="S92" s="15" t="e">
        <f t="shared" si="13"/>
        <v>#VALUE!</v>
      </c>
      <c r="T92" s="15" t="e">
        <f>SUMIF('[1]WASH COAL RECEIPT &amp; GCV DATA'!$A$3:$A$196,'MASTER DATA FILE WASH COAL'!A92,'[1]WASH COAL RECEIPT &amp; GCV DATA'!$T$3:$T$196)</f>
        <v>#VALUE!</v>
      </c>
      <c r="U92" s="15" t="e">
        <f t="shared" si="14"/>
        <v>#VALUE!</v>
      </c>
      <c r="V92" s="15" t="e">
        <f>SUMIF('[1]WASH COAL RECEIPT &amp; GCV DATA'!$A$3:$A$196,'MASTER DATA FILE WASH COAL'!A92,'[1]WASH COAL RECEIPT &amp; GCV DATA'!$V$3:$V$196)</f>
        <v>#VALUE!</v>
      </c>
      <c r="W92" s="15" t="e">
        <f t="shared" si="15"/>
        <v>#VALUE!</v>
      </c>
      <c r="X92" s="13" t="e">
        <f t="shared" si="16"/>
        <v>#VALUE!</v>
      </c>
      <c r="Y92" s="13"/>
      <c r="Z92" s="13"/>
      <c r="AB92">
        <v>3926.4942285290695</v>
      </c>
      <c r="AC92" s="53" t="e">
        <f t="shared" si="18"/>
        <v>#VALUE!</v>
      </c>
      <c r="AE92" s="53" t="e">
        <f t="shared" si="17"/>
        <v>#VALUE!</v>
      </c>
      <c r="AF92">
        <v>91</v>
      </c>
      <c r="AJ92">
        <v>3841.2</v>
      </c>
      <c r="AK92" s="53" t="e">
        <f t="shared" si="19"/>
        <v>#VALUE!</v>
      </c>
    </row>
    <row r="93" spans="1:37" customFormat="1" ht="15.6" x14ac:dyDescent="0.3">
      <c r="A93" s="65">
        <v>115</v>
      </c>
      <c r="B93" s="57" t="e">
        <f>SUMIF('[1]WASH COAL RECEIPT &amp; GCV DATA'!$A$3:$A$123,A93,'[1]WASH COAL RECEIPT &amp; GCV DATA'!$B$3:$B$123)</f>
        <v>#VALUE!</v>
      </c>
      <c r="C93" s="13" t="e">
        <f>SUMIF('[1]WASH COAL RECEIPT &amp; GCV DATA'!$A$3:$A$123,A93,'[1]WASH COAL RECEIPT &amp; GCV DATA'!$C$3:$C$123)</f>
        <v>#VALUE!</v>
      </c>
      <c r="D93" s="66" t="str">
        <f>IFERROR(VLOOKUP(A93,'[1]WASH COAL RECEIPT &amp; GCV DATA'!A92:V215,4,0),0)</f>
        <v>23.07.2022</v>
      </c>
      <c r="E93" s="14">
        <f>IFERROR(VLOOKUP(A93,'[1]WASH COAL RECEIPT &amp; GCV DATA'!$A$2:$V$196,5,0),0)</f>
        <v>44743</v>
      </c>
      <c r="F93" s="13" t="e">
        <f>SUMIF('[1]WASH COAL RECEIPT &amp; GCV DATA'!$A$3:$A$196,'MASTER DATA FILE WASH COAL'!A93,'[1]WASH COAL RECEIPT &amp; GCV DATA'!$F$3:$F$196)</f>
        <v>#VALUE!</v>
      </c>
      <c r="G93" s="13" t="str">
        <f>IFERROR(VLOOKUP(A93,'[1]WASH COAL RECEIPT &amp; GCV DATA'!$A$2:$V$196,7,0),0)</f>
        <v>SECL</v>
      </c>
      <c r="H93" s="13" t="str">
        <f>IFERROR(VLOOKUP(A93,'[1]WASH COAL RECEIPT &amp; GCV DATA'!$A$2:$V$196,8,0),0)</f>
        <v>PHEC</v>
      </c>
      <c r="I93" s="13">
        <f>IFERROR(VLOOKUP(A93,'[1]WASH COAL RECEIPT &amp; GCV DATA'!$A$2:$V$196,9,0),0)</f>
        <v>0</v>
      </c>
      <c r="J93" s="13" t="str">
        <f>IFERROR(VLOOKUP(A93,'[1]WASH COAL RECEIPT &amp; GCV DATA'!$A$2:$V$196,10,0),0)</f>
        <v>G11</v>
      </c>
      <c r="K93" s="15" t="e">
        <f>SUMIF('[1]WASH COAL RECEIPT &amp; GCV DATA'!$A$3:$A$196,'MASTER DATA FILE WASH COAL'!A93,'[1]WASH COAL RECEIPT &amp; GCV DATA'!$K$3:$K$196)</f>
        <v>#VALUE!</v>
      </c>
      <c r="L93" s="15" t="e">
        <f>SUMIF('[1]WASH COAL RECEIPT &amp; GCV DATA'!$A$3:$A$196,'MASTER DATA FILE WASH COAL'!A93,'[1]WASH COAL RECEIPT &amp; GCV DATA'!$L$3:$L$196)</f>
        <v>#VALUE!</v>
      </c>
      <c r="M93" s="15" t="e">
        <f t="shared" si="10"/>
        <v>#VALUE!</v>
      </c>
      <c r="N93" s="67" t="e">
        <f t="shared" si="11"/>
        <v>#VALUE!</v>
      </c>
      <c r="O93" s="15" t="e">
        <f>SUMIF('[1]WASH COAL RECEIPT &amp; GCV DATA'!$A$3:$A$196,'MASTER DATA FILE WASH COAL'!A93,'[1]WASH COAL RECEIPT &amp; GCV DATA'!$O$3:$O$196)</f>
        <v>#VALUE!</v>
      </c>
      <c r="P93" s="15" t="e">
        <f t="shared" si="12"/>
        <v>#VALUE!</v>
      </c>
      <c r="Q93" s="15" t="e">
        <f>SUMIF('[1]WASH COAL RECEIPT &amp; GCV DATA'!$A$3:$A$196,'MASTER DATA FILE WASH COAL'!A93,'[1]WASH COAL RECEIPT &amp; GCV DATA'!$Q$3:$Q$196)</f>
        <v>#VALUE!</v>
      </c>
      <c r="R93" s="16" t="e">
        <f>SUMIF('[1]WASH COAL RECEIPT &amp; GCV DATA'!$A$3:$A$256,'MASTER DATA FILE WASH COAL'!A93,'[1]WASH COAL RECEIPT &amp; GCV DATA'!$R$3:$R$256)+IF(H93=$J$234,($K$234*K93),0)+IF(H93=$J$235,($K$235*K93),0)</f>
        <v>#VALUE!</v>
      </c>
      <c r="S93" s="15" t="e">
        <f t="shared" si="13"/>
        <v>#VALUE!</v>
      </c>
      <c r="T93" s="15" t="e">
        <f>SUMIF('[1]WASH COAL RECEIPT &amp; GCV DATA'!$A$3:$A$196,'MASTER DATA FILE WASH COAL'!A93,'[1]WASH COAL RECEIPT &amp; GCV DATA'!$T$3:$T$196)</f>
        <v>#VALUE!</v>
      </c>
      <c r="U93" s="15" t="e">
        <f t="shared" si="14"/>
        <v>#VALUE!</v>
      </c>
      <c r="V93" s="15" t="e">
        <f>SUMIF('[1]WASH COAL RECEIPT &amp; GCV DATA'!$A$3:$A$196,'MASTER DATA FILE WASH COAL'!A93,'[1]WASH COAL RECEIPT &amp; GCV DATA'!$V$3:$V$196)</f>
        <v>#VALUE!</v>
      </c>
      <c r="W93" s="15" t="e">
        <f t="shared" si="15"/>
        <v>#VALUE!</v>
      </c>
      <c r="X93" s="13" t="e">
        <f t="shared" si="16"/>
        <v>#VALUE!</v>
      </c>
      <c r="Y93" s="13"/>
      <c r="Z93" s="13"/>
      <c r="AB93">
        <v>4211.3526232114473</v>
      </c>
      <c r="AC93" s="53" t="e">
        <f t="shared" si="18"/>
        <v>#VALUE!</v>
      </c>
      <c r="AE93" s="53" t="e">
        <f t="shared" si="17"/>
        <v>#VALUE!</v>
      </c>
      <c r="AF93">
        <v>92</v>
      </c>
      <c r="AJ93">
        <v>3986.31</v>
      </c>
      <c r="AK93" s="53" t="e">
        <f t="shared" si="19"/>
        <v>#VALUE!</v>
      </c>
    </row>
    <row r="94" spans="1:37" customFormat="1" ht="15.6" x14ac:dyDescent="0.3">
      <c r="A94" s="65">
        <v>119</v>
      </c>
      <c r="B94" s="57" t="e">
        <f>SUMIF('[1]WASH COAL RECEIPT &amp; GCV DATA'!$A$3:$A$123,A94,'[1]WASH COAL RECEIPT &amp; GCV DATA'!$B$3:$B$123)</f>
        <v>#VALUE!</v>
      </c>
      <c r="C94" s="13" t="e">
        <f>SUMIF('[1]WASH COAL RECEIPT &amp; GCV DATA'!$A$3:$A$123,A94,'[1]WASH COAL RECEIPT &amp; GCV DATA'!$C$3:$C$123)</f>
        <v>#VALUE!</v>
      </c>
      <c r="D94" s="66" t="str">
        <f>IFERROR(VLOOKUP(A94,'[1]WASH COAL RECEIPT &amp; GCV DATA'!A93:V216,4,0),0)</f>
        <v>25.07.2022</v>
      </c>
      <c r="E94" s="14">
        <f>IFERROR(VLOOKUP(A94,'[1]WASH COAL RECEIPT &amp; GCV DATA'!$A$2:$V$196,5,0),0)</f>
        <v>44743</v>
      </c>
      <c r="F94" s="13" t="e">
        <f>SUMIF('[1]WASH COAL RECEIPT &amp; GCV DATA'!$A$3:$A$196,'MASTER DATA FILE WASH COAL'!A94,'[1]WASH COAL RECEIPT &amp; GCV DATA'!$F$3:$F$196)</f>
        <v>#VALUE!</v>
      </c>
      <c r="G94" s="13" t="str">
        <f>IFERROR(VLOOKUP(A94,'[1]WASH COAL RECEIPT &amp; GCV DATA'!$A$2:$V$196,7,0),0)</f>
        <v>WCL</v>
      </c>
      <c r="H94" s="13" t="str">
        <f>IFERROR(VLOOKUP(A94,'[1]WASH COAL RECEIPT &amp; GCV DATA'!$A$2:$V$196,8,0),0)</f>
        <v>WANI</v>
      </c>
      <c r="I94" s="13">
        <f>IFERROR(VLOOKUP(A94,'[1]WASH COAL RECEIPT &amp; GCV DATA'!$A$2:$V$196,9,0),0)</f>
        <v>0</v>
      </c>
      <c r="J94" s="13" t="str">
        <f>IFERROR(VLOOKUP(A94,'[1]WASH COAL RECEIPT &amp; GCV DATA'!$A$2:$V$196,10,0),0)</f>
        <v>G10</v>
      </c>
      <c r="K94" s="15" t="e">
        <f>SUMIF('[1]WASH COAL RECEIPT &amp; GCV DATA'!$A$3:$A$196,'MASTER DATA FILE WASH COAL'!A94,'[1]WASH COAL RECEIPT &amp; GCV DATA'!$K$3:$K$196)</f>
        <v>#VALUE!</v>
      </c>
      <c r="L94" s="15" t="e">
        <f>SUMIF('[1]WASH COAL RECEIPT &amp; GCV DATA'!$A$3:$A$196,'MASTER DATA FILE WASH COAL'!A94,'[1]WASH COAL RECEIPT &amp; GCV DATA'!$L$3:$L$196)</f>
        <v>#VALUE!</v>
      </c>
      <c r="M94" s="15" t="e">
        <f t="shared" si="10"/>
        <v>#VALUE!</v>
      </c>
      <c r="N94" s="67" t="e">
        <f t="shared" si="11"/>
        <v>#VALUE!</v>
      </c>
      <c r="O94" s="15" t="e">
        <f>SUMIF('[1]WASH COAL RECEIPT &amp; GCV DATA'!$A$3:$A$196,'MASTER DATA FILE WASH COAL'!A94,'[1]WASH COAL RECEIPT &amp; GCV DATA'!$O$3:$O$196)</f>
        <v>#VALUE!</v>
      </c>
      <c r="P94" s="15" t="e">
        <f t="shared" si="12"/>
        <v>#VALUE!</v>
      </c>
      <c r="Q94" s="15" t="e">
        <f>SUMIF('[1]WASH COAL RECEIPT &amp; GCV DATA'!$A$3:$A$196,'MASTER DATA FILE WASH COAL'!A94,'[1]WASH COAL RECEIPT &amp; GCV DATA'!$Q$3:$Q$196)</f>
        <v>#VALUE!</v>
      </c>
      <c r="R94" s="16" t="e">
        <f>SUMIF('[1]WASH COAL RECEIPT &amp; GCV DATA'!$A$3:$A$256,'MASTER DATA FILE WASH COAL'!A94,'[1]WASH COAL RECEIPT &amp; GCV DATA'!$R$3:$R$256)+IF(H94=$J$234,($K$234*K94),0)+IF(H94=$J$235,($K$235*K94),0)</f>
        <v>#VALUE!</v>
      </c>
      <c r="S94" s="15" t="e">
        <f t="shared" si="13"/>
        <v>#VALUE!</v>
      </c>
      <c r="T94" s="15" t="e">
        <f>SUMIF('[1]WASH COAL RECEIPT &amp; GCV DATA'!$A$3:$A$196,'MASTER DATA FILE WASH COAL'!A94,'[1]WASH COAL RECEIPT &amp; GCV DATA'!$T$3:$T$196)</f>
        <v>#VALUE!</v>
      </c>
      <c r="U94" s="15" t="e">
        <f t="shared" si="14"/>
        <v>#VALUE!</v>
      </c>
      <c r="V94" s="15" t="e">
        <f>SUMIF('[1]WASH COAL RECEIPT &amp; GCV DATA'!$A$3:$A$196,'MASTER DATA FILE WASH COAL'!A94,'[1]WASH COAL RECEIPT &amp; GCV DATA'!$V$3:$V$196)</f>
        <v>#VALUE!</v>
      </c>
      <c r="W94" s="15" t="e">
        <f t="shared" si="15"/>
        <v>#VALUE!</v>
      </c>
      <c r="X94" s="13" t="e">
        <f t="shared" si="16"/>
        <v>#VALUE!</v>
      </c>
      <c r="Y94" s="13"/>
      <c r="Z94" s="13"/>
      <c r="AB94">
        <v>3836.0051928783382</v>
      </c>
      <c r="AC94" s="53" t="e">
        <f t="shared" si="18"/>
        <v>#VALUE!</v>
      </c>
      <c r="AE94" s="53" t="e">
        <f t="shared" si="17"/>
        <v>#VALUE!</v>
      </c>
      <c r="AF94">
        <v>93</v>
      </c>
      <c r="AJ94">
        <v>3830.67</v>
      </c>
      <c r="AK94" s="53" t="e">
        <f t="shared" si="19"/>
        <v>#VALUE!</v>
      </c>
    </row>
    <row r="95" spans="1:37" customFormat="1" ht="15.6" x14ac:dyDescent="0.3">
      <c r="A95" s="65">
        <v>120</v>
      </c>
      <c r="B95" s="57" t="e">
        <f>SUMIF('[1]WASH COAL RECEIPT &amp; GCV DATA'!$A$3:$A$123,A95,'[1]WASH COAL RECEIPT &amp; GCV DATA'!$B$3:$B$123)</f>
        <v>#VALUE!</v>
      </c>
      <c r="C95" s="13" t="e">
        <f>SUMIF('[1]WASH COAL RECEIPT &amp; GCV DATA'!$A$3:$A$123,A95,'[1]WASH COAL RECEIPT &amp; GCV DATA'!$C$3:$C$123)</f>
        <v>#VALUE!</v>
      </c>
      <c r="D95" s="66" t="str">
        <f>IFERROR(VLOOKUP(A95,'[1]WASH COAL RECEIPT &amp; GCV DATA'!A94:V217,4,0),0)</f>
        <v>24.07.2022</v>
      </c>
      <c r="E95" s="14">
        <f>IFERROR(VLOOKUP(A95,'[1]WASH COAL RECEIPT &amp; GCV DATA'!$A$2:$V$196,5,0),0)</f>
        <v>44743</v>
      </c>
      <c r="F95" s="13" t="e">
        <f>SUMIF('[1]WASH COAL RECEIPT &amp; GCV DATA'!$A$3:$A$196,'MASTER DATA FILE WASH COAL'!A95,'[1]WASH COAL RECEIPT &amp; GCV DATA'!$F$3:$F$196)</f>
        <v>#VALUE!</v>
      </c>
      <c r="G95" s="13" t="str">
        <f>IFERROR(VLOOKUP(A95,'[1]WASH COAL RECEIPT &amp; GCV DATA'!$A$2:$V$196,7,0),0)</f>
        <v>SECL</v>
      </c>
      <c r="H95" s="13" t="str">
        <f>IFERROR(VLOOKUP(A95,'[1]WASH COAL RECEIPT &amp; GCV DATA'!$A$2:$V$196,8,0),0)</f>
        <v>PMCJ</v>
      </c>
      <c r="I95" s="13">
        <f>IFERROR(VLOOKUP(A95,'[1]WASH COAL RECEIPT &amp; GCV DATA'!$A$2:$V$196,9,0),0)</f>
        <v>0</v>
      </c>
      <c r="J95" s="13" t="str">
        <f>IFERROR(VLOOKUP(A95,'[1]WASH COAL RECEIPT &amp; GCV DATA'!$A$2:$V$196,10,0),0)</f>
        <v>G11</v>
      </c>
      <c r="K95" s="15" t="e">
        <f>SUMIF('[1]WASH COAL RECEIPT &amp; GCV DATA'!$A$3:$A$196,'MASTER DATA FILE WASH COAL'!A95,'[1]WASH COAL RECEIPT &amp; GCV DATA'!$K$3:$K$196)</f>
        <v>#VALUE!</v>
      </c>
      <c r="L95" s="15" t="e">
        <f>SUMIF('[1]WASH COAL RECEIPT &amp; GCV DATA'!$A$3:$A$196,'MASTER DATA FILE WASH COAL'!A95,'[1]WASH COAL RECEIPT &amp; GCV DATA'!$L$3:$L$196)</f>
        <v>#VALUE!</v>
      </c>
      <c r="M95" s="15" t="e">
        <f t="shared" si="10"/>
        <v>#VALUE!</v>
      </c>
      <c r="N95" s="67" t="e">
        <f t="shared" si="11"/>
        <v>#VALUE!</v>
      </c>
      <c r="O95" s="15" t="e">
        <f>SUMIF('[1]WASH COAL RECEIPT &amp; GCV DATA'!$A$3:$A$196,'MASTER DATA FILE WASH COAL'!A95,'[1]WASH COAL RECEIPT &amp; GCV DATA'!$O$3:$O$196)</f>
        <v>#VALUE!</v>
      </c>
      <c r="P95" s="15" t="e">
        <f t="shared" si="12"/>
        <v>#VALUE!</v>
      </c>
      <c r="Q95" s="15" t="e">
        <f>SUMIF('[1]WASH COAL RECEIPT &amp; GCV DATA'!$A$3:$A$196,'MASTER DATA FILE WASH COAL'!A95,'[1]WASH COAL RECEIPT &amp; GCV DATA'!$Q$3:$Q$196)</f>
        <v>#VALUE!</v>
      </c>
      <c r="R95" s="16" t="e">
        <f>SUMIF('[1]WASH COAL RECEIPT &amp; GCV DATA'!$A$3:$A$256,'MASTER DATA FILE WASH COAL'!A95,'[1]WASH COAL RECEIPT &amp; GCV DATA'!$R$3:$R$256)+IF(H95=$J$234,($K$234*K95),0)+IF(H95=$J$235,($K$235*K95),0)</f>
        <v>#VALUE!</v>
      </c>
      <c r="S95" s="15" t="e">
        <f t="shared" si="13"/>
        <v>#VALUE!</v>
      </c>
      <c r="T95" s="15" t="e">
        <f>SUMIF('[1]WASH COAL RECEIPT &amp; GCV DATA'!$A$3:$A$196,'MASTER DATA FILE WASH COAL'!A95,'[1]WASH COAL RECEIPT &amp; GCV DATA'!$T$3:$T$196)</f>
        <v>#VALUE!</v>
      </c>
      <c r="U95" s="15" t="e">
        <f t="shared" si="14"/>
        <v>#VALUE!</v>
      </c>
      <c r="V95" s="15" t="e">
        <f>SUMIF('[1]WASH COAL RECEIPT &amp; GCV DATA'!$A$3:$A$196,'MASTER DATA FILE WASH COAL'!A95,'[1]WASH COAL RECEIPT &amp; GCV DATA'!$V$3:$V$196)</f>
        <v>#VALUE!</v>
      </c>
      <c r="W95" s="15" t="e">
        <f t="shared" si="15"/>
        <v>#VALUE!</v>
      </c>
      <c r="X95" s="13" t="e">
        <f t="shared" si="16"/>
        <v>#VALUE!</v>
      </c>
      <c r="Y95" s="13"/>
      <c r="Z95" s="13"/>
      <c r="AB95">
        <v>3844.2808393387027</v>
      </c>
      <c r="AC95" s="53" t="e">
        <f t="shared" si="18"/>
        <v>#VALUE!</v>
      </c>
      <c r="AE95" s="53" t="e">
        <f t="shared" si="17"/>
        <v>#VALUE!</v>
      </c>
      <c r="AF95">
        <v>94</v>
      </c>
      <c r="AJ95">
        <v>3927.56</v>
      </c>
      <c r="AK95" s="53" t="e">
        <f t="shared" si="19"/>
        <v>#VALUE!</v>
      </c>
    </row>
    <row r="96" spans="1:37" customFormat="1" ht="15.6" x14ac:dyDescent="0.3">
      <c r="A96" s="65">
        <v>121</v>
      </c>
      <c r="B96" s="57" t="e">
        <f>SUMIF('[1]WASH COAL RECEIPT &amp; GCV DATA'!$A$3:$A$123,A96,'[1]WASH COAL RECEIPT &amp; GCV DATA'!$B$3:$B$123)</f>
        <v>#VALUE!</v>
      </c>
      <c r="C96" s="13" t="e">
        <f>SUMIF('[1]WASH COAL RECEIPT &amp; GCV DATA'!$A$3:$A$123,A96,'[1]WASH COAL RECEIPT &amp; GCV DATA'!$C$3:$C$123)</f>
        <v>#VALUE!</v>
      </c>
      <c r="D96" s="66" t="str">
        <f>IFERROR(VLOOKUP(A96,'[1]WASH COAL RECEIPT &amp; GCV DATA'!A95:V218,4,0),0)</f>
        <v>24.07.2022</v>
      </c>
      <c r="E96" s="14">
        <f>IFERROR(VLOOKUP(A96,'[1]WASH COAL RECEIPT &amp; GCV DATA'!$A$2:$V$196,5,0),0)</f>
        <v>44743</v>
      </c>
      <c r="F96" s="13" t="e">
        <f>SUMIF('[1]WASH COAL RECEIPT &amp; GCV DATA'!$A$3:$A$196,'MASTER DATA FILE WASH COAL'!A96,'[1]WASH COAL RECEIPT &amp; GCV DATA'!$F$3:$F$196)</f>
        <v>#VALUE!</v>
      </c>
      <c r="G96" s="13" t="str">
        <f>IFERROR(VLOOKUP(A96,'[1]WASH COAL RECEIPT &amp; GCV DATA'!$A$2:$V$196,7,0),0)</f>
        <v>SECL</v>
      </c>
      <c r="H96" s="13" t="str">
        <f>IFERROR(VLOOKUP(A96,'[1]WASH COAL RECEIPT &amp; GCV DATA'!$A$2:$V$196,8,0),0)</f>
        <v>PHEC</v>
      </c>
      <c r="I96" s="13">
        <f>IFERROR(VLOOKUP(A96,'[1]WASH COAL RECEIPT &amp; GCV DATA'!$A$2:$V$196,9,0),0)</f>
        <v>0</v>
      </c>
      <c r="J96" s="13" t="str">
        <f>IFERROR(VLOOKUP(A96,'[1]WASH COAL RECEIPT &amp; GCV DATA'!$A$2:$V$196,10,0),0)</f>
        <v>G11</v>
      </c>
      <c r="K96" s="15" t="e">
        <f>SUMIF('[1]WASH COAL RECEIPT &amp; GCV DATA'!$A$3:$A$196,'MASTER DATA FILE WASH COAL'!A96,'[1]WASH COAL RECEIPT &amp; GCV DATA'!$K$3:$K$196)</f>
        <v>#VALUE!</v>
      </c>
      <c r="L96" s="15" t="e">
        <f>SUMIF('[1]WASH COAL RECEIPT &amp; GCV DATA'!$A$3:$A$196,'MASTER DATA FILE WASH COAL'!A96,'[1]WASH COAL RECEIPT &amp; GCV DATA'!$L$3:$L$196)</f>
        <v>#VALUE!</v>
      </c>
      <c r="M96" s="15" t="e">
        <f t="shared" si="10"/>
        <v>#VALUE!</v>
      </c>
      <c r="N96" s="67" t="e">
        <f t="shared" si="11"/>
        <v>#VALUE!</v>
      </c>
      <c r="O96" s="15" t="e">
        <f>SUMIF('[1]WASH COAL RECEIPT &amp; GCV DATA'!$A$3:$A$196,'MASTER DATA FILE WASH COAL'!A96,'[1]WASH COAL RECEIPT &amp; GCV DATA'!$O$3:$O$196)</f>
        <v>#VALUE!</v>
      </c>
      <c r="P96" s="15" t="e">
        <f t="shared" si="12"/>
        <v>#VALUE!</v>
      </c>
      <c r="Q96" s="15" t="e">
        <f>SUMIF('[1]WASH COAL RECEIPT &amp; GCV DATA'!$A$3:$A$196,'MASTER DATA FILE WASH COAL'!A96,'[1]WASH COAL RECEIPT &amp; GCV DATA'!$Q$3:$Q$196)</f>
        <v>#VALUE!</v>
      </c>
      <c r="R96" s="16" t="e">
        <f>SUMIF('[1]WASH COAL RECEIPT &amp; GCV DATA'!$A$3:$A$256,'MASTER DATA FILE WASH COAL'!A96,'[1]WASH COAL RECEIPT &amp; GCV DATA'!$R$3:$R$256)+IF(H96=$J$234,($K$234*K96),0)+IF(H96=$J$235,($K$235*K96),0)</f>
        <v>#VALUE!</v>
      </c>
      <c r="S96" s="15" t="e">
        <f t="shared" si="13"/>
        <v>#VALUE!</v>
      </c>
      <c r="T96" s="15" t="e">
        <f>SUMIF('[1]WASH COAL RECEIPT &amp; GCV DATA'!$A$3:$A$196,'MASTER DATA FILE WASH COAL'!A96,'[1]WASH COAL RECEIPT &amp; GCV DATA'!$T$3:$T$196)</f>
        <v>#VALUE!</v>
      </c>
      <c r="U96" s="15" t="e">
        <f t="shared" si="14"/>
        <v>#VALUE!</v>
      </c>
      <c r="V96" s="15" t="e">
        <f>SUMIF('[1]WASH COAL RECEIPT &amp; GCV DATA'!$A$3:$A$196,'MASTER DATA FILE WASH COAL'!A96,'[1]WASH COAL RECEIPT &amp; GCV DATA'!$V$3:$V$196)</f>
        <v>#VALUE!</v>
      </c>
      <c r="W96" s="15" t="e">
        <f t="shared" si="15"/>
        <v>#VALUE!</v>
      </c>
      <c r="X96" s="13" t="e">
        <f t="shared" si="16"/>
        <v>#VALUE!</v>
      </c>
      <c r="Y96" s="13"/>
      <c r="Z96" s="13"/>
      <c r="AB96">
        <v>4137.5922505307853</v>
      </c>
      <c r="AC96" s="53" t="e">
        <f t="shared" si="18"/>
        <v>#VALUE!</v>
      </c>
      <c r="AE96" s="53" t="e">
        <f t="shared" si="17"/>
        <v>#VALUE!</v>
      </c>
      <c r="AF96">
        <v>95</v>
      </c>
      <c r="AJ96">
        <v>4158.25</v>
      </c>
      <c r="AK96" s="53" t="e">
        <f t="shared" si="19"/>
        <v>#VALUE!</v>
      </c>
    </row>
    <row r="97" spans="1:37" customFormat="1" ht="15.6" x14ac:dyDescent="0.3">
      <c r="A97" s="65">
        <v>124</v>
      </c>
      <c r="B97" s="57" t="e">
        <f>SUMIF('[1]WASH COAL RECEIPT &amp; GCV DATA'!$A$3:$A$123,A97,'[1]WASH COAL RECEIPT &amp; GCV DATA'!$B$3:$B$123)</f>
        <v>#VALUE!</v>
      </c>
      <c r="C97" s="13" t="e">
        <f>SUMIF('[1]WASH COAL RECEIPT &amp; GCV DATA'!$A$3:$A$123,A97,'[1]WASH COAL RECEIPT &amp; GCV DATA'!$C$3:$C$123)</f>
        <v>#VALUE!</v>
      </c>
      <c r="D97" s="66" t="str">
        <f>IFERROR(VLOOKUP(A97,'[1]WASH COAL RECEIPT &amp; GCV DATA'!A96:V219,4,0),0)</f>
        <v>26.07.2022</v>
      </c>
      <c r="E97" s="14">
        <f>IFERROR(VLOOKUP(A97,'[1]WASH COAL RECEIPT &amp; GCV DATA'!$A$2:$V$196,5,0),0)</f>
        <v>44743</v>
      </c>
      <c r="F97" s="13" t="e">
        <f>SUMIF('[1]WASH COAL RECEIPT &amp; GCV DATA'!$A$3:$A$196,'MASTER DATA FILE WASH COAL'!A97,'[1]WASH COAL RECEIPT &amp; GCV DATA'!$F$3:$F$196)</f>
        <v>#VALUE!</v>
      </c>
      <c r="G97" s="13" t="str">
        <f>IFERROR(VLOOKUP(A97,'[1]WASH COAL RECEIPT &amp; GCV DATA'!$A$2:$V$196,7,0),0)</f>
        <v>WCL</v>
      </c>
      <c r="H97" s="13" t="str">
        <f>IFERROR(VLOOKUP(A97,'[1]WASH COAL RECEIPT &amp; GCV DATA'!$A$2:$V$196,8,0),0)</f>
        <v>WANI</v>
      </c>
      <c r="I97" s="13">
        <f>IFERROR(VLOOKUP(A97,'[1]WASH COAL RECEIPT &amp; GCV DATA'!$A$2:$V$196,9,0),0)</f>
        <v>0</v>
      </c>
      <c r="J97" s="13" t="str">
        <f>IFERROR(VLOOKUP(A97,'[1]WASH COAL RECEIPT &amp; GCV DATA'!$A$2:$V$196,10,0),0)</f>
        <v>G10</v>
      </c>
      <c r="K97" s="15" t="e">
        <f>SUMIF('[1]WASH COAL RECEIPT &amp; GCV DATA'!$A$3:$A$196,'MASTER DATA FILE WASH COAL'!A97,'[1]WASH COAL RECEIPT &amp; GCV DATA'!$K$3:$K$196)</f>
        <v>#VALUE!</v>
      </c>
      <c r="L97" s="15" t="e">
        <f>SUMIF('[1]WASH COAL RECEIPT &amp; GCV DATA'!$A$3:$A$196,'MASTER DATA FILE WASH COAL'!A97,'[1]WASH COAL RECEIPT &amp; GCV DATA'!$L$3:$L$196)</f>
        <v>#VALUE!</v>
      </c>
      <c r="M97" s="15" t="e">
        <f t="shared" si="10"/>
        <v>#VALUE!</v>
      </c>
      <c r="N97" s="67" t="e">
        <f t="shared" si="11"/>
        <v>#VALUE!</v>
      </c>
      <c r="O97" s="15" t="e">
        <f>SUMIF('[1]WASH COAL RECEIPT &amp; GCV DATA'!$A$3:$A$196,'MASTER DATA FILE WASH COAL'!A97,'[1]WASH COAL RECEIPT &amp; GCV DATA'!$O$3:$O$196)</f>
        <v>#VALUE!</v>
      </c>
      <c r="P97" s="15" t="e">
        <f t="shared" si="12"/>
        <v>#VALUE!</v>
      </c>
      <c r="Q97" s="15" t="e">
        <f>SUMIF('[1]WASH COAL RECEIPT &amp; GCV DATA'!$A$3:$A$196,'MASTER DATA FILE WASH COAL'!A97,'[1]WASH COAL RECEIPT &amp; GCV DATA'!$Q$3:$Q$196)</f>
        <v>#VALUE!</v>
      </c>
      <c r="R97" s="16" t="e">
        <f>SUMIF('[1]WASH COAL RECEIPT &amp; GCV DATA'!$A$3:$A$256,'MASTER DATA FILE WASH COAL'!A97,'[1]WASH COAL RECEIPT &amp; GCV DATA'!$R$3:$R$256)+IF(H97=$J$234,($K$234*K97),0)+IF(H97=$J$235,($K$235*K97),0)</f>
        <v>#VALUE!</v>
      </c>
      <c r="S97" s="15" t="e">
        <f t="shared" si="13"/>
        <v>#VALUE!</v>
      </c>
      <c r="T97" s="15" t="e">
        <f>SUMIF('[1]WASH COAL RECEIPT &amp; GCV DATA'!$A$3:$A$196,'MASTER DATA FILE WASH COAL'!A97,'[1]WASH COAL RECEIPT &amp; GCV DATA'!$T$3:$T$196)</f>
        <v>#VALUE!</v>
      </c>
      <c r="U97" s="15" t="e">
        <f t="shared" si="14"/>
        <v>#VALUE!</v>
      </c>
      <c r="V97" s="15" t="e">
        <f>SUMIF('[1]WASH COAL RECEIPT &amp; GCV DATA'!$A$3:$A$196,'MASTER DATA FILE WASH COAL'!A97,'[1]WASH COAL RECEIPT &amp; GCV DATA'!$V$3:$V$196)</f>
        <v>#VALUE!</v>
      </c>
      <c r="W97" s="15" t="e">
        <f t="shared" si="15"/>
        <v>#VALUE!</v>
      </c>
      <c r="X97" s="13" t="e">
        <f t="shared" si="16"/>
        <v>#VALUE!</v>
      </c>
      <c r="Y97" s="13"/>
      <c r="Z97" s="13"/>
      <c r="AB97">
        <v>3978.2735949098624</v>
      </c>
      <c r="AC97" s="53" t="e">
        <f t="shared" si="18"/>
        <v>#VALUE!</v>
      </c>
      <c r="AE97" s="53" t="e">
        <f t="shared" si="17"/>
        <v>#VALUE!</v>
      </c>
      <c r="AF97">
        <v>96</v>
      </c>
      <c r="AJ97">
        <v>3642.7</v>
      </c>
      <c r="AK97" s="53" t="e">
        <f t="shared" si="19"/>
        <v>#VALUE!</v>
      </c>
    </row>
    <row r="98" spans="1:37" customFormat="1" ht="15.6" x14ac:dyDescent="0.3">
      <c r="A98" s="65">
        <v>125</v>
      </c>
      <c r="B98" s="57" t="e">
        <f>SUMIF('[1]WASH COAL RECEIPT &amp; GCV DATA'!$A$3:$A$123,A98,'[1]WASH COAL RECEIPT &amp; GCV DATA'!$B$3:$B$123)</f>
        <v>#VALUE!</v>
      </c>
      <c r="C98" s="13" t="e">
        <f>SUMIF('[1]WASH COAL RECEIPT &amp; GCV DATA'!$A$3:$A$123,A98,'[1]WASH COAL RECEIPT &amp; GCV DATA'!$C$3:$C$123)</f>
        <v>#VALUE!</v>
      </c>
      <c r="D98" s="66" t="str">
        <f>IFERROR(VLOOKUP(A98,'[1]WASH COAL RECEIPT &amp; GCV DATA'!A97:V220,4,0),0)</f>
        <v>25.07.2022</v>
      </c>
      <c r="E98" s="14">
        <f>IFERROR(VLOOKUP(A98,'[1]WASH COAL RECEIPT &amp; GCV DATA'!$A$2:$V$196,5,0),0)</f>
        <v>44743</v>
      </c>
      <c r="F98" s="13" t="e">
        <f>SUMIF('[1]WASH COAL RECEIPT &amp; GCV DATA'!$A$3:$A$196,'MASTER DATA FILE WASH COAL'!A98,'[1]WASH COAL RECEIPT &amp; GCV DATA'!$F$3:$F$196)</f>
        <v>#VALUE!</v>
      </c>
      <c r="G98" s="13" t="str">
        <f>IFERROR(VLOOKUP(A98,'[1]WASH COAL RECEIPT &amp; GCV DATA'!$A$2:$V$196,7,0),0)</f>
        <v>MCL</v>
      </c>
      <c r="H98" s="13" t="str">
        <f>IFERROR(VLOOKUP(A98,'[1]WASH COAL RECEIPT &amp; GCV DATA'!$A$2:$V$196,8,0),0)</f>
        <v>PAHD</v>
      </c>
      <c r="I98" s="13">
        <f>IFERROR(VLOOKUP(A98,'[1]WASH COAL RECEIPT &amp; GCV DATA'!$A$2:$V$196,9,0),0)</f>
        <v>0</v>
      </c>
      <c r="J98" s="13" t="str">
        <f>IFERROR(VLOOKUP(A98,'[1]WASH COAL RECEIPT &amp; GCV DATA'!$A$2:$V$196,10,0),0)</f>
        <v>G14</v>
      </c>
      <c r="K98" s="15" t="e">
        <f>SUMIF('[1]WASH COAL RECEIPT &amp; GCV DATA'!$A$3:$A$196,'MASTER DATA FILE WASH COAL'!A98,'[1]WASH COAL RECEIPT &amp; GCV DATA'!$K$3:$K$196)</f>
        <v>#VALUE!</v>
      </c>
      <c r="L98" s="15" t="e">
        <f>SUMIF('[1]WASH COAL RECEIPT &amp; GCV DATA'!$A$3:$A$196,'MASTER DATA FILE WASH COAL'!A98,'[1]WASH COAL RECEIPT &amp; GCV DATA'!$L$3:$L$196)</f>
        <v>#VALUE!</v>
      </c>
      <c r="M98" s="15" t="e">
        <f t="shared" si="10"/>
        <v>#VALUE!</v>
      </c>
      <c r="N98" s="67" t="e">
        <f t="shared" si="11"/>
        <v>#VALUE!</v>
      </c>
      <c r="O98" s="15" t="e">
        <f>SUMIF('[1]WASH COAL RECEIPT &amp; GCV DATA'!$A$3:$A$196,'MASTER DATA FILE WASH COAL'!A98,'[1]WASH COAL RECEIPT &amp; GCV DATA'!$O$3:$O$196)</f>
        <v>#VALUE!</v>
      </c>
      <c r="P98" s="15" t="e">
        <f t="shared" si="12"/>
        <v>#VALUE!</v>
      </c>
      <c r="Q98" s="15" t="e">
        <f>SUMIF('[1]WASH COAL RECEIPT &amp; GCV DATA'!$A$3:$A$196,'MASTER DATA FILE WASH COAL'!A98,'[1]WASH COAL RECEIPT &amp; GCV DATA'!$Q$3:$Q$196)</f>
        <v>#VALUE!</v>
      </c>
      <c r="R98" s="16" t="e">
        <f>SUMIF('[1]WASH COAL RECEIPT &amp; GCV DATA'!$A$3:$A$256,'MASTER DATA FILE WASH COAL'!A98,'[1]WASH COAL RECEIPT &amp; GCV DATA'!$R$3:$R$256)+IF(H98=$J$234,($K$234*K98),0)+IF(H98=$J$235,($K$235*K98),0)</f>
        <v>#VALUE!</v>
      </c>
      <c r="S98" s="15" t="e">
        <f t="shared" si="13"/>
        <v>#VALUE!</v>
      </c>
      <c r="T98" s="15" t="e">
        <f>SUMIF('[1]WASH COAL RECEIPT &amp; GCV DATA'!$A$3:$A$196,'MASTER DATA FILE WASH COAL'!A98,'[1]WASH COAL RECEIPT &amp; GCV DATA'!$T$3:$T$196)</f>
        <v>#VALUE!</v>
      </c>
      <c r="U98" s="15" t="e">
        <f t="shared" si="14"/>
        <v>#VALUE!</v>
      </c>
      <c r="V98" s="15" t="e">
        <f>SUMIF('[1]WASH COAL RECEIPT &amp; GCV DATA'!$A$3:$A$196,'MASTER DATA FILE WASH COAL'!A98,'[1]WASH COAL RECEIPT &amp; GCV DATA'!$V$3:$V$196)</f>
        <v>#VALUE!</v>
      </c>
      <c r="W98" s="15" t="e">
        <f t="shared" si="15"/>
        <v>#VALUE!</v>
      </c>
      <c r="X98" s="13" t="e">
        <f t="shared" si="16"/>
        <v>#VALUE!</v>
      </c>
      <c r="Y98" s="13"/>
      <c r="Z98" s="13"/>
      <c r="AB98">
        <v>4020.943841735801</v>
      </c>
      <c r="AC98" s="53" t="e">
        <f t="shared" si="18"/>
        <v>#VALUE!</v>
      </c>
      <c r="AE98" s="53" t="e">
        <f t="shared" si="17"/>
        <v>#VALUE!</v>
      </c>
      <c r="AF98">
        <v>97</v>
      </c>
      <c r="AJ98">
        <v>3280.29</v>
      </c>
      <c r="AK98" s="53" t="e">
        <f t="shared" si="19"/>
        <v>#VALUE!</v>
      </c>
    </row>
    <row r="99" spans="1:37" customFormat="1" ht="15.6" x14ac:dyDescent="0.3">
      <c r="A99" s="65">
        <v>128</v>
      </c>
      <c r="B99" s="57" t="e">
        <f>SUMIF('[1]WASH COAL RECEIPT &amp; GCV DATA'!$A$3:$A$123,A99,'[1]WASH COAL RECEIPT &amp; GCV DATA'!$B$3:$B$123)</f>
        <v>#VALUE!</v>
      </c>
      <c r="C99" s="13" t="e">
        <f>SUMIF('[1]WASH COAL RECEIPT &amp; GCV DATA'!$A$3:$A$123,A99,'[1]WASH COAL RECEIPT &amp; GCV DATA'!$C$3:$C$123)</f>
        <v>#VALUE!</v>
      </c>
      <c r="D99" s="66" t="str">
        <f>IFERROR(VLOOKUP(A99,'[1]WASH COAL RECEIPT &amp; GCV DATA'!A98:V221,4,0),0)</f>
        <v>27.07.2022</v>
      </c>
      <c r="E99" s="14">
        <f>IFERROR(VLOOKUP(A99,'[1]WASH COAL RECEIPT &amp; GCV DATA'!$A$2:$V$196,5,0),0)</f>
        <v>44743</v>
      </c>
      <c r="F99" s="13" t="e">
        <f>SUMIF('[1]WASH COAL RECEIPT &amp; GCV DATA'!$A$3:$A$196,'MASTER DATA FILE WASH COAL'!A99,'[1]WASH COAL RECEIPT &amp; GCV DATA'!$F$3:$F$196)</f>
        <v>#VALUE!</v>
      </c>
      <c r="G99" s="13" t="str">
        <f>IFERROR(VLOOKUP(A99,'[1]WASH COAL RECEIPT &amp; GCV DATA'!$A$2:$V$196,7,0),0)</f>
        <v>WCL</v>
      </c>
      <c r="H99" s="13" t="str">
        <f>IFERROR(VLOOKUP(A99,'[1]WASH COAL RECEIPT &amp; GCV DATA'!$A$2:$V$196,8,0),0)</f>
        <v>WANI</v>
      </c>
      <c r="I99" s="13">
        <f>IFERROR(VLOOKUP(A99,'[1]WASH COAL RECEIPT &amp; GCV DATA'!$A$2:$V$196,9,0),0)</f>
        <v>0</v>
      </c>
      <c r="J99" s="13" t="str">
        <f>IFERROR(VLOOKUP(A99,'[1]WASH COAL RECEIPT &amp; GCV DATA'!$A$2:$V$196,10,0),0)</f>
        <v>G10</v>
      </c>
      <c r="K99" s="15" t="e">
        <f>SUMIF('[1]WASH COAL RECEIPT &amp; GCV DATA'!$A$3:$A$196,'MASTER DATA FILE WASH COAL'!A99,'[1]WASH COAL RECEIPT &amp; GCV DATA'!$K$3:$K$196)</f>
        <v>#VALUE!</v>
      </c>
      <c r="L99" s="15" t="e">
        <f>SUMIF('[1]WASH COAL RECEIPT &amp; GCV DATA'!$A$3:$A$196,'MASTER DATA FILE WASH COAL'!A99,'[1]WASH COAL RECEIPT &amp; GCV DATA'!$L$3:$L$196)</f>
        <v>#VALUE!</v>
      </c>
      <c r="M99" s="15" t="e">
        <f t="shared" si="10"/>
        <v>#VALUE!</v>
      </c>
      <c r="N99" s="67" t="e">
        <f t="shared" si="11"/>
        <v>#VALUE!</v>
      </c>
      <c r="O99" s="15" t="e">
        <f>SUMIF('[1]WASH COAL RECEIPT &amp; GCV DATA'!$A$3:$A$196,'MASTER DATA FILE WASH COAL'!A99,'[1]WASH COAL RECEIPT &amp; GCV DATA'!$O$3:$O$196)</f>
        <v>#VALUE!</v>
      </c>
      <c r="P99" s="15" t="e">
        <f t="shared" si="12"/>
        <v>#VALUE!</v>
      </c>
      <c r="Q99" s="15" t="e">
        <f>SUMIF('[1]WASH COAL RECEIPT &amp; GCV DATA'!$A$3:$A$196,'MASTER DATA FILE WASH COAL'!A99,'[1]WASH COAL RECEIPT &amp; GCV DATA'!$Q$3:$Q$196)</f>
        <v>#VALUE!</v>
      </c>
      <c r="R99" s="16" t="e">
        <f>SUMIF('[1]WASH COAL RECEIPT &amp; GCV DATA'!$A$3:$A$256,'MASTER DATA FILE WASH COAL'!A99,'[1]WASH COAL RECEIPT &amp; GCV DATA'!$R$3:$R$256)+IF(H99=$J$234,($K$234*K99),0)+IF(H99=$J$235,($K$235*K99),0)</f>
        <v>#VALUE!</v>
      </c>
      <c r="S99" s="15" t="e">
        <f t="shared" si="13"/>
        <v>#VALUE!</v>
      </c>
      <c r="T99" s="15" t="e">
        <f>SUMIF('[1]WASH COAL RECEIPT &amp; GCV DATA'!$A$3:$A$196,'MASTER DATA FILE WASH COAL'!A99,'[1]WASH COAL RECEIPT &amp; GCV DATA'!$T$3:$T$196)</f>
        <v>#VALUE!</v>
      </c>
      <c r="U99" s="15" t="e">
        <f t="shared" si="14"/>
        <v>#VALUE!</v>
      </c>
      <c r="V99" s="15" t="e">
        <f>SUMIF('[1]WASH COAL RECEIPT &amp; GCV DATA'!$A$3:$A$196,'MASTER DATA FILE WASH COAL'!A99,'[1]WASH COAL RECEIPT &amp; GCV DATA'!$V$3:$V$196)</f>
        <v>#VALUE!</v>
      </c>
      <c r="W99" s="15" t="e">
        <f t="shared" si="15"/>
        <v>#VALUE!</v>
      </c>
      <c r="X99" s="13" t="e">
        <f t="shared" si="16"/>
        <v>#VALUE!</v>
      </c>
      <c r="Y99" s="13"/>
      <c r="Z99" s="13"/>
      <c r="AB99">
        <v>4199.2651957144371</v>
      </c>
      <c r="AC99" s="53" t="e">
        <f t="shared" si="18"/>
        <v>#VALUE!</v>
      </c>
      <c r="AE99" s="53" t="e">
        <f t="shared" si="17"/>
        <v>#VALUE!</v>
      </c>
      <c r="AF99">
        <v>98</v>
      </c>
      <c r="AJ99">
        <v>3546.29</v>
      </c>
      <c r="AK99" s="53" t="e">
        <f t="shared" si="19"/>
        <v>#VALUE!</v>
      </c>
    </row>
    <row r="100" spans="1:37" customFormat="1" ht="15.6" x14ac:dyDescent="0.3">
      <c r="A100" s="56">
        <v>143</v>
      </c>
      <c r="B100" s="57" t="e">
        <f>SUMIF('[1]WASH COAL RECEIPT &amp; GCV DATA'!$A$3:$A$123,A100,'[1]WASH COAL RECEIPT &amp; GCV DATA'!$B$3:$B$123)</f>
        <v>#VALUE!</v>
      </c>
      <c r="C100" s="13" t="e">
        <f>SUMIF('[1]WASH COAL RECEIPT &amp; GCV DATA'!$A$3:$A$123,A100,'[1]WASH COAL RECEIPT &amp; GCV DATA'!$C$3:$C$123)</f>
        <v>#VALUE!</v>
      </c>
      <c r="D100" s="66" t="str">
        <f>IFERROR(VLOOKUP(A100,'[1]WASH COAL RECEIPT &amp; GCV DATA'!A99:V222,4,0),0)</f>
        <v>30.07.2022</v>
      </c>
      <c r="E100" s="14">
        <f>IFERROR(VLOOKUP(A100,'[1]WASH COAL RECEIPT &amp; GCV DATA'!$A$2:$V$196,5,0),0)</f>
        <v>44743</v>
      </c>
      <c r="F100" s="13" t="e">
        <f>SUMIF('[1]WASH COAL RECEIPT &amp; GCV DATA'!$A$3:$A$196,'MASTER DATA FILE WASH COAL'!A100,'[1]WASH COAL RECEIPT &amp; GCV DATA'!$F$3:$F$196)</f>
        <v>#VALUE!</v>
      </c>
      <c r="G100" s="13" t="str">
        <f>IFERROR(VLOOKUP(A100,'[1]WASH COAL RECEIPT &amp; GCV DATA'!$A$2:$V$196,7,0),0)</f>
        <v>SECL</v>
      </c>
      <c r="H100" s="13" t="str">
        <f>IFERROR(VLOOKUP(A100,'[1]WASH COAL RECEIPT &amp; GCV DATA'!$A$2:$V$196,8,0),0)</f>
        <v>PMCJ</v>
      </c>
      <c r="I100" s="13">
        <f>IFERROR(VLOOKUP(A100,'[1]WASH COAL RECEIPT &amp; GCV DATA'!$A$2:$V$196,9,0),0)</f>
        <v>0</v>
      </c>
      <c r="J100" s="13" t="str">
        <f>IFERROR(VLOOKUP(A100,'[1]WASH COAL RECEIPT &amp; GCV DATA'!$A$2:$V$196,10,0),0)</f>
        <v>G11</v>
      </c>
      <c r="K100" s="15" t="e">
        <f>SUMIF('[1]WASH COAL RECEIPT &amp; GCV DATA'!$A$3:$A$196,'MASTER DATA FILE WASH COAL'!A100,'[1]WASH COAL RECEIPT &amp; GCV DATA'!$K$3:$K$196)</f>
        <v>#VALUE!</v>
      </c>
      <c r="L100" s="15" t="e">
        <f>SUMIF('[1]WASH COAL RECEIPT &amp; GCV DATA'!$A$3:$A$196,'MASTER DATA FILE WASH COAL'!A100,'[1]WASH COAL RECEIPT &amp; GCV DATA'!$L$3:$L$196)</f>
        <v>#VALUE!</v>
      </c>
      <c r="M100" s="15" t="e">
        <f t="shared" si="10"/>
        <v>#VALUE!</v>
      </c>
      <c r="N100" s="67" t="e">
        <f t="shared" si="11"/>
        <v>#VALUE!</v>
      </c>
      <c r="O100" s="15" t="e">
        <f>SUMIF('[1]WASH COAL RECEIPT &amp; GCV DATA'!$A$3:$A$196,'MASTER DATA FILE WASH COAL'!A100,'[1]WASH COAL RECEIPT &amp; GCV DATA'!$O$3:$O$196)</f>
        <v>#VALUE!</v>
      </c>
      <c r="P100" s="15" t="e">
        <f t="shared" si="12"/>
        <v>#VALUE!</v>
      </c>
      <c r="Q100" s="15" t="e">
        <f>SUMIF('[1]WASH COAL RECEIPT &amp; GCV DATA'!$A$3:$A$196,'MASTER DATA FILE WASH COAL'!A100,'[1]WASH COAL RECEIPT &amp; GCV DATA'!$Q$3:$Q$196)</f>
        <v>#VALUE!</v>
      </c>
      <c r="R100" s="16" t="e">
        <f>SUMIF('[1]WASH COAL RECEIPT &amp; GCV DATA'!$A$3:$A$256,'MASTER DATA FILE WASH COAL'!A100,'[1]WASH COAL RECEIPT &amp; GCV DATA'!$R$3:$R$256)+IF(H100=$J$234,($K$234*K100),0)+IF(H100=$J$235,($K$235*K100),0)</f>
        <v>#VALUE!</v>
      </c>
      <c r="S100" s="15" t="e">
        <f t="shared" si="13"/>
        <v>#VALUE!</v>
      </c>
      <c r="T100" s="15" t="e">
        <f>SUMIF('[1]WASH COAL RECEIPT &amp; GCV DATA'!$A$3:$A$196,'MASTER DATA FILE WASH COAL'!A100,'[1]WASH COAL RECEIPT &amp; GCV DATA'!$T$3:$T$196)</f>
        <v>#VALUE!</v>
      </c>
      <c r="U100" s="15" t="e">
        <f t="shared" si="14"/>
        <v>#VALUE!</v>
      </c>
      <c r="V100" s="15" t="e">
        <f>SUMIF('[1]WASH COAL RECEIPT &amp; GCV DATA'!$A$3:$A$196,'MASTER DATA FILE WASH COAL'!A100,'[1]WASH COAL RECEIPT &amp; GCV DATA'!$V$3:$V$196)</f>
        <v>#VALUE!</v>
      </c>
      <c r="W100" s="15" t="e">
        <f t="shared" si="15"/>
        <v>#VALUE!</v>
      </c>
      <c r="X100" s="13" t="e">
        <f t="shared" si="16"/>
        <v>#VALUE!</v>
      </c>
      <c r="Y100" s="13"/>
      <c r="Z100" s="13"/>
      <c r="AB100">
        <v>4053.7757129125284</v>
      </c>
      <c r="AC100" s="53" t="e">
        <f t="shared" si="18"/>
        <v>#VALUE!</v>
      </c>
      <c r="AE100" s="53" t="e">
        <f t="shared" si="17"/>
        <v>#VALUE!</v>
      </c>
      <c r="AF100">
        <v>99</v>
      </c>
      <c r="AJ100">
        <v>1384.93</v>
      </c>
      <c r="AK100" s="53" t="e">
        <f t="shared" si="19"/>
        <v>#VALUE!</v>
      </c>
    </row>
    <row r="101" spans="1:37" customFormat="1" ht="15.6" x14ac:dyDescent="0.3">
      <c r="A101" s="65"/>
      <c r="B101" s="57" t="e">
        <f>SUMIF('[1]WASH COAL RECEIPT &amp; GCV DATA'!$A$3:$A$123,A101,'[1]WASH COAL RECEIPT &amp; GCV DATA'!$B$3:$B$123)</f>
        <v>#VALUE!</v>
      </c>
      <c r="C101" s="13" t="e">
        <f>SUMIF('[1]WASH COAL RECEIPT &amp; GCV DATA'!$A$3:$A$123,A101,'[1]WASH COAL RECEIPT &amp; GCV DATA'!$C$3:$C$123)</f>
        <v>#VALUE!</v>
      </c>
      <c r="D101" s="66">
        <f>IFERROR(VLOOKUP(A101,'[1]WASH COAL RECEIPT &amp; GCV DATA'!A100:V223,4,0),0)</f>
        <v>0</v>
      </c>
      <c r="E101" s="14">
        <f>IFERROR(VLOOKUP(A101,'[1]WASH COAL RECEIPT &amp; GCV DATA'!$A$2:$V$196,5,0),0)</f>
        <v>0</v>
      </c>
      <c r="F101" s="13" t="e">
        <f>SUMIF('[1]WASH COAL RECEIPT &amp; GCV DATA'!$A$3:$A$196,'MASTER DATA FILE WASH COAL'!A101,'[1]WASH COAL RECEIPT &amp; GCV DATA'!$F$3:$F$196)</f>
        <v>#VALUE!</v>
      </c>
      <c r="G101" s="13">
        <f>IFERROR(VLOOKUP(A101,'[1]WASH COAL RECEIPT &amp; GCV DATA'!$A$2:$V$196,7,0),0)</f>
        <v>0</v>
      </c>
      <c r="H101" s="13">
        <f>IFERROR(VLOOKUP(A101,'[1]WASH COAL RECEIPT &amp; GCV DATA'!$A$2:$V$196,8,0),0)</f>
        <v>0</v>
      </c>
      <c r="I101" s="13">
        <f>IFERROR(VLOOKUP(A101,'[1]WASH COAL RECEIPT &amp; GCV DATA'!$A$2:$V$196,9,0),0)</f>
        <v>0</v>
      </c>
      <c r="J101" s="13">
        <f>IFERROR(VLOOKUP(A101,'[1]WASH COAL RECEIPT &amp; GCV DATA'!$A$2:$V$196,10,0),0)</f>
        <v>0</v>
      </c>
      <c r="K101" s="15" t="e">
        <f>SUMIF('[1]WASH COAL RECEIPT &amp; GCV DATA'!$A$3:$A$196,'MASTER DATA FILE WASH COAL'!A101,'[1]WASH COAL RECEIPT &amp; GCV DATA'!$K$3:$K$196)</f>
        <v>#VALUE!</v>
      </c>
      <c r="L101" s="15" t="e">
        <f>SUMIF('[1]WASH COAL RECEIPT &amp; GCV DATA'!$A$3:$A$196,'MASTER DATA FILE WASH COAL'!A101,'[1]WASH COAL RECEIPT &amp; GCV DATA'!$L$3:$L$196)</f>
        <v>#VALUE!</v>
      </c>
      <c r="M101" s="15" t="e">
        <f t="shared" si="10"/>
        <v>#VALUE!</v>
      </c>
      <c r="N101" s="67" t="e">
        <f t="shared" si="11"/>
        <v>#VALUE!</v>
      </c>
      <c r="O101" s="15" t="e">
        <f>SUMIF('[1]WASH COAL RECEIPT &amp; GCV DATA'!$A$3:$A$196,'MASTER DATA FILE WASH COAL'!A101,'[1]WASH COAL RECEIPT &amp; GCV DATA'!$O$3:$O$196)</f>
        <v>#VALUE!</v>
      </c>
      <c r="P101" s="15" t="e">
        <f t="shared" si="12"/>
        <v>#VALUE!</v>
      </c>
      <c r="Q101" s="15" t="e">
        <f>SUMIF('[1]WASH COAL RECEIPT &amp; GCV DATA'!$A$3:$A$196,'MASTER DATA FILE WASH COAL'!A101,'[1]WASH COAL RECEIPT &amp; GCV DATA'!$Q$3:$Q$196)</f>
        <v>#VALUE!</v>
      </c>
      <c r="R101" s="16" t="e">
        <f>SUMIF('[1]WASH COAL RECEIPT &amp; GCV DATA'!$A$3:$A$256,'MASTER DATA FILE WASH COAL'!A101,'[1]WASH COAL RECEIPT &amp; GCV DATA'!$R$3:$R$256)+IF(H101=$J$234,($K$234*K101),0)+IF(H101=$J$235,($K$235*K101),0)</f>
        <v>#VALUE!</v>
      </c>
      <c r="S101" s="15" t="e">
        <f t="shared" si="13"/>
        <v>#VALUE!</v>
      </c>
      <c r="T101" s="15" t="e">
        <f>SUMIF('[1]WASH COAL RECEIPT &amp; GCV DATA'!$A$3:$A$196,'MASTER DATA FILE WASH COAL'!A101,'[1]WASH COAL RECEIPT &amp; GCV DATA'!$T$3:$T$196)</f>
        <v>#VALUE!</v>
      </c>
      <c r="U101" s="15" t="e">
        <f t="shared" si="14"/>
        <v>#VALUE!</v>
      </c>
      <c r="V101" s="15" t="e">
        <f>SUMIF('[1]WASH COAL RECEIPT &amp; GCV DATA'!$A$3:$A$196,'MASTER DATA FILE WASH COAL'!A101,'[1]WASH COAL RECEIPT &amp; GCV DATA'!$V$3:$V$196)</f>
        <v>#VALUE!</v>
      </c>
      <c r="W101" s="15" t="e">
        <f t="shared" si="15"/>
        <v>#VALUE!</v>
      </c>
      <c r="X101" s="13" t="e">
        <f t="shared" si="16"/>
        <v>#VALUE!</v>
      </c>
      <c r="Y101" s="13"/>
      <c r="Z101" s="13"/>
      <c r="AB101">
        <v>4151.8692167966665</v>
      </c>
      <c r="AC101" s="53" t="e">
        <f t="shared" si="18"/>
        <v>#VALUE!</v>
      </c>
      <c r="AE101" s="53" t="e">
        <f t="shared" si="17"/>
        <v>#VALUE!</v>
      </c>
      <c r="AF101">
        <v>100</v>
      </c>
    </row>
    <row r="102" spans="1:37" customFormat="1" ht="15.6" x14ac:dyDescent="0.3">
      <c r="A102" s="65"/>
      <c r="B102" s="57" t="e">
        <f>SUMIF('[1]WASH COAL RECEIPT &amp; GCV DATA'!$A$3:$A$123,A102,'[1]WASH COAL RECEIPT &amp; GCV DATA'!$B$3:$B$123)</f>
        <v>#VALUE!</v>
      </c>
      <c r="C102" s="13" t="e">
        <f>SUMIF('[1]WASH COAL RECEIPT &amp; GCV DATA'!$A$3:$A$123,A102,'[1]WASH COAL RECEIPT &amp; GCV DATA'!$C$3:$C$123)</f>
        <v>#VALUE!</v>
      </c>
      <c r="D102" s="66">
        <f>IFERROR(VLOOKUP(A102,'[1]WASH COAL RECEIPT &amp; GCV DATA'!A100:V224,4,0),0)</f>
        <v>0</v>
      </c>
      <c r="E102" s="14">
        <f>IFERROR(VLOOKUP(A102,'[1]WASH COAL RECEIPT &amp; GCV DATA'!$A$2:$V$196,5,0),0)</f>
        <v>0</v>
      </c>
      <c r="F102" s="13" t="e">
        <f>SUMIF('[1]WASH COAL RECEIPT &amp; GCV DATA'!$A$3:$A$196,'MASTER DATA FILE WASH COAL'!A102,'[1]WASH COAL RECEIPT &amp; GCV DATA'!$F$3:$F$196)</f>
        <v>#VALUE!</v>
      </c>
      <c r="G102" s="13">
        <f>IFERROR(VLOOKUP(A102,'[1]WASH COAL RECEIPT &amp; GCV DATA'!$A$2:$V$196,7,0),0)</f>
        <v>0</v>
      </c>
      <c r="H102" s="13">
        <f>IFERROR(VLOOKUP(A102,'[1]WASH COAL RECEIPT &amp; GCV DATA'!$A$2:$V$196,8,0),0)</f>
        <v>0</v>
      </c>
      <c r="I102" s="13">
        <f>IFERROR(VLOOKUP(A102,'[1]WASH COAL RECEIPT &amp; GCV DATA'!$A$2:$V$196,9,0),0)</f>
        <v>0</v>
      </c>
      <c r="J102" s="13">
        <f>IFERROR(VLOOKUP(A102,'[1]WASH COAL RECEIPT &amp; GCV DATA'!$A$2:$V$196,10,0),0)</f>
        <v>0</v>
      </c>
      <c r="K102" s="15" t="e">
        <f>SUMIF('[1]WASH COAL RECEIPT &amp; GCV DATA'!$A$3:$A$196,'MASTER DATA FILE WASH COAL'!A102,'[1]WASH COAL RECEIPT &amp; GCV DATA'!$K$3:$K$196)</f>
        <v>#VALUE!</v>
      </c>
      <c r="L102" s="15" t="e">
        <f>SUMIF('[1]WASH COAL RECEIPT &amp; GCV DATA'!$A$3:$A$196,'MASTER DATA FILE WASH COAL'!A102,'[1]WASH COAL RECEIPT &amp; GCV DATA'!$L$3:$L$196)</f>
        <v>#VALUE!</v>
      </c>
      <c r="M102" s="15" t="e">
        <f t="shared" si="10"/>
        <v>#VALUE!</v>
      </c>
      <c r="N102" s="67" t="e">
        <f t="shared" si="11"/>
        <v>#VALUE!</v>
      </c>
      <c r="O102" s="15" t="e">
        <f>SUMIF('[1]WASH COAL RECEIPT &amp; GCV DATA'!$A$3:$A$196,'MASTER DATA FILE WASH COAL'!A102,'[1]WASH COAL RECEIPT &amp; GCV DATA'!$O$3:$O$196)</f>
        <v>#VALUE!</v>
      </c>
      <c r="P102" s="15" t="e">
        <f t="shared" si="12"/>
        <v>#VALUE!</v>
      </c>
      <c r="Q102" s="15" t="e">
        <f>SUMIF('[1]WASH COAL RECEIPT &amp; GCV DATA'!$A$3:$A$196,'MASTER DATA FILE WASH COAL'!A102,'[1]WASH COAL RECEIPT &amp; GCV DATA'!$Q$3:$Q$196)</f>
        <v>#VALUE!</v>
      </c>
      <c r="R102" s="16" t="e">
        <f>SUMIF('[1]WASH COAL RECEIPT &amp; GCV DATA'!$A$3:$A$256,'MASTER DATA FILE WASH COAL'!A102,'[1]WASH COAL RECEIPT &amp; GCV DATA'!$R$3:$R$256)+IF(H102=$J$234,($K$234*K102),0)+IF(H102=$J$235,($K$235*K102),0)</f>
        <v>#VALUE!</v>
      </c>
      <c r="S102" s="15" t="e">
        <f t="shared" si="13"/>
        <v>#VALUE!</v>
      </c>
      <c r="T102" s="15" t="e">
        <f>SUMIF('[1]WASH COAL RECEIPT &amp; GCV DATA'!$A$3:$A$196,'MASTER DATA FILE WASH COAL'!A102,'[1]WASH COAL RECEIPT &amp; GCV DATA'!$T$3:$T$196)</f>
        <v>#VALUE!</v>
      </c>
      <c r="U102" s="15" t="e">
        <f t="shared" si="14"/>
        <v>#VALUE!</v>
      </c>
      <c r="V102" s="15" t="e">
        <f>SUMIF('[1]WASH COAL RECEIPT &amp; GCV DATA'!$A$3:$A$196,'MASTER DATA FILE WASH COAL'!A102,'[1]WASH COAL RECEIPT &amp; GCV DATA'!$V$3:$V$196)</f>
        <v>#VALUE!</v>
      </c>
      <c r="W102" s="15" t="e">
        <f t="shared" si="15"/>
        <v>#VALUE!</v>
      </c>
      <c r="X102" s="13" t="e">
        <f t="shared" si="16"/>
        <v>#VALUE!</v>
      </c>
      <c r="Y102" s="13"/>
      <c r="Z102" s="13"/>
      <c r="AB102">
        <v>4125.3554842161584</v>
      </c>
      <c r="AC102" s="53" t="e">
        <f t="shared" si="18"/>
        <v>#VALUE!</v>
      </c>
      <c r="AE102" s="53" t="e">
        <f t="shared" si="17"/>
        <v>#VALUE!</v>
      </c>
      <c r="AF102">
        <v>101</v>
      </c>
    </row>
    <row r="103" spans="1:37" customFormat="1" ht="15.6" x14ac:dyDescent="0.3">
      <c r="A103" s="65"/>
      <c r="B103" s="57" t="e">
        <f>SUMIF('[1]WASH COAL RECEIPT &amp; GCV DATA'!$A$3:$A$123,A103,'[1]WASH COAL RECEIPT &amp; GCV DATA'!$B$3:$B$123)</f>
        <v>#VALUE!</v>
      </c>
      <c r="C103" s="13" t="e">
        <f>SUMIF('[1]WASH COAL RECEIPT &amp; GCV DATA'!$A$3:$A$123,A103,'[1]WASH COAL RECEIPT &amp; GCV DATA'!$C$3:$C$123)</f>
        <v>#VALUE!</v>
      </c>
      <c r="D103" s="66">
        <f>IFERROR(VLOOKUP(A103,'[1]WASH COAL RECEIPT &amp; GCV DATA'!A100:V225,4,0),0)</f>
        <v>0</v>
      </c>
      <c r="E103" s="14">
        <f>IFERROR(VLOOKUP(A103,'[1]WASH COAL RECEIPT &amp; GCV DATA'!$A$2:$V$196,5,0),0)</f>
        <v>0</v>
      </c>
      <c r="F103" s="13" t="e">
        <f>SUMIF('[1]WASH COAL RECEIPT &amp; GCV DATA'!$A$3:$A$196,'MASTER DATA FILE WASH COAL'!A103,'[1]WASH COAL RECEIPT &amp; GCV DATA'!$F$3:$F$196)</f>
        <v>#VALUE!</v>
      </c>
      <c r="G103" s="13">
        <f>IFERROR(VLOOKUP(A103,'[1]WASH COAL RECEIPT &amp; GCV DATA'!$A$2:$V$196,7,0),0)</f>
        <v>0</v>
      </c>
      <c r="H103" s="13">
        <f>IFERROR(VLOOKUP(A103,'[1]WASH COAL RECEIPT &amp; GCV DATA'!$A$2:$V$196,8,0),0)</f>
        <v>0</v>
      </c>
      <c r="I103" s="13">
        <f>IFERROR(VLOOKUP(A103,'[1]WASH COAL RECEIPT &amp; GCV DATA'!$A$2:$V$196,9,0),0)</f>
        <v>0</v>
      </c>
      <c r="J103" s="13">
        <f>IFERROR(VLOOKUP(A103,'[1]WASH COAL RECEIPT &amp; GCV DATA'!$A$2:$V$196,10,0),0)</f>
        <v>0</v>
      </c>
      <c r="K103" s="15" t="e">
        <f>SUMIF('[1]WASH COAL RECEIPT &amp; GCV DATA'!$A$3:$A$196,'MASTER DATA FILE WASH COAL'!A103,'[1]WASH COAL RECEIPT &amp; GCV DATA'!$K$3:$K$196)</f>
        <v>#VALUE!</v>
      </c>
      <c r="L103" s="15" t="e">
        <f>SUMIF('[1]WASH COAL RECEIPT &amp; GCV DATA'!$A$3:$A$196,'MASTER DATA FILE WASH COAL'!A103,'[1]WASH COAL RECEIPT &amp; GCV DATA'!$L$3:$L$196)</f>
        <v>#VALUE!</v>
      </c>
      <c r="M103" s="15" t="e">
        <f t="shared" si="10"/>
        <v>#VALUE!</v>
      </c>
      <c r="N103" s="67" t="e">
        <f t="shared" si="11"/>
        <v>#VALUE!</v>
      </c>
      <c r="O103" s="15" t="e">
        <f>SUMIF('[1]WASH COAL RECEIPT &amp; GCV DATA'!$A$3:$A$196,'MASTER DATA FILE WASH COAL'!A103,'[1]WASH COAL RECEIPT &amp; GCV DATA'!$O$3:$O$196)</f>
        <v>#VALUE!</v>
      </c>
      <c r="P103" s="15" t="e">
        <f t="shared" si="12"/>
        <v>#VALUE!</v>
      </c>
      <c r="Q103" s="15" t="e">
        <f>SUMIF('[1]WASH COAL RECEIPT &amp; GCV DATA'!$A$3:$A$196,'MASTER DATA FILE WASH COAL'!A103,'[1]WASH COAL RECEIPT &amp; GCV DATA'!$Q$3:$Q$196)</f>
        <v>#VALUE!</v>
      </c>
      <c r="R103" s="16" t="e">
        <f>SUMIF('[1]WASH COAL RECEIPT &amp; GCV DATA'!$A$3:$A$256,'MASTER DATA FILE WASH COAL'!A103,'[1]WASH COAL RECEIPT &amp; GCV DATA'!$R$3:$R$256)+IF(H103=$J$234,($K$234*K103),0)+IF(H103=$J$235,($K$235*K103),0)</f>
        <v>#VALUE!</v>
      </c>
      <c r="S103" s="15" t="e">
        <f t="shared" si="13"/>
        <v>#VALUE!</v>
      </c>
      <c r="T103" s="15" t="e">
        <f>SUMIF('[1]WASH COAL RECEIPT &amp; GCV DATA'!$A$3:$A$196,'MASTER DATA FILE WASH COAL'!A103,'[1]WASH COAL RECEIPT &amp; GCV DATA'!$T$3:$T$196)</f>
        <v>#VALUE!</v>
      </c>
      <c r="U103" s="15" t="e">
        <f t="shared" si="14"/>
        <v>#VALUE!</v>
      </c>
      <c r="V103" s="15" t="e">
        <f>SUMIF('[1]WASH COAL RECEIPT &amp; GCV DATA'!$A$3:$A$196,'MASTER DATA FILE WASH COAL'!A103,'[1]WASH COAL RECEIPT &amp; GCV DATA'!$V$3:$V$196)</f>
        <v>#VALUE!</v>
      </c>
      <c r="W103" s="15" t="e">
        <f t="shared" si="15"/>
        <v>#VALUE!</v>
      </c>
      <c r="X103" s="13" t="e">
        <f t="shared" si="16"/>
        <v>#VALUE!</v>
      </c>
      <c r="Y103" s="13"/>
      <c r="Z103" s="13"/>
      <c r="AB103">
        <v>4042.1610350727119</v>
      </c>
      <c r="AC103" s="53" t="e">
        <f t="shared" si="18"/>
        <v>#VALUE!</v>
      </c>
      <c r="AE103" s="53" t="e">
        <f t="shared" si="17"/>
        <v>#VALUE!</v>
      </c>
      <c r="AF103">
        <v>102</v>
      </c>
    </row>
    <row r="104" spans="1:37" customFormat="1" ht="15.6" x14ac:dyDescent="0.3">
      <c r="A104" s="65"/>
      <c r="B104" s="57" t="e">
        <f>SUMIF('[1]WASH COAL RECEIPT &amp; GCV DATA'!$A$3:$A$123,A104,'[1]WASH COAL RECEIPT &amp; GCV DATA'!$B$3:$B$123)</f>
        <v>#VALUE!</v>
      </c>
      <c r="C104" s="13" t="e">
        <f>SUMIF('[1]WASH COAL RECEIPT &amp; GCV DATA'!$A$3:$A$123,A104,'[1]WASH COAL RECEIPT &amp; GCV DATA'!$C$3:$C$123)</f>
        <v>#VALUE!</v>
      </c>
      <c r="D104" s="66">
        <f>IFERROR(VLOOKUP(A104,'[1]WASH COAL RECEIPT &amp; GCV DATA'!A100:V226,4,0),0)</f>
        <v>0</v>
      </c>
      <c r="E104" s="14">
        <f>IFERROR(VLOOKUP(A104,'[1]WASH COAL RECEIPT &amp; GCV DATA'!$A$2:$V$196,5,0),0)</f>
        <v>0</v>
      </c>
      <c r="F104" s="13" t="e">
        <f>SUMIF('[1]WASH COAL RECEIPT &amp; GCV DATA'!$A$3:$A$196,'MASTER DATA FILE WASH COAL'!A104,'[1]WASH COAL RECEIPT &amp; GCV DATA'!$F$3:$F$196)</f>
        <v>#VALUE!</v>
      </c>
      <c r="G104" s="13">
        <f>IFERROR(VLOOKUP(A104,'[1]WASH COAL RECEIPT &amp; GCV DATA'!$A$2:$V$196,7,0),0)</f>
        <v>0</v>
      </c>
      <c r="H104" s="13">
        <f>IFERROR(VLOOKUP(A104,'[1]WASH COAL RECEIPT &amp; GCV DATA'!$A$2:$V$196,8,0),0)</f>
        <v>0</v>
      </c>
      <c r="I104" s="13">
        <f>IFERROR(VLOOKUP(A104,'[1]WASH COAL RECEIPT &amp; GCV DATA'!$A$2:$V$196,9,0),0)</f>
        <v>0</v>
      </c>
      <c r="J104" s="13">
        <f>IFERROR(VLOOKUP(A104,'[1]WASH COAL RECEIPT &amp; GCV DATA'!$A$2:$V$196,10,0),0)</f>
        <v>0</v>
      </c>
      <c r="K104" s="15" t="e">
        <f>SUMIF('[1]WASH COAL RECEIPT &amp; GCV DATA'!$A$3:$A$196,'MASTER DATA FILE WASH COAL'!A104,'[1]WASH COAL RECEIPT &amp; GCV DATA'!$K$3:$K$196)</f>
        <v>#VALUE!</v>
      </c>
      <c r="L104" s="15" t="e">
        <f>SUMIF('[1]WASH COAL RECEIPT &amp; GCV DATA'!$A$3:$A$196,'MASTER DATA FILE WASH COAL'!A104,'[1]WASH COAL RECEIPT &amp; GCV DATA'!$L$3:$L$196)</f>
        <v>#VALUE!</v>
      </c>
      <c r="M104" s="15" t="e">
        <f t="shared" si="10"/>
        <v>#VALUE!</v>
      </c>
      <c r="N104" s="67" t="e">
        <f t="shared" si="11"/>
        <v>#VALUE!</v>
      </c>
      <c r="O104" s="15" t="e">
        <f>SUMIF('[1]WASH COAL RECEIPT &amp; GCV DATA'!$A$3:$A$196,'MASTER DATA FILE WASH COAL'!A104,'[1]WASH COAL RECEIPT &amp; GCV DATA'!$O$3:$O$196)</f>
        <v>#VALUE!</v>
      </c>
      <c r="P104" s="15" t="e">
        <f t="shared" si="12"/>
        <v>#VALUE!</v>
      </c>
      <c r="Q104" s="15" t="e">
        <f>SUMIF('[1]WASH COAL RECEIPT &amp; GCV DATA'!$A$3:$A$196,'MASTER DATA FILE WASH COAL'!A104,'[1]WASH COAL RECEIPT &amp; GCV DATA'!$Q$3:$Q$196)</f>
        <v>#VALUE!</v>
      </c>
      <c r="R104" s="16" t="e">
        <f>SUMIF('[1]WASH COAL RECEIPT &amp; GCV DATA'!$A$3:$A$256,'MASTER DATA FILE WASH COAL'!A104,'[1]WASH COAL RECEIPT &amp; GCV DATA'!$R$3:$R$256)+IF(H104=$J$234,($K$234*K104),0)+IF(H104=$J$235,($K$235*K104),0)</f>
        <v>#VALUE!</v>
      </c>
      <c r="S104" s="15" t="e">
        <f t="shared" si="13"/>
        <v>#VALUE!</v>
      </c>
      <c r="T104" s="15" t="e">
        <f>SUMIF('[1]WASH COAL RECEIPT &amp; GCV DATA'!$A$3:$A$196,'MASTER DATA FILE WASH COAL'!A104,'[1]WASH COAL RECEIPT &amp; GCV DATA'!$T$3:$T$196)</f>
        <v>#VALUE!</v>
      </c>
      <c r="U104" s="15" t="e">
        <f t="shared" si="14"/>
        <v>#VALUE!</v>
      </c>
      <c r="V104" s="15" t="e">
        <f>SUMIF('[1]WASH COAL RECEIPT &amp; GCV DATA'!$A$3:$A$196,'MASTER DATA FILE WASH COAL'!A104,'[1]WASH COAL RECEIPT &amp; GCV DATA'!$V$3:$V$196)</f>
        <v>#VALUE!</v>
      </c>
      <c r="W104" s="15" t="e">
        <f t="shared" si="15"/>
        <v>#VALUE!</v>
      </c>
      <c r="X104" s="13" t="e">
        <f t="shared" si="16"/>
        <v>#VALUE!</v>
      </c>
      <c r="Y104" s="13"/>
      <c r="Z104" s="13"/>
      <c r="AB104">
        <v>3918.7056813327636</v>
      </c>
      <c r="AC104" s="53" t="e">
        <f t="shared" si="18"/>
        <v>#VALUE!</v>
      </c>
      <c r="AE104" s="53" t="e">
        <f t="shared" si="17"/>
        <v>#VALUE!</v>
      </c>
      <c r="AF104">
        <v>103</v>
      </c>
    </row>
    <row r="105" spans="1:37" customFormat="1" ht="15.6" x14ac:dyDescent="0.3">
      <c r="A105" s="65"/>
      <c r="B105" s="57" t="e">
        <f>SUMIF('[1]WASH COAL RECEIPT &amp; GCV DATA'!$A$3:$A$123,A105,'[1]WASH COAL RECEIPT &amp; GCV DATA'!$B$3:$B$123)</f>
        <v>#VALUE!</v>
      </c>
      <c r="C105" s="13" t="e">
        <f>SUMIF('[1]WASH COAL RECEIPT &amp; GCV DATA'!$A$3:$A$123,A105,'[1]WASH COAL RECEIPT &amp; GCV DATA'!$C$3:$C$123)</f>
        <v>#VALUE!</v>
      </c>
      <c r="D105" s="66">
        <f>IFERROR(VLOOKUP(A105,'[1]WASH COAL RECEIPT &amp; GCV DATA'!A100:V227,4,0),0)</f>
        <v>0</v>
      </c>
      <c r="E105" s="14">
        <f>IFERROR(VLOOKUP(A105,'[1]WASH COAL RECEIPT &amp; GCV DATA'!$A$2:$V$196,5,0),0)</f>
        <v>0</v>
      </c>
      <c r="F105" s="13" t="e">
        <f>SUMIF('[1]WASH COAL RECEIPT &amp; GCV DATA'!$A$3:$A$196,'MASTER DATA FILE WASH COAL'!A105,'[1]WASH COAL RECEIPT &amp; GCV DATA'!$F$3:$F$196)</f>
        <v>#VALUE!</v>
      </c>
      <c r="G105" s="13">
        <f>IFERROR(VLOOKUP(A105,'[1]WASH COAL RECEIPT &amp; GCV DATA'!$A$2:$V$196,7,0),0)</f>
        <v>0</v>
      </c>
      <c r="H105" s="13">
        <f>IFERROR(VLOOKUP(A105,'[1]WASH COAL RECEIPT &amp; GCV DATA'!$A$2:$V$196,8,0),0)</f>
        <v>0</v>
      </c>
      <c r="I105" s="13">
        <f>IFERROR(VLOOKUP(A105,'[1]WASH COAL RECEIPT &amp; GCV DATA'!$A$2:$V$196,9,0),0)</f>
        <v>0</v>
      </c>
      <c r="J105" s="13">
        <f>IFERROR(VLOOKUP(A105,'[1]WASH COAL RECEIPT &amp; GCV DATA'!$A$2:$V$196,10,0),0)</f>
        <v>0</v>
      </c>
      <c r="K105" s="15" t="e">
        <f>SUMIF('[1]WASH COAL RECEIPT &amp; GCV DATA'!$A$3:$A$196,'MASTER DATA FILE WASH COAL'!A105,'[1]WASH COAL RECEIPT &amp; GCV DATA'!$K$3:$K$196)</f>
        <v>#VALUE!</v>
      </c>
      <c r="L105" s="15" t="e">
        <f>SUMIF('[1]WASH COAL RECEIPT &amp; GCV DATA'!$A$3:$A$196,'MASTER DATA FILE WASH COAL'!A105,'[1]WASH COAL RECEIPT &amp; GCV DATA'!$L$3:$L$196)</f>
        <v>#VALUE!</v>
      </c>
      <c r="M105" s="15" t="e">
        <f t="shared" si="10"/>
        <v>#VALUE!</v>
      </c>
      <c r="N105" s="67" t="e">
        <f t="shared" si="11"/>
        <v>#VALUE!</v>
      </c>
      <c r="O105" s="15" t="e">
        <f>SUMIF('[1]WASH COAL RECEIPT &amp; GCV DATA'!$A$3:$A$196,'MASTER DATA FILE WASH COAL'!A105,'[1]WASH COAL RECEIPT &amp; GCV DATA'!$O$3:$O$196)</f>
        <v>#VALUE!</v>
      </c>
      <c r="P105" s="15" t="e">
        <f t="shared" si="12"/>
        <v>#VALUE!</v>
      </c>
      <c r="Q105" s="15" t="e">
        <f>SUMIF('[1]WASH COAL RECEIPT &amp; GCV DATA'!$A$3:$A$196,'MASTER DATA FILE WASH COAL'!A105,'[1]WASH COAL RECEIPT &amp; GCV DATA'!$Q$3:$Q$196)</f>
        <v>#VALUE!</v>
      </c>
      <c r="R105" s="16" t="e">
        <f>SUMIF('[1]WASH COAL RECEIPT &amp; GCV DATA'!$A$3:$A$256,'MASTER DATA FILE WASH COAL'!A105,'[1]WASH COAL RECEIPT &amp; GCV DATA'!$R$3:$R$256)+IF(H105=$J$234,($K$234*K105),0)+IF(H105=$J$235,($K$235*K105),0)</f>
        <v>#VALUE!</v>
      </c>
      <c r="S105" s="15" t="e">
        <f t="shared" si="13"/>
        <v>#VALUE!</v>
      </c>
      <c r="T105" s="15" t="e">
        <f>SUMIF('[1]WASH COAL RECEIPT &amp; GCV DATA'!$A$3:$A$196,'MASTER DATA FILE WASH COAL'!A105,'[1]WASH COAL RECEIPT &amp; GCV DATA'!$T$3:$T$196)</f>
        <v>#VALUE!</v>
      </c>
      <c r="U105" s="15" t="e">
        <f t="shared" si="14"/>
        <v>#VALUE!</v>
      </c>
      <c r="V105" s="15" t="e">
        <f>SUMIF('[1]WASH COAL RECEIPT &amp; GCV DATA'!$A$3:$A$196,'MASTER DATA FILE WASH COAL'!A105,'[1]WASH COAL RECEIPT &amp; GCV DATA'!$V$3:$V$196)</f>
        <v>#VALUE!</v>
      </c>
      <c r="W105" s="15" t="e">
        <f t="shared" si="15"/>
        <v>#VALUE!</v>
      </c>
      <c r="X105" s="13" t="e">
        <f t="shared" si="16"/>
        <v>#VALUE!</v>
      </c>
      <c r="Y105" s="13"/>
      <c r="Z105" s="13"/>
      <c r="AB105">
        <v>4067.2332799999999</v>
      </c>
      <c r="AC105" s="53" t="e">
        <f t="shared" si="18"/>
        <v>#VALUE!</v>
      </c>
      <c r="AE105" s="53" t="e">
        <f t="shared" si="17"/>
        <v>#VALUE!</v>
      </c>
      <c r="AF105">
        <v>104</v>
      </c>
    </row>
    <row r="106" spans="1:37" customFormat="1" ht="15.6" x14ac:dyDescent="0.3">
      <c r="A106" s="65"/>
      <c r="B106" s="57" t="e">
        <f>SUMIF('[1]WASH COAL RECEIPT &amp; GCV DATA'!$A$3:$A$123,A106,'[1]WASH COAL RECEIPT &amp; GCV DATA'!$B$3:$B$123)</f>
        <v>#VALUE!</v>
      </c>
      <c r="C106" s="13" t="e">
        <f>SUMIF('[1]WASH COAL RECEIPT &amp; GCV DATA'!$A$3:$A$123,A106,'[1]WASH COAL RECEIPT &amp; GCV DATA'!$C$3:$C$123)</f>
        <v>#VALUE!</v>
      </c>
      <c r="D106" s="66">
        <f>IFERROR(VLOOKUP(A106,'[1]WASH COAL RECEIPT &amp; GCV DATA'!A100:V228,4,0),0)</f>
        <v>0</v>
      </c>
      <c r="E106" s="14">
        <f>IFERROR(VLOOKUP(A106,'[1]WASH COAL RECEIPT &amp; GCV DATA'!$A$2:$V$196,5,0),0)</f>
        <v>0</v>
      </c>
      <c r="F106" s="13" t="e">
        <f>SUMIF('[1]WASH COAL RECEIPT &amp; GCV DATA'!$A$3:$A$196,'MASTER DATA FILE WASH COAL'!A106,'[1]WASH COAL RECEIPT &amp; GCV DATA'!$F$3:$F$196)</f>
        <v>#VALUE!</v>
      </c>
      <c r="G106" s="13">
        <f>IFERROR(VLOOKUP(A106,'[1]WASH COAL RECEIPT &amp; GCV DATA'!$A$2:$V$196,7,0),0)</f>
        <v>0</v>
      </c>
      <c r="H106" s="13">
        <f>IFERROR(VLOOKUP(A106,'[1]WASH COAL RECEIPT &amp; GCV DATA'!$A$2:$V$196,8,0),0)</f>
        <v>0</v>
      </c>
      <c r="I106" s="13">
        <f>IFERROR(VLOOKUP(A106,'[1]WASH COAL RECEIPT &amp; GCV DATA'!$A$2:$V$196,9,0),0)</f>
        <v>0</v>
      </c>
      <c r="J106" s="13">
        <f>IFERROR(VLOOKUP(A106,'[1]WASH COAL RECEIPT &amp; GCV DATA'!$A$2:$V$196,10,0),0)</f>
        <v>0</v>
      </c>
      <c r="K106" s="15" t="e">
        <f>SUMIF('[1]WASH COAL RECEIPT &amp; GCV DATA'!$A$3:$A$196,'MASTER DATA FILE WASH COAL'!A106,'[1]WASH COAL RECEIPT &amp; GCV DATA'!$K$3:$K$196)</f>
        <v>#VALUE!</v>
      </c>
      <c r="L106" s="15" t="e">
        <f>SUMIF('[1]WASH COAL RECEIPT &amp; GCV DATA'!$A$3:$A$196,'MASTER DATA FILE WASH COAL'!A106,'[1]WASH COAL RECEIPT &amp; GCV DATA'!$L$3:$L$196)</f>
        <v>#VALUE!</v>
      </c>
      <c r="M106" s="15" t="e">
        <f t="shared" si="10"/>
        <v>#VALUE!</v>
      </c>
      <c r="N106" s="67" t="e">
        <f t="shared" si="11"/>
        <v>#VALUE!</v>
      </c>
      <c r="O106" s="15" t="e">
        <f>SUMIF('[1]WASH COAL RECEIPT &amp; GCV DATA'!$A$3:$A$196,'MASTER DATA FILE WASH COAL'!A106,'[1]WASH COAL RECEIPT &amp; GCV DATA'!$O$3:$O$196)</f>
        <v>#VALUE!</v>
      </c>
      <c r="P106" s="15" t="e">
        <f t="shared" si="12"/>
        <v>#VALUE!</v>
      </c>
      <c r="Q106" s="15" t="e">
        <f>SUMIF('[1]WASH COAL RECEIPT &amp; GCV DATA'!$A$3:$A$196,'MASTER DATA FILE WASH COAL'!A106,'[1]WASH COAL RECEIPT &amp; GCV DATA'!$Q$3:$Q$196)</f>
        <v>#VALUE!</v>
      </c>
      <c r="R106" s="16" t="e">
        <f>SUMIF('[1]WASH COAL RECEIPT &amp; GCV DATA'!$A$3:$A$256,'MASTER DATA FILE WASH COAL'!A106,'[1]WASH COAL RECEIPT &amp; GCV DATA'!$R$3:$R$256)+IF(H106=$J$234,($K$234*K106),0)+IF(H106=$J$235,($K$235*K106),0)</f>
        <v>#VALUE!</v>
      </c>
      <c r="S106" s="15" t="e">
        <f t="shared" si="13"/>
        <v>#VALUE!</v>
      </c>
      <c r="T106" s="15" t="e">
        <f>SUMIF('[1]WASH COAL RECEIPT &amp; GCV DATA'!$A$3:$A$196,'MASTER DATA FILE WASH COAL'!A106,'[1]WASH COAL RECEIPT &amp; GCV DATA'!$T$3:$T$196)</f>
        <v>#VALUE!</v>
      </c>
      <c r="U106" s="15" t="e">
        <f t="shared" si="14"/>
        <v>#VALUE!</v>
      </c>
      <c r="V106" s="15" t="e">
        <f>SUMIF('[1]WASH COAL RECEIPT &amp; GCV DATA'!$A$3:$A$196,'MASTER DATA FILE WASH COAL'!A106,'[1]WASH COAL RECEIPT &amp; GCV DATA'!$V$3:$V$196)</f>
        <v>#VALUE!</v>
      </c>
      <c r="W106" s="15" t="e">
        <f t="shared" si="15"/>
        <v>#VALUE!</v>
      </c>
      <c r="X106" s="13" t="e">
        <f t="shared" si="16"/>
        <v>#VALUE!</v>
      </c>
      <c r="Y106" s="13"/>
      <c r="Z106" s="13"/>
      <c r="AB106">
        <v>4145.1839289535637</v>
      </c>
      <c r="AC106" s="53" t="e">
        <f t="shared" si="18"/>
        <v>#VALUE!</v>
      </c>
      <c r="AE106" s="53" t="e">
        <f t="shared" si="17"/>
        <v>#VALUE!</v>
      </c>
      <c r="AF106">
        <v>105</v>
      </c>
    </row>
    <row r="107" spans="1:37" customFormat="1" ht="15.6" x14ac:dyDescent="0.3">
      <c r="A107" s="65"/>
      <c r="B107" s="57" t="e">
        <f>SUMIF('[1]WASH COAL RECEIPT &amp; GCV DATA'!$A$3:$A$123,A107,'[1]WASH COAL RECEIPT &amp; GCV DATA'!$B$3:$B$123)</f>
        <v>#VALUE!</v>
      </c>
      <c r="C107" s="13" t="e">
        <f>SUMIF('[1]WASH COAL RECEIPT &amp; GCV DATA'!$A$3:$A$123,A107,'[1]WASH COAL RECEIPT &amp; GCV DATA'!$C$3:$C$123)</f>
        <v>#VALUE!</v>
      </c>
      <c r="D107" s="66">
        <f>IFERROR(VLOOKUP(A107,'[1]WASH COAL RECEIPT &amp; GCV DATA'!A100:V229,4,0),0)</f>
        <v>0</v>
      </c>
      <c r="E107" s="14">
        <f>IFERROR(VLOOKUP(A107,'[1]WASH COAL RECEIPT &amp; GCV DATA'!$A$2:$V$196,5,0),0)</f>
        <v>0</v>
      </c>
      <c r="F107" s="13" t="e">
        <f>SUMIF('[1]WASH COAL RECEIPT &amp; GCV DATA'!$A$3:$A$196,'MASTER DATA FILE WASH COAL'!A107,'[1]WASH COAL RECEIPT &amp; GCV DATA'!$F$3:$F$196)</f>
        <v>#VALUE!</v>
      </c>
      <c r="G107" s="13">
        <f>IFERROR(VLOOKUP(A107,'[1]WASH COAL RECEIPT &amp; GCV DATA'!$A$2:$V$196,7,0),0)</f>
        <v>0</v>
      </c>
      <c r="H107" s="13">
        <f>IFERROR(VLOOKUP(A107,'[1]WASH COAL RECEIPT &amp; GCV DATA'!$A$2:$V$196,8,0),0)</f>
        <v>0</v>
      </c>
      <c r="I107" s="13">
        <f>IFERROR(VLOOKUP(A107,'[1]WASH COAL RECEIPT &amp; GCV DATA'!$A$2:$V$196,9,0),0)</f>
        <v>0</v>
      </c>
      <c r="J107" s="13">
        <f>IFERROR(VLOOKUP(A107,'[1]WASH COAL RECEIPT &amp; GCV DATA'!$A$2:$V$196,10,0),0)</f>
        <v>0</v>
      </c>
      <c r="K107" s="15" t="e">
        <f>SUMIF('[1]WASH COAL RECEIPT &amp; GCV DATA'!$A$3:$A$196,'MASTER DATA FILE WASH COAL'!A107,'[1]WASH COAL RECEIPT &amp; GCV DATA'!$K$3:$K$196)</f>
        <v>#VALUE!</v>
      </c>
      <c r="L107" s="15" t="e">
        <f>SUMIF('[1]WASH COAL RECEIPT &amp; GCV DATA'!$A$3:$A$196,'MASTER DATA FILE WASH COAL'!A107,'[1]WASH COAL RECEIPT &amp; GCV DATA'!$L$3:$L$196)</f>
        <v>#VALUE!</v>
      </c>
      <c r="M107" s="15" t="e">
        <f t="shared" si="10"/>
        <v>#VALUE!</v>
      </c>
      <c r="N107" s="67" t="e">
        <f t="shared" si="11"/>
        <v>#VALUE!</v>
      </c>
      <c r="O107" s="15" t="e">
        <f>SUMIF('[1]WASH COAL RECEIPT &amp; GCV DATA'!$A$3:$A$196,'MASTER DATA FILE WASH COAL'!A107,'[1]WASH COAL RECEIPT &amp; GCV DATA'!$O$3:$O$196)</f>
        <v>#VALUE!</v>
      </c>
      <c r="P107" s="15" t="e">
        <f t="shared" si="12"/>
        <v>#VALUE!</v>
      </c>
      <c r="Q107" s="15" t="e">
        <f>SUMIF('[1]WASH COAL RECEIPT &amp; GCV DATA'!$A$3:$A$196,'MASTER DATA FILE WASH COAL'!A107,'[1]WASH COAL RECEIPT &amp; GCV DATA'!$Q$3:$Q$196)</f>
        <v>#VALUE!</v>
      </c>
      <c r="R107" s="16" t="e">
        <f>SUMIF('[1]WASH COAL RECEIPT &amp; GCV DATA'!$A$3:$A$256,'MASTER DATA FILE WASH COAL'!A107,'[1]WASH COAL RECEIPT &amp; GCV DATA'!$R$3:$R$256)+IF(H107=$J$234,($K$234*K107),0)+IF(H107=$J$235,($K$235*K107),0)</f>
        <v>#VALUE!</v>
      </c>
      <c r="S107" s="15" t="e">
        <f t="shared" si="13"/>
        <v>#VALUE!</v>
      </c>
      <c r="T107" s="15" t="e">
        <f>SUMIF('[1]WASH COAL RECEIPT &amp; GCV DATA'!$A$3:$A$196,'MASTER DATA FILE WASH COAL'!A107,'[1]WASH COAL RECEIPT &amp; GCV DATA'!$T$3:$T$196)</f>
        <v>#VALUE!</v>
      </c>
      <c r="U107" s="15" t="e">
        <f t="shared" si="14"/>
        <v>#VALUE!</v>
      </c>
      <c r="V107" s="15" t="e">
        <f>SUMIF('[1]WASH COAL RECEIPT &amp; GCV DATA'!$A$3:$A$196,'MASTER DATA FILE WASH COAL'!A107,'[1]WASH COAL RECEIPT &amp; GCV DATA'!$V$3:$V$196)</f>
        <v>#VALUE!</v>
      </c>
      <c r="W107" s="15" t="e">
        <f t="shared" si="15"/>
        <v>#VALUE!</v>
      </c>
      <c r="X107" s="13" t="e">
        <f t="shared" si="16"/>
        <v>#VALUE!</v>
      </c>
      <c r="Y107" s="13"/>
      <c r="Z107" s="13"/>
      <c r="AB107">
        <v>3986.6197032767636</v>
      </c>
      <c r="AC107" s="53" t="e">
        <f t="shared" si="18"/>
        <v>#VALUE!</v>
      </c>
      <c r="AE107" s="53" t="e">
        <f t="shared" si="17"/>
        <v>#VALUE!</v>
      </c>
      <c r="AF107">
        <v>106</v>
      </c>
    </row>
    <row r="108" spans="1:37" customFormat="1" ht="15.6" x14ac:dyDescent="0.3">
      <c r="A108" s="65"/>
      <c r="B108" s="57" t="e">
        <f>SUMIF('[1]WASH COAL RECEIPT &amp; GCV DATA'!$A$3:$A$123,A108,'[1]WASH COAL RECEIPT &amp; GCV DATA'!$B$3:$B$123)</f>
        <v>#VALUE!</v>
      </c>
      <c r="C108" s="13" t="e">
        <f>SUMIF('[1]WASH COAL RECEIPT &amp; GCV DATA'!$A$3:$A$123,A108,'[1]WASH COAL RECEIPT &amp; GCV DATA'!$C$3:$C$123)</f>
        <v>#VALUE!</v>
      </c>
      <c r="D108" s="66">
        <f>IFERROR(VLOOKUP(A108,'[1]WASH COAL RECEIPT &amp; GCV DATA'!A100:V230,4,0),0)</f>
        <v>0</v>
      </c>
      <c r="E108" s="14">
        <f>IFERROR(VLOOKUP(A108,'[1]WASH COAL RECEIPT &amp; GCV DATA'!$A$2:$V$196,5,0),0)</f>
        <v>0</v>
      </c>
      <c r="F108" s="13" t="e">
        <f>SUMIF('[1]WASH COAL RECEIPT &amp; GCV DATA'!$A$3:$A$196,'MASTER DATA FILE WASH COAL'!A108,'[1]WASH COAL RECEIPT &amp; GCV DATA'!$F$3:$F$196)</f>
        <v>#VALUE!</v>
      </c>
      <c r="G108" s="13">
        <f>IFERROR(VLOOKUP(A108,'[1]WASH COAL RECEIPT &amp; GCV DATA'!$A$2:$V$196,7,0),0)</f>
        <v>0</v>
      </c>
      <c r="H108" s="13">
        <f>IFERROR(VLOOKUP(A108,'[1]WASH COAL RECEIPT &amp; GCV DATA'!$A$2:$V$196,8,0),0)</f>
        <v>0</v>
      </c>
      <c r="I108" s="13">
        <f>IFERROR(VLOOKUP(A108,'[1]WASH COAL RECEIPT &amp; GCV DATA'!$A$2:$V$196,9,0),0)</f>
        <v>0</v>
      </c>
      <c r="J108" s="13">
        <f>IFERROR(VLOOKUP(A108,'[1]WASH COAL RECEIPT &amp; GCV DATA'!$A$2:$V$196,10,0),0)</f>
        <v>0</v>
      </c>
      <c r="K108" s="15" t="e">
        <f>SUMIF('[1]WASH COAL RECEIPT &amp; GCV DATA'!$A$3:$A$196,'MASTER DATA FILE WASH COAL'!A108,'[1]WASH COAL RECEIPT &amp; GCV DATA'!$K$3:$K$196)</f>
        <v>#VALUE!</v>
      </c>
      <c r="L108" s="15" t="e">
        <f>SUMIF('[1]WASH COAL RECEIPT &amp; GCV DATA'!$A$3:$A$196,'MASTER DATA FILE WASH COAL'!A108,'[1]WASH COAL RECEIPT &amp; GCV DATA'!$L$3:$L$196)</f>
        <v>#VALUE!</v>
      </c>
      <c r="M108" s="15" t="e">
        <f t="shared" si="10"/>
        <v>#VALUE!</v>
      </c>
      <c r="N108" s="67" t="e">
        <f t="shared" si="11"/>
        <v>#VALUE!</v>
      </c>
      <c r="O108" s="15" t="e">
        <f>SUMIF('[1]WASH COAL RECEIPT &amp; GCV DATA'!$A$3:$A$196,'MASTER DATA FILE WASH COAL'!A108,'[1]WASH COAL RECEIPT &amp; GCV DATA'!$O$3:$O$196)</f>
        <v>#VALUE!</v>
      </c>
      <c r="P108" s="15" t="e">
        <f t="shared" si="12"/>
        <v>#VALUE!</v>
      </c>
      <c r="Q108" s="15" t="e">
        <f>SUMIF('[1]WASH COAL RECEIPT &amp; GCV DATA'!$A$3:$A$196,'MASTER DATA FILE WASH COAL'!A108,'[1]WASH COAL RECEIPT &amp; GCV DATA'!$Q$3:$Q$196)</f>
        <v>#VALUE!</v>
      </c>
      <c r="R108" s="16" t="e">
        <f>SUMIF('[1]WASH COAL RECEIPT &amp; GCV DATA'!$A$3:$A$256,'MASTER DATA FILE WASH COAL'!A108,'[1]WASH COAL RECEIPT &amp; GCV DATA'!$R$3:$R$256)+IF(H108=$J$234,($K$234*K108),0)+IF(H108=$J$235,($K$235*K108),0)</f>
        <v>#VALUE!</v>
      </c>
      <c r="S108" s="15" t="e">
        <f t="shared" si="13"/>
        <v>#VALUE!</v>
      </c>
      <c r="T108" s="15" t="e">
        <f>SUMIF('[1]WASH COAL RECEIPT &amp; GCV DATA'!$A$3:$A$196,'MASTER DATA FILE WASH COAL'!A108,'[1]WASH COAL RECEIPT &amp; GCV DATA'!$T$3:$T$196)</f>
        <v>#VALUE!</v>
      </c>
      <c r="U108" s="15" t="e">
        <f t="shared" si="14"/>
        <v>#VALUE!</v>
      </c>
      <c r="V108" s="15" t="e">
        <f>SUMIF('[1]WASH COAL RECEIPT &amp; GCV DATA'!$A$3:$A$196,'MASTER DATA FILE WASH COAL'!A108,'[1]WASH COAL RECEIPT &amp; GCV DATA'!$V$3:$V$196)</f>
        <v>#VALUE!</v>
      </c>
      <c r="W108" s="15" t="e">
        <f t="shared" si="15"/>
        <v>#VALUE!</v>
      </c>
      <c r="X108" s="13" t="e">
        <f t="shared" si="16"/>
        <v>#VALUE!</v>
      </c>
      <c r="Y108" s="13"/>
      <c r="Z108" s="13"/>
      <c r="AB108">
        <v>4083.8381676121153</v>
      </c>
      <c r="AC108" s="53" t="e">
        <f t="shared" si="18"/>
        <v>#VALUE!</v>
      </c>
      <c r="AE108" s="53" t="e">
        <f t="shared" si="17"/>
        <v>#VALUE!</v>
      </c>
      <c r="AF108">
        <v>107</v>
      </c>
    </row>
    <row r="109" spans="1:37" customFormat="1" ht="15.6" x14ac:dyDescent="0.3">
      <c r="A109" s="65"/>
      <c r="B109" s="57" t="e">
        <f>SUMIF('[1]WASH COAL RECEIPT &amp; GCV DATA'!$A$3:$A$123,A109,'[1]WASH COAL RECEIPT &amp; GCV DATA'!$B$3:$B$123)</f>
        <v>#VALUE!</v>
      </c>
      <c r="C109" s="13" t="e">
        <f>SUMIF('[1]WASH COAL RECEIPT &amp; GCV DATA'!$A$3:$A$123,A109,'[1]WASH COAL RECEIPT &amp; GCV DATA'!$C$3:$C$123)</f>
        <v>#VALUE!</v>
      </c>
      <c r="D109" s="66">
        <f>IFERROR(VLOOKUP(A109,'[1]WASH COAL RECEIPT &amp; GCV DATA'!A100:V231,4,0),0)</f>
        <v>0</v>
      </c>
      <c r="E109" s="14">
        <f>IFERROR(VLOOKUP(A109,'[1]WASH COAL RECEIPT &amp; GCV DATA'!$A$2:$V$196,5,0),0)</f>
        <v>0</v>
      </c>
      <c r="F109" s="13" t="e">
        <f>SUMIF('[1]WASH COAL RECEIPT &amp; GCV DATA'!$A$3:$A$196,'MASTER DATA FILE WASH COAL'!A109,'[1]WASH COAL RECEIPT &amp; GCV DATA'!$F$3:$F$196)</f>
        <v>#VALUE!</v>
      </c>
      <c r="G109" s="13">
        <f>IFERROR(VLOOKUP(A109,'[1]WASH COAL RECEIPT &amp; GCV DATA'!$A$2:$V$196,7,0),0)</f>
        <v>0</v>
      </c>
      <c r="H109" s="13">
        <f>IFERROR(VLOOKUP(A109,'[1]WASH COAL RECEIPT &amp; GCV DATA'!$A$2:$V$196,8,0),0)</f>
        <v>0</v>
      </c>
      <c r="I109" s="13">
        <f>IFERROR(VLOOKUP(A109,'[1]WASH COAL RECEIPT &amp; GCV DATA'!$A$2:$V$196,9,0),0)</f>
        <v>0</v>
      </c>
      <c r="J109" s="13">
        <f>IFERROR(VLOOKUP(A109,'[1]WASH COAL RECEIPT &amp; GCV DATA'!$A$2:$V$196,10,0),0)</f>
        <v>0</v>
      </c>
      <c r="K109" s="15" t="e">
        <f>SUMIF('[1]WASH COAL RECEIPT &amp; GCV DATA'!$A$3:$A$196,'MASTER DATA FILE WASH COAL'!A109,'[1]WASH COAL RECEIPT &amp; GCV DATA'!$K$3:$K$196)</f>
        <v>#VALUE!</v>
      </c>
      <c r="L109" s="15" t="e">
        <f>SUMIF('[1]WASH COAL RECEIPT &amp; GCV DATA'!$A$3:$A$196,'MASTER DATA FILE WASH COAL'!A109,'[1]WASH COAL RECEIPT &amp; GCV DATA'!$L$3:$L$196)</f>
        <v>#VALUE!</v>
      </c>
      <c r="M109" s="15" t="e">
        <f t="shared" si="10"/>
        <v>#VALUE!</v>
      </c>
      <c r="N109" s="67" t="e">
        <f t="shared" si="11"/>
        <v>#VALUE!</v>
      </c>
      <c r="O109" s="15" t="e">
        <f>SUMIF('[1]WASH COAL RECEIPT &amp; GCV DATA'!$A$3:$A$196,'MASTER DATA FILE WASH COAL'!A109,'[1]WASH COAL RECEIPT &amp; GCV DATA'!$O$3:$O$196)</f>
        <v>#VALUE!</v>
      </c>
      <c r="P109" s="15" t="e">
        <f t="shared" si="12"/>
        <v>#VALUE!</v>
      </c>
      <c r="Q109" s="15" t="e">
        <f>SUMIF('[1]WASH COAL RECEIPT &amp; GCV DATA'!$A$3:$A$196,'MASTER DATA FILE WASH COAL'!A109,'[1]WASH COAL RECEIPT &amp; GCV DATA'!$Q$3:$Q$196)</f>
        <v>#VALUE!</v>
      </c>
      <c r="R109" s="16" t="e">
        <f>SUMIF('[1]WASH COAL RECEIPT &amp; GCV DATA'!$A$3:$A$256,'MASTER DATA FILE WASH COAL'!A109,'[1]WASH COAL RECEIPT &amp; GCV DATA'!$R$3:$R$256)+IF(H109=$J$234,($K$234*K109),0)+IF(H109=$J$235,($K$235*K109),0)</f>
        <v>#VALUE!</v>
      </c>
      <c r="S109" s="15" t="e">
        <f t="shared" si="13"/>
        <v>#VALUE!</v>
      </c>
      <c r="T109" s="15" t="e">
        <f>SUMIF('[1]WASH COAL RECEIPT &amp; GCV DATA'!$A$3:$A$196,'MASTER DATA FILE WASH COAL'!A109,'[1]WASH COAL RECEIPT &amp; GCV DATA'!$T$3:$T$196)</f>
        <v>#VALUE!</v>
      </c>
      <c r="U109" s="15" t="e">
        <f t="shared" si="14"/>
        <v>#VALUE!</v>
      </c>
      <c r="V109" s="15" t="e">
        <f>SUMIF('[1]WASH COAL RECEIPT &amp; GCV DATA'!$A$3:$A$196,'MASTER DATA FILE WASH COAL'!A109,'[1]WASH COAL RECEIPT &amp; GCV DATA'!$V$3:$V$196)</f>
        <v>#VALUE!</v>
      </c>
      <c r="W109" s="15" t="e">
        <f t="shared" si="15"/>
        <v>#VALUE!</v>
      </c>
      <c r="X109" s="13" t="e">
        <f t="shared" si="16"/>
        <v>#VALUE!</v>
      </c>
      <c r="Y109" s="13"/>
      <c r="Z109" s="13"/>
      <c r="AB109">
        <v>4140.2850128095643</v>
      </c>
      <c r="AC109" s="53" t="e">
        <f t="shared" si="18"/>
        <v>#VALUE!</v>
      </c>
      <c r="AE109" s="53" t="e">
        <f t="shared" si="17"/>
        <v>#VALUE!</v>
      </c>
      <c r="AF109">
        <v>108</v>
      </c>
    </row>
    <row r="110" spans="1:37" customFormat="1" ht="15.6" x14ac:dyDescent="0.3">
      <c r="A110" s="65"/>
      <c r="B110" s="57" t="e">
        <f>SUMIF('[1]WASH COAL RECEIPT &amp; GCV DATA'!$A$3:$A$123,A110,'[1]WASH COAL RECEIPT &amp; GCV DATA'!$B$3:$B$123)</f>
        <v>#VALUE!</v>
      </c>
      <c r="C110" s="13" t="e">
        <f>SUMIF('[1]WASH COAL RECEIPT &amp; GCV DATA'!$A$3:$A$123,A110,'[1]WASH COAL RECEIPT &amp; GCV DATA'!$C$3:$C$123)</f>
        <v>#VALUE!</v>
      </c>
      <c r="D110" s="66">
        <f>IFERROR(VLOOKUP(A110,'[1]WASH COAL RECEIPT &amp; GCV DATA'!A100:V232,4,0),0)</f>
        <v>0</v>
      </c>
      <c r="E110" s="14">
        <f>IFERROR(VLOOKUP(A110,'[1]WASH COAL RECEIPT &amp; GCV DATA'!$A$2:$V$196,5,0),0)</f>
        <v>0</v>
      </c>
      <c r="F110" s="13" t="e">
        <f>SUMIF('[1]WASH COAL RECEIPT &amp; GCV DATA'!$A$3:$A$196,'MASTER DATA FILE WASH COAL'!A110,'[1]WASH COAL RECEIPT &amp; GCV DATA'!$F$3:$F$196)</f>
        <v>#VALUE!</v>
      </c>
      <c r="G110" s="13">
        <f>IFERROR(VLOOKUP(A110,'[1]WASH COAL RECEIPT &amp; GCV DATA'!$A$2:$V$196,7,0),0)</f>
        <v>0</v>
      </c>
      <c r="H110" s="13">
        <f>IFERROR(VLOOKUP(A110,'[1]WASH COAL RECEIPT &amp; GCV DATA'!$A$2:$V$196,8,0),0)</f>
        <v>0</v>
      </c>
      <c r="I110" s="13">
        <f>IFERROR(VLOOKUP(A110,'[1]WASH COAL RECEIPT &amp; GCV DATA'!$A$2:$V$196,9,0),0)</f>
        <v>0</v>
      </c>
      <c r="J110" s="13">
        <f>IFERROR(VLOOKUP(A110,'[1]WASH COAL RECEIPT &amp; GCV DATA'!$A$2:$V$196,10,0),0)</f>
        <v>0</v>
      </c>
      <c r="K110" s="15" t="e">
        <f>SUMIF('[1]WASH COAL RECEIPT &amp; GCV DATA'!$A$3:$A$196,'MASTER DATA FILE WASH COAL'!A110,'[1]WASH COAL RECEIPT &amp; GCV DATA'!$K$3:$K$196)</f>
        <v>#VALUE!</v>
      </c>
      <c r="L110" s="15" t="e">
        <f>SUMIF('[1]WASH COAL RECEIPT &amp; GCV DATA'!$A$3:$A$196,'MASTER DATA FILE WASH COAL'!A110,'[1]WASH COAL RECEIPT &amp; GCV DATA'!$L$3:$L$196)</f>
        <v>#VALUE!</v>
      </c>
      <c r="M110" s="15" t="e">
        <f t="shared" si="10"/>
        <v>#VALUE!</v>
      </c>
      <c r="N110" s="67" t="e">
        <f t="shared" si="11"/>
        <v>#VALUE!</v>
      </c>
      <c r="O110" s="15" t="e">
        <f>SUMIF('[1]WASH COAL RECEIPT &amp; GCV DATA'!$A$3:$A$196,'MASTER DATA FILE WASH COAL'!A110,'[1]WASH COAL RECEIPT &amp; GCV DATA'!$O$3:$O$196)</f>
        <v>#VALUE!</v>
      </c>
      <c r="P110" s="15" t="e">
        <f t="shared" si="12"/>
        <v>#VALUE!</v>
      </c>
      <c r="Q110" s="15" t="e">
        <f>SUMIF('[1]WASH COAL RECEIPT &amp; GCV DATA'!$A$3:$A$196,'MASTER DATA FILE WASH COAL'!A110,'[1]WASH COAL RECEIPT &amp; GCV DATA'!$Q$3:$Q$196)</f>
        <v>#VALUE!</v>
      </c>
      <c r="R110" s="16" t="e">
        <f>SUMIF('[1]WASH COAL RECEIPT &amp; GCV DATA'!$A$3:$A$256,'MASTER DATA FILE WASH COAL'!A110,'[1]WASH COAL RECEIPT &amp; GCV DATA'!$R$3:$R$256)+IF(H110=$J$234,($K$234*K110),0)+IF(H110=$J$235,($K$235*K110),0)</f>
        <v>#VALUE!</v>
      </c>
      <c r="S110" s="15" t="e">
        <f t="shared" si="13"/>
        <v>#VALUE!</v>
      </c>
      <c r="T110" s="15" t="e">
        <f>SUMIF('[1]WASH COAL RECEIPT &amp; GCV DATA'!$A$3:$A$196,'MASTER DATA FILE WASH COAL'!A110,'[1]WASH COAL RECEIPT &amp; GCV DATA'!$T$3:$T$196)</f>
        <v>#VALUE!</v>
      </c>
      <c r="U110" s="15" t="e">
        <f t="shared" si="14"/>
        <v>#VALUE!</v>
      </c>
      <c r="V110" s="15" t="e">
        <f>SUMIF('[1]WASH COAL RECEIPT &amp; GCV DATA'!$A$3:$A$196,'MASTER DATA FILE WASH COAL'!A110,'[1]WASH COAL RECEIPT &amp; GCV DATA'!$V$3:$V$196)</f>
        <v>#VALUE!</v>
      </c>
      <c r="W110" s="15" t="e">
        <f t="shared" si="15"/>
        <v>#VALUE!</v>
      </c>
      <c r="X110" s="13" t="e">
        <f t="shared" si="16"/>
        <v>#VALUE!</v>
      </c>
      <c r="Y110" s="13"/>
      <c r="Z110" s="13"/>
      <c r="AB110">
        <v>4132.9164166309474</v>
      </c>
      <c r="AC110" s="53" t="e">
        <f t="shared" si="18"/>
        <v>#VALUE!</v>
      </c>
      <c r="AE110" s="53" t="e">
        <f t="shared" si="17"/>
        <v>#VALUE!</v>
      </c>
      <c r="AF110">
        <v>109</v>
      </c>
    </row>
    <row r="111" spans="1:37" customFormat="1" ht="15.6" x14ac:dyDescent="0.3">
      <c r="A111" s="65"/>
      <c r="B111" s="57" t="e">
        <f>SUMIF('[1]WASH COAL RECEIPT &amp; GCV DATA'!$A$3:$A$123,A111,'[1]WASH COAL RECEIPT &amp; GCV DATA'!$B$3:$B$123)</f>
        <v>#VALUE!</v>
      </c>
      <c r="C111" s="13" t="e">
        <f>SUMIF('[1]WASH COAL RECEIPT &amp; GCV DATA'!$A$3:$A$123,A111,'[1]WASH COAL RECEIPT &amp; GCV DATA'!$C$3:$C$123)</f>
        <v>#VALUE!</v>
      </c>
      <c r="D111" s="66">
        <f>IFERROR(VLOOKUP(A111,'[1]WASH COAL RECEIPT &amp; GCV DATA'!A100:V233,4,0),0)</f>
        <v>0</v>
      </c>
      <c r="E111" s="14">
        <f>IFERROR(VLOOKUP(A111,'[1]WASH COAL RECEIPT &amp; GCV DATA'!$A$2:$V$196,5,0),0)</f>
        <v>0</v>
      </c>
      <c r="F111" s="13" t="e">
        <f>SUMIF('[1]WASH COAL RECEIPT &amp; GCV DATA'!$A$3:$A$196,'MASTER DATA FILE WASH COAL'!A111,'[1]WASH COAL RECEIPT &amp; GCV DATA'!$F$3:$F$196)</f>
        <v>#VALUE!</v>
      </c>
      <c r="G111" s="13">
        <f>IFERROR(VLOOKUP(A111,'[1]WASH COAL RECEIPT &amp; GCV DATA'!$A$2:$V$196,7,0),0)</f>
        <v>0</v>
      </c>
      <c r="H111" s="13">
        <f>IFERROR(VLOOKUP(A111,'[1]WASH COAL RECEIPT &amp; GCV DATA'!$A$2:$V$196,8,0),0)</f>
        <v>0</v>
      </c>
      <c r="I111" s="13">
        <f>IFERROR(VLOOKUP(A111,'[1]WASH COAL RECEIPT &amp; GCV DATA'!$A$2:$V$196,9,0),0)</f>
        <v>0</v>
      </c>
      <c r="J111" s="13">
        <f>IFERROR(VLOOKUP(A111,'[1]WASH COAL RECEIPT &amp; GCV DATA'!$A$2:$V$196,10,0),0)</f>
        <v>0</v>
      </c>
      <c r="K111" s="15" t="e">
        <f>SUMIF('[1]WASH COAL RECEIPT &amp; GCV DATA'!$A$3:$A$196,'MASTER DATA FILE WASH COAL'!A111,'[1]WASH COAL RECEIPT &amp; GCV DATA'!$K$3:$K$196)</f>
        <v>#VALUE!</v>
      </c>
      <c r="L111" s="15" t="e">
        <f>SUMIF('[1]WASH COAL RECEIPT &amp; GCV DATA'!$A$3:$A$196,'MASTER DATA FILE WASH COAL'!A111,'[1]WASH COAL RECEIPT &amp; GCV DATA'!$L$3:$L$196)</f>
        <v>#VALUE!</v>
      </c>
      <c r="M111" s="15" t="e">
        <f t="shared" si="10"/>
        <v>#VALUE!</v>
      </c>
      <c r="N111" s="67" t="e">
        <f t="shared" si="11"/>
        <v>#VALUE!</v>
      </c>
      <c r="O111" s="15" t="e">
        <f>SUMIF('[1]WASH COAL RECEIPT &amp; GCV DATA'!$A$3:$A$196,'MASTER DATA FILE WASH COAL'!A111,'[1]WASH COAL RECEIPT &amp; GCV DATA'!$O$3:$O$196)</f>
        <v>#VALUE!</v>
      </c>
      <c r="P111" s="15" t="e">
        <f t="shared" si="12"/>
        <v>#VALUE!</v>
      </c>
      <c r="Q111" s="15" t="e">
        <f>SUMIF('[1]WASH COAL RECEIPT &amp; GCV DATA'!$A$3:$A$196,'MASTER DATA FILE WASH COAL'!A111,'[1]WASH COAL RECEIPT &amp; GCV DATA'!$Q$3:$Q$196)</f>
        <v>#VALUE!</v>
      </c>
      <c r="R111" s="16" t="e">
        <f>SUMIF('[1]WASH COAL RECEIPT &amp; GCV DATA'!$A$3:$A$256,'MASTER DATA FILE WASH COAL'!A111,'[1]WASH COAL RECEIPT &amp; GCV DATA'!$R$3:$R$256)+IF(H111=$J$234,($K$234*K111),0)+IF(H111=$J$235,($K$235*K111),0)</f>
        <v>#VALUE!</v>
      </c>
      <c r="S111" s="15" t="e">
        <f t="shared" si="13"/>
        <v>#VALUE!</v>
      </c>
      <c r="T111" s="15" t="e">
        <f>SUMIF('[1]WASH COAL RECEIPT &amp; GCV DATA'!$A$3:$A$196,'MASTER DATA FILE WASH COAL'!A111,'[1]WASH COAL RECEIPT &amp; GCV DATA'!$T$3:$T$196)</f>
        <v>#VALUE!</v>
      </c>
      <c r="U111" s="15" t="e">
        <f t="shared" si="14"/>
        <v>#VALUE!</v>
      </c>
      <c r="V111" s="15" t="e">
        <f>SUMIF('[1]WASH COAL RECEIPT &amp; GCV DATA'!$A$3:$A$196,'MASTER DATA FILE WASH COAL'!A111,'[1]WASH COAL RECEIPT &amp; GCV DATA'!$V$3:$V$196)</f>
        <v>#VALUE!</v>
      </c>
      <c r="W111" s="15" t="e">
        <f t="shared" si="15"/>
        <v>#VALUE!</v>
      </c>
      <c r="X111" s="13" t="e">
        <f t="shared" si="16"/>
        <v>#VALUE!</v>
      </c>
      <c r="Y111" s="13"/>
      <c r="Z111" s="13"/>
      <c r="AB111">
        <v>4111.9343245266882</v>
      </c>
      <c r="AC111" s="53" t="e">
        <f t="shared" si="18"/>
        <v>#VALUE!</v>
      </c>
      <c r="AD111" s="68"/>
      <c r="AE111" s="53" t="e">
        <f t="shared" si="17"/>
        <v>#VALUE!</v>
      </c>
      <c r="AF111">
        <v>110</v>
      </c>
    </row>
    <row r="112" spans="1:37" customFormat="1" ht="15.6" x14ac:dyDescent="0.3">
      <c r="A112" s="65"/>
      <c r="B112" s="57" t="e">
        <f>SUMIF('[1]WASH COAL RECEIPT &amp; GCV DATA'!$A$3:$A$123,A112,'[1]WASH COAL RECEIPT &amp; GCV DATA'!$B$3:$B$123)</f>
        <v>#VALUE!</v>
      </c>
      <c r="C112" s="13" t="e">
        <f>SUMIF('[1]WASH COAL RECEIPT &amp; GCV DATA'!$A$3:$A$123,A112,'[1]WASH COAL RECEIPT &amp; GCV DATA'!$C$3:$C$123)</f>
        <v>#VALUE!</v>
      </c>
      <c r="D112" s="66">
        <f>IFERROR(VLOOKUP(A112,'[1]WASH COAL RECEIPT &amp; GCV DATA'!A100:V234,4,0),0)</f>
        <v>0</v>
      </c>
      <c r="E112" s="14">
        <f>IFERROR(VLOOKUP(A112,'[1]WASH COAL RECEIPT &amp; GCV DATA'!$A$2:$V$196,5,0),0)</f>
        <v>0</v>
      </c>
      <c r="F112" s="13" t="e">
        <f>SUMIF('[1]WASH COAL RECEIPT &amp; GCV DATA'!$A$3:$A$196,'MASTER DATA FILE WASH COAL'!A112,'[1]WASH COAL RECEIPT &amp; GCV DATA'!$F$3:$F$196)</f>
        <v>#VALUE!</v>
      </c>
      <c r="G112" s="13">
        <f>IFERROR(VLOOKUP(A112,'[1]WASH COAL RECEIPT &amp; GCV DATA'!$A$2:$V$196,7,0),0)</f>
        <v>0</v>
      </c>
      <c r="H112" s="13">
        <f>IFERROR(VLOOKUP(A112,'[1]WASH COAL RECEIPT &amp; GCV DATA'!$A$2:$V$196,8,0),0)</f>
        <v>0</v>
      </c>
      <c r="I112" s="13">
        <f>IFERROR(VLOOKUP(A112,'[1]WASH COAL RECEIPT &amp; GCV DATA'!$A$2:$V$196,9,0),0)</f>
        <v>0</v>
      </c>
      <c r="J112" s="13">
        <f>IFERROR(VLOOKUP(A112,'[1]WASH COAL RECEIPT &amp; GCV DATA'!$A$2:$V$196,10,0),0)</f>
        <v>0</v>
      </c>
      <c r="K112" s="15" t="e">
        <f>SUMIF('[1]WASH COAL RECEIPT &amp; GCV DATA'!$A$3:$A$196,'MASTER DATA FILE WASH COAL'!A112,'[1]WASH COAL RECEIPT &amp; GCV DATA'!$K$3:$K$196)</f>
        <v>#VALUE!</v>
      </c>
      <c r="L112" s="15" t="e">
        <f>SUMIF('[1]WASH COAL RECEIPT &amp; GCV DATA'!$A$3:$A$196,'MASTER DATA FILE WASH COAL'!A112,'[1]WASH COAL RECEIPT &amp; GCV DATA'!$L$3:$L$196)</f>
        <v>#VALUE!</v>
      </c>
      <c r="M112" s="15" t="e">
        <f t="shared" si="10"/>
        <v>#VALUE!</v>
      </c>
      <c r="N112" s="67" t="e">
        <f t="shared" si="11"/>
        <v>#VALUE!</v>
      </c>
      <c r="O112" s="15" t="e">
        <f>SUMIF('[1]WASH COAL RECEIPT &amp; GCV DATA'!$A$3:$A$196,'MASTER DATA FILE WASH COAL'!A112,'[1]WASH COAL RECEIPT &amp; GCV DATA'!$O$3:$O$196)</f>
        <v>#VALUE!</v>
      </c>
      <c r="P112" s="15" t="e">
        <f t="shared" si="12"/>
        <v>#VALUE!</v>
      </c>
      <c r="Q112" s="15" t="e">
        <f>SUMIF('[1]WASH COAL RECEIPT &amp; GCV DATA'!$A$3:$A$196,'MASTER DATA FILE WASH COAL'!A112,'[1]WASH COAL RECEIPT &amp; GCV DATA'!$Q$3:$Q$196)</f>
        <v>#VALUE!</v>
      </c>
      <c r="R112" s="16" t="e">
        <f>SUMIF('[1]WASH COAL RECEIPT &amp; GCV DATA'!$A$3:$A$256,'MASTER DATA FILE WASH COAL'!A112,'[1]WASH COAL RECEIPT &amp; GCV DATA'!$R$3:$R$256)+IF(H112=$J$234,($K$234*K112),0)+IF(H112=$J$235,($K$235*K112),0)</f>
        <v>#VALUE!</v>
      </c>
      <c r="S112" s="15" t="e">
        <f t="shared" si="13"/>
        <v>#VALUE!</v>
      </c>
      <c r="T112" s="15" t="e">
        <f>SUMIF('[1]WASH COAL RECEIPT &amp; GCV DATA'!$A$3:$A$196,'MASTER DATA FILE WASH COAL'!A112,'[1]WASH COAL RECEIPT &amp; GCV DATA'!$T$3:$T$196)</f>
        <v>#VALUE!</v>
      </c>
      <c r="U112" s="15" t="e">
        <f t="shared" si="14"/>
        <v>#VALUE!</v>
      </c>
      <c r="V112" s="15" t="e">
        <f>SUMIF('[1]WASH COAL RECEIPT &amp; GCV DATA'!$A$3:$A$196,'MASTER DATA FILE WASH COAL'!A112,'[1]WASH COAL RECEIPT &amp; GCV DATA'!$V$3:$V$196)</f>
        <v>#VALUE!</v>
      </c>
      <c r="W112" s="15" t="e">
        <f t="shared" si="15"/>
        <v>#VALUE!</v>
      </c>
      <c r="X112" s="13" t="e">
        <f t="shared" si="16"/>
        <v>#VALUE!</v>
      </c>
      <c r="Y112" s="13"/>
      <c r="Z112" s="13"/>
      <c r="AB112">
        <v>4176.9380435949752</v>
      </c>
      <c r="AC112" s="53" t="e">
        <f t="shared" si="18"/>
        <v>#VALUE!</v>
      </c>
      <c r="AE112" s="53" t="e">
        <f t="shared" si="17"/>
        <v>#VALUE!</v>
      </c>
      <c r="AF112">
        <v>111</v>
      </c>
    </row>
    <row r="113" spans="1:32" customFormat="1" ht="15.6" x14ac:dyDescent="0.3">
      <c r="A113" s="65"/>
      <c r="B113" s="57" t="e">
        <f>SUMIF('[1]WASH COAL RECEIPT &amp; GCV DATA'!$A$3:$A$123,A113,'[1]WASH COAL RECEIPT &amp; GCV DATA'!$B$3:$B$123)</f>
        <v>#VALUE!</v>
      </c>
      <c r="C113" s="13" t="e">
        <f>SUMIF('[1]WASH COAL RECEIPT &amp; GCV DATA'!$A$3:$A$123,A113,'[1]WASH COAL RECEIPT &amp; GCV DATA'!$C$3:$C$123)</f>
        <v>#VALUE!</v>
      </c>
      <c r="D113" s="66">
        <f>IFERROR(VLOOKUP(A113,'[1]WASH COAL RECEIPT &amp; GCV DATA'!A101:V235,4,0),0)</f>
        <v>0</v>
      </c>
      <c r="E113" s="14">
        <f>IFERROR(VLOOKUP(A113,'[1]WASH COAL RECEIPT &amp; GCV DATA'!$A$2:$V$196,5,0),0)</f>
        <v>0</v>
      </c>
      <c r="F113" s="13" t="e">
        <f>SUMIF('[1]WASH COAL RECEIPT &amp; GCV DATA'!$A$3:$A$196,'MASTER DATA FILE WASH COAL'!A113,'[1]WASH COAL RECEIPT &amp; GCV DATA'!$F$3:$F$196)</f>
        <v>#VALUE!</v>
      </c>
      <c r="G113" s="13">
        <f>IFERROR(VLOOKUP(A113,'[1]WASH COAL RECEIPT &amp; GCV DATA'!$A$2:$V$196,7,0),0)</f>
        <v>0</v>
      </c>
      <c r="H113" s="13">
        <f>IFERROR(VLOOKUP(A113,'[1]WASH COAL RECEIPT &amp; GCV DATA'!$A$2:$V$196,8,0),0)</f>
        <v>0</v>
      </c>
      <c r="I113" s="13">
        <f>IFERROR(VLOOKUP(A113,'[1]WASH COAL RECEIPT &amp; GCV DATA'!$A$2:$V$196,9,0),0)</f>
        <v>0</v>
      </c>
      <c r="J113" s="13">
        <f>IFERROR(VLOOKUP(A113,'[1]WASH COAL RECEIPT &amp; GCV DATA'!$A$2:$V$196,10,0),0)</f>
        <v>0</v>
      </c>
      <c r="K113" s="15" t="e">
        <f>SUMIF('[1]WASH COAL RECEIPT &amp; GCV DATA'!$A$3:$A$196,'MASTER DATA FILE WASH COAL'!A113,'[1]WASH COAL RECEIPT &amp; GCV DATA'!$K$3:$K$196)</f>
        <v>#VALUE!</v>
      </c>
      <c r="L113" s="15" t="e">
        <f>SUMIF('[1]WASH COAL RECEIPT &amp; GCV DATA'!$A$3:$A$196,'MASTER DATA FILE WASH COAL'!A113,'[1]WASH COAL RECEIPT &amp; GCV DATA'!$L$3:$L$196)</f>
        <v>#VALUE!</v>
      </c>
      <c r="M113" s="15" t="e">
        <f t="shared" si="10"/>
        <v>#VALUE!</v>
      </c>
      <c r="N113" s="67" t="e">
        <f t="shared" si="11"/>
        <v>#VALUE!</v>
      </c>
      <c r="O113" s="15" t="e">
        <f>SUMIF('[1]WASH COAL RECEIPT &amp; GCV DATA'!$A$3:$A$196,'MASTER DATA FILE WASH COAL'!A113,'[1]WASH COAL RECEIPT &amp; GCV DATA'!$O$3:$O$196)</f>
        <v>#VALUE!</v>
      </c>
      <c r="P113" s="15" t="e">
        <f t="shared" si="12"/>
        <v>#VALUE!</v>
      </c>
      <c r="Q113" s="15" t="e">
        <f>SUMIF('[1]WASH COAL RECEIPT &amp; GCV DATA'!$A$3:$A$196,'MASTER DATA FILE WASH COAL'!A113,'[1]WASH COAL RECEIPT &amp; GCV DATA'!$Q$3:$Q$196)</f>
        <v>#VALUE!</v>
      </c>
      <c r="R113" s="16" t="e">
        <f>SUMIF('[1]WASH COAL RECEIPT &amp; GCV DATA'!$A$3:$A$256,'MASTER DATA FILE WASH COAL'!A113,'[1]WASH COAL RECEIPT &amp; GCV DATA'!$R$3:$R$256)+IF(H113=$J$234,($K$234*K113),0)+IF(H113=$J$235,($K$235*K113),0)</f>
        <v>#VALUE!</v>
      </c>
      <c r="S113" s="15" t="e">
        <f t="shared" si="13"/>
        <v>#VALUE!</v>
      </c>
      <c r="T113" s="15" t="e">
        <f>SUMIF('[1]WASH COAL RECEIPT &amp; GCV DATA'!$A$3:$A$196,'MASTER DATA FILE WASH COAL'!A113,'[1]WASH COAL RECEIPT &amp; GCV DATA'!$T$3:$T$196)</f>
        <v>#VALUE!</v>
      </c>
      <c r="U113" s="15" t="e">
        <f t="shared" si="14"/>
        <v>#VALUE!</v>
      </c>
      <c r="V113" s="15" t="e">
        <f>SUMIF('[1]WASH COAL RECEIPT &amp; GCV DATA'!$A$3:$A$196,'MASTER DATA FILE WASH COAL'!A113,'[1]WASH COAL RECEIPT &amp; GCV DATA'!$V$3:$V$196)</f>
        <v>#VALUE!</v>
      </c>
      <c r="W113" s="15" t="e">
        <f t="shared" si="15"/>
        <v>#VALUE!</v>
      </c>
      <c r="X113" s="13" t="e">
        <f t="shared" si="16"/>
        <v>#VALUE!</v>
      </c>
      <c r="Y113" s="13"/>
      <c r="Z113" s="13"/>
      <c r="AB113">
        <v>4094.0991471215357</v>
      </c>
      <c r="AC113" s="53" t="e">
        <f t="shared" si="18"/>
        <v>#VALUE!</v>
      </c>
      <c r="AE113" s="53" t="e">
        <f t="shared" si="17"/>
        <v>#VALUE!</v>
      </c>
      <c r="AF113">
        <v>112</v>
      </c>
    </row>
    <row r="114" spans="1:32" s="68" customFormat="1" ht="15.6" x14ac:dyDescent="0.3">
      <c r="A114" s="65"/>
      <c r="B114" s="57" t="e">
        <f>SUMIF('[1]WASH COAL RECEIPT &amp; GCV DATA'!$A$3:$A$123,A114,'[1]WASH COAL RECEIPT &amp; GCV DATA'!$B$3:$B$123)</f>
        <v>#VALUE!</v>
      </c>
      <c r="C114" s="13" t="e">
        <f>SUMIF('[1]WASH COAL RECEIPT &amp; GCV DATA'!$A$3:$A$123,A114,'[1]WASH COAL RECEIPT &amp; GCV DATA'!$C$3:$C$123)</f>
        <v>#VALUE!</v>
      </c>
      <c r="D114" s="66">
        <f>IFERROR(VLOOKUP(A114,'[1]WASH COAL RECEIPT &amp; GCV DATA'!A101:V236,4,0),0)</f>
        <v>0</v>
      </c>
      <c r="E114" s="14">
        <f>IFERROR(VLOOKUP(A114,'[1]WASH COAL RECEIPT &amp; GCV DATA'!$A$2:$V$196,5,0),0)</f>
        <v>0</v>
      </c>
      <c r="F114" s="13" t="e">
        <f>SUMIF('[1]WASH COAL RECEIPT &amp; GCV DATA'!$A$3:$A$196,'MASTER DATA FILE WASH COAL'!A114,'[1]WASH COAL RECEIPT &amp; GCV DATA'!$F$3:$F$196)</f>
        <v>#VALUE!</v>
      </c>
      <c r="G114" s="13">
        <f>IFERROR(VLOOKUP(A114,'[1]WASH COAL RECEIPT &amp; GCV DATA'!$A$2:$V$196,7,0),0)</f>
        <v>0</v>
      </c>
      <c r="H114" s="13">
        <f>IFERROR(VLOOKUP(A114,'[1]WASH COAL RECEIPT &amp; GCV DATA'!$A$2:$V$196,8,0),0)</f>
        <v>0</v>
      </c>
      <c r="I114" s="13">
        <f>IFERROR(VLOOKUP(A114,'[1]WASH COAL RECEIPT &amp; GCV DATA'!$A$2:$V$196,9,0),0)</f>
        <v>0</v>
      </c>
      <c r="J114" s="13">
        <f>IFERROR(VLOOKUP(A114,'[1]WASH COAL RECEIPT &amp; GCV DATA'!$A$2:$V$196,10,0),0)</f>
        <v>0</v>
      </c>
      <c r="K114" s="15" t="e">
        <f>SUMIF('[1]WASH COAL RECEIPT &amp; GCV DATA'!$A$3:$A$196,'MASTER DATA FILE WASH COAL'!A114,'[1]WASH COAL RECEIPT &amp; GCV DATA'!$K$3:$K$196)</f>
        <v>#VALUE!</v>
      </c>
      <c r="L114" s="15" t="e">
        <f>SUMIF('[1]WASH COAL RECEIPT &amp; GCV DATA'!$A$3:$A$196,'MASTER DATA FILE WASH COAL'!A114,'[1]WASH COAL RECEIPT &amp; GCV DATA'!$L$3:$L$196)</f>
        <v>#VALUE!</v>
      </c>
      <c r="M114" s="15" t="e">
        <f t="shared" si="10"/>
        <v>#VALUE!</v>
      </c>
      <c r="N114" s="67" t="e">
        <f t="shared" si="11"/>
        <v>#VALUE!</v>
      </c>
      <c r="O114" s="15" t="e">
        <f>SUMIF('[1]WASH COAL RECEIPT &amp; GCV DATA'!$A$3:$A$196,'MASTER DATA FILE WASH COAL'!A114,'[1]WASH COAL RECEIPT &amp; GCV DATA'!$O$3:$O$196)</f>
        <v>#VALUE!</v>
      </c>
      <c r="P114" s="15" t="e">
        <f t="shared" si="12"/>
        <v>#VALUE!</v>
      </c>
      <c r="Q114" s="15" t="e">
        <f>SUMIF('[1]WASH COAL RECEIPT &amp; GCV DATA'!$A$3:$A$196,'MASTER DATA FILE WASH COAL'!A114,'[1]WASH COAL RECEIPT &amp; GCV DATA'!$Q$3:$Q$196)</f>
        <v>#VALUE!</v>
      </c>
      <c r="R114" s="16" t="e">
        <f>SUMIF('[1]WASH COAL RECEIPT &amp; GCV DATA'!$A$3:$A$256,'MASTER DATA FILE WASH COAL'!A114,'[1]WASH COAL RECEIPT &amp; GCV DATA'!$R$3:$R$256)+IF(H114=$J$234,($K$234*K114),0)+IF(H114=$J$235,($K$235*K114),0)</f>
        <v>#VALUE!</v>
      </c>
      <c r="S114" s="15" t="e">
        <f t="shared" si="13"/>
        <v>#VALUE!</v>
      </c>
      <c r="T114" s="15" t="e">
        <f>SUMIF('[1]WASH COAL RECEIPT &amp; GCV DATA'!$A$3:$A$196,'MASTER DATA FILE WASH COAL'!A114,'[1]WASH COAL RECEIPT &amp; GCV DATA'!$T$3:$T$196)</f>
        <v>#VALUE!</v>
      </c>
      <c r="U114" s="15" t="e">
        <f t="shared" si="14"/>
        <v>#VALUE!</v>
      </c>
      <c r="V114" s="15" t="e">
        <f>SUMIF('[1]WASH COAL RECEIPT &amp; GCV DATA'!$A$3:$A$196,'MASTER DATA FILE WASH COAL'!A114,'[1]WASH COAL RECEIPT &amp; GCV DATA'!$V$3:$V$196)</f>
        <v>#VALUE!</v>
      </c>
      <c r="W114" s="15" t="e">
        <f t="shared" si="15"/>
        <v>#VALUE!</v>
      </c>
      <c r="X114" s="13" t="e">
        <f t="shared" si="16"/>
        <v>#VALUE!</v>
      </c>
      <c r="Y114" s="69"/>
      <c r="Z114" s="69"/>
      <c r="AB114" s="68">
        <v>4183.3863343360554</v>
      </c>
      <c r="AC114" s="53" t="e">
        <f t="shared" si="18"/>
        <v>#VALUE!</v>
      </c>
      <c r="AD114"/>
      <c r="AE114" s="53" t="e">
        <f t="shared" si="17"/>
        <v>#VALUE!</v>
      </c>
    </row>
    <row r="115" spans="1:32" customFormat="1" ht="15.6" x14ac:dyDescent="0.3">
      <c r="A115" s="65"/>
      <c r="B115" s="57" t="e">
        <f>SUMIF('[1]WASH COAL RECEIPT &amp; GCV DATA'!$A$3:$A$123,A115,'[1]WASH COAL RECEIPT &amp; GCV DATA'!$B$3:$B$123)</f>
        <v>#VALUE!</v>
      </c>
      <c r="C115" s="13" t="e">
        <f>SUMIF('[1]WASH COAL RECEIPT &amp; GCV DATA'!$A$3:$A$123,A115,'[1]WASH COAL RECEIPT &amp; GCV DATA'!$C$3:$C$123)</f>
        <v>#VALUE!</v>
      </c>
      <c r="D115" s="66">
        <f>IFERROR(VLOOKUP(A115,'[1]WASH COAL RECEIPT &amp; GCV DATA'!A101:V237,4,0),0)</f>
        <v>0</v>
      </c>
      <c r="E115" s="14">
        <f>IFERROR(VLOOKUP(A115,'[1]WASH COAL RECEIPT &amp; GCV DATA'!$A$2:$V$196,5,0),0)</f>
        <v>0</v>
      </c>
      <c r="F115" s="13" t="e">
        <f>SUMIF('[1]WASH COAL RECEIPT &amp; GCV DATA'!$A$3:$A$196,'MASTER DATA FILE WASH COAL'!A115,'[1]WASH COAL RECEIPT &amp; GCV DATA'!$F$3:$F$196)</f>
        <v>#VALUE!</v>
      </c>
      <c r="G115" s="13">
        <f>IFERROR(VLOOKUP(A115,'[1]WASH COAL RECEIPT &amp; GCV DATA'!$A$2:$V$196,7,0),0)</f>
        <v>0</v>
      </c>
      <c r="H115" s="13">
        <f>IFERROR(VLOOKUP(A115,'[1]WASH COAL RECEIPT &amp; GCV DATA'!$A$2:$V$196,8,0),0)</f>
        <v>0</v>
      </c>
      <c r="I115" s="13">
        <f>IFERROR(VLOOKUP(A115,'[1]WASH COAL RECEIPT &amp; GCV DATA'!$A$2:$V$196,9,0),0)</f>
        <v>0</v>
      </c>
      <c r="J115" s="13">
        <f>IFERROR(VLOOKUP(A115,'[1]WASH COAL RECEIPT &amp; GCV DATA'!$A$2:$V$196,10,0),0)</f>
        <v>0</v>
      </c>
      <c r="K115" s="15" t="e">
        <f>SUMIF('[1]WASH COAL RECEIPT &amp; GCV DATA'!$A$3:$A$196,'MASTER DATA FILE WASH COAL'!A115,'[1]WASH COAL RECEIPT &amp; GCV DATA'!$K$3:$K$196)</f>
        <v>#VALUE!</v>
      </c>
      <c r="L115" s="15" t="e">
        <f>SUMIF('[1]WASH COAL RECEIPT &amp; GCV DATA'!$A$3:$A$196,'MASTER DATA FILE WASH COAL'!A115,'[1]WASH COAL RECEIPT &amp; GCV DATA'!$L$3:$L$196)</f>
        <v>#VALUE!</v>
      </c>
      <c r="M115" s="15" t="e">
        <f t="shared" si="10"/>
        <v>#VALUE!</v>
      </c>
      <c r="N115" s="67" t="e">
        <f t="shared" si="11"/>
        <v>#VALUE!</v>
      </c>
      <c r="O115" s="15" t="e">
        <f>SUMIF('[1]WASH COAL RECEIPT &amp; GCV DATA'!$A$3:$A$196,'MASTER DATA FILE WASH COAL'!A115,'[1]WASH COAL RECEIPT &amp; GCV DATA'!$O$3:$O$196)</f>
        <v>#VALUE!</v>
      </c>
      <c r="P115" s="15" t="e">
        <f t="shared" si="12"/>
        <v>#VALUE!</v>
      </c>
      <c r="Q115" s="15" t="e">
        <f>SUMIF('[1]WASH COAL RECEIPT &amp; GCV DATA'!$A$3:$A$196,'MASTER DATA FILE WASH COAL'!A115,'[1]WASH COAL RECEIPT &amp; GCV DATA'!$Q$3:$Q$196)</f>
        <v>#VALUE!</v>
      </c>
      <c r="R115" s="16" t="e">
        <f>SUMIF('[1]WASH COAL RECEIPT &amp; GCV DATA'!$A$3:$A$256,'MASTER DATA FILE WASH COAL'!A115,'[1]WASH COAL RECEIPT &amp; GCV DATA'!$R$3:$R$256)+IF(H115=$J$234,($K$234*K115),0)+IF(H115=$J$235,($K$235*K115),0)</f>
        <v>#VALUE!</v>
      </c>
      <c r="S115" s="15" t="e">
        <f t="shared" si="13"/>
        <v>#VALUE!</v>
      </c>
      <c r="T115" s="15" t="e">
        <f>SUMIF('[1]WASH COAL RECEIPT &amp; GCV DATA'!$A$3:$A$196,'MASTER DATA FILE WASH COAL'!A115,'[1]WASH COAL RECEIPT &amp; GCV DATA'!$T$3:$T$196)</f>
        <v>#VALUE!</v>
      </c>
      <c r="U115" s="15" t="e">
        <f t="shared" si="14"/>
        <v>#VALUE!</v>
      </c>
      <c r="V115" s="15" t="e">
        <f>SUMIF('[1]WASH COAL RECEIPT &amp; GCV DATA'!$A$3:$A$196,'MASTER DATA FILE WASH COAL'!A115,'[1]WASH COAL RECEIPT &amp; GCV DATA'!$V$3:$V$196)</f>
        <v>#VALUE!</v>
      </c>
      <c r="W115" s="15" t="e">
        <f t="shared" si="15"/>
        <v>#VALUE!</v>
      </c>
      <c r="X115" s="13" t="e">
        <f t="shared" si="16"/>
        <v>#VALUE!</v>
      </c>
      <c r="Y115" s="13"/>
      <c r="Z115" s="13"/>
      <c r="AB115">
        <v>4193.053958756278</v>
      </c>
      <c r="AC115" s="53" t="e">
        <f t="shared" si="18"/>
        <v>#VALUE!</v>
      </c>
      <c r="AE115" s="53" t="e">
        <f t="shared" si="17"/>
        <v>#VALUE!</v>
      </c>
    </row>
    <row r="116" spans="1:32" customFormat="1" ht="15.6" x14ac:dyDescent="0.3">
      <c r="A116" s="65"/>
      <c r="B116" s="57" t="e">
        <f>SUMIF('[1]WASH COAL RECEIPT &amp; GCV DATA'!$A$3:$A$123,A116,'[1]WASH COAL RECEIPT &amp; GCV DATA'!$B$3:$B$123)</f>
        <v>#VALUE!</v>
      </c>
      <c r="C116" s="13" t="e">
        <f>SUMIF('[1]WASH COAL RECEIPT &amp; GCV DATA'!$A$3:$A$123,A116,'[1]WASH COAL RECEIPT &amp; GCV DATA'!$C$3:$C$123)</f>
        <v>#VALUE!</v>
      </c>
      <c r="D116" s="66">
        <f>IFERROR(VLOOKUP(A116,'[1]WASH COAL RECEIPT &amp; GCV DATA'!A102:V238,4,0),0)</f>
        <v>0</v>
      </c>
      <c r="E116" s="14">
        <f>IFERROR(VLOOKUP(A116,'[1]WASH COAL RECEIPT &amp; GCV DATA'!$A$2:$V$196,5,0),0)</f>
        <v>0</v>
      </c>
      <c r="F116" s="13" t="e">
        <f>SUMIF('[1]WASH COAL RECEIPT &amp; GCV DATA'!$A$3:$A$196,'MASTER DATA FILE WASH COAL'!A116,'[1]WASH COAL RECEIPT &amp; GCV DATA'!$F$3:$F$196)</f>
        <v>#VALUE!</v>
      </c>
      <c r="G116" s="13">
        <f>IFERROR(VLOOKUP(A116,'[1]WASH COAL RECEIPT &amp; GCV DATA'!$A$2:$V$196,7,0),0)</f>
        <v>0</v>
      </c>
      <c r="H116" s="13">
        <f>IFERROR(VLOOKUP(A116,'[1]WASH COAL RECEIPT &amp; GCV DATA'!$A$2:$V$196,8,0),0)</f>
        <v>0</v>
      </c>
      <c r="I116" s="13">
        <f>IFERROR(VLOOKUP(A116,'[1]WASH COAL RECEIPT &amp; GCV DATA'!$A$2:$V$196,9,0),0)</f>
        <v>0</v>
      </c>
      <c r="J116" s="13">
        <f>IFERROR(VLOOKUP(A116,'[1]WASH COAL RECEIPT &amp; GCV DATA'!$A$2:$V$196,10,0),0)</f>
        <v>0</v>
      </c>
      <c r="K116" s="15" t="e">
        <f>SUMIF('[1]WASH COAL RECEIPT &amp; GCV DATA'!$A$3:$A$196,'MASTER DATA FILE WASH COAL'!A116,'[1]WASH COAL RECEIPT &amp; GCV DATA'!$K$3:$K$196)</f>
        <v>#VALUE!</v>
      </c>
      <c r="L116" s="15" t="e">
        <f>SUMIF('[1]WASH COAL RECEIPT &amp; GCV DATA'!$A$3:$A$196,'MASTER DATA FILE WASH COAL'!A116,'[1]WASH COAL RECEIPT &amp; GCV DATA'!$L$3:$L$196)</f>
        <v>#VALUE!</v>
      </c>
      <c r="M116" s="15" t="e">
        <f t="shared" si="10"/>
        <v>#VALUE!</v>
      </c>
      <c r="N116" s="67" t="e">
        <f t="shared" si="11"/>
        <v>#VALUE!</v>
      </c>
      <c r="O116" s="15" t="e">
        <f>SUMIF('[1]WASH COAL RECEIPT &amp; GCV DATA'!$A$3:$A$196,'MASTER DATA FILE WASH COAL'!A116,'[1]WASH COAL RECEIPT &amp; GCV DATA'!$O$3:$O$196)</f>
        <v>#VALUE!</v>
      </c>
      <c r="P116" s="15" t="e">
        <f t="shared" si="12"/>
        <v>#VALUE!</v>
      </c>
      <c r="Q116" s="15" t="e">
        <f>SUMIF('[1]WASH COAL RECEIPT &amp; GCV DATA'!$A$3:$A$196,'MASTER DATA FILE WASH COAL'!A116,'[1]WASH COAL RECEIPT &amp; GCV DATA'!$Q$3:$Q$196)</f>
        <v>#VALUE!</v>
      </c>
      <c r="R116" s="16" t="e">
        <f>SUMIF('[1]WASH COAL RECEIPT &amp; GCV DATA'!$A$3:$A$256,'MASTER DATA FILE WASH COAL'!A116,'[1]WASH COAL RECEIPT &amp; GCV DATA'!$R$3:$R$256)+IF(H116=$J$234,($K$234*K116),0)+IF(H116=$J$235,($K$235*K116),0)</f>
        <v>#VALUE!</v>
      </c>
      <c r="S116" s="15" t="e">
        <f t="shared" si="13"/>
        <v>#VALUE!</v>
      </c>
      <c r="T116" s="15" t="e">
        <f>SUMIF('[1]WASH COAL RECEIPT &amp; GCV DATA'!$A$3:$A$196,'MASTER DATA FILE WASH COAL'!A116,'[1]WASH COAL RECEIPT &amp; GCV DATA'!$T$3:$T$196)</f>
        <v>#VALUE!</v>
      </c>
      <c r="U116" s="15" t="e">
        <f t="shared" si="14"/>
        <v>#VALUE!</v>
      </c>
      <c r="V116" s="15" t="e">
        <f>SUMIF('[1]WASH COAL RECEIPT &amp; GCV DATA'!$A$3:$A$196,'MASTER DATA FILE WASH COAL'!A116,'[1]WASH COAL RECEIPT &amp; GCV DATA'!$V$3:$V$196)</f>
        <v>#VALUE!</v>
      </c>
      <c r="W116" s="15" t="e">
        <f t="shared" si="15"/>
        <v>#VALUE!</v>
      </c>
      <c r="X116" s="13" t="e">
        <f t="shared" si="16"/>
        <v>#VALUE!</v>
      </c>
      <c r="Y116" s="13"/>
      <c r="Z116" s="13"/>
      <c r="AB116">
        <v>4188.3269848063346</v>
      </c>
      <c r="AC116" s="53" t="e">
        <f t="shared" si="18"/>
        <v>#VALUE!</v>
      </c>
      <c r="AE116" s="53" t="e">
        <f t="shared" si="17"/>
        <v>#VALUE!</v>
      </c>
      <c r="AF116">
        <v>115</v>
      </c>
    </row>
    <row r="117" spans="1:32" customFormat="1" ht="15.6" x14ac:dyDescent="0.3">
      <c r="A117" s="65"/>
      <c r="B117" s="57" t="e">
        <f>SUMIF('[1]WASH COAL RECEIPT &amp; GCV DATA'!$A$3:$A$123,A117,'[1]WASH COAL RECEIPT &amp; GCV DATA'!$B$3:$B$123)</f>
        <v>#VALUE!</v>
      </c>
      <c r="C117" s="13" t="e">
        <f>SUMIF('[1]WASH COAL RECEIPT &amp; GCV DATA'!$A$3:$A$123,A117,'[1]WASH COAL RECEIPT &amp; GCV DATA'!$C$3:$C$123)</f>
        <v>#VALUE!</v>
      </c>
      <c r="D117" s="66">
        <f>IFERROR(VLOOKUP(A117,'[1]WASH COAL RECEIPT &amp; GCV DATA'!A103:V239,4,0),0)</f>
        <v>0</v>
      </c>
      <c r="E117" s="14">
        <f>IFERROR(VLOOKUP(A117,'[1]WASH COAL RECEIPT &amp; GCV DATA'!$A$2:$V$196,5,0),0)</f>
        <v>0</v>
      </c>
      <c r="F117" s="13" t="e">
        <f>SUMIF('[1]WASH COAL RECEIPT &amp; GCV DATA'!$A$3:$A$196,'MASTER DATA FILE WASH COAL'!A117,'[1]WASH COAL RECEIPT &amp; GCV DATA'!$F$3:$F$196)</f>
        <v>#VALUE!</v>
      </c>
      <c r="G117" s="13">
        <f>IFERROR(VLOOKUP(A117,'[1]WASH COAL RECEIPT &amp; GCV DATA'!$A$2:$V$196,7,0),0)</f>
        <v>0</v>
      </c>
      <c r="H117" s="13">
        <f>IFERROR(VLOOKUP(A117,'[1]WASH COAL RECEIPT &amp; GCV DATA'!$A$2:$V$196,8,0),0)</f>
        <v>0</v>
      </c>
      <c r="I117" s="13">
        <f>IFERROR(VLOOKUP(A117,'[1]WASH COAL RECEIPT &amp; GCV DATA'!$A$2:$V$196,9,0),0)</f>
        <v>0</v>
      </c>
      <c r="J117" s="13">
        <f>IFERROR(VLOOKUP(A117,'[1]WASH COAL RECEIPT &amp; GCV DATA'!$A$2:$V$196,10,0),0)</f>
        <v>0</v>
      </c>
      <c r="K117" s="15" t="e">
        <f>SUMIF('[1]WASH COAL RECEIPT &amp; GCV DATA'!$A$3:$A$196,'MASTER DATA FILE WASH COAL'!A117,'[1]WASH COAL RECEIPT &amp; GCV DATA'!$K$3:$K$196)</f>
        <v>#VALUE!</v>
      </c>
      <c r="L117" s="15" t="e">
        <f>SUMIF('[1]WASH COAL RECEIPT &amp; GCV DATA'!$A$3:$A$196,'MASTER DATA FILE WASH COAL'!A117,'[1]WASH COAL RECEIPT &amp; GCV DATA'!$L$3:$L$196)</f>
        <v>#VALUE!</v>
      </c>
      <c r="M117" s="15" t="e">
        <f t="shared" si="10"/>
        <v>#VALUE!</v>
      </c>
      <c r="N117" s="67" t="e">
        <f t="shared" si="11"/>
        <v>#VALUE!</v>
      </c>
      <c r="O117" s="15" t="e">
        <f>SUMIF('[1]WASH COAL RECEIPT &amp; GCV DATA'!$A$3:$A$196,'MASTER DATA FILE WASH COAL'!A117,'[1]WASH COAL RECEIPT &amp; GCV DATA'!$O$3:$O$196)</f>
        <v>#VALUE!</v>
      </c>
      <c r="P117" s="15" t="e">
        <f t="shared" si="12"/>
        <v>#VALUE!</v>
      </c>
      <c r="Q117" s="15" t="e">
        <f>SUMIF('[1]WASH COAL RECEIPT &amp; GCV DATA'!$A$3:$A$196,'MASTER DATA FILE WASH COAL'!A117,'[1]WASH COAL RECEIPT &amp; GCV DATA'!$Q$3:$Q$196)</f>
        <v>#VALUE!</v>
      </c>
      <c r="R117" s="16" t="e">
        <f>SUMIF('[1]WASH COAL RECEIPT &amp; GCV DATA'!$A$3:$A$256,'MASTER DATA FILE WASH COAL'!A117,'[1]WASH COAL RECEIPT &amp; GCV DATA'!$R$3:$R$256)+IF(H117=$J$234,($K$234*K117),0)+IF(H117=$J$235,($K$235*K117),0)</f>
        <v>#VALUE!</v>
      </c>
      <c r="S117" s="15" t="e">
        <f t="shared" si="13"/>
        <v>#VALUE!</v>
      </c>
      <c r="T117" s="15" t="e">
        <f>SUMIF('[1]WASH COAL RECEIPT &amp; GCV DATA'!$A$3:$A$196,'MASTER DATA FILE WASH COAL'!A117,'[1]WASH COAL RECEIPT &amp; GCV DATA'!$T$3:$T$196)</f>
        <v>#VALUE!</v>
      </c>
      <c r="U117" s="15" t="e">
        <f t="shared" si="14"/>
        <v>#VALUE!</v>
      </c>
      <c r="V117" s="15" t="e">
        <f>SUMIF('[1]WASH COAL RECEIPT &amp; GCV DATA'!$A$3:$A$196,'MASTER DATA FILE WASH COAL'!A117,'[1]WASH COAL RECEIPT &amp; GCV DATA'!$V$3:$V$196)</f>
        <v>#VALUE!</v>
      </c>
      <c r="W117" s="15" t="e">
        <f t="shared" si="15"/>
        <v>#VALUE!</v>
      </c>
      <c r="X117" s="13" t="e">
        <f t="shared" si="16"/>
        <v>#VALUE!</v>
      </c>
      <c r="Y117" s="13"/>
      <c r="Z117" s="13"/>
      <c r="AB117">
        <v>4315.2149212134209</v>
      </c>
      <c r="AC117" s="53" t="e">
        <f t="shared" si="18"/>
        <v>#VALUE!</v>
      </c>
      <c r="AD117" s="68"/>
      <c r="AE117" s="53" t="e">
        <f t="shared" si="17"/>
        <v>#VALUE!</v>
      </c>
      <c r="AF117">
        <v>116</v>
      </c>
    </row>
    <row r="118" spans="1:32" customFormat="1" ht="15.6" x14ac:dyDescent="0.3">
      <c r="A118" s="65"/>
      <c r="B118" s="57" t="e">
        <f>SUMIF('[1]WASH COAL RECEIPT &amp; GCV DATA'!$A$3:$A$123,A118,'[1]WASH COAL RECEIPT &amp; GCV DATA'!$B$3:$B$123)</f>
        <v>#VALUE!</v>
      </c>
      <c r="C118" s="13" t="e">
        <f>SUMIF('[1]WASH COAL RECEIPT &amp; GCV DATA'!$A$3:$A$123,A118,'[1]WASH COAL RECEIPT &amp; GCV DATA'!$C$3:$C$123)</f>
        <v>#VALUE!</v>
      </c>
      <c r="D118" s="66">
        <f>IFERROR(VLOOKUP(A118,'[1]WASH COAL RECEIPT &amp; GCV DATA'!A104:V240,4,0),0)</f>
        <v>0</v>
      </c>
      <c r="E118" s="14">
        <f>IFERROR(VLOOKUP(A118,'[1]WASH COAL RECEIPT &amp; GCV DATA'!$A$2:$V$196,5,0),0)</f>
        <v>0</v>
      </c>
      <c r="F118" s="13" t="e">
        <f>SUMIF('[1]WASH COAL RECEIPT &amp; GCV DATA'!$A$3:$A$196,'MASTER DATA FILE WASH COAL'!A118,'[1]WASH COAL RECEIPT &amp; GCV DATA'!$F$3:$F$196)</f>
        <v>#VALUE!</v>
      </c>
      <c r="G118" s="13">
        <f>IFERROR(VLOOKUP(A118,'[1]WASH COAL RECEIPT &amp; GCV DATA'!$A$2:$V$196,7,0),0)</f>
        <v>0</v>
      </c>
      <c r="H118" s="13">
        <f>IFERROR(VLOOKUP(A118,'[1]WASH COAL RECEIPT &amp; GCV DATA'!$A$2:$V$196,8,0),0)</f>
        <v>0</v>
      </c>
      <c r="I118" s="13">
        <f>IFERROR(VLOOKUP(A118,'[1]WASH COAL RECEIPT &amp; GCV DATA'!$A$2:$V$196,9,0),0)</f>
        <v>0</v>
      </c>
      <c r="J118" s="13">
        <f>IFERROR(VLOOKUP(A118,'[1]WASH COAL RECEIPT &amp; GCV DATA'!$A$2:$V$196,10,0),0)</f>
        <v>0</v>
      </c>
      <c r="K118" s="15" t="e">
        <f>SUMIF('[1]WASH COAL RECEIPT &amp; GCV DATA'!$A$3:$A$196,'MASTER DATA FILE WASH COAL'!A118,'[1]WASH COAL RECEIPT &amp; GCV DATA'!$K$3:$K$196)</f>
        <v>#VALUE!</v>
      </c>
      <c r="L118" s="15" t="e">
        <f>SUMIF('[1]WASH COAL RECEIPT &amp; GCV DATA'!$A$3:$A$196,'MASTER DATA FILE WASH COAL'!A118,'[1]WASH COAL RECEIPT &amp; GCV DATA'!$L$3:$L$196)</f>
        <v>#VALUE!</v>
      </c>
      <c r="M118" s="15" t="e">
        <f t="shared" si="10"/>
        <v>#VALUE!</v>
      </c>
      <c r="N118" s="67" t="e">
        <f t="shared" si="11"/>
        <v>#VALUE!</v>
      </c>
      <c r="O118" s="15" t="e">
        <f>SUMIF('[1]WASH COAL RECEIPT &amp; GCV DATA'!$A$3:$A$196,'MASTER DATA FILE WASH COAL'!A118,'[1]WASH COAL RECEIPT &amp; GCV DATA'!$O$3:$O$196)</f>
        <v>#VALUE!</v>
      </c>
      <c r="P118" s="15" t="e">
        <f t="shared" si="12"/>
        <v>#VALUE!</v>
      </c>
      <c r="Q118" s="15" t="e">
        <f>SUMIF('[1]WASH COAL RECEIPT &amp; GCV DATA'!$A$3:$A$196,'MASTER DATA FILE WASH COAL'!A118,'[1]WASH COAL RECEIPT &amp; GCV DATA'!$Q$3:$Q$196)</f>
        <v>#VALUE!</v>
      </c>
      <c r="R118" s="16" t="e">
        <f>SUMIF('[1]WASH COAL RECEIPT &amp; GCV DATA'!$A$3:$A$256,'MASTER DATA FILE WASH COAL'!A118,'[1]WASH COAL RECEIPT &amp; GCV DATA'!$R$3:$R$256)+IF(H118=$J$234,($K$234*K118),0)+IF(H118=$J$235,($K$235*K118),0)</f>
        <v>#VALUE!</v>
      </c>
      <c r="S118" s="15" t="e">
        <f t="shared" si="13"/>
        <v>#VALUE!</v>
      </c>
      <c r="T118" s="15" t="e">
        <f>SUMIF('[1]WASH COAL RECEIPT &amp; GCV DATA'!$A$3:$A$196,'MASTER DATA FILE WASH COAL'!A118,'[1]WASH COAL RECEIPT &amp; GCV DATA'!$T$3:$T$196)</f>
        <v>#VALUE!</v>
      </c>
      <c r="U118" s="15" t="e">
        <f t="shared" si="14"/>
        <v>#VALUE!</v>
      </c>
      <c r="V118" s="15" t="e">
        <f>SUMIF('[1]WASH COAL RECEIPT &amp; GCV DATA'!$A$3:$A$196,'MASTER DATA FILE WASH COAL'!A118,'[1]WASH COAL RECEIPT &amp; GCV DATA'!$V$3:$V$196)</f>
        <v>#VALUE!</v>
      </c>
      <c r="W118" s="15" t="e">
        <f t="shared" si="15"/>
        <v>#VALUE!</v>
      </c>
      <c r="X118" s="13" t="e">
        <f t="shared" si="16"/>
        <v>#VALUE!</v>
      </c>
      <c r="Y118" s="13"/>
      <c r="Z118" s="13"/>
      <c r="AB118">
        <v>4112.9621759456013</v>
      </c>
      <c r="AC118" s="53" t="e">
        <f t="shared" si="18"/>
        <v>#VALUE!</v>
      </c>
      <c r="AE118" s="53" t="e">
        <f t="shared" si="17"/>
        <v>#VALUE!</v>
      </c>
      <c r="AF118">
        <v>117</v>
      </c>
    </row>
    <row r="119" spans="1:32" customFormat="1" ht="15.6" x14ac:dyDescent="0.3">
      <c r="A119" s="65"/>
      <c r="B119" s="57" t="e">
        <f>SUMIF('[1]WASH COAL RECEIPT &amp; GCV DATA'!$A$3:$A$123,A119,'[1]WASH COAL RECEIPT &amp; GCV DATA'!$B$3:$B$123)</f>
        <v>#VALUE!</v>
      </c>
      <c r="C119" s="13" t="e">
        <f>SUMIF('[1]WASH COAL RECEIPT &amp; GCV DATA'!$A$3:$A$123,A119,'[1]WASH COAL RECEIPT &amp; GCV DATA'!$C$3:$C$123)</f>
        <v>#VALUE!</v>
      </c>
      <c r="D119" s="66">
        <f>IFERROR(VLOOKUP(A119,'[1]WASH COAL RECEIPT &amp; GCV DATA'!A105:V241,4,0),0)</f>
        <v>0</v>
      </c>
      <c r="E119" s="14">
        <f>IFERROR(VLOOKUP(A119,'[1]WASH COAL RECEIPT &amp; GCV DATA'!$A$2:$V$196,5,0),0)</f>
        <v>0</v>
      </c>
      <c r="F119" s="13" t="e">
        <f>SUMIF('[1]WASH COAL RECEIPT &amp; GCV DATA'!$A$3:$A$196,'MASTER DATA FILE WASH COAL'!A119,'[1]WASH COAL RECEIPT &amp; GCV DATA'!$F$3:$F$196)</f>
        <v>#VALUE!</v>
      </c>
      <c r="G119" s="13">
        <f>IFERROR(VLOOKUP(A119,'[1]WASH COAL RECEIPT &amp; GCV DATA'!$A$2:$V$196,7,0),0)</f>
        <v>0</v>
      </c>
      <c r="H119" s="13">
        <f>IFERROR(VLOOKUP(A119,'[1]WASH COAL RECEIPT &amp; GCV DATA'!$A$2:$V$196,8,0),0)</f>
        <v>0</v>
      </c>
      <c r="I119" s="13">
        <f>IFERROR(VLOOKUP(A119,'[1]WASH COAL RECEIPT &amp; GCV DATA'!$A$2:$V$196,9,0),0)</f>
        <v>0</v>
      </c>
      <c r="J119" s="13">
        <f>IFERROR(VLOOKUP(A119,'[1]WASH COAL RECEIPT &amp; GCV DATA'!$A$2:$V$196,10,0),0)</f>
        <v>0</v>
      </c>
      <c r="K119" s="15" t="e">
        <f>SUMIF('[1]WASH COAL RECEIPT &amp; GCV DATA'!$A$3:$A$196,'MASTER DATA FILE WASH COAL'!A119,'[1]WASH COAL RECEIPT &amp; GCV DATA'!$K$3:$K$196)</f>
        <v>#VALUE!</v>
      </c>
      <c r="L119" s="15" t="e">
        <f>SUMIF('[1]WASH COAL RECEIPT &amp; GCV DATA'!$A$3:$A$196,'MASTER DATA FILE WASH COAL'!A119,'[1]WASH COAL RECEIPT &amp; GCV DATA'!$L$3:$L$196)</f>
        <v>#VALUE!</v>
      </c>
      <c r="M119" s="15" t="e">
        <f t="shared" si="10"/>
        <v>#VALUE!</v>
      </c>
      <c r="N119" s="67" t="e">
        <f t="shared" si="11"/>
        <v>#VALUE!</v>
      </c>
      <c r="O119" s="15" t="e">
        <f>SUMIF('[1]WASH COAL RECEIPT &amp; GCV DATA'!$A$3:$A$196,'MASTER DATA FILE WASH COAL'!A119,'[1]WASH COAL RECEIPT &amp; GCV DATA'!$O$3:$O$196)</f>
        <v>#VALUE!</v>
      </c>
      <c r="P119" s="15" t="e">
        <f t="shared" si="12"/>
        <v>#VALUE!</v>
      </c>
      <c r="Q119" s="15" t="e">
        <f>SUMIF('[1]WASH COAL RECEIPT &amp; GCV DATA'!$A$3:$A$196,'MASTER DATA FILE WASH COAL'!A119,'[1]WASH COAL RECEIPT &amp; GCV DATA'!$Q$3:$Q$196)</f>
        <v>#VALUE!</v>
      </c>
      <c r="R119" s="16" t="e">
        <f>SUMIF('[1]WASH COAL RECEIPT &amp; GCV DATA'!$A$3:$A$256,'MASTER DATA FILE WASH COAL'!A119,'[1]WASH COAL RECEIPT &amp; GCV DATA'!$R$3:$R$256)+IF(H119=$J$234,($K$234*K119),0)+IF(H119=$J$235,($K$235*K119),0)</f>
        <v>#VALUE!</v>
      </c>
      <c r="S119" s="15" t="e">
        <f t="shared" si="13"/>
        <v>#VALUE!</v>
      </c>
      <c r="T119" s="15" t="e">
        <f>SUMIF('[1]WASH COAL RECEIPT &amp; GCV DATA'!$A$3:$A$196,'MASTER DATA FILE WASH COAL'!A119,'[1]WASH COAL RECEIPT &amp; GCV DATA'!$T$3:$T$196)</f>
        <v>#VALUE!</v>
      </c>
      <c r="U119" s="15" t="e">
        <f t="shared" si="14"/>
        <v>#VALUE!</v>
      </c>
      <c r="V119" s="15" t="e">
        <f>SUMIF('[1]WASH COAL RECEIPT &amp; GCV DATA'!$A$3:$A$196,'MASTER DATA FILE WASH COAL'!A119,'[1]WASH COAL RECEIPT &amp; GCV DATA'!$V$3:$V$196)</f>
        <v>#VALUE!</v>
      </c>
      <c r="W119" s="15" t="e">
        <f t="shared" si="15"/>
        <v>#VALUE!</v>
      </c>
      <c r="X119" s="13" t="e">
        <f t="shared" si="16"/>
        <v>#VALUE!</v>
      </c>
      <c r="Y119" s="13"/>
      <c r="Z119" s="13"/>
      <c r="AB119">
        <v>4164.7273503361439</v>
      </c>
      <c r="AC119" s="53" t="e">
        <f t="shared" si="18"/>
        <v>#VALUE!</v>
      </c>
      <c r="AE119" s="53" t="e">
        <f t="shared" si="17"/>
        <v>#VALUE!</v>
      </c>
      <c r="AF119">
        <v>118</v>
      </c>
    </row>
    <row r="120" spans="1:32" customFormat="1" ht="15.6" x14ac:dyDescent="0.3">
      <c r="A120" s="65"/>
      <c r="B120" s="57" t="e">
        <f>SUMIF('[1]WASH COAL RECEIPT &amp; GCV DATA'!$A$3:$A$123,A120,'[1]WASH COAL RECEIPT &amp; GCV DATA'!$B$3:$B$123)</f>
        <v>#VALUE!</v>
      </c>
      <c r="C120" s="13" t="e">
        <f>SUMIF('[1]WASH COAL RECEIPT &amp; GCV DATA'!$A$3:$A$123,A120,'[1]WASH COAL RECEIPT &amp; GCV DATA'!$C$3:$C$123)</f>
        <v>#VALUE!</v>
      </c>
      <c r="D120" s="66">
        <f>IFERROR(VLOOKUP(A120,'[1]WASH COAL RECEIPT &amp; GCV DATA'!A106:V242,4,0),0)</f>
        <v>0</v>
      </c>
      <c r="E120" s="14">
        <f>IFERROR(VLOOKUP(A120,'[1]WASH COAL RECEIPT &amp; GCV DATA'!$A$2:$V$196,5,0),0)</f>
        <v>0</v>
      </c>
      <c r="F120" s="13" t="e">
        <f>SUMIF('[1]WASH COAL RECEIPT &amp; GCV DATA'!$A$3:$A$196,'MASTER DATA FILE WASH COAL'!A120,'[1]WASH COAL RECEIPT &amp; GCV DATA'!$F$3:$F$196)</f>
        <v>#VALUE!</v>
      </c>
      <c r="G120" s="13">
        <f>IFERROR(VLOOKUP(A120,'[1]WASH COAL RECEIPT &amp; GCV DATA'!$A$2:$V$196,7,0),0)</f>
        <v>0</v>
      </c>
      <c r="H120" s="13">
        <f>IFERROR(VLOOKUP(A120,'[1]WASH COAL RECEIPT &amp; GCV DATA'!$A$2:$V$196,8,0),0)</f>
        <v>0</v>
      </c>
      <c r="I120" s="13">
        <f>IFERROR(VLOOKUP(A120,'[1]WASH COAL RECEIPT &amp; GCV DATA'!$A$2:$V$196,9,0),0)</f>
        <v>0</v>
      </c>
      <c r="J120" s="13">
        <f>IFERROR(VLOOKUP(A120,'[1]WASH COAL RECEIPT &amp; GCV DATA'!$A$2:$V$196,10,0),0)</f>
        <v>0</v>
      </c>
      <c r="K120" s="15" t="e">
        <f>SUMIF('[1]WASH COAL RECEIPT &amp; GCV DATA'!$A$3:$A$196,'MASTER DATA FILE WASH COAL'!A120,'[1]WASH COAL RECEIPT &amp; GCV DATA'!$K$3:$K$196)</f>
        <v>#VALUE!</v>
      </c>
      <c r="L120" s="15" t="e">
        <f>SUMIF('[1]WASH COAL RECEIPT &amp; GCV DATA'!$A$3:$A$196,'MASTER DATA FILE WASH COAL'!A120,'[1]WASH COAL RECEIPT &amp; GCV DATA'!$L$3:$L$196)</f>
        <v>#VALUE!</v>
      </c>
      <c r="M120" s="15" t="e">
        <f t="shared" si="10"/>
        <v>#VALUE!</v>
      </c>
      <c r="N120" s="67" t="e">
        <f t="shared" si="11"/>
        <v>#VALUE!</v>
      </c>
      <c r="O120" s="15" t="e">
        <f>SUMIF('[1]WASH COAL RECEIPT &amp; GCV DATA'!$A$3:$A$196,'MASTER DATA FILE WASH COAL'!A120,'[1]WASH COAL RECEIPT &amp; GCV DATA'!$O$3:$O$196)</f>
        <v>#VALUE!</v>
      </c>
      <c r="P120" s="15" t="e">
        <f t="shared" si="12"/>
        <v>#VALUE!</v>
      </c>
      <c r="Q120" s="15" t="e">
        <f>SUMIF('[1]WASH COAL RECEIPT &amp; GCV DATA'!$A$3:$A$196,'MASTER DATA FILE WASH COAL'!A120,'[1]WASH COAL RECEIPT &amp; GCV DATA'!$Q$3:$Q$196)</f>
        <v>#VALUE!</v>
      </c>
      <c r="R120" s="16" t="e">
        <f>SUMIF('[1]WASH COAL RECEIPT &amp; GCV DATA'!$A$3:$A$256,'MASTER DATA FILE WASH COAL'!A120,'[1]WASH COAL RECEIPT &amp; GCV DATA'!$R$3:$R$256)+IF(H120=$J$234,($K$234*K120),0)+IF(H120=$J$235,($K$235*K120),0)</f>
        <v>#VALUE!</v>
      </c>
      <c r="S120" s="15" t="e">
        <f t="shared" si="13"/>
        <v>#VALUE!</v>
      </c>
      <c r="T120" s="15" t="e">
        <f>SUMIF('[1]WASH COAL RECEIPT &amp; GCV DATA'!$A$3:$A$196,'MASTER DATA FILE WASH COAL'!A120,'[1]WASH COAL RECEIPT &amp; GCV DATA'!$T$3:$T$196)</f>
        <v>#VALUE!</v>
      </c>
      <c r="U120" s="15" t="e">
        <f t="shared" si="14"/>
        <v>#VALUE!</v>
      </c>
      <c r="V120" s="15" t="e">
        <f>SUMIF('[1]WASH COAL RECEIPT &amp; GCV DATA'!$A$3:$A$196,'MASTER DATA FILE WASH COAL'!A120,'[1]WASH COAL RECEIPT &amp; GCV DATA'!$V$3:$V$196)</f>
        <v>#VALUE!</v>
      </c>
      <c r="W120" s="15" t="e">
        <f t="shared" si="15"/>
        <v>#VALUE!</v>
      </c>
      <c r="X120" s="13" t="e">
        <f t="shared" si="16"/>
        <v>#VALUE!</v>
      </c>
      <c r="Y120" s="13"/>
      <c r="Z120" s="13"/>
      <c r="AB120">
        <v>4071.8132975871317</v>
      </c>
      <c r="AC120" s="53" t="e">
        <f t="shared" si="18"/>
        <v>#VALUE!</v>
      </c>
      <c r="AE120" s="53" t="e">
        <f t="shared" si="17"/>
        <v>#VALUE!</v>
      </c>
      <c r="AF120">
        <v>119</v>
      </c>
    </row>
    <row r="121" spans="1:32" s="68" customFormat="1" ht="15.6" x14ac:dyDescent="0.3">
      <c r="A121" s="65"/>
      <c r="B121" s="57" t="e">
        <f>SUMIF('[1]WASH COAL RECEIPT &amp; GCV DATA'!$A$3:$A$123,A121,'[1]WASH COAL RECEIPT &amp; GCV DATA'!$B$3:$B$123)</f>
        <v>#VALUE!</v>
      </c>
      <c r="C121" s="13" t="e">
        <f>SUMIF('[1]WASH COAL RECEIPT &amp; GCV DATA'!$A$3:$A$123,A121,'[1]WASH COAL RECEIPT &amp; GCV DATA'!$C$3:$C$123)</f>
        <v>#VALUE!</v>
      </c>
      <c r="D121" s="66">
        <f>IFERROR(VLOOKUP(A121,'[1]WASH COAL RECEIPT &amp; GCV DATA'!A121:V243,4,0),0)</f>
        <v>0</v>
      </c>
      <c r="E121" s="14">
        <f>IFERROR(VLOOKUP(A121,'[1]WASH COAL RECEIPT &amp; GCV DATA'!$A$2:$V$196,5,0),0)</f>
        <v>0</v>
      </c>
      <c r="F121" s="13" t="e">
        <f>SUMIF('[1]WASH COAL RECEIPT &amp; GCV DATA'!$A$3:$A$196,'MASTER DATA FILE WASH COAL'!A121,'[1]WASH COAL RECEIPT &amp; GCV DATA'!$F$3:$F$196)</f>
        <v>#VALUE!</v>
      </c>
      <c r="G121" s="13">
        <f>IFERROR(VLOOKUP(A121,'[1]WASH COAL RECEIPT &amp; GCV DATA'!$A$2:$V$196,7,0),0)</f>
        <v>0</v>
      </c>
      <c r="H121" s="13">
        <f>IFERROR(VLOOKUP(A121,'[1]WASH COAL RECEIPT &amp; GCV DATA'!$A$2:$V$196,8,0),0)</f>
        <v>0</v>
      </c>
      <c r="I121" s="13">
        <f>IFERROR(VLOOKUP(A121,'[1]WASH COAL RECEIPT &amp; GCV DATA'!$A$2:$V$196,9,0),0)</f>
        <v>0</v>
      </c>
      <c r="J121" s="13">
        <f>IFERROR(VLOOKUP(A121,'[1]WASH COAL RECEIPT &amp; GCV DATA'!$A$2:$V$196,10,0),0)</f>
        <v>0</v>
      </c>
      <c r="K121" s="15" t="e">
        <f>SUMIF('[1]WASH COAL RECEIPT &amp; GCV DATA'!$A$3:$A$196,'MASTER DATA FILE WASH COAL'!A121,'[1]WASH COAL RECEIPT &amp; GCV DATA'!$K$3:$K$196)</f>
        <v>#VALUE!</v>
      </c>
      <c r="L121" s="15" t="e">
        <f>SUMIF('[1]WASH COAL RECEIPT &amp; GCV DATA'!$A$3:$A$196,'MASTER DATA FILE WASH COAL'!A121,'[1]WASH COAL RECEIPT &amp; GCV DATA'!$L$3:$L$196)</f>
        <v>#VALUE!</v>
      </c>
      <c r="M121" s="15" t="e">
        <f t="shared" si="10"/>
        <v>#VALUE!</v>
      </c>
      <c r="N121" s="67" t="e">
        <f t="shared" si="11"/>
        <v>#VALUE!</v>
      </c>
      <c r="O121" s="15" t="e">
        <f>SUMIF('[1]WASH COAL RECEIPT &amp; GCV DATA'!$A$3:$A$196,'MASTER DATA FILE WASH COAL'!A121,'[1]WASH COAL RECEIPT &amp; GCV DATA'!$O$3:$O$196)</f>
        <v>#VALUE!</v>
      </c>
      <c r="P121" s="15" t="e">
        <f t="shared" si="12"/>
        <v>#VALUE!</v>
      </c>
      <c r="Q121" s="15" t="e">
        <f>SUMIF('[1]WASH COAL RECEIPT &amp; GCV DATA'!$A$3:$A$196,'MASTER DATA FILE WASH COAL'!A121,'[1]WASH COAL RECEIPT &amp; GCV DATA'!$Q$3:$Q$196)</f>
        <v>#VALUE!</v>
      </c>
      <c r="R121" s="16" t="e">
        <f>SUMIF('[1]WASH COAL RECEIPT &amp; GCV DATA'!$A$3:$A$256,'MASTER DATA FILE WASH COAL'!A121,'[1]WASH COAL RECEIPT &amp; GCV DATA'!$R$3:$R$256)+IF(H121=$J$234,($K$234*K121),0)+IF(H121=$J$235,($K$235*K121),0)</f>
        <v>#VALUE!</v>
      </c>
      <c r="S121" s="15" t="e">
        <f t="shared" si="13"/>
        <v>#VALUE!</v>
      </c>
      <c r="T121" s="15" t="e">
        <f>SUMIF('[1]WASH COAL RECEIPT &amp; GCV DATA'!$A$3:$A$196,'MASTER DATA FILE WASH COAL'!A121,'[1]WASH COAL RECEIPT &amp; GCV DATA'!$T$3:$T$196)</f>
        <v>#VALUE!</v>
      </c>
      <c r="U121" s="15" t="e">
        <f t="shared" si="14"/>
        <v>#VALUE!</v>
      </c>
      <c r="V121" s="15" t="e">
        <f>SUMIF('[1]WASH COAL RECEIPT &amp; GCV DATA'!$A$3:$A$196,'MASTER DATA FILE WASH COAL'!A121,'[1]WASH COAL RECEIPT &amp; GCV DATA'!$V$3:$V$196)</f>
        <v>#VALUE!</v>
      </c>
      <c r="W121" s="15" t="e">
        <f t="shared" si="15"/>
        <v>#VALUE!</v>
      </c>
      <c r="X121" s="13" t="e">
        <f t="shared" si="16"/>
        <v>#VALUE!</v>
      </c>
      <c r="Y121" s="69"/>
      <c r="Z121" s="69"/>
      <c r="AB121" s="68">
        <v>3972.9889757037354</v>
      </c>
      <c r="AC121" s="53" t="e">
        <f t="shared" si="18"/>
        <v>#VALUE!</v>
      </c>
      <c r="AD121"/>
      <c r="AE121" s="53" t="e">
        <f t="shared" si="17"/>
        <v>#VALUE!</v>
      </c>
      <c r="AF121" s="68">
        <v>120</v>
      </c>
    </row>
    <row r="122" spans="1:32" customFormat="1" ht="15.6" x14ac:dyDescent="0.3">
      <c r="A122" s="65"/>
      <c r="B122" s="57" t="e">
        <f>SUMIF('[1]WASH COAL RECEIPT &amp; GCV DATA'!$A$3:$A$123,A122,'[1]WASH COAL RECEIPT &amp; GCV DATA'!$B$3:$B$123)</f>
        <v>#VALUE!</v>
      </c>
      <c r="C122" s="13" t="e">
        <f>SUMIF('[1]WASH COAL RECEIPT &amp; GCV DATA'!$A$3:$A$123,A122,'[1]WASH COAL RECEIPT &amp; GCV DATA'!$C$3:$C$123)</f>
        <v>#VALUE!</v>
      </c>
      <c r="D122" s="66">
        <f>IFERROR(VLOOKUP(A122,'[1]WASH COAL RECEIPT &amp; GCV DATA'!A122:V244,4,0),0)</f>
        <v>0</v>
      </c>
      <c r="E122" s="14">
        <f>IFERROR(VLOOKUP(A122,'[1]WASH COAL RECEIPT &amp; GCV DATA'!$A$2:$V$196,5,0),0)</f>
        <v>0</v>
      </c>
      <c r="F122" s="13" t="e">
        <f>SUMIF('[1]WASH COAL RECEIPT &amp; GCV DATA'!$A$3:$A$196,'MASTER DATA FILE WASH COAL'!A122,'[1]WASH COAL RECEIPT &amp; GCV DATA'!$F$3:$F$196)</f>
        <v>#VALUE!</v>
      </c>
      <c r="G122" s="13">
        <f>IFERROR(VLOOKUP(A122,'[1]WASH COAL RECEIPT &amp; GCV DATA'!$A$2:$V$196,7,0),0)</f>
        <v>0</v>
      </c>
      <c r="H122" s="13">
        <f>IFERROR(VLOOKUP(A122,'[1]WASH COAL RECEIPT &amp; GCV DATA'!$A$2:$V$196,8,0),0)</f>
        <v>0</v>
      </c>
      <c r="I122" s="13">
        <f>IFERROR(VLOOKUP(A122,'[1]WASH COAL RECEIPT &amp; GCV DATA'!$A$2:$V$196,9,0),0)</f>
        <v>0</v>
      </c>
      <c r="J122" s="13">
        <f>IFERROR(VLOOKUP(A122,'[1]WASH COAL RECEIPT &amp; GCV DATA'!$A$2:$V$196,10,0),0)</f>
        <v>0</v>
      </c>
      <c r="K122" s="15" t="e">
        <f>SUMIF('[1]WASH COAL RECEIPT &amp; GCV DATA'!$A$3:$A$196,'MASTER DATA FILE WASH COAL'!A122,'[1]WASH COAL RECEIPT &amp; GCV DATA'!$K$3:$K$196)</f>
        <v>#VALUE!</v>
      </c>
      <c r="L122" s="15" t="e">
        <f>SUMIF('[1]WASH COAL RECEIPT &amp; GCV DATA'!$A$3:$A$196,'MASTER DATA FILE WASH COAL'!A122,'[1]WASH COAL RECEIPT &amp; GCV DATA'!$L$3:$L$196)</f>
        <v>#VALUE!</v>
      </c>
      <c r="M122" s="15" t="e">
        <f t="shared" si="10"/>
        <v>#VALUE!</v>
      </c>
      <c r="N122" s="67" t="e">
        <f t="shared" si="11"/>
        <v>#VALUE!</v>
      </c>
      <c r="O122" s="15" t="e">
        <f>SUMIF('[1]WASH COAL RECEIPT &amp; GCV DATA'!$A$3:$A$196,'MASTER DATA FILE WASH COAL'!A122,'[1]WASH COAL RECEIPT &amp; GCV DATA'!$O$3:$O$196)</f>
        <v>#VALUE!</v>
      </c>
      <c r="P122" s="15" t="e">
        <f t="shared" si="12"/>
        <v>#VALUE!</v>
      </c>
      <c r="Q122" s="15" t="e">
        <f>SUMIF('[1]WASH COAL RECEIPT &amp; GCV DATA'!$A$3:$A$196,'MASTER DATA FILE WASH COAL'!A122,'[1]WASH COAL RECEIPT &amp; GCV DATA'!$Q$3:$Q$196)</f>
        <v>#VALUE!</v>
      </c>
      <c r="R122" s="16" t="e">
        <f>SUMIF('[1]WASH COAL RECEIPT &amp; GCV DATA'!$A$3:$A$256,'MASTER DATA FILE WASH COAL'!A122,'[1]WASH COAL RECEIPT &amp; GCV DATA'!$R$3:$R$256)+IF(H122=$J$234,($K$234*K122),0)+IF(H122=$J$235,($K$235*K122),0)</f>
        <v>#VALUE!</v>
      </c>
      <c r="S122" s="15" t="e">
        <f t="shared" si="13"/>
        <v>#VALUE!</v>
      </c>
      <c r="T122" s="15" t="e">
        <f>SUMIF('[1]WASH COAL RECEIPT &amp; GCV DATA'!$A$3:$A$196,'MASTER DATA FILE WASH COAL'!A122,'[1]WASH COAL RECEIPT &amp; GCV DATA'!$T$3:$T$196)</f>
        <v>#VALUE!</v>
      </c>
      <c r="U122" s="15" t="e">
        <f t="shared" si="14"/>
        <v>#VALUE!</v>
      </c>
      <c r="V122" s="15" t="e">
        <f>SUMIF('[1]WASH COAL RECEIPT &amp; GCV DATA'!$A$3:$A$196,'MASTER DATA FILE WASH COAL'!A122,'[1]WASH COAL RECEIPT &amp; GCV DATA'!$V$3:$V$196)</f>
        <v>#VALUE!</v>
      </c>
      <c r="W122" s="15" t="e">
        <f t="shared" si="15"/>
        <v>#VALUE!</v>
      </c>
      <c r="X122" s="13" t="e">
        <f t="shared" si="16"/>
        <v>#VALUE!</v>
      </c>
      <c r="Y122" s="13"/>
      <c r="Z122" s="13"/>
      <c r="AB122">
        <v>3959.4878463008176</v>
      </c>
      <c r="AC122" s="53" t="e">
        <f t="shared" si="18"/>
        <v>#VALUE!</v>
      </c>
      <c r="AE122" s="53" t="e">
        <f t="shared" si="17"/>
        <v>#VALUE!</v>
      </c>
      <c r="AF122" s="68">
        <v>121</v>
      </c>
    </row>
    <row r="123" spans="1:32" customFormat="1" ht="15.6" x14ac:dyDescent="0.3">
      <c r="A123" s="65"/>
      <c r="B123" s="57" t="e">
        <f>SUMIF('[1]WASH COAL RECEIPT &amp; GCV DATA'!$A$3:$A$123,A123,'[1]WASH COAL RECEIPT &amp; GCV DATA'!$B$3:$B$123)</f>
        <v>#VALUE!</v>
      </c>
      <c r="C123" s="13" t="e">
        <f>SUMIF('[1]WASH COAL RECEIPT &amp; GCV DATA'!$A$3:$A$123,A123,'[1]WASH COAL RECEIPT &amp; GCV DATA'!$C$3:$C$123)</f>
        <v>#VALUE!</v>
      </c>
      <c r="D123" s="13">
        <f>IFERROR(VLOOKUP(A123,'[1]WASH COAL RECEIPT &amp; GCV DATA'!A123:V245,4,0),0)</f>
        <v>0</v>
      </c>
      <c r="E123" s="14">
        <f>IFERROR(VLOOKUP(A123,'[1]WASH COAL RECEIPT &amp; GCV DATA'!$A$2:$V$196,5,0),0)</f>
        <v>0</v>
      </c>
      <c r="F123" s="13" t="e">
        <f>SUMIF('[1]WASH COAL RECEIPT &amp; GCV DATA'!$A$3:$A$196,'MASTER DATA FILE WASH COAL'!A123,'[1]WASH COAL RECEIPT &amp; GCV DATA'!$F$3:$F$196)</f>
        <v>#VALUE!</v>
      </c>
      <c r="G123" s="13">
        <f>IFERROR(VLOOKUP(A123,'[1]WASH COAL RECEIPT &amp; GCV DATA'!$A$2:$V$196,7,0),0)</f>
        <v>0</v>
      </c>
      <c r="H123" s="13">
        <f>IFERROR(VLOOKUP(A123,'[1]WASH COAL RECEIPT &amp; GCV DATA'!$A$2:$V$196,8,0),0)</f>
        <v>0</v>
      </c>
      <c r="I123" s="13">
        <f>IFERROR(VLOOKUP(A123,'[1]WASH COAL RECEIPT &amp; GCV DATA'!$A$2:$V$196,9,0),0)</f>
        <v>0</v>
      </c>
      <c r="J123" s="13">
        <f>IFERROR(VLOOKUP(A123,'[1]WASH COAL RECEIPT &amp; GCV DATA'!$A$2:$V$196,10,0),0)</f>
        <v>0</v>
      </c>
      <c r="K123" s="15" t="e">
        <f>SUMIF('[1]WASH COAL RECEIPT &amp; GCV DATA'!$A$3:$A$196,'MASTER DATA FILE WASH COAL'!A123,'[1]WASH COAL RECEIPT &amp; GCV DATA'!$K$3:$K$196)</f>
        <v>#VALUE!</v>
      </c>
      <c r="L123" s="15" t="e">
        <f>SUMIF('[1]WASH COAL RECEIPT &amp; GCV DATA'!$A$3:$A$196,'MASTER DATA FILE WASH COAL'!A123,'[1]WASH COAL RECEIPT &amp; GCV DATA'!$L$3:$L$196)</f>
        <v>#VALUE!</v>
      </c>
      <c r="M123" s="15" t="e">
        <f t="shared" si="10"/>
        <v>#VALUE!</v>
      </c>
      <c r="N123" s="67" t="e">
        <f t="shared" si="11"/>
        <v>#VALUE!</v>
      </c>
      <c r="O123" s="15" t="e">
        <f>SUMIF('[1]WASH COAL RECEIPT &amp; GCV DATA'!$A$3:$A$196,'MASTER DATA FILE WASH COAL'!A123,'[1]WASH COAL RECEIPT &amp; GCV DATA'!$O$3:$O$196)</f>
        <v>#VALUE!</v>
      </c>
      <c r="P123" s="15" t="e">
        <f t="shared" si="12"/>
        <v>#VALUE!</v>
      </c>
      <c r="Q123" s="15" t="e">
        <f>SUMIF('[1]WASH COAL RECEIPT &amp; GCV DATA'!$A$3:$A$196,'MASTER DATA FILE WASH COAL'!A123,'[1]WASH COAL RECEIPT &amp; GCV DATA'!$Q$3:$Q$196)</f>
        <v>#VALUE!</v>
      </c>
      <c r="R123" s="16" t="e">
        <f>SUMIF('[1]WASH COAL RECEIPT &amp; GCV DATA'!$A$3:$A$256,'MASTER DATA FILE WASH COAL'!A123,'[1]WASH COAL RECEIPT &amp; GCV DATA'!$R$3:$R$256)+IF(H123=$J$234,($K$234*K123),0)+IF(H123=$J$235,($K$235*K123),0)</f>
        <v>#VALUE!</v>
      </c>
      <c r="S123" s="15" t="e">
        <f t="shared" si="13"/>
        <v>#VALUE!</v>
      </c>
      <c r="T123" s="15" t="e">
        <f>SUMIF('[1]WASH COAL RECEIPT &amp; GCV DATA'!$A$3:$A$196,'MASTER DATA FILE WASH COAL'!A123,'[1]WASH COAL RECEIPT &amp; GCV DATA'!$T$3:$T$196)</f>
        <v>#VALUE!</v>
      </c>
      <c r="U123" s="15" t="e">
        <f t="shared" si="14"/>
        <v>#VALUE!</v>
      </c>
      <c r="V123" s="15" t="e">
        <f>SUMIF('[1]WASH COAL RECEIPT &amp; GCV DATA'!$A$3:$A$196,'MASTER DATA FILE WASH COAL'!A123,'[1]WASH COAL RECEIPT &amp; GCV DATA'!$V$3:$V$196)</f>
        <v>#VALUE!</v>
      </c>
      <c r="W123" s="15" t="e">
        <f t="shared" si="15"/>
        <v>#VALUE!</v>
      </c>
      <c r="X123" s="13" t="e">
        <f t="shared" si="16"/>
        <v>#VALUE!</v>
      </c>
      <c r="Y123" s="13"/>
      <c r="Z123" s="13"/>
      <c r="AB123">
        <v>4074.9736477115116</v>
      </c>
      <c r="AC123" s="53" t="e">
        <f t="shared" si="18"/>
        <v>#VALUE!</v>
      </c>
      <c r="AE123" s="53" t="e">
        <f t="shared" si="17"/>
        <v>#VALUE!</v>
      </c>
      <c r="AF123">
        <v>122</v>
      </c>
    </row>
    <row r="124" spans="1:32" customFormat="1" ht="15.6" x14ac:dyDescent="0.3">
      <c r="A124" s="65"/>
      <c r="B124" s="57" t="e">
        <f>SUMIF('[1]WASH COAL RECEIPT &amp; GCV DATA'!$A$3:$A$123,A124,'[1]WASH COAL RECEIPT &amp; GCV DATA'!$B$3:$B$123)</f>
        <v>#VALUE!</v>
      </c>
      <c r="C124" s="13" t="e">
        <f>SUMIF('[1]WASH COAL RECEIPT &amp; GCV DATA'!$A$3:$A$123,A124,'[1]WASH COAL RECEIPT &amp; GCV DATA'!$C$3:$C$123)</f>
        <v>#VALUE!</v>
      </c>
      <c r="D124" s="13">
        <f>IFERROR(VLOOKUP(A124,'[1]WASH COAL RECEIPT &amp; GCV DATA'!A124:V246,4,0),0)</f>
        <v>0</v>
      </c>
      <c r="E124" s="14">
        <f>IFERROR(VLOOKUP(A124,'[1]WASH COAL RECEIPT &amp; GCV DATA'!$A$2:$V$196,5,0),0)</f>
        <v>0</v>
      </c>
      <c r="F124" s="13" t="e">
        <f>SUMIF('[1]WASH COAL RECEIPT &amp; GCV DATA'!$A$3:$A$196,'MASTER DATA FILE WASH COAL'!A124,'[1]WASH COAL RECEIPT &amp; GCV DATA'!$F$3:$F$196)</f>
        <v>#VALUE!</v>
      </c>
      <c r="G124" s="13">
        <f>IFERROR(VLOOKUP(A124,'[1]WASH COAL RECEIPT &amp; GCV DATA'!$A$2:$V$196,7,0),0)</f>
        <v>0</v>
      </c>
      <c r="H124" s="13">
        <f>IFERROR(VLOOKUP(A124,'[1]WASH COAL RECEIPT &amp; GCV DATA'!$A$2:$V$196,8,0),0)</f>
        <v>0</v>
      </c>
      <c r="I124" s="13">
        <f>IFERROR(VLOOKUP(A124,'[1]WASH COAL RECEIPT &amp; GCV DATA'!$A$2:$V$196,9,0),0)</f>
        <v>0</v>
      </c>
      <c r="J124" s="13">
        <f>IFERROR(VLOOKUP(A124,'[1]WASH COAL RECEIPT &amp; GCV DATA'!$A$2:$V$196,10,0),0)</f>
        <v>0</v>
      </c>
      <c r="K124" s="15" t="e">
        <f>SUMIF('[1]WASH COAL RECEIPT &amp; GCV DATA'!$A$3:$A$196,'MASTER DATA FILE WASH COAL'!A124,'[1]WASH COAL RECEIPT &amp; GCV DATA'!$K$3:$K$196)</f>
        <v>#VALUE!</v>
      </c>
      <c r="L124" s="15" t="e">
        <f>SUMIF('[1]WASH COAL RECEIPT &amp; GCV DATA'!$A$3:$A$196,'MASTER DATA FILE WASH COAL'!A124,'[1]WASH COAL RECEIPT &amp; GCV DATA'!$L$3:$L$196)</f>
        <v>#VALUE!</v>
      </c>
      <c r="M124" s="15" t="e">
        <f t="shared" si="10"/>
        <v>#VALUE!</v>
      </c>
      <c r="N124" s="67" t="e">
        <f t="shared" si="11"/>
        <v>#VALUE!</v>
      </c>
      <c r="O124" s="15" t="e">
        <f>SUMIF('[1]WASH COAL RECEIPT &amp; GCV DATA'!$A$3:$A$196,'MASTER DATA FILE WASH COAL'!A124,'[1]WASH COAL RECEIPT &amp; GCV DATA'!$O$3:$O$196)</f>
        <v>#VALUE!</v>
      </c>
      <c r="P124" s="15" t="e">
        <f t="shared" si="12"/>
        <v>#VALUE!</v>
      </c>
      <c r="Q124" s="15" t="e">
        <f>SUMIF('[1]WASH COAL RECEIPT &amp; GCV DATA'!$A$3:$A$196,'MASTER DATA FILE WASH COAL'!A124,'[1]WASH COAL RECEIPT &amp; GCV DATA'!$Q$3:$Q$196)</f>
        <v>#VALUE!</v>
      </c>
      <c r="R124" s="16" t="e">
        <f>SUMIF('[1]WASH COAL RECEIPT &amp; GCV DATA'!$A$3:$A$256,'MASTER DATA FILE WASH COAL'!A124,'[1]WASH COAL RECEIPT &amp; GCV DATA'!$R$3:$R$256)+IF(H124=$J$234,($K$234*K124),0)+IF(H124=$J$235,($K$235*K124),0)</f>
        <v>#VALUE!</v>
      </c>
      <c r="S124" s="15" t="e">
        <f t="shared" si="13"/>
        <v>#VALUE!</v>
      </c>
      <c r="T124" s="15" t="e">
        <f>SUMIF('[1]WASH COAL RECEIPT &amp; GCV DATA'!$A$3:$A$196,'MASTER DATA FILE WASH COAL'!A124,'[1]WASH COAL RECEIPT &amp; GCV DATA'!$T$3:$T$196)</f>
        <v>#VALUE!</v>
      </c>
      <c r="U124" s="15" t="e">
        <f t="shared" si="14"/>
        <v>#VALUE!</v>
      </c>
      <c r="V124" s="15" t="e">
        <f>SUMIF('[1]WASH COAL RECEIPT &amp; GCV DATA'!$A$3:$A$196,'MASTER DATA FILE WASH COAL'!A124,'[1]WASH COAL RECEIPT &amp; GCV DATA'!$V$3:$V$196)</f>
        <v>#VALUE!</v>
      </c>
      <c r="W124" s="15" t="e">
        <f t="shared" si="15"/>
        <v>#VALUE!</v>
      </c>
      <c r="X124" s="13" t="e">
        <f t="shared" si="16"/>
        <v>#VALUE!</v>
      </c>
      <c r="Y124" s="13"/>
      <c r="Z124" s="13"/>
      <c r="AB124">
        <v>4049.5940646528884</v>
      </c>
      <c r="AC124" s="53" t="e">
        <f t="shared" si="18"/>
        <v>#VALUE!</v>
      </c>
      <c r="AE124" s="53" t="e">
        <f t="shared" si="17"/>
        <v>#VALUE!</v>
      </c>
      <c r="AF124">
        <v>123</v>
      </c>
    </row>
    <row r="125" spans="1:32" customFormat="1" ht="15.6" x14ac:dyDescent="0.3">
      <c r="A125" s="65"/>
      <c r="B125" s="57" t="e">
        <f>SUMIF('[1]WASH COAL RECEIPT &amp; GCV DATA'!$A$3:$A$123,A125,'[1]WASH COAL RECEIPT &amp; GCV DATA'!$B$3:$B$123)</f>
        <v>#VALUE!</v>
      </c>
      <c r="C125" s="13" t="e">
        <f>SUMIF('[1]WASH COAL RECEIPT &amp; GCV DATA'!$A$3:$A$123,A125,'[1]WASH COAL RECEIPT &amp; GCV DATA'!$C$3:$C$123)</f>
        <v>#VALUE!</v>
      </c>
      <c r="D125" s="13">
        <f>IFERROR(VLOOKUP(A125,'[1]WASH COAL RECEIPT &amp; GCV DATA'!A125:V247,4,0),0)</f>
        <v>0</v>
      </c>
      <c r="E125" s="14">
        <f>IFERROR(VLOOKUP(A125,'[1]WASH COAL RECEIPT &amp; GCV DATA'!$A$2:$V$196,5,0),0)</f>
        <v>0</v>
      </c>
      <c r="F125" s="13" t="e">
        <f>SUMIF('[1]WASH COAL RECEIPT &amp; GCV DATA'!$A$3:$A$196,'MASTER DATA FILE WASH COAL'!A125,'[1]WASH COAL RECEIPT &amp; GCV DATA'!$F$3:$F$196)</f>
        <v>#VALUE!</v>
      </c>
      <c r="G125" s="13">
        <f>IFERROR(VLOOKUP(A125,'[1]WASH COAL RECEIPT &amp; GCV DATA'!$A$2:$V$196,7,0),0)</f>
        <v>0</v>
      </c>
      <c r="H125" s="13">
        <f>IFERROR(VLOOKUP(A125,'[1]WASH COAL RECEIPT &amp; GCV DATA'!$A$2:$V$196,8,0),0)</f>
        <v>0</v>
      </c>
      <c r="I125" s="13">
        <f>IFERROR(VLOOKUP(A125,'[1]WASH COAL RECEIPT &amp; GCV DATA'!$A$2:$V$196,9,0),0)</f>
        <v>0</v>
      </c>
      <c r="J125" s="13">
        <f>IFERROR(VLOOKUP(A125,'[1]WASH COAL RECEIPT &amp; GCV DATA'!$A$2:$V$196,10,0),0)</f>
        <v>0</v>
      </c>
      <c r="K125" s="15" t="e">
        <f>SUMIF('[1]WASH COAL RECEIPT &amp; GCV DATA'!$A$3:$A$196,'MASTER DATA FILE WASH COAL'!A125,'[1]WASH COAL RECEIPT &amp; GCV DATA'!$K$3:$K$196)</f>
        <v>#VALUE!</v>
      </c>
      <c r="L125" s="15" t="e">
        <f>SUMIF('[1]WASH COAL RECEIPT &amp; GCV DATA'!$A$3:$A$196,'MASTER DATA FILE WASH COAL'!A125,'[1]WASH COAL RECEIPT &amp; GCV DATA'!$L$3:$L$196)</f>
        <v>#VALUE!</v>
      </c>
      <c r="M125" s="15" t="e">
        <f t="shared" si="10"/>
        <v>#VALUE!</v>
      </c>
      <c r="N125" s="67" t="e">
        <f t="shared" si="11"/>
        <v>#VALUE!</v>
      </c>
      <c r="O125" s="15" t="e">
        <f>SUMIF('[1]WASH COAL RECEIPT &amp; GCV DATA'!$A$3:$A$196,'MASTER DATA FILE WASH COAL'!A125,'[1]WASH COAL RECEIPT &amp; GCV DATA'!$O$3:$O$196)</f>
        <v>#VALUE!</v>
      </c>
      <c r="P125" s="15" t="e">
        <f t="shared" si="12"/>
        <v>#VALUE!</v>
      </c>
      <c r="Q125" s="15" t="e">
        <f>SUMIF('[1]WASH COAL RECEIPT &amp; GCV DATA'!$A$3:$A$196,'MASTER DATA FILE WASH COAL'!A125,'[1]WASH COAL RECEIPT &amp; GCV DATA'!$Q$3:$Q$196)</f>
        <v>#VALUE!</v>
      </c>
      <c r="R125" s="16" t="e">
        <f>SUMIF('[1]WASH COAL RECEIPT &amp; GCV DATA'!$A$3:$A$256,'MASTER DATA FILE WASH COAL'!A125,'[1]WASH COAL RECEIPT &amp; GCV DATA'!$R$3:$R$256)+IF(H125=$J$234,($K$234*K125),0)+IF(H125=$J$235,($K$235*K125),0)</f>
        <v>#VALUE!</v>
      </c>
      <c r="S125" s="15" t="e">
        <f t="shared" si="13"/>
        <v>#VALUE!</v>
      </c>
      <c r="T125" s="15" t="e">
        <f>SUMIF('[1]WASH COAL RECEIPT &amp; GCV DATA'!$A$3:$A$196,'MASTER DATA FILE WASH COAL'!A125,'[1]WASH COAL RECEIPT &amp; GCV DATA'!$T$3:$T$196)</f>
        <v>#VALUE!</v>
      </c>
      <c r="U125" s="15" t="e">
        <f t="shared" si="14"/>
        <v>#VALUE!</v>
      </c>
      <c r="V125" s="15" t="e">
        <f>SUMIF('[1]WASH COAL RECEIPT &amp; GCV DATA'!$A$3:$A$196,'MASTER DATA FILE WASH COAL'!A125,'[1]WASH COAL RECEIPT &amp; GCV DATA'!$V$3:$V$196)</f>
        <v>#VALUE!</v>
      </c>
      <c r="W125" s="15" t="e">
        <f t="shared" si="15"/>
        <v>#VALUE!</v>
      </c>
      <c r="X125" s="13" t="e">
        <f t="shared" si="16"/>
        <v>#VALUE!</v>
      </c>
      <c r="Y125" s="13"/>
      <c r="Z125" s="13"/>
      <c r="AB125">
        <v>3967.320882852292</v>
      </c>
      <c r="AC125" s="53" t="e">
        <f t="shared" si="18"/>
        <v>#VALUE!</v>
      </c>
      <c r="AE125" s="53" t="e">
        <f t="shared" si="17"/>
        <v>#VALUE!</v>
      </c>
      <c r="AF125">
        <v>124</v>
      </c>
    </row>
    <row r="126" spans="1:32" customFormat="1" ht="15.6" x14ac:dyDescent="0.3">
      <c r="A126" s="65"/>
      <c r="B126" s="57" t="e">
        <f>SUMIF('[1]WASH COAL RECEIPT &amp; GCV DATA'!$A$3:$A$123,A126,'[1]WASH COAL RECEIPT &amp; GCV DATA'!$B$3:$B$123)</f>
        <v>#VALUE!</v>
      </c>
      <c r="C126" s="13" t="e">
        <f>SUMIF('[1]WASH COAL RECEIPT &amp; GCV DATA'!$A$3:$A$123,A126,'[1]WASH COAL RECEIPT &amp; GCV DATA'!$C$3:$C$123)</f>
        <v>#VALUE!</v>
      </c>
      <c r="D126" s="13">
        <f>IFERROR(VLOOKUP(A126,'[1]WASH COAL RECEIPT &amp; GCV DATA'!A127:V248,4,0),0)</f>
        <v>0</v>
      </c>
      <c r="E126" s="14">
        <f>IFERROR(VLOOKUP(A126,'[1]WASH COAL RECEIPT &amp; GCV DATA'!$A$2:$V$196,5,0),0)</f>
        <v>0</v>
      </c>
      <c r="F126" s="13" t="e">
        <f>SUMIF('[1]WASH COAL RECEIPT &amp; GCV DATA'!$A$3:$A$196,'MASTER DATA FILE WASH COAL'!A126,'[1]WASH COAL RECEIPT &amp; GCV DATA'!$F$3:$F$196)</f>
        <v>#VALUE!</v>
      </c>
      <c r="G126" s="13">
        <f>IFERROR(VLOOKUP(A126,'[1]WASH COAL RECEIPT &amp; GCV DATA'!$A$2:$V$196,7,0),0)</f>
        <v>0</v>
      </c>
      <c r="H126" s="13">
        <f>IFERROR(VLOOKUP(A126,'[1]WASH COAL RECEIPT &amp; GCV DATA'!$A$2:$V$196,8,0),0)</f>
        <v>0</v>
      </c>
      <c r="I126" s="13">
        <f>IFERROR(VLOOKUP(A126,'[1]WASH COAL RECEIPT &amp; GCV DATA'!$A$2:$V$196,9,0),0)</f>
        <v>0</v>
      </c>
      <c r="J126" s="13">
        <f>IFERROR(VLOOKUP(A126,'[1]WASH COAL RECEIPT &amp; GCV DATA'!$A$2:$V$196,10,0),0)</f>
        <v>0</v>
      </c>
      <c r="K126" s="15" t="e">
        <f>SUMIF('[1]WASH COAL RECEIPT &amp; GCV DATA'!$A$3:$A$196,'MASTER DATA FILE WASH COAL'!A126,'[1]WASH COAL RECEIPT &amp; GCV DATA'!$K$3:$K$196)</f>
        <v>#VALUE!</v>
      </c>
      <c r="L126" s="15" t="e">
        <f>SUMIF('[1]WASH COAL RECEIPT &amp; GCV DATA'!$A$3:$A$196,'MASTER DATA FILE WASH COAL'!A126,'[1]WASH COAL RECEIPT &amp; GCV DATA'!$L$3:$L$196)</f>
        <v>#VALUE!</v>
      </c>
      <c r="M126" s="15" t="e">
        <f t="shared" si="10"/>
        <v>#VALUE!</v>
      </c>
      <c r="N126" s="67" t="e">
        <f t="shared" si="11"/>
        <v>#VALUE!</v>
      </c>
      <c r="O126" s="15" t="e">
        <f>SUMIF('[1]WASH COAL RECEIPT &amp; GCV DATA'!$A$3:$A$196,'MASTER DATA FILE WASH COAL'!A126,'[1]WASH COAL RECEIPT &amp; GCV DATA'!$O$3:$O$196)</f>
        <v>#VALUE!</v>
      </c>
      <c r="P126" s="15" t="e">
        <f t="shared" si="12"/>
        <v>#VALUE!</v>
      </c>
      <c r="Q126" s="15" t="e">
        <f>SUMIF('[1]WASH COAL RECEIPT &amp; GCV DATA'!$A$3:$A$196,'MASTER DATA FILE WASH COAL'!A126,'[1]WASH COAL RECEIPT &amp; GCV DATA'!$Q$3:$Q$196)</f>
        <v>#VALUE!</v>
      </c>
      <c r="R126" s="16" t="e">
        <f>SUMIF('[1]WASH COAL RECEIPT &amp; GCV DATA'!$A$3:$A$256,'MASTER DATA FILE WASH COAL'!A126,'[1]WASH COAL RECEIPT &amp; GCV DATA'!$R$3:$R$256)+IF(H126=$J$234,($K$234*K126),0)+IF(H126=$J$235,($K$235*K126),0)</f>
        <v>#VALUE!</v>
      </c>
      <c r="S126" s="15" t="e">
        <f t="shared" si="13"/>
        <v>#VALUE!</v>
      </c>
      <c r="T126" s="15" t="e">
        <f>SUMIF('[1]WASH COAL RECEIPT &amp; GCV DATA'!$A$3:$A$196,'MASTER DATA FILE WASH COAL'!A126,'[1]WASH COAL RECEIPT &amp; GCV DATA'!$T$3:$T$196)</f>
        <v>#VALUE!</v>
      </c>
      <c r="U126" s="15" t="e">
        <f t="shared" si="14"/>
        <v>#VALUE!</v>
      </c>
      <c r="V126" s="15" t="e">
        <f>SUMIF('[1]WASH COAL RECEIPT &amp; GCV DATA'!$A$3:$A$196,'MASTER DATA FILE WASH COAL'!A126,'[1]WASH COAL RECEIPT &amp; GCV DATA'!$V$3:$V$196)</f>
        <v>#VALUE!</v>
      </c>
      <c r="W126" s="15" t="e">
        <f t="shared" si="15"/>
        <v>#VALUE!</v>
      </c>
      <c r="X126" s="13" t="e">
        <f t="shared" si="16"/>
        <v>#VALUE!</v>
      </c>
      <c r="Y126" s="13"/>
      <c r="Z126" s="13"/>
      <c r="AB126">
        <v>4116.2571184813905</v>
      </c>
      <c r="AC126" s="53" t="e">
        <f t="shared" si="18"/>
        <v>#VALUE!</v>
      </c>
      <c r="AE126" s="53" t="e">
        <f t="shared" si="17"/>
        <v>#VALUE!</v>
      </c>
      <c r="AF126">
        <v>125</v>
      </c>
    </row>
    <row r="127" spans="1:32" customFormat="1" ht="15.6" x14ac:dyDescent="0.3">
      <c r="A127" s="65"/>
      <c r="B127" s="57" t="e">
        <f>SUMIF('[1]WASH COAL RECEIPT &amp; GCV DATA'!$A$3:$A$123,A127,'[1]WASH COAL RECEIPT &amp; GCV DATA'!$B$3:$B$123)</f>
        <v>#VALUE!</v>
      </c>
      <c r="C127" s="13" t="e">
        <f>SUMIF('[1]WASH COAL RECEIPT &amp; GCV DATA'!$A$3:$A$123,A127,'[1]WASH COAL RECEIPT &amp; GCV DATA'!$C$3:$C$123)</f>
        <v>#VALUE!</v>
      </c>
      <c r="D127" s="13">
        <f>IFERROR(VLOOKUP(A127,'[1]WASH COAL RECEIPT &amp; GCV DATA'!A128:V249,4,0),0)</f>
        <v>0</v>
      </c>
      <c r="E127" s="14">
        <f>IFERROR(VLOOKUP(A127,'[1]WASH COAL RECEIPT &amp; GCV DATA'!$A$2:$V$196,5,0),0)</f>
        <v>0</v>
      </c>
      <c r="F127" s="13" t="e">
        <f>SUMIF('[1]WASH COAL RECEIPT &amp; GCV DATA'!$A$3:$A$196,'MASTER DATA FILE WASH COAL'!A127,'[1]WASH COAL RECEIPT &amp; GCV DATA'!$F$3:$F$196)</f>
        <v>#VALUE!</v>
      </c>
      <c r="G127" s="13">
        <f>IFERROR(VLOOKUP(A127,'[1]WASH COAL RECEIPT &amp; GCV DATA'!$A$2:$V$196,7,0),0)</f>
        <v>0</v>
      </c>
      <c r="H127" s="13">
        <f>IFERROR(VLOOKUP(A127,'[1]WASH COAL RECEIPT &amp; GCV DATA'!$A$2:$V$196,8,0),0)</f>
        <v>0</v>
      </c>
      <c r="I127" s="13">
        <f>IFERROR(VLOOKUP(A127,'[1]WASH COAL RECEIPT &amp; GCV DATA'!$A$2:$V$196,9,0),0)</f>
        <v>0</v>
      </c>
      <c r="J127" s="13">
        <f>IFERROR(VLOOKUP(A127,'[1]WASH COAL RECEIPT &amp; GCV DATA'!$A$2:$V$196,10,0),0)</f>
        <v>0</v>
      </c>
      <c r="K127" s="15" t="e">
        <f>SUMIF('[1]WASH COAL RECEIPT &amp; GCV DATA'!$A$3:$A$196,'MASTER DATA FILE WASH COAL'!A127,'[1]WASH COAL RECEIPT &amp; GCV DATA'!$K$3:$K$196)</f>
        <v>#VALUE!</v>
      </c>
      <c r="L127" s="15" t="e">
        <f>SUMIF('[1]WASH COAL RECEIPT &amp; GCV DATA'!$A$3:$A$196,'MASTER DATA FILE WASH COAL'!A127,'[1]WASH COAL RECEIPT &amp; GCV DATA'!$L$3:$L$196)</f>
        <v>#VALUE!</v>
      </c>
      <c r="M127" s="15" t="e">
        <f t="shared" si="10"/>
        <v>#VALUE!</v>
      </c>
      <c r="N127" s="67" t="e">
        <f t="shared" si="11"/>
        <v>#VALUE!</v>
      </c>
      <c r="O127" s="15" t="e">
        <f>SUMIF('[1]WASH COAL RECEIPT &amp; GCV DATA'!$A$3:$A$196,'MASTER DATA FILE WASH COAL'!A127,'[1]WASH COAL RECEIPT &amp; GCV DATA'!$O$3:$O$196)</f>
        <v>#VALUE!</v>
      </c>
      <c r="P127" s="15" t="e">
        <f t="shared" si="12"/>
        <v>#VALUE!</v>
      </c>
      <c r="Q127" s="15" t="e">
        <f>SUMIF('[1]WASH COAL RECEIPT &amp; GCV DATA'!$A$3:$A$196,'MASTER DATA FILE WASH COAL'!A127,'[1]WASH COAL RECEIPT &amp; GCV DATA'!$Q$3:$Q$196)</f>
        <v>#VALUE!</v>
      </c>
      <c r="R127" s="16" t="e">
        <f>SUMIF('[1]WASH COAL RECEIPT &amp; GCV DATA'!$A$3:$A$256,'MASTER DATA FILE WASH COAL'!A127,'[1]WASH COAL RECEIPT &amp; GCV DATA'!$R$3:$R$256)+IF(H127=$J$234,($K$234*K127),0)+IF(H127=$J$235,($K$235*K127),0)</f>
        <v>#VALUE!</v>
      </c>
      <c r="S127" s="15" t="e">
        <f t="shared" si="13"/>
        <v>#VALUE!</v>
      </c>
      <c r="T127" s="15" t="e">
        <f>SUMIF('[1]WASH COAL RECEIPT &amp; GCV DATA'!$A$3:$A$196,'MASTER DATA FILE WASH COAL'!A127,'[1]WASH COAL RECEIPT &amp; GCV DATA'!$T$3:$T$196)</f>
        <v>#VALUE!</v>
      </c>
      <c r="U127" s="15" t="e">
        <f t="shared" si="14"/>
        <v>#VALUE!</v>
      </c>
      <c r="V127" s="15" t="e">
        <f>SUMIF('[1]WASH COAL RECEIPT &amp; GCV DATA'!$A$3:$A$196,'MASTER DATA FILE WASH COAL'!A127,'[1]WASH COAL RECEIPT &amp; GCV DATA'!$V$3:$V$196)</f>
        <v>#VALUE!</v>
      </c>
      <c r="W127" s="15" t="e">
        <f t="shared" si="15"/>
        <v>#VALUE!</v>
      </c>
      <c r="X127" s="13" t="e">
        <f t="shared" si="16"/>
        <v>#VALUE!</v>
      </c>
      <c r="Y127" s="13"/>
      <c r="Z127" s="13"/>
      <c r="AB127">
        <v>4027.6158588435374</v>
      </c>
      <c r="AC127" s="53" t="e">
        <f t="shared" si="18"/>
        <v>#VALUE!</v>
      </c>
      <c r="AD127" s="68"/>
      <c r="AE127" s="53" t="e">
        <f t="shared" si="17"/>
        <v>#VALUE!</v>
      </c>
      <c r="AF127">
        <v>126</v>
      </c>
    </row>
    <row r="128" spans="1:32" customFormat="1" ht="15.6" x14ac:dyDescent="0.3">
      <c r="A128" s="65"/>
      <c r="B128" s="57" t="e">
        <f>SUMIF('[1]WASH COAL RECEIPT &amp; GCV DATA'!$A$3:$A$123,A128,'[1]WASH COAL RECEIPT &amp; GCV DATA'!$B$3:$B$123)</f>
        <v>#VALUE!</v>
      </c>
      <c r="C128" s="13" t="e">
        <f>SUMIF('[1]WASH COAL RECEIPT &amp; GCV DATA'!$A$3:$A$123,A128,'[1]WASH COAL RECEIPT &amp; GCV DATA'!$C$3:$C$123)</f>
        <v>#VALUE!</v>
      </c>
      <c r="D128" s="13">
        <f>IFERROR(VLOOKUP(A128,'[1]WASH COAL RECEIPT &amp; GCV DATA'!A129:V250,4,0),0)</f>
        <v>0</v>
      </c>
      <c r="E128" s="14">
        <f>IFERROR(VLOOKUP(A128,'[1]WASH COAL RECEIPT &amp; GCV DATA'!$A$2:$V$196,5,0),0)</f>
        <v>0</v>
      </c>
      <c r="F128" s="13" t="e">
        <f>SUMIF('[1]WASH COAL RECEIPT &amp; GCV DATA'!$A$3:$A$196,'MASTER DATA FILE WASH COAL'!A128,'[1]WASH COAL RECEIPT &amp; GCV DATA'!$F$3:$F$196)</f>
        <v>#VALUE!</v>
      </c>
      <c r="G128" s="13">
        <f>IFERROR(VLOOKUP(A128,'[1]WASH COAL RECEIPT &amp; GCV DATA'!$A$2:$V$196,7,0),0)</f>
        <v>0</v>
      </c>
      <c r="H128" s="13">
        <f>IFERROR(VLOOKUP(A128,'[1]WASH COAL RECEIPT &amp; GCV DATA'!$A$2:$V$196,8,0),0)</f>
        <v>0</v>
      </c>
      <c r="I128" s="13">
        <f>IFERROR(VLOOKUP(A128,'[1]WASH COAL RECEIPT &amp; GCV DATA'!$A$2:$V$196,9,0),0)</f>
        <v>0</v>
      </c>
      <c r="J128" s="13">
        <f>IFERROR(VLOOKUP(A128,'[1]WASH COAL RECEIPT &amp; GCV DATA'!$A$2:$V$196,10,0),0)</f>
        <v>0</v>
      </c>
      <c r="K128" s="15" t="e">
        <f>SUMIF('[1]WASH COAL RECEIPT &amp; GCV DATA'!$A$3:$A$196,'MASTER DATA FILE WASH COAL'!A128,'[1]WASH COAL RECEIPT &amp; GCV DATA'!$K$3:$K$196)</f>
        <v>#VALUE!</v>
      </c>
      <c r="L128" s="15" t="e">
        <f>SUMIF('[1]WASH COAL RECEIPT &amp; GCV DATA'!$A$3:$A$196,'MASTER DATA FILE WASH COAL'!A128,'[1]WASH COAL RECEIPT &amp; GCV DATA'!$L$3:$L$196)</f>
        <v>#VALUE!</v>
      </c>
      <c r="M128" s="15" t="e">
        <f t="shared" si="10"/>
        <v>#VALUE!</v>
      </c>
      <c r="N128" s="67" t="e">
        <f t="shared" si="11"/>
        <v>#VALUE!</v>
      </c>
      <c r="O128" s="15" t="e">
        <f>SUMIF('[1]WASH COAL RECEIPT &amp; GCV DATA'!$A$3:$A$196,'MASTER DATA FILE WASH COAL'!A128,'[1]WASH COAL RECEIPT &amp; GCV DATA'!$O$3:$O$196)</f>
        <v>#VALUE!</v>
      </c>
      <c r="P128" s="15" t="e">
        <f t="shared" si="12"/>
        <v>#VALUE!</v>
      </c>
      <c r="Q128" s="15" t="e">
        <f>SUMIF('[1]WASH COAL RECEIPT &amp; GCV DATA'!$A$3:$A$196,'MASTER DATA FILE WASH COAL'!A128,'[1]WASH COAL RECEIPT &amp; GCV DATA'!$Q$3:$Q$196)</f>
        <v>#VALUE!</v>
      </c>
      <c r="R128" s="16" t="e">
        <f>SUMIF('[1]WASH COAL RECEIPT &amp; GCV DATA'!$A$3:$A$256,'MASTER DATA FILE WASH COAL'!A128,'[1]WASH COAL RECEIPT &amp; GCV DATA'!$R$3:$R$256)+IF(H128=$J$234,($K$234*K128),0)+IF(H128=$J$235,($K$235*K128),0)</f>
        <v>#VALUE!</v>
      </c>
      <c r="S128" s="15" t="e">
        <f t="shared" si="13"/>
        <v>#VALUE!</v>
      </c>
      <c r="T128" s="15" t="e">
        <f>SUMIF('[1]WASH COAL RECEIPT &amp; GCV DATA'!$A$3:$A$196,'MASTER DATA FILE WASH COAL'!A128,'[1]WASH COAL RECEIPT &amp; GCV DATA'!$T$3:$T$196)</f>
        <v>#VALUE!</v>
      </c>
      <c r="U128" s="15" t="e">
        <f t="shared" si="14"/>
        <v>#VALUE!</v>
      </c>
      <c r="V128" s="15" t="e">
        <f>SUMIF('[1]WASH COAL RECEIPT &amp; GCV DATA'!$A$3:$A$196,'MASTER DATA FILE WASH COAL'!A128,'[1]WASH COAL RECEIPT &amp; GCV DATA'!$V$3:$V$196)</f>
        <v>#VALUE!</v>
      </c>
      <c r="W128" s="15" t="e">
        <f t="shared" si="15"/>
        <v>#VALUE!</v>
      </c>
      <c r="X128" s="13" t="e">
        <f t="shared" si="16"/>
        <v>#VALUE!</v>
      </c>
      <c r="Y128" s="13"/>
      <c r="Z128" s="13"/>
      <c r="AB128">
        <v>3940.4972375690604</v>
      </c>
      <c r="AC128" s="53" t="e">
        <f t="shared" si="18"/>
        <v>#VALUE!</v>
      </c>
      <c r="AE128" s="53" t="e">
        <f t="shared" si="17"/>
        <v>#VALUE!</v>
      </c>
      <c r="AF128">
        <v>127</v>
      </c>
    </row>
    <row r="129" spans="1:32" customFormat="1" ht="15.6" x14ac:dyDescent="0.3">
      <c r="A129" s="65"/>
      <c r="B129" s="57" t="e">
        <f>SUMIF('[1]WASH COAL RECEIPT &amp; GCV DATA'!$A$3:$A$123,A129,'[1]WASH COAL RECEIPT &amp; GCV DATA'!$B$3:$B$123)</f>
        <v>#VALUE!</v>
      </c>
      <c r="C129" s="13" t="e">
        <f>SUMIF('[1]WASH COAL RECEIPT &amp; GCV DATA'!$A$3:$A$123,A129,'[1]WASH COAL RECEIPT &amp; GCV DATA'!$C$3:$C$123)</f>
        <v>#VALUE!</v>
      </c>
      <c r="D129" s="13">
        <f>IFERROR(VLOOKUP(A129,'[1]WASH COAL RECEIPT &amp; GCV DATA'!A130:V251,4,0),0)</f>
        <v>0</v>
      </c>
      <c r="E129" s="14">
        <f>IFERROR(VLOOKUP(A129,'[1]WASH COAL RECEIPT &amp; GCV DATA'!$A$2:$V$196,5,0),0)</f>
        <v>0</v>
      </c>
      <c r="F129" s="13" t="e">
        <f>SUMIF('[1]WASH COAL RECEIPT &amp; GCV DATA'!$A$3:$A$196,'MASTER DATA FILE WASH COAL'!A129,'[1]WASH COAL RECEIPT &amp; GCV DATA'!$F$3:$F$196)</f>
        <v>#VALUE!</v>
      </c>
      <c r="G129" s="13">
        <f>IFERROR(VLOOKUP(A129,'[1]WASH COAL RECEIPT &amp; GCV DATA'!$A$2:$V$196,7,0),0)</f>
        <v>0</v>
      </c>
      <c r="H129" s="13">
        <f>IFERROR(VLOOKUP(A129,'[1]WASH COAL RECEIPT &amp; GCV DATA'!$A$2:$V$196,8,0),0)</f>
        <v>0</v>
      </c>
      <c r="I129" s="13">
        <f>IFERROR(VLOOKUP(A129,'[1]WASH COAL RECEIPT &amp; GCV DATA'!$A$2:$V$196,9,0),0)</f>
        <v>0</v>
      </c>
      <c r="J129" s="13">
        <f>IFERROR(VLOOKUP(A129,'[1]WASH COAL RECEIPT &amp; GCV DATA'!$A$2:$V$196,10,0),0)</f>
        <v>0</v>
      </c>
      <c r="K129" s="15" t="e">
        <f>SUMIF('[1]WASH COAL RECEIPT &amp; GCV DATA'!$A$3:$A$196,'MASTER DATA FILE WASH COAL'!A129,'[1]WASH COAL RECEIPT &amp; GCV DATA'!$K$3:$K$196)</f>
        <v>#VALUE!</v>
      </c>
      <c r="L129" s="15" t="e">
        <f>SUMIF('[1]WASH COAL RECEIPT &amp; GCV DATA'!$A$3:$A$196,'MASTER DATA FILE WASH COAL'!A129,'[1]WASH COAL RECEIPT &amp; GCV DATA'!$L$3:$L$196)</f>
        <v>#VALUE!</v>
      </c>
      <c r="M129" s="15" t="e">
        <f t="shared" si="10"/>
        <v>#VALUE!</v>
      </c>
      <c r="N129" s="67" t="e">
        <f t="shared" si="11"/>
        <v>#VALUE!</v>
      </c>
      <c r="O129" s="15" t="e">
        <f>SUMIF('[1]WASH COAL RECEIPT &amp; GCV DATA'!$A$3:$A$196,'MASTER DATA FILE WASH COAL'!A129,'[1]WASH COAL RECEIPT &amp; GCV DATA'!$O$3:$O$196)</f>
        <v>#VALUE!</v>
      </c>
      <c r="P129" s="15" t="e">
        <f t="shared" si="12"/>
        <v>#VALUE!</v>
      </c>
      <c r="Q129" s="15" t="e">
        <f>SUMIF('[1]WASH COAL RECEIPT &amp; GCV DATA'!$A$3:$A$196,'MASTER DATA FILE WASH COAL'!A129,'[1]WASH COAL RECEIPT &amp; GCV DATA'!$Q$3:$Q$196)</f>
        <v>#VALUE!</v>
      </c>
      <c r="R129" s="16" t="e">
        <f>SUMIF('[1]WASH COAL RECEIPT &amp; GCV DATA'!$A$3:$A$256,'MASTER DATA FILE WASH COAL'!A129,'[1]WASH COAL RECEIPT &amp; GCV DATA'!$R$3:$R$256)+IF(H129=$J$234,($K$234*K129),0)+IF(H129=$J$235,($K$235*K129),0)</f>
        <v>#VALUE!</v>
      </c>
      <c r="S129" s="15" t="e">
        <f t="shared" si="13"/>
        <v>#VALUE!</v>
      </c>
      <c r="T129" s="15" t="e">
        <f>SUMIF('[1]WASH COAL RECEIPT &amp; GCV DATA'!$A$3:$A$196,'MASTER DATA FILE WASH COAL'!A129,'[1]WASH COAL RECEIPT &amp; GCV DATA'!$T$3:$T$196)</f>
        <v>#VALUE!</v>
      </c>
      <c r="U129" s="15" t="e">
        <f t="shared" si="14"/>
        <v>#VALUE!</v>
      </c>
      <c r="V129" s="15" t="e">
        <f>SUMIF('[1]WASH COAL RECEIPT &amp; GCV DATA'!$A$3:$A$196,'MASTER DATA FILE WASH COAL'!A129,'[1]WASH COAL RECEIPT &amp; GCV DATA'!$V$3:$V$196)</f>
        <v>#VALUE!</v>
      </c>
      <c r="W129" s="15" t="e">
        <f t="shared" si="15"/>
        <v>#VALUE!</v>
      </c>
      <c r="X129" s="13" t="e">
        <f t="shared" si="16"/>
        <v>#VALUE!</v>
      </c>
      <c r="Y129" s="13"/>
      <c r="Z129" s="13"/>
      <c r="AB129">
        <v>4092.2156800339485</v>
      </c>
      <c r="AC129" s="53" t="e">
        <f t="shared" si="18"/>
        <v>#VALUE!</v>
      </c>
      <c r="AE129" s="53" t="e">
        <f t="shared" si="17"/>
        <v>#VALUE!</v>
      </c>
      <c r="AF129">
        <v>128</v>
      </c>
    </row>
    <row r="130" spans="1:32" customFormat="1" ht="15.6" x14ac:dyDescent="0.3">
      <c r="A130" s="65"/>
      <c r="B130" s="57" t="e">
        <f>SUMIF('[1]WASH COAL RECEIPT &amp; GCV DATA'!$A$3:$A$123,A130,'[1]WASH COAL RECEIPT &amp; GCV DATA'!$B$3:$B$123)</f>
        <v>#VALUE!</v>
      </c>
      <c r="C130" s="13" t="e">
        <f>SUMIF('[1]WASH COAL RECEIPT &amp; GCV DATA'!$A$3:$A$123,A130,'[1]WASH COAL RECEIPT &amp; GCV DATA'!$C$3:$C$123)</f>
        <v>#VALUE!</v>
      </c>
      <c r="D130" s="13">
        <f>IFERROR(VLOOKUP(A130,'[1]WASH COAL RECEIPT &amp; GCV DATA'!A131:V252,4,0),0)</f>
        <v>0</v>
      </c>
      <c r="E130" s="14">
        <f>IFERROR(VLOOKUP(A130,'[1]WASH COAL RECEIPT &amp; GCV DATA'!$A$2:$V$196,5,0),0)</f>
        <v>0</v>
      </c>
      <c r="F130" s="13" t="e">
        <f>SUMIF('[1]WASH COAL RECEIPT &amp; GCV DATA'!$A$3:$A$196,'MASTER DATA FILE WASH COAL'!A130,'[1]WASH COAL RECEIPT &amp; GCV DATA'!$F$3:$F$196)</f>
        <v>#VALUE!</v>
      </c>
      <c r="G130" s="13">
        <f>IFERROR(VLOOKUP(A130,'[1]WASH COAL RECEIPT &amp; GCV DATA'!$A$2:$V$196,7,0),0)</f>
        <v>0</v>
      </c>
      <c r="H130" s="13">
        <f>IFERROR(VLOOKUP(A130,'[1]WASH COAL RECEIPT &amp; GCV DATA'!$A$2:$V$196,8,0),0)</f>
        <v>0</v>
      </c>
      <c r="I130" s="13">
        <f>IFERROR(VLOOKUP(A130,'[1]WASH COAL RECEIPT &amp; GCV DATA'!$A$2:$V$196,9,0),0)</f>
        <v>0</v>
      </c>
      <c r="J130" s="13">
        <f>IFERROR(VLOOKUP(A130,'[1]WASH COAL RECEIPT &amp; GCV DATA'!$A$2:$V$196,10,0),0)</f>
        <v>0</v>
      </c>
      <c r="K130" s="15" t="e">
        <f>SUMIF('[1]WASH COAL RECEIPT &amp; GCV DATA'!$A$3:$A$196,'MASTER DATA FILE WASH COAL'!A130,'[1]WASH COAL RECEIPT &amp; GCV DATA'!$K$3:$K$196)</f>
        <v>#VALUE!</v>
      </c>
      <c r="L130" s="15" t="e">
        <f>SUMIF('[1]WASH COAL RECEIPT &amp; GCV DATA'!$A$3:$A$196,'MASTER DATA FILE WASH COAL'!A130,'[1]WASH COAL RECEIPT &amp; GCV DATA'!$L$3:$L$196)</f>
        <v>#VALUE!</v>
      </c>
      <c r="M130" s="15" t="e">
        <f t="shared" si="10"/>
        <v>#VALUE!</v>
      </c>
      <c r="N130" s="67" t="e">
        <f t="shared" si="11"/>
        <v>#VALUE!</v>
      </c>
      <c r="O130" s="15" t="e">
        <f>SUMIF('[1]WASH COAL RECEIPT &amp; GCV DATA'!$A$3:$A$196,'MASTER DATA FILE WASH COAL'!A130,'[1]WASH COAL RECEIPT &amp; GCV DATA'!$O$3:$O$196)</f>
        <v>#VALUE!</v>
      </c>
      <c r="P130" s="15" t="e">
        <f t="shared" si="12"/>
        <v>#VALUE!</v>
      </c>
      <c r="Q130" s="15" t="e">
        <f>SUMIF('[1]WASH COAL RECEIPT &amp; GCV DATA'!$A$3:$A$196,'MASTER DATA FILE WASH COAL'!A130,'[1]WASH COAL RECEIPT &amp; GCV DATA'!$Q$3:$Q$196)</f>
        <v>#VALUE!</v>
      </c>
      <c r="R130" s="16" t="e">
        <f>SUMIF('[1]WASH COAL RECEIPT &amp; GCV DATA'!$A$3:$A$256,'MASTER DATA FILE WASH COAL'!A130,'[1]WASH COAL RECEIPT &amp; GCV DATA'!$R$3:$R$256)+IF(H130=$J$234,($K$234*K130),0)+IF(H130=$J$235,($K$235*K130),0)</f>
        <v>#VALUE!</v>
      </c>
      <c r="S130" s="15" t="e">
        <f t="shared" si="13"/>
        <v>#VALUE!</v>
      </c>
      <c r="T130" s="15" t="e">
        <f>SUMIF('[1]WASH COAL RECEIPT &amp; GCV DATA'!$A$3:$A$196,'MASTER DATA FILE WASH COAL'!A130,'[1]WASH COAL RECEIPT &amp; GCV DATA'!$T$3:$T$196)</f>
        <v>#VALUE!</v>
      </c>
      <c r="U130" s="15" t="e">
        <f t="shared" si="14"/>
        <v>#VALUE!</v>
      </c>
      <c r="V130" s="15" t="e">
        <f>SUMIF('[1]WASH COAL RECEIPT &amp; GCV DATA'!$A$3:$A$196,'MASTER DATA FILE WASH COAL'!A130,'[1]WASH COAL RECEIPT &amp; GCV DATA'!$V$3:$V$196)</f>
        <v>#VALUE!</v>
      </c>
      <c r="W130" s="15" t="e">
        <f t="shared" si="15"/>
        <v>#VALUE!</v>
      </c>
      <c r="X130" s="13" t="e">
        <f t="shared" si="16"/>
        <v>#VALUE!</v>
      </c>
      <c r="Y130" s="13"/>
      <c r="Z130" s="13"/>
      <c r="AB130">
        <v>4075.8436003830197</v>
      </c>
      <c r="AC130" s="53" t="e">
        <f t="shared" si="18"/>
        <v>#VALUE!</v>
      </c>
      <c r="AE130" s="53" t="e">
        <f t="shared" si="17"/>
        <v>#VALUE!</v>
      </c>
      <c r="AF130">
        <v>129</v>
      </c>
    </row>
    <row r="131" spans="1:32" s="68" customFormat="1" ht="15.6" x14ac:dyDescent="0.3">
      <c r="A131" s="65"/>
      <c r="B131" s="57" t="e">
        <f>SUMIF('[1]WASH COAL RECEIPT &amp; GCV DATA'!$A$3:$A$123,A131,'[1]WASH COAL RECEIPT &amp; GCV DATA'!$B$3:$B$123)</f>
        <v>#VALUE!</v>
      </c>
      <c r="C131" s="13" t="e">
        <f>SUMIF('[1]WASH COAL RECEIPT &amp; GCV DATA'!$A$3:$A$123,A131,'[1]WASH COAL RECEIPT &amp; GCV DATA'!$C$3:$C$123)</f>
        <v>#VALUE!</v>
      </c>
      <c r="D131" s="13">
        <f>IFERROR(VLOOKUP(A131,'[1]WASH COAL RECEIPT &amp; GCV DATA'!A132:V253,4,0),0)</f>
        <v>0</v>
      </c>
      <c r="E131" s="14">
        <f>IFERROR(VLOOKUP(A131,'[1]WASH COAL RECEIPT &amp; GCV DATA'!$A$2:$V$196,5,0),0)</f>
        <v>0</v>
      </c>
      <c r="F131" s="13" t="e">
        <f>SUMIF('[1]WASH COAL RECEIPT &amp; GCV DATA'!$A$3:$A$196,'MASTER DATA FILE WASH COAL'!A131,'[1]WASH COAL RECEIPT &amp; GCV DATA'!$F$3:$F$196)</f>
        <v>#VALUE!</v>
      </c>
      <c r="G131" s="13">
        <f>IFERROR(VLOOKUP(A131,'[1]WASH COAL RECEIPT &amp; GCV DATA'!$A$2:$V$196,7,0),0)</f>
        <v>0</v>
      </c>
      <c r="H131" s="13">
        <f>IFERROR(VLOOKUP(A131,'[1]WASH COAL RECEIPT &amp; GCV DATA'!$A$2:$V$196,8,0),0)</f>
        <v>0</v>
      </c>
      <c r="I131" s="13">
        <f>IFERROR(VLOOKUP(A131,'[1]WASH COAL RECEIPT &amp; GCV DATA'!$A$2:$V$196,9,0),0)</f>
        <v>0</v>
      </c>
      <c r="J131" s="13">
        <f>IFERROR(VLOOKUP(A131,'[1]WASH COAL RECEIPT &amp; GCV DATA'!$A$2:$V$196,10,0),0)</f>
        <v>0</v>
      </c>
      <c r="K131" s="15" t="e">
        <f>SUMIF('[1]WASH COAL RECEIPT &amp; GCV DATA'!$A$3:$A$196,'MASTER DATA FILE WASH COAL'!A131,'[1]WASH COAL RECEIPT &amp; GCV DATA'!$K$3:$K$196)</f>
        <v>#VALUE!</v>
      </c>
      <c r="L131" s="15" t="e">
        <f>SUMIF('[1]WASH COAL RECEIPT &amp; GCV DATA'!$A$3:$A$196,'MASTER DATA FILE WASH COAL'!A131,'[1]WASH COAL RECEIPT &amp; GCV DATA'!$L$3:$L$196)</f>
        <v>#VALUE!</v>
      </c>
      <c r="M131" s="15" t="e">
        <f t="shared" ref="M131:M194" si="20">+K131-L131</f>
        <v>#VALUE!</v>
      </c>
      <c r="N131" s="67" t="e">
        <f t="shared" ref="N131:N194" si="21">+M131*S131</f>
        <v>#VALUE!</v>
      </c>
      <c r="O131" s="15" t="e">
        <f>SUMIF('[1]WASH COAL RECEIPT &amp; GCV DATA'!$A$3:$A$196,'MASTER DATA FILE WASH COAL'!A131,'[1]WASH COAL RECEIPT &amp; GCV DATA'!$O$3:$O$196)</f>
        <v>#VALUE!</v>
      </c>
      <c r="P131" s="15" t="e">
        <f t="shared" ref="P131:P194" si="22">+O131*K131</f>
        <v>#VALUE!</v>
      </c>
      <c r="Q131" s="15" t="e">
        <f>SUMIF('[1]WASH COAL RECEIPT &amp; GCV DATA'!$A$3:$A$196,'MASTER DATA FILE WASH COAL'!A131,'[1]WASH COAL RECEIPT &amp; GCV DATA'!$Q$3:$Q$196)</f>
        <v>#VALUE!</v>
      </c>
      <c r="R131" s="16" t="e">
        <f>SUMIF('[1]WASH COAL RECEIPT &amp; GCV DATA'!$A$3:$A$256,'MASTER DATA FILE WASH COAL'!A131,'[1]WASH COAL RECEIPT &amp; GCV DATA'!$R$3:$R$256)+IF(H131=$J$234,($K$234*K131),0)+IF(H131=$J$235,($K$235*K131),0)</f>
        <v>#VALUE!</v>
      </c>
      <c r="S131" s="15" t="e">
        <f t="shared" ref="S131:S194" si="23">+R131/K131</f>
        <v>#VALUE!</v>
      </c>
      <c r="T131" s="15" t="e">
        <f>SUMIF('[1]WASH COAL RECEIPT &amp; GCV DATA'!$A$3:$A$196,'MASTER DATA FILE WASH COAL'!A131,'[1]WASH COAL RECEIPT &amp; GCV DATA'!$T$3:$T$196)</f>
        <v>#VALUE!</v>
      </c>
      <c r="U131" s="15" t="e">
        <f t="shared" ref="U131:U194" si="24">+T131*L131</f>
        <v>#VALUE!</v>
      </c>
      <c r="V131" s="15" t="e">
        <f>SUMIF('[1]WASH COAL RECEIPT &amp; GCV DATA'!$A$3:$A$196,'MASTER DATA FILE WASH COAL'!A131,'[1]WASH COAL RECEIPT &amp; GCV DATA'!$V$3:$V$196)</f>
        <v>#VALUE!</v>
      </c>
      <c r="W131" s="15" t="e">
        <f t="shared" ref="W131:W194" si="25">+V131*L131</f>
        <v>#VALUE!</v>
      </c>
      <c r="X131" s="13" t="e">
        <f t="shared" ref="X131:X194" si="26">S131*L131</f>
        <v>#VALUE!</v>
      </c>
      <c r="Y131" s="69"/>
      <c r="Z131" s="69"/>
      <c r="AB131" s="68">
        <v>4078.000640341515</v>
      </c>
      <c r="AC131" s="53" t="e">
        <f t="shared" si="18"/>
        <v>#VALUE!</v>
      </c>
      <c r="AD131"/>
      <c r="AE131" s="53" t="e">
        <f t="shared" ref="AE131:AE152" si="27">AC131-AD131</f>
        <v>#VALUE!</v>
      </c>
      <c r="AF131" s="68">
        <v>130</v>
      </c>
    </row>
    <row r="132" spans="1:32" customFormat="1" ht="15.6" x14ac:dyDescent="0.3">
      <c r="A132" s="65"/>
      <c r="B132" s="57" t="e">
        <f>SUMIF('[1]WASH COAL RECEIPT &amp; GCV DATA'!$A$3:$A$123,A132,'[1]WASH COAL RECEIPT &amp; GCV DATA'!$B$3:$B$123)</f>
        <v>#VALUE!</v>
      </c>
      <c r="C132" s="13" t="e">
        <f>SUMIF('[1]WASH COAL RECEIPT &amp; GCV DATA'!$A$3:$A$123,A132,'[1]WASH COAL RECEIPT &amp; GCV DATA'!$C$3:$C$123)</f>
        <v>#VALUE!</v>
      </c>
      <c r="D132" s="13">
        <f>IFERROR(VLOOKUP(A132,'[1]WASH COAL RECEIPT &amp; GCV DATA'!A133:V254,4,0),0)</f>
        <v>0</v>
      </c>
      <c r="E132" s="14">
        <f>IFERROR(VLOOKUP(A132,'[1]WASH COAL RECEIPT &amp; GCV DATA'!$A$2:$V$196,5,0),0)</f>
        <v>0</v>
      </c>
      <c r="F132" s="13" t="e">
        <f>SUMIF('[1]WASH COAL RECEIPT &amp; GCV DATA'!$A$3:$A$196,'MASTER DATA FILE WASH COAL'!A132,'[1]WASH COAL RECEIPT &amp; GCV DATA'!$F$3:$F$196)</f>
        <v>#VALUE!</v>
      </c>
      <c r="G132" s="13">
        <f>IFERROR(VLOOKUP(A132,'[1]WASH COAL RECEIPT &amp; GCV DATA'!$A$2:$V$196,7,0),0)</f>
        <v>0</v>
      </c>
      <c r="H132" s="13">
        <f>IFERROR(VLOOKUP(A132,'[1]WASH COAL RECEIPT &amp; GCV DATA'!$A$2:$V$196,8,0),0)</f>
        <v>0</v>
      </c>
      <c r="I132" s="13">
        <f>IFERROR(VLOOKUP(A132,'[1]WASH COAL RECEIPT &amp; GCV DATA'!$A$2:$V$196,9,0),0)</f>
        <v>0</v>
      </c>
      <c r="J132" s="13">
        <f>IFERROR(VLOOKUP(A132,'[1]WASH COAL RECEIPT &amp; GCV DATA'!$A$2:$V$196,10,0),0)</f>
        <v>0</v>
      </c>
      <c r="K132" s="15" t="e">
        <f>SUMIF('[1]WASH COAL RECEIPT &amp; GCV DATA'!$A$3:$A$196,'MASTER DATA FILE WASH COAL'!A132,'[1]WASH COAL RECEIPT &amp; GCV DATA'!$K$3:$K$196)</f>
        <v>#VALUE!</v>
      </c>
      <c r="L132" s="15" t="e">
        <f>SUMIF('[1]WASH COAL RECEIPT &amp; GCV DATA'!$A$3:$A$196,'MASTER DATA FILE WASH COAL'!A132,'[1]WASH COAL RECEIPT &amp; GCV DATA'!$L$3:$L$196)</f>
        <v>#VALUE!</v>
      </c>
      <c r="M132" s="15" t="e">
        <f t="shared" si="20"/>
        <v>#VALUE!</v>
      </c>
      <c r="N132" s="67" t="e">
        <f t="shared" si="21"/>
        <v>#VALUE!</v>
      </c>
      <c r="O132" s="15" t="e">
        <f>SUMIF('[1]WASH COAL RECEIPT &amp; GCV DATA'!$A$3:$A$196,'MASTER DATA FILE WASH COAL'!A132,'[1]WASH COAL RECEIPT &amp; GCV DATA'!$O$3:$O$196)</f>
        <v>#VALUE!</v>
      </c>
      <c r="P132" s="15" t="e">
        <f t="shared" si="22"/>
        <v>#VALUE!</v>
      </c>
      <c r="Q132" s="15" t="e">
        <f>SUMIF('[1]WASH COAL RECEIPT &amp; GCV DATA'!$A$3:$A$196,'MASTER DATA FILE WASH COAL'!A132,'[1]WASH COAL RECEIPT &amp; GCV DATA'!$Q$3:$Q$196)</f>
        <v>#VALUE!</v>
      </c>
      <c r="R132" s="16" t="e">
        <f>SUMIF('[1]WASH COAL RECEIPT &amp; GCV DATA'!$A$3:$A$256,'MASTER DATA FILE WASH COAL'!A132,'[1]WASH COAL RECEIPT &amp; GCV DATA'!$R$3:$R$256)+IF(H132=$J$234,($K$234*K132),0)+IF(H132=$J$235,($K$235*K132),0)</f>
        <v>#VALUE!</v>
      </c>
      <c r="S132" s="15" t="e">
        <f t="shared" si="23"/>
        <v>#VALUE!</v>
      </c>
      <c r="T132" s="15" t="e">
        <f>SUMIF('[1]WASH COAL RECEIPT &amp; GCV DATA'!$A$3:$A$196,'MASTER DATA FILE WASH COAL'!A132,'[1]WASH COAL RECEIPT &amp; GCV DATA'!$T$3:$T$196)</f>
        <v>#VALUE!</v>
      </c>
      <c r="U132" s="15" t="e">
        <f t="shared" si="24"/>
        <v>#VALUE!</v>
      </c>
      <c r="V132" s="15" t="e">
        <f>SUMIF('[1]WASH COAL RECEIPT &amp; GCV DATA'!$A$3:$A$196,'MASTER DATA FILE WASH COAL'!A132,'[1]WASH COAL RECEIPT &amp; GCV DATA'!$V$3:$V$196)</f>
        <v>#VALUE!</v>
      </c>
      <c r="W132" s="15" t="e">
        <f t="shared" si="25"/>
        <v>#VALUE!</v>
      </c>
      <c r="X132" s="13" t="e">
        <f t="shared" si="26"/>
        <v>#VALUE!</v>
      </c>
      <c r="Y132" s="13"/>
      <c r="Z132" s="13"/>
      <c r="AB132">
        <v>4047.5089180818118</v>
      </c>
      <c r="AC132" s="53" t="e">
        <f t="shared" ref="AC132:AC177" si="28">V132-AB132</f>
        <v>#VALUE!</v>
      </c>
      <c r="AE132" s="53" t="e">
        <f t="shared" si="27"/>
        <v>#VALUE!</v>
      </c>
      <c r="AF132">
        <v>131</v>
      </c>
    </row>
    <row r="133" spans="1:32" customFormat="1" ht="15.6" x14ac:dyDescent="0.3">
      <c r="A133" s="65"/>
      <c r="B133" s="57" t="e">
        <f>SUMIF('[1]WASH COAL RECEIPT &amp; GCV DATA'!$A$3:$A$123,A133,'[1]WASH COAL RECEIPT &amp; GCV DATA'!$B$3:$B$123)</f>
        <v>#VALUE!</v>
      </c>
      <c r="C133" s="13" t="e">
        <f>SUMIF('[1]WASH COAL RECEIPT &amp; GCV DATA'!$A$3:$A$123,A133,'[1]WASH COAL RECEIPT &amp; GCV DATA'!$C$3:$C$123)</f>
        <v>#VALUE!</v>
      </c>
      <c r="D133" s="13">
        <f>IFERROR(VLOOKUP(A133,'[1]WASH COAL RECEIPT &amp; GCV DATA'!A134:V255,4,0),0)</f>
        <v>0</v>
      </c>
      <c r="E133" s="14">
        <f>IFERROR(VLOOKUP(A133,'[1]WASH COAL RECEIPT &amp; GCV DATA'!$A$2:$V$196,5,0),0)</f>
        <v>0</v>
      </c>
      <c r="F133" s="13" t="e">
        <f>SUMIF('[1]WASH COAL RECEIPT &amp; GCV DATA'!$A$3:$A$196,'MASTER DATA FILE WASH COAL'!A133,'[1]WASH COAL RECEIPT &amp; GCV DATA'!$F$3:$F$196)</f>
        <v>#VALUE!</v>
      </c>
      <c r="G133" s="13">
        <f>IFERROR(VLOOKUP(A133,'[1]WASH COAL RECEIPT &amp; GCV DATA'!$A$2:$V$196,7,0),0)</f>
        <v>0</v>
      </c>
      <c r="H133" s="13">
        <f>IFERROR(VLOOKUP(A133,'[1]WASH COAL RECEIPT &amp; GCV DATA'!$A$2:$V$196,8,0),0)</f>
        <v>0</v>
      </c>
      <c r="I133" s="13">
        <f>IFERROR(VLOOKUP(A133,'[1]WASH COAL RECEIPT &amp; GCV DATA'!$A$2:$V$196,9,0),0)</f>
        <v>0</v>
      </c>
      <c r="J133" s="13">
        <f>IFERROR(VLOOKUP(A133,'[1]WASH COAL RECEIPT &amp; GCV DATA'!$A$2:$V$196,10,0),0)</f>
        <v>0</v>
      </c>
      <c r="K133" s="15" t="e">
        <f>SUMIF('[1]WASH COAL RECEIPT &amp; GCV DATA'!$A$3:$A$196,'MASTER DATA FILE WASH COAL'!A133,'[1]WASH COAL RECEIPT &amp; GCV DATA'!$K$3:$K$196)</f>
        <v>#VALUE!</v>
      </c>
      <c r="L133" s="15" t="e">
        <f>SUMIF('[1]WASH COAL RECEIPT &amp; GCV DATA'!$A$3:$A$196,'MASTER DATA FILE WASH COAL'!A133,'[1]WASH COAL RECEIPT &amp; GCV DATA'!$L$3:$L$196)</f>
        <v>#VALUE!</v>
      </c>
      <c r="M133" s="15" t="e">
        <f t="shared" si="20"/>
        <v>#VALUE!</v>
      </c>
      <c r="N133" s="67" t="e">
        <f t="shared" si="21"/>
        <v>#VALUE!</v>
      </c>
      <c r="O133" s="15" t="e">
        <f>SUMIF('[1]WASH COAL RECEIPT &amp; GCV DATA'!$A$3:$A$196,'MASTER DATA FILE WASH COAL'!A133,'[1]WASH COAL RECEIPT &amp; GCV DATA'!$O$3:$O$196)</f>
        <v>#VALUE!</v>
      </c>
      <c r="P133" s="15" t="e">
        <f t="shared" si="22"/>
        <v>#VALUE!</v>
      </c>
      <c r="Q133" s="15" t="e">
        <f>SUMIF('[1]WASH COAL RECEIPT &amp; GCV DATA'!$A$3:$A$196,'MASTER DATA FILE WASH COAL'!A133,'[1]WASH COAL RECEIPT &amp; GCV DATA'!$Q$3:$Q$196)</f>
        <v>#VALUE!</v>
      </c>
      <c r="R133" s="16" t="e">
        <f>SUMIF('[1]WASH COAL RECEIPT &amp; GCV DATA'!$A$3:$A$256,'MASTER DATA FILE WASH COAL'!A133,'[1]WASH COAL RECEIPT &amp; GCV DATA'!$R$3:$R$256)+IF(H133=$J$234,($K$234*K133),0)+IF(H133=$J$235,($K$235*K133),0)</f>
        <v>#VALUE!</v>
      </c>
      <c r="S133" s="15" t="e">
        <f t="shared" si="23"/>
        <v>#VALUE!</v>
      </c>
      <c r="T133" s="15" t="e">
        <f>SUMIF('[1]WASH COAL RECEIPT &amp; GCV DATA'!$A$3:$A$196,'MASTER DATA FILE WASH COAL'!A133,'[1]WASH COAL RECEIPT &amp; GCV DATA'!$T$3:$T$196)</f>
        <v>#VALUE!</v>
      </c>
      <c r="U133" s="15" t="e">
        <f t="shared" si="24"/>
        <v>#VALUE!</v>
      </c>
      <c r="V133" s="15" t="e">
        <f>SUMIF('[1]WASH COAL RECEIPT &amp; GCV DATA'!$A$3:$A$196,'MASTER DATA FILE WASH COAL'!A133,'[1]WASH COAL RECEIPT &amp; GCV DATA'!$V$3:$V$196)</f>
        <v>#VALUE!</v>
      </c>
      <c r="W133" s="15" t="e">
        <f t="shared" si="25"/>
        <v>#VALUE!</v>
      </c>
      <c r="X133" s="13" t="e">
        <f t="shared" si="26"/>
        <v>#VALUE!</v>
      </c>
      <c r="Y133" s="13"/>
      <c r="Z133" s="13"/>
      <c r="AB133">
        <v>4223.9332268370608</v>
      </c>
      <c r="AC133" s="53" t="e">
        <f t="shared" si="28"/>
        <v>#VALUE!</v>
      </c>
      <c r="AE133" s="53" t="e">
        <f t="shared" si="27"/>
        <v>#VALUE!</v>
      </c>
      <c r="AF133">
        <v>132</v>
      </c>
    </row>
    <row r="134" spans="1:32" customFormat="1" ht="15.6" x14ac:dyDescent="0.3">
      <c r="A134" s="65"/>
      <c r="B134" s="57" t="e">
        <f>SUMIF('[1]WASH COAL RECEIPT &amp; GCV DATA'!$A$3:$A$123,A134,'[1]WASH COAL RECEIPT &amp; GCV DATA'!$B$3:$B$123)</f>
        <v>#VALUE!</v>
      </c>
      <c r="C134" s="13" t="e">
        <f>SUMIF('[1]WASH COAL RECEIPT &amp; GCV DATA'!$A$3:$A$123,A134,'[1]WASH COAL RECEIPT &amp; GCV DATA'!$C$3:$C$123)</f>
        <v>#VALUE!</v>
      </c>
      <c r="D134" s="13">
        <f>IFERROR(VLOOKUP(A134,'[1]WASH COAL RECEIPT &amp; GCV DATA'!A135:V256,4,0),0)</f>
        <v>0</v>
      </c>
      <c r="E134" s="14">
        <f>IFERROR(VLOOKUP(A134,'[1]WASH COAL RECEIPT &amp; GCV DATA'!$A$2:$V$196,5,0),0)</f>
        <v>0</v>
      </c>
      <c r="F134" s="13" t="e">
        <f>SUMIF('[1]WASH COAL RECEIPT &amp; GCV DATA'!$A$3:$A$196,'MASTER DATA FILE WASH COAL'!A134,'[1]WASH COAL RECEIPT &amp; GCV DATA'!$F$3:$F$196)</f>
        <v>#VALUE!</v>
      </c>
      <c r="G134" s="13">
        <f>IFERROR(VLOOKUP(A134,'[1]WASH COAL RECEIPT &amp; GCV DATA'!$A$2:$V$196,7,0),0)</f>
        <v>0</v>
      </c>
      <c r="H134" s="13">
        <f>IFERROR(VLOOKUP(A134,'[1]WASH COAL RECEIPT &amp; GCV DATA'!$A$2:$V$196,8,0),0)</f>
        <v>0</v>
      </c>
      <c r="I134" s="13">
        <f>IFERROR(VLOOKUP(A134,'[1]WASH COAL RECEIPT &amp; GCV DATA'!$A$2:$V$196,9,0),0)</f>
        <v>0</v>
      </c>
      <c r="J134" s="13">
        <f>IFERROR(VLOOKUP(A134,'[1]WASH COAL RECEIPT &amp; GCV DATA'!$A$2:$V$196,10,0),0)</f>
        <v>0</v>
      </c>
      <c r="K134" s="15" t="e">
        <f>SUMIF('[1]WASH COAL RECEIPT &amp; GCV DATA'!$A$3:$A$196,'MASTER DATA FILE WASH COAL'!A134,'[1]WASH COAL RECEIPT &amp; GCV DATA'!$K$3:$K$196)</f>
        <v>#VALUE!</v>
      </c>
      <c r="L134" s="15" t="e">
        <f>SUMIF('[1]WASH COAL RECEIPT &amp; GCV DATA'!$A$3:$A$196,'MASTER DATA FILE WASH COAL'!A134,'[1]WASH COAL RECEIPT &amp; GCV DATA'!$L$3:$L$196)</f>
        <v>#VALUE!</v>
      </c>
      <c r="M134" s="15" t="e">
        <f t="shared" si="20"/>
        <v>#VALUE!</v>
      </c>
      <c r="N134" s="67" t="e">
        <f t="shared" si="21"/>
        <v>#VALUE!</v>
      </c>
      <c r="O134" s="15" t="e">
        <f>SUMIF('[1]WASH COAL RECEIPT &amp; GCV DATA'!$A$3:$A$196,'MASTER DATA FILE WASH COAL'!A134,'[1]WASH COAL RECEIPT &amp; GCV DATA'!$O$3:$O$196)</f>
        <v>#VALUE!</v>
      </c>
      <c r="P134" s="15" t="e">
        <f t="shared" si="22"/>
        <v>#VALUE!</v>
      </c>
      <c r="Q134" s="15" t="e">
        <f>SUMIF('[1]WASH COAL RECEIPT &amp; GCV DATA'!$A$3:$A$196,'MASTER DATA FILE WASH COAL'!A134,'[1]WASH COAL RECEIPT &amp; GCV DATA'!$Q$3:$Q$196)</f>
        <v>#VALUE!</v>
      </c>
      <c r="R134" s="16" t="e">
        <f>SUMIF('[1]WASH COAL RECEIPT &amp; GCV DATA'!$A$3:$A$256,'MASTER DATA FILE WASH COAL'!A134,'[1]WASH COAL RECEIPT &amp; GCV DATA'!$R$3:$R$256)+IF(H134=$J$234,($K$234*K134),0)+IF(H134=$J$235,($K$235*K134),0)</f>
        <v>#VALUE!</v>
      </c>
      <c r="S134" s="15" t="e">
        <f t="shared" si="23"/>
        <v>#VALUE!</v>
      </c>
      <c r="T134" s="15" t="e">
        <f>SUMIF('[1]WASH COAL RECEIPT &amp; GCV DATA'!$A$3:$A$196,'MASTER DATA FILE WASH COAL'!A134,'[1]WASH COAL RECEIPT &amp; GCV DATA'!$T$3:$T$196)</f>
        <v>#VALUE!</v>
      </c>
      <c r="U134" s="15" t="e">
        <f t="shared" si="24"/>
        <v>#VALUE!</v>
      </c>
      <c r="V134" s="15" t="e">
        <f>SUMIF('[1]WASH COAL RECEIPT &amp; GCV DATA'!$A$3:$A$196,'MASTER DATA FILE WASH COAL'!A134,'[1]WASH COAL RECEIPT &amp; GCV DATA'!$V$3:$V$196)</f>
        <v>#VALUE!</v>
      </c>
      <c r="W134" s="15" t="e">
        <f t="shared" si="25"/>
        <v>#VALUE!</v>
      </c>
      <c r="X134" s="13" t="e">
        <f t="shared" si="26"/>
        <v>#VALUE!</v>
      </c>
      <c r="Y134" s="13"/>
      <c r="Z134" s="13"/>
      <c r="AB134">
        <v>4024.2093541202667</v>
      </c>
      <c r="AC134" s="53" t="e">
        <f t="shared" si="28"/>
        <v>#VALUE!</v>
      </c>
      <c r="AE134" s="53" t="e">
        <f t="shared" si="27"/>
        <v>#VALUE!</v>
      </c>
      <c r="AF134">
        <v>133</v>
      </c>
    </row>
    <row r="135" spans="1:32" customFormat="1" ht="15.6" x14ac:dyDescent="0.3">
      <c r="A135" s="65"/>
      <c r="B135" s="57" t="e">
        <f>SUMIF('[1]WASH COAL RECEIPT &amp; GCV DATA'!$A$3:$A$123,A135,'[1]WASH COAL RECEIPT &amp; GCV DATA'!$B$3:$B$123)</f>
        <v>#VALUE!</v>
      </c>
      <c r="C135" s="13" t="e">
        <f>SUMIF('[1]WASH COAL RECEIPT &amp; GCV DATA'!$A$3:$A$123,A135,'[1]WASH COAL RECEIPT &amp; GCV DATA'!$C$3:$C$123)</f>
        <v>#VALUE!</v>
      </c>
      <c r="D135" s="13">
        <f>IFERROR(VLOOKUP(A135,'[1]WASH COAL RECEIPT &amp; GCV DATA'!A136:V257,4,0),0)</f>
        <v>0</v>
      </c>
      <c r="E135" s="14">
        <f>IFERROR(VLOOKUP(A135,'[1]WASH COAL RECEIPT &amp; GCV DATA'!$A$2:$V$196,5,0),0)</f>
        <v>0</v>
      </c>
      <c r="F135" s="13" t="e">
        <f>SUMIF('[1]WASH COAL RECEIPT &amp; GCV DATA'!$A$3:$A$196,'MASTER DATA FILE WASH COAL'!A135,'[1]WASH COAL RECEIPT &amp; GCV DATA'!$F$3:$F$196)</f>
        <v>#VALUE!</v>
      </c>
      <c r="G135" s="13">
        <f>IFERROR(VLOOKUP(A135,'[1]WASH COAL RECEIPT &amp; GCV DATA'!$A$2:$V$196,7,0),0)</f>
        <v>0</v>
      </c>
      <c r="H135" s="13">
        <f>IFERROR(VLOOKUP(A135,'[1]WASH COAL RECEIPT &amp; GCV DATA'!$A$2:$V$196,8,0),0)</f>
        <v>0</v>
      </c>
      <c r="I135" s="13">
        <f>IFERROR(VLOOKUP(A135,'[1]WASH COAL RECEIPT &amp; GCV DATA'!$A$2:$V$196,9,0),0)</f>
        <v>0</v>
      </c>
      <c r="J135" s="13">
        <f>IFERROR(VLOOKUP(A135,'[1]WASH COAL RECEIPT &amp; GCV DATA'!$A$2:$V$196,10,0),0)</f>
        <v>0</v>
      </c>
      <c r="K135" s="15" t="e">
        <f>SUMIF('[1]WASH COAL RECEIPT &amp; GCV DATA'!$A$3:$A$196,'MASTER DATA FILE WASH COAL'!A135,'[1]WASH COAL RECEIPT &amp; GCV DATA'!$K$3:$K$196)</f>
        <v>#VALUE!</v>
      </c>
      <c r="L135" s="15" t="e">
        <f>SUMIF('[1]WASH COAL RECEIPT &amp; GCV DATA'!$A$3:$A$196,'MASTER DATA FILE WASH COAL'!A135,'[1]WASH COAL RECEIPT &amp; GCV DATA'!$L$3:$L$196)</f>
        <v>#VALUE!</v>
      </c>
      <c r="M135" s="15" t="e">
        <f t="shared" si="20"/>
        <v>#VALUE!</v>
      </c>
      <c r="N135" s="67" t="e">
        <f t="shared" si="21"/>
        <v>#VALUE!</v>
      </c>
      <c r="O135" s="15" t="e">
        <f>SUMIF('[1]WASH COAL RECEIPT &amp; GCV DATA'!$A$3:$A$196,'MASTER DATA FILE WASH COAL'!A135,'[1]WASH COAL RECEIPT &amp; GCV DATA'!$O$3:$O$196)</f>
        <v>#VALUE!</v>
      </c>
      <c r="P135" s="15" t="e">
        <f t="shared" si="22"/>
        <v>#VALUE!</v>
      </c>
      <c r="Q135" s="15" t="e">
        <f>SUMIF('[1]WASH COAL RECEIPT &amp; GCV DATA'!$A$3:$A$196,'MASTER DATA FILE WASH COAL'!A135,'[1]WASH COAL RECEIPT &amp; GCV DATA'!$Q$3:$Q$196)</f>
        <v>#VALUE!</v>
      </c>
      <c r="R135" s="16" t="e">
        <f>SUMIF('[1]WASH COAL RECEIPT &amp; GCV DATA'!$A$3:$A$256,'MASTER DATA FILE WASH COAL'!A135,'[1]WASH COAL RECEIPT &amp; GCV DATA'!$R$3:$R$256)+IF(H135=$J$234,($K$234*K135),0)+IF(H135=$J$235,($K$235*K135),0)</f>
        <v>#VALUE!</v>
      </c>
      <c r="S135" s="15" t="e">
        <f t="shared" si="23"/>
        <v>#VALUE!</v>
      </c>
      <c r="T135" s="15" t="e">
        <f>SUMIF('[1]WASH COAL RECEIPT &amp; GCV DATA'!$A$3:$A$196,'MASTER DATA FILE WASH COAL'!A135,'[1]WASH COAL RECEIPT &amp; GCV DATA'!$T$3:$T$196)</f>
        <v>#VALUE!</v>
      </c>
      <c r="U135" s="15" t="e">
        <f t="shared" si="24"/>
        <v>#VALUE!</v>
      </c>
      <c r="V135" s="15" t="e">
        <f>SUMIF('[1]WASH COAL RECEIPT &amp; GCV DATA'!$A$3:$A$196,'MASTER DATA FILE WASH COAL'!A135,'[1]WASH COAL RECEIPT &amp; GCV DATA'!$V$3:$V$196)</f>
        <v>#VALUE!</v>
      </c>
      <c r="W135" s="15" t="e">
        <f t="shared" si="25"/>
        <v>#VALUE!</v>
      </c>
      <c r="X135" s="13" t="e">
        <f t="shared" si="26"/>
        <v>#VALUE!</v>
      </c>
      <c r="Y135" s="13"/>
      <c r="Z135" s="13"/>
      <c r="AB135">
        <v>4103.8210324232077</v>
      </c>
      <c r="AC135" s="53" t="e">
        <f t="shared" si="28"/>
        <v>#VALUE!</v>
      </c>
      <c r="AE135" s="53" t="e">
        <f t="shared" si="27"/>
        <v>#VALUE!</v>
      </c>
      <c r="AF135">
        <v>134</v>
      </c>
    </row>
    <row r="136" spans="1:32" customFormat="1" ht="15.6" x14ac:dyDescent="0.3">
      <c r="A136" s="65"/>
      <c r="B136" s="57" t="e">
        <f>SUMIF('[1]WASH COAL RECEIPT &amp; GCV DATA'!$A$3:$A$123,A136,'[1]WASH COAL RECEIPT &amp; GCV DATA'!$B$3:$B$123)</f>
        <v>#VALUE!</v>
      </c>
      <c r="C136" s="13" t="e">
        <f>SUMIF('[1]WASH COAL RECEIPT &amp; GCV DATA'!$A$3:$A$123,A136,'[1]WASH COAL RECEIPT &amp; GCV DATA'!$C$3:$C$123)</f>
        <v>#VALUE!</v>
      </c>
      <c r="D136" s="13">
        <f>IFERROR(VLOOKUP(A136,'[1]WASH COAL RECEIPT &amp; GCV DATA'!A137:V258,4,0),0)</f>
        <v>0</v>
      </c>
      <c r="E136" s="14">
        <f>IFERROR(VLOOKUP(A136,'[1]WASH COAL RECEIPT &amp; GCV DATA'!$A$2:$V$196,5,0),0)</f>
        <v>0</v>
      </c>
      <c r="F136" s="13" t="e">
        <f>SUMIF('[1]WASH COAL RECEIPT &amp; GCV DATA'!$A$3:$A$196,'MASTER DATA FILE WASH COAL'!A136,'[1]WASH COAL RECEIPT &amp; GCV DATA'!$F$3:$F$196)</f>
        <v>#VALUE!</v>
      </c>
      <c r="G136" s="13">
        <f>IFERROR(VLOOKUP(A136,'[1]WASH COAL RECEIPT &amp; GCV DATA'!$A$2:$V$196,7,0),0)</f>
        <v>0</v>
      </c>
      <c r="H136" s="13">
        <f>IFERROR(VLOOKUP(A136,'[1]WASH COAL RECEIPT &amp; GCV DATA'!$A$2:$V$196,8,0),0)</f>
        <v>0</v>
      </c>
      <c r="I136" s="13">
        <f>IFERROR(VLOOKUP(A136,'[1]WASH COAL RECEIPT &amp; GCV DATA'!$A$2:$V$196,9,0),0)</f>
        <v>0</v>
      </c>
      <c r="J136" s="13">
        <f>IFERROR(VLOOKUP(A136,'[1]WASH COAL RECEIPT &amp; GCV DATA'!$A$2:$V$196,10,0),0)</f>
        <v>0</v>
      </c>
      <c r="K136" s="15" t="e">
        <f>SUMIF('[1]WASH COAL RECEIPT &amp; GCV DATA'!$A$3:$A$196,'MASTER DATA FILE WASH COAL'!A136,'[1]WASH COAL RECEIPT &amp; GCV DATA'!$K$3:$K$196)</f>
        <v>#VALUE!</v>
      </c>
      <c r="L136" s="15" t="e">
        <f>SUMIF('[1]WASH COAL RECEIPT &amp; GCV DATA'!$A$3:$A$196,'MASTER DATA FILE WASH COAL'!A136,'[1]WASH COAL RECEIPT &amp; GCV DATA'!$L$3:$L$196)</f>
        <v>#VALUE!</v>
      </c>
      <c r="M136" s="15" t="e">
        <f t="shared" si="20"/>
        <v>#VALUE!</v>
      </c>
      <c r="N136" s="67" t="e">
        <f t="shared" si="21"/>
        <v>#VALUE!</v>
      </c>
      <c r="O136" s="15" t="e">
        <f>SUMIF('[1]WASH COAL RECEIPT &amp; GCV DATA'!$A$3:$A$196,'MASTER DATA FILE WASH COAL'!A136,'[1]WASH COAL RECEIPT &amp; GCV DATA'!$O$3:$O$196)</f>
        <v>#VALUE!</v>
      </c>
      <c r="P136" s="15" t="e">
        <f t="shared" si="22"/>
        <v>#VALUE!</v>
      </c>
      <c r="Q136" s="15" t="e">
        <f>SUMIF('[1]WASH COAL RECEIPT &amp; GCV DATA'!$A$3:$A$196,'MASTER DATA FILE WASH COAL'!A136,'[1]WASH COAL RECEIPT &amp; GCV DATA'!$Q$3:$Q$196)</f>
        <v>#VALUE!</v>
      </c>
      <c r="R136" s="16" t="e">
        <f>SUMIF('[1]WASH COAL RECEIPT &amp; GCV DATA'!$A$3:$A$256,'MASTER DATA FILE WASH COAL'!A136,'[1]WASH COAL RECEIPT &amp; GCV DATA'!$R$3:$R$256)+IF(H136=$J$234,($K$234*K136),0)+IF(H136=$J$235,($K$235*K136),0)</f>
        <v>#VALUE!</v>
      </c>
      <c r="S136" s="15" t="e">
        <f t="shared" si="23"/>
        <v>#VALUE!</v>
      </c>
      <c r="T136" s="15" t="e">
        <f>SUMIF('[1]WASH COAL RECEIPT &amp; GCV DATA'!$A$3:$A$196,'MASTER DATA FILE WASH COAL'!A136,'[1]WASH COAL RECEIPT &amp; GCV DATA'!$T$3:$T$196)</f>
        <v>#VALUE!</v>
      </c>
      <c r="U136" s="15" t="e">
        <f t="shared" si="24"/>
        <v>#VALUE!</v>
      </c>
      <c r="V136" s="15" t="e">
        <f>SUMIF('[1]WASH COAL RECEIPT &amp; GCV DATA'!$A$3:$A$196,'MASTER DATA FILE WASH COAL'!A136,'[1]WASH COAL RECEIPT &amp; GCV DATA'!$V$3:$V$196)</f>
        <v>#VALUE!</v>
      </c>
      <c r="W136" s="15" t="e">
        <f t="shared" si="25"/>
        <v>#VALUE!</v>
      </c>
      <c r="X136" s="13" t="e">
        <f t="shared" si="26"/>
        <v>#VALUE!</v>
      </c>
      <c r="Y136" s="13"/>
      <c r="Z136" s="13"/>
      <c r="AB136">
        <v>3924.5116131084951</v>
      </c>
      <c r="AC136" s="53" t="e">
        <f t="shared" si="28"/>
        <v>#VALUE!</v>
      </c>
      <c r="AE136" s="53" t="e">
        <f t="shared" si="27"/>
        <v>#VALUE!</v>
      </c>
      <c r="AF136">
        <v>135</v>
      </c>
    </row>
    <row r="137" spans="1:32" customFormat="1" ht="15.6" x14ac:dyDescent="0.3">
      <c r="A137" s="65"/>
      <c r="B137" s="57" t="e">
        <f>SUMIF('[1]WASH COAL RECEIPT &amp; GCV DATA'!$A$3:$A$123,A137,'[1]WASH COAL RECEIPT &amp; GCV DATA'!$B$3:$B$123)</f>
        <v>#VALUE!</v>
      </c>
      <c r="C137" s="13" t="e">
        <f>SUMIF('[1]WASH COAL RECEIPT &amp; GCV DATA'!$A$3:$A$123,A137,'[1]WASH COAL RECEIPT &amp; GCV DATA'!$C$3:$C$123)</f>
        <v>#VALUE!</v>
      </c>
      <c r="D137" s="13">
        <f>IFERROR(VLOOKUP(A137,'[1]WASH COAL RECEIPT &amp; GCV DATA'!A138:V259,4,0),0)</f>
        <v>0</v>
      </c>
      <c r="E137" s="14">
        <f>IFERROR(VLOOKUP(A137,'[1]WASH COAL RECEIPT &amp; GCV DATA'!$A$2:$V$196,5,0),0)</f>
        <v>0</v>
      </c>
      <c r="F137" s="13" t="e">
        <f>SUMIF('[1]WASH COAL RECEIPT &amp; GCV DATA'!$A$3:$A$196,'MASTER DATA FILE WASH COAL'!A137,'[1]WASH COAL RECEIPT &amp; GCV DATA'!$F$3:$F$196)</f>
        <v>#VALUE!</v>
      </c>
      <c r="G137" s="13">
        <f>IFERROR(VLOOKUP(A137,'[1]WASH COAL RECEIPT &amp; GCV DATA'!$A$2:$V$196,7,0),0)</f>
        <v>0</v>
      </c>
      <c r="H137" s="13">
        <f>IFERROR(VLOOKUP(A137,'[1]WASH COAL RECEIPT &amp; GCV DATA'!$A$2:$V$196,8,0),0)</f>
        <v>0</v>
      </c>
      <c r="I137" s="13">
        <f>IFERROR(VLOOKUP(A137,'[1]WASH COAL RECEIPT &amp; GCV DATA'!$A$2:$V$196,9,0),0)</f>
        <v>0</v>
      </c>
      <c r="J137" s="13">
        <f>IFERROR(VLOOKUP(A137,'[1]WASH COAL RECEIPT &amp; GCV DATA'!$A$2:$V$196,10,0),0)</f>
        <v>0</v>
      </c>
      <c r="K137" s="15" t="e">
        <f>SUMIF('[1]WASH COAL RECEIPT &amp; GCV DATA'!$A$3:$A$196,'MASTER DATA FILE WASH COAL'!A137,'[1]WASH COAL RECEIPT &amp; GCV DATA'!$K$3:$K$196)</f>
        <v>#VALUE!</v>
      </c>
      <c r="L137" s="15" t="e">
        <f>SUMIF('[1]WASH COAL RECEIPT &amp; GCV DATA'!$A$3:$A$196,'MASTER DATA FILE WASH COAL'!A137,'[1]WASH COAL RECEIPT &amp; GCV DATA'!$L$3:$L$196)</f>
        <v>#VALUE!</v>
      </c>
      <c r="M137" s="15" t="e">
        <f t="shared" si="20"/>
        <v>#VALUE!</v>
      </c>
      <c r="N137" s="67" t="e">
        <f t="shared" si="21"/>
        <v>#VALUE!</v>
      </c>
      <c r="O137" s="15" t="e">
        <f>SUMIF('[1]WASH COAL RECEIPT &amp; GCV DATA'!$A$3:$A$196,'MASTER DATA FILE WASH COAL'!A137,'[1]WASH COAL RECEIPT &amp; GCV DATA'!$O$3:$O$196)</f>
        <v>#VALUE!</v>
      </c>
      <c r="P137" s="15" t="e">
        <f t="shared" si="22"/>
        <v>#VALUE!</v>
      </c>
      <c r="Q137" s="15" t="e">
        <f>SUMIF('[1]WASH COAL RECEIPT &amp; GCV DATA'!$A$3:$A$196,'MASTER DATA FILE WASH COAL'!A137,'[1]WASH COAL RECEIPT &amp; GCV DATA'!$Q$3:$Q$196)</f>
        <v>#VALUE!</v>
      </c>
      <c r="R137" s="16" t="e">
        <f>SUMIF('[1]WASH COAL RECEIPT &amp; GCV DATA'!$A$3:$A$256,'MASTER DATA FILE WASH COAL'!A137,'[1]WASH COAL RECEIPT &amp; GCV DATA'!$R$3:$R$256)+IF(H137=$J$234,($K$234*K137),0)+IF(H137=$J$235,($K$235*K137),0)</f>
        <v>#VALUE!</v>
      </c>
      <c r="S137" s="15" t="e">
        <f t="shared" si="23"/>
        <v>#VALUE!</v>
      </c>
      <c r="T137" s="15" t="e">
        <f>SUMIF('[1]WASH COAL RECEIPT &amp; GCV DATA'!$A$3:$A$196,'MASTER DATA FILE WASH COAL'!A137,'[1]WASH COAL RECEIPT &amp; GCV DATA'!$T$3:$T$196)</f>
        <v>#VALUE!</v>
      </c>
      <c r="U137" s="15" t="e">
        <f t="shared" si="24"/>
        <v>#VALUE!</v>
      </c>
      <c r="V137" s="15" t="e">
        <f>SUMIF('[1]WASH COAL RECEIPT &amp; GCV DATA'!$A$3:$A$196,'MASTER DATA FILE WASH COAL'!A137,'[1]WASH COAL RECEIPT &amp; GCV DATA'!$V$3:$V$196)</f>
        <v>#VALUE!</v>
      </c>
      <c r="W137" s="15" t="e">
        <f t="shared" si="25"/>
        <v>#VALUE!</v>
      </c>
      <c r="X137" s="13" t="e">
        <f t="shared" si="26"/>
        <v>#VALUE!</v>
      </c>
      <c r="Y137" s="13"/>
      <c r="Z137" s="13"/>
      <c r="AB137">
        <v>3956.3396546244308</v>
      </c>
      <c r="AC137" s="53" t="e">
        <f t="shared" si="28"/>
        <v>#VALUE!</v>
      </c>
      <c r="AE137" s="53" t="e">
        <f t="shared" si="27"/>
        <v>#VALUE!</v>
      </c>
      <c r="AF137">
        <v>136</v>
      </c>
    </row>
    <row r="138" spans="1:32" customFormat="1" ht="15.6" x14ac:dyDescent="0.3">
      <c r="A138" s="65"/>
      <c r="B138" s="57" t="e">
        <f>SUMIF('[1]WASH COAL RECEIPT &amp; GCV DATA'!$A$3:$A$123,A138,'[1]WASH COAL RECEIPT &amp; GCV DATA'!$B$3:$B$123)</f>
        <v>#VALUE!</v>
      </c>
      <c r="C138" s="13" t="e">
        <f>SUMIF('[1]WASH COAL RECEIPT &amp; GCV DATA'!$A$3:$A$123,A138,'[1]WASH COAL RECEIPT &amp; GCV DATA'!$C$3:$C$123)</f>
        <v>#VALUE!</v>
      </c>
      <c r="D138" s="13">
        <f>IFERROR(VLOOKUP(A138,'[1]WASH COAL RECEIPT &amp; GCV DATA'!A139:V260,4,0),0)</f>
        <v>0</v>
      </c>
      <c r="E138" s="14">
        <f>IFERROR(VLOOKUP(A138,'[1]WASH COAL RECEIPT &amp; GCV DATA'!$A$2:$V$196,5,0),0)</f>
        <v>0</v>
      </c>
      <c r="F138" s="13" t="e">
        <f>SUMIF('[1]WASH COAL RECEIPT &amp; GCV DATA'!$A$3:$A$196,'MASTER DATA FILE WASH COAL'!A138,'[1]WASH COAL RECEIPT &amp; GCV DATA'!$F$3:$F$196)</f>
        <v>#VALUE!</v>
      </c>
      <c r="G138" s="13">
        <f>IFERROR(VLOOKUP(A138,'[1]WASH COAL RECEIPT &amp; GCV DATA'!$A$2:$V$196,7,0),0)</f>
        <v>0</v>
      </c>
      <c r="H138" s="13">
        <f>IFERROR(VLOOKUP(A138,'[1]WASH COAL RECEIPT &amp; GCV DATA'!$A$2:$V$196,8,0),0)</f>
        <v>0</v>
      </c>
      <c r="I138" s="13">
        <f>IFERROR(VLOOKUP(A138,'[1]WASH COAL RECEIPT &amp; GCV DATA'!$A$2:$V$196,9,0),0)</f>
        <v>0</v>
      </c>
      <c r="J138" s="13">
        <f>IFERROR(VLOOKUP(A138,'[1]WASH COAL RECEIPT &amp; GCV DATA'!$A$2:$V$196,10,0),0)</f>
        <v>0</v>
      </c>
      <c r="K138" s="15" t="e">
        <f>SUMIF('[1]WASH COAL RECEIPT &amp; GCV DATA'!$A$3:$A$196,'MASTER DATA FILE WASH COAL'!A138,'[1]WASH COAL RECEIPT &amp; GCV DATA'!$K$3:$K$196)</f>
        <v>#VALUE!</v>
      </c>
      <c r="L138" s="15" t="e">
        <f>SUMIF('[1]WASH COAL RECEIPT &amp; GCV DATA'!$A$3:$A$196,'MASTER DATA FILE WASH COAL'!A138,'[1]WASH COAL RECEIPT &amp; GCV DATA'!$L$3:$L$196)</f>
        <v>#VALUE!</v>
      </c>
      <c r="M138" s="15" t="e">
        <f t="shared" si="20"/>
        <v>#VALUE!</v>
      </c>
      <c r="N138" s="67" t="e">
        <f t="shared" si="21"/>
        <v>#VALUE!</v>
      </c>
      <c r="O138" s="15" t="e">
        <f>SUMIF('[1]WASH COAL RECEIPT &amp; GCV DATA'!$A$3:$A$196,'MASTER DATA FILE WASH COAL'!A138,'[1]WASH COAL RECEIPT &amp; GCV DATA'!$O$3:$O$196)</f>
        <v>#VALUE!</v>
      </c>
      <c r="P138" s="15" t="e">
        <f t="shared" si="22"/>
        <v>#VALUE!</v>
      </c>
      <c r="Q138" s="15" t="e">
        <f>SUMIF('[1]WASH COAL RECEIPT &amp; GCV DATA'!$A$3:$A$196,'MASTER DATA FILE WASH COAL'!A138,'[1]WASH COAL RECEIPT &amp; GCV DATA'!$Q$3:$Q$196)</f>
        <v>#VALUE!</v>
      </c>
      <c r="R138" s="16" t="e">
        <f>SUMIF('[1]WASH COAL RECEIPT &amp; GCV DATA'!$A$3:$A$256,'MASTER DATA FILE WASH COAL'!A138,'[1]WASH COAL RECEIPT &amp; GCV DATA'!$R$3:$R$256)+IF(H138=$J$234,($K$234*K138),0)+IF(H138=$J$235,($K$235*K138),0)</f>
        <v>#VALUE!</v>
      </c>
      <c r="S138" s="15" t="e">
        <f t="shared" si="23"/>
        <v>#VALUE!</v>
      </c>
      <c r="T138" s="15" t="e">
        <f>SUMIF('[1]WASH COAL RECEIPT &amp; GCV DATA'!$A$3:$A$196,'MASTER DATA FILE WASH COAL'!A138,'[1]WASH COAL RECEIPT &amp; GCV DATA'!$T$3:$T$196)</f>
        <v>#VALUE!</v>
      </c>
      <c r="U138" s="15" t="e">
        <f t="shared" si="24"/>
        <v>#VALUE!</v>
      </c>
      <c r="V138" s="15" t="e">
        <f>SUMIF('[1]WASH COAL RECEIPT &amp; GCV DATA'!$A$3:$A$196,'MASTER DATA FILE WASH COAL'!A138,'[1]WASH COAL RECEIPT &amp; GCV DATA'!$V$3:$V$196)</f>
        <v>#VALUE!</v>
      </c>
      <c r="W138" s="15" t="e">
        <f t="shared" si="25"/>
        <v>#VALUE!</v>
      </c>
      <c r="X138" s="13" t="e">
        <f t="shared" si="26"/>
        <v>#VALUE!</v>
      </c>
      <c r="Y138" s="13"/>
      <c r="Z138" s="13"/>
      <c r="AB138">
        <v>4084.715664439495</v>
      </c>
      <c r="AC138" s="53" t="e">
        <f t="shared" si="28"/>
        <v>#VALUE!</v>
      </c>
      <c r="AD138" s="68"/>
      <c r="AE138" s="53" t="e">
        <f t="shared" si="27"/>
        <v>#VALUE!</v>
      </c>
      <c r="AF138">
        <v>137</v>
      </c>
    </row>
    <row r="139" spans="1:32" customFormat="1" ht="15.6" x14ac:dyDescent="0.3">
      <c r="A139" s="65"/>
      <c r="B139" s="57" t="e">
        <f>SUMIF('[1]WASH COAL RECEIPT &amp; GCV DATA'!$A$3:$A$123,A139,'[1]WASH COAL RECEIPT &amp; GCV DATA'!$B$3:$B$123)</f>
        <v>#VALUE!</v>
      </c>
      <c r="C139" s="13" t="e">
        <f>SUMIF('[1]WASH COAL RECEIPT &amp; GCV DATA'!$A$3:$A$123,A139,'[1]WASH COAL RECEIPT &amp; GCV DATA'!$C$3:$C$123)</f>
        <v>#VALUE!</v>
      </c>
      <c r="D139" s="13">
        <f>IFERROR(VLOOKUP(A139,'[1]WASH COAL RECEIPT &amp; GCV DATA'!A140:V261,4,0),0)</f>
        <v>0</v>
      </c>
      <c r="E139" s="14">
        <f>IFERROR(VLOOKUP(A139,'[1]WASH COAL RECEIPT &amp; GCV DATA'!$A$2:$V$196,5,0),0)</f>
        <v>0</v>
      </c>
      <c r="F139" s="13" t="e">
        <f>SUMIF('[1]WASH COAL RECEIPT &amp; GCV DATA'!$A$3:$A$196,'MASTER DATA FILE WASH COAL'!A139,'[1]WASH COAL RECEIPT &amp; GCV DATA'!$F$3:$F$196)</f>
        <v>#VALUE!</v>
      </c>
      <c r="G139" s="13">
        <f>IFERROR(VLOOKUP(A139,'[1]WASH COAL RECEIPT &amp; GCV DATA'!$A$2:$V$196,7,0),0)</f>
        <v>0</v>
      </c>
      <c r="H139" s="13">
        <f>IFERROR(VLOOKUP(A139,'[1]WASH COAL RECEIPT &amp; GCV DATA'!$A$2:$V$196,8,0),0)</f>
        <v>0</v>
      </c>
      <c r="I139" s="13">
        <f>IFERROR(VLOOKUP(A139,'[1]WASH COAL RECEIPT &amp; GCV DATA'!$A$2:$V$196,9,0),0)</f>
        <v>0</v>
      </c>
      <c r="J139" s="13">
        <f>IFERROR(VLOOKUP(A139,'[1]WASH COAL RECEIPT &amp; GCV DATA'!$A$2:$V$196,10,0),0)</f>
        <v>0</v>
      </c>
      <c r="K139" s="15" t="e">
        <f>SUMIF('[1]WASH COAL RECEIPT &amp; GCV DATA'!$A$3:$A$196,'MASTER DATA FILE WASH COAL'!A139,'[1]WASH COAL RECEIPT &amp; GCV DATA'!$K$3:$K$196)</f>
        <v>#VALUE!</v>
      </c>
      <c r="L139" s="15" t="e">
        <f>SUMIF('[1]WASH COAL RECEIPT &amp; GCV DATA'!$A$3:$A$196,'MASTER DATA FILE WASH COAL'!A139,'[1]WASH COAL RECEIPT &amp; GCV DATA'!$L$3:$L$196)</f>
        <v>#VALUE!</v>
      </c>
      <c r="M139" s="15" t="e">
        <f t="shared" si="20"/>
        <v>#VALUE!</v>
      </c>
      <c r="N139" s="67" t="e">
        <f t="shared" si="21"/>
        <v>#VALUE!</v>
      </c>
      <c r="O139" s="15" t="e">
        <f>SUMIF('[1]WASH COAL RECEIPT &amp; GCV DATA'!$A$3:$A$196,'MASTER DATA FILE WASH COAL'!A139,'[1]WASH COAL RECEIPT &amp; GCV DATA'!$O$3:$O$196)</f>
        <v>#VALUE!</v>
      </c>
      <c r="P139" s="15" t="e">
        <f t="shared" si="22"/>
        <v>#VALUE!</v>
      </c>
      <c r="Q139" s="15" t="e">
        <f>SUMIF('[1]WASH COAL RECEIPT &amp; GCV DATA'!$A$3:$A$196,'MASTER DATA FILE WASH COAL'!A139,'[1]WASH COAL RECEIPT &amp; GCV DATA'!$Q$3:$Q$196)</f>
        <v>#VALUE!</v>
      </c>
      <c r="R139" s="16" t="e">
        <f>SUMIF('[1]WASH COAL RECEIPT &amp; GCV DATA'!$A$3:$A$256,'MASTER DATA FILE WASH COAL'!A139,'[1]WASH COAL RECEIPT &amp; GCV DATA'!$R$3:$R$256)+IF(H139=$J$234,($K$234*K139),0)+IF(H139=$J$235,($K$235*K139),0)</f>
        <v>#VALUE!</v>
      </c>
      <c r="S139" s="15" t="e">
        <f t="shared" si="23"/>
        <v>#VALUE!</v>
      </c>
      <c r="T139" s="15" t="e">
        <f>SUMIF('[1]WASH COAL RECEIPT &amp; GCV DATA'!$A$3:$A$196,'MASTER DATA FILE WASH COAL'!A139,'[1]WASH COAL RECEIPT &amp; GCV DATA'!$T$3:$T$196)</f>
        <v>#VALUE!</v>
      </c>
      <c r="U139" s="15" t="e">
        <f t="shared" si="24"/>
        <v>#VALUE!</v>
      </c>
      <c r="V139" s="15" t="e">
        <f>SUMIF('[1]WASH COAL RECEIPT &amp; GCV DATA'!$A$3:$A$196,'MASTER DATA FILE WASH COAL'!A139,'[1]WASH COAL RECEIPT &amp; GCV DATA'!$V$3:$V$196)</f>
        <v>#VALUE!</v>
      </c>
      <c r="W139" s="15" t="e">
        <f t="shared" si="25"/>
        <v>#VALUE!</v>
      </c>
      <c r="X139" s="13" t="e">
        <f t="shared" si="26"/>
        <v>#VALUE!</v>
      </c>
      <c r="Y139" s="13"/>
      <c r="Z139" s="13"/>
      <c r="AB139">
        <v>4132.7707270408164</v>
      </c>
      <c r="AC139" s="53" t="e">
        <f t="shared" si="28"/>
        <v>#VALUE!</v>
      </c>
      <c r="AE139" s="53" t="e">
        <f t="shared" si="27"/>
        <v>#VALUE!</v>
      </c>
      <c r="AF139">
        <v>138</v>
      </c>
    </row>
    <row r="140" spans="1:32" customFormat="1" ht="15.6" x14ac:dyDescent="0.3">
      <c r="A140" s="65"/>
      <c r="B140" s="57" t="e">
        <f>SUMIF('[1]WASH COAL RECEIPT &amp; GCV DATA'!$A$3:$A$123,A140,'[1]WASH COAL RECEIPT &amp; GCV DATA'!$B$3:$B$123)</f>
        <v>#VALUE!</v>
      </c>
      <c r="C140" s="13" t="e">
        <f>SUMIF('[1]WASH COAL RECEIPT &amp; GCV DATA'!$A$3:$A$123,A140,'[1]WASH COAL RECEIPT &amp; GCV DATA'!$C$3:$C$123)</f>
        <v>#VALUE!</v>
      </c>
      <c r="D140" s="13">
        <f>IFERROR(VLOOKUP(A140,'[1]WASH COAL RECEIPT &amp; GCV DATA'!A141:V262,4,0),0)</f>
        <v>0</v>
      </c>
      <c r="E140" s="14">
        <f>IFERROR(VLOOKUP(A140,'[1]WASH COAL RECEIPT &amp; GCV DATA'!$A$2:$V$196,5,0),0)</f>
        <v>0</v>
      </c>
      <c r="F140" s="13" t="e">
        <f>SUMIF('[1]WASH COAL RECEIPT &amp; GCV DATA'!$A$3:$A$196,'MASTER DATA FILE WASH COAL'!A140,'[1]WASH COAL RECEIPT &amp; GCV DATA'!$F$3:$F$196)</f>
        <v>#VALUE!</v>
      </c>
      <c r="G140" s="13">
        <f>IFERROR(VLOOKUP(A140,'[1]WASH COAL RECEIPT &amp; GCV DATA'!$A$2:$V$196,7,0),0)</f>
        <v>0</v>
      </c>
      <c r="H140" s="13">
        <f>IFERROR(VLOOKUP(A140,'[1]WASH COAL RECEIPT &amp; GCV DATA'!$A$2:$V$196,8,0),0)</f>
        <v>0</v>
      </c>
      <c r="I140" s="13">
        <f>IFERROR(VLOOKUP(A140,'[1]WASH COAL RECEIPT &amp; GCV DATA'!$A$2:$V$196,9,0),0)</f>
        <v>0</v>
      </c>
      <c r="J140" s="13">
        <f>IFERROR(VLOOKUP(A140,'[1]WASH COAL RECEIPT &amp; GCV DATA'!$A$2:$V$196,10,0),0)</f>
        <v>0</v>
      </c>
      <c r="K140" s="15" t="e">
        <f>SUMIF('[1]WASH COAL RECEIPT &amp; GCV DATA'!$A$3:$A$196,'MASTER DATA FILE WASH COAL'!A140,'[1]WASH COAL RECEIPT &amp; GCV DATA'!$K$3:$K$196)</f>
        <v>#VALUE!</v>
      </c>
      <c r="L140" s="15" t="e">
        <f>SUMIF('[1]WASH COAL RECEIPT &amp; GCV DATA'!$A$3:$A$196,'MASTER DATA FILE WASH COAL'!A140,'[1]WASH COAL RECEIPT &amp; GCV DATA'!$L$3:$L$196)</f>
        <v>#VALUE!</v>
      </c>
      <c r="M140" s="15" t="e">
        <f t="shared" si="20"/>
        <v>#VALUE!</v>
      </c>
      <c r="N140" s="67" t="e">
        <f t="shared" si="21"/>
        <v>#VALUE!</v>
      </c>
      <c r="O140" s="15" t="e">
        <f>SUMIF('[1]WASH COAL RECEIPT &amp; GCV DATA'!$A$3:$A$196,'MASTER DATA FILE WASH COAL'!A140,'[1]WASH COAL RECEIPT &amp; GCV DATA'!$O$3:$O$196)</f>
        <v>#VALUE!</v>
      </c>
      <c r="P140" s="15" t="e">
        <f t="shared" si="22"/>
        <v>#VALUE!</v>
      </c>
      <c r="Q140" s="15" t="e">
        <f>SUMIF('[1]WASH COAL RECEIPT &amp; GCV DATA'!$A$3:$A$196,'MASTER DATA FILE WASH COAL'!A140,'[1]WASH COAL RECEIPT &amp; GCV DATA'!$Q$3:$Q$196)</f>
        <v>#VALUE!</v>
      </c>
      <c r="R140" s="16" t="e">
        <f>SUMIF('[1]WASH COAL RECEIPT &amp; GCV DATA'!$A$3:$A$256,'MASTER DATA FILE WASH COAL'!A140,'[1]WASH COAL RECEIPT &amp; GCV DATA'!$R$3:$R$256)+IF(H140=$J$234,($K$234*K140),0)+IF(H140=$J$235,($K$235*K140),0)</f>
        <v>#VALUE!</v>
      </c>
      <c r="S140" s="15" t="e">
        <f t="shared" si="23"/>
        <v>#VALUE!</v>
      </c>
      <c r="T140" s="15" t="e">
        <f>SUMIF('[1]WASH COAL RECEIPT &amp; GCV DATA'!$A$3:$A$196,'MASTER DATA FILE WASH COAL'!A140,'[1]WASH COAL RECEIPT &amp; GCV DATA'!$T$3:$T$196)</f>
        <v>#VALUE!</v>
      </c>
      <c r="U140" s="15" t="e">
        <f t="shared" si="24"/>
        <v>#VALUE!</v>
      </c>
      <c r="V140" s="15" t="e">
        <f>SUMIF('[1]WASH COAL RECEIPT &amp; GCV DATA'!$A$3:$A$196,'MASTER DATA FILE WASH COAL'!A140,'[1]WASH COAL RECEIPT &amp; GCV DATA'!$V$3:$V$196)</f>
        <v>#VALUE!</v>
      </c>
      <c r="W140" s="15" t="e">
        <f t="shared" si="25"/>
        <v>#VALUE!</v>
      </c>
      <c r="X140" s="13" t="e">
        <f t="shared" si="26"/>
        <v>#VALUE!</v>
      </c>
      <c r="Y140" s="13"/>
      <c r="Z140" s="13"/>
      <c r="AB140">
        <v>3955.5408999042652</v>
      </c>
      <c r="AC140" s="53" t="e">
        <f t="shared" si="28"/>
        <v>#VALUE!</v>
      </c>
      <c r="AE140" s="53" t="e">
        <f t="shared" si="27"/>
        <v>#VALUE!</v>
      </c>
      <c r="AF140">
        <v>139</v>
      </c>
    </row>
    <row r="141" spans="1:32" customFormat="1" ht="15.6" x14ac:dyDescent="0.3">
      <c r="A141" s="65"/>
      <c r="B141" s="57" t="e">
        <f>SUMIF('[1]WASH COAL RECEIPT &amp; GCV DATA'!$A$3:$A$123,A141,'[1]WASH COAL RECEIPT &amp; GCV DATA'!$B$3:$B$123)</f>
        <v>#VALUE!</v>
      </c>
      <c r="C141" s="13" t="e">
        <f>SUMIF('[1]WASH COAL RECEIPT &amp; GCV DATA'!$A$3:$A$123,A141,'[1]WASH COAL RECEIPT &amp; GCV DATA'!$C$3:$C$123)</f>
        <v>#VALUE!</v>
      </c>
      <c r="D141" s="13">
        <f>IFERROR(VLOOKUP(A141,'[1]WASH COAL RECEIPT &amp; GCV DATA'!A142:V263,4,0),0)</f>
        <v>0</v>
      </c>
      <c r="E141" s="14">
        <f>IFERROR(VLOOKUP(A141,'[1]WASH COAL RECEIPT &amp; GCV DATA'!$A$2:$V$196,5,0),0)</f>
        <v>0</v>
      </c>
      <c r="F141" s="13" t="e">
        <f>SUMIF('[1]WASH COAL RECEIPT &amp; GCV DATA'!$A$3:$A$196,'MASTER DATA FILE WASH COAL'!A141,'[1]WASH COAL RECEIPT &amp; GCV DATA'!$F$3:$F$196)</f>
        <v>#VALUE!</v>
      </c>
      <c r="G141" s="13">
        <f>IFERROR(VLOOKUP(A141,'[1]WASH COAL RECEIPT &amp; GCV DATA'!$A$2:$V$196,7,0),0)</f>
        <v>0</v>
      </c>
      <c r="H141" s="13">
        <f>IFERROR(VLOOKUP(A141,'[1]WASH COAL RECEIPT &amp; GCV DATA'!$A$2:$V$196,8,0),0)</f>
        <v>0</v>
      </c>
      <c r="I141" s="13">
        <f>IFERROR(VLOOKUP(A141,'[1]WASH COAL RECEIPT &amp; GCV DATA'!$A$2:$V$196,9,0),0)</f>
        <v>0</v>
      </c>
      <c r="J141" s="13">
        <f>IFERROR(VLOOKUP(A141,'[1]WASH COAL RECEIPT &amp; GCV DATA'!$A$2:$V$196,10,0),0)</f>
        <v>0</v>
      </c>
      <c r="K141" s="15" t="e">
        <f>SUMIF('[1]WASH COAL RECEIPT &amp; GCV DATA'!$A$3:$A$196,'MASTER DATA FILE WASH COAL'!A141,'[1]WASH COAL RECEIPT &amp; GCV DATA'!$K$3:$K$196)</f>
        <v>#VALUE!</v>
      </c>
      <c r="L141" s="15" t="e">
        <f>SUMIF('[1]WASH COAL RECEIPT &amp; GCV DATA'!$A$3:$A$196,'MASTER DATA FILE WASH COAL'!A141,'[1]WASH COAL RECEIPT &amp; GCV DATA'!$L$3:$L$196)</f>
        <v>#VALUE!</v>
      </c>
      <c r="M141" s="15" t="e">
        <f t="shared" si="20"/>
        <v>#VALUE!</v>
      </c>
      <c r="N141" s="67" t="e">
        <f t="shared" si="21"/>
        <v>#VALUE!</v>
      </c>
      <c r="O141" s="15" t="e">
        <f>SUMIF('[1]WASH COAL RECEIPT &amp; GCV DATA'!$A$3:$A$196,'MASTER DATA FILE WASH COAL'!A141,'[1]WASH COAL RECEIPT &amp; GCV DATA'!$O$3:$O$196)</f>
        <v>#VALUE!</v>
      </c>
      <c r="P141" s="15" t="e">
        <f t="shared" si="22"/>
        <v>#VALUE!</v>
      </c>
      <c r="Q141" s="15" t="e">
        <f>SUMIF('[1]WASH COAL RECEIPT &amp; GCV DATA'!$A$3:$A$196,'MASTER DATA FILE WASH COAL'!A141,'[1]WASH COAL RECEIPT &amp; GCV DATA'!$Q$3:$Q$196)</f>
        <v>#VALUE!</v>
      </c>
      <c r="R141" s="16" t="e">
        <f>SUMIF('[1]WASH COAL RECEIPT &amp; GCV DATA'!$A$3:$A$256,'MASTER DATA FILE WASH COAL'!A141,'[1]WASH COAL RECEIPT &amp; GCV DATA'!$R$3:$R$256)+IF(H141=$J$234,($K$234*K141),0)+IF(H141=$J$235,($K$235*K141),0)</f>
        <v>#VALUE!</v>
      </c>
      <c r="S141" s="15" t="e">
        <f t="shared" si="23"/>
        <v>#VALUE!</v>
      </c>
      <c r="T141" s="15" t="e">
        <f>SUMIF('[1]WASH COAL RECEIPT &amp; GCV DATA'!$A$3:$A$196,'MASTER DATA FILE WASH COAL'!A141,'[1]WASH COAL RECEIPT &amp; GCV DATA'!$T$3:$T$196)</f>
        <v>#VALUE!</v>
      </c>
      <c r="U141" s="15" t="e">
        <f t="shared" si="24"/>
        <v>#VALUE!</v>
      </c>
      <c r="V141" s="15" t="e">
        <f>SUMIF('[1]WASH COAL RECEIPT &amp; GCV DATA'!$A$3:$A$196,'MASTER DATA FILE WASH COAL'!A141,'[1]WASH COAL RECEIPT &amp; GCV DATA'!$V$3:$V$196)</f>
        <v>#VALUE!</v>
      </c>
      <c r="W141" s="15" t="e">
        <f t="shared" si="25"/>
        <v>#VALUE!</v>
      </c>
      <c r="X141" s="13" t="e">
        <f t="shared" si="26"/>
        <v>#VALUE!</v>
      </c>
      <c r="Y141" s="13"/>
      <c r="Z141" s="13"/>
      <c r="AB141">
        <v>3688.1877264010227</v>
      </c>
      <c r="AC141" s="53" t="e">
        <f t="shared" si="28"/>
        <v>#VALUE!</v>
      </c>
      <c r="AE141" s="53" t="e">
        <f t="shared" si="27"/>
        <v>#VALUE!</v>
      </c>
      <c r="AF141">
        <v>140</v>
      </c>
    </row>
    <row r="142" spans="1:32" s="68" customFormat="1" ht="15.6" x14ac:dyDescent="0.3">
      <c r="A142" s="65"/>
      <c r="B142" s="57" t="e">
        <f>SUMIF('[1]WASH COAL RECEIPT &amp; GCV DATA'!$A$3:$A$123,A142,'[1]WASH COAL RECEIPT &amp; GCV DATA'!$B$3:$B$123)</f>
        <v>#VALUE!</v>
      </c>
      <c r="C142" s="13" t="e">
        <f>SUMIF('[1]WASH COAL RECEIPT &amp; GCV DATA'!$A$3:$A$123,A142,'[1]WASH COAL RECEIPT &amp; GCV DATA'!$C$3:$C$123)</f>
        <v>#VALUE!</v>
      </c>
      <c r="D142" s="13">
        <f>IFERROR(VLOOKUP(A142,'[1]WASH COAL RECEIPT &amp; GCV DATA'!A143:V264,4,0),0)</f>
        <v>0</v>
      </c>
      <c r="E142" s="14">
        <f>IFERROR(VLOOKUP(A142,'[1]WASH COAL RECEIPT &amp; GCV DATA'!$A$2:$V$196,5,0),0)</f>
        <v>0</v>
      </c>
      <c r="F142" s="13" t="e">
        <f>SUMIF('[1]WASH COAL RECEIPT &amp; GCV DATA'!$A$3:$A$196,'MASTER DATA FILE WASH COAL'!A142,'[1]WASH COAL RECEIPT &amp; GCV DATA'!$F$3:$F$196)</f>
        <v>#VALUE!</v>
      </c>
      <c r="G142" s="13">
        <f>IFERROR(VLOOKUP(A142,'[1]WASH COAL RECEIPT &amp; GCV DATA'!$A$2:$V$196,7,0),0)</f>
        <v>0</v>
      </c>
      <c r="H142" s="13">
        <f>IFERROR(VLOOKUP(A142,'[1]WASH COAL RECEIPT &amp; GCV DATA'!$A$2:$V$196,8,0),0)</f>
        <v>0</v>
      </c>
      <c r="I142" s="13">
        <f>IFERROR(VLOOKUP(A142,'[1]WASH COAL RECEIPT &amp; GCV DATA'!$A$2:$V$196,9,0),0)</f>
        <v>0</v>
      </c>
      <c r="J142" s="13">
        <f>IFERROR(VLOOKUP(A142,'[1]WASH COAL RECEIPT &amp; GCV DATA'!$A$2:$V$196,10,0),0)</f>
        <v>0</v>
      </c>
      <c r="K142" s="15" t="e">
        <f>SUMIF('[1]WASH COAL RECEIPT &amp; GCV DATA'!$A$3:$A$196,'MASTER DATA FILE WASH COAL'!A142,'[1]WASH COAL RECEIPT &amp; GCV DATA'!$K$3:$K$196)</f>
        <v>#VALUE!</v>
      </c>
      <c r="L142" s="15" t="e">
        <f>SUMIF('[1]WASH COAL RECEIPT &amp; GCV DATA'!$A$3:$A$196,'MASTER DATA FILE WASH COAL'!A142,'[1]WASH COAL RECEIPT &amp; GCV DATA'!$L$3:$L$196)</f>
        <v>#VALUE!</v>
      </c>
      <c r="M142" s="15" t="e">
        <f t="shared" si="20"/>
        <v>#VALUE!</v>
      </c>
      <c r="N142" s="67" t="e">
        <f t="shared" si="21"/>
        <v>#VALUE!</v>
      </c>
      <c r="O142" s="15" t="e">
        <f>SUMIF('[1]WASH COAL RECEIPT &amp; GCV DATA'!$A$3:$A$196,'MASTER DATA FILE WASH COAL'!A142,'[1]WASH COAL RECEIPT &amp; GCV DATA'!$O$3:$O$196)</f>
        <v>#VALUE!</v>
      </c>
      <c r="P142" s="15" t="e">
        <f t="shared" si="22"/>
        <v>#VALUE!</v>
      </c>
      <c r="Q142" s="15" t="e">
        <f>SUMIF('[1]WASH COAL RECEIPT &amp; GCV DATA'!$A$3:$A$196,'MASTER DATA FILE WASH COAL'!A142,'[1]WASH COAL RECEIPT &amp; GCV DATA'!$Q$3:$Q$196)</f>
        <v>#VALUE!</v>
      </c>
      <c r="R142" s="16" t="e">
        <f>SUMIF('[1]WASH COAL RECEIPT &amp; GCV DATA'!$A$3:$A$256,'MASTER DATA FILE WASH COAL'!A142,'[1]WASH COAL RECEIPT &amp; GCV DATA'!$R$3:$R$256)+IF(H142=$J$234,($K$234*K142),0)+IF(H142=$J$235,($K$235*K142),0)</f>
        <v>#VALUE!</v>
      </c>
      <c r="S142" s="15" t="e">
        <f t="shared" si="23"/>
        <v>#VALUE!</v>
      </c>
      <c r="T142" s="15" t="e">
        <f>SUMIF('[1]WASH COAL RECEIPT &amp; GCV DATA'!$A$3:$A$196,'MASTER DATA FILE WASH COAL'!A142,'[1]WASH COAL RECEIPT &amp; GCV DATA'!$T$3:$T$196)</f>
        <v>#VALUE!</v>
      </c>
      <c r="U142" s="15" t="e">
        <f t="shared" si="24"/>
        <v>#VALUE!</v>
      </c>
      <c r="V142" s="15" t="e">
        <f>SUMIF('[1]WASH COAL RECEIPT &amp; GCV DATA'!$A$3:$A$196,'MASTER DATA FILE WASH COAL'!A142,'[1]WASH COAL RECEIPT &amp; GCV DATA'!$V$3:$V$196)</f>
        <v>#VALUE!</v>
      </c>
      <c r="W142" s="15" t="e">
        <f t="shared" si="25"/>
        <v>#VALUE!</v>
      </c>
      <c r="X142" s="13" t="e">
        <f t="shared" si="26"/>
        <v>#VALUE!</v>
      </c>
      <c r="Y142" s="69"/>
      <c r="Z142" s="69"/>
      <c r="AB142" s="68">
        <v>3668.9948794538082</v>
      </c>
      <c r="AC142" s="53" t="e">
        <f t="shared" si="28"/>
        <v>#VALUE!</v>
      </c>
      <c r="AD142"/>
      <c r="AE142" s="53" t="e">
        <f t="shared" si="27"/>
        <v>#VALUE!</v>
      </c>
      <c r="AF142" s="68">
        <v>141</v>
      </c>
    </row>
    <row r="143" spans="1:32" customFormat="1" ht="15.6" x14ac:dyDescent="0.3">
      <c r="A143" s="65"/>
      <c r="B143" s="57" t="e">
        <f>SUMIF('[1]WASH COAL RECEIPT &amp; GCV DATA'!$A$3:$A$123,A143,'[1]WASH COAL RECEIPT &amp; GCV DATA'!$B$3:$B$123)</f>
        <v>#VALUE!</v>
      </c>
      <c r="C143" s="13" t="e">
        <f>SUMIF('[1]WASH COAL RECEIPT &amp; GCV DATA'!$A$3:$A$123,A143,'[1]WASH COAL RECEIPT &amp; GCV DATA'!$C$3:$C$123)</f>
        <v>#VALUE!</v>
      </c>
      <c r="D143" s="13">
        <f>IFERROR(VLOOKUP(A143,'[1]WASH COAL RECEIPT &amp; GCV DATA'!A144:V265,4,0),0)</f>
        <v>0</v>
      </c>
      <c r="E143" s="14">
        <f>IFERROR(VLOOKUP(A143,'[1]WASH COAL RECEIPT &amp; GCV DATA'!$A$2:$V$196,5,0),0)</f>
        <v>0</v>
      </c>
      <c r="F143" s="13" t="e">
        <f>SUMIF('[1]WASH COAL RECEIPT &amp; GCV DATA'!$A$3:$A$196,'MASTER DATA FILE WASH COAL'!A143,'[1]WASH COAL RECEIPT &amp; GCV DATA'!$F$3:$F$196)</f>
        <v>#VALUE!</v>
      </c>
      <c r="G143" s="13">
        <f>IFERROR(VLOOKUP(A143,'[1]WASH COAL RECEIPT &amp; GCV DATA'!$A$2:$V$196,7,0),0)</f>
        <v>0</v>
      </c>
      <c r="H143" s="13">
        <f>IFERROR(VLOOKUP(A143,'[1]WASH COAL RECEIPT &amp; GCV DATA'!$A$2:$V$196,8,0),0)</f>
        <v>0</v>
      </c>
      <c r="I143" s="13">
        <f>IFERROR(VLOOKUP(A143,'[1]WASH COAL RECEIPT &amp; GCV DATA'!$A$2:$V$196,9,0),0)</f>
        <v>0</v>
      </c>
      <c r="J143" s="13">
        <f>IFERROR(VLOOKUP(A143,'[1]WASH COAL RECEIPT &amp; GCV DATA'!$A$2:$V$196,10,0),0)</f>
        <v>0</v>
      </c>
      <c r="K143" s="15" t="e">
        <f>SUMIF('[1]WASH COAL RECEIPT &amp; GCV DATA'!$A$3:$A$196,'MASTER DATA FILE WASH COAL'!A143,'[1]WASH COAL RECEIPT &amp; GCV DATA'!$K$3:$K$196)</f>
        <v>#VALUE!</v>
      </c>
      <c r="L143" s="15" t="e">
        <f>SUMIF('[1]WASH COAL RECEIPT &amp; GCV DATA'!$A$3:$A$196,'MASTER DATA FILE WASH COAL'!A143,'[1]WASH COAL RECEIPT &amp; GCV DATA'!$L$3:$L$196)</f>
        <v>#VALUE!</v>
      </c>
      <c r="M143" s="15" t="e">
        <f t="shared" si="20"/>
        <v>#VALUE!</v>
      </c>
      <c r="N143" s="67" t="e">
        <f t="shared" si="21"/>
        <v>#VALUE!</v>
      </c>
      <c r="O143" s="15" t="e">
        <f>SUMIF('[1]WASH COAL RECEIPT &amp; GCV DATA'!$A$3:$A$196,'MASTER DATA FILE WASH COAL'!A143,'[1]WASH COAL RECEIPT &amp; GCV DATA'!$O$3:$O$196)</f>
        <v>#VALUE!</v>
      </c>
      <c r="P143" s="15" t="e">
        <f t="shared" si="22"/>
        <v>#VALUE!</v>
      </c>
      <c r="Q143" s="15" t="e">
        <f>SUMIF('[1]WASH COAL RECEIPT &amp; GCV DATA'!$A$3:$A$196,'MASTER DATA FILE WASH COAL'!A143,'[1]WASH COAL RECEIPT &amp; GCV DATA'!$Q$3:$Q$196)</f>
        <v>#VALUE!</v>
      </c>
      <c r="R143" s="16" t="e">
        <f>SUMIF('[1]WASH COAL RECEIPT &amp; GCV DATA'!$A$3:$A$256,'MASTER DATA FILE WASH COAL'!A143,'[1]WASH COAL RECEIPT &amp; GCV DATA'!$R$3:$R$256)+IF(H143=$J$234,($K$234*K143),0)+IF(H143=$J$235,($K$235*K143),0)</f>
        <v>#VALUE!</v>
      </c>
      <c r="S143" s="15" t="e">
        <f t="shared" si="23"/>
        <v>#VALUE!</v>
      </c>
      <c r="T143" s="15" t="e">
        <f>SUMIF('[1]WASH COAL RECEIPT &amp; GCV DATA'!$A$3:$A$196,'MASTER DATA FILE WASH COAL'!A143,'[1]WASH COAL RECEIPT &amp; GCV DATA'!$T$3:$T$196)</f>
        <v>#VALUE!</v>
      </c>
      <c r="U143" s="15" t="e">
        <f t="shared" si="24"/>
        <v>#VALUE!</v>
      </c>
      <c r="V143" s="15" t="e">
        <f>SUMIF('[1]WASH COAL RECEIPT &amp; GCV DATA'!$A$3:$A$196,'MASTER DATA FILE WASH COAL'!A143,'[1]WASH COAL RECEIPT &amp; GCV DATA'!$V$3:$V$196)</f>
        <v>#VALUE!</v>
      </c>
      <c r="W143" s="15" t="e">
        <f t="shared" si="25"/>
        <v>#VALUE!</v>
      </c>
      <c r="X143" s="13" t="e">
        <f t="shared" si="26"/>
        <v>#VALUE!</v>
      </c>
      <c r="Y143" s="13"/>
      <c r="Z143" s="13"/>
      <c r="AB143">
        <v>3858.5441598469547</v>
      </c>
      <c r="AC143" s="53" t="e">
        <f t="shared" si="28"/>
        <v>#VALUE!</v>
      </c>
      <c r="AE143" s="53" t="e">
        <f t="shared" si="27"/>
        <v>#VALUE!</v>
      </c>
      <c r="AF143">
        <v>142</v>
      </c>
    </row>
    <row r="144" spans="1:32" customFormat="1" ht="15.6" x14ac:dyDescent="0.3">
      <c r="A144" s="65"/>
      <c r="B144" s="57" t="e">
        <f>SUMIF('[1]WASH COAL RECEIPT &amp; GCV DATA'!$A$3:$A$123,A144,'[1]WASH COAL RECEIPT &amp; GCV DATA'!$B$3:$B$123)</f>
        <v>#VALUE!</v>
      </c>
      <c r="C144" s="13" t="e">
        <f>SUMIF('[1]WASH COAL RECEIPT &amp; GCV DATA'!$A$3:$A$123,A144,'[1]WASH COAL RECEIPT &amp; GCV DATA'!$C$3:$C$123)</f>
        <v>#VALUE!</v>
      </c>
      <c r="D144" s="13">
        <f>IFERROR(VLOOKUP(A144,'[1]WASH COAL RECEIPT &amp; GCV DATA'!A145:V266,4,0),0)</f>
        <v>0</v>
      </c>
      <c r="E144" s="14">
        <f>IFERROR(VLOOKUP(A144,'[1]WASH COAL RECEIPT &amp; GCV DATA'!$A$2:$V$196,5,0),0)</f>
        <v>0</v>
      </c>
      <c r="F144" s="13" t="e">
        <f>SUMIF('[1]WASH COAL RECEIPT &amp; GCV DATA'!$A$3:$A$196,'MASTER DATA FILE WASH COAL'!A144,'[1]WASH COAL RECEIPT &amp; GCV DATA'!$F$3:$F$196)</f>
        <v>#VALUE!</v>
      </c>
      <c r="G144" s="13">
        <f>IFERROR(VLOOKUP(A144,'[1]WASH COAL RECEIPT &amp; GCV DATA'!$A$2:$V$196,7,0),0)</f>
        <v>0</v>
      </c>
      <c r="H144" s="13">
        <f>IFERROR(VLOOKUP(A144,'[1]WASH COAL RECEIPT &amp; GCV DATA'!$A$2:$V$196,8,0),0)</f>
        <v>0</v>
      </c>
      <c r="I144" s="13">
        <f>IFERROR(VLOOKUP(A144,'[1]WASH COAL RECEIPT &amp; GCV DATA'!$A$2:$V$196,9,0),0)</f>
        <v>0</v>
      </c>
      <c r="J144" s="13">
        <f>IFERROR(VLOOKUP(A144,'[1]WASH COAL RECEIPT &amp; GCV DATA'!$A$2:$V$196,10,0),0)</f>
        <v>0</v>
      </c>
      <c r="K144" s="15" t="e">
        <f>SUMIF('[1]WASH COAL RECEIPT &amp; GCV DATA'!$A$3:$A$196,'MASTER DATA FILE WASH COAL'!A144,'[1]WASH COAL RECEIPT &amp; GCV DATA'!$K$3:$K$196)</f>
        <v>#VALUE!</v>
      </c>
      <c r="L144" s="15" t="e">
        <f>SUMIF('[1]WASH COAL RECEIPT &amp; GCV DATA'!$A$3:$A$196,'MASTER DATA FILE WASH COAL'!A144,'[1]WASH COAL RECEIPT &amp; GCV DATA'!$L$3:$L$196)</f>
        <v>#VALUE!</v>
      </c>
      <c r="M144" s="15" t="e">
        <f t="shared" si="20"/>
        <v>#VALUE!</v>
      </c>
      <c r="N144" s="67" t="e">
        <f t="shared" si="21"/>
        <v>#VALUE!</v>
      </c>
      <c r="O144" s="15" t="e">
        <f>SUMIF('[1]WASH COAL RECEIPT &amp; GCV DATA'!$A$3:$A$196,'MASTER DATA FILE WASH COAL'!A144,'[1]WASH COAL RECEIPT &amp; GCV DATA'!$O$3:$O$196)</f>
        <v>#VALUE!</v>
      </c>
      <c r="P144" s="15" t="e">
        <f t="shared" si="22"/>
        <v>#VALUE!</v>
      </c>
      <c r="Q144" s="15" t="e">
        <f>SUMIF('[1]WASH COAL RECEIPT &amp; GCV DATA'!$A$3:$A$196,'MASTER DATA FILE WASH COAL'!A144,'[1]WASH COAL RECEIPT &amp; GCV DATA'!$Q$3:$Q$196)</f>
        <v>#VALUE!</v>
      </c>
      <c r="R144" s="16" t="e">
        <f>SUMIF('[1]WASH COAL RECEIPT &amp; GCV DATA'!$A$3:$A$256,'MASTER DATA FILE WASH COAL'!A144,'[1]WASH COAL RECEIPT &amp; GCV DATA'!$R$3:$R$256)+IF(H144=$J$234,($K$234*K144),0)+IF(H144=$J$235,($K$235*K144),0)</f>
        <v>#VALUE!</v>
      </c>
      <c r="S144" s="15" t="e">
        <f t="shared" si="23"/>
        <v>#VALUE!</v>
      </c>
      <c r="T144" s="15" t="e">
        <f>SUMIF('[1]WASH COAL RECEIPT &amp; GCV DATA'!$A$3:$A$196,'MASTER DATA FILE WASH COAL'!A144,'[1]WASH COAL RECEIPT &amp; GCV DATA'!$T$3:$T$196)</f>
        <v>#VALUE!</v>
      </c>
      <c r="U144" s="15" t="e">
        <f t="shared" si="24"/>
        <v>#VALUE!</v>
      </c>
      <c r="V144" s="15" t="e">
        <f>SUMIF('[1]WASH COAL RECEIPT &amp; GCV DATA'!$A$3:$A$196,'MASTER DATA FILE WASH COAL'!A144,'[1]WASH COAL RECEIPT &amp; GCV DATA'!$V$3:$V$196)</f>
        <v>#VALUE!</v>
      </c>
      <c r="W144" s="15" t="e">
        <f t="shared" si="25"/>
        <v>#VALUE!</v>
      </c>
      <c r="X144" s="13" t="e">
        <f t="shared" si="26"/>
        <v>#VALUE!</v>
      </c>
      <c r="Y144" s="13"/>
      <c r="Z144" s="13"/>
      <c r="AB144">
        <v>4049.6335926675906</v>
      </c>
      <c r="AC144" s="53" t="e">
        <f t="shared" si="28"/>
        <v>#VALUE!</v>
      </c>
      <c r="AE144" s="53" t="e">
        <f t="shared" si="27"/>
        <v>#VALUE!</v>
      </c>
      <c r="AF144">
        <v>143</v>
      </c>
    </row>
    <row r="145" spans="1:34" customFormat="1" ht="15.6" x14ac:dyDescent="0.3">
      <c r="A145" s="65"/>
      <c r="B145" s="57" t="e">
        <f>SUMIF('[1]WASH COAL RECEIPT &amp; GCV DATA'!$A$3:$A$123,A145,'[1]WASH COAL RECEIPT &amp; GCV DATA'!$B$3:$B$123)</f>
        <v>#VALUE!</v>
      </c>
      <c r="C145" s="13" t="e">
        <f>SUMIF('[1]WASH COAL RECEIPT &amp; GCV DATA'!$A$3:$A$123,A145,'[1]WASH COAL RECEIPT &amp; GCV DATA'!$C$3:$C$123)</f>
        <v>#VALUE!</v>
      </c>
      <c r="D145" s="13">
        <f>IFERROR(VLOOKUP(A145,'[1]WASH COAL RECEIPT &amp; GCV DATA'!A146:V267,4,0),0)</f>
        <v>0</v>
      </c>
      <c r="E145" s="14">
        <f>IFERROR(VLOOKUP(A145,'[1]WASH COAL RECEIPT &amp; GCV DATA'!$A$2:$V$196,5,0),0)</f>
        <v>0</v>
      </c>
      <c r="F145" s="13" t="e">
        <f>SUMIF('[1]WASH COAL RECEIPT &amp; GCV DATA'!$A$3:$A$196,'MASTER DATA FILE WASH COAL'!A145,'[1]WASH COAL RECEIPT &amp; GCV DATA'!$F$3:$F$196)</f>
        <v>#VALUE!</v>
      </c>
      <c r="G145" s="13">
        <f>IFERROR(VLOOKUP(A145,'[1]WASH COAL RECEIPT &amp; GCV DATA'!$A$2:$V$196,7,0),0)</f>
        <v>0</v>
      </c>
      <c r="H145" s="13">
        <f>IFERROR(VLOOKUP(A145,'[1]WASH COAL RECEIPT &amp; GCV DATA'!$A$2:$V$196,8,0),0)</f>
        <v>0</v>
      </c>
      <c r="I145" s="13">
        <f>IFERROR(VLOOKUP(A145,'[1]WASH COAL RECEIPT &amp; GCV DATA'!$A$2:$V$196,9,0),0)</f>
        <v>0</v>
      </c>
      <c r="J145" s="13">
        <f>IFERROR(VLOOKUP(A145,'[1]WASH COAL RECEIPT &amp; GCV DATA'!$A$2:$V$196,10,0),0)</f>
        <v>0</v>
      </c>
      <c r="K145" s="15" t="e">
        <f>SUMIF('[1]WASH COAL RECEIPT &amp; GCV DATA'!$A$3:$A$196,'MASTER DATA FILE WASH COAL'!A145,'[1]WASH COAL RECEIPT &amp; GCV DATA'!$K$3:$K$196)</f>
        <v>#VALUE!</v>
      </c>
      <c r="L145" s="15" t="e">
        <f>SUMIF('[1]WASH COAL RECEIPT &amp; GCV DATA'!$A$3:$A$196,'MASTER DATA FILE WASH COAL'!A145,'[1]WASH COAL RECEIPT &amp; GCV DATA'!$L$3:$L$196)</f>
        <v>#VALUE!</v>
      </c>
      <c r="M145" s="15" t="e">
        <f t="shared" si="20"/>
        <v>#VALUE!</v>
      </c>
      <c r="N145" s="67" t="e">
        <f t="shared" si="21"/>
        <v>#VALUE!</v>
      </c>
      <c r="O145" s="15" t="e">
        <f>SUMIF('[1]WASH COAL RECEIPT &amp; GCV DATA'!$A$3:$A$196,'MASTER DATA FILE WASH COAL'!A145,'[1]WASH COAL RECEIPT &amp; GCV DATA'!$O$3:$O$196)</f>
        <v>#VALUE!</v>
      </c>
      <c r="P145" s="15" t="e">
        <f t="shared" si="22"/>
        <v>#VALUE!</v>
      </c>
      <c r="Q145" s="15" t="e">
        <f>SUMIF('[1]WASH COAL RECEIPT &amp; GCV DATA'!$A$3:$A$196,'MASTER DATA FILE WASH COAL'!A145,'[1]WASH COAL RECEIPT &amp; GCV DATA'!$Q$3:$Q$196)</f>
        <v>#VALUE!</v>
      </c>
      <c r="R145" s="16" t="e">
        <f>SUMIF('[1]WASH COAL RECEIPT &amp; GCV DATA'!$A$3:$A$256,'MASTER DATA FILE WASH COAL'!A145,'[1]WASH COAL RECEIPT &amp; GCV DATA'!$R$3:$R$256)+IF(H145=$J$234,($K$234*K145),0)+IF(H145=$J$235,($K$235*K145),0)</f>
        <v>#VALUE!</v>
      </c>
      <c r="S145" s="15" t="e">
        <f t="shared" si="23"/>
        <v>#VALUE!</v>
      </c>
      <c r="T145" s="15" t="e">
        <f>SUMIF('[1]WASH COAL RECEIPT &amp; GCV DATA'!$A$3:$A$196,'MASTER DATA FILE WASH COAL'!A145,'[1]WASH COAL RECEIPT &amp; GCV DATA'!$T$3:$T$196)</f>
        <v>#VALUE!</v>
      </c>
      <c r="U145" s="15" t="e">
        <f t="shared" si="24"/>
        <v>#VALUE!</v>
      </c>
      <c r="V145" s="15" t="e">
        <f>SUMIF('[1]WASH COAL RECEIPT &amp; GCV DATA'!$A$3:$A$196,'MASTER DATA FILE WASH COAL'!A145,'[1]WASH COAL RECEIPT &amp; GCV DATA'!$V$3:$V$196)</f>
        <v>#VALUE!</v>
      </c>
      <c r="W145" s="15" t="e">
        <f t="shared" si="25"/>
        <v>#VALUE!</v>
      </c>
      <c r="X145" s="13" t="e">
        <f t="shared" si="26"/>
        <v>#VALUE!</v>
      </c>
      <c r="Y145" s="13"/>
      <c r="Z145" s="13"/>
      <c r="AB145">
        <v>4270.3920357751276</v>
      </c>
      <c r="AC145" s="53" t="e">
        <f t="shared" si="28"/>
        <v>#VALUE!</v>
      </c>
      <c r="AE145" s="53" t="e">
        <f t="shared" si="27"/>
        <v>#VALUE!</v>
      </c>
      <c r="AF145">
        <v>144</v>
      </c>
    </row>
    <row r="146" spans="1:34" customFormat="1" ht="15.6" x14ac:dyDescent="0.3">
      <c r="A146" s="65"/>
      <c r="B146" s="57" t="e">
        <f>SUMIF('[1]WASH COAL RECEIPT &amp; GCV DATA'!$A$3:$A$123,A146,'[1]WASH COAL RECEIPT &amp; GCV DATA'!$B$3:$B$123)</f>
        <v>#VALUE!</v>
      </c>
      <c r="C146" s="13" t="e">
        <f>SUMIF('[1]WASH COAL RECEIPT &amp; GCV DATA'!$A$3:$A$123,A146,'[1]WASH COAL RECEIPT &amp; GCV DATA'!$C$3:$C$123)</f>
        <v>#VALUE!</v>
      </c>
      <c r="D146" s="13">
        <f>IFERROR(VLOOKUP(A146,'[1]WASH COAL RECEIPT &amp; GCV DATA'!A147:V268,4,0),0)</f>
        <v>0</v>
      </c>
      <c r="E146" s="14">
        <f>IFERROR(VLOOKUP(A146,'[1]WASH COAL RECEIPT &amp; GCV DATA'!$A$2:$V$196,5,0),0)</f>
        <v>0</v>
      </c>
      <c r="F146" s="13" t="e">
        <f>SUMIF('[1]WASH COAL RECEIPT &amp; GCV DATA'!$A$3:$A$196,'MASTER DATA FILE WASH COAL'!A146,'[1]WASH COAL RECEIPT &amp; GCV DATA'!$F$3:$F$196)</f>
        <v>#VALUE!</v>
      </c>
      <c r="G146" s="13">
        <f>IFERROR(VLOOKUP(A146,'[1]WASH COAL RECEIPT &amp; GCV DATA'!$A$2:$V$196,7,0),0)</f>
        <v>0</v>
      </c>
      <c r="H146" s="13">
        <f>IFERROR(VLOOKUP(A146,'[1]WASH COAL RECEIPT &amp; GCV DATA'!$A$2:$V$196,8,0),0)</f>
        <v>0</v>
      </c>
      <c r="I146" s="13">
        <f>IFERROR(VLOOKUP(A146,'[1]WASH COAL RECEIPT &amp; GCV DATA'!$A$2:$V$196,9,0),0)</f>
        <v>0</v>
      </c>
      <c r="J146" s="13">
        <f>IFERROR(VLOOKUP(A146,'[1]WASH COAL RECEIPT &amp; GCV DATA'!$A$2:$V$196,10,0),0)</f>
        <v>0</v>
      </c>
      <c r="K146" s="15" t="e">
        <f>SUMIF('[1]WASH COAL RECEIPT &amp; GCV DATA'!$A$3:$A$196,'MASTER DATA FILE WASH COAL'!A146,'[1]WASH COAL RECEIPT &amp; GCV DATA'!$K$3:$K$196)</f>
        <v>#VALUE!</v>
      </c>
      <c r="L146" s="15" t="e">
        <f>SUMIF('[1]WASH COAL RECEIPT &amp; GCV DATA'!$A$3:$A$196,'MASTER DATA FILE WASH COAL'!A146,'[1]WASH COAL RECEIPT &amp; GCV DATA'!$L$3:$L$196)</f>
        <v>#VALUE!</v>
      </c>
      <c r="M146" s="15" t="e">
        <f t="shared" si="20"/>
        <v>#VALUE!</v>
      </c>
      <c r="N146" s="67" t="e">
        <f t="shared" si="21"/>
        <v>#VALUE!</v>
      </c>
      <c r="O146" s="15" t="e">
        <f>SUMIF('[1]WASH COAL RECEIPT &amp; GCV DATA'!$A$3:$A$196,'MASTER DATA FILE WASH COAL'!A146,'[1]WASH COAL RECEIPT &amp; GCV DATA'!$O$3:$O$196)</f>
        <v>#VALUE!</v>
      </c>
      <c r="P146" s="15" t="e">
        <f t="shared" si="22"/>
        <v>#VALUE!</v>
      </c>
      <c r="Q146" s="15" t="e">
        <f>SUMIF('[1]WASH COAL RECEIPT &amp; GCV DATA'!$A$3:$A$196,'MASTER DATA FILE WASH COAL'!A146,'[1]WASH COAL RECEIPT &amp; GCV DATA'!$Q$3:$Q$196)</f>
        <v>#VALUE!</v>
      </c>
      <c r="R146" s="16" t="e">
        <f>SUMIF('[1]WASH COAL RECEIPT &amp; GCV DATA'!$A$3:$A$256,'MASTER DATA FILE WASH COAL'!A146,'[1]WASH COAL RECEIPT &amp; GCV DATA'!$R$3:$R$256)+IF(H146=$J$234,($K$234*K146),0)+IF(H146=$J$235,($K$235*K146),0)</f>
        <v>#VALUE!</v>
      </c>
      <c r="S146" s="15" t="e">
        <f t="shared" si="23"/>
        <v>#VALUE!</v>
      </c>
      <c r="T146" s="15" t="e">
        <f>SUMIF('[1]WASH COAL RECEIPT &amp; GCV DATA'!$A$3:$A$196,'MASTER DATA FILE WASH COAL'!A146,'[1]WASH COAL RECEIPT &amp; GCV DATA'!$T$3:$T$196)</f>
        <v>#VALUE!</v>
      </c>
      <c r="U146" s="15" t="e">
        <f t="shared" si="24"/>
        <v>#VALUE!</v>
      </c>
      <c r="V146" s="15" t="e">
        <f>SUMIF('[1]WASH COAL RECEIPT &amp; GCV DATA'!$A$3:$A$196,'MASTER DATA FILE WASH COAL'!A146,'[1]WASH COAL RECEIPT &amp; GCV DATA'!$V$3:$V$196)</f>
        <v>#VALUE!</v>
      </c>
      <c r="W146" s="15" t="e">
        <f t="shared" si="25"/>
        <v>#VALUE!</v>
      </c>
      <c r="X146" s="13" t="e">
        <f t="shared" si="26"/>
        <v>#VALUE!</v>
      </c>
      <c r="Y146" s="13"/>
      <c r="Z146" s="13"/>
      <c r="AB146">
        <v>3987.9139807671982</v>
      </c>
      <c r="AC146" s="53" t="e">
        <f t="shared" si="28"/>
        <v>#VALUE!</v>
      </c>
      <c r="AE146" s="53" t="e">
        <f t="shared" si="27"/>
        <v>#VALUE!</v>
      </c>
      <c r="AF146">
        <v>145</v>
      </c>
    </row>
    <row r="147" spans="1:34" customFormat="1" ht="15.6" x14ac:dyDescent="0.3">
      <c r="A147" s="65"/>
      <c r="B147" s="57" t="e">
        <f>SUMIF('[1]WASH COAL RECEIPT &amp; GCV DATA'!$A$3:$A$123,A147,'[1]WASH COAL RECEIPT &amp; GCV DATA'!$B$3:$B$123)</f>
        <v>#VALUE!</v>
      </c>
      <c r="C147" s="13" t="e">
        <f>SUMIF('[1]WASH COAL RECEIPT &amp; GCV DATA'!$A$3:$A$123,A147,'[1]WASH COAL RECEIPT &amp; GCV DATA'!$C$3:$C$123)</f>
        <v>#VALUE!</v>
      </c>
      <c r="D147" s="13">
        <f>IFERROR(VLOOKUP(A147,'[1]WASH COAL RECEIPT &amp; GCV DATA'!A148:V269,4,0),0)</f>
        <v>0</v>
      </c>
      <c r="E147" s="14">
        <f>IFERROR(VLOOKUP(A147,'[1]WASH COAL RECEIPT &amp; GCV DATA'!$A$2:$V$196,5,0),0)</f>
        <v>0</v>
      </c>
      <c r="F147" s="13" t="e">
        <f>SUMIF('[1]WASH COAL RECEIPT &amp; GCV DATA'!$A$3:$A$196,'MASTER DATA FILE WASH COAL'!A147,'[1]WASH COAL RECEIPT &amp; GCV DATA'!$F$3:$F$196)</f>
        <v>#VALUE!</v>
      </c>
      <c r="G147" s="13">
        <f>IFERROR(VLOOKUP(A147,'[1]WASH COAL RECEIPT &amp; GCV DATA'!$A$2:$V$196,7,0),0)</f>
        <v>0</v>
      </c>
      <c r="H147" s="13">
        <f>IFERROR(VLOOKUP(A147,'[1]WASH COAL RECEIPT &amp; GCV DATA'!$A$2:$V$196,8,0),0)</f>
        <v>0</v>
      </c>
      <c r="I147" s="13">
        <f>IFERROR(VLOOKUP(A147,'[1]WASH COAL RECEIPT &amp; GCV DATA'!$A$2:$V$196,9,0),0)</f>
        <v>0</v>
      </c>
      <c r="J147" s="13">
        <f>IFERROR(VLOOKUP(A147,'[1]WASH COAL RECEIPT &amp; GCV DATA'!$A$2:$V$196,10,0),0)</f>
        <v>0</v>
      </c>
      <c r="K147" s="15" t="e">
        <f>SUMIF('[1]WASH COAL RECEIPT &amp; GCV DATA'!$A$3:$A$196,'MASTER DATA FILE WASH COAL'!A147,'[1]WASH COAL RECEIPT &amp; GCV DATA'!$K$3:$K$196)</f>
        <v>#VALUE!</v>
      </c>
      <c r="L147" s="15" t="e">
        <f>SUMIF('[1]WASH COAL RECEIPT &amp; GCV DATA'!$A$3:$A$196,'MASTER DATA FILE WASH COAL'!A147,'[1]WASH COAL RECEIPT &amp; GCV DATA'!$L$3:$L$196)</f>
        <v>#VALUE!</v>
      </c>
      <c r="M147" s="15" t="e">
        <f t="shared" si="20"/>
        <v>#VALUE!</v>
      </c>
      <c r="N147" s="67" t="e">
        <f t="shared" si="21"/>
        <v>#VALUE!</v>
      </c>
      <c r="O147" s="15" t="e">
        <f>SUMIF('[1]WASH COAL RECEIPT &amp; GCV DATA'!$A$3:$A$196,'MASTER DATA FILE WASH COAL'!A147,'[1]WASH COAL RECEIPT &amp; GCV DATA'!$O$3:$O$196)</f>
        <v>#VALUE!</v>
      </c>
      <c r="P147" s="15" t="e">
        <f t="shared" si="22"/>
        <v>#VALUE!</v>
      </c>
      <c r="Q147" s="15" t="e">
        <f>SUMIF('[1]WASH COAL RECEIPT &amp; GCV DATA'!$A$3:$A$196,'MASTER DATA FILE WASH COAL'!A147,'[1]WASH COAL RECEIPT &amp; GCV DATA'!$Q$3:$Q$196)</f>
        <v>#VALUE!</v>
      </c>
      <c r="R147" s="16" t="e">
        <f>SUMIF('[1]WASH COAL RECEIPT &amp; GCV DATA'!$A$3:$A$256,'MASTER DATA FILE WASH COAL'!A147,'[1]WASH COAL RECEIPT &amp; GCV DATA'!$R$3:$R$256)+IF(H147=$J$234,($K$234*K147),0)+IF(H147=$J$235,($K$235*K147),0)</f>
        <v>#VALUE!</v>
      </c>
      <c r="S147" s="15" t="e">
        <f t="shared" si="23"/>
        <v>#VALUE!</v>
      </c>
      <c r="T147" s="15" t="e">
        <f>SUMIF('[1]WASH COAL RECEIPT &amp; GCV DATA'!$A$3:$A$196,'MASTER DATA FILE WASH COAL'!A147,'[1]WASH COAL RECEIPT &amp; GCV DATA'!$T$3:$T$196)</f>
        <v>#VALUE!</v>
      </c>
      <c r="U147" s="15" t="e">
        <f t="shared" si="24"/>
        <v>#VALUE!</v>
      </c>
      <c r="V147" s="15" t="e">
        <f>SUMIF('[1]WASH COAL RECEIPT &amp; GCV DATA'!$A$3:$A$196,'MASTER DATA FILE WASH COAL'!A147,'[1]WASH COAL RECEIPT &amp; GCV DATA'!$V$3:$V$196)</f>
        <v>#VALUE!</v>
      </c>
      <c r="W147" s="15" t="e">
        <f t="shared" si="25"/>
        <v>#VALUE!</v>
      </c>
      <c r="X147" s="13" t="e">
        <f t="shared" si="26"/>
        <v>#VALUE!</v>
      </c>
      <c r="Y147" s="13"/>
      <c r="Z147" s="13"/>
      <c r="AB147">
        <v>4000.3155205450289</v>
      </c>
      <c r="AC147" s="53" t="e">
        <f t="shared" si="28"/>
        <v>#VALUE!</v>
      </c>
      <c r="AE147" s="53" t="e">
        <f t="shared" si="27"/>
        <v>#VALUE!</v>
      </c>
      <c r="AF147">
        <v>146</v>
      </c>
    </row>
    <row r="148" spans="1:34" customFormat="1" ht="15.6" x14ac:dyDescent="0.3">
      <c r="A148" s="65"/>
      <c r="B148" s="57" t="e">
        <f>SUMIF('[1]WASH COAL RECEIPT &amp; GCV DATA'!$A$3:$A$123,A148,'[1]WASH COAL RECEIPT &amp; GCV DATA'!$B$3:$B$123)</f>
        <v>#VALUE!</v>
      </c>
      <c r="C148" s="13" t="e">
        <f>SUMIF('[1]WASH COAL RECEIPT &amp; GCV DATA'!$A$3:$A$123,A148,'[1]WASH COAL RECEIPT &amp; GCV DATA'!$C$3:$C$123)</f>
        <v>#VALUE!</v>
      </c>
      <c r="D148" s="13">
        <f>IFERROR(VLOOKUP(A148,'[1]WASH COAL RECEIPT &amp; GCV DATA'!A149:V270,4,0),0)</f>
        <v>0</v>
      </c>
      <c r="E148" s="14">
        <f>IFERROR(VLOOKUP(A148,'[1]WASH COAL RECEIPT &amp; GCV DATA'!$A$2:$V$196,5,0),0)</f>
        <v>0</v>
      </c>
      <c r="F148" s="13" t="e">
        <f>SUMIF('[1]WASH COAL RECEIPT &amp; GCV DATA'!$A$3:$A$196,'MASTER DATA FILE WASH COAL'!A148,'[1]WASH COAL RECEIPT &amp; GCV DATA'!$F$3:$F$196)</f>
        <v>#VALUE!</v>
      </c>
      <c r="G148" s="13">
        <f>IFERROR(VLOOKUP(A148,'[1]WASH COAL RECEIPT &amp; GCV DATA'!$A$2:$V$196,7,0),0)</f>
        <v>0</v>
      </c>
      <c r="H148" s="13">
        <f>IFERROR(VLOOKUP(A148,'[1]WASH COAL RECEIPT &amp; GCV DATA'!$A$2:$V$196,8,0),0)</f>
        <v>0</v>
      </c>
      <c r="I148" s="13">
        <f>IFERROR(VLOOKUP(A148,'[1]WASH COAL RECEIPT &amp; GCV DATA'!$A$2:$V$196,9,0),0)</f>
        <v>0</v>
      </c>
      <c r="J148" s="13">
        <f>IFERROR(VLOOKUP(A148,'[1]WASH COAL RECEIPT &amp; GCV DATA'!$A$2:$V$196,10,0),0)</f>
        <v>0</v>
      </c>
      <c r="K148" s="15" t="e">
        <f>SUMIF('[1]WASH COAL RECEIPT &amp; GCV DATA'!$A$3:$A$196,'MASTER DATA FILE WASH COAL'!A148,'[1]WASH COAL RECEIPT &amp; GCV DATA'!$K$3:$K$196)</f>
        <v>#VALUE!</v>
      </c>
      <c r="L148" s="15" t="e">
        <f>SUMIF('[1]WASH COAL RECEIPT &amp; GCV DATA'!$A$3:$A$196,'MASTER DATA FILE WASH COAL'!A148,'[1]WASH COAL RECEIPT &amp; GCV DATA'!$L$3:$L$196)</f>
        <v>#VALUE!</v>
      </c>
      <c r="M148" s="15" t="e">
        <f t="shared" si="20"/>
        <v>#VALUE!</v>
      </c>
      <c r="N148" s="67" t="e">
        <f t="shared" si="21"/>
        <v>#VALUE!</v>
      </c>
      <c r="O148" s="15" t="e">
        <f>SUMIF('[1]WASH COAL RECEIPT &amp; GCV DATA'!$A$3:$A$196,'MASTER DATA FILE WASH COAL'!A148,'[1]WASH COAL RECEIPT &amp; GCV DATA'!$O$3:$O$196)</f>
        <v>#VALUE!</v>
      </c>
      <c r="P148" s="15" t="e">
        <f t="shared" si="22"/>
        <v>#VALUE!</v>
      </c>
      <c r="Q148" s="15" t="e">
        <f>SUMIF('[1]WASH COAL RECEIPT &amp; GCV DATA'!$A$3:$A$196,'MASTER DATA FILE WASH COAL'!A148,'[1]WASH COAL RECEIPT &amp; GCV DATA'!$Q$3:$Q$196)</f>
        <v>#VALUE!</v>
      </c>
      <c r="R148" s="16" t="e">
        <f>SUMIF('[1]WASH COAL RECEIPT &amp; GCV DATA'!$A$3:$A$256,'MASTER DATA FILE WASH COAL'!A148,'[1]WASH COAL RECEIPT &amp; GCV DATA'!$R$3:$R$256)+IF(H148=$J$234,($K$234*K148),0)+IF(H148=$J$235,($K$235*K148),0)</f>
        <v>#VALUE!</v>
      </c>
      <c r="S148" s="15" t="e">
        <f t="shared" si="23"/>
        <v>#VALUE!</v>
      </c>
      <c r="T148" s="15" t="e">
        <f>SUMIF('[1]WASH COAL RECEIPT &amp; GCV DATA'!$A$3:$A$196,'MASTER DATA FILE WASH COAL'!A148,'[1]WASH COAL RECEIPT &amp; GCV DATA'!$T$3:$T$196)</f>
        <v>#VALUE!</v>
      </c>
      <c r="U148" s="15" t="e">
        <f t="shared" si="24"/>
        <v>#VALUE!</v>
      </c>
      <c r="V148" s="15" t="e">
        <f>SUMIF('[1]WASH COAL RECEIPT &amp; GCV DATA'!$A$3:$A$196,'MASTER DATA FILE WASH COAL'!A148,'[1]WASH COAL RECEIPT &amp; GCV DATA'!$V$3:$V$196)</f>
        <v>#VALUE!</v>
      </c>
      <c r="W148" s="15" t="e">
        <f t="shared" si="25"/>
        <v>#VALUE!</v>
      </c>
      <c r="X148" s="13" t="e">
        <f t="shared" si="26"/>
        <v>#VALUE!</v>
      </c>
      <c r="Y148" s="13"/>
      <c r="Z148" s="13"/>
      <c r="AB148">
        <v>3871.8990835352365</v>
      </c>
      <c r="AC148" s="53" t="e">
        <f t="shared" si="28"/>
        <v>#VALUE!</v>
      </c>
      <c r="AE148" s="53" t="e">
        <f t="shared" si="27"/>
        <v>#VALUE!</v>
      </c>
      <c r="AF148">
        <v>147</v>
      </c>
    </row>
    <row r="149" spans="1:34" customFormat="1" ht="15.6" x14ac:dyDescent="0.3">
      <c r="A149" s="65"/>
      <c r="B149" s="57" t="e">
        <f>SUMIF('[1]WASH COAL RECEIPT &amp; GCV DATA'!$A$3:$A$123,A149,'[1]WASH COAL RECEIPT &amp; GCV DATA'!$B$3:$B$123)</f>
        <v>#VALUE!</v>
      </c>
      <c r="C149" s="13" t="e">
        <f>SUMIF('[1]WASH COAL RECEIPT &amp; GCV DATA'!$A$3:$A$123,A149,'[1]WASH COAL RECEIPT &amp; GCV DATA'!$C$3:$C$123)</f>
        <v>#VALUE!</v>
      </c>
      <c r="D149" s="13">
        <f>IFERROR(VLOOKUP(A149,'[1]WASH COAL RECEIPT &amp; GCV DATA'!A150:V271,4,0),0)</f>
        <v>0</v>
      </c>
      <c r="E149" s="14">
        <f>IFERROR(VLOOKUP(A149,'[1]WASH COAL RECEIPT &amp; GCV DATA'!$A$2:$V$196,5,0),0)</f>
        <v>0</v>
      </c>
      <c r="F149" s="13" t="e">
        <f>SUMIF('[1]WASH COAL RECEIPT &amp; GCV DATA'!$A$3:$A$196,'MASTER DATA FILE WASH COAL'!A149,'[1]WASH COAL RECEIPT &amp; GCV DATA'!$F$3:$F$196)</f>
        <v>#VALUE!</v>
      </c>
      <c r="G149" s="13">
        <f>IFERROR(VLOOKUP(A149,'[1]WASH COAL RECEIPT &amp; GCV DATA'!$A$2:$V$196,7,0),0)</f>
        <v>0</v>
      </c>
      <c r="H149" s="13">
        <f>IFERROR(VLOOKUP(A149,'[1]WASH COAL RECEIPT &amp; GCV DATA'!$A$2:$V$196,8,0),0)</f>
        <v>0</v>
      </c>
      <c r="I149" s="13">
        <f>IFERROR(VLOOKUP(A149,'[1]WASH COAL RECEIPT &amp; GCV DATA'!$A$2:$V$196,9,0),0)</f>
        <v>0</v>
      </c>
      <c r="J149" s="13">
        <f>IFERROR(VLOOKUP(A149,'[1]WASH COAL RECEIPT &amp; GCV DATA'!$A$2:$V$196,10,0),0)</f>
        <v>0</v>
      </c>
      <c r="K149" s="15" t="e">
        <f>SUMIF('[1]WASH COAL RECEIPT &amp; GCV DATA'!$A$3:$A$196,'MASTER DATA FILE WASH COAL'!A149,'[1]WASH COAL RECEIPT &amp; GCV DATA'!$K$3:$K$196)</f>
        <v>#VALUE!</v>
      </c>
      <c r="L149" s="15" t="e">
        <f>SUMIF('[1]WASH COAL RECEIPT &amp; GCV DATA'!$A$3:$A$196,'MASTER DATA FILE WASH COAL'!A149,'[1]WASH COAL RECEIPT &amp; GCV DATA'!$L$3:$L$196)</f>
        <v>#VALUE!</v>
      </c>
      <c r="M149" s="15" t="e">
        <f t="shared" si="20"/>
        <v>#VALUE!</v>
      </c>
      <c r="N149" s="67" t="e">
        <f t="shared" si="21"/>
        <v>#VALUE!</v>
      </c>
      <c r="O149" s="15" t="e">
        <f>SUMIF('[1]WASH COAL RECEIPT &amp; GCV DATA'!$A$3:$A$196,'MASTER DATA FILE WASH COAL'!A149,'[1]WASH COAL RECEIPT &amp; GCV DATA'!$O$3:$O$196)</f>
        <v>#VALUE!</v>
      </c>
      <c r="P149" s="15" t="e">
        <f t="shared" si="22"/>
        <v>#VALUE!</v>
      </c>
      <c r="Q149" s="15" t="e">
        <f>SUMIF('[1]WASH COAL RECEIPT &amp; GCV DATA'!$A$3:$A$196,'MASTER DATA FILE WASH COAL'!A149,'[1]WASH COAL RECEIPT &amp; GCV DATA'!$Q$3:$Q$196)</f>
        <v>#VALUE!</v>
      </c>
      <c r="R149" s="16" t="e">
        <f>SUMIF('[1]WASH COAL RECEIPT &amp; GCV DATA'!$A$3:$A$256,'MASTER DATA FILE WASH COAL'!A149,'[1]WASH COAL RECEIPT &amp; GCV DATA'!$R$3:$R$256)+IF(H149=$J$234,($K$234*K149),0)+IF(H149=$J$235,($K$235*K149),0)</f>
        <v>#VALUE!</v>
      </c>
      <c r="S149" s="15" t="e">
        <f t="shared" si="23"/>
        <v>#VALUE!</v>
      </c>
      <c r="T149" s="15" t="e">
        <f>SUMIF('[1]WASH COAL RECEIPT &amp; GCV DATA'!$A$3:$A$196,'MASTER DATA FILE WASH COAL'!A149,'[1]WASH COAL RECEIPT &amp; GCV DATA'!$T$3:$T$196)</f>
        <v>#VALUE!</v>
      </c>
      <c r="U149" s="15" t="e">
        <f t="shared" si="24"/>
        <v>#VALUE!</v>
      </c>
      <c r="V149" s="15" t="e">
        <f>SUMIF('[1]WASH COAL RECEIPT &amp; GCV DATA'!$A$3:$A$196,'MASTER DATA FILE WASH COAL'!A149,'[1]WASH COAL RECEIPT &amp; GCV DATA'!$V$3:$V$196)</f>
        <v>#VALUE!</v>
      </c>
      <c r="W149" s="15" t="e">
        <f t="shared" si="25"/>
        <v>#VALUE!</v>
      </c>
      <c r="X149" s="13" t="e">
        <f t="shared" si="26"/>
        <v>#VALUE!</v>
      </c>
      <c r="Y149" s="13"/>
      <c r="Z149" s="13"/>
      <c r="AB149">
        <v>3893.2809699525569</v>
      </c>
      <c r="AC149" s="53" t="e">
        <f t="shared" si="28"/>
        <v>#VALUE!</v>
      </c>
      <c r="AE149" s="53" t="e">
        <f t="shared" si="27"/>
        <v>#VALUE!</v>
      </c>
    </row>
    <row r="150" spans="1:34" customFormat="1" ht="15.6" x14ac:dyDescent="0.3">
      <c r="A150" s="65"/>
      <c r="B150" s="57" t="e">
        <f>SUMIF('[1]WASH COAL RECEIPT &amp; GCV DATA'!$A$3:$A$123,A150,'[1]WASH COAL RECEIPT &amp; GCV DATA'!$B$3:$B$123)</f>
        <v>#VALUE!</v>
      </c>
      <c r="C150" s="13" t="e">
        <f>SUMIF('[1]WASH COAL RECEIPT &amp; GCV DATA'!$A$3:$A$123,A150,'[1]WASH COAL RECEIPT &amp; GCV DATA'!$C$3:$C$123)</f>
        <v>#VALUE!</v>
      </c>
      <c r="D150" s="13">
        <f>IFERROR(VLOOKUP(A150,'[1]WASH COAL RECEIPT &amp; GCV DATA'!A151:V272,4,0),0)</f>
        <v>0</v>
      </c>
      <c r="E150" s="14">
        <f>IFERROR(VLOOKUP(A150,'[1]WASH COAL RECEIPT &amp; GCV DATA'!$A$2:$V$196,5,0),0)</f>
        <v>0</v>
      </c>
      <c r="F150" s="13" t="e">
        <f>SUMIF('[1]WASH COAL RECEIPT &amp; GCV DATA'!$A$3:$A$196,'MASTER DATA FILE WASH COAL'!A150,'[1]WASH COAL RECEIPT &amp; GCV DATA'!$F$3:$F$196)</f>
        <v>#VALUE!</v>
      </c>
      <c r="G150" s="13">
        <f>IFERROR(VLOOKUP(A150,'[1]WASH COAL RECEIPT &amp; GCV DATA'!$A$2:$V$196,7,0),0)</f>
        <v>0</v>
      </c>
      <c r="H150" s="13">
        <f>IFERROR(VLOOKUP(A150,'[1]WASH COAL RECEIPT &amp; GCV DATA'!$A$2:$V$196,8,0),0)</f>
        <v>0</v>
      </c>
      <c r="I150" s="13">
        <f>IFERROR(VLOOKUP(A150,'[1]WASH COAL RECEIPT &amp; GCV DATA'!$A$2:$V$196,9,0),0)</f>
        <v>0</v>
      </c>
      <c r="J150" s="13">
        <f>IFERROR(VLOOKUP(A150,'[1]WASH COAL RECEIPT &amp; GCV DATA'!$A$2:$V$196,10,0),0)</f>
        <v>0</v>
      </c>
      <c r="K150" s="15" t="e">
        <f>SUMIF('[1]WASH COAL RECEIPT &amp; GCV DATA'!$A$3:$A$196,'MASTER DATA FILE WASH COAL'!A150,'[1]WASH COAL RECEIPT &amp; GCV DATA'!$K$3:$K$196)</f>
        <v>#VALUE!</v>
      </c>
      <c r="L150" s="15" t="e">
        <f>SUMIF('[1]WASH COAL RECEIPT &amp; GCV DATA'!$A$3:$A$196,'MASTER DATA FILE WASH COAL'!A150,'[1]WASH COAL RECEIPT &amp; GCV DATA'!$L$3:$L$196)</f>
        <v>#VALUE!</v>
      </c>
      <c r="M150" s="15" t="e">
        <f t="shared" si="20"/>
        <v>#VALUE!</v>
      </c>
      <c r="N150" s="67" t="e">
        <f t="shared" si="21"/>
        <v>#VALUE!</v>
      </c>
      <c r="O150" s="15" t="e">
        <f>SUMIF('[1]WASH COAL RECEIPT &amp; GCV DATA'!$A$3:$A$196,'MASTER DATA FILE WASH COAL'!A150,'[1]WASH COAL RECEIPT &amp; GCV DATA'!$O$3:$O$196)</f>
        <v>#VALUE!</v>
      </c>
      <c r="P150" s="15" t="e">
        <f t="shared" si="22"/>
        <v>#VALUE!</v>
      </c>
      <c r="Q150" s="15" t="e">
        <f>SUMIF('[1]WASH COAL RECEIPT &amp; GCV DATA'!$A$3:$A$196,'MASTER DATA FILE WASH COAL'!A150,'[1]WASH COAL RECEIPT &amp; GCV DATA'!$Q$3:$Q$196)</f>
        <v>#VALUE!</v>
      </c>
      <c r="R150" s="16" t="e">
        <f>SUMIF('[1]WASH COAL RECEIPT &amp; GCV DATA'!$A$3:$A$256,'MASTER DATA FILE WASH COAL'!A150,'[1]WASH COAL RECEIPT &amp; GCV DATA'!$R$3:$R$256)+IF(H150=$J$234,($K$234*K150),0)+IF(H150=$J$235,($K$235*K150),0)</f>
        <v>#VALUE!</v>
      </c>
      <c r="S150" s="15" t="e">
        <f t="shared" si="23"/>
        <v>#VALUE!</v>
      </c>
      <c r="T150" s="15" t="e">
        <f>SUMIF('[1]WASH COAL RECEIPT &amp; GCV DATA'!$A$3:$A$196,'MASTER DATA FILE WASH COAL'!A150,'[1]WASH COAL RECEIPT &amp; GCV DATA'!$T$3:$T$196)</f>
        <v>#VALUE!</v>
      </c>
      <c r="U150" s="15" t="e">
        <f t="shared" si="24"/>
        <v>#VALUE!</v>
      </c>
      <c r="V150" s="15" t="e">
        <f>SUMIF('[1]WASH COAL RECEIPT &amp; GCV DATA'!$A$3:$A$196,'MASTER DATA FILE WASH COAL'!A150,'[1]WASH COAL RECEIPT &amp; GCV DATA'!$V$3:$V$196)</f>
        <v>#VALUE!</v>
      </c>
      <c r="W150" s="15" t="e">
        <f t="shared" si="25"/>
        <v>#VALUE!</v>
      </c>
      <c r="X150" s="13" t="e">
        <f t="shared" si="26"/>
        <v>#VALUE!</v>
      </c>
      <c r="Y150" s="13"/>
      <c r="Z150" s="13"/>
      <c r="AB150">
        <v>4065.5915896782412</v>
      </c>
      <c r="AC150" s="53" t="e">
        <f t="shared" si="28"/>
        <v>#VALUE!</v>
      </c>
      <c r="AE150" s="53" t="e">
        <f t="shared" si="27"/>
        <v>#VALUE!</v>
      </c>
    </row>
    <row r="151" spans="1:34" customFormat="1" ht="15.6" x14ac:dyDescent="0.3">
      <c r="A151" s="65"/>
      <c r="B151" s="57" t="e">
        <f>SUMIF('[1]WASH COAL RECEIPT &amp; GCV DATA'!$A$3:$A$123,A151,'[1]WASH COAL RECEIPT &amp; GCV DATA'!$B$3:$B$123)</f>
        <v>#VALUE!</v>
      </c>
      <c r="C151" s="13" t="e">
        <f>SUMIF('[1]WASH COAL RECEIPT &amp; GCV DATA'!$A$3:$A$123,A151,'[1]WASH COAL RECEIPT &amp; GCV DATA'!$C$3:$C$123)</f>
        <v>#VALUE!</v>
      </c>
      <c r="D151" s="13">
        <f>IFERROR(VLOOKUP(A151,'[1]WASH COAL RECEIPT &amp; GCV DATA'!A152:V273,4,0),0)</f>
        <v>0</v>
      </c>
      <c r="E151" s="14">
        <f>IFERROR(VLOOKUP(A151,'[1]WASH COAL RECEIPT &amp; GCV DATA'!$A$2:$V$196,5,0),0)</f>
        <v>0</v>
      </c>
      <c r="F151" s="13" t="e">
        <f>SUMIF('[1]WASH COAL RECEIPT &amp; GCV DATA'!$A$3:$A$196,'MASTER DATA FILE WASH COAL'!A151,'[1]WASH COAL RECEIPT &amp; GCV DATA'!$F$3:$F$196)</f>
        <v>#VALUE!</v>
      </c>
      <c r="G151" s="13">
        <f>IFERROR(VLOOKUP(A151,'[1]WASH COAL RECEIPT &amp; GCV DATA'!$A$2:$V$196,7,0),0)</f>
        <v>0</v>
      </c>
      <c r="H151" s="13">
        <f>IFERROR(VLOOKUP(A151,'[1]WASH COAL RECEIPT &amp; GCV DATA'!$A$2:$V$196,8,0),0)</f>
        <v>0</v>
      </c>
      <c r="I151" s="13">
        <f>IFERROR(VLOOKUP(A151,'[1]WASH COAL RECEIPT &amp; GCV DATA'!$A$2:$V$196,9,0),0)</f>
        <v>0</v>
      </c>
      <c r="J151" s="13">
        <f>IFERROR(VLOOKUP(A151,'[1]WASH COAL RECEIPT &amp; GCV DATA'!$A$2:$V$196,10,0),0)</f>
        <v>0</v>
      </c>
      <c r="K151" s="15" t="e">
        <f>SUMIF('[1]WASH COAL RECEIPT &amp; GCV DATA'!$A$3:$A$196,'MASTER DATA FILE WASH COAL'!A151,'[1]WASH COAL RECEIPT &amp; GCV DATA'!$K$3:$K$196)</f>
        <v>#VALUE!</v>
      </c>
      <c r="L151" s="15" t="e">
        <f>SUMIF('[1]WASH COAL RECEIPT &amp; GCV DATA'!$A$3:$A$196,'MASTER DATA FILE WASH COAL'!A151,'[1]WASH COAL RECEIPT &amp; GCV DATA'!$L$3:$L$196)</f>
        <v>#VALUE!</v>
      </c>
      <c r="M151" s="15" t="e">
        <f t="shared" si="20"/>
        <v>#VALUE!</v>
      </c>
      <c r="N151" s="67" t="e">
        <f t="shared" si="21"/>
        <v>#VALUE!</v>
      </c>
      <c r="O151" s="15" t="e">
        <f>SUMIF('[1]WASH COAL RECEIPT &amp; GCV DATA'!$A$3:$A$196,'MASTER DATA FILE WASH COAL'!A151,'[1]WASH COAL RECEIPT &amp; GCV DATA'!$O$3:$O$196)</f>
        <v>#VALUE!</v>
      </c>
      <c r="P151" s="15" t="e">
        <f t="shared" si="22"/>
        <v>#VALUE!</v>
      </c>
      <c r="Q151" s="15" t="e">
        <f>SUMIF('[1]WASH COAL RECEIPT &amp; GCV DATA'!$A$3:$A$196,'MASTER DATA FILE WASH COAL'!A151,'[1]WASH COAL RECEIPT &amp; GCV DATA'!$Q$3:$Q$196)</f>
        <v>#VALUE!</v>
      </c>
      <c r="R151" s="16" t="e">
        <f>SUMIF('[1]WASH COAL RECEIPT &amp; GCV DATA'!$A$3:$A$256,'MASTER DATA FILE WASH COAL'!A151,'[1]WASH COAL RECEIPT &amp; GCV DATA'!$R$3:$R$256)+IF(H151=$J$234,($K$234*K151),0)+IF(H151=$J$235,($K$235*K151),0)</f>
        <v>#VALUE!</v>
      </c>
      <c r="S151" s="15" t="e">
        <f t="shared" si="23"/>
        <v>#VALUE!</v>
      </c>
      <c r="T151" s="15" t="e">
        <f>SUMIF('[1]WASH COAL RECEIPT &amp; GCV DATA'!$A$3:$A$196,'MASTER DATA FILE WASH COAL'!A151,'[1]WASH COAL RECEIPT &amp; GCV DATA'!$T$3:$T$196)</f>
        <v>#VALUE!</v>
      </c>
      <c r="U151" s="15" t="e">
        <f t="shared" si="24"/>
        <v>#VALUE!</v>
      </c>
      <c r="V151" s="15" t="e">
        <f>SUMIF('[1]WASH COAL RECEIPT &amp; GCV DATA'!$A$3:$A$196,'MASTER DATA FILE WASH COAL'!A151,'[1]WASH COAL RECEIPT &amp; GCV DATA'!$V$3:$V$196)</f>
        <v>#VALUE!</v>
      </c>
      <c r="W151" s="15" t="e">
        <f t="shared" si="25"/>
        <v>#VALUE!</v>
      </c>
      <c r="X151" s="13" t="e">
        <f t="shared" si="26"/>
        <v>#VALUE!</v>
      </c>
      <c r="Y151" s="13"/>
      <c r="Z151" s="13"/>
      <c r="AB151">
        <v>4075.28632115548</v>
      </c>
      <c r="AC151" s="53" t="e">
        <f t="shared" si="28"/>
        <v>#VALUE!</v>
      </c>
      <c r="AE151" s="53" t="e">
        <f t="shared" si="27"/>
        <v>#VALUE!</v>
      </c>
    </row>
    <row r="152" spans="1:34" customFormat="1" ht="15.6" x14ac:dyDescent="0.3">
      <c r="A152" s="65"/>
      <c r="B152" s="57" t="e">
        <f>SUMIF('[1]WASH COAL RECEIPT &amp; GCV DATA'!$A$3:$A$123,A152,'[1]WASH COAL RECEIPT &amp; GCV DATA'!$B$3:$B$123)</f>
        <v>#VALUE!</v>
      </c>
      <c r="C152" s="13" t="e">
        <f>SUMIF('[1]WASH COAL RECEIPT &amp; GCV DATA'!$A$3:$A$123,A152,'[1]WASH COAL RECEIPT &amp; GCV DATA'!$C$3:$C$123)</f>
        <v>#VALUE!</v>
      </c>
      <c r="D152" s="13">
        <f>IFERROR(VLOOKUP(A152,'[1]WASH COAL RECEIPT &amp; GCV DATA'!A153:V274,4,0),0)</f>
        <v>0</v>
      </c>
      <c r="E152" s="14">
        <f>IFERROR(VLOOKUP(A152,'[1]WASH COAL RECEIPT &amp; GCV DATA'!$A$2:$V$196,5,0),0)</f>
        <v>0</v>
      </c>
      <c r="F152" s="13" t="e">
        <f>SUMIF('[1]WASH COAL RECEIPT &amp; GCV DATA'!$A$3:$A$196,'MASTER DATA FILE WASH COAL'!A152,'[1]WASH COAL RECEIPT &amp; GCV DATA'!$F$3:$F$196)</f>
        <v>#VALUE!</v>
      </c>
      <c r="G152" s="13">
        <f>IFERROR(VLOOKUP(A152,'[1]WASH COAL RECEIPT &amp; GCV DATA'!$A$2:$V$196,7,0),0)</f>
        <v>0</v>
      </c>
      <c r="H152" s="13">
        <f>IFERROR(VLOOKUP(A152,'[1]WASH COAL RECEIPT &amp; GCV DATA'!$A$2:$V$196,8,0),0)</f>
        <v>0</v>
      </c>
      <c r="I152" s="13">
        <f>IFERROR(VLOOKUP(A152,'[1]WASH COAL RECEIPT &amp; GCV DATA'!$A$2:$V$196,9,0),0)</f>
        <v>0</v>
      </c>
      <c r="J152" s="13">
        <f>IFERROR(VLOOKUP(A152,'[1]WASH COAL RECEIPT &amp; GCV DATA'!$A$2:$V$196,10,0),0)</f>
        <v>0</v>
      </c>
      <c r="K152" s="15" t="e">
        <f>SUMIF('[1]WASH COAL RECEIPT &amp; GCV DATA'!$A$3:$A$196,'MASTER DATA FILE WASH COAL'!A152,'[1]WASH COAL RECEIPT &amp; GCV DATA'!$K$3:$K$196)</f>
        <v>#VALUE!</v>
      </c>
      <c r="L152" s="15" t="e">
        <f>SUMIF('[1]WASH COAL RECEIPT &amp; GCV DATA'!$A$3:$A$196,'MASTER DATA FILE WASH COAL'!A152,'[1]WASH COAL RECEIPT &amp; GCV DATA'!$L$3:$L$196)</f>
        <v>#VALUE!</v>
      </c>
      <c r="M152" s="15" t="e">
        <f t="shared" si="20"/>
        <v>#VALUE!</v>
      </c>
      <c r="N152" s="67" t="e">
        <f t="shared" si="21"/>
        <v>#VALUE!</v>
      </c>
      <c r="O152" s="15" t="e">
        <f>SUMIF('[1]WASH COAL RECEIPT &amp; GCV DATA'!$A$3:$A$196,'MASTER DATA FILE WASH COAL'!A152,'[1]WASH COAL RECEIPT &amp; GCV DATA'!$O$3:$O$196)</f>
        <v>#VALUE!</v>
      </c>
      <c r="P152" s="15" t="e">
        <f t="shared" si="22"/>
        <v>#VALUE!</v>
      </c>
      <c r="Q152" s="15" t="e">
        <f>SUMIF('[1]WASH COAL RECEIPT &amp; GCV DATA'!$A$3:$A$196,'MASTER DATA FILE WASH COAL'!A152,'[1]WASH COAL RECEIPT &amp; GCV DATA'!$Q$3:$Q$196)</f>
        <v>#VALUE!</v>
      </c>
      <c r="R152" s="16" t="e">
        <f>SUMIF('[1]WASH COAL RECEIPT &amp; GCV DATA'!$A$3:$A$256,'MASTER DATA FILE WASH COAL'!A152,'[1]WASH COAL RECEIPT &amp; GCV DATA'!$R$3:$R$256)+IF(H152=$J$234,($K$234*K152),0)+IF(H152=$J$235,($K$235*K152),0)</f>
        <v>#VALUE!</v>
      </c>
      <c r="S152" s="15" t="e">
        <f t="shared" si="23"/>
        <v>#VALUE!</v>
      </c>
      <c r="T152" s="15" t="e">
        <f>SUMIF('[1]WASH COAL RECEIPT &amp; GCV DATA'!$A$3:$A$196,'MASTER DATA FILE WASH COAL'!A152,'[1]WASH COAL RECEIPT &amp; GCV DATA'!$T$3:$T$196)</f>
        <v>#VALUE!</v>
      </c>
      <c r="U152" s="15" t="e">
        <f t="shared" si="24"/>
        <v>#VALUE!</v>
      </c>
      <c r="V152" s="15" t="e">
        <f>SUMIF('[1]WASH COAL RECEIPT &amp; GCV DATA'!$A$3:$A$196,'MASTER DATA FILE WASH COAL'!A152,'[1]WASH COAL RECEIPT &amp; GCV DATA'!$V$3:$V$196)</f>
        <v>#VALUE!</v>
      </c>
      <c r="W152" s="15" t="e">
        <f t="shared" si="25"/>
        <v>#VALUE!</v>
      </c>
      <c r="X152" s="13" t="e">
        <f t="shared" si="26"/>
        <v>#VALUE!</v>
      </c>
      <c r="Y152" s="13"/>
      <c r="Z152" s="13"/>
      <c r="AB152">
        <v>3992.1144198954003</v>
      </c>
      <c r="AC152" s="53" t="e">
        <f t="shared" si="28"/>
        <v>#VALUE!</v>
      </c>
      <c r="AE152" s="53" t="e">
        <f t="shared" si="27"/>
        <v>#VALUE!</v>
      </c>
    </row>
    <row r="153" spans="1:34" customFormat="1" ht="15.6" x14ac:dyDescent="0.3">
      <c r="A153" s="65"/>
      <c r="B153" s="57" t="e">
        <f>SUMIF('[1]WASH COAL RECEIPT &amp; GCV DATA'!$A$3:$A$123,A153,'[1]WASH COAL RECEIPT &amp; GCV DATA'!$B$3:$B$123)</f>
        <v>#VALUE!</v>
      </c>
      <c r="C153" s="13" t="e">
        <f>SUMIF('[1]WASH COAL RECEIPT &amp; GCV DATA'!$A$3:$A$123,A153,'[1]WASH COAL RECEIPT &amp; GCV DATA'!$C$3:$C$123)</f>
        <v>#VALUE!</v>
      </c>
      <c r="D153" s="13">
        <f>IFERROR(VLOOKUP(A153,'[1]WASH COAL RECEIPT &amp; GCV DATA'!A154:V275,4,0),0)</f>
        <v>0</v>
      </c>
      <c r="E153" s="14">
        <f>IFERROR(VLOOKUP(A153,'[1]WASH COAL RECEIPT &amp; GCV DATA'!$A$2:$V$196,5,0),0)</f>
        <v>0</v>
      </c>
      <c r="F153" s="13" t="e">
        <f>SUMIF('[1]WASH COAL RECEIPT &amp; GCV DATA'!$A$3:$A$196,'MASTER DATA FILE WASH COAL'!A153,'[1]WASH COAL RECEIPT &amp; GCV DATA'!$F$3:$F$196)</f>
        <v>#VALUE!</v>
      </c>
      <c r="G153" s="13">
        <f>IFERROR(VLOOKUP(A153,'[1]WASH COAL RECEIPT &amp; GCV DATA'!$A$2:$V$196,7,0),0)</f>
        <v>0</v>
      </c>
      <c r="H153" s="13">
        <f>IFERROR(VLOOKUP(A153,'[1]WASH COAL RECEIPT &amp; GCV DATA'!$A$2:$V$196,8,0),0)</f>
        <v>0</v>
      </c>
      <c r="I153" s="13">
        <f>IFERROR(VLOOKUP(A153,'[1]WASH COAL RECEIPT &amp; GCV DATA'!$A$2:$V$196,9,0),0)</f>
        <v>0</v>
      </c>
      <c r="J153" s="13">
        <f>IFERROR(VLOOKUP(A153,'[1]WASH COAL RECEIPT &amp; GCV DATA'!$A$2:$V$196,10,0),0)</f>
        <v>0</v>
      </c>
      <c r="K153" s="15" t="e">
        <f>SUMIF('[1]WASH COAL RECEIPT &amp; GCV DATA'!$A$3:$A$196,'MASTER DATA FILE WASH COAL'!A153,'[1]WASH COAL RECEIPT &amp; GCV DATA'!$K$3:$K$196)</f>
        <v>#VALUE!</v>
      </c>
      <c r="L153" s="15" t="e">
        <f>SUMIF('[1]WASH COAL RECEIPT &amp; GCV DATA'!$A$3:$A$196,'MASTER DATA FILE WASH COAL'!A153,'[1]WASH COAL RECEIPT &amp; GCV DATA'!$L$3:$L$196)</f>
        <v>#VALUE!</v>
      </c>
      <c r="M153" s="15" t="e">
        <f t="shared" si="20"/>
        <v>#VALUE!</v>
      </c>
      <c r="N153" s="67" t="e">
        <f t="shared" si="21"/>
        <v>#VALUE!</v>
      </c>
      <c r="O153" s="15" t="e">
        <f>SUMIF('[1]WASH COAL RECEIPT &amp; GCV DATA'!$A$3:$A$196,'MASTER DATA FILE WASH COAL'!A153,'[1]WASH COAL RECEIPT &amp; GCV DATA'!$O$3:$O$196)</f>
        <v>#VALUE!</v>
      </c>
      <c r="P153" s="15" t="e">
        <f t="shared" si="22"/>
        <v>#VALUE!</v>
      </c>
      <c r="Q153" s="15" t="e">
        <f>SUMIF('[1]WASH COAL RECEIPT &amp; GCV DATA'!$A$3:$A$196,'MASTER DATA FILE WASH COAL'!A153,'[1]WASH COAL RECEIPT &amp; GCV DATA'!$Q$3:$Q$196)</f>
        <v>#VALUE!</v>
      </c>
      <c r="R153" s="16" t="e">
        <f>SUMIF('[1]WASH COAL RECEIPT &amp; GCV DATA'!$A$3:$A$256,'MASTER DATA FILE WASH COAL'!A153,'[1]WASH COAL RECEIPT &amp; GCV DATA'!$R$3:$R$256)+IF(H153=$J$234,($K$234*K153),0)+IF(H153=$J$235,($K$235*K153),0)</f>
        <v>#VALUE!</v>
      </c>
      <c r="S153" s="15" t="e">
        <f t="shared" si="23"/>
        <v>#VALUE!</v>
      </c>
      <c r="T153" s="15" t="e">
        <f>SUMIF('[1]WASH COAL RECEIPT &amp; GCV DATA'!$A$3:$A$196,'MASTER DATA FILE WASH COAL'!A153,'[1]WASH COAL RECEIPT &amp; GCV DATA'!$T$3:$T$196)</f>
        <v>#VALUE!</v>
      </c>
      <c r="U153" s="15" t="e">
        <f t="shared" si="24"/>
        <v>#VALUE!</v>
      </c>
      <c r="V153" s="15" t="e">
        <f>SUMIF('[1]WASH COAL RECEIPT &amp; GCV DATA'!$A$3:$A$196,'MASTER DATA FILE WASH COAL'!A153,'[1]WASH COAL RECEIPT &amp; GCV DATA'!$V$3:$V$196)</f>
        <v>#VALUE!</v>
      </c>
      <c r="W153" s="15" t="e">
        <f t="shared" si="25"/>
        <v>#VALUE!</v>
      </c>
      <c r="X153" s="13" t="e">
        <f t="shared" si="26"/>
        <v>#VALUE!</v>
      </c>
      <c r="Y153" s="13"/>
      <c r="Z153" s="13"/>
      <c r="AB153">
        <v>4029.1678165799817</v>
      </c>
      <c r="AC153" s="53" t="e">
        <f t="shared" si="28"/>
        <v>#VALUE!</v>
      </c>
    </row>
    <row r="154" spans="1:34" customFormat="1" ht="15.6" x14ac:dyDescent="0.3">
      <c r="A154" s="65"/>
      <c r="B154" s="57" t="e">
        <f>SUMIF('[1]WASH COAL RECEIPT &amp; GCV DATA'!$A$3:$A$123,A154,'[1]WASH COAL RECEIPT &amp; GCV DATA'!$B$3:$B$123)</f>
        <v>#VALUE!</v>
      </c>
      <c r="C154" s="13" t="e">
        <f>SUMIF('[1]WASH COAL RECEIPT &amp; GCV DATA'!$A$3:$A$123,A154,'[1]WASH COAL RECEIPT &amp; GCV DATA'!$C$3:$C$123)</f>
        <v>#VALUE!</v>
      </c>
      <c r="D154" s="13">
        <f>IFERROR(VLOOKUP(A154,'[1]WASH COAL RECEIPT &amp; GCV DATA'!A155:V276,4,0),0)</f>
        <v>0</v>
      </c>
      <c r="E154" s="14">
        <f>IFERROR(VLOOKUP(A154,'[1]WASH COAL RECEIPT &amp; GCV DATA'!$A$2:$V$196,5,0),0)</f>
        <v>0</v>
      </c>
      <c r="F154" s="13" t="e">
        <f>SUMIF('[1]WASH COAL RECEIPT &amp; GCV DATA'!$A$3:$A$196,'MASTER DATA FILE WASH COAL'!A154,'[1]WASH COAL RECEIPT &amp; GCV DATA'!$F$3:$F$196)</f>
        <v>#VALUE!</v>
      </c>
      <c r="G154" s="13">
        <f>IFERROR(VLOOKUP(A154,'[1]WASH COAL RECEIPT &amp; GCV DATA'!$A$2:$V$196,7,0),0)</f>
        <v>0</v>
      </c>
      <c r="H154" s="13">
        <f>IFERROR(VLOOKUP(A154,'[1]WASH COAL RECEIPT &amp; GCV DATA'!$A$2:$V$196,8,0),0)</f>
        <v>0</v>
      </c>
      <c r="I154" s="13">
        <f>IFERROR(VLOOKUP(A154,'[1]WASH COAL RECEIPT &amp; GCV DATA'!$A$2:$V$196,9,0),0)</f>
        <v>0</v>
      </c>
      <c r="J154" s="13">
        <f>IFERROR(VLOOKUP(A154,'[1]WASH COAL RECEIPT &amp; GCV DATA'!$A$2:$V$196,10,0),0)</f>
        <v>0</v>
      </c>
      <c r="K154" s="15" t="e">
        <f>SUMIF('[1]WASH COAL RECEIPT &amp; GCV DATA'!$A$3:$A$196,'MASTER DATA FILE WASH COAL'!A154,'[1]WASH COAL RECEIPT &amp; GCV DATA'!$K$3:$K$196)</f>
        <v>#VALUE!</v>
      </c>
      <c r="L154" s="15" t="e">
        <f>SUMIF('[1]WASH COAL RECEIPT &amp; GCV DATA'!$A$3:$A$196,'MASTER DATA FILE WASH COAL'!A154,'[1]WASH COAL RECEIPT &amp; GCV DATA'!$L$3:$L$196)</f>
        <v>#VALUE!</v>
      </c>
      <c r="M154" s="15" t="e">
        <f t="shared" si="20"/>
        <v>#VALUE!</v>
      </c>
      <c r="N154" s="67" t="e">
        <f t="shared" si="21"/>
        <v>#VALUE!</v>
      </c>
      <c r="O154" s="15" t="e">
        <f>SUMIF('[1]WASH COAL RECEIPT &amp; GCV DATA'!$A$3:$A$196,'MASTER DATA FILE WASH COAL'!A154,'[1]WASH COAL RECEIPT &amp; GCV DATA'!$O$3:$O$196)</f>
        <v>#VALUE!</v>
      </c>
      <c r="P154" s="15" t="e">
        <f t="shared" si="22"/>
        <v>#VALUE!</v>
      </c>
      <c r="Q154" s="15" t="e">
        <f>SUMIF('[1]WASH COAL RECEIPT &amp; GCV DATA'!$A$3:$A$196,'MASTER DATA FILE WASH COAL'!A154,'[1]WASH COAL RECEIPT &amp; GCV DATA'!$Q$3:$Q$196)</f>
        <v>#VALUE!</v>
      </c>
      <c r="R154" s="16" t="e">
        <f>SUMIF('[1]WASH COAL RECEIPT &amp; GCV DATA'!$A$3:$A$256,'MASTER DATA FILE WASH COAL'!A154,'[1]WASH COAL RECEIPT &amp; GCV DATA'!$R$3:$R$256)+IF(H154=$J$234,($K$234*K154),0)+IF(H154=$J$235,($K$235*K154),0)</f>
        <v>#VALUE!</v>
      </c>
      <c r="S154" s="15" t="e">
        <f t="shared" si="23"/>
        <v>#VALUE!</v>
      </c>
      <c r="T154" s="15" t="e">
        <f>SUMIF('[1]WASH COAL RECEIPT &amp; GCV DATA'!$A$3:$A$196,'MASTER DATA FILE WASH COAL'!A154,'[1]WASH COAL RECEIPT &amp; GCV DATA'!$T$3:$T$196)</f>
        <v>#VALUE!</v>
      </c>
      <c r="U154" s="15" t="e">
        <f t="shared" si="24"/>
        <v>#VALUE!</v>
      </c>
      <c r="V154" s="15" t="e">
        <f>SUMIF('[1]WASH COAL RECEIPT &amp; GCV DATA'!$A$3:$A$196,'MASTER DATA FILE WASH COAL'!A154,'[1]WASH COAL RECEIPT &amp; GCV DATA'!$V$3:$V$196)</f>
        <v>#VALUE!</v>
      </c>
      <c r="W154" s="15" t="e">
        <f t="shared" si="25"/>
        <v>#VALUE!</v>
      </c>
      <c r="X154" s="13" t="e">
        <f t="shared" si="26"/>
        <v>#VALUE!</v>
      </c>
      <c r="Y154" s="13"/>
      <c r="Z154" s="13"/>
      <c r="AB154" s="68">
        <v>4032.9243634814097</v>
      </c>
      <c r="AC154" s="53" t="e">
        <f t="shared" si="28"/>
        <v>#VALUE!</v>
      </c>
      <c r="AD154" s="68"/>
      <c r="AE154" s="53" t="e">
        <f>R13-AD154</f>
        <v>#VALUE!</v>
      </c>
      <c r="AF154" s="68">
        <v>11</v>
      </c>
      <c r="AH154">
        <v>15453889.661250001</v>
      </c>
    </row>
    <row r="155" spans="1:34" customFormat="1" ht="15.6" x14ac:dyDescent="0.3">
      <c r="A155" s="65"/>
      <c r="B155" s="57" t="e">
        <f>SUMIF('[1]WASH COAL RECEIPT &amp; GCV DATA'!$A$3:$A$123,A155,'[1]WASH COAL RECEIPT &amp; GCV DATA'!$B$3:$B$123)</f>
        <v>#VALUE!</v>
      </c>
      <c r="C155" s="13" t="e">
        <f>SUMIF('[1]WASH COAL RECEIPT &amp; GCV DATA'!$A$3:$A$123,A155,'[1]WASH COAL RECEIPT &amp; GCV DATA'!$C$3:$C$123)</f>
        <v>#VALUE!</v>
      </c>
      <c r="D155" s="13">
        <f>IFERROR(VLOOKUP(A155,'[1]WASH COAL RECEIPT &amp; GCV DATA'!A156:V277,4,0),0)</f>
        <v>0</v>
      </c>
      <c r="E155" s="14">
        <f>IFERROR(VLOOKUP(A155,'[1]WASH COAL RECEIPT &amp; GCV DATA'!$A$2:$V$196,5,0),0)</f>
        <v>0</v>
      </c>
      <c r="F155" s="13" t="e">
        <f>SUMIF('[1]WASH COAL RECEIPT &amp; GCV DATA'!$A$3:$A$196,'MASTER DATA FILE WASH COAL'!A155,'[1]WASH COAL RECEIPT &amp; GCV DATA'!$F$3:$F$196)</f>
        <v>#VALUE!</v>
      </c>
      <c r="G155" s="13">
        <f>IFERROR(VLOOKUP(A155,'[1]WASH COAL RECEIPT &amp; GCV DATA'!$A$2:$V$196,7,0),0)</f>
        <v>0</v>
      </c>
      <c r="H155" s="13">
        <f>IFERROR(VLOOKUP(A155,'[1]WASH COAL RECEIPT &amp; GCV DATA'!$A$2:$V$196,8,0),0)</f>
        <v>0</v>
      </c>
      <c r="I155" s="13">
        <f>IFERROR(VLOOKUP(A155,'[1]WASH COAL RECEIPT &amp; GCV DATA'!$A$2:$V$196,9,0),0)</f>
        <v>0</v>
      </c>
      <c r="J155" s="13">
        <f>IFERROR(VLOOKUP(A155,'[1]WASH COAL RECEIPT &amp; GCV DATA'!$A$2:$V$196,10,0),0)</f>
        <v>0</v>
      </c>
      <c r="K155" s="15" t="e">
        <f>SUMIF('[1]WASH COAL RECEIPT &amp; GCV DATA'!$A$3:$A$196,'MASTER DATA FILE WASH COAL'!A155,'[1]WASH COAL RECEIPT &amp; GCV DATA'!$K$3:$K$196)</f>
        <v>#VALUE!</v>
      </c>
      <c r="L155" s="15" t="e">
        <f>SUMIF('[1]WASH COAL RECEIPT &amp; GCV DATA'!$A$3:$A$196,'MASTER DATA FILE WASH COAL'!A155,'[1]WASH COAL RECEIPT &amp; GCV DATA'!$L$3:$L$196)</f>
        <v>#VALUE!</v>
      </c>
      <c r="M155" s="15" t="e">
        <f t="shared" si="20"/>
        <v>#VALUE!</v>
      </c>
      <c r="N155" s="67" t="e">
        <f t="shared" si="21"/>
        <v>#VALUE!</v>
      </c>
      <c r="O155" s="15" t="e">
        <f>SUMIF('[1]WASH COAL RECEIPT &amp; GCV DATA'!$A$3:$A$196,'MASTER DATA FILE WASH COAL'!A155,'[1]WASH COAL RECEIPT &amp; GCV DATA'!$O$3:$O$196)</f>
        <v>#VALUE!</v>
      </c>
      <c r="P155" s="15" t="e">
        <f t="shared" si="22"/>
        <v>#VALUE!</v>
      </c>
      <c r="Q155" s="15" t="e">
        <f>SUMIF('[1]WASH COAL RECEIPT &amp; GCV DATA'!$A$3:$A$196,'MASTER DATA FILE WASH COAL'!A155,'[1]WASH COAL RECEIPT &amp; GCV DATA'!$Q$3:$Q$196)</f>
        <v>#VALUE!</v>
      </c>
      <c r="R155" s="16" t="e">
        <f>SUMIF('[1]WASH COAL RECEIPT &amp; GCV DATA'!$A$3:$A$256,'MASTER DATA FILE WASH COAL'!A155,'[1]WASH COAL RECEIPT &amp; GCV DATA'!$R$3:$R$256)+IF(H155=$J$234,($K$234*K155),0)+IF(H155=$J$235,($K$235*K155),0)</f>
        <v>#VALUE!</v>
      </c>
      <c r="S155" s="15" t="e">
        <f t="shared" si="23"/>
        <v>#VALUE!</v>
      </c>
      <c r="T155" s="15" t="e">
        <f>SUMIF('[1]WASH COAL RECEIPT &amp; GCV DATA'!$A$3:$A$196,'MASTER DATA FILE WASH COAL'!A155,'[1]WASH COAL RECEIPT &amp; GCV DATA'!$T$3:$T$196)</f>
        <v>#VALUE!</v>
      </c>
      <c r="U155" s="15" t="e">
        <f t="shared" si="24"/>
        <v>#VALUE!</v>
      </c>
      <c r="V155" s="15" t="e">
        <f>SUMIF('[1]WASH COAL RECEIPT &amp; GCV DATA'!$A$3:$A$196,'MASTER DATA FILE WASH COAL'!A155,'[1]WASH COAL RECEIPT &amp; GCV DATA'!$V$3:$V$196)</f>
        <v>#VALUE!</v>
      </c>
      <c r="W155" s="15" t="e">
        <f t="shared" si="25"/>
        <v>#VALUE!</v>
      </c>
      <c r="X155" s="13" t="e">
        <f t="shared" si="26"/>
        <v>#VALUE!</v>
      </c>
      <c r="Y155" s="13"/>
      <c r="Z155" s="13"/>
      <c r="AB155" s="68">
        <v>4031.7127071823197</v>
      </c>
      <c r="AC155" s="53" t="e">
        <f t="shared" si="28"/>
        <v>#VALUE!</v>
      </c>
      <c r="AD155" s="68"/>
      <c r="AE155" s="53" t="e">
        <f>R22-AD155</f>
        <v>#VALUE!</v>
      </c>
      <c r="AH155">
        <v>15746570.512000002</v>
      </c>
    </row>
    <row r="156" spans="1:34" customFormat="1" ht="15.6" x14ac:dyDescent="0.3">
      <c r="A156" s="65"/>
      <c r="B156" s="57" t="e">
        <f>SUMIF('[1]WASH COAL RECEIPT &amp; GCV DATA'!$A$3:$A$123,A156,'[1]WASH COAL RECEIPT &amp; GCV DATA'!$B$3:$B$123)</f>
        <v>#VALUE!</v>
      </c>
      <c r="C156" s="13" t="e">
        <f>SUMIF('[1]WASH COAL RECEIPT &amp; GCV DATA'!$A$3:$A$123,A156,'[1]WASH COAL RECEIPT &amp; GCV DATA'!$C$3:$C$123)</f>
        <v>#VALUE!</v>
      </c>
      <c r="D156" s="13">
        <f>IFERROR(VLOOKUP(A156,'[1]WASH COAL RECEIPT &amp; GCV DATA'!A157:V278,4,0),0)</f>
        <v>0</v>
      </c>
      <c r="E156" s="14">
        <f>IFERROR(VLOOKUP(A156,'[1]WASH COAL RECEIPT &amp; GCV DATA'!$A$2:$V$196,5,0),0)</f>
        <v>0</v>
      </c>
      <c r="F156" s="13" t="e">
        <f>SUMIF('[1]WASH COAL RECEIPT &amp; GCV DATA'!$A$3:$A$196,'MASTER DATA FILE WASH COAL'!A156,'[1]WASH COAL RECEIPT &amp; GCV DATA'!$F$3:$F$196)</f>
        <v>#VALUE!</v>
      </c>
      <c r="G156" s="13">
        <f>IFERROR(VLOOKUP(A156,'[1]WASH COAL RECEIPT &amp; GCV DATA'!$A$2:$V$196,7,0),0)</f>
        <v>0</v>
      </c>
      <c r="H156" s="13">
        <f>IFERROR(VLOOKUP(A156,'[1]WASH COAL RECEIPT &amp; GCV DATA'!$A$2:$V$196,8,0),0)</f>
        <v>0</v>
      </c>
      <c r="I156" s="13">
        <f>IFERROR(VLOOKUP(A156,'[1]WASH COAL RECEIPT &amp; GCV DATA'!$A$2:$V$196,9,0),0)</f>
        <v>0</v>
      </c>
      <c r="J156" s="13">
        <f>IFERROR(VLOOKUP(A156,'[1]WASH COAL RECEIPT &amp; GCV DATA'!$A$2:$V$196,10,0),0)</f>
        <v>0</v>
      </c>
      <c r="K156" s="15" t="e">
        <f>SUMIF('[1]WASH COAL RECEIPT &amp; GCV DATA'!$A$3:$A$196,'MASTER DATA FILE WASH COAL'!A156,'[1]WASH COAL RECEIPT &amp; GCV DATA'!$K$3:$K$196)</f>
        <v>#VALUE!</v>
      </c>
      <c r="L156" s="15" t="e">
        <f>SUMIF('[1]WASH COAL RECEIPT &amp; GCV DATA'!$A$3:$A$196,'MASTER DATA FILE WASH COAL'!A156,'[1]WASH COAL RECEIPT &amp; GCV DATA'!$L$3:$L$196)</f>
        <v>#VALUE!</v>
      </c>
      <c r="M156" s="15" t="e">
        <f t="shared" si="20"/>
        <v>#VALUE!</v>
      </c>
      <c r="N156" s="67" t="e">
        <f t="shared" si="21"/>
        <v>#VALUE!</v>
      </c>
      <c r="O156" s="15" t="e">
        <f>SUMIF('[1]WASH COAL RECEIPT &amp; GCV DATA'!$A$3:$A$196,'MASTER DATA FILE WASH COAL'!A156,'[1]WASH COAL RECEIPT &amp; GCV DATA'!$O$3:$O$196)</f>
        <v>#VALUE!</v>
      </c>
      <c r="P156" s="15" t="e">
        <f t="shared" si="22"/>
        <v>#VALUE!</v>
      </c>
      <c r="Q156" s="15" t="e">
        <f>SUMIF('[1]WASH COAL RECEIPT &amp; GCV DATA'!$A$3:$A$196,'MASTER DATA FILE WASH COAL'!A156,'[1]WASH COAL RECEIPT &amp; GCV DATA'!$Q$3:$Q$196)</f>
        <v>#VALUE!</v>
      </c>
      <c r="R156" s="16" t="e">
        <f>SUMIF('[1]WASH COAL RECEIPT &amp; GCV DATA'!$A$3:$A$256,'MASTER DATA FILE WASH COAL'!A156,'[1]WASH COAL RECEIPT &amp; GCV DATA'!$R$3:$R$256)+IF(H156=$J$234,($K$234*K156),0)+IF(H156=$J$235,($K$235*K156),0)</f>
        <v>#VALUE!</v>
      </c>
      <c r="S156" s="15" t="e">
        <f t="shared" si="23"/>
        <v>#VALUE!</v>
      </c>
      <c r="T156" s="15" t="e">
        <f>SUMIF('[1]WASH COAL RECEIPT &amp; GCV DATA'!$A$3:$A$196,'MASTER DATA FILE WASH COAL'!A156,'[1]WASH COAL RECEIPT &amp; GCV DATA'!$T$3:$T$196)</f>
        <v>#VALUE!</v>
      </c>
      <c r="U156" s="15" t="e">
        <f t="shared" si="24"/>
        <v>#VALUE!</v>
      </c>
      <c r="V156" s="15" t="e">
        <f>SUMIF('[1]WASH COAL RECEIPT &amp; GCV DATA'!$A$3:$A$196,'MASTER DATA FILE WASH COAL'!A156,'[1]WASH COAL RECEIPT &amp; GCV DATA'!$V$3:$V$196)</f>
        <v>#VALUE!</v>
      </c>
      <c r="W156" s="15" t="e">
        <f t="shared" si="25"/>
        <v>#VALUE!</v>
      </c>
      <c r="X156" s="13" t="e">
        <f t="shared" si="26"/>
        <v>#VALUE!</v>
      </c>
      <c r="Y156" s="13"/>
      <c r="Z156" s="13"/>
      <c r="AB156" s="68">
        <v>4247.3680407989796</v>
      </c>
      <c r="AC156" s="53" t="e">
        <f t="shared" si="28"/>
        <v>#VALUE!</v>
      </c>
      <c r="AD156" s="68"/>
      <c r="AE156" s="53" t="e">
        <f>R45-AD156</f>
        <v>#VALUE!</v>
      </c>
      <c r="AH156">
        <v>15475967.43375</v>
      </c>
    </row>
    <row r="157" spans="1:34" customFormat="1" ht="15.6" x14ac:dyDescent="0.3">
      <c r="A157" s="65"/>
      <c r="B157" s="57" t="e">
        <f>SUMIF('[1]WASH COAL RECEIPT &amp; GCV DATA'!$A$3:$A$123,A157,'[1]WASH COAL RECEIPT &amp; GCV DATA'!$B$3:$B$123)</f>
        <v>#VALUE!</v>
      </c>
      <c r="C157" s="13" t="e">
        <f>SUMIF('[1]WASH COAL RECEIPT &amp; GCV DATA'!$A$3:$A$123,A157,'[1]WASH COAL RECEIPT &amp; GCV DATA'!$C$3:$C$123)</f>
        <v>#VALUE!</v>
      </c>
      <c r="D157" s="13">
        <f>IFERROR(VLOOKUP(A157,'[1]WASH COAL RECEIPT &amp; GCV DATA'!A158:V279,4,0),0)</f>
        <v>0</v>
      </c>
      <c r="E157" s="14">
        <f>IFERROR(VLOOKUP(A157,'[1]WASH COAL RECEIPT &amp; GCV DATA'!$A$2:$V$196,5,0),0)</f>
        <v>0</v>
      </c>
      <c r="F157" s="13" t="e">
        <f>SUMIF('[1]WASH COAL RECEIPT &amp; GCV DATA'!$A$3:$A$196,'MASTER DATA FILE WASH COAL'!A157,'[1]WASH COAL RECEIPT &amp; GCV DATA'!$F$3:$F$196)</f>
        <v>#VALUE!</v>
      </c>
      <c r="G157" s="13">
        <f>IFERROR(VLOOKUP(A157,'[1]WASH COAL RECEIPT &amp; GCV DATA'!$A$2:$V$196,7,0),0)</f>
        <v>0</v>
      </c>
      <c r="H157" s="13">
        <f>IFERROR(VLOOKUP(A157,'[1]WASH COAL RECEIPT &amp; GCV DATA'!$A$2:$V$196,8,0),0)</f>
        <v>0</v>
      </c>
      <c r="I157" s="13">
        <f>IFERROR(VLOOKUP(A157,'[1]WASH COAL RECEIPT &amp; GCV DATA'!$A$2:$V$196,9,0),0)</f>
        <v>0</v>
      </c>
      <c r="J157" s="13">
        <f>IFERROR(VLOOKUP(A157,'[1]WASH COAL RECEIPT &amp; GCV DATA'!$A$2:$V$196,10,0),0)</f>
        <v>0</v>
      </c>
      <c r="K157" s="15" t="e">
        <f>SUMIF('[1]WASH COAL RECEIPT &amp; GCV DATA'!$A$3:$A$196,'MASTER DATA FILE WASH COAL'!A157,'[1]WASH COAL RECEIPT &amp; GCV DATA'!$K$3:$K$196)</f>
        <v>#VALUE!</v>
      </c>
      <c r="L157" s="15" t="e">
        <f>SUMIF('[1]WASH COAL RECEIPT &amp; GCV DATA'!$A$3:$A$196,'MASTER DATA FILE WASH COAL'!A157,'[1]WASH COAL RECEIPT &amp; GCV DATA'!$L$3:$L$196)</f>
        <v>#VALUE!</v>
      </c>
      <c r="M157" s="15" t="e">
        <f t="shared" si="20"/>
        <v>#VALUE!</v>
      </c>
      <c r="N157" s="67" t="e">
        <f t="shared" si="21"/>
        <v>#VALUE!</v>
      </c>
      <c r="O157" s="15" t="e">
        <f>SUMIF('[1]WASH COAL RECEIPT &amp; GCV DATA'!$A$3:$A$196,'MASTER DATA FILE WASH COAL'!A157,'[1]WASH COAL RECEIPT &amp; GCV DATA'!$O$3:$O$196)</f>
        <v>#VALUE!</v>
      </c>
      <c r="P157" s="15" t="e">
        <f t="shared" si="22"/>
        <v>#VALUE!</v>
      </c>
      <c r="Q157" s="15" t="e">
        <f>SUMIF('[1]WASH COAL RECEIPT &amp; GCV DATA'!$A$3:$A$196,'MASTER DATA FILE WASH COAL'!A157,'[1]WASH COAL RECEIPT &amp; GCV DATA'!$Q$3:$Q$196)</f>
        <v>#VALUE!</v>
      </c>
      <c r="R157" s="16" t="e">
        <f>SUMIF('[1]WASH COAL RECEIPT &amp; GCV DATA'!$A$3:$A$256,'MASTER DATA FILE WASH COAL'!A157,'[1]WASH COAL RECEIPT &amp; GCV DATA'!$R$3:$R$256)+IF(H157=$J$234,($K$234*K157),0)+IF(H157=$J$235,($K$235*K157),0)</f>
        <v>#VALUE!</v>
      </c>
      <c r="S157" s="15" t="e">
        <f t="shared" si="23"/>
        <v>#VALUE!</v>
      </c>
      <c r="T157" s="15" t="e">
        <f>SUMIF('[1]WASH COAL RECEIPT &amp; GCV DATA'!$A$3:$A$196,'MASTER DATA FILE WASH COAL'!A157,'[1]WASH COAL RECEIPT &amp; GCV DATA'!$T$3:$T$196)</f>
        <v>#VALUE!</v>
      </c>
      <c r="U157" s="15" t="e">
        <f t="shared" si="24"/>
        <v>#VALUE!</v>
      </c>
      <c r="V157" s="15" t="e">
        <f>SUMIF('[1]WASH COAL RECEIPT &amp; GCV DATA'!$A$3:$A$196,'MASTER DATA FILE WASH COAL'!A157,'[1]WASH COAL RECEIPT &amp; GCV DATA'!$V$3:$V$196)</f>
        <v>#VALUE!</v>
      </c>
      <c r="W157" s="15" t="e">
        <f t="shared" si="25"/>
        <v>#VALUE!</v>
      </c>
      <c r="X157" s="13" t="e">
        <f t="shared" si="26"/>
        <v>#VALUE!</v>
      </c>
      <c r="Y157" s="13"/>
      <c r="Z157" s="13"/>
      <c r="AB157" s="68">
        <v>3988.8921964703381</v>
      </c>
      <c r="AC157" s="53" t="e">
        <f t="shared" si="28"/>
        <v>#VALUE!</v>
      </c>
      <c r="AE157" s="53" t="e">
        <f>R75-AD157</f>
        <v>#VALUE!</v>
      </c>
      <c r="AH157">
        <v>16079303.437999997</v>
      </c>
    </row>
    <row r="158" spans="1:34" customFormat="1" ht="15.6" x14ac:dyDescent="0.3">
      <c r="A158" s="65"/>
      <c r="B158" s="57" t="e">
        <f>SUMIF('[1]WASH COAL RECEIPT &amp; GCV DATA'!$A$3:$A$123,A158,'[1]WASH COAL RECEIPT &amp; GCV DATA'!$B$3:$B$123)</f>
        <v>#VALUE!</v>
      </c>
      <c r="C158" s="13" t="e">
        <f>SUMIF('[1]WASH COAL RECEIPT &amp; GCV DATA'!$A$3:$A$123,A158,'[1]WASH COAL RECEIPT &amp; GCV DATA'!$C$3:$C$123)</f>
        <v>#VALUE!</v>
      </c>
      <c r="D158" s="13">
        <f>IFERROR(VLOOKUP(A158,'[1]WASH COAL RECEIPT &amp; GCV DATA'!A159:V280,4,0),0)</f>
        <v>0</v>
      </c>
      <c r="E158" s="14">
        <f>IFERROR(VLOOKUP(A158,'[1]WASH COAL RECEIPT &amp; GCV DATA'!$A$2:$V$196,5,0),0)</f>
        <v>0</v>
      </c>
      <c r="F158" s="13" t="e">
        <f>SUMIF('[1]WASH COAL RECEIPT &amp; GCV DATA'!$A$3:$A$196,'MASTER DATA FILE WASH COAL'!A158,'[1]WASH COAL RECEIPT &amp; GCV DATA'!$F$3:$F$196)</f>
        <v>#VALUE!</v>
      </c>
      <c r="G158" s="13">
        <f>IFERROR(VLOOKUP(A158,'[1]WASH COAL RECEIPT &amp; GCV DATA'!$A$2:$V$196,7,0),0)</f>
        <v>0</v>
      </c>
      <c r="H158" s="13">
        <f>IFERROR(VLOOKUP(A158,'[1]WASH COAL RECEIPT &amp; GCV DATA'!$A$2:$V$196,8,0),0)</f>
        <v>0</v>
      </c>
      <c r="I158" s="13">
        <f>IFERROR(VLOOKUP(A158,'[1]WASH COAL RECEIPT &amp; GCV DATA'!$A$2:$V$196,9,0),0)</f>
        <v>0</v>
      </c>
      <c r="J158" s="13">
        <f>IFERROR(VLOOKUP(A158,'[1]WASH COAL RECEIPT &amp; GCV DATA'!$A$2:$V$196,10,0),0)</f>
        <v>0</v>
      </c>
      <c r="K158" s="15" t="e">
        <f>SUMIF('[1]WASH COAL RECEIPT &amp; GCV DATA'!$A$3:$A$196,'MASTER DATA FILE WASH COAL'!A158,'[1]WASH COAL RECEIPT &amp; GCV DATA'!$K$3:$K$196)</f>
        <v>#VALUE!</v>
      </c>
      <c r="L158" s="15" t="e">
        <f>SUMIF('[1]WASH COAL RECEIPT &amp; GCV DATA'!$A$3:$A$196,'MASTER DATA FILE WASH COAL'!A158,'[1]WASH COAL RECEIPT &amp; GCV DATA'!$L$3:$L$196)</f>
        <v>#VALUE!</v>
      </c>
      <c r="M158" s="15" t="e">
        <f t="shared" si="20"/>
        <v>#VALUE!</v>
      </c>
      <c r="N158" s="67" t="e">
        <f t="shared" si="21"/>
        <v>#VALUE!</v>
      </c>
      <c r="O158" s="15" t="e">
        <f>SUMIF('[1]WASH COAL RECEIPT &amp; GCV DATA'!$A$3:$A$196,'MASTER DATA FILE WASH COAL'!A158,'[1]WASH COAL RECEIPT &amp; GCV DATA'!$O$3:$O$196)</f>
        <v>#VALUE!</v>
      </c>
      <c r="P158" s="15" t="e">
        <f t="shared" si="22"/>
        <v>#VALUE!</v>
      </c>
      <c r="Q158" s="15" t="e">
        <f>SUMIF('[1]WASH COAL RECEIPT &amp; GCV DATA'!$A$3:$A$196,'MASTER DATA FILE WASH COAL'!A158,'[1]WASH COAL RECEIPT &amp; GCV DATA'!$Q$3:$Q$196)</f>
        <v>#VALUE!</v>
      </c>
      <c r="R158" s="16" t="e">
        <f>SUMIF('[1]WASH COAL RECEIPT &amp; GCV DATA'!$A$3:$A$256,'MASTER DATA FILE WASH COAL'!A158,'[1]WASH COAL RECEIPT &amp; GCV DATA'!$R$3:$R$256)+IF(H158=$J$234,($K$234*K158),0)+IF(H158=$J$235,($K$235*K158),0)</f>
        <v>#VALUE!</v>
      </c>
      <c r="S158" s="15" t="e">
        <f t="shared" si="23"/>
        <v>#VALUE!</v>
      </c>
      <c r="T158" s="15" t="e">
        <f>SUMIF('[1]WASH COAL RECEIPT &amp; GCV DATA'!$A$3:$A$196,'MASTER DATA FILE WASH COAL'!A158,'[1]WASH COAL RECEIPT &amp; GCV DATA'!$T$3:$T$196)</f>
        <v>#VALUE!</v>
      </c>
      <c r="U158" s="15" t="e">
        <f t="shared" si="24"/>
        <v>#VALUE!</v>
      </c>
      <c r="V158" s="15" t="e">
        <f>SUMIF('[1]WASH COAL RECEIPT &amp; GCV DATA'!$A$3:$A$196,'MASTER DATA FILE WASH COAL'!A158,'[1]WASH COAL RECEIPT &amp; GCV DATA'!$V$3:$V$196)</f>
        <v>#VALUE!</v>
      </c>
      <c r="W158" s="15" t="e">
        <f t="shared" si="25"/>
        <v>#VALUE!</v>
      </c>
      <c r="X158" s="13" t="e">
        <f t="shared" si="26"/>
        <v>#VALUE!</v>
      </c>
      <c r="Y158" s="13"/>
      <c r="Z158" s="13"/>
      <c r="AB158" s="68">
        <v>4174.0348652931852</v>
      </c>
      <c r="AC158" s="53" t="e">
        <f t="shared" si="28"/>
        <v>#VALUE!</v>
      </c>
      <c r="AE158" s="53" t="e">
        <f>R85-AD158</f>
        <v>#VALUE!</v>
      </c>
      <c r="AH158">
        <v>16065533.376749998</v>
      </c>
    </row>
    <row r="159" spans="1:34" customFormat="1" ht="15.6" x14ac:dyDescent="0.3">
      <c r="A159" s="65"/>
      <c r="B159" s="57" t="e">
        <f>SUMIF('[1]WASH COAL RECEIPT &amp; GCV DATA'!$A$3:$A$123,A159,'[1]WASH COAL RECEIPT &amp; GCV DATA'!$B$3:$B$123)</f>
        <v>#VALUE!</v>
      </c>
      <c r="C159" s="13" t="e">
        <f>SUMIF('[1]WASH COAL RECEIPT &amp; GCV DATA'!$A$3:$A$123,A159,'[1]WASH COAL RECEIPT &amp; GCV DATA'!$C$3:$C$123)</f>
        <v>#VALUE!</v>
      </c>
      <c r="D159" s="13">
        <f>IFERROR(VLOOKUP(A159,'[1]WASH COAL RECEIPT &amp; GCV DATA'!A160:V281,4,0),0)</f>
        <v>0</v>
      </c>
      <c r="E159" s="14">
        <f>IFERROR(VLOOKUP(A159,'[1]WASH COAL RECEIPT &amp; GCV DATA'!$A$2:$V$196,5,0),0)</f>
        <v>0</v>
      </c>
      <c r="F159" s="13" t="e">
        <f>SUMIF('[1]WASH COAL RECEIPT &amp; GCV DATA'!$A$3:$A$196,'MASTER DATA FILE WASH COAL'!A159,'[1]WASH COAL RECEIPT &amp; GCV DATA'!$F$3:$F$196)</f>
        <v>#VALUE!</v>
      </c>
      <c r="G159" s="13">
        <f>IFERROR(VLOOKUP(A159,'[1]WASH COAL RECEIPT &amp; GCV DATA'!$A$2:$V$196,7,0),0)</f>
        <v>0</v>
      </c>
      <c r="H159" s="13">
        <f>IFERROR(VLOOKUP(A159,'[1]WASH COAL RECEIPT &amp; GCV DATA'!$A$2:$V$196,8,0),0)</f>
        <v>0</v>
      </c>
      <c r="I159" s="13">
        <f>IFERROR(VLOOKUP(A159,'[1]WASH COAL RECEIPT &amp; GCV DATA'!$A$2:$V$196,9,0),0)</f>
        <v>0</v>
      </c>
      <c r="J159" s="13">
        <f>IFERROR(VLOOKUP(A159,'[1]WASH COAL RECEIPT &amp; GCV DATA'!$A$2:$V$196,10,0),0)</f>
        <v>0</v>
      </c>
      <c r="K159" s="15" t="e">
        <f>SUMIF('[1]WASH COAL RECEIPT &amp; GCV DATA'!$A$3:$A$196,'MASTER DATA FILE WASH COAL'!A159,'[1]WASH COAL RECEIPT &amp; GCV DATA'!$K$3:$K$196)</f>
        <v>#VALUE!</v>
      </c>
      <c r="L159" s="15" t="e">
        <f>SUMIF('[1]WASH COAL RECEIPT &amp; GCV DATA'!$A$3:$A$196,'MASTER DATA FILE WASH COAL'!A159,'[1]WASH COAL RECEIPT &amp; GCV DATA'!$L$3:$L$196)</f>
        <v>#VALUE!</v>
      </c>
      <c r="M159" s="15" t="e">
        <f t="shared" si="20"/>
        <v>#VALUE!</v>
      </c>
      <c r="N159" s="67" t="e">
        <f t="shared" si="21"/>
        <v>#VALUE!</v>
      </c>
      <c r="O159" s="15" t="e">
        <f>SUMIF('[1]WASH COAL RECEIPT &amp; GCV DATA'!$A$3:$A$196,'MASTER DATA FILE WASH COAL'!A159,'[1]WASH COAL RECEIPT &amp; GCV DATA'!$O$3:$O$196)</f>
        <v>#VALUE!</v>
      </c>
      <c r="P159" s="15" t="e">
        <f t="shared" si="22"/>
        <v>#VALUE!</v>
      </c>
      <c r="Q159" s="15" t="e">
        <f>SUMIF('[1]WASH COAL RECEIPT &amp; GCV DATA'!$A$3:$A$196,'MASTER DATA FILE WASH COAL'!A159,'[1]WASH COAL RECEIPT &amp; GCV DATA'!$Q$3:$Q$196)</f>
        <v>#VALUE!</v>
      </c>
      <c r="R159" s="16" t="e">
        <f>SUMIF('[1]WASH COAL RECEIPT &amp; GCV DATA'!$A$3:$A$256,'MASTER DATA FILE WASH COAL'!A159,'[1]WASH COAL RECEIPT &amp; GCV DATA'!$R$3:$R$256)+IF(H159=$J$234,($K$234*K159),0)+IF(H159=$J$235,($K$235*K159),0)</f>
        <v>#VALUE!</v>
      </c>
      <c r="S159" s="15" t="e">
        <f t="shared" si="23"/>
        <v>#VALUE!</v>
      </c>
      <c r="T159" s="15" t="e">
        <f>SUMIF('[1]WASH COAL RECEIPT &amp; GCV DATA'!$A$3:$A$196,'MASTER DATA FILE WASH COAL'!A159,'[1]WASH COAL RECEIPT &amp; GCV DATA'!$T$3:$T$196)</f>
        <v>#VALUE!</v>
      </c>
      <c r="U159" s="15" t="e">
        <f t="shared" si="24"/>
        <v>#VALUE!</v>
      </c>
      <c r="V159" s="15" t="e">
        <f>SUMIF('[1]WASH COAL RECEIPT &amp; GCV DATA'!$A$3:$A$196,'MASTER DATA FILE WASH COAL'!A159,'[1]WASH COAL RECEIPT &amp; GCV DATA'!$V$3:$V$196)</f>
        <v>#VALUE!</v>
      </c>
      <c r="W159" s="15" t="e">
        <f t="shared" si="25"/>
        <v>#VALUE!</v>
      </c>
      <c r="X159" s="13" t="e">
        <f t="shared" si="26"/>
        <v>#VALUE!</v>
      </c>
      <c r="Y159" s="13"/>
      <c r="Z159" s="13"/>
      <c r="AB159">
        <v>4105.6138040042142</v>
      </c>
      <c r="AC159" s="53" t="e">
        <f t="shared" si="28"/>
        <v>#VALUE!</v>
      </c>
      <c r="AD159" s="68"/>
      <c r="AE159" s="53" t="e">
        <f>R114-AD159</f>
        <v>#VALUE!</v>
      </c>
      <c r="AF159">
        <v>113</v>
      </c>
      <c r="AH159">
        <v>15242796.423124999</v>
      </c>
    </row>
    <row r="160" spans="1:34" customFormat="1" ht="15.6" x14ac:dyDescent="0.3">
      <c r="A160" s="65"/>
      <c r="B160" s="57" t="e">
        <f>SUMIF('[1]WASH COAL RECEIPT &amp; GCV DATA'!$A$3:$A$123,A160,'[1]WASH COAL RECEIPT &amp; GCV DATA'!$B$3:$B$123)</f>
        <v>#VALUE!</v>
      </c>
      <c r="C160" s="13" t="e">
        <f>SUMIF('[1]WASH COAL RECEIPT &amp; GCV DATA'!$A$3:$A$123,A160,'[1]WASH COAL RECEIPT &amp; GCV DATA'!$C$3:$C$123)</f>
        <v>#VALUE!</v>
      </c>
      <c r="D160" s="13">
        <f>IFERROR(VLOOKUP(A160,'[1]WASH COAL RECEIPT &amp; GCV DATA'!A161:V282,4,0),0)</f>
        <v>0</v>
      </c>
      <c r="E160" s="14">
        <f>IFERROR(VLOOKUP(A160,'[1]WASH COAL RECEIPT &amp; GCV DATA'!$A$2:$V$196,5,0),0)</f>
        <v>0</v>
      </c>
      <c r="F160" s="13" t="e">
        <f>SUMIF('[1]WASH COAL RECEIPT &amp; GCV DATA'!$A$3:$A$196,'MASTER DATA FILE WASH COAL'!A160,'[1]WASH COAL RECEIPT &amp; GCV DATA'!$F$3:$F$196)</f>
        <v>#VALUE!</v>
      </c>
      <c r="G160" s="13">
        <f>IFERROR(VLOOKUP(A160,'[1]WASH COAL RECEIPT &amp; GCV DATA'!$A$2:$V$196,7,0),0)</f>
        <v>0</v>
      </c>
      <c r="H160" s="13">
        <f>IFERROR(VLOOKUP(A160,'[1]WASH COAL RECEIPT &amp; GCV DATA'!$A$2:$V$196,8,0),0)</f>
        <v>0</v>
      </c>
      <c r="I160" s="13">
        <f>IFERROR(VLOOKUP(A160,'[1]WASH COAL RECEIPT &amp; GCV DATA'!$A$2:$V$196,9,0),0)</f>
        <v>0</v>
      </c>
      <c r="J160" s="13">
        <f>IFERROR(VLOOKUP(A160,'[1]WASH COAL RECEIPT &amp; GCV DATA'!$A$2:$V$196,10,0),0)</f>
        <v>0</v>
      </c>
      <c r="K160" s="15" t="e">
        <f>SUMIF('[1]WASH COAL RECEIPT &amp; GCV DATA'!$A$3:$A$196,'MASTER DATA FILE WASH COAL'!A160,'[1]WASH COAL RECEIPT &amp; GCV DATA'!$K$3:$K$196)</f>
        <v>#VALUE!</v>
      </c>
      <c r="L160" s="15" t="e">
        <f>SUMIF('[1]WASH COAL RECEIPT &amp; GCV DATA'!$A$3:$A$196,'MASTER DATA FILE WASH COAL'!A160,'[1]WASH COAL RECEIPT &amp; GCV DATA'!$L$3:$L$196)</f>
        <v>#VALUE!</v>
      </c>
      <c r="M160" s="15" t="e">
        <f t="shared" si="20"/>
        <v>#VALUE!</v>
      </c>
      <c r="N160" s="67" t="e">
        <f t="shared" si="21"/>
        <v>#VALUE!</v>
      </c>
      <c r="O160" s="15" t="e">
        <f>SUMIF('[1]WASH COAL RECEIPT &amp; GCV DATA'!$A$3:$A$196,'MASTER DATA FILE WASH COAL'!A160,'[1]WASH COAL RECEIPT &amp; GCV DATA'!$O$3:$O$196)</f>
        <v>#VALUE!</v>
      </c>
      <c r="P160" s="15" t="e">
        <f t="shared" si="22"/>
        <v>#VALUE!</v>
      </c>
      <c r="Q160" s="15" t="e">
        <f>SUMIF('[1]WASH COAL RECEIPT &amp; GCV DATA'!$A$3:$A$196,'MASTER DATA FILE WASH COAL'!A160,'[1]WASH COAL RECEIPT &amp; GCV DATA'!$Q$3:$Q$196)</f>
        <v>#VALUE!</v>
      </c>
      <c r="R160" s="16" t="e">
        <f>SUMIF('[1]WASH COAL RECEIPT &amp; GCV DATA'!$A$3:$A$256,'MASTER DATA FILE WASH COAL'!A160,'[1]WASH COAL RECEIPT &amp; GCV DATA'!$R$3:$R$256)+IF(H160=$J$234,($K$234*K160),0)+IF(H160=$J$235,($K$235*K160),0)</f>
        <v>#VALUE!</v>
      </c>
      <c r="S160" s="15" t="e">
        <f t="shared" si="23"/>
        <v>#VALUE!</v>
      </c>
      <c r="T160" s="15" t="e">
        <f>SUMIF('[1]WASH COAL RECEIPT &amp; GCV DATA'!$A$3:$A$196,'MASTER DATA FILE WASH COAL'!A160,'[1]WASH COAL RECEIPT &amp; GCV DATA'!$T$3:$T$196)</f>
        <v>#VALUE!</v>
      </c>
      <c r="U160" s="15" t="e">
        <f t="shared" si="24"/>
        <v>#VALUE!</v>
      </c>
      <c r="V160" s="15" t="e">
        <f>SUMIF('[1]WASH COAL RECEIPT &amp; GCV DATA'!$A$3:$A$196,'MASTER DATA FILE WASH COAL'!A160,'[1]WASH COAL RECEIPT &amp; GCV DATA'!$V$3:$V$196)</f>
        <v>#VALUE!</v>
      </c>
      <c r="W160" s="15" t="e">
        <f t="shared" si="25"/>
        <v>#VALUE!</v>
      </c>
      <c r="X160" s="13" t="e">
        <f t="shared" si="26"/>
        <v>#VALUE!</v>
      </c>
      <c r="Y160" s="13"/>
      <c r="Z160" s="13"/>
      <c r="AB160">
        <v>4153.1583403895002</v>
      </c>
      <c r="AC160" s="53" t="e">
        <f t="shared" si="28"/>
        <v>#VALUE!</v>
      </c>
      <c r="AE160" s="53" t="e">
        <f>R115-AD160</f>
        <v>#VALUE!</v>
      </c>
      <c r="AF160">
        <v>114</v>
      </c>
      <c r="AH160">
        <v>15680050.5932</v>
      </c>
    </row>
    <row r="161" spans="1:34" customFormat="1" ht="15.6" x14ac:dyDescent="0.3">
      <c r="A161" s="65"/>
      <c r="B161" s="57" t="e">
        <f>SUMIF('[1]WASH COAL RECEIPT &amp; GCV DATA'!$A$3:$A$123,A161,'[1]WASH COAL RECEIPT &amp; GCV DATA'!$B$3:$B$123)</f>
        <v>#VALUE!</v>
      </c>
      <c r="C161" s="13" t="e">
        <f>SUMIF('[1]WASH COAL RECEIPT &amp; GCV DATA'!$A$3:$A$123,A161,'[1]WASH COAL RECEIPT &amp; GCV DATA'!$C$3:$C$123)</f>
        <v>#VALUE!</v>
      </c>
      <c r="D161" s="13">
        <f>IFERROR(VLOOKUP(A161,'[1]WASH COAL RECEIPT &amp; GCV DATA'!A162:V283,4,0),0)</f>
        <v>0</v>
      </c>
      <c r="E161" s="14">
        <f>IFERROR(VLOOKUP(A161,'[1]WASH COAL RECEIPT &amp; GCV DATA'!$A$2:$V$196,5,0),0)</f>
        <v>0</v>
      </c>
      <c r="F161" s="13" t="e">
        <f>SUMIF('[1]WASH COAL RECEIPT &amp; GCV DATA'!$A$3:$A$196,'MASTER DATA FILE WASH COAL'!A161,'[1]WASH COAL RECEIPT &amp; GCV DATA'!$F$3:$F$196)</f>
        <v>#VALUE!</v>
      </c>
      <c r="G161" s="13">
        <f>IFERROR(VLOOKUP(A161,'[1]WASH COAL RECEIPT &amp; GCV DATA'!$A$2:$V$196,7,0),0)</f>
        <v>0</v>
      </c>
      <c r="H161" s="13">
        <f>IFERROR(VLOOKUP(A161,'[1]WASH COAL RECEIPT &amp; GCV DATA'!$A$2:$V$196,8,0),0)</f>
        <v>0</v>
      </c>
      <c r="I161" s="13">
        <f>IFERROR(VLOOKUP(A161,'[1]WASH COAL RECEIPT &amp; GCV DATA'!$A$2:$V$196,9,0),0)</f>
        <v>0</v>
      </c>
      <c r="J161" s="13">
        <f>IFERROR(VLOOKUP(A161,'[1]WASH COAL RECEIPT &amp; GCV DATA'!$A$2:$V$196,10,0),0)</f>
        <v>0</v>
      </c>
      <c r="K161" s="15" t="e">
        <f>SUMIF('[1]WASH COAL RECEIPT &amp; GCV DATA'!$A$3:$A$196,'MASTER DATA FILE WASH COAL'!A161,'[1]WASH COAL RECEIPT &amp; GCV DATA'!$K$3:$K$196)</f>
        <v>#VALUE!</v>
      </c>
      <c r="L161" s="15" t="e">
        <f>SUMIF('[1]WASH COAL RECEIPT &amp; GCV DATA'!$A$3:$A$196,'MASTER DATA FILE WASH COAL'!A161,'[1]WASH COAL RECEIPT &amp; GCV DATA'!$L$3:$L$196)</f>
        <v>#VALUE!</v>
      </c>
      <c r="M161" s="15" t="e">
        <f t="shared" si="20"/>
        <v>#VALUE!</v>
      </c>
      <c r="N161" s="67" t="e">
        <f t="shared" si="21"/>
        <v>#VALUE!</v>
      </c>
      <c r="O161" s="15" t="e">
        <f>SUMIF('[1]WASH COAL RECEIPT &amp; GCV DATA'!$A$3:$A$196,'MASTER DATA FILE WASH COAL'!A161,'[1]WASH COAL RECEIPT &amp; GCV DATA'!$O$3:$O$196)</f>
        <v>#VALUE!</v>
      </c>
      <c r="P161" s="15" t="e">
        <f t="shared" si="22"/>
        <v>#VALUE!</v>
      </c>
      <c r="Q161" s="15" t="e">
        <f>SUMIF('[1]WASH COAL RECEIPT &amp; GCV DATA'!$A$3:$A$196,'MASTER DATA FILE WASH COAL'!A161,'[1]WASH COAL RECEIPT &amp; GCV DATA'!$Q$3:$Q$196)</f>
        <v>#VALUE!</v>
      </c>
      <c r="R161" s="16" t="e">
        <f>SUMIF('[1]WASH COAL RECEIPT &amp; GCV DATA'!$A$3:$A$256,'MASTER DATA FILE WASH COAL'!A161,'[1]WASH COAL RECEIPT &amp; GCV DATA'!$R$3:$R$256)+IF(H161=$J$234,($K$234*K161),0)+IF(H161=$J$235,($K$235*K161),0)</f>
        <v>#VALUE!</v>
      </c>
      <c r="S161" s="15" t="e">
        <f t="shared" si="23"/>
        <v>#VALUE!</v>
      </c>
      <c r="T161" s="15" t="e">
        <f>SUMIF('[1]WASH COAL RECEIPT &amp; GCV DATA'!$A$3:$A$196,'MASTER DATA FILE WASH COAL'!A161,'[1]WASH COAL RECEIPT &amp; GCV DATA'!$T$3:$T$196)</f>
        <v>#VALUE!</v>
      </c>
      <c r="U161" s="15" t="e">
        <f t="shared" si="24"/>
        <v>#VALUE!</v>
      </c>
      <c r="V161" s="15" t="e">
        <f>SUMIF('[1]WASH COAL RECEIPT &amp; GCV DATA'!$A$3:$A$196,'MASTER DATA FILE WASH COAL'!A161,'[1]WASH COAL RECEIPT &amp; GCV DATA'!$V$3:$V$196)</f>
        <v>#VALUE!</v>
      </c>
      <c r="W161" s="15" t="e">
        <f t="shared" si="25"/>
        <v>#VALUE!</v>
      </c>
      <c r="X161" s="13" t="e">
        <f t="shared" si="26"/>
        <v>#VALUE!</v>
      </c>
      <c r="Y161" s="13"/>
      <c r="Z161" s="13"/>
      <c r="AB161">
        <v>4086.1006155805567</v>
      </c>
      <c r="AC161" s="53" t="e">
        <f t="shared" si="28"/>
        <v>#VALUE!</v>
      </c>
      <c r="AE161" s="53" t="e">
        <f>R121-AD161</f>
        <v>#VALUE!</v>
      </c>
      <c r="AH161">
        <v>14807102.719999999</v>
      </c>
    </row>
    <row r="162" spans="1:34" customFormat="1" ht="15.6" x14ac:dyDescent="0.3">
      <c r="A162" s="65"/>
      <c r="B162" s="57" t="e">
        <f>SUMIF('[1]WASH COAL RECEIPT &amp; GCV DATA'!$A$3:$A$123,A162,'[1]WASH COAL RECEIPT &amp; GCV DATA'!$B$3:$B$123)</f>
        <v>#VALUE!</v>
      </c>
      <c r="C162" s="13" t="e">
        <f>SUMIF('[1]WASH COAL RECEIPT &amp; GCV DATA'!$A$3:$A$123,A162,'[1]WASH COAL RECEIPT &amp; GCV DATA'!$C$3:$C$123)</f>
        <v>#VALUE!</v>
      </c>
      <c r="D162" s="13">
        <f>IFERROR(VLOOKUP(A162,'[1]WASH COAL RECEIPT &amp; GCV DATA'!A163:V284,4,0),0)</f>
        <v>0</v>
      </c>
      <c r="E162" s="14">
        <f>IFERROR(VLOOKUP(A162,'[1]WASH COAL RECEIPT &amp; GCV DATA'!$A$2:$V$196,5,0),0)</f>
        <v>0</v>
      </c>
      <c r="F162" s="13" t="e">
        <f>SUMIF('[1]WASH COAL RECEIPT &amp; GCV DATA'!$A$3:$A$196,'MASTER DATA FILE WASH COAL'!A162,'[1]WASH COAL RECEIPT &amp; GCV DATA'!$F$3:$F$196)</f>
        <v>#VALUE!</v>
      </c>
      <c r="G162" s="13">
        <f>IFERROR(VLOOKUP(A162,'[1]WASH COAL RECEIPT &amp; GCV DATA'!$A$2:$V$196,7,0),0)</f>
        <v>0</v>
      </c>
      <c r="H162" s="13">
        <f>IFERROR(VLOOKUP(A162,'[1]WASH COAL RECEIPT &amp; GCV DATA'!$A$2:$V$196,8,0),0)</f>
        <v>0</v>
      </c>
      <c r="I162" s="13">
        <f>IFERROR(VLOOKUP(A162,'[1]WASH COAL RECEIPT &amp; GCV DATA'!$A$2:$V$196,9,0),0)</f>
        <v>0</v>
      </c>
      <c r="J162" s="13">
        <f>IFERROR(VLOOKUP(A162,'[1]WASH COAL RECEIPT &amp; GCV DATA'!$A$2:$V$196,10,0),0)</f>
        <v>0</v>
      </c>
      <c r="K162" s="15" t="e">
        <f>SUMIF('[1]WASH COAL RECEIPT &amp; GCV DATA'!$A$3:$A$196,'MASTER DATA FILE WASH COAL'!A162,'[1]WASH COAL RECEIPT &amp; GCV DATA'!$K$3:$K$196)</f>
        <v>#VALUE!</v>
      </c>
      <c r="L162" s="15" t="e">
        <f>SUMIF('[1]WASH COAL RECEIPT &amp; GCV DATA'!$A$3:$A$196,'MASTER DATA FILE WASH COAL'!A162,'[1]WASH COAL RECEIPT &amp; GCV DATA'!$L$3:$L$196)</f>
        <v>#VALUE!</v>
      </c>
      <c r="M162" s="15" t="e">
        <f t="shared" si="20"/>
        <v>#VALUE!</v>
      </c>
      <c r="N162" s="67" t="e">
        <f t="shared" si="21"/>
        <v>#VALUE!</v>
      </c>
      <c r="O162" s="15" t="e">
        <f>SUMIF('[1]WASH COAL RECEIPT &amp; GCV DATA'!$A$3:$A$196,'MASTER DATA FILE WASH COAL'!A162,'[1]WASH COAL RECEIPT &amp; GCV DATA'!$O$3:$O$196)</f>
        <v>#VALUE!</v>
      </c>
      <c r="P162" s="15" t="e">
        <f t="shared" si="22"/>
        <v>#VALUE!</v>
      </c>
      <c r="Q162" s="15" t="e">
        <f>SUMIF('[1]WASH COAL RECEIPT &amp; GCV DATA'!$A$3:$A$196,'MASTER DATA FILE WASH COAL'!A162,'[1]WASH COAL RECEIPT &amp; GCV DATA'!$Q$3:$Q$196)</f>
        <v>#VALUE!</v>
      </c>
      <c r="R162" s="16" t="e">
        <f>SUMIF('[1]WASH COAL RECEIPT &amp; GCV DATA'!$A$3:$A$256,'MASTER DATA FILE WASH COAL'!A162,'[1]WASH COAL RECEIPT &amp; GCV DATA'!$R$3:$R$256)+IF(H162=$J$234,($K$234*K162),0)+IF(H162=$J$235,($K$235*K162),0)</f>
        <v>#VALUE!</v>
      </c>
      <c r="S162" s="15" t="e">
        <f t="shared" si="23"/>
        <v>#VALUE!</v>
      </c>
      <c r="T162" s="15" t="e">
        <f>SUMIF('[1]WASH COAL RECEIPT &amp; GCV DATA'!$A$3:$A$196,'MASTER DATA FILE WASH COAL'!A162,'[1]WASH COAL RECEIPT &amp; GCV DATA'!$T$3:$T$196)</f>
        <v>#VALUE!</v>
      </c>
      <c r="U162" s="15" t="e">
        <f t="shared" si="24"/>
        <v>#VALUE!</v>
      </c>
      <c r="V162" s="15" t="e">
        <f>SUMIF('[1]WASH COAL RECEIPT &amp; GCV DATA'!$A$3:$A$196,'MASTER DATA FILE WASH COAL'!A162,'[1]WASH COAL RECEIPT &amp; GCV DATA'!$V$3:$V$196)</f>
        <v>#VALUE!</v>
      </c>
      <c r="W162" s="15" t="e">
        <f t="shared" si="25"/>
        <v>#VALUE!</v>
      </c>
      <c r="X162" s="13" t="e">
        <f t="shared" si="26"/>
        <v>#VALUE!</v>
      </c>
      <c r="Y162" s="13"/>
      <c r="Z162" s="13"/>
      <c r="AB162">
        <v>4116.1978967495215</v>
      </c>
      <c r="AC162" s="53" t="e">
        <f t="shared" si="28"/>
        <v>#VALUE!</v>
      </c>
      <c r="AE162" s="53" t="e">
        <f>R131-AD162</f>
        <v>#VALUE!</v>
      </c>
      <c r="AH162">
        <v>14760316.801999997</v>
      </c>
    </row>
    <row r="163" spans="1:34" customFormat="1" ht="15.6" x14ac:dyDescent="0.3">
      <c r="A163" s="65"/>
      <c r="B163" s="57" t="e">
        <f>SUMIF('[1]WASH COAL RECEIPT &amp; GCV DATA'!$A$3:$A$123,A163,'[1]WASH COAL RECEIPT &amp; GCV DATA'!$B$3:$B$123)</f>
        <v>#VALUE!</v>
      </c>
      <c r="C163" s="13" t="e">
        <f>SUMIF('[1]WASH COAL RECEIPT &amp; GCV DATA'!$A$3:$A$123,A163,'[1]WASH COAL RECEIPT &amp; GCV DATA'!$C$3:$C$123)</f>
        <v>#VALUE!</v>
      </c>
      <c r="D163" s="13">
        <f>IFERROR(VLOOKUP(A163,'[1]WASH COAL RECEIPT &amp; GCV DATA'!A164:V285,4,0),0)</f>
        <v>0</v>
      </c>
      <c r="E163" s="14">
        <f>IFERROR(VLOOKUP(A163,'[1]WASH COAL RECEIPT &amp; GCV DATA'!$A$2:$V$196,5,0),0)</f>
        <v>0</v>
      </c>
      <c r="F163" s="13" t="e">
        <f>SUMIF('[1]WASH COAL RECEIPT &amp; GCV DATA'!$A$3:$A$196,'MASTER DATA FILE WASH COAL'!A163,'[1]WASH COAL RECEIPT &amp; GCV DATA'!$F$3:$F$196)</f>
        <v>#VALUE!</v>
      </c>
      <c r="G163" s="13">
        <f>IFERROR(VLOOKUP(A163,'[1]WASH COAL RECEIPT &amp; GCV DATA'!$A$2:$V$196,7,0),0)</f>
        <v>0</v>
      </c>
      <c r="H163" s="13">
        <f>IFERROR(VLOOKUP(A163,'[1]WASH COAL RECEIPT &amp; GCV DATA'!$A$2:$V$196,8,0),0)</f>
        <v>0</v>
      </c>
      <c r="I163" s="13">
        <f>IFERROR(VLOOKUP(A163,'[1]WASH COAL RECEIPT &amp; GCV DATA'!$A$2:$V$196,9,0),0)</f>
        <v>0</v>
      </c>
      <c r="J163" s="13">
        <f>IFERROR(VLOOKUP(A163,'[1]WASH COAL RECEIPT &amp; GCV DATA'!$A$2:$V$196,10,0),0)</f>
        <v>0</v>
      </c>
      <c r="K163" s="15" t="e">
        <f>SUMIF('[1]WASH COAL RECEIPT &amp; GCV DATA'!$A$3:$A$196,'MASTER DATA FILE WASH COAL'!A163,'[1]WASH COAL RECEIPT &amp; GCV DATA'!$K$3:$K$196)</f>
        <v>#VALUE!</v>
      </c>
      <c r="L163" s="15" t="e">
        <f>SUMIF('[1]WASH COAL RECEIPT &amp; GCV DATA'!$A$3:$A$196,'MASTER DATA FILE WASH COAL'!A163,'[1]WASH COAL RECEIPT &amp; GCV DATA'!$L$3:$L$196)</f>
        <v>#VALUE!</v>
      </c>
      <c r="M163" s="15" t="e">
        <f t="shared" si="20"/>
        <v>#VALUE!</v>
      </c>
      <c r="N163" s="67" t="e">
        <f t="shared" si="21"/>
        <v>#VALUE!</v>
      </c>
      <c r="O163" s="15" t="e">
        <f>SUMIF('[1]WASH COAL RECEIPT &amp; GCV DATA'!$A$3:$A$196,'MASTER DATA FILE WASH COAL'!A163,'[1]WASH COAL RECEIPT &amp; GCV DATA'!$O$3:$O$196)</f>
        <v>#VALUE!</v>
      </c>
      <c r="P163" s="15" t="e">
        <f t="shared" si="22"/>
        <v>#VALUE!</v>
      </c>
      <c r="Q163" s="15" t="e">
        <f>SUMIF('[1]WASH COAL RECEIPT &amp; GCV DATA'!$A$3:$A$196,'MASTER DATA FILE WASH COAL'!A163,'[1]WASH COAL RECEIPT &amp; GCV DATA'!$Q$3:$Q$196)</f>
        <v>#VALUE!</v>
      </c>
      <c r="R163" s="16" t="e">
        <f>SUMIF('[1]WASH COAL RECEIPT &amp; GCV DATA'!$A$3:$A$256,'MASTER DATA FILE WASH COAL'!A163,'[1]WASH COAL RECEIPT &amp; GCV DATA'!$R$3:$R$256)+IF(H163=$J$234,($K$234*K163),0)+IF(H163=$J$235,($K$235*K163),0)</f>
        <v>#VALUE!</v>
      </c>
      <c r="S163" s="15" t="e">
        <f t="shared" si="23"/>
        <v>#VALUE!</v>
      </c>
      <c r="T163" s="15" t="e">
        <f>SUMIF('[1]WASH COAL RECEIPT &amp; GCV DATA'!$A$3:$A$196,'MASTER DATA FILE WASH COAL'!A163,'[1]WASH COAL RECEIPT &amp; GCV DATA'!$T$3:$T$196)</f>
        <v>#VALUE!</v>
      </c>
      <c r="U163" s="15" t="e">
        <f t="shared" si="24"/>
        <v>#VALUE!</v>
      </c>
      <c r="V163" s="15" t="e">
        <f>SUMIF('[1]WASH COAL RECEIPT &amp; GCV DATA'!$A$3:$A$196,'MASTER DATA FILE WASH COAL'!A163,'[1]WASH COAL RECEIPT &amp; GCV DATA'!$V$3:$V$196)</f>
        <v>#VALUE!</v>
      </c>
      <c r="W163" s="15" t="e">
        <f t="shared" si="25"/>
        <v>#VALUE!</v>
      </c>
      <c r="X163" s="13" t="e">
        <f t="shared" si="26"/>
        <v>#VALUE!</v>
      </c>
      <c r="Y163" s="13"/>
      <c r="Z163" s="13"/>
      <c r="AB163">
        <v>4202.1595699831369</v>
      </c>
      <c r="AC163" s="53" t="e">
        <f t="shared" si="28"/>
        <v>#VALUE!</v>
      </c>
      <c r="AD163" s="68"/>
      <c r="AE163" s="53" t="e">
        <f>R142-AD163</f>
        <v>#VALUE!</v>
      </c>
      <c r="AH163">
        <v>15902700.658749999</v>
      </c>
    </row>
    <row r="164" spans="1:34" customFormat="1" ht="15.6" x14ac:dyDescent="0.3">
      <c r="A164" s="65"/>
      <c r="B164" s="57" t="e">
        <f>SUMIF('[1]WASH COAL RECEIPT &amp; GCV DATA'!$A$3:$A$123,A164,'[1]WASH COAL RECEIPT &amp; GCV DATA'!$B$3:$B$123)</f>
        <v>#VALUE!</v>
      </c>
      <c r="C164" s="13" t="e">
        <f>SUMIF('[1]WASH COAL RECEIPT &amp; GCV DATA'!$A$3:$A$123,A164,'[1]WASH COAL RECEIPT &amp; GCV DATA'!$C$3:$C$123)</f>
        <v>#VALUE!</v>
      </c>
      <c r="D164" s="13">
        <f>IFERROR(VLOOKUP(A164,'[1]WASH COAL RECEIPT &amp; GCV DATA'!A165:V286,4,0),0)</f>
        <v>0</v>
      </c>
      <c r="E164" s="14">
        <f>IFERROR(VLOOKUP(A164,'[1]WASH COAL RECEIPT &amp; GCV DATA'!$A$2:$V$196,5,0),0)</f>
        <v>0</v>
      </c>
      <c r="F164" s="13" t="e">
        <f>SUMIF('[1]WASH COAL RECEIPT &amp; GCV DATA'!$A$3:$A$196,'MASTER DATA FILE WASH COAL'!A164,'[1]WASH COAL RECEIPT &amp; GCV DATA'!$F$3:$F$196)</f>
        <v>#VALUE!</v>
      </c>
      <c r="G164" s="13">
        <f>IFERROR(VLOOKUP(A164,'[1]WASH COAL RECEIPT &amp; GCV DATA'!$A$2:$V$196,7,0),0)</f>
        <v>0</v>
      </c>
      <c r="H164" s="13">
        <f>IFERROR(VLOOKUP(A164,'[1]WASH COAL RECEIPT &amp; GCV DATA'!$A$2:$V$196,8,0),0)</f>
        <v>0</v>
      </c>
      <c r="I164" s="13">
        <f>IFERROR(VLOOKUP(A164,'[1]WASH COAL RECEIPT &amp; GCV DATA'!$A$2:$V$196,9,0),0)</f>
        <v>0</v>
      </c>
      <c r="J164" s="13">
        <f>IFERROR(VLOOKUP(A164,'[1]WASH COAL RECEIPT &amp; GCV DATA'!$A$2:$V$196,10,0),0)</f>
        <v>0</v>
      </c>
      <c r="K164" s="15" t="e">
        <f>SUMIF('[1]WASH COAL RECEIPT &amp; GCV DATA'!$A$3:$A$196,'MASTER DATA FILE WASH COAL'!A164,'[1]WASH COAL RECEIPT &amp; GCV DATA'!$K$3:$K$196)</f>
        <v>#VALUE!</v>
      </c>
      <c r="L164" s="15" t="e">
        <f>SUMIF('[1]WASH COAL RECEIPT &amp; GCV DATA'!$A$3:$A$196,'MASTER DATA FILE WASH COAL'!A164,'[1]WASH COAL RECEIPT &amp; GCV DATA'!$L$3:$L$196)</f>
        <v>#VALUE!</v>
      </c>
      <c r="M164" s="15" t="e">
        <f t="shared" si="20"/>
        <v>#VALUE!</v>
      </c>
      <c r="N164" s="67" t="e">
        <f t="shared" si="21"/>
        <v>#VALUE!</v>
      </c>
      <c r="O164" s="15" t="e">
        <f>SUMIF('[1]WASH COAL RECEIPT &amp; GCV DATA'!$A$3:$A$196,'MASTER DATA FILE WASH COAL'!A164,'[1]WASH COAL RECEIPT &amp; GCV DATA'!$O$3:$O$196)</f>
        <v>#VALUE!</v>
      </c>
      <c r="P164" s="15" t="e">
        <f t="shared" si="22"/>
        <v>#VALUE!</v>
      </c>
      <c r="Q164" s="15" t="e">
        <f>SUMIF('[1]WASH COAL RECEIPT &amp; GCV DATA'!$A$3:$A$196,'MASTER DATA FILE WASH COAL'!A164,'[1]WASH COAL RECEIPT &amp; GCV DATA'!$Q$3:$Q$196)</f>
        <v>#VALUE!</v>
      </c>
      <c r="R164" s="16" t="e">
        <f>SUMIF('[1]WASH COAL RECEIPT &amp; GCV DATA'!$A$3:$A$256,'MASTER DATA FILE WASH COAL'!A164,'[1]WASH COAL RECEIPT &amp; GCV DATA'!$R$3:$R$256)+IF(H164=$J$234,($K$234*K164),0)+IF(H164=$J$235,($K$235*K164),0)</f>
        <v>#VALUE!</v>
      </c>
      <c r="S164" s="15" t="e">
        <f t="shared" si="23"/>
        <v>#VALUE!</v>
      </c>
      <c r="T164" s="15" t="e">
        <f>SUMIF('[1]WASH COAL RECEIPT &amp; GCV DATA'!$A$3:$A$196,'MASTER DATA FILE WASH COAL'!A164,'[1]WASH COAL RECEIPT &amp; GCV DATA'!$T$3:$T$196)</f>
        <v>#VALUE!</v>
      </c>
      <c r="U164" s="15" t="e">
        <f t="shared" si="24"/>
        <v>#VALUE!</v>
      </c>
      <c r="V164" s="15" t="e">
        <f>SUMIF('[1]WASH COAL RECEIPT &amp; GCV DATA'!$A$3:$A$196,'MASTER DATA FILE WASH COAL'!A164,'[1]WASH COAL RECEIPT &amp; GCV DATA'!$V$3:$V$196)</f>
        <v>#VALUE!</v>
      </c>
      <c r="W164" s="15" t="e">
        <f t="shared" si="25"/>
        <v>#VALUE!</v>
      </c>
      <c r="X164" s="13" t="e">
        <f t="shared" si="26"/>
        <v>#VALUE!</v>
      </c>
      <c r="Y164" s="13"/>
      <c r="Z164" s="13"/>
      <c r="AB164">
        <v>4314.2975039830062</v>
      </c>
      <c r="AC164" s="53" t="e">
        <f t="shared" si="28"/>
        <v>#VALUE!</v>
      </c>
      <c r="AH164">
        <v>15716781.317749999</v>
      </c>
    </row>
    <row r="165" spans="1:34" customFormat="1" ht="15.6" x14ac:dyDescent="0.3">
      <c r="A165" s="70"/>
      <c r="B165" s="57" t="e">
        <f>SUMIF('[1]WASH COAL RECEIPT &amp; GCV DATA'!$A$3:$A$123,A165,'[1]WASH COAL RECEIPT &amp; GCV DATA'!$B$3:$B$123)</f>
        <v>#VALUE!</v>
      </c>
      <c r="C165" s="13" t="e">
        <f>SUMIF('[1]WASH COAL RECEIPT &amp; GCV DATA'!$A$3:$A$123,A165,'[1]WASH COAL RECEIPT &amp; GCV DATA'!$C$3:$C$123)</f>
        <v>#VALUE!</v>
      </c>
      <c r="D165" s="13">
        <f>IFERROR(VLOOKUP(A165,'[1]WASH COAL RECEIPT &amp; GCV DATA'!A166:V287,4,0),0)</f>
        <v>0</v>
      </c>
      <c r="E165" s="14">
        <f>IFERROR(VLOOKUP(A165,'[1]WASH COAL RECEIPT &amp; GCV DATA'!$A$2:$V$196,5,0),0)</f>
        <v>0</v>
      </c>
      <c r="F165" s="13" t="e">
        <f>SUMIF('[1]WASH COAL RECEIPT &amp; GCV DATA'!$A$3:$A$196,'MASTER DATA FILE WASH COAL'!A165,'[1]WASH COAL RECEIPT &amp; GCV DATA'!$F$3:$F$196)</f>
        <v>#VALUE!</v>
      </c>
      <c r="G165" s="13">
        <f>IFERROR(VLOOKUP(A165,'[1]WASH COAL RECEIPT &amp; GCV DATA'!$A$2:$V$196,7,0),0)</f>
        <v>0</v>
      </c>
      <c r="H165" s="13">
        <f>IFERROR(VLOOKUP(A165,'[1]WASH COAL RECEIPT &amp; GCV DATA'!$A$2:$V$196,8,0),0)</f>
        <v>0</v>
      </c>
      <c r="I165" s="13">
        <f>IFERROR(VLOOKUP(A165,'[1]WASH COAL RECEIPT &amp; GCV DATA'!$A$2:$V$196,9,0),0)</f>
        <v>0</v>
      </c>
      <c r="J165" s="13">
        <f>IFERROR(VLOOKUP(A165,'[1]WASH COAL RECEIPT &amp; GCV DATA'!$A$2:$V$196,10,0),0)</f>
        <v>0</v>
      </c>
      <c r="K165" s="15" t="e">
        <f>SUMIF('[1]WASH COAL RECEIPT &amp; GCV DATA'!$A$3:$A$196,'MASTER DATA FILE WASH COAL'!A165,'[1]WASH COAL RECEIPT &amp; GCV DATA'!$K$3:$K$196)</f>
        <v>#VALUE!</v>
      </c>
      <c r="L165" s="15" t="e">
        <f>SUMIF('[1]WASH COAL RECEIPT &amp; GCV DATA'!$A$3:$A$196,'MASTER DATA FILE WASH COAL'!A165,'[1]WASH COAL RECEIPT &amp; GCV DATA'!$L$3:$L$196)</f>
        <v>#VALUE!</v>
      </c>
      <c r="M165" s="15" t="e">
        <f t="shared" si="20"/>
        <v>#VALUE!</v>
      </c>
      <c r="N165" s="67" t="e">
        <f t="shared" si="21"/>
        <v>#VALUE!</v>
      </c>
      <c r="O165" s="15" t="e">
        <f>SUMIF('[1]WASH COAL RECEIPT &amp; GCV DATA'!$A$3:$A$196,'MASTER DATA FILE WASH COAL'!A165,'[1]WASH COAL RECEIPT &amp; GCV DATA'!$O$3:$O$196)</f>
        <v>#VALUE!</v>
      </c>
      <c r="P165" s="15" t="e">
        <f t="shared" si="22"/>
        <v>#VALUE!</v>
      </c>
      <c r="Q165" s="15" t="e">
        <f>SUMIF('[1]WASH COAL RECEIPT &amp; GCV DATA'!$A$3:$A$196,'MASTER DATA FILE WASH COAL'!A165,'[1]WASH COAL RECEIPT &amp; GCV DATA'!$Q$3:$Q$196)</f>
        <v>#VALUE!</v>
      </c>
      <c r="R165" s="16" t="e">
        <f>SUMIF('[1]WASH COAL RECEIPT &amp; GCV DATA'!$A$3:$A$256,'MASTER DATA FILE WASH COAL'!A165,'[1]WASH COAL RECEIPT &amp; GCV DATA'!$R$3:$R$256)+IF(H165=$J$234,($K$234*K165),0)+IF(H165=$J$235,($K$235*K165),0)</f>
        <v>#VALUE!</v>
      </c>
      <c r="S165" s="15" t="e">
        <f t="shared" si="23"/>
        <v>#VALUE!</v>
      </c>
      <c r="T165" s="15" t="e">
        <f>SUMIF('[1]WASH COAL RECEIPT &amp; GCV DATA'!$A$3:$A$196,'MASTER DATA FILE WASH COAL'!A165,'[1]WASH COAL RECEIPT &amp; GCV DATA'!$T$3:$T$196)</f>
        <v>#VALUE!</v>
      </c>
      <c r="U165" s="15" t="e">
        <f t="shared" si="24"/>
        <v>#VALUE!</v>
      </c>
      <c r="V165" s="15" t="e">
        <f>SUMIF('[1]WASH COAL RECEIPT &amp; GCV DATA'!$A$3:$A$196,'MASTER DATA FILE WASH COAL'!A165,'[1]WASH COAL RECEIPT &amp; GCV DATA'!$V$3:$V$196)</f>
        <v>#VALUE!</v>
      </c>
      <c r="W165" s="15" t="e">
        <f t="shared" si="25"/>
        <v>#VALUE!</v>
      </c>
      <c r="X165" s="13" t="e">
        <f t="shared" si="26"/>
        <v>#VALUE!</v>
      </c>
      <c r="Y165" s="13"/>
      <c r="Z165" s="13"/>
      <c r="AB165">
        <v>4334.429796696315</v>
      </c>
      <c r="AC165" s="53" t="e">
        <f t="shared" si="28"/>
        <v>#VALUE!</v>
      </c>
      <c r="AH165">
        <v>16495055.349929409</v>
      </c>
    </row>
    <row r="166" spans="1:34" customFormat="1" ht="15.6" x14ac:dyDescent="0.3">
      <c r="A166" s="71"/>
      <c r="B166" s="57" t="e">
        <f>SUMIF('[1]WASH COAL RECEIPT &amp; GCV DATA'!$A$3:$A$123,A166,'[1]WASH COAL RECEIPT &amp; GCV DATA'!$B$3:$B$123)</f>
        <v>#VALUE!</v>
      </c>
      <c r="C166" s="13" t="e">
        <f>SUMIF('[1]WASH COAL RECEIPT &amp; GCV DATA'!$A$3:$A$123,A166,'[1]WASH COAL RECEIPT &amp; GCV DATA'!$C$3:$C$123)</f>
        <v>#VALUE!</v>
      </c>
      <c r="D166" s="13">
        <f>IFERROR(VLOOKUP(A166,'[1]WASH COAL RECEIPT &amp; GCV DATA'!A166:V288,4,0),0)</f>
        <v>0</v>
      </c>
      <c r="E166" s="14">
        <f>IFERROR(VLOOKUP(A166,'[1]WASH COAL RECEIPT &amp; GCV DATA'!$A$2:$V$196,5,0),0)</f>
        <v>0</v>
      </c>
      <c r="F166" s="13" t="e">
        <f>SUMIF('[1]WASH COAL RECEIPT &amp; GCV DATA'!$A$3:$A$196,'MASTER DATA FILE WASH COAL'!A166,'[1]WASH COAL RECEIPT &amp; GCV DATA'!$F$3:$F$196)</f>
        <v>#VALUE!</v>
      </c>
      <c r="G166" s="13">
        <f>IFERROR(VLOOKUP(A166,'[1]WASH COAL RECEIPT &amp; GCV DATA'!$A$2:$V$196,7,0),0)</f>
        <v>0</v>
      </c>
      <c r="H166" s="13">
        <f>IFERROR(VLOOKUP(A166,'[1]WASH COAL RECEIPT &amp; GCV DATA'!$A$2:$V$196,8,0),0)</f>
        <v>0</v>
      </c>
      <c r="I166" s="13">
        <f>IFERROR(VLOOKUP(A166,'[1]WASH COAL RECEIPT &amp; GCV DATA'!$A$2:$V$196,9,0),0)</f>
        <v>0</v>
      </c>
      <c r="J166" s="13">
        <f>IFERROR(VLOOKUP(A166,'[1]WASH COAL RECEIPT &amp; GCV DATA'!$A$2:$V$196,10,0),0)</f>
        <v>0</v>
      </c>
      <c r="K166" s="15" t="e">
        <f>SUMIF('[1]WASH COAL RECEIPT &amp; GCV DATA'!$A$3:$A$196,'MASTER DATA FILE WASH COAL'!A166,'[1]WASH COAL RECEIPT &amp; GCV DATA'!$K$3:$K$196)</f>
        <v>#VALUE!</v>
      </c>
      <c r="L166" s="15" t="e">
        <f>SUMIF('[1]WASH COAL RECEIPT &amp; GCV DATA'!$A$3:$A$196,'MASTER DATA FILE WASH COAL'!A166,'[1]WASH COAL RECEIPT &amp; GCV DATA'!$L$3:$L$196)</f>
        <v>#VALUE!</v>
      </c>
      <c r="M166" s="15" t="e">
        <f t="shared" si="20"/>
        <v>#VALUE!</v>
      </c>
      <c r="N166" s="67" t="e">
        <f t="shared" si="21"/>
        <v>#VALUE!</v>
      </c>
      <c r="O166" s="15" t="e">
        <f>SUMIF('[1]WASH COAL RECEIPT &amp; GCV DATA'!$A$3:$A$196,'MASTER DATA FILE WASH COAL'!A166,'[1]WASH COAL RECEIPT &amp; GCV DATA'!$O$3:$O$196)</f>
        <v>#VALUE!</v>
      </c>
      <c r="P166" s="15" t="e">
        <f t="shared" si="22"/>
        <v>#VALUE!</v>
      </c>
      <c r="Q166" s="15" t="e">
        <f>SUMIF('[1]WASH COAL RECEIPT &amp; GCV DATA'!$A$3:$A$196,'MASTER DATA FILE WASH COAL'!A166,'[1]WASH COAL RECEIPT &amp; GCV DATA'!$Q$3:$Q$196)</f>
        <v>#VALUE!</v>
      </c>
      <c r="R166" s="16" t="e">
        <f>SUMIF('[1]WASH COAL RECEIPT &amp; GCV DATA'!$A$3:$A$256,'MASTER DATA FILE WASH COAL'!A166,'[1]WASH COAL RECEIPT &amp; GCV DATA'!$R$3:$R$256)+IF(H166=$J$234,($K$234*K166),0)+IF(H166=$J$235,($K$235*K166),0)</f>
        <v>#VALUE!</v>
      </c>
      <c r="S166" s="15" t="e">
        <f t="shared" si="23"/>
        <v>#VALUE!</v>
      </c>
      <c r="T166" s="15" t="e">
        <f>SUMIF('[1]WASH COAL RECEIPT &amp; GCV DATA'!$A$3:$A$196,'MASTER DATA FILE WASH COAL'!A166,'[1]WASH COAL RECEIPT &amp; GCV DATA'!$T$3:$T$196)</f>
        <v>#VALUE!</v>
      </c>
      <c r="U166" s="15" t="e">
        <f t="shared" si="24"/>
        <v>#VALUE!</v>
      </c>
      <c r="V166" s="15" t="e">
        <f>SUMIF('[1]WASH COAL RECEIPT &amp; GCV DATA'!$A$3:$A$196,'MASTER DATA FILE WASH COAL'!A166,'[1]WASH COAL RECEIPT &amp; GCV DATA'!$V$3:$V$196)</f>
        <v>#VALUE!</v>
      </c>
      <c r="W166" s="15" t="e">
        <f t="shared" si="25"/>
        <v>#VALUE!</v>
      </c>
      <c r="X166" s="13" t="e">
        <f t="shared" si="26"/>
        <v>#VALUE!</v>
      </c>
      <c r="Y166" s="13"/>
      <c r="Z166" s="13"/>
      <c r="AB166">
        <v>4240.645144301664</v>
      </c>
      <c r="AC166" s="53" t="e">
        <f t="shared" si="28"/>
        <v>#VALUE!</v>
      </c>
      <c r="AH166">
        <v>16337683.831999999</v>
      </c>
    </row>
    <row r="167" spans="1:34" customFormat="1" ht="15.6" x14ac:dyDescent="0.3">
      <c r="A167" s="71"/>
      <c r="B167" s="57" t="e">
        <f>SUMIF('[1]WASH COAL RECEIPT &amp; GCV DATA'!$A$3:$A$123,A167,'[1]WASH COAL RECEIPT &amp; GCV DATA'!$B$3:$B$123)</f>
        <v>#VALUE!</v>
      </c>
      <c r="C167" s="13" t="e">
        <f>SUMIF('[1]WASH COAL RECEIPT &amp; GCV DATA'!$A$3:$A$123,A167,'[1]WASH COAL RECEIPT &amp; GCV DATA'!$C$3:$C$123)</f>
        <v>#VALUE!</v>
      </c>
      <c r="D167" s="13">
        <f>IFERROR(VLOOKUP(A167,'[1]WASH COAL RECEIPT &amp; GCV DATA'!A167:V289,4,0),0)</f>
        <v>0</v>
      </c>
      <c r="E167" s="14">
        <f>IFERROR(VLOOKUP(A167,'[1]WASH COAL RECEIPT &amp; GCV DATA'!$A$2:$V$196,5,0),0)</f>
        <v>0</v>
      </c>
      <c r="F167" s="13" t="e">
        <f>SUMIF('[1]WASH COAL RECEIPT &amp; GCV DATA'!$A$3:$A$196,'MASTER DATA FILE WASH COAL'!A167,'[1]WASH COAL RECEIPT &amp; GCV DATA'!$F$3:$F$196)</f>
        <v>#VALUE!</v>
      </c>
      <c r="G167" s="13">
        <f>IFERROR(VLOOKUP(A167,'[1]WASH COAL RECEIPT &amp; GCV DATA'!$A$2:$V$196,7,0),0)</f>
        <v>0</v>
      </c>
      <c r="H167" s="13">
        <f>IFERROR(VLOOKUP(A167,'[1]WASH COAL RECEIPT &amp; GCV DATA'!$A$2:$V$196,8,0),0)</f>
        <v>0</v>
      </c>
      <c r="I167" s="13">
        <f>IFERROR(VLOOKUP(A167,'[1]WASH COAL RECEIPT &amp; GCV DATA'!$A$2:$V$196,9,0),0)</f>
        <v>0</v>
      </c>
      <c r="J167" s="13">
        <f>IFERROR(VLOOKUP(A167,'[1]WASH COAL RECEIPT &amp; GCV DATA'!$A$2:$V$196,10,0),0)</f>
        <v>0</v>
      </c>
      <c r="K167" s="15" t="e">
        <f>SUMIF('[1]WASH COAL RECEIPT &amp; GCV DATA'!$A$3:$A$196,'MASTER DATA FILE WASH COAL'!A167,'[1]WASH COAL RECEIPT &amp; GCV DATA'!$K$3:$K$196)</f>
        <v>#VALUE!</v>
      </c>
      <c r="L167" s="15" t="e">
        <f>SUMIF('[1]WASH COAL RECEIPT &amp; GCV DATA'!$A$3:$A$196,'MASTER DATA FILE WASH COAL'!A167,'[1]WASH COAL RECEIPT &amp; GCV DATA'!$L$3:$L$196)</f>
        <v>#VALUE!</v>
      </c>
      <c r="M167" s="15" t="e">
        <f t="shared" si="20"/>
        <v>#VALUE!</v>
      </c>
      <c r="N167" s="67" t="e">
        <f t="shared" si="21"/>
        <v>#VALUE!</v>
      </c>
      <c r="O167" s="15" t="e">
        <f>SUMIF('[1]WASH COAL RECEIPT &amp; GCV DATA'!$A$3:$A$196,'MASTER DATA FILE WASH COAL'!A167,'[1]WASH COAL RECEIPT &amp; GCV DATA'!$O$3:$O$196)</f>
        <v>#VALUE!</v>
      </c>
      <c r="P167" s="15" t="e">
        <f t="shared" si="22"/>
        <v>#VALUE!</v>
      </c>
      <c r="Q167" s="15" t="e">
        <f>SUMIF('[1]WASH COAL RECEIPT &amp; GCV DATA'!$A$3:$A$196,'MASTER DATA FILE WASH COAL'!A167,'[1]WASH COAL RECEIPT &amp; GCV DATA'!$Q$3:$Q$196)</f>
        <v>#VALUE!</v>
      </c>
      <c r="R167" s="16" t="e">
        <f>SUMIF('[1]WASH COAL RECEIPT &amp; GCV DATA'!$A$3:$A$256,'MASTER DATA FILE WASH COAL'!A167,'[1]WASH COAL RECEIPT &amp; GCV DATA'!$R$3:$R$256)+IF(H167=$J$234,($K$234*K167),0)+IF(H167=$J$235,($K$235*K167),0)</f>
        <v>#VALUE!</v>
      </c>
      <c r="S167" s="15" t="e">
        <f t="shared" si="23"/>
        <v>#VALUE!</v>
      </c>
      <c r="T167" s="15" t="e">
        <f>SUMIF('[1]WASH COAL RECEIPT &amp; GCV DATA'!$A$3:$A$196,'MASTER DATA FILE WASH COAL'!A167,'[1]WASH COAL RECEIPT &amp; GCV DATA'!$T$3:$T$196)</f>
        <v>#VALUE!</v>
      </c>
      <c r="U167" s="15" t="e">
        <f t="shared" si="24"/>
        <v>#VALUE!</v>
      </c>
      <c r="V167" s="15" t="e">
        <f>SUMIF('[1]WASH COAL RECEIPT &amp; GCV DATA'!$A$3:$A$196,'MASTER DATA FILE WASH COAL'!A167,'[1]WASH COAL RECEIPT &amp; GCV DATA'!$V$3:$V$196)</f>
        <v>#VALUE!</v>
      </c>
      <c r="W167" s="15" t="e">
        <f t="shared" si="25"/>
        <v>#VALUE!</v>
      </c>
      <c r="X167" s="13" t="e">
        <f t="shared" si="26"/>
        <v>#VALUE!</v>
      </c>
      <c r="Y167" s="13"/>
      <c r="Z167" s="13"/>
      <c r="AB167">
        <v>4261.1481129083413</v>
      </c>
      <c r="AC167" s="53" t="e">
        <f t="shared" si="28"/>
        <v>#VALUE!</v>
      </c>
      <c r="AH167">
        <v>15036516.945625</v>
      </c>
    </row>
    <row r="168" spans="1:34" customFormat="1" ht="15.6" x14ac:dyDescent="0.3">
      <c r="A168" s="71"/>
      <c r="B168" s="57" t="e">
        <f>SUMIF('[1]WASH COAL RECEIPT &amp; GCV DATA'!$A$3:$A$123,A168,'[1]WASH COAL RECEIPT &amp; GCV DATA'!$B$3:$B$123)</f>
        <v>#VALUE!</v>
      </c>
      <c r="C168" s="13" t="e">
        <f>SUMIF('[1]WASH COAL RECEIPT &amp; GCV DATA'!$A$3:$A$123,A168,'[1]WASH COAL RECEIPT &amp; GCV DATA'!$C$3:$C$123)</f>
        <v>#VALUE!</v>
      </c>
      <c r="D168" s="13">
        <f>IFERROR(VLOOKUP(A168,'[1]WASH COAL RECEIPT &amp; GCV DATA'!A168:V290,4,0),0)</f>
        <v>0</v>
      </c>
      <c r="E168" s="14">
        <f>IFERROR(VLOOKUP(A168,'[1]WASH COAL RECEIPT &amp; GCV DATA'!$A$2:$V$196,5,0),0)</f>
        <v>0</v>
      </c>
      <c r="F168" s="13" t="e">
        <f>SUMIF('[1]WASH COAL RECEIPT &amp; GCV DATA'!$A$3:$A$196,'MASTER DATA FILE WASH COAL'!A168,'[1]WASH COAL RECEIPT &amp; GCV DATA'!$F$3:$F$196)</f>
        <v>#VALUE!</v>
      </c>
      <c r="G168" s="13">
        <f>IFERROR(VLOOKUP(A168,'[1]WASH COAL RECEIPT &amp; GCV DATA'!$A$2:$V$196,7,0),0)</f>
        <v>0</v>
      </c>
      <c r="H168" s="13">
        <f>IFERROR(VLOOKUP(A168,'[1]WASH COAL RECEIPT &amp; GCV DATA'!$A$2:$V$196,8,0),0)</f>
        <v>0</v>
      </c>
      <c r="I168" s="13">
        <f>IFERROR(VLOOKUP(A168,'[1]WASH COAL RECEIPT &amp; GCV DATA'!$A$2:$V$196,9,0),0)</f>
        <v>0</v>
      </c>
      <c r="J168" s="13">
        <f>IFERROR(VLOOKUP(A168,'[1]WASH COAL RECEIPT &amp; GCV DATA'!$A$2:$V$196,10,0),0)</f>
        <v>0</v>
      </c>
      <c r="K168" s="15" t="e">
        <f>SUMIF('[1]WASH COAL RECEIPT &amp; GCV DATA'!$A$3:$A$196,'MASTER DATA FILE WASH COAL'!A168,'[1]WASH COAL RECEIPT &amp; GCV DATA'!$K$3:$K$196)</f>
        <v>#VALUE!</v>
      </c>
      <c r="L168" s="15" t="e">
        <f>SUMIF('[1]WASH COAL RECEIPT &amp; GCV DATA'!$A$3:$A$196,'MASTER DATA FILE WASH COAL'!A168,'[1]WASH COAL RECEIPT &amp; GCV DATA'!$L$3:$L$196)</f>
        <v>#VALUE!</v>
      </c>
      <c r="M168" s="15" t="e">
        <f t="shared" si="20"/>
        <v>#VALUE!</v>
      </c>
      <c r="N168" s="67" t="e">
        <f t="shared" si="21"/>
        <v>#VALUE!</v>
      </c>
      <c r="O168" s="15" t="e">
        <f>SUMIF('[1]WASH COAL RECEIPT &amp; GCV DATA'!$A$3:$A$196,'MASTER DATA FILE WASH COAL'!A168,'[1]WASH COAL RECEIPT &amp; GCV DATA'!$O$3:$O$196)</f>
        <v>#VALUE!</v>
      </c>
      <c r="P168" s="15" t="e">
        <f t="shared" si="22"/>
        <v>#VALUE!</v>
      </c>
      <c r="Q168" s="15" t="e">
        <f>SUMIF('[1]WASH COAL RECEIPT &amp; GCV DATA'!$A$3:$A$196,'MASTER DATA FILE WASH COAL'!A168,'[1]WASH COAL RECEIPT &amp; GCV DATA'!$Q$3:$Q$196)</f>
        <v>#VALUE!</v>
      </c>
      <c r="R168" s="16" t="e">
        <f>SUMIF('[1]WASH COAL RECEIPT &amp; GCV DATA'!$A$3:$A$256,'MASTER DATA FILE WASH COAL'!A168,'[1]WASH COAL RECEIPT &amp; GCV DATA'!$R$3:$R$256)+IF(H168=$J$234,($K$234*K168),0)+IF(H168=$J$235,($K$235*K168),0)</f>
        <v>#VALUE!</v>
      </c>
      <c r="S168" s="15" t="e">
        <f t="shared" si="23"/>
        <v>#VALUE!</v>
      </c>
      <c r="T168" s="15" t="e">
        <f>SUMIF('[1]WASH COAL RECEIPT &amp; GCV DATA'!$A$3:$A$196,'MASTER DATA FILE WASH COAL'!A168,'[1]WASH COAL RECEIPT &amp; GCV DATA'!$T$3:$T$196)</f>
        <v>#VALUE!</v>
      </c>
      <c r="U168" s="15" t="e">
        <f t="shared" si="24"/>
        <v>#VALUE!</v>
      </c>
      <c r="V168" s="15" t="e">
        <f>SUMIF('[1]WASH COAL RECEIPT &amp; GCV DATA'!$A$3:$A$196,'MASTER DATA FILE WASH COAL'!A168,'[1]WASH COAL RECEIPT &amp; GCV DATA'!$V$3:$V$196)</f>
        <v>#VALUE!</v>
      </c>
      <c r="W168" s="15" t="e">
        <f t="shared" si="25"/>
        <v>#VALUE!</v>
      </c>
      <c r="X168" s="13" t="e">
        <f t="shared" si="26"/>
        <v>#VALUE!</v>
      </c>
      <c r="Y168" s="13"/>
      <c r="Z168" s="13"/>
      <c r="AB168">
        <v>4201.2619350732011</v>
      </c>
      <c r="AC168" s="53" t="e">
        <f t="shared" si="28"/>
        <v>#VALUE!</v>
      </c>
      <c r="AH168">
        <v>15233500.738500001</v>
      </c>
    </row>
    <row r="169" spans="1:34" customFormat="1" ht="15.6" x14ac:dyDescent="0.3">
      <c r="A169" s="71"/>
      <c r="B169" s="57" t="e">
        <f>SUMIF('[1]WASH COAL RECEIPT &amp; GCV DATA'!$A$3:$A$123,A169,'[1]WASH COAL RECEIPT &amp; GCV DATA'!$B$3:$B$123)</f>
        <v>#VALUE!</v>
      </c>
      <c r="C169" s="13" t="e">
        <f>SUMIF('[1]WASH COAL RECEIPT &amp; GCV DATA'!$A$3:$A$123,A169,'[1]WASH COAL RECEIPT &amp; GCV DATA'!$C$3:$C$123)</f>
        <v>#VALUE!</v>
      </c>
      <c r="D169" s="13">
        <f>IFERROR(VLOOKUP(A169,'[1]WASH COAL RECEIPT &amp; GCV DATA'!A169:V291,4,0),0)</f>
        <v>0</v>
      </c>
      <c r="E169" s="14">
        <f>IFERROR(VLOOKUP(A169,'[1]WASH COAL RECEIPT &amp; GCV DATA'!$A$2:$V$196,5,0),0)</f>
        <v>0</v>
      </c>
      <c r="F169" s="13" t="e">
        <f>SUMIF('[1]WASH COAL RECEIPT &amp; GCV DATA'!$A$3:$A$196,'MASTER DATA FILE WASH COAL'!A169,'[1]WASH COAL RECEIPT &amp; GCV DATA'!$F$3:$F$196)</f>
        <v>#VALUE!</v>
      </c>
      <c r="G169" s="13">
        <f>IFERROR(VLOOKUP(A169,'[1]WASH COAL RECEIPT &amp; GCV DATA'!$A$2:$V$196,7,0),0)</f>
        <v>0</v>
      </c>
      <c r="H169" s="13">
        <f>IFERROR(VLOOKUP(A169,'[1]WASH COAL RECEIPT &amp; GCV DATA'!$A$2:$V$196,8,0),0)</f>
        <v>0</v>
      </c>
      <c r="I169" s="13">
        <f>IFERROR(VLOOKUP(A169,'[1]WASH COAL RECEIPT &amp; GCV DATA'!$A$2:$V$196,9,0),0)</f>
        <v>0</v>
      </c>
      <c r="J169" s="13">
        <f>IFERROR(VLOOKUP(A169,'[1]WASH COAL RECEIPT &amp; GCV DATA'!$A$2:$V$196,10,0),0)</f>
        <v>0</v>
      </c>
      <c r="K169" s="15" t="e">
        <f>SUMIF('[1]WASH COAL RECEIPT &amp; GCV DATA'!$A$3:$A$196,'MASTER DATA FILE WASH COAL'!A169,'[1]WASH COAL RECEIPT &amp; GCV DATA'!$K$3:$K$196)</f>
        <v>#VALUE!</v>
      </c>
      <c r="L169" s="15" t="e">
        <f>SUMIF('[1]WASH COAL RECEIPT &amp; GCV DATA'!$A$3:$A$196,'MASTER DATA FILE WASH COAL'!A169,'[1]WASH COAL RECEIPT &amp; GCV DATA'!$L$3:$L$196)</f>
        <v>#VALUE!</v>
      </c>
      <c r="M169" s="15" t="e">
        <f t="shared" si="20"/>
        <v>#VALUE!</v>
      </c>
      <c r="N169" s="67" t="e">
        <f t="shared" si="21"/>
        <v>#VALUE!</v>
      </c>
      <c r="O169" s="15" t="e">
        <f>SUMIF('[1]WASH COAL RECEIPT &amp; GCV DATA'!$A$3:$A$196,'MASTER DATA FILE WASH COAL'!A169,'[1]WASH COAL RECEIPT &amp; GCV DATA'!$O$3:$O$196)</f>
        <v>#VALUE!</v>
      </c>
      <c r="P169" s="15" t="e">
        <f t="shared" si="22"/>
        <v>#VALUE!</v>
      </c>
      <c r="Q169" s="15" t="e">
        <f>SUMIF('[1]WASH COAL RECEIPT &amp; GCV DATA'!$A$3:$A$196,'MASTER DATA FILE WASH COAL'!A169,'[1]WASH COAL RECEIPT &amp; GCV DATA'!$Q$3:$Q$196)</f>
        <v>#VALUE!</v>
      </c>
      <c r="R169" s="16" t="e">
        <f>SUMIF('[1]WASH COAL RECEIPT &amp; GCV DATA'!$A$3:$A$256,'MASTER DATA FILE WASH COAL'!A169,'[1]WASH COAL RECEIPT &amp; GCV DATA'!$R$3:$R$256)+IF(H169=$J$234,($K$234*K169),0)+IF(H169=$J$235,($K$235*K169),0)</f>
        <v>#VALUE!</v>
      </c>
      <c r="S169" s="15" t="e">
        <f t="shared" si="23"/>
        <v>#VALUE!</v>
      </c>
      <c r="T169" s="15" t="e">
        <f>SUMIF('[1]WASH COAL RECEIPT &amp; GCV DATA'!$A$3:$A$196,'MASTER DATA FILE WASH COAL'!A169,'[1]WASH COAL RECEIPT &amp; GCV DATA'!$T$3:$T$196)</f>
        <v>#VALUE!</v>
      </c>
      <c r="U169" s="15" t="e">
        <f t="shared" si="24"/>
        <v>#VALUE!</v>
      </c>
      <c r="V169" s="15" t="e">
        <f>SUMIF('[1]WASH COAL RECEIPT &amp; GCV DATA'!$A$3:$A$196,'MASTER DATA FILE WASH COAL'!A169,'[1]WASH COAL RECEIPT &amp; GCV DATA'!$V$3:$V$196)</f>
        <v>#VALUE!</v>
      </c>
      <c r="W169" s="15" t="e">
        <f t="shared" si="25"/>
        <v>#VALUE!</v>
      </c>
      <c r="X169" s="13" t="e">
        <f t="shared" si="26"/>
        <v>#VALUE!</v>
      </c>
      <c r="Y169" s="13"/>
      <c r="Z169" s="13"/>
      <c r="AB169">
        <v>4072.1028559384549</v>
      </c>
      <c r="AC169" s="53" t="e">
        <f t="shared" si="28"/>
        <v>#VALUE!</v>
      </c>
      <c r="AH169">
        <v>15250970.352500001</v>
      </c>
    </row>
    <row r="170" spans="1:34" customFormat="1" ht="15.6" x14ac:dyDescent="0.3">
      <c r="A170" s="71"/>
      <c r="B170" s="57" t="e">
        <f>SUMIF('[1]WASH COAL RECEIPT &amp; GCV DATA'!$A$3:$A$123,A170,'[1]WASH COAL RECEIPT &amp; GCV DATA'!$B$3:$B$123)</f>
        <v>#VALUE!</v>
      </c>
      <c r="C170" s="13" t="e">
        <f>SUMIF('[1]WASH COAL RECEIPT &amp; GCV DATA'!$A$3:$A$123,A170,'[1]WASH COAL RECEIPT &amp; GCV DATA'!$C$3:$C$123)</f>
        <v>#VALUE!</v>
      </c>
      <c r="D170" s="13">
        <f>IFERROR(VLOOKUP(A170,'[1]WASH COAL RECEIPT &amp; GCV DATA'!A170:V292,4,0),0)</f>
        <v>0</v>
      </c>
      <c r="E170" s="14">
        <f>IFERROR(VLOOKUP(A170,'[1]WASH COAL RECEIPT &amp; GCV DATA'!$A$2:$V$196,5,0),0)</f>
        <v>0</v>
      </c>
      <c r="F170" s="13" t="e">
        <f>SUMIF('[1]WASH COAL RECEIPT &amp; GCV DATA'!$A$3:$A$196,'MASTER DATA FILE WASH COAL'!A170,'[1]WASH COAL RECEIPT &amp; GCV DATA'!$F$3:$F$196)</f>
        <v>#VALUE!</v>
      </c>
      <c r="G170" s="13">
        <f>IFERROR(VLOOKUP(A170,'[1]WASH COAL RECEIPT &amp; GCV DATA'!$A$2:$V$196,7,0),0)</f>
        <v>0</v>
      </c>
      <c r="H170" s="13">
        <f>IFERROR(VLOOKUP(A170,'[1]WASH COAL RECEIPT &amp; GCV DATA'!$A$2:$V$196,8,0),0)</f>
        <v>0</v>
      </c>
      <c r="I170" s="13">
        <f>IFERROR(VLOOKUP(A170,'[1]WASH COAL RECEIPT &amp; GCV DATA'!$A$2:$V$196,9,0),0)</f>
        <v>0</v>
      </c>
      <c r="J170" s="13">
        <f>IFERROR(VLOOKUP(A170,'[1]WASH COAL RECEIPT &amp; GCV DATA'!$A$2:$V$196,10,0),0)</f>
        <v>0</v>
      </c>
      <c r="K170" s="15" t="e">
        <f>SUMIF('[1]WASH COAL RECEIPT &amp; GCV DATA'!$A$3:$A$196,'MASTER DATA FILE WASH COAL'!A170,'[1]WASH COAL RECEIPT &amp; GCV DATA'!$K$3:$K$196)</f>
        <v>#VALUE!</v>
      </c>
      <c r="L170" s="15" t="e">
        <f>SUMIF('[1]WASH COAL RECEIPT &amp; GCV DATA'!$A$3:$A$196,'MASTER DATA FILE WASH COAL'!A170,'[1]WASH COAL RECEIPT &amp; GCV DATA'!$L$3:$L$196)</f>
        <v>#VALUE!</v>
      </c>
      <c r="M170" s="15" t="e">
        <f t="shared" si="20"/>
        <v>#VALUE!</v>
      </c>
      <c r="N170" s="67" t="e">
        <f t="shared" si="21"/>
        <v>#VALUE!</v>
      </c>
      <c r="O170" s="15" t="e">
        <f>SUMIF('[1]WASH COAL RECEIPT &amp; GCV DATA'!$A$3:$A$196,'MASTER DATA FILE WASH COAL'!A170,'[1]WASH COAL RECEIPT &amp; GCV DATA'!$O$3:$O$196)</f>
        <v>#VALUE!</v>
      </c>
      <c r="P170" s="15" t="e">
        <f t="shared" si="22"/>
        <v>#VALUE!</v>
      </c>
      <c r="Q170" s="15" t="e">
        <f>SUMIF('[1]WASH COAL RECEIPT &amp; GCV DATA'!$A$3:$A$196,'MASTER DATA FILE WASH COAL'!A170,'[1]WASH COAL RECEIPT &amp; GCV DATA'!$Q$3:$Q$196)</f>
        <v>#VALUE!</v>
      </c>
      <c r="R170" s="16" t="e">
        <f>SUMIF('[1]WASH COAL RECEIPT &amp; GCV DATA'!$A$3:$A$256,'MASTER DATA FILE WASH COAL'!A170,'[1]WASH COAL RECEIPT &amp; GCV DATA'!$R$3:$R$256)+IF(H170=$J$234,($K$234*K170),0)+IF(H170=$J$235,($K$235*K170),0)</f>
        <v>#VALUE!</v>
      </c>
      <c r="S170" s="15" t="e">
        <f t="shared" si="23"/>
        <v>#VALUE!</v>
      </c>
      <c r="T170" s="15" t="e">
        <f>SUMIF('[1]WASH COAL RECEIPT &amp; GCV DATA'!$A$3:$A$196,'MASTER DATA FILE WASH COAL'!A170,'[1]WASH COAL RECEIPT &amp; GCV DATA'!$T$3:$T$196)</f>
        <v>#VALUE!</v>
      </c>
      <c r="U170" s="15" t="e">
        <f t="shared" si="24"/>
        <v>#VALUE!</v>
      </c>
      <c r="V170" s="15" t="e">
        <f>SUMIF('[1]WASH COAL RECEIPT &amp; GCV DATA'!$A$3:$A$196,'MASTER DATA FILE WASH COAL'!A170,'[1]WASH COAL RECEIPT &amp; GCV DATA'!$V$3:$V$196)</f>
        <v>#VALUE!</v>
      </c>
      <c r="W170" s="15" t="e">
        <f t="shared" si="25"/>
        <v>#VALUE!</v>
      </c>
      <c r="X170" s="13" t="e">
        <f t="shared" si="26"/>
        <v>#VALUE!</v>
      </c>
      <c r="Y170" s="13"/>
      <c r="Z170" s="13"/>
      <c r="AB170">
        <v>4182.5888771186437</v>
      </c>
      <c r="AC170" s="53" t="e">
        <f t="shared" si="28"/>
        <v>#VALUE!</v>
      </c>
      <c r="AH170">
        <v>15581425.490374999</v>
      </c>
    </row>
    <row r="171" spans="1:34" customFormat="1" ht="15.6" x14ac:dyDescent="0.3">
      <c r="A171" s="71"/>
      <c r="B171" s="57" t="e">
        <f>SUMIF('[1]WASH COAL RECEIPT &amp; GCV DATA'!$A$3:$A$123,A171,'[1]WASH COAL RECEIPT &amp; GCV DATA'!$B$3:$B$123)</f>
        <v>#VALUE!</v>
      </c>
      <c r="C171" s="13" t="e">
        <f>SUMIF('[1]WASH COAL RECEIPT &amp; GCV DATA'!$A$3:$A$123,A171,'[1]WASH COAL RECEIPT &amp; GCV DATA'!$C$3:$C$123)</f>
        <v>#VALUE!</v>
      </c>
      <c r="D171" s="13">
        <f>IFERROR(VLOOKUP(A171,'[1]WASH COAL RECEIPT &amp; GCV DATA'!A171:V293,4,0),0)</f>
        <v>0</v>
      </c>
      <c r="E171" s="14">
        <f>IFERROR(VLOOKUP(A171,'[1]WASH COAL RECEIPT &amp; GCV DATA'!$A$2:$V$196,5,0),0)</f>
        <v>0</v>
      </c>
      <c r="F171" s="13" t="e">
        <f>SUMIF('[1]WASH COAL RECEIPT &amp; GCV DATA'!$A$3:$A$196,'MASTER DATA FILE WASH COAL'!A171,'[1]WASH COAL RECEIPT &amp; GCV DATA'!$F$3:$F$196)</f>
        <v>#VALUE!</v>
      </c>
      <c r="G171" s="13">
        <f>IFERROR(VLOOKUP(A171,'[1]WASH COAL RECEIPT &amp; GCV DATA'!$A$2:$V$196,7,0),0)</f>
        <v>0</v>
      </c>
      <c r="H171" s="13">
        <f>IFERROR(VLOOKUP(A171,'[1]WASH COAL RECEIPT &amp; GCV DATA'!$A$2:$V$196,8,0),0)</f>
        <v>0</v>
      </c>
      <c r="I171" s="13">
        <f>IFERROR(VLOOKUP(A171,'[1]WASH COAL RECEIPT &amp; GCV DATA'!$A$2:$V$196,9,0),0)</f>
        <v>0</v>
      </c>
      <c r="J171" s="13">
        <f>IFERROR(VLOOKUP(A171,'[1]WASH COAL RECEIPT &amp; GCV DATA'!$A$2:$V$196,10,0),0)</f>
        <v>0</v>
      </c>
      <c r="K171" s="15" t="e">
        <f>SUMIF('[1]WASH COAL RECEIPT &amp; GCV DATA'!$A$3:$A$196,'MASTER DATA FILE WASH COAL'!A171,'[1]WASH COAL RECEIPT &amp; GCV DATA'!$K$3:$K$196)</f>
        <v>#VALUE!</v>
      </c>
      <c r="L171" s="15" t="e">
        <f>SUMIF('[1]WASH COAL RECEIPT &amp; GCV DATA'!$A$3:$A$196,'MASTER DATA FILE WASH COAL'!A171,'[1]WASH COAL RECEIPT &amp; GCV DATA'!$L$3:$L$196)</f>
        <v>#VALUE!</v>
      </c>
      <c r="M171" s="15" t="e">
        <f t="shared" si="20"/>
        <v>#VALUE!</v>
      </c>
      <c r="N171" s="67" t="e">
        <f t="shared" si="21"/>
        <v>#VALUE!</v>
      </c>
      <c r="O171" s="15" t="e">
        <f>SUMIF('[1]WASH COAL RECEIPT &amp; GCV DATA'!$A$3:$A$196,'MASTER DATA FILE WASH COAL'!A171,'[1]WASH COAL RECEIPT &amp; GCV DATA'!$O$3:$O$196)</f>
        <v>#VALUE!</v>
      </c>
      <c r="P171" s="15" t="e">
        <f t="shared" si="22"/>
        <v>#VALUE!</v>
      </c>
      <c r="Q171" s="15" t="e">
        <f>SUMIF('[1]WASH COAL RECEIPT &amp; GCV DATA'!$A$3:$A$196,'MASTER DATA FILE WASH COAL'!A171,'[1]WASH COAL RECEIPT &amp; GCV DATA'!$Q$3:$Q$196)</f>
        <v>#VALUE!</v>
      </c>
      <c r="R171" s="16" t="e">
        <f>SUMIF('[1]WASH COAL RECEIPT &amp; GCV DATA'!$A$3:$A$256,'MASTER DATA FILE WASH COAL'!A171,'[1]WASH COAL RECEIPT &amp; GCV DATA'!$R$3:$R$256)+IF(H171=$J$234,($K$234*K171),0)+IF(H171=$J$235,($K$235*K171),0)</f>
        <v>#VALUE!</v>
      </c>
      <c r="S171" s="15" t="e">
        <f t="shared" si="23"/>
        <v>#VALUE!</v>
      </c>
      <c r="T171" s="15" t="e">
        <f>SUMIF('[1]WASH COAL RECEIPT &amp; GCV DATA'!$A$3:$A$196,'MASTER DATA FILE WASH COAL'!A171,'[1]WASH COAL RECEIPT &amp; GCV DATA'!$T$3:$T$196)</f>
        <v>#VALUE!</v>
      </c>
      <c r="U171" s="15" t="e">
        <f t="shared" si="24"/>
        <v>#VALUE!</v>
      </c>
      <c r="V171" s="15" t="e">
        <f>SUMIF('[1]WASH COAL RECEIPT &amp; GCV DATA'!$A$3:$A$196,'MASTER DATA FILE WASH COAL'!A171,'[1]WASH COAL RECEIPT &amp; GCV DATA'!$V$3:$V$196)</f>
        <v>#VALUE!</v>
      </c>
      <c r="W171" s="15" t="e">
        <f t="shared" si="25"/>
        <v>#VALUE!</v>
      </c>
      <c r="X171" s="13" t="e">
        <f t="shared" si="26"/>
        <v>#VALUE!</v>
      </c>
      <c r="Y171" s="13"/>
      <c r="Z171" s="13"/>
      <c r="AB171">
        <v>4350.7074456865639</v>
      </c>
      <c r="AC171" s="53" t="e">
        <f t="shared" si="28"/>
        <v>#VALUE!</v>
      </c>
      <c r="AH171">
        <v>15706888.831800001</v>
      </c>
    </row>
    <row r="172" spans="1:34" customFormat="1" ht="15.6" x14ac:dyDescent="0.3">
      <c r="A172" s="71"/>
      <c r="B172" s="57" t="e">
        <f>SUMIF('[1]WASH COAL RECEIPT &amp; GCV DATA'!$A$3:$A$123,A172,'[1]WASH COAL RECEIPT &amp; GCV DATA'!$B$3:$B$123)</f>
        <v>#VALUE!</v>
      </c>
      <c r="C172" s="13" t="e">
        <f>SUMIF('[1]WASH COAL RECEIPT &amp; GCV DATA'!$A$3:$A$123,A172,'[1]WASH COAL RECEIPT &amp; GCV DATA'!$C$3:$C$123)</f>
        <v>#VALUE!</v>
      </c>
      <c r="D172" s="13">
        <f>IFERROR(VLOOKUP(A172,'[1]WASH COAL RECEIPT &amp; GCV DATA'!A174:V294,4,0),0)</f>
        <v>0</v>
      </c>
      <c r="E172" s="14">
        <f>IFERROR(VLOOKUP(A172,'[1]WASH COAL RECEIPT &amp; GCV DATA'!$A$2:$V$196,5,0),0)</f>
        <v>0</v>
      </c>
      <c r="F172" s="13" t="e">
        <f>SUMIF('[1]WASH COAL RECEIPT &amp; GCV DATA'!$A$3:$A$196,'MASTER DATA FILE WASH COAL'!A172,'[1]WASH COAL RECEIPT &amp; GCV DATA'!$F$3:$F$196)</f>
        <v>#VALUE!</v>
      </c>
      <c r="G172" s="13">
        <f>IFERROR(VLOOKUP(A172,'[1]WASH COAL RECEIPT &amp; GCV DATA'!$A$2:$V$196,7,0),0)</f>
        <v>0</v>
      </c>
      <c r="H172" s="13">
        <f>IFERROR(VLOOKUP(A172,'[1]WASH COAL RECEIPT &amp; GCV DATA'!$A$2:$V$196,8,0),0)</f>
        <v>0</v>
      </c>
      <c r="I172" s="13">
        <f>IFERROR(VLOOKUP(A172,'[1]WASH COAL RECEIPT &amp; GCV DATA'!$A$2:$V$196,9,0),0)</f>
        <v>0</v>
      </c>
      <c r="J172" s="13">
        <f>IFERROR(VLOOKUP(A172,'[1]WASH COAL RECEIPT &amp; GCV DATA'!$A$2:$V$196,10,0),0)</f>
        <v>0</v>
      </c>
      <c r="K172" s="15" t="e">
        <f>SUMIF('[1]WASH COAL RECEIPT &amp; GCV DATA'!$A$3:$A$196,'MASTER DATA FILE WASH COAL'!A172,'[1]WASH COAL RECEIPT &amp; GCV DATA'!$K$3:$K$196)</f>
        <v>#VALUE!</v>
      </c>
      <c r="L172" s="15" t="e">
        <f>SUMIF('[1]WASH COAL RECEIPT &amp; GCV DATA'!$A$3:$A$196,'MASTER DATA FILE WASH COAL'!A172,'[1]WASH COAL RECEIPT &amp; GCV DATA'!$L$3:$L$196)</f>
        <v>#VALUE!</v>
      </c>
      <c r="M172" s="15" t="e">
        <f t="shared" si="20"/>
        <v>#VALUE!</v>
      </c>
      <c r="N172" s="67" t="e">
        <f t="shared" si="21"/>
        <v>#VALUE!</v>
      </c>
      <c r="O172" s="15" t="e">
        <f>SUMIF('[1]WASH COAL RECEIPT &amp; GCV DATA'!$A$3:$A$196,'MASTER DATA FILE WASH COAL'!A172,'[1]WASH COAL RECEIPT &amp; GCV DATA'!$O$3:$O$196)</f>
        <v>#VALUE!</v>
      </c>
      <c r="P172" s="15" t="e">
        <f t="shared" si="22"/>
        <v>#VALUE!</v>
      </c>
      <c r="Q172" s="15" t="e">
        <f>SUMIF('[1]WASH COAL RECEIPT &amp; GCV DATA'!$A$3:$A$196,'MASTER DATA FILE WASH COAL'!A172,'[1]WASH COAL RECEIPT &amp; GCV DATA'!$Q$3:$Q$196)</f>
        <v>#VALUE!</v>
      </c>
      <c r="R172" s="16" t="e">
        <f>SUMIF('[1]WASH COAL RECEIPT &amp; GCV DATA'!$A$3:$A$256,'MASTER DATA FILE WASH COAL'!A172,'[1]WASH COAL RECEIPT &amp; GCV DATA'!$R$3:$R$256)+IF(H172=$J$234,($K$234*K172),0)+IF(H172=$J$235,($K$235*K172),0)</f>
        <v>#VALUE!</v>
      </c>
      <c r="S172" s="15" t="e">
        <f t="shared" si="23"/>
        <v>#VALUE!</v>
      </c>
      <c r="T172" s="15" t="e">
        <f>SUMIF('[1]WASH COAL RECEIPT &amp; GCV DATA'!$A$3:$A$196,'MASTER DATA FILE WASH COAL'!A172,'[1]WASH COAL RECEIPT &amp; GCV DATA'!$T$3:$T$196)</f>
        <v>#VALUE!</v>
      </c>
      <c r="U172" s="15" t="e">
        <f t="shared" si="24"/>
        <v>#VALUE!</v>
      </c>
      <c r="V172" s="15" t="e">
        <f>SUMIF('[1]WASH COAL RECEIPT &amp; GCV DATA'!$A$3:$A$196,'MASTER DATA FILE WASH COAL'!A172,'[1]WASH COAL RECEIPT &amp; GCV DATA'!$V$3:$V$196)</f>
        <v>#VALUE!</v>
      </c>
      <c r="W172" s="15" t="e">
        <f t="shared" si="25"/>
        <v>#VALUE!</v>
      </c>
      <c r="X172" s="13" t="e">
        <f t="shared" si="26"/>
        <v>#VALUE!</v>
      </c>
      <c r="Y172" s="13"/>
      <c r="Z172" s="13"/>
      <c r="AB172">
        <v>4394.4351468872628</v>
      </c>
      <c r="AC172" s="53" t="e">
        <f t="shared" si="28"/>
        <v>#VALUE!</v>
      </c>
      <c r="AH172">
        <v>16186138.752</v>
      </c>
    </row>
    <row r="173" spans="1:34" customFormat="1" ht="15.6" x14ac:dyDescent="0.3">
      <c r="A173" s="71"/>
      <c r="B173" s="57" t="e">
        <f>SUMIF('[1]WASH COAL RECEIPT &amp; GCV DATA'!$A$3:$A$123,A173,'[1]WASH COAL RECEIPT &amp; GCV DATA'!$B$3:$B$123)</f>
        <v>#VALUE!</v>
      </c>
      <c r="C173" s="13" t="e">
        <f>SUMIF('[1]WASH COAL RECEIPT &amp; GCV DATA'!$A$3:$A$123,A173,'[1]WASH COAL RECEIPT &amp; GCV DATA'!$C$3:$C$123)</f>
        <v>#VALUE!</v>
      </c>
      <c r="D173" s="13">
        <f>IFERROR(VLOOKUP(A173,'[1]WASH COAL RECEIPT &amp; GCV DATA'!A175:V295,4,0),0)</f>
        <v>0</v>
      </c>
      <c r="E173" s="14">
        <f>IFERROR(VLOOKUP(A173,'[1]WASH COAL RECEIPT &amp; GCV DATA'!$A$2:$V$196,5,0),0)</f>
        <v>0</v>
      </c>
      <c r="F173" s="13" t="e">
        <f>SUMIF('[1]WASH COAL RECEIPT &amp; GCV DATA'!$A$3:$A$196,'MASTER DATA FILE WASH COAL'!A173,'[1]WASH COAL RECEIPT &amp; GCV DATA'!$F$3:$F$196)</f>
        <v>#VALUE!</v>
      </c>
      <c r="G173" s="13">
        <f>IFERROR(VLOOKUP(A173,'[1]WASH COAL RECEIPT &amp; GCV DATA'!$A$2:$V$196,7,0),0)</f>
        <v>0</v>
      </c>
      <c r="H173" s="13">
        <f>IFERROR(VLOOKUP(A173,'[1]WASH COAL RECEIPT &amp; GCV DATA'!$A$2:$V$196,8,0),0)</f>
        <v>0</v>
      </c>
      <c r="I173" s="13">
        <f>IFERROR(VLOOKUP(A173,'[1]WASH COAL RECEIPT &amp; GCV DATA'!$A$2:$V$196,9,0),0)</f>
        <v>0</v>
      </c>
      <c r="J173" s="13">
        <f>IFERROR(VLOOKUP(A173,'[1]WASH COAL RECEIPT &amp; GCV DATA'!$A$2:$V$196,10,0),0)</f>
        <v>0</v>
      </c>
      <c r="K173" s="15" t="e">
        <f>SUMIF('[1]WASH COAL RECEIPT &amp; GCV DATA'!$A$3:$A$196,'MASTER DATA FILE WASH COAL'!A173,'[1]WASH COAL RECEIPT &amp; GCV DATA'!$K$3:$K$196)</f>
        <v>#VALUE!</v>
      </c>
      <c r="L173" s="15" t="e">
        <f>SUMIF('[1]WASH COAL RECEIPT &amp; GCV DATA'!$A$3:$A$196,'MASTER DATA FILE WASH COAL'!A173,'[1]WASH COAL RECEIPT &amp; GCV DATA'!$L$3:$L$196)</f>
        <v>#VALUE!</v>
      </c>
      <c r="M173" s="15" t="e">
        <f t="shared" si="20"/>
        <v>#VALUE!</v>
      </c>
      <c r="N173" s="67" t="e">
        <f t="shared" si="21"/>
        <v>#VALUE!</v>
      </c>
      <c r="O173" s="15" t="e">
        <f>SUMIF('[1]WASH COAL RECEIPT &amp; GCV DATA'!$A$3:$A$196,'MASTER DATA FILE WASH COAL'!A173,'[1]WASH COAL RECEIPT &amp; GCV DATA'!$O$3:$O$196)</f>
        <v>#VALUE!</v>
      </c>
      <c r="P173" s="15" t="e">
        <f t="shared" si="22"/>
        <v>#VALUE!</v>
      </c>
      <c r="Q173" s="15" t="e">
        <f>SUMIF('[1]WASH COAL RECEIPT &amp; GCV DATA'!$A$3:$A$196,'MASTER DATA FILE WASH COAL'!A173,'[1]WASH COAL RECEIPT &amp; GCV DATA'!$Q$3:$Q$196)</f>
        <v>#VALUE!</v>
      </c>
      <c r="R173" s="16" t="e">
        <f>SUMIF('[1]WASH COAL RECEIPT &amp; GCV DATA'!$A$3:$A$256,'MASTER DATA FILE WASH COAL'!A173,'[1]WASH COAL RECEIPT &amp; GCV DATA'!$R$3:$R$256)+IF(H173=$J$234,($K$234*K173),0)+IF(H173=$J$235,($K$235*K173),0)</f>
        <v>#VALUE!</v>
      </c>
      <c r="S173" s="15" t="e">
        <f t="shared" si="23"/>
        <v>#VALUE!</v>
      </c>
      <c r="T173" s="15" t="e">
        <f>SUMIF('[1]WASH COAL RECEIPT &amp; GCV DATA'!$A$3:$A$196,'MASTER DATA FILE WASH COAL'!A173,'[1]WASH COAL RECEIPT &amp; GCV DATA'!$T$3:$T$196)</f>
        <v>#VALUE!</v>
      </c>
      <c r="U173" s="15" t="e">
        <f t="shared" si="24"/>
        <v>#VALUE!</v>
      </c>
      <c r="V173" s="15" t="e">
        <f>SUMIF('[1]WASH COAL RECEIPT &amp; GCV DATA'!$A$3:$A$196,'MASTER DATA FILE WASH COAL'!A173,'[1]WASH COAL RECEIPT &amp; GCV DATA'!$V$3:$V$196)</f>
        <v>#VALUE!</v>
      </c>
      <c r="W173" s="15" t="e">
        <f t="shared" si="25"/>
        <v>#VALUE!</v>
      </c>
      <c r="X173" s="13" t="e">
        <f t="shared" si="26"/>
        <v>#VALUE!</v>
      </c>
      <c r="Y173" s="13"/>
      <c r="Z173" s="13"/>
      <c r="AB173">
        <v>4027.3776951672862</v>
      </c>
      <c r="AC173" s="53" t="e">
        <f t="shared" si="28"/>
        <v>#VALUE!</v>
      </c>
      <c r="AH173">
        <v>12945371.668125</v>
      </c>
    </row>
    <row r="174" spans="1:34" customFormat="1" ht="15.6" x14ac:dyDescent="0.3">
      <c r="A174" s="71"/>
      <c r="B174" s="57" t="e">
        <f>SUMIF('[1]WASH COAL RECEIPT &amp; GCV DATA'!$A$3:$A$123,A174,'[1]WASH COAL RECEIPT &amp; GCV DATA'!$B$3:$B$123)</f>
        <v>#VALUE!</v>
      </c>
      <c r="C174" s="13" t="e">
        <f>SUMIF('[1]WASH COAL RECEIPT &amp; GCV DATA'!$A$3:$A$123,A174,'[1]WASH COAL RECEIPT &amp; GCV DATA'!$C$3:$C$123)</f>
        <v>#VALUE!</v>
      </c>
      <c r="D174" s="13">
        <f>IFERROR(VLOOKUP(A174,'[1]WASH COAL RECEIPT &amp; GCV DATA'!A176:V296,4,0),0)</f>
        <v>0</v>
      </c>
      <c r="E174" s="14">
        <f>IFERROR(VLOOKUP(A174,'[1]WASH COAL RECEIPT &amp; GCV DATA'!$A$2:$V$196,5,0),0)</f>
        <v>0</v>
      </c>
      <c r="F174" s="13" t="e">
        <f>SUMIF('[1]WASH COAL RECEIPT &amp; GCV DATA'!$A$3:$A$196,'MASTER DATA FILE WASH COAL'!A174,'[1]WASH COAL RECEIPT &amp; GCV DATA'!$F$3:$F$196)</f>
        <v>#VALUE!</v>
      </c>
      <c r="G174" s="13">
        <f>IFERROR(VLOOKUP(A174,'[1]WASH COAL RECEIPT &amp; GCV DATA'!$A$2:$V$196,7,0),0)</f>
        <v>0</v>
      </c>
      <c r="H174" s="13">
        <f>IFERROR(VLOOKUP(A174,'[1]WASH COAL RECEIPT &amp; GCV DATA'!$A$2:$V$196,8,0),0)</f>
        <v>0</v>
      </c>
      <c r="I174" s="13">
        <f>IFERROR(VLOOKUP(A174,'[1]WASH COAL RECEIPT &amp; GCV DATA'!$A$2:$V$196,9,0),0)</f>
        <v>0</v>
      </c>
      <c r="J174" s="13">
        <f>IFERROR(VLOOKUP(A174,'[1]WASH COAL RECEIPT &amp; GCV DATA'!$A$2:$V$196,10,0),0)</f>
        <v>0</v>
      </c>
      <c r="K174" s="15" t="e">
        <f>SUMIF('[1]WASH COAL RECEIPT &amp; GCV DATA'!$A$3:$A$196,'MASTER DATA FILE WASH COAL'!A174,'[1]WASH COAL RECEIPT &amp; GCV DATA'!$K$3:$K$196)</f>
        <v>#VALUE!</v>
      </c>
      <c r="L174" s="15" t="e">
        <f>SUMIF('[1]WASH COAL RECEIPT &amp; GCV DATA'!$A$3:$A$196,'MASTER DATA FILE WASH COAL'!A174,'[1]WASH COAL RECEIPT &amp; GCV DATA'!$L$3:$L$196)</f>
        <v>#VALUE!</v>
      </c>
      <c r="M174" s="15" t="e">
        <f t="shared" si="20"/>
        <v>#VALUE!</v>
      </c>
      <c r="N174" s="67" t="e">
        <f t="shared" si="21"/>
        <v>#VALUE!</v>
      </c>
      <c r="O174" s="15" t="e">
        <f>SUMIF('[1]WASH COAL RECEIPT &amp; GCV DATA'!$A$3:$A$196,'MASTER DATA FILE WASH COAL'!A174,'[1]WASH COAL RECEIPT &amp; GCV DATA'!$O$3:$O$196)</f>
        <v>#VALUE!</v>
      </c>
      <c r="P174" s="15" t="e">
        <f t="shared" si="22"/>
        <v>#VALUE!</v>
      </c>
      <c r="Q174" s="15" t="e">
        <f>SUMIF('[1]WASH COAL RECEIPT &amp; GCV DATA'!$A$3:$A$196,'MASTER DATA FILE WASH COAL'!A174,'[1]WASH COAL RECEIPT &amp; GCV DATA'!$Q$3:$Q$196)</f>
        <v>#VALUE!</v>
      </c>
      <c r="R174" s="16" t="e">
        <f>SUMIF('[1]WASH COAL RECEIPT &amp; GCV DATA'!$A$3:$A$256,'MASTER DATA FILE WASH COAL'!A174,'[1]WASH COAL RECEIPT &amp; GCV DATA'!$R$3:$R$256)+IF(H174=$J$234,($K$234*K174),0)+IF(H174=$J$235,($K$235*K174),0)</f>
        <v>#VALUE!</v>
      </c>
      <c r="S174" s="15" t="e">
        <f t="shared" si="23"/>
        <v>#VALUE!</v>
      </c>
      <c r="T174" s="15" t="e">
        <f>SUMIF('[1]WASH COAL RECEIPT &amp; GCV DATA'!$A$3:$A$196,'MASTER DATA FILE WASH COAL'!A174,'[1]WASH COAL RECEIPT &amp; GCV DATA'!$T$3:$T$196)</f>
        <v>#VALUE!</v>
      </c>
      <c r="U174" s="15" t="e">
        <f t="shared" si="24"/>
        <v>#VALUE!</v>
      </c>
      <c r="V174" s="15" t="e">
        <f>SUMIF('[1]WASH COAL RECEIPT &amp; GCV DATA'!$A$3:$A$196,'MASTER DATA FILE WASH COAL'!A174,'[1]WASH COAL RECEIPT &amp; GCV DATA'!$V$3:$V$196)</f>
        <v>#VALUE!</v>
      </c>
      <c r="W174" s="15" t="e">
        <f t="shared" si="25"/>
        <v>#VALUE!</v>
      </c>
      <c r="X174" s="13" t="e">
        <f t="shared" si="26"/>
        <v>#VALUE!</v>
      </c>
      <c r="Y174" s="13"/>
      <c r="Z174" s="13"/>
      <c r="AB174">
        <v>4403.3798882681567</v>
      </c>
      <c r="AC174" s="53" t="e">
        <f t="shared" si="28"/>
        <v>#VALUE!</v>
      </c>
      <c r="AH174">
        <v>15926282.792750001</v>
      </c>
    </row>
    <row r="175" spans="1:34" customFormat="1" ht="15.6" x14ac:dyDescent="0.3">
      <c r="A175" s="71"/>
      <c r="B175" s="57" t="e">
        <f>SUMIF('[1]WASH COAL RECEIPT &amp; GCV DATA'!$A$3:$A$123,A175,'[1]WASH COAL RECEIPT &amp; GCV DATA'!$B$3:$B$123)</f>
        <v>#VALUE!</v>
      </c>
      <c r="C175" s="13" t="e">
        <f>SUMIF('[1]WASH COAL RECEIPT &amp; GCV DATA'!$A$3:$A$123,A175,'[1]WASH COAL RECEIPT &amp; GCV DATA'!$C$3:$C$123)</f>
        <v>#VALUE!</v>
      </c>
      <c r="D175" s="13">
        <f>IFERROR(VLOOKUP(A175,'[1]WASH COAL RECEIPT &amp; GCV DATA'!A177:V297,4,0),0)</f>
        <v>0</v>
      </c>
      <c r="E175" s="14">
        <f>IFERROR(VLOOKUP(A175,'[1]WASH COAL RECEIPT &amp; GCV DATA'!$A$2:$V$196,5,0),0)</f>
        <v>0</v>
      </c>
      <c r="F175" s="13" t="e">
        <f>SUMIF('[1]WASH COAL RECEIPT &amp; GCV DATA'!$A$3:$A$196,'MASTER DATA FILE WASH COAL'!A175,'[1]WASH COAL RECEIPT &amp; GCV DATA'!$F$3:$F$196)</f>
        <v>#VALUE!</v>
      </c>
      <c r="G175" s="13">
        <f>IFERROR(VLOOKUP(A175,'[1]WASH COAL RECEIPT &amp; GCV DATA'!$A$2:$V$196,7,0),0)</f>
        <v>0</v>
      </c>
      <c r="H175" s="13">
        <f>IFERROR(VLOOKUP(A175,'[1]WASH COAL RECEIPT &amp; GCV DATA'!$A$2:$V$196,8,0),0)</f>
        <v>0</v>
      </c>
      <c r="I175" s="13">
        <f>IFERROR(VLOOKUP(A175,'[1]WASH COAL RECEIPT &amp; GCV DATA'!$A$2:$V$196,9,0),0)</f>
        <v>0</v>
      </c>
      <c r="J175" s="13">
        <f>IFERROR(VLOOKUP(A175,'[1]WASH COAL RECEIPT &amp; GCV DATA'!$A$2:$V$196,10,0),0)</f>
        <v>0</v>
      </c>
      <c r="K175" s="15" t="e">
        <f>SUMIF('[1]WASH COAL RECEIPT &amp; GCV DATA'!$A$3:$A$196,'MASTER DATA FILE WASH COAL'!A175,'[1]WASH COAL RECEIPT &amp; GCV DATA'!$K$3:$K$196)</f>
        <v>#VALUE!</v>
      </c>
      <c r="L175" s="15" t="e">
        <f>SUMIF('[1]WASH COAL RECEIPT &amp; GCV DATA'!$A$3:$A$196,'MASTER DATA FILE WASH COAL'!A175,'[1]WASH COAL RECEIPT &amp; GCV DATA'!$L$3:$L$196)</f>
        <v>#VALUE!</v>
      </c>
      <c r="M175" s="15" t="e">
        <f t="shared" si="20"/>
        <v>#VALUE!</v>
      </c>
      <c r="N175" s="67" t="e">
        <f t="shared" si="21"/>
        <v>#VALUE!</v>
      </c>
      <c r="O175" s="15" t="e">
        <f>SUMIF('[1]WASH COAL RECEIPT &amp; GCV DATA'!$A$3:$A$196,'MASTER DATA FILE WASH COAL'!A175,'[1]WASH COAL RECEIPT &amp; GCV DATA'!$O$3:$O$196)</f>
        <v>#VALUE!</v>
      </c>
      <c r="P175" s="15" t="e">
        <f t="shared" si="22"/>
        <v>#VALUE!</v>
      </c>
      <c r="Q175" s="15" t="e">
        <f>SUMIF('[1]WASH COAL RECEIPT &amp; GCV DATA'!$A$3:$A$196,'MASTER DATA FILE WASH COAL'!A175,'[1]WASH COAL RECEIPT &amp; GCV DATA'!$Q$3:$Q$196)</f>
        <v>#VALUE!</v>
      </c>
      <c r="R175" s="16" t="e">
        <f>SUMIF('[1]WASH COAL RECEIPT &amp; GCV DATA'!$A$3:$A$256,'MASTER DATA FILE WASH COAL'!A175,'[1]WASH COAL RECEIPT &amp; GCV DATA'!$R$3:$R$256)+IF(H175=$J$234,($K$234*K175),0)+IF(H175=$J$235,($K$235*K175),0)</f>
        <v>#VALUE!</v>
      </c>
      <c r="S175" s="15" t="e">
        <f t="shared" si="23"/>
        <v>#VALUE!</v>
      </c>
      <c r="T175" s="15" t="e">
        <f>SUMIF('[1]WASH COAL RECEIPT &amp; GCV DATA'!$A$3:$A$196,'MASTER DATA FILE WASH COAL'!A175,'[1]WASH COAL RECEIPT &amp; GCV DATA'!$T$3:$T$196)</f>
        <v>#VALUE!</v>
      </c>
      <c r="U175" s="15" t="e">
        <f t="shared" si="24"/>
        <v>#VALUE!</v>
      </c>
      <c r="V175" s="15" t="e">
        <f>SUMIF('[1]WASH COAL RECEIPT &amp; GCV DATA'!$A$3:$A$196,'MASTER DATA FILE WASH COAL'!A175,'[1]WASH COAL RECEIPT &amp; GCV DATA'!$V$3:$V$196)</f>
        <v>#VALUE!</v>
      </c>
      <c r="W175" s="15" t="e">
        <f t="shared" si="25"/>
        <v>#VALUE!</v>
      </c>
      <c r="X175" s="13" t="e">
        <f t="shared" si="26"/>
        <v>#VALUE!</v>
      </c>
      <c r="Y175" s="13"/>
      <c r="Z175" s="13"/>
      <c r="AB175">
        <v>4326.2363788767807</v>
      </c>
      <c r="AC175" s="53" t="e">
        <f t="shared" si="28"/>
        <v>#VALUE!</v>
      </c>
      <c r="AH175">
        <v>15003752.460124997</v>
      </c>
    </row>
    <row r="176" spans="1:34" customFormat="1" ht="15.6" x14ac:dyDescent="0.3">
      <c r="A176" s="71"/>
      <c r="B176" s="57" t="e">
        <f>SUMIF('[1]WASH COAL RECEIPT &amp; GCV DATA'!$A$3:$A$123,A176,'[1]WASH COAL RECEIPT &amp; GCV DATA'!$B$3:$B$123)</f>
        <v>#VALUE!</v>
      </c>
      <c r="C176" s="13" t="e">
        <f>SUMIF('[1]WASH COAL RECEIPT &amp; GCV DATA'!$A$3:$A$123,A176,'[1]WASH COAL RECEIPT &amp; GCV DATA'!$C$3:$C$123)</f>
        <v>#VALUE!</v>
      </c>
      <c r="D176" s="13">
        <f>IFERROR(VLOOKUP(A176,'[1]WASH COAL RECEIPT &amp; GCV DATA'!A178:V298,4,0),0)</f>
        <v>0</v>
      </c>
      <c r="E176" s="14">
        <f>IFERROR(VLOOKUP(A176,'[1]WASH COAL RECEIPT &amp; GCV DATA'!$A$2:$V$196,5,0),0)</f>
        <v>0</v>
      </c>
      <c r="F176" s="13" t="e">
        <f>SUMIF('[1]WASH COAL RECEIPT &amp; GCV DATA'!$A$3:$A$196,'MASTER DATA FILE WASH COAL'!A176,'[1]WASH COAL RECEIPT &amp; GCV DATA'!$F$3:$F$196)</f>
        <v>#VALUE!</v>
      </c>
      <c r="G176" s="13">
        <f>IFERROR(VLOOKUP(A176,'[1]WASH COAL RECEIPT &amp; GCV DATA'!$A$2:$V$196,7,0),0)</f>
        <v>0</v>
      </c>
      <c r="H176" s="13">
        <f>IFERROR(VLOOKUP(A176,'[1]WASH COAL RECEIPT &amp; GCV DATA'!$A$2:$V$196,8,0),0)</f>
        <v>0</v>
      </c>
      <c r="I176" s="13">
        <f>IFERROR(VLOOKUP(A176,'[1]WASH COAL RECEIPT &amp; GCV DATA'!$A$2:$V$196,9,0),0)</f>
        <v>0</v>
      </c>
      <c r="J176" s="13">
        <f>IFERROR(VLOOKUP(A176,'[1]WASH COAL RECEIPT &amp; GCV DATA'!$A$2:$V$196,10,0),0)</f>
        <v>0</v>
      </c>
      <c r="K176" s="15" t="e">
        <f>SUMIF('[1]WASH COAL RECEIPT &amp; GCV DATA'!$A$3:$A$196,'MASTER DATA FILE WASH COAL'!A176,'[1]WASH COAL RECEIPT &amp; GCV DATA'!$K$3:$K$196)</f>
        <v>#VALUE!</v>
      </c>
      <c r="L176" s="15" t="e">
        <f>SUMIF('[1]WASH COAL RECEIPT &amp; GCV DATA'!$A$3:$A$196,'MASTER DATA FILE WASH COAL'!A176,'[1]WASH COAL RECEIPT &amp; GCV DATA'!$L$3:$L$196)</f>
        <v>#VALUE!</v>
      </c>
      <c r="M176" s="15" t="e">
        <f t="shared" si="20"/>
        <v>#VALUE!</v>
      </c>
      <c r="N176" s="67" t="e">
        <f t="shared" si="21"/>
        <v>#VALUE!</v>
      </c>
      <c r="O176" s="15" t="e">
        <f>SUMIF('[1]WASH COAL RECEIPT &amp; GCV DATA'!$A$3:$A$196,'MASTER DATA FILE WASH COAL'!A176,'[1]WASH COAL RECEIPT &amp; GCV DATA'!$O$3:$O$196)</f>
        <v>#VALUE!</v>
      </c>
      <c r="P176" s="15" t="e">
        <f t="shared" si="22"/>
        <v>#VALUE!</v>
      </c>
      <c r="Q176" s="15" t="e">
        <f>SUMIF('[1]WASH COAL RECEIPT &amp; GCV DATA'!$A$3:$A$196,'MASTER DATA FILE WASH COAL'!A176,'[1]WASH COAL RECEIPT &amp; GCV DATA'!$Q$3:$Q$196)</f>
        <v>#VALUE!</v>
      </c>
      <c r="R176" s="16" t="e">
        <f>SUMIF('[1]WASH COAL RECEIPT &amp; GCV DATA'!$A$3:$A$256,'MASTER DATA FILE WASH COAL'!A176,'[1]WASH COAL RECEIPT &amp; GCV DATA'!$R$3:$R$256)+IF(H176=$J$234,($K$234*K176),0)+IF(H176=$J$235,($K$235*K176),0)</f>
        <v>#VALUE!</v>
      </c>
      <c r="S176" s="15" t="e">
        <f t="shared" si="23"/>
        <v>#VALUE!</v>
      </c>
      <c r="T176" s="15" t="e">
        <f>SUMIF('[1]WASH COAL RECEIPT &amp; GCV DATA'!$A$3:$A$196,'MASTER DATA FILE WASH COAL'!A176,'[1]WASH COAL RECEIPT &amp; GCV DATA'!$T$3:$T$196)</f>
        <v>#VALUE!</v>
      </c>
      <c r="U176" s="15" t="e">
        <f t="shared" si="24"/>
        <v>#VALUE!</v>
      </c>
      <c r="V176" s="15" t="e">
        <f>SUMIF('[1]WASH COAL RECEIPT &amp; GCV DATA'!$A$3:$A$196,'MASTER DATA FILE WASH COAL'!A176,'[1]WASH COAL RECEIPT &amp; GCV DATA'!$V$3:$V$196)</f>
        <v>#VALUE!</v>
      </c>
      <c r="W176" s="15" t="e">
        <f t="shared" si="25"/>
        <v>#VALUE!</v>
      </c>
      <c r="X176" s="13" t="e">
        <f t="shared" si="26"/>
        <v>#VALUE!</v>
      </c>
      <c r="Y176" s="13"/>
      <c r="Z176" s="13"/>
      <c r="AB176">
        <v>3897.8714914118136</v>
      </c>
      <c r="AC176" s="53" t="e">
        <f t="shared" si="28"/>
        <v>#VALUE!</v>
      </c>
      <c r="AH176">
        <v>14890862.476249997</v>
      </c>
    </row>
    <row r="177" spans="1:34" customFormat="1" ht="15.6" x14ac:dyDescent="0.3">
      <c r="A177" s="71"/>
      <c r="B177" s="57" t="e">
        <f>SUMIF('[1]WASH COAL RECEIPT &amp; GCV DATA'!$A$3:$A$123,A177,'[1]WASH COAL RECEIPT &amp; GCV DATA'!$B$3:$B$123)</f>
        <v>#VALUE!</v>
      </c>
      <c r="C177" s="13" t="e">
        <f>SUMIF('[1]WASH COAL RECEIPT &amp; GCV DATA'!$A$3:$A$123,A177,'[1]WASH COAL RECEIPT &amp; GCV DATA'!$C$3:$C$123)</f>
        <v>#VALUE!</v>
      </c>
      <c r="D177" s="13">
        <f>IFERROR(VLOOKUP(A177,'[1]WASH COAL RECEIPT &amp; GCV DATA'!A179:V299,4,0),0)</f>
        <v>0</v>
      </c>
      <c r="E177" s="14">
        <f>IFERROR(VLOOKUP(A177,'[1]WASH COAL RECEIPT &amp; GCV DATA'!$A$2:$V$196,5,0),0)</f>
        <v>0</v>
      </c>
      <c r="F177" s="13" t="e">
        <f>SUMIF('[1]WASH COAL RECEIPT &amp; GCV DATA'!$A$3:$A$196,'MASTER DATA FILE WASH COAL'!A177,'[1]WASH COAL RECEIPT &amp; GCV DATA'!$F$3:$F$196)</f>
        <v>#VALUE!</v>
      </c>
      <c r="G177" s="13">
        <f>IFERROR(VLOOKUP(A177,'[1]WASH COAL RECEIPT &amp; GCV DATA'!$A$2:$V$196,7,0),0)</f>
        <v>0</v>
      </c>
      <c r="H177" s="13">
        <f>IFERROR(VLOOKUP(A177,'[1]WASH COAL RECEIPT &amp; GCV DATA'!$A$2:$V$196,8,0),0)</f>
        <v>0</v>
      </c>
      <c r="I177" s="13">
        <f>IFERROR(VLOOKUP(A177,'[1]WASH COAL RECEIPT &amp; GCV DATA'!$A$2:$V$196,9,0),0)</f>
        <v>0</v>
      </c>
      <c r="J177" s="13">
        <f>IFERROR(VLOOKUP(A177,'[1]WASH COAL RECEIPT &amp; GCV DATA'!$A$2:$V$196,10,0),0)</f>
        <v>0</v>
      </c>
      <c r="K177" s="15" t="e">
        <f>SUMIF('[1]WASH COAL RECEIPT &amp; GCV DATA'!$A$3:$A$196,'MASTER DATA FILE WASH COAL'!A177,'[1]WASH COAL RECEIPT &amp; GCV DATA'!$K$3:$K$196)</f>
        <v>#VALUE!</v>
      </c>
      <c r="L177" s="15" t="e">
        <f>SUMIF('[1]WASH COAL RECEIPT &amp; GCV DATA'!$A$3:$A$196,'MASTER DATA FILE WASH COAL'!A177,'[1]WASH COAL RECEIPT &amp; GCV DATA'!$L$3:$L$196)</f>
        <v>#VALUE!</v>
      </c>
      <c r="M177" s="15" t="e">
        <f t="shared" si="20"/>
        <v>#VALUE!</v>
      </c>
      <c r="N177" s="67" t="e">
        <f t="shared" si="21"/>
        <v>#VALUE!</v>
      </c>
      <c r="O177" s="15" t="e">
        <f>SUMIF('[1]WASH COAL RECEIPT &amp; GCV DATA'!$A$3:$A$196,'MASTER DATA FILE WASH COAL'!A177,'[1]WASH COAL RECEIPT &amp; GCV DATA'!$O$3:$O$196)</f>
        <v>#VALUE!</v>
      </c>
      <c r="P177" s="15" t="e">
        <f t="shared" si="22"/>
        <v>#VALUE!</v>
      </c>
      <c r="Q177" s="15" t="e">
        <f>SUMIF('[1]WASH COAL RECEIPT &amp; GCV DATA'!$A$3:$A$196,'MASTER DATA FILE WASH COAL'!A177,'[1]WASH COAL RECEIPT &amp; GCV DATA'!$Q$3:$Q$196)</f>
        <v>#VALUE!</v>
      </c>
      <c r="R177" s="16" t="e">
        <f>SUMIF('[1]WASH COAL RECEIPT &amp; GCV DATA'!$A$3:$A$256,'MASTER DATA FILE WASH COAL'!A177,'[1]WASH COAL RECEIPT &amp; GCV DATA'!$R$3:$R$256)+IF(H177=$J$234,($K$234*K177),0)+IF(H177=$J$235,($K$235*K177),0)</f>
        <v>#VALUE!</v>
      </c>
      <c r="S177" s="15" t="e">
        <f t="shared" si="23"/>
        <v>#VALUE!</v>
      </c>
      <c r="T177" s="15" t="e">
        <f>SUMIF('[1]WASH COAL RECEIPT &amp; GCV DATA'!$A$3:$A$196,'MASTER DATA FILE WASH COAL'!A177,'[1]WASH COAL RECEIPT &amp; GCV DATA'!$T$3:$T$196)</f>
        <v>#VALUE!</v>
      </c>
      <c r="U177" s="15" t="e">
        <f t="shared" si="24"/>
        <v>#VALUE!</v>
      </c>
      <c r="V177" s="15" t="e">
        <f>SUMIF('[1]WASH COAL RECEIPT &amp; GCV DATA'!$A$3:$A$196,'MASTER DATA FILE WASH COAL'!A177,'[1]WASH COAL RECEIPT &amp; GCV DATA'!$V$3:$V$196)</f>
        <v>#VALUE!</v>
      </c>
      <c r="W177" s="15" t="e">
        <f t="shared" si="25"/>
        <v>#VALUE!</v>
      </c>
      <c r="X177" s="13" t="e">
        <f t="shared" si="26"/>
        <v>#VALUE!</v>
      </c>
      <c r="Y177" s="13"/>
      <c r="Z177" s="13"/>
      <c r="AB177">
        <v>4334.7741191275172</v>
      </c>
      <c r="AC177" s="53" t="e">
        <f t="shared" si="28"/>
        <v>#VALUE!</v>
      </c>
      <c r="AH177">
        <v>14945018.965</v>
      </c>
    </row>
    <row r="178" spans="1:34" customFormat="1" ht="15.6" x14ac:dyDescent="0.3">
      <c r="A178" s="71"/>
      <c r="B178" s="57" t="e">
        <f>SUMIF('[1]WASH COAL RECEIPT &amp; GCV DATA'!$A$3:$A$123,A178,'[1]WASH COAL RECEIPT &amp; GCV DATA'!$B$3:$B$123)</f>
        <v>#VALUE!</v>
      </c>
      <c r="C178" s="13" t="e">
        <f>SUMIF('[1]WASH COAL RECEIPT &amp; GCV DATA'!$A$3:$A$123,A178,'[1]WASH COAL RECEIPT &amp; GCV DATA'!$C$3:$C$123)</f>
        <v>#VALUE!</v>
      </c>
      <c r="D178" s="13">
        <f>IFERROR(VLOOKUP(A178,'[1]WASH COAL RECEIPT &amp; GCV DATA'!A180:V300,4,0),0)</f>
        <v>0</v>
      </c>
      <c r="E178" s="14">
        <f>IFERROR(VLOOKUP(A178,'[1]WASH COAL RECEIPT &amp; GCV DATA'!$A$2:$V$196,5,0),0)</f>
        <v>0</v>
      </c>
      <c r="F178" s="13" t="e">
        <f>SUMIF('[1]WASH COAL RECEIPT &amp; GCV DATA'!$A$3:$A$196,'MASTER DATA FILE WASH COAL'!A178,'[1]WASH COAL RECEIPT &amp; GCV DATA'!$F$3:$F$196)</f>
        <v>#VALUE!</v>
      </c>
      <c r="G178" s="13">
        <f>IFERROR(VLOOKUP(A178,'[1]WASH COAL RECEIPT &amp; GCV DATA'!$A$2:$V$196,7,0),0)</f>
        <v>0</v>
      </c>
      <c r="H178" s="13">
        <f>IFERROR(VLOOKUP(A178,'[1]WASH COAL RECEIPT &amp; GCV DATA'!$A$2:$V$196,8,0),0)</f>
        <v>0</v>
      </c>
      <c r="I178" s="13">
        <f>IFERROR(VLOOKUP(A178,'[1]WASH COAL RECEIPT &amp; GCV DATA'!$A$2:$V$196,9,0),0)</f>
        <v>0</v>
      </c>
      <c r="J178" s="13">
        <f>IFERROR(VLOOKUP(A178,'[1]WASH COAL RECEIPT &amp; GCV DATA'!$A$2:$V$196,10,0),0)</f>
        <v>0</v>
      </c>
      <c r="K178" s="15" t="e">
        <f>SUMIF('[1]WASH COAL RECEIPT &amp; GCV DATA'!$A$3:$A$196,'MASTER DATA FILE WASH COAL'!A178,'[1]WASH COAL RECEIPT &amp; GCV DATA'!$K$3:$K$196)</f>
        <v>#VALUE!</v>
      </c>
      <c r="L178" s="15" t="e">
        <f>SUMIF('[1]WASH COAL RECEIPT &amp; GCV DATA'!$A$3:$A$196,'MASTER DATA FILE WASH COAL'!A178,'[1]WASH COAL RECEIPT &amp; GCV DATA'!$L$3:$L$196)</f>
        <v>#VALUE!</v>
      </c>
      <c r="M178" s="15" t="e">
        <f t="shared" si="20"/>
        <v>#VALUE!</v>
      </c>
      <c r="N178" s="67" t="e">
        <f t="shared" si="21"/>
        <v>#VALUE!</v>
      </c>
      <c r="O178" s="15" t="e">
        <f>SUMIF('[1]WASH COAL RECEIPT &amp; GCV DATA'!$A$3:$A$196,'MASTER DATA FILE WASH COAL'!A178,'[1]WASH COAL RECEIPT &amp; GCV DATA'!$O$3:$O$196)</f>
        <v>#VALUE!</v>
      </c>
      <c r="P178" s="15" t="e">
        <f t="shared" si="22"/>
        <v>#VALUE!</v>
      </c>
      <c r="Q178" s="15" t="e">
        <f>SUMIF('[1]WASH COAL RECEIPT &amp; GCV DATA'!$A$3:$A$196,'MASTER DATA FILE WASH COAL'!A178,'[1]WASH COAL RECEIPT &amp; GCV DATA'!$Q$3:$Q$196)</f>
        <v>#VALUE!</v>
      </c>
      <c r="R178" s="16" t="e">
        <f>SUMIF('[1]WASH COAL RECEIPT &amp; GCV DATA'!$A$3:$A$256,'MASTER DATA FILE WASH COAL'!A178,'[1]WASH COAL RECEIPT &amp; GCV DATA'!$R$3:$R$256)+IF(H178=$J$234,($K$234*K178),0)+IF(H178=$J$235,($K$235*K178),0)</f>
        <v>#VALUE!</v>
      </c>
      <c r="S178" s="15" t="e">
        <f t="shared" si="23"/>
        <v>#VALUE!</v>
      </c>
      <c r="T178" s="15" t="e">
        <f>SUMIF('[1]WASH COAL RECEIPT &amp; GCV DATA'!$A$3:$A$196,'MASTER DATA FILE WASH COAL'!A178,'[1]WASH COAL RECEIPT &amp; GCV DATA'!$T$3:$T$196)</f>
        <v>#VALUE!</v>
      </c>
      <c r="U178" s="15" t="e">
        <f t="shared" si="24"/>
        <v>#VALUE!</v>
      </c>
      <c r="V178" s="15" t="e">
        <f>SUMIF('[1]WASH COAL RECEIPT &amp; GCV DATA'!$A$3:$A$196,'MASTER DATA FILE WASH COAL'!A178,'[1]WASH COAL RECEIPT &amp; GCV DATA'!$V$3:$V$196)</f>
        <v>#VALUE!</v>
      </c>
      <c r="W178" s="15" t="e">
        <f t="shared" si="25"/>
        <v>#VALUE!</v>
      </c>
      <c r="X178" s="13" t="e">
        <f t="shared" si="26"/>
        <v>#VALUE!</v>
      </c>
      <c r="Y178" s="13"/>
      <c r="Z178" s="13"/>
      <c r="AH178">
        <v>15467725.750374997</v>
      </c>
    </row>
    <row r="179" spans="1:34" customFormat="1" ht="15.6" x14ac:dyDescent="0.3">
      <c r="A179" s="71"/>
      <c r="B179" s="57" t="e">
        <f>SUMIF('[1]WASH COAL RECEIPT &amp; GCV DATA'!$A$3:$A$123,A179,'[1]WASH COAL RECEIPT &amp; GCV DATA'!$B$3:$B$123)</f>
        <v>#VALUE!</v>
      </c>
      <c r="C179" s="13" t="e">
        <f>SUMIF('[1]WASH COAL RECEIPT &amp; GCV DATA'!$A$3:$A$123,A179,'[1]WASH COAL RECEIPT &amp; GCV DATA'!$C$3:$C$123)</f>
        <v>#VALUE!</v>
      </c>
      <c r="D179" s="13">
        <f>IFERROR(VLOOKUP(A179,'[1]WASH COAL RECEIPT &amp; GCV DATA'!A181:V301,4,0),0)</f>
        <v>0</v>
      </c>
      <c r="E179" s="14">
        <f>IFERROR(VLOOKUP(A179,'[1]WASH COAL RECEIPT &amp; GCV DATA'!$A$2:$V$196,5,0),0)</f>
        <v>0</v>
      </c>
      <c r="F179" s="13" t="e">
        <f>SUMIF('[1]WASH COAL RECEIPT &amp; GCV DATA'!$A$3:$A$196,'MASTER DATA FILE WASH COAL'!A179,'[1]WASH COAL RECEIPT &amp; GCV DATA'!$F$3:$F$196)</f>
        <v>#VALUE!</v>
      </c>
      <c r="G179" s="13">
        <f>IFERROR(VLOOKUP(A179,'[1]WASH COAL RECEIPT &amp; GCV DATA'!$A$2:$V$196,7,0),0)</f>
        <v>0</v>
      </c>
      <c r="H179" s="13">
        <f>IFERROR(VLOOKUP(A179,'[1]WASH COAL RECEIPT &amp; GCV DATA'!$A$2:$V$196,8,0),0)</f>
        <v>0</v>
      </c>
      <c r="I179" s="13">
        <f>IFERROR(VLOOKUP(A179,'[1]WASH COAL RECEIPT &amp; GCV DATA'!$A$2:$V$196,9,0),0)</f>
        <v>0</v>
      </c>
      <c r="J179" s="13">
        <f>IFERROR(VLOOKUP(A179,'[1]WASH COAL RECEIPT &amp; GCV DATA'!$A$2:$V$196,10,0),0)</f>
        <v>0</v>
      </c>
      <c r="K179" s="15" t="e">
        <f>SUMIF('[1]WASH COAL RECEIPT &amp; GCV DATA'!$A$3:$A$196,'MASTER DATA FILE WASH COAL'!A179,'[1]WASH COAL RECEIPT &amp; GCV DATA'!$K$3:$K$196)</f>
        <v>#VALUE!</v>
      </c>
      <c r="L179" s="15" t="e">
        <f>SUMIF('[1]WASH COAL RECEIPT &amp; GCV DATA'!$A$3:$A$196,'MASTER DATA FILE WASH COAL'!A179,'[1]WASH COAL RECEIPT &amp; GCV DATA'!$L$3:$L$196)</f>
        <v>#VALUE!</v>
      </c>
      <c r="M179" s="15" t="e">
        <f t="shared" si="20"/>
        <v>#VALUE!</v>
      </c>
      <c r="N179" s="67" t="e">
        <f t="shared" si="21"/>
        <v>#VALUE!</v>
      </c>
      <c r="O179" s="15" t="e">
        <f>SUMIF('[1]WASH COAL RECEIPT &amp; GCV DATA'!$A$3:$A$196,'MASTER DATA FILE WASH COAL'!A179,'[1]WASH COAL RECEIPT &amp; GCV DATA'!$O$3:$O$196)</f>
        <v>#VALUE!</v>
      </c>
      <c r="P179" s="15" t="e">
        <f t="shared" si="22"/>
        <v>#VALUE!</v>
      </c>
      <c r="Q179" s="15" t="e">
        <f>SUMIF('[1]WASH COAL RECEIPT &amp; GCV DATA'!$A$3:$A$196,'MASTER DATA FILE WASH COAL'!A179,'[1]WASH COAL RECEIPT &amp; GCV DATA'!$Q$3:$Q$196)</f>
        <v>#VALUE!</v>
      </c>
      <c r="R179" s="16" t="e">
        <f>SUMIF('[1]WASH COAL RECEIPT &amp; GCV DATA'!$A$3:$A$256,'MASTER DATA FILE WASH COAL'!A179,'[1]WASH COAL RECEIPT &amp; GCV DATA'!$R$3:$R$256)+IF(H179=$J$234,($K$234*K179),0)+IF(H179=$J$235,($K$235*K179),0)</f>
        <v>#VALUE!</v>
      </c>
      <c r="S179" s="15" t="e">
        <f t="shared" si="23"/>
        <v>#VALUE!</v>
      </c>
      <c r="T179" s="15" t="e">
        <f>SUMIF('[1]WASH COAL RECEIPT &amp; GCV DATA'!$A$3:$A$196,'MASTER DATA FILE WASH COAL'!A179,'[1]WASH COAL RECEIPT &amp; GCV DATA'!$T$3:$T$196)</f>
        <v>#VALUE!</v>
      </c>
      <c r="U179" s="15" t="e">
        <f t="shared" si="24"/>
        <v>#VALUE!</v>
      </c>
      <c r="V179" s="15" t="e">
        <f>SUMIF('[1]WASH COAL RECEIPT &amp; GCV DATA'!$A$3:$A$196,'MASTER DATA FILE WASH COAL'!A179,'[1]WASH COAL RECEIPT &amp; GCV DATA'!$V$3:$V$196)</f>
        <v>#VALUE!</v>
      </c>
      <c r="W179" s="15" t="e">
        <f t="shared" si="25"/>
        <v>#VALUE!</v>
      </c>
      <c r="X179" s="13" t="e">
        <f t="shared" si="26"/>
        <v>#VALUE!</v>
      </c>
      <c r="Y179" s="13"/>
      <c r="Z179" s="13"/>
      <c r="AH179">
        <v>15421969.621750001</v>
      </c>
    </row>
    <row r="180" spans="1:34" customFormat="1" ht="15.6" x14ac:dyDescent="0.3">
      <c r="A180" s="71"/>
      <c r="B180" s="57" t="e">
        <f>SUMIF('[1]WASH COAL RECEIPT &amp; GCV DATA'!$A$3:$A$123,A180,'[1]WASH COAL RECEIPT &amp; GCV DATA'!$B$3:$B$123)</f>
        <v>#VALUE!</v>
      </c>
      <c r="C180" s="13" t="e">
        <f>SUMIF('[1]WASH COAL RECEIPT &amp; GCV DATA'!$A$3:$A$123,A180,'[1]WASH COAL RECEIPT &amp; GCV DATA'!$C$3:$C$123)</f>
        <v>#VALUE!</v>
      </c>
      <c r="D180" s="13">
        <f>IFERROR(VLOOKUP(A180,'[1]WASH COAL RECEIPT &amp; GCV DATA'!A182:V302,4,0),0)</f>
        <v>0</v>
      </c>
      <c r="E180" s="14">
        <f>IFERROR(VLOOKUP(A180,'[1]WASH COAL RECEIPT &amp; GCV DATA'!$A$2:$V$196,5,0),0)</f>
        <v>0</v>
      </c>
      <c r="F180" s="13" t="e">
        <f>SUMIF('[1]WASH COAL RECEIPT &amp; GCV DATA'!$A$3:$A$196,'MASTER DATA FILE WASH COAL'!A180,'[1]WASH COAL RECEIPT &amp; GCV DATA'!$F$3:$F$196)</f>
        <v>#VALUE!</v>
      </c>
      <c r="G180" s="13">
        <f>IFERROR(VLOOKUP(A180,'[1]WASH COAL RECEIPT &amp; GCV DATA'!$A$2:$V$196,7,0),0)</f>
        <v>0</v>
      </c>
      <c r="H180" s="13">
        <f>IFERROR(VLOOKUP(A180,'[1]WASH COAL RECEIPT &amp; GCV DATA'!$A$2:$V$196,8,0),0)</f>
        <v>0</v>
      </c>
      <c r="I180" s="13">
        <f>IFERROR(VLOOKUP(A180,'[1]WASH COAL RECEIPT &amp; GCV DATA'!$A$2:$V$196,9,0),0)</f>
        <v>0</v>
      </c>
      <c r="J180" s="13">
        <f>IFERROR(VLOOKUP(A180,'[1]WASH COAL RECEIPT &amp; GCV DATA'!$A$2:$V$196,10,0),0)</f>
        <v>0</v>
      </c>
      <c r="K180" s="15" t="e">
        <f>SUMIF('[1]WASH COAL RECEIPT &amp; GCV DATA'!$A$3:$A$196,'MASTER DATA FILE WASH COAL'!A180,'[1]WASH COAL RECEIPT &amp; GCV DATA'!$K$3:$K$196)</f>
        <v>#VALUE!</v>
      </c>
      <c r="L180" s="15" t="e">
        <f>SUMIF('[1]WASH COAL RECEIPT &amp; GCV DATA'!$A$3:$A$196,'MASTER DATA FILE WASH COAL'!A180,'[1]WASH COAL RECEIPT &amp; GCV DATA'!$L$3:$L$196)</f>
        <v>#VALUE!</v>
      </c>
      <c r="M180" s="15" t="e">
        <f t="shared" si="20"/>
        <v>#VALUE!</v>
      </c>
      <c r="N180" s="67" t="e">
        <f t="shared" si="21"/>
        <v>#VALUE!</v>
      </c>
      <c r="O180" s="15" t="e">
        <f>SUMIF('[1]WASH COAL RECEIPT &amp; GCV DATA'!$A$3:$A$196,'MASTER DATA FILE WASH COAL'!A180,'[1]WASH COAL RECEIPT &amp; GCV DATA'!$O$3:$O$196)</f>
        <v>#VALUE!</v>
      </c>
      <c r="P180" s="15" t="e">
        <f t="shared" si="22"/>
        <v>#VALUE!</v>
      </c>
      <c r="Q180" s="15" t="e">
        <f>SUMIF('[1]WASH COAL RECEIPT &amp; GCV DATA'!$A$3:$A$196,'MASTER DATA FILE WASH COAL'!A180,'[1]WASH COAL RECEIPT &amp; GCV DATA'!$Q$3:$Q$196)</f>
        <v>#VALUE!</v>
      </c>
      <c r="R180" s="16" t="e">
        <f>SUMIF('[1]WASH COAL RECEIPT &amp; GCV DATA'!$A$3:$A$256,'MASTER DATA FILE WASH COAL'!A180,'[1]WASH COAL RECEIPT &amp; GCV DATA'!$R$3:$R$256)+IF(H180=$J$234,($K$234*K180),0)+IF(H180=$J$235,($K$235*K180),0)</f>
        <v>#VALUE!</v>
      </c>
      <c r="S180" s="15" t="e">
        <f t="shared" si="23"/>
        <v>#VALUE!</v>
      </c>
      <c r="T180" s="15" t="e">
        <f>SUMIF('[1]WASH COAL RECEIPT &amp; GCV DATA'!$A$3:$A$196,'MASTER DATA FILE WASH COAL'!A180,'[1]WASH COAL RECEIPT &amp; GCV DATA'!$T$3:$T$196)</f>
        <v>#VALUE!</v>
      </c>
      <c r="U180" s="15" t="e">
        <f t="shared" si="24"/>
        <v>#VALUE!</v>
      </c>
      <c r="V180" s="15" t="e">
        <f>SUMIF('[1]WASH COAL RECEIPT &amp; GCV DATA'!$A$3:$A$196,'MASTER DATA FILE WASH COAL'!A180,'[1]WASH COAL RECEIPT &amp; GCV DATA'!$V$3:$V$196)</f>
        <v>#VALUE!</v>
      </c>
      <c r="W180" s="15" t="e">
        <f t="shared" si="25"/>
        <v>#VALUE!</v>
      </c>
      <c r="X180" s="13" t="e">
        <f t="shared" si="26"/>
        <v>#VALUE!</v>
      </c>
      <c r="Y180" s="13"/>
      <c r="Z180" s="13"/>
      <c r="AH180">
        <v>15301202.139999999</v>
      </c>
    </row>
    <row r="181" spans="1:34" customFormat="1" ht="15.6" x14ac:dyDescent="0.3">
      <c r="A181" s="71"/>
      <c r="B181" s="57" t="e">
        <f>SUMIF('[1]WASH COAL RECEIPT &amp; GCV DATA'!$A$3:$A$123,A181,'[1]WASH COAL RECEIPT &amp; GCV DATA'!$B$3:$B$123)</f>
        <v>#VALUE!</v>
      </c>
      <c r="C181" s="13" t="e">
        <f>SUMIF('[1]WASH COAL RECEIPT &amp; GCV DATA'!$A$3:$A$123,A181,'[1]WASH COAL RECEIPT &amp; GCV DATA'!$C$3:$C$123)</f>
        <v>#VALUE!</v>
      </c>
      <c r="D181" s="13">
        <f>IFERROR(VLOOKUP(A181,'[1]WASH COAL RECEIPT &amp; GCV DATA'!A183:V303,4,0),0)</f>
        <v>0</v>
      </c>
      <c r="E181" s="14">
        <f>IFERROR(VLOOKUP(A181,'[1]WASH COAL RECEIPT &amp; GCV DATA'!$A$2:$V$196,5,0),0)</f>
        <v>0</v>
      </c>
      <c r="F181" s="13" t="e">
        <f>SUMIF('[1]WASH COAL RECEIPT &amp; GCV DATA'!$A$3:$A$196,'MASTER DATA FILE WASH COAL'!A181,'[1]WASH COAL RECEIPT &amp; GCV DATA'!$F$3:$F$196)</f>
        <v>#VALUE!</v>
      </c>
      <c r="G181" s="13">
        <f>IFERROR(VLOOKUP(A181,'[1]WASH COAL RECEIPT &amp; GCV DATA'!$A$2:$V$196,7,0),0)</f>
        <v>0</v>
      </c>
      <c r="H181" s="13">
        <f>IFERROR(VLOOKUP(A181,'[1]WASH COAL RECEIPT &amp; GCV DATA'!$A$2:$V$196,8,0),0)</f>
        <v>0</v>
      </c>
      <c r="I181" s="13">
        <f>IFERROR(VLOOKUP(A181,'[1]WASH COAL RECEIPT &amp; GCV DATA'!$A$2:$V$196,9,0),0)</f>
        <v>0</v>
      </c>
      <c r="J181" s="13">
        <f>IFERROR(VLOOKUP(A181,'[1]WASH COAL RECEIPT &amp; GCV DATA'!$A$2:$V$196,10,0),0)</f>
        <v>0</v>
      </c>
      <c r="K181" s="15" t="e">
        <f>SUMIF('[1]WASH COAL RECEIPT &amp; GCV DATA'!$A$3:$A$196,'MASTER DATA FILE WASH COAL'!A181,'[1]WASH COAL RECEIPT &amp; GCV DATA'!$K$3:$K$196)</f>
        <v>#VALUE!</v>
      </c>
      <c r="L181" s="15" t="e">
        <f>SUMIF('[1]WASH COAL RECEIPT &amp; GCV DATA'!$A$3:$A$196,'MASTER DATA FILE WASH COAL'!A181,'[1]WASH COAL RECEIPT &amp; GCV DATA'!$L$3:$L$196)</f>
        <v>#VALUE!</v>
      </c>
      <c r="M181" s="15" t="e">
        <f t="shared" si="20"/>
        <v>#VALUE!</v>
      </c>
      <c r="N181" s="67" t="e">
        <f t="shared" si="21"/>
        <v>#VALUE!</v>
      </c>
      <c r="O181" s="15" t="e">
        <f>SUMIF('[1]WASH COAL RECEIPT &amp; GCV DATA'!$A$3:$A$196,'MASTER DATA FILE WASH COAL'!A181,'[1]WASH COAL RECEIPT &amp; GCV DATA'!$O$3:$O$196)</f>
        <v>#VALUE!</v>
      </c>
      <c r="P181" s="15" t="e">
        <f t="shared" si="22"/>
        <v>#VALUE!</v>
      </c>
      <c r="Q181" s="15" t="e">
        <f>SUMIF('[1]WASH COAL RECEIPT &amp; GCV DATA'!$A$3:$A$196,'MASTER DATA FILE WASH COAL'!A181,'[1]WASH COAL RECEIPT &amp; GCV DATA'!$Q$3:$Q$196)</f>
        <v>#VALUE!</v>
      </c>
      <c r="R181" s="16" t="e">
        <f>SUMIF('[1]WASH COAL RECEIPT &amp; GCV DATA'!$A$3:$A$256,'MASTER DATA FILE WASH COAL'!A181,'[1]WASH COAL RECEIPT &amp; GCV DATA'!$R$3:$R$256)+IF(H181=$J$234,($K$234*K181),0)+IF(H181=$J$235,($K$235*K181),0)</f>
        <v>#VALUE!</v>
      </c>
      <c r="S181" s="15" t="e">
        <f t="shared" si="23"/>
        <v>#VALUE!</v>
      </c>
      <c r="T181" s="15" t="e">
        <f>SUMIF('[1]WASH COAL RECEIPT &amp; GCV DATA'!$A$3:$A$196,'MASTER DATA FILE WASH COAL'!A181,'[1]WASH COAL RECEIPT &amp; GCV DATA'!$T$3:$T$196)</f>
        <v>#VALUE!</v>
      </c>
      <c r="U181" s="15" t="e">
        <f t="shared" si="24"/>
        <v>#VALUE!</v>
      </c>
      <c r="V181" s="15" t="e">
        <f>SUMIF('[1]WASH COAL RECEIPT &amp; GCV DATA'!$A$3:$A$196,'MASTER DATA FILE WASH COAL'!A181,'[1]WASH COAL RECEIPT &amp; GCV DATA'!$V$3:$V$196)</f>
        <v>#VALUE!</v>
      </c>
      <c r="W181" s="15" t="e">
        <f t="shared" si="25"/>
        <v>#VALUE!</v>
      </c>
      <c r="X181" s="13" t="e">
        <f t="shared" si="26"/>
        <v>#VALUE!</v>
      </c>
      <c r="Y181" s="13"/>
      <c r="Z181" s="13"/>
      <c r="AH181">
        <v>15732672.300624998</v>
      </c>
    </row>
    <row r="182" spans="1:34" customFormat="1" ht="15.6" x14ac:dyDescent="0.3">
      <c r="A182" s="71"/>
      <c r="B182" s="57" t="e">
        <f>SUMIF('[1]WASH COAL RECEIPT &amp; GCV DATA'!$A$3:$A$123,A182,'[1]WASH COAL RECEIPT &amp; GCV DATA'!$B$3:$B$123)</f>
        <v>#VALUE!</v>
      </c>
      <c r="C182" s="13" t="e">
        <f>SUMIF('[1]WASH COAL RECEIPT &amp; GCV DATA'!$A$3:$A$123,A182,'[1]WASH COAL RECEIPT &amp; GCV DATA'!$C$3:$C$123)</f>
        <v>#VALUE!</v>
      </c>
      <c r="D182" s="13">
        <f>IFERROR(VLOOKUP(A182,'[1]WASH COAL RECEIPT &amp; GCV DATA'!A184:V304,4,0),0)</f>
        <v>0</v>
      </c>
      <c r="E182" s="14">
        <f>IFERROR(VLOOKUP(A182,'[1]WASH COAL RECEIPT &amp; GCV DATA'!$A$2:$V$196,5,0),0)</f>
        <v>0</v>
      </c>
      <c r="F182" s="13" t="e">
        <f>SUMIF('[1]WASH COAL RECEIPT &amp; GCV DATA'!$A$3:$A$196,'MASTER DATA FILE WASH COAL'!A182,'[1]WASH COAL RECEIPT &amp; GCV DATA'!$F$3:$F$196)</f>
        <v>#VALUE!</v>
      </c>
      <c r="G182" s="13">
        <f>IFERROR(VLOOKUP(A182,'[1]WASH COAL RECEIPT &amp; GCV DATA'!$A$2:$V$196,7,0),0)</f>
        <v>0</v>
      </c>
      <c r="H182" s="13">
        <f>IFERROR(VLOOKUP(A182,'[1]WASH COAL RECEIPT &amp; GCV DATA'!$A$2:$V$196,8,0),0)</f>
        <v>0</v>
      </c>
      <c r="I182" s="13">
        <f>IFERROR(VLOOKUP(A182,'[1]WASH COAL RECEIPT &amp; GCV DATA'!$A$2:$V$196,9,0),0)</f>
        <v>0</v>
      </c>
      <c r="J182" s="13">
        <f>IFERROR(VLOOKUP(A182,'[1]WASH COAL RECEIPT &amp; GCV DATA'!$A$2:$V$196,10,0),0)</f>
        <v>0</v>
      </c>
      <c r="K182" s="15" t="e">
        <f>SUMIF('[1]WASH COAL RECEIPT &amp; GCV DATA'!$A$3:$A$196,'MASTER DATA FILE WASH COAL'!A182,'[1]WASH COAL RECEIPT &amp; GCV DATA'!$K$3:$K$196)</f>
        <v>#VALUE!</v>
      </c>
      <c r="L182" s="15" t="e">
        <f>SUMIF('[1]WASH COAL RECEIPT &amp; GCV DATA'!$A$3:$A$196,'MASTER DATA FILE WASH COAL'!A182,'[1]WASH COAL RECEIPT &amp; GCV DATA'!$L$3:$L$196)</f>
        <v>#VALUE!</v>
      </c>
      <c r="M182" s="15" t="e">
        <f t="shared" si="20"/>
        <v>#VALUE!</v>
      </c>
      <c r="N182" s="67" t="e">
        <f t="shared" si="21"/>
        <v>#VALUE!</v>
      </c>
      <c r="O182" s="15" t="e">
        <f>SUMIF('[1]WASH COAL RECEIPT &amp; GCV DATA'!$A$3:$A$196,'MASTER DATA FILE WASH COAL'!A182,'[1]WASH COAL RECEIPT &amp; GCV DATA'!$O$3:$O$196)</f>
        <v>#VALUE!</v>
      </c>
      <c r="P182" s="15" t="e">
        <f t="shared" si="22"/>
        <v>#VALUE!</v>
      </c>
      <c r="Q182" s="15" t="e">
        <f>SUMIF('[1]WASH COAL RECEIPT &amp; GCV DATA'!$A$3:$A$196,'MASTER DATA FILE WASH COAL'!A182,'[1]WASH COAL RECEIPT &amp; GCV DATA'!$Q$3:$Q$196)</f>
        <v>#VALUE!</v>
      </c>
      <c r="R182" s="16" t="e">
        <f>SUMIF('[1]WASH COAL RECEIPT &amp; GCV DATA'!$A$3:$A$256,'MASTER DATA FILE WASH COAL'!A182,'[1]WASH COAL RECEIPT &amp; GCV DATA'!$R$3:$R$256)+IF(H182=$J$234,($K$234*K182),0)+IF(H182=$J$235,($K$235*K182),0)</f>
        <v>#VALUE!</v>
      </c>
      <c r="S182" s="15" t="e">
        <f t="shared" si="23"/>
        <v>#VALUE!</v>
      </c>
      <c r="T182" s="15" t="e">
        <f>SUMIF('[1]WASH COAL RECEIPT &amp; GCV DATA'!$A$3:$A$196,'MASTER DATA FILE WASH COAL'!A182,'[1]WASH COAL RECEIPT &amp; GCV DATA'!$T$3:$T$196)</f>
        <v>#VALUE!</v>
      </c>
      <c r="U182" s="15" t="e">
        <f t="shared" si="24"/>
        <v>#VALUE!</v>
      </c>
      <c r="V182" s="15" t="e">
        <f>SUMIF('[1]WASH COAL RECEIPT &amp; GCV DATA'!$A$3:$A$196,'MASTER DATA FILE WASH COAL'!A182,'[1]WASH COAL RECEIPT &amp; GCV DATA'!$V$3:$V$196)</f>
        <v>#VALUE!</v>
      </c>
      <c r="W182" s="15" t="e">
        <f t="shared" si="25"/>
        <v>#VALUE!</v>
      </c>
      <c r="X182" s="13" t="e">
        <f t="shared" si="26"/>
        <v>#VALUE!</v>
      </c>
      <c r="Y182" s="13"/>
      <c r="Z182" s="13"/>
      <c r="AH182">
        <v>15381308.9891</v>
      </c>
    </row>
    <row r="183" spans="1:34" customFormat="1" ht="15.6" x14ac:dyDescent="0.3">
      <c r="A183" s="71"/>
      <c r="B183" s="57" t="e">
        <f>SUMIF('[1]WASH COAL RECEIPT &amp; GCV DATA'!$A$3:$A$123,A183,'[1]WASH COAL RECEIPT &amp; GCV DATA'!$B$3:$B$123)</f>
        <v>#VALUE!</v>
      </c>
      <c r="C183" s="13" t="e">
        <f>SUMIF('[1]WASH COAL RECEIPT &amp; GCV DATA'!$A$3:$A$123,A183,'[1]WASH COAL RECEIPT &amp; GCV DATA'!$C$3:$C$123)</f>
        <v>#VALUE!</v>
      </c>
      <c r="D183" s="13">
        <f>IFERROR(VLOOKUP(A183,'[1]WASH COAL RECEIPT &amp; GCV DATA'!A185:V305,4,0),0)</f>
        <v>0</v>
      </c>
      <c r="E183" s="14">
        <f>IFERROR(VLOOKUP(A183,'[1]WASH COAL RECEIPT &amp; GCV DATA'!$A$2:$V$196,5,0),0)</f>
        <v>0</v>
      </c>
      <c r="F183" s="13" t="e">
        <f>SUMIF('[1]WASH COAL RECEIPT &amp; GCV DATA'!$A$3:$A$196,'MASTER DATA FILE WASH COAL'!A183,'[1]WASH COAL RECEIPT &amp; GCV DATA'!$F$3:$F$196)</f>
        <v>#VALUE!</v>
      </c>
      <c r="G183" s="13">
        <f>IFERROR(VLOOKUP(A183,'[1]WASH COAL RECEIPT &amp; GCV DATA'!$A$2:$V$196,7,0),0)</f>
        <v>0</v>
      </c>
      <c r="H183" s="13">
        <f>IFERROR(VLOOKUP(A183,'[1]WASH COAL RECEIPT &amp; GCV DATA'!$A$2:$V$196,8,0),0)</f>
        <v>0</v>
      </c>
      <c r="I183" s="13">
        <f>IFERROR(VLOOKUP(A183,'[1]WASH COAL RECEIPT &amp; GCV DATA'!$A$2:$V$196,9,0),0)</f>
        <v>0</v>
      </c>
      <c r="J183" s="13">
        <f>IFERROR(VLOOKUP(A183,'[1]WASH COAL RECEIPT &amp; GCV DATA'!$A$2:$V$196,10,0),0)</f>
        <v>0</v>
      </c>
      <c r="K183" s="15" t="e">
        <f>SUMIF('[1]WASH COAL RECEIPT &amp; GCV DATA'!$A$3:$A$196,'MASTER DATA FILE WASH COAL'!A183,'[1]WASH COAL RECEIPT &amp; GCV DATA'!$K$3:$K$196)</f>
        <v>#VALUE!</v>
      </c>
      <c r="L183" s="15" t="e">
        <f>SUMIF('[1]WASH COAL RECEIPT &amp; GCV DATA'!$A$3:$A$196,'MASTER DATA FILE WASH COAL'!A183,'[1]WASH COAL RECEIPT &amp; GCV DATA'!$L$3:$L$196)</f>
        <v>#VALUE!</v>
      </c>
      <c r="M183" s="15" t="e">
        <f t="shared" si="20"/>
        <v>#VALUE!</v>
      </c>
      <c r="N183" s="67" t="e">
        <f t="shared" si="21"/>
        <v>#VALUE!</v>
      </c>
      <c r="O183" s="15" t="e">
        <f>SUMIF('[1]WASH COAL RECEIPT &amp; GCV DATA'!$A$3:$A$196,'MASTER DATA FILE WASH COAL'!A183,'[1]WASH COAL RECEIPT &amp; GCV DATA'!$O$3:$O$196)</f>
        <v>#VALUE!</v>
      </c>
      <c r="P183" s="15" t="e">
        <f t="shared" si="22"/>
        <v>#VALUE!</v>
      </c>
      <c r="Q183" s="15" t="e">
        <f>SUMIF('[1]WASH COAL RECEIPT &amp; GCV DATA'!$A$3:$A$196,'MASTER DATA FILE WASH COAL'!A183,'[1]WASH COAL RECEIPT &amp; GCV DATA'!$Q$3:$Q$196)</f>
        <v>#VALUE!</v>
      </c>
      <c r="R183" s="16" t="e">
        <f>SUMIF('[1]WASH COAL RECEIPT &amp; GCV DATA'!$A$3:$A$256,'MASTER DATA FILE WASH COAL'!A183,'[1]WASH COAL RECEIPT &amp; GCV DATA'!$R$3:$R$256)+IF(H183=$J$234,($K$234*K183),0)+IF(H183=$J$235,($K$235*K183),0)</f>
        <v>#VALUE!</v>
      </c>
      <c r="S183" s="15" t="e">
        <f t="shared" si="23"/>
        <v>#VALUE!</v>
      </c>
      <c r="T183" s="15" t="e">
        <f>SUMIF('[1]WASH COAL RECEIPT &amp; GCV DATA'!$A$3:$A$196,'MASTER DATA FILE WASH COAL'!A183,'[1]WASH COAL RECEIPT &amp; GCV DATA'!$T$3:$T$196)</f>
        <v>#VALUE!</v>
      </c>
      <c r="U183" s="15" t="e">
        <f t="shared" si="24"/>
        <v>#VALUE!</v>
      </c>
      <c r="V183" s="15" t="e">
        <f>SUMIF('[1]WASH COAL RECEIPT &amp; GCV DATA'!$A$3:$A$196,'MASTER DATA FILE WASH COAL'!A183,'[1]WASH COAL RECEIPT &amp; GCV DATA'!$V$3:$V$196)</f>
        <v>#VALUE!</v>
      </c>
      <c r="W183" s="15" t="e">
        <f t="shared" si="25"/>
        <v>#VALUE!</v>
      </c>
      <c r="X183" s="13" t="e">
        <f t="shared" si="26"/>
        <v>#VALUE!</v>
      </c>
      <c r="Y183" s="13"/>
      <c r="Z183" s="13"/>
      <c r="AH183">
        <v>15065669.692</v>
      </c>
    </row>
    <row r="184" spans="1:34" customFormat="1" ht="15.6" x14ac:dyDescent="0.3">
      <c r="A184" s="71"/>
      <c r="B184" s="57" t="e">
        <f>SUMIF('[1]WASH COAL RECEIPT &amp; GCV DATA'!$A$3:$A$123,A184,'[1]WASH COAL RECEIPT &amp; GCV DATA'!$B$3:$B$123)</f>
        <v>#VALUE!</v>
      </c>
      <c r="C184" s="13" t="e">
        <f>SUMIF('[1]WASH COAL RECEIPT &amp; GCV DATA'!$A$3:$A$123,A184,'[1]WASH COAL RECEIPT &amp; GCV DATA'!$C$3:$C$123)</f>
        <v>#VALUE!</v>
      </c>
      <c r="D184" s="13">
        <f>IFERROR(VLOOKUP(A184,'[1]WASH COAL RECEIPT &amp; GCV DATA'!A186:V306,4,0),0)</f>
        <v>0</v>
      </c>
      <c r="E184" s="14">
        <f>IFERROR(VLOOKUP(A184,'[1]WASH COAL RECEIPT &amp; GCV DATA'!$A$2:$V$196,5,0),0)</f>
        <v>0</v>
      </c>
      <c r="F184" s="13" t="e">
        <f>SUMIF('[1]WASH COAL RECEIPT &amp; GCV DATA'!$A$3:$A$196,'MASTER DATA FILE WASH COAL'!A184,'[1]WASH COAL RECEIPT &amp; GCV DATA'!$F$3:$F$196)</f>
        <v>#VALUE!</v>
      </c>
      <c r="G184" s="13">
        <f>IFERROR(VLOOKUP(A184,'[1]WASH COAL RECEIPT &amp; GCV DATA'!$A$2:$V$196,7,0),0)</f>
        <v>0</v>
      </c>
      <c r="H184" s="13">
        <f>IFERROR(VLOOKUP(A184,'[1]WASH COAL RECEIPT &amp; GCV DATA'!$A$2:$V$196,8,0),0)</f>
        <v>0</v>
      </c>
      <c r="I184" s="13">
        <f>IFERROR(VLOOKUP(A184,'[1]WASH COAL RECEIPT &amp; GCV DATA'!$A$2:$V$196,9,0),0)</f>
        <v>0</v>
      </c>
      <c r="J184" s="13">
        <f>IFERROR(VLOOKUP(A184,'[1]WASH COAL RECEIPT &amp; GCV DATA'!$A$2:$V$196,10,0),0)</f>
        <v>0</v>
      </c>
      <c r="K184" s="15" t="e">
        <f>SUMIF('[1]WASH COAL RECEIPT &amp; GCV DATA'!$A$3:$A$196,'MASTER DATA FILE WASH COAL'!A184,'[1]WASH COAL RECEIPT &amp; GCV DATA'!$K$3:$K$196)</f>
        <v>#VALUE!</v>
      </c>
      <c r="L184" s="15" t="e">
        <f>SUMIF('[1]WASH COAL RECEIPT &amp; GCV DATA'!$A$3:$A$196,'MASTER DATA FILE WASH COAL'!A184,'[1]WASH COAL RECEIPT &amp; GCV DATA'!$L$3:$L$196)</f>
        <v>#VALUE!</v>
      </c>
      <c r="M184" s="15" t="e">
        <f t="shared" si="20"/>
        <v>#VALUE!</v>
      </c>
      <c r="N184" s="67" t="e">
        <f t="shared" si="21"/>
        <v>#VALUE!</v>
      </c>
      <c r="O184" s="15" t="e">
        <f>SUMIF('[1]WASH COAL RECEIPT &amp; GCV DATA'!$A$3:$A$196,'MASTER DATA FILE WASH COAL'!A184,'[1]WASH COAL RECEIPT &amp; GCV DATA'!$O$3:$O$196)</f>
        <v>#VALUE!</v>
      </c>
      <c r="P184" s="15" t="e">
        <f t="shared" si="22"/>
        <v>#VALUE!</v>
      </c>
      <c r="Q184" s="15" t="e">
        <f>SUMIF('[1]WASH COAL RECEIPT &amp; GCV DATA'!$A$3:$A$196,'MASTER DATA FILE WASH COAL'!A184,'[1]WASH COAL RECEIPT &amp; GCV DATA'!$Q$3:$Q$196)</f>
        <v>#VALUE!</v>
      </c>
      <c r="R184" s="16" t="e">
        <f>SUMIF('[1]WASH COAL RECEIPT &amp; GCV DATA'!$A$3:$A$256,'MASTER DATA FILE WASH COAL'!A184,'[1]WASH COAL RECEIPT &amp; GCV DATA'!$R$3:$R$256)+IF(H184=$J$234,($K$234*K184),0)+IF(H184=$J$235,($K$235*K184),0)</f>
        <v>#VALUE!</v>
      </c>
      <c r="S184" s="15" t="e">
        <f t="shared" si="23"/>
        <v>#VALUE!</v>
      </c>
      <c r="T184" s="15" t="e">
        <f>SUMIF('[1]WASH COAL RECEIPT &amp; GCV DATA'!$A$3:$A$196,'MASTER DATA FILE WASH COAL'!A184,'[1]WASH COAL RECEIPT &amp; GCV DATA'!$T$3:$T$196)</f>
        <v>#VALUE!</v>
      </c>
      <c r="U184" s="15" t="e">
        <f t="shared" si="24"/>
        <v>#VALUE!</v>
      </c>
      <c r="V184" s="15" t="e">
        <f>SUMIF('[1]WASH COAL RECEIPT &amp; GCV DATA'!$A$3:$A$196,'MASTER DATA FILE WASH COAL'!A184,'[1]WASH COAL RECEIPT &amp; GCV DATA'!$V$3:$V$196)</f>
        <v>#VALUE!</v>
      </c>
      <c r="W184" s="15" t="e">
        <f t="shared" si="25"/>
        <v>#VALUE!</v>
      </c>
      <c r="X184" s="13" t="e">
        <f t="shared" si="26"/>
        <v>#VALUE!</v>
      </c>
      <c r="Y184" s="13"/>
      <c r="Z184" s="13"/>
      <c r="AH184">
        <v>15522513.126249999</v>
      </c>
    </row>
    <row r="185" spans="1:34" customFormat="1" ht="15.6" x14ac:dyDescent="0.3">
      <c r="A185" s="71"/>
      <c r="B185" s="57" t="e">
        <f>SUMIF('[1]WASH COAL RECEIPT &amp; GCV DATA'!$A$3:$A$123,A185,'[1]WASH COAL RECEIPT &amp; GCV DATA'!$B$3:$B$123)</f>
        <v>#VALUE!</v>
      </c>
      <c r="C185" s="13" t="e">
        <f>SUMIF('[1]WASH COAL RECEIPT &amp; GCV DATA'!$A$3:$A$123,A185,'[1]WASH COAL RECEIPT &amp; GCV DATA'!$C$3:$C$123)</f>
        <v>#VALUE!</v>
      </c>
      <c r="D185" s="13">
        <f>IFERROR(VLOOKUP(A185,'[1]WASH COAL RECEIPT &amp; GCV DATA'!A187:V307,4,0),0)</f>
        <v>0</v>
      </c>
      <c r="E185" s="14">
        <f>IFERROR(VLOOKUP(A185,'[1]WASH COAL RECEIPT &amp; GCV DATA'!$A$2:$V$196,5,0),0)</f>
        <v>0</v>
      </c>
      <c r="F185" s="13" t="e">
        <f>SUMIF('[1]WASH COAL RECEIPT &amp; GCV DATA'!$A$3:$A$196,'MASTER DATA FILE WASH COAL'!A185,'[1]WASH COAL RECEIPT &amp; GCV DATA'!$F$3:$F$196)</f>
        <v>#VALUE!</v>
      </c>
      <c r="G185" s="13">
        <f>IFERROR(VLOOKUP(A185,'[1]WASH COAL RECEIPT &amp; GCV DATA'!$A$2:$V$196,7,0),0)</f>
        <v>0</v>
      </c>
      <c r="H185" s="13">
        <f>IFERROR(VLOOKUP(A185,'[1]WASH COAL RECEIPT &amp; GCV DATA'!$A$2:$V$196,8,0),0)</f>
        <v>0</v>
      </c>
      <c r="I185" s="13">
        <f>IFERROR(VLOOKUP(A185,'[1]WASH COAL RECEIPT &amp; GCV DATA'!$A$2:$V$196,9,0),0)</f>
        <v>0</v>
      </c>
      <c r="J185" s="13">
        <f>IFERROR(VLOOKUP(A185,'[1]WASH COAL RECEIPT &amp; GCV DATA'!$A$2:$V$196,10,0),0)</f>
        <v>0</v>
      </c>
      <c r="K185" s="15" t="e">
        <f>SUMIF('[1]WASH COAL RECEIPT &amp; GCV DATA'!$A$3:$A$196,'MASTER DATA FILE WASH COAL'!A185,'[1]WASH COAL RECEIPT &amp; GCV DATA'!$K$3:$K$196)</f>
        <v>#VALUE!</v>
      </c>
      <c r="L185" s="15" t="e">
        <f>SUMIF('[1]WASH COAL RECEIPT &amp; GCV DATA'!$A$3:$A$196,'MASTER DATA FILE WASH COAL'!A185,'[1]WASH COAL RECEIPT &amp; GCV DATA'!$L$3:$L$196)</f>
        <v>#VALUE!</v>
      </c>
      <c r="M185" s="15" t="e">
        <f t="shared" si="20"/>
        <v>#VALUE!</v>
      </c>
      <c r="N185" s="67" t="e">
        <f t="shared" si="21"/>
        <v>#VALUE!</v>
      </c>
      <c r="O185" s="15" t="e">
        <f>SUMIF('[1]WASH COAL RECEIPT &amp; GCV DATA'!$A$3:$A$196,'MASTER DATA FILE WASH COAL'!A185,'[1]WASH COAL RECEIPT &amp; GCV DATA'!$O$3:$O$196)</f>
        <v>#VALUE!</v>
      </c>
      <c r="P185" s="15" t="e">
        <f t="shared" si="22"/>
        <v>#VALUE!</v>
      </c>
      <c r="Q185" s="15" t="e">
        <f>SUMIF('[1]WASH COAL RECEIPT &amp; GCV DATA'!$A$3:$A$196,'MASTER DATA FILE WASH COAL'!A185,'[1]WASH COAL RECEIPT &amp; GCV DATA'!$Q$3:$Q$196)</f>
        <v>#VALUE!</v>
      </c>
      <c r="R185" s="16" t="e">
        <f>SUMIF('[1]WASH COAL RECEIPT &amp; GCV DATA'!$A$3:$A$256,'MASTER DATA FILE WASH COAL'!A185,'[1]WASH COAL RECEIPT &amp; GCV DATA'!$R$3:$R$256)+IF(H185=$J$234,($K$234*K185),0)+IF(H185=$J$235,($K$235*K185),0)</f>
        <v>#VALUE!</v>
      </c>
      <c r="S185" s="15" t="e">
        <f t="shared" si="23"/>
        <v>#VALUE!</v>
      </c>
      <c r="T185" s="15" t="e">
        <f>SUMIF('[1]WASH COAL RECEIPT &amp; GCV DATA'!$A$3:$A$196,'MASTER DATA FILE WASH COAL'!A185,'[1]WASH COAL RECEIPT &amp; GCV DATA'!$T$3:$T$196)</f>
        <v>#VALUE!</v>
      </c>
      <c r="U185" s="15" t="e">
        <f t="shared" si="24"/>
        <v>#VALUE!</v>
      </c>
      <c r="V185" s="15" t="e">
        <f>SUMIF('[1]WASH COAL RECEIPT &amp; GCV DATA'!$A$3:$A$196,'MASTER DATA FILE WASH COAL'!A185,'[1]WASH COAL RECEIPT &amp; GCV DATA'!$V$3:$V$196)</f>
        <v>#VALUE!</v>
      </c>
      <c r="W185" s="15" t="e">
        <f t="shared" si="25"/>
        <v>#VALUE!</v>
      </c>
      <c r="X185" s="13" t="e">
        <f t="shared" si="26"/>
        <v>#VALUE!</v>
      </c>
      <c r="Y185" s="13"/>
      <c r="Z185" s="13"/>
      <c r="AH185">
        <v>14783196.226</v>
      </c>
    </row>
    <row r="186" spans="1:34" customFormat="1" ht="15.6" x14ac:dyDescent="0.3">
      <c r="A186" s="71"/>
      <c r="B186" s="57" t="e">
        <f>SUMIF('[1]WASH COAL RECEIPT &amp; GCV DATA'!$A$3:$A$123,A186,'[1]WASH COAL RECEIPT &amp; GCV DATA'!$B$3:$B$123)</f>
        <v>#VALUE!</v>
      </c>
      <c r="C186" s="13" t="e">
        <f>SUMIF('[1]WASH COAL RECEIPT &amp; GCV DATA'!$A$3:$A$123,A186,'[1]WASH COAL RECEIPT &amp; GCV DATA'!$C$3:$C$123)</f>
        <v>#VALUE!</v>
      </c>
      <c r="D186" s="13">
        <f>IFERROR(VLOOKUP(A186,'[1]WASH COAL RECEIPT &amp; GCV DATA'!A188:V308,4,0),0)</f>
        <v>0</v>
      </c>
      <c r="E186" s="14">
        <f>IFERROR(VLOOKUP(A186,'[1]WASH COAL RECEIPT &amp; GCV DATA'!$A$2:$V$196,5,0),0)</f>
        <v>0</v>
      </c>
      <c r="F186" s="13" t="e">
        <f>SUMIF('[1]WASH COAL RECEIPT &amp; GCV DATA'!$A$3:$A$196,'MASTER DATA FILE WASH COAL'!A186,'[1]WASH COAL RECEIPT &amp; GCV DATA'!$F$3:$F$196)</f>
        <v>#VALUE!</v>
      </c>
      <c r="G186" s="13">
        <f>IFERROR(VLOOKUP(A186,'[1]WASH COAL RECEIPT &amp; GCV DATA'!$A$2:$V$196,7,0),0)</f>
        <v>0</v>
      </c>
      <c r="H186" s="13">
        <f>IFERROR(VLOOKUP(A186,'[1]WASH COAL RECEIPT &amp; GCV DATA'!$A$2:$V$196,8,0),0)</f>
        <v>0</v>
      </c>
      <c r="I186" s="13">
        <f>IFERROR(VLOOKUP(A186,'[1]WASH COAL RECEIPT &amp; GCV DATA'!$A$2:$V$196,9,0),0)</f>
        <v>0</v>
      </c>
      <c r="J186" s="13">
        <f>IFERROR(VLOOKUP(A186,'[1]WASH COAL RECEIPT &amp; GCV DATA'!$A$2:$V$196,10,0),0)</f>
        <v>0</v>
      </c>
      <c r="K186" s="15" t="e">
        <f>SUMIF('[1]WASH COAL RECEIPT &amp; GCV DATA'!$A$3:$A$196,'MASTER DATA FILE WASH COAL'!A186,'[1]WASH COAL RECEIPT &amp; GCV DATA'!$K$3:$K$196)</f>
        <v>#VALUE!</v>
      </c>
      <c r="L186" s="15" t="e">
        <f>SUMIF('[1]WASH COAL RECEIPT &amp; GCV DATA'!$A$3:$A$196,'MASTER DATA FILE WASH COAL'!A186,'[1]WASH COAL RECEIPT &amp; GCV DATA'!$L$3:$L$196)</f>
        <v>#VALUE!</v>
      </c>
      <c r="M186" s="15" t="e">
        <f t="shared" si="20"/>
        <v>#VALUE!</v>
      </c>
      <c r="N186" s="67" t="e">
        <f t="shared" si="21"/>
        <v>#VALUE!</v>
      </c>
      <c r="O186" s="15" t="e">
        <f>SUMIF('[1]WASH COAL RECEIPT &amp; GCV DATA'!$A$3:$A$196,'MASTER DATA FILE WASH COAL'!A186,'[1]WASH COAL RECEIPT &amp; GCV DATA'!$O$3:$O$196)</f>
        <v>#VALUE!</v>
      </c>
      <c r="P186" s="15" t="e">
        <f t="shared" si="22"/>
        <v>#VALUE!</v>
      </c>
      <c r="Q186" s="15" t="e">
        <f>SUMIF('[1]WASH COAL RECEIPT &amp; GCV DATA'!$A$3:$A$196,'MASTER DATA FILE WASH COAL'!A186,'[1]WASH COAL RECEIPT &amp; GCV DATA'!$Q$3:$Q$196)</f>
        <v>#VALUE!</v>
      </c>
      <c r="R186" s="16" t="e">
        <f>SUMIF('[1]WASH COAL RECEIPT &amp; GCV DATA'!$A$3:$A$256,'MASTER DATA FILE WASH COAL'!A186,'[1]WASH COAL RECEIPT &amp; GCV DATA'!$R$3:$R$256)+IF(H186=$J$234,($K$234*K186),0)+IF(H186=$J$235,($K$235*K186),0)</f>
        <v>#VALUE!</v>
      </c>
      <c r="S186" s="15" t="e">
        <f t="shared" si="23"/>
        <v>#VALUE!</v>
      </c>
      <c r="T186" s="15" t="e">
        <f>SUMIF('[1]WASH COAL RECEIPT &amp; GCV DATA'!$A$3:$A$196,'MASTER DATA FILE WASH COAL'!A186,'[1]WASH COAL RECEIPT &amp; GCV DATA'!$T$3:$T$196)</f>
        <v>#VALUE!</v>
      </c>
      <c r="U186" s="15" t="e">
        <f t="shared" si="24"/>
        <v>#VALUE!</v>
      </c>
      <c r="V186" s="15" t="e">
        <f>SUMIF('[1]WASH COAL RECEIPT &amp; GCV DATA'!$A$3:$A$196,'MASTER DATA FILE WASH COAL'!A186,'[1]WASH COAL RECEIPT &amp; GCV DATA'!$V$3:$V$196)</f>
        <v>#VALUE!</v>
      </c>
      <c r="W186" s="15" t="e">
        <f t="shared" si="25"/>
        <v>#VALUE!</v>
      </c>
      <c r="X186" s="13" t="e">
        <f t="shared" si="26"/>
        <v>#VALUE!</v>
      </c>
      <c r="Y186" s="13"/>
      <c r="Z186" s="13"/>
      <c r="AH186">
        <v>16089415.191624999</v>
      </c>
    </row>
    <row r="187" spans="1:34" customFormat="1" ht="15.6" x14ac:dyDescent="0.3">
      <c r="A187" s="71"/>
      <c r="B187" s="57" t="e">
        <f>SUMIF('[1]WASH COAL RECEIPT &amp; GCV DATA'!$A$3:$A$123,A187,'[1]WASH COAL RECEIPT &amp; GCV DATA'!$B$3:$B$123)</f>
        <v>#VALUE!</v>
      </c>
      <c r="C187" s="13" t="e">
        <f>SUMIF('[1]WASH COAL RECEIPT &amp; GCV DATA'!$A$3:$A$123,A187,'[1]WASH COAL RECEIPT &amp; GCV DATA'!$C$3:$C$123)</f>
        <v>#VALUE!</v>
      </c>
      <c r="D187" s="13">
        <f>IFERROR(VLOOKUP(A187,'[1]WASH COAL RECEIPT &amp; GCV DATA'!A189:V309,4,0),0)</f>
        <v>0</v>
      </c>
      <c r="E187" s="14">
        <f>IFERROR(VLOOKUP(A187,'[1]WASH COAL RECEIPT &amp; GCV DATA'!$A$2:$V$196,5,0),0)</f>
        <v>0</v>
      </c>
      <c r="F187" s="13" t="e">
        <f>SUMIF('[1]WASH COAL RECEIPT &amp; GCV DATA'!$A$3:$A$196,'MASTER DATA FILE WASH COAL'!A187,'[1]WASH COAL RECEIPT &amp; GCV DATA'!$F$3:$F$196)</f>
        <v>#VALUE!</v>
      </c>
      <c r="G187" s="13">
        <f>IFERROR(VLOOKUP(A187,'[1]WASH COAL RECEIPT &amp; GCV DATA'!$A$2:$V$196,7,0),0)</f>
        <v>0</v>
      </c>
      <c r="H187" s="13">
        <f>IFERROR(VLOOKUP(A187,'[1]WASH COAL RECEIPT &amp; GCV DATA'!$A$2:$V$196,8,0),0)</f>
        <v>0</v>
      </c>
      <c r="I187" s="13">
        <f>IFERROR(VLOOKUP(A187,'[1]WASH COAL RECEIPT &amp; GCV DATA'!$A$2:$V$196,9,0),0)</f>
        <v>0</v>
      </c>
      <c r="J187" s="13">
        <f>IFERROR(VLOOKUP(A187,'[1]WASH COAL RECEIPT &amp; GCV DATA'!$A$2:$V$196,10,0),0)</f>
        <v>0</v>
      </c>
      <c r="K187" s="15" t="e">
        <f>SUMIF('[1]WASH COAL RECEIPT &amp; GCV DATA'!$A$3:$A$196,'MASTER DATA FILE WASH COAL'!A187,'[1]WASH COAL RECEIPT &amp; GCV DATA'!$K$3:$K$196)</f>
        <v>#VALUE!</v>
      </c>
      <c r="L187" s="15" t="e">
        <f>SUMIF('[1]WASH COAL RECEIPT &amp; GCV DATA'!$A$3:$A$196,'MASTER DATA FILE WASH COAL'!A187,'[1]WASH COAL RECEIPT &amp; GCV DATA'!$L$3:$L$196)</f>
        <v>#VALUE!</v>
      </c>
      <c r="M187" s="15" t="e">
        <f t="shared" si="20"/>
        <v>#VALUE!</v>
      </c>
      <c r="N187" s="67" t="e">
        <f t="shared" si="21"/>
        <v>#VALUE!</v>
      </c>
      <c r="O187" s="15" t="e">
        <f>SUMIF('[1]WASH COAL RECEIPT &amp; GCV DATA'!$A$3:$A$196,'MASTER DATA FILE WASH COAL'!A187,'[1]WASH COAL RECEIPT &amp; GCV DATA'!$O$3:$O$196)</f>
        <v>#VALUE!</v>
      </c>
      <c r="P187" s="15" t="e">
        <f t="shared" si="22"/>
        <v>#VALUE!</v>
      </c>
      <c r="Q187" s="15" t="e">
        <f>SUMIF('[1]WASH COAL RECEIPT &amp; GCV DATA'!$A$3:$A$196,'MASTER DATA FILE WASH COAL'!A187,'[1]WASH COAL RECEIPT &amp; GCV DATA'!$Q$3:$Q$196)</f>
        <v>#VALUE!</v>
      </c>
      <c r="R187" s="16" t="e">
        <f>SUMIF('[1]WASH COAL RECEIPT &amp; GCV DATA'!$A$3:$A$256,'MASTER DATA FILE WASH COAL'!A187,'[1]WASH COAL RECEIPT &amp; GCV DATA'!$R$3:$R$256)+IF(H187=$J$234,($K$234*K187),0)+IF(H187=$J$235,($K$235*K187),0)</f>
        <v>#VALUE!</v>
      </c>
      <c r="S187" s="15" t="e">
        <f t="shared" si="23"/>
        <v>#VALUE!</v>
      </c>
      <c r="T187" s="15" t="e">
        <f>SUMIF('[1]WASH COAL RECEIPT &amp; GCV DATA'!$A$3:$A$196,'MASTER DATA FILE WASH COAL'!A187,'[1]WASH COAL RECEIPT &amp; GCV DATA'!$T$3:$T$196)</f>
        <v>#VALUE!</v>
      </c>
      <c r="U187" s="15" t="e">
        <f t="shared" si="24"/>
        <v>#VALUE!</v>
      </c>
      <c r="V187" s="15" t="e">
        <f>SUMIF('[1]WASH COAL RECEIPT &amp; GCV DATA'!$A$3:$A$196,'MASTER DATA FILE WASH COAL'!A187,'[1]WASH COAL RECEIPT &amp; GCV DATA'!$V$3:$V$196)</f>
        <v>#VALUE!</v>
      </c>
      <c r="W187" s="15" t="e">
        <f t="shared" si="25"/>
        <v>#VALUE!</v>
      </c>
      <c r="X187" s="13" t="e">
        <f t="shared" si="26"/>
        <v>#VALUE!</v>
      </c>
      <c r="Y187" s="13"/>
      <c r="Z187" s="13"/>
      <c r="AH187">
        <v>14143514.858749999</v>
      </c>
    </row>
    <row r="188" spans="1:34" customFormat="1" ht="15.6" x14ac:dyDescent="0.3">
      <c r="A188" s="71"/>
      <c r="B188" s="57" t="e">
        <f>SUMIF('[1]WASH COAL RECEIPT &amp; GCV DATA'!$A$3:$A$123,A188,'[1]WASH COAL RECEIPT &amp; GCV DATA'!$B$3:$B$123)</f>
        <v>#VALUE!</v>
      </c>
      <c r="C188" s="13" t="e">
        <f>SUMIF('[1]WASH COAL RECEIPT &amp; GCV DATA'!$A$3:$A$123,A188,'[1]WASH COAL RECEIPT &amp; GCV DATA'!$C$3:$C$123)</f>
        <v>#VALUE!</v>
      </c>
      <c r="D188" s="13">
        <f>IFERROR(VLOOKUP(A188,'[1]WASH COAL RECEIPT &amp; GCV DATA'!A190:V310,4,0),0)</f>
        <v>0</v>
      </c>
      <c r="E188" s="14">
        <f>IFERROR(VLOOKUP(A188,'[1]WASH COAL RECEIPT &amp; GCV DATA'!$A$2:$V$196,5,0),0)</f>
        <v>0</v>
      </c>
      <c r="F188" s="13" t="e">
        <f>SUMIF('[1]WASH COAL RECEIPT &amp; GCV DATA'!$A$3:$A$196,'MASTER DATA FILE WASH COAL'!A188,'[1]WASH COAL RECEIPT &amp; GCV DATA'!$F$3:$F$196)</f>
        <v>#VALUE!</v>
      </c>
      <c r="G188" s="13">
        <f>IFERROR(VLOOKUP(A188,'[1]WASH COAL RECEIPT &amp; GCV DATA'!$A$2:$V$196,7,0),0)</f>
        <v>0</v>
      </c>
      <c r="H188" s="13">
        <f>IFERROR(VLOOKUP(A188,'[1]WASH COAL RECEIPT &amp; GCV DATA'!$A$2:$V$196,8,0),0)</f>
        <v>0</v>
      </c>
      <c r="I188" s="13">
        <f>IFERROR(VLOOKUP(A188,'[1]WASH COAL RECEIPT &amp; GCV DATA'!$A$2:$V$196,9,0),0)</f>
        <v>0</v>
      </c>
      <c r="J188" s="13">
        <f>IFERROR(VLOOKUP(A188,'[1]WASH COAL RECEIPT &amp; GCV DATA'!$A$2:$V$196,10,0),0)</f>
        <v>0</v>
      </c>
      <c r="K188" s="15" t="e">
        <f>SUMIF('[1]WASH COAL RECEIPT &amp; GCV DATA'!$A$3:$A$196,'MASTER DATA FILE WASH COAL'!A188,'[1]WASH COAL RECEIPT &amp; GCV DATA'!$K$3:$K$196)</f>
        <v>#VALUE!</v>
      </c>
      <c r="L188" s="15" t="e">
        <f>SUMIF('[1]WASH COAL RECEIPT &amp; GCV DATA'!$A$3:$A$196,'MASTER DATA FILE WASH COAL'!A188,'[1]WASH COAL RECEIPT &amp; GCV DATA'!$L$3:$L$196)</f>
        <v>#VALUE!</v>
      </c>
      <c r="M188" s="15" t="e">
        <f t="shared" si="20"/>
        <v>#VALUE!</v>
      </c>
      <c r="N188" s="67" t="e">
        <f t="shared" si="21"/>
        <v>#VALUE!</v>
      </c>
      <c r="O188" s="15" t="e">
        <f>SUMIF('[1]WASH COAL RECEIPT &amp; GCV DATA'!$A$3:$A$196,'MASTER DATA FILE WASH COAL'!A188,'[1]WASH COAL RECEIPT &amp; GCV DATA'!$O$3:$O$196)</f>
        <v>#VALUE!</v>
      </c>
      <c r="P188" s="15" t="e">
        <f t="shared" si="22"/>
        <v>#VALUE!</v>
      </c>
      <c r="Q188" s="15" t="e">
        <f>SUMIF('[1]WASH COAL RECEIPT &amp; GCV DATA'!$A$3:$A$196,'MASTER DATA FILE WASH COAL'!A188,'[1]WASH COAL RECEIPT &amp; GCV DATA'!$Q$3:$Q$196)</f>
        <v>#VALUE!</v>
      </c>
      <c r="R188" s="16" t="e">
        <f>SUMIF('[1]WASH COAL RECEIPT &amp; GCV DATA'!$A$3:$A$256,'MASTER DATA FILE WASH COAL'!A188,'[1]WASH COAL RECEIPT &amp; GCV DATA'!$R$3:$R$256)+IF(H188=$J$234,($K$234*K188),0)+IF(H188=$J$235,($K$235*K188),0)</f>
        <v>#VALUE!</v>
      </c>
      <c r="S188" s="15" t="e">
        <f t="shared" si="23"/>
        <v>#VALUE!</v>
      </c>
      <c r="T188" s="15" t="e">
        <f>SUMIF('[1]WASH COAL RECEIPT &amp; GCV DATA'!$A$3:$A$196,'MASTER DATA FILE WASH COAL'!A188,'[1]WASH COAL RECEIPT &amp; GCV DATA'!$T$3:$T$196)</f>
        <v>#VALUE!</v>
      </c>
      <c r="U188" s="15" t="e">
        <f t="shared" si="24"/>
        <v>#VALUE!</v>
      </c>
      <c r="V188" s="15" t="e">
        <f>SUMIF('[1]WASH COAL RECEIPT &amp; GCV DATA'!$A$3:$A$196,'MASTER DATA FILE WASH COAL'!A188,'[1]WASH COAL RECEIPT &amp; GCV DATA'!$V$3:$V$196)</f>
        <v>#VALUE!</v>
      </c>
      <c r="W188" s="15" t="e">
        <f t="shared" si="25"/>
        <v>#VALUE!</v>
      </c>
      <c r="X188" s="13" t="e">
        <f t="shared" si="26"/>
        <v>#VALUE!</v>
      </c>
      <c r="Y188" s="13"/>
      <c r="Z188" s="13"/>
      <c r="AH188">
        <v>15495112.166999998</v>
      </c>
    </row>
    <row r="189" spans="1:34" customFormat="1" ht="15.6" x14ac:dyDescent="0.3">
      <c r="A189" s="71"/>
      <c r="B189" s="57" t="e">
        <f>SUMIF('[1]WASH COAL RECEIPT &amp; GCV DATA'!$A$3:$A$123,A189,'[1]WASH COAL RECEIPT &amp; GCV DATA'!$B$3:$B$123)</f>
        <v>#VALUE!</v>
      </c>
      <c r="C189" s="13" t="e">
        <f>SUMIF('[1]WASH COAL RECEIPT &amp; GCV DATA'!$A$3:$A$123,A189,'[1]WASH COAL RECEIPT &amp; GCV DATA'!$C$3:$C$123)</f>
        <v>#VALUE!</v>
      </c>
      <c r="D189" s="13">
        <f>IFERROR(VLOOKUP(A189,'[1]WASH COAL RECEIPT &amp; GCV DATA'!A191:V311,4,0),0)</f>
        <v>0</v>
      </c>
      <c r="E189" s="14">
        <f>IFERROR(VLOOKUP(A189,'[1]WASH COAL RECEIPT &amp; GCV DATA'!$A$2:$V$196,5,0),0)</f>
        <v>0</v>
      </c>
      <c r="F189" s="13" t="e">
        <f>SUMIF('[1]WASH COAL RECEIPT &amp; GCV DATA'!$A$3:$A$196,'MASTER DATA FILE WASH COAL'!A189,'[1]WASH COAL RECEIPT &amp; GCV DATA'!$F$3:$F$196)</f>
        <v>#VALUE!</v>
      </c>
      <c r="G189" s="13">
        <f>IFERROR(VLOOKUP(A189,'[1]WASH COAL RECEIPT &amp; GCV DATA'!$A$2:$V$196,7,0),0)</f>
        <v>0</v>
      </c>
      <c r="H189" s="13">
        <f>IFERROR(VLOOKUP(A189,'[1]WASH COAL RECEIPT &amp; GCV DATA'!$A$2:$V$196,8,0),0)</f>
        <v>0</v>
      </c>
      <c r="I189" s="13">
        <f>IFERROR(VLOOKUP(A189,'[1]WASH COAL RECEIPT &amp; GCV DATA'!$A$2:$V$196,9,0),0)</f>
        <v>0</v>
      </c>
      <c r="J189" s="13">
        <f>IFERROR(VLOOKUP(A189,'[1]WASH COAL RECEIPT &amp; GCV DATA'!$A$2:$V$196,10,0),0)</f>
        <v>0</v>
      </c>
      <c r="K189" s="15" t="e">
        <f>SUMIF('[1]WASH COAL RECEIPT &amp; GCV DATA'!$A$3:$A$196,'MASTER DATA FILE WASH COAL'!A189,'[1]WASH COAL RECEIPT &amp; GCV DATA'!$K$3:$K$196)</f>
        <v>#VALUE!</v>
      </c>
      <c r="L189" s="15" t="e">
        <f>SUMIF('[1]WASH COAL RECEIPT &amp; GCV DATA'!$A$3:$A$196,'MASTER DATA FILE WASH COAL'!A189,'[1]WASH COAL RECEIPT &amp; GCV DATA'!$L$3:$L$196)</f>
        <v>#VALUE!</v>
      </c>
      <c r="M189" s="15" t="e">
        <f t="shared" si="20"/>
        <v>#VALUE!</v>
      </c>
      <c r="N189" s="67" t="e">
        <f t="shared" si="21"/>
        <v>#VALUE!</v>
      </c>
      <c r="O189" s="15" t="e">
        <f>SUMIF('[1]WASH COAL RECEIPT &amp; GCV DATA'!$A$3:$A$196,'MASTER DATA FILE WASH COAL'!A189,'[1]WASH COAL RECEIPT &amp; GCV DATA'!$O$3:$O$196)</f>
        <v>#VALUE!</v>
      </c>
      <c r="P189" s="15" t="e">
        <f t="shared" si="22"/>
        <v>#VALUE!</v>
      </c>
      <c r="Q189" s="15" t="e">
        <f>SUMIF('[1]WASH COAL RECEIPT &amp; GCV DATA'!$A$3:$A$196,'MASTER DATA FILE WASH COAL'!A189,'[1]WASH COAL RECEIPT &amp; GCV DATA'!$Q$3:$Q$196)</f>
        <v>#VALUE!</v>
      </c>
      <c r="R189" s="16" t="e">
        <f>SUMIF('[1]WASH COAL RECEIPT &amp; GCV DATA'!$A$3:$A$256,'MASTER DATA FILE WASH COAL'!A189,'[1]WASH COAL RECEIPT &amp; GCV DATA'!$R$3:$R$256)+IF(H189=$J$234,($K$234*K189),0)+IF(H189=$J$235,($K$235*K189),0)</f>
        <v>#VALUE!</v>
      </c>
      <c r="S189" s="15" t="e">
        <f t="shared" si="23"/>
        <v>#VALUE!</v>
      </c>
      <c r="T189" s="15" t="e">
        <f>SUMIF('[1]WASH COAL RECEIPT &amp; GCV DATA'!$A$3:$A$196,'MASTER DATA FILE WASH COAL'!A189,'[1]WASH COAL RECEIPT &amp; GCV DATA'!$T$3:$T$196)</f>
        <v>#VALUE!</v>
      </c>
      <c r="U189" s="15" t="e">
        <f t="shared" si="24"/>
        <v>#VALUE!</v>
      </c>
      <c r="V189" s="15" t="e">
        <f>SUMIF('[1]WASH COAL RECEIPT &amp; GCV DATA'!$A$3:$A$196,'MASTER DATA FILE WASH COAL'!A189,'[1]WASH COAL RECEIPT &amp; GCV DATA'!$V$3:$V$196)</f>
        <v>#VALUE!</v>
      </c>
      <c r="W189" s="15" t="e">
        <f t="shared" si="25"/>
        <v>#VALUE!</v>
      </c>
      <c r="X189" s="13" t="e">
        <f t="shared" si="26"/>
        <v>#VALUE!</v>
      </c>
      <c r="Y189" s="13"/>
      <c r="Z189" s="13"/>
      <c r="AH189">
        <v>16809994.323124997</v>
      </c>
    </row>
    <row r="190" spans="1:34" customFormat="1" ht="15.6" x14ac:dyDescent="0.3">
      <c r="A190" s="71"/>
      <c r="B190" s="57" t="e">
        <f>SUMIF('[1]WASH COAL RECEIPT &amp; GCV DATA'!$A$3:$A$123,A190,'[1]WASH COAL RECEIPT &amp; GCV DATA'!$B$3:$B$123)</f>
        <v>#VALUE!</v>
      </c>
      <c r="C190" s="13" t="e">
        <f>SUMIF('[1]WASH COAL RECEIPT &amp; GCV DATA'!$A$3:$A$123,A190,'[1]WASH COAL RECEIPT &amp; GCV DATA'!$C$3:$C$123)</f>
        <v>#VALUE!</v>
      </c>
      <c r="D190" s="13">
        <f>IFERROR(VLOOKUP(A190,'[1]WASH COAL RECEIPT &amp; GCV DATA'!A192:V312,4,0),0)</f>
        <v>0</v>
      </c>
      <c r="E190" s="14">
        <f>IFERROR(VLOOKUP(A190,'[1]WASH COAL RECEIPT &amp; GCV DATA'!$A$2:$V$196,5,0),0)</f>
        <v>0</v>
      </c>
      <c r="F190" s="13" t="e">
        <f>SUMIF('[1]WASH COAL RECEIPT &amp; GCV DATA'!$A$3:$A$196,'MASTER DATA FILE WASH COAL'!A190,'[1]WASH COAL RECEIPT &amp; GCV DATA'!$F$3:$F$196)</f>
        <v>#VALUE!</v>
      </c>
      <c r="G190" s="13">
        <f>IFERROR(VLOOKUP(A190,'[1]WASH COAL RECEIPT &amp; GCV DATA'!$A$2:$V$196,7,0),0)</f>
        <v>0</v>
      </c>
      <c r="H190" s="13">
        <f>IFERROR(VLOOKUP(A190,'[1]WASH COAL RECEIPT &amp; GCV DATA'!$A$2:$V$196,8,0),0)</f>
        <v>0</v>
      </c>
      <c r="I190" s="13">
        <f>IFERROR(VLOOKUP(A190,'[1]WASH COAL RECEIPT &amp; GCV DATA'!$A$2:$V$196,9,0),0)</f>
        <v>0</v>
      </c>
      <c r="J190" s="13">
        <f>IFERROR(VLOOKUP(A190,'[1]WASH COAL RECEIPT &amp; GCV DATA'!$A$2:$V$196,10,0),0)</f>
        <v>0</v>
      </c>
      <c r="K190" s="15" t="e">
        <f>SUMIF('[1]WASH COAL RECEIPT &amp; GCV DATA'!$A$3:$A$196,'MASTER DATA FILE WASH COAL'!A190,'[1]WASH COAL RECEIPT &amp; GCV DATA'!$K$3:$K$196)</f>
        <v>#VALUE!</v>
      </c>
      <c r="L190" s="15" t="e">
        <f>SUMIF('[1]WASH COAL RECEIPT &amp; GCV DATA'!$A$3:$A$196,'MASTER DATA FILE WASH COAL'!A190,'[1]WASH COAL RECEIPT &amp; GCV DATA'!$L$3:$L$196)</f>
        <v>#VALUE!</v>
      </c>
      <c r="M190" s="15" t="e">
        <f t="shared" si="20"/>
        <v>#VALUE!</v>
      </c>
      <c r="N190" s="67" t="e">
        <f t="shared" si="21"/>
        <v>#VALUE!</v>
      </c>
      <c r="O190" s="15" t="e">
        <f>SUMIF('[1]WASH COAL RECEIPT &amp; GCV DATA'!$A$3:$A$196,'MASTER DATA FILE WASH COAL'!A190,'[1]WASH COAL RECEIPT &amp; GCV DATA'!$O$3:$O$196)</f>
        <v>#VALUE!</v>
      </c>
      <c r="P190" s="15" t="e">
        <f t="shared" si="22"/>
        <v>#VALUE!</v>
      </c>
      <c r="Q190" s="15" t="e">
        <f>SUMIF('[1]WASH COAL RECEIPT &amp; GCV DATA'!$A$3:$A$196,'MASTER DATA FILE WASH COAL'!A190,'[1]WASH COAL RECEIPT &amp; GCV DATA'!$Q$3:$Q$196)</f>
        <v>#VALUE!</v>
      </c>
      <c r="R190" s="16" t="e">
        <f>SUMIF('[1]WASH COAL RECEIPT &amp; GCV DATA'!$A$3:$A$256,'MASTER DATA FILE WASH COAL'!A190,'[1]WASH COAL RECEIPT &amp; GCV DATA'!$R$3:$R$256)+IF(H190=$J$234,($K$234*K190),0)+IF(H190=$J$235,($K$235*K190),0)</f>
        <v>#VALUE!</v>
      </c>
      <c r="S190" s="15" t="e">
        <f t="shared" si="23"/>
        <v>#VALUE!</v>
      </c>
      <c r="T190" s="15" t="e">
        <f>SUMIF('[1]WASH COAL RECEIPT &amp; GCV DATA'!$A$3:$A$196,'MASTER DATA FILE WASH COAL'!A190,'[1]WASH COAL RECEIPT &amp; GCV DATA'!$T$3:$T$196)</f>
        <v>#VALUE!</v>
      </c>
      <c r="U190" s="15" t="e">
        <f t="shared" si="24"/>
        <v>#VALUE!</v>
      </c>
      <c r="V190" s="15" t="e">
        <f>SUMIF('[1]WASH COAL RECEIPT &amp; GCV DATA'!$A$3:$A$196,'MASTER DATA FILE WASH COAL'!A190,'[1]WASH COAL RECEIPT &amp; GCV DATA'!$V$3:$V$196)</f>
        <v>#VALUE!</v>
      </c>
      <c r="W190" s="15" t="e">
        <f t="shared" si="25"/>
        <v>#VALUE!</v>
      </c>
      <c r="X190" s="13" t="e">
        <f t="shared" si="26"/>
        <v>#VALUE!</v>
      </c>
      <c r="Y190" s="13"/>
      <c r="Z190" s="13"/>
      <c r="AH190">
        <v>15245313.533125</v>
      </c>
    </row>
    <row r="191" spans="1:34" customFormat="1" x14ac:dyDescent="0.3">
      <c r="A191" s="57"/>
      <c r="B191" s="57" t="e">
        <f>SUMIF('[1]WASH COAL RECEIPT &amp; GCV DATA'!$A$3:$A$123,A191,'[1]WASH COAL RECEIPT &amp; GCV DATA'!$B$3:$B$123)</f>
        <v>#VALUE!</v>
      </c>
      <c r="C191" s="13" t="e">
        <f>SUMIF('[1]WASH COAL RECEIPT &amp; GCV DATA'!$A$3:$A$123,A191,'[1]WASH COAL RECEIPT &amp; GCV DATA'!$C$3:$C$123)</f>
        <v>#VALUE!</v>
      </c>
      <c r="D191" s="13">
        <f>IFERROR(VLOOKUP(A191,'[1]WASH COAL RECEIPT &amp; GCV DATA'!A193:V313,4,0),0)</f>
        <v>0</v>
      </c>
      <c r="E191" s="14">
        <f>IFERROR(VLOOKUP(A191,'[1]WASH COAL RECEIPT &amp; GCV DATA'!$A$2:$V$196,5,0),0)</f>
        <v>0</v>
      </c>
      <c r="F191" s="13" t="e">
        <f>SUMIF('[1]WASH COAL RECEIPT &amp; GCV DATA'!$A$3:$A$196,'MASTER DATA FILE WASH COAL'!A191,'[1]WASH COAL RECEIPT &amp; GCV DATA'!$F$3:$F$196)</f>
        <v>#VALUE!</v>
      </c>
      <c r="G191" s="13">
        <f>IFERROR(VLOOKUP(A191,'[1]WASH COAL RECEIPT &amp; GCV DATA'!$A$2:$V$196,7,0),0)</f>
        <v>0</v>
      </c>
      <c r="H191" s="13">
        <f>IFERROR(VLOOKUP(A191,'[1]WASH COAL RECEIPT &amp; GCV DATA'!$A$2:$V$196,8,0),0)</f>
        <v>0</v>
      </c>
      <c r="I191" s="13">
        <f>IFERROR(VLOOKUP(A191,'[1]WASH COAL RECEIPT &amp; GCV DATA'!$A$2:$V$196,9,0),0)</f>
        <v>0</v>
      </c>
      <c r="J191" s="13">
        <f>IFERROR(VLOOKUP(A191,'[1]WASH COAL RECEIPT &amp; GCV DATA'!$A$2:$V$196,10,0),0)</f>
        <v>0</v>
      </c>
      <c r="K191" s="15" t="e">
        <f>SUMIF('[1]WASH COAL RECEIPT &amp; GCV DATA'!$A$3:$A$196,'MASTER DATA FILE WASH COAL'!A191,'[1]WASH COAL RECEIPT &amp; GCV DATA'!$K$3:$K$196)</f>
        <v>#VALUE!</v>
      </c>
      <c r="L191" s="15" t="e">
        <f>SUMIF('[1]WASH COAL RECEIPT &amp; GCV DATA'!$A$3:$A$196,'MASTER DATA FILE WASH COAL'!A191,'[1]WASH COAL RECEIPT &amp; GCV DATA'!$L$3:$L$196)</f>
        <v>#VALUE!</v>
      </c>
      <c r="M191" s="15" t="e">
        <f t="shared" si="20"/>
        <v>#VALUE!</v>
      </c>
      <c r="N191" s="67" t="e">
        <f t="shared" si="21"/>
        <v>#VALUE!</v>
      </c>
      <c r="O191" s="15" t="e">
        <f>SUMIF('[1]WASH COAL RECEIPT &amp; GCV DATA'!$A$3:$A$196,'MASTER DATA FILE WASH COAL'!A191,'[1]WASH COAL RECEIPT &amp; GCV DATA'!$O$3:$O$196)</f>
        <v>#VALUE!</v>
      </c>
      <c r="P191" s="15" t="e">
        <f t="shared" si="22"/>
        <v>#VALUE!</v>
      </c>
      <c r="Q191" s="15" t="e">
        <f>SUMIF('[1]WASH COAL RECEIPT &amp; GCV DATA'!$A$3:$A$196,'MASTER DATA FILE WASH COAL'!A191,'[1]WASH COAL RECEIPT &amp; GCV DATA'!$Q$3:$Q$196)</f>
        <v>#VALUE!</v>
      </c>
      <c r="R191" s="16" t="e">
        <f>SUMIF('[1]WASH COAL RECEIPT &amp; GCV DATA'!$A$3:$A$256,'MASTER DATA FILE WASH COAL'!A191,'[1]WASH COAL RECEIPT &amp; GCV DATA'!$R$3:$R$256)+IF(H191=$J$234,($K$234*K191),0)+IF(H191=$J$235,($K$235*K191),0)</f>
        <v>#VALUE!</v>
      </c>
      <c r="S191" s="15" t="e">
        <f t="shared" si="23"/>
        <v>#VALUE!</v>
      </c>
      <c r="T191" s="15" t="e">
        <f>SUMIF('[1]WASH COAL RECEIPT &amp; GCV DATA'!$A$3:$A$196,'MASTER DATA FILE WASH COAL'!A191,'[1]WASH COAL RECEIPT &amp; GCV DATA'!$T$3:$T$196)</f>
        <v>#VALUE!</v>
      </c>
      <c r="U191" s="15" t="e">
        <f t="shared" si="24"/>
        <v>#VALUE!</v>
      </c>
      <c r="V191" s="15" t="e">
        <f>SUMIF('[1]WASH COAL RECEIPT &amp; GCV DATA'!$A$3:$A$196,'MASTER DATA FILE WASH COAL'!A191,'[1]WASH COAL RECEIPT &amp; GCV DATA'!$V$3:$V$196)</f>
        <v>#VALUE!</v>
      </c>
      <c r="W191" s="15" t="e">
        <f t="shared" si="25"/>
        <v>#VALUE!</v>
      </c>
      <c r="X191" s="13" t="e">
        <f t="shared" si="26"/>
        <v>#VALUE!</v>
      </c>
      <c r="Y191" s="13"/>
      <c r="Z191" s="13"/>
      <c r="AH191">
        <v>15417179.427000001</v>
      </c>
    </row>
    <row r="192" spans="1:34" customFormat="1" x14ac:dyDescent="0.3">
      <c r="A192" s="57"/>
      <c r="B192" s="57" t="e">
        <f>SUMIF('[1]WASH COAL RECEIPT &amp; GCV DATA'!$A$3:$A$123,A192,'[1]WASH COAL RECEIPT &amp; GCV DATA'!$B$3:$B$123)</f>
        <v>#VALUE!</v>
      </c>
      <c r="C192" s="13" t="e">
        <f>SUMIF('[1]WASH COAL RECEIPT &amp; GCV DATA'!$A$3:$A$123,A192,'[1]WASH COAL RECEIPT &amp; GCV DATA'!$C$3:$C$123)</f>
        <v>#VALUE!</v>
      </c>
      <c r="D192" s="13">
        <f>IFERROR(VLOOKUP(A192,'[1]WASH COAL RECEIPT &amp; GCV DATA'!A194:V314,4,0),0)</f>
        <v>0</v>
      </c>
      <c r="E192" s="14">
        <f>IFERROR(VLOOKUP(A192,'[1]WASH COAL RECEIPT &amp; GCV DATA'!$A$2:$V$196,5,0),0)</f>
        <v>0</v>
      </c>
      <c r="F192" s="13" t="e">
        <f>SUMIF('[1]WASH COAL RECEIPT &amp; GCV DATA'!$A$3:$A$196,'MASTER DATA FILE WASH COAL'!A192,'[1]WASH COAL RECEIPT &amp; GCV DATA'!$F$3:$F$196)</f>
        <v>#VALUE!</v>
      </c>
      <c r="G192" s="13">
        <f>IFERROR(VLOOKUP(A192,'[1]WASH COAL RECEIPT &amp; GCV DATA'!$A$2:$V$196,7,0),0)</f>
        <v>0</v>
      </c>
      <c r="H192" s="13">
        <f>IFERROR(VLOOKUP(A192,'[1]WASH COAL RECEIPT &amp; GCV DATA'!$A$2:$V$196,8,0),0)</f>
        <v>0</v>
      </c>
      <c r="I192" s="13">
        <f>IFERROR(VLOOKUP(A192,'[1]WASH COAL RECEIPT &amp; GCV DATA'!$A$2:$V$196,9,0),0)</f>
        <v>0</v>
      </c>
      <c r="J192" s="13">
        <f>IFERROR(VLOOKUP(A192,'[1]WASH COAL RECEIPT &amp; GCV DATA'!$A$2:$V$196,10,0),0)</f>
        <v>0</v>
      </c>
      <c r="K192" s="15" t="e">
        <f>SUMIF('[1]WASH COAL RECEIPT &amp; GCV DATA'!$A$3:$A$196,'MASTER DATA FILE WASH COAL'!A192,'[1]WASH COAL RECEIPT &amp; GCV DATA'!$K$3:$K$196)</f>
        <v>#VALUE!</v>
      </c>
      <c r="L192" s="15" t="e">
        <f>SUMIF('[1]WASH COAL RECEIPT &amp; GCV DATA'!$A$3:$A$196,'MASTER DATA FILE WASH COAL'!A192,'[1]WASH COAL RECEIPT &amp; GCV DATA'!$L$3:$L$196)</f>
        <v>#VALUE!</v>
      </c>
      <c r="M192" s="15" t="e">
        <f t="shared" si="20"/>
        <v>#VALUE!</v>
      </c>
      <c r="N192" s="67" t="e">
        <f t="shared" si="21"/>
        <v>#VALUE!</v>
      </c>
      <c r="O192" s="15" t="e">
        <f>SUMIF('[1]WASH COAL RECEIPT &amp; GCV DATA'!$A$3:$A$196,'MASTER DATA FILE WASH COAL'!A192,'[1]WASH COAL RECEIPT &amp; GCV DATA'!$O$3:$O$196)</f>
        <v>#VALUE!</v>
      </c>
      <c r="P192" s="15" t="e">
        <f t="shared" si="22"/>
        <v>#VALUE!</v>
      </c>
      <c r="Q192" s="15" t="e">
        <f>SUMIF('[1]WASH COAL RECEIPT &amp; GCV DATA'!$A$3:$A$196,'MASTER DATA FILE WASH COAL'!A192,'[1]WASH COAL RECEIPT &amp; GCV DATA'!$Q$3:$Q$196)</f>
        <v>#VALUE!</v>
      </c>
      <c r="R192" s="16" t="e">
        <f>SUMIF('[1]WASH COAL RECEIPT &amp; GCV DATA'!$A$3:$A$256,'MASTER DATA FILE WASH COAL'!A192,'[1]WASH COAL RECEIPT &amp; GCV DATA'!$R$3:$R$256)+IF(H192=$J$234,($K$234*K192),0)+IF(H192=$J$235,($K$235*K192),0)</f>
        <v>#VALUE!</v>
      </c>
      <c r="S192" s="15" t="e">
        <f t="shared" si="23"/>
        <v>#VALUE!</v>
      </c>
      <c r="T192" s="15" t="e">
        <f>SUMIF('[1]WASH COAL RECEIPT &amp; GCV DATA'!$A$3:$A$196,'MASTER DATA FILE WASH COAL'!A192,'[1]WASH COAL RECEIPT &amp; GCV DATA'!$T$3:$T$196)</f>
        <v>#VALUE!</v>
      </c>
      <c r="U192" s="15" t="e">
        <f t="shared" si="24"/>
        <v>#VALUE!</v>
      </c>
      <c r="V192" s="15" t="e">
        <f>SUMIF('[1]WASH COAL RECEIPT &amp; GCV DATA'!$A$3:$A$196,'MASTER DATA FILE WASH COAL'!A192,'[1]WASH COAL RECEIPT &amp; GCV DATA'!$V$3:$V$196)</f>
        <v>#VALUE!</v>
      </c>
      <c r="W192" s="15" t="e">
        <f t="shared" si="25"/>
        <v>#VALUE!</v>
      </c>
      <c r="X192" s="13" t="e">
        <f t="shared" si="26"/>
        <v>#VALUE!</v>
      </c>
      <c r="Y192" s="13"/>
      <c r="Z192" s="13"/>
      <c r="AH192">
        <v>15220927.910499999</v>
      </c>
    </row>
    <row r="193" spans="1:34" customFormat="1" x14ac:dyDescent="0.3">
      <c r="A193" s="57"/>
      <c r="B193" s="57" t="e">
        <f>SUMIF('[1]WASH COAL RECEIPT &amp; GCV DATA'!$A$3:$A$123,A193,'[1]WASH COAL RECEIPT &amp; GCV DATA'!$B$3:$B$123)</f>
        <v>#VALUE!</v>
      </c>
      <c r="C193" s="13" t="e">
        <f>SUMIF('[1]WASH COAL RECEIPT &amp; GCV DATA'!$A$3:$A$123,A193,'[1]WASH COAL RECEIPT &amp; GCV DATA'!$C$3:$C$123)</f>
        <v>#VALUE!</v>
      </c>
      <c r="D193" s="13">
        <f>IFERROR(VLOOKUP(A193,'[1]WASH COAL RECEIPT &amp; GCV DATA'!A195:V315,4,0),0)</f>
        <v>0</v>
      </c>
      <c r="E193" s="14">
        <f>IFERROR(VLOOKUP(A193,'[1]WASH COAL RECEIPT &amp; GCV DATA'!$A$2:$V$196,5,0),0)</f>
        <v>0</v>
      </c>
      <c r="F193" s="13" t="e">
        <f>SUMIF('[1]WASH COAL RECEIPT &amp; GCV DATA'!$A$3:$A$196,'MASTER DATA FILE WASH COAL'!A193,'[1]WASH COAL RECEIPT &amp; GCV DATA'!$F$3:$F$196)</f>
        <v>#VALUE!</v>
      </c>
      <c r="G193" s="13">
        <f>IFERROR(VLOOKUP(A193,'[1]WASH COAL RECEIPT &amp; GCV DATA'!$A$2:$V$196,7,0),0)</f>
        <v>0</v>
      </c>
      <c r="H193" s="13">
        <f>IFERROR(VLOOKUP(A193,'[1]WASH COAL RECEIPT &amp; GCV DATA'!$A$2:$V$196,8,0),0)</f>
        <v>0</v>
      </c>
      <c r="I193" s="13">
        <f>IFERROR(VLOOKUP(A193,'[1]WASH COAL RECEIPT &amp; GCV DATA'!$A$2:$V$196,9,0),0)</f>
        <v>0</v>
      </c>
      <c r="J193" s="13">
        <f>IFERROR(VLOOKUP(A193,'[1]WASH COAL RECEIPT &amp; GCV DATA'!$A$2:$V$196,10,0),0)</f>
        <v>0</v>
      </c>
      <c r="K193" s="15" t="e">
        <f>SUMIF('[1]WASH COAL RECEIPT &amp; GCV DATA'!$A$3:$A$196,'MASTER DATA FILE WASH COAL'!A193,'[1]WASH COAL RECEIPT &amp; GCV DATA'!$K$3:$K$196)</f>
        <v>#VALUE!</v>
      </c>
      <c r="L193" s="15" t="e">
        <f>SUMIF('[1]WASH COAL RECEIPT &amp; GCV DATA'!$A$3:$A$196,'MASTER DATA FILE WASH COAL'!A193,'[1]WASH COAL RECEIPT &amp; GCV DATA'!$L$3:$L$196)</f>
        <v>#VALUE!</v>
      </c>
      <c r="M193" s="15" t="e">
        <f t="shared" si="20"/>
        <v>#VALUE!</v>
      </c>
      <c r="N193" s="67" t="e">
        <f t="shared" si="21"/>
        <v>#VALUE!</v>
      </c>
      <c r="O193" s="15" t="e">
        <f>SUMIF('[1]WASH COAL RECEIPT &amp; GCV DATA'!$A$3:$A$196,'MASTER DATA FILE WASH COAL'!A193,'[1]WASH COAL RECEIPT &amp; GCV DATA'!$O$3:$O$196)</f>
        <v>#VALUE!</v>
      </c>
      <c r="P193" s="15" t="e">
        <f t="shared" si="22"/>
        <v>#VALUE!</v>
      </c>
      <c r="Q193" s="15" t="e">
        <f>SUMIF('[1]WASH COAL RECEIPT &amp; GCV DATA'!$A$3:$A$196,'MASTER DATA FILE WASH COAL'!A193,'[1]WASH COAL RECEIPT &amp; GCV DATA'!$Q$3:$Q$196)</f>
        <v>#VALUE!</v>
      </c>
      <c r="R193" s="16" t="e">
        <f>SUMIF('[1]WASH COAL RECEIPT &amp; GCV DATA'!$A$3:$A$256,'MASTER DATA FILE WASH COAL'!A193,'[1]WASH COAL RECEIPT &amp; GCV DATA'!$R$3:$R$256)+IF(H193=$J$234,($K$234*K193),0)+IF(H193=$J$235,($K$235*K193),0)</f>
        <v>#VALUE!</v>
      </c>
      <c r="S193" s="15" t="e">
        <f t="shared" si="23"/>
        <v>#VALUE!</v>
      </c>
      <c r="T193" s="15" t="e">
        <f>SUMIF('[1]WASH COAL RECEIPT &amp; GCV DATA'!$A$3:$A$196,'MASTER DATA FILE WASH COAL'!A193,'[1]WASH COAL RECEIPT &amp; GCV DATA'!$T$3:$T$196)</f>
        <v>#VALUE!</v>
      </c>
      <c r="U193" s="15" t="e">
        <f t="shared" si="24"/>
        <v>#VALUE!</v>
      </c>
      <c r="V193" s="15" t="e">
        <f>SUMIF('[1]WASH COAL RECEIPT &amp; GCV DATA'!$A$3:$A$196,'MASTER DATA FILE WASH COAL'!A193,'[1]WASH COAL RECEIPT &amp; GCV DATA'!$V$3:$V$196)</f>
        <v>#VALUE!</v>
      </c>
      <c r="W193" s="15" t="e">
        <f t="shared" si="25"/>
        <v>#VALUE!</v>
      </c>
      <c r="X193" s="13" t="e">
        <f t="shared" si="26"/>
        <v>#VALUE!</v>
      </c>
      <c r="Y193" s="13"/>
      <c r="Z193" s="13"/>
      <c r="AH193">
        <v>16940884.101875</v>
      </c>
    </row>
    <row r="194" spans="1:34" customFormat="1" x14ac:dyDescent="0.3">
      <c r="A194" s="57"/>
      <c r="B194" s="57" t="e">
        <f>SUMIF('[1]WASH COAL RECEIPT &amp; GCV DATA'!$A$3:$A$123,A194,'[1]WASH COAL RECEIPT &amp; GCV DATA'!$B$3:$B$123)</f>
        <v>#VALUE!</v>
      </c>
      <c r="C194" s="13" t="e">
        <f>SUMIF('[1]WASH COAL RECEIPT &amp; GCV DATA'!$A$3:$A$123,A194,'[1]WASH COAL RECEIPT &amp; GCV DATA'!$C$3:$C$123)</f>
        <v>#VALUE!</v>
      </c>
      <c r="D194" s="13">
        <f>IFERROR(VLOOKUP(A194,'[1]WASH COAL RECEIPT &amp; GCV DATA'!A196:V316,4,0),0)</f>
        <v>0</v>
      </c>
      <c r="E194" s="14">
        <f>IFERROR(VLOOKUP(A194,'[1]WASH COAL RECEIPT &amp; GCV DATA'!$A$2:$V$196,5,0),0)</f>
        <v>0</v>
      </c>
      <c r="F194" s="13" t="e">
        <f>SUMIF('[1]WASH COAL RECEIPT &amp; GCV DATA'!$A$3:$A$196,'MASTER DATA FILE WASH COAL'!A194,'[1]WASH COAL RECEIPT &amp; GCV DATA'!$F$3:$F$196)</f>
        <v>#VALUE!</v>
      </c>
      <c r="G194" s="13">
        <f>IFERROR(VLOOKUP(A194,'[1]WASH COAL RECEIPT &amp; GCV DATA'!$A$2:$V$196,7,0),0)</f>
        <v>0</v>
      </c>
      <c r="H194" s="13">
        <f>IFERROR(VLOOKUP(A194,'[1]WASH COAL RECEIPT &amp; GCV DATA'!$A$2:$V$196,8,0),0)</f>
        <v>0</v>
      </c>
      <c r="I194" s="13">
        <f>IFERROR(VLOOKUP(A194,'[1]WASH COAL RECEIPT &amp; GCV DATA'!$A$2:$V$196,9,0),0)</f>
        <v>0</v>
      </c>
      <c r="J194" s="13">
        <f>IFERROR(VLOOKUP(A194,'[1]WASH COAL RECEIPT &amp; GCV DATA'!$A$2:$V$196,10,0),0)</f>
        <v>0</v>
      </c>
      <c r="K194" s="15" t="e">
        <f>SUMIF('[1]WASH COAL RECEIPT &amp; GCV DATA'!$A$3:$A$196,'MASTER DATA FILE WASH COAL'!A194,'[1]WASH COAL RECEIPT &amp; GCV DATA'!$K$3:$K$196)</f>
        <v>#VALUE!</v>
      </c>
      <c r="L194" s="15" t="e">
        <f>SUMIF('[1]WASH COAL RECEIPT &amp; GCV DATA'!$A$3:$A$196,'MASTER DATA FILE WASH COAL'!A194,'[1]WASH COAL RECEIPT &amp; GCV DATA'!$L$3:$L$196)</f>
        <v>#VALUE!</v>
      </c>
      <c r="M194" s="15" t="e">
        <f t="shared" si="20"/>
        <v>#VALUE!</v>
      </c>
      <c r="N194" s="67" t="e">
        <f t="shared" si="21"/>
        <v>#VALUE!</v>
      </c>
      <c r="O194" s="15" t="e">
        <f>SUMIF('[1]WASH COAL RECEIPT &amp; GCV DATA'!$A$3:$A$196,'MASTER DATA FILE WASH COAL'!A194,'[1]WASH COAL RECEIPT &amp; GCV DATA'!$O$3:$O$196)</f>
        <v>#VALUE!</v>
      </c>
      <c r="P194" s="15" t="e">
        <f t="shared" si="22"/>
        <v>#VALUE!</v>
      </c>
      <c r="Q194" s="15" t="e">
        <f>SUMIF('[1]WASH COAL RECEIPT &amp; GCV DATA'!$A$3:$A$196,'MASTER DATA FILE WASH COAL'!A194,'[1]WASH COAL RECEIPT &amp; GCV DATA'!$Q$3:$Q$196)</f>
        <v>#VALUE!</v>
      </c>
      <c r="R194" s="16" t="e">
        <f>SUMIF('[1]WASH COAL RECEIPT &amp; GCV DATA'!$A$3:$A$256,'MASTER DATA FILE WASH COAL'!A194,'[1]WASH COAL RECEIPT &amp; GCV DATA'!$R$3:$R$256)+IF(H194=$J$234,($K$234*K194),0)+IF(H194=$J$235,($K$235*K194),0)</f>
        <v>#VALUE!</v>
      </c>
      <c r="S194" s="15" t="e">
        <f t="shared" si="23"/>
        <v>#VALUE!</v>
      </c>
      <c r="T194" s="15" t="e">
        <f>SUMIF('[1]WASH COAL RECEIPT &amp; GCV DATA'!$A$3:$A$196,'MASTER DATA FILE WASH COAL'!A194,'[1]WASH COAL RECEIPT &amp; GCV DATA'!$T$3:$T$196)</f>
        <v>#VALUE!</v>
      </c>
      <c r="U194" s="15" t="e">
        <f t="shared" si="24"/>
        <v>#VALUE!</v>
      </c>
      <c r="V194" s="15" t="e">
        <f>SUMIF('[1]WASH COAL RECEIPT &amp; GCV DATA'!$A$3:$A$196,'MASTER DATA FILE WASH COAL'!A194,'[1]WASH COAL RECEIPT &amp; GCV DATA'!$V$3:$V$196)</f>
        <v>#VALUE!</v>
      </c>
      <c r="W194" s="15" t="e">
        <f t="shared" si="25"/>
        <v>#VALUE!</v>
      </c>
      <c r="X194" s="13" t="e">
        <f t="shared" si="26"/>
        <v>#VALUE!</v>
      </c>
      <c r="Y194" s="13"/>
      <c r="Z194" s="13"/>
      <c r="AH194">
        <v>15100609.565749997</v>
      </c>
    </row>
    <row r="195" spans="1:34" customFormat="1" x14ac:dyDescent="0.3">
      <c r="A195" s="57"/>
      <c r="B195" s="57" t="e">
        <f>SUMIF('[1]WASH COAL RECEIPT &amp; GCV DATA'!$A$3:$A$123,A195,'[1]WASH COAL RECEIPT &amp; GCV DATA'!$B$3:$B$123)</f>
        <v>#VALUE!</v>
      </c>
      <c r="C195" s="13" t="e">
        <f>SUMIF('[1]WASH COAL RECEIPT &amp; GCV DATA'!$A$3:$A$123,A195,'[1]WASH COAL RECEIPT &amp; GCV DATA'!$C$3:$C$123)</f>
        <v>#VALUE!</v>
      </c>
      <c r="D195" s="13">
        <f>IFERROR(VLOOKUP(A195,'[1]WASH COAL RECEIPT &amp; GCV DATA'!A197:V317,4,0),0)</f>
        <v>0</v>
      </c>
      <c r="E195" s="14">
        <f>IFERROR(VLOOKUP(A195,'[1]WASH COAL RECEIPT &amp; GCV DATA'!$A$2:$V$196,5,0),0)</f>
        <v>0</v>
      </c>
      <c r="F195" s="13" t="e">
        <f>SUMIF('[1]WASH COAL RECEIPT &amp; GCV DATA'!$A$3:$A$196,'MASTER DATA FILE WASH COAL'!A195,'[1]WASH COAL RECEIPT &amp; GCV DATA'!$F$3:$F$196)</f>
        <v>#VALUE!</v>
      </c>
      <c r="G195" s="13">
        <f>IFERROR(VLOOKUP(A195,'[1]WASH COAL RECEIPT &amp; GCV DATA'!$A$2:$V$196,7,0),0)</f>
        <v>0</v>
      </c>
      <c r="H195" s="13">
        <f>IFERROR(VLOOKUP(A195,'[1]WASH COAL RECEIPT &amp; GCV DATA'!$A$2:$V$196,8,0),0)</f>
        <v>0</v>
      </c>
      <c r="I195" s="13">
        <f>IFERROR(VLOOKUP(A195,'[1]WASH COAL RECEIPT &amp; GCV DATA'!$A$2:$V$196,9,0),0)</f>
        <v>0</v>
      </c>
      <c r="J195" s="13">
        <f>IFERROR(VLOOKUP(A195,'[1]WASH COAL RECEIPT &amp; GCV DATA'!$A$2:$V$196,10,0),0)</f>
        <v>0</v>
      </c>
      <c r="K195" s="15" t="e">
        <f>SUMIF('[1]WASH COAL RECEIPT &amp; GCV DATA'!$A$3:$A$196,'MASTER DATA FILE WASH COAL'!A195,'[1]WASH COAL RECEIPT &amp; GCV DATA'!$K$3:$K$196)</f>
        <v>#VALUE!</v>
      </c>
      <c r="L195" s="15" t="e">
        <f>SUMIF('[1]WASH COAL RECEIPT &amp; GCV DATA'!$A$3:$A$196,'MASTER DATA FILE WASH COAL'!A195,'[1]WASH COAL RECEIPT &amp; GCV DATA'!$L$3:$L$196)</f>
        <v>#VALUE!</v>
      </c>
      <c r="M195" s="15" t="e">
        <f t="shared" ref="M195:M258" si="29">+K195-L195</f>
        <v>#VALUE!</v>
      </c>
      <c r="N195" s="67" t="e">
        <f t="shared" ref="N195:N258" si="30">+M195*S195</f>
        <v>#VALUE!</v>
      </c>
      <c r="O195" s="15" t="e">
        <f>SUMIF('[1]WASH COAL RECEIPT &amp; GCV DATA'!$A$3:$A$196,'MASTER DATA FILE WASH COAL'!A195,'[1]WASH COAL RECEIPT &amp; GCV DATA'!$O$3:$O$196)</f>
        <v>#VALUE!</v>
      </c>
      <c r="P195" s="15" t="e">
        <f t="shared" ref="P195:P258" si="31">+O195*K195</f>
        <v>#VALUE!</v>
      </c>
      <c r="Q195" s="15" t="e">
        <f>SUMIF('[1]WASH COAL RECEIPT &amp; GCV DATA'!$A$3:$A$196,'MASTER DATA FILE WASH COAL'!A195,'[1]WASH COAL RECEIPT &amp; GCV DATA'!$Q$3:$Q$196)</f>
        <v>#VALUE!</v>
      </c>
      <c r="R195" s="16" t="e">
        <f>SUMIF('[1]WASH COAL RECEIPT &amp; GCV DATA'!$A$3:$A$256,'MASTER DATA FILE WASH COAL'!A195,'[1]WASH COAL RECEIPT &amp; GCV DATA'!$R$3:$R$256)+IF(H195=$J$234,($K$234*K195),0)+IF(H195=$J$235,($K$235*K195),0)</f>
        <v>#VALUE!</v>
      </c>
      <c r="S195" s="15" t="e">
        <f t="shared" ref="S195:S258" si="32">+R195/K195</f>
        <v>#VALUE!</v>
      </c>
      <c r="T195" s="15" t="e">
        <f>SUMIF('[1]WASH COAL RECEIPT &amp; GCV DATA'!$A$3:$A$196,'MASTER DATA FILE WASH COAL'!A195,'[1]WASH COAL RECEIPT &amp; GCV DATA'!$T$3:$T$196)</f>
        <v>#VALUE!</v>
      </c>
      <c r="U195" s="15" t="e">
        <f t="shared" ref="U195:U258" si="33">+T195*L195</f>
        <v>#VALUE!</v>
      </c>
      <c r="V195" s="15" t="e">
        <f>SUMIF('[1]WASH COAL RECEIPT &amp; GCV DATA'!$A$3:$A$196,'MASTER DATA FILE WASH COAL'!A195,'[1]WASH COAL RECEIPT &amp; GCV DATA'!$V$3:$V$196)</f>
        <v>#VALUE!</v>
      </c>
      <c r="W195" s="15" t="e">
        <f t="shared" ref="W195:W258" si="34">+V195*L195</f>
        <v>#VALUE!</v>
      </c>
      <c r="X195" s="13" t="e">
        <f t="shared" ref="X195:X258" si="35">S195*L195</f>
        <v>#VALUE!</v>
      </c>
      <c r="Y195" s="13"/>
      <c r="Z195" s="13"/>
      <c r="AH195">
        <v>16304557.858124999</v>
      </c>
    </row>
    <row r="196" spans="1:34" customFormat="1" x14ac:dyDescent="0.3">
      <c r="A196" s="57"/>
      <c r="B196" s="57" t="e">
        <f>SUMIF('[1]WASH COAL RECEIPT &amp; GCV DATA'!$A$3:$A$123,A196,'[1]WASH COAL RECEIPT &amp; GCV DATA'!$B$3:$B$123)</f>
        <v>#VALUE!</v>
      </c>
      <c r="C196" s="13" t="e">
        <f>SUMIF('[1]WASH COAL RECEIPT &amp; GCV DATA'!$A$3:$A$123,A196,'[1]WASH COAL RECEIPT &amp; GCV DATA'!$C$3:$C$123)</f>
        <v>#VALUE!</v>
      </c>
      <c r="D196" s="13">
        <f>IFERROR(VLOOKUP(A196,'[1]WASH COAL RECEIPT &amp; GCV DATA'!A198:V318,4,0),0)</f>
        <v>0</v>
      </c>
      <c r="E196" s="14">
        <f>IFERROR(VLOOKUP(A196,'[1]WASH COAL RECEIPT &amp; GCV DATA'!$A$2:$V$196,5,0),0)</f>
        <v>0</v>
      </c>
      <c r="F196" s="13" t="e">
        <f>SUMIF('[1]WASH COAL RECEIPT &amp; GCV DATA'!$A$3:$A$196,'MASTER DATA FILE WASH COAL'!A196,'[1]WASH COAL RECEIPT &amp; GCV DATA'!$F$3:$F$196)</f>
        <v>#VALUE!</v>
      </c>
      <c r="G196" s="13">
        <f>IFERROR(VLOOKUP(A196,'[1]WASH COAL RECEIPT &amp; GCV DATA'!$A$2:$V$196,7,0),0)</f>
        <v>0</v>
      </c>
      <c r="H196" s="13">
        <f>IFERROR(VLOOKUP(A196,'[1]WASH COAL RECEIPT &amp; GCV DATA'!$A$2:$V$196,8,0),0)</f>
        <v>0</v>
      </c>
      <c r="I196" s="13">
        <f>IFERROR(VLOOKUP(A196,'[1]WASH COAL RECEIPT &amp; GCV DATA'!$A$2:$V$196,9,0),0)</f>
        <v>0</v>
      </c>
      <c r="J196" s="13">
        <f>IFERROR(VLOOKUP(A196,'[1]WASH COAL RECEIPT &amp; GCV DATA'!$A$2:$V$196,10,0),0)</f>
        <v>0</v>
      </c>
      <c r="K196" s="15" t="e">
        <f>SUMIF('[1]WASH COAL RECEIPT &amp; GCV DATA'!$A$3:$A$196,'MASTER DATA FILE WASH COAL'!A196,'[1]WASH COAL RECEIPT &amp; GCV DATA'!$K$3:$K$196)</f>
        <v>#VALUE!</v>
      </c>
      <c r="L196" s="15" t="e">
        <f>SUMIF('[1]WASH COAL RECEIPT &amp; GCV DATA'!$A$3:$A$196,'MASTER DATA FILE WASH COAL'!A196,'[1]WASH COAL RECEIPT &amp; GCV DATA'!$L$3:$L$196)</f>
        <v>#VALUE!</v>
      </c>
      <c r="M196" s="15" t="e">
        <f t="shared" si="29"/>
        <v>#VALUE!</v>
      </c>
      <c r="N196" s="67" t="e">
        <f t="shared" si="30"/>
        <v>#VALUE!</v>
      </c>
      <c r="O196" s="15" t="e">
        <f>SUMIF('[1]WASH COAL RECEIPT &amp; GCV DATA'!$A$3:$A$196,'MASTER DATA FILE WASH COAL'!A196,'[1]WASH COAL RECEIPT &amp; GCV DATA'!$O$3:$O$196)</f>
        <v>#VALUE!</v>
      </c>
      <c r="P196" s="15" t="e">
        <f t="shared" si="31"/>
        <v>#VALUE!</v>
      </c>
      <c r="Q196" s="15" t="e">
        <f>SUMIF('[1]WASH COAL RECEIPT &amp; GCV DATA'!$A$3:$A$196,'MASTER DATA FILE WASH COAL'!A196,'[1]WASH COAL RECEIPT &amp; GCV DATA'!$Q$3:$Q$196)</f>
        <v>#VALUE!</v>
      </c>
      <c r="R196" s="16" t="e">
        <f>SUMIF('[1]WASH COAL RECEIPT &amp; GCV DATA'!$A$3:$A$256,'MASTER DATA FILE WASH COAL'!A196,'[1]WASH COAL RECEIPT &amp; GCV DATA'!$R$3:$R$256)+IF(H196=$J$234,($K$234*K196),0)+IF(H196=$J$235,($K$235*K196),0)</f>
        <v>#VALUE!</v>
      </c>
      <c r="S196" s="15" t="e">
        <f t="shared" si="32"/>
        <v>#VALUE!</v>
      </c>
      <c r="T196" s="15" t="e">
        <f>SUMIF('[1]WASH COAL RECEIPT &amp; GCV DATA'!$A$3:$A$196,'MASTER DATA FILE WASH COAL'!A196,'[1]WASH COAL RECEIPT &amp; GCV DATA'!$T$3:$T$196)</f>
        <v>#VALUE!</v>
      </c>
      <c r="U196" s="15" t="e">
        <f t="shared" si="33"/>
        <v>#VALUE!</v>
      </c>
      <c r="V196" s="15" t="e">
        <f>SUMIF('[1]WASH COAL RECEIPT &amp; GCV DATA'!$A$3:$A$196,'MASTER DATA FILE WASH COAL'!A196,'[1]WASH COAL RECEIPT &amp; GCV DATA'!$V$3:$V$196)</f>
        <v>#VALUE!</v>
      </c>
      <c r="W196" s="15" t="e">
        <f t="shared" si="34"/>
        <v>#VALUE!</v>
      </c>
      <c r="X196" s="13" t="e">
        <f t="shared" si="35"/>
        <v>#VALUE!</v>
      </c>
      <c r="Y196" s="13"/>
      <c r="Z196" s="13"/>
      <c r="AH196">
        <v>13511691.044374997</v>
      </c>
    </row>
    <row r="197" spans="1:34" customFormat="1" x14ac:dyDescent="0.3">
      <c r="A197" s="57"/>
      <c r="B197" s="57" t="e">
        <f>SUMIF('[1]WASH COAL RECEIPT &amp; GCV DATA'!$A$3:$A$123,A197,'[1]WASH COAL RECEIPT &amp; GCV DATA'!$B$3:$B$123)</f>
        <v>#VALUE!</v>
      </c>
      <c r="C197" s="13" t="e">
        <f>SUMIF('[1]WASH COAL RECEIPT &amp; GCV DATA'!$A$3:$A$123,A197,'[1]WASH COAL RECEIPT &amp; GCV DATA'!$C$3:$C$123)</f>
        <v>#VALUE!</v>
      </c>
      <c r="D197" s="13">
        <f>IFERROR(VLOOKUP(A197,'[1]WASH COAL RECEIPT &amp; GCV DATA'!A199:V319,4,0),0)</f>
        <v>0</v>
      </c>
      <c r="E197" s="14">
        <f>IFERROR(VLOOKUP(A197,'[1]WASH COAL RECEIPT &amp; GCV DATA'!$A$2:$V$196,5,0),0)</f>
        <v>0</v>
      </c>
      <c r="F197" s="13" t="e">
        <f>SUMIF('[1]WASH COAL RECEIPT &amp; GCV DATA'!$A$3:$A$196,'MASTER DATA FILE WASH COAL'!A197,'[1]WASH COAL RECEIPT &amp; GCV DATA'!$F$3:$F$196)</f>
        <v>#VALUE!</v>
      </c>
      <c r="G197" s="13">
        <f>IFERROR(VLOOKUP(A197,'[1]WASH COAL RECEIPT &amp; GCV DATA'!$A$2:$V$196,7,0),0)</f>
        <v>0</v>
      </c>
      <c r="H197" s="13">
        <f>IFERROR(VLOOKUP(A197,'[1]WASH COAL RECEIPT &amp; GCV DATA'!$A$2:$V$196,8,0),0)</f>
        <v>0</v>
      </c>
      <c r="I197" s="13">
        <f>IFERROR(VLOOKUP(A197,'[1]WASH COAL RECEIPT &amp; GCV DATA'!$A$2:$V$196,9,0),0)</f>
        <v>0</v>
      </c>
      <c r="J197" s="13">
        <f>IFERROR(VLOOKUP(A197,'[1]WASH COAL RECEIPT &amp; GCV DATA'!$A$2:$V$196,10,0),0)</f>
        <v>0</v>
      </c>
      <c r="K197" s="15" t="e">
        <f>SUMIF('[1]WASH COAL RECEIPT &amp; GCV DATA'!$A$3:$A$196,'MASTER DATA FILE WASH COAL'!A197,'[1]WASH COAL RECEIPT &amp; GCV DATA'!$K$3:$K$196)</f>
        <v>#VALUE!</v>
      </c>
      <c r="L197" s="15" t="e">
        <f>SUMIF('[1]WASH COAL RECEIPT &amp; GCV DATA'!$A$3:$A$196,'MASTER DATA FILE WASH COAL'!A197,'[1]WASH COAL RECEIPT &amp; GCV DATA'!$L$3:$L$196)</f>
        <v>#VALUE!</v>
      </c>
      <c r="M197" s="15" t="e">
        <f t="shared" si="29"/>
        <v>#VALUE!</v>
      </c>
      <c r="N197" s="67" t="e">
        <f t="shared" si="30"/>
        <v>#VALUE!</v>
      </c>
      <c r="O197" s="15" t="e">
        <f>SUMIF('[1]WASH COAL RECEIPT &amp; GCV DATA'!$A$3:$A$196,'MASTER DATA FILE WASH COAL'!A197,'[1]WASH COAL RECEIPT &amp; GCV DATA'!$O$3:$O$196)</f>
        <v>#VALUE!</v>
      </c>
      <c r="P197" s="15" t="e">
        <f t="shared" si="31"/>
        <v>#VALUE!</v>
      </c>
      <c r="Q197" s="15" t="e">
        <f>SUMIF('[1]WASH COAL RECEIPT &amp; GCV DATA'!$A$3:$A$196,'MASTER DATA FILE WASH COAL'!A197,'[1]WASH COAL RECEIPT &amp; GCV DATA'!$Q$3:$Q$196)</f>
        <v>#VALUE!</v>
      </c>
      <c r="R197" s="16" t="e">
        <f>SUMIF('[1]WASH COAL RECEIPT &amp; GCV DATA'!$A$3:$A$256,'MASTER DATA FILE WASH COAL'!A197,'[1]WASH COAL RECEIPT &amp; GCV DATA'!$R$3:$R$256)+IF(H197=$J$234,($K$234*K197),0)+IF(H197=$J$235,($K$235*K197),0)</f>
        <v>#VALUE!</v>
      </c>
      <c r="S197" s="15" t="e">
        <f t="shared" si="32"/>
        <v>#VALUE!</v>
      </c>
      <c r="T197" s="15" t="e">
        <f>SUMIF('[1]WASH COAL RECEIPT &amp; GCV DATA'!$A$3:$A$196,'MASTER DATA FILE WASH COAL'!A197,'[1]WASH COAL RECEIPT &amp; GCV DATA'!$T$3:$T$196)</f>
        <v>#VALUE!</v>
      </c>
      <c r="U197" s="15" t="e">
        <f t="shared" si="33"/>
        <v>#VALUE!</v>
      </c>
      <c r="V197" s="15" t="e">
        <f>SUMIF('[1]WASH COAL RECEIPT &amp; GCV DATA'!$A$3:$A$196,'MASTER DATA FILE WASH COAL'!A197,'[1]WASH COAL RECEIPT &amp; GCV DATA'!$V$3:$V$196)</f>
        <v>#VALUE!</v>
      </c>
      <c r="W197" s="15" t="e">
        <f t="shared" si="34"/>
        <v>#VALUE!</v>
      </c>
      <c r="X197" s="13" t="e">
        <f t="shared" si="35"/>
        <v>#VALUE!</v>
      </c>
      <c r="Y197" s="13"/>
      <c r="Z197" s="13"/>
      <c r="AH197">
        <v>15498520.705999998</v>
      </c>
    </row>
    <row r="198" spans="1:34" customFormat="1" x14ac:dyDescent="0.3">
      <c r="A198" s="57"/>
      <c r="B198" s="57" t="e">
        <f>SUMIF('[1]WASH COAL RECEIPT &amp; GCV DATA'!$A$3:$A$123,A198,'[1]WASH COAL RECEIPT &amp; GCV DATA'!$B$3:$B$123)</f>
        <v>#VALUE!</v>
      </c>
      <c r="C198" s="13" t="e">
        <f>SUMIF('[1]WASH COAL RECEIPT &amp; GCV DATA'!$A$3:$A$123,A198,'[1]WASH COAL RECEIPT &amp; GCV DATA'!$C$3:$C$123)</f>
        <v>#VALUE!</v>
      </c>
      <c r="D198" s="13">
        <f>IFERROR(VLOOKUP(A198,'[1]WASH COAL RECEIPT &amp; GCV DATA'!A200:V320,4,0),0)</f>
        <v>0</v>
      </c>
      <c r="E198" s="14">
        <f>IFERROR(VLOOKUP(A198,'[1]WASH COAL RECEIPT &amp; GCV DATA'!$A$2:$V$196,5,0),0)</f>
        <v>0</v>
      </c>
      <c r="F198" s="13" t="e">
        <f>SUMIF('[1]WASH COAL RECEIPT &amp; GCV DATA'!$A$3:$A$196,'MASTER DATA FILE WASH COAL'!A198,'[1]WASH COAL RECEIPT &amp; GCV DATA'!$F$3:$F$196)</f>
        <v>#VALUE!</v>
      </c>
      <c r="G198" s="13">
        <f>IFERROR(VLOOKUP(A198,'[1]WASH COAL RECEIPT &amp; GCV DATA'!$A$2:$V$196,7,0),0)</f>
        <v>0</v>
      </c>
      <c r="H198" s="13">
        <f>IFERROR(VLOOKUP(A198,'[1]WASH COAL RECEIPT &amp; GCV DATA'!$A$2:$V$196,8,0),0)</f>
        <v>0</v>
      </c>
      <c r="I198" s="13">
        <f>IFERROR(VLOOKUP(A198,'[1]WASH COAL RECEIPT &amp; GCV DATA'!$A$2:$V$196,9,0),0)</f>
        <v>0</v>
      </c>
      <c r="J198" s="13">
        <f>IFERROR(VLOOKUP(A198,'[1]WASH COAL RECEIPT &amp; GCV DATA'!$A$2:$V$196,10,0),0)</f>
        <v>0</v>
      </c>
      <c r="K198" s="15" t="e">
        <f>SUMIF('[1]WASH COAL RECEIPT &amp; GCV DATA'!$A$3:$A$196,'MASTER DATA FILE WASH COAL'!A198,'[1]WASH COAL RECEIPT &amp; GCV DATA'!$K$3:$K$196)</f>
        <v>#VALUE!</v>
      </c>
      <c r="L198" s="15" t="e">
        <f>SUMIF('[1]WASH COAL RECEIPT &amp; GCV DATA'!$A$3:$A$196,'MASTER DATA FILE WASH COAL'!A198,'[1]WASH COAL RECEIPT &amp; GCV DATA'!$L$3:$L$196)</f>
        <v>#VALUE!</v>
      </c>
      <c r="M198" s="15" t="e">
        <f t="shared" si="29"/>
        <v>#VALUE!</v>
      </c>
      <c r="N198" s="67" t="e">
        <f t="shared" si="30"/>
        <v>#VALUE!</v>
      </c>
      <c r="O198" s="15" t="e">
        <f>SUMIF('[1]WASH COAL RECEIPT &amp; GCV DATA'!$A$3:$A$196,'MASTER DATA FILE WASH COAL'!A198,'[1]WASH COAL RECEIPT &amp; GCV DATA'!$O$3:$O$196)</f>
        <v>#VALUE!</v>
      </c>
      <c r="P198" s="15" t="e">
        <f t="shared" si="31"/>
        <v>#VALUE!</v>
      </c>
      <c r="Q198" s="15" t="e">
        <f>SUMIF('[1]WASH COAL RECEIPT &amp; GCV DATA'!$A$3:$A$196,'MASTER DATA FILE WASH COAL'!A198,'[1]WASH COAL RECEIPT &amp; GCV DATA'!$Q$3:$Q$196)</f>
        <v>#VALUE!</v>
      </c>
      <c r="R198" s="16" t="e">
        <f>SUMIF('[1]WASH COAL RECEIPT &amp; GCV DATA'!$A$3:$A$256,'MASTER DATA FILE WASH COAL'!A198,'[1]WASH COAL RECEIPT &amp; GCV DATA'!$R$3:$R$256)+IF(H198=$J$234,($K$234*K198),0)+IF(H198=$J$235,($K$235*K198),0)</f>
        <v>#VALUE!</v>
      </c>
      <c r="S198" s="15" t="e">
        <f t="shared" si="32"/>
        <v>#VALUE!</v>
      </c>
      <c r="T198" s="15" t="e">
        <f>SUMIF('[1]WASH COAL RECEIPT &amp; GCV DATA'!$A$3:$A$196,'MASTER DATA FILE WASH COAL'!A198,'[1]WASH COAL RECEIPT &amp; GCV DATA'!$T$3:$T$196)</f>
        <v>#VALUE!</v>
      </c>
      <c r="U198" s="15" t="e">
        <f t="shared" si="33"/>
        <v>#VALUE!</v>
      </c>
      <c r="V198" s="15" t="e">
        <f>SUMIF('[1]WASH COAL RECEIPT &amp; GCV DATA'!$A$3:$A$196,'MASTER DATA FILE WASH COAL'!A198,'[1]WASH COAL RECEIPT &amp; GCV DATA'!$V$3:$V$196)</f>
        <v>#VALUE!</v>
      </c>
      <c r="W198" s="15" t="e">
        <f t="shared" si="34"/>
        <v>#VALUE!</v>
      </c>
      <c r="X198" s="13" t="e">
        <f t="shared" si="35"/>
        <v>#VALUE!</v>
      </c>
      <c r="Y198" s="13"/>
      <c r="Z198" s="13"/>
      <c r="AH198">
        <v>15953043.637499999</v>
      </c>
    </row>
    <row r="199" spans="1:34" customFormat="1" x14ac:dyDescent="0.3">
      <c r="A199" s="57"/>
      <c r="B199" s="57" t="e">
        <f>SUMIF('[1]WASH COAL RECEIPT &amp; GCV DATA'!$A$3:$A$123,A199,'[1]WASH COAL RECEIPT &amp; GCV DATA'!$B$3:$B$123)</f>
        <v>#VALUE!</v>
      </c>
      <c r="C199" s="13" t="e">
        <f>SUMIF('[1]WASH COAL RECEIPT &amp; GCV DATA'!$A$3:$A$123,A199,'[1]WASH COAL RECEIPT &amp; GCV DATA'!$C$3:$C$123)</f>
        <v>#VALUE!</v>
      </c>
      <c r="D199" s="13">
        <f>IFERROR(VLOOKUP(A199,'[1]WASH COAL RECEIPT &amp; GCV DATA'!A201:V321,4,0),0)</f>
        <v>0</v>
      </c>
      <c r="E199" s="14">
        <f>IFERROR(VLOOKUP(A199,'[1]WASH COAL RECEIPT &amp; GCV DATA'!$A$2:$V$196,5,0),0)</f>
        <v>0</v>
      </c>
      <c r="F199" s="13" t="e">
        <f>SUMIF('[1]WASH COAL RECEIPT &amp; GCV DATA'!$A$3:$A$196,'MASTER DATA FILE WASH COAL'!A199,'[1]WASH COAL RECEIPT &amp; GCV DATA'!$F$3:$F$196)</f>
        <v>#VALUE!</v>
      </c>
      <c r="G199" s="13">
        <f>IFERROR(VLOOKUP(A199,'[1]WASH COAL RECEIPT &amp; GCV DATA'!$A$2:$V$196,7,0),0)</f>
        <v>0</v>
      </c>
      <c r="H199" s="13">
        <f>IFERROR(VLOOKUP(A199,'[1]WASH COAL RECEIPT &amp; GCV DATA'!$A$2:$V$196,8,0),0)</f>
        <v>0</v>
      </c>
      <c r="I199" s="13">
        <f>IFERROR(VLOOKUP(A199,'[1]WASH COAL RECEIPT &amp; GCV DATA'!$A$2:$V$196,9,0),0)</f>
        <v>0</v>
      </c>
      <c r="J199" s="13">
        <f>IFERROR(VLOOKUP(A199,'[1]WASH COAL RECEIPT &amp; GCV DATA'!$A$2:$V$196,10,0),0)</f>
        <v>0</v>
      </c>
      <c r="K199" s="15" t="e">
        <f>SUMIF('[1]WASH COAL RECEIPT &amp; GCV DATA'!$A$3:$A$196,'MASTER DATA FILE WASH COAL'!A199,'[1]WASH COAL RECEIPT &amp; GCV DATA'!$K$3:$K$196)</f>
        <v>#VALUE!</v>
      </c>
      <c r="L199" s="15" t="e">
        <f>SUMIF('[1]WASH COAL RECEIPT &amp; GCV DATA'!$A$3:$A$196,'MASTER DATA FILE WASH COAL'!A199,'[1]WASH COAL RECEIPT &amp; GCV DATA'!$L$3:$L$196)</f>
        <v>#VALUE!</v>
      </c>
      <c r="M199" s="15" t="e">
        <f t="shared" si="29"/>
        <v>#VALUE!</v>
      </c>
      <c r="N199" s="67" t="e">
        <f t="shared" si="30"/>
        <v>#VALUE!</v>
      </c>
      <c r="O199" s="15" t="e">
        <f>SUMIF('[1]WASH COAL RECEIPT &amp; GCV DATA'!$A$3:$A$196,'MASTER DATA FILE WASH COAL'!A199,'[1]WASH COAL RECEIPT &amp; GCV DATA'!$O$3:$O$196)</f>
        <v>#VALUE!</v>
      </c>
      <c r="P199" s="15" t="e">
        <f t="shared" si="31"/>
        <v>#VALUE!</v>
      </c>
      <c r="Q199" s="15" t="e">
        <f>SUMIF('[1]WASH COAL RECEIPT &amp; GCV DATA'!$A$3:$A$196,'MASTER DATA FILE WASH COAL'!A199,'[1]WASH COAL RECEIPT &amp; GCV DATA'!$Q$3:$Q$196)</f>
        <v>#VALUE!</v>
      </c>
      <c r="R199" s="16" t="e">
        <f>SUMIF('[1]WASH COAL RECEIPT &amp; GCV DATA'!$A$3:$A$256,'MASTER DATA FILE WASH COAL'!A199,'[1]WASH COAL RECEIPT &amp; GCV DATA'!$R$3:$R$256)+IF(H199=$J$234,($K$234*K199),0)+IF(H199=$J$235,($K$235*K199),0)</f>
        <v>#VALUE!</v>
      </c>
      <c r="S199" s="15" t="e">
        <f t="shared" si="32"/>
        <v>#VALUE!</v>
      </c>
      <c r="T199" s="15" t="e">
        <f>SUMIF('[1]WASH COAL RECEIPT &amp; GCV DATA'!$A$3:$A$196,'MASTER DATA FILE WASH COAL'!A199,'[1]WASH COAL RECEIPT &amp; GCV DATA'!$T$3:$T$196)</f>
        <v>#VALUE!</v>
      </c>
      <c r="U199" s="15" t="e">
        <f t="shared" si="33"/>
        <v>#VALUE!</v>
      </c>
      <c r="V199" s="15" t="e">
        <f>SUMIF('[1]WASH COAL RECEIPT &amp; GCV DATA'!$A$3:$A$196,'MASTER DATA FILE WASH COAL'!A199,'[1]WASH COAL RECEIPT &amp; GCV DATA'!$V$3:$V$196)</f>
        <v>#VALUE!</v>
      </c>
      <c r="W199" s="15" t="e">
        <f t="shared" si="34"/>
        <v>#VALUE!</v>
      </c>
      <c r="X199" s="13" t="e">
        <f t="shared" si="35"/>
        <v>#VALUE!</v>
      </c>
      <c r="Y199" s="13"/>
      <c r="Z199" s="13"/>
      <c r="AH199">
        <v>15817656.815624997</v>
      </c>
    </row>
    <row r="200" spans="1:34" customFormat="1" x14ac:dyDescent="0.3">
      <c r="A200" s="57"/>
      <c r="B200" s="57" t="e">
        <f>SUMIF('[1]WASH COAL RECEIPT &amp; GCV DATA'!$A$3:$A$123,A200,'[1]WASH COAL RECEIPT &amp; GCV DATA'!$B$3:$B$123)</f>
        <v>#VALUE!</v>
      </c>
      <c r="C200" s="13" t="e">
        <f>SUMIF('[1]WASH COAL RECEIPT &amp; GCV DATA'!$A$3:$A$123,A200,'[1]WASH COAL RECEIPT &amp; GCV DATA'!$C$3:$C$123)</f>
        <v>#VALUE!</v>
      </c>
      <c r="D200" s="13">
        <f>IFERROR(VLOOKUP(A200,'[1]WASH COAL RECEIPT &amp; GCV DATA'!A202:V322,4,0),0)</f>
        <v>0</v>
      </c>
      <c r="E200" s="14">
        <f>IFERROR(VLOOKUP(A200,'[1]WASH COAL RECEIPT &amp; GCV DATA'!$A$2:$V$196,5,0),0)</f>
        <v>0</v>
      </c>
      <c r="F200" s="13" t="e">
        <f>SUMIF('[1]WASH COAL RECEIPT &amp; GCV DATA'!$A$3:$A$196,'MASTER DATA FILE WASH COAL'!A200,'[1]WASH COAL RECEIPT &amp; GCV DATA'!$F$3:$F$196)</f>
        <v>#VALUE!</v>
      </c>
      <c r="G200" s="13">
        <f>IFERROR(VLOOKUP(A200,'[1]WASH COAL RECEIPT &amp; GCV DATA'!$A$2:$V$196,7,0),0)</f>
        <v>0</v>
      </c>
      <c r="H200" s="13">
        <f>IFERROR(VLOOKUP(A200,'[1]WASH COAL RECEIPT &amp; GCV DATA'!$A$2:$V$196,8,0),0)</f>
        <v>0</v>
      </c>
      <c r="I200" s="13">
        <f>IFERROR(VLOOKUP(A200,'[1]WASH COAL RECEIPT &amp; GCV DATA'!$A$2:$V$196,9,0),0)</f>
        <v>0</v>
      </c>
      <c r="J200" s="13">
        <f>IFERROR(VLOOKUP(A200,'[1]WASH COAL RECEIPT &amp; GCV DATA'!$A$2:$V$196,10,0),0)</f>
        <v>0</v>
      </c>
      <c r="K200" s="15" t="e">
        <f>SUMIF('[1]WASH COAL RECEIPT &amp; GCV DATA'!$A$3:$A$196,'MASTER DATA FILE WASH COAL'!A200,'[1]WASH COAL RECEIPT &amp; GCV DATA'!$K$3:$K$196)</f>
        <v>#VALUE!</v>
      </c>
      <c r="L200" s="15" t="e">
        <f>SUMIF('[1]WASH COAL RECEIPT &amp; GCV DATA'!$A$3:$A$196,'MASTER DATA FILE WASH COAL'!A200,'[1]WASH COAL RECEIPT &amp; GCV DATA'!$L$3:$L$196)</f>
        <v>#VALUE!</v>
      </c>
      <c r="M200" s="15" t="e">
        <f t="shared" si="29"/>
        <v>#VALUE!</v>
      </c>
      <c r="N200" s="67" t="e">
        <f t="shared" si="30"/>
        <v>#VALUE!</v>
      </c>
      <c r="O200" s="15" t="e">
        <f>SUMIF('[1]WASH COAL RECEIPT &amp; GCV DATA'!$A$3:$A$196,'MASTER DATA FILE WASH COAL'!A200,'[1]WASH COAL RECEIPT &amp; GCV DATA'!$O$3:$O$196)</f>
        <v>#VALUE!</v>
      </c>
      <c r="P200" s="15" t="e">
        <f t="shared" si="31"/>
        <v>#VALUE!</v>
      </c>
      <c r="Q200" s="15" t="e">
        <f>SUMIF('[1]WASH COAL RECEIPT &amp; GCV DATA'!$A$3:$A$196,'MASTER DATA FILE WASH COAL'!A200,'[1]WASH COAL RECEIPT &amp; GCV DATA'!$Q$3:$Q$196)</f>
        <v>#VALUE!</v>
      </c>
      <c r="R200" s="16" t="e">
        <f>SUMIF('[1]WASH COAL RECEIPT &amp; GCV DATA'!$A$3:$A$256,'MASTER DATA FILE WASH COAL'!A200,'[1]WASH COAL RECEIPT &amp; GCV DATA'!$R$3:$R$256)+IF(H200=$J$234,($K$234*K200),0)+IF(H200=$J$235,($K$235*K200),0)</f>
        <v>#VALUE!</v>
      </c>
      <c r="S200" s="15" t="e">
        <f t="shared" si="32"/>
        <v>#VALUE!</v>
      </c>
      <c r="T200" s="15" t="e">
        <f>SUMIF('[1]WASH COAL RECEIPT &amp; GCV DATA'!$A$3:$A$196,'MASTER DATA FILE WASH COAL'!A200,'[1]WASH COAL RECEIPT &amp; GCV DATA'!$T$3:$T$196)</f>
        <v>#VALUE!</v>
      </c>
      <c r="U200" s="15" t="e">
        <f t="shared" si="33"/>
        <v>#VALUE!</v>
      </c>
      <c r="V200" s="15" t="e">
        <f>SUMIF('[1]WASH COAL RECEIPT &amp; GCV DATA'!$A$3:$A$196,'MASTER DATA FILE WASH COAL'!A200,'[1]WASH COAL RECEIPT &amp; GCV DATA'!$V$3:$V$196)</f>
        <v>#VALUE!</v>
      </c>
      <c r="W200" s="15" t="e">
        <f t="shared" si="34"/>
        <v>#VALUE!</v>
      </c>
      <c r="X200" s="13" t="e">
        <f t="shared" si="35"/>
        <v>#VALUE!</v>
      </c>
      <c r="Y200" s="13"/>
      <c r="Z200" s="13"/>
      <c r="AH200">
        <v>16019339.223624999</v>
      </c>
    </row>
    <row r="201" spans="1:34" customFormat="1" x14ac:dyDescent="0.3">
      <c r="A201" s="57"/>
      <c r="B201" s="57" t="e">
        <f>SUMIF('[1]WASH COAL RECEIPT &amp; GCV DATA'!$A$3:$A$123,A201,'[1]WASH COAL RECEIPT &amp; GCV DATA'!$B$3:$B$123)</f>
        <v>#VALUE!</v>
      </c>
      <c r="C201" s="13" t="e">
        <f>SUMIF('[1]WASH COAL RECEIPT &amp; GCV DATA'!$A$3:$A$123,A201,'[1]WASH COAL RECEIPT &amp; GCV DATA'!$C$3:$C$123)</f>
        <v>#VALUE!</v>
      </c>
      <c r="D201" s="13">
        <f>IFERROR(VLOOKUP(A201,'[1]WASH COAL RECEIPT &amp; GCV DATA'!A203:V323,4,0),0)</f>
        <v>0</v>
      </c>
      <c r="E201" s="14">
        <f>IFERROR(VLOOKUP(A201,'[1]WASH COAL RECEIPT &amp; GCV DATA'!$A$2:$V$196,5,0),0)</f>
        <v>0</v>
      </c>
      <c r="F201" s="13" t="e">
        <f>SUMIF('[1]WASH COAL RECEIPT &amp; GCV DATA'!$A$3:$A$196,'MASTER DATA FILE WASH COAL'!A201,'[1]WASH COAL RECEIPT &amp; GCV DATA'!$F$3:$F$196)</f>
        <v>#VALUE!</v>
      </c>
      <c r="G201" s="13">
        <f>IFERROR(VLOOKUP(A201,'[1]WASH COAL RECEIPT &amp; GCV DATA'!$A$2:$V$196,7,0),0)</f>
        <v>0</v>
      </c>
      <c r="H201" s="13">
        <f>IFERROR(VLOOKUP(A201,'[1]WASH COAL RECEIPT &amp; GCV DATA'!$A$2:$V$196,8,0),0)</f>
        <v>0</v>
      </c>
      <c r="I201" s="13">
        <f>IFERROR(VLOOKUP(A201,'[1]WASH COAL RECEIPT &amp; GCV DATA'!$A$2:$V$196,9,0),0)</f>
        <v>0</v>
      </c>
      <c r="J201" s="13">
        <f>IFERROR(VLOOKUP(A201,'[1]WASH COAL RECEIPT &amp; GCV DATA'!$A$2:$V$196,10,0),0)</f>
        <v>0</v>
      </c>
      <c r="K201" s="15" t="e">
        <f>SUMIF('[1]WASH COAL RECEIPT &amp; GCV DATA'!$A$3:$A$196,'MASTER DATA FILE WASH COAL'!A201,'[1]WASH COAL RECEIPT &amp; GCV DATA'!$K$3:$K$196)</f>
        <v>#VALUE!</v>
      </c>
      <c r="L201" s="15" t="e">
        <f>SUMIF('[1]WASH COAL RECEIPT &amp; GCV DATA'!$A$3:$A$196,'MASTER DATA FILE WASH COAL'!A201,'[1]WASH COAL RECEIPT &amp; GCV DATA'!$L$3:$L$196)</f>
        <v>#VALUE!</v>
      </c>
      <c r="M201" s="15" t="e">
        <f t="shared" si="29"/>
        <v>#VALUE!</v>
      </c>
      <c r="N201" s="67" t="e">
        <f t="shared" si="30"/>
        <v>#VALUE!</v>
      </c>
      <c r="O201" s="15" t="e">
        <f>SUMIF('[1]WASH COAL RECEIPT &amp; GCV DATA'!$A$3:$A$196,'MASTER DATA FILE WASH COAL'!A201,'[1]WASH COAL RECEIPT &amp; GCV DATA'!$O$3:$O$196)</f>
        <v>#VALUE!</v>
      </c>
      <c r="P201" s="15" t="e">
        <f t="shared" si="31"/>
        <v>#VALUE!</v>
      </c>
      <c r="Q201" s="15" t="e">
        <f>SUMIF('[1]WASH COAL RECEIPT &amp; GCV DATA'!$A$3:$A$196,'MASTER DATA FILE WASH COAL'!A201,'[1]WASH COAL RECEIPT &amp; GCV DATA'!$Q$3:$Q$196)</f>
        <v>#VALUE!</v>
      </c>
      <c r="R201" s="16" t="e">
        <f>SUMIF('[1]WASH COAL RECEIPT &amp; GCV DATA'!$A$3:$A$256,'MASTER DATA FILE WASH COAL'!A201,'[1]WASH COAL RECEIPT &amp; GCV DATA'!$R$3:$R$256)+IF(H201=$J$234,($K$234*K201),0)+IF(H201=$J$235,($K$235*K201),0)</f>
        <v>#VALUE!</v>
      </c>
      <c r="S201" s="15" t="e">
        <f t="shared" si="32"/>
        <v>#VALUE!</v>
      </c>
      <c r="T201" s="15" t="e">
        <f>SUMIF('[1]WASH COAL RECEIPT &amp; GCV DATA'!$A$3:$A$196,'MASTER DATA FILE WASH COAL'!A201,'[1]WASH COAL RECEIPT &amp; GCV DATA'!$T$3:$T$196)</f>
        <v>#VALUE!</v>
      </c>
      <c r="U201" s="15" t="e">
        <f t="shared" si="33"/>
        <v>#VALUE!</v>
      </c>
      <c r="V201" s="15" t="e">
        <f>SUMIF('[1]WASH COAL RECEIPT &amp; GCV DATA'!$A$3:$A$196,'MASTER DATA FILE WASH COAL'!A201,'[1]WASH COAL RECEIPT &amp; GCV DATA'!$V$3:$V$196)</f>
        <v>#VALUE!</v>
      </c>
      <c r="W201" s="15" t="e">
        <f t="shared" si="34"/>
        <v>#VALUE!</v>
      </c>
      <c r="X201" s="13" t="e">
        <f t="shared" si="35"/>
        <v>#VALUE!</v>
      </c>
      <c r="Y201" s="13"/>
      <c r="Z201" s="13"/>
      <c r="AH201">
        <v>15535093.090999998</v>
      </c>
    </row>
    <row r="202" spans="1:34" customFormat="1" x14ac:dyDescent="0.3">
      <c r="A202" s="57"/>
      <c r="B202" s="57" t="e">
        <f>SUMIF('[1]WASH COAL RECEIPT &amp; GCV DATA'!$A$3:$A$123,A202,'[1]WASH COAL RECEIPT &amp; GCV DATA'!$B$3:$B$123)</f>
        <v>#VALUE!</v>
      </c>
      <c r="C202" s="13" t="e">
        <f>SUMIF('[1]WASH COAL RECEIPT &amp; GCV DATA'!$A$3:$A$123,A202,'[1]WASH COAL RECEIPT &amp; GCV DATA'!$C$3:$C$123)</f>
        <v>#VALUE!</v>
      </c>
      <c r="D202" s="13">
        <f>IFERROR(VLOOKUP(A202,'[1]WASH COAL RECEIPT &amp; GCV DATA'!A204:V324,4,0),0)</f>
        <v>0</v>
      </c>
      <c r="E202" s="14">
        <f>IFERROR(VLOOKUP(A202,'[1]WASH COAL RECEIPT &amp; GCV DATA'!$A$2:$V$196,5,0),0)</f>
        <v>0</v>
      </c>
      <c r="F202" s="13" t="e">
        <f>SUMIF('[1]WASH COAL RECEIPT &amp; GCV DATA'!$A$3:$A$196,'MASTER DATA FILE WASH COAL'!A202,'[1]WASH COAL RECEIPT &amp; GCV DATA'!$F$3:$F$196)</f>
        <v>#VALUE!</v>
      </c>
      <c r="G202" s="13">
        <f>IFERROR(VLOOKUP(A202,'[1]WASH COAL RECEIPT &amp; GCV DATA'!$A$2:$V$196,7,0),0)</f>
        <v>0</v>
      </c>
      <c r="H202" s="13">
        <f>IFERROR(VLOOKUP(A202,'[1]WASH COAL RECEIPT &amp; GCV DATA'!$A$2:$V$196,8,0),0)</f>
        <v>0</v>
      </c>
      <c r="I202" s="13">
        <f>IFERROR(VLOOKUP(A202,'[1]WASH COAL RECEIPT &amp; GCV DATA'!$A$2:$V$196,9,0),0)</f>
        <v>0</v>
      </c>
      <c r="J202" s="13">
        <f>IFERROR(VLOOKUP(A202,'[1]WASH COAL RECEIPT &amp; GCV DATA'!$A$2:$V$196,10,0),0)</f>
        <v>0</v>
      </c>
      <c r="K202" s="15" t="e">
        <f>SUMIF('[1]WASH COAL RECEIPT &amp; GCV DATA'!$A$3:$A$196,'MASTER DATA FILE WASH COAL'!A202,'[1]WASH COAL RECEIPT &amp; GCV DATA'!$K$3:$K$196)</f>
        <v>#VALUE!</v>
      </c>
      <c r="L202" s="15" t="e">
        <f>SUMIF('[1]WASH COAL RECEIPT &amp; GCV DATA'!$A$3:$A$196,'MASTER DATA FILE WASH COAL'!A202,'[1]WASH COAL RECEIPT &amp; GCV DATA'!$L$3:$L$196)</f>
        <v>#VALUE!</v>
      </c>
      <c r="M202" s="15" t="e">
        <f t="shared" si="29"/>
        <v>#VALUE!</v>
      </c>
      <c r="N202" s="67" t="e">
        <f t="shared" si="30"/>
        <v>#VALUE!</v>
      </c>
      <c r="O202" s="15" t="e">
        <f>SUMIF('[1]WASH COAL RECEIPT &amp; GCV DATA'!$A$3:$A$196,'MASTER DATA FILE WASH COAL'!A202,'[1]WASH COAL RECEIPT &amp; GCV DATA'!$O$3:$O$196)</f>
        <v>#VALUE!</v>
      </c>
      <c r="P202" s="15" t="e">
        <f t="shared" si="31"/>
        <v>#VALUE!</v>
      </c>
      <c r="Q202" s="15" t="e">
        <f>SUMIF('[1]WASH COAL RECEIPT &amp; GCV DATA'!$A$3:$A$196,'MASTER DATA FILE WASH COAL'!A202,'[1]WASH COAL RECEIPT &amp; GCV DATA'!$Q$3:$Q$196)</f>
        <v>#VALUE!</v>
      </c>
      <c r="R202" s="16" t="e">
        <f>SUMIF('[1]WASH COAL RECEIPT &amp; GCV DATA'!$A$3:$A$256,'MASTER DATA FILE WASH COAL'!A202,'[1]WASH COAL RECEIPT &amp; GCV DATA'!$R$3:$R$256)+IF(H202=$J$234,($K$234*K202),0)+IF(H202=$J$235,($K$235*K202),0)</f>
        <v>#VALUE!</v>
      </c>
      <c r="S202" s="15" t="e">
        <f t="shared" si="32"/>
        <v>#VALUE!</v>
      </c>
      <c r="T202" s="15" t="e">
        <f>SUMIF('[1]WASH COAL RECEIPT &amp; GCV DATA'!$A$3:$A$196,'MASTER DATA FILE WASH COAL'!A202,'[1]WASH COAL RECEIPT &amp; GCV DATA'!$T$3:$T$196)</f>
        <v>#VALUE!</v>
      </c>
      <c r="U202" s="15" t="e">
        <f t="shared" si="33"/>
        <v>#VALUE!</v>
      </c>
      <c r="V202" s="15" t="e">
        <f>SUMIF('[1]WASH COAL RECEIPT &amp; GCV DATA'!$A$3:$A$196,'MASTER DATA FILE WASH COAL'!A202,'[1]WASH COAL RECEIPT &amp; GCV DATA'!$V$3:$V$196)</f>
        <v>#VALUE!</v>
      </c>
      <c r="W202" s="15" t="e">
        <f t="shared" si="34"/>
        <v>#VALUE!</v>
      </c>
      <c r="X202" s="13" t="e">
        <f t="shared" si="35"/>
        <v>#VALUE!</v>
      </c>
      <c r="Y202" s="13"/>
      <c r="Z202" s="13"/>
      <c r="AH202">
        <v>13771102.802499998</v>
      </c>
    </row>
    <row r="203" spans="1:34" customFormat="1" x14ac:dyDescent="0.3">
      <c r="A203" s="57"/>
      <c r="B203" s="57" t="e">
        <f>SUMIF('[1]WASH COAL RECEIPT &amp; GCV DATA'!$A$3:$A$123,A203,'[1]WASH COAL RECEIPT &amp; GCV DATA'!$B$3:$B$123)</f>
        <v>#VALUE!</v>
      </c>
      <c r="C203" s="13" t="e">
        <f>SUMIF('[1]WASH COAL RECEIPT &amp; GCV DATA'!$A$3:$A$123,A203,'[1]WASH COAL RECEIPT &amp; GCV DATA'!$C$3:$C$123)</f>
        <v>#VALUE!</v>
      </c>
      <c r="D203" s="13">
        <f>IFERROR(VLOOKUP(A203,'[1]WASH COAL RECEIPT &amp; GCV DATA'!A205:V325,4,0),0)</f>
        <v>0</v>
      </c>
      <c r="E203" s="14">
        <f>IFERROR(VLOOKUP(A203,'[1]WASH COAL RECEIPT &amp; GCV DATA'!$A$2:$V$196,5,0),0)</f>
        <v>0</v>
      </c>
      <c r="F203" s="13" t="e">
        <f>SUMIF('[1]WASH COAL RECEIPT &amp; GCV DATA'!$A$3:$A$196,'MASTER DATA FILE WASH COAL'!A203,'[1]WASH COAL RECEIPT &amp; GCV DATA'!$F$3:$F$196)</f>
        <v>#VALUE!</v>
      </c>
      <c r="G203" s="13">
        <f>IFERROR(VLOOKUP(A203,'[1]WASH COAL RECEIPT &amp; GCV DATA'!$A$2:$V$196,7,0),0)</f>
        <v>0</v>
      </c>
      <c r="H203" s="13">
        <f>IFERROR(VLOOKUP(A203,'[1]WASH COAL RECEIPT &amp; GCV DATA'!$A$2:$V$196,8,0),0)</f>
        <v>0</v>
      </c>
      <c r="I203" s="13">
        <f>IFERROR(VLOOKUP(A203,'[1]WASH COAL RECEIPT &amp; GCV DATA'!$A$2:$V$196,9,0),0)</f>
        <v>0</v>
      </c>
      <c r="J203" s="13">
        <f>IFERROR(VLOOKUP(A203,'[1]WASH COAL RECEIPT &amp; GCV DATA'!$A$2:$V$196,10,0),0)</f>
        <v>0</v>
      </c>
      <c r="K203" s="15" t="e">
        <f>SUMIF('[1]WASH COAL RECEIPT &amp; GCV DATA'!$A$3:$A$196,'MASTER DATA FILE WASH COAL'!A203,'[1]WASH COAL RECEIPT &amp; GCV DATA'!$K$3:$K$196)</f>
        <v>#VALUE!</v>
      </c>
      <c r="L203" s="15" t="e">
        <f>SUMIF('[1]WASH COAL RECEIPT &amp; GCV DATA'!$A$3:$A$196,'MASTER DATA FILE WASH COAL'!A203,'[1]WASH COAL RECEIPT &amp; GCV DATA'!$L$3:$L$196)</f>
        <v>#VALUE!</v>
      </c>
      <c r="M203" s="15" t="e">
        <f t="shared" si="29"/>
        <v>#VALUE!</v>
      </c>
      <c r="N203" s="67" t="e">
        <f t="shared" si="30"/>
        <v>#VALUE!</v>
      </c>
      <c r="O203" s="15" t="e">
        <f>SUMIF('[1]WASH COAL RECEIPT &amp; GCV DATA'!$A$3:$A$196,'MASTER DATA FILE WASH COAL'!A203,'[1]WASH COAL RECEIPT &amp; GCV DATA'!$O$3:$O$196)</f>
        <v>#VALUE!</v>
      </c>
      <c r="P203" s="15" t="e">
        <f t="shared" si="31"/>
        <v>#VALUE!</v>
      </c>
      <c r="Q203" s="15" t="e">
        <f>SUMIF('[1]WASH COAL RECEIPT &amp; GCV DATA'!$A$3:$A$196,'MASTER DATA FILE WASH COAL'!A203,'[1]WASH COAL RECEIPT &amp; GCV DATA'!$Q$3:$Q$196)</f>
        <v>#VALUE!</v>
      </c>
      <c r="R203" s="16" t="e">
        <f>SUMIF('[1]WASH COAL RECEIPT &amp; GCV DATA'!$A$3:$A$256,'MASTER DATA FILE WASH COAL'!A203,'[1]WASH COAL RECEIPT &amp; GCV DATA'!$R$3:$R$256)+IF(H203=$J$234,($K$234*K203),0)+IF(H203=$J$235,($K$235*K203),0)</f>
        <v>#VALUE!</v>
      </c>
      <c r="S203" s="15" t="e">
        <f t="shared" si="32"/>
        <v>#VALUE!</v>
      </c>
      <c r="T203" s="15" t="e">
        <f>SUMIF('[1]WASH COAL RECEIPT &amp; GCV DATA'!$A$3:$A$196,'MASTER DATA FILE WASH COAL'!A203,'[1]WASH COAL RECEIPT &amp; GCV DATA'!$T$3:$T$196)</f>
        <v>#VALUE!</v>
      </c>
      <c r="U203" s="15" t="e">
        <f t="shared" si="33"/>
        <v>#VALUE!</v>
      </c>
      <c r="V203" s="15" t="e">
        <f>SUMIF('[1]WASH COAL RECEIPT &amp; GCV DATA'!$A$3:$A$196,'MASTER DATA FILE WASH COAL'!A203,'[1]WASH COAL RECEIPT &amp; GCV DATA'!$V$3:$V$196)</f>
        <v>#VALUE!</v>
      </c>
      <c r="W203" s="15" t="e">
        <f t="shared" si="34"/>
        <v>#VALUE!</v>
      </c>
      <c r="X203" s="13" t="e">
        <f t="shared" si="35"/>
        <v>#VALUE!</v>
      </c>
      <c r="Y203" s="13"/>
      <c r="Z203" s="13"/>
      <c r="AH203">
        <v>15204957.214500001</v>
      </c>
    </row>
    <row r="204" spans="1:34" customFormat="1" x14ac:dyDescent="0.3">
      <c r="A204" s="57"/>
      <c r="B204" s="57" t="e">
        <f>SUMIF('[1]WASH COAL RECEIPT &amp; GCV DATA'!$A$3:$A$123,A204,'[1]WASH COAL RECEIPT &amp; GCV DATA'!$B$3:$B$123)</f>
        <v>#VALUE!</v>
      </c>
      <c r="C204" s="13" t="e">
        <f>SUMIF('[1]WASH COAL RECEIPT &amp; GCV DATA'!$A$3:$A$123,A204,'[1]WASH COAL RECEIPT &amp; GCV DATA'!$C$3:$C$123)</f>
        <v>#VALUE!</v>
      </c>
      <c r="D204" s="13">
        <f>IFERROR(VLOOKUP(A204,'[1]WASH COAL RECEIPT &amp; GCV DATA'!A206:V326,4,0),0)</f>
        <v>0</v>
      </c>
      <c r="E204" s="14">
        <f>IFERROR(VLOOKUP(A204,'[1]WASH COAL RECEIPT &amp; GCV DATA'!$A$2:$V$196,5,0),0)</f>
        <v>0</v>
      </c>
      <c r="F204" s="13" t="e">
        <f>SUMIF('[1]WASH COAL RECEIPT &amp; GCV DATA'!$A$3:$A$196,'MASTER DATA FILE WASH COAL'!A204,'[1]WASH COAL RECEIPT &amp; GCV DATA'!$F$3:$F$196)</f>
        <v>#VALUE!</v>
      </c>
      <c r="G204" s="13">
        <f>IFERROR(VLOOKUP(A204,'[1]WASH COAL RECEIPT &amp; GCV DATA'!$A$2:$V$196,7,0),0)</f>
        <v>0</v>
      </c>
      <c r="H204" s="13">
        <f>IFERROR(VLOOKUP(A204,'[1]WASH COAL RECEIPT &amp; GCV DATA'!$A$2:$V$196,8,0),0)</f>
        <v>0</v>
      </c>
      <c r="I204" s="13">
        <f>IFERROR(VLOOKUP(A204,'[1]WASH COAL RECEIPT &amp; GCV DATA'!$A$2:$V$196,9,0),0)</f>
        <v>0</v>
      </c>
      <c r="J204" s="13">
        <f>IFERROR(VLOOKUP(A204,'[1]WASH COAL RECEIPT &amp; GCV DATA'!$A$2:$V$196,10,0),0)</f>
        <v>0</v>
      </c>
      <c r="K204" s="15" t="e">
        <f>SUMIF('[1]WASH COAL RECEIPT &amp; GCV DATA'!$A$3:$A$196,'MASTER DATA FILE WASH COAL'!A204,'[1]WASH COAL RECEIPT &amp; GCV DATA'!$K$3:$K$196)</f>
        <v>#VALUE!</v>
      </c>
      <c r="L204" s="15" t="e">
        <f>SUMIF('[1]WASH COAL RECEIPT &amp; GCV DATA'!$A$3:$A$196,'MASTER DATA FILE WASH COAL'!A204,'[1]WASH COAL RECEIPT &amp; GCV DATA'!$L$3:$L$196)</f>
        <v>#VALUE!</v>
      </c>
      <c r="M204" s="15" t="e">
        <f t="shared" si="29"/>
        <v>#VALUE!</v>
      </c>
      <c r="N204" s="67" t="e">
        <f t="shared" si="30"/>
        <v>#VALUE!</v>
      </c>
      <c r="O204" s="15" t="e">
        <f>SUMIF('[1]WASH COAL RECEIPT &amp; GCV DATA'!$A$3:$A$196,'MASTER DATA FILE WASH COAL'!A204,'[1]WASH COAL RECEIPT &amp; GCV DATA'!$O$3:$O$196)</f>
        <v>#VALUE!</v>
      </c>
      <c r="P204" s="15" t="e">
        <f t="shared" si="31"/>
        <v>#VALUE!</v>
      </c>
      <c r="Q204" s="15" t="e">
        <f>SUMIF('[1]WASH COAL RECEIPT &amp; GCV DATA'!$A$3:$A$196,'MASTER DATA FILE WASH COAL'!A204,'[1]WASH COAL RECEIPT &amp; GCV DATA'!$Q$3:$Q$196)</f>
        <v>#VALUE!</v>
      </c>
      <c r="R204" s="16" t="e">
        <f>SUMIF('[1]WASH COAL RECEIPT &amp; GCV DATA'!$A$3:$A$256,'MASTER DATA FILE WASH COAL'!A204,'[1]WASH COAL RECEIPT &amp; GCV DATA'!$R$3:$R$256)+IF(H204=$J$234,($K$234*K204),0)+IF(H204=$J$235,($K$235*K204),0)</f>
        <v>#VALUE!</v>
      </c>
      <c r="S204" s="15" t="e">
        <f t="shared" si="32"/>
        <v>#VALUE!</v>
      </c>
      <c r="T204" s="15" t="e">
        <f>SUMIF('[1]WASH COAL RECEIPT &amp; GCV DATA'!$A$3:$A$196,'MASTER DATA FILE WASH COAL'!A204,'[1]WASH COAL RECEIPT &amp; GCV DATA'!$T$3:$T$196)</f>
        <v>#VALUE!</v>
      </c>
      <c r="U204" s="15" t="e">
        <f t="shared" si="33"/>
        <v>#VALUE!</v>
      </c>
      <c r="V204" s="15" t="e">
        <f>SUMIF('[1]WASH COAL RECEIPT &amp; GCV DATA'!$A$3:$A$196,'MASTER DATA FILE WASH COAL'!A204,'[1]WASH COAL RECEIPT &amp; GCV DATA'!$V$3:$V$196)</f>
        <v>#VALUE!</v>
      </c>
      <c r="W204" s="15" t="e">
        <f t="shared" si="34"/>
        <v>#VALUE!</v>
      </c>
      <c r="X204" s="13" t="e">
        <f t="shared" si="35"/>
        <v>#VALUE!</v>
      </c>
      <c r="Y204" s="13"/>
      <c r="Z204" s="13"/>
      <c r="AH204">
        <v>16189720.205249997</v>
      </c>
    </row>
    <row r="205" spans="1:34" customFormat="1" x14ac:dyDescent="0.3">
      <c r="A205" s="57"/>
      <c r="B205" s="57" t="e">
        <f>SUMIF('[1]WASH COAL RECEIPT &amp; GCV DATA'!$A$3:$A$123,A205,'[1]WASH COAL RECEIPT &amp; GCV DATA'!$B$3:$B$123)</f>
        <v>#VALUE!</v>
      </c>
      <c r="C205" s="13" t="e">
        <f>SUMIF('[1]WASH COAL RECEIPT &amp; GCV DATA'!$A$3:$A$123,A205,'[1]WASH COAL RECEIPT &amp; GCV DATA'!$C$3:$C$123)</f>
        <v>#VALUE!</v>
      </c>
      <c r="D205" s="13">
        <f>IFERROR(VLOOKUP(A205,'[1]WASH COAL RECEIPT &amp; GCV DATA'!A207:V327,4,0),0)</f>
        <v>0</v>
      </c>
      <c r="E205" s="14">
        <f>IFERROR(VLOOKUP(A205,'[1]WASH COAL RECEIPT &amp; GCV DATA'!$A$2:$V$196,5,0),0)</f>
        <v>0</v>
      </c>
      <c r="F205" s="13" t="e">
        <f>SUMIF('[1]WASH COAL RECEIPT &amp; GCV DATA'!$A$3:$A$196,'MASTER DATA FILE WASH COAL'!A205,'[1]WASH COAL RECEIPT &amp; GCV DATA'!$F$3:$F$196)</f>
        <v>#VALUE!</v>
      </c>
      <c r="G205" s="13">
        <f>IFERROR(VLOOKUP(A205,'[1]WASH COAL RECEIPT &amp; GCV DATA'!$A$2:$V$196,7,0),0)</f>
        <v>0</v>
      </c>
      <c r="H205" s="13">
        <f>IFERROR(VLOOKUP(A205,'[1]WASH COAL RECEIPT &amp; GCV DATA'!$A$2:$V$196,8,0),0)</f>
        <v>0</v>
      </c>
      <c r="I205" s="13">
        <f>IFERROR(VLOOKUP(A205,'[1]WASH COAL RECEIPT &amp; GCV DATA'!$A$2:$V$196,9,0),0)</f>
        <v>0</v>
      </c>
      <c r="J205" s="13">
        <f>IFERROR(VLOOKUP(A205,'[1]WASH COAL RECEIPT &amp; GCV DATA'!$A$2:$V$196,10,0),0)</f>
        <v>0</v>
      </c>
      <c r="K205" s="15" t="e">
        <f>SUMIF('[1]WASH COAL RECEIPT &amp; GCV DATA'!$A$3:$A$196,'MASTER DATA FILE WASH COAL'!A205,'[1]WASH COAL RECEIPT &amp; GCV DATA'!$K$3:$K$196)</f>
        <v>#VALUE!</v>
      </c>
      <c r="L205" s="15" t="e">
        <f>SUMIF('[1]WASH COAL RECEIPT &amp; GCV DATA'!$A$3:$A$196,'MASTER DATA FILE WASH COAL'!A205,'[1]WASH COAL RECEIPT &amp; GCV DATA'!$L$3:$L$196)</f>
        <v>#VALUE!</v>
      </c>
      <c r="M205" s="15" t="e">
        <f t="shared" si="29"/>
        <v>#VALUE!</v>
      </c>
      <c r="N205" s="67" t="e">
        <f t="shared" si="30"/>
        <v>#VALUE!</v>
      </c>
      <c r="O205" s="15" t="e">
        <f>SUMIF('[1]WASH COAL RECEIPT &amp; GCV DATA'!$A$3:$A$196,'MASTER DATA FILE WASH COAL'!A205,'[1]WASH COAL RECEIPT &amp; GCV DATA'!$O$3:$O$196)</f>
        <v>#VALUE!</v>
      </c>
      <c r="P205" s="15" t="e">
        <f t="shared" si="31"/>
        <v>#VALUE!</v>
      </c>
      <c r="Q205" s="15" t="e">
        <f>SUMIF('[1]WASH COAL RECEIPT &amp; GCV DATA'!$A$3:$A$196,'MASTER DATA FILE WASH COAL'!A205,'[1]WASH COAL RECEIPT &amp; GCV DATA'!$Q$3:$Q$196)</f>
        <v>#VALUE!</v>
      </c>
      <c r="R205" s="16" t="e">
        <f>SUMIF('[1]WASH COAL RECEIPT &amp; GCV DATA'!$A$3:$A$256,'MASTER DATA FILE WASH COAL'!A205,'[1]WASH COAL RECEIPT &amp; GCV DATA'!$R$3:$R$256)+IF(H205=$J$234,($K$234*K205),0)+IF(H205=$J$235,($K$235*K205),0)</f>
        <v>#VALUE!</v>
      </c>
      <c r="S205" s="15" t="e">
        <f t="shared" si="32"/>
        <v>#VALUE!</v>
      </c>
      <c r="T205" s="15" t="e">
        <f>SUMIF('[1]WASH COAL RECEIPT &amp; GCV DATA'!$A$3:$A$196,'MASTER DATA FILE WASH COAL'!A205,'[1]WASH COAL RECEIPT &amp; GCV DATA'!$T$3:$T$196)</f>
        <v>#VALUE!</v>
      </c>
      <c r="U205" s="15" t="e">
        <f t="shared" si="33"/>
        <v>#VALUE!</v>
      </c>
      <c r="V205" s="15" t="e">
        <f>SUMIF('[1]WASH COAL RECEIPT &amp; GCV DATA'!$A$3:$A$196,'MASTER DATA FILE WASH COAL'!A205,'[1]WASH COAL RECEIPT &amp; GCV DATA'!$V$3:$V$196)</f>
        <v>#VALUE!</v>
      </c>
      <c r="W205" s="15" t="e">
        <f t="shared" si="34"/>
        <v>#VALUE!</v>
      </c>
      <c r="X205" s="13" t="e">
        <f t="shared" si="35"/>
        <v>#VALUE!</v>
      </c>
      <c r="Y205" s="13"/>
      <c r="Z205" s="13"/>
      <c r="AH205">
        <v>15858463.1</v>
      </c>
    </row>
    <row r="206" spans="1:34" customFormat="1" x14ac:dyDescent="0.3">
      <c r="A206" s="57"/>
      <c r="B206" s="57" t="e">
        <f>SUMIF('[1]WASH COAL RECEIPT &amp; GCV DATA'!$A$3:$A$123,A206,'[1]WASH COAL RECEIPT &amp; GCV DATA'!$B$3:$B$123)</f>
        <v>#VALUE!</v>
      </c>
      <c r="C206" s="13" t="e">
        <f>SUMIF('[1]WASH COAL RECEIPT &amp; GCV DATA'!$A$3:$A$123,A206,'[1]WASH COAL RECEIPT &amp; GCV DATA'!$C$3:$C$123)</f>
        <v>#VALUE!</v>
      </c>
      <c r="D206" s="13">
        <f>IFERROR(VLOOKUP(A206,'[1]WASH COAL RECEIPT &amp; GCV DATA'!A208:V328,4,0),0)</f>
        <v>0</v>
      </c>
      <c r="E206" s="14">
        <f>IFERROR(VLOOKUP(A206,'[1]WASH COAL RECEIPT &amp; GCV DATA'!$A$2:$V$196,5,0),0)</f>
        <v>0</v>
      </c>
      <c r="F206" s="13" t="e">
        <f>SUMIF('[1]WASH COAL RECEIPT &amp; GCV DATA'!$A$3:$A$196,'MASTER DATA FILE WASH COAL'!A206,'[1]WASH COAL RECEIPT &amp; GCV DATA'!$F$3:$F$196)</f>
        <v>#VALUE!</v>
      </c>
      <c r="G206" s="13">
        <f>IFERROR(VLOOKUP(A206,'[1]WASH COAL RECEIPT &amp; GCV DATA'!$A$2:$V$196,7,0),0)</f>
        <v>0</v>
      </c>
      <c r="H206" s="13">
        <f>IFERROR(VLOOKUP(A206,'[1]WASH COAL RECEIPT &amp; GCV DATA'!$A$2:$V$196,8,0),0)</f>
        <v>0</v>
      </c>
      <c r="I206" s="13">
        <f>IFERROR(VLOOKUP(A206,'[1]WASH COAL RECEIPT &amp; GCV DATA'!$A$2:$V$196,9,0),0)</f>
        <v>0</v>
      </c>
      <c r="J206" s="13">
        <f>IFERROR(VLOOKUP(A206,'[1]WASH COAL RECEIPT &amp; GCV DATA'!$A$2:$V$196,10,0),0)</f>
        <v>0</v>
      </c>
      <c r="K206" s="15" t="e">
        <f>SUMIF('[1]WASH COAL RECEIPT &amp; GCV DATA'!$A$3:$A$196,'MASTER DATA FILE WASH COAL'!A206,'[1]WASH COAL RECEIPT &amp; GCV DATA'!$K$3:$K$196)</f>
        <v>#VALUE!</v>
      </c>
      <c r="L206" s="15" t="e">
        <f>SUMIF('[1]WASH COAL RECEIPT &amp; GCV DATA'!$A$3:$A$196,'MASTER DATA FILE WASH COAL'!A206,'[1]WASH COAL RECEIPT &amp; GCV DATA'!$L$3:$L$196)</f>
        <v>#VALUE!</v>
      </c>
      <c r="M206" s="15" t="e">
        <f t="shared" si="29"/>
        <v>#VALUE!</v>
      </c>
      <c r="N206" s="67" t="e">
        <f t="shared" si="30"/>
        <v>#VALUE!</v>
      </c>
      <c r="O206" s="15" t="e">
        <f>SUMIF('[1]WASH COAL RECEIPT &amp; GCV DATA'!$A$3:$A$196,'MASTER DATA FILE WASH COAL'!A206,'[1]WASH COAL RECEIPT &amp; GCV DATA'!$O$3:$O$196)</f>
        <v>#VALUE!</v>
      </c>
      <c r="P206" s="15" t="e">
        <f t="shared" si="31"/>
        <v>#VALUE!</v>
      </c>
      <c r="Q206" s="15" t="e">
        <f>SUMIF('[1]WASH COAL RECEIPT &amp; GCV DATA'!$A$3:$A$196,'MASTER DATA FILE WASH COAL'!A206,'[1]WASH COAL RECEIPT &amp; GCV DATA'!$Q$3:$Q$196)</f>
        <v>#VALUE!</v>
      </c>
      <c r="R206" s="16" t="e">
        <f>SUMIF('[1]WASH COAL RECEIPT &amp; GCV DATA'!$A$3:$A$256,'MASTER DATA FILE WASH COAL'!A206,'[1]WASH COAL RECEIPT &amp; GCV DATA'!$R$3:$R$256)+IF(H206=$J$234,($K$234*K206),0)+IF(H206=$J$235,($K$235*K206),0)</f>
        <v>#VALUE!</v>
      </c>
      <c r="S206" s="15" t="e">
        <f t="shared" si="32"/>
        <v>#VALUE!</v>
      </c>
      <c r="T206" s="15" t="e">
        <f>SUMIF('[1]WASH COAL RECEIPT &amp; GCV DATA'!$A$3:$A$196,'MASTER DATA FILE WASH COAL'!A206,'[1]WASH COAL RECEIPT &amp; GCV DATA'!$T$3:$T$196)</f>
        <v>#VALUE!</v>
      </c>
      <c r="U206" s="15" t="e">
        <f t="shared" si="33"/>
        <v>#VALUE!</v>
      </c>
      <c r="V206" s="15" t="e">
        <f>SUMIF('[1]WASH COAL RECEIPT &amp; GCV DATA'!$A$3:$A$196,'MASTER DATA FILE WASH COAL'!A206,'[1]WASH COAL RECEIPT &amp; GCV DATA'!$V$3:$V$196)</f>
        <v>#VALUE!</v>
      </c>
      <c r="W206" s="15" t="e">
        <f t="shared" si="34"/>
        <v>#VALUE!</v>
      </c>
      <c r="X206" s="13" t="e">
        <f t="shared" si="35"/>
        <v>#VALUE!</v>
      </c>
      <c r="Y206" s="13"/>
      <c r="Z206" s="13"/>
      <c r="AH206">
        <v>15527006.6075</v>
      </c>
    </row>
    <row r="207" spans="1:34" customFormat="1" x14ac:dyDescent="0.3">
      <c r="A207" s="57"/>
      <c r="B207" s="57" t="e">
        <f>SUMIF('[1]WASH COAL RECEIPT &amp; GCV DATA'!$A$3:$A$123,A207,'[1]WASH COAL RECEIPT &amp; GCV DATA'!$B$3:$B$123)</f>
        <v>#VALUE!</v>
      </c>
      <c r="C207" s="13" t="e">
        <f>SUMIF('[1]WASH COAL RECEIPT &amp; GCV DATA'!$A$3:$A$123,A207,'[1]WASH COAL RECEIPT &amp; GCV DATA'!$C$3:$C$123)</f>
        <v>#VALUE!</v>
      </c>
      <c r="D207" s="13">
        <f>IFERROR(VLOOKUP(A207,'[1]WASH COAL RECEIPT &amp; GCV DATA'!A209:V329,4,0),0)</f>
        <v>0</v>
      </c>
      <c r="E207" s="14">
        <f>IFERROR(VLOOKUP(A207,'[1]WASH COAL RECEIPT &amp; GCV DATA'!$A$2:$V$196,5,0),0)</f>
        <v>0</v>
      </c>
      <c r="F207" s="13" t="e">
        <f>SUMIF('[1]WASH COAL RECEIPT &amp; GCV DATA'!$A$3:$A$196,'MASTER DATA FILE WASH COAL'!A207,'[1]WASH COAL RECEIPT &amp; GCV DATA'!$F$3:$F$196)</f>
        <v>#VALUE!</v>
      </c>
      <c r="G207" s="13">
        <f>IFERROR(VLOOKUP(A207,'[1]WASH COAL RECEIPT &amp; GCV DATA'!$A$2:$V$196,7,0),0)</f>
        <v>0</v>
      </c>
      <c r="H207" s="13">
        <f>IFERROR(VLOOKUP(A207,'[1]WASH COAL RECEIPT &amp; GCV DATA'!$A$2:$V$196,8,0),0)</f>
        <v>0</v>
      </c>
      <c r="I207" s="13">
        <f>IFERROR(VLOOKUP(A207,'[1]WASH COAL RECEIPT &amp; GCV DATA'!$A$2:$V$196,9,0),0)</f>
        <v>0</v>
      </c>
      <c r="J207" s="13">
        <f>IFERROR(VLOOKUP(A207,'[1]WASH COAL RECEIPT &amp; GCV DATA'!$A$2:$V$196,10,0),0)</f>
        <v>0</v>
      </c>
      <c r="K207" s="15" t="e">
        <f>SUMIF('[1]WASH COAL RECEIPT &amp; GCV DATA'!$A$3:$A$196,'MASTER DATA FILE WASH COAL'!A207,'[1]WASH COAL RECEIPT &amp; GCV DATA'!$K$3:$K$196)</f>
        <v>#VALUE!</v>
      </c>
      <c r="L207" s="15" t="e">
        <f>SUMIF('[1]WASH COAL RECEIPT &amp; GCV DATA'!$A$3:$A$196,'MASTER DATA FILE WASH COAL'!A207,'[1]WASH COAL RECEIPT &amp; GCV DATA'!$L$3:$L$196)</f>
        <v>#VALUE!</v>
      </c>
      <c r="M207" s="15" t="e">
        <f t="shared" si="29"/>
        <v>#VALUE!</v>
      </c>
      <c r="N207" s="67" t="e">
        <f t="shared" si="30"/>
        <v>#VALUE!</v>
      </c>
      <c r="O207" s="15" t="e">
        <f>SUMIF('[1]WASH COAL RECEIPT &amp; GCV DATA'!$A$3:$A$196,'MASTER DATA FILE WASH COAL'!A207,'[1]WASH COAL RECEIPT &amp; GCV DATA'!$O$3:$O$196)</f>
        <v>#VALUE!</v>
      </c>
      <c r="P207" s="15" t="e">
        <f t="shared" si="31"/>
        <v>#VALUE!</v>
      </c>
      <c r="Q207" s="15" t="e">
        <f>SUMIF('[1]WASH COAL RECEIPT &amp; GCV DATA'!$A$3:$A$196,'MASTER DATA FILE WASH COAL'!A207,'[1]WASH COAL RECEIPT &amp; GCV DATA'!$Q$3:$Q$196)</f>
        <v>#VALUE!</v>
      </c>
      <c r="R207" s="16" t="e">
        <f>SUMIF('[1]WASH COAL RECEIPT &amp; GCV DATA'!$A$3:$A$256,'MASTER DATA FILE WASH COAL'!A207,'[1]WASH COAL RECEIPT &amp; GCV DATA'!$R$3:$R$256)+IF(H207=$J$234,($K$234*K207),0)+IF(H207=$J$235,($K$235*K207),0)</f>
        <v>#VALUE!</v>
      </c>
      <c r="S207" s="15" t="e">
        <f t="shared" si="32"/>
        <v>#VALUE!</v>
      </c>
      <c r="T207" s="15" t="e">
        <f>SUMIF('[1]WASH COAL RECEIPT &amp; GCV DATA'!$A$3:$A$196,'MASTER DATA FILE WASH COAL'!A207,'[1]WASH COAL RECEIPT &amp; GCV DATA'!$T$3:$T$196)</f>
        <v>#VALUE!</v>
      </c>
      <c r="U207" s="15" t="e">
        <f t="shared" si="33"/>
        <v>#VALUE!</v>
      </c>
      <c r="V207" s="15" t="e">
        <f>SUMIF('[1]WASH COAL RECEIPT &amp; GCV DATA'!$A$3:$A$196,'MASTER DATA FILE WASH COAL'!A207,'[1]WASH COAL RECEIPT &amp; GCV DATA'!$V$3:$V$196)</f>
        <v>#VALUE!</v>
      </c>
      <c r="W207" s="15" t="e">
        <f t="shared" si="34"/>
        <v>#VALUE!</v>
      </c>
      <c r="X207" s="13" t="e">
        <f t="shared" si="35"/>
        <v>#VALUE!</v>
      </c>
      <c r="Y207" s="13"/>
      <c r="Z207" s="13"/>
      <c r="AH207">
        <v>16077755.8325</v>
      </c>
    </row>
    <row r="208" spans="1:34" customFormat="1" x14ac:dyDescent="0.3">
      <c r="A208" s="57"/>
      <c r="B208" s="57" t="e">
        <f>SUMIF('[1]WASH COAL RECEIPT &amp; GCV DATA'!$A$3:$A$123,A208,'[1]WASH COAL RECEIPT &amp; GCV DATA'!$B$3:$B$123)</f>
        <v>#VALUE!</v>
      </c>
      <c r="C208" s="13" t="e">
        <f>SUMIF('[1]WASH COAL RECEIPT &amp; GCV DATA'!$A$3:$A$123,A208,'[1]WASH COAL RECEIPT &amp; GCV DATA'!$C$3:$C$123)</f>
        <v>#VALUE!</v>
      </c>
      <c r="D208" s="13">
        <f>IFERROR(VLOOKUP(A208,'[1]WASH COAL RECEIPT &amp; GCV DATA'!A210:V330,4,0),0)</f>
        <v>0</v>
      </c>
      <c r="E208" s="14">
        <f>IFERROR(VLOOKUP(A208,'[1]WASH COAL RECEIPT &amp; GCV DATA'!$A$2:$V$196,5,0),0)</f>
        <v>0</v>
      </c>
      <c r="F208" s="13" t="e">
        <f>SUMIF('[1]WASH COAL RECEIPT &amp; GCV DATA'!$A$3:$A$196,'MASTER DATA FILE WASH COAL'!A208,'[1]WASH COAL RECEIPT &amp; GCV DATA'!$F$3:$F$196)</f>
        <v>#VALUE!</v>
      </c>
      <c r="G208" s="13">
        <f>IFERROR(VLOOKUP(A208,'[1]WASH COAL RECEIPT &amp; GCV DATA'!$A$2:$V$196,7,0),0)</f>
        <v>0</v>
      </c>
      <c r="H208" s="13">
        <f>IFERROR(VLOOKUP(A208,'[1]WASH COAL RECEIPT &amp; GCV DATA'!$A$2:$V$196,8,0),0)</f>
        <v>0</v>
      </c>
      <c r="I208" s="13">
        <f>IFERROR(VLOOKUP(A208,'[1]WASH COAL RECEIPT &amp; GCV DATA'!$A$2:$V$196,9,0),0)</f>
        <v>0</v>
      </c>
      <c r="J208" s="13">
        <f>IFERROR(VLOOKUP(A208,'[1]WASH COAL RECEIPT &amp; GCV DATA'!$A$2:$V$196,10,0),0)</f>
        <v>0</v>
      </c>
      <c r="K208" s="15" t="e">
        <f>SUMIF('[1]WASH COAL RECEIPT &amp; GCV DATA'!$A$3:$A$196,'MASTER DATA FILE WASH COAL'!A208,'[1]WASH COAL RECEIPT &amp; GCV DATA'!$K$3:$K$196)</f>
        <v>#VALUE!</v>
      </c>
      <c r="L208" s="15" t="e">
        <f>SUMIF('[1]WASH COAL RECEIPT &amp; GCV DATA'!$A$3:$A$196,'MASTER DATA FILE WASH COAL'!A208,'[1]WASH COAL RECEIPT &amp; GCV DATA'!$L$3:$L$196)</f>
        <v>#VALUE!</v>
      </c>
      <c r="M208" s="15" t="e">
        <f t="shared" si="29"/>
        <v>#VALUE!</v>
      </c>
      <c r="N208" s="67" t="e">
        <f t="shared" si="30"/>
        <v>#VALUE!</v>
      </c>
      <c r="O208" s="15" t="e">
        <f>SUMIF('[1]WASH COAL RECEIPT &amp; GCV DATA'!$A$3:$A$196,'MASTER DATA FILE WASH COAL'!A208,'[1]WASH COAL RECEIPT &amp; GCV DATA'!$O$3:$O$196)</f>
        <v>#VALUE!</v>
      </c>
      <c r="P208" s="15" t="e">
        <f t="shared" si="31"/>
        <v>#VALUE!</v>
      </c>
      <c r="Q208" s="15" t="e">
        <f>SUMIF('[1]WASH COAL RECEIPT &amp; GCV DATA'!$A$3:$A$196,'MASTER DATA FILE WASH COAL'!A208,'[1]WASH COAL RECEIPT &amp; GCV DATA'!$Q$3:$Q$196)</f>
        <v>#VALUE!</v>
      </c>
      <c r="R208" s="16" t="e">
        <f>SUMIF('[1]WASH COAL RECEIPT &amp; GCV DATA'!$A$3:$A$256,'MASTER DATA FILE WASH COAL'!A208,'[1]WASH COAL RECEIPT &amp; GCV DATA'!$R$3:$R$256)+IF(H208=$J$234,($K$234*K208),0)+IF(H208=$J$235,($K$235*K208),0)</f>
        <v>#VALUE!</v>
      </c>
      <c r="S208" s="15" t="e">
        <f t="shared" si="32"/>
        <v>#VALUE!</v>
      </c>
      <c r="T208" s="15" t="e">
        <f>SUMIF('[1]WASH COAL RECEIPT &amp; GCV DATA'!$A$3:$A$196,'MASTER DATA FILE WASH COAL'!A208,'[1]WASH COAL RECEIPT &amp; GCV DATA'!$T$3:$T$196)</f>
        <v>#VALUE!</v>
      </c>
      <c r="U208" s="15" t="e">
        <f t="shared" si="33"/>
        <v>#VALUE!</v>
      </c>
      <c r="V208" s="15" t="e">
        <f>SUMIF('[1]WASH COAL RECEIPT &amp; GCV DATA'!$A$3:$A$196,'MASTER DATA FILE WASH COAL'!A208,'[1]WASH COAL RECEIPT &amp; GCV DATA'!$V$3:$V$196)</f>
        <v>#VALUE!</v>
      </c>
      <c r="W208" s="15" t="e">
        <f t="shared" si="34"/>
        <v>#VALUE!</v>
      </c>
      <c r="X208" s="13" t="e">
        <f t="shared" si="35"/>
        <v>#VALUE!</v>
      </c>
      <c r="Y208" s="13"/>
      <c r="Z208" s="13"/>
      <c r="AH208">
        <v>15177563.353999997</v>
      </c>
    </row>
    <row r="209" spans="1:34" customFormat="1" x14ac:dyDescent="0.3">
      <c r="A209" s="57"/>
      <c r="B209" s="57" t="e">
        <f>SUMIF('[1]WASH COAL RECEIPT &amp; GCV DATA'!$A$3:$A$123,A209,'[1]WASH COAL RECEIPT &amp; GCV DATA'!$B$3:$B$123)</f>
        <v>#VALUE!</v>
      </c>
      <c r="C209" s="13" t="e">
        <f>SUMIF('[1]WASH COAL RECEIPT &amp; GCV DATA'!$A$3:$A$123,A209,'[1]WASH COAL RECEIPT &amp; GCV DATA'!$C$3:$C$123)</f>
        <v>#VALUE!</v>
      </c>
      <c r="D209" s="13">
        <f>IFERROR(VLOOKUP(A209,'[1]WASH COAL RECEIPT &amp; GCV DATA'!A211:V331,4,0),0)</f>
        <v>0</v>
      </c>
      <c r="E209" s="14">
        <f>IFERROR(VLOOKUP(A209,'[1]WASH COAL RECEIPT &amp; GCV DATA'!$A$2:$V$196,5,0),0)</f>
        <v>0</v>
      </c>
      <c r="F209" s="13" t="e">
        <f>SUMIF('[1]WASH COAL RECEIPT &amp; GCV DATA'!$A$3:$A$196,'MASTER DATA FILE WASH COAL'!A209,'[1]WASH COAL RECEIPT &amp; GCV DATA'!$F$3:$F$196)</f>
        <v>#VALUE!</v>
      </c>
      <c r="G209" s="13">
        <f>IFERROR(VLOOKUP(A209,'[1]WASH COAL RECEIPT &amp; GCV DATA'!$A$2:$V$196,7,0),0)</f>
        <v>0</v>
      </c>
      <c r="H209" s="13">
        <f>IFERROR(VLOOKUP(A209,'[1]WASH COAL RECEIPT &amp; GCV DATA'!$A$2:$V$196,8,0),0)</f>
        <v>0</v>
      </c>
      <c r="I209" s="13">
        <f>IFERROR(VLOOKUP(A209,'[1]WASH COAL RECEIPT &amp; GCV DATA'!$A$2:$V$196,9,0),0)</f>
        <v>0</v>
      </c>
      <c r="J209" s="13">
        <f>IFERROR(VLOOKUP(A209,'[1]WASH COAL RECEIPT &amp; GCV DATA'!$A$2:$V$196,10,0),0)</f>
        <v>0</v>
      </c>
      <c r="K209" s="15" t="e">
        <f>SUMIF('[1]WASH COAL RECEIPT &amp; GCV DATA'!$A$3:$A$196,'MASTER DATA FILE WASH COAL'!A209,'[1]WASH COAL RECEIPT &amp; GCV DATA'!$K$3:$K$196)</f>
        <v>#VALUE!</v>
      </c>
      <c r="L209" s="15" t="e">
        <f>SUMIF('[1]WASH COAL RECEIPT &amp; GCV DATA'!$A$3:$A$196,'MASTER DATA FILE WASH COAL'!A209,'[1]WASH COAL RECEIPT &amp; GCV DATA'!$L$3:$L$196)</f>
        <v>#VALUE!</v>
      </c>
      <c r="M209" s="15" t="e">
        <f t="shared" si="29"/>
        <v>#VALUE!</v>
      </c>
      <c r="N209" s="67" t="e">
        <f t="shared" si="30"/>
        <v>#VALUE!</v>
      </c>
      <c r="O209" s="15" t="e">
        <f>SUMIF('[1]WASH COAL RECEIPT &amp; GCV DATA'!$A$3:$A$196,'MASTER DATA FILE WASH COAL'!A209,'[1]WASH COAL RECEIPT &amp; GCV DATA'!$O$3:$O$196)</f>
        <v>#VALUE!</v>
      </c>
      <c r="P209" s="15" t="e">
        <f t="shared" si="31"/>
        <v>#VALUE!</v>
      </c>
      <c r="Q209" s="15" t="e">
        <f>SUMIF('[1]WASH COAL RECEIPT &amp; GCV DATA'!$A$3:$A$196,'MASTER DATA FILE WASH COAL'!A209,'[1]WASH COAL RECEIPT &amp; GCV DATA'!$Q$3:$Q$196)</f>
        <v>#VALUE!</v>
      </c>
      <c r="R209" s="16" t="e">
        <f>SUMIF('[1]WASH COAL RECEIPT &amp; GCV DATA'!$A$3:$A$256,'MASTER DATA FILE WASH COAL'!A209,'[1]WASH COAL RECEIPT &amp; GCV DATA'!$R$3:$R$256)+IF(H209=$J$234,($K$234*K209),0)+IF(H209=$J$235,($K$235*K209),0)</f>
        <v>#VALUE!</v>
      </c>
      <c r="S209" s="15" t="e">
        <f t="shared" si="32"/>
        <v>#VALUE!</v>
      </c>
      <c r="T209" s="15" t="e">
        <f>SUMIF('[1]WASH COAL RECEIPT &amp; GCV DATA'!$A$3:$A$196,'MASTER DATA FILE WASH COAL'!A209,'[1]WASH COAL RECEIPT &amp; GCV DATA'!$T$3:$T$196)</f>
        <v>#VALUE!</v>
      </c>
      <c r="U209" s="15" t="e">
        <f t="shared" si="33"/>
        <v>#VALUE!</v>
      </c>
      <c r="V209" s="15" t="e">
        <f>SUMIF('[1]WASH COAL RECEIPT &amp; GCV DATA'!$A$3:$A$196,'MASTER DATA FILE WASH COAL'!A209,'[1]WASH COAL RECEIPT &amp; GCV DATA'!$V$3:$V$196)</f>
        <v>#VALUE!</v>
      </c>
      <c r="W209" s="15" t="e">
        <f t="shared" si="34"/>
        <v>#VALUE!</v>
      </c>
      <c r="X209" s="13" t="e">
        <f t="shared" si="35"/>
        <v>#VALUE!</v>
      </c>
      <c r="Y209" s="13"/>
      <c r="Z209" s="13"/>
      <c r="AH209">
        <v>15882119.795</v>
      </c>
    </row>
    <row r="210" spans="1:34" customFormat="1" x14ac:dyDescent="0.3">
      <c r="A210" s="57"/>
      <c r="B210" s="57" t="e">
        <f>SUMIF('[1]WASH COAL RECEIPT &amp; GCV DATA'!$A$3:$A$123,A210,'[1]WASH COAL RECEIPT &amp; GCV DATA'!$B$3:$B$123)</f>
        <v>#VALUE!</v>
      </c>
      <c r="C210" s="13" t="e">
        <f>SUMIF('[1]WASH COAL RECEIPT &amp; GCV DATA'!$A$3:$A$123,A210,'[1]WASH COAL RECEIPT &amp; GCV DATA'!$C$3:$C$123)</f>
        <v>#VALUE!</v>
      </c>
      <c r="D210" s="13">
        <f>IFERROR(VLOOKUP(A210,'[1]WASH COAL RECEIPT &amp; GCV DATA'!A212:V332,4,0),0)</f>
        <v>0</v>
      </c>
      <c r="E210" s="14">
        <f>IFERROR(VLOOKUP(A210,'[1]WASH COAL RECEIPT &amp; GCV DATA'!$A$2:$V$196,5,0),0)</f>
        <v>0</v>
      </c>
      <c r="F210" s="13" t="e">
        <f>SUMIF('[1]WASH COAL RECEIPT &amp; GCV DATA'!$A$3:$A$196,'MASTER DATA FILE WASH COAL'!A210,'[1]WASH COAL RECEIPT &amp; GCV DATA'!$F$3:$F$196)</f>
        <v>#VALUE!</v>
      </c>
      <c r="G210" s="13">
        <f>IFERROR(VLOOKUP(A210,'[1]WASH COAL RECEIPT &amp; GCV DATA'!$A$2:$V$196,7,0),0)</f>
        <v>0</v>
      </c>
      <c r="H210" s="13">
        <f>IFERROR(VLOOKUP(A210,'[1]WASH COAL RECEIPT &amp; GCV DATA'!$A$2:$V$196,8,0),0)</f>
        <v>0</v>
      </c>
      <c r="I210" s="13">
        <f>IFERROR(VLOOKUP(A210,'[1]WASH COAL RECEIPT &amp; GCV DATA'!$A$2:$V$196,9,0),0)</f>
        <v>0</v>
      </c>
      <c r="J210" s="13">
        <f>IFERROR(VLOOKUP(A210,'[1]WASH COAL RECEIPT &amp; GCV DATA'!$A$2:$V$196,10,0),0)</f>
        <v>0</v>
      </c>
      <c r="K210" s="15" t="e">
        <f>SUMIF('[1]WASH COAL RECEIPT &amp; GCV DATA'!$A$3:$A$196,'MASTER DATA FILE WASH COAL'!A210,'[1]WASH COAL RECEIPT &amp; GCV DATA'!$K$3:$K$196)</f>
        <v>#VALUE!</v>
      </c>
      <c r="L210" s="15" t="e">
        <f>SUMIF('[1]WASH COAL RECEIPT &amp; GCV DATA'!$A$3:$A$196,'MASTER DATA FILE WASH COAL'!A210,'[1]WASH COAL RECEIPT &amp; GCV DATA'!$L$3:$L$196)</f>
        <v>#VALUE!</v>
      </c>
      <c r="M210" s="15" t="e">
        <f t="shared" si="29"/>
        <v>#VALUE!</v>
      </c>
      <c r="N210" s="67" t="e">
        <f t="shared" si="30"/>
        <v>#VALUE!</v>
      </c>
      <c r="O210" s="15" t="e">
        <f>SUMIF('[1]WASH COAL RECEIPT &amp; GCV DATA'!$A$3:$A$196,'MASTER DATA FILE WASH COAL'!A210,'[1]WASH COAL RECEIPT &amp; GCV DATA'!$O$3:$O$196)</f>
        <v>#VALUE!</v>
      </c>
      <c r="P210" s="15" t="e">
        <f t="shared" si="31"/>
        <v>#VALUE!</v>
      </c>
      <c r="Q210" s="15" t="e">
        <f>SUMIF('[1]WASH COAL RECEIPT &amp; GCV DATA'!$A$3:$A$196,'MASTER DATA FILE WASH COAL'!A210,'[1]WASH COAL RECEIPT &amp; GCV DATA'!$Q$3:$Q$196)</f>
        <v>#VALUE!</v>
      </c>
      <c r="R210" s="16" t="e">
        <f>SUMIF('[1]WASH COAL RECEIPT &amp; GCV DATA'!$A$3:$A$256,'MASTER DATA FILE WASH COAL'!A210,'[1]WASH COAL RECEIPT &amp; GCV DATA'!$R$3:$R$256)+IF(H210=$J$234,($K$234*K210),0)+IF(H210=$J$235,($K$235*K210),0)</f>
        <v>#VALUE!</v>
      </c>
      <c r="S210" s="15" t="e">
        <f t="shared" si="32"/>
        <v>#VALUE!</v>
      </c>
      <c r="T210" s="15" t="e">
        <f>SUMIF('[1]WASH COAL RECEIPT &amp; GCV DATA'!$A$3:$A$196,'MASTER DATA FILE WASH COAL'!A210,'[1]WASH COAL RECEIPT &amp; GCV DATA'!$T$3:$T$196)</f>
        <v>#VALUE!</v>
      </c>
      <c r="U210" s="15" t="e">
        <f t="shared" si="33"/>
        <v>#VALUE!</v>
      </c>
      <c r="V210" s="15" t="e">
        <f>SUMIF('[1]WASH COAL RECEIPT &amp; GCV DATA'!$A$3:$A$196,'MASTER DATA FILE WASH COAL'!A210,'[1]WASH COAL RECEIPT &amp; GCV DATA'!$V$3:$V$196)</f>
        <v>#VALUE!</v>
      </c>
      <c r="W210" s="15" t="e">
        <f t="shared" si="34"/>
        <v>#VALUE!</v>
      </c>
      <c r="X210" s="13" t="e">
        <f t="shared" si="35"/>
        <v>#VALUE!</v>
      </c>
      <c r="Y210" s="13"/>
      <c r="Z210" s="13"/>
      <c r="AH210">
        <v>14723004.331124997</v>
      </c>
    </row>
    <row r="211" spans="1:34" customFormat="1" x14ac:dyDescent="0.3">
      <c r="A211" s="57"/>
      <c r="B211" s="57" t="e">
        <f>SUMIF('[1]WASH COAL RECEIPT &amp; GCV DATA'!$A$3:$A$123,A211,'[1]WASH COAL RECEIPT &amp; GCV DATA'!$B$3:$B$123)</f>
        <v>#VALUE!</v>
      </c>
      <c r="C211" s="13" t="e">
        <f>SUMIF('[1]WASH COAL RECEIPT &amp; GCV DATA'!$A$3:$A$123,A211,'[1]WASH COAL RECEIPT &amp; GCV DATA'!$C$3:$C$123)</f>
        <v>#VALUE!</v>
      </c>
      <c r="D211" s="13">
        <f>IFERROR(VLOOKUP(A211,'[1]WASH COAL RECEIPT &amp; GCV DATA'!A213:V333,4,0),0)</f>
        <v>0</v>
      </c>
      <c r="E211" s="14">
        <f>IFERROR(VLOOKUP(A211,'[1]WASH COAL RECEIPT &amp; GCV DATA'!$A$2:$V$196,5,0),0)</f>
        <v>0</v>
      </c>
      <c r="F211" s="13" t="e">
        <f>SUMIF('[1]WASH COAL RECEIPT &amp; GCV DATA'!$A$3:$A$196,'MASTER DATA FILE WASH COAL'!A211,'[1]WASH COAL RECEIPT &amp; GCV DATA'!$F$3:$F$196)</f>
        <v>#VALUE!</v>
      </c>
      <c r="G211" s="13">
        <f>IFERROR(VLOOKUP(A211,'[1]WASH COAL RECEIPT &amp; GCV DATA'!$A$2:$V$196,7,0),0)</f>
        <v>0</v>
      </c>
      <c r="H211" s="13">
        <f>IFERROR(VLOOKUP(A211,'[1]WASH COAL RECEIPT &amp; GCV DATA'!$A$2:$V$196,8,0),0)</f>
        <v>0</v>
      </c>
      <c r="I211" s="13">
        <f>IFERROR(VLOOKUP(A211,'[1]WASH COAL RECEIPT &amp; GCV DATA'!$A$2:$V$196,9,0),0)</f>
        <v>0</v>
      </c>
      <c r="J211" s="13">
        <f>IFERROR(VLOOKUP(A211,'[1]WASH COAL RECEIPT &amp; GCV DATA'!$A$2:$V$196,10,0),0)</f>
        <v>0</v>
      </c>
      <c r="K211" s="15" t="e">
        <f>SUMIF('[1]WASH COAL RECEIPT &amp; GCV DATA'!$A$3:$A$196,'MASTER DATA FILE WASH COAL'!A211,'[1]WASH COAL RECEIPT &amp; GCV DATA'!$K$3:$K$196)</f>
        <v>#VALUE!</v>
      </c>
      <c r="L211" s="15" t="e">
        <f>SUMIF('[1]WASH COAL RECEIPT &amp; GCV DATA'!$A$3:$A$196,'MASTER DATA FILE WASH COAL'!A211,'[1]WASH COAL RECEIPT &amp; GCV DATA'!$L$3:$L$196)</f>
        <v>#VALUE!</v>
      </c>
      <c r="M211" s="15" t="e">
        <f t="shared" si="29"/>
        <v>#VALUE!</v>
      </c>
      <c r="N211" s="67" t="e">
        <f t="shared" si="30"/>
        <v>#VALUE!</v>
      </c>
      <c r="O211" s="15" t="e">
        <f>SUMIF('[1]WASH COAL RECEIPT &amp; GCV DATA'!$A$3:$A$196,'MASTER DATA FILE WASH COAL'!A211,'[1]WASH COAL RECEIPT &amp; GCV DATA'!$O$3:$O$196)</f>
        <v>#VALUE!</v>
      </c>
      <c r="P211" s="15" t="e">
        <f t="shared" si="31"/>
        <v>#VALUE!</v>
      </c>
      <c r="Q211" s="15" t="e">
        <f>SUMIF('[1]WASH COAL RECEIPT &amp; GCV DATA'!$A$3:$A$196,'MASTER DATA FILE WASH COAL'!A211,'[1]WASH COAL RECEIPT &amp; GCV DATA'!$Q$3:$Q$196)</f>
        <v>#VALUE!</v>
      </c>
      <c r="R211" s="16" t="e">
        <f>SUMIF('[1]WASH COAL RECEIPT &amp; GCV DATA'!$A$3:$A$256,'MASTER DATA FILE WASH COAL'!A211,'[1]WASH COAL RECEIPT &amp; GCV DATA'!$R$3:$R$256)+IF(H211=$J$234,($K$234*K211),0)+IF(H211=$J$235,($K$235*K211),0)</f>
        <v>#VALUE!</v>
      </c>
      <c r="S211" s="15" t="e">
        <f t="shared" si="32"/>
        <v>#VALUE!</v>
      </c>
      <c r="T211" s="15" t="e">
        <f>SUMIF('[1]WASH COAL RECEIPT &amp; GCV DATA'!$A$3:$A$196,'MASTER DATA FILE WASH COAL'!A211,'[1]WASH COAL RECEIPT &amp; GCV DATA'!$T$3:$T$196)</f>
        <v>#VALUE!</v>
      </c>
      <c r="U211" s="15" t="e">
        <f t="shared" si="33"/>
        <v>#VALUE!</v>
      </c>
      <c r="V211" s="15" t="e">
        <f>SUMIF('[1]WASH COAL RECEIPT &amp; GCV DATA'!$A$3:$A$196,'MASTER DATA FILE WASH COAL'!A211,'[1]WASH COAL RECEIPT &amp; GCV DATA'!$V$3:$V$196)</f>
        <v>#VALUE!</v>
      </c>
      <c r="W211" s="15" t="e">
        <f t="shared" si="34"/>
        <v>#VALUE!</v>
      </c>
      <c r="X211" s="13" t="e">
        <f t="shared" si="35"/>
        <v>#VALUE!</v>
      </c>
      <c r="Y211" s="13"/>
      <c r="Z211" s="13"/>
      <c r="AH211">
        <v>14868473.844999999</v>
      </c>
    </row>
    <row r="212" spans="1:34" customFormat="1" x14ac:dyDescent="0.3">
      <c r="A212" s="57"/>
      <c r="B212" s="57" t="e">
        <f>SUMIF('[1]WASH COAL RECEIPT &amp; GCV DATA'!$A$3:$A$123,A212,'[1]WASH COAL RECEIPT &amp; GCV DATA'!$B$3:$B$123)</f>
        <v>#VALUE!</v>
      </c>
      <c r="C212" s="13" t="e">
        <f>SUMIF('[1]WASH COAL RECEIPT &amp; GCV DATA'!$A$3:$A$123,A212,'[1]WASH COAL RECEIPT &amp; GCV DATA'!$C$3:$C$123)</f>
        <v>#VALUE!</v>
      </c>
      <c r="D212" s="13">
        <f>IFERROR(VLOOKUP(A212,'[1]WASH COAL RECEIPT &amp; GCV DATA'!A214:V334,4,0),0)</f>
        <v>0</v>
      </c>
      <c r="E212" s="14">
        <f>IFERROR(VLOOKUP(A212,'[1]WASH COAL RECEIPT &amp; GCV DATA'!$A$2:$V$196,5,0),0)</f>
        <v>0</v>
      </c>
      <c r="F212" s="13" t="e">
        <f>SUMIF('[1]WASH COAL RECEIPT &amp; GCV DATA'!$A$3:$A$196,'MASTER DATA FILE WASH COAL'!A212,'[1]WASH COAL RECEIPT &amp; GCV DATA'!$F$3:$F$196)</f>
        <v>#VALUE!</v>
      </c>
      <c r="G212" s="13">
        <f>IFERROR(VLOOKUP(A212,'[1]WASH COAL RECEIPT &amp; GCV DATA'!$A$2:$V$196,7,0),0)</f>
        <v>0</v>
      </c>
      <c r="H212" s="13">
        <f>IFERROR(VLOOKUP(A212,'[1]WASH COAL RECEIPT &amp; GCV DATA'!$A$2:$V$196,8,0),0)</f>
        <v>0</v>
      </c>
      <c r="I212" s="13">
        <f>IFERROR(VLOOKUP(A212,'[1]WASH COAL RECEIPT &amp; GCV DATA'!$A$2:$V$196,9,0),0)</f>
        <v>0</v>
      </c>
      <c r="J212" s="13">
        <f>IFERROR(VLOOKUP(A212,'[1]WASH COAL RECEIPT &amp; GCV DATA'!$A$2:$V$196,10,0),0)</f>
        <v>0</v>
      </c>
      <c r="K212" s="15" t="e">
        <f>SUMIF('[1]WASH COAL RECEIPT &amp; GCV DATA'!$A$3:$A$196,'MASTER DATA FILE WASH COAL'!A212,'[1]WASH COAL RECEIPT &amp; GCV DATA'!$K$3:$K$196)</f>
        <v>#VALUE!</v>
      </c>
      <c r="L212" s="15" t="e">
        <f>SUMIF('[1]WASH COAL RECEIPT &amp; GCV DATA'!$A$3:$A$196,'MASTER DATA FILE WASH COAL'!A212,'[1]WASH COAL RECEIPT &amp; GCV DATA'!$L$3:$L$196)</f>
        <v>#VALUE!</v>
      </c>
      <c r="M212" s="15" t="e">
        <f t="shared" si="29"/>
        <v>#VALUE!</v>
      </c>
      <c r="N212" s="67" t="e">
        <f t="shared" si="30"/>
        <v>#VALUE!</v>
      </c>
      <c r="O212" s="15" t="e">
        <f>SUMIF('[1]WASH COAL RECEIPT &amp; GCV DATA'!$A$3:$A$196,'MASTER DATA FILE WASH COAL'!A212,'[1]WASH COAL RECEIPT &amp; GCV DATA'!$O$3:$O$196)</f>
        <v>#VALUE!</v>
      </c>
      <c r="P212" s="15" t="e">
        <f t="shared" si="31"/>
        <v>#VALUE!</v>
      </c>
      <c r="Q212" s="15" t="e">
        <f>SUMIF('[1]WASH COAL RECEIPT &amp; GCV DATA'!$A$3:$A$196,'MASTER DATA FILE WASH COAL'!A212,'[1]WASH COAL RECEIPT &amp; GCV DATA'!$Q$3:$Q$196)</f>
        <v>#VALUE!</v>
      </c>
      <c r="R212" s="16" t="e">
        <f>SUMIF('[1]WASH COAL RECEIPT &amp; GCV DATA'!$A$3:$A$256,'MASTER DATA FILE WASH COAL'!A212,'[1]WASH COAL RECEIPT &amp; GCV DATA'!$R$3:$R$256)+IF(H212=$J$234,($K$234*K212),0)+IF(H212=$J$235,($K$235*K212),0)</f>
        <v>#VALUE!</v>
      </c>
      <c r="S212" s="15" t="e">
        <f t="shared" si="32"/>
        <v>#VALUE!</v>
      </c>
      <c r="T212" s="15" t="e">
        <f>SUMIF('[1]WASH COAL RECEIPT &amp; GCV DATA'!$A$3:$A$196,'MASTER DATA FILE WASH COAL'!A212,'[1]WASH COAL RECEIPT &amp; GCV DATA'!$T$3:$T$196)</f>
        <v>#VALUE!</v>
      </c>
      <c r="U212" s="15" t="e">
        <f t="shared" si="33"/>
        <v>#VALUE!</v>
      </c>
      <c r="V212" s="15" t="e">
        <f>SUMIF('[1]WASH COAL RECEIPT &amp; GCV DATA'!$A$3:$A$196,'MASTER DATA FILE WASH COAL'!A212,'[1]WASH COAL RECEIPT &amp; GCV DATA'!$V$3:$V$196)</f>
        <v>#VALUE!</v>
      </c>
      <c r="W212" s="15" t="e">
        <f t="shared" si="34"/>
        <v>#VALUE!</v>
      </c>
      <c r="X212" s="13" t="e">
        <f t="shared" si="35"/>
        <v>#VALUE!</v>
      </c>
      <c r="Y212" s="13"/>
      <c r="Z212" s="13"/>
      <c r="AH212">
        <v>16282984.106250001</v>
      </c>
    </row>
    <row r="213" spans="1:34" customFormat="1" x14ac:dyDescent="0.3">
      <c r="A213" s="57"/>
      <c r="B213" s="57" t="e">
        <f>SUMIF('[1]WASH COAL RECEIPT &amp; GCV DATA'!$A$3:$A$123,A213,'[1]WASH COAL RECEIPT &amp; GCV DATA'!$B$3:$B$123)</f>
        <v>#VALUE!</v>
      </c>
      <c r="C213" s="13" t="e">
        <f>SUMIF('[1]WASH COAL RECEIPT &amp; GCV DATA'!$A$3:$A$123,A213,'[1]WASH COAL RECEIPT &amp; GCV DATA'!$C$3:$C$123)</f>
        <v>#VALUE!</v>
      </c>
      <c r="D213" s="13">
        <f>IFERROR(VLOOKUP(A213,'[1]WASH COAL RECEIPT &amp; GCV DATA'!A215:V335,4,0),0)</f>
        <v>0</v>
      </c>
      <c r="E213" s="14">
        <f>IFERROR(VLOOKUP(A213,'[1]WASH COAL RECEIPT &amp; GCV DATA'!$A$2:$V$196,5,0),0)</f>
        <v>0</v>
      </c>
      <c r="F213" s="13" t="e">
        <f>SUMIF('[1]WASH COAL RECEIPT &amp; GCV DATA'!$A$3:$A$196,'MASTER DATA FILE WASH COAL'!A213,'[1]WASH COAL RECEIPT &amp; GCV DATA'!$F$3:$F$196)</f>
        <v>#VALUE!</v>
      </c>
      <c r="G213" s="13">
        <f>IFERROR(VLOOKUP(A213,'[1]WASH COAL RECEIPT &amp; GCV DATA'!$A$2:$V$196,7,0),0)</f>
        <v>0</v>
      </c>
      <c r="H213" s="13">
        <f>IFERROR(VLOOKUP(A213,'[1]WASH COAL RECEIPT &amp; GCV DATA'!$A$2:$V$196,8,0),0)</f>
        <v>0</v>
      </c>
      <c r="I213" s="13">
        <f>IFERROR(VLOOKUP(A213,'[1]WASH COAL RECEIPT &amp; GCV DATA'!$A$2:$V$196,9,0),0)</f>
        <v>0</v>
      </c>
      <c r="J213" s="13">
        <f>IFERROR(VLOOKUP(A213,'[1]WASH COAL RECEIPT &amp; GCV DATA'!$A$2:$V$196,10,0),0)</f>
        <v>0</v>
      </c>
      <c r="K213" s="15" t="e">
        <f>SUMIF('[1]WASH COAL RECEIPT &amp; GCV DATA'!$A$3:$A$196,'MASTER DATA FILE WASH COAL'!A213,'[1]WASH COAL RECEIPT &amp; GCV DATA'!$K$3:$K$196)</f>
        <v>#VALUE!</v>
      </c>
      <c r="L213" s="15" t="e">
        <f>SUMIF('[1]WASH COAL RECEIPT &amp; GCV DATA'!$A$3:$A$196,'MASTER DATA FILE WASH COAL'!A213,'[1]WASH COAL RECEIPT &amp; GCV DATA'!$L$3:$L$196)</f>
        <v>#VALUE!</v>
      </c>
      <c r="M213" s="15" t="e">
        <f t="shared" si="29"/>
        <v>#VALUE!</v>
      </c>
      <c r="N213" s="67" t="e">
        <f t="shared" si="30"/>
        <v>#VALUE!</v>
      </c>
      <c r="O213" s="15" t="e">
        <f>SUMIF('[1]WASH COAL RECEIPT &amp; GCV DATA'!$A$3:$A$196,'MASTER DATA FILE WASH COAL'!A213,'[1]WASH COAL RECEIPT &amp; GCV DATA'!$O$3:$O$196)</f>
        <v>#VALUE!</v>
      </c>
      <c r="P213" s="15" t="e">
        <f t="shared" si="31"/>
        <v>#VALUE!</v>
      </c>
      <c r="Q213" s="15" t="e">
        <f>SUMIF('[1]WASH COAL RECEIPT &amp; GCV DATA'!$A$3:$A$196,'MASTER DATA FILE WASH COAL'!A213,'[1]WASH COAL RECEIPT &amp; GCV DATA'!$Q$3:$Q$196)</f>
        <v>#VALUE!</v>
      </c>
      <c r="R213" s="16" t="e">
        <f>SUMIF('[1]WASH COAL RECEIPT &amp; GCV DATA'!$A$3:$A$256,'MASTER DATA FILE WASH COAL'!A213,'[1]WASH COAL RECEIPT &amp; GCV DATA'!$R$3:$R$256)+IF(H213=$J$234,($K$234*K213),0)+IF(H213=$J$235,($K$235*K213),0)</f>
        <v>#VALUE!</v>
      </c>
      <c r="S213" s="15" t="e">
        <f t="shared" si="32"/>
        <v>#VALUE!</v>
      </c>
      <c r="T213" s="15" t="e">
        <f>SUMIF('[1]WASH COAL RECEIPT &amp; GCV DATA'!$A$3:$A$196,'MASTER DATA FILE WASH COAL'!A213,'[1]WASH COAL RECEIPT &amp; GCV DATA'!$T$3:$T$196)</f>
        <v>#VALUE!</v>
      </c>
      <c r="U213" s="15" t="e">
        <f t="shared" si="33"/>
        <v>#VALUE!</v>
      </c>
      <c r="V213" s="15" t="e">
        <f>SUMIF('[1]WASH COAL RECEIPT &amp; GCV DATA'!$A$3:$A$196,'MASTER DATA FILE WASH COAL'!A213,'[1]WASH COAL RECEIPT &amp; GCV DATA'!$V$3:$V$196)</f>
        <v>#VALUE!</v>
      </c>
      <c r="W213" s="15" t="e">
        <f t="shared" si="34"/>
        <v>#VALUE!</v>
      </c>
      <c r="X213" s="13" t="e">
        <f t="shared" si="35"/>
        <v>#VALUE!</v>
      </c>
      <c r="Y213" s="13"/>
      <c r="Z213" s="13"/>
      <c r="AH213">
        <v>15880131.930625001</v>
      </c>
    </row>
    <row r="214" spans="1:34" s="75" customFormat="1" x14ac:dyDescent="0.3">
      <c r="A214" s="72"/>
      <c r="B214" s="72"/>
      <c r="C214" s="23"/>
      <c r="D214" s="73"/>
      <c r="E214" s="73"/>
      <c r="F214" s="73"/>
      <c r="G214" s="73"/>
      <c r="H214" s="73"/>
      <c r="I214" s="73"/>
      <c r="J214" s="73"/>
      <c r="K214" s="25" t="e">
        <f>+SUM(K3:K213)</f>
        <v>#VALUE!</v>
      </c>
      <c r="L214" s="25" t="e">
        <f>+SUM(L3:L213)</f>
        <v>#VALUE!</v>
      </c>
      <c r="M214" s="25" t="e">
        <f>+SUM(M3:M213)</f>
        <v>#VALUE!</v>
      </c>
      <c r="N214" s="25" t="e">
        <f>+SUM(N3:N213)</f>
        <v>#VALUE!</v>
      </c>
      <c r="O214" s="74"/>
      <c r="P214" s="25" t="e">
        <f>+SUM(P3:P213)</f>
        <v>#VALUE!</v>
      </c>
      <c r="Q214" s="25" t="e">
        <f>+SUM(Q3:Q213)</f>
        <v>#VALUE!</v>
      </c>
      <c r="R214" s="25" t="e">
        <f>+SUM(R3:R213)</f>
        <v>#VALUE!</v>
      </c>
      <c r="S214" s="25">
        <f>+IFERROR(R214/K214,0)</f>
        <v>0</v>
      </c>
      <c r="T214" s="27">
        <f>IFERROR(+U214/L214,0)</f>
        <v>0</v>
      </c>
      <c r="U214" s="25" t="e">
        <f>SUM(U3:U213)</f>
        <v>#VALUE!</v>
      </c>
      <c r="V214" s="27">
        <f>IFERROR(+W214/L214,0)</f>
        <v>0</v>
      </c>
      <c r="W214" s="25" t="e">
        <f>SUM(W3:W213)</f>
        <v>#VALUE!</v>
      </c>
      <c r="X214" s="13"/>
      <c r="Y214" s="13"/>
      <c r="Z214" s="13"/>
      <c r="AH214" s="75">
        <v>15333416.935000001</v>
      </c>
    </row>
    <row r="215" spans="1:34" s="81" customFormat="1" x14ac:dyDescent="0.3">
      <c r="A215" s="76"/>
      <c r="B215" s="77"/>
      <c r="C215" s="78"/>
      <c r="D215" s="76"/>
      <c r="E215" s="76"/>
      <c r="F215" s="76"/>
      <c r="G215" s="76"/>
      <c r="H215" s="79"/>
      <c r="I215" s="76"/>
      <c r="J215" s="76"/>
      <c r="K215" s="80"/>
      <c r="L215" s="80">
        <v>283978.94</v>
      </c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Y215" s="82"/>
      <c r="Z215" s="82"/>
      <c r="AH215" s="81">
        <v>15988477.504375</v>
      </c>
    </row>
    <row r="216" spans="1:34" s="81" customFormat="1" x14ac:dyDescent="0.3">
      <c r="A216" s="76"/>
      <c r="B216" s="77"/>
      <c r="C216" s="78"/>
      <c r="D216" s="76"/>
      <c r="E216" s="76"/>
      <c r="F216" s="76"/>
      <c r="G216" s="76"/>
      <c r="H216" s="76"/>
      <c r="I216" s="80" t="e">
        <f>K214+#REF!</f>
        <v>#VALUE!</v>
      </c>
      <c r="J216" s="80" t="e">
        <f>L214+#REF!</f>
        <v>#VALUE!</v>
      </c>
      <c r="K216" s="80"/>
      <c r="L216" s="80"/>
      <c r="M216" s="80"/>
      <c r="N216" s="80"/>
      <c r="O216" s="80"/>
      <c r="P216" s="80"/>
      <c r="Q216" s="80"/>
      <c r="R216" s="80" t="e">
        <f>R214+#REF!</f>
        <v>#VALUE!</v>
      </c>
      <c r="S216" s="80"/>
      <c r="T216" s="80"/>
      <c r="U216" s="80"/>
      <c r="V216" s="80"/>
      <c r="W216" s="80"/>
      <c r="Y216" s="82"/>
      <c r="Z216" s="82"/>
      <c r="AH216" s="81">
        <v>12349679.336875001</v>
      </c>
    </row>
    <row r="217" spans="1:34" s="81" customFormat="1" x14ac:dyDescent="0.3">
      <c r="A217" s="83"/>
      <c r="B217" s="84"/>
      <c r="C217" s="85"/>
      <c r="D217" s="83"/>
      <c r="E217" s="83"/>
      <c r="F217" s="83"/>
      <c r="G217" s="83"/>
      <c r="H217" s="83"/>
      <c r="I217" s="83">
        <v>570515.56000000006</v>
      </c>
      <c r="J217" s="83">
        <v>566809.29999999958</v>
      </c>
      <c r="K217" s="86"/>
      <c r="L217" s="86"/>
      <c r="M217" s="86"/>
      <c r="N217" s="86"/>
      <c r="O217" s="86"/>
      <c r="P217" s="86"/>
      <c r="Q217" s="86"/>
      <c r="R217" s="86">
        <v>2321120762.466722</v>
      </c>
      <c r="S217" s="86"/>
      <c r="T217" s="86"/>
      <c r="U217" s="86"/>
      <c r="V217" s="86"/>
      <c r="W217" s="86"/>
      <c r="Y217" s="82"/>
      <c r="Z217" s="82"/>
      <c r="AH217" s="81">
        <v>15863605.452000001</v>
      </c>
    </row>
    <row r="218" spans="1:34" s="81" customFormat="1" x14ac:dyDescent="0.3">
      <c r="A218" s="83"/>
      <c r="B218" s="84"/>
      <c r="C218" s="85"/>
      <c r="D218" s="83"/>
      <c r="E218" s="83"/>
      <c r="F218" s="83"/>
      <c r="G218" s="83"/>
      <c r="H218" s="87"/>
      <c r="I218" s="83"/>
      <c r="J218" s="83"/>
      <c r="K218" s="86"/>
      <c r="L218" s="86"/>
      <c r="M218" s="86"/>
      <c r="N218" s="86"/>
      <c r="O218" s="86"/>
      <c r="P218" s="86"/>
      <c r="Q218" s="86" t="e">
        <f>R218/I216</f>
        <v>#VALUE!</v>
      </c>
      <c r="R218" s="86" t="e">
        <f>R217-R216</f>
        <v>#VALUE!</v>
      </c>
      <c r="S218" s="86"/>
      <c r="T218" s="86"/>
      <c r="U218" s="86"/>
      <c r="V218" s="86"/>
      <c r="W218" s="86"/>
      <c r="Y218" s="82"/>
      <c r="Z218" s="82"/>
      <c r="AH218" s="81">
        <v>16138505.698124999</v>
      </c>
    </row>
    <row r="219" spans="1:34" s="81" customFormat="1" x14ac:dyDescent="0.3">
      <c r="B219" s="88"/>
      <c r="C219" s="89"/>
      <c r="K219" s="90" t="e">
        <f>SUBTOTAL(9,K3:K213)</f>
        <v>#VALUE!</v>
      </c>
      <c r="L219" s="90" t="e">
        <f>SUBTOTAL(9,L3:L213)</f>
        <v>#VALUE!</v>
      </c>
      <c r="M219" s="90"/>
      <c r="N219" s="90"/>
      <c r="O219" s="90"/>
      <c r="P219" s="90"/>
      <c r="Q219" s="90"/>
      <c r="R219" s="90" t="e">
        <f>SUBTOTAL(9,R3:R213)</f>
        <v>#VALUE!</v>
      </c>
      <c r="S219" s="15" t="e">
        <f>+R219/K219</f>
        <v>#VALUE!</v>
      </c>
      <c r="T219" s="90" t="e">
        <f>U219/L219</f>
        <v>#VALUE!</v>
      </c>
      <c r="U219" s="90" t="e">
        <f>SUBTOTAL(9,U3:U213)</f>
        <v>#VALUE!</v>
      </c>
      <c r="V219" s="90" t="e">
        <f>W219/L219</f>
        <v>#VALUE!</v>
      </c>
      <c r="W219" s="90" t="e">
        <f>SUBTOTAL(9,W3:W213)</f>
        <v>#VALUE!</v>
      </c>
      <c r="X219" s="90" t="e">
        <f>SUBTOTAL(9,X3:X213)</f>
        <v>#VALUE!</v>
      </c>
      <c r="Y219" s="82"/>
      <c r="Z219" s="82"/>
      <c r="AH219" s="81">
        <v>16252033.133499999</v>
      </c>
    </row>
    <row r="220" spans="1:34" s="81" customFormat="1" x14ac:dyDescent="0.3">
      <c r="B220" s="88"/>
      <c r="C220" s="89"/>
      <c r="K220" s="90"/>
      <c r="L220" s="90" t="e">
        <f>#REF!</f>
        <v>#REF!</v>
      </c>
      <c r="M220" s="90"/>
      <c r="N220" s="90"/>
      <c r="O220" s="90"/>
      <c r="P220" s="90"/>
      <c r="Q220" s="90"/>
      <c r="R220" s="90"/>
      <c r="S220" s="90"/>
      <c r="T220" s="90">
        <v>4228</v>
      </c>
      <c r="U220" s="90" t="e">
        <f>T220*L220</f>
        <v>#REF!</v>
      </c>
      <c r="V220" s="90">
        <v>3788</v>
      </c>
      <c r="W220" s="90" t="e">
        <f>V220*L220</f>
        <v>#REF!</v>
      </c>
      <c r="X220" s="81" t="e">
        <f>Y220*L220</f>
        <v>#REF!</v>
      </c>
      <c r="Y220" s="82"/>
      <c r="Z220" s="82"/>
      <c r="AH220" s="81">
        <v>15655622.952000001</v>
      </c>
    </row>
    <row r="221" spans="1:34" s="91" customFormat="1" ht="43.2" x14ac:dyDescent="0.3">
      <c r="C221" s="92"/>
      <c r="I221" s="93"/>
      <c r="J221" s="93" t="s">
        <v>26</v>
      </c>
      <c r="K221" s="94" t="s">
        <v>18</v>
      </c>
      <c r="L221" s="94" t="s">
        <v>27</v>
      </c>
      <c r="M221" s="95" t="s">
        <v>28</v>
      </c>
      <c r="N221" s="95" t="s">
        <v>29</v>
      </c>
      <c r="O221" s="95" t="s">
        <v>12</v>
      </c>
      <c r="P221" s="95" t="s">
        <v>13</v>
      </c>
      <c r="Q221" s="95" t="s">
        <v>30</v>
      </c>
      <c r="R221" s="95" t="s">
        <v>31</v>
      </c>
      <c r="S221" s="95" t="s">
        <v>15</v>
      </c>
      <c r="T221" s="96"/>
      <c r="U221" s="96"/>
      <c r="V221" s="96"/>
      <c r="W221" s="96"/>
      <c r="Y221" s="82"/>
      <c r="Z221" s="82"/>
      <c r="AH221" s="91">
        <v>16089431.256874995</v>
      </c>
    </row>
    <row r="222" spans="1:34" s="81" customFormat="1" x14ac:dyDescent="0.3">
      <c r="B222" s="88"/>
      <c r="C222" s="89"/>
      <c r="H222" s="81" t="e">
        <f>+K222*O222</f>
        <v>#VALUE!</v>
      </c>
      <c r="I222" s="97" t="s">
        <v>32</v>
      </c>
      <c r="J222" s="98" t="e">
        <f>SUMIF($G$3:$G$213,I222,$P$3:$P$213)/SUMIF($G$3:$G$213,I222,$K$3:$K$213)</f>
        <v>#VALUE!</v>
      </c>
      <c r="K222" s="98" t="e">
        <f>+SUMIF($G$3:$G$213,I222,$Q$3:$Q$213)/SUMIF($G$3:$G$213,I222,$K$3:$K$213)</f>
        <v>#VALUE!</v>
      </c>
      <c r="L222" s="98" t="e">
        <f>(SUMIF($G$3:$G$213,I222,$R$3:$R$213)-SUMIF($G$3:$G$213,I222,$Q$3:$Q$213)-SUMIF($G$3:$G$213,I222,$P$3:$P$213))/SUMIF($G$3:$G$213,I222,$K$3:$K$213)</f>
        <v>#VALUE!</v>
      </c>
      <c r="M222" s="98" t="e">
        <f>SUMIF($G$3:$G$213,I222,$R$3:$R$213)/SUMIF($G$3:$G$213,I222,$K$3:$K$213)</f>
        <v>#VALUE!</v>
      </c>
      <c r="N222" s="98" t="e">
        <f>(SUMIF($G$3:$G$213,I222,$R$3:$R$213)-SUMIF($G$3:$G$213,I222,$N$3:$N$213))/SUMIF($G$3:$G$213,I222,$K$3:$K$213)</f>
        <v>#VALUE!</v>
      </c>
      <c r="O222" s="98" t="e">
        <f>SUMIF($G$3:$G$213,I222,$K$3:$K$213)</f>
        <v>#VALUE!</v>
      </c>
      <c r="P222" s="98" t="e">
        <f>SUMIF($G$3:$G$213,I222,$L$3:$L$213)</f>
        <v>#VALUE!</v>
      </c>
      <c r="Q222" s="98" t="e">
        <f>SUMIF($G$3:$G$213,I222,$R$3:$R$213)</f>
        <v>#VALUE!</v>
      </c>
      <c r="R222" s="98" t="e">
        <f>SUMIF($G$3:$G$213,I222,$M$3:$M$213)</f>
        <v>#VALUE!</v>
      </c>
      <c r="S222" s="98" t="e">
        <f>SUMIF($G$3:$G$213,I222,$N$3:$N$213)</f>
        <v>#VALUE!</v>
      </c>
      <c r="T222" s="90"/>
      <c r="U222" s="90">
        <v>2274213116.4368749</v>
      </c>
      <c r="V222" s="90"/>
      <c r="W222" s="90"/>
      <c r="Y222" s="82"/>
      <c r="Z222" s="82"/>
      <c r="AH222" s="81">
        <v>15228498.5625</v>
      </c>
    </row>
    <row r="223" spans="1:34" s="81" customFormat="1" x14ac:dyDescent="0.3">
      <c r="B223" s="88"/>
      <c r="C223" s="89"/>
      <c r="H223" s="81" t="e">
        <f>+K223*O223</f>
        <v>#VALUE!</v>
      </c>
      <c r="I223" s="97" t="s">
        <v>33</v>
      </c>
      <c r="J223" s="98" t="e">
        <f>SUMIF($G$3:$G$213,I223,$P$3:$P$213)/SUMIF($G$3:$G$213,I223,$K$3:$K$213)</f>
        <v>#VALUE!</v>
      </c>
      <c r="K223" s="98" t="e">
        <f>+SUMIF($G$3:$G$213,I223,$Q$3:$Q$213)/SUMIF($G$3:$G$213,I223,$K$3:$K$213)</f>
        <v>#VALUE!</v>
      </c>
      <c r="L223" s="98" t="e">
        <f>(SUMIF($G$3:$G$213,I223,$R$3:$R$213)-SUMIF($G$3:$G$213,I223,$Q$3:$Q$213)-SUMIF($G$3:$G$213,I223,$P$3:$P$213))/SUMIF($G$3:$G$213,I223,$K$3:$K$213)</f>
        <v>#VALUE!</v>
      </c>
      <c r="M223" s="98" t="e">
        <f>SUMIF($G$3:$G$213,I223,$R$3:$R$213)/SUMIF($G$3:$G$213,I223,$K$3:$K$213)</f>
        <v>#VALUE!</v>
      </c>
      <c r="N223" s="98" t="e">
        <f>(SUMIF($G$3:$G$213,I223,$R$3:$R$213)-SUMIF($G$3:$G$213,I223,$N$3:$N$213))/SUMIF($G$3:$G$213,I223,$K$3:$K$213)</f>
        <v>#VALUE!</v>
      </c>
      <c r="O223" s="98" t="e">
        <f>SUMIF($G$3:$G$213,I223,$K$3:$K$213)</f>
        <v>#VALUE!</v>
      </c>
      <c r="P223" s="98" t="e">
        <f>SUMIF($G$3:$G$213,I223,$L$3:$L$213)</f>
        <v>#VALUE!</v>
      </c>
      <c r="Q223" s="98" t="e">
        <f>SUMIF($G$3:$G$213,I223,$R$3:$R$213)</f>
        <v>#VALUE!</v>
      </c>
      <c r="R223" s="98" t="e">
        <f>SUMIF($G$3:$G$213,I223,$M$3:$M$213)</f>
        <v>#VALUE!</v>
      </c>
      <c r="S223" s="98" t="e">
        <f>SUMIF($G$3:$G$213,I223,$N$3:$N$213)</f>
        <v>#VALUE!</v>
      </c>
      <c r="T223" s="90"/>
      <c r="U223" s="90"/>
      <c r="V223" s="90"/>
      <c r="W223" s="90"/>
      <c r="Y223" s="82"/>
      <c r="Z223" s="82"/>
      <c r="AH223" s="81">
        <v>16152005.105</v>
      </c>
    </row>
    <row r="224" spans="1:34" s="81" customFormat="1" x14ac:dyDescent="0.3">
      <c r="B224" s="88"/>
      <c r="C224" s="89"/>
      <c r="H224" s="81">
        <f>+K224*O224</f>
        <v>0</v>
      </c>
      <c r="I224" s="97" t="s">
        <v>34</v>
      </c>
      <c r="J224" s="98">
        <f>IFERROR(SUMIF($G$3:$G$213,I224,$P$3:$P$213)/SUMIF($G$3:$G$213,I224,$K$3:$K$213),0)</f>
        <v>0</v>
      </c>
      <c r="K224" s="98">
        <f>+IFERROR(SUMIF($G$3:$G$213,I224,$Q$3:$Q$213)/SUMIF($G$3:$G$213,I224,$K$3:$K$213),0)</f>
        <v>0</v>
      </c>
      <c r="L224" s="98">
        <f>IFERROR((SUMIF($G$3:$G$213,I224,$R$3:$R$213)-SUMIF($G$3:$G$213,I224,$Q$3:$Q$213)-SUMIF($G$3:$G$213,I224,$P$3:$P$213))/SUMIF($G$3:$G$213,I224,$K$3:$K$213),0)</f>
        <v>0</v>
      </c>
      <c r="M224" s="98">
        <f>IFERROR(SUMIF($G$3:$G$213,I224,$R$3:$R$213)/SUMIF($G$3:$G$213,I224,$K$3:$K$213),0)</f>
        <v>0</v>
      </c>
      <c r="N224" s="98">
        <f>IFERROR((SUMIF($G$3:$G$213,I224,$R$3:$R$213)-SUMIF($G$3:$G$213,I224,$N$3:$N$213))/SUMIF($G$3:$G$213,I224,$K$3:$K$213),0)</f>
        <v>0</v>
      </c>
      <c r="O224" s="98">
        <f>SUMIF($G$3:$G$213,I224,$K$3:$K$213)</f>
        <v>0</v>
      </c>
      <c r="P224" s="98">
        <f>SUMIF($G$3:$G$213,I224,$L$3:$L$213)</f>
        <v>0</v>
      </c>
      <c r="Q224" s="98">
        <f>SUMIF($G$3:$G$213,I224,$R$3:$R$213)</f>
        <v>0</v>
      </c>
      <c r="R224" s="98">
        <f>SUMIF($G$3:$G$213,I224,$M$3:$M$213)</f>
        <v>0</v>
      </c>
      <c r="S224" s="98">
        <f>SUMIF($G$3:$G$213,I224,$N$3:$N$213)</f>
        <v>0</v>
      </c>
      <c r="T224" s="90"/>
      <c r="U224" s="90" t="e">
        <f>U222-R216</f>
        <v>#VALUE!</v>
      </c>
      <c r="V224" s="90"/>
      <c r="W224" s="90"/>
      <c r="Y224" s="82"/>
      <c r="Z224" s="82"/>
      <c r="AH224" s="81">
        <v>15852031.471999997</v>
      </c>
    </row>
    <row r="225" spans="8:34" x14ac:dyDescent="0.3">
      <c r="H225" s="81" t="e">
        <f>+K225*O225</f>
        <v>#VALUE!</v>
      </c>
      <c r="I225" s="97" t="s">
        <v>35</v>
      </c>
      <c r="J225" s="98" t="e">
        <f>SUMIF($G$3:$G$213,I225,$P$3:$P$213)/SUMIF($G$3:$G$213,I225,$K$3:$K$213)</f>
        <v>#VALUE!</v>
      </c>
      <c r="K225" s="98" t="e">
        <f>+SUMIF($G$3:$G$213,I225,$Q$3:$Q$213)/SUMIF($G$3:$G$213,I225,$K$3:$K$213)</f>
        <v>#VALUE!</v>
      </c>
      <c r="L225" s="98" t="e">
        <f>(SUMIF($G$3:$G$213,I225,$R$3:$R$213)-SUMIF($G$3:$G$213,I225,$Q$3:$Q$213)-SUMIF($G$3:$G$213,I225,$P$3:$P$213))/SUMIF($G$3:$G$213,I225,$K$3:$K$213)</f>
        <v>#VALUE!</v>
      </c>
      <c r="M225" s="98" t="e">
        <f>SUMIF($G$3:$G$213,I225,$R$3:$R$213)/SUMIF($G$3:$G$213,I225,$K$3:$K$213)</f>
        <v>#VALUE!</v>
      </c>
      <c r="N225" s="98" t="e">
        <f>(SUMIF($G$3:$G$213,I225,$R$3:$R$213)-SUMIF($G$3:$G$213,I225,$N$3:$N$213))/SUMIF($G$3:$G$213,I225,$K$3:$K$213)</f>
        <v>#VALUE!</v>
      </c>
      <c r="O225" s="98" t="e">
        <f>SUMIF($G$3:$G$213,I225,$K$3:$K$213)</f>
        <v>#VALUE!</v>
      </c>
      <c r="P225" s="98" t="e">
        <f>SUMIF($G$3:$G$213,I225,$L$3:$L$213)</f>
        <v>#VALUE!</v>
      </c>
      <c r="Q225" s="98" t="e">
        <f>SUMIF($G$3:$G$213,I225,$R$3:$R$213)</f>
        <v>#VALUE!</v>
      </c>
      <c r="R225" s="98" t="e">
        <f>SUMIF($G$3:$G$213,I225,$M$3:$M$213)</f>
        <v>#VALUE!</v>
      </c>
      <c r="S225" s="98" t="e">
        <f>SUMIF($G$3:$G$213,I225,$N$3:$N$213)</f>
        <v>#VALUE!</v>
      </c>
      <c r="U225" s="90" t="e">
        <f>U224/K214</f>
        <v>#VALUE!</v>
      </c>
      <c r="AH225" s="52">
        <v>15306990.958499998</v>
      </c>
    </row>
    <row r="226" spans="8:34" x14ac:dyDescent="0.3">
      <c r="H226" s="81">
        <f>+K226*O226</f>
        <v>0</v>
      </c>
      <c r="I226" s="97" t="s">
        <v>36</v>
      </c>
      <c r="J226" s="98">
        <f>IFERROR(SUMIF($G$3:$G$213,I226,$P$3:$P$213)/SUMIF($G$3:$G$213,I226,$K$3:$K$213),0)</f>
        <v>0</v>
      </c>
      <c r="K226" s="98">
        <f>+IFERROR(SUMIF($G$3:$G$213,I226,$Q$3:$Q$213)/SUMIF($G$3:$G$213,I226,$K$3:$K$213),0)</f>
        <v>0</v>
      </c>
      <c r="L226" s="98">
        <f>IFERROR((SUMIF($G$3:$G$213,I226,$R$3:$R$213)-SUMIF($G$3:$G$213,I226,$Q$3:$Q$213)-SUMIF($G$3:$G$213,I226,$P$3:$P$213))/SUMIF($G$3:$G$213,I226,$K$3:$K$213),0)</f>
        <v>0</v>
      </c>
      <c r="M226" s="98">
        <f>IFERROR(SUMIF($G$3:$G$213,I226,$R$3:$R$213)/SUMIF($G$3:$G$213,I226,$K$3:$K$213),0)</f>
        <v>0</v>
      </c>
      <c r="N226" s="98">
        <f>IFERROR((SUMIF($G$3:$G$213,I226,$R$3:$R$213)-SUMIF($G$3:$G$213,I226,$N$3:$N$213))/SUMIF($G$3:$G$213,I226,$K$3:$K$213),0)</f>
        <v>0</v>
      </c>
      <c r="O226" s="98">
        <f>SUMIF($G$3:$G$213,I226,$K$3:$K$213)</f>
        <v>0</v>
      </c>
      <c r="P226" s="98">
        <f>SUMIF($G$3:$G$213,I226,$L$3:$L$213)</f>
        <v>0</v>
      </c>
      <c r="Q226" s="98">
        <f>SUMIF($G$3:$G$213,I226,$R$3:$R$213)</f>
        <v>0</v>
      </c>
      <c r="R226" s="98">
        <f>SUMIF($G$3:$G$213,I226,$M$3:$M$213)</f>
        <v>0</v>
      </c>
      <c r="S226" s="98">
        <f>SUMIF($G$3:$G$213,I226,$N$3:$N$213)</f>
        <v>0</v>
      </c>
      <c r="AH226" s="52">
        <v>15425123.824375</v>
      </c>
    </row>
    <row r="227" spans="8:34" x14ac:dyDescent="0.3">
      <c r="I227" s="97" t="s">
        <v>37</v>
      </c>
      <c r="J227" s="98" t="e">
        <f>+#REF!</f>
        <v>#REF!</v>
      </c>
      <c r="K227" s="98"/>
      <c r="L227" s="98"/>
      <c r="M227" s="98" t="e">
        <f>+J227</f>
        <v>#REF!</v>
      </c>
      <c r="N227" s="98" t="e">
        <f>+J227</f>
        <v>#REF!</v>
      </c>
      <c r="O227" s="98"/>
      <c r="P227" s="98"/>
      <c r="Q227" s="98"/>
      <c r="R227" s="98"/>
      <c r="S227" s="98"/>
      <c r="AH227" s="52">
        <v>15328829.193124998</v>
      </c>
    </row>
    <row r="228" spans="8:34" x14ac:dyDescent="0.3">
      <c r="AH228" s="52">
        <v>15196812.681374997</v>
      </c>
    </row>
    <row r="229" spans="8:34" x14ac:dyDescent="0.3">
      <c r="AH229" s="52">
        <v>13663390.190374998</v>
      </c>
    </row>
    <row r="230" spans="8:34" x14ac:dyDescent="0.3">
      <c r="AH230" s="52">
        <v>15387318.346874997</v>
      </c>
    </row>
    <row r="231" spans="8:34" x14ac:dyDescent="0.3">
      <c r="AH231" s="52">
        <v>16905730.845435295</v>
      </c>
    </row>
    <row r="232" spans="8:34" x14ac:dyDescent="0.3">
      <c r="AH232" s="52">
        <v>15349020.463500001</v>
      </c>
    </row>
    <row r="233" spans="8:34" x14ac:dyDescent="0.3">
      <c r="I233" s="19" t="s">
        <v>38</v>
      </c>
      <c r="J233" s="19" t="s">
        <v>39</v>
      </c>
      <c r="K233" s="19" t="s">
        <v>40</v>
      </c>
      <c r="AH233" s="52">
        <v>15617612.105625</v>
      </c>
    </row>
    <row r="234" spans="8:34" x14ac:dyDescent="0.3">
      <c r="I234" s="51" t="s">
        <v>32</v>
      </c>
      <c r="J234" s="51" t="s">
        <v>47</v>
      </c>
      <c r="K234" s="51">
        <v>841.98</v>
      </c>
      <c r="AH234" s="52">
        <v>15265797.225500001</v>
      </c>
    </row>
    <row r="235" spans="8:34" x14ac:dyDescent="0.3">
      <c r="I235" s="51" t="s">
        <v>32</v>
      </c>
      <c r="J235" s="51" t="s">
        <v>48</v>
      </c>
      <c r="K235" s="51">
        <v>778.53</v>
      </c>
      <c r="AH235" s="52">
        <v>14714921.733124999</v>
      </c>
    </row>
    <row r="236" spans="8:34" x14ac:dyDescent="0.3">
      <c r="AH236" s="52">
        <v>15330898.815699998</v>
      </c>
    </row>
    <row r="237" spans="8:34" x14ac:dyDescent="0.3">
      <c r="AH237" s="52">
        <v>15295109.672124997</v>
      </c>
    </row>
    <row r="238" spans="8:34" x14ac:dyDescent="0.3">
      <c r="AH238" s="52">
        <v>15713411.006874995</v>
      </c>
    </row>
    <row r="239" spans="8:34" x14ac:dyDescent="0.3">
      <c r="AH239" s="52">
        <v>13918718.818125</v>
      </c>
    </row>
    <row r="240" spans="8:34" x14ac:dyDescent="0.3">
      <c r="X240">
        <v>13918718.818125</v>
      </c>
      <c r="AH240" s="52">
        <v>15055789.44375</v>
      </c>
    </row>
    <row r="241" spans="6:34" x14ac:dyDescent="0.3">
      <c r="AH241" s="52">
        <v>15817884.418750001</v>
      </c>
    </row>
    <row r="242" spans="6:34" x14ac:dyDescent="0.3">
      <c r="AH242" s="52">
        <v>16037019.118000003</v>
      </c>
    </row>
    <row r="243" spans="6:34" x14ac:dyDescent="0.3">
      <c r="AH243" s="52">
        <v>16392777.959375</v>
      </c>
    </row>
    <row r="244" spans="6:34" x14ac:dyDescent="0.3">
      <c r="M244" s="90" t="s">
        <v>26</v>
      </c>
      <c r="N244" s="90" t="s">
        <v>18</v>
      </c>
      <c r="O244" s="90" t="s">
        <v>27</v>
      </c>
      <c r="AH244" s="52">
        <v>15760877.446875</v>
      </c>
    </row>
    <row r="245" spans="6:34" x14ac:dyDescent="0.3">
      <c r="K245" s="90" t="e">
        <f>+K214</f>
        <v>#VALUE!</v>
      </c>
      <c r="L245" s="90" t="e">
        <f>+L214</f>
        <v>#VALUE!</v>
      </c>
      <c r="M245" s="90" t="e">
        <f>+P214</f>
        <v>#VALUE!</v>
      </c>
      <c r="N245" s="90" t="e">
        <f>+Q214-26510776</f>
        <v>#VALUE!</v>
      </c>
      <c r="O245" s="90" t="e">
        <f>+R214-Q214-P214</f>
        <v>#VALUE!</v>
      </c>
      <c r="AH245" s="52">
        <v>15961002.578124998</v>
      </c>
    </row>
    <row r="246" spans="6:34" x14ac:dyDescent="0.3">
      <c r="K246" s="90">
        <v>132992.47999999998</v>
      </c>
      <c r="L246" s="90">
        <v>133271.51</v>
      </c>
      <c r="M246" s="90">
        <v>261051416.32853806</v>
      </c>
      <c r="N246" s="90">
        <v>28912755.150279999</v>
      </c>
      <c r="O246" s="90">
        <v>0</v>
      </c>
      <c r="AH246" s="52">
        <v>15734431.889374999</v>
      </c>
    </row>
    <row r="247" spans="6:34" x14ac:dyDescent="0.3">
      <c r="K247" s="90" t="e">
        <f>SUM(K245:K246)</f>
        <v>#VALUE!</v>
      </c>
      <c r="L247" s="90" t="e">
        <f t="shared" ref="L247:O247" si="36">SUM(L245:L246)</f>
        <v>#VALUE!</v>
      </c>
      <c r="M247" s="90" t="e">
        <f t="shared" si="36"/>
        <v>#VALUE!</v>
      </c>
      <c r="N247" s="90" t="e">
        <f t="shared" si="36"/>
        <v>#VALUE!</v>
      </c>
      <c r="O247" s="90" t="e">
        <f t="shared" si="36"/>
        <v>#VALUE!</v>
      </c>
      <c r="P247" s="90" t="e">
        <f>+M247+N247+O247</f>
        <v>#VALUE!</v>
      </c>
      <c r="Q247" s="90" t="e">
        <f>+P247/K247</f>
        <v>#VALUE!</v>
      </c>
      <c r="AH247" s="52">
        <v>16940048.291082349</v>
      </c>
    </row>
    <row r="248" spans="6:34" x14ac:dyDescent="0.3">
      <c r="M248" s="90" t="e">
        <f>+M247/$K$247</f>
        <v>#VALUE!</v>
      </c>
      <c r="N248" s="90" t="e">
        <f t="shared" ref="N248" si="37">+N247/$K$247</f>
        <v>#VALUE!</v>
      </c>
      <c r="O248" s="90" t="e">
        <f>+O247/$K$247</f>
        <v>#VALUE!</v>
      </c>
      <c r="AH248" s="52">
        <v>15806421.390999999</v>
      </c>
    </row>
    <row r="249" spans="6:34" x14ac:dyDescent="0.3">
      <c r="AH249" s="52">
        <v>15509615.354</v>
      </c>
    </row>
    <row r="250" spans="6:34" x14ac:dyDescent="0.3">
      <c r="F250" s="81">
        <v>-26510776</v>
      </c>
      <c r="AH250" s="52">
        <v>12080084.125</v>
      </c>
    </row>
    <row r="251" spans="6:34" x14ac:dyDescent="0.3">
      <c r="AH251" s="52">
        <v>15541371.033749999</v>
      </c>
    </row>
    <row r="252" spans="6:34" x14ac:dyDescent="0.3">
      <c r="M252" s="90" t="e">
        <f>+M247/K247</f>
        <v>#VALUE!</v>
      </c>
      <c r="N252" s="90" t="e">
        <f>+N247/K247</f>
        <v>#VALUE!</v>
      </c>
      <c r="O252" s="90" t="e">
        <f>+O247/K247</f>
        <v>#VALUE!</v>
      </c>
      <c r="AH252" s="52">
        <v>14806491.686999999</v>
      </c>
    </row>
    <row r="253" spans="6:34" x14ac:dyDescent="0.3">
      <c r="AH253" s="52">
        <v>15484176.986874999</v>
      </c>
    </row>
    <row r="254" spans="6:34" x14ac:dyDescent="0.3">
      <c r="AH254" s="52">
        <v>15341658.604250001</v>
      </c>
    </row>
    <row r="255" spans="6:34" x14ac:dyDescent="0.3">
      <c r="K255" s="81" t="e">
        <f>SUBTOTAL(9,K3:K213)</f>
        <v>#VALUE!</v>
      </c>
      <c r="L255" s="81" t="e">
        <f>SUBTOTAL(9,L3:L213)</f>
        <v>#VALUE!</v>
      </c>
      <c r="T255" s="90" t="e">
        <f>U255/L255</f>
        <v>#VALUE!</v>
      </c>
      <c r="U255" s="81" t="e">
        <f>SUBTOTAL(9,U3:U213)</f>
        <v>#VALUE!</v>
      </c>
      <c r="V255" s="90" t="e">
        <f>W255/L255</f>
        <v>#VALUE!</v>
      </c>
      <c r="W255" s="81" t="e">
        <f>SUBTOTAL(9,W3:W213)</f>
        <v>#VALUE!</v>
      </c>
      <c r="X255" s="81" t="e">
        <f>SUBTOTAL(9,X3:X213)</f>
        <v>#VALUE!</v>
      </c>
      <c r="AH255" s="52">
        <v>15549572.209375</v>
      </c>
    </row>
    <row r="256" spans="6:34" x14ac:dyDescent="0.3">
      <c r="K256" s="90">
        <v>62904.81</v>
      </c>
      <c r="L256" s="90">
        <v>63295.92</v>
      </c>
      <c r="T256" s="90">
        <v>3971</v>
      </c>
      <c r="U256" s="90">
        <f>T256*L256</f>
        <v>251348098.31999999</v>
      </c>
      <c r="V256" s="90">
        <v>3790</v>
      </c>
      <c r="W256" s="90">
        <f>V256*L256</f>
        <v>239891536.79999998</v>
      </c>
      <c r="AH256" s="52">
        <v>15653240.774375001</v>
      </c>
    </row>
    <row r="257" spans="12:34" x14ac:dyDescent="0.3">
      <c r="L257" s="90" t="e">
        <f>L256+L255</f>
        <v>#VALUE!</v>
      </c>
      <c r="T257" s="90" t="e">
        <f>U257/L257</f>
        <v>#VALUE!</v>
      </c>
      <c r="U257" s="90" t="e">
        <f>U256+U255</f>
        <v>#VALUE!</v>
      </c>
      <c r="V257" s="90" t="e">
        <f>W257/L257</f>
        <v>#VALUE!</v>
      </c>
      <c r="W257" s="90" t="e">
        <f>W256+W255</f>
        <v>#VALUE!</v>
      </c>
      <c r="AH257" s="52">
        <v>16086530.918117646</v>
      </c>
    </row>
    <row r="258" spans="12:34" x14ac:dyDescent="0.3">
      <c r="AH258" s="52">
        <v>12754977.237499997</v>
      </c>
    </row>
    <row r="259" spans="12:34" x14ac:dyDescent="0.3">
      <c r="AH259" s="52">
        <v>15334838.080624999</v>
      </c>
    </row>
    <row r="260" spans="12:34" x14ac:dyDescent="0.3">
      <c r="AH260" s="52">
        <v>15627589.228124999</v>
      </c>
    </row>
    <row r="261" spans="12:34" x14ac:dyDescent="0.3">
      <c r="AH261" s="52">
        <v>15035256.529375</v>
      </c>
    </row>
    <row r="262" spans="12:34" x14ac:dyDescent="0.3">
      <c r="AH262" s="52">
        <v>15602758.584749999</v>
      </c>
    </row>
    <row r="263" spans="12:34" x14ac:dyDescent="0.3">
      <c r="AH263" s="52">
        <v>15538192.458749998</v>
      </c>
    </row>
    <row r="264" spans="12:34" x14ac:dyDescent="0.3">
      <c r="AH264" s="52">
        <v>15762390.325999999</v>
      </c>
    </row>
    <row r="265" spans="12:34" x14ac:dyDescent="0.3">
      <c r="AH265" s="52">
        <v>15055815.323374998</v>
      </c>
    </row>
    <row r="266" spans="12:34" x14ac:dyDescent="0.3">
      <c r="AH266" s="52">
        <v>16388051.904000001</v>
      </c>
    </row>
    <row r="267" spans="12:34" x14ac:dyDescent="0.3">
      <c r="AH267" s="52">
        <v>16420918.003364705</v>
      </c>
    </row>
    <row r="268" spans="12:34" x14ac:dyDescent="0.3">
      <c r="AH268" s="52">
        <v>15888704.767750001</v>
      </c>
    </row>
    <row r="269" spans="12:34" x14ac:dyDescent="0.3">
      <c r="AH269" s="52">
        <v>14264070.55875</v>
      </c>
    </row>
    <row r="270" spans="12:34" x14ac:dyDescent="0.3">
      <c r="AH270" s="52">
        <v>15376762.58175</v>
      </c>
    </row>
    <row r="271" spans="12:34" x14ac:dyDescent="0.3">
      <c r="AH271" s="52">
        <v>14396208.774375001</v>
      </c>
    </row>
    <row r="272" spans="12:34" x14ac:dyDescent="0.3">
      <c r="AH272" s="52">
        <v>15740498.924374999</v>
      </c>
    </row>
    <row r="273" spans="34:34" x14ac:dyDescent="0.3">
      <c r="AH273" s="52">
        <v>15556224.388124997</v>
      </c>
    </row>
    <row r="274" spans="34:34" x14ac:dyDescent="0.3">
      <c r="AH274" s="52">
        <v>15181213.477999998</v>
      </c>
    </row>
    <row r="275" spans="34:34" x14ac:dyDescent="0.3">
      <c r="AH275" s="52">
        <v>15544842.551375</v>
      </c>
    </row>
    <row r="276" spans="34:34" x14ac:dyDescent="0.3">
      <c r="AH276" s="52">
        <v>14594638.404000001</v>
      </c>
    </row>
    <row r="277" spans="34:34" x14ac:dyDescent="0.3">
      <c r="AH277" s="52">
        <v>16097313.353124999</v>
      </c>
    </row>
    <row r="278" spans="34:34" x14ac:dyDescent="0.3">
      <c r="AH278" s="52">
        <v>16454745.772411764</v>
      </c>
    </row>
    <row r="279" spans="34:34" x14ac:dyDescent="0.3">
      <c r="AH279" s="52">
        <v>15714020.320999999</v>
      </c>
    </row>
    <row r="280" spans="34:34" x14ac:dyDescent="0.3">
      <c r="AH280" s="52">
        <v>15157213.688124996</v>
      </c>
    </row>
    <row r="281" spans="34:34" x14ac:dyDescent="0.3">
      <c r="AH281" s="52">
        <v>15402666.322249999</v>
      </c>
    </row>
    <row r="282" spans="34:34" x14ac:dyDescent="0.3">
      <c r="AH282" s="52">
        <v>15742265.103749998</v>
      </c>
    </row>
    <row r="283" spans="34:34" x14ac:dyDescent="0.3">
      <c r="AH283" s="52">
        <v>15711373.530624999</v>
      </c>
    </row>
    <row r="284" spans="34:34" x14ac:dyDescent="0.3">
      <c r="AH284" s="52">
        <v>15495983.6285</v>
      </c>
    </row>
    <row r="285" spans="34:34" x14ac:dyDescent="0.3">
      <c r="AH285" s="52">
        <v>16150988.957249999</v>
      </c>
    </row>
    <row r="286" spans="34:34" x14ac:dyDescent="0.3">
      <c r="AH286" s="52">
        <v>15599455.764999999</v>
      </c>
    </row>
    <row r="287" spans="34:34" x14ac:dyDescent="0.3">
      <c r="AH287" s="52">
        <v>15944556.518249996</v>
      </c>
    </row>
    <row r="288" spans="34:34" x14ac:dyDescent="0.3">
      <c r="AH288" s="52">
        <v>15622233.724249998</v>
      </c>
    </row>
    <row r="289" spans="34:34" x14ac:dyDescent="0.3">
      <c r="AH289" s="52">
        <v>15143386.647500001</v>
      </c>
    </row>
    <row r="290" spans="34:34" x14ac:dyDescent="0.3">
      <c r="AH290" s="52">
        <v>17027758.134882353</v>
      </c>
    </row>
    <row r="291" spans="34:34" x14ac:dyDescent="0.3">
      <c r="AH291" s="52">
        <v>15733832.216875</v>
      </c>
    </row>
    <row r="292" spans="34:34" x14ac:dyDescent="0.3">
      <c r="AH292" s="52">
        <v>15575544.209749999</v>
      </c>
    </row>
    <row r="293" spans="34:34" x14ac:dyDescent="0.3">
      <c r="AH293" s="52">
        <v>15560454.218124999</v>
      </c>
    </row>
    <row r="294" spans="34:34" x14ac:dyDescent="0.3">
      <c r="AH294" s="52">
        <v>16234520.638999999</v>
      </c>
    </row>
    <row r="295" spans="34:34" x14ac:dyDescent="0.3">
      <c r="AH295" s="52">
        <v>15585181.8168</v>
      </c>
    </row>
    <row r="296" spans="34:34" x14ac:dyDescent="0.3">
      <c r="AH296" s="52">
        <v>15423783.25</v>
      </c>
    </row>
    <row r="297" spans="34:34" x14ac:dyDescent="0.3">
      <c r="AH297" s="52">
        <v>15126563.963</v>
      </c>
    </row>
    <row r="298" spans="34:34" x14ac:dyDescent="0.3">
      <c r="AH298" s="52">
        <v>14534052.430625001</v>
      </c>
    </row>
    <row r="299" spans="34:34" x14ac:dyDescent="0.3">
      <c r="AH299" s="52">
        <v>16622569.297176469</v>
      </c>
    </row>
    <row r="300" spans="34:34" x14ac:dyDescent="0.3">
      <c r="AH300" s="52">
        <v>15913837.289375</v>
      </c>
    </row>
  </sheetData>
  <autoFilter ref="A2:AH227" xr:uid="{00000000-0009-0000-0000-000016000000}"/>
  <mergeCells count="1">
    <mergeCell ref="A1:B1"/>
  </mergeCells>
  <conditionalFormatting sqref="A165">
    <cfRule type="duplicateValues" dxfId="1484" priority="51"/>
    <cfRule type="duplicateValues" dxfId="1485" priority="52"/>
    <cfRule type="duplicateValues" dxfId="1486" priority="53"/>
  </conditionalFormatting>
  <conditionalFormatting sqref="A165:A183">
    <cfRule type="duplicateValues" dxfId="1481" priority="56" stopIfTrue="1"/>
    <cfRule type="duplicateValues" dxfId="1482" priority="57"/>
    <cfRule type="duplicateValues" dxfId="1483" priority="58"/>
  </conditionalFormatting>
  <conditionalFormatting sqref="A165:A186">
    <cfRule type="duplicateValues" dxfId="1479" priority="54"/>
    <cfRule type="duplicateValues" dxfId="1480" priority="55" stopIfTrue="1"/>
  </conditionalFormatting>
  <conditionalFormatting sqref="A165:A187">
    <cfRule type="duplicateValues" dxfId="1478" priority="2"/>
  </conditionalFormatting>
  <conditionalFormatting sqref="A165:A190">
    <cfRule type="duplicateValues" dxfId="1477" priority="1"/>
  </conditionalFormatting>
  <conditionalFormatting sqref="A166">
    <cfRule type="duplicateValues" dxfId="1474" priority="48"/>
    <cfRule type="duplicateValues" dxfId="1475" priority="49"/>
    <cfRule type="duplicateValues" dxfId="1476" priority="50"/>
  </conditionalFormatting>
  <conditionalFormatting sqref="A167">
    <cfRule type="duplicateValues" dxfId="1473" priority="45"/>
    <cfRule type="duplicateValues" dxfId="1472" priority="46"/>
    <cfRule type="duplicateValues" dxfId="1471" priority="47"/>
  </conditionalFormatting>
  <conditionalFormatting sqref="A168:A170">
    <cfRule type="duplicateValues" dxfId="1468" priority="42"/>
    <cfRule type="duplicateValues" dxfId="1469" priority="43"/>
    <cfRule type="duplicateValues" dxfId="1470" priority="44" stopIfTrue="1"/>
  </conditionalFormatting>
  <conditionalFormatting sqref="A171:A174">
    <cfRule type="duplicateValues" dxfId="1465" priority="39"/>
    <cfRule type="duplicateValues" dxfId="1466" priority="40"/>
    <cfRule type="duplicateValues" dxfId="1467" priority="41" stopIfTrue="1"/>
  </conditionalFormatting>
  <conditionalFormatting sqref="A171:A178">
    <cfRule type="duplicateValues" dxfId="1462" priority="11"/>
    <cfRule type="duplicateValues" dxfId="1463" priority="12"/>
    <cfRule type="duplicateValues" dxfId="1464" priority="13" stopIfTrue="1"/>
  </conditionalFormatting>
  <conditionalFormatting sqref="A175:A178 A182:A183">
    <cfRule type="duplicateValues" dxfId="1461" priority="33"/>
  </conditionalFormatting>
  <conditionalFormatting sqref="A176">
    <cfRule type="duplicateValues" dxfId="1460" priority="30"/>
    <cfRule type="duplicateValues" dxfId="1459" priority="31"/>
    <cfRule type="duplicateValues" dxfId="1458" priority="32" stopIfTrue="1"/>
  </conditionalFormatting>
  <conditionalFormatting sqref="A177 A175">
    <cfRule type="duplicateValues" dxfId="1457" priority="38" stopIfTrue="1"/>
  </conditionalFormatting>
  <conditionalFormatting sqref="A177:A178 A182:A183 A175">
    <cfRule type="duplicateValues" dxfId="1455" priority="34"/>
    <cfRule type="duplicateValues" dxfId="1454" priority="35"/>
    <cfRule type="duplicateValues" dxfId="1456" priority="37" stopIfTrue="1"/>
  </conditionalFormatting>
  <conditionalFormatting sqref="A177:A178 A182:A183">
    <cfRule type="duplicateValues" dxfId="1453" priority="36" stopIfTrue="1"/>
  </conditionalFormatting>
  <conditionalFormatting sqref="A179">
    <cfRule type="duplicateValues" dxfId="1451" priority="24"/>
    <cfRule type="duplicateValues" dxfId="1450" priority="25" stopIfTrue="1"/>
    <cfRule type="duplicateValues" dxfId="1449" priority="26"/>
    <cfRule type="duplicateValues" dxfId="1448" priority="27"/>
    <cfRule type="duplicateValues" dxfId="1452" priority="28" stopIfTrue="1"/>
  </conditionalFormatting>
  <conditionalFormatting sqref="A180">
    <cfRule type="duplicateValues" dxfId="1443" priority="19"/>
    <cfRule type="duplicateValues" dxfId="1444" priority="20" stopIfTrue="1"/>
    <cfRule type="duplicateValues" dxfId="1445" priority="21"/>
    <cfRule type="duplicateValues" dxfId="1446" priority="22"/>
    <cfRule type="duplicateValues" dxfId="1447" priority="23" stopIfTrue="1"/>
  </conditionalFormatting>
  <conditionalFormatting sqref="A181">
    <cfRule type="duplicateValues" dxfId="1440" priority="14"/>
    <cfRule type="duplicateValues" dxfId="1439" priority="15" stopIfTrue="1"/>
    <cfRule type="duplicateValues" dxfId="1438" priority="16"/>
    <cfRule type="duplicateValues" dxfId="1441" priority="17"/>
    <cfRule type="duplicateValues" dxfId="1442" priority="18" stopIfTrue="1"/>
  </conditionalFormatting>
  <conditionalFormatting sqref="A182:A183 A178">
    <cfRule type="duplicateValues" dxfId="1437" priority="29" stopIfTrue="1"/>
  </conditionalFormatting>
  <conditionalFormatting sqref="A182:A183">
    <cfRule type="duplicateValues" dxfId="1434" priority="8"/>
    <cfRule type="duplicateValues" dxfId="1436" priority="9"/>
    <cfRule type="duplicateValues" dxfId="1435" priority="10" stopIfTrue="1"/>
  </conditionalFormatting>
  <conditionalFormatting sqref="A187">
    <cfRule type="duplicateValues" dxfId="1429" priority="3"/>
    <cfRule type="duplicateValues" dxfId="1430" priority="4" stopIfTrue="1"/>
    <cfRule type="duplicateValues" dxfId="1431" priority="5" stopIfTrue="1"/>
    <cfRule type="duplicateValues" dxfId="1432" priority="6"/>
    <cfRule type="duplicateValues" dxfId="1433" priority="7"/>
  </conditionalFormatting>
  <conditionalFormatting sqref="A188:A190">
    <cfRule type="duplicateValues" dxfId="1428" priority="59"/>
    <cfRule type="duplicateValues" dxfId="1427" priority="60" stopIfTrue="1"/>
    <cfRule type="duplicateValues" dxfId="1426" priority="61"/>
    <cfRule type="duplicateValues" dxfId="1425" priority="62"/>
  </conditionalFormatting>
  <conditionalFormatting sqref="A191:A201">
    <cfRule type="duplicateValues" dxfId="1424" priority="63"/>
    <cfRule type="duplicateValues" dxfId="1423" priority="64"/>
    <cfRule type="duplicateValues" dxfId="1422" priority="65"/>
    <cfRule type="duplicateValues" dxfId="1421" priority="66"/>
    <cfRule type="duplicateValues" dxfId="1420" priority="67"/>
    <cfRule type="duplicateValues" dxfId="1419" priority="68"/>
    <cfRule type="duplicateValues" dxfId="1418" priority="69"/>
    <cfRule type="duplicateValues" dxfId="1417" priority="70"/>
  </conditionalFormatting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8C352-F6C3-49F7-B662-2939A58843C3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18</vt:i4>
      </vt:variant>
    </vt:vector>
  </HeadingPairs>
  <TitlesOfParts>
    <vt:vector size="44" baseType="lpstr">
      <vt:lpstr>Jul-22</vt:lpstr>
      <vt:lpstr>COAL RECEIPT &amp; GCV DATA</vt:lpstr>
      <vt:lpstr>WASH COAL RECEIPT &amp; GCV DATA</vt:lpstr>
      <vt:lpstr>IMP COAL RECEIPT &amp; GCV DATA</vt:lpstr>
      <vt:lpstr>MASTER DATA FILE RAW COAL 210</vt:lpstr>
      <vt:lpstr>MASTER DATA FILE RAW COAL</vt:lpstr>
      <vt:lpstr>MASTER DATA FILE WASH COAL 210</vt:lpstr>
      <vt:lpstr>MASTER DATA FILE WASH COAL</vt:lpstr>
      <vt:lpstr>Oct-22</vt:lpstr>
      <vt:lpstr>WASH COAL RECEIPT &amp; GCV DAT (2)</vt:lpstr>
      <vt:lpstr>COAL RECEIPT &amp; GCV DATA (2)</vt:lpstr>
      <vt:lpstr>IMP COAL RECEIPT &amp; GCV DATA (2)</vt:lpstr>
      <vt:lpstr>MASTER DATA FILE WASH COAL  (2)</vt:lpstr>
      <vt:lpstr>MASTER DATA FILE WASH COAL (2)</vt:lpstr>
      <vt:lpstr>MASTER DATA FILE RAW COAL (2)</vt:lpstr>
      <vt:lpstr>MASTER DATA FILE RAW COAL 2 (2)</vt:lpstr>
      <vt:lpstr>MASTER DATA FILE IMP COAL</vt:lpstr>
      <vt:lpstr>COAL RECEIPT &amp; GCV DATA (3)</vt:lpstr>
      <vt:lpstr>MASTER DATA FILE RAW COAL ( (3)</vt:lpstr>
      <vt:lpstr>MASTER DATA FILE RAW COAL 2 (3)</vt:lpstr>
      <vt:lpstr>WASH COAL RECEIPT &amp; GCV DAT (3)</vt:lpstr>
      <vt:lpstr>MASTER DATA FILE WASH COAL  (3)</vt:lpstr>
      <vt:lpstr>MASTER DATA FILE WASH COAL  (4)</vt:lpstr>
      <vt:lpstr>MASTER DATA FILE IMP COAL (2)</vt:lpstr>
      <vt:lpstr>IMP COAL RECEIPT &amp; GCV DATA (3)</vt:lpstr>
      <vt:lpstr>COAL RECEIPT &amp; GCV DATA (4)</vt:lpstr>
      <vt:lpstr>'MASTER DATA FILE RAW COAL'!Excel_BuiltIn__FilterDatabase</vt:lpstr>
      <vt:lpstr>'MASTER DATA FILE RAW COAL ( (3)'!Excel_BuiltIn__FilterDatabase</vt:lpstr>
      <vt:lpstr>'MASTER DATA FILE RAW COAL (2)'!Excel_BuiltIn__FilterDatabase</vt:lpstr>
      <vt:lpstr>'MASTER DATA FILE RAW COAL 2 (2)'!Excel_BuiltIn__FilterDatabase</vt:lpstr>
      <vt:lpstr>'MASTER DATA FILE RAW COAL 2 (3)'!Excel_BuiltIn__FilterDatabase</vt:lpstr>
      <vt:lpstr>'MASTER DATA FILE RAW COAL 210'!Excel_BuiltIn__FilterDatabase</vt:lpstr>
      <vt:lpstr>'MASTER DATA FILE WASH COAL  (2)'!Excel_BuiltIn__FilterDatabase</vt:lpstr>
      <vt:lpstr>'MASTER DATA FILE WASH COAL  (4)'!Excel_BuiltIn__FilterDatabase</vt:lpstr>
      <vt:lpstr>'MASTER DATA FILE WASH COAL 210'!Excel_BuiltIn__FilterDatabase</vt:lpstr>
      <vt:lpstr>'MASTER DATA FILE RAW COAL'!Print_Area</vt:lpstr>
      <vt:lpstr>'MASTER DATA FILE RAW COAL ( (3)'!Print_Area</vt:lpstr>
      <vt:lpstr>'MASTER DATA FILE RAW COAL (2)'!Print_Area</vt:lpstr>
      <vt:lpstr>'MASTER DATA FILE RAW COAL 2 (2)'!Print_Area</vt:lpstr>
      <vt:lpstr>'MASTER DATA FILE RAW COAL 2 (3)'!Print_Area</vt:lpstr>
      <vt:lpstr>'MASTER DATA FILE RAW COAL 210'!Print_Area</vt:lpstr>
      <vt:lpstr>'MASTER DATA FILE WASH COAL  (2)'!Print_Area</vt:lpstr>
      <vt:lpstr>'MASTER DATA FILE WASH COAL  (4)'!Print_Area</vt:lpstr>
      <vt:lpstr>'MASTER DATA FILE WASH COAL 210'!Print_Area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Chief Engineer - RCD</dc:creator>
  <cp:lastModifiedBy>Chief Engineer - RCD</cp:lastModifiedBy>
  <dcterms:created xsi:type="dcterms:W3CDTF">2024-12-04T12:47:27Z</dcterms:created>
  <dcterms:modified xsi:type="dcterms:W3CDTF">2024-12-04T13:25:04Z</dcterms:modified>
</cp:coreProperties>
</file>